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240" yWindow="525" windowWidth="11280" windowHeight="7590" tabRatio="883" activeTab="1"/>
  </bookViews>
  <sheets>
    <sheet name="DGP" sheetId="62" r:id="rId1"/>
    <sheet name="Menu" sheetId="13" r:id="rId2"/>
    <sheet name="Setup" sheetId="2" state="veryHidden" r:id="rId3"/>
    <sheet name="Planning" sheetId="1" state="veryHidden" r:id="rId4"/>
    <sheet name="M&amp;E" sheetId="21" state="hidden" r:id="rId5"/>
    <sheet name="Financial" sheetId="22" state="hidden" r:id="rId6"/>
    <sheet name="Performance" sheetId="30" state="hidden" r:id="rId7"/>
    <sheet name="Comments" sheetId="47" state="hidden" r:id="rId8"/>
    <sheet name="ActionPlan" sheetId="60" state="hidden" r:id="rId9"/>
    <sheet name="Translations" sheetId="46" state="hidden" r:id="rId10"/>
    <sheet name="Lists" sheetId="6" state="hidden" r:id="rId11"/>
    <sheet name="Summary" sheetId="53" state="hidden" r:id="rId12"/>
    <sheet name="Month 1" sheetId="5" state="hidden" r:id="rId13"/>
    <sheet name="Month 2" sheetId="32" state="hidden" r:id="rId14"/>
    <sheet name="Month 3" sheetId="36" state="hidden" r:id="rId15"/>
    <sheet name="Month 4" sheetId="37" state="hidden" r:id="rId16"/>
    <sheet name="Month 5" sheetId="38" state="hidden" r:id="rId17"/>
    <sheet name="Month 6" sheetId="39" state="hidden" r:id="rId18"/>
    <sheet name="Month 7" sheetId="40" state="hidden" r:id="rId19"/>
    <sheet name="Month 8" sheetId="41" state="hidden" r:id="rId20"/>
    <sheet name="Month 9" sheetId="42" state="hidden" r:id="rId21"/>
    <sheet name="Month 10" sheetId="43" state="hidden" r:id="rId22"/>
    <sheet name="Month 11" sheetId="44" state="hidden" r:id="rId23"/>
    <sheet name="Month 12" sheetId="45" state="hidden" r:id="rId24"/>
    <sheet name="Annex 1" sheetId="63" state="hidden" r:id="rId25"/>
    <sheet name="Annex 2" sheetId="25" state="hidden" r:id="rId26"/>
    <sheet name="Annex 3" sheetId="65" state="hidden" r:id="rId27"/>
    <sheet name="Annex 4" sheetId="64" state="hidden" r:id="rId28"/>
    <sheet name="Annex 5" sheetId="28" state="hidden" r:id="rId29"/>
    <sheet name="Annex 6" sheetId="29" state="hidden" r:id="rId30"/>
  </sheets>
  <functionGroups builtInGroupCount="17"/>
  <externalReferences>
    <externalReference r:id="rId31"/>
    <externalReference r:id="rId32"/>
    <externalReference r:id="rId33"/>
    <externalReference r:id="rId34"/>
  </externalReferences>
  <definedNames>
    <definedName name="a" localSheetId="8" hidden="1">[1]Finance!#REF!</definedName>
    <definedName name="a" localSheetId="25" hidden="1">[1]Finance!#REF!</definedName>
    <definedName name="a" localSheetId="26" hidden="1">[1]Finance!#REF!</definedName>
    <definedName name="a" localSheetId="27" hidden="1">[1]Finance!#REF!</definedName>
    <definedName name="a" localSheetId="28" hidden="1">[1]Finance!#REF!</definedName>
    <definedName name="a" localSheetId="29" hidden="1">[1]Finance!#REF!</definedName>
    <definedName name="a" localSheetId="7" hidden="1">[1]Finance!#REF!</definedName>
    <definedName name="a" localSheetId="21" hidden="1">[1]Finance!#REF!</definedName>
    <definedName name="a" localSheetId="22" hidden="1">[1]Finance!#REF!</definedName>
    <definedName name="a" localSheetId="23" hidden="1">[1]Finance!#REF!</definedName>
    <definedName name="a" localSheetId="13" hidden="1">[1]Finance!#REF!</definedName>
    <definedName name="a" localSheetId="14" hidden="1">[1]Finance!#REF!</definedName>
    <definedName name="a" localSheetId="15" hidden="1">[1]Finance!#REF!</definedName>
    <definedName name="a" localSheetId="16" hidden="1">[1]Finance!#REF!</definedName>
    <definedName name="a" localSheetId="17" hidden="1">[1]Finance!#REF!</definedName>
    <definedName name="a" localSheetId="18" hidden="1">[1]Finance!#REF!</definedName>
    <definedName name="a" localSheetId="19" hidden="1">[1]Finance!#REF!</definedName>
    <definedName name="a" localSheetId="20" hidden="1">[1]Finance!#REF!</definedName>
    <definedName name="a" localSheetId="6" hidden="1">[1]Finance!#REF!</definedName>
    <definedName name="a" hidden="1">[1]Finance!#REF!</definedName>
    <definedName name="ASA" localSheetId="8" hidden="1">[2]ProgrambySR!#REF!</definedName>
    <definedName name="ASA" localSheetId="25" hidden="1">[2]ProgrambySR!#REF!</definedName>
    <definedName name="ASA" localSheetId="26" hidden="1">[2]ProgrambySR!#REF!</definedName>
    <definedName name="ASA" localSheetId="27" hidden="1">[2]ProgrambySR!#REF!</definedName>
    <definedName name="ASA" localSheetId="28" hidden="1">[2]ProgrambySR!#REF!</definedName>
    <definedName name="ASA" localSheetId="29" hidden="1">[2]ProgrambySR!#REF!</definedName>
    <definedName name="ASA" localSheetId="7" hidden="1">[2]ProgrambySR!#REF!</definedName>
    <definedName name="ASA" localSheetId="5" hidden="1">[2]ProgrambySR!#REF!</definedName>
    <definedName name="ASA" localSheetId="4" hidden="1">[2]ProgrambySR!#REF!</definedName>
    <definedName name="ASA" localSheetId="21" hidden="1">[2]ProgrambySR!#REF!</definedName>
    <definedName name="ASA" localSheetId="22" hidden="1">[2]ProgrambySR!#REF!</definedName>
    <definedName name="ASA" localSheetId="23" hidden="1">[2]ProgrambySR!#REF!</definedName>
    <definedName name="ASA" localSheetId="13" hidden="1">[2]ProgrambySR!#REF!</definedName>
    <definedName name="ASA" localSheetId="14" hidden="1">[2]ProgrambySR!#REF!</definedName>
    <definedName name="ASA" localSheetId="15" hidden="1">[2]ProgrambySR!#REF!</definedName>
    <definedName name="ASA" localSheetId="16" hidden="1">[2]ProgrambySR!#REF!</definedName>
    <definedName name="ASA" localSheetId="17" hidden="1">[2]ProgrambySR!#REF!</definedName>
    <definedName name="ASA" localSheetId="18" hidden="1">[2]ProgrambySR!#REF!</definedName>
    <definedName name="ASA" localSheetId="19" hidden="1">[2]ProgrambySR!#REF!</definedName>
    <definedName name="ASA" localSheetId="20" hidden="1">[2]ProgrambySR!#REF!</definedName>
    <definedName name="ASA" localSheetId="6" hidden="1">[2]ProgrambySR!#REF!</definedName>
    <definedName name="ASA" hidden="1">[2]ProgrambySR!#REF!</definedName>
    <definedName name="BO196EC0CFD9654253AEACEF93867F1104" localSheetId="8" hidden="1">[1]Home!#REF!</definedName>
    <definedName name="BO196EC0CFD9654253AEACEF93867F1104" localSheetId="25" hidden="1">[1]Home!#REF!</definedName>
    <definedName name="BO196EC0CFD9654253AEACEF93867F1104" localSheetId="26" hidden="1">[1]Home!#REF!</definedName>
    <definedName name="BO196EC0CFD9654253AEACEF93867F1104" localSheetId="27" hidden="1">[1]Home!#REF!</definedName>
    <definedName name="BO196EC0CFD9654253AEACEF93867F1104" localSheetId="28" hidden="1">[1]Home!#REF!</definedName>
    <definedName name="BO196EC0CFD9654253AEACEF93867F1104" localSheetId="29" hidden="1">[1]Home!#REF!</definedName>
    <definedName name="BO196EC0CFD9654253AEACEF93867F1104" localSheetId="7" hidden="1">[1]Home!#REF!</definedName>
    <definedName name="BO196EC0CFD9654253AEACEF93867F1104" localSheetId="5" hidden="1">[1]Home!#REF!</definedName>
    <definedName name="BO196EC0CFD9654253AEACEF93867F1104" localSheetId="4" hidden="1">[1]Home!#REF!</definedName>
    <definedName name="BO196EC0CFD9654253AEACEF93867F1104" localSheetId="21" hidden="1">[1]Home!#REF!</definedName>
    <definedName name="BO196EC0CFD9654253AEACEF93867F1104" localSheetId="22" hidden="1">[1]Home!#REF!</definedName>
    <definedName name="BO196EC0CFD9654253AEACEF93867F1104" localSheetId="23" hidden="1">[1]Home!#REF!</definedName>
    <definedName name="BO196EC0CFD9654253AEACEF93867F1104" localSheetId="13" hidden="1">[1]Home!#REF!</definedName>
    <definedName name="BO196EC0CFD9654253AEACEF93867F1104" localSheetId="14" hidden="1">[1]Home!#REF!</definedName>
    <definedName name="BO196EC0CFD9654253AEACEF93867F1104" localSheetId="15" hidden="1">[1]Home!#REF!</definedName>
    <definedName name="BO196EC0CFD9654253AEACEF93867F1104" localSheetId="16" hidden="1">[1]Home!#REF!</definedName>
    <definedName name="BO196EC0CFD9654253AEACEF93867F1104" localSheetId="17" hidden="1">[1]Home!#REF!</definedName>
    <definedName name="BO196EC0CFD9654253AEACEF93867F1104" localSheetId="18" hidden="1">[1]Home!#REF!</definedName>
    <definedName name="BO196EC0CFD9654253AEACEF93867F1104" localSheetId="19" hidden="1">[1]Home!#REF!</definedName>
    <definedName name="BO196EC0CFD9654253AEACEF93867F1104" localSheetId="20" hidden="1">[1]Home!#REF!</definedName>
    <definedName name="BO196EC0CFD9654253AEACEF93867F1104" localSheetId="6" hidden="1">[1]Home!#REF!</definedName>
    <definedName name="BO196EC0CFD9654253AEACEF93867F1104" hidden="1">[1]Home!#REF!</definedName>
    <definedName name="BO1BB0BF12CE89429186EA9B2A5424538A" localSheetId="8" hidden="1">[1]Finance!#REF!</definedName>
    <definedName name="BO1BB0BF12CE89429186EA9B2A5424538A" localSheetId="25" hidden="1">[1]Finance!#REF!</definedName>
    <definedName name="BO1BB0BF12CE89429186EA9B2A5424538A" localSheetId="26" hidden="1">[1]Finance!#REF!</definedName>
    <definedName name="BO1BB0BF12CE89429186EA9B2A5424538A" localSheetId="27" hidden="1">[1]Finance!#REF!</definedName>
    <definedName name="BO1BB0BF12CE89429186EA9B2A5424538A" localSheetId="28" hidden="1">[1]Finance!#REF!</definedName>
    <definedName name="BO1BB0BF12CE89429186EA9B2A5424538A" localSheetId="29" hidden="1">[1]Finance!#REF!</definedName>
    <definedName name="BO1BB0BF12CE89429186EA9B2A5424538A" localSheetId="7" hidden="1">[1]Finance!#REF!</definedName>
    <definedName name="BO1BB0BF12CE89429186EA9B2A5424538A" localSheetId="5" hidden="1">[1]Finance!#REF!</definedName>
    <definedName name="BO1BB0BF12CE89429186EA9B2A5424538A" localSheetId="4" hidden="1">[1]Finance!#REF!</definedName>
    <definedName name="BO1BB0BF12CE89429186EA9B2A5424538A" localSheetId="21" hidden="1">[1]Finance!#REF!</definedName>
    <definedName name="BO1BB0BF12CE89429186EA9B2A5424538A" localSheetId="22" hidden="1">[1]Finance!#REF!</definedName>
    <definedName name="BO1BB0BF12CE89429186EA9B2A5424538A" localSheetId="23" hidden="1">[1]Finance!#REF!</definedName>
    <definedName name="BO1BB0BF12CE89429186EA9B2A5424538A" localSheetId="13" hidden="1">[1]Finance!#REF!</definedName>
    <definedName name="BO1BB0BF12CE89429186EA9B2A5424538A" localSheetId="14" hidden="1">[1]Finance!#REF!</definedName>
    <definedName name="BO1BB0BF12CE89429186EA9B2A5424538A" localSheetId="15" hidden="1">[1]Finance!#REF!</definedName>
    <definedName name="BO1BB0BF12CE89429186EA9B2A5424538A" localSheetId="16" hidden="1">[1]Finance!#REF!</definedName>
    <definedName name="BO1BB0BF12CE89429186EA9B2A5424538A" localSheetId="17" hidden="1">[1]Finance!#REF!</definedName>
    <definedName name="BO1BB0BF12CE89429186EA9B2A5424538A" localSheetId="18" hidden="1">[1]Finance!#REF!</definedName>
    <definedName name="BO1BB0BF12CE89429186EA9B2A5424538A" localSheetId="19" hidden="1">[1]Finance!#REF!</definedName>
    <definedName name="BO1BB0BF12CE89429186EA9B2A5424538A" localSheetId="20" hidden="1">[1]Finance!#REF!</definedName>
    <definedName name="BO1BB0BF12CE89429186EA9B2A5424538A" localSheetId="6" hidden="1">[1]Finance!#REF!</definedName>
    <definedName name="BO1BB0BF12CE89429186EA9B2A5424538A" hidden="1">[1]Finance!#REF!</definedName>
    <definedName name="BO1C47EEC84C674DEF9F6F7AF05066ADB8" localSheetId="8" hidden="1">[1]Finance!#REF!</definedName>
    <definedName name="BO1C47EEC84C674DEF9F6F7AF05066ADB8" localSheetId="25" hidden="1">[1]Finance!#REF!</definedName>
    <definedName name="BO1C47EEC84C674DEF9F6F7AF05066ADB8" localSheetId="26" hidden="1">[1]Finance!#REF!</definedName>
    <definedName name="BO1C47EEC84C674DEF9F6F7AF05066ADB8" localSheetId="27" hidden="1">[1]Finance!#REF!</definedName>
    <definedName name="BO1C47EEC84C674DEF9F6F7AF05066ADB8" localSheetId="28" hidden="1">[1]Finance!#REF!</definedName>
    <definedName name="BO1C47EEC84C674DEF9F6F7AF05066ADB8" localSheetId="29" hidden="1">[1]Finance!#REF!</definedName>
    <definedName name="BO1C47EEC84C674DEF9F6F7AF05066ADB8" localSheetId="7" hidden="1">[1]Finance!#REF!</definedName>
    <definedName name="BO1C47EEC84C674DEF9F6F7AF05066ADB8" localSheetId="5" hidden="1">[1]Finance!#REF!</definedName>
    <definedName name="BO1C47EEC84C674DEF9F6F7AF05066ADB8" localSheetId="4" hidden="1">[1]Finance!#REF!</definedName>
    <definedName name="BO1C47EEC84C674DEF9F6F7AF05066ADB8" localSheetId="21" hidden="1">[1]Finance!#REF!</definedName>
    <definedName name="BO1C47EEC84C674DEF9F6F7AF05066ADB8" localSheetId="22" hidden="1">[1]Finance!#REF!</definedName>
    <definedName name="BO1C47EEC84C674DEF9F6F7AF05066ADB8" localSheetId="23" hidden="1">[1]Finance!#REF!</definedName>
    <definedName name="BO1C47EEC84C674DEF9F6F7AF05066ADB8" localSheetId="13" hidden="1">[1]Finance!#REF!</definedName>
    <definedName name="BO1C47EEC84C674DEF9F6F7AF05066ADB8" localSheetId="14" hidden="1">[1]Finance!#REF!</definedName>
    <definedName name="BO1C47EEC84C674DEF9F6F7AF05066ADB8" localSheetId="15" hidden="1">[1]Finance!#REF!</definedName>
    <definedName name="BO1C47EEC84C674DEF9F6F7AF05066ADB8" localSheetId="16" hidden="1">[1]Finance!#REF!</definedName>
    <definedName name="BO1C47EEC84C674DEF9F6F7AF05066ADB8" localSheetId="17" hidden="1">[1]Finance!#REF!</definedName>
    <definedName name="BO1C47EEC84C674DEF9F6F7AF05066ADB8" localSheetId="18" hidden="1">[1]Finance!#REF!</definedName>
    <definedName name="BO1C47EEC84C674DEF9F6F7AF05066ADB8" localSheetId="19" hidden="1">[1]Finance!#REF!</definedName>
    <definedName name="BO1C47EEC84C674DEF9F6F7AF05066ADB8" localSheetId="20" hidden="1">[1]Finance!#REF!</definedName>
    <definedName name="BO1C47EEC84C674DEF9F6F7AF05066ADB8" localSheetId="6" hidden="1">[1]Finance!#REF!</definedName>
    <definedName name="BO1C47EEC84C674DEF9F6F7AF05066ADB8" hidden="1">[1]Finance!#REF!</definedName>
    <definedName name="BO313BB2FB5E444C809DBBCD461A2B4884" localSheetId="8" hidden="1">[3]Home!#REF!</definedName>
    <definedName name="BO313BB2FB5E444C809DBBCD461A2B4884" localSheetId="25" hidden="1">[3]Home!#REF!</definedName>
    <definedName name="BO313BB2FB5E444C809DBBCD461A2B4884" localSheetId="26" hidden="1">[3]Home!#REF!</definedName>
    <definedName name="BO313BB2FB5E444C809DBBCD461A2B4884" localSheetId="27" hidden="1">[3]Home!#REF!</definedName>
    <definedName name="BO313BB2FB5E444C809DBBCD461A2B4884" localSheetId="28" hidden="1">[3]Home!#REF!</definedName>
    <definedName name="BO313BB2FB5E444C809DBBCD461A2B4884" localSheetId="29" hidden="1">[3]Home!#REF!</definedName>
    <definedName name="BO313BB2FB5E444C809DBBCD461A2B4884" localSheetId="7" hidden="1">[3]Home!#REF!</definedName>
    <definedName name="BO313BB2FB5E444C809DBBCD461A2B4884" localSheetId="5" hidden="1">[3]Home!#REF!</definedName>
    <definedName name="BO313BB2FB5E444C809DBBCD461A2B4884" localSheetId="4" hidden="1">[3]Home!#REF!</definedName>
    <definedName name="BO313BB2FB5E444C809DBBCD461A2B4884" localSheetId="21" hidden="1">[3]Home!#REF!</definedName>
    <definedName name="BO313BB2FB5E444C809DBBCD461A2B4884" localSheetId="22" hidden="1">[3]Home!#REF!</definedName>
    <definedName name="BO313BB2FB5E444C809DBBCD461A2B4884" localSheetId="23" hidden="1">[3]Home!#REF!</definedName>
    <definedName name="BO313BB2FB5E444C809DBBCD461A2B4884" localSheetId="13" hidden="1">[3]Home!#REF!</definedName>
    <definedName name="BO313BB2FB5E444C809DBBCD461A2B4884" localSheetId="14" hidden="1">[3]Home!#REF!</definedName>
    <definedName name="BO313BB2FB5E444C809DBBCD461A2B4884" localSheetId="15" hidden="1">[3]Home!#REF!</definedName>
    <definedName name="BO313BB2FB5E444C809DBBCD461A2B4884" localSheetId="16" hidden="1">[3]Home!#REF!</definedName>
    <definedName name="BO313BB2FB5E444C809DBBCD461A2B4884" localSheetId="17" hidden="1">[3]Home!#REF!</definedName>
    <definedName name="BO313BB2FB5E444C809DBBCD461A2B4884" localSheetId="18" hidden="1">[3]Home!#REF!</definedName>
    <definedName name="BO313BB2FB5E444C809DBBCD461A2B4884" localSheetId="19" hidden="1">[3]Home!#REF!</definedName>
    <definedName name="BO313BB2FB5E444C809DBBCD461A2B4884" localSheetId="20" hidden="1">[3]Home!#REF!</definedName>
    <definedName name="BO313BB2FB5E444C809DBBCD461A2B4884" localSheetId="6" hidden="1">[3]Home!#REF!</definedName>
    <definedName name="BO313BB2FB5E444C809DBBCD461A2B4884" hidden="1">[3]Home!#REF!</definedName>
    <definedName name="BO37F942B2445E4038AD5971139B27395F" localSheetId="8" hidden="1">[4]Master1!#REF!</definedName>
    <definedName name="BO37F942B2445E4038AD5971139B27395F" localSheetId="25" hidden="1">[4]Master1!#REF!</definedName>
    <definedName name="BO37F942B2445E4038AD5971139B27395F" localSheetId="26" hidden="1">[4]Master1!#REF!</definedName>
    <definedName name="BO37F942B2445E4038AD5971139B27395F" localSheetId="27" hidden="1">[4]Master1!#REF!</definedName>
    <definedName name="BO37F942B2445E4038AD5971139B27395F" localSheetId="28" hidden="1">[4]Master1!#REF!</definedName>
    <definedName name="BO37F942B2445E4038AD5971139B27395F" localSheetId="29" hidden="1">[4]Master1!#REF!</definedName>
    <definedName name="BO37F942B2445E4038AD5971139B27395F" localSheetId="7" hidden="1">[4]Master1!#REF!</definedName>
    <definedName name="BO37F942B2445E4038AD5971139B27395F" localSheetId="5" hidden="1">[4]Master1!#REF!</definedName>
    <definedName name="BO37F942B2445E4038AD5971139B27395F" localSheetId="4" hidden="1">[4]Master1!#REF!</definedName>
    <definedName name="BO37F942B2445E4038AD5971139B27395F" localSheetId="21" hidden="1">[4]Master1!#REF!</definedName>
    <definedName name="BO37F942B2445E4038AD5971139B27395F" localSheetId="22" hidden="1">[4]Master1!#REF!</definedName>
    <definedName name="BO37F942B2445E4038AD5971139B27395F" localSheetId="23" hidden="1">[4]Master1!#REF!</definedName>
    <definedName name="BO37F942B2445E4038AD5971139B27395F" localSheetId="13" hidden="1">[4]Master1!#REF!</definedName>
    <definedName name="BO37F942B2445E4038AD5971139B27395F" localSheetId="14" hidden="1">[4]Master1!#REF!</definedName>
    <definedName name="BO37F942B2445E4038AD5971139B27395F" localSheetId="15" hidden="1">[4]Master1!#REF!</definedName>
    <definedName name="BO37F942B2445E4038AD5971139B27395F" localSheetId="16" hidden="1">[4]Master1!#REF!</definedName>
    <definedName name="BO37F942B2445E4038AD5971139B27395F" localSheetId="17" hidden="1">[4]Master1!#REF!</definedName>
    <definedName name="BO37F942B2445E4038AD5971139B27395F" localSheetId="18" hidden="1">[4]Master1!#REF!</definedName>
    <definedName name="BO37F942B2445E4038AD5971139B27395F" localSheetId="19" hidden="1">[4]Master1!#REF!</definedName>
    <definedName name="BO37F942B2445E4038AD5971139B27395F" localSheetId="20" hidden="1">[4]Master1!#REF!</definedName>
    <definedName name="BO37F942B2445E4038AD5971139B27395F" localSheetId="6" hidden="1">[4]Master1!#REF!</definedName>
    <definedName name="BO37F942B2445E4038AD5971139B27395F" hidden="1">[4]Master1!#REF!</definedName>
    <definedName name="BO3FD828A085AC4D51A7E7F068F011AED0" localSheetId="8" hidden="1">[1]Finance!#REF!</definedName>
    <definedName name="BO3FD828A085AC4D51A7E7F068F011AED0" localSheetId="25" hidden="1">[1]Finance!#REF!</definedName>
    <definedName name="BO3FD828A085AC4D51A7E7F068F011AED0" localSheetId="26" hidden="1">[1]Finance!#REF!</definedName>
    <definedName name="BO3FD828A085AC4D51A7E7F068F011AED0" localSheetId="27" hidden="1">[1]Finance!#REF!</definedName>
    <definedName name="BO3FD828A085AC4D51A7E7F068F011AED0" localSheetId="28" hidden="1">[1]Finance!#REF!</definedName>
    <definedName name="BO3FD828A085AC4D51A7E7F068F011AED0" localSheetId="29" hidden="1">[1]Finance!#REF!</definedName>
    <definedName name="BO3FD828A085AC4D51A7E7F068F011AED0" localSheetId="7" hidden="1">[1]Finance!#REF!</definedName>
    <definedName name="BO3FD828A085AC4D51A7E7F068F011AED0" localSheetId="5" hidden="1">[1]Finance!#REF!</definedName>
    <definedName name="BO3FD828A085AC4D51A7E7F068F011AED0" localSheetId="4" hidden="1">[1]Finance!#REF!</definedName>
    <definedName name="BO3FD828A085AC4D51A7E7F068F011AED0" localSheetId="21" hidden="1">[1]Finance!#REF!</definedName>
    <definedName name="BO3FD828A085AC4D51A7E7F068F011AED0" localSheetId="22" hidden="1">[1]Finance!#REF!</definedName>
    <definedName name="BO3FD828A085AC4D51A7E7F068F011AED0" localSheetId="23" hidden="1">[1]Finance!#REF!</definedName>
    <definedName name="BO3FD828A085AC4D51A7E7F068F011AED0" localSheetId="13" hidden="1">[1]Finance!#REF!</definedName>
    <definedName name="BO3FD828A085AC4D51A7E7F068F011AED0" localSheetId="14" hidden="1">[1]Finance!#REF!</definedName>
    <definedName name="BO3FD828A085AC4D51A7E7F068F011AED0" localSheetId="15" hidden="1">[1]Finance!#REF!</definedName>
    <definedName name="BO3FD828A085AC4D51A7E7F068F011AED0" localSheetId="16" hidden="1">[1]Finance!#REF!</definedName>
    <definedName name="BO3FD828A085AC4D51A7E7F068F011AED0" localSheetId="17" hidden="1">[1]Finance!#REF!</definedName>
    <definedName name="BO3FD828A085AC4D51A7E7F068F011AED0" localSheetId="18" hidden="1">[1]Finance!#REF!</definedName>
    <definedName name="BO3FD828A085AC4D51A7E7F068F011AED0" localSheetId="19" hidden="1">[1]Finance!#REF!</definedName>
    <definedName name="BO3FD828A085AC4D51A7E7F068F011AED0" localSheetId="20" hidden="1">[1]Finance!#REF!</definedName>
    <definedName name="BO3FD828A085AC4D51A7E7F068F011AED0" localSheetId="6" hidden="1">[1]Finance!#REF!</definedName>
    <definedName name="BO3FD828A085AC4D51A7E7F068F011AED0" hidden="1">[1]Finance!#REF!</definedName>
    <definedName name="BO45903835CFE14ABAAADFBAFEB2BC9168" localSheetId="8" hidden="1">[3]Home!#REF!</definedName>
    <definedName name="BO45903835CFE14ABAAADFBAFEB2BC9168" localSheetId="25" hidden="1">[3]Home!#REF!</definedName>
    <definedName name="BO45903835CFE14ABAAADFBAFEB2BC9168" localSheetId="26" hidden="1">[3]Home!#REF!</definedName>
    <definedName name="BO45903835CFE14ABAAADFBAFEB2BC9168" localSheetId="27" hidden="1">[3]Home!#REF!</definedName>
    <definedName name="BO45903835CFE14ABAAADFBAFEB2BC9168" localSheetId="28" hidden="1">[3]Home!#REF!</definedName>
    <definedName name="BO45903835CFE14ABAAADFBAFEB2BC9168" localSheetId="29" hidden="1">[3]Home!#REF!</definedName>
    <definedName name="BO45903835CFE14ABAAADFBAFEB2BC9168" localSheetId="7" hidden="1">[3]Home!#REF!</definedName>
    <definedName name="BO45903835CFE14ABAAADFBAFEB2BC9168" localSheetId="5" hidden="1">[3]Home!#REF!</definedName>
    <definedName name="BO45903835CFE14ABAAADFBAFEB2BC9168" localSheetId="4" hidden="1">[3]Home!#REF!</definedName>
    <definedName name="BO45903835CFE14ABAAADFBAFEB2BC9168" localSheetId="21" hidden="1">[3]Home!#REF!</definedName>
    <definedName name="BO45903835CFE14ABAAADFBAFEB2BC9168" localSheetId="22" hidden="1">[3]Home!#REF!</definedName>
    <definedName name="BO45903835CFE14ABAAADFBAFEB2BC9168" localSheetId="23" hidden="1">[3]Home!#REF!</definedName>
    <definedName name="BO45903835CFE14ABAAADFBAFEB2BC9168" localSheetId="13" hidden="1">[3]Home!#REF!</definedName>
    <definedName name="BO45903835CFE14ABAAADFBAFEB2BC9168" localSheetId="14" hidden="1">[3]Home!#REF!</definedName>
    <definedName name="BO45903835CFE14ABAAADFBAFEB2BC9168" localSheetId="15" hidden="1">[3]Home!#REF!</definedName>
    <definedName name="BO45903835CFE14ABAAADFBAFEB2BC9168" localSheetId="16" hidden="1">[3]Home!#REF!</definedName>
    <definedName name="BO45903835CFE14ABAAADFBAFEB2BC9168" localSheetId="17" hidden="1">[3]Home!#REF!</definedName>
    <definedName name="BO45903835CFE14ABAAADFBAFEB2BC9168" localSheetId="18" hidden="1">[3]Home!#REF!</definedName>
    <definedName name="BO45903835CFE14ABAAADFBAFEB2BC9168" localSheetId="19" hidden="1">[3]Home!#REF!</definedName>
    <definedName name="BO45903835CFE14ABAAADFBAFEB2BC9168" localSheetId="20" hidden="1">[3]Home!#REF!</definedName>
    <definedName name="BO45903835CFE14ABAAADFBAFEB2BC9168" localSheetId="6" hidden="1">[3]Home!#REF!</definedName>
    <definedName name="BO45903835CFE14ABAAADFBAFEB2BC9168" hidden="1">[3]Home!#REF!</definedName>
    <definedName name="BO4EA2BDD7D9614A15B82C07823117E369" localSheetId="8" hidden="1">[1]Finance!#REF!</definedName>
    <definedName name="BO4EA2BDD7D9614A15B82C07823117E369" localSheetId="25" hidden="1">[1]Finance!#REF!</definedName>
    <definedName name="BO4EA2BDD7D9614A15B82C07823117E369" localSheetId="26" hidden="1">[1]Finance!#REF!</definedName>
    <definedName name="BO4EA2BDD7D9614A15B82C07823117E369" localSheetId="27" hidden="1">[1]Finance!#REF!</definedName>
    <definedName name="BO4EA2BDD7D9614A15B82C07823117E369" localSheetId="28" hidden="1">[1]Finance!#REF!</definedName>
    <definedName name="BO4EA2BDD7D9614A15B82C07823117E369" localSheetId="29" hidden="1">[1]Finance!#REF!</definedName>
    <definedName name="BO4EA2BDD7D9614A15B82C07823117E369" localSheetId="7" hidden="1">[1]Finance!#REF!</definedName>
    <definedName name="BO4EA2BDD7D9614A15B82C07823117E369" localSheetId="5" hidden="1">[1]Finance!#REF!</definedName>
    <definedName name="BO4EA2BDD7D9614A15B82C07823117E369" localSheetId="4" hidden="1">[1]Finance!#REF!</definedName>
    <definedName name="BO4EA2BDD7D9614A15B82C07823117E369" localSheetId="21" hidden="1">[1]Finance!#REF!</definedName>
    <definedName name="BO4EA2BDD7D9614A15B82C07823117E369" localSheetId="22" hidden="1">[1]Finance!#REF!</definedName>
    <definedName name="BO4EA2BDD7D9614A15B82C07823117E369" localSheetId="23" hidden="1">[1]Finance!#REF!</definedName>
    <definedName name="BO4EA2BDD7D9614A15B82C07823117E369" localSheetId="13" hidden="1">[1]Finance!#REF!</definedName>
    <definedName name="BO4EA2BDD7D9614A15B82C07823117E369" localSheetId="14" hidden="1">[1]Finance!#REF!</definedName>
    <definedName name="BO4EA2BDD7D9614A15B82C07823117E369" localSheetId="15" hidden="1">[1]Finance!#REF!</definedName>
    <definedName name="BO4EA2BDD7D9614A15B82C07823117E369" localSheetId="16" hidden="1">[1]Finance!#REF!</definedName>
    <definedName name="BO4EA2BDD7D9614A15B82C07823117E369" localSheetId="17" hidden="1">[1]Finance!#REF!</definedName>
    <definedName name="BO4EA2BDD7D9614A15B82C07823117E369" localSheetId="18" hidden="1">[1]Finance!#REF!</definedName>
    <definedName name="BO4EA2BDD7D9614A15B82C07823117E369" localSheetId="19" hidden="1">[1]Finance!#REF!</definedName>
    <definedName name="BO4EA2BDD7D9614A15B82C07823117E369" localSheetId="20" hidden="1">[1]Finance!#REF!</definedName>
    <definedName name="BO4EA2BDD7D9614A15B82C07823117E369" localSheetId="6" hidden="1">[1]Finance!#REF!</definedName>
    <definedName name="BO4EA2BDD7D9614A15B82C07823117E369" hidden="1">[1]Finance!#REF!</definedName>
    <definedName name="BO5F3EA6FBC6054DE2A0FFBE22198D3E81" localSheetId="8" hidden="1">[1]Home!#REF!</definedName>
    <definedName name="BO5F3EA6FBC6054DE2A0FFBE22198D3E81" localSheetId="25" hidden="1">[1]Home!#REF!</definedName>
    <definedName name="BO5F3EA6FBC6054DE2A0FFBE22198D3E81" localSheetId="26" hidden="1">[1]Home!#REF!</definedName>
    <definedName name="BO5F3EA6FBC6054DE2A0FFBE22198D3E81" localSheetId="27" hidden="1">[1]Home!#REF!</definedName>
    <definedName name="BO5F3EA6FBC6054DE2A0FFBE22198D3E81" localSheetId="28" hidden="1">[1]Home!#REF!</definedName>
    <definedName name="BO5F3EA6FBC6054DE2A0FFBE22198D3E81" localSheetId="29" hidden="1">[1]Home!#REF!</definedName>
    <definedName name="BO5F3EA6FBC6054DE2A0FFBE22198D3E81" localSheetId="7" hidden="1">[1]Home!#REF!</definedName>
    <definedName name="BO5F3EA6FBC6054DE2A0FFBE22198D3E81" localSheetId="5" hidden="1">[1]Home!#REF!</definedName>
    <definedName name="BO5F3EA6FBC6054DE2A0FFBE22198D3E81" localSheetId="4" hidden="1">[1]Home!#REF!</definedName>
    <definedName name="BO5F3EA6FBC6054DE2A0FFBE22198D3E81" localSheetId="21" hidden="1">[1]Home!#REF!</definedName>
    <definedName name="BO5F3EA6FBC6054DE2A0FFBE22198D3E81" localSheetId="22" hidden="1">[1]Home!#REF!</definedName>
    <definedName name="BO5F3EA6FBC6054DE2A0FFBE22198D3E81" localSheetId="23" hidden="1">[1]Home!#REF!</definedName>
    <definedName name="BO5F3EA6FBC6054DE2A0FFBE22198D3E81" localSheetId="13" hidden="1">[1]Home!#REF!</definedName>
    <definedName name="BO5F3EA6FBC6054DE2A0FFBE22198D3E81" localSheetId="14" hidden="1">[1]Home!#REF!</definedName>
    <definedName name="BO5F3EA6FBC6054DE2A0FFBE22198D3E81" localSheetId="15" hidden="1">[1]Home!#REF!</definedName>
    <definedName name="BO5F3EA6FBC6054DE2A0FFBE22198D3E81" localSheetId="16" hidden="1">[1]Home!#REF!</definedName>
    <definedName name="BO5F3EA6FBC6054DE2A0FFBE22198D3E81" localSheetId="17" hidden="1">[1]Home!#REF!</definedName>
    <definedName name="BO5F3EA6FBC6054DE2A0FFBE22198D3E81" localSheetId="18" hidden="1">[1]Home!#REF!</definedName>
    <definedName name="BO5F3EA6FBC6054DE2A0FFBE22198D3E81" localSheetId="19" hidden="1">[1]Home!#REF!</definedName>
    <definedName name="BO5F3EA6FBC6054DE2A0FFBE22198D3E81" localSheetId="20" hidden="1">[1]Home!#REF!</definedName>
    <definedName name="BO5F3EA6FBC6054DE2A0FFBE22198D3E81" localSheetId="6" hidden="1">[1]Home!#REF!</definedName>
    <definedName name="BO5F3EA6FBC6054DE2A0FFBE22198D3E81" hidden="1">[1]Home!#REF!</definedName>
    <definedName name="BO76684924742C42F29C2A3501D3BFA756" localSheetId="8" hidden="1">[3]ProgrambySR!#REF!</definedName>
    <definedName name="BO76684924742C42F29C2A3501D3BFA756" localSheetId="25" hidden="1">[3]ProgrambySR!#REF!</definedName>
    <definedName name="BO76684924742C42F29C2A3501D3BFA756" localSheetId="26" hidden="1">[3]ProgrambySR!#REF!</definedName>
    <definedName name="BO76684924742C42F29C2A3501D3BFA756" localSheetId="27" hidden="1">[3]ProgrambySR!#REF!</definedName>
    <definedName name="BO76684924742C42F29C2A3501D3BFA756" localSheetId="28" hidden="1">[3]ProgrambySR!#REF!</definedName>
    <definedName name="BO76684924742C42F29C2A3501D3BFA756" localSheetId="29" hidden="1">[3]ProgrambySR!#REF!</definedName>
    <definedName name="BO76684924742C42F29C2A3501D3BFA756" localSheetId="7" hidden="1">[3]ProgrambySR!#REF!</definedName>
    <definedName name="BO76684924742C42F29C2A3501D3BFA756" localSheetId="5" hidden="1">[3]ProgrambySR!#REF!</definedName>
    <definedName name="BO76684924742C42F29C2A3501D3BFA756" localSheetId="4" hidden="1">[3]ProgrambySR!#REF!</definedName>
    <definedName name="BO76684924742C42F29C2A3501D3BFA756" localSheetId="21" hidden="1">[3]ProgrambySR!#REF!</definedName>
    <definedName name="BO76684924742C42F29C2A3501D3BFA756" localSheetId="22" hidden="1">[3]ProgrambySR!#REF!</definedName>
    <definedName name="BO76684924742C42F29C2A3501D3BFA756" localSheetId="23" hidden="1">[3]ProgrambySR!#REF!</definedName>
    <definedName name="BO76684924742C42F29C2A3501D3BFA756" localSheetId="13" hidden="1">[3]ProgrambySR!#REF!</definedName>
    <definedName name="BO76684924742C42F29C2A3501D3BFA756" localSheetId="14" hidden="1">[3]ProgrambySR!#REF!</definedName>
    <definedName name="BO76684924742C42F29C2A3501D3BFA756" localSheetId="15" hidden="1">[3]ProgrambySR!#REF!</definedName>
    <definedName name="BO76684924742C42F29C2A3501D3BFA756" localSheetId="16" hidden="1">[3]ProgrambySR!#REF!</definedName>
    <definedName name="BO76684924742C42F29C2A3501D3BFA756" localSheetId="17" hidden="1">[3]ProgrambySR!#REF!</definedName>
    <definedName name="BO76684924742C42F29C2A3501D3BFA756" localSheetId="18" hidden="1">[3]ProgrambySR!#REF!</definedName>
    <definedName name="BO76684924742C42F29C2A3501D3BFA756" localSheetId="19" hidden="1">[3]ProgrambySR!#REF!</definedName>
    <definedName name="BO76684924742C42F29C2A3501D3BFA756" localSheetId="20" hidden="1">[3]ProgrambySR!#REF!</definedName>
    <definedName name="BO76684924742C42F29C2A3501D3BFA756" localSheetId="6" hidden="1">[3]ProgrambySR!#REF!</definedName>
    <definedName name="BO76684924742C42F29C2A3501D3BFA756" hidden="1">[3]ProgrambySR!#REF!</definedName>
    <definedName name="BO76ABCF7BF66B4B5196A97EED168B147A" localSheetId="8" hidden="1">[3]Home!#REF!</definedName>
    <definedName name="BO76ABCF7BF66B4B5196A97EED168B147A" localSheetId="25" hidden="1">[3]Home!#REF!</definedName>
    <definedName name="BO76ABCF7BF66B4B5196A97EED168B147A" localSheetId="26" hidden="1">[3]Home!#REF!</definedName>
    <definedName name="BO76ABCF7BF66B4B5196A97EED168B147A" localSheetId="27" hidden="1">[3]Home!#REF!</definedName>
    <definedName name="BO76ABCF7BF66B4B5196A97EED168B147A" localSheetId="28" hidden="1">[3]Home!#REF!</definedName>
    <definedName name="BO76ABCF7BF66B4B5196A97EED168B147A" localSheetId="29" hidden="1">[3]Home!#REF!</definedName>
    <definedName name="BO76ABCF7BF66B4B5196A97EED168B147A" localSheetId="7" hidden="1">[3]Home!#REF!</definedName>
    <definedName name="BO76ABCF7BF66B4B5196A97EED168B147A" localSheetId="5" hidden="1">[3]Home!#REF!</definedName>
    <definedName name="BO76ABCF7BF66B4B5196A97EED168B147A" localSheetId="4" hidden="1">[3]Home!#REF!</definedName>
    <definedName name="BO76ABCF7BF66B4B5196A97EED168B147A" localSheetId="21" hidden="1">[3]Home!#REF!</definedName>
    <definedName name="BO76ABCF7BF66B4B5196A97EED168B147A" localSheetId="22" hidden="1">[3]Home!#REF!</definedName>
    <definedName name="BO76ABCF7BF66B4B5196A97EED168B147A" localSheetId="23" hidden="1">[3]Home!#REF!</definedName>
    <definedName name="BO76ABCF7BF66B4B5196A97EED168B147A" localSheetId="13" hidden="1">[3]Home!#REF!</definedName>
    <definedName name="BO76ABCF7BF66B4B5196A97EED168B147A" localSheetId="14" hidden="1">[3]Home!#REF!</definedName>
    <definedName name="BO76ABCF7BF66B4B5196A97EED168B147A" localSheetId="15" hidden="1">[3]Home!#REF!</definedName>
    <definedName name="BO76ABCF7BF66B4B5196A97EED168B147A" localSheetId="16" hidden="1">[3]Home!#REF!</definedName>
    <definedName name="BO76ABCF7BF66B4B5196A97EED168B147A" localSheetId="17" hidden="1">[3]Home!#REF!</definedName>
    <definedName name="BO76ABCF7BF66B4B5196A97EED168B147A" localSheetId="18" hidden="1">[3]Home!#REF!</definedName>
    <definedName name="BO76ABCF7BF66B4B5196A97EED168B147A" localSheetId="19" hidden="1">[3]Home!#REF!</definedName>
    <definedName name="BO76ABCF7BF66B4B5196A97EED168B147A" localSheetId="20" hidden="1">[3]Home!#REF!</definedName>
    <definedName name="BO76ABCF7BF66B4B5196A97EED168B147A" localSheetId="6" hidden="1">[3]Home!#REF!</definedName>
    <definedName name="BO76ABCF7BF66B4B5196A97EED168B147A" hidden="1">[3]Home!#REF!</definedName>
    <definedName name="BO843CAE2A82F74927BEB3A4DF05988854" localSheetId="8" hidden="1">[1]Finance!#REF!</definedName>
    <definedName name="BO843CAE2A82F74927BEB3A4DF05988854" localSheetId="25" hidden="1">[1]Finance!#REF!</definedName>
    <definedName name="BO843CAE2A82F74927BEB3A4DF05988854" localSheetId="26" hidden="1">[1]Finance!#REF!</definedName>
    <definedName name="BO843CAE2A82F74927BEB3A4DF05988854" localSheetId="27" hidden="1">[1]Finance!#REF!</definedName>
    <definedName name="BO843CAE2A82F74927BEB3A4DF05988854" localSheetId="28" hidden="1">[1]Finance!#REF!</definedName>
    <definedName name="BO843CAE2A82F74927BEB3A4DF05988854" localSheetId="29" hidden="1">[1]Finance!#REF!</definedName>
    <definedName name="BO843CAE2A82F74927BEB3A4DF05988854" localSheetId="7" hidden="1">[1]Finance!#REF!</definedName>
    <definedName name="BO843CAE2A82F74927BEB3A4DF05988854" localSheetId="5" hidden="1">[1]Finance!#REF!</definedName>
    <definedName name="BO843CAE2A82F74927BEB3A4DF05988854" localSheetId="4" hidden="1">[1]Finance!#REF!</definedName>
    <definedName name="BO843CAE2A82F74927BEB3A4DF05988854" localSheetId="21" hidden="1">[1]Finance!#REF!</definedName>
    <definedName name="BO843CAE2A82F74927BEB3A4DF05988854" localSheetId="22" hidden="1">[1]Finance!#REF!</definedName>
    <definedName name="BO843CAE2A82F74927BEB3A4DF05988854" localSheetId="23" hidden="1">[1]Finance!#REF!</definedName>
    <definedName name="BO843CAE2A82F74927BEB3A4DF05988854" localSheetId="13" hidden="1">[1]Finance!#REF!</definedName>
    <definedName name="BO843CAE2A82F74927BEB3A4DF05988854" localSheetId="14" hidden="1">[1]Finance!#REF!</definedName>
    <definedName name="BO843CAE2A82F74927BEB3A4DF05988854" localSheetId="15" hidden="1">[1]Finance!#REF!</definedName>
    <definedName name="BO843CAE2A82F74927BEB3A4DF05988854" localSheetId="16" hidden="1">[1]Finance!#REF!</definedName>
    <definedName name="BO843CAE2A82F74927BEB3A4DF05988854" localSheetId="17" hidden="1">[1]Finance!#REF!</definedName>
    <definedName name="BO843CAE2A82F74927BEB3A4DF05988854" localSheetId="18" hidden="1">[1]Finance!#REF!</definedName>
    <definedName name="BO843CAE2A82F74927BEB3A4DF05988854" localSheetId="19" hidden="1">[1]Finance!#REF!</definedName>
    <definedName name="BO843CAE2A82F74927BEB3A4DF05988854" localSheetId="20" hidden="1">[1]Finance!#REF!</definedName>
    <definedName name="BO843CAE2A82F74927BEB3A4DF05988854" localSheetId="6" hidden="1">[1]Finance!#REF!</definedName>
    <definedName name="BO843CAE2A82F74927BEB3A4DF05988854" hidden="1">[1]Finance!#REF!</definedName>
    <definedName name="BO850CBB1FFBD542CDAC54DAEE4B95F66A" localSheetId="8" hidden="1">[3]Home!#REF!</definedName>
    <definedName name="BO850CBB1FFBD542CDAC54DAEE4B95F66A" localSheetId="25" hidden="1">[3]Home!#REF!</definedName>
    <definedName name="BO850CBB1FFBD542CDAC54DAEE4B95F66A" localSheetId="26" hidden="1">[3]Home!#REF!</definedName>
    <definedName name="BO850CBB1FFBD542CDAC54DAEE4B95F66A" localSheetId="27" hidden="1">[3]Home!#REF!</definedName>
    <definedName name="BO850CBB1FFBD542CDAC54DAEE4B95F66A" localSheetId="28" hidden="1">[3]Home!#REF!</definedName>
    <definedName name="BO850CBB1FFBD542CDAC54DAEE4B95F66A" localSheetId="29" hidden="1">[3]Home!#REF!</definedName>
    <definedName name="BO850CBB1FFBD542CDAC54DAEE4B95F66A" localSheetId="7" hidden="1">[3]Home!#REF!</definedName>
    <definedName name="BO850CBB1FFBD542CDAC54DAEE4B95F66A" localSheetId="5" hidden="1">[3]Home!#REF!</definedName>
    <definedName name="BO850CBB1FFBD542CDAC54DAEE4B95F66A" localSheetId="4" hidden="1">[3]Home!#REF!</definedName>
    <definedName name="BO850CBB1FFBD542CDAC54DAEE4B95F66A" localSheetId="21" hidden="1">[3]Home!#REF!</definedName>
    <definedName name="BO850CBB1FFBD542CDAC54DAEE4B95F66A" localSheetId="22" hidden="1">[3]Home!#REF!</definedName>
    <definedName name="BO850CBB1FFBD542CDAC54DAEE4B95F66A" localSheetId="23" hidden="1">[3]Home!#REF!</definedName>
    <definedName name="BO850CBB1FFBD542CDAC54DAEE4B95F66A" localSheetId="13" hidden="1">[3]Home!#REF!</definedName>
    <definedName name="BO850CBB1FFBD542CDAC54DAEE4B95F66A" localSheetId="14" hidden="1">[3]Home!#REF!</definedName>
    <definedName name="BO850CBB1FFBD542CDAC54DAEE4B95F66A" localSheetId="15" hidden="1">[3]Home!#REF!</definedName>
    <definedName name="BO850CBB1FFBD542CDAC54DAEE4B95F66A" localSheetId="16" hidden="1">[3]Home!#REF!</definedName>
    <definedName name="BO850CBB1FFBD542CDAC54DAEE4B95F66A" localSheetId="17" hidden="1">[3]Home!#REF!</definedName>
    <definedName name="BO850CBB1FFBD542CDAC54DAEE4B95F66A" localSheetId="18" hidden="1">[3]Home!#REF!</definedName>
    <definedName name="BO850CBB1FFBD542CDAC54DAEE4B95F66A" localSheetId="19" hidden="1">[3]Home!#REF!</definedName>
    <definedName name="BO850CBB1FFBD542CDAC54DAEE4B95F66A" localSheetId="20" hidden="1">[3]Home!#REF!</definedName>
    <definedName name="BO850CBB1FFBD542CDAC54DAEE4B95F66A" localSheetId="6" hidden="1">[3]Home!#REF!</definedName>
    <definedName name="BO850CBB1FFBD542CDAC54DAEE4B95F66A" hidden="1">[3]Home!#REF!</definedName>
    <definedName name="BO8E8870FFE53E4A8BA72C0F17FA60EE39" localSheetId="8" hidden="1">[4]Master1!#REF!</definedName>
    <definedName name="BO8E8870FFE53E4A8BA72C0F17FA60EE39" localSheetId="25" hidden="1">[4]Master1!#REF!</definedName>
    <definedName name="BO8E8870FFE53E4A8BA72C0F17FA60EE39" localSheetId="26" hidden="1">[4]Master1!#REF!</definedName>
    <definedName name="BO8E8870FFE53E4A8BA72C0F17FA60EE39" localSheetId="27" hidden="1">[4]Master1!#REF!</definedName>
    <definedName name="BO8E8870FFE53E4A8BA72C0F17FA60EE39" localSheetId="28" hidden="1">[4]Master1!#REF!</definedName>
    <definedName name="BO8E8870FFE53E4A8BA72C0F17FA60EE39" localSheetId="29" hidden="1">[4]Master1!#REF!</definedName>
    <definedName name="BO8E8870FFE53E4A8BA72C0F17FA60EE39" localSheetId="7" hidden="1">[4]Master1!#REF!</definedName>
    <definedName name="BO8E8870FFE53E4A8BA72C0F17FA60EE39" localSheetId="5" hidden="1">[4]Master1!#REF!</definedName>
    <definedName name="BO8E8870FFE53E4A8BA72C0F17FA60EE39" localSheetId="4" hidden="1">[4]Master1!#REF!</definedName>
    <definedName name="BO8E8870FFE53E4A8BA72C0F17FA60EE39" localSheetId="21" hidden="1">[4]Master1!#REF!</definedName>
    <definedName name="BO8E8870FFE53E4A8BA72C0F17FA60EE39" localSheetId="22" hidden="1">[4]Master1!#REF!</definedName>
    <definedName name="BO8E8870FFE53E4A8BA72C0F17FA60EE39" localSheetId="23" hidden="1">[4]Master1!#REF!</definedName>
    <definedName name="BO8E8870FFE53E4A8BA72C0F17FA60EE39" localSheetId="13" hidden="1">[4]Master1!#REF!</definedName>
    <definedName name="BO8E8870FFE53E4A8BA72C0F17FA60EE39" localSheetId="14" hidden="1">[4]Master1!#REF!</definedName>
    <definedName name="BO8E8870FFE53E4A8BA72C0F17FA60EE39" localSheetId="15" hidden="1">[4]Master1!#REF!</definedName>
    <definedName name="BO8E8870FFE53E4A8BA72C0F17FA60EE39" localSheetId="16" hidden="1">[4]Master1!#REF!</definedName>
    <definedName name="BO8E8870FFE53E4A8BA72C0F17FA60EE39" localSheetId="17" hidden="1">[4]Master1!#REF!</definedName>
    <definedName name="BO8E8870FFE53E4A8BA72C0F17FA60EE39" localSheetId="18" hidden="1">[4]Master1!#REF!</definedName>
    <definedName name="BO8E8870FFE53E4A8BA72C0F17FA60EE39" localSheetId="19" hidden="1">[4]Master1!#REF!</definedName>
    <definedName name="BO8E8870FFE53E4A8BA72C0F17FA60EE39" localSheetId="20" hidden="1">[4]Master1!#REF!</definedName>
    <definedName name="BO8E8870FFE53E4A8BA72C0F17FA60EE39" localSheetId="6" hidden="1">[4]Master1!#REF!</definedName>
    <definedName name="BO8E8870FFE53E4A8BA72C0F17FA60EE39" hidden="1">[4]Master1!#REF!</definedName>
    <definedName name="BO9F21123138F4484CA0E8738976FC6606" localSheetId="8" hidden="1">[3]Home!#REF!</definedName>
    <definedName name="BO9F21123138F4484CA0E8738976FC6606" localSheetId="25" hidden="1">[3]Home!#REF!</definedName>
    <definedName name="BO9F21123138F4484CA0E8738976FC6606" localSheetId="26" hidden="1">[3]Home!#REF!</definedName>
    <definedName name="BO9F21123138F4484CA0E8738976FC6606" localSheetId="27" hidden="1">[3]Home!#REF!</definedName>
    <definedName name="BO9F21123138F4484CA0E8738976FC6606" localSheetId="28" hidden="1">[3]Home!#REF!</definedName>
    <definedName name="BO9F21123138F4484CA0E8738976FC6606" localSheetId="29" hidden="1">[3]Home!#REF!</definedName>
    <definedName name="BO9F21123138F4484CA0E8738976FC6606" localSheetId="7" hidden="1">[3]Home!#REF!</definedName>
    <definedName name="BO9F21123138F4484CA0E8738976FC6606" localSheetId="5" hidden="1">[3]Home!#REF!</definedName>
    <definedName name="BO9F21123138F4484CA0E8738976FC6606" localSheetId="4" hidden="1">[3]Home!#REF!</definedName>
    <definedName name="BO9F21123138F4484CA0E8738976FC6606" localSheetId="21" hidden="1">[3]Home!#REF!</definedName>
    <definedName name="BO9F21123138F4484CA0E8738976FC6606" localSheetId="22" hidden="1">[3]Home!#REF!</definedName>
    <definedName name="BO9F21123138F4484CA0E8738976FC6606" localSheetId="23" hidden="1">[3]Home!#REF!</definedName>
    <definedName name="BO9F21123138F4484CA0E8738976FC6606" localSheetId="13" hidden="1">[3]Home!#REF!</definedName>
    <definedName name="BO9F21123138F4484CA0E8738976FC6606" localSheetId="14" hidden="1">[3]Home!#REF!</definedName>
    <definedName name="BO9F21123138F4484CA0E8738976FC6606" localSheetId="15" hidden="1">[3]Home!#REF!</definedName>
    <definedName name="BO9F21123138F4484CA0E8738976FC6606" localSheetId="16" hidden="1">[3]Home!#REF!</definedName>
    <definedName name="BO9F21123138F4484CA0E8738976FC6606" localSheetId="17" hidden="1">[3]Home!#REF!</definedName>
    <definedName name="BO9F21123138F4484CA0E8738976FC6606" localSheetId="18" hidden="1">[3]Home!#REF!</definedName>
    <definedName name="BO9F21123138F4484CA0E8738976FC6606" localSheetId="19" hidden="1">[3]Home!#REF!</definedName>
    <definedName name="BO9F21123138F4484CA0E8738976FC6606" localSheetId="20" hidden="1">[3]Home!#REF!</definedName>
    <definedName name="BO9F21123138F4484CA0E8738976FC6606" localSheetId="6" hidden="1">[3]Home!#REF!</definedName>
    <definedName name="BO9F21123138F4484CA0E8738976FC6606" hidden="1">[3]Home!#REF!</definedName>
    <definedName name="BOAA3D32416ABA43C68740A2695799E808" localSheetId="8" hidden="1">[4]Master1!#REF!</definedName>
    <definedName name="BOAA3D32416ABA43C68740A2695799E808" localSheetId="25" hidden="1">[4]Master1!#REF!</definedName>
    <definedName name="BOAA3D32416ABA43C68740A2695799E808" localSheetId="26" hidden="1">[4]Master1!#REF!</definedName>
    <definedName name="BOAA3D32416ABA43C68740A2695799E808" localSheetId="27" hidden="1">[4]Master1!#REF!</definedName>
    <definedName name="BOAA3D32416ABA43C68740A2695799E808" localSheetId="28" hidden="1">[4]Master1!#REF!</definedName>
    <definedName name="BOAA3D32416ABA43C68740A2695799E808" localSheetId="29" hidden="1">[4]Master1!#REF!</definedName>
    <definedName name="BOAA3D32416ABA43C68740A2695799E808" localSheetId="7" hidden="1">[4]Master1!#REF!</definedName>
    <definedName name="BOAA3D32416ABA43C68740A2695799E808" localSheetId="5" hidden="1">[4]Master1!#REF!</definedName>
    <definedName name="BOAA3D32416ABA43C68740A2695799E808" localSheetId="4" hidden="1">[4]Master1!#REF!</definedName>
    <definedName name="BOAA3D32416ABA43C68740A2695799E808" localSheetId="21" hidden="1">[4]Master1!#REF!</definedName>
    <definedName name="BOAA3D32416ABA43C68740A2695799E808" localSheetId="22" hidden="1">[4]Master1!#REF!</definedName>
    <definedName name="BOAA3D32416ABA43C68740A2695799E808" localSheetId="23" hidden="1">[4]Master1!#REF!</definedName>
    <definedName name="BOAA3D32416ABA43C68740A2695799E808" localSheetId="13" hidden="1">[4]Master1!#REF!</definedName>
    <definedName name="BOAA3D32416ABA43C68740A2695799E808" localSheetId="14" hidden="1">[4]Master1!#REF!</definedName>
    <definedName name="BOAA3D32416ABA43C68740A2695799E808" localSheetId="15" hidden="1">[4]Master1!#REF!</definedName>
    <definedName name="BOAA3D32416ABA43C68740A2695799E808" localSheetId="16" hidden="1">[4]Master1!#REF!</definedName>
    <definedName name="BOAA3D32416ABA43C68740A2695799E808" localSheetId="17" hidden="1">[4]Master1!#REF!</definedName>
    <definedName name="BOAA3D32416ABA43C68740A2695799E808" localSheetId="18" hidden="1">[4]Master1!#REF!</definedName>
    <definedName name="BOAA3D32416ABA43C68740A2695799E808" localSheetId="19" hidden="1">[4]Master1!#REF!</definedName>
    <definedName name="BOAA3D32416ABA43C68740A2695799E808" localSheetId="20" hidden="1">[4]Master1!#REF!</definedName>
    <definedName name="BOAA3D32416ABA43C68740A2695799E808" localSheetId="6" hidden="1">[4]Master1!#REF!</definedName>
    <definedName name="BOAA3D32416ABA43C68740A2695799E808" hidden="1">[4]Master1!#REF!</definedName>
    <definedName name="BOAF83B660FBD84D0EB51E86D8F755D83A" localSheetId="8" hidden="1">[3]ProgrambySR!#REF!</definedName>
    <definedName name="BOAF83B660FBD84D0EB51E86D8F755D83A" localSheetId="25" hidden="1">[3]ProgrambySR!#REF!</definedName>
    <definedName name="BOAF83B660FBD84D0EB51E86D8F755D83A" localSheetId="26" hidden="1">[3]ProgrambySR!#REF!</definedName>
    <definedName name="BOAF83B660FBD84D0EB51E86D8F755D83A" localSheetId="27" hidden="1">[3]ProgrambySR!#REF!</definedName>
    <definedName name="BOAF83B660FBD84D0EB51E86D8F755D83A" localSheetId="28" hidden="1">[3]ProgrambySR!#REF!</definedName>
    <definedName name="BOAF83B660FBD84D0EB51E86D8F755D83A" localSheetId="29" hidden="1">[3]ProgrambySR!#REF!</definedName>
    <definedName name="BOAF83B660FBD84D0EB51E86D8F755D83A" localSheetId="7" hidden="1">[3]ProgrambySR!#REF!</definedName>
    <definedName name="BOAF83B660FBD84D0EB51E86D8F755D83A" localSheetId="5" hidden="1">[3]ProgrambySR!#REF!</definedName>
    <definedName name="BOAF83B660FBD84D0EB51E86D8F755D83A" localSheetId="4" hidden="1">[3]ProgrambySR!#REF!</definedName>
    <definedName name="BOAF83B660FBD84D0EB51E86D8F755D83A" localSheetId="21" hidden="1">[3]ProgrambySR!#REF!</definedName>
    <definedName name="BOAF83B660FBD84D0EB51E86D8F755D83A" localSheetId="22" hidden="1">[3]ProgrambySR!#REF!</definedName>
    <definedName name="BOAF83B660FBD84D0EB51E86D8F755D83A" localSheetId="23" hidden="1">[3]ProgrambySR!#REF!</definedName>
    <definedName name="BOAF83B660FBD84D0EB51E86D8F755D83A" localSheetId="13" hidden="1">[3]ProgrambySR!#REF!</definedName>
    <definedName name="BOAF83B660FBD84D0EB51E86D8F755D83A" localSheetId="14" hidden="1">[3]ProgrambySR!#REF!</definedName>
    <definedName name="BOAF83B660FBD84D0EB51E86D8F755D83A" localSheetId="15" hidden="1">[3]ProgrambySR!#REF!</definedName>
    <definedName name="BOAF83B660FBD84D0EB51E86D8F755D83A" localSheetId="16" hidden="1">[3]ProgrambySR!#REF!</definedName>
    <definedName name="BOAF83B660FBD84D0EB51E86D8F755D83A" localSheetId="17" hidden="1">[3]ProgrambySR!#REF!</definedName>
    <definedName name="BOAF83B660FBD84D0EB51E86D8F755D83A" localSheetId="18" hidden="1">[3]ProgrambySR!#REF!</definedName>
    <definedName name="BOAF83B660FBD84D0EB51E86D8F755D83A" localSheetId="19" hidden="1">[3]ProgrambySR!#REF!</definedName>
    <definedName name="BOAF83B660FBD84D0EB51E86D8F755D83A" localSheetId="20" hidden="1">[3]ProgrambySR!#REF!</definedName>
    <definedName name="BOAF83B660FBD84D0EB51E86D8F755D83A" localSheetId="6" hidden="1">[3]ProgrambySR!#REF!</definedName>
    <definedName name="BOAF83B660FBD84D0EB51E86D8F755D83A" hidden="1">[3]ProgrambySR!#REF!</definedName>
    <definedName name="BOB36B3480CBB3471BAFAA9554A3B41D56" localSheetId="8" hidden="1">[4]Master1!#REF!</definedName>
    <definedName name="BOB36B3480CBB3471BAFAA9554A3B41D56" localSheetId="25" hidden="1">[4]Master1!#REF!</definedName>
    <definedName name="BOB36B3480CBB3471BAFAA9554A3B41D56" localSheetId="26" hidden="1">[4]Master1!#REF!</definedName>
    <definedName name="BOB36B3480CBB3471BAFAA9554A3B41D56" localSheetId="27" hidden="1">[4]Master1!#REF!</definedName>
    <definedName name="BOB36B3480CBB3471BAFAA9554A3B41D56" localSheetId="28" hidden="1">[4]Master1!#REF!</definedName>
    <definedName name="BOB36B3480CBB3471BAFAA9554A3B41D56" localSheetId="29" hidden="1">[4]Master1!#REF!</definedName>
    <definedName name="BOB36B3480CBB3471BAFAA9554A3B41D56" localSheetId="7" hidden="1">[4]Master1!#REF!</definedName>
    <definedName name="BOB36B3480CBB3471BAFAA9554A3B41D56" localSheetId="5" hidden="1">[4]Master1!#REF!</definedName>
    <definedName name="BOB36B3480CBB3471BAFAA9554A3B41D56" localSheetId="4" hidden="1">[4]Master1!#REF!</definedName>
    <definedName name="BOB36B3480CBB3471BAFAA9554A3B41D56" localSheetId="21" hidden="1">[4]Master1!#REF!</definedName>
    <definedName name="BOB36B3480CBB3471BAFAA9554A3B41D56" localSheetId="22" hidden="1">[4]Master1!#REF!</definedName>
    <definedName name="BOB36B3480CBB3471BAFAA9554A3B41D56" localSheetId="23" hidden="1">[4]Master1!#REF!</definedName>
    <definedName name="BOB36B3480CBB3471BAFAA9554A3B41D56" localSheetId="13" hidden="1">[4]Master1!#REF!</definedName>
    <definedName name="BOB36B3480CBB3471BAFAA9554A3B41D56" localSheetId="14" hidden="1">[4]Master1!#REF!</definedName>
    <definedName name="BOB36B3480CBB3471BAFAA9554A3B41D56" localSheetId="15" hidden="1">[4]Master1!#REF!</definedName>
    <definedName name="BOB36B3480CBB3471BAFAA9554A3B41D56" localSheetId="16" hidden="1">[4]Master1!#REF!</definedName>
    <definedName name="BOB36B3480CBB3471BAFAA9554A3B41D56" localSheetId="17" hidden="1">[4]Master1!#REF!</definedName>
    <definedName name="BOB36B3480CBB3471BAFAA9554A3B41D56" localSheetId="18" hidden="1">[4]Master1!#REF!</definedName>
    <definedName name="BOB36B3480CBB3471BAFAA9554A3B41D56" localSheetId="19" hidden="1">[4]Master1!#REF!</definedName>
    <definedName name="BOB36B3480CBB3471BAFAA9554A3B41D56" localSheetId="20" hidden="1">[4]Master1!#REF!</definedName>
    <definedName name="BOB36B3480CBB3471BAFAA9554A3B41D56" localSheetId="6" hidden="1">[4]Master1!#REF!</definedName>
    <definedName name="BOB36B3480CBB3471BAFAA9554A3B41D56" hidden="1">[4]Master1!#REF!</definedName>
    <definedName name="BOC0538BBB977142429458951DDC780B14" localSheetId="8" hidden="1">[3]Home!#REF!</definedName>
    <definedName name="BOC0538BBB977142429458951DDC780B14" localSheetId="25" hidden="1">[3]Home!#REF!</definedName>
    <definedName name="BOC0538BBB977142429458951DDC780B14" localSheetId="26" hidden="1">[3]Home!#REF!</definedName>
    <definedName name="BOC0538BBB977142429458951DDC780B14" localSheetId="27" hidden="1">[3]Home!#REF!</definedName>
    <definedName name="BOC0538BBB977142429458951DDC780B14" localSheetId="28" hidden="1">[3]Home!#REF!</definedName>
    <definedName name="BOC0538BBB977142429458951DDC780B14" localSheetId="29" hidden="1">[3]Home!#REF!</definedName>
    <definedName name="BOC0538BBB977142429458951DDC780B14" localSheetId="7" hidden="1">[3]Home!#REF!</definedName>
    <definedName name="BOC0538BBB977142429458951DDC780B14" localSheetId="5" hidden="1">[3]Home!#REF!</definedName>
    <definedName name="BOC0538BBB977142429458951DDC780B14" localSheetId="4" hidden="1">[3]Home!#REF!</definedName>
    <definedName name="BOC0538BBB977142429458951DDC780B14" localSheetId="21" hidden="1">[3]Home!#REF!</definedName>
    <definedName name="BOC0538BBB977142429458951DDC780B14" localSheetId="22" hidden="1">[3]Home!#REF!</definedName>
    <definedName name="BOC0538BBB977142429458951DDC780B14" localSheetId="23" hidden="1">[3]Home!#REF!</definedName>
    <definedName name="BOC0538BBB977142429458951DDC780B14" localSheetId="13" hidden="1">[3]Home!#REF!</definedName>
    <definedName name="BOC0538BBB977142429458951DDC780B14" localSheetId="14" hidden="1">[3]Home!#REF!</definedName>
    <definedName name="BOC0538BBB977142429458951DDC780B14" localSheetId="15" hidden="1">[3]Home!#REF!</definedName>
    <definedName name="BOC0538BBB977142429458951DDC780B14" localSheetId="16" hidden="1">[3]Home!#REF!</definedName>
    <definedName name="BOC0538BBB977142429458951DDC780B14" localSheetId="17" hidden="1">[3]Home!#REF!</definedName>
    <definedName name="BOC0538BBB977142429458951DDC780B14" localSheetId="18" hidden="1">[3]Home!#REF!</definedName>
    <definedName name="BOC0538BBB977142429458951DDC780B14" localSheetId="19" hidden="1">[3]Home!#REF!</definedName>
    <definedName name="BOC0538BBB977142429458951DDC780B14" localSheetId="20" hidden="1">[3]Home!#REF!</definedName>
    <definedName name="BOC0538BBB977142429458951DDC780B14" localSheetId="6" hidden="1">[3]Home!#REF!</definedName>
    <definedName name="BOC0538BBB977142429458951DDC780B14" hidden="1">[3]Home!#REF!</definedName>
    <definedName name="BOD997D3EBF28045D6B378D46510C6230B" localSheetId="8" hidden="1">[1]Home!#REF!</definedName>
    <definedName name="BOD997D3EBF28045D6B378D46510C6230B" localSheetId="25" hidden="1">[1]Home!#REF!</definedName>
    <definedName name="BOD997D3EBF28045D6B378D46510C6230B" localSheetId="26" hidden="1">[1]Home!#REF!</definedName>
    <definedName name="BOD997D3EBF28045D6B378D46510C6230B" localSheetId="27" hidden="1">[1]Home!#REF!</definedName>
    <definedName name="BOD997D3EBF28045D6B378D46510C6230B" localSheetId="28" hidden="1">[1]Home!#REF!</definedName>
    <definedName name="BOD997D3EBF28045D6B378D46510C6230B" localSheetId="29" hidden="1">[1]Home!#REF!</definedName>
    <definedName name="BOD997D3EBF28045D6B378D46510C6230B" localSheetId="7" hidden="1">[1]Home!#REF!</definedName>
    <definedName name="BOD997D3EBF28045D6B378D46510C6230B" localSheetId="5" hidden="1">[1]Home!#REF!</definedName>
    <definedName name="BOD997D3EBF28045D6B378D46510C6230B" localSheetId="4" hidden="1">[1]Home!#REF!</definedName>
    <definedName name="BOD997D3EBF28045D6B378D46510C6230B" localSheetId="21" hidden="1">[1]Home!#REF!</definedName>
    <definedName name="BOD997D3EBF28045D6B378D46510C6230B" localSheetId="22" hidden="1">[1]Home!#REF!</definedName>
    <definedName name="BOD997D3EBF28045D6B378D46510C6230B" localSheetId="23" hidden="1">[1]Home!#REF!</definedName>
    <definedName name="BOD997D3EBF28045D6B378D46510C6230B" localSheetId="13" hidden="1">[1]Home!#REF!</definedName>
    <definedName name="BOD997D3EBF28045D6B378D46510C6230B" localSheetId="14" hidden="1">[1]Home!#REF!</definedName>
    <definedName name="BOD997D3EBF28045D6B378D46510C6230B" localSheetId="15" hidden="1">[1]Home!#REF!</definedName>
    <definedName name="BOD997D3EBF28045D6B378D46510C6230B" localSheetId="16" hidden="1">[1]Home!#REF!</definedName>
    <definedName name="BOD997D3EBF28045D6B378D46510C6230B" localSheetId="17" hidden="1">[1]Home!#REF!</definedName>
    <definedName name="BOD997D3EBF28045D6B378D46510C6230B" localSheetId="18" hidden="1">[1]Home!#REF!</definedName>
    <definedName name="BOD997D3EBF28045D6B378D46510C6230B" localSheetId="19" hidden="1">[1]Home!#REF!</definedName>
    <definedName name="BOD997D3EBF28045D6B378D46510C6230B" localSheetId="20" hidden="1">[1]Home!#REF!</definedName>
    <definedName name="BOD997D3EBF28045D6B378D46510C6230B" localSheetId="6" hidden="1">[1]Home!#REF!</definedName>
    <definedName name="BOD997D3EBF28045D6B378D46510C6230B" hidden="1">[1]Home!#REF!</definedName>
    <definedName name="BODCBEE81A69CF406FA06DE39EDEA68EAE" localSheetId="8" hidden="1">[1]Finance!#REF!</definedName>
    <definedName name="BODCBEE81A69CF406FA06DE39EDEA68EAE" localSheetId="25" hidden="1">[1]Finance!#REF!</definedName>
    <definedName name="BODCBEE81A69CF406FA06DE39EDEA68EAE" localSheetId="26" hidden="1">[1]Finance!#REF!</definedName>
    <definedName name="BODCBEE81A69CF406FA06DE39EDEA68EAE" localSheetId="27" hidden="1">[1]Finance!#REF!</definedName>
    <definedName name="BODCBEE81A69CF406FA06DE39EDEA68EAE" localSheetId="28" hidden="1">[1]Finance!#REF!</definedName>
    <definedName name="BODCBEE81A69CF406FA06DE39EDEA68EAE" localSheetId="29" hidden="1">[1]Finance!#REF!</definedName>
    <definedName name="BODCBEE81A69CF406FA06DE39EDEA68EAE" localSheetId="7" hidden="1">[1]Finance!#REF!</definedName>
    <definedName name="BODCBEE81A69CF406FA06DE39EDEA68EAE" localSheetId="5" hidden="1">[1]Finance!#REF!</definedName>
    <definedName name="BODCBEE81A69CF406FA06DE39EDEA68EAE" localSheetId="4" hidden="1">[1]Finance!#REF!</definedName>
    <definedName name="BODCBEE81A69CF406FA06DE39EDEA68EAE" localSheetId="21" hidden="1">[1]Finance!#REF!</definedName>
    <definedName name="BODCBEE81A69CF406FA06DE39EDEA68EAE" localSheetId="22" hidden="1">[1]Finance!#REF!</definedName>
    <definedName name="BODCBEE81A69CF406FA06DE39EDEA68EAE" localSheetId="23" hidden="1">[1]Finance!#REF!</definedName>
    <definedName name="BODCBEE81A69CF406FA06DE39EDEA68EAE" localSheetId="13" hidden="1">[1]Finance!#REF!</definedName>
    <definedName name="BODCBEE81A69CF406FA06DE39EDEA68EAE" localSheetId="14" hidden="1">[1]Finance!#REF!</definedName>
    <definedName name="BODCBEE81A69CF406FA06DE39EDEA68EAE" localSheetId="15" hidden="1">[1]Finance!#REF!</definedName>
    <definedName name="BODCBEE81A69CF406FA06DE39EDEA68EAE" localSheetId="16" hidden="1">[1]Finance!#REF!</definedName>
    <definedName name="BODCBEE81A69CF406FA06DE39EDEA68EAE" localSheetId="17" hidden="1">[1]Finance!#REF!</definedName>
    <definedName name="BODCBEE81A69CF406FA06DE39EDEA68EAE" localSheetId="18" hidden="1">[1]Finance!#REF!</definedName>
    <definedName name="BODCBEE81A69CF406FA06DE39EDEA68EAE" localSheetId="19" hidden="1">[1]Finance!#REF!</definedName>
    <definedName name="BODCBEE81A69CF406FA06DE39EDEA68EAE" localSheetId="20" hidden="1">[1]Finance!#REF!</definedName>
    <definedName name="BODCBEE81A69CF406FA06DE39EDEA68EAE" localSheetId="6" hidden="1">[1]Finance!#REF!</definedName>
    <definedName name="BODCBEE81A69CF406FA06DE39EDEA68EAE" hidden="1">[1]Finance!#REF!</definedName>
    <definedName name="BOE25218FE2E934A01BBE88D088A3A50CE" localSheetId="8" hidden="1">[3]ProgrambySR!#REF!</definedName>
    <definedName name="BOE25218FE2E934A01BBE88D088A3A50CE" localSheetId="25" hidden="1">[3]ProgrambySR!#REF!</definedName>
    <definedName name="BOE25218FE2E934A01BBE88D088A3A50CE" localSheetId="26" hidden="1">[3]ProgrambySR!#REF!</definedName>
    <definedName name="BOE25218FE2E934A01BBE88D088A3A50CE" localSheetId="27" hidden="1">[3]ProgrambySR!#REF!</definedName>
    <definedName name="BOE25218FE2E934A01BBE88D088A3A50CE" localSheetId="28" hidden="1">[3]ProgrambySR!#REF!</definedName>
    <definedName name="BOE25218FE2E934A01BBE88D088A3A50CE" localSheetId="29" hidden="1">[3]ProgrambySR!#REF!</definedName>
    <definedName name="BOE25218FE2E934A01BBE88D088A3A50CE" localSheetId="7" hidden="1">[3]ProgrambySR!#REF!</definedName>
    <definedName name="BOE25218FE2E934A01BBE88D088A3A50CE" localSheetId="5" hidden="1">[3]ProgrambySR!#REF!</definedName>
    <definedName name="BOE25218FE2E934A01BBE88D088A3A50CE" localSheetId="4" hidden="1">[3]ProgrambySR!#REF!</definedName>
    <definedName name="BOE25218FE2E934A01BBE88D088A3A50CE" localSheetId="21" hidden="1">[3]ProgrambySR!#REF!</definedName>
    <definedName name="BOE25218FE2E934A01BBE88D088A3A50CE" localSheetId="22" hidden="1">[3]ProgrambySR!#REF!</definedName>
    <definedName name="BOE25218FE2E934A01BBE88D088A3A50CE" localSheetId="23" hidden="1">[3]ProgrambySR!#REF!</definedName>
    <definedName name="BOE25218FE2E934A01BBE88D088A3A50CE" localSheetId="13" hidden="1">[3]ProgrambySR!#REF!</definedName>
    <definedName name="BOE25218FE2E934A01BBE88D088A3A50CE" localSheetId="14" hidden="1">[3]ProgrambySR!#REF!</definedName>
    <definedName name="BOE25218FE2E934A01BBE88D088A3A50CE" localSheetId="15" hidden="1">[3]ProgrambySR!#REF!</definedName>
    <definedName name="BOE25218FE2E934A01BBE88D088A3A50CE" localSheetId="16" hidden="1">[3]ProgrambySR!#REF!</definedName>
    <definedName name="BOE25218FE2E934A01BBE88D088A3A50CE" localSheetId="17" hidden="1">[3]ProgrambySR!#REF!</definedName>
    <definedName name="BOE25218FE2E934A01BBE88D088A3A50CE" localSheetId="18" hidden="1">[3]ProgrambySR!#REF!</definedName>
    <definedName name="BOE25218FE2E934A01BBE88D088A3A50CE" localSheetId="19" hidden="1">[3]ProgrambySR!#REF!</definedName>
    <definedName name="BOE25218FE2E934A01BBE88D088A3A50CE" localSheetId="20" hidden="1">[3]ProgrambySR!#REF!</definedName>
    <definedName name="BOE25218FE2E934A01BBE88D088A3A50CE" localSheetId="6" hidden="1">[3]ProgrambySR!#REF!</definedName>
    <definedName name="BOE25218FE2E934A01BBE88D088A3A50CE" hidden="1">[3]ProgrambySR!#REF!</definedName>
    <definedName name="BOE68886D13F084FFD8E89A32FCC562EE4" localSheetId="8" hidden="1">[1]Home!#REF!</definedName>
    <definedName name="BOE68886D13F084FFD8E89A32FCC562EE4" localSheetId="25" hidden="1">[1]Home!#REF!</definedName>
    <definedName name="BOE68886D13F084FFD8E89A32FCC562EE4" localSheetId="26" hidden="1">[1]Home!#REF!</definedName>
    <definedName name="BOE68886D13F084FFD8E89A32FCC562EE4" localSheetId="27" hidden="1">[1]Home!#REF!</definedName>
    <definedName name="BOE68886D13F084FFD8E89A32FCC562EE4" localSheetId="28" hidden="1">[1]Home!#REF!</definedName>
    <definedName name="BOE68886D13F084FFD8E89A32FCC562EE4" localSheetId="29" hidden="1">[1]Home!#REF!</definedName>
    <definedName name="BOE68886D13F084FFD8E89A32FCC562EE4" localSheetId="7" hidden="1">[1]Home!#REF!</definedName>
    <definedName name="BOE68886D13F084FFD8E89A32FCC562EE4" localSheetId="5" hidden="1">[1]Home!#REF!</definedName>
    <definedName name="BOE68886D13F084FFD8E89A32FCC562EE4" localSheetId="4" hidden="1">[1]Home!#REF!</definedName>
    <definedName name="BOE68886D13F084FFD8E89A32FCC562EE4" localSheetId="21" hidden="1">[1]Home!#REF!</definedName>
    <definedName name="BOE68886D13F084FFD8E89A32FCC562EE4" localSheetId="22" hidden="1">[1]Home!#REF!</definedName>
    <definedName name="BOE68886D13F084FFD8E89A32FCC562EE4" localSheetId="23" hidden="1">[1]Home!#REF!</definedName>
    <definedName name="BOE68886D13F084FFD8E89A32FCC562EE4" localSheetId="13" hidden="1">[1]Home!#REF!</definedName>
    <definedName name="BOE68886D13F084FFD8E89A32FCC562EE4" localSheetId="14" hidden="1">[1]Home!#REF!</definedName>
    <definedName name="BOE68886D13F084FFD8E89A32FCC562EE4" localSheetId="15" hidden="1">[1]Home!#REF!</definedName>
    <definedName name="BOE68886D13F084FFD8E89A32FCC562EE4" localSheetId="16" hidden="1">[1]Home!#REF!</definedName>
    <definedName name="BOE68886D13F084FFD8E89A32FCC562EE4" localSheetId="17" hidden="1">[1]Home!#REF!</definedName>
    <definedName name="BOE68886D13F084FFD8E89A32FCC562EE4" localSheetId="18" hidden="1">[1]Home!#REF!</definedName>
    <definedName name="BOE68886D13F084FFD8E89A32FCC562EE4" localSheetId="19" hidden="1">[1]Home!#REF!</definedName>
    <definedName name="BOE68886D13F084FFD8E89A32FCC562EE4" localSheetId="20" hidden="1">[1]Home!#REF!</definedName>
    <definedName name="BOE68886D13F084FFD8E89A32FCC562EE4" localSheetId="6" hidden="1">[1]Home!#REF!</definedName>
    <definedName name="BOE68886D13F084FFD8E89A32FCC562EE4" hidden="1">[1]Home!#REF!</definedName>
    <definedName name="CategoriasCostos">Lists!$C$5:$C$17</definedName>
    <definedName name="CodigosIndPRDB">OFFSET(Setup!$R$8,0,0,Setup!$R$5)</definedName>
    <definedName name="CodigosOtrosIndPR">OFFSET(Setup!$M$8,0,0,Setup!$M$5)</definedName>
    <definedName name="CodigosTodosIndPR">OFFSET(Lists!$G$5,0,0,Lists!$E$3)</definedName>
    <definedName name="ColocarIndPRDB">Setup!$R$8:$S$22</definedName>
    <definedName name="CompIndPRDB">OFFSET(Setup!$V$8,0,0,Setup!$V$5)</definedName>
    <definedName name="Componentes">Lists!$Q$5:$Q$9</definedName>
    <definedName name="CompOtrosIndPR">OFFSET(Setup!$Q$8,0,0,Setup!$Q$5)</definedName>
    <definedName name="DropDownListTodosIND">OFFSET(Lists!$Z$5,0,0,Lists!$E$3)</definedName>
    <definedName name="EtiquetasTitulosMeses">Setup!$AB$8:$AB$19</definedName>
    <definedName name="ExcluirDelPLogro">Setup!$BM$6</definedName>
    <definedName name="F_Coincidir">'M&amp;E'!$AC$237:$AC$436</definedName>
    <definedName name="F_LogroQ1">'M&amp;E'!$M$237:$M$436</definedName>
    <definedName name="F_LogroQ2">'M&amp;E'!$Q$237:$Q$436</definedName>
    <definedName name="F_LogroQ3">'M&amp;E'!$U$237:$U$436</definedName>
    <definedName name="F_LogroQ4">'M&amp;E'!$Y$237:$Y$436</definedName>
    <definedName name="F_MetaQ1">'M&amp;E'!$L$237:$L$436</definedName>
    <definedName name="F_MetaQ2">'M&amp;E'!$P$237:$P$436</definedName>
    <definedName name="F_MetaQ3">'M&amp;E'!$T$237:$T$436</definedName>
    <definedName name="F_MetaQ4">'M&amp;E'!$X$237:$X$436</definedName>
    <definedName name="F_PLogroQ1">'M&amp;E'!$N$237:$N$436</definedName>
    <definedName name="F_PLogroQ2">'M&amp;E'!$R$237:$R$436</definedName>
    <definedName name="F_PLogroQ3">'M&amp;E'!$V$237:$V$436</definedName>
    <definedName name="F_PLogroQ4">'M&amp;E'!$Z$237:$Z$436</definedName>
    <definedName name="HojasMeses">Lists!$M$5:$M$16</definedName>
    <definedName name="Idiomas">Translations!$B$2:$D$2</definedName>
    <definedName name="ListaComportamiento">Lists!$A$40:$A$42</definedName>
    <definedName name="ListaMeses">Lists!$O$20:$O$31</definedName>
    <definedName name="ME_Indicadores">'M&amp;E'!$E$26:$E$225</definedName>
    <definedName name="ME_Item">'M&amp;E'!$A$26:$A$225</definedName>
    <definedName name="MesCierreQ1">Setup!$BW$9</definedName>
    <definedName name="MesCierreQ2">Setup!$BX$9</definedName>
    <definedName name="MesCierreQ3">Setup!$BY$9</definedName>
    <definedName name="MesCierreQ4">Setup!$BZ$9</definedName>
    <definedName name="Monedas">Lists!$S$5:$S$7</definedName>
    <definedName name="NombresIndPRDB">OFFSET(Setup!$T$8,0,0,Setup!$R$5)</definedName>
    <definedName name="NombresObjetivosModulos">OFFSET(Financial!$AM$37,0,0,Setup!$J$5)</definedName>
    <definedName name="NombresOtrosIndPR">OFFSET(Setup!$O$8,0,0,Setup!$M$5)</definedName>
    <definedName name="NombresTodasActividades">OFFSET('M&amp;E'!$AG$26,0,0,Planning!$A$3)</definedName>
    <definedName name="NombresTodosIndPR">OFFSET(Lists!$F$5,0,0,Lists!$E$3)</definedName>
    <definedName name="NumerosObjetivos">OFFSET(Setup!$J$8,0,0,Setup!$J$5)</definedName>
    <definedName name="ObjetivosIndPRDB">Setup!$U$8:$U$22</definedName>
    <definedName name="OpcionesTributa">Lists!$A$16:$A$17</definedName>
    <definedName name="OtraHoja" localSheetId="8" hidden="1">[2]ProgrambySR!#REF!</definedName>
    <definedName name="OtraHoja" localSheetId="25" hidden="1">[2]ProgrambySR!#REF!</definedName>
    <definedName name="OtraHoja" localSheetId="26" hidden="1">[2]ProgrambySR!#REF!</definedName>
    <definedName name="OtraHoja" localSheetId="27" hidden="1">[2]ProgrambySR!#REF!</definedName>
    <definedName name="OtraHoja" localSheetId="28" hidden="1">[2]ProgrambySR!#REF!</definedName>
    <definedName name="OtraHoja" localSheetId="29" hidden="1">[2]ProgrambySR!#REF!</definedName>
    <definedName name="OtraHoja" localSheetId="7" hidden="1">[2]ProgrambySR!#REF!</definedName>
    <definedName name="OtraHoja" localSheetId="21" hidden="1">[2]ProgrambySR!#REF!</definedName>
    <definedName name="OtraHoja" localSheetId="22" hidden="1">[2]ProgrambySR!#REF!</definedName>
    <definedName name="OtraHoja" localSheetId="23" hidden="1">[2]ProgrambySR!#REF!</definedName>
    <definedName name="OtraHoja" localSheetId="13" hidden="1">[2]ProgrambySR!#REF!</definedName>
    <definedName name="OtraHoja" localSheetId="14" hidden="1">[2]ProgrambySR!#REF!</definedName>
    <definedName name="OtraHoja" localSheetId="15" hidden="1">[2]ProgrambySR!#REF!</definedName>
    <definedName name="OtraHoja" localSheetId="16" hidden="1">[2]ProgrambySR!#REF!</definedName>
    <definedName name="OtraHoja" localSheetId="17" hidden="1">[2]ProgrambySR!#REF!</definedName>
    <definedName name="OtraHoja" localSheetId="18" hidden="1">[2]ProgrambySR!#REF!</definedName>
    <definedName name="OtraHoja" localSheetId="19" hidden="1">[2]ProgrambySR!#REF!</definedName>
    <definedName name="OtraHoja" localSheetId="20" hidden="1">[2]ProgrambySR!#REF!</definedName>
    <definedName name="OtraHoja" localSheetId="6" hidden="1">[2]ProgrambySR!#REF!</definedName>
    <definedName name="OtraHoja" hidden="1">[2]ProgrambySR!#REF!</definedName>
    <definedName name="P_Coincidir">'M&amp;E'!$AC$26:$AC$225</definedName>
    <definedName name="P_LogroQ1">'M&amp;E'!$M$26:$M$225</definedName>
    <definedName name="P_LogroQ2">'M&amp;E'!$Q$26:$Q$225</definedName>
    <definedName name="P_LogroQ3">'M&amp;E'!$U$26:$U$225</definedName>
    <definedName name="P_LogroQ4">'M&amp;E'!$Y$26:$Y$225</definedName>
    <definedName name="P_MetaQ1">'M&amp;E'!$L$26:$L$225</definedName>
    <definedName name="P_MetaQ2">'M&amp;E'!$P$26:$P$225</definedName>
    <definedName name="P_MetaQ3">'M&amp;E'!$T$26:$T$225</definedName>
    <definedName name="P_MetaQ4">'M&amp;E'!$X$26:$X$225</definedName>
    <definedName name="P_PLogroQ1">'M&amp;E'!$N$26:$N$225</definedName>
    <definedName name="P_PLogroQ2">'M&amp;E'!$R$26:$R$225</definedName>
    <definedName name="P_PLogroQ3">'M&amp;E'!$V$26:$V$225</definedName>
    <definedName name="P_PLogroQ4">'M&amp;E'!$Z$26:$Z$225</definedName>
    <definedName name="PivoteComportamientoIndPRDB">Setup!$V$23</definedName>
    <definedName name="PivoteIDIndPRDB">Setup!$R$23</definedName>
    <definedName name="PivoteNombreIndPRDB">Setup!$S$23</definedName>
    <definedName name="PlanningIDEnlaces">Planning!$C$9:$C$208</definedName>
    <definedName name="RangoLineas">Planning!$A$9:$A$208</definedName>
    <definedName name="TitulosMeses">Lists!$N$5:$N$16</definedName>
    <definedName name="TotalIndicadores">Lists!$E$3</definedName>
    <definedName name="TotalIndPrDB">Setup!$R$5</definedName>
    <definedName name="TotalLineas">Planning!$A$3</definedName>
    <definedName name="TrimestreQ1">Setup!$AG$6</definedName>
    <definedName name="ww" localSheetId="8" hidden="1">[3]Home!#REF!</definedName>
    <definedName name="ww" localSheetId="25" hidden="1">[3]Home!#REF!</definedName>
    <definedName name="ww" localSheetId="26" hidden="1">[3]Home!#REF!</definedName>
    <definedName name="ww" localSheetId="27" hidden="1">[3]Home!#REF!</definedName>
    <definedName name="ww" localSheetId="28" hidden="1">[3]Home!#REF!</definedName>
    <definedName name="ww" localSheetId="29" hidden="1">[3]Home!#REF!</definedName>
    <definedName name="ww" localSheetId="7" hidden="1">[3]Home!#REF!</definedName>
    <definedName name="ww" localSheetId="21" hidden="1">[3]Home!#REF!</definedName>
    <definedName name="ww" localSheetId="22" hidden="1">[3]Home!#REF!</definedName>
    <definedName name="ww" localSheetId="23" hidden="1">[3]Home!#REF!</definedName>
    <definedName name="ww" localSheetId="13" hidden="1">[3]Home!#REF!</definedName>
    <definedName name="ww" localSheetId="14" hidden="1">[3]Home!#REF!</definedName>
    <definedName name="ww" localSheetId="15" hidden="1">[3]Home!#REF!</definedName>
    <definedName name="ww" localSheetId="16" hidden="1">[3]Home!#REF!</definedName>
    <definedName name="ww" localSheetId="17" hidden="1">[3]Home!#REF!</definedName>
    <definedName name="ww" localSheetId="18" hidden="1">[3]Home!#REF!</definedName>
    <definedName name="ww" localSheetId="19" hidden="1">[3]Home!#REF!</definedName>
    <definedName name="ww" localSheetId="20" hidden="1">[3]Home!#REF!</definedName>
    <definedName name="ww" localSheetId="6" hidden="1">[3]Home!#REF!</definedName>
    <definedName name="ww" hidden="1">[3]Home!#REF!</definedName>
  </definedNames>
  <calcPr calcId="145621" iterate="1"/>
</workbook>
</file>

<file path=xl/calcChain.xml><?xml version="1.0" encoding="utf-8"?>
<calcChain xmlns="http://schemas.openxmlformats.org/spreadsheetml/2006/main">
  <c r="E76" i="62" l="1"/>
  <c r="E74" i="62"/>
  <c r="E70" i="62"/>
  <c r="E4" i="62"/>
  <c r="E15" i="62"/>
  <c r="E13" i="62"/>
  <c r="E6" i="62"/>
  <c r="AJ20" i="65" l="1"/>
  <c r="AH20" i="65"/>
  <c r="AF20" i="65"/>
  <c r="AD20" i="65"/>
  <c r="AB20" i="65"/>
  <c r="Z20" i="65"/>
  <c r="X20" i="65"/>
  <c r="V20" i="65"/>
  <c r="T20" i="65"/>
  <c r="R20" i="65"/>
  <c r="P20" i="65"/>
  <c r="N20" i="65"/>
  <c r="AK40" i="65"/>
  <c r="AI40" i="65"/>
  <c r="AG40" i="65"/>
  <c r="AE40" i="65"/>
  <c r="AC40" i="65"/>
  <c r="AA40" i="65"/>
  <c r="Y40" i="65"/>
  <c r="W40" i="65"/>
  <c r="U40" i="65"/>
  <c r="S40" i="65"/>
  <c r="Q40" i="65"/>
  <c r="O40" i="65"/>
  <c r="AM38" i="65"/>
  <c r="AL38" i="65"/>
  <c r="AM37" i="65"/>
  <c r="AL37" i="65"/>
  <c r="AM36" i="65"/>
  <c r="AL36" i="65"/>
  <c r="AM35" i="65"/>
  <c r="AL35" i="65"/>
  <c r="AM34" i="65"/>
  <c r="AL34" i="65"/>
  <c r="AM33" i="65"/>
  <c r="AL33" i="65"/>
  <c r="AM32" i="65"/>
  <c r="AL32" i="65"/>
  <c r="AM31" i="65"/>
  <c r="AL31" i="65"/>
  <c r="AM30" i="65"/>
  <c r="AL30" i="65"/>
  <c r="AM29" i="65"/>
  <c r="AL29" i="65"/>
  <c r="AM28" i="65"/>
  <c r="AL28" i="65"/>
  <c r="AM27" i="65"/>
  <c r="AL27" i="65"/>
  <c r="AM26" i="65"/>
  <c r="AL26" i="65"/>
  <c r="AM25" i="65"/>
  <c r="AL25" i="65"/>
  <c r="AM24" i="65"/>
  <c r="AL24" i="65"/>
  <c r="AM23" i="65"/>
  <c r="AM40" i="65" s="1"/>
  <c r="AL23" i="65"/>
  <c r="P8" i="65"/>
  <c r="A8" i="65"/>
  <c r="H4" i="65"/>
  <c r="H3" i="65"/>
  <c r="A432" i="46"/>
  <c r="A431" i="46"/>
  <c r="A430" i="46"/>
  <c r="A429" i="46"/>
  <c r="A428" i="46"/>
  <c r="A427" i="46"/>
  <c r="A426" i="46"/>
  <c r="A425" i="46"/>
  <c r="L20" i="65" s="1"/>
  <c r="A424" i="46"/>
  <c r="AE10" i="2" s="1"/>
  <c r="H5" i="65" s="1"/>
  <c r="A423" i="46"/>
  <c r="AE9" i="2" s="1"/>
  <c r="A422" i="46"/>
  <c r="AH20" i="25" s="1"/>
  <c r="A421" i="46"/>
  <c r="AF20" i="25" s="1"/>
  <c r="A420" i="46"/>
  <c r="AD20" i="25" s="1"/>
  <c r="A419" i="46"/>
  <c r="AB20" i="25" s="1"/>
  <c r="A418" i="46"/>
  <c r="Z20" i="25" s="1"/>
  <c r="A417" i="46"/>
  <c r="X20" i="25" s="1"/>
  <c r="A416" i="46"/>
  <c r="V20" i="25" s="1"/>
  <c r="A415" i="46"/>
  <c r="T20" i="25" s="1"/>
  <c r="A414" i="46"/>
  <c r="R20" i="25" s="1"/>
  <c r="A413" i="46"/>
  <c r="P20" i="25" s="1"/>
  <c r="A412" i="46"/>
  <c r="N20" i="25" s="1"/>
  <c r="AI40" i="25"/>
  <c r="AG40" i="25"/>
  <c r="AE40" i="25"/>
  <c r="AC40" i="25"/>
  <c r="AA40" i="25"/>
  <c r="Y40" i="25"/>
  <c r="W40" i="25"/>
  <c r="U40" i="25"/>
  <c r="S40" i="25"/>
  <c r="Q40" i="25"/>
  <c r="O40" i="25"/>
  <c r="M40" i="25"/>
  <c r="AK38" i="25"/>
  <c r="AJ38" i="25"/>
  <c r="AK37" i="25"/>
  <c r="AJ37" i="25"/>
  <c r="AK36" i="25"/>
  <c r="AJ36" i="25"/>
  <c r="AK35" i="25"/>
  <c r="AJ35" i="25"/>
  <c r="AK34" i="25"/>
  <c r="AJ34" i="25"/>
  <c r="AK33" i="25"/>
  <c r="AJ33" i="25"/>
  <c r="AK32" i="25"/>
  <c r="AJ32" i="25"/>
  <c r="AK31" i="25"/>
  <c r="AJ31" i="25"/>
  <c r="AK30" i="25"/>
  <c r="AJ30" i="25"/>
  <c r="AK29" i="25"/>
  <c r="AJ29" i="25"/>
  <c r="AK28" i="25"/>
  <c r="AJ28" i="25"/>
  <c r="AK27" i="25"/>
  <c r="AJ27" i="25"/>
  <c r="AK26" i="25"/>
  <c r="AJ26" i="25"/>
  <c r="AK25" i="25"/>
  <c r="AJ25" i="25"/>
  <c r="AJ24" i="25"/>
  <c r="AK24" i="25"/>
  <c r="AK23" i="25"/>
  <c r="AK40" i="25" s="1"/>
  <c r="AJ23" i="25"/>
  <c r="F25" i="53" l="1"/>
  <c r="A411" i="46"/>
  <c r="A410" i="46"/>
  <c r="A409" i="46"/>
  <c r="A408" i="46"/>
  <c r="A407" i="46"/>
  <c r="A67" i="30" s="1"/>
  <c r="A406" i="46"/>
  <c r="E26" i="53" s="1"/>
  <c r="A405" i="46"/>
  <c r="D26" i="53" s="1"/>
  <c r="A404" i="46"/>
  <c r="D25" i="53" s="1"/>
  <c r="A403" i="46"/>
  <c r="B16" i="53" s="1"/>
  <c r="A402" i="46"/>
  <c r="B7" i="53" s="1"/>
  <c r="E21" i="25" l="1"/>
  <c r="E21" i="65"/>
  <c r="L20" i="25"/>
  <c r="A525" i="21"/>
  <c r="F26" i="53"/>
  <c r="E25" i="53"/>
  <c r="A401" i="46"/>
  <c r="A400" i="46"/>
  <c r="E22" i="63" l="1"/>
  <c r="O24" i="63"/>
  <c r="O23" i="63"/>
  <c r="O22" i="63"/>
  <c r="O21" i="63"/>
  <c r="N21" i="63"/>
  <c r="N22" i="63"/>
  <c r="N23" i="63"/>
  <c r="N24" i="63"/>
  <c r="M24" i="63"/>
  <c r="M23" i="63"/>
  <c r="M22" i="63"/>
  <c r="M21" i="63"/>
  <c r="L24" i="63"/>
  <c r="L23" i="63"/>
  <c r="L22" i="63"/>
  <c r="L21" i="63"/>
  <c r="K24" i="63"/>
  <c r="K23" i="63"/>
  <c r="K22" i="63"/>
  <c r="K21" i="63"/>
  <c r="J24" i="63"/>
  <c r="J23" i="63"/>
  <c r="J22" i="63"/>
  <c r="J21" i="63"/>
  <c r="I21" i="63"/>
  <c r="I22" i="63"/>
  <c r="I23" i="63"/>
  <c r="I24" i="63"/>
  <c r="H24" i="63"/>
  <c r="H23" i="63"/>
  <c r="H22" i="63"/>
  <c r="H21" i="63"/>
  <c r="G24" i="63"/>
  <c r="G23" i="63"/>
  <c r="G22" i="63"/>
  <c r="G21" i="63"/>
  <c r="F24" i="63"/>
  <c r="F23" i="63"/>
  <c r="F22" i="63"/>
  <c r="F21" i="63"/>
  <c r="E24" i="63"/>
  <c r="E23" i="63"/>
  <c r="E21" i="63"/>
  <c r="BL120" i="63"/>
  <c r="P22" i="63" s="1"/>
  <c r="BI120" i="63"/>
  <c r="BH120" i="63"/>
  <c r="BG120" i="63"/>
  <c r="BF120" i="63"/>
  <c r="BD120" i="63"/>
  <c r="BC120" i="63"/>
  <c r="BB120" i="63"/>
  <c r="BA120" i="63"/>
  <c r="AY120" i="63"/>
  <c r="AX120" i="63"/>
  <c r="AW120" i="63"/>
  <c r="AV120" i="63"/>
  <c r="AT120" i="63"/>
  <c r="AS120" i="63"/>
  <c r="AR120" i="63"/>
  <c r="AQ120" i="63"/>
  <c r="AO120" i="63"/>
  <c r="AN120" i="63"/>
  <c r="AM120" i="63"/>
  <c r="AL120" i="63"/>
  <c r="AJ120" i="63"/>
  <c r="AI120" i="63"/>
  <c r="AH120" i="63"/>
  <c r="AG120" i="63"/>
  <c r="AE120" i="63"/>
  <c r="AD120" i="63"/>
  <c r="AC120" i="63"/>
  <c r="AB120" i="63"/>
  <c r="Z120" i="63"/>
  <c r="Y120" i="63"/>
  <c r="X120" i="63"/>
  <c r="W120" i="63"/>
  <c r="U120" i="63"/>
  <c r="T120" i="63"/>
  <c r="S120" i="63"/>
  <c r="R120" i="63"/>
  <c r="P120" i="63"/>
  <c r="O120" i="63"/>
  <c r="N120" i="63"/>
  <c r="M120" i="63"/>
  <c r="K120" i="63"/>
  <c r="J120" i="63"/>
  <c r="I120" i="63"/>
  <c r="H120" i="63"/>
  <c r="E120" i="63"/>
  <c r="D120" i="63"/>
  <c r="C120" i="63"/>
  <c r="BM119" i="63"/>
  <c r="BL119" i="63"/>
  <c r="BK119" i="63"/>
  <c r="BI119" i="63"/>
  <c r="BD119" i="63"/>
  <c r="AY119" i="63"/>
  <c r="AT119" i="63"/>
  <c r="AO119" i="63"/>
  <c r="AJ119" i="63"/>
  <c r="AE119" i="63"/>
  <c r="Z119" i="63"/>
  <c r="U119" i="63"/>
  <c r="P119" i="63"/>
  <c r="K119" i="63"/>
  <c r="F119" i="63"/>
  <c r="BM118" i="63"/>
  <c r="BL118" i="63"/>
  <c r="BK118" i="63"/>
  <c r="BI118" i="63"/>
  <c r="BI114" i="63" s="1"/>
  <c r="BD118" i="63"/>
  <c r="AY118" i="63"/>
  <c r="AT118" i="63"/>
  <c r="AO118" i="63"/>
  <c r="AO114" i="63" s="1"/>
  <c r="AJ118" i="63"/>
  <c r="AE118" i="63"/>
  <c r="Z118" i="63"/>
  <c r="U118" i="63"/>
  <c r="U114" i="63" s="1"/>
  <c r="P118" i="63"/>
  <c r="K118" i="63"/>
  <c r="F118" i="63"/>
  <c r="G118" i="63" s="1"/>
  <c r="L118" i="63" s="1"/>
  <c r="Q118" i="63" s="1"/>
  <c r="BM117" i="63"/>
  <c r="BL117" i="63"/>
  <c r="BK117" i="63"/>
  <c r="BI117" i="63"/>
  <c r="BD117" i="63"/>
  <c r="AY117" i="63"/>
  <c r="AT117" i="63"/>
  <c r="AO117" i="63"/>
  <c r="AJ117" i="63"/>
  <c r="AE117" i="63"/>
  <c r="Z117" i="63"/>
  <c r="U117" i="63"/>
  <c r="P117" i="63"/>
  <c r="K117" i="63"/>
  <c r="F117" i="63"/>
  <c r="BM116" i="63"/>
  <c r="BM114" i="63" s="1"/>
  <c r="BL116" i="63"/>
  <c r="BK116" i="63"/>
  <c r="BI116" i="63"/>
  <c r="BD116" i="63"/>
  <c r="AY116" i="63"/>
  <c r="AT116" i="63"/>
  <c r="AO116" i="63"/>
  <c r="AJ116" i="63"/>
  <c r="AE116" i="63"/>
  <c r="Z116" i="63"/>
  <c r="U116" i="63"/>
  <c r="P116" i="63"/>
  <c r="K116" i="63"/>
  <c r="F116" i="63"/>
  <c r="G116" i="63" s="1"/>
  <c r="BM115" i="63"/>
  <c r="BL115" i="63"/>
  <c r="BK115" i="63"/>
  <c r="BI115" i="63"/>
  <c r="BD115" i="63"/>
  <c r="AY115" i="63"/>
  <c r="AY114" i="63" s="1"/>
  <c r="AT115" i="63"/>
  <c r="AO115" i="63"/>
  <c r="AJ115" i="63"/>
  <c r="AE115" i="63"/>
  <c r="AE114" i="63" s="1"/>
  <c r="Z115" i="63"/>
  <c r="U115" i="63"/>
  <c r="P115" i="63"/>
  <c r="K115" i="63"/>
  <c r="G115" i="63"/>
  <c r="BL114" i="63"/>
  <c r="BH114" i="63"/>
  <c r="BG114" i="63"/>
  <c r="BF114" i="63"/>
  <c r="BD114" i="63"/>
  <c r="BC114" i="63"/>
  <c r="BB114" i="63"/>
  <c r="BA114" i="63"/>
  <c r="AX114" i="63"/>
  <c r="AW114" i="63"/>
  <c r="AV114" i="63"/>
  <c r="AS114" i="63"/>
  <c r="AR114" i="63"/>
  <c r="AQ114" i="63"/>
  <c r="AN114" i="63"/>
  <c r="AM114" i="63"/>
  <c r="AL114" i="63"/>
  <c r="AJ114" i="63"/>
  <c r="AI114" i="63"/>
  <c r="AH114" i="63"/>
  <c r="AG114" i="63"/>
  <c r="AD114" i="63"/>
  <c r="AC114" i="63"/>
  <c r="AB114" i="63"/>
  <c r="Y114" i="63"/>
  <c r="X114" i="63"/>
  <c r="W114" i="63"/>
  <c r="T114" i="63"/>
  <c r="S114" i="63"/>
  <c r="R114" i="63"/>
  <c r="P114" i="63"/>
  <c r="O114" i="63"/>
  <c r="N114" i="63"/>
  <c r="M114" i="63"/>
  <c r="J114" i="63"/>
  <c r="I114" i="63"/>
  <c r="H114" i="63"/>
  <c r="E114" i="63"/>
  <c r="D114" i="63"/>
  <c r="C114" i="63"/>
  <c r="BM113" i="63"/>
  <c r="BL113" i="63"/>
  <c r="BK113" i="63"/>
  <c r="BI113" i="63"/>
  <c r="BD113" i="63"/>
  <c r="AY113" i="63"/>
  <c r="AT113" i="63"/>
  <c r="AO113" i="63"/>
  <c r="AJ113" i="63"/>
  <c r="AE113" i="63"/>
  <c r="Z113" i="63"/>
  <c r="U113" i="63"/>
  <c r="P113" i="63"/>
  <c r="K113" i="63"/>
  <c r="G113" i="63"/>
  <c r="L113" i="63" s="1"/>
  <c r="F113" i="63"/>
  <c r="BN113" i="63" s="1"/>
  <c r="BM112" i="63"/>
  <c r="BL112" i="63"/>
  <c r="BK112" i="63"/>
  <c r="BI112" i="63"/>
  <c r="BI108" i="63" s="1"/>
  <c r="BD112" i="63"/>
  <c r="AY112" i="63"/>
  <c r="AY108" i="63" s="1"/>
  <c r="AT112" i="63"/>
  <c r="AO112" i="63"/>
  <c r="AO108" i="63" s="1"/>
  <c r="AJ112" i="63"/>
  <c r="AE112" i="63"/>
  <c r="AE108" i="63" s="1"/>
  <c r="Z112" i="63"/>
  <c r="U112" i="63"/>
  <c r="U108" i="63" s="1"/>
  <c r="P112" i="63"/>
  <c r="K112" i="63"/>
  <c r="F112" i="63"/>
  <c r="G112" i="63" s="1"/>
  <c r="L112" i="63" s="1"/>
  <c r="Q112" i="63" s="1"/>
  <c r="V112" i="63" s="1"/>
  <c r="AA112" i="63" s="1"/>
  <c r="AF112" i="63" s="1"/>
  <c r="AK112" i="63" s="1"/>
  <c r="AP112" i="63" s="1"/>
  <c r="AU112" i="63" s="1"/>
  <c r="AZ112" i="63" s="1"/>
  <c r="BE112" i="63" s="1"/>
  <c r="BJ112" i="63" s="1"/>
  <c r="BM111" i="63"/>
  <c r="BL111" i="63"/>
  <c r="BK111" i="63"/>
  <c r="BI111" i="63"/>
  <c r="BD111" i="63"/>
  <c r="AY111" i="63"/>
  <c r="AT111" i="63"/>
  <c r="AO111" i="63"/>
  <c r="AJ111" i="63"/>
  <c r="AE111" i="63"/>
  <c r="Z111" i="63"/>
  <c r="U111" i="63"/>
  <c r="P111" i="63"/>
  <c r="K111" i="63"/>
  <c r="F111" i="63"/>
  <c r="BM110" i="63"/>
  <c r="BL110" i="63"/>
  <c r="BK110" i="63"/>
  <c r="BI110" i="63"/>
  <c r="BD110" i="63"/>
  <c r="AY110" i="63"/>
  <c r="AT110" i="63"/>
  <c r="AO110" i="63"/>
  <c r="AJ110" i="63"/>
  <c r="AE110" i="63"/>
  <c r="Z110" i="63"/>
  <c r="U110" i="63"/>
  <c r="P110" i="63"/>
  <c r="K110" i="63"/>
  <c r="F110" i="63"/>
  <c r="BM109" i="63"/>
  <c r="BL109" i="63"/>
  <c r="BK109" i="63"/>
  <c r="BI109" i="63"/>
  <c r="BD109" i="63"/>
  <c r="AY109" i="63"/>
  <c r="AT109" i="63"/>
  <c r="AO109" i="63"/>
  <c r="AJ109" i="63"/>
  <c r="AE109" i="63"/>
  <c r="Z109" i="63"/>
  <c r="U109" i="63"/>
  <c r="P109" i="63"/>
  <c r="K109" i="63"/>
  <c r="BN109" i="63" s="1"/>
  <c r="G109" i="63"/>
  <c r="L109" i="63" s="1"/>
  <c r="BK108" i="63"/>
  <c r="BH108" i="63"/>
  <c r="BG108" i="63"/>
  <c r="BF108" i="63"/>
  <c r="BC108" i="63"/>
  <c r="BB108" i="63"/>
  <c r="BA108" i="63"/>
  <c r="AX108" i="63"/>
  <c r="AW108" i="63"/>
  <c r="AV108" i="63"/>
  <c r="AS108" i="63"/>
  <c r="AR108" i="63"/>
  <c r="AQ108" i="63"/>
  <c r="AN108" i="63"/>
  <c r="AM108" i="63"/>
  <c r="AL108" i="63"/>
  <c r="AI108" i="63"/>
  <c r="AH108" i="63"/>
  <c r="AG108" i="63"/>
  <c r="AD108" i="63"/>
  <c r="AC108" i="63"/>
  <c r="AB108" i="63"/>
  <c r="Y108" i="63"/>
  <c r="X108" i="63"/>
  <c r="W108" i="63"/>
  <c r="T108" i="63"/>
  <c r="S108" i="63"/>
  <c r="R108" i="63"/>
  <c r="O108" i="63"/>
  <c r="N108" i="63"/>
  <c r="M108" i="63"/>
  <c r="J108" i="63"/>
  <c r="I108" i="63"/>
  <c r="H108" i="63"/>
  <c r="E108" i="63"/>
  <c r="D108" i="63"/>
  <c r="C108" i="63"/>
  <c r="BM107" i="63"/>
  <c r="BL107" i="63"/>
  <c r="BK107" i="63"/>
  <c r="BI107" i="63"/>
  <c r="BD107" i="63"/>
  <c r="AY107" i="63"/>
  <c r="AT107" i="63"/>
  <c r="AO107" i="63"/>
  <c r="AJ107" i="63"/>
  <c r="AE107" i="63"/>
  <c r="Z107" i="63"/>
  <c r="U107" i="63"/>
  <c r="P107" i="63"/>
  <c r="K107" i="63"/>
  <c r="F107" i="63"/>
  <c r="BM106" i="63"/>
  <c r="BL106" i="63"/>
  <c r="BK106" i="63"/>
  <c r="BI106" i="63"/>
  <c r="BD106" i="63"/>
  <c r="AY106" i="63"/>
  <c r="AT106" i="63"/>
  <c r="AO106" i="63"/>
  <c r="AJ106" i="63"/>
  <c r="AE106" i="63"/>
  <c r="Z106" i="63"/>
  <c r="U106" i="63"/>
  <c r="P106" i="63"/>
  <c r="K106" i="63"/>
  <c r="F106" i="63"/>
  <c r="BM105" i="63"/>
  <c r="BL105" i="63"/>
  <c r="BK105" i="63"/>
  <c r="BI105" i="63"/>
  <c r="BD105" i="63"/>
  <c r="AY105" i="63"/>
  <c r="AT105" i="63"/>
  <c r="AO105" i="63"/>
  <c r="AJ105" i="63"/>
  <c r="AE105" i="63"/>
  <c r="Z105" i="63"/>
  <c r="U105" i="63"/>
  <c r="P105" i="63"/>
  <c r="K105" i="63"/>
  <c r="F105" i="63"/>
  <c r="BM104" i="63"/>
  <c r="BL104" i="63"/>
  <c r="BK104" i="63"/>
  <c r="BI104" i="63"/>
  <c r="BD104" i="63"/>
  <c r="AY104" i="63"/>
  <c r="AT104" i="63"/>
  <c r="AO104" i="63"/>
  <c r="AJ104" i="63"/>
  <c r="AE104" i="63"/>
  <c r="Z104" i="63"/>
  <c r="U104" i="63"/>
  <c r="P104" i="63"/>
  <c r="K104" i="63"/>
  <c r="F104" i="63"/>
  <c r="BM103" i="63"/>
  <c r="BL103" i="63"/>
  <c r="BK103" i="63"/>
  <c r="BI103" i="63"/>
  <c r="BI102" i="63" s="1"/>
  <c r="BD103" i="63"/>
  <c r="AY103" i="63"/>
  <c r="AT103" i="63"/>
  <c r="AO103" i="63"/>
  <c r="AO102" i="63" s="1"/>
  <c r="AJ103" i="63"/>
  <c r="AE103" i="63"/>
  <c r="Z103" i="63"/>
  <c r="U103" i="63"/>
  <c r="U102" i="63" s="1"/>
  <c r="P103" i="63"/>
  <c r="K103" i="63"/>
  <c r="G103" i="63"/>
  <c r="BL102" i="63"/>
  <c r="BH102" i="63"/>
  <c r="BG102" i="63"/>
  <c r="BF102" i="63"/>
  <c r="BC102" i="63"/>
  <c r="BB102" i="63"/>
  <c r="BA102" i="63"/>
  <c r="AX102" i="63"/>
  <c r="AW102" i="63"/>
  <c r="AV102" i="63"/>
  <c r="AS102" i="63"/>
  <c r="AR102" i="63"/>
  <c r="AQ102" i="63"/>
  <c r="AN102" i="63"/>
  <c r="AM102" i="63"/>
  <c r="AL102" i="63"/>
  <c r="AI102" i="63"/>
  <c r="AH102" i="63"/>
  <c r="AG102" i="63"/>
  <c r="AD102" i="63"/>
  <c r="AC102" i="63"/>
  <c r="AB102" i="63"/>
  <c r="Y102" i="63"/>
  <c r="X102" i="63"/>
  <c r="W102" i="63"/>
  <c r="T102" i="63"/>
  <c r="S102" i="63"/>
  <c r="R102" i="63"/>
  <c r="O102" i="63"/>
  <c r="N102" i="63"/>
  <c r="M102" i="63"/>
  <c r="J102" i="63"/>
  <c r="I102" i="63"/>
  <c r="H102" i="63"/>
  <c r="E102" i="63"/>
  <c r="D102" i="63"/>
  <c r="C102" i="63"/>
  <c r="BM101" i="63"/>
  <c r="BL101" i="63"/>
  <c r="BK101" i="63"/>
  <c r="BI101" i="63"/>
  <c r="BD101" i="63"/>
  <c r="AY101" i="63"/>
  <c r="AT101" i="63"/>
  <c r="AO101" i="63"/>
  <c r="AJ101" i="63"/>
  <c r="AE101" i="63"/>
  <c r="Z101" i="63"/>
  <c r="U101" i="63"/>
  <c r="P101" i="63"/>
  <c r="K101" i="63"/>
  <c r="G101" i="63"/>
  <c r="L101" i="63" s="1"/>
  <c r="Q101" i="63" s="1"/>
  <c r="V101" i="63" s="1"/>
  <c r="AA101" i="63" s="1"/>
  <c r="AF101" i="63" s="1"/>
  <c r="AK101" i="63" s="1"/>
  <c r="AP101" i="63" s="1"/>
  <c r="AU101" i="63" s="1"/>
  <c r="AZ101" i="63" s="1"/>
  <c r="BE101" i="63" s="1"/>
  <c r="BJ101" i="63" s="1"/>
  <c r="F101" i="63"/>
  <c r="BN101" i="63" s="1"/>
  <c r="BM100" i="63"/>
  <c r="BL100" i="63"/>
  <c r="BK100" i="63"/>
  <c r="BI100" i="63"/>
  <c r="BD100" i="63"/>
  <c r="AY100" i="63"/>
  <c r="AT100" i="63"/>
  <c r="AO100" i="63"/>
  <c r="AJ100" i="63"/>
  <c r="AE100" i="63"/>
  <c r="Z100" i="63"/>
  <c r="U100" i="63"/>
  <c r="P100" i="63"/>
  <c r="K100" i="63"/>
  <c r="F100" i="63"/>
  <c r="G100" i="63" s="1"/>
  <c r="L100" i="63" s="1"/>
  <c r="Q100" i="63" s="1"/>
  <c r="V100" i="63" s="1"/>
  <c r="AA100" i="63" s="1"/>
  <c r="AF100" i="63" s="1"/>
  <c r="AK100" i="63" s="1"/>
  <c r="AP100" i="63" s="1"/>
  <c r="AU100" i="63" s="1"/>
  <c r="AZ100" i="63" s="1"/>
  <c r="BE100" i="63" s="1"/>
  <c r="BJ100" i="63" s="1"/>
  <c r="BM99" i="63"/>
  <c r="BL99" i="63"/>
  <c r="BK99" i="63"/>
  <c r="BI99" i="63"/>
  <c r="BD99" i="63"/>
  <c r="AY99" i="63"/>
  <c r="AT99" i="63"/>
  <c r="AO99" i="63"/>
  <c r="AJ99" i="63"/>
  <c r="AE99" i="63"/>
  <c r="Z99" i="63"/>
  <c r="U99" i="63"/>
  <c r="P99" i="63"/>
  <c r="K99" i="63"/>
  <c r="G99" i="63"/>
  <c r="L99" i="63" s="1"/>
  <c r="Q99" i="63" s="1"/>
  <c r="V99" i="63" s="1"/>
  <c r="AA99" i="63" s="1"/>
  <c r="AF99" i="63" s="1"/>
  <c r="AK99" i="63" s="1"/>
  <c r="AP99" i="63" s="1"/>
  <c r="AU99" i="63" s="1"/>
  <c r="AZ99" i="63" s="1"/>
  <c r="BE99" i="63" s="1"/>
  <c r="BJ99" i="63" s="1"/>
  <c r="F99" i="63"/>
  <c r="BN99" i="63" s="1"/>
  <c r="BM98" i="63"/>
  <c r="BL98" i="63"/>
  <c r="BK98" i="63"/>
  <c r="BI98" i="63"/>
  <c r="BD98" i="63"/>
  <c r="AY98" i="63"/>
  <c r="AT98" i="63"/>
  <c r="AO98" i="63"/>
  <c r="AJ98" i="63"/>
  <c r="AE98" i="63"/>
  <c r="Z98" i="63"/>
  <c r="U98" i="63"/>
  <c r="BN98" i="63" s="1"/>
  <c r="P98" i="63"/>
  <c r="L98" i="63"/>
  <c r="Q98" i="63" s="1"/>
  <c r="V98" i="63" s="1"/>
  <c r="AA98" i="63" s="1"/>
  <c r="AF98" i="63" s="1"/>
  <c r="AK98" i="63" s="1"/>
  <c r="AP98" i="63" s="1"/>
  <c r="AU98" i="63" s="1"/>
  <c r="AZ98" i="63" s="1"/>
  <c r="BE98" i="63" s="1"/>
  <c r="BJ98" i="63" s="1"/>
  <c r="K98" i="63"/>
  <c r="G98" i="63"/>
  <c r="F98" i="63"/>
  <c r="BM97" i="63"/>
  <c r="BL97" i="63"/>
  <c r="BK97" i="63"/>
  <c r="BK96" i="63" s="1"/>
  <c r="BI97" i="63"/>
  <c r="BD97" i="63"/>
  <c r="AY97" i="63"/>
  <c r="AT97" i="63"/>
  <c r="AO97" i="63"/>
  <c r="AJ97" i="63"/>
  <c r="AE97" i="63"/>
  <c r="Z97" i="63"/>
  <c r="U97" i="63"/>
  <c r="BN97" i="63" s="1"/>
  <c r="P97" i="63"/>
  <c r="K97" i="63"/>
  <c r="G97" i="63"/>
  <c r="BM96" i="63"/>
  <c r="BI96" i="63"/>
  <c r="BH96" i="63"/>
  <c r="BG96" i="63"/>
  <c r="BF96" i="63"/>
  <c r="BD96" i="63"/>
  <c r="BC96" i="63"/>
  <c r="BB96" i="63"/>
  <c r="BA96" i="63"/>
  <c r="AY96" i="63"/>
  <c r="AX96" i="63"/>
  <c r="AW96" i="63"/>
  <c r="AV96" i="63"/>
  <c r="AT96" i="63"/>
  <c r="AS96" i="63"/>
  <c r="AR96" i="63"/>
  <c r="AQ96" i="63"/>
  <c r="AO96" i="63"/>
  <c r="AN96" i="63"/>
  <c r="AM96" i="63"/>
  <c r="AL96" i="63"/>
  <c r="AJ96" i="63"/>
  <c r="AI96" i="63"/>
  <c r="AH96" i="63"/>
  <c r="AG96" i="63"/>
  <c r="AE96" i="63"/>
  <c r="AD96" i="63"/>
  <c r="AC96" i="63"/>
  <c r="AB96" i="63"/>
  <c r="Z96" i="63"/>
  <c r="Y96" i="63"/>
  <c r="X96" i="63"/>
  <c r="W96" i="63"/>
  <c r="U96" i="63"/>
  <c r="T96" i="63"/>
  <c r="S96" i="63"/>
  <c r="R96" i="63"/>
  <c r="P96" i="63"/>
  <c r="O96" i="63"/>
  <c r="N96" i="63"/>
  <c r="M96" i="63"/>
  <c r="K96" i="63"/>
  <c r="J96" i="63"/>
  <c r="I96" i="63"/>
  <c r="H96" i="63"/>
  <c r="F96" i="63"/>
  <c r="E96" i="63"/>
  <c r="D96" i="63"/>
  <c r="C96" i="63"/>
  <c r="BM95" i="63"/>
  <c r="BL95" i="63"/>
  <c r="BK95" i="63"/>
  <c r="BI95" i="63"/>
  <c r="BD95" i="63"/>
  <c r="AY95" i="63"/>
  <c r="AT95" i="63"/>
  <c r="AO95" i="63"/>
  <c r="AJ95" i="63"/>
  <c r="AE95" i="63"/>
  <c r="Z95" i="63"/>
  <c r="U95" i="63"/>
  <c r="P95" i="63"/>
  <c r="K95" i="63"/>
  <c r="F95" i="63"/>
  <c r="BM94" i="63"/>
  <c r="BL94" i="63"/>
  <c r="BK94" i="63"/>
  <c r="BI94" i="63"/>
  <c r="BD94" i="63"/>
  <c r="AY94" i="63"/>
  <c r="AT94" i="63"/>
  <c r="AO94" i="63"/>
  <c r="AJ94" i="63"/>
  <c r="AE94" i="63"/>
  <c r="Z94" i="63"/>
  <c r="U94" i="63"/>
  <c r="P94" i="63"/>
  <c r="K94" i="63"/>
  <c r="F94" i="63"/>
  <c r="BM93" i="63"/>
  <c r="BL93" i="63"/>
  <c r="BK93" i="63"/>
  <c r="BI93" i="63"/>
  <c r="BD93" i="63"/>
  <c r="AY93" i="63"/>
  <c r="AT93" i="63"/>
  <c r="AO93" i="63"/>
  <c r="AJ93" i="63"/>
  <c r="AE93" i="63"/>
  <c r="Z93" i="63"/>
  <c r="U93" i="63"/>
  <c r="P93" i="63"/>
  <c r="K93" i="63"/>
  <c r="F93" i="63"/>
  <c r="BM92" i="63"/>
  <c r="BL92" i="63"/>
  <c r="BK92" i="63"/>
  <c r="BI92" i="63"/>
  <c r="BD92" i="63"/>
  <c r="AY92" i="63"/>
  <c r="AT92" i="63"/>
  <c r="AO92" i="63"/>
  <c r="AJ92" i="63"/>
  <c r="AE92" i="63"/>
  <c r="Z92" i="63"/>
  <c r="U92" i="63"/>
  <c r="P92" i="63"/>
  <c r="K92" i="63"/>
  <c r="F92" i="63"/>
  <c r="BM91" i="63"/>
  <c r="BL91" i="63"/>
  <c r="BK91" i="63"/>
  <c r="BI91" i="63"/>
  <c r="BI90" i="63" s="1"/>
  <c r="BD91" i="63"/>
  <c r="AY91" i="63"/>
  <c r="AT91" i="63"/>
  <c r="AO91" i="63"/>
  <c r="AO90" i="63" s="1"/>
  <c r="AJ91" i="63"/>
  <c r="AE91" i="63"/>
  <c r="Z91" i="63"/>
  <c r="U91" i="63"/>
  <c r="U90" i="63" s="1"/>
  <c r="P91" i="63"/>
  <c r="K91" i="63"/>
  <c r="G91" i="63"/>
  <c r="L91" i="63" s="1"/>
  <c r="BH90" i="63"/>
  <c r="BG90" i="63"/>
  <c r="BF90" i="63"/>
  <c r="BC90" i="63"/>
  <c r="BB90" i="63"/>
  <c r="BA90" i="63"/>
  <c r="AX90" i="63"/>
  <c r="AW90" i="63"/>
  <c r="AV90" i="63"/>
  <c r="AS90" i="63"/>
  <c r="AR90" i="63"/>
  <c r="AQ90" i="63"/>
  <c r="AN90" i="63"/>
  <c r="AM90" i="63"/>
  <c r="AL90" i="63"/>
  <c r="AI90" i="63"/>
  <c r="AH90" i="63"/>
  <c r="AG90" i="63"/>
  <c r="AD90" i="63"/>
  <c r="AC90" i="63"/>
  <c r="AB90" i="63"/>
  <c r="Y90" i="63"/>
  <c r="X90" i="63"/>
  <c r="W90" i="63"/>
  <c r="T90" i="63"/>
  <c r="S90" i="63"/>
  <c r="R90" i="63"/>
  <c r="O90" i="63"/>
  <c r="N90" i="63"/>
  <c r="M90" i="63"/>
  <c r="J90" i="63"/>
  <c r="I90" i="63"/>
  <c r="H90" i="63"/>
  <c r="E90" i="63"/>
  <c r="D90" i="63"/>
  <c r="C90" i="63"/>
  <c r="BM89" i="63"/>
  <c r="BL89" i="63"/>
  <c r="BK89" i="63"/>
  <c r="BI89" i="63"/>
  <c r="BD89" i="63"/>
  <c r="AY89" i="63"/>
  <c r="AT89" i="63"/>
  <c r="AO89" i="63"/>
  <c r="AJ89" i="63"/>
  <c r="AE89" i="63"/>
  <c r="Z89" i="63"/>
  <c r="U89" i="63"/>
  <c r="P89" i="63"/>
  <c r="K89" i="63"/>
  <c r="F89" i="63"/>
  <c r="BM88" i="63"/>
  <c r="BL88" i="63"/>
  <c r="BK88" i="63"/>
  <c r="BI88" i="63"/>
  <c r="BD88" i="63"/>
  <c r="AY88" i="63"/>
  <c r="AT88" i="63"/>
  <c r="AO88" i="63"/>
  <c r="AJ88" i="63"/>
  <c r="AE88" i="63"/>
  <c r="Z88" i="63"/>
  <c r="U88" i="63"/>
  <c r="P88" i="63"/>
  <c r="K88" i="63"/>
  <c r="F88" i="63"/>
  <c r="BM87" i="63"/>
  <c r="BL87" i="63"/>
  <c r="BK87" i="63"/>
  <c r="BI87" i="63"/>
  <c r="BD87" i="63"/>
  <c r="AY87" i="63"/>
  <c r="AT87" i="63"/>
  <c r="AO87" i="63"/>
  <c r="AJ87" i="63"/>
  <c r="AE87" i="63"/>
  <c r="Z87" i="63"/>
  <c r="U87" i="63"/>
  <c r="P87" i="63"/>
  <c r="K87" i="63"/>
  <c r="F87" i="63"/>
  <c r="F84" i="63" s="1"/>
  <c r="BM86" i="63"/>
  <c r="BL86" i="63"/>
  <c r="BK86" i="63"/>
  <c r="BI86" i="63"/>
  <c r="BD86" i="63"/>
  <c r="AY86" i="63"/>
  <c r="AT86" i="63"/>
  <c r="AO86" i="63"/>
  <c r="AJ86" i="63"/>
  <c r="AE86" i="63"/>
  <c r="Z86" i="63"/>
  <c r="U86" i="63"/>
  <c r="P86" i="63"/>
  <c r="K86" i="63"/>
  <c r="F86" i="63"/>
  <c r="BM85" i="63"/>
  <c r="BM84" i="63" s="1"/>
  <c r="BL85" i="63"/>
  <c r="BK85" i="63"/>
  <c r="BI85" i="63"/>
  <c r="BD85" i="63"/>
  <c r="BD84" i="63" s="1"/>
  <c r="AY85" i="63"/>
  <c r="AT85" i="63"/>
  <c r="AO85" i="63"/>
  <c r="AJ85" i="63"/>
  <c r="AE85" i="63"/>
  <c r="Z85" i="63"/>
  <c r="U85" i="63"/>
  <c r="P85" i="63"/>
  <c r="P84" i="63" s="1"/>
  <c r="K85" i="63"/>
  <c r="G85" i="63"/>
  <c r="BH84" i="63"/>
  <c r="BG84" i="63"/>
  <c r="BF84" i="63"/>
  <c r="BC84" i="63"/>
  <c r="BB84" i="63"/>
  <c r="BA84" i="63"/>
  <c r="AX84" i="63"/>
  <c r="AW84" i="63"/>
  <c r="AV84" i="63"/>
  <c r="AT84" i="63"/>
  <c r="AS84" i="63"/>
  <c r="AR84" i="63"/>
  <c r="AQ84" i="63"/>
  <c r="AO84" i="63"/>
  <c r="AN84" i="63"/>
  <c r="AM84" i="63"/>
  <c r="AL84" i="63"/>
  <c r="AJ84" i="63"/>
  <c r="AI84" i="63"/>
  <c r="AH84" i="63"/>
  <c r="AG84" i="63"/>
  <c r="AD84" i="63"/>
  <c r="AC84" i="63"/>
  <c r="AB84" i="63"/>
  <c r="Y84" i="63"/>
  <c r="X84" i="63"/>
  <c r="W84" i="63"/>
  <c r="T84" i="63"/>
  <c r="S84" i="63"/>
  <c r="R84" i="63"/>
  <c r="O84" i="63"/>
  <c r="N84" i="63"/>
  <c r="M84" i="63"/>
  <c r="J84" i="63"/>
  <c r="I84" i="63"/>
  <c r="H84" i="63"/>
  <c r="E84" i="63"/>
  <c r="D84" i="63"/>
  <c r="C84" i="63"/>
  <c r="BM83" i="63"/>
  <c r="BL83" i="63"/>
  <c r="BK83" i="63"/>
  <c r="BI83" i="63"/>
  <c r="BD83" i="63"/>
  <c r="AY83" i="63"/>
  <c r="AT83" i="63"/>
  <c r="AO83" i="63"/>
  <c r="AJ83" i="63"/>
  <c r="AE83" i="63"/>
  <c r="Z83" i="63"/>
  <c r="U83" i="63"/>
  <c r="P83" i="63"/>
  <c r="K83" i="63"/>
  <c r="G83" i="63"/>
  <c r="L83" i="63" s="1"/>
  <c r="F83" i="63"/>
  <c r="BN83" i="63" s="1"/>
  <c r="BM82" i="63"/>
  <c r="BL82" i="63"/>
  <c r="BK82" i="63"/>
  <c r="BI82" i="63"/>
  <c r="BD82" i="63"/>
  <c r="AY82" i="63"/>
  <c r="AT82" i="63"/>
  <c r="AO82" i="63"/>
  <c r="AJ82" i="63"/>
  <c r="AE82" i="63"/>
  <c r="Z82" i="63"/>
  <c r="U82" i="63"/>
  <c r="BN82" i="63" s="1"/>
  <c r="P82" i="63"/>
  <c r="K82" i="63"/>
  <c r="G82" i="63"/>
  <c r="L82" i="63" s="1"/>
  <c r="Q82" i="63" s="1"/>
  <c r="V82" i="63" s="1"/>
  <c r="AA82" i="63" s="1"/>
  <c r="AF82" i="63" s="1"/>
  <c r="AK82" i="63" s="1"/>
  <c r="AP82" i="63" s="1"/>
  <c r="AU82" i="63" s="1"/>
  <c r="AZ82" i="63" s="1"/>
  <c r="BE82" i="63" s="1"/>
  <c r="BJ82" i="63" s="1"/>
  <c r="F82" i="63"/>
  <c r="BM81" i="63"/>
  <c r="BL81" i="63"/>
  <c r="BK81" i="63"/>
  <c r="BI81" i="63"/>
  <c r="BD81" i="63"/>
  <c r="AY81" i="63"/>
  <c r="AT81" i="63"/>
  <c r="AO81" i="63"/>
  <c r="AJ81" i="63"/>
  <c r="AE81" i="63"/>
  <c r="Z81" i="63"/>
  <c r="U81" i="63"/>
  <c r="P81" i="63"/>
  <c r="K81" i="63"/>
  <c r="F81" i="63"/>
  <c r="G81" i="63" s="1"/>
  <c r="L81" i="63" s="1"/>
  <c r="Q81" i="63" s="1"/>
  <c r="V81" i="63" s="1"/>
  <c r="AA81" i="63" s="1"/>
  <c r="AF81" i="63" s="1"/>
  <c r="AK81" i="63" s="1"/>
  <c r="AP81" i="63" s="1"/>
  <c r="AU81" i="63" s="1"/>
  <c r="AZ81" i="63" s="1"/>
  <c r="BE81" i="63" s="1"/>
  <c r="BJ81" i="63" s="1"/>
  <c r="BM80" i="63"/>
  <c r="BL80" i="63"/>
  <c r="BK80" i="63"/>
  <c r="BI80" i="63"/>
  <c r="BD80" i="63"/>
  <c r="AY80" i="63"/>
  <c r="AY78" i="63" s="1"/>
  <c r="AT80" i="63"/>
  <c r="AO80" i="63"/>
  <c r="AJ80" i="63"/>
  <c r="AE80" i="63"/>
  <c r="Z80" i="63"/>
  <c r="U80" i="63"/>
  <c r="P80" i="63"/>
  <c r="K80" i="63"/>
  <c r="K78" i="63" s="1"/>
  <c r="F80" i="63"/>
  <c r="BM79" i="63"/>
  <c r="BM78" i="63" s="1"/>
  <c r="BL79" i="63"/>
  <c r="BK79" i="63"/>
  <c r="BI79" i="63"/>
  <c r="BI78" i="63" s="1"/>
  <c r="BD79" i="63"/>
  <c r="BD78" i="63" s="1"/>
  <c r="AY79" i="63"/>
  <c r="AT79" i="63"/>
  <c r="AT78" i="63" s="1"/>
  <c r="AO79" i="63"/>
  <c r="AJ79" i="63"/>
  <c r="AE79" i="63"/>
  <c r="Z79" i="63"/>
  <c r="Z78" i="63" s="1"/>
  <c r="U79" i="63"/>
  <c r="P79" i="63"/>
  <c r="K79" i="63"/>
  <c r="G79" i="63"/>
  <c r="L79" i="63" s="1"/>
  <c r="BH78" i="63"/>
  <c r="BG78" i="63"/>
  <c r="BF78" i="63"/>
  <c r="BC78" i="63"/>
  <c r="BB78" i="63"/>
  <c r="BA78" i="63"/>
  <c r="AX78" i="63"/>
  <c r="AW78" i="63"/>
  <c r="AV78" i="63"/>
  <c r="AS78" i="63"/>
  <c r="AR78" i="63"/>
  <c r="AQ78" i="63"/>
  <c r="AO78" i="63"/>
  <c r="AN78" i="63"/>
  <c r="AM78" i="63"/>
  <c r="AL78" i="63"/>
  <c r="AJ78" i="63"/>
  <c r="AI78" i="63"/>
  <c r="AH78" i="63"/>
  <c r="AG78" i="63"/>
  <c r="AE78" i="63"/>
  <c r="AD78" i="63"/>
  <c r="AC78" i="63"/>
  <c r="AB78" i="63"/>
  <c r="Y78" i="63"/>
  <c r="X78" i="63"/>
  <c r="W78" i="63"/>
  <c r="T78" i="63"/>
  <c r="S78" i="63"/>
  <c r="R78" i="63"/>
  <c r="O78" i="63"/>
  <c r="N78" i="63"/>
  <c r="M78" i="63"/>
  <c r="J78" i="63"/>
  <c r="I78" i="63"/>
  <c r="H78" i="63"/>
  <c r="E78" i="63"/>
  <c r="D78" i="63"/>
  <c r="C78" i="63"/>
  <c r="BM77" i="63"/>
  <c r="BL77" i="63"/>
  <c r="BK77" i="63"/>
  <c r="BI77" i="63"/>
  <c r="BD77" i="63"/>
  <c r="AY77" i="63"/>
  <c r="AT77" i="63"/>
  <c r="AO77" i="63"/>
  <c r="AJ77" i="63"/>
  <c r="AE77" i="63"/>
  <c r="Z77" i="63"/>
  <c r="U77" i="63"/>
  <c r="P77" i="63"/>
  <c r="K77" i="63"/>
  <c r="F77" i="63"/>
  <c r="BM76" i="63"/>
  <c r="BL76" i="63"/>
  <c r="BK76" i="63"/>
  <c r="BI76" i="63"/>
  <c r="BD76" i="63"/>
  <c r="AY76" i="63"/>
  <c r="AT76" i="63"/>
  <c r="AO76" i="63"/>
  <c r="AJ76" i="63"/>
  <c r="AE76" i="63"/>
  <c r="Z76" i="63"/>
  <c r="U76" i="63"/>
  <c r="P76" i="63"/>
  <c r="K76" i="63"/>
  <c r="F76" i="63"/>
  <c r="G76" i="63" s="1"/>
  <c r="L76" i="63" s="1"/>
  <c r="Q76" i="63" s="1"/>
  <c r="V76" i="63" s="1"/>
  <c r="AA76" i="63" s="1"/>
  <c r="AF76" i="63" s="1"/>
  <c r="AK76" i="63" s="1"/>
  <c r="AP76" i="63" s="1"/>
  <c r="AU76" i="63" s="1"/>
  <c r="AZ76" i="63" s="1"/>
  <c r="BE76" i="63" s="1"/>
  <c r="BJ76" i="63" s="1"/>
  <c r="BM75" i="63"/>
  <c r="BL75" i="63"/>
  <c r="BK75" i="63"/>
  <c r="BI75" i="63"/>
  <c r="BD75" i="63"/>
  <c r="AY75" i="63"/>
  <c r="AT75" i="63"/>
  <c r="AO75" i="63"/>
  <c r="AJ75" i="63"/>
  <c r="AE75" i="63"/>
  <c r="Z75" i="63"/>
  <c r="U75" i="63"/>
  <c r="P75" i="63"/>
  <c r="K75" i="63"/>
  <c r="F75" i="63"/>
  <c r="BM74" i="63"/>
  <c r="BL74" i="63"/>
  <c r="BK74" i="63"/>
  <c r="BI74" i="63"/>
  <c r="BD74" i="63"/>
  <c r="BD72" i="63" s="1"/>
  <c r="AY74" i="63"/>
  <c r="AT74" i="63"/>
  <c r="AO74" i="63"/>
  <c r="AJ74" i="63"/>
  <c r="AJ72" i="63" s="1"/>
  <c r="AE74" i="63"/>
  <c r="Z74" i="63"/>
  <c r="U74" i="63"/>
  <c r="P74" i="63"/>
  <c r="P72" i="63" s="1"/>
  <c r="K74" i="63"/>
  <c r="F74" i="63"/>
  <c r="BM73" i="63"/>
  <c r="BL73" i="63"/>
  <c r="BL72" i="63" s="1"/>
  <c r="BK73" i="63"/>
  <c r="BI73" i="63"/>
  <c r="BD73" i="63"/>
  <c r="AY73" i="63"/>
  <c r="AY72" i="63" s="1"/>
  <c r="AT73" i="63"/>
  <c r="AO73" i="63"/>
  <c r="AJ73" i="63"/>
  <c r="AE73" i="63"/>
  <c r="AE72" i="63" s="1"/>
  <c r="Z73" i="63"/>
  <c r="U73" i="63"/>
  <c r="P73" i="63"/>
  <c r="K73" i="63"/>
  <c r="G73" i="63"/>
  <c r="BH72" i="63"/>
  <c r="BG72" i="63"/>
  <c r="BF72" i="63"/>
  <c r="BC72" i="63"/>
  <c r="BB72" i="63"/>
  <c r="BA72" i="63"/>
  <c r="AX72" i="63"/>
  <c r="AW72" i="63"/>
  <c r="AV72" i="63"/>
  <c r="AS72" i="63"/>
  <c r="AR72" i="63"/>
  <c r="AQ72" i="63"/>
  <c r="AN72" i="63"/>
  <c r="AM72" i="63"/>
  <c r="AL72" i="63"/>
  <c r="AI72" i="63"/>
  <c r="AH72" i="63"/>
  <c r="AG72" i="63"/>
  <c r="AD72" i="63"/>
  <c r="AC72" i="63"/>
  <c r="AB72" i="63"/>
  <c r="Y72" i="63"/>
  <c r="X72" i="63"/>
  <c r="W72" i="63"/>
  <c r="T72" i="63"/>
  <c r="S72" i="63"/>
  <c r="R72" i="63"/>
  <c r="O72" i="63"/>
  <c r="N72" i="63"/>
  <c r="M72" i="63"/>
  <c r="J72" i="63"/>
  <c r="I72" i="63"/>
  <c r="H72" i="63"/>
  <c r="E72" i="63"/>
  <c r="D72" i="63"/>
  <c r="C72" i="63"/>
  <c r="BM71" i="63"/>
  <c r="BL71" i="63"/>
  <c r="BK71" i="63"/>
  <c r="BI71" i="63"/>
  <c r="BD71" i="63"/>
  <c r="AY71" i="63"/>
  <c r="AT71" i="63"/>
  <c r="AO71" i="63"/>
  <c r="AJ71" i="63"/>
  <c r="AE71" i="63"/>
  <c r="Z71" i="63"/>
  <c r="U71" i="63"/>
  <c r="P71" i="63"/>
  <c r="K71" i="63"/>
  <c r="F71" i="63"/>
  <c r="BM70" i="63"/>
  <c r="BL70" i="63"/>
  <c r="BK70" i="63"/>
  <c r="BI70" i="63"/>
  <c r="BD70" i="63"/>
  <c r="BD66" i="63" s="1"/>
  <c r="AY70" i="63"/>
  <c r="AT70" i="63"/>
  <c r="AO70" i="63"/>
  <c r="AJ70" i="63"/>
  <c r="AE70" i="63"/>
  <c r="Z70" i="63"/>
  <c r="U70" i="63"/>
  <c r="P70" i="63"/>
  <c r="K70" i="63"/>
  <c r="G70" i="63"/>
  <c r="L70" i="63" s="1"/>
  <c r="F70" i="63"/>
  <c r="BM69" i="63"/>
  <c r="BL69" i="63"/>
  <c r="BK69" i="63"/>
  <c r="BI69" i="63"/>
  <c r="BI66" i="63" s="1"/>
  <c r="BD69" i="63"/>
  <c r="AY69" i="63"/>
  <c r="AT69" i="63"/>
  <c r="AO69" i="63"/>
  <c r="AJ69" i="63"/>
  <c r="AE69" i="63"/>
  <c r="Z69" i="63"/>
  <c r="U69" i="63"/>
  <c r="BN69" i="63" s="1"/>
  <c r="P69" i="63"/>
  <c r="K69" i="63"/>
  <c r="G69" i="63"/>
  <c r="F69" i="63"/>
  <c r="BM68" i="63"/>
  <c r="BL68" i="63"/>
  <c r="BK68" i="63"/>
  <c r="BI68" i="63"/>
  <c r="BD68" i="63"/>
  <c r="AY68" i="63"/>
  <c r="AY66" i="63" s="1"/>
  <c r="AT68" i="63"/>
  <c r="AO68" i="63"/>
  <c r="AJ68" i="63"/>
  <c r="AE68" i="63"/>
  <c r="AE66" i="63" s="1"/>
  <c r="Z68" i="63"/>
  <c r="U68" i="63"/>
  <c r="U66" i="63" s="1"/>
  <c r="P68" i="63"/>
  <c r="K68" i="63"/>
  <c r="BN68" i="63" s="1"/>
  <c r="F68" i="63"/>
  <c r="G68" i="63" s="1"/>
  <c r="BM67" i="63"/>
  <c r="BM66" i="63" s="1"/>
  <c r="BL67" i="63"/>
  <c r="BK67" i="63"/>
  <c r="BI67" i="63"/>
  <c r="BD67" i="63"/>
  <c r="AY67" i="63"/>
  <c r="AT67" i="63"/>
  <c r="AT66" i="63" s="1"/>
  <c r="AO67" i="63"/>
  <c r="AJ67" i="63"/>
  <c r="AE67" i="63"/>
  <c r="Z67" i="63"/>
  <c r="Z66" i="63" s="1"/>
  <c r="U67" i="63"/>
  <c r="P67" i="63"/>
  <c r="P66" i="63" s="1"/>
  <c r="K67" i="63"/>
  <c r="G67" i="63"/>
  <c r="BH66" i="63"/>
  <c r="BG66" i="63"/>
  <c r="BF66" i="63"/>
  <c r="BC66" i="63"/>
  <c r="BB66" i="63"/>
  <c r="BA66" i="63"/>
  <c r="AX66" i="63"/>
  <c r="AW66" i="63"/>
  <c r="AV66" i="63"/>
  <c r="AS66" i="63"/>
  <c r="AR66" i="63"/>
  <c r="AQ66" i="63"/>
  <c r="AN66" i="63"/>
  <c r="AM66" i="63"/>
  <c r="AL66" i="63"/>
  <c r="AI66" i="63"/>
  <c r="AH66" i="63"/>
  <c r="AG66" i="63"/>
  <c r="AD66" i="63"/>
  <c r="AC66" i="63"/>
  <c r="AB66" i="63"/>
  <c r="Y66" i="63"/>
  <c r="X66" i="63"/>
  <c r="W66" i="63"/>
  <c r="T66" i="63"/>
  <c r="S66" i="63"/>
  <c r="R66" i="63"/>
  <c r="O66" i="63"/>
  <c r="N66" i="63"/>
  <c r="M66" i="63"/>
  <c r="J66" i="63"/>
  <c r="I66" i="63"/>
  <c r="H66" i="63"/>
  <c r="E66" i="63"/>
  <c r="D66" i="63"/>
  <c r="C66" i="63"/>
  <c r="BM65" i="63"/>
  <c r="BL65" i="63"/>
  <c r="BK65" i="63"/>
  <c r="BI65" i="63"/>
  <c r="BD65" i="63"/>
  <c r="AY65" i="63"/>
  <c r="AT65" i="63"/>
  <c r="AO65" i="63"/>
  <c r="AJ65" i="63"/>
  <c r="AE65" i="63"/>
  <c r="Z65" i="63"/>
  <c r="U65" i="63"/>
  <c r="BN65" i="63" s="1"/>
  <c r="P65" i="63"/>
  <c r="L65" i="63"/>
  <c r="Q65" i="63" s="1"/>
  <c r="V65" i="63" s="1"/>
  <c r="AA65" i="63" s="1"/>
  <c r="AF65" i="63" s="1"/>
  <c r="AK65" i="63" s="1"/>
  <c r="AP65" i="63" s="1"/>
  <c r="AU65" i="63" s="1"/>
  <c r="AZ65" i="63" s="1"/>
  <c r="BE65" i="63" s="1"/>
  <c r="BJ65" i="63" s="1"/>
  <c r="K65" i="63"/>
  <c r="G65" i="63"/>
  <c r="F65" i="63"/>
  <c r="BM64" i="63"/>
  <c r="BL64" i="63"/>
  <c r="BK64" i="63"/>
  <c r="BI64" i="63"/>
  <c r="BD64" i="63"/>
  <c r="AY64" i="63"/>
  <c r="AT64" i="63"/>
  <c r="AO64" i="63"/>
  <c r="AJ64" i="63"/>
  <c r="AE64" i="63"/>
  <c r="Z64" i="63"/>
  <c r="U64" i="63"/>
  <c r="P64" i="63"/>
  <c r="K64" i="63"/>
  <c r="F64" i="63"/>
  <c r="G64" i="63" s="1"/>
  <c r="L64" i="63" s="1"/>
  <c r="Q64" i="63" s="1"/>
  <c r="V64" i="63" s="1"/>
  <c r="AA64" i="63" s="1"/>
  <c r="AF64" i="63" s="1"/>
  <c r="AK64" i="63" s="1"/>
  <c r="AP64" i="63" s="1"/>
  <c r="AU64" i="63" s="1"/>
  <c r="AZ64" i="63" s="1"/>
  <c r="BE64" i="63" s="1"/>
  <c r="BJ64" i="63" s="1"/>
  <c r="BM63" i="63"/>
  <c r="BL63" i="63"/>
  <c r="BK63" i="63"/>
  <c r="BI63" i="63"/>
  <c r="BD63" i="63"/>
  <c r="AY63" i="63"/>
  <c r="AT63" i="63"/>
  <c r="AO63" i="63"/>
  <c r="AJ63" i="63"/>
  <c r="AE63" i="63"/>
  <c r="Z63" i="63"/>
  <c r="U63" i="63"/>
  <c r="P63" i="63"/>
  <c r="K63" i="63"/>
  <c r="F63" i="63"/>
  <c r="BM62" i="63"/>
  <c r="BM60" i="63" s="1"/>
  <c r="BL62" i="63"/>
  <c r="BK62" i="63"/>
  <c r="BI62" i="63"/>
  <c r="BD62" i="63"/>
  <c r="BD60" i="63" s="1"/>
  <c r="AY62" i="63"/>
  <c r="AT62" i="63"/>
  <c r="AO62" i="63"/>
  <c r="AJ62" i="63"/>
  <c r="AE62" i="63"/>
  <c r="Z62" i="63"/>
  <c r="U62" i="63"/>
  <c r="P62" i="63"/>
  <c r="P60" i="63" s="1"/>
  <c r="K62" i="63"/>
  <c r="G62" i="63"/>
  <c r="L62" i="63" s="1"/>
  <c r="Q62" i="63" s="1"/>
  <c r="V62" i="63" s="1"/>
  <c r="AA62" i="63" s="1"/>
  <c r="AF62" i="63" s="1"/>
  <c r="AK62" i="63" s="1"/>
  <c r="AP62" i="63" s="1"/>
  <c r="AU62" i="63" s="1"/>
  <c r="AZ62" i="63" s="1"/>
  <c r="BE62" i="63" s="1"/>
  <c r="BJ62" i="63" s="1"/>
  <c r="F62" i="63"/>
  <c r="BM61" i="63"/>
  <c r="BL61" i="63"/>
  <c r="BL60" i="63" s="1"/>
  <c r="BK61" i="63"/>
  <c r="BI61" i="63"/>
  <c r="BI60" i="63" s="1"/>
  <c r="BD61" i="63"/>
  <c r="AY61" i="63"/>
  <c r="AY60" i="63" s="1"/>
  <c r="AT61" i="63"/>
  <c r="AO61" i="63"/>
  <c r="AJ61" i="63"/>
  <c r="AE61" i="63"/>
  <c r="AE60" i="63" s="1"/>
  <c r="Z61" i="63"/>
  <c r="U61" i="63"/>
  <c r="U60" i="63" s="1"/>
  <c r="P61" i="63"/>
  <c r="L61" i="63"/>
  <c r="K61" i="63"/>
  <c r="G61" i="63"/>
  <c r="BH60" i="63"/>
  <c r="BG60" i="63"/>
  <c r="BF60" i="63"/>
  <c r="BC60" i="63"/>
  <c r="BB60" i="63"/>
  <c r="BA60" i="63"/>
  <c r="AX60" i="63"/>
  <c r="AW60" i="63"/>
  <c r="AV60" i="63"/>
  <c r="AS60" i="63"/>
  <c r="AR60" i="63"/>
  <c r="AQ60" i="63"/>
  <c r="AO60" i="63"/>
  <c r="AN60" i="63"/>
  <c r="AM60" i="63"/>
  <c r="AL60" i="63"/>
  <c r="AJ60" i="63"/>
  <c r="AI60" i="63"/>
  <c r="AH60" i="63"/>
  <c r="AG60" i="63"/>
  <c r="AD60" i="63"/>
  <c r="AC60" i="63"/>
  <c r="AB60" i="63"/>
  <c r="Y60" i="63"/>
  <c r="X60" i="63"/>
  <c r="W60" i="63"/>
  <c r="T60" i="63"/>
  <c r="S60" i="63"/>
  <c r="R60" i="63"/>
  <c r="O60" i="63"/>
  <c r="N60" i="63"/>
  <c r="M60" i="63"/>
  <c r="J60" i="63"/>
  <c r="I60" i="63"/>
  <c r="H60" i="63"/>
  <c r="E60" i="63"/>
  <c r="D60" i="63"/>
  <c r="C60" i="63"/>
  <c r="BM59" i="63"/>
  <c r="BL59" i="63"/>
  <c r="BK59" i="63"/>
  <c r="BI59" i="63"/>
  <c r="BD59" i="63"/>
  <c r="AY59" i="63"/>
  <c r="AT59" i="63"/>
  <c r="AO59" i="63"/>
  <c r="AJ59" i="63"/>
  <c r="AE59" i="63"/>
  <c r="Z59" i="63"/>
  <c r="U59" i="63"/>
  <c r="P59" i="63"/>
  <c r="K59" i="63"/>
  <c r="F59" i="63"/>
  <c r="BM58" i="63"/>
  <c r="BL58" i="63"/>
  <c r="BK58" i="63"/>
  <c r="BI58" i="63"/>
  <c r="BD58" i="63"/>
  <c r="AY58" i="63"/>
  <c r="AT58" i="63"/>
  <c r="AO58" i="63"/>
  <c r="AJ58" i="63"/>
  <c r="AE58" i="63"/>
  <c r="Z58" i="63"/>
  <c r="U58" i="63"/>
  <c r="P58" i="63"/>
  <c r="K58" i="63"/>
  <c r="F58" i="63"/>
  <c r="BM57" i="63"/>
  <c r="BL57" i="63"/>
  <c r="BK57" i="63"/>
  <c r="BI57" i="63"/>
  <c r="BD57" i="63"/>
  <c r="AY57" i="63"/>
  <c r="AT57" i="63"/>
  <c r="AO57" i="63"/>
  <c r="AJ57" i="63"/>
  <c r="AE57" i="63"/>
  <c r="Z57" i="63"/>
  <c r="U57" i="63"/>
  <c r="P57" i="63"/>
  <c r="K57" i="63"/>
  <c r="F57" i="63"/>
  <c r="BM56" i="63"/>
  <c r="BM54" i="63" s="1"/>
  <c r="BL56" i="63"/>
  <c r="BK56" i="63"/>
  <c r="BI56" i="63"/>
  <c r="BD56" i="63"/>
  <c r="BD54" i="63" s="1"/>
  <c r="AY56" i="63"/>
  <c r="AT56" i="63"/>
  <c r="AO56" i="63"/>
  <c r="AJ56" i="63"/>
  <c r="AJ54" i="63" s="1"/>
  <c r="AE56" i="63"/>
  <c r="Z56" i="63"/>
  <c r="U56" i="63"/>
  <c r="P56" i="63"/>
  <c r="P54" i="63" s="1"/>
  <c r="K56" i="63"/>
  <c r="F56" i="63"/>
  <c r="BM55" i="63"/>
  <c r="BL55" i="63"/>
  <c r="BL54" i="63" s="1"/>
  <c r="BK55" i="63"/>
  <c r="BI55" i="63"/>
  <c r="BD55" i="63"/>
  <c r="AY55" i="63"/>
  <c r="AY54" i="63" s="1"/>
  <c r="AT55" i="63"/>
  <c r="AO55" i="63"/>
  <c r="AJ55" i="63"/>
  <c r="AE55" i="63"/>
  <c r="AE54" i="63" s="1"/>
  <c r="Z55" i="63"/>
  <c r="U55" i="63"/>
  <c r="P55" i="63"/>
  <c r="K55" i="63"/>
  <c r="BN55" i="63" s="1"/>
  <c r="G55" i="63"/>
  <c r="BH54" i="63"/>
  <c r="BG54" i="63"/>
  <c r="BF54" i="63"/>
  <c r="BC54" i="63"/>
  <c r="BB54" i="63"/>
  <c r="BA54" i="63"/>
  <c r="AX54" i="63"/>
  <c r="AW54" i="63"/>
  <c r="AV54" i="63"/>
  <c r="AS54" i="63"/>
  <c r="AR54" i="63"/>
  <c r="AQ54" i="63"/>
  <c r="AN54" i="63"/>
  <c r="AM54" i="63"/>
  <c r="AL54" i="63"/>
  <c r="AI54" i="63"/>
  <c r="AH54" i="63"/>
  <c r="AG54" i="63"/>
  <c r="AD54" i="63"/>
  <c r="AC54" i="63"/>
  <c r="AB54" i="63"/>
  <c r="Y54" i="63"/>
  <c r="X54" i="63"/>
  <c r="W54" i="63"/>
  <c r="T54" i="63"/>
  <c r="S54" i="63"/>
  <c r="R54" i="63"/>
  <c r="O54" i="63"/>
  <c r="N54" i="63"/>
  <c r="M54" i="63"/>
  <c r="J54" i="63"/>
  <c r="I54" i="63"/>
  <c r="H54" i="63"/>
  <c r="E54" i="63"/>
  <c r="D54" i="63"/>
  <c r="C54" i="63"/>
  <c r="BM53" i="63"/>
  <c r="BL53" i="63"/>
  <c r="BK53" i="63"/>
  <c r="BI53" i="63"/>
  <c r="BD53" i="63"/>
  <c r="AY53" i="63"/>
  <c r="AT53" i="63"/>
  <c r="AO53" i="63"/>
  <c r="AJ53" i="63"/>
  <c r="AE53" i="63"/>
  <c r="Z53" i="63"/>
  <c r="U53" i="63"/>
  <c r="P53" i="63"/>
  <c r="K53" i="63"/>
  <c r="G53" i="63"/>
  <c r="L53" i="63" s="1"/>
  <c r="F53" i="63"/>
  <c r="BN53" i="63" s="1"/>
  <c r="BM52" i="63"/>
  <c r="BL52" i="63"/>
  <c r="BK52" i="63"/>
  <c r="BI52" i="63"/>
  <c r="BD52" i="63"/>
  <c r="AY52" i="63"/>
  <c r="AT52" i="63"/>
  <c r="AO52" i="63"/>
  <c r="AJ52" i="63"/>
  <c r="AE52" i="63"/>
  <c r="Z52" i="63"/>
  <c r="U52" i="63"/>
  <c r="P52" i="63"/>
  <c r="K52" i="63"/>
  <c r="F52" i="63"/>
  <c r="BM51" i="63"/>
  <c r="BL51" i="63"/>
  <c r="BK51" i="63"/>
  <c r="BI51" i="63"/>
  <c r="BD51" i="63"/>
  <c r="AY51" i="63"/>
  <c r="AT51" i="63"/>
  <c r="AO51" i="63"/>
  <c r="AJ51" i="63"/>
  <c r="AE51" i="63"/>
  <c r="Z51" i="63"/>
  <c r="U51" i="63"/>
  <c r="P51" i="63"/>
  <c r="K51" i="63"/>
  <c r="G51" i="63"/>
  <c r="L51" i="63" s="1"/>
  <c r="F51" i="63"/>
  <c r="BN51" i="63" s="1"/>
  <c r="BM50" i="63"/>
  <c r="BL50" i="63"/>
  <c r="BK50" i="63"/>
  <c r="BI50" i="63"/>
  <c r="BD50" i="63"/>
  <c r="AY50" i="63"/>
  <c r="AY48" i="63" s="1"/>
  <c r="AT50" i="63"/>
  <c r="AO50" i="63"/>
  <c r="AJ50" i="63"/>
  <c r="AE50" i="63"/>
  <c r="AE48" i="63" s="1"/>
  <c r="Z50" i="63"/>
  <c r="U50" i="63"/>
  <c r="P50" i="63"/>
  <c r="K50" i="63"/>
  <c r="K48" i="63" s="1"/>
  <c r="F50" i="63"/>
  <c r="BM49" i="63"/>
  <c r="BM48" i="63" s="1"/>
  <c r="BL49" i="63"/>
  <c r="BK49" i="63"/>
  <c r="BI49" i="63"/>
  <c r="BI48" i="63" s="1"/>
  <c r="BD49" i="63"/>
  <c r="BD48" i="63" s="1"/>
  <c r="AY49" i="63"/>
  <c r="AT49" i="63"/>
  <c r="AT48" i="63" s="1"/>
  <c r="AO49" i="63"/>
  <c r="AO48" i="63" s="1"/>
  <c r="AJ49" i="63"/>
  <c r="AJ48" i="63" s="1"/>
  <c r="AE49" i="63"/>
  <c r="Z49" i="63"/>
  <c r="Z48" i="63" s="1"/>
  <c r="U49" i="63"/>
  <c r="U48" i="63" s="1"/>
  <c r="P49" i="63"/>
  <c r="K49" i="63"/>
  <c r="G49" i="63"/>
  <c r="BK48" i="63"/>
  <c r="BH48" i="63"/>
  <c r="BG48" i="63"/>
  <c r="BF48" i="63"/>
  <c r="BC48" i="63"/>
  <c r="BB48" i="63"/>
  <c r="BA48" i="63"/>
  <c r="AX48" i="63"/>
  <c r="AW48" i="63"/>
  <c r="AV48" i="63"/>
  <c r="AS48" i="63"/>
  <c r="AR48" i="63"/>
  <c r="AQ48" i="63"/>
  <c r="AN48" i="63"/>
  <c r="AM48" i="63"/>
  <c r="AL48" i="63"/>
  <c r="AI48" i="63"/>
  <c r="AH48" i="63"/>
  <c r="AG48" i="63"/>
  <c r="AD48" i="63"/>
  <c r="AC48" i="63"/>
  <c r="AB48" i="63"/>
  <c r="Y48" i="63"/>
  <c r="X48" i="63"/>
  <c r="W48" i="63"/>
  <c r="T48" i="63"/>
  <c r="S48" i="63"/>
  <c r="R48" i="63"/>
  <c r="O48" i="63"/>
  <c r="N48" i="63"/>
  <c r="M48" i="63"/>
  <c r="J48" i="63"/>
  <c r="I48" i="63"/>
  <c r="H48" i="63"/>
  <c r="E48" i="63"/>
  <c r="D48" i="63"/>
  <c r="C48" i="63"/>
  <c r="BM47" i="63"/>
  <c r="BL47" i="63"/>
  <c r="BK47" i="63"/>
  <c r="BI47" i="63"/>
  <c r="BD47" i="63"/>
  <c r="AY47" i="63"/>
  <c r="AT47" i="63"/>
  <c r="AO47" i="63"/>
  <c r="AJ47" i="63"/>
  <c r="AJ42" i="63" s="1"/>
  <c r="AE47" i="63"/>
  <c r="Z47" i="63"/>
  <c r="U47" i="63"/>
  <c r="P47" i="63"/>
  <c r="K47" i="63"/>
  <c r="F47" i="63"/>
  <c r="BN47" i="63" s="1"/>
  <c r="BM46" i="63"/>
  <c r="BL46" i="63"/>
  <c r="BK46" i="63"/>
  <c r="BI46" i="63"/>
  <c r="BD46" i="63"/>
  <c r="AY46" i="63"/>
  <c r="AT46" i="63"/>
  <c r="AO46" i="63"/>
  <c r="AJ46" i="63"/>
  <c r="AE46" i="63"/>
  <c r="Z46" i="63"/>
  <c r="U46" i="63"/>
  <c r="P46" i="63"/>
  <c r="K46" i="63"/>
  <c r="F46" i="63"/>
  <c r="G46" i="63" s="1"/>
  <c r="BM45" i="63"/>
  <c r="BL45" i="63"/>
  <c r="BK45" i="63"/>
  <c r="BI45" i="63"/>
  <c r="BD45" i="63"/>
  <c r="AY45" i="63"/>
  <c r="AT45" i="63"/>
  <c r="AO45" i="63"/>
  <c r="AJ45" i="63"/>
  <c r="AE45" i="63"/>
  <c r="Z45" i="63"/>
  <c r="U45" i="63"/>
  <c r="P45" i="63"/>
  <c r="K45" i="63"/>
  <c r="F45" i="63"/>
  <c r="BM44" i="63"/>
  <c r="BL44" i="63"/>
  <c r="BK44" i="63"/>
  <c r="BI44" i="63"/>
  <c r="BD44" i="63"/>
  <c r="AY44" i="63"/>
  <c r="AT44" i="63"/>
  <c r="AO44" i="63"/>
  <c r="AJ44" i="63"/>
  <c r="AE44" i="63"/>
  <c r="Z44" i="63"/>
  <c r="U44" i="63"/>
  <c r="P44" i="63"/>
  <c r="K44" i="63"/>
  <c r="G44" i="63"/>
  <c r="L44" i="63" s="1"/>
  <c r="Q44" i="63" s="1"/>
  <c r="V44" i="63" s="1"/>
  <c r="AA44" i="63" s="1"/>
  <c r="AF44" i="63" s="1"/>
  <c r="AK44" i="63" s="1"/>
  <c r="AP44" i="63" s="1"/>
  <c r="AU44" i="63" s="1"/>
  <c r="AZ44" i="63" s="1"/>
  <c r="BE44" i="63" s="1"/>
  <c r="BJ44" i="63" s="1"/>
  <c r="F44" i="63"/>
  <c r="BM43" i="63"/>
  <c r="BL43" i="63"/>
  <c r="BK43" i="63"/>
  <c r="BI43" i="63"/>
  <c r="BD43" i="63"/>
  <c r="AY43" i="63"/>
  <c r="AT43" i="63"/>
  <c r="AO43" i="63"/>
  <c r="AJ43" i="63"/>
  <c r="AE43" i="63"/>
  <c r="Z43" i="63"/>
  <c r="U43" i="63"/>
  <c r="P43" i="63"/>
  <c r="K43" i="63"/>
  <c r="G43" i="63"/>
  <c r="L43" i="63" s="1"/>
  <c r="BH42" i="63"/>
  <c r="BG42" i="63"/>
  <c r="BF42" i="63"/>
  <c r="BC42" i="63"/>
  <c r="BB42" i="63"/>
  <c r="BA42" i="63"/>
  <c r="AX42" i="63"/>
  <c r="AW42" i="63"/>
  <c r="AV42" i="63"/>
  <c r="AS42" i="63"/>
  <c r="AR42" i="63"/>
  <c r="AQ42" i="63"/>
  <c r="AN42" i="63"/>
  <c r="AM42" i="63"/>
  <c r="AL42" i="63"/>
  <c r="AI42" i="63"/>
  <c r="AH42" i="63"/>
  <c r="AG42" i="63"/>
  <c r="AD42" i="63"/>
  <c r="AC42" i="63"/>
  <c r="AB42" i="63"/>
  <c r="Y42" i="63"/>
  <c r="X42" i="63"/>
  <c r="W42" i="63"/>
  <c r="T42" i="63"/>
  <c r="S42" i="63"/>
  <c r="R42" i="63"/>
  <c r="O42" i="63"/>
  <c r="N42" i="63"/>
  <c r="M42" i="63"/>
  <c r="J42" i="63"/>
  <c r="I42" i="63"/>
  <c r="H42" i="63"/>
  <c r="E42" i="63"/>
  <c r="D42" i="63"/>
  <c r="C42" i="63"/>
  <c r="BM41" i="63"/>
  <c r="BL41" i="63"/>
  <c r="BK41" i="63"/>
  <c r="BI41" i="63"/>
  <c r="BI36" i="63" s="1"/>
  <c r="BD41" i="63"/>
  <c r="AY41" i="63"/>
  <c r="AT41" i="63"/>
  <c r="AO41" i="63"/>
  <c r="AJ41" i="63"/>
  <c r="AE41" i="63"/>
  <c r="Z41" i="63"/>
  <c r="U41" i="63"/>
  <c r="P41" i="63"/>
  <c r="K41" i="63"/>
  <c r="F41" i="63"/>
  <c r="BM40" i="63"/>
  <c r="BL40" i="63"/>
  <c r="BK40" i="63"/>
  <c r="BI40" i="63"/>
  <c r="BD40" i="63"/>
  <c r="AY40" i="63"/>
  <c r="AY36" i="63" s="1"/>
  <c r="AT40" i="63"/>
  <c r="AO40" i="63"/>
  <c r="AJ40" i="63"/>
  <c r="AE40" i="63"/>
  <c r="Z40" i="63"/>
  <c r="U40" i="63"/>
  <c r="P40" i="63"/>
  <c r="K40" i="63"/>
  <c r="G40" i="63"/>
  <c r="F40" i="63"/>
  <c r="BN40" i="63" s="1"/>
  <c r="BM39" i="63"/>
  <c r="BL39" i="63"/>
  <c r="BL36" i="63" s="1"/>
  <c r="BK39" i="63"/>
  <c r="BI39" i="63"/>
  <c r="BD39" i="63"/>
  <c r="AY39" i="63"/>
  <c r="AT39" i="63"/>
  <c r="AO39" i="63"/>
  <c r="AJ39" i="63"/>
  <c r="AJ36" i="63" s="1"/>
  <c r="AE39" i="63"/>
  <c r="Z39" i="63"/>
  <c r="U39" i="63"/>
  <c r="P39" i="63"/>
  <c r="K39" i="63"/>
  <c r="F39" i="63"/>
  <c r="BM38" i="63"/>
  <c r="BL38" i="63"/>
  <c r="BK38" i="63"/>
  <c r="BI38" i="63"/>
  <c r="BD38" i="63"/>
  <c r="AY38" i="63"/>
  <c r="AT38" i="63"/>
  <c r="AO38" i="63"/>
  <c r="AJ38" i="63"/>
  <c r="AE38" i="63"/>
  <c r="Z38" i="63"/>
  <c r="U38" i="63"/>
  <c r="P38" i="63"/>
  <c r="K38" i="63"/>
  <c r="G38" i="63"/>
  <c r="L38" i="63" s="1"/>
  <c r="F38" i="63"/>
  <c r="BM37" i="63"/>
  <c r="BM36" i="63" s="1"/>
  <c r="BL37" i="63"/>
  <c r="BK37" i="63"/>
  <c r="BI37" i="63"/>
  <c r="BD37" i="63"/>
  <c r="AY37" i="63"/>
  <c r="AT37" i="63"/>
  <c r="AT36" i="63" s="1"/>
  <c r="AO37" i="63"/>
  <c r="AJ37" i="63"/>
  <c r="AE37" i="63"/>
  <c r="Z37" i="63"/>
  <c r="U37" i="63"/>
  <c r="P37" i="63"/>
  <c r="K37" i="63"/>
  <c r="G37" i="63"/>
  <c r="BK36" i="63"/>
  <c r="BH36" i="63"/>
  <c r="BG36" i="63"/>
  <c r="BF36" i="63"/>
  <c r="BC36" i="63"/>
  <c r="BB36" i="63"/>
  <c r="BA36" i="63"/>
  <c r="AX36" i="63"/>
  <c r="AW36" i="63"/>
  <c r="AV36" i="63"/>
  <c r="AS36" i="63"/>
  <c r="AR36" i="63"/>
  <c r="AQ36" i="63"/>
  <c r="AN36" i="63"/>
  <c r="AM36" i="63"/>
  <c r="AL36" i="63"/>
  <c r="AI36" i="63"/>
  <c r="AH36" i="63"/>
  <c r="AG36" i="63"/>
  <c r="AE36" i="63"/>
  <c r="AD36" i="63"/>
  <c r="AC36" i="63"/>
  <c r="AB36" i="63"/>
  <c r="Z36" i="63"/>
  <c r="Y36" i="63"/>
  <c r="X36" i="63"/>
  <c r="W36" i="63"/>
  <c r="T36" i="63"/>
  <c r="S36" i="63"/>
  <c r="R36" i="63"/>
  <c r="O36" i="63"/>
  <c r="N36" i="63"/>
  <c r="M36" i="63"/>
  <c r="J36" i="63"/>
  <c r="I36" i="63"/>
  <c r="H36" i="63"/>
  <c r="E36" i="63"/>
  <c r="D36" i="63"/>
  <c r="C36" i="63"/>
  <c r="BI35" i="63"/>
  <c r="BI34" i="63"/>
  <c r="BI33" i="63"/>
  <c r="BI32" i="63"/>
  <c r="BI31" i="63"/>
  <c r="BM34" i="63"/>
  <c r="BD35" i="63"/>
  <c r="BD34" i="63"/>
  <c r="BD33" i="63"/>
  <c r="BD32" i="63"/>
  <c r="BD31" i="63"/>
  <c r="AY35" i="63"/>
  <c r="AY34" i="63"/>
  <c r="AY33" i="63"/>
  <c r="AY32" i="63"/>
  <c r="AY31" i="63"/>
  <c r="AT35" i="63"/>
  <c r="AT34" i="63"/>
  <c r="AT33" i="63"/>
  <c r="AT32" i="63"/>
  <c r="AT31" i="63"/>
  <c r="AO35" i="63"/>
  <c r="AO34" i="63"/>
  <c r="AO33" i="63"/>
  <c r="AO32" i="63"/>
  <c r="AO31" i="63"/>
  <c r="AJ35" i="63"/>
  <c r="AJ34" i="63"/>
  <c r="AJ33" i="63"/>
  <c r="AJ32" i="63"/>
  <c r="AJ31" i="63"/>
  <c r="AE35" i="63"/>
  <c r="AE34" i="63"/>
  <c r="AE33" i="63"/>
  <c r="AE32" i="63"/>
  <c r="AE31" i="63"/>
  <c r="Z35" i="63"/>
  <c r="Z34" i="63"/>
  <c r="Z33" i="63"/>
  <c r="Z32" i="63"/>
  <c r="Z31" i="63"/>
  <c r="U35" i="63"/>
  <c r="U34" i="63"/>
  <c r="U33" i="63"/>
  <c r="U32" i="63"/>
  <c r="U31" i="63"/>
  <c r="P35" i="63"/>
  <c r="P34" i="63"/>
  <c r="P33" i="63"/>
  <c r="P32" i="63"/>
  <c r="P31" i="63"/>
  <c r="F35" i="63"/>
  <c r="G35" i="63" s="1"/>
  <c r="F34" i="63"/>
  <c r="G34" i="63" s="1"/>
  <c r="F33" i="63"/>
  <c r="G33" i="63" s="1"/>
  <c r="F32" i="63"/>
  <c r="G32" i="63" s="1"/>
  <c r="K35" i="63"/>
  <c r="K34" i="63"/>
  <c r="K33" i="63"/>
  <c r="K32" i="63"/>
  <c r="K31" i="63"/>
  <c r="F31" i="63"/>
  <c r="G31" i="63" s="1"/>
  <c r="G120" i="63" s="1"/>
  <c r="BM35" i="63"/>
  <c r="BM33" i="63"/>
  <c r="BM32" i="63"/>
  <c r="BM31" i="63"/>
  <c r="BM120" i="63" s="1"/>
  <c r="P23" i="63" s="1"/>
  <c r="BL35" i="63"/>
  <c r="BL34" i="63"/>
  <c r="BL33" i="63"/>
  <c r="BL32" i="63"/>
  <c r="BL31" i="63"/>
  <c r="BK35" i="63"/>
  <c r="BK34" i="63"/>
  <c r="BK33" i="63"/>
  <c r="BK32" i="63"/>
  <c r="BK31" i="63"/>
  <c r="BK120" i="63" s="1"/>
  <c r="P21" i="63" s="1"/>
  <c r="F120" i="63" l="1"/>
  <c r="D24" i="63" s="1"/>
  <c r="BO119" i="63"/>
  <c r="BN119" i="63"/>
  <c r="G119" i="63"/>
  <c r="L119" i="63" s="1"/>
  <c r="Q119" i="63" s="1"/>
  <c r="V119" i="63" s="1"/>
  <c r="AA119" i="63" s="1"/>
  <c r="AF119" i="63" s="1"/>
  <c r="AK119" i="63" s="1"/>
  <c r="AP119" i="63" s="1"/>
  <c r="AU119" i="63" s="1"/>
  <c r="AZ119" i="63" s="1"/>
  <c r="BE119" i="63" s="1"/>
  <c r="BJ119" i="63" s="1"/>
  <c r="L115" i="63"/>
  <c r="BN117" i="63"/>
  <c r="BO117" i="63" s="1"/>
  <c r="F114" i="63"/>
  <c r="G117" i="63"/>
  <c r="L117" i="63" s="1"/>
  <c r="Q117" i="63" s="1"/>
  <c r="V117" i="63" s="1"/>
  <c r="AA117" i="63" s="1"/>
  <c r="AF117" i="63" s="1"/>
  <c r="AK117" i="63" s="1"/>
  <c r="AP117" i="63" s="1"/>
  <c r="AU117" i="63" s="1"/>
  <c r="AZ117" i="63" s="1"/>
  <c r="BE117" i="63" s="1"/>
  <c r="BJ117" i="63" s="1"/>
  <c r="V118" i="63"/>
  <c r="AA118" i="63" s="1"/>
  <c r="AF118" i="63" s="1"/>
  <c r="AK118" i="63" s="1"/>
  <c r="AP118" i="63" s="1"/>
  <c r="AU118" i="63" s="1"/>
  <c r="AZ118" i="63" s="1"/>
  <c r="BE118" i="63" s="1"/>
  <c r="BJ118" i="63" s="1"/>
  <c r="BN115" i="63"/>
  <c r="Z114" i="63"/>
  <c r="AT114" i="63"/>
  <c r="BK114" i="63"/>
  <c r="L116" i="63"/>
  <c r="Q116" i="63" s="1"/>
  <c r="V116" i="63" s="1"/>
  <c r="AA116" i="63" s="1"/>
  <c r="AF116" i="63" s="1"/>
  <c r="AK116" i="63" s="1"/>
  <c r="AP116" i="63" s="1"/>
  <c r="AU116" i="63" s="1"/>
  <c r="AZ116" i="63" s="1"/>
  <c r="BE116" i="63" s="1"/>
  <c r="BJ116" i="63" s="1"/>
  <c r="BO116" i="63"/>
  <c r="BN118" i="63"/>
  <c r="BO118" i="63" s="1"/>
  <c r="BN116" i="63"/>
  <c r="K114" i="63"/>
  <c r="BN37" i="63"/>
  <c r="L37" i="63"/>
  <c r="Q37" i="63" s="1"/>
  <c r="K36" i="63"/>
  <c r="L69" i="63"/>
  <c r="Q69" i="63" s="1"/>
  <c r="V69" i="63" s="1"/>
  <c r="AA69" i="63" s="1"/>
  <c r="AF69" i="63" s="1"/>
  <c r="AK69" i="63" s="1"/>
  <c r="AP69" i="63" s="1"/>
  <c r="AU69" i="63" s="1"/>
  <c r="AZ69" i="63" s="1"/>
  <c r="BE69" i="63" s="1"/>
  <c r="BJ69" i="63" s="1"/>
  <c r="L35" i="63"/>
  <c r="Q35" i="63" s="1"/>
  <c r="V35" i="63" s="1"/>
  <c r="AA35" i="63" s="1"/>
  <c r="AF35" i="63" s="1"/>
  <c r="AK35" i="63" s="1"/>
  <c r="AP35" i="63" s="1"/>
  <c r="AU35" i="63" s="1"/>
  <c r="AZ35" i="63" s="1"/>
  <c r="BE35" i="63" s="1"/>
  <c r="BJ35" i="63" s="1"/>
  <c r="L31" i="63"/>
  <c r="P36" i="63"/>
  <c r="BD36" i="63"/>
  <c r="BN41" i="63"/>
  <c r="G41" i="63"/>
  <c r="L41" i="63" s="1"/>
  <c r="Q41" i="63" s="1"/>
  <c r="V41" i="63" s="1"/>
  <c r="AA41" i="63" s="1"/>
  <c r="AF41" i="63" s="1"/>
  <c r="AK41" i="63" s="1"/>
  <c r="AP41" i="63" s="1"/>
  <c r="AU41" i="63" s="1"/>
  <c r="AZ41" i="63" s="1"/>
  <c r="BE41" i="63" s="1"/>
  <c r="BJ41" i="63" s="1"/>
  <c r="G50" i="63"/>
  <c r="L50" i="63" s="1"/>
  <c r="Q50" i="63" s="1"/>
  <c r="V50" i="63" s="1"/>
  <c r="AA50" i="63" s="1"/>
  <c r="AF50" i="63" s="1"/>
  <c r="AK50" i="63" s="1"/>
  <c r="AP50" i="63" s="1"/>
  <c r="AU50" i="63" s="1"/>
  <c r="AZ50" i="63" s="1"/>
  <c r="BE50" i="63" s="1"/>
  <c r="BJ50" i="63" s="1"/>
  <c r="BN50" i="63"/>
  <c r="G58" i="63"/>
  <c r="L58" i="63" s="1"/>
  <c r="Q58" i="63" s="1"/>
  <c r="V58" i="63" s="1"/>
  <c r="AA58" i="63" s="1"/>
  <c r="AF58" i="63" s="1"/>
  <c r="AK58" i="63" s="1"/>
  <c r="AP58" i="63" s="1"/>
  <c r="AU58" i="63" s="1"/>
  <c r="AZ58" i="63" s="1"/>
  <c r="BE58" i="63" s="1"/>
  <c r="BJ58" i="63" s="1"/>
  <c r="BN58" i="63"/>
  <c r="BO58" i="63"/>
  <c r="BK66" i="63"/>
  <c r="BN38" i="63"/>
  <c r="BO38" i="63" s="1"/>
  <c r="BO36" i="63" s="1"/>
  <c r="BN39" i="63"/>
  <c r="G39" i="63"/>
  <c r="L39" i="63" s="1"/>
  <c r="Q39" i="63" s="1"/>
  <c r="V39" i="63" s="1"/>
  <c r="AA39" i="63" s="1"/>
  <c r="AF39" i="63" s="1"/>
  <c r="AK39" i="63" s="1"/>
  <c r="AP39" i="63" s="1"/>
  <c r="AU39" i="63" s="1"/>
  <c r="AZ39" i="63" s="1"/>
  <c r="BE39" i="63" s="1"/>
  <c r="BJ39" i="63" s="1"/>
  <c r="K66" i="63"/>
  <c r="G52" i="63"/>
  <c r="L52" i="63" s="1"/>
  <c r="Q52" i="63" s="1"/>
  <c r="V52" i="63" s="1"/>
  <c r="AA52" i="63" s="1"/>
  <c r="AF52" i="63" s="1"/>
  <c r="AK52" i="63" s="1"/>
  <c r="AP52" i="63" s="1"/>
  <c r="AU52" i="63" s="1"/>
  <c r="AZ52" i="63" s="1"/>
  <c r="BE52" i="63" s="1"/>
  <c r="BJ52" i="63" s="1"/>
  <c r="BN52" i="63"/>
  <c r="L33" i="63"/>
  <c r="Q33" i="63" s="1"/>
  <c r="V33" i="63" s="1"/>
  <c r="AA33" i="63" s="1"/>
  <c r="AF33" i="63" s="1"/>
  <c r="AK33" i="63" s="1"/>
  <c r="AP33" i="63" s="1"/>
  <c r="AU33" i="63" s="1"/>
  <c r="AZ33" i="63" s="1"/>
  <c r="BE33" i="63" s="1"/>
  <c r="BJ33" i="63" s="1"/>
  <c r="BN46" i="63"/>
  <c r="F48" i="63"/>
  <c r="U54" i="63"/>
  <c r="BK60" i="63"/>
  <c r="AO54" i="63"/>
  <c r="BI54" i="63"/>
  <c r="G56" i="63"/>
  <c r="L56" i="63" s="1"/>
  <c r="Q56" i="63" s="1"/>
  <c r="V56" i="63" s="1"/>
  <c r="AA56" i="63" s="1"/>
  <c r="AF56" i="63" s="1"/>
  <c r="AK56" i="63" s="1"/>
  <c r="AP56" i="63" s="1"/>
  <c r="AU56" i="63" s="1"/>
  <c r="AZ56" i="63" s="1"/>
  <c r="BE56" i="63" s="1"/>
  <c r="BJ56" i="63" s="1"/>
  <c r="F54" i="63"/>
  <c r="BN56" i="63"/>
  <c r="BO56" i="63" s="1"/>
  <c r="AT54" i="63"/>
  <c r="G60" i="63"/>
  <c r="BN61" i="63"/>
  <c r="AJ66" i="63"/>
  <c r="AO66" i="63"/>
  <c r="Q70" i="63"/>
  <c r="V70" i="63" s="1"/>
  <c r="AA70" i="63" s="1"/>
  <c r="AF70" i="63" s="1"/>
  <c r="AK70" i="63" s="1"/>
  <c r="AP70" i="63" s="1"/>
  <c r="AU70" i="63" s="1"/>
  <c r="AZ70" i="63" s="1"/>
  <c r="BE70" i="63" s="1"/>
  <c r="BJ70" i="63" s="1"/>
  <c r="BO70" i="63"/>
  <c r="U72" i="63"/>
  <c r="AO72" i="63"/>
  <c r="BI72" i="63"/>
  <c r="G74" i="63"/>
  <c r="L74" i="63" s="1"/>
  <c r="Q74" i="63" s="1"/>
  <c r="V74" i="63" s="1"/>
  <c r="AA74" i="63" s="1"/>
  <c r="AF74" i="63" s="1"/>
  <c r="AK74" i="63" s="1"/>
  <c r="AP74" i="63" s="1"/>
  <c r="AU74" i="63" s="1"/>
  <c r="AZ74" i="63" s="1"/>
  <c r="BE74" i="63" s="1"/>
  <c r="BJ74" i="63" s="1"/>
  <c r="F72" i="63"/>
  <c r="Z84" i="63"/>
  <c r="BK84" i="63"/>
  <c r="AE90" i="63"/>
  <c r="AY90" i="63"/>
  <c r="BL90" i="63"/>
  <c r="K90" i="63"/>
  <c r="BM90" i="63"/>
  <c r="AE102" i="63"/>
  <c r="AY102" i="63"/>
  <c r="L32" i="63"/>
  <c r="Q32" i="63" s="1"/>
  <c r="V32" i="63" s="1"/>
  <c r="AA32" i="63" s="1"/>
  <c r="AF32" i="63" s="1"/>
  <c r="AK32" i="63" s="1"/>
  <c r="AP32" i="63" s="1"/>
  <c r="AU32" i="63" s="1"/>
  <c r="AZ32" i="63" s="1"/>
  <c r="BE32" i="63" s="1"/>
  <c r="BJ32" i="63" s="1"/>
  <c r="F36" i="63"/>
  <c r="BN43" i="63"/>
  <c r="P42" i="63"/>
  <c r="BD42" i="63"/>
  <c r="BM42" i="63"/>
  <c r="L46" i="63"/>
  <c r="Q46" i="63" s="1"/>
  <c r="V46" i="63" s="1"/>
  <c r="AA46" i="63" s="1"/>
  <c r="AF46" i="63" s="1"/>
  <c r="AK46" i="63" s="1"/>
  <c r="AP46" i="63" s="1"/>
  <c r="AU46" i="63" s="1"/>
  <c r="AZ46" i="63" s="1"/>
  <c r="BE46" i="63" s="1"/>
  <c r="BJ46" i="63" s="1"/>
  <c r="L49" i="63"/>
  <c r="Q49" i="63" s="1"/>
  <c r="G48" i="63"/>
  <c r="Q51" i="63"/>
  <c r="V51" i="63" s="1"/>
  <c r="AA51" i="63" s="1"/>
  <c r="AF51" i="63" s="1"/>
  <c r="AK51" i="63" s="1"/>
  <c r="AP51" i="63" s="1"/>
  <c r="AU51" i="63" s="1"/>
  <c r="AZ51" i="63" s="1"/>
  <c r="BE51" i="63" s="1"/>
  <c r="BJ51" i="63" s="1"/>
  <c r="BO51" i="63"/>
  <c r="Q53" i="63"/>
  <c r="V53" i="63" s="1"/>
  <c r="AA53" i="63" s="1"/>
  <c r="AF53" i="63" s="1"/>
  <c r="AK53" i="63" s="1"/>
  <c r="AP53" i="63" s="1"/>
  <c r="AU53" i="63" s="1"/>
  <c r="AZ53" i="63" s="1"/>
  <c r="BE53" i="63" s="1"/>
  <c r="BJ53" i="63" s="1"/>
  <c r="BO53" i="63"/>
  <c r="Z54" i="63"/>
  <c r="BN59" i="63"/>
  <c r="G59" i="63"/>
  <c r="L59" i="63" s="1"/>
  <c r="Q59" i="63" s="1"/>
  <c r="V59" i="63" s="1"/>
  <c r="AA59" i="63" s="1"/>
  <c r="AF59" i="63" s="1"/>
  <c r="AK59" i="63" s="1"/>
  <c r="AP59" i="63" s="1"/>
  <c r="AU59" i="63" s="1"/>
  <c r="AZ59" i="63" s="1"/>
  <c r="BE59" i="63" s="1"/>
  <c r="BJ59" i="63" s="1"/>
  <c r="K60" i="63"/>
  <c r="BN62" i="63"/>
  <c r="BO62" i="63" s="1"/>
  <c r="F60" i="63"/>
  <c r="BN63" i="63"/>
  <c r="BO63" i="63" s="1"/>
  <c r="G63" i="63"/>
  <c r="L63" i="63" s="1"/>
  <c r="Q63" i="63" s="1"/>
  <c r="V63" i="63" s="1"/>
  <c r="AA63" i="63" s="1"/>
  <c r="AF63" i="63" s="1"/>
  <c r="AK63" i="63" s="1"/>
  <c r="AP63" i="63" s="1"/>
  <c r="AU63" i="63" s="1"/>
  <c r="AZ63" i="63" s="1"/>
  <c r="BE63" i="63" s="1"/>
  <c r="BJ63" i="63" s="1"/>
  <c r="L68" i="63"/>
  <c r="Q68" i="63" s="1"/>
  <c r="V68" i="63" s="1"/>
  <c r="AA68" i="63" s="1"/>
  <c r="AF68" i="63" s="1"/>
  <c r="AK68" i="63" s="1"/>
  <c r="AP68" i="63" s="1"/>
  <c r="AU68" i="63" s="1"/>
  <c r="AZ68" i="63" s="1"/>
  <c r="BE68" i="63" s="1"/>
  <c r="BJ68" i="63" s="1"/>
  <c r="U78" i="63"/>
  <c r="BN81" i="63"/>
  <c r="Q83" i="63"/>
  <c r="V83" i="63" s="1"/>
  <c r="AA83" i="63" s="1"/>
  <c r="AF83" i="63" s="1"/>
  <c r="AK83" i="63" s="1"/>
  <c r="AP83" i="63" s="1"/>
  <c r="AU83" i="63" s="1"/>
  <c r="AZ83" i="63" s="1"/>
  <c r="BE83" i="63" s="1"/>
  <c r="BJ83" i="63" s="1"/>
  <c r="BO83" i="63"/>
  <c r="BL84" i="63"/>
  <c r="BN100" i="63"/>
  <c r="P108" i="63"/>
  <c r="AJ108" i="63"/>
  <c r="BD108" i="63"/>
  <c r="BM108" i="63"/>
  <c r="BN111" i="63"/>
  <c r="G111" i="63"/>
  <c r="L111" i="63" s="1"/>
  <c r="Q111" i="63" s="1"/>
  <c r="V111" i="63" s="1"/>
  <c r="AA111" i="63" s="1"/>
  <c r="AF111" i="63" s="1"/>
  <c r="AK111" i="63" s="1"/>
  <c r="AP111" i="63" s="1"/>
  <c r="AU111" i="63" s="1"/>
  <c r="AZ111" i="63" s="1"/>
  <c r="BE111" i="63" s="1"/>
  <c r="BJ111" i="63" s="1"/>
  <c r="BO111" i="63"/>
  <c r="Q113" i="63"/>
  <c r="V113" i="63" s="1"/>
  <c r="AA113" i="63" s="1"/>
  <c r="AF113" i="63" s="1"/>
  <c r="AK113" i="63" s="1"/>
  <c r="AP113" i="63" s="1"/>
  <c r="AU113" i="63" s="1"/>
  <c r="AZ113" i="63" s="1"/>
  <c r="BE113" i="63" s="1"/>
  <c r="BJ113" i="63" s="1"/>
  <c r="BO113" i="63"/>
  <c r="BN79" i="63"/>
  <c r="BO79" i="63" s="1"/>
  <c r="P78" i="63"/>
  <c r="BN110" i="63"/>
  <c r="G110" i="63"/>
  <c r="L110" i="63" s="1"/>
  <c r="Q110" i="63" s="1"/>
  <c r="V110" i="63" s="1"/>
  <c r="AA110" i="63" s="1"/>
  <c r="AF110" i="63" s="1"/>
  <c r="AK110" i="63" s="1"/>
  <c r="AP110" i="63" s="1"/>
  <c r="AU110" i="63" s="1"/>
  <c r="AZ110" i="63" s="1"/>
  <c r="BE110" i="63" s="1"/>
  <c r="BJ110" i="63" s="1"/>
  <c r="F108" i="63"/>
  <c r="BO33" i="63"/>
  <c r="L34" i="63"/>
  <c r="Q34" i="63" s="1"/>
  <c r="V34" i="63" s="1"/>
  <c r="AA34" i="63" s="1"/>
  <c r="AF34" i="63" s="1"/>
  <c r="AK34" i="63" s="1"/>
  <c r="AP34" i="63" s="1"/>
  <c r="AU34" i="63" s="1"/>
  <c r="AZ34" i="63" s="1"/>
  <c r="BE34" i="63" s="1"/>
  <c r="BJ34" i="63" s="1"/>
  <c r="BN33" i="63"/>
  <c r="G36" i="63"/>
  <c r="L40" i="63"/>
  <c r="Q40" i="63" s="1"/>
  <c r="V40" i="63" s="1"/>
  <c r="AA40" i="63" s="1"/>
  <c r="AF40" i="63" s="1"/>
  <c r="AK40" i="63" s="1"/>
  <c r="AP40" i="63" s="1"/>
  <c r="AU40" i="63" s="1"/>
  <c r="AZ40" i="63" s="1"/>
  <c r="BE40" i="63" s="1"/>
  <c r="BJ40" i="63" s="1"/>
  <c r="BO40" i="63"/>
  <c r="BO41" i="63"/>
  <c r="Z42" i="63"/>
  <c r="AT42" i="63"/>
  <c r="BK42" i="63"/>
  <c r="BL42" i="63"/>
  <c r="BN49" i="63"/>
  <c r="P48" i="63"/>
  <c r="BN57" i="63"/>
  <c r="G57" i="63"/>
  <c r="L57" i="63" s="1"/>
  <c r="Q57" i="63" s="1"/>
  <c r="V57" i="63" s="1"/>
  <c r="AA57" i="63" s="1"/>
  <c r="AF57" i="63" s="1"/>
  <c r="AK57" i="63" s="1"/>
  <c r="AP57" i="63" s="1"/>
  <c r="AU57" i="63" s="1"/>
  <c r="AZ57" i="63" s="1"/>
  <c r="BE57" i="63" s="1"/>
  <c r="BJ57" i="63" s="1"/>
  <c r="BN64" i="63"/>
  <c r="BO64" i="63" s="1"/>
  <c r="L67" i="63"/>
  <c r="Q67" i="63" s="1"/>
  <c r="BN67" i="63"/>
  <c r="BN70" i="63"/>
  <c r="BN71" i="63"/>
  <c r="BO71" i="63" s="1"/>
  <c r="G71" i="63"/>
  <c r="L71" i="63" s="1"/>
  <c r="Q71" i="63" s="1"/>
  <c r="V71" i="63" s="1"/>
  <c r="AA71" i="63" s="1"/>
  <c r="AF71" i="63" s="1"/>
  <c r="AK71" i="63" s="1"/>
  <c r="AP71" i="63" s="1"/>
  <c r="AU71" i="63" s="1"/>
  <c r="AZ71" i="63" s="1"/>
  <c r="BE71" i="63" s="1"/>
  <c r="BJ71" i="63" s="1"/>
  <c r="BK78" i="63"/>
  <c r="F78" i="63"/>
  <c r="BN80" i="63"/>
  <c r="BO80" i="63" s="1"/>
  <c r="G80" i="63"/>
  <c r="L80" i="63" s="1"/>
  <c r="Q80" i="63" s="1"/>
  <c r="V80" i="63" s="1"/>
  <c r="AA80" i="63" s="1"/>
  <c r="AF80" i="63" s="1"/>
  <c r="AK80" i="63" s="1"/>
  <c r="AP80" i="63" s="1"/>
  <c r="AU80" i="63" s="1"/>
  <c r="AZ80" i="63" s="1"/>
  <c r="BE80" i="63" s="1"/>
  <c r="BJ80" i="63" s="1"/>
  <c r="BO99" i="63"/>
  <c r="BO101" i="63"/>
  <c r="Z108" i="63"/>
  <c r="AT108" i="63"/>
  <c r="BO109" i="63"/>
  <c r="K108" i="63"/>
  <c r="BN112" i="63"/>
  <c r="U36" i="63"/>
  <c r="AO36" i="63"/>
  <c r="BO39" i="63"/>
  <c r="K42" i="63"/>
  <c r="AE42" i="63"/>
  <c r="AY42" i="63"/>
  <c r="BL48" i="63"/>
  <c r="BO50" i="63"/>
  <c r="BO65" i="63"/>
  <c r="BO69" i="63"/>
  <c r="Z72" i="63"/>
  <c r="AT72" i="63"/>
  <c r="BK72" i="63"/>
  <c r="BN77" i="63"/>
  <c r="BO77" i="63" s="1"/>
  <c r="BL78" i="63"/>
  <c r="BO82" i="63"/>
  <c r="U84" i="63"/>
  <c r="BI84" i="63"/>
  <c r="BN91" i="63"/>
  <c r="BO91" i="63" s="1"/>
  <c r="L103" i="63"/>
  <c r="Z102" i="63"/>
  <c r="AT102" i="63"/>
  <c r="U42" i="63"/>
  <c r="AO42" i="63"/>
  <c r="BI42" i="63"/>
  <c r="BN45" i="63"/>
  <c r="BO52" i="63"/>
  <c r="L55" i="63"/>
  <c r="BO55" i="63"/>
  <c r="Z60" i="63"/>
  <c r="AT60" i="63"/>
  <c r="BL66" i="63"/>
  <c r="BO68" i="63"/>
  <c r="F66" i="63"/>
  <c r="BM72" i="63"/>
  <c r="BO81" i="63"/>
  <c r="BN85" i="63"/>
  <c r="BO85" i="63" s="1"/>
  <c r="AE84" i="63"/>
  <c r="AY84" i="63"/>
  <c r="L97" i="63"/>
  <c r="BO97" i="63"/>
  <c r="P102" i="63"/>
  <c r="AJ102" i="63"/>
  <c r="BD102" i="63"/>
  <c r="BM102" i="63"/>
  <c r="L78" i="63"/>
  <c r="Q79" i="63"/>
  <c r="BN73" i="63"/>
  <c r="BO73" i="63" s="1"/>
  <c r="BN75" i="63"/>
  <c r="BO75" i="63" s="1"/>
  <c r="G75" i="63"/>
  <c r="L75" i="63" s="1"/>
  <c r="Q75" i="63" s="1"/>
  <c r="V75" i="63" s="1"/>
  <c r="AA75" i="63" s="1"/>
  <c r="AF75" i="63" s="1"/>
  <c r="AK75" i="63" s="1"/>
  <c r="AP75" i="63" s="1"/>
  <c r="AU75" i="63" s="1"/>
  <c r="AZ75" i="63" s="1"/>
  <c r="BE75" i="63" s="1"/>
  <c r="BJ75" i="63" s="1"/>
  <c r="G93" i="63"/>
  <c r="L93" i="63" s="1"/>
  <c r="Q93" i="63" s="1"/>
  <c r="V93" i="63" s="1"/>
  <c r="AA93" i="63" s="1"/>
  <c r="AF93" i="63" s="1"/>
  <c r="AK93" i="63" s="1"/>
  <c r="AP93" i="63" s="1"/>
  <c r="AU93" i="63" s="1"/>
  <c r="AZ93" i="63" s="1"/>
  <c r="BE93" i="63" s="1"/>
  <c r="BJ93" i="63" s="1"/>
  <c r="BN93" i="63"/>
  <c r="BO93" i="63" s="1"/>
  <c r="BN105" i="63"/>
  <c r="G105" i="63"/>
  <c r="L105" i="63" s="1"/>
  <c r="Q105" i="63" s="1"/>
  <c r="V105" i="63" s="1"/>
  <c r="AA105" i="63" s="1"/>
  <c r="AF105" i="63" s="1"/>
  <c r="AK105" i="63" s="1"/>
  <c r="AP105" i="63" s="1"/>
  <c r="AU105" i="63" s="1"/>
  <c r="AZ105" i="63" s="1"/>
  <c r="BE105" i="63" s="1"/>
  <c r="BJ105" i="63" s="1"/>
  <c r="BO105" i="63"/>
  <c r="BN74" i="63"/>
  <c r="BO74" i="63" s="1"/>
  <c r="BN76" i="63"/>
  <c r="BO76" i="63" s="1"/>
  <c r="G77" i="63"/>
  <c r="L77" i="63" s="1"/>
  <c r="Q77" i="63" s="1"/>
  <c r="V77" i="63" s="1"/>
  <c r="AA77" i="63" s="1"/>
  <c r="AF77" i="63" s="1"/>
  <c r="AK77" i="63" s="1"/>
  <c r="AP77" i="63" s="1"/>
  <c r="AU77" i="63" s="1"/>
  <c r="AZ77" i="63" s="1"/>
  <c r="BE77" i="63" s="1"/>
  <c r="BJ77" i="63" s="1"/>
  <c r="K84" i="63"/>
  <c r="BN92" i="63"/>
  <c r="BO92" i="63" s="1"/>
  <c r="G92" i="63"/>
  <c r="F90" i="63"/>
  <c r="Z90" i="63"/>
  <c r="AT90" i="63"/>
  <c r="G96" i="63"/>
  <c r="G104" i="63"/>
  <c r="BN104" i="63"/>
  <c r="BO104" i="63" s="1"/>
  <c r="G108" i="63"/>
  <c r="G78" i="63"/>
  <c r="Q91" i="63"/>
  <c r="G95" i="63"/>
  <c r="L95" i="63" s="1"/>
  <c r="Q95" i="63" s="1"/>
  <c r="V95" i="63" s="1"/>
  <c r="AA95" i="63" s="1"/>
  <c r="AF95" i="63" s="1"/>
  <c r="AK95" i="63" s="1"/>
  <c r="AP95" i="63" s="1"/>
  <c r="AU95" i="63" s="1"/>
  <c r="AZ95" i="63" s="1"/>
  <c r="BE95" i="63" s="1"/>
  <c r="BJ95" i="63" s="1"/>
  <c r="BN95" i="63"/>
  <c r="BO95" i="63"/>
  <c r="Q103" i="63"/>
  <c r="BK102" i="63"/>
  <c r="BN107" i="63"/>
  <c r="BO107" i="63" s="1"/>
  <c r="G107" i="63"/>
  <c r="L107" i="63" s="1"/>
  <c r="Q107" i="63" s="1"/>
  <c r="V107" i="63" s="1"/>
  <c r="AA107" i="63" s="1"/>
  <c r="AF107" i="63" s="1"/>
  <c r="AK107" i="63" s="1"/>
  <c r="AP107" i="63" s="1"/>
  <c r="AU107" i="63" s="1"/>
  <c r="AZ107" i="63" s="1"/>
  <c r="BE107" i="63" s="1"/>
  <c r="BJ107" i="63" s="1"/>
  <c r="K72" i="63"/>
  <c r="L73" i="63"/>
  <c r="L85" i="63"/>
  <c r="G86" i="63"/>
  <c r="BN86" i="63"/>
  <c r="BO86" i="63" s="1"/>
  <c r="BN87" i="63"/>
  <c r="BO87" i="63" s="1"/>
  <c r="G87" i="63"/>
  <c r="L87" i="63" s="1"/>
  <c r="Q87" i="63" s="1"/>
  <c r="V87" i="63" s="1"/>
  <c r="AA87" i="63" s="1"/>
  <c r="AF87" i="63" s="1"/>
  <c r="AK87" i="63" s="1"/>
  <c r="AP87" i="63" s="1"/>
  <c r="AU87" i="63" s="1"/>
  <c r="AZ87" i="63" s="1"/>
  <c r="BE87" i="63" s="1"/>
  <c r="BJ87" i="63" s="1"/>
  <c r="G88" i="63"/>
  <c r="L88" i="63" s="1"/>
  <c r="Q88" i="63" s="1"/>
  <c r="V88" i="63" s="1"/>
  <c r="AA88" i="63" s="1"/>
  <c r="AF88" i="63" s="1"/>
  <c r="AK88" i="63" s="1"/>
  <c r="AP88" i="63" s="1"/>
  <c r="AU88" i="63" s="1"/>
  <c r="AZ88" i="63" s="1"/>
  <c r="BE88" i="63" s="1"/>
  <c r="BJ88" i="63" s="1"/>
  <c r="BN88" i="63"/>
  <c r="BO88" i="63" s="1"/>
  <c r="BN89" i="63"/>
  <c r="BO89" i="63" s="1"/>
  <c r="G89" i="63"/>
  <c r="L89" i="63" s="1"/>
  <c r="Q89" i="63" s="1"/>
  <c r="V89" i="63" s="1"/>
  <c r="AA89" i="63" s="1"/>
  <c r="AF89" i="63" s="1"/>
  <c r="AK89" i="63" s="1"/>
  <c r="AP89" i="63" s="1"/>
  <c r="AU89" i="63" s="1"/>
  <c r="AZ89" i="63" s="1"/>
  <c r="BE89" i="63" s="1"/>
  <c r="BJ89" i="63" s="1"/>
  <c r="BK90" i="63"/>
  <c r="P90" i="63"/>
  <c r="AJ90" i="63"/>
  <c r="BD90" i="63"/>
  <c r="BN94" i="63"/>
  <c r="BO94" i="63" s="1"/>
  <c r="G94" i="63"/>
  <c r="L94" i="63" s="1"/>
  <c r="Q94" i="63" s="1"/>
  <c r="V94" i="63" s="1"/>
  <c r="AA94" i="63" s="1"/>
  <c r="AF94" i="63" s="1"/>
  <c r="AK94" i="63" s="1"/>
  <c r="AP94" i="63" s="1"/>
  <c r="AU94" i="63" s="1"/>
  <c r="AZ94" i="63" s="1"/>
  <c r="BE94" i="63" s="1"/>
  <c r="BJ94" i="63" s="1"/>
  <c r="L96" i="63"/>
  <c r="Q97" i="63"/>
  <c r="F102" i="63"/>
  <c r="G106" i="63"/>
  <c r="L106" i="63" s="1"/>
  <c r="Q106" i="63" s="1"/>
  <c r="V106" i="63" s="1"/>
  <c r="AA106" i="63" s="1"/>
  <c r="AF106" i="63" s="1"/>
  <c r="AK106" i="63" s="1"/>
  <c r="AP106" i="63" s="1"/>
  <c r="AU106" i="63" s="1"/>
  <c r="AZ106" i="63" s="1"/>
  <c r="BE106" i="63" s="1"/>
  <c r="BJ106" i="63" s="1"/>
  <c r="BN106" i="63"/>
  <c r="BO106" i="63" s="1"/>
  <c r="L108" i="63"/>
  <c r="Q109" i="63"/>
  <c r="BL96" i="63"/>
  <c r="BO98" i="63"/>
  <c r="BN103" i="63"/>
  <c r="K102" i="63"/>
  <c r="BL108" i="63"/>
  <c r="BO110" i="63"/>
  <c r="BN96" i="63"/>
  <c r="BO100" i="63"/>
  <c r="BN108" i="63"/>
  <c r="BO112" i="63"/>
  <c r="L66" i="63"/>
  <c r="L60" i="63"/>
  <c r="Q61" i="63"/>
  <c r="L54" i="63"/>
  <c r="Q55" i="63"/>
  <c r="BO57" i="63"/>
  <c r="BO59" i="63"/>
  <c r="BN54" i="63"/>
  <c r="K54" i="63"/>
  <c r="BK54" i="63"/>
  <c r="L48" i="63"/>
  <c r="BO47" i="63"/>
  <c r="BO45" i="63"/>
  <c r="BO46" i="63"/>
  <c r="Q43" i="63"/>
  <c r="BN44" i="63"/>
  <c r="G45" i="63"/>
  <c r="G47" i="63"/>
  <c r="L47" i="63" s="1"/>
  <c r="Q47" i="63" s="1"/>
  <c r="V47" i="63" s="1"/>
  <c r="AA47" i="63" s="1"/>
  <c r="AF47" i="63" s="1"/>
  <c r="AK47" i="63" s="1"/>
  <c r="AP47" i="63" s="1"/>
  <c r="AU47" i="63" s="1"/>
  <c r="AZ47" i="63" s="1"/>
  <c r="BE47" i="63" s="1"/>
  <c r="BJ47" i="63" s="1"/>
  <c r="F42" i="63"/>
  <c r="BO43" i="63"/>
  <c r="BO37" i="63"/>
  <c r="V37" i="63"/>
  <c r="Q38" i="63"/>
  <c r="V38" i="63" s="1"/>
  <c r="AA38" i="63" s="1"/>
  <c r="AF38" i="63" s="1"/>
  <c r="AK38" i="63" s="1"/>
  <c r="AP38" i="63" s="1"/>
  <c r="AU38" i="63" s="1"/>
  <c r="AZ38" i="63" s="1"/>
  <c r="BE38" i="63" s="1"/>
  <c r="BJ38" i="63" s="1"/>
  <c r="BO32" i="63"/>
  <c r="BN32" i="63"/>
  <c r="BN31" i="63"/>
  <c r="BN35" i="63"/>
  <c r="BO35" i="63" s="1"/>
  <c r="BN34" i="63"/>
  <c r="BO34" i="63" s="1"/>
  <c r="BM30" i="63"/>
  <c r="BL30" i="63"/>
  <c r="BK30" i="63"/>
  <c r="D22" i="63"/>
  <c r="BI30" i="63"/>
  <c r="BH30" i="63"/>
  <c r="BG30" i="63"/>
  <c r="BF30" i="63"/>
  <c r="BD30" i="63"/>
  <c r="BC30" i="63"/>
  <c r="BB30" i="63"/>
  <c r="BA30" i="63"/>
  <c r="AY30" i="63"/>
  <c r="AX30" i="63"/>
  <c r="AW30" i="63"/>
  <c r="AV30" i="63"/>
  <c r="AT30" i="63"/>
  <c r="AS30" i="63"/>
  <c r="AR30" i="63"/>
  <c r="AQ30" i="63"/>
  <c r="AO30" i="63"/>
  <c r="AN30" i="63"/>
  <c r="AM30" i="63"/>
  <c r="AL30" i="63"/>
  <c r="AJ30" i="63"/>
  <c r="AI30" i="63"/>
  <c r="AH30" i="63"/>
  <c r="AG30" i="63"/>
  <c r="AE30" i="63"/>
  <c r="AD30" i="63"/>
  <c r="AC30" i="63"/>
  <c r="AB30" i="63"/>
  <c r="Z30" i="63"/>
  <c r="Y30" i="63"/>
  <c r="X30" i="63"/>
  <c r="W30" i="63"/>
  <c r="U30" i="63"/>
  <c r="T30" i="63"/>
  <c r="S30" i="63"/>
  <c r="R30" i="63"/>
  <c r="P30" i="63"/>
  <c r="O30" i="63"/>
  <c r="N30" i="63"/>
  <c r="M30" i="63"/>
  <c r="K30" i="63"/>
  <c r="J30" i="63"/>
  <c r="I30" i="63"/>
  <c r="H30" i="63"/>
  <c r="F30" i="63"/>
  <c r="O20" i="63"/>
  <c r="BF28" i="63" s="1"/>
  <c r="N20" i="63"/>
  <c r="BA28" i="63" s="1"/>
  <c r="M20" i="63"/>
  <c r="AV28" i="63" s="1"/>
  <c r="L20" i="63"/>
  <c r="AQ28" i="63" s="1"/>
  <c r="K20" i="63"/>
  <c r="AL28" i="63" s="1"/>
  <c r="J20" i="63"/>
  <c r="AG28" i="63" s="1"/>
  <c r="I20" i="63"/>
  <c r="AB28" i="63" s="1"/>
  <c r="H20" i="63"/>
  <c r="W28" i="63" s="1"/>
  <c r="G20" i="63"/>
  <c r="R28" i="63" s="1"/>
  <c r="F20" i="63"/>
  <c r="M28" i="63" s="1"/>
  <c r="E20" i="63"/>
  <c r="H28" i="63" s="1"/>
  <c r="H5" i="64"/>
  <c r="M8" i="64"/>
  <c r="A8" i="64"/>
  <c r="H4" i="64"/>
  <c r="H3" i="64"/>
  <c r="Q31" i="63" l="1"/>
  <c r="L120" i="63"/>
  <c r="E25" i="63" s="1"/>
  <c r="BO31" i="63"/>
  <c r="BO120" i="63" s="1"/>
  <c r="P25" i="63" s="1"/>
  <c r="BN120" i="63"/>
  <c r="P24" i="63" s="1"/>
  <c r="Q115" i="63"/>
  <c r="L114" i="63"/>
  <c r="BN114" i="63"/>
  <c r="BO115" i="63"/>
  <c r="BO114" i="63" s="1"/>
  <c r="G114" i="63"/>
  <c r="BO78" i="63"/>
  <c r="BN60" i="63"/>
  <c r="G66" i="63"/>
  <c r="BN48" i="63"/>
  <c r="Q36" i="63"/>
  <c r="BN42" i="63"/>
  <c r="BO54" i="63"/>
  <c r="BO84" i="63"/>
  <c r="BN78" i="63"/>
  <c r="L36" i="63"/>
  <c r="G54" i="63"/>
  <c r="BO61" i="63"/>
  <c r="BO60" i="63" s="1"/>
  <c r="BN66" i="63"/>
  <c r="BO49" i="63"/>
  <c r="BO48" i="63" s="1"/>
  <c r="BO67" i="63"/>
  <c r="BO66" i="63" s="1"/>
  <c r="BN36" i="63"/>
  <c r="BO90" i="63"/>
  <c r="L86" i="63"/>
  <c r="Q86" i="63" s="1"/>
  <c r="V86" i="63" s="1"/>
  <c r="AA86" i="63" s="1"/>
  <c r="AF86" i="63" s="1"/>
  <c r="AK86" i="63" s="1"/>
  <c r="AP86" i="63" s="1"/>
  <c r="AU86" i="63" s="1"/>
  <c r="AZ86" i="63" s="1"/>
  <c r="BE86" i="63" s="1"/>
  <c r="BJ86" i="63" s="1"/>
  <c r="G84" i="63"/>
  <c r="Q85" i="63"/>
  <c r="L84" i="63"/>
  <c r="V103" i="63"/>
  <c r="V91" i="63"/>
  <c r="BN90" i="63"/>
  <c r="L92" i="63"/>
  <c r="G90" i="63"/>
  <c r="V79" i="63"/>
  <c r="Q78" i="63"/>
  <c r="BN102" i="63"/>
  <c r="Q73" i="63"/>
  <c r="L72" i="63"/>
  <c r="G102" i="63"/>
  <c r="L104" i="63"/>
  <c r="BN84" i="63"/>
  <c r="BO72" i="63"/>
  <c r="BN72" i="63"/>
  <c r="V97" i="63"/>
  <c r="Q96" i="63"/>
  <c r="V109" i="63"/>
  <c r="Q108" i="63"/>
  <c r="BO108" i="63"/>
  <c r="BO96" i="63"/>
  <c r="BO103" i="63"/>
  <c r="BO102" i="63" s="1"/>
  <c r="G72" i="63"/>
  <c r="V67" i="63"/>
  <c r="Q66" i="63"/>
  <c r="V61" i="63"/>
  <c r="Q60" i="63"/>
  <c r="V55" i="63"/>
  <c r="Q54" i="63"/>
  <c r="V49" i="63"/>
  <c r="Q48" i="63"/>
  <c r="BO42" i="63"/>
  <c r="V43" i="63"/>
  <c r="BO44" i="63"/>
  <c r="L45" i="63"/>
  <c r="G42" i="63"/>
  <c r="AA37" i="63"/>
  <c r="V36" i="63"/>
  <c r="BN30" i="63"/>
  <c r="Q30" i="63"/>
  <c r="L30" i="63"/>
  <c r="V31" i="63" l="1"/>
  <c r="Q120" i="63"/>
  <c r="F25" i="63" s="1"/>
  <c r="V115" i="63"/>
  <c r="Q114" i="63"/>
  <c r="V73" i="63"/>
  <c r="Q72" i="63"/>
  <c r="V85" i="63"/>
  <c r="Q84" i="63"/>
  <c r="V96" i="63"/>
  <c r="AA97" i="63"/>
  <c r="Q104" i="63"/>
  <c r="L102" i="63"/>
  <c r="Q92" i="63"/>
  <c r="L90" i="63"/>
  <c r="AA103" i="63"/>
  <c r="V108" i="63"/>
  <c r="AA109" i="63"/>
  <c r="V78" i="63"/>
  <c r="AA79" i="63"/>
  <c r="AA91" i="63"/>
  <c r="V66" i="63"/>
  <c r="AA67" i="63"/>
  <c r="V60" i="63"/>
  <c r="AA61" i="63"/>
  <c r="V54" i="63"/>
  <c r="AA55" i="63"/>
  <c r="V48" i="63"/>
  <c r="AA49" i="63"/>
  <c r="Q45" i="63"/>
  <c r="L42" i="63"/>
  <c r="AA43" i="63"/>
  <c r="AA36" i="63"/>
  <c r="AF37" i="63"/>
  <c r="A388" i="46"/>
  <c r="A115" i="63" s="1"/>
  <c r="A387" i="46"/>
  <c r="A96" i="63" s="1"/>
  <c r="A386" i="46"/>
  <c r="A90" i="63" s="1"/>
  <c r="A385" i="46"/>
  <c r="A84" i="63" s="1"/>
  <c r="A384" i="46"/>
  <c r="A78" i="63" s="1"/>
  <c r="A383" i="46"/>
  <c r="A72" i="63" s="1"/>
  <c r="A382" i="46"/>
  <c r="A66" i="63" s="1"/>
  <c r="A381" i="46"/>
  <c r="A60" i="63" s="1"/>
  <c r="A380" i="46"/>
  <c r="A54" i="63" s="1"/>
  <c r="A379" i="46"/>
  <c r="A48" i="63" s="1"/>
  <c r="A378" i="46"/>
  <c r="A42" i="63" s="1"/>
  <c r="A393" i="46"/>
  <c r="A102" i="63" s="1"/>
  <c r="A392" i="46"/>
  <c r="A119" i="63" s="1"/>
  <c r="A391" i="46"/>
  <c r="A118" i="63" s="1"/>
  <c r="A390" i="46"/>
  <c r="A117" i="63" s="1"/>
  <c r="A389" i="46"/>
  <c r="A116" i="63" s="1"/>
  <c r="A377" i="46"/>
  <c r="A36" i="63" s="1"/>
  <c r="A399" i="46"/>
  <c r="F4" i="1" s="1"/>
  <c r="A398" i="46"/>
  <c r="C24" i="63" s="1"/>
  <c r="BN29" i="63" s="1"/>
  <c r="A397" i="46"/>
  <c r="C23" i="63" s="1"/>
  <c r="BM29" i="63" s="1"/>
  <c r="D20" i="63"/>
  <c r="C28" i="63" s="1"/>
  <c r="H5" i="29"/>
  <c r="G9" i="63"/>
  <c r="D4" i="63"/>
  <c r="D3" i="63"/>
  <c r="A9" i="63"/>
  <c r="D23" i="63"/>
  <c r="D21" i="63"/>
  <c r="E30" i="63"/>
  <c r="D30" i="63"/>
  <c r="C30" i="63"/>
  <c r="AA31" i="63" l="1"/>
  <c r="V120" i="63"/>
  <c r="G25" i="63" s="1"/>
  <c r="V30" i="63"/>
  <c r="V114" i="63"/>
  <c r="AA115" i="63"/>
  <c r="A43" i="63"/>
  <c r="A69" i="63"/>
  <c r="A105" i="63"/>
  <c r="A93" i="63"/>
  <c r="A87" i="63"/>
  <c r="A111" i="63"/>
  <c r="A99" i="63"/>
  <c r="A75" i="63"/>
  <c r="A81" i="63"/>
  <c r="A71" i="63"/>
  <c r="A107" i="63"/>
  <c r="A95" i="63"/>
  <c r="A113" i="63"/>
  <c r="A101" i="63"/>
  <c r="A89" i="63"/>
  <c r="A77" i="63"/>
  <c r="A83" i="63"/>
  <c r="A67" i="63"/>
  <c r="A109" i="63"/>
  <c r="A97" i="63"/>
  <c r="A103" i="63"/>
  <c r="A91" i="63"/>
  <c r="A79" i="63"/>
  <c r="A85" i="63"/>
  <c r="A73" i="63"/>
  <c r="AF79" i="63"/>
  <c r="AA78" i="63"/>
  <c r="AF103" i="63"/>
  <c r="V104" i="63"/>
  <c r="Q102" i="63"/>
  <c r="AA85" i="63"/>
  <c r="V84" i="63"/>
  <c r="A68" i="63"/>
  <c r="A104" i="63"/>
  <c r="A92" i="63"/>
  <c r="A86" i="63"/>
  <c r="A110" i="63"/>
  <c r="A98" i="63"/>
  <c r="A74" i="63"/>
  <c r="A80" i="63"/>
  <c r="A70" i="63"/>
  <c r="A94" i="63"/>
  <c r="A106" i="63"/>
  <c r="A88" i="63"/>
  <c r="A112" i="63"/>
  <c r="A100" i="63"/>
  <c r="A76" i="63"/>
  <c r="A82" i="63"/>
  <c r="AF91" i="63"/>
  <c r="AF109" i="63"/>
  <c r="AA108" i="63"/>
  <c r="AF97" i="63"/>
  <c r="AA96" i="63"/>
  <c r="V92" i="63"/>
  <c r="Q90" i="63"/>
  <c r="AA73" i="63"/>
  <c r="V72" i="63"/>
  <c r="AF67" i="63"/>
  <c r="AA66" i="63"/>
  <c r="A65" i="63"/>
  <c r="A62" i="63"/>
  <c r="A63" i="63"/>
  <c r="A61" i="63"/>
  <c r="A64" i="63"/>
  <c r="AF61" i="63"/>
  <c r="AA60" i="63"/>
  <c r="A53" i="63"/>
  <c r="A59" i="63"/>
  <c r="A50" i="63"/>
  <c r="A56" i="63"/>
  <c r="AF55" i="63"/>
  <c r="AA54" i="63"/>
  <c r="A51" i="63"/>
  <c r="A57" i="63"/>
  <c r="A49" i="63"/>
  <c r="A55" i="63"/>
  <c r="A52" i="63"/>
  <c r="A58" i="63"/>
  <c r="AF49" i="63"/>
  <c r="AA48" i="63"/>
  <c r="AF43" i="63"/>
  <c r="A38" i="63"/>
  <c r="A44" i="63"/>
  <c r="A40" i="63"/>
  <c r="A46" i="63"/>
  <c r="A39" i="63"/>
  <c r="A45" i="63"/>
  <c r="A41" i="63"/>
  <c r="A47" i="63"/>
  <c r="A37" i="63"/>
  <c r="V45" i="63"/>
  <c r="Q42" i="63"/>
  <c r="AK37" i="63"/>
  <c r="AF36" i="63"/>
  <c r="A33" i="63"/>
  <c r="A35" i="63"/>
  <c r="A31" i="63"/>
  <c r="A32" i="63"/>
  <c r="A34" i="63"/>
  <c r="BH29" i="63"/>
  <c r="BD29" i="63"/>
  <c r="BI29" i="63"/>
  <c r="AX29" i="63"/>
  <c r="BC29" i="63"/>
  <c r="AT29" i="63"/>
  <c r="AY29" i="63"/>
  <c r="AN29" i="63"/>
  <c r="AS29" i="63"/>
  <c r="AJ29" i="63"/>
  <c r="AO29" i="63"/>
  <c r="AD29" i="63"/>
  <c r="AI29" i="63"/>
  <c r="Z29" i="63"/>
  <c r="AE29" i="63"/>
  <c r="T29" i="63"/>
  <c r="Y29" i="63"/>
  <c r="P29" i="63"/>
  <c r="U29" i="63"/>
  <c r="J29" i="63"/>
  <c r="O29" i="63"/>
  <c r="F29" i="63"/>
  <c r="K29" i="63"/>
  <c r="E29" i="63"/>
  <c r="D25" i="63"/>
  <c r="G30" i="63"/>
  <c r="AA4" i="6"/>
  <c r="AF31" i="63" l="1"/>
  <c r="AA120" i="63"/>
  <c r="H25" i="63" s="1"/>
  <c r="AA30" i="63"/>
  <c r="AF115" i="63"/>
  <c r="AA114" i="63"/>
  <c r="AA92" i="63"/>
  <c r="V90" i="63"/>
  <c r="AF108" i="63"/>
  <c r="AK109" i="63"/>
  <c r="AF85" i="63"/>
  <c r="AA84" i="63"/>
  <c r="AK103" i="63"/>
  <c r="AK91" i="63"/>
  <c r="AF73" i="63"/>
  <c r="AA72" i="63"/>
  <c r="AF96" i="63"/>
  <c r="AK97" i="63"/>
  <c r="AA104" i="63"/>
  <c r="V102" i="63"/>
  <c r="AF78" i="63"/>
  <c r="AK79" i="63"/>
  <c r="AF66" i="63"/>
  <c r="AK67" i="63"/>
  <c r="AF60" i="63"/>
  <c r="AK61" i="63"/>
  <c r="AF54" i="63"/>
  <c r="AK55" i="63"/>
  <c r="AF48" i="63"/>
  <c r="AK49" i="63"/>
  <c r="AA45" i="63"/>
  <c r="V42" i="63"/>
  <c r="AK43" i="63"/>
  <c r="AK36" i="63"/>
  <c r="AP37" i="63"/>
  <c r="E52" i="22"/>
  <c r="AM52" i="22" s="1"/>
  <c r="E51" i="22"/>
  <c r="AM51" i="22" s="1"/>
  <c r="E50" i="22"/>
  <c r="AM50" i="22" s="1"/>
  <c r="E49" i="22"/>
  <c r="AM49" i="22" s="1"/>
  <c r="E48" i="22"/>
  <c r="AM48" i="22" s="1"/>
  <c r="J5" i="2"/>
  <c r="AK31" i="63" l="1"/>
  <c r="AF120" i="63"/>
  <c r="I25" i="63" s="1"/>
  <c r="AF30" i="63"/>
  <c r="AK115" i="63"/>
  <c r="AF114" i="63"/>
  <c r="AP109" i="63"/>
  <c r="AK108" i="63"/>
  <c r="AF104" i="63"/>
  <c r="AA102" i="63"/>
  <c r="AK73" i="63"/>
  <c r="AF72" i="63"/>
  <c r="AP103" i="63"/>
  <c r="AP79" i="63"/>
  <c r="AK78" i="63"/>
  <c r="AP97" i="63"/>
  <c r="AK96" i="63"/>
  <c r="AP91" i="63"/>
  <c r="AK85" i="63"/>
  <c r="AF84" i="63"/>
  <c r="AF92" i="63"/>
  <c r="AA90" i="63"/>
  <c r="AP67" i="63"/>
  <c r="AK66" i="63"/>
  <c r="AK60" i="63"/>
  <c r="AP61" i="63"/>
  <c r="AK54" i="63"/>
  <c r="AP55" i="63"/>
  <c r="AP49" i="63"/>
  <c r="AK48" i="63"/>
  <c r="AF45" i="63"/>
  <c r="AA42" i="63"/>
  <c r="AP43" i="63"/>
  <c r="AU37" i="63"/>
  <c r="AP36" i="63"/>
  <c r="A396" i="46"/>
  <c r="A395" i="46"/>
  <c r="A114" i="63" s="1"/>
  <c r="A394" i="46"/>
  <c r="A376" i="46"/>
  <c r="A375" i="46"/>
  <c r="A374" i="46"/>
  <c r="C25" i="63" s="1"/>
  <c r="BO29" i="63" s="1"/>
  <c r="A373" i="46"/>
  <c r="AE8" i="2" s="1"/>
  <c r="D5" i="63" s="1"/>
  <c r="A372" i="46"/>
  <c r="A371" i="46"/>
  <c r="A370" i="46"/>
  <c r="H55" i="53"/>
  <c r="G40" i="53"/>
  <c r="F40" i="53"/>
  <c r="D40" i="53"/>
  <c r="B40" i="53"/>
  <c r="C40" i="53"/>
  <c r="A54" i="53"/>
  <c r="A53" i="53"/>
  <c r="A52" i="53"/>
  <c r="A51" i="53"/>
  <c r="A50" i="53"/>
  <c r="A49" i="53"/>
  <c r="A48" i="53"/>
  <c r="A47" i="53"/>
  <c r="A46" i="53"/>
  <c r="A45" i="53"/>
  <c r="A44" i="53"/>
  <c r="A43" i="53"/>
  <c r="AP31" i="63" l="1"/>
  <c r="AK120" i="63"/>
  <c r="J25" i="63" s="1"/>
  <c r="AK30" i="63"/>
  <c r="A108" i="63"/>
  <c r="AP115" i="63"/>
  <c r="AK114" i="63"/>
  <c r="AP85" i="63"/>
  <c r="AK84" i="63"/>
  <c r="AP96" i="63"/>
  <c r="AU97" i="63"/>
  <c r="AU103" i="63"/>
  <c r="AK104" i="63"/>
  <c r="AF102" i="63"/>
  <c r="AU91" i="63"/>
  <c r="AK92" i="63"/>
  <c r="AF90" i="63"/>
  <c r="AP78" i="63"/>
  <c r="AU79" i="63"/>
  <c r="AP73" i="63"/>
  <c r="AK72" i="63"/>
  <c r="AP108" i="63"/>
  <c r="AU109" i="63"/>
  <c r="AP66" i="63"/>
  <c r="AU67" i="63"/>
  <c r="AP60" i="63"/>
  <c r="AU61" i="63"/>
  <c r="AP54" i="63"/>
  <c r="AU55" i="63"/>
  <c r="AP48" i="63"/>
  <c r="AU49" i="63"/>
  <c r="AU43" i="63"/>
  <c r="AK45" i="63"/>
  <c r="AF42" i="63"/>
  <c r="AZ37" i="63"/>
  <c r="AU36" i="63"/>
  <c r="BJ29" i="63"/>
  <c r="AZ29" i="63"/>
  <c r="BE29" i="63"/>
  <c r="AP29" i="63"/>
  <c r="AU29" i="63"/>
  <c r="AF29" i="63"/>
  <c r="AK29" i="63"/>
  <c r="V29" i="63"/>
  <c r="AA29" i="63"/>
  <c r="L29" i="63"/>
  <c r="Q29" i="63"/>
  <c r="C18" i="63"/>
  <c r="A30" i="63"/>
  <c r="G29" i="63"/>
  <c r="AU31" i="63" l="1"/>
  <c r="AP120" i="63"/>
  <c r="K25" i="63" s="1"/>
  <c r="AP30" i="63"/>
  <c r="AP114" i="63"/>
  <c r="AU115" i="63"/>
  <c r="AZ97" i="63"/>
  <c r="AU96" i="63"/>
  <c r="AU73" i="63"/>
  <c r="AP72" i="63"/>
  <c r="AP92" i="63"/>
  <c r="AK90" i="63"/>
  <c r="AP104" i="63"/>
  <c r="AK102" i="63"/>
  <c r="AZ109" i="63"/>
  <c r="AU108" i="63"/>
  <c r="AZ79" i="63"/>
  <c r="AU78" i="63"/>
  <c r="AZ91" i="63"/>
  <c r="AZ103" i="63"/>
  <c r="AU85" i="63"/>
  <c r="AP84" i="63"/>
  <c r="AZ67" i="63"/>
  <c r="AU66" i="63"/>
  <c r="AZ61" i="63"/>
  <c r="AU60" i="63"/>
  <c r="AZ55" i="63"/>
  <c r="AU54" i="63"/>
  <c r="AZ49" i="63"/>
  <c r="AU48" i="63"/>
  <c r="AP45" i="63"/>
  <c r="AK42" i="63"/>
  <c r="AZ43" i="63"/>
  <c r="AZ36" i="63"/>
  <c r="BE37" i="63"/>
  <c r="H26" i="5"/>
  <c r="AZ31" i="63" l="1"/>
  <c r="AU120" i="63"/>
  <c r="L25" i="63" s="1"/>
  <c r="AU30" i="63"/>
  <c r="AZ115" i="63"/>
  <c r="AU114" i="63"/>
  <c r="BE103" i="63"/>
  <c r="AZ78" i="63"/>
  <c r="BE79" i="63"/>
  <c r="AZ73" i="63"/>
  <c r="AU72" i="63"/>
  <c r="BE91" i="63"/>
  <c r="AU104" i="63"/>
  <c r="AP102" i="63"/>
  <c r="AZ85" i="63"/>
  <c r="AU84" i="63"/>
  <c r="AZ108" i="63"/>
  <c r="BE109" i="63"/>
  <c r="AU92" i="63"/>
  <c r="AP90" i="63"/>
  <c r="AZ96" i="63"/>
  <c r="BE97" i="63"/>
  <c r="AZ66" i="63"/>
  <c r="BE67" i="63"/>
  <c r="AZ60" i="63"/>
  <c r="BE61" i="63"/>
  <c r="AZ54" i="63"/>
  <c r="BE55" i="63"/>
  <c r="AZ48" i="63"/>
  <c r="BE49" i="63"/>
  <c r="AU45" i="63"/>
  <c r="AP42" i="63"/>
  <c r="BE43" i="63"/>
  <c r="BE36" i="63"/>
  <c r="BJ37" i="63"/>
  <c r="BJ36" i="63" s="1"/>
  <c r="BO30" i="63"/>
  <c r="C5" i="2"/>
  <c r="J6" i="2"/>
  <c r="BE31" i="63" l="1"/>
  <c r="AZ120" i="63"/>
  <c r="M25" i="63" s="1"/>
  <c r="AZ30" i="63"/>
  <c r="BE115" i="63"/>
  <c r="AZ114" i="63"/>
  <c r="BJ79" i="63"/>
  <c r="BJ78" i="63" s="1"/>
  <c r="BE78" i="63"/>
  <c r="BE85" i="63"/>
  <c r="AZ84" i="63"/>
  <c r="BJ97" i="63"/>
  <c r="BJ96" i="63" s="1"/>
  <c r="BE96" i="63"/>
  <c r="BJ109" i="63"/>
  <c r="BJ108" i="63" s="1"/>
  <c r="BE108" i="63"/>
  <c r="BJ91" i="63"/>
  <c r="AZ92" i="63"/>
  <c r="AU90" i="63"/>
  <c r="AZ104" i="63"/>
  <c r="AU102" i="63"/>
  <c r="BE73" i="63"/>
  <c r="AZ72" i="63"/>
  <c r="BJ103" i="63"/>
  <c r="BJ67" i="63"/>
  <c r="BJ66" i="63" s="1"/>
  <c r="BE66" i="63"/>
  <c r="BJ61" i="63"/>
  <c r="BJ60" i="63" s="1"/>
  <c r="BE60" i="63"/>
  <c r="BE54" i="63"/>
  <c r="BJ55" i="63"/>
  <c r="BJ54" i="63" s="1"/>
  <c r="BJ49" i="63"/>
  <c r="BJ48" i="63" s="1"/>
  <c r="BE48" i="63"/>
  <c r="AZ45" i="63"/>
  <c r="AU42" i="63"/>
  <c r="BJ43" i="63"/>
  <c r="BJ31" i="63" l="1"/>
  <c r="BE120" i="63"/>
  <c r="N25" i="63" s="1"/>
  <c r="BE30" i="63"/>
  <c r="BJ115" i="63"/>
  <c r="BJ114" i="63" s="1"/>
  <c r="BE114" i="63"/>
  <c r="BJ73" i="63"/>
  <c r="BJ72" i="63" s="1"/>
  <c r="BE72" i="63"/>
  <c r="BE92" i="63"/>
  <c r="AZ90" i="63"/>
  <c r="BJ85" i="63"/>
  <c r="BJ84" i="63" s="1"/>
  <c r="BE84" i="63"/>
  <c r="BE104" i="63"/>
  <c r="AZ102" i="63"/>
  <c r="BE45" i="63"/>
  <c r="AZ42" i="63"/>
  <c r="A369" i="46"/>
  <c r="A368" i="46"/>
  <c r="A367" i="46"/>
  <c r="A366" i="46"/>
  <c r="A365" i="46"/>
  <c r="A364" i="46"/>
  <c r="W6" i="6" s="1"/>
  <c r="A363" i="46"/>
  <c r="AL3" i="2" s="1"/>
  <c r="BJ120" i="63" l="1"/>
  <c r="O25" i="63" s="1"/>
  <c r="BJ30" i="63"/>
  <c r="BJ92" i="63"/>
  <c r="BJ90" i="63" s="1"/>
  <c r="BE90" i="63"/>
  <c r="BJ104" i="63"/>
  <c r="BJ102" i="63" s="1"/>
  <c r="BE102" i="63"/>
  <c r="BJ45" i="63"/>
  <c r="BJ42" i="63" s="1"/>
  <c r="BE42" i="63"/>
  <c r="A360" i="46"/>
  <c r="A359" i="46"/>
  <c r="A358" i="46"/>
  <c r="A357" i="46"/>
  <c r="I57" i="22" s="1"/>
  <c r="M20" i="5" l="1"/>
  <c r="M20" i="36"/>
  <c r="M20" i="40"/>
  <c r="M20" i="44"/>
  <c r="M20" i="45"/>
  <c r="M20" i="38"/>
  <c r="M20" i="42"/>
  <c r="M20" i="32"/>
  <c r="M20" i="39"/>
  <c r="M20" i="43"/>
  <c r="M20" i="37"/>
  <c r="M20" i="41"/>
  <c r="U57" i="22"/>
  <c r="O57" i="22"/>
  <c r="AG57" i="22"/>
  <c r="AA57" i="22"/>
  <c r="U36" i="22"/>
  <c r="AA36" i="22"/>
  <c r="I36" i="22"/>
  <c r="O36" i="22"/>
  <c r="AG19" i="22"/>
  <c r="AG36" i="22"/>
  <c r="U19" i="22"/>
  <c r="AA19" i="22"/>
  <c r="I19" i="22"/>
  <c r="O19" i="22"/>
  <c r="D16" i="53"/>
  <c r="A149" i="46"/>
  <c r="CM9" i="1" l="1"/>
  <c r="CL9" i="1"/>
  <c r="CK9" i="1"/>
  <c r="CN9" i="1" l="1"/>
  <c r="CI208" i="1"/>
  <c r="CI207" i="1"/>
  <c r="CI206" i="1"/>
  <c r="CI205" i="1"/>
  <c r="CI204" i="1"/>
  <c r="CI203" i="1"/>
  <c r="CI202" i="1"/>
  <c r="CI201" i="1"/>
  <c r="CI200" i="1"/>
  <c r="CI199" i="1"/>
  <c r="CI198" i="1"/>
  <c r="CI197" i="1"/>
  <c r="CI196" i="1"/>
  <c r="CI195" i="1"/>
  <c r="CI194" i="1"/>
  <c r="CI193" i="1"/>
  <c r="CI192" i="1"/>
  <c r="CI191" i="1"/>
  <c r="CI190" i="1"/>
  <c r="CI189" i="1"/>
  <c r="CI188" i="1"/>
  <c r="CI187" i="1"/>
  <c r="CI186" i="1"/>
  <c r="CI185" i="1"/>
  <c r="CI184" i="1"/>
  <c r="CI183" i="1"/>
  <c r="CI182" i="1"/>
  <c r="CI181" i="1"/>
  <c r="CI180" i="1"/>
  <c r="CI179" i="1"/>
  <c r="CI178" i="1"/>
  <c r="CI177" i="1"/>
  <c r="CI176" i="1"/>
  <c r="CI175" i="1"/>
  <c r="CI174" i="1"/>
  <c r="CI173" i="1"/>
  <c r="CI172" i="1"/>
  <c r="CI171" i="1"/>
  <c r="CI170" i="1"/>
  <c r="CI169" i="1"/>
  <c r="CI168" i="1"/>
  <c r="CI167" i="1"/>
  <c r="CI166" i="1"/>
  <c r="CI165" i="1"/>
  <c r="CI164" i="1"/>
  <c r="CI163" i="1"/>
  <c r="CI162" i="1"/>
  <c r="CI161" i="1"/>
  <c r="CI160" i="1"/>
  <c r="CI159" i="1"/>
  <c r="CI158" i="1"/>
  <c r="CI157" i="1"/>
  <c r="CI156" i="1"/>
  <c r="CI155" i="1"/>
  <c r="CI154" i="1"/>
  <c r="CI153" i="1"/>
  <c r="CI152" i="1"/>
  <c r="CI151" i="1"/>
  <c r="CI150" i="1"/>
  <c r="CI149" i="1"/>
  <c r="CI148" i="1"/>
  <c r="CI147" i="1"/>
  <c r="CI146" i="1"/>
  <c r="CI145" i="1"/>
  <c r="CI144" i="1"/>
  <c r="CI143" i="1"/>
  <c r="CI142" i="1"/>
  <c r="CI141" i="1"/>
  <c r="CI140" i="1"/>
  <c r="CI139" i="1"/>
  <c r="CI138" i="1"/>
  <c r="CI137" i="1"/>
  <c r="CI136" i="1"/>
  <c r="CI135" i="1"/>
  <c r="CI134" i="1"/>
  <c r="CI133" i="1"/>
  <c r="CI132" i="1"/>
  <c r="CI131" i="1"/>
  <c r="CI130" i="1"/>
  <c r="CI129" i="1"/>
  <c r="CI128" i="1"/>
  <c r="CI127" i="1"/>
  <c r="CI126" i="1"/>
  <c r="CI125" i="1"/>
  <c r="CI124" i="1"/>
  <c r="CI123" i="1"/>
  <c r="CI122" i="1"/>
  <c r="CI121" i="1"/>
  <c r="CI120" i="1"/>
  <c r="CI119" i="1"/>
  <c r="CI118" i="1"/>
  <c r="CI117" i="1"/>
  <c r="CI116" i="1"/>
  <c r="CI115" i="1"/>
  <c r="CI114" i="1"/>
  <c r="CI113" i="1"/>
  <c r="CI112" i="1"/>
  <c r="CI111" i="1"/>
  <c r="CI110" i="1"/>
  <c r="CI109" i="1"/>
  <c r="CI108" i="1"/>
  <c r="CI107" i="1"/>
  <c r="CI106" i="1"/>
  <c r="CI105" i="1"/>
  <c r="CI104" i="1"/>
  <c r="CI103" i="1"/>
  <c r="CI102" i="1"/>
  <c r="CI101" i="1"/>
  <c r="CI100" i="1"/>
  <c r="CI99" i="1"/>
  <c r="CI98" i="1"/>
  <c r="CI97" i="1"/>
  <c r="CI96" i="1"/>
  <c r="CI95" i="1"/>
  <c r="CI94" i="1"/>
  <c r="CI93" i="1"/>
  <c r="CI92" i="1"/>
  <c r="CI91" i="1"/>
  <c r="CI90" i="1"/>
  <c r="CI89" i="1"/>
  <c r="CI88" i="1"/>
  <c r="CI87" i="1"/>
  <c r="CI86" i="1"/>
  <c r="CI85" i="1"/>
  <c r="CI84" i="1"/>
  <c r="CI83" i="1"/>
  <c r="CI82" i="1"/>
  <c r="CI81" i="1"/>
  <c r="CI80" i="1"/>
  <c r="CI79" i="1"/>
  <c r="CI78" i="1"/>
  <c r="CI77" i="1"/>
  <c r="CI76" i="1"/>
  <c r="CI75" i="1"/>
  <c r="CI74" i="1"/>
  <c r="CI73" i="1"/>
  <c r="CI72" i="1"/>
  <c r="CI71" i="1"/>
  <c r="CI70" i="1"/>
  <c r="CI69" i="1"/>
  <c r="CI68" i="1"/>
  <c r="CI67" i="1"/>
  <c r="CI66" i="1"/>
  <c r="CI65" i="1"/>
  <c r="CI64" i="1"/>
  <c r="CI63" i="1"/>
  <c r="CI62" i="1"/>
  <c r="CI61" i="1"/>
  <c r="CI60" i="1"/>
  <c r="CI59" i="1"/>
  <c r="CI58" i="1"/>
  <c r="CI57" i="1"/>
  <c r="CI56" i="1"/>
  <c r="CI55" i="1"/>
  <c r="CI54" i="1"/>
  <c r="CI53" i="1"/>
  <c r="CI52" i="1"/>
  <c r="CI51" i="1"/>
  <c r="CI50" i="1"/>
  <c r="CI49" i="1"/>
  <c r="CI48" i="1"/>
  <c r="CI47" i="1"/>
  <c r="CI46" i="1"/>
  <c r="CI45" i="1"/>
  <c r="CI44" i="1"/>
  <c r="CI43" i="1"/>
  <c r="CI42" i="1"/>
  <c r="CI41" i="1"/>
  <c r="CI40" i="1"/>
  <c r="CI39" i="1"/>
  <c r="CI38" i="1"/>
  <c r="CI37" i="1"/>
  <c r="CI36" i="1"/>
  <c r="CI35" i="1"/>
  <c r="CI34" i="1"/>
  <c r="CI33" i="1"/>
  <c r="CI32" i="1"/>
  <c r="CI31" i="1"/>
  <c r="CI30" i="1"/>
  <c r="CI29" i="1"/>
  <c r="CI28" i="1"/>
  <c r="CI27" i="1"/>
  <c r="CI26" i="1"/>
  <c r="CI25" i="1"/>
  <c r="CI24" i="1"/>
  <c r="CI23" i="1"/>
  <c r="CI22" i="1"/>
  <c r="CI21" i="1"/>
  <c r="A5" i="13" l="1"/>
  <c r="E7" i="2" l="1"/>
  <c r="E9" i="2"/>
  <c r="BZ9" i="2" l="1"/>
  <c r="BY9" i="2"/>
  <c r="BX9" i="2"/>
  <c r="BW9" i="2"/>
  <c r="Q5" i="2" l="1"/>
  <c r="V5" i="2"/>
  <c r="A348" i="46" l="1"/>
  <c r="A362" i="46"/>
  <c r="Y232" i="21" s="1"/>
  <c r="A361" i="46"/>
  <c r="A356" i="46"/>
  <c r="X232" i="21" s="1"/>
  <c r="A355" i="46"/>
  <c r="O5" i="22" s="1"/>
  <c r="A354" i="46"/>
  <c r="A353" i="46"/>
  <c r="A352" i="46"/>
  <c r="A42" i="6" s="1"/>
  <c r="A351" i="46"/>
  <c r="A41" i="6" s="1"/>
  <c r="A350" i="46"/>
  <c r="A40" i="6" s="1"/>
  <c r="A349" i="46"/>
  <c r="V6" i="2" s="1"/>
  <c r="A347" i="46"/>
  <c r="A346" i="46"/>
  <c r="A345" i="46"/>
  <c r="A344" i="46"/>
  <c r="A343" i="46"/>
  <c r="U3" i="2" l="1"/>
  <c r="Q232" i="21"/>
  <c r="U232" i="21"/>
  <c r="I232" i="21"/>
  <c r="M232" i="21"/>
  <c r="O20" i="5"/>
  <c r="O20" i="37"/>
  <c r="O20" i="41"/>
  <c r="O20" i="45"/>
  <c r="O20" i="38"/>
  <c r="O20" i="42"/>
  <c r="O20" i="32"/>
  <c r="O20" i="39"/>
  <c r="O20" i="43"/>
  <c r="O20" i="36"/>
  <c r="O20" i="40"/>
  <c r="O20" i="44"/>
  <c r="P232" i="21"/>
  <c r="T232" i="21"/>
  <c r="H232" i="21"/>
  <c r="L232" i="21"/>
  <c r="C16" i="53"/>
  <c r="Q6" i="2"/>
  <c r="H4" i="6"/>
  <c r="AB4" i="6" s="1"/>
  <c r="A39" i="6"/>
  <c r="V546" i="21"/>
  <c r="U546" i="21"/>
  <c r="T546" i="21"/>
  <c r="R546" i="21"/>
  <c r="Q546" i="21"/>
  <c r="P546" i="21"/>
  <c r="N546" i="21"/>
  <c r="M546" i="21"/>
  <c r="L546" i="21"/>
  <c r="J546" i="21"/>
  <c r="I546" i="21"/>
  <c r="H546" i="21"/>
  <c r="V527" i="21"/>
  <c r="U527" i="21"/>
  <c r="T527" i="21"/>
  <c r="R527" i="21"/>
  <c r="Q527" i="21"/>
  <c r="M527" i="21"/>
  <c r="P527" i="21"/>
  <c r="N527" i="21"/>
  <c r="L527" i="21"/>
  <c r="I527" i="21"/>
  <c r="H527" i="21"/>
  <c r="A334" i="46" l="1"/>
  <c r="A544" i="21" s="1"/>
  <c r="A335" i="46" l="1"/>
  <c r="A546" i="21" s="1"/>
  <c r="A333" i="46"/>
  <c r="A332" i="46"/>
  <c r="A331" i="46"/>
  <c r="A330" i="46"/>
  <c r="A329" i="46"/>
  <c r="A328" i="46"/>
  <c r="A327" i="46"/>
  <c r="A535" i="21" s="1"/>
  <c r="A326" i="46"/>
  <c r="A527" i="21" s="1"/>
  <c r="A325" i="46"/>
  <c r="A324" i="46"/>
  <c r="H393" i="5" s="1"/>
  <c r="A323" i="46"/>
  <c r="E394" i="5" s="1"/>
  <c r="A322" i="46"/>
  <c r="H5" i="25" l="1"/>
  <c r="A394" i="5"/>
  <c r="J394" i="44"/>
  <c r="J394" i="42"/>
  <c r="J394" i="32"/>
  <c r="J394" i="38"/>
  <c r="J394" i="40"/>
  <c r="H393" i="45"/>
  <c r="H393" i="43"/>
  <c r="H393" i="41"/>
  <c r="H393" i="39"/>
  <c r="H393" i="37"/>
  <c r="E394" i="45"/>
  <c r="E394" i="43"/>
  <c r="E394" i="41"/>
  <c r="E394" i="39"/>
  <c r="E394" i="37"/>
  <c r="H393" i="32"/>
  <c r="H393" i="44"/>
  <c r="H393" i="42"/>
  <c r="H393" i="40"/>
  <c r="H393" i="38"/>
  <c r="H393" i="36"/>
  <c r="J394" i="36"/>
  <c r="A394" i="32"/>
  <c r="H394" i="45"/>
  <c r="A394" i="44"/>
  <c r="H394" i="43"/>
  <c r="A394" i="42"/>
  <c r="H394" i="41"/>
  <c r="A394" i="40"/>
  <c r="H394" i="39"/>
  <c r="A394" i="38"/>
  <c r="H394" i="37"/>
  <c r="A394" i="36"/>
  <c r="E394" i="32"/>
  <c r="J394" i="45"/>
  <c r="E394" i="44"/>
  <c r="J394" i="43"/>
  <c r="E394" i="42"/>
  <c r="J394" i="41"/>
  <c r="E394" i="40"/>
  <c r="J394" i="39"/>
  <c r="E394" i="38"/>
  <c r="J394" i="37"/>
  <c r="E394" i="36"/>
  <c r="H394" i="32"/>
  <c r="A394" i="45"/>
  <c r="H394" i="44"/>
  <c r="A394" i="43"/>
  <c r="H394" i="42"/>
  <c r="A394" i="41"/>
  <c r="H394" i="40"/>
  <c r="A394" i="39"/>
  <c r="H394" i="38"/>
  <c r="A394" i="37"/>
  <c r="H394" i="36"/>
  <c r="J394" i="5"/>
  <c r="H394" i="5"/>
  <c r="A338" i="46"/>
  <c r="A337" i="46"/>
  <c r="A336" i="46"/>
  <c r="A321" i="46"/>
  <c r="A320" i="46"/>
  <c r="A319" i="46"/>
  <c r="A318" i="46"/>
  <c r="A317" i="46"/>
  <c r="A342" i="46"/>
  <c r="A341" i="46"/>
  <c r="A554" i="21" l="1"/>
  <c r="A93" i="30"/>
  <c r="A551" i="21"/>
  <c r="A559" i="21"/>
  <c r="A548" i="21"/>
  <c r="A556" i="21"/>
  <c r="A550" i="21"/>
  <c r="A558" i="21"/>
  <c r="A549" i="21"/>
  <c r="A557" i="21"/>
  <c r="A393" i="5"/>
  <c r="A393" i="36"/>
  <c r="A393" i="38"/>
  <c r="A393" i="40"/>
  <c r="A393" i="42"/>
  <c r="A393" i="44"/>
  <c r="A393" i="32"/>
  <c r="A393" i="37"/>
  <c r="A393" i="39"/>
  <c r="A393" i="41"/>
  <c r="A393" i="43"/>
  <c r="A393" i="45"/>
  <c r="G224" i="36"/>
  <c r="G223" i="36"/>
  <c r="G222" i="36"/>
  <c r="G221" i="36"/>
  <c r="G220" i="36"/>
  <c r="G219" i="36"/>
  <c r="G218" i="36"/>
  <c r="G217" i="36"/>
  <c r="G216" i="36"/>
  <c r="G215" i="36"/>
  <c r="G214" i="36"/>
  <c r="G213" i="36"/>
  <c r="G212" i="36"/>
  <c r="G211" i="36"/>
  <c r="G210" i="36"/>
  <c r="G209" i="36"/>
  <c r="G208" i="36"/>
  <c r="G207" i="36"/>
  <c r="G206" i="36"/>
  <c r="G205" i="36"/>
  <c r="G204" i="36"/>
  <c r="G203" i="36"/>
  <c r="G202" i="36"/>
  <c r="G201" i="36"/>
  <c r="G200" i="36"/>
  <c r="G199" i="36"/>
  <c r="G198" i="36"/>
  <c r="G197" i="36"/>
  <c r="G196" i="36"/>
  <c r="G195" i="36"/>
  <c r="G194" i="36"/>
  <c r="G193" i="36"/>
  <c r="G192" i="36"/>
  <c r="G191" i="36"/>
  <c r="G190" i="36"/>
  <c r="G189" i="36"/>
  <c r="G188" i="36"/>
  <c r="G187" i="36"/>
  <c r="G186" i="36"/>
  <c r="G185" i="36"/>
  <c r="G184" i="36"/>
  <c r="G183" i="36"/>
  <c r="G182" i="36"/>
  <c r="G181" i="36"/>
  <c r="G180" i="36"/>
  <c r="G179" i="36"/>
  <c r="G178" i="36"/>
  <c r="G177" i="36"/>
  <c r="G176" i="36"/>
  <c r="G175" i="36"/>
  <c r="G174" i="36"/>
  <c r="G173" i="36"/>
  <c r="G172" i="36"/>
  <c r="G171" i="36"/>
  <c r="G170" i="36"/>
  <c r="G169" i="36"/>
  <c r="G168" i="36"/>
  <c r="G167" i="36"/>
  <c r="G166" i="36"/>
  <c r="G165" i="36"/>
  <c r="G164" i="36"/>
  <c r="G163" i="36"/>
  <c r="G162" i="36"/>
  <c r="G161" i="36"/>
  <c r="G160" i="36"/>
  <c r="G159" i="36"/>
  <c r="G158" i="36"/>
  <c r="G157" i="36"/>
  <c r="G156" i="36"/>
  <c r="G155" i="36"/>
  <c r="G154" i="36"/>
  <c r="G153" i="36"/>
  <c r="G152" i="36"/>
  <c r="G151" i="36"/>
  <c r="G150" i="36"/>
  <c r="G149" i="36"/>
  <c r="G148" i="36"/>
  <c r="G147" i="36"/>
  <c r="G146" i="36"/>
  <c r="G145" i="36"/>
  <c r="G144" i="36"/>
  <c r="G143" i="36"/>
  <c r="G142" i="36"/>
  <c r="G141" i="36"/>
  <c r="G140" i="36"/>
  <c r="G139" i="36"/>
  <c r="G138" i="36"/>
  <c r="G137" i="36"/>
  <c r="G136" i="36"/>
  <c r="G135" i="36"/>
  <c r="G134" i="36"/>
  <c r="G133" i="36"/>
  <c r="G132" i="36"/>
  <c r="G131" i="36"/>
  <c r="G130" i="36"/>
  <c r="G129" i="36"/>
  <c r="G128" i="36"/>
  <c r="G127" i="36"/>
  <c r="G126" i="36"/>
  <c r="G125" i="36"/>
  <c r="G124" i="36"/>
  <c r="G123" i="36"/>
  <c r="G122" i="36"/>
  <c r="G121" i="36"/>
  <c r="G120" i="36"/>
  <c r="G119" i="36"/>
  <c r="G118" i="36"/>
  <c r="G117" i="36"/>
  <c r="G116" i="36"/>
  <c r="G115" i="36"/>
  <c r="G114" i="36"/>
  <c r="G113" i="36"/>
  <c r="G112" i="36"/>
  <c r="G111" i="36"/>
  <c r="G110" i="36"/>
  <c r="G109" i="36"/>
  <c r="G108" i="36"/>
  <c r="G107" i="36"/>
  <c r="G106" i="36"/>
  <c r="G105" i="36"/>
  <c r="G104" i="36"/>
  <c r="G103" i="36"/>
  <c r="G102" i="36"/>
  <c r="G101" i="36"/>
  <c r="G100" i="36"/>
  <c r="G99" i="36"/>
  <c r="G98" i="36"/>
  <c r="G97" i="36"/>
  <c r="G96" i="36"/>
  <c r="G95" i="36"/>
  <c r="G94" i="36"/>
  <c r="G93" i="36"/>
  <c r="G92" i="36"/>
  <c r="G91" i="36"/>
  <c r="G90" i="36"/>
  <c r="G89" i="36"/>
  <c r="G88" i="36"/>
  <c r="G87" i="36"/>
  <c r="G86" i="36"/>
  <c r="G85" i="36"/>
  <c r="G84" i="36"/>
  <c r="G83" i="36"/>
  <c r="G82" i="36"/>
  <c r="G81" i="36"/>
  <c r="G80" i="36"/>
  <c r="G79" i="36"/>
  <c r="G78" i="36"/>
  <c r="G77" i="36"/>
  <c r="G76" i="36"/>
  <c r="G75" i="36"/>
  <c r="G74" i="36"/>
  <c r="G73" i="36"/>
  <c r="G72" i="36"/>
  <c r="G71" i="36"/>
  <c r="G70" i="36"/>
  <c r="G69" i="36"/>
  <c r="G68" i="36"/>
  <c r="G67" i="36"/>
  <c r="G66" i="36"/>
  <c r="G65" i="36"/>
  <c r="G64" i="36"/>
  <c r="G63" i="36"/>
  <c r="G62" i="36"/>
  <c r="G61" i="36"/>
  <c r="G60" i="36"/>
  <c r="G59" i="36"/>
  <c r="G58" i="36"/>
  <c r="G57" i="36"/>
  <c r="G56" i="36"/>
  <c r="G55" i="36"/>
  <c r="G54" i="36"/>
  <c r="G53" i="36"/>
  <c r="G52" i="36"/>
  <c r="G51" i="36"/>
  <c r="G50" i="36"/>
  <c r="G49" i="36"/>
  <c r="G48" i="36"/>
  <c r="G47" i="36"/>
  <c r="G46" i="36"/>
  <c r="G45" i="36"/>
  <c r="G44" i="36"/>
  <c r="G43" i="36"/>
  <c r="G42" i="36"/>
  <c r="G41" i="36"/>
  <c r="G40" i="36"/>
  <c r="G39" i="36"/>
  <c r="G38" i="36"/>
  <c r="G37" i="36"/>
  <c r="G36" i="36"/>
  <c r="G35" i="36"/>
  <c r="G34" i="36"/>
  <c r="G33" i="36"/>
  <c r="G32" i="36"/>
  <c r="G31" i="36"/>
  <c r="G30" i="36"/>
  <c r="G29" i="36"/>
  <c r="G28" i="36"/>
  <c r="G27" i="36"/>
  <c r="G26" i="36"/>
  <c r="G25" i="36"/>
  <c r="G224" i="37"/>
  <c r="G223" i="37"/>
  <c r="G222" i="37"/>
  <c r="G221" i="37"/>
  <c r="G220" i="37"/>
  <c r="G219" i="37"/>
  <c r="G218" i="37"/>
  <c r="G217" i="37"/>
  <c r="G216" i="37"/>
  <c r="G215" i="37"/>
  <c r="G214" i="37"/>
  <c r="G213" i="37"/>
  <c r="G212" i="37"/>
  <c r="G211" i="37"/>
  <c r="G210" i="37"/>
  <c r="G209" i="37"/>
  <c r="G208" i="37"/>
  <c r="G207" i="37"/>
  <c r="G206" i="37"/>
  <c r="G205" i="37"/>
  <c r="G204" i="37"/>
  <c r="G203" i="37"/>
  <c r="G202" i="37"/>
  <c r="G201" i="37"/>
  <c r="G200" i="37"/>
  <c r="G199" i="37"/>
  <c r="G198" i="37"/>
  <c r="G197" i="37"/>
  <c r="G196" i="37"/>
  <c r="G195" i="37"/>
  <c r="G194" i="37"/>
  <c r="G193" i="37"/>
  <c r="G192" i="37"/>
  <c r="G191" i="37"/>
  <c r="G190" i="37"/>
  <c r="G189" i="37"/>
  <c r="G188" i="37"/>
  <c r="G187" i="37"/>
  <c r="G186" i="37"/>
  <c r="G185" i="37"/>
  <c r="G184" i="37"/>
  <c r="G183" i="37"/>
  <c r="G182" i="37"/>
  <c r="G181" i="37"/>
  <c r="G180" i="37"/>
  <c r="G179" i="37"/>
  <c r="G178" i="37"/>
  <c r="G177" i="37"/>
  <c r="G176" i="37"/>
  <c r="G175" i="37"/>
  <c r="G174" i="37"/>
  <c r="G173" i="37"/>
  <c r="G172" i="37"/>
  <c r="G171" i="37"/>
  <c r="G170" i="37"/>
  <c r="G169" i="37"/>
  <c r="G168" i="37"/>
  <c r="G167" i="37"/>
  <c r="G166" i="37"/>
  <c r="G165" i="37"/>
  <c r="G164" i="37"/>
  <c r="G163" i="37"/>
  <c r="G162" i="37"/>
  <c r="G161" i="37"/>
  <c r="G160" i="37"/>
  <c r="G159" i="37"/>
  <c r="G158" i="37"/>
  <c r="G157" i="37"/>
  <c r="G156" i="37"/>
  <c r="G155" i="37"/>
  <c r="G154" i="37"/>
  <c r="G153" i="37"/>
  <c r="G152" i="37"/>
  <c r="G151" i="37"/>
  <c r="G150" i="37"/>
  <c r="G149" i="37"/>
  <c r="G148" i="37"/>
  <c r="G147" i="37"/>
  <c r="G146" i="37"/>
  <c r="G145" i="37"/>
  <c r="G144" i="37"/>
  <c r="G143" i="37"/>
  <c r="G142" i="37"/>
  <c r="G141" i="37"/>
  <c r="G140" i="37"/>
  <c r="G139" i="37"/>
  <c r="G138" i="37"/>
  <c r="G137" i="37"/>
  <c r="G136" i="37"/>
  <c r="G135" i="37"/>
  <c r="G134" i="37"/>
  <c r="G133" i="37"/>
  <c r="G132" i="37"/>
  <c r="G131" i="37"/>
  <c r="G130" i="37"/>
  <c r="G129" i="37"/>
  <c r="G128" i="37"/>
  <c r="G127" i="37"/>
  <c r="G126" i="37"/>
  <c r="G125" i="37"/>
  <c r="G124" i="37"/>
  <c r="G123" i="37"/>
  <c r="G122" i="37"/>
  <c r="G121" i="37"/>
  <c r="G120" i="37"/>
  <c r="G119" i="37"/>
  <c r="G118" i="37"/>
  <c r="G117" i="37"/>
  <c r="G116" i="37"/>
  <c r="G115" i="37"/>
  <c r="G114" i="37"/>
  <c r="G113" i="37"/>
  <c r="G112" i="37"/>
  <c r="G111" i="37"/>
  <c r="G110" i="37"/>
  <c r="G109" i="37"/>
  <c r="G108" i="37"/>
  <c r="G107" i="37"/>
  <c r="G106" i="37"/>
  <c r="G105" i="37"/>
  <c r="G104" i="37"/>
  <c r="G103" i="37"/>
  <c r="G102" i="37"/>
  <c r="G101" i="37"/>
  <c r="G100" i="37"/>
  <c r="G99" i="37"/>
  <c r="G98" i="37"/>
  <c r="G97" i="37"/>
  <c r="G96" i="37"/>
  <c r="G95" i="37"/>
  <c r="G94" i="37"/>
  <c r="G93" i="37"/>
  <c r="G92" i="37"/>
  <c r="G91" i="37"/>
  <c r="G90" i="37"/>
  <c r="G89" i="37"/>
  <c r="G88" i="37"/>
  <c r="G87" i="37"/>
  <c r="G86" i="37"/>
  <c r="G85" i="37"/>
  <c r="G84" i="37"/>
  <c r="G83" i="37"/>
  <c r="G82" i="37"/>
  <c r="G81" i="37"/>
  <c r="G80" i="37"/>
  <c r="G79" i="37"/>
  <c r="G78" i="37"/>
  <c r="G77" i="37"/>
  <c r="G76" i="37"/>
  <c r="G75" i="37"/>
  <c r="G74" i="37"/>
  <c r="G73" i="37"/>
  <c r="G72" i="37"/>
  <c r="G71" i="37"/>
  <c r="G70" i="37"/>
  <c r="G69" i="37"/>
  <c r="G68" i="37"/>
  <c r="G67" i="37"/>
  <c r="G66" i="37"/>
  <c r="G65" i="37"/>
  <c r="G64" i="37"/>
  <c r="G63" i="37"/>
  <c r="G62" i="37"/>
  <c r="G61" i="37"/>
  <c r="G60" i="37"/>
  <c r="G59" i="37"/>
  <c r="G58" i="37"/>
  <c r="G57" i="37"/>
  <c r="G56" i="37"/>
  <c r="G55" i="37"/>
  <c r="G54" i="37"/>
  <c r="G53" i="37"/>
  <c r="G52" i="37"/>
  <c r="G51" i="37"/>
  <c r="G50" i="37"/>
  <c r="G49" i="37"/>
  <c r="G48" i="37"/>
  <c r="G47" i="37"/>
  <c r="G46" i="37"/>
  <c r="G45" i="37"/>
  <c r="G44" i="37"/>
  <c r="G43" i="37"/>
  <c r="G42" i="37"/>
  <c r="G41" i="37"/>
  <c r="G40" i="37"/>
  <c r="G39" i="37"/>
  <c r="G38" i="37"/>
  <c r="G37" i="37"/>
  <c r="G36" i="37"/>
  <c r="G35" i="37"/>
  <c r="G34" i="37"/>
  <c r="G33" i="37"/>
  <c r="G32" i="37"/>
  <c r="G31" i="37"/>
  <c r="G30" i="37"/>
  <c r="G29" i="37"/>
  <c r="G28" i="37"/>
  <c r="G27" i="37"/>
  <c r="G26" i="37"/>
  <c r="G25" i="37"/>
  <c r="G224" i="38"/>
  <c r="G223" i="38"/>
  <c r="G222" i="38"/>
  <c r="G221" i="38"/>
  <c r="G220" i="38"/>
  <c r="G219" i="38"/>
  <c r="G218" i="38"/>
  <c r="G217" i="38"/>
  <c r="G216" i="38"/>
  <c r="G215" i="38"/>
  <c r="G214" i="38"/>
  <c r="G213" i="38"/>
  <c r="G212" i="38"/>
  <c r="G211" i="38"/>
  <c r="G210" i="38"/>
  <c r="G209" i="38"/>
  <c r="G208" i="38"/>
  <c r="G207" i="38"/>
  <c r="G206" i="38"/>
  <c r="G205" i="38"/>
  <c r="G204" i="38"/>
  <c r="G203" i="38"/>
  <c r="G202" i="38"/>
  <c r="G201" i="38"/>
  <c r="G200" i="38"/>
  <c r="G199" i="38"/>
  <c r="G198" i="38"/>
  <c r="G197" i="38"/>
  <c r="G196" i="38"/>
  <c r="G195" i="38"/>
  <c r="G194" i="38"/>
  <c r="G193" i="38"/>
  <c r="G192" i="38"/>
  <c r="G191" i="38"/>
  <c r="G190" i="38"/>
  <c r="G189" i="38"/>
  <c r="G188" i="38"/>
  <c r="G187" i="38"/>
  <c r="G186" i="38"/>
  <c r="G185" i="38"/>
  <c r="G184" i="38"/>
  <c r="G183" i="38"/>
  <c r="G182" i="38"/>
  <c r="G181" i="38"/>
  <c r="G180" i="38"/>
  <c r="G179" i="38"/>
  <c r="G178" i="38"/>
  <c r="G177" i="38"/>
  <c r="G176" i="38"/>
  <c r="G175" i="38"/>
  <c r="G174" i="38"/>
  <c r="G173" i="38"/>
  <c r="G172" i="38"/>
  <c r="G171" i="38"/>
  <c r="G170" i="38"/>
  <c r="G169" i="38"/>
  <c r="G168" i="38"/>
  <c r="G167" i="38"/>
  <c r="G166" i="38"/>
  <c r="G165" i="38"/>
  <c r="G164" i="38"/>
  <c r="G163" i="38"/>
  <c r="G162" i="38"/>
  <c r="G161" i="38"/>
  <c r="G160" i="38"/>
  <c r="G159" i="38"/>
  <c r="G158" i="38"/>
  <c r="G157" i="38"/>
  <c r="G156" i="38"/>
  <c r="G155" i="38"/>
  <c r="G154" i="38"/>
  <c r="G153" i="38"/>
  <c r="G152" i="38"/>
  <c r="G151" i="38"/>
  <c r="G150" i="38"/>
  <c r="G149" i="38"/>
  <c r="G148" i="38"/>
  <c r="G147" i="38"/>
  <c r="G146" i="38"/>
  <c r="G145" i="38"/>
  <c r="G144" i="38"/>
  <c r="G143" i="38"/>
  <c r="G142" i="38"/>
  <c r="G141" i="38"/>
  <c r="G140" i="38"/>
  <c r="G139" i="38"/>
  <c r="G138" i="38"/>
  <c r="G137" i="38"/>
  <c r="G136" i="38"/>
  <c r="G135" i="38"/>
  <c r="G134" i="38"/>
  <c r="G133" i="38"/>
  <c r="G132" i="38"/>
  <c r="G131" i="38"/>
  <c r="G130" i="38"/>
  <c r="G129" i="38"/>
  <c r="G128" i="38"/>
  <c r="G127" i="38"/>
  <c r="G126" i="38"/>
  <c r="G125" i="38"/>
  <c r="G124" i="38"/>
  <c r="G123" i="38"/>
  <c r="G122" i="38"/>
  <c r="G121" i="38"/>
  <c r="G120" i="38"/>
  <c r="G119" i="38"/>
  <c r="G118" i="38"/>
  <c r="G117" i="38"/>
  <c r="G116" i="38"/>
  <c r="G115" i="38"/>
  <c r="G114" i="38"/>
  <c r="G113" i="38"/>
  <c r="G112" i="38"/>
  <c r="G111" i="38"/>
  <c r="G110" i="38"/>
  <c r="G109" i="38"/>
  <c r="G108" i="38"/>
  <c r="G107" i="38"/>
  <c r="G106" i="38"/>
  <c r="G105" i="38"/>
  <c r="G104" i="38"/>
  <c r="G103" i="38"/>
  <c r="G102" i="38"/>
  <c r="G101" i="38"/>
  <c r="G100" i="38"/>
  <c r="G99" i="38"/>
  <c r="G98" i="38"/>
  <c r="G97" i="38"/>
  <c r="G96" i="38"/>
  <c r="G95" i="38"/>
  <c r="G94" i="38"/>
  <c r="G93" i="38"/>
  <c r="G92" i="38"/>
  <c r="G91" i="38"/>
  <c r="G90" i="38"/>
  <c r="G89" i="38"/>
  <c r="G88" i="38"/>
  <c r="G87" i="38"/>
  <c r="G86" i="38"/>
  <c r="G85" i="38"/>
  <c r="G84" i="38"/>
  <c r="G83" i="38"/>
  <c r="G82" i="38"/>
  <c r="G81" i="38"/>
  <c r="G80" i="38"/>
  <c r="G79" i="38"/>
  <c r="G78" i="38"/>
  <c r="G77" i="38"/>
  <c r="G76" i="38"/>
  <c r="G75" i="38"/>
  <c r="G74" i="38"/>
  <c r="G73" i="38"/>
  <c r="G72" i="38"/>
  <c r="G71" i="38"/>
  <c r="G70" i="38"/>
  <c r="G69" i="38"/>
  <c r="G68" i="38"/>
  <c r="G67" i="38"/>
  <c r="G66" i="38"/>
  <c r="G65" i="38"/>
  <c r="G64" i="38"/>
  <c r="G63" i="38"/>
  <c r="G62" i="38"/>
  <c r="G61" i="38"/>
  <c r="G60" i="38"/>
  <c r="G59" i="38"/>
  <c r="G58" i="38"/>
  <c r="G57" i="38"/>
  <c r="G56" i="38"/>
  <c r="G55" i="38"/>
  <c r="G54" i="38"/>
  <c r="G53" i="38"/>
  <c r="G52" i="38"/>
  <c r="G51" i="38"/>
  <c r="G50" i="38"/>
  <c r="G49" i="38"/>
  <c r="G48" i="38"/>
  <c r="G47" i="38"/>
  <c r="G46" i="38"/>
  <c r="G45" i="38"/>
  <c r="G44" i="38"/>
  <c r="G43" i="38"/>
  <c r="G42" i="38"/>
  <c r="G41" i="38"/>
  <c r="G40" i="38"/>
  <c r="G39" i="38"/>
  <c r="G38" i="38"/>
  <c r="G37" i="38"/>
  <c r="G36" i="38"/>
  <c r="G35" i="38"/>
  <c r="G34" i="38"/>
  <c r="G33" i="38"/>
  <c r="G32" i="38"/>
  <c r="G31" i="38"/>
  <c r="G30" i="38"/>
  <c r="G29" i="38"/>
  <c r="G28" i="38"/>
  <c r="G27" i="38"/>
  <c r="G26" i="38"/>
  <c r="G25" i="38"/>
  <c r="G224" i="39"/>
  <c r="G223" i="39"/>
  <c r="G222" i="39"/>
  <c r="G221" i="39"/>
  <c r="G220" i="39"/>
  <c r="G219" i="39"/>
  <c r="G218" i="39"/>
  <c r="G217" i="39"/>
  <c r="G216" i="39"/>
  <c r="G215" i="39"/>
  <c r="G214" i="39"/>
  <c r="G213" i="39"/>
  <c r="G212" i="39"/>
  <c r="G211" i="39"/>
  <c r="G210" i="39"/>
  <c r="G209" i="39"/>
  <c r="G208" i="39"/>
  <c r="G207" i="39"/>
  <c r="G206" i="39"/>
  <c r="G205" i="39"/>
  <c r="G204" i="39"/>
  <c r="G203" i="39"/>
  <c r="G202" i="39"/>
  <c r="G201" i="39"/>
  <c r="G200" i="39"/>
  <c r="G199" i="39"/>
  <c r="G198" i="39"/>
  <c r="G197" i="39"/>
  <c r="G196" i="39"/>
  <c r="G195" i="39"/>
  <c r="G194" i="39"/>
  <c r="G193" i="39"/>
  <c r="G192" i="39"/>
  <c r="G191" i="39"/>
  <c r="G190" i="39"/>
  <c r="G189" i="39"/>
  <c r="G188" i="39"/>
  <c r="G187" i="39"/>
  <c r="G186" i="39"/>
  <c r="G185" i="39"/>
  <c r="G184" i="39"/>
  <c r="G183" i="39"/>
  <c r="G182" i="39"/>
  <c r="G181" i="39"/>
  <c r="G180" i="39"/>
  <c r="G179" i="39"/>
  <c r="G178" i="39"/>
  <c r="G177" i="39"/>
  <c r="G176" i="39"/>
  <c r="G175" i="39"/>
  <c r="G174" i="39"/>
  <c r="G173" i="39"/>
  <c r="G172" i="39"/>
  <c r="G171" i="39"/>
  <c r="G170" i="39"/>
  <c r="G169" i="39"/>
  <c r="G168" i="39"/>
  <c r="G167" i="39"/>
  <c r="G166" i="39"/>
  <c r="G165" i="39"/>
  <c r="G164" i="39"/>
  <c r="G163" i="39"/>
  <c r="G162" i="39"/>
  <c r="G161" i="39"/>
  <c r="G160" i="39"/>
  <c r="G159" i="39"/>
  <c r="G158" i="39"/>
  <c r="G157" i="39"/>
  <c r="G156" i="39"/>
  <c r="G155" i="39"/>
  <c r="G154" i="39"/>
  <c r="G153" i="39"/>
  <c r="G152" i="39"/>
  <c r="G151" i="39"/>
  <c r="G150" i="39"/>
  <c r="G149" i="39"/>
  <c r="G148" i="39"/>
  <c r="G147" i="39"/>
  <c r="G146" i="39"/>
  <c r="G145" i="39"/>
  <c r="G144" i="39"/>
  <c r="G143" i="39"/>
  <c r="G142" i="39"/>
  <c r="G141" i="39"/>
  <c r="G140" i="39"/>
  <c r="G139" i="39"/>
  <c r="G138" i="39"/>
  <c r="G137" i="39"/>
  <c r="G136" i="39"/>
  <c r="G135" i="39"/>
  <c r="G134" i="39"/>
  <c r="G133" i="39"/>
  <c r="G132" i="39"/>
  <c r="G131" i="39"/>
  <c r="G130" i="39"/>
  <c r="G129" i="39"/>
  <c r="G128" i="39"/>
  <c r="G127" i="39"/>
  <c r="G126" i="39"/>
  <c r="G125" i="39"/>
  <c r="G124" i="39"/>
  <c r="G123" i="39"/>
  <c r="G122" i="39"/>
  <c r="G121" i="39"/>
  <c r="G120" i="39"/>
  <c r="G119" i="39"/>
  <c r="G118" i="39"/>
  <c r="G117" i="39"/>
  <c r="G116" i="39"/>
  <c r="G115" i="39"/>
  <c r="G114" i="39"/>
  <c r="G113" i="39"/>
  <c r="G112" i="39"/>
  <c r="G111" i="39"/>
  <c r="G110" i="39"/>
  <c r="G109" i="39"/>
  <c r="G108" i="39"/>
  <c r="G107" i="39"/>
  <c r="G106" i="39"/>
  <c r="G105" i="39"/>
  <c r="G104" i="39"/>
  <c r="G103" i="39"/>
  <c r="G102" i="39"/>
  <c r="G101" i="39"/>
  <c r="G100" i="39"/>
  <c r="G99" i="39"/>
  <c r="G98" i="39"/>
  <c r="G97" i="39"/>
  <c r="G96" i="39"/>
  <c r="G95" i="39"/>
  <c r="G94" i="39"/>
  <c r="G93" i="39"/>
  <c r="G92" i="39"/>
  <c r="G91" i="39"/>
  <c r="G90" i="39"/>
  <c r="G89" i="39"/>
  <c r="G88" i="39"/>
  <c r="G87" i="39"/>
  <c r="G86" i="39"/>
  <c r="G85" i="39"/>
  <c r="G84" i="39"/>
  <c r="G83" i="39"/>
  <c r="G82" i="39"/>
  <c r="G81" i="39"/>
  <c r="G80" i="39"/>
  <c r="G79" i="39"/>
  <c r="G78" i="39"/>
  <c r="G77" i="39"/>
  <c r="G76" i="39"/>
  <c r="G75" i="39"/>
  <c r="G74" i="39"/>
  <c r="G73" i="39"/>
  <c r="G72" i="39"/>
  <c r="G71" i="39"/>
  <c r="G70" i="39"/>
  <c r="G69" i="39"/>
  <c r="G68" i="39"/>
  <c r="G67" i="39"/>
  <c r="G66" i="39"/>
  <c r="G65" i="39"/>
  <c r="G64" i="39"/>
  <c r="G63" i="39"/>
  <c r="G62" i="39"/>
  <c r="G61" i="39"/>
  <c r="G60" i="39"/>
  <c r="G59" i="39"/>
  <c r="G58" i="39"/>
  <c r="G57" i="39"/>
  <c r="G56" i="39"/>
  <c r="G55" i="39"/>
  <c r="G54" i="39"/>
  <c r="G53" i="39"/>
  <c r="G52" i="39"/>
  <c r="G51" i="39"/>
  <c r="G50" i="39"/>
  <c r="G49" i="39"/>
  <c r="G48" i="39"/>
  <c r="G47" i="39"/>
  <c r="G46" i="39"/>
  <c r="G45" i="39"/>
  <c r="G44" i="39"/>
  <c r="G43" i="39"/>
  <c r="G42" i="39"/>
  <c r="G41" i="39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24" i="40"/>
  <c r="G223" i="40"/>
  <c r="G222" i="40"/>
  <c r="G221" i="40"/>
  <c r="G220" i="40"/>
  <c r="G219" i="40"/>
  <c r="G218" i="40"/>
  <c r="G217" i="40"/>
  <c r="G216" i="40"/>
  <c r="G215" i="40"/>
  <c r="G214" i="40"/>
  <c r="G213" i="40"/>
  <c r="G212" i="40"/>
  <c r="G211" i="40"/>
  <c r="G210" i="40"/>
  <c r="G209" i="40"/>
  <c r="G208" i="40"/>
  <c r="G207" i="40"/>
  <c r="G206" i="40"/>
  <c r="G205" i="40"/>
  <c r="G204" i="40"/>
  <c r="G203" i="40"/>
  <c r="G202" i="40"/>
  <c r="G201" i="40"/>
  <c r="G200" i="40"/>
  <c r="G199" i="40"/>
  <c r="G198" i="40"/>
  <c r="G197" i="40"/>
  <c r="G196" i="40"/>
  <c r="G195" i="40"/>
  <c r="G194" i="40"/>
  <c r="G193" i="40"/>
  <c r="G192" i="40"/>
  <c r="G191" i="40"/>
  <c r="G190" i="40"/>
  <c r="G189" i="40"/>
  <c r="G188" i="40"/>
  <c r="G187" i="40"/>
  <c r="G186" i="40"/>
  <c r="G185" i="40"/>
  <c r="G184" i="40"/>
  <c r="G183" i="40"/>
  <c r="G182" i="40"/>
  <c r="G181" i="40"/>
  <c r="G180" i="40"/>
  <c r="G179" i="40"/>
  <c r="G178" i="40"/>
  <c r="G177" i="40"/>
  <c r="G176" i="40"/>
  <c r="G175" i="40"/>
  <c r="G174" i="40"/>
  <c r="G173" i="40"/>
  <c r="G172" i="40"/>
  <c r="G171" i="40"/>
  <c r="G170" i="40"/>
  <c r="G169" i="40"/>
  <c r="G168" i="40"/>
  <c r="G167" i="40"/>
  <c r="G166" i="40"/>
  <c r="G165" i="40"/>
  <c r="G164" i="40"/>
  <c r="G163" i="40"/>
  <c r="G162" i="40"/>
  <c r="G161" i="40"/>
  <c r="G160" i="40"/>
  <c r="G159" i="40"/>
  <c r="G158" i="40"/>
  <c r="G157" i="40"/>
  <c r="G156" i="40"/>
  <c r="G155" i="40"/>
  <c r="G154" i="40"/>
  <c r="G153" i="40"/>
  <c r="G152" i="40"/>
  <c r="G151" i="40"/>
  <c r="G150" i="40"/>
  <c r="G149" i="40"/>
  <c r="G148" i="40"/>
  <c r="G147" i="40"/>
  <c r="G146" i="40"/>
  <c r="G145" i="40"/>
  <c r="G144" i="40"/>
  <c r="G143" i="40"/>
  <c r="G142" i="40"/>
  <c r="G141" i="40"/>
  <c r="G140" i="40"/>
  <c r="G139" i="40"/>
  <c r="G138" i="40"/>
  <c r="G137" i="40"/>
  <c r="G136" i="40"/>
  <c r="G135" i="40"/>
  <c r="G134" i="40"/>
  <c r="G133" i="40"/>
  <c r="G132" i="40"/>
  <c r="G131" i="40"/>
  <c r="G130" i="40"/>
  <c r="G129" i="40"/>
  <c r="G128" i="40"/>
  <c r="G127" i="40"/>
  <c r="G126" i="40"/>
  <c r="G125" i="40"/>
  <c r="G124" i="40"/>
  <c r="G123" i="40"/>
  <c r="G122" i="40"/>
  <c r="G121" i="40"/>
  <c r="G120" i="40"/>
  <c r="G119" i="40"/>
  <c r="G118" i="40"/>
  <c r="G117" i="40"/>
  <c r="G116" i="40"/>
  <c r="G115" i="40"/>
  <c r="G114" i="40"/>
  <c r="G113" i="40"/>
  <c r="G112" i="40"/>
  <c r="G111" i="40"/>
  <c r="G110" i="40"/>
  <c r="G109" i="40"/>
  <c r="G108" i="40"/>
  <c r="G107" i="40"/>
  <c r="G106" i="40"/>
  <c r="G105" i="40"/>
  <c r="G104" i="40"/>
  <c r="G103" i="40"/>
  <c r="G102" i="40"/>
  <c r="G101" i="40"/>
  <c r="G100" i="40"/>
  <c r="G99" i="40"/>
  <c r="G98" i="40"/>
  <c r="G97" i="40"/>
  <c r="G96" i="40"/>
  <c r="G95" i="40"/>
  <c r="G94" i="40"/>
  <c r="G93" i="40"/>
  <c r="G92" i="40"/>
  <c r="G91" i="40"/>
  <c r="G90" i="40"/>
  <c r="G89" i="40"/>
  <c r="G88" i="40"/>
  <c r="G87" i="40"/>
  <c r="G86" i="40"/>
  <c r="G85" i="40"/>
  <c r="G84" i="40"/>
  <c r="G83" i="40"/>
  <c r="G82" i="40"/>
  <c r="G81" i="40"/>
  <c r="G80" i="40"/>
  <c r="G79" i="40"/>
  <c r="G78" i="40"/>
  <c r="G77" i="40"/>
  <c r="G76" i="40"/>
  <c r="G75" i="40"/>
  <c r="G74" i="40"/>
  <c r="G73" i="40"/>
  <c r="G72" i="40"/>
  <c r="G71" i="40"/>
  <c r="G70" i="40"/>
  <c r="G69" i="40"/>
  <c r="G68" i="40"/>
  <c r="G67" i="40"/>
  <c r="G66" i="40"/>
  <c r="G65" i="40"/>
  <c r="G64" i="40"/>
  <c r="G63" i="40"/>
  <c r="G62" i="40"/>
  <c r="G61" i="40"/>
  <c r="G60" i="40"/>
  <c r="G59" i="40"/>
  <c r="G58" i="40"/>
  <c r="G57" i="40"/>
  <c r="G56" i="40"/>
  <c r="G55" i="40"/>
  <c r="G54" i="40"/>
  <c r="G53" i="40"/>
  <c r="G52" i="40"/>
  <c r="G51" i="40"/>
  <c r="G50" i="40"/>
  <c r="G49" i="40"/>
  <c r="G48" i="40"/>
  <c r="G47" i="40"/>
  <c r="G46" i="40"/>
  <c r="G45" i="40"/>
  <c r="G44" i="40"/>
  <c r="G43" i="40"/>
  <c r="G42" i="40"/>
  <c r="G41" i="40"/>
  <c r="G40" i="40"/>
  <c r="G39" i="40"/>
  <c r="G38" i="40"/>
  <c r="G37" i="40"/>
  <c r="G36" i="40"/>
  <c r="G35" i="40"/>
  <c r="G34" i="40"/>
  <c r="G33" i="40"/>
  <c r="G32" i="40"/>
  <c r="G31" i="40"/>
  <c r="G30" i="40"/>
  <c r="G29" i="40"/>
  <c r="G28" i="40"/>
  <c r="G27" i="40"/>
  <c r="G26" i="40"/>
  <c r="G25" i="40"/>
  <c r="G224" i="41"/>
  <c r="G223" i="41"/>
  <c r="G222" i="41"/>
  <c r="G221" i="41"/>
  <c r="G220" i="41"/>
  <c r="G219" i="41"/>
  <c r="G218" i="41"/>
  <c r="G217" i="41"/>
  <c r="G216" i="41"/>
  <c r="G215" i="41"/>
  <c r="G214" i="41"/>
  <c r="G213" i="41"/>
  <c r="G212" i="41"/>
  <c r="G211" i="41"/>
  <c r="G210" i="41"/>
  <c r="G209" i="41"/>
  <c r="G208" i="41"/>
  <c r="G207" i="41"/>
  <c r="G206" i="41"/>
  <c r="G205" i="41"/>
  <c r="G204" i="41"/>
  <c r="G203" i="41"/>
  <c r="G202" i="41"/>
  <c r="G201" i="41"/>
  <c r="G200" i="41"/>
  <c r="G199" i="41"/>
  <c r="G198" i="41"/>
  <c r="G197" i="41"/>
  <c r="G196" i="41"/>
  <c r="G195" i="41"/>
  <c r="G194" i="41"/>
  <c r="G193" i="41"/>
  <c r="G192" i="41"/>
  <c r="G191" i="41"/>
  <c r="G190" i="41"/>
  <c r="G189" i="41"/>
  <c r="G188" i="41"/>
  <c r="G187" i="41"/>
  <c r="G186" i="41"/>
  <c r="G185" i="41"/>
  <c r="G184" i="41"/>
  <c r="G183" i="41"/>
  <c r="G182" i="41"/>
  <c r="G181" i="41"/>
  <c r="G180" i="41"/>
  <c r="G179" i="41"/>
  <c r="G178" i="41"/>
  <c r="G177" i="41"/>
  <c r="G176" i="41"/>
  <c r="G175" i="41"/>
  <c r="G174" i="41"/>
  <c r="G173" i="41"/>
  <c r="G172" i="41"/>
  <c r="G171" i="41"/>
  <c r="G170" i="41"/>
  <c r="G169" i="41"/>
  <c r="G168" i="41"/>
  <c r="G167" i="41"/>
  <c r="G166" i="41"/>
  <c r="G165" i="41"/>
  <c r="G164" i="41"/>
  <c r="G163" i="41"/>
  <c r="G162" i="41"/>
  <c r="G161" i="41"/>
  <c r="G160" i="41"/>
  <c r="G159" i="41"/>
  <c r="G158" i="41"/>
  <c r="G157" i="41"/>
  <c r="G156" i="41"/>
  <c r="G155" i="41"/>
  <c r="G154" i="41"/>
  <c r="G153" i="41"/>
  <c r="G152" i="41"/>
  <c r="G151" i="41"/>
  <c r="G150" i="41"/>
  <c r="G149" i="41"/>
  <c r="G148" i="41"/>
  <c r="G147" i="41"/>
  <c r="G146" i="41"/>
  <c r="G145" i="41"/>
  <c r="G144" i="41"/>
  <c r="G143" i="41"/>
  <c r="G142" i="41"/>
  <c r="G141" i="41"/>
  <c r="G140" i="41"/>
  <c r="G139" i="41"/>
  <c r="G138" i="41"/>
  <c r="G137" i="41"/>
  <c r="G136" i="41"/>
  <c r="G135" i="41"/>
  <c r="G134" i="41"/>
  <c r="G133" i="41"/>
  <c r="G132" i="41"/>
  <c r="G131" i="41"/>
  <c r="G130" i="41"/>
  <c r="G129" i="41"/>
  <c r="G128" i="41"/>
  <c r="G127" i="41"/>
  <c r="G126" i="41"/>
  <c r="G125" i="41"/>
  <c r="G124" i="41"/>
  <c r="G123" i="41"/>
  <c r="G122" i="41"/>
  <c r="G121" i="41"/>
  <c r="G120" i="41"/>
  <c r="G119" i="41"/>
  <c r="G118" i="41"/>
  <c r="G117" i="41"/>
  <c r="G116" i="41"/>
  <c r="G115" i="41"/>
  <c r="G114" i="41"/>
  <c r="G113" i="41"/>
  <c r="G112" i="41"/>
  <c r="G111" i="41"/>
  <c r="G110" i="41"/>
  <c r="G109" i="41"/>
  <c r="G108" i="41"/>
  <c r="G107" i="41"/>
  <c r="G106" i="41"/>
  <c r="G105" i="41"/>
  <c r="G104" i="41"/>
  <c r="G103" i="41"/>
  <c r="G102" i="41"/>
  <c r="G101" i="41"/>
  <c r="G100" i="41"/>
  <c r="G99" i="41"/>
  <c r="G98" i="41"/>
  <c r="G97" i="41"/>
  <c r="G96" i="41"/>
  <c r="G95" i="41"/>
  <c r="G94" i="41"/>
  <c r="G93" i="41"/>
  <c r="G92" i="41"/>
  <c r="G91" i="41"/>
  <c r="G90" i="41"/>
  <c r="G89" i="41"/>
  <c r="G88" i="41"/>
  <c r="G87" i="41"/>
  <c r="G86" i="41"/>
  <c r="G85" i="41"/>
  <c r="G84" i="41"/>
  <c r="G83" i="41"/>
  <c r="G82" i="41"/>
  <c r="G81" i="41"/>
  <c r="G80" i="41"/>
  <c r="G79" i="41"/>
  <c r="G78" i="41"/>
  <c r="G77" i="41"/>
  <c r="G76" i="41"/>
  <c r="G75" i="41"/>
  <c r="G74" i="41"/>
  <c r="G73" i="41"/>
  <c r="G72" i="41"/>
  <c r="G71" i="41"/>
  <c r="G70" i="41"/>
  <c r="G69" i="41"/>
  <c r="G68" i="41"/>
  <c r="G67" i="41"/>
  <c r="G66" i="41"/>
  <c r="G65" i="41"/>
  <c r="G64" i="41"/>
  <c r="G63" i="41"/>
  <c r="G62" i="41"/>
  <c r="G61" i="41"/>
  <c r="G60" i="41"/>
  <c r="G59" i="41"/>
  <c r="G58" i="41"/>
  <c r="G57" i="41"/>
  <c r="G56" i="41"/>
  <c r="G55" i="41"/>
  <c r="G54" i="41"/>
  <c r="G53" i="41"/>
  <c r="G52" i="41"/>
  <c r="G51" i="41"/>
  <c r="G50" i="41"/>
  <c r="G49" i="41"/>
  <c r="G48" i="41"/>
  <c r="G47" i="41"/>
  <c r="G46" i="41"/>
  <c r="G45" i="41"/>
  <c r="G44" i="41"/>
  <c r="G43" i="41"/>
  <c r="G42" i="41"/>
  <c r="G41" i="41"/>
  <c r="G40" i="41"/>
  <c r="G39" i="41"/>
  <c r="G38" i="41"/>
  <c r="G37" i="41"/>
  <c r="G36" i="41"/>
  <c r="G35" i="41"/>
  <c r="G34" i="41"/>
  <c r="G33" i="41"/>
  <c r="G32" i="41"/>
  <c r="G31" i="41"/>
  <c r="G30" i="41"/>
  <c r="G29" i="41"/>
  <c r="G28" i="41"/>
  <c r="G27" i="41"/>
  <c r="G26" i="41"/>
  <c r="G25" i="41"/>
  <c r="G224" i="42"/>
  <c r="G223" i="42"/>
  <c r="G222" i="42"/>
  <c r="G221" i="42"/>
  <c r="G220" i="42"/>
  <c r="G219" i="42"/>
  <c r="G218" i="42"/>
  <c r="G217" i="42"/>
  <c r="G216" i="42"/>
  <c r="G215" i="42"/>
  <c r="G214" i="42"/>
  <c r="G213" i="42"/>
  <c r="G212" i="42"/>
  <c r="G211" i="42"/>
  <c r="G210" i="42"/>
  <c r="G209" i="42"/>
  <c r="G208" i="42"/>
  <c r="G207" i="42"/>
  <c r="G206" i="42"/>
  <c r="G205" i="42"/>
  <c r="G204" i="42"/>
  <c r="G203" i="42"/>
  <c r="G202" i="42"/>
  <c r="G201" i="42"/>
  <c r="G200" i="42"/>
  <c r="G199" i="42"/>
  <c r="G198" i="42"/>
  <c r="G197" i="42"/>
  <c r="G196" i="42"/>
  <c r="G195" i="42"/>
  <c r="G194" i="42"/>
  <c r="G193" i="42"/>
  <c r="G192" i="42"/>
  <c r="G191" i="42"/>
  <c r="G190" i="42"/>
  <c r="G189" i="42"/>
  <c r="G188" i="42"/>
  <c r="G187" i="42"/>
  <c r="G186" i="42"/>
  <c r="G185" i="42"/>
  <c r="G184" i="42"/>
  <c r="G183" i="42"/>
  <c r="G182" i="42"/>
  <c r="G181" i="42"/>
  <c r="G180" i="42"/>
  <c r="G179" i="42"/>
  <c r="G178" i="42"/>
  <c r="G177" i="42"/>
  <c r="G176" i="42"/>
  <c r="G175" i="42"/>
  <c r="G174" i="42"/>
  <c r="G173" i="42"/>
  <c r="G172" i="42"/>
  <c r="G171" i="42"/>
  <c r="G170" i="42"/>
  <c r="G169" i="42"/>
  <c r="G168" i="42"/>
  <c r="G167" i="42"/>
  <c r="G166" i="42"/>
  <c r="G165" i="42"/>
  <c r="G164" i="42"/>
  <c r="G163" i="42"/>
  <c r="G162" i="42"/>
  <c r="G161" i="42"/>
  <c r="G160" i="42"/>
  <c r="G159" i="42"/>
  <c r="G158" i="42"/>
  <c r="G157" i="42"/>
  <c r="G156" i="42"/>
  <c r="G155" i="42"/>
  <c r="G154" i="42"/>
  <c r="G153" i="42"/>
  <c r="G152" i="42"/>
  <c r="G151" i="42"/>
  <c r="G150" i="42"/>
  <c r="G149" i="42"/>
  <c r="G148" i="42"/>
  <c r="G147" i="42"/>
  <c r="G146" i="42"/>
  <c r="G145" i="42"/>
  <c r="G144" i="42"/>
  <c r="G143" i="42"/>
  <c r="G142" i="42"/>
  <c r="G141" i="42"/>
  <c r="G140" i="42"/>
  <c r="G139" i="42"/>
  <c r="G138" i="42"/>
  <c r="G137" i="42"/>
  <c r="G136" i="42"/>
  <c r="G135" i="42"/>
  <c r="G134" i="42"/>
  <c r="G133" i="42"/>
  <c r="G132" i="42"/>
  <c r="G131" i="42"/>
  <c r="G130" i="42"/>
  <c r="G129" i="42"/>
  <c r="G128" i="42"/>
  <c r="G127" i="42"/>
  <c r="G126" i="42"/>
  <c r="G125" i="42"/>
  <c r="G124" i="42"/>
  <c r="G123" i="42"/>
  <c r="G122" i="42"/>
  <c r="G121" i="42"/>
  <c r="G120" i="42"/>
  <c r="G119" i="42"/>
  <c r="G118" i="42"/>
  <c r="G117" i="42"/>
  <c r="G116" i="42"/>
  <c r="G115" i="42"/>
  <c r="G114" i="42"/>
  <c r="G113" i="42"/>
  <c r="G112" i="42"/>
  <c r="G111" i="42"/>
  <c r="G110" i="42"/>
  <c r="G109" i="42"/>
  <c r="G108" i="42"/>
  <c r="G107" i="42"/>
  <c r="G106" i="42"/>
  <c r="G105" i="42"/>
  <c r="G104" i="42"/>
  <c r="G103" i="42"/>
  <c r="G102" i="42"/>
  <c r="G101" i="42"/>
  <c r="G100" i="42"/>
  <c r="G99" i="42"/>
  <c r="G98" i="42"/>
  <c r="G97" i="42"/>
  <c r="G96" i="42"/>
  <c r="G95" i="42"/>
  <c r="G94" i="42"/>
  <c r="G93" i="42"/>
  <c r="G92" i="42"/>
  <c r="G91" i="42"/>
  <c r="G90" i="42"/>
  <c r="G89" i="42"/>
  <c r="G88" i="42"/>
  <c r="G87" i="42"/>
  <c r="G86" i="42"/>
  <c r="G85" i="42"/>
  <c r="G84" i="42"/>
  <c r="G83" i="42"/>
  <c r="G82" i="42"/>
  <c r="G81" i="42"/>
  <c r="G80" i="42"/>
  <c r="G79" i="42"/>
  <c r="G78" i="42"/>
  <c r="G77" i="42"/>
  <c r="G76" i="42"/>
  <c r="G75" i="42"/>
  <c r="G74" i="42"/>
  <c r="G73" i="42"/>
  <c r="G72" i="42"/>
  <c r="G71" i="42"/>
  <c r="G70" i="42"/>
  <c r="G69" i="42"/>
  <c r="G68" i="42"/>
  <c r="G67" i="42"/>
  <c r="G66" i="42"/>
  <c r="G65" i="42"/>
  <c r="G64" i="42"/>
  <c r="G63" i="42"/>
  <c r="G62" i="42"/>
  <c r="G61" i="42"/>
  <c r="G60" i="42"/>
  <c r="G59" i="42"/>
  <c r="G58" i="42"/>
  <c r="G57" i="42"/>
  <c r="G56" i="42"/>
  <c r="G55" i="42"/>
  <c r="G54" i="42"/>
  <c r="G53" i="42"/>
  <c r="G52" i="42"/>
  <c r="G51" i="42"/>
  <c r="G50" i="42"/>
  <c r="G49" i="42"/>
  <c r="G48" i="42"/>
  <c r="G47" i="42"/>
  <c r="G46" i="42"/>
  <c r="G45" i="42"/>
  <c r="G44" i="42"/>
  <c r="G43" i="42"/>
  <c r="G42" i="42"/>
  <c r="G41" i="42"/>
  <c r="G40" i="42"/>
  <c r="G39" i="42"/>
  <c r="G38" i="42"/>
  <c r="G37" i="42"/>
  <c r="G36" i="42"/>
  <c r="G35" i="42"/>
  <c r="G34" i="42"/>
  <c r="G33" i="42"/>
  <c r="G32" i="42"/>
  <c r="G31" i="42"/>
  <c r="G30" i="42"/>
  <c r="G29" i="42"/>
  <c r="G28" i="42"/>
  <c r="G27" i="42"/>
  <c r="G26" i="42"/>
  <c r="G25" i="42"/>
  <c r="G224" i="43"/>
  <c r="G223" i="43"/>
  <c r="G222" i="43"/>
  <c r="G221" i="43"/>
  <c r="G220" i="43"/>
  <c r="G219" i="43"/>
  <c r="G218" i="43"/>
  <c r="G217" i="43"/>
  <c r="G216" i="43"/>
  <c r="G215" i="43"/>
  <c r="G214" i="43"/>
  <c r="G213" i="43"/>
  <c r="G212" i="43"/>
  <c r="G211" i="43"/>
  <c r="G210" i="43"/>
  <c r="G209" i="43"/>
  <c r="G208" i="43"/>
  <c r="G207" i="43"/>
  <c r="G206" i="43"/>
  <c r="G205" i="43"/>
  <c r="G204" i="43"/>
  <c r="G203" i="43"/>
  <c r="G202" i="43"/>
  <c r="G201" i="43"/>
  <c r="G200" i="43"/>
  <c r="G199" i="43"/>
  <c r="G198" i="43"/>
  <c r="G197" i="43"/>
  <c r="G196" i="43"/>
  <c r="G195" i="43"/>
  <c r="G194" i="43"/>
  <c r="G193" i="43"/>
  <c r="G192" i="43"/>
  <c r="G191" i="43"/>
  <c r="G190" i="43"/>
  <c r="G189" i="43"/>
  <c r="G188" i="43"/>
  <c r="G187" i="43"/>
  <c r="G186" i="43"/>
  <c r="G185" i="43"/>
  <c r="G184" i="43"/>
  <c r="G183" i="43"/>
  <c r="G182" i="43"/>
  <c r="G181" i="43"/>
  <c r="G180" i="43"/>
  <c r="G179" i="43"/>
  <c r="G178" i="43"/>
  <c r="G177" i="43"/>
  <c r="G176" i="43"/>
  <c r="G175" i="43"/>
  <c r="G174" i="43"/>
  <c r="G173" i="43"/>
  <c r="G172" i="43"/>
  <c r="G171" i="43"/>
  <c r="G170" i="43"/>
  <c r="G169" i="43"/>
  <c r="G168" i="43"/>
  <c r="G167" i="43"/>
  <c r="G166" i="43"/>
  <c r="G165" i="43"/>
  <c r="G164" i="43"/>
  <c r="G163" i="43"/>
  <c r="G162" i="43"/>
  <c r="G161" i="43"/>
  <c r="G160" i="43"/>
  <c r="G159" i="43"/>
  <c r="G158" i="43"/>
  <c r="G157" i="43"/>
  <c r="G156" i="43"/>
  <c r="G155" i="43"/>
  <c r="G154" i="43"/>
  <c r="G153" i="43"/>
  <c r="G152" i="43"/>
  <c r="G151" i="43"/>
  <c r="G150" i="43"/>
  <c r="G149" i="43"/>
  <c r="G148" i="43"/>
  <c r="G147" i="43"/>
  <c r="G146" i="43"/>
  <c r="G145" i="43"/>
  <c r="G144" i="43"/>
  <c r="G143" i="43"/>
  <c r="G142" i="43"/>
  <c r="G141" i="43"/>
  <c r="G140" i="43"/>
  <c r="G139" i="43"/>
  <c r="G138" i="43"/>
  <c r="G137" i="43"/>
  <c r="G136" i="43"/>
  <c r="G135" i="43"/>
  <c r="G134" i="43"/>
  <c r="G133" i="43"/>
  <c r="G132" i="43"/>
  <c r="G131" i="43"/>
  <c r="G130" i="43"/>
  <c r="G129" i="43"/>
  <c r="G128" i="43"/>
  <c r="G127" i="43"/>
  <c r="G126" i="43"/>
  <c r="G125" i="43"/>
  <c r="G124" i="43"/>
  <c r="G123" i="43"/>
  <c r="G122" i="43"/>
  <c r="G121" i="43"/>
  <c r="G120" i="43"/>
  <c r="G119" i="43"/>
  <c r="G118" i="43"/>
  <c r="G117" i="43"/>
  <c r="G116" i="43"/>
  <c r="G115" i="43"/>
  <c r="G114" i="43"/>
  <c r="G113" i="43"/>
  <c r="G112" i="43"/>
  <c r="G111" i="43"/>
  <c r="G110" i="43"/>
  <c r="G109" i="43"/>
  <c r="G108" i="43"/>
  <c r="G107" i="43"/>
  <c r="G106" i="43"/>
  <c r="G105" i="43"/>
  <c r="G104" i="43"/>
  <c r="G103" i="43"/>
  <c r="G102" i="43"/>
  <c r="G101" i="43"/>
  <c r="G100" i="43"/>
  <c r="G99" i="43"/>
  <c r="G98" i="43"/>
  <c r="G97" i="43"/>
  <c r="G96" i="43"/>
  <c r="G95" i="43"/>
  <c r="G94" i="43"/>
  <c r="G93" i="43"/>
  <c r="G92" i="43"/>
  <c r="G91" i="43"/>
  <c r="G90" i="43"/>
  <c r="G89" i="43"/>
  <c r="G88" i="43"/>
  <c r="G87" i="43"/>
  <c r="G86" i="43"/>
  <c r="G85" i="43"/>
  <c r="G84" i="43"/>
  <c r="G83" i="43"/>
  <c r="G82" i="43"/>
  <c r="G81" i="43"/>
  <c r="G80" i="43"/>
  <c r="G79" i="43"/>
  <c r="G78" i="43"/>
  <c r="G77" i="43"/>
  <c r="G76" i="43"/>
  <c r="G75" i="43"/>
  <c r="G74" i="43"/>
  <c r="G73" i="43"/>
  <c r="G72" i="43"/>
  <c r="G71" i="43"/>
  <c r="G70" i="43"/>
  <c r="G69" i="43"/>
  <c r="G68" i="43"/>
  <c r="G67" i="43"/>
  <c r="G66" i="43"/>
  <c r="G65" i="43"/>
  <c r="G64" i="43"/>
  <c r="G63" i="43"/>
  <c r="G62" i="43"/>
  <c r="G61" i="43"/>
  <c r="G60" i="43"/>
  <c r="G59" i="43"/>
  <c r="G58" i="43"/>
  <c r="G57" i="43"/>
  <c r="G56" i="43"/>
  <c r="G55" i="43"/>
  <c r="G54" i="43"/>
  <c r="G53" i="43"/>
  <c r="G52" i="43"/>
  <c r="G51" i="43"/>
  <c r="G50" i="43"/>
  <c r="G49" i="43"/>
  <c r="G48" i="43"/>
  <c r="G47" i="43"/>
  <c r="G46" i="43"/>
  <c r="G45" i="43"/>
  <c r="G44" i="43"/>
  <c r="G43" i="43"/>
  <c r="G42" i="43"/>
  <c r="G41" i="43"/>
  <c r="G40" i="43"/>
  <c r="G39" i="43"/>
  <c r="G38" i="43"/>
  <c r="G37" i="43"/>
  <c r="G36" i="43"/>
  <c r="G35" i="43"/>
  <c r="G34" i="43"/>
  <c r="G33" i="43"/>
  <c r="G32" i="43"/>
  <c r="G31" i="43"/>
  <c r="G30" i="43"/>
  <c r="G29" i="43"/>
  <c r="G28" i="43"/>
  <c r="G27" i="43"/>
  <c r="G26" i="43"/>
  <c r="G25" i="43"/>
  <c r="G224" i="44"/>
  <c r="G223" i="44"/>
  <c r="G222" i="44"/>
  <c r="G221" i="44"/>
  <c r="G220" i="44"/>
  <c r="G219" i="44"/>
  <c r="G218" i="44"/>
  <c r="G217" i="44"/>
  <c r="G216" i="44"/>
  <c r="G215" i="44"/>
  <c r="G214" i="44"/>
  <c r="G213" i="44"/>
  <c r="G212" i="44"/>
  <c r="G211" i="44"/>
  <c r="G210" i="44"/>
  <c r="G209" i="44"/>
  <c r="G208" i="44"/>
  <c r="G207" i="44"/>
  <c r="G206" i="44"/>
  <c r="G205" i="44"/>
  <c r="G204" i="44"/>
  <c r="G203" i="44"/>
  <c r="G202" i="44"/>
  <c r="G201" i="44"/>
  <c r="G200" i="44"/>
  <c r="G199" i="44"/>
  <c r="G198" i="44"/>
  <c r="G197" i="44"/>
  <c r="G196" i="44"/>
  <c r="G195" i="44"/>
  <c r="G194" i="44"/>
  <c r="G193" i="44"/>
  <c r="G192" i="44"/>
  <c r="G191" i="44"/>
  <c r="G190" i="44"/>
  <c r="G189" i="44"/>
  <c r="G188" i="44"/>
  <c r="G187" i="44"/>
  <c r="G186" i="44"/>
  <c r="G185" i="44"/>
  <c r="G184" i="44"/>
  <c r="G183" i="44"/>
  <c r="G182" i="44"/>
  <c r="G181" i="44"/>
  <c r="G180" i="44"/>
  <c r="G179" i="44"/>
  <c r="G178" i="44"/>
  <c r="G177" i="44"/>
  <c r="G176" i="44"/>
  <c r="G175" i="44"/>
  <c r="G174" i="44"/>
  <c r="G173" i="44"/>
  <c r="G172" i="44"/>
  <c r="G171" i="44"/>
  <c r="G170" i="44"/>
  <c r="G169" i="44"/>
  <c r="G168" i="44"/>
  <c r="G167" i="44"/>
  <c r="G166" i="44"/>
  <c r="G165" i="44"/>
  <c r="G164" i="44"/>
  <c r="G163" i="44"/>
  <c r="G162" i="44"/>
  <c r="G161" i="44"/>
  <c r="G160" i="44"/>
  <c r="G159" i="44"/>
  <c r="G158" i="44"/>
  <c r="G157" i="44"/>
  <c r="G156" i="44"/>
  <c r="G155" i="44"/>
  <c r="G154" i="44"/>
  <c r="G153" i="44"/>
  <c r="G152" i="44"/>
  <c r="G151" i="44"/>
  <c r="G150" i="44"/>
  <c r="G149" i="44"/>
  <c r="G148" i="44"/>
  <c r="G147" i="44"/>
  <c r="G146" i="44"/>
  <c r="G145" i="44"/>
  <c r="G144" i="44"/>
  <c r="G143" i="44"/>
  <c r="G142" i="44"/>
  <c r="G141" i="44"/>
  <c r="G140" i="44"/>
  <c r="G139" i="44"/>
  <c r="G138" i="44"/>
  <c r="G137" i="44"/>
  <c r="G136" i="44"/>
  <c r="G135" i="44"/>
  <c r="G134" i="44"/>
  <c r="G133" i="44"/>
  <c r="G132" i="44"/>
  <c r="G131" i="44"/>
  <c r="G130" i="44"/>
  <c r="G129" i="44"/>
  <c r="G128" i="44"/>
  <c r="G127" i="44"/>
  <c r="G126" i="44"/>
  <c r="G125" i="44"/>
  <c r="G124" i="44"/>
  <c r="G123" i="44"/>
  <c r="G122" i="44"/>
  <c r="G121" i="44"/>
  <c r="G120" i="44"/>
  <c r="G119" i="44"/>
  <c r="G118" i="44"/>
  <c r="G117" i="44"/>
  <c r="G116" i="44"/>
  <c r="G115" i="44"/>
  <c r="G114" i="44"/>
  <c r="G113" i="44"/>
  <c r="G112" i="44"/>
  <c r="G111" i="44"/>
  <c r="G110" i="44"/>
  <c r="G109" i="44"/>
  <c r="G108" i="44"/>
  <c r="G107" i="44"/>
  <c r="G106" i="44"/>
  <c r="G105" i="44"/>
  <c r="G104" i="44"/>
  <c r="G103" i="44"/>
  <c r="G102" i="44"/>
  <c r="G101" i="44"/>
  <c r="G100" i="44"/>
  <c r="G99" i="44"/>
  <c r="G98" i="44"/>
  <c r="G97" i="44"/>
  <c r="G96" i="44"/>
  <c r="G95" i="44"/>
  <c r="G94" i="44"/>
  <c r="G93" i="44"/>
  <c r="G92" i="44"/>
  <c r="G91" i="44"/>
  <c r="G90" i="44"/>
  <c r="G89" i="44"/>
  <c r="G88" i="44"/>
  <c r="G87" i="44"/>
  <c r="G86" i="44"/>
  <c r="G85" i="44"/>
  <c r="G84" i="44"/>
  <c r="G83" i="44"/>
  <c r="G82" i="44"/>
  <c r="G81" i="44"/>
  <c r="G80" i="44"/>
  <c r="G79" i="44"/>
  <c r="G78" i="44"/>
  <c r="G77" i="44"/>
  <c r="G76" i="44"/>
  <c r="G75" i="44"/>
  <c r="G74" i="44"/>
  <c r="G73" i="44"/>
  <c r="G72" i="44"/>
  <c r="G71" i="44"/>
  <c r="G70" i="44"/>
  <c r="G69" i="44"/>
  <c r="G68" i="44"/>
  <c r="G67" i="44"/>
  <c r="G66" i="44"/>
  <c r="G65" i="44"/>
  <c r="G64" i="44"/>
  <c r="G63" i="44"/>
  <c r="G62" i="44"/>
  <c r="G61" i="44"/>
  <c r="G60" i="44"/>
  <c r="G59" i="44"/>
  <c r="G58" i="44"/>
  <c r="G57" i="44"/>
  <c r="G56" i="44"/>
  <c r="G55" i="44"/>
  <c r="G54" i="44"/>
  <c r="G53" i="44"/>
  <c r="G52" i="44"/>
  <c r="G51" i="44"/>
  <c r="G50" i="44"/>
  <c r="G49" i="44"/>
  <c r="G48" i="44"/>
  <c r="G47" i="44"/>
  <c r="G46" i="44"/>
  <c r="G45" i="44"/>
  <c r="G44" i="44"/>
  <c r="G43" i="44"/>
  <c r="G42" i="44"/>
  <c r="G41" i="44"/>
  <c r="G40" i="44"/>
  <c r="G39" i="44"/>
  <c r="G38" i="44"/>
  <c r="G37" i="44"/>
  <c r="G36" i="44"/>
  <c r="G35" i="44"/>
  <c r="G34" i="44"/>
  <c r="G33" i="44"/>
  <c r="G32" i="44"/>
  <c r="G31" i="44"/>
  <c r="G30" i="44"/>
  <c r="G29" i="44"/>
  <c r="G28" i="44"/>
  <c r="G27" i="44"/>
  <c r="G26" i="44"/>
  <c r="G25" i="44"/>
  <c r="G224" i="45"/>
  <c r="G223" i="45"/>
  <c r="G222" i="45"/>
  <c r="G221" i="45"/>
  <c r="G220" i="45"/>
  <c r="G219" i="45"/>
  <c r="G218" i="45"/>
  <c r="G217" i="45"/>
  <c r="G216" i="45"/>
  <c r="G215" i="45"/>
  <c r="G214" i="45"/>
  <c r="G213" i="45"/>
  <c r="G212" i="45"/>
  <c r="G211" i="45"/>
  <c r="G210" i="45"/>
  <c r="G209" i="45"/>
  <c r="G208" i="45"/>
  <c r="G207" i="45"/>
  <c r="G206" i="45"/>
  <c r="G205" i="45"/>
  <c r="G204" i="45"/>
  <c r="G203" i="45"/>
  <c r="G202" i="45"/>
  <c r="G201" i="45"/>
  <c r="G200" i="45"/>
  <c r="G199" i="45"/>
  <c r="G198" i="45"/>
  <c r="G197" i="45"/>
  <c r="G196" i="45"/>
  <c r="G195" i="45"/>
  <c r="G194" i="45"/>
  <c r="G193" i="45"/>
  <c r="G192" i="45"/>
  <c r="G191" i="45"/>
  <c r="G190" i="45"/>
  <c r="G189" i="45"/>
  <c r="G188" i="45"/>
  <c r="G187" i="45"/>
  <c r="G186" i="45"/>
  <c r="G185" i="45"/>
  <c r="G184" i="45"/>
  <c r="G183" i="45"/>
  <c r="G182" i="45"/>
  <c r="G181" i="45"/>
  <c r="G180" i="45"/>
  <c r="G179" i="45"/>
  <c r="G178" i="45"/>
  <c r="G177" i="45"/>
  <c r="G176" i="45"/>
  <c r="G175" i="45"/>
  <c r="G174" i="45"/>
  <c r="G173" i="45"/>
  <c r="G172" i="45"/>
  <c r="G171" i="45"/>
  <c r="G170" i="45"/>
  <c r="G169" i="45"/>
  <c r="G168" i="45"/>
  <c r="G167" i="45"/>
  <c r="G166" i="45"/>
  <c r="G165" i="45"/>
  <c r="G164" i="45"/>
  <c r="G163" i="45"/>
  <c r="G162" i="45"/>
  <c r="G161" i="45"/>
  <c r="G160" i="45"/>
  <c r="G159" i="45"/>
  <c r="G158" i="45"/>
  <c r="G157" i="45"/>
  <c r="G156" i="45"/>
  <c r="G155" i="45"/>
  <c r="G154" i="45"/>
  <c r="G153" i="45"/>
  <c r="G152" i="45"/>
  <c r="G151" i="45"/>
  <c r="G150" i="45"/>
  <c r="G149" i="45"/>
  <c r="G148" i="45"/>
  <c r="G147" i="45"/>
  <c r="G146" i="45"/>
  <c r="G145" i="45"/>
  <c r="G144" i="45"/>
  <c r="G143" i="45"/>
  <c r="G142" i="45"/>
  <c r="G141" i="45"/>
  <c r="G140" i="45"/>
  <c r="G139" i="45"/>
  <c r="G138" i="45"/>
  <c r="G137" i="45"/>
  <c r="G136" i="45"/>
  <c r="G135" i="45"/>
  <c r="G134" i="45"/>
  <c r="G133" i="45"/>
  <c r="G132" i="45"/>
  <c r="G131" i="45"/>
  <c r="G130" i="45"/>
  <c r="G129" i="45"/>
  <c r="G128" i="45"/>
  <c r="G127" i="45"/>
  <c r="G126" i="45"/>
  <c r="G125" i="45"/>
  <c r="G124" i="45"/>
  <c r="G123" i="45"/>
  <c r="G122" i="45"/>
  <c r="G121" i="45"/>
  <c r="G120" i="45"/>
  <c r="G119" i="45"/>
  <c r="G118" i="45"/>
  <c r="G117" i="45"/>
  <c r="G116" i="45"/>
  <c r="G115" i="45"/>
  <c r="G114" i="45"/>
  <c r="G113" i="45"/>
  <c r="G112" i="45"/>
  <c r="G111" i="45"/>
  <c r="G110" i="45"/>
  <c r="G109" i="45"/>
  <c r="G108" i="45"/>
  <c r="G107" i="45"/>
  <c r="G106" i="45"/>
  <c r="G105" i="45"/>
  <c r="G104" i="45"/>
  <c r="G103" i="45"/>
  <c r="G102" i="45"/>
  <c r="G101" i="45"/>
  <c r="G100" i="45"/>
  <c r="G99" i="45"/>
  <c r="G98" i="45"/>
  <c r="G97" i="45"/>
  <c r="G96" i="45"/>
  <c r="G95" i="45"/>
  <c r="G94" i="45"/>
  <c r="G93" i="45"/>
  <c r="G92" i="45"/>
  <c r="G91" i="45"/>
  <c r="G90" i="45"/>
  <c r="G89" i="45"/>
  <c r="G88" i="45"/>
  <c r="G87" i="45"/>
  <c r="G86" i="45"/>
  <c r="G85" i="45"/>
  <c r="G84" i="45"/>
  <c r="G83" i="45"/>
  <c r="G82" i="45"/>
  <c r="G81" i="45"/>
  <c r="G80" i="45"/>
  <c r="G79" i="45"/>
  <c r="G78" i="45"/>
  <c r="G77" i="45"/>
  <c r="G76" i="45"/>
  <c r="G75" i="45"/>
  <c r="G74" i="45"/>
  <c r="G73" i="45"/>
  <c r="G72" i="45"/>
  <c r="G71" i="45"/>
  <c r="G70" i="45"/>
  <c r="G69" i="45"/>
  <c r="G68" i="45"/>
  <c r="G67" i="45"/>
  <c r="G66" i="45"/>
  <c r="G65" i="45"/>
  <c r="G64" i="45"/>
  <c r="G63" i="45"/>
  <c r="G62" i="45"/>
  <c r="G61" i="45"/>
  <c r="G60" i="45"/>
  <c r="G59" i="45"/>
  <c r="G58" i="45"/>
  <c r="G57" i="45"/>
  <c r="G56" i="45"/>
  <c r="G55" i="45"/>
  <c r="G54" i="45"/>
  <c r="G53" i="45"/>
  <c r="G52" i="45"/>
  <c r="G51" i="45"/>
  <c r="G50" i="45"/>
  <c r="G49" i="45"/>
  <c r="G48" i="45"/>
  <c r="G47" i="45"/>
  <c r="G46" i="45"/>
  <c r="G45" i="45"/>
  <c r="G44" i="45"/>
  <c r="G43" i="45"/>
  <c r="G42" i="45"/>
  <c r="G41" i="45"/>
  <c r="G40" i="45"/>
  <c r="G39" i="45"/>
  <c r="G38" i="45"/>
  <c r="G37" i="45"/>
  <c r="G36" i="45"/>
  <c r="G35" i="45"/>
  <c r="G34" i="45"/>
  <c r="G33" i="45"/>
  <c r="G32" i="45"/>
  <c r="G31" i="45"/>
  <c r="G30" i="45"/>
  <c r="G29" i="45"/>
  <c r="G28" i="45"/>
  <c r="G27" i="45"/>
  <c r="G26" i="45"/>
  <c r="G25" i="45"/>
  <c r="G224" i="32"/>
  <c r="G223" i="32"/>
  <c r="G222" i="32"/>
  <c r="G221" i="32"/>
  <c r="G220" i="32"/>
  <c r="G219" i="32"/>
  <c r="G218" i="32"/>
  <c r="G217" i="32"/>
  <c r="G216" i="32"/>
  <c r="G215" i="32"/>
  <c r="G214" i="32"/>
  <c r="G213" i="32"/>
  <c r="G212" i="32"/>
  <c r="G211" i="32"/>
  <c r="G210" i="32"/>
  <c r="G209" i="32"/>
  <c r="G208" i="32"/>
  <c r="G207" i="32"/>
  <c r="G206" i="32"/>
  <c r="G205" i="32"/>
  <c r="G204" i="32"/>
  <c r="G203" i="32"/>
  <c r="G202" i="32"/>
  <c r="G201" i="32"/>
  <c r="G200" i="32"/>
  <c r="G199" i="32"/>
  <c r="G198" i="32"/>
  <c r="G197" i="32"/>
  <c r="G196" i="32"/>
  <c r="G195" i="32"/>
  <c r="G194" i="32"/>
  <c r="G193" i="32"/>
  <c r="G192" i="32"/>
  <c r="G191" i="32"/>
  <c r="G190" i="32"/>
  <c r="G189" i="32"/>
  <c r="G188" i="32"/>
  <c r="G187" i="32"/>
  <c r="G186" i="32"/>
  <c r="G185" i="32"/>
  <c r="G184" i="32"/>
  <c r="G183" i="32"/>
  <c r="G182" i="32"/>
  <c r="G181" i="32"/>
  <c r="G180" i="32"/>
  <c r="G179" i="32"/>
  <c r="G178" i="32"/>
  <c r="G177" i="32"/>
  <c r="G176" i="32"/>
  <c r="G175" i="32"/>
  <c r="G174" i="32"/>
  <c r="G173" i="32"/>
  <c r="G172" i="32"/>
  <c r="G171" i="32"/>
  <c r="G170" i="32"/>
  <c r="G169" i="32"/>
  <c r="G168" i="32"/>
  <c r="G167" i="32"/>
  <c r="G166" i="32"/>
  <c r="G165" i="32"/>
  <c r="G164" i="32"/>
  <c r="G163" i="32"/>
  <c r="G162" i="32"/>
  <c r="G161" i="32"/>
  <c r="G160" i="32"/>
  <c r="G159" i="32"/>
  <c r="G158" i="32"/>
  <c r="G157" i="32"/>
  <c r="G156" i="32"/>
  <c r="G155" i="32"/>
  <c r="G154" i="32"/>
  <c r="G153" i="32"/>
  <c r="G152" i="32"/>
  <c r="G151" i="32"/>
  <c r="G150" i="32"/>
  <c r="G149" i="32"/>
  <c r="G148" i="32"/>
  <c r="G147" i="32"/>
  <c r="G146" i="32"/>
  <c r="G145" i="32"/>
  <c r="G144" i="32"/>
  <c r="G143" i="32"/>
  <c r="G142" i="32"/>
  <c r="G141" i="32"/>
  <c r="G140" i="32"/>
  <c r="G139" i="32"/>
  <c r="G138" i="32"/>
  <c r="G137" i="32"/>
  <c r="G136" i="32"/>
  <c r="G135" i="32"/>
  <c r="G134" i="32"/>
  <c r="G133" i="32"/>
  <c r="G132" i="32"/>
  <c r="G131" i="32"/>
  <c r="G130" i="32"/>
  <c r="G129" i="32"/>
  <c r="G128" i="32"/>
  <c r="G127" i="32"/>
  <c r="G126" i="32"/>
  <c r="G125" i="32"/>
  <c r="G124" i="32"/>
  <c r="G123" i="32"/>
  <c r="G122" i="32"/>
  <c r="G121" i="32"/>
  <c r="G120" i="32"/>
  <c r="G119" i="32"/>
  <c r="G118" i="32"/>
  <c r="G117" i="32"/>
  <c r="G116" i="32"/>
  <c r="G115" i="32"/>
  <c r="G114" i="32"/>
  <c r="G113" i="32"/>
  <c r="G112" i="32"/>
  <c r="G111" i="32"/>
  <c r="G110" i="32"/>
  <c r="G109" i="32"/>
  <c r="G108" i="32"/>
  <c r="G107" i="32"/>
  <c r="G106" i="32"/>
  <c r="G105" i="32"/>
  <c r="G104" i="32"/>
  <c r="G103" i="32"/>
  <c r="G102" i="32"/>
  <c r="G101" i="32"/>
  <c r="G100" i="32"/>
  <c r="G99" i="32"/>
  <c r="G98" i="32"/>
  <c r="G97" i="32"/>
  <c r="G96" i="32"/>
  <c r="G95" i="32"/>
  <c r="G94" i="32"/>
  <c r="G93" i="32"/>
  <c r="G92" i="32"/>
  <c r="G91" i="32"/>
  <c r="G90" i="32"/>
  <c r="G89" i="32"/>
  <c r="G88" i="32"/>
  <c r="G87" i="32"/>
  <c r="G86" i="32"/>
  <c r="G85" i="32"/>
  <c r="G84" i="32"/>
  <c r="G83" i="32"/>
  <c r="G82" i="32"/>
  <c r="G81" i="32"/>
  <c r="G80" i="32"/>
  <c r="G79" i="32"/>
  <c r="G78" i="32"/>
  <c r="G77" i="32"/>
  <c r="G76" i="32"/>
  <c r="G75" i="32"/>
  <c r="G74" i="32"/>
  <c r="G73" i="32"/>
  <c r="G72" i="32"/>
  <c r="G71" i="32"/>
  <c r="G70" i="32"/>
  <c r="G69" i="32"/>
  <c r="G68" i="32"/>
  <c r="G67" i="32"/>
  <c r="G66" i="32"/>
  <c r="G65" i="32"/>
  <c r="G64" i="32"/>
  <c r="G63" i="32"/>
  <c r="G62" i="32"/>
  <c r="G61" i="32"/>
  <c r="G60" i="32"/>
  <c r="G59" i="32"/>
  <c r="G58" i="32"/>
  <c r="G57" i="32"/>
  <c r="G56" i="32"/>
  <c r="G55" i="32"/>
  <c r="G54" i="32"/>
  <c r="G53" i="32"/>
  <c r="G52" i="32"/>
  <c r="G51" i="32"/>
  <c r="G50" i="32"/>
  <c r="G49" i="32"/>
  <c r="G48" i="32"/>
  <c r="G47" i="32"/>
  <c r="G46" i="32"/>
  <c r="G45" i="32"/>
  <c r="G44" i="32"/>
  <c r="G43" i="32"/>
  <c r="G42" i="32"/>
  <c r="G41" i="32"/>
  <c r="G40" i="32"/>
  <c r="G39" i="32"/>
  <c r="G38" i="32"/>
  <c r="G37" i="32"/>
  <c r="G36" i="32"/>
  <c r="G35" i="32"/>
  <c r="G34" i="32"/>
  <c r="G33" i="32"/>
  <c r="G32" i="32"/>
  <c r="G31" i="32"/>
  <c r="G30" i="32"/>
  <c r="G29" i="32"/>
  <c r="G28" i="32"/>
  <c r="G27" i="32"/>
  <c r="G26" i="32"/>
  <c r="G25" i="32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CE208" i="1"/>
  <c r="CB208" i="1"/>
  <c r="BY208" i="1"/>
  <c r="BV208" i="1"/>
  <c r="BS208" i="1"/>
  <c r="BP208" i="1"/>
  <c r="BM208" i="1"/>
  <c r="BJ208" i="1"/>
  <c r="BG208" i="1"/>
  <c r="BD208" i="1"/>
  <c r="BA208" i="1"/>
  <c r="AX208" i="1"/>
  <c r="CE207" i="1"/>
  <c r="CB207" i="1"/>
  <c r="BY207" i="1"/>
  <c r="BV207" i="1"/>
  <c r="BS207" i="1"/>
  <c r="BP207" i="1"/>
  <c r="BM207" i="1"/>
  <c r="BJ207" i="1"/>
  <c r="BG207" i="1"/>
  <c r="BD207" i="1"/>
  <c r="BA207" i="1"/>
  <c r="AX207" i="1"/>
  <c r="CE206" i="1"/>
  <c r="CB206" i="1"/>
  <c r="BY206" i="1"/>
  <c r="BV206" i="1"/>
  <c r="BS206" i="1"/>
  <c r="BP206" i="1"/>
  <c r="BM206" i="1"/>
  <c r="BJ206" i="1"/>
  <c r="BG206" i="1"/>
  <c r="BD206" i="1"/>
  <c r="BA206" i="1"/>
  <c r="AX206" i="1"/>
  <c r="CE205" i="1"/>
  <c r="CB205" i="1"/>
  <c r="BY205" i="1"/>
  <c r="BV205" i="1"/>
  <c r="BS205" i="1"/>
  <c r="BP205" i="1"/>
  <c r="BM205" i="1"/>
  <c r="BJ205" i="1"/>
  <c r="BG205" i="1"/>
  <c r="BD205" i="1"/>
  <c r="BA205" i="1"/>
  <c r="AX205" i="1"/>
  <c r="CE204" i="1"/>
  <c r="CB204" i="1"/>
  <c r="BY204" i="1"/>
  <c r="BV204" i="1"/>
  <c r="BS204" i="1"/>
  <c r="BP204" i="1"/>
  <c r="BM204" i="1"/>
  <c r="BJ204" i="1"/>
  <c r="BG204" i="1"/>
  <c r="BD204" i="1"/>
  <c r="BA204" i="1"/>
  <c r="AX204" i="1"/>
  <c r="CE203" i="1"/>
  <c r="CB203" i="1"/>
  <c r="BY203" i="1"/>
  <c r="BV203" i="1"/>
  <c r="BS203" i="1"/>
  <c r="BP203" i="1"/>
  <c r="BM203" i="1"/>
  <c r="BJ203" i="1"/>
  <c r="BG203" i="1"/>
  <c r="BD203" i="1"/>
  <c r="BA203" i="1"/>
  <c r="AX203" i="1"/>
  <c r="CE202" i="1"/>
  <c r="CB202" i="1"/>
  <c r="BY202" i="1"/>
  <c r="BV202" i="1"/>
  <c r="BS202" i="1"/>
  <c r="BP202" i="1"/>
  <c r="BM202" i="1"/>
  <c r="BJ202" i="1"/>
  <c r="BG202" i="1"/>
  <c r="BD202" i="1"/>
  <c r="BA202" i="1"/>
  <c r="AX202" i="1"/>
  <c r="CE201" i="1"/>
  <c r="CB201" i="1"/>
  <c r="BY201" i="1"/>
  <c r="BV201" i="1"/>
  <c r="BS201" i="1"/>
  <c r="BP201" i="1"/>
  <c r="BM201" i="1"/>
  <c r="BJ201" i="1"/>
  <c r="BG201" i="1"/>
  <c r="BD201" i="1"/>
  <c r="BA201" i="1"/>
  <c r="AX201" i="1"/>
  <c r="CE200" i="1"/>
  <c r="CB200" i="1"/>
  <c r="BY200" i="1"/>
  <c r="BV200" i="1"/>
  <c r="BS200" i="1"/>
  <c r="BP200" i="1"/>
  <c r="BM200" i="1"/>
  <c r="BJ200" i="1"/>
  <c r="BG200" i="1"/>
  <c r="BD200" i="1"/>
  <c r="BA200" i="1"/>
  <c r="AX200" i="1"/>
  <c r="CE199" i="1"/>
  <c r="CB199" i="1"/>
  <c r="BY199" i="1"/>
  <c r="BV199" i="1"/>
  <c r="BS199" i="1"/>
  <c r="BP199" i="1"/>
  <c r="BM199" i="1"/>
  <c r="BJ199" i="1"/>
  <c r="BG199" i="1"/>
  <c r="BD199" i="1"/>
  <c r="BA199" i="1"/>
  <c r="AX199" i="1"/>
  <c r="CE198" i="1"/>
  <c r="CB198" i="1"/>
  <c r="BY198" i="1"/>
  <c r="BV198" i="1"/>
  <c r="BS198" i="1"/>
  <c r="BP198" i="1"/>
  <c r="BM198" i="1"/>
  <c r="BJ198" i="1"/>
  <c r="BG198" i="1"/>
  <c r="BD198" i="1"/>
  <c r="BA198" i="1"/>
  <c r="AX198" i="1"/>
  <c r="CE197" i="1"/>
  <c r="CB197" i="1"/>
  <c r="BY197" i="1"/>
  <c r="BV197" i="1"/>
  <c r="BS197" i="1"/>
  <c r="BP197" i="1"/>
  <c r="BM197" i="1"/>
  <c r="BJ197" i="1"/>
  <c r="BG197" i="1"/>
  <c r="BD197" i="1"/>
  <c r="BA197" i="1"/>
  <c r="AX197" i="1"/>
  <c r="CE196" i="1"/>
  <c r="CB196" i="1"/>
  <c r="BY196" i="1"/>
  <c r="BV196" i="1"/>
  <c r="BS196" i="1"/>
  <c r="BP196" i="1"/>
  <c r="BM196" i="1"/>
  <c r="BJ196" i="1"/>
  <c r="BG196" i="1"/>
  <c r="BD196" i="1"/>
  <c r="BA196" i="1"/>
  <c r="AX196" i="1"/>
  <c r="CE195" i="1"/>
  <c r="CB195" i="1"/>
  <c r="BY195" i="1"/>
  <c r="BV195" i="1"/>
  <c r="BS195" i="1"/>
  <c r="BP195" i="1"/>
  <c r="BM195" i="1"/>
  <c r="BJ195" i="1"/>
  <c r="BG195" i="1"/>
  <c r="BD195" i="1"/>
  <c r="BA195" i="1"/>
  <c r="AX195" i="1"/>
  <c r="CE194" i="1"/>
  <c r="CB194" i="1"/>
  <c r="BY194" i="1"/>
  <c r="BV194" i="1"/>
  <c r="BS194" i="1"/>
  <c r="BP194" i="1"/>
  <c r="BM194" i="1"/>
  <c r="BJ194" i="1"/>
  <c r="BG194" i="1"/>
  <c r="BD194" i="1"/>
  <c r="BA194" i="1"/>
  <c r="AX194" i="1"/>
  <c r="CE193" i="1"/>
  <c r="CB193" i="1"/>
  <c r="BY193" i="1"/>
  <c r="BV193" i="1"/>
  <c r="BS193" i="1"/>
  <c r="BP193" i="1"/>
  <c r="BM193" i="1"/>
  <c r="BJ193" i="1"/>
  <c r="BG193" i="1"/>
  <c r="BD193" i="1"/>
  <c r="BA193" i="1"/>
  <c r="AX193" i="1"/>
  <c r="CE192" i="1"/>
  <c r="CB192" i="1"/>
  <c r="BY192" i="1"/>
  <c r="BV192" i="1"/>
  <c r="BS192" i="1"/>
  <c r="BP192" i="1"/>
  <c r="BM192" i="1"/>
  <c r="BJ192" i="1"/>
  <c r="BG192" i="1"/>
  <c r="BD192" i="1"/>
  <c r="BA192" i="1"/>
  <c r="AX192" i="1"/>
  <c r="CE191" i="1"/>
  <c r="CB191" i="1"/>
  <c r="BY191" i="1"/>
  <c r="BV191" i="1"/>
  <c r="BS191" i="1"/>
  <c r="BP191" i="1"/>
  <c r="BM191" i="1"/>
  <c r="BJ191" i="1"/>
  <c r="BG191" i="1"/>
  <c r="BD191" i="1"/>
  <c r="BA191" i="1"/>
  <c r="AX191" i="1"/>
  <c r="CE190" i="1"/>
  <c r="CB190" i="1"/>
  <c r="BY190" i="1"/>
  <c r="BV190" i="1"/>
  <c r="BS190" i="1"/>
  <c r="BP190" i="1"/>
  <c r="BM190" i="1"/>
  <c r="BJ190" i="1"/>
  <c r="BG190" i="1"/>
  <c r="BD190" i="1"/>
  <c r="BA190" i="1"/>
  <c r="AX190" i="1"/>
  <c r="CE189" i="1"/>
  <c r="CB189" i="1"/>
  <c r="BY189" i="1"/>
  <c r="BV189" i="1"/>
  <c r="BS189" i="1"/>
  <c r="BP189" i="1"/>
  <c r="BM189" i="1"/>
  <c r="BJ189" i="1"/>
  <c r="BG189" i="1"/>
  <c r="BD189" i="1"/>
  <c r="BA189" i="1"/>
  <c r="AX189" i="1"/>
  <c r="CE188" i="1"/>
  <c r="CB188" i="1"/>
  <c r="BY188" i="1"/>
  <c r="BV188" i="1"/>
  <c r="BS188" i="1"/>
  <c r="BP188" i="1"/>
  <c r="BM188" i="1"/>
  <c r="BJ188" i="1"/>
  <c r="BG188" i="1"/>
  <c r="BD188" i="1"/>
  <c r="BA188" i="1"/>
  <c r="AX188" i="1"/>
  <c r="CE187" i="1"/>
  <c r="CB187" i="1"/>
  <c r="BY187" i="1"/>
  <c r="BV187" i="1"/>
  <c r="BS187" i="1"/>
  <c r="BP187" i="1"/>
  <c r="BM187" i="1"/>
  <c r="BJ187" i="1"/>
  <c r="BG187" i="1"/>
  <c r="BD187" i="1"/>
  <c r="BA187" i="1"/>
  <c r="AX187" i="1"/>
  <c r="CE186" i="1"/>
  <c r="CB186" i="1"/>
  <c r="BY186" i="1"/>
  <c r="BV186" i="1"/>
  <c r="BS186" i="1"/>
  <c r="BP186" i="1"/>
  <c r="BM186" i="1"/>
  <c r="BJ186" i="1"/>
  <c r="BG186" i="1"/>
  <c r="BD186" i="1"/>
  <c r="BA186" i="1"/>
  <c r="AX186" i="1"/>
  <c r="CE185" i="1"/>
  <c r="CB185" i="1"/>
  <c r="BY185" i="1"/>
  <c r="BV185" i="1"/>
  <c r="BS185" i="1"/>
  <c r="BP185" i="1"/>
  <c r="BM185" i="1"/>
  <c r="BJ185" i="1"/>
  <c r="BG185" i="1"/>
  <c r="BD185" i="1"/>
  <c r="BA185" i="1"/>
  <c r="AX185" i="1"/>
  <c r="CE184" i="1"/>
  <c r="CB184" i="1"/>
  <c r="BY184" i="1"/>
  <c r="BV184" i="1"/>
  <c r="BS184" i="1"/>
  <c r="BP184" i="1"/>
  <c r="BM184" i="1"/>
  <c r="BJ184" i="1"/>
  <c r="BG184" i="1"/>
  <c r="BD184" i="1"/>
  <c r="BA184" i="1"/>
  <c r="AX184" i="1"/>
  <c r="CE183" i="1"/>
  <c r="CB183" i="1"/>
  <c r="BY183" i="1"/>
  <c r="BV183" i="1"/>
  <c r="BS183" i="1"/>
  <c r="BP183" i="1"/>
  <c r="BM183" i="1"/>
  <c r="BJ183" i="1"/>
  <c r="BG183" i="1"/>
  <c r="BD183" i="1"/>
  <c r="BA183" i="1"/>
  <c r="AX183" i="1"/>
  <c r="CE182" i="1"/>
  <c r="CB182" i="1"/>
  <c r="BY182" i="1"/>
  <c r="BV182" i="1"/>
  <c r="BS182" i="1"/>
  <c r="BP182" i="1"/>
  <c r="BM182" i="1"/>
  <c r="BJ182" i="1"/>
  <c r="BG182" i="1"/>
  <c r="BD182" i="1"/>
  <c r="BA182" i="1"/>
  <c r="AX182" i="1"/>
  <c r="CE181" i="1"/>
  <c r="CB181" i="1"/>
  <c r="BY181" i="1"/>
  <c r="BV181" i="1"/>
  <c r="BS181" i="1"/>
  <c r="BP181" i="1"/>
  <c r="BM181" i="1"/>
  <c r="BJ181" i="1"/>
  <c r="BG181" i="1"/>
  <c r="BD181" i="1"/>
  <c r="BA181" i="1"/>
  <c r="AX181" i="1"/>
  <c r="CE180" i="1"/>
  <c r="CB180" i="1"/>
  <c r="BY180" i="1"/>
  <c r="BV180" i="1"/>
  <c r="BS180" i="1"/>
  <c r="BP180" i="1"/>
  <c r="BM180" i="1"/>
  <c r="BJ180" i="1"/>
  <c r="BG180" i="1"/>
  <c r="BD180" i="1"/>
  <c r="BA180" i="1"/>
  <c r="AX180" i="1"/>
  <c r="CE179" i="1"/>
  <c r="CB179" i="1"/>
  <c r="BY179" i="1"/>
  <c r="BV179" i="1"/>
  <c r="BS179" i="1"/>
  <c r="BP179" i="1"/>
  <c r="BM179" i="1"/>
  <c r="BJ179" i="1"/>
  <c r="BG179" i="1"/>
  <c r="BD179" i="1"/>
  <c r="BA179" i="1"/>
  <c r="AX179" i="1"/>
  <c r="CE178" i="1"/>
  <c r="CB178" i="1"/>
  <c r="BY178" i="1"/>
  <c r="BV178" i="1"/>
  <c r="BS178" i="1"/>
  <c r="BP178" i="1"/>
  <c r="BM178" i="1"/>
  <c r="BJ178" i="1"/>
  <c r="BG178" i="1"/>
  <c r="BD178" i="1"/>
  <c r="BA178" i="1"/>
  <c r="AX178" i="1"/>
  <c r="CE177" i="1"/>
  <c r="CB177" i="1"/>
  <c r="BY177" i="1"/>
  <c r="BV177" i="1"/>
  <c r="BS177" i="1"/>
  <c r="BP177" i="1"/>
  <c r="BM177" i="1"/>
  <c r="BJ177" i="1"/>
  <c r="BG177" i="1"/>
  <c r="BD177" i="1"/>
  <c r="BA177" i="1"/>
  <c r="AX177" i="1"/>
  <c r="CE176" i="1"/>
  <c r="CB176" i="1"/>
  <c r="BY176" i="1"/>
  <c r="BV176" i="1"/>
  <c r="BS176" i="1"/>
  <c r="BP176" i="1"/>
  <c r="BM176" i="1"/>
  <c r="BJ176" i="1"/>
  <c r="BG176" i="1"/>
  <c r="BD176" i="1"/>
  <c r="BA176" i="1"/>
  <c r="AX176" i="1"/>
  <c r="CE175" i="1"/>
  <c r="CB175" i="1"/>
  <c r="BY175" i="1"/>
  <c r="BV175" i="1"/>
  <c r="BS175" i="1"/>
  <c r="BP175" i="1"/>
  <c r="BM175" i="1"/>
  <c r="BJ175" i="1"/>
  <c r="BG175" i="1"/>
  <c r="BD175" i="1"/>
  <c r="BA175" i="1"/>
  <c r="AX175" i="1"/>
  <c r="CE174" i="1"/>
  <c r="CB174" i="1"/>
  <c r="BY174" i="1"/>
  <c r="BV174" i="1"/>
  <c r="BS174" i="1"/>
  <c r="BP174" i="1"/>
  <c r="BM174" i="1"/>
  <c r="BJ174" i="1"/>
  <c r="BG174" i="1"/>
  <c r="BD174" i="1"/>
  <c r="BA174" i="1"/>
  <c r="AX174" i="1"/>
  <c r="CE173" i="1"/>
  <c r="CB173" i="1"/>
  <c r="BY173" i="1"/>
  <c r="BV173" i="1"/>
  <c r="BS173" i="1"/>
  <c r="BP173" i="1"/>
  <c r="BM173" i="1"/>
  <c r="BJ173" i="1"/>
  <c r="BG173" i="1"/>
  <c r="BD173" i="1"/>
  <c r="BA173" i="1"/>
  <c r="AX173" i="1"/>
  <c r="CE172" i="1"/>
  <c r="CB172" i="1"/>
  <c r="BY172" i="1"/>
  <c r="BV172" i="1"/>
  <c r="BS172" i="1"/>
  <c r="BP172" i="1"/>
  <c r="BM172" i="1"/>
  <c r="BJ172" i="1"/>
  <c r="BG172" i="1"/>
  <c r="BD172" i="1"/>
  <c r="BA172" i="1"/>
  <c r="AX172" i="1"/>
  <c r="CE171" i="1"/>
  <c r="CB171" i="1"/>
  <c r="BY171" i="1"/>
  <c r="BV171" i="1"/>
  <c r="BS171" i="1"/>
  <c r="BP171" i="1"/>
  <c r="BM171" i="1"/>
  <c r="BJ171" i="1"/>
  <c r="BG171" i="1"/>
  <c r="BD171" i="1"/>
  <c r="BA171" i="1"/>
  <c r="AX171" i="1"/>
  <c r="CE170" i="1"/>
  <c r="CB170" i="1"/>
  <c r="BY170" i="1"/>
  <c r="BV170" i="1"/>
  <c r="BS170" i="1"/>
  <c r="BP170" i="1"/>
  <c r="BM170" i="1"/>
  <c r="BJ170" i="1"/>
  <c r="BG170" i="1"/>
  <c r="BD170" i="1"/>
  <c r="BA170" i="1"/>
  <c r="AX170" i="1"/>
  <c r="CE169" i="1"/>
  <c r="CB169" i="1"/>
  <c r="BY169" i="1"/>
  <c r="BV169" i="1"/>
  <c r="BS169" i="1"/>
  <c r="BP169" i="1"/>
  <c r="BM169" i="1"/>
  <c r="BJ169" i="1"/>
  <c r="BG169" i="1"/>
  <c r="BD169" i="1"/>
  <c r="BA169" i="1"/>
  <c r="AX169" i="1"/>
  <c r="CE168" i="1"/>
  <c r="CB168" i="1"/>
  <c r="BY168" i="1"/>
  <c r="BV168" i="1"/>
  <c r="BS168" i="1"/>
  <c r="BP168" i="1"/>
  <c r="BM168" i="1"/>
  <c r="BJ168" i="1"/>
  <c r="BG168" i="1"/>
  <c r="BD168" i="1"/>
  <c r="BA168" i="1"/>
  <c r="AX168" i="1"/>
  <c r="CE167" i="1"/>
  <c r="CB167" i="1"/>
  <c r="BY167" i="1"/>
  <c r="BV167" i="1"/>
  <c r="BS167" i="1"/>
  <c r="BP167" i="1"/>
  <c r="BM167" i="1"/>
  <c r="BJ167" i="1"/>
  <c r="BG167" i="1"/>
  <c r="BD167" i="1"/>
  <c r="BA167" i="1"/>
  <c r="AX167" i="1"/>
  <c r="CE166" i="1"/>
  <c r="CB166" i="1"/>
  <c r="BY166" i="1"/>
  <c r="BV166" i="1"/>
  <c r="BS166" i="1"/>
  <c r="BP166" i="1"/>
  <c r="BM166" i="1"/>
  <c r="BJ166" i="1"/>
  <c r="BG166" i="1"/>
  <c r="BD166" i="1"/>
  <c r="BA166" i="1"/>
  <c r="AX166" i="1"/>
  <c r="CE165" i="1"/>
  <c r="CB165" i="1"/>
  <c r="BY165" i="1"/>
  <c r="BV165" i="1"/>
  <c r="BS165" i="1"/>
  <c r="BP165" i="1"/>
  <c r="BM165" i="1"/>
  <c r="BJ165" i="1"/>
  <c r="BG165" i="1"/>
  <c r="BD165" i="1"/>
  <c r="BA165" i="1"/>
  <c r="AX165" i="1"/>
  <c r="CE164" i="1"/>
  <c r="CB164" i="1"/>
  <c r="BY164" i="1"/>
  <c r="BV164" i="1"/>
  <c r="BS164" i="1"/>
  <c r="BP164" i="1"/>
  <c r="BM164" i="1"/>
  <c r="BJ164" i="1"/>
  <c r="BG164" i="1"/>
  <c r="BD164" i="1"/>
  <c r="BA164" i="1"/>
  <c r="AX164" i="1"/>
  <c r="CE163" i="1"/>
  <c r="CB163" i="1"/>
  <c r="BY163" i="1"/>
  <c r="BV163" i="1"/>
  <c r="BS163" i="1"/>
  <c r="BP163" i="1"/>
  <c r="BM163" i="1"/>
  <c r="BJ163" i="1"/>
  <c r="BG163" i="1"/>
  <c r="BD163" i="1"/>
  <c r="BA163" i="1"/>
  <c r="AX163" i="1"/>
  <c r="CE162" i="1"/>
  <c r="CB162" i="1"/>
  <c r="BY162" i="1"/>
  <c r="BV162" i="1"/>
  <c r="BS162" i="1"/>
  <c r="BP162" i="1"/>
  <c r="BM162" i="1"/>
  <c r="BJ162" i="1"/>
  <c r="BG162" i="1"/>
  <c r="BD162" i="1"/>
  <c r="BA162" i="1"/>
  <c r="AX162" i="1"/>
  <c r="CE161" i="1"/>
  <c r="CB161" i="1"/>
  <c r="BY161" i="1"/>
  <c r="BV161" i="1"/>
  <c r="BS161" i="1"/>
  <c r="BP161" i="1"/>
  <c r="BM161" i="1"/>
  <c r="BJ161" i="1"/>
  <c r="BG161" i="1"/>
  <c r="BD161" i="1"/>
  <c r="BA161" i="1"/>
  <c r="AX161" i="1"/>
  <c r="CE160" i="1"/>
  <c r="CB160" i="1"/>
  <c r="BY160" i="1"/>
  <c r="BV160" i="1"/>
  <c r="BS160" i="1"/>
  <c r="BP160" i="1"/>
  <c r="BM160" i="1"/>
  <c r="BJ160" i="1"/>
  <c r="BG160" i="1"/>
  <c r="BD160" i="1"/>
  <c r="BA160" i="1"/>
  <c r="AX160" i="1"/>
  <c r="CE159" i="1"/>
  <c r="CB159" i="1"/>
  <c r="BY159" i="1"/>
  <c r="BV159" i="1"/>
  <c r="BS159" i="1"/>
  <c r="BP159" i="1"/>
  <c r="BM159" i="1"/>
  <c r="BJ159" i="1"/>
  <c r="BG159" i="1"/>
  <c r="BD159" i="1"/>
  <c r="BA159" i="1"/>
  <c r="AX159" i="1"/>
  <c r="CE158" i="1"/>
  <c r="CB158" i="1"/>
  <c r="BY158" i="1"/>
  <c r="BV158" i="1"/>
  <c r="BS158" i="1"/>
  <c r="BP158" i="1"/>
  <c r="BM158" i="1"/>
  <c r="BJ158" i="1"/>
  <c r="BG158" i="1"/>
  <c r="BD158" i="1"/>
  <c r="BA158" i="1"/>
  <c r="AX158" i="1"/>
  <c r="CE157" i="1"/>
  <c r="CB157" i="1"/>
  <c r="BY157" i="1"/>
  <c r="BV157" i="1"/>
  <c r="BS157" i="1"/>
  <c r="BP157" i="1"/>
  <c r="BM157" i="1"/>
  <c r="BJ157" i="1"/>
  <c r="BG157" i="1"/>
  <c r="BD157" i="1"/>
  <c r="BA157" i="1"/>
  <c r="AX157" i="1"/>
  <c r="CE156" i="1"/>
  <c r="CB156" i="1"/>
  <c r="BY156" i="1"/>
  <c r="BV156" i="1"/>
  <c r="BS156" i="1"/>
  <c r="BP156" i="1"/>
  <c r="BM156" i="1"/>
  <c r="BJ156" i="1"/>
  <c r="BG156" i="1"/>
  <c r="BD156" i="1"/>
  <c r="BA156" i="1"/>
  <c r="AX156" i="1"/>
  <c r="CE155" i="1"/>
  <c r="CB155" i="1"/>
  <c r="BY155" i="1"/>
  <c r="BV155" i="1"/>
  <c r="BS155" i="1"/>
  <c r="BP155" i="1"/>
  <c r="BM155" i="1"/>
  <c r="BJ155" i="1"/>
  <c r="BG155" i="1"/>
  <c r="BD155" i="1"/>
  <c r="BA155" i="1"/>
  <c r="AX155" i="1"/>
  <c r="CE154" i="1"/>
  <c r="CB154" i="1"/>
  <c r="BY154" i="1"/>
  <c r="BV154" i="1"/>
  <c r="BS154" i="1"/>
  <c r="BP154" i="1"/>
  <c r="BM154" i="1"/>
  <c r="BJ154" i="1"/>
  <c r="BG154" i="1"/>
  <c r="BD154" i="1"/>
  <c r="BA154" i="1"/>
  <c r="AX154" i="1"/>
  <c r="CE153" i="1"/>
  <c r="CB153" i="1"/>
  <c r="BY153" i="1"/>
  <c r="BV153" i="1"/>
  <c r="BS153" i="1"/>
  <c r="BP153" i="1"/>
  <c r="BM153" i="1"/>
  <c r="BJ153" i="1"/>
  <c r="BG153" i="1"/>
  <c r="BD153" i="1"/>
  <c r="BA153" i="1"/>
  <c r="AX153" i="1"/>
  <c r="CE152" i="1"/>
  <c r="CB152" i="1"/>
  <c r="BY152" i="1"/>
  <c r="BV152" i="1"/>
  <c r="BS152" i="1"/>
  <c r="BP152" i="1"/>
  <c r="BM152" i="1"/>
  <c r="BJ152" i="1"/>
  <c r="BG152" i="1"/>
  <c r="BD152" i="1"/>
  <c r="BA152" i="1"/>
  <c r="AX152" i="1"/>
  <c r="CE151" i="1"/>
  <c r="CB151" i="1"/>
  <c r="BY151" i="1"/>
  <c r="BV151" i="1"/>
  <c r="BS151" i="1"/>
  <c r="BP151" i="1"/>
  <c r="BM151" i="1"/>
  <c r="BJ151" i="1"/>
  <c r="BG151" i="1"/>
  <c r="BD151" i="1"/>
  <c r="BA151" i="1"/>
  <c r="AX151" i="1"/>
  <c r="CE150" i="1"/>
  <c r="CB150" i="1"/>
  <c r="BY150" i="1"/>
  <c r="BV150" i="1"/>
  <c r="BS150" i="1"/>
  <c r="BP150" i="1"/>
  <c r="BM150" i="1"/>
  <c r="BJ150" i="1"/>
  <c r="BG150" i="1"/>
  <c r="BD150" i="1"/>
  <c r="BA150" i="1"/>
  <c r="AX150" i="1"/>
  <c r="CE149" i="1"/>
  <c r="CB149" i="1"/>
  <c r="BY149" i="1"/>
  <c r="BV149" i="1"/>
  <c r="BS149" i="1"/>
  <c r="BP149" i="1"/>
  <c r="BM149" i="1"/>
  <c r="BJ149" i="1"/>
  <c r="BG149" i="1"/>
  <c r="BD149" i="1"/>
  <c r="BA149" i="1"/>
  <c r="AX149" i="1"/>
  <c r="CE148" i="1"/>
  <c r="CB148" i="1"/>
  <c r="BY148" i="1"/>
  <c r="BV148" i="1"/>
  <c r="BS148" i="1"/>
  <c r="BP148" i="1"/>
  <c r="BM148" i="1"/>
  <c r="BJ148" i="1"/>
  <c r="BG148" i="1"/>
  <c r="BD148" i="1"/>
  <c r="BA148" i="1"/>
  <c r="AX148" i="1"/>
  <c r="CE147" i="1"/>
  <c r="CB147" i="1"/>
  <c r="BY147" i="1"/>
  <c r="BV147" i="1"/>
  <c r="BS147" i="1"/>
  <c r="BP147" i="1"/>
  <c r="BM147" i="1"/>
  <c r="BJ147" i="1"/>
  <c r="BG147" i="1"/>
  <c r="BD147" i="1"/>
  <c r="BA147" i="1"/>
  <c r="AX147" i="1"/>
  <c r="CE146" i="1"/>
  <c r="CB146" i="1"/>
  <c r="BY146" i="1"/>
  <c r="BV146" i="1"/>
  <c r="BS146" i="1"/>
  <c r="BP146" i="1"/>
  <c r="BM146" i="1"/>
  <c r="BJ146" i="1"/>
  <c r="BG146" i="1"/>
  <c r="BD146" i="1"/>
  <c r="BA146" i="1"/>
  <c r="AX146" i="1"/>
  <c r="CE145" i="1"/>
  <c r="CB145" i="1"/>
  <c r="BY145" i="1"/>
  <c r="BV145" i="1"/>
  <c r="BS145" i="1"/>
  <c r="BP145" i="1"/>
  <c r="BM145" i="1"/>
  <c r="BJ145" i="1"/>
  <c r="BG145" i="1"/>
  <c r="BD145" i="1"/>
  <c r="BA145" i="1"/>
  <c r="AX145" i="1"/>
  <c r="CE144" i="1"/>
  <c r="CB144" i="1"/>
  <c r="BY144" i="1"/>
  <c r="BV144" i="1"/>
  <c r="BS144" i="1"/>
  <c r="BP144" i="1"/>
  <c r="BM144" i="1"/>
  <c r="BJ144" i="1"/>
  <c r="BG144" i="1"/>
  <c r="BD144" i="1"/>
  <c r="BA144" i="1"/>
  <c r="AX144" i="1"/>
  <c r="CE143" i="1"/>
  <c r="CB143" i="1"/>
  <c r="BY143" i="1"/>
  <c r="BV143" i="1"/>
  <c r="BS143" i="1"/>
  <c r="BP143" i="1"/>
  <c r="BM143" i="1"/>
  <c r="BJ143" i="1"/>
  <c r="BG143" i="1"/>
  <c r="BD143" i="1"/>
  <c r="BA143" i="1"/>
  <c r="AX143" i="1"/>
  <c r="CE142" i="1"/>
  <c r="CB142" i="1"/>
  <c r="BY142" i="1"/>
  <c r="BV142" i="1"/>
  <c r="BS142" i="1"/>
  <c r="BP142" i="1"/>
  <c r="BM142" i="1"/>
  <c r="BJ142" i="1"/>
  <c r="BG142" i="1"/>
  <c r="BD142" i="1"/>
  <c r="BA142" i="1"/>
  <c r="AX142" i="1"/>
  <c r="CE141" i="1"/>
  <c r="CB141" i="1"/>
  <c r="BY141" i="1"/>
  <c r="BV141" i="1"/>
  <c r="BS141" i="1"/>
  <c r="BP141" i="1"/>
  <c r="BM141" i="1"/>
  <c r="BJ141" i="1"/>
  <c r="BG141" i="1"/>
  <c r="BD141" i="1"/>
  <c r="BA141" i="1"/>
  <c r="AX141" i="1"/>
  <c r="CE140" i="1"/>
  <c r="CB140" i="1"/>
  <c r="BY140" i="1"/>
  <c r="BV140" i="1"/>
  <c r="BS140" i="1"/>
  <c r="BP140" i="1"/>
  <c r="BM140" i="1"/>
  <c r="BJ140" i="1"/>
  <c r="BG140" i="1"/>
  <c r="BD140" i="1"/>
  <c r="BA140" i="1"/>
  <c r="AX140" i="1"/>
  <c r="CE139" i="1"/>
  <c r="CB139" i="1"/>
  <c r="BY139" i="1"/>
  <c r="BV139" i="1"/>
  <c r="BS139" i="1"/>
  <c r="BP139" i="1"/>
  <c r="BM139" i="1"/>
  <c r="BJ139" i="1"/>
  <c r="BG139" i="1"/>
  <c r="BD139" i="1"/>
  <c r="BA139" i="1"/>
  <c r="AX139" i="1"/>
  <c r="CE138" i="1"/>
  <c r="CB138" i="1"/>
  <c r="BY138" i="1"/>
  <c r="BV138" i="1"/>
  <c r="BS138" i="1"/>
  <c r="BP138" i="1"/>
  <c r="BM138" i="1"/>
  <c r="BJ138" i="1"/>
  <c r="BG138" i="1"/>
  <c r="BD138" i="1"/>
  <c r="BA138" i="1"/>
  <c r="AX138" i="1"/>
  <c r="CE137" i="1"/>
  <c r="CB137" i="1"/>
  <c r="BY137" i="1"/>
  <c r="BV137" i="1"/>
  <c r="BS137" i="1"/>
  <c r="BP137" i="1"/>
  <c r="BM137" i="1"/>
  <c r="BJ137" i="1"/>
  <c r="BG137" i="1"/>
  <c r="BD137" i="1"/>
  <c r="BA137" i="1"/>
  <c r="AX137" i="1"/>
  <c r="CE136" i="1"/>
  <c r="CB136" i="1"/>
  <c r="BY136" i="1"/>
  <c r="BV136" i="1"/>
  <c r="BS136" i="1"/>
  <c r="BP136" i="1"/>
  <c r="BM136" i="1"/>
  <c r="BJ136" i="1"/>
  <c r="BG136" i="1"/>
  <c r="BD136" i="1"/>
  <c r="BA136" i="1"/>
  <c r="AX136" i="1"/>
  <c r="CE135" i="1"/>
  <c r="CB135" i="1"/>
  <c r="BY135" i="1"/>
  <c r="BV135" i="1"/>
  <c r="BS135" i="1"/>
  <c r="BP135" i="1"/>
  <c r="BM135" i="1"/>
  <c r="BJ135" i="1"/>
  <c r="BG135" i="1"/>
  <c r="BD135" i="1"/>
  <c r="BA135" i="1"/>
  <c r="AX135" i="1"/>
  <c r="CE134" i="1"/>
  <c r="CB134" i="1"/>
  <c r="BY134" i="1"/>
  <c r="BV134" i="1"/>
  <c r="BS134" i="1"/>
  <c r="BP134" i="1"/>
  <c r="BM134" i="1"/>
  <c r="BJ134" i="1"/>
  <c r="BG134" i="1"/>
  <c r="BD134" i="1"/>
  <c r="BA134" i="1"/>
  <c r="AX134" i="1"/>
  <c r="CE133" i="1"/>
  <c r="CB133" i="1"/>
  <c r="BY133" i="1"/>
  <c r="BV133" i="1"/>
  <c r="BS133" i="1"/>
  <c r="BP133" i="1"/>
  <c r="BM133" i="1"/>
  <c r="BJ133" i="1"/>
  <c r="BG133" i="1"/>
  <c r="BD133" i="1"/>
  <c r="BA133" i="1"/>
  <c r="AX133" i="1"/>
  <c r="CE132" i="1"/>
  <c r="CB132" i="1"/>
  <c r="BY132" i="1"/>
  <c r="BV132" i="1"/>
  <c r="BS132" i="1"/>
  <c r="BP132" i="1"/>
  <c r="BM132" i="1"/>
  <c r="BJ132" i="1"/>
  <c r="BG132" i="1"/>
  <c r="BD132" i="1"/>
  <c r="BA132" i="1"/>
  <c r="AX132" i="1"/>
  <c r="CE131" i="1"/>
  <c r="CB131" i="1"/>
  <c r="BY131" i="1"/>
  <c r="BV131" i="1"/>
  <c r="BS131" i="1"/>
  <c r="BP131" i="1"/>
  <c r="BM131" i="1"/>
  <c r="BJ131" i="1"/>
  <c r="BG131" i="1"/>
  <c r="BD131" i="1"/>
  <c r="BA131" i="1"/>
  <c r="AX131" i="1"/>
  <c r="CE130" i="1"/>
  <c r="CB130" i="1"/>
  <c r="BY130" i="1"/>
  <c r="BV130" i="1"/>
  <c r="BS130" i="1"/>
  <c r="BP130" i="1"/>
  <c r="BM130" i="1"/>
  <c r="BJ130" i="1"/>
  <c r="BG130" i="1"/>
  <c r="BD130" i="1"/>
  <c r="BA130" i="1"/>
  <c r="AX130" i="1"/>
  <c r="CE129" i="1"/>
  <c r="CB129" i="1"/>
  <c r="BY129" i="1"/>
  <c r="BV129" i="1"/>
  <c r="BS129" i="1"/>
  <c r="BP129" i="1"/>
  <c r="BM129" i="1"/>
  <c r="BJ129" i="1"/>
  <c r="BG129" i="1"/>
  <c r="BD129" i="1"/>
  <c r="BA129" i="1"/>
  <c r="AX129" i="1"/>
  <c r="CE128" i="1"/>
  <c r="CB128" i="1"/>
  <c r="BY128" i="1"/>
  <c r="BV128" i="1"/>
  <c r="BS128" i="1"/>
  <c r="BP128" i="1"/>
  <c r="BM128" i="1"/>
  <c r="BJ128" i="1"/>
  <c r="BG128" i="1"/>
  <c r="BD128" i="1"/>
  <c r="BA128" i="1"/>
  <c r="AX128" i="1"/>
  <c r="CE127" i="1"/>
  <c r="CB127" i="1"/>
  <c r="BY127" i="1"/>
  <c r="BV127" i="1"/>
  <c r="BS127" i="1"/>
  <c r="BP127" i="1"/>
  <c r="BM127" i="1"/>
  <c r="BJ127" i="1"/>
  <c r="BG127" i="1"/>
  <c r="BD127" i="1"/>
  <c r="BA127" i="1"/>
  <c r="AX127" i="1"/>
  <c r="CE126" i="1"/>
  <c r="CB126" i="1"/>
  <c r="BY126" i="1"/>
  <c r="BV126" i="1"/>
  <c r="BS126" i="1"/>
  <c r="BP126" i="1"/>
  <c r="BM126" i="1"/>
  <c r="BJ126" i="1"/>
  <c r="BG126" i="1"/>
  <c r="BD126" i="1"/>
  <c r="BA126" i="1"/>
  <c r="AX126" i="1"/>
  <c r="CE125" i="1"/>
  <c r="CB125" i="1"/>
  <c r="BY125" i="1"/>
  <c r="BV125" i="1"/>
  <c r="BS125" i="1"/>
  <c r="BP125" i="1"/>
  <c r="BM125" i="1"/>
  <c r="BJ125" i="1"/>
  <c r="BG125" i="1"/>
  <c r="BD125" i="1"/>
  <c r="BA125" i="1"/>
  <c r="AX125" i="1"/>
  <c r="CE124" i="1"/>
  <c r="CB124" i="1"/>
  <c r="BY124" i="1"/>
  <c r="BV124" i="1"/>
  <c r="BS124" i="1"/>
  <c r="BP124" i="1"/>
  <c r="BM124" i="1"/>
  <c r="BJ124" i="1"/>
  <c r="BG124" i="1"/>
  <c r="BD124" i="1"/>
  <c r="BA124" i="1"/>
  <c r="AX124" i="1"/>
  <c r="CE123" i="1"/>
  <c r="CB123" i="1"/>
  <c r="BY123" i="1"/>
  <c r="BV123" i="1"/>
  <c r="BS123" i="1"/>
  <c r="BP123" i="1"/>
  <c r="BM123" i="1"/>
  <c r="BJ123" i="1"/>
  <c r="BG123" i="1"/>
  <c r="BD123" i="1"/>
  <c r="BA123" i="1"/>
  <c r="AX123" i="1"/>
  <c r="CE122" i="1"/>
  <c r="CB122" i="1"/>
  <c r="BY122" i="1"/>
  <c r="BV122" i="1"/>
  <c r="BS122" i="1"/>
  <c r="BP122" i="1"/>
  <c r="BM122" i="1"/>
  <c r="BJ122" i="1"/>
  <c r="BG122" i="1"/>
  <c r="BD122" i="1"/>
  <c r="BA122" i="1"/>
  <c r="AX122" i="1"/>
  <c r="CE121" i="1"/>
  <c r="CB121" i="1"/>
  <c r="BY121" i="1"/>
  <c r="BV121" i="1"/>
  <c r="BS121" i="1"/>
  <c r="BP121" i="1"/>
  <c r="BM121" i="1"/>
  <c r="BJ121" i="1"/>
  <c r="BG121" i="1"/>
  <c r="BD121" i="1"/>
  <c r="BA121" i="1"/>
  <c r="AX121" i="1"/>
  <c r="CE120" i="1"/>
  <c r="CB120" i="1"/>
  <c r="BY120" i="1"/>
  <c r="BV120" i="1"/>
  <c r="BS120" i="1"/>
  <c r="BP120" i="1"/>
  <c r="BM120" i="1"/>
  <c r="BJ120" i="1"/>
  <c r="BG120" i="1"/>
  <c r="BD120" i="1"/>
  <c r="BA120" i="1"/>
  <c r="AX120" i="1"/>
  <c r="CE119" i="1"/>
  <c r="CB119" i="1"/>
  <c r="BY119" i="1"/>
  <c r="BV119" i="1"/>
  <c r="BS119" i="1"/>
  <c r="BP119" i="1"/>
  <c r="BM119" i="1"/>
  <c r="BJ119" i="1"/>
  <c r="BG119" i="1"/>
  <c r="BD119" i="1"/>
  <c r="BA119" i="1"/>
  <c r="AX119" i="1"/>
  <c r="CE118" i="1"/>
  <c r="CB118" i="1"/>
  <c r="BY118" i="1"/>
  <c r="BV118" i="1"/>
  <c r="BS118" i="1"/>
  <c r="BP118" i="1"/>
  <c r="BM118" i="1"/>
  <c r="BJ118" i="1"/>
  <c r="BG118" i="1"/>
  <c r="BD118" i="1"/>
  <c r="BA118" i="1"/>
  <c r="AX118" i="1"/>
  <c r="CE117" i="1"/>
  <c r="CB117" i="1"/>
  <c r="BY117" i="1"/>
  <c r="BV117" i="1"/>
  <c r="BS117" i="1"/>
  <c r="BP117" i="1"/>
  <c r="BM117" i="1"/>
  <c r="BJ117" i="1"/>
  <c r="BG117" i="1"/>
  <c r="BD117" i="1"/>
  <c r="BA117" i="1"/>
  <c r="AX117" i="1"/>
  <c r="CE116" i="1"/>
  <c r="CB116" i="1"/>
  <c r="BY116" i="1"/>
  <c r="BV116" i="1"/>
  <c r="BS116" i="1"/>
  <c r="BP116" i="1"/>
  <c r="BM116" i="1"/>
  <c r="BJ116" i="1"/>
  <c r="BG116" i="1"/>
  <c r="BD116" i="1"/>
  <c r="BA116" i="1"/>
  <c r="AX116" i="1"/>
  <c r="CE115" i="1"/>
  <c r="CB115" i="1"/>
  <c r="BY115" i="1"/>
  <c r="BV115" i="1"/>
  <c r="BS115" i="1"/>
  <c r="BP115" i="1"/>
  <c r="BM115" i="1"/>
  <c r="BJ115" i="1"/>
  <c r="BG115" i="1"/>
  <c r="BD115" i="1"/>
  <c r="BA115" i="1"/>
  <c r="AX115" i="1"/>
  <c r="CE114" i="1"/>
  <c r="CB114" i="1"/>
  <c r="BY114" i="1"/>
  <c r="BV114" i="1"/>
  <c r="BS114" i="1"/>
  <c r="BP114" i="1"/>
  <c r="BM114" i="1"/>
  <c r="BJ114" i="1"/>
  <c r="BG114" i="1"/>
  <c r="BD114" i="1"/>
  <c r="BA114" i="1"/>
  <c r="AX114" i="1"/>
  <c r="CE113" i="1"/>
  <c r="CB113" i="1"/>
  <c r="BY113" i="1"/>
  <c r="BV113" i="1"/>
  <c r="BS113" i="1"/>
  <c r="BP113" i="1"/>
  <c r="BM113" i="1"/>
  <c r="BJ113" i="1"/>
  <c r="BG113" i="1"/>
  <c r="BD113" i="1"/>
  <c r="BA113" i="1"/>
  <c r="AX113" i="1"/>
  <c r="CE112" i="1"/>
  <c r="CB112" i="1"/>
  <c r="BY112" i="1"/>
  <c r="BV112" i="1"/>
  <c r="BS112" i="1"/>
  <c r="BP112" i="1"/>
  <c r="BM112" i="1"/>
  <c r="BJ112" i="1"/>
  <c r="BG112" i="1"/>
  <c r="BD112" i="1"/>
  <c r="BA112" i="1"/>
  <c r="AX112" i="1"/>
  <c r="CE111" i="1"/>
  <c r="CB111" i="1"/>
  <c r="BY111" i="1"/>
  <c r="BV111" i="1"/>
  <c r="BS111" i="1"/>
  <c r="BP111" i="1"/>
  <c r="BM111" i="1"/>
  <c r="BJ111" i="1"/>
  <c r="BG111" i="1"/>
  <c r="BD111" i="1"/>
  <c r="BA111" i="1"/>
  <c r="AX111" i="1"/>
  <c r="CE110" i="1"/>
  <c r="CB110" i="1"/>
  <c r="BY110" i="1"/>
  <c r="BV110" i="1"/>
  <c r="BS110" i="1"/>
  <c r="BP110" i="1"/>
  <c r="BM110" i="1"/>
  <c r="BJ110" i="1"/>
  <c r="BG110" i="1"/>
  <c r="BD110" i="1"/>
  <c r="BA110" i="1"/>
  <c r="AX110" i="1"/>
  <c r="CE109" i="1"/>
  <c r="CB109" i="1"/>
  <c r="BY109" i="1"/>
  <c r="BV109" i="1"/>
  <c r="BS109" i="1"/>
  <c r="BP109" i="1"/>
  <c r="BM109" i="1"/>
  <c r="BJ109" i="1"/>
  <c r="BG109" i="1"/>
  <c r="BD109" i="1"/>
  <c r="BA109" i="1"/>
  <c r="AX109" i="1"/>
  <c r="CE108" i="1"/>
  <c r="CB108" i="1"/>
  <c r="BY108" i="1"/>
  <c r="BV108" i="1"/>
  <c r="BS108" i="1"/>
  <c r="BP108" i="1"/>
  <c r="BM108" i="1"/>
  <c r="BJ108" i="1"/>
  <c r="BG108" i="1"/>
  <c r="BD108" i="1"/>
  <c r="BA108" i="1"/>
  <c r="AX108" i="1"/>
  <c r="CE107" i="1"/>
  <c r="CB107" i="1"/>
  <c r="BY107" i="1"/>
  <c r="BV107" i="1"/>
  <c r="BS107" i="1"/>
  <c r="BP107" i="1"/>
  <c r="BM107" i="1"/>
  <c r="BJ107" i="1"/>
  <c r="BG107" i="1"/>
  <c r="BD107" i="1"/>
  <c r="BA107" i="1"/>
  <c r="AX107" i="1"/>
  <c r="CE106" i="1"/>
  <c r="CB106" i="1"/>
  <c r="BY106" i="1"/>
  <c r="BV106" i="1"/>
  <c r="BS106" i="1"/>
  <c r="BP106" i="1"/>
  <c r="BM106" i="1"/>
  <c r="BJ106" i="1"/>
  <c r="BG106" i="1"/>
  <c r="BD106" i="1"/>
  <c r="BA106" i="1"/>
  <c r="AX106" i="1"/>
  <c r="CE105" i="1"/>
  <c r="CB105" i="1"/>
  <c r="BY105" i="1"/>
  <c r="BV105" i="1"/>
  <c r="BS105" i="1"/>
  <c r="BP105" i="1"/>
  <c r="BM105" i="1"/>
  <c r="BJ105" i="1"/>
  <c r="BG105" i="1"/>
  <c r="BD105" i="1"/>
  <c r="BA105" i="1"/>
  <c r="AX105" i="1"/>
  <c r="CE104" i="1"/>
  <c r="CB104" i="1"/>
  <c r="BY104" i="1"/>
  <c r="BV104" i="1"/>
  <c r="BS104" i="1"/>
  <c r="BP104" i="1"/>
  <c r="BM104" i="1"/>
  <c r="BJ104" i="1"/>
  <c r="BG104" i="1"/>
  <c r="BD104" i="1"/>
  <c r="BA104" i="1"/>
  <c r="AX104" i="1"/>
  <c r="CE103" i="1"/>
  <c r="CB103" i="1"/>
  <c r="BY103" i="1"/>
  <c r="BV103" i="1"/>
  <c r="BS103" i="1"/>
  <c r="BP103" i="1"/>
  <c r="BM103" i="1"/>
  <c r="BJ103" i="1"/>
  <c r="BG103" i="1"/>
  <c r="BD103" i="1"/>
  <c r="BA103" i="1"/>
  <c r="AX103" i="1"/>
  <c r="CE102" i="1"/>
  <c r="CB102" i="1"/>
  <c r="BY102" i="1"/>
  <c r="BV102" i="1"/>
  <c r="BS102" i="1"/>
  <c r="BP102" i="1"/>
  <c r="BM102" i="1"/>
  <c r="BJ102" i="1"/>
  <c r="BG102" i="1"/>
  <c r="BD102" i="1"/>
  <c r="BA102" i="1"/>
  <c r="AX102" i="1"/>
  <c r="CE101" i="1"/>
  <c r="CB101" i="1"/>
  <c r="BY101" i="1"/>
  <c r="BV101" i="1"/>
  <c r="BS101" i="1"/>
  <c r="BP101" i="1"/>
  <c r="BM101" i="1"/>
  <c r="BJ101" i="1"/>
  <c r="BG101" i="1"/>
  <c r="BD101" i="1"/>
  <c r="BA101" i="1"/>
  <c r="AX101" i="1"/>
  <c r="CE100" i="1"/>
  <c r="CB100" i="1"/>
  <c r="BY100" i="1"/>
  <c r="BV100" i="1"/>
  <c r="BS100" i="1"/>
  <c r="BP100" i="1"/>
  <c r="BM100" i="1"/>
  <c r="BJ100" i="1"/>
  <c r="BG100" i="1"/>
  <c r="BD100" i="1"/>
  <c r="BA100" i="1"/>
  <c r="AX100" i="1"/>
  <c r="CE99" i="1"/>
  <c r="CB99" i="1"/>
  <c r="BY99" i="1"/>
  <c r="BV99" i="1"/>
  <c r="BS99" i="1"/>
  <c r="BP99" i="1"/>
  <c r="BM99" i="1"/>
  <c r="BJ99" i="1"/>
  <c r="BG99" i="1"/>
  <c r="BD99" i="1"/>
  <c r="BA99" i="1"/>
  <c r="AX99" i="1"/>
  <c r="CE98" i="1"/>
  <c r="CB98" i="1"/>
  <c r="BY98" i="1"/>
  <c r="BV98" i="1"/>
  <c r="BS98" i="1"/>
  <c r="BP98" i="1"/>
  <c r="BM98" i="1"/>
  <c r="BJ98" i="1"/>
  <c r="BG98" i="1"/>
  <c r="BD98" i="1"/>
  <c r="BA98" i="1"/>
  <c r="AX98" i="1"/>
  <c r="CE97" i="1"/>
  <c r="CB97" i="1"/>
  <c r="BY97" i="1"/>
  <c r="BV97" i="1"/>
  <c r="BS97" i="1"/>
  <c r="BP97" i="1"/>
  <c r="BM97" i="1"/>
  <c r="BJ97" i="1"/>
  <c r="BG97" i="1"/>
  <c r="BD97" i="1"/>
  <c r="BA97" i="1"/>
  <c r="AX97" i="1"/>
  <c r="CE96" i="1"/>
  <c r="CB96" i="1"/>
  <c r="BY96" i="1"/>
  <c r="BV96" i="1"/>
  <c r="BS96" i="1"/>
  <c r="BP96" i="1"/>
  <c r="BM96" i="1"/>
  <c r="BJ96" i="1"/>
  <c r="BG96" i="1"/>
  <c r="BD96" i="1"/>
  <c r="BA96" i="1"/>
  <c r="AX96" i="1"/>
  <c r="CE95" i="1"/>
  <c r="CB95" i="1"/>
  <c r="BY95" i="1"/>
  <c r="BV95" i="1"/>
  <c r="BS95" i="1"/>
  <c r="BP95" i="1"/>
  <c r="BM95" i="1"/>
  <c r="BJ95" i="1"/>
  <c r="BG95" i="1"/>
  <c r="BD95" i="1"/>
  <c r="BA95" i="1"/>
  <c r="AX95" i="1"/>
  <c r="CE94" i="1"/>
  <c r="CB94" i="1"/>
  <c r="BY94" i="1"/>
  <c r="BV94" i="1"/>
  <c r="BS94" i="1"/>
  <c r="BP94" i="1"/>
  <c r="BM94" i="1"/>
  <c r="BJ94" i="1"/>
  <c r="BG94" i="1"/>
  <c r="BD94" i="1"/>
  <c r="BA94" i="1"/>
  <c r="AX94" i="1"/>
  <c r="CE93" i="1"/>
  <c r="CB93" i="1"/>
  <c r="BY93" i="1"/>
  <c r="BV93" i="1"/>
  <c r="BS93" i="1"/>
  <c r="BP93" i="1"/>
  <c r="BM93" i="1"/>
  <c r="BJ93" i="1"/>
  <c r="BG93" i="1"/>
  <c r="BD93" i="1"/>
  <c r="BA93" i="1"/>
  <c r="AX93" i="1"/>
  <c r="CE92" i="1"/>
  <c r="CB92" i="1"/>
  <c r="BY92" i="1"/>
  <c r="BV92" i="1"/>
  <c r="BS92" i="1"/>
  <c r="BP92" i="1"/>
  <c r="BM92" i="1"/>
  <c r="BJ92" i="1"/>
  <c r="BG92" i="1"/>
  <c r="BD92" i="1"/>
  <c r="BA92" i="1"/>
  <c r="AX92" i="1"/>
  <c r="CE91" i="1"/>
  <c r="CB91" i="1"/>
  <c r="BY91" i="1"/>
  <c r="BV91" i="1"/>
  <c r="BS91" i="1"/>
  <c r="BP91" i="1"/>
  <c r="BM91" i="1"/>
  <c r="BJ91" i="1"/>
  <c r="BG91" i="1"/>
  <c r="BD91" i="1"/>
  <c r="BA91" i="1"/>
  <c r="AX91" i="1"/>
  <c r="CE90" i="1"/>
  <c r="CB90" i="1"/>
  <c r="BY90" i="1"/>
  <c r="BV90" i="1"/>
  <c r="BS90" i="1"/>
  <c r="BP90" i="1"/>
  <c r="BM90" i="1"/>
  <c r="BJ90" i="1"/>
  <c r="BG90" i="1"/>
  <c r="BD90" i="1"/>
  <c r="BA90" i="1"/>
  <c r="AX90" i="1"/>
  <c r="CE89" i="1"/>
  <c r="CB89" i="1"/>
  <c r="BY89" i="1"/>
  <c r="BV89" i="1"/>
  <c r="BS89" i="1"/>
  <c r="BP89" i="1"/>
  <c r="BM89" i="1"/>
  <c r="BJ89" i="1"/>
  <c r="BG89" i="1"/>
  <c r="BD89" i="1"/>
  <c r="BA89" i="1"/>
  <c r="AX89" i="1"/>
  <c r="CE88" i="1"/>
  <c r="CB88" i="1"/>
  <c r="BY88" i="1"/>
  <c r="BV88" i="1"/>
  <c r="BS88" i="1"/>
  <c r="BP88" i="1"/>
  <c r="BM88" i="1"/>
  <c r="BJ88" i="1"/>
  <c r="BG88" i="1"/>
  <c r="BD88" i="1"/>
  <c r="BA88" i="1"/>
  <c r="AX88" i="1"/>
  <c r="CE87" i="1"/>
  <c r="CB87" i="1"/>
  <c r="BY87" i="1"/>
  <c r="BV87" i="1"/>
  <c r="BS87" i="1"/>
  <c r="BP87" i="1"/>
  <c r="BM87" i="1"/>
  <c r="BJ87" i="1"/>
  <c r="BG87" i="1"/>
  <c r="BD87" i="1"/>
  <c r="BA87" i="1"/>
  <c r="AX87" i="1"/>
  <c r="CE86" i="1"/>
  <c r="CB86" i="1"/>
  <c r="BY86" i="1"/>
  <c r="BV86" i="1"/>
  <c r="BS86" i="1"/>
  <c r="BP86" i="1"/>
  <c r="BM86" i="1"/>
  <c r="BJ86" i="1"/>
  <c r="BG86" i="1"/>
  <c r="BD86" i="1"/>
  <c r="BA86" i="1"/>
  <c r="AX86" i="1"/>
  <c r="CE85" i="1"/>
  <c r="CB85" i="1"/>
  <c r="BY85" i="1"/>
  <c r="BV85" i="1"/>
  <c r="BS85" i="1"/>
  <c r="BP85" i="1"/>
  <c r="BM85" i="1"/>
  <c r="BJ85" i="1"/>
  <c r="BG85" i="1"/>
  <c r="BD85" i="1"/>
  <c r="BA85" i="1"/>
  <c r="AX85" i="1"/>
  <c r="CE84" i="1"/>
  <c r="CB84" i="1"/>
  <c r="BY84" i="1"/>
  <c r="BV84" i="1"/>
  <c r="BS84" i="1"/>
  <c r="BP84" i="1"/>
  <c r="BM84" i="1"/>
  <c r="BJ84" i="1"/>
  <c r="BG84" i="1"/>
  <c r="BD84" i="1"/>
  <c r="BA84" i="1"/>
  <c r="AX84" i="1"/>
  <c r="CE83" i="1"/>
  <c r="CB83" i="1"/>
  <c r="BY83" i="1"/>
  <c r="BV83" i="1"/>
  <c r="BS83" i="1"/>
  <c r="BP83" i="1"/>
  <c r="BM83" i="1"/>
  <c r="BJ83" i="1"/>
  <c r="BG83" i="1"/>
  <c r="BD83" i="1"/>
  <c r="BA83" i="1"/>
  <c r="AX83" i="1"/>
  <c r="CE82" i="1"/>
  <c r="CB82" i="1"/>
  <c r="BY82" i="1"/>
  <c r="BV82" i="1"/>
  <c r="BS82" i="1"/>
  <c r="BP82" i="1"/>
  <c r="BM82" i="1"/>
  <c r="BJ82" i="1"/>
  <c r="BG82" i="1"/>
  <c r="BD82" i="1"/>
  <c r="BA82" i="1"/>
  <c r="AX82" i="1"/>
  <c r="CE81" i="1"/>
  <c r="CB81" i="1"/>
  <c r="BY81" i="1"/>
  <c r="BV81" i="1"/>
  <c r="BS81" i="1"/>
  <c r="BP81" i="1"/>
  <c r="BM81" i="1"/>
  <c r="BJ81" i="1"/>
  <c r="BG81" i="1"/>
  <c r="BD81" i="1"/>
  <c r="BA81" i="1"/>
  <c r="AX81" i="1"/>
  <c r="CE80" i="1"/>
  <c r="CB80" i="1"/>
  <c r="BY80" i="1"/>
  <c r="BV80" i="1"/>
  <c r="BS80" i="1"/>
  <c r="BP80" i="1"/>
  <c r="BM80" i="1"/>
  <c r="BJ80" i="1"/>
  <c r="BG80" i="1"/>
  <c r="BD80" i="1"/>
  <c r="BA80" i="1"/>
  <c r="AX80" i="1"/>
  <c r="CE79" i="1"/>
  <c r="CB79" i="1"/>
  <c r="BY79" i="1"/>
  <c r="BV79" i="1"/>
  <c r="BS79" i="1"/>
  <c r="BP79" i="1"/>
  <c r="BM79" i="1"/>
  <c r="BJ79" i="1"/>
  <c r="BG79" i="1"/>
  <c r="BD79" i="1"/>
  <c r="BA79" i="1"/>
  <c r="AX79" i="1"/>
  <c r="CE78" i="1"/>
  <c r="CB78" i="1"/>
  <c r="BY78" i="1"/>
  <c r="BV78" i="1"/>
  <c r="BS78" i="1"/>
  <c r="BP78" i="1"/>
  <c r="BM78" i="1"/>
  <c r="BJ78" i="1"/>
  <c r="BG78" i="1"/>
  <c r="BD78" i="1"/>
  <c r="BA78" i="1"/>
  <c r="AX78" i="1"/>
  <c r="CE77" i="1"/>
  <c r="CB77" i="1"/>
  <c r="BY77" i="1"/>
  <c r="BV77" i="1"/>
  <c r="BS77" i="1"/>
  <c r="BP77" i="1"/>
  <c r="BM77" i="1"/>
  <c r="BJ77" i="1"/>
  <c r="BG77" i="1"/>
  <c r="BD77" i="1"/>
  <c r="BA77" i="1"/>
  <c r="AX77" i="1"/>
  <c r="CE76" i="1"/>
  <c r="CB76" i="1"/>
  <c r="BY76" i="1"/>
  <c r="BV76" i="1"/>
  <c r="BS76" i="1"/>
  <c r="BP76" i="1"/>
  <c r="BM76" i="1"/>
  <c r="BJ76" i="1"/>
  <c r="BG76" i="1"/>
  <c r="BD76" i="1"/>
  <c r="BA76" i="1"/>
  <c r="AX76" i="1"/>
  <c r="CE75" i="1"/>
  <c r="CB75" i="1"/>
  <c r="BY75" i="1"/>
  <c r="BV75" i="1"/>
  <c r="BS75" i="1"/>
  <c r="BP75" i="1"/>
  <c r="BM75" i="1"/>
  <c r="BJ75" i="1"/>
  <c r="BG75" i="1"/>
  <c r="BD75" i="1"/>
  <c r="BA75" i="1"/>
  <c r="AX75" i="1"/>
  <c r="CE74" i="1"/>
  <c r="CB74" i="1"/>
  <c r="BY74" i="1"/>
  <c r="BV74" i="1"/>
  <c r="BS74" i="1"/>
  <c r="BP74" i="1"/>
  <c r="BM74" i="1"/>
  <c r="BJ74" i="1"/>
  <c r="BG74" i="1"/>
  <c r="BD74" i="1"/>
  <c r="BA74" i="1"/>
  <c r="AX74" i="1"/>
  <c r="CE73" i="1"/>
  <c r="CB73" i="1"/>
  <c r="BY73" i="1"/>
  <c r="BV73" i="1"/>
  <c r="BS73" i="1"/>
  <c r="BP73" i="1"/>
  <c r="BM73" i="1"/>
  <c r="BJ73" i="1"/>
  <c r="BG73" i="1"/>
  <c r="BD73" i="1"/>
  <c r="BA73" i="1"/>
  <c r="AX73" i="1"/>
  <c r="CE72" i="1"/>
  <c r="CB72" i="1"/>
  <c r="BY72" i="1"/>
  <c r="BV72" i="1"/>
  <c r="BS72" i="1"/>
  <c r="BP72" i="1"/>
  <c r="BM72" i="1"/>
  <c r="BJ72" i="1"/>
  <c r="BG72" i="1"/>
  <c r="BD72" i="1"/>
  <c r="BA72" i="1"/>
  <c r="AX72" i="1"/>
  <c r="CE71" i="1"/>
  <c r="CB71" i="1"/>
  <c r="BY71" i="1"/>
  <c r="BV71" i="1"/>
  <c r="BS71" i="1"/>
  <c r="BP71" i="1"/>
  <c r="BM71" i="1"/>
  <c r="BJ71" i="1"/>
  <c r="BG71" i="1"/>
  <c r="BD71" i="1"/>
  <c r="BA71" i="1"/>
  <c r="AX71" i="1"/>
  <c r="CE70" i="1"/>
  <c r="CB70" i="1"/>
  <c r="BY70" i="1"/>
  <c r="BV70" i="1"/>
  <c r="BS70" i="1"/>
  <c r="BP70" i="1"/>
  <c r="BM70" i="1"/>
  <c r="BJ70" i="1"/>
  <c r="BG70" i="1"/>
  <c r="BD70" i="1"/>
  <c r="BA70" i="1"/>
  <c r="AX70" i="1"/>
  <c r="CE69" i="1"/>
  <c r="CB69" i="1"/>
  <c r="BY69" i="1"/>
  <c r="BV69" i="1"/>
  <c r="BS69" i="1"/>
  <c r="BP69" i="1"/>
  <c r="BM69" i="1"/>
  <c r="BJ69" i="1"/>
  <c r="BG69" i="1"/>
  <c r="BD69" i="1"/>
  <c r="BA69" i="1"/>
  <c r="AX69" i="1"/>
  <c r="CE68" i="1"/>
  <c r="CB68" i="1"/>
  <c r="BY68" i="1"/>
  <c r="BV68" i="1"/>
  <c r="BS68" i="1"/>
  <c r="BP68" i="1"/>
  <c r="BM68" i="1"/>
  <c r="BJ68" i="1"/>
  <c r="BG68" i="1"/>
  <c r="BD68" i="1"/>
  <c r="BA68" i="1"/>
  <c r="AX68" i="1"/>
  <c r="CE67" i="1"/>
  <c r="CB67" i="1"/>
  <c r="BY67" i="1"/>
  <c r="BV67" i="1"/>
  <c r="BS67" i="1"/>
  <c r="BP67" i="1"/>
  <c r="BM67" i="1"/>
  <c r="BJ67" i="1"/>
  <c r="BG67" i="1"/>
  <c r="BD67" i="1"/>
  <c r="BA67" i="1"/>
  <c r="AX67" i="1"/>
  <c r="CE66" i="1"/>
  <c r="CB66" i="1"/>
  <c r="BY66" i="1"/>
  <c r="BV66" i="1"/>
  <c r="BS66" i="1"/>
  <c r="BP66" i="1"/>
  <c r="BM66" i="1"/>
  <c r="BJ66" i="1"/>
  <c r="BG66" i="1"/>
  <c r="BD66" i="1"/>
  <c r="BA66" i="1"/>
  <c r="AX66" i="1"/>
  <c r="CE65" i="1"/>
  <c r="CB65" i="1"/>
  <c r="BY65" i="1"/>
  <c r="BV65" i="1"/>
  <c r="BS65" i="1"/>
  <c r="BP65" i="1"/>
  <c r="BM65" i="1"/>
  <c r="BJ65" i="1"/>
  <c r="BG65" i="1"/>
  <c r="BD65" i="1"/>
  <c r="BA65" i="1"/>
  <c r="AX65" i="1"/>
  <c r="CE64" i="1"/>
  <c r="CB64" i="1"/>
  <c r="BY64" i="1"/>
  <c r="BV64" i="1"/>
  <c r="BS64" i="1"/>
  <c r="BP64" i="1"/>
  <c r="BM64" i="1"/>
  <c r="BJ64" i="1"/>
  <c r="BG64" i="1"/>
  <c r="BD64" i="1"/>
  <c r="BA64" i="1"/>
  <c r="AX64" i="1"/>
  <c r="CE63" i="1"/>
  <c r="CB63" i="1"/>
  <c r="BY63" i="1"/>
  <c r="BV63" i="1"/>
  <c r="BS63" i="1"/>
  <c r="BP63" i="1"/>
  <c r="BM63" i="1"/>
  <c r="BJ63" i="1"/>
  <c r="BG63" i="1"/>
  <c r="BD63" i="1"/>
  <c r="BA63" i="1"/>
  <c r="AX63" i="1"/>
  <c r="CE62" i="1"/>
  <c r="CB62" i="1"/>
  <c r="BY62" i="1"/>
  <c r="BV62" i="1"/>
  <c r="BS62" i="1"/>
  <c r="BP62" i="1"/>
  <c r="BM62" i="1"/>
  <c r="BJ62" i="1"/>
  <c r="BG62" i="1"/>
  <c r="BD62" i="1"/>
  <c r="BA62" i="1"/>
  <c r="AX62" i="1"/>
  <c r="CE61" i="1"/>
  <c r="CB61" i="1"/>
  <c r="BY61" i="1"/>
  <c r="BV61" i="1"/>
  <c r="BS61" i="1"/>
  <c r="BP61" i="1"/>
  <c r="BM61" i="1"/>
  <c r="BJ61" i="1"/>
  <c r="BG61" i="1"/>
  <c r="BD61" i="1"/>
  <c r="BA61" i="1"/>
  <c r="AX61" i="1"/>
  <c r="CE60" i="1"/>
  <c r="CB60" i="1"/>
  <c r="BY60" i="1"/>
  <c r="BV60" i="1"/>
  <c r="BS60" i="1"/>
  <c r="BP60" i="1"/>
  <c r="BM60" i="1"/>
  <c r="BJ60" i="1"/>
  <c r="BG60" i="1"/>
  <c r="BD60" i="1"/>
  <c r="BA60" i="1"/>
  <c r="AX60" i="1"/>
  <c r="CE59" i="1"/>
  <c r="CB59" i="1"/>
  <c r="BY59" i="1"/>
  <c r="BV59" i="1"/>
  <c r="BS59" i="1"/>
  <c r="BP59" i="1"/>
  <c r="BM59" i="1"/>
  <c r="BJ59" i="1"/>
  <c r="BG59" i="1"/>
  <c r="BD59" i="1"/>
  <c r="BA59" i="1"/>
  <c r="AX59" i="1"/>
  <c r="CE58" i="1"/>
  <c r="CB58" i="1"/>
  <c r="BY58" i="1"/>
  <c r="BV58" i="1"/>
  <c r="BS58" i="1"/>
  <c r="BP58" i="1"/>
  <c r="BM58" i="1"/>
  <c r="BJ58" i="1"/>
  <c r="BG58" i="1"/>
  <c r="BD58" i="1"/>
  <c r="BA58" i="1"/>
  <c r="AX58" i="1"/>
  <c r="CE57" i="1"/>
  <c r="CB57" i="1"/>
  <c r="BY57" i="1"/>
  <c r="BV57" i="1"/>
  <c r="BS57" i="1"/>
  <c r="BP57" i="1"/>
  <c r="BM57" i="1"/>
  <c r="BJ57" i="1"/>
  <c r="BG57" i="1"/>
  <c r="BD57" i="1"/>
  <c r="BA57" i="1"/>
  <c r="AX57" i="1"/>
  <c r="CE56" i="1"/>
  <c r="CB56" i="1"/>
  <c r="BY56" i="1"/>
  <c r="BV56" i="1"/>
  <c r="BS56" i="1"/>
  <c r="BP56" i="1"/>
  <c r="BM56" i="1"/>
  <c r="BJ56" i="1"/>
  <c r="BG56" i="1"/>
  <c r="BD56" i="1"/>
  <c r="BA56" i="1"/>
  <c r="AX56" i="1"/>
  <c r="CE55" i="1"/>
  <c r="CB55" i="1"/>
  <c r="BY55" i="1"/>
  <c r="BV55" i="1"/>
  <c r="BS55" i="1"/>
  <c r="BP55" i="1"/>
  <c r="BM55" i="1"/>
  <c r="BJ55" i="1"/>
  <c r="BG55" i="1"/>
  <c r="BD55" i="1"/>
  <c r="BA55" i="1"/>
  <c r="AX55" i="1"/>
  <c r="CE54" i="1"/>
  <c r="CB54" i="1"/>
  <c r="BY54" i="1"/>
  <c r="BV54" i="1"/>
  <c r="BS54" i="1"/>
  <c r="BP54" i="1"/>
  <c r="BM54" i="1"/>
  <c r="BJ54" i="1"/>
  <c r="BG54" i="1"/>
  <c r="BD54" i="1"/>
  <c r="BA54" i="1"/>
  <c r="AX54" i="1"/>
  <c r="CE53" i="1"/>
  <c r="CB53" i="1"/>
  <c r="BY53" i="1"/>
  <c r="BV53" i="1"/>
  <c r="BS53" i="1"/>
  <c r="BP53" i="1"/>
  <c r="BM53" i="1"/>
  <c r="BJ53" i="1"/>
  <c r="BG53" i="1"/>
  <c r="BD53" i="1"/>
  <c r="BA53" i="1"/>
  <c r="AX53" i="1"/>
  <c r="CE52" i="1"/>
  <c r="CB52" i="1"/>
  <c r="BY52" i="1"/>
  <c r="BV52" i="1"/>
  <c r="BS52" i="1"/>
  <c r="BP52" i="1"/>
  <c r="BM52" i="1"/>
  <c r="BJ52" i="1"/>
  <c r="BG52" i="1"/>
  <c r="BD52" i="1"/>
  <c r="BA52" i="1"/>
  <c r="AX52" i="1"/>
  <c r="CE51" i="1"/>
  <c r="CB51" i="1"/>
  <c r="BY51" i="1"/>
  <c r="BV51" i="1"/>
  <c r="BS51" i="1"/>
  <c r="BP51" i="1"/>
  <c r="BM51" i="1"/>
  <c r="BJ51" i="1"/>
  <c r="BG51" i="1"/>
  <c r="BD51" i="1"/>
  <c r="BA51" i="1"/>
  <c r="AX51" i="1"/>
  <c r="CE50" i="1"/>
  <c r="CB50" i="1"/>
  <c r="BY50" i="1"/>
  <c r="BV50" i="1"/>
  <c r="BS50" i="1"/>
  <c r="BP50" i="1"/>
  <c r="BM50" i="1"/>
  <c r="BJ50" i="1"/>
  <c r="BG50" i="1"/>
  <c r="BD50" i="1"/>
  <c r="BA50" i="1"/>
  <c r="AX50" i="1"/>
  <c r="CE49" i="1"/>
  <c r="CB49" i="1"/>
  <c r="BY49" i="1"/>
  <c r="BV49" i="1"/>
  <c r="BS49" i="1"/>
  <c r="BP49" i="1"/>
  <c r="BM49" i="1"/>
  <c r="BJ49" i="1"/>
  <c r="BG49" i="1"/>
  <c r="BD49" i="1"/>
  <c r="BA49" i="1"/>
  <c r="AX49" i="1"/>
  <c r="CE48" i="1"/>
  <c r="CB48" i="1"/>
  <c r="BY48" i="1"/>
  <c r="BV48" i="1"/>
  <c r="BS48" i="1"/>
  <c r="BP48" i="1"/>
  <c r="BM48" i="1"/>
  <c r="BJ48" i="1"/>
  <c r="BG48" i="1"/>
  <c r="BD48" i="1"/>
  <c r="BA48" i="1"/>
  <c r="AX48" i="1"/>
  <c r="CE47" i="1"/>
  <c r="CB47" i="1"/>
  <c r="BY47" i="1"/>
  <c r="BV47" i="1"/>
  <c r="BS47" i="1"/>
  <c r="BP47" i="1"/>
  <c r="BM47" i="1"/>
  <c r="BJ47" i="1"/>
  <c r="BG47" i="1"/>
  <c r="BD47" i="1"/>
  <c r="BA47" i="1"/>
  <c r="AX47" i="1"/>
  <c r="CE46" i="1"/>
  <c r="CB46" i="1"/>
  <c r="BY46" i="1"/>
  <c r="BV46" i="1"/>
  <c r="BS46" i="1"/>
  <c r="BP46" i="1"/>
  <c r="BM46" i="1"/>
  <c r="BJ46" i="1"/>
  <c r="BG46" i="1"/>
  <c r="BD46" i="1"/>
  <c r="BA46" i="1"/>
  <c r="AX46" i="1"/>
  <c r="CE45" i="1"/>
  <c r="CB45" i="1"/>
  <c r="BY45" i="1"/>
  <c r="BV45" i="1"/>
  <c r="BS45" i="1"/>
  <c r="BP45" i="1"/>
  <c r="BM45" i="1"/>
  <c r="BJ45" i="1"/>
  <c r="BG45" i="1"/>
  <c r="BD45" i="1"/>
  <c r="BA45" i="1"/>
  <c r="AX45" i="1"/>
  <c r="CE44" i="1"/>
  <c r="CB44" i="1"/>
  <c r="BY44" i="1"/>
  <c r="BV44" i="1"/>
  <c r="BS44" i="1"/>
  <c r="BP44" i="1"/>
  <c r="BM44" i="1"/>
  <c r="BJ44" i="1"/>
  <c r="BG44" i="1"/>
  <c r="BD44" i="1"/>
  <c r="BA44" i="1"/>
  <c r="AX44" i="1"/>
  <c r="CE43" i="1"/>
  <c r="CB43" i="1"/>
  <c r="BY43" i="1"/>
  <c r="BV43" i="1"/>
  <c r="BS43" i="1"/>
  <c r="BP43" i="1"/>
  <c r="BM43" i="1"/>
  <c r="BJ43" i="1"/>
  <c r="BG43" i="1"/>
  <c r="BD43" i="1"/>
  <c r="BA43" i="1"/>
  <c r="AX43" i="1"/>
  <c r="CE42" i="1"/>
  <c r="CB42" i="1"/>
  <c r="BY42" i="1"/>
  <c r="BV42" i="1"/>
  <c r="BS42" i="1"/>
  <c r="BP42" i="1"/>
  <c r="BM42" i="1"/>
  <c r="BJ42" i="1"/>
  <c r="BG42" i="1"/>
  <c r="BD42" i="1"/>
  <c r="BA42" i="1"/>
  <c r="AX42" i="1"/>
  <c r="CE41" i="1"/>
  <c r="CB41" i="1"/>
  <c r="BY41" i="1"/>
  <c r="BV41" i="1"/>
  <c r="BS41" i="1"/>
  <c r="BP41" i="1"/>
  <c r="BM41" i="1"/>
  <c r="BJ41" i="1"/>
  <c r="BG41" i="1"/>
  <c r="BD41" i="1"/>
  <c r="BA41" i="1"/>
  <c r="AX41" i="1"/>
  <c r="CE40" i="1"/>
  <c r="CB40" i="1"/>
  <c r="BY40" i="1"/>
  <c r="BV40" i="1"/>
  <c r="BS40" i="1"/>
  <c r="BP40" i="1"/>
  <c r="BM40" i="1"/>
  <c r="BJ40" i="1"/>
  <c r="BG40" i="1"/>
  <c r="BD40" i="1"/>
  <c r="BA40" i="1"/>
  <c r="AX40" i="1"/>
  <c r="CE39" i="1"/>
  <c r="CB39" i="1"/>
  <c r="BY39" i="1"/>
  <c r="BV39" i="1"/>
  <c r="BS39" i="1"/>
  <c r="BP39" i="1"/>
  <c r="BM39" i="1"/>
  <c r="BJ39" i="1"/>
  <c r="BG39" i="1"/>
  <c r="BD39" i="1"/>
  <c r="BA39" i="1"/>
  <c r="AX39" i="1"/>
  <c r="CE38" i="1"/>
  <c r="CB38" i="1"/>
  <c r="BY38" i="1"/>
  <c r="BV38" i="1"/>
  <c r="BS38" i="1"/>
  <c r="BP38" i="1"/>
  <c r="BM38" i="1"/>
  <c r="BJ38" i="1"/>
  <c r="BG38" i="1"/>
  <c r="BD38" i="1"/>
  <c r="BA38" i="1"/>
  <c r="AX38" i="1"/>
  <c r="CE37" i="1"/>
  <c r="CB37" i="1"/>
  <c r="BY37" i="1"/>
  <c r="BV37" i="1"/>
  <c r="BS37" i="1"/>
  <c r="BP37" i="1"/>
  <c r="BM37" i="1"/>
  <c r="BJ37" i="1"/>
  <c r="BG37" i="1"/>
  <c r="BD37" i="1"/>
  <c r="BA37" i="1"/>
  <c r="AX37" i="1"/>
  <c r="CE36" i="1"/>
  <c r="CB36" i="1"/>
  <c r="BY36" i="1"/>
  <c r="BV36" i="1"/>
  <c r="BS36" i="1"/>
  <c r="BP36" i="1"/>
  <c r="BM36" i="1"/>
  <c r="BJ36" i="1"/>
  <c r="BG36" i="1"/>
  <c r="BD36" i="1"/>
  <c r="BA36" i="1"/>
  <c r="AX36" i="1"/>
  <c r="CE35" i="1"/>
  <c r="CB35" i="1"/>
  <c r="BY35" i="1"/>
  <c r="BV35" i="1"/>
  <c r="BS35" i="1"/>
  <c r="BP35" i="1"/>
  <c r="BM35" i="1"/>
  <c r="BJ35" i="1"/>
  <c r="BG35" i="1"/>
  <c r="BD35" i="1"/>
  <c r="BA35" i="1"/>
  <c r="AX35" i="1"/>
  <c r="CE34" i="1"/>
  <c r="CB34" i="1"/>
  <c r="BY34" i="1"/>
  <c r="BV34" i="1"/>
  <c r="BS34" i="1"/>
  <c r="BP34" i="1"/>
  <c r="BM34" i="1"/>
  <c r="BJ34" i="1"/>
  <c r="BG34" i="1"/>
  <c r="BD34" i="1"/>
  <c r="BA34" i="1"/>
  <c r="AX34" i="1"/>
  <c r="CE33" i="1"/>
  <c r="CB33" i="1"/>
  <c r="BY33" i="1"/>
  <c r="BV33" i="1"/>
  <c r="BS33" i="1"/>
  <c r="BP33" i="1"/>
  <c r="BM33" i="1"/>
  <c r="BJ33" i="1"/>
  <c r="BG33" i="1"/>
  <c r="BD33" i="1"/>
  <c r="BA33" i="1"/>
  <c r="AX33" i="1"/>
  <c r="CE32" i="1"/>
  <c r="CB32" i="1"/>
  <c r="BY32" i="1"/>
  <c r="BV32" i="1"/>
  <c r="BS32" i="1"/>
  <c r="BP32" i="1"/>
  <c r="BM32" i="1"/>
  <c r="BJ32" i="1"/>
  <c r="BG32" i="1"/>
  <c r="BD32" i="1"/>
  <c r="BA32" i="1"/>
  <c r="AX32" i="1"/>
  <c r="CE31" i="1"/>
  <c r="CB31" i="1"/>
  <c r="BY31" i="1"/>
  <c r="BV31" i="1"/>
  <c r="BS31" i="1"/>
  <c r="BP31" i="1"/>
  <c r="BM31" i="1"/>
  <c r="BJ31" i="1"/>
  <c r="BG31" i="1"/>
  <c r="BD31" i="1"/>
  <c r="BA31" i="1"/>
  <c r="AX31" i="1"/>
  <c r="CE30" i="1"/>
  <c r="CB30" i="1"/>
  <c r="BY30" i="1"/>
  <c r="BV30" i="1"/>
  <c r="BS30" i="1"/>
  <c r="BP30" i="1"/>
  <c r="BM30" i="1"/>
  <c r="BJ30" i="1"/>
  <c r="BG30" i="1"/>
  <c r="BD30" i="1"/>
  <c r="BA30" i="1"/>
  <c r="AX30" i="1"/>
  <c r="CE29" i="1"/>
  <c r="CB29" i="1"/>
  <c r="BY29" i="1"/>
  <c r="BV29" i="1"/>
  <c r="BS29" i="1"/>
  <c r="BP29" i="1"/>
  <c r="BM29" i="1"/>
  <c r="BJ29" i="1"/>
  <c r="BG29" i="1"/>
  <c r="BD29" i="1"/>
  <c r="BA29" i="1"/>
  <c r="AX29" i="1"/>
  <c r="CE28" i="1"/>
  <c r="CB28" i="1"/>
  <c r="BY28" i="1"/>
  <c r="BV28" i="1"/>
  <c r="BS28" i="1"/>
  <c r="BP28" i="1"/>
  <c r="BM28" i="1"/>
  <c r="BJ28" i="1"/>
  <c r="BG28" i="1"/>
  <c r="BD28" i="1"/>
  <c r="BA28" i="1"/>
  <c r="AX28" i="1"/>
  <c r="CE27" i="1"/>
  <c r="CB27" i="1"/>
  <c r="BY27" i="1"/>
  <c r="BV27" i="1"/>
  <c r="BS27" i="1"/>
  <c r="BP27" i="1"/>
  <c r="BM27" i="1"/>
  <c r="BJ27" i="1"/>
  <c r="BG27" i="1"/>
  <c r="BD27" i="1"/>
  <c r="BA27" i="1"/>
  <c r="AX27" i="1"/>
  <c r="CE26" i="1"/>
  <c r="CB26" i="1"/>
  <c r="BY26" i="1"/>
  <c r="BV26" i="1"/>
  <c r="BS26" i="1"/>
  <c r="BP26" i="1"/>
  <c r="BM26" i="1"/>
  <c r="BJ26" i="1"/>
  <c r="BG26" i="1"/>
  <c r="BD26" i="1"/>
  <c r="BA26" i="1"/>
  <c r="AX26" i="1"/>
  <c r="CE25" i="1"/>
  <c r="CB25" i="1"/>
  <c r="BY25" i="1"/>
  <c r="BV25" i="1"/>
  <c r="BS25" i="1"/>
  <c r="BP25" i="1"/>
  <c r="BM25" i="1"/>
  <c r="BJ25" i="1"/>
  <c r="BG25" i="1"/>
  <c r="BD25" i="1"/>
  <c r="BA25" i="1"/>
  <c r="AX25" i="1"/>
  <c r="CE24" i="1"/>
  <c r="CB24" i="1"/>
  <c r="BY24" i="1"/>
  <c r="BV24" i="1"/>
  <c r="BS24" i="1"/>
  <c r="BP24" i="1"/>
  <c r="BM24" i="1"/>
  <c r="BJ24" i="1"/>
  <c r="BG24" i="1"/>
  <c r="BD24" i="1"/>
  <c r="BA24" i="1"/>
  <c r="AX24" i="1"/>
  <c r="CE23" i="1"/>
  <c r="CB23" i="1"/>
  <c r="BY23" i="1"/>
  <c r="BV23" i="1"/>
  <c r="BS23" i="1"/>
  <c r="BP23" i="1"/>
  <c r="BM23" i="1"/>
  <c r="BJ23" i="1"/>
  <c r="BG23" i="1"/>
  <c r="BD23" i="1"/>
  <c r="BA23" i="1"/>
  <c r="AX23" i="1"/>
  <c r="CE22" i="1"/>
  <c r="CB22" i="1"/>
  <c r="BY22" i="1"/>
  <c r="BV22" i="1"/>
  <c r="BS22" i="1"/>
  <c r="BP22" i="1"/>
  <c r="BM22" i="1"/>
  <c r="BJ22" i="1"/>
  <c r="BG22" i="1"/>
  <c r="BD22" i="1"/>
  <c r="BA22" i="1"/>
  <c r="AX22" i="1"/>
  <c r="CE21" i="1"/>
  <c r="CB21" i="1"/>
  <c r="BY21" i="1"/>
  <c r="BV21" i="1"/>
  <c r="BS21" i="1"/>
  <c r="BP21" i="1"/>
  <c r="BM21" i="1"/>
  <c r="BJ21" i="1"/>
  <c r="BG21" i="1"/>
  <c r="BD21" i="1"/>
  <c r="BA21" i="1"/>
  <c r="AX21" i="1"/>
  <c r="CE20" i="1"/>
  <c r="CB20" i="1"/>
  <c r="BY20" i="1"/>
  <c r="BV20" i="1"/>
  <c r="BS20" i="1"/>
  <c r="BP20" i="1"/>
  <c r="BM20" i="1"/>
  <c r="BJ20" i="1"/>
  <c r="BG20" i="1"/>
  <c r="BD20" i="1"/>
  <c r="BA20" i="1"/>
  <c r="AX20" i="1"/>
  <c r="CE19" i="1"/>
  <c r="CB19" i="1"/>
  <c r="BY19" i="1"/>
  <c r="BV19" i="1"/>
  <c r="BS19" i="1"/>
  <c r="BP19" i="1"/>
  <c r="BM19" i="1"/>
  <c r="BJ19" i="1"/>
  <c r="BG19" i="1"/>
  <c r="BD19" i="1"/>
  <c r="BA19" i="1"/>
  <c r="AX19" i="1"/>
  <c r="CE18" i="1"/>
  <c r="CB18" i="1"/>
  <c r="BY18" i="1"/>
  <c r="BV18" i="1"/>
  <c r="BS18" i="1"/>
  <c r="BP18" i="1"/>
  <c r="BM18" i="1"/>
  <c r="BJ18" i="1"/>
  <c r="BG18" i="1"/>
  <c r="BD18" i="1"/>
  <c r="BA18" i="1"/>
  <c r="AX18" i="1"/>
  <c r="CE17" i="1"/>
  <c r="AQ17" i="1" s="1"/>
  <c r="CB17" i="1"/>
  <c r="AN17" i="1" s="1"/>
  <c r="BY17" i="1"/>
  <c r="AK17" i="1" s="1"/>
  <c r="BV17" i="1"/>
  <c r="AH17" i="1" s="1"/>
  <c r="BS17" i="1"/>
  <c r="AE17" i="1" s="1"/>
  <c r="BP17" i="1"/>
  <c r="AB17" i="1" s="1"/>
  <c r="BM17" i="1"/>
  <c r="Y17" i="1" s="1"/>
  <c r="BJ17" i="1"/>
  <c r="V17" i="1" s="1"/>
  <c r="BG17" i="1"/>
  <c r="S17" i="1" s="1"/>
  <c r="BD17" i="1"/>
  <c r="P17" i="1" s="1"/>
  <c r="BA17" i="1"/>
  <c r="M17" i="1" s="1"/>
  <c r="AX17" i="1"/>
  <c r="J17" i="1" s="1"/>
  <c r="CE16" i="1"/>
  <c r="CB16" i="1"/>
  <c r="BY16" i="1"/>
  <c r="BV16" i="1"/>
  <c r="BS16" i="1"/>
  <c r="BP16" i="1"/>
  <c r="BM16" i="1"/>
  <c r="BJ16" i="1"/>
  <c r="BG16" i="1"/>
  <c r="BD16" i="1"/>
  <c r="BA16" i="1"/>
  <c r="AX16" i="1"/>
  <c r="CE15" i="1"/>
  <c r="AQ15" i="1" s="1"/>
  <c r="CB15" i="1"/>
  <c r="AN15" i="1" s="1"/>
  <c r="BY15" i="1"/>
  <c r="AK15" i="1" s="1"/>
  <c r="BV15" i="1"/>
  <c r="AH15" i="1" s="1"/>
  <c r="BS15" i="1"/>
  <c r="AE15" i="1" s="1"/>
  <c r="BP15" i="1"/>
  <c r="AB15" i="1" s="1"/>
  <c r="BM15" i="1"/>
  <c r="Y15" i="1" s="1"/>
  <c r="BJ15" i="1"/>
  <c r="V15" i="1" s="1"/>
  <c r="BG15" i="1"/>
  <c r="S15" i="1" s="1"/>
  <c r="BD15" i="1"/>
  <c r="P15" i="1" s="1"/>
  <c r="BA15" i="1"/>
  <c r="M15" i="1" s="1"/>
  <c r="AX15" i="1"/>
  <c r="J15" i="1" s="1"/>
  <c r="CE14" i="1"/>
  <c r="CB14" i="1"/>
  <c r="BY14" i="1"/>
  <c r="BV14" i="1"/>
  <c r="BS14" i="1"/>
  <c r="BP14" i="1"/>
  <c r="BM14" i="1"/>
  <c r="BJ14" i="1"/>
  <c r="BG14" i="1"/>
  <c r="BD14" i="1"/>
  <c r="BA14" i="1"/>
  <c r="AX14" i="1"/>
  <c r="CE13" i="1"/>
  <c r="AQ13" i="1" s="1"/>
  <c r="CB13" i="1"/>
  <c r="AN13" i="1" s="1"/>
  <c r="BY13" i="1"/>
  <c r="AK13" i="1" s="1"/>
  <c r="BV13" i="1"/>
  <c r="AH13" i="1" s="1"/>
  <c r="BS13" i="1"/>
  <c r="AE13" i="1" s="1"/>
  <c r="BP13" i="1"/>
  <c r="AB13" i="1" s="1"/>
  <c r="BM13" i="1"/>
  <c r="Y13" i="1" s="1"/>
  <c r="BJ13" i="1"/>
  <c r="V13" i="1" s="1"/>
  <c r="BG13" i="1"/>
  <c r="S13" i="1" s="1"/>
  <c r="BD13" i="1"/>
  <c r="P13" i="1" s="1"/>
  <c r="BA13" i="1"/>
  <c r="M13" i="1" s="1"/>
  <c r="AX13" i="1"/>
  <c r="J13" i="1" s="1"/>
  <c r="CE12" i="1"/>
  <c r="CB12" i="1"/>
  <c r="BY12" i="1"/>
  <c r="BV12" i="1"/>
  <c r="BS12" i="1"/>
  <c r="BP12" i="1"/>
  <c r="BM12" i="1"/>
  <c r="BJ12" i="1"/>
  <c r="BG12" i="1"/>
  <c r="BD12" i="1"/>
  <c r="BA12" i="1"/>
  <c r="AX12" i="1"/>
  <c r="CE11" i="1"/>
  <c r="CB11" i="1"/>
  <c r="BY11" i="1"/>
  <c r="BV11" i="1"/>
  <c r="BS11" i="1"/>
  <c r="BP11" i="1"/>
  <c r="BM11" i="1"/>
  <c r="BJ11" i="1"/>
  <c r="BG11" i="1"/>
  <c r="BD11" i="1"/>
  <c r="BA11" i="1"/>
  <c r="AX11" i="1"/>
  <c r="CE10" i="1"/>
  <c r="CB10" i="1"/>
  <c r="BY10" i="1"/>
  <c r="BV10" i="1"/>
  <c r="BS10" i="1"/>
  <c r="BP10" i="1"/>
  <c r="BM10" i="1"/>
  <c r="BJ10" i="1"/>
  <c r="BG10" i="1"/>
  <c r="BD10" i="1"/>
  <c r="BA10" i="1"/>
  <c r="AX10" i="1"/>
  <c r="CE9" i="1"/>
  <c r="AQ9" i="1" s="1"/>
  <c r="CB9" i="1"/>
  <c r="AN9" i="1" s="1"/>
  <c r="BY9" i="1"/>
  <c r="AK9" i="1" s="1"/>
  <c r="BV9" i="1"/>
  <c r="AH9" i="1" s="1"/>
  <c r="BS9" i="1"/>
  <c r="AE9" i="1" s="1"/>
  <c r="BP9" i="1"/>
  <c r="AB9" i="1" s="1"/>
  <c r="BM9" i="1"/>
  <c r="Y9" i="1" s="1"/>
  <c r="BJ9" i="1"/>
  <c r="V9" i="1" s="1"/>
  <c r="BG9" i="1"/>
  <c r="S9" i="1" s="1"/>
  <c r="BD9" i="1"/>
  <c r="P9" i="1" s="1"/>
  <c r="BA9" i="1"/>
  <c r="M9" i="1" s="1"/>
  <c r="AX9" i="1"/>
  <c r="J9" i="1" s="1"/>
  <c r="AQ7" i="1"/>
  <c r="AN7" i="1"/>
  <c r="AK7" i="1"/>
  <c r="AH7" i="1"/>
  <c r="AE7" i="1"/>
  <c r="AB7" i="1"/>
  <c r="Y7" i="1"/>
  <c r="V7" i="1"/>
  <c r="S7" i="1"/>
  <c r="P7" i="1"/>
  <c r="M7" i="1"/>
  <c r="J7" i="1"/>
  <c r="N23" i="5" l="1"/>
  <c r="AT7" i="1"/>
  <c r="I47" i="60" l="1"/>
  <c r="G47" i="60"/>
  <c r="D47" i="60"/>
  <c r="I46" i="60"/>
  <c r="G46" i="60"/>
  <c r="D46" i="60"/>
  <c r="I45" i="60"/>
  <c r="G45" i="60"/>
  <c r="D45" i="60"/>
  <c r="I44" i="60" l="1"/>
  <c r="G44" i="60"/>
  <c r="D44" i="60"/>
  <c r="A44" i="60"/>
  <c r="I43" i="60"/>
  <c r="G43" i="60"/>
  <c r="D43" i="60"/>
  <c r="A43" i="60"/>
  <c r="I42" i="60"/>
  <c r="G42" i="60"/>
  <c r="D42" i="60"/>
  <c r="A42" i="60"/>
  <c r="I41" i="60"/>
  <c r="G41" i="60"/>
  <c r="D41" i="60"/>
  <c r="A41" i="60"/>
  <c r="A7" i="60" l="1"/>
  <c r="J7" i="60"/>
  <c r="E4" i="60"/>
  <c r="E3" i="60"/>
  <c r="A256" i="46" l="1"/>
  <c r="V529" i="21" l="1"/>
  <c r="U529" i="21"/>
  <c r="T529" i="21"/>
  <c r="R529" i="21"/>
  <c r="Q529" i="21"/>
  <c r="P529" i="21"/>
  <c r="N529" i="21"/>
  <c r="M529" i="21"/>
  <c r="L529" i="21"/>
  <c r="J529" i="21"/>
  <c r="I529" i="21"/>
  <c r="H529" i="21"/>
  <c r="X529" i="21" l="1"/>
  <c r="R551" i="21"/>
  <c r="R548" i="21"/>
  <c r="N551" i="21"/>
  <c r="N548" i="21"/>
  <c r="P551" i="21"/>
  <c r="P548" i="21"/>
  <c r="U551" i="21"/>
  <c r="U548" i="21"/>
  <c r="T551" i="21"/>
  <c r="T548" i="21"/>
  <c r="Q551" i="21"/>
  <c r="Q548" i="21"/>
  <c r="V551" i="21"/>
  <c r="V548" i="21"/>
  <c r="J527" i="21"/>
  <c r="A340" i="46" l="1"/>
  <c r="A339" i="46"/>
  <c r="A316" i="46"/>
  <c r="A315" i="46"/>
  <c r="A7" i="6" s="1"/>
  <c r="A314" i="46"/>
  <c r="A6" i="6" s="1"/>
  <c r="A313" i="46"/>
  <c r="A312" i="46"/>
  <c r="A22" i="30" s="1"/>
  <c r="A311" i="46"/>
  <c r="A310" i="46"/>
  <c r="A309" i="46"/>
  <c r="W9" i="2" s="1"/>
  <c r="A308" i="46"/>
  <c r="O31" i="6" s="1"/>
  <c r="A307" i="46"/>
  <c r="O30" i="6" s="1"/>
  <c r="A306" i="46"/>
  <c r="O29" i="6" s="1"/>
  <c r="A305" i="46"/>
  <c r="O28" i="6" s="1"/>
  <c r="A304" i="46"/>
  <c r="O27" i="6" s="1"/>
  <c r="A303" i="46"/>
  <c r="O26" i="6" s="1"/>
  <c r="A302" i="46"/>
  <c r="O25" i="6" s="1"/>
  <c r="A301" i="46"/>
  <c r="O24" i="6" s="1"/>
  <c r="A300" i="46"/>
  <c r="O23" i="6" s="1"/>
  <c r="A299" i="46"/>
  <c r="O22" i="6" s="1"/>
  <c r="A298" i="46"/>
  <c r="O21" i="6" s="1"/>
  <c r="A297" i="46"/>
  <c r="O20" i="6" s="1"/>
  <c r="A296" i="46"/>
  <c r="E5" i="60" s="1"/>
  <c r="A295" i="46"/>
  <c r="A294" i="46"/>
  <c r="A293" i="46"/>
  <c r="A292" i="46"/>
  <c r="A291" i="46"/>
  <c r="A290" i="46"/>
  <c r="A289" i="46"/>
  <c r="A288" i="46"/>
  <c r="A287" i="46"/>
  <c r="A286" i="46"/>
  <c r="A285" i="46"/>
  <c r="A284" i="46"/>
  <c r="A283" i="46"/>
  <c r="A282" i="46"/>
  <c r="A281" i="46"/>
  <c r="A280" i="46"/>
  <c r="N39" i="60" s="1"/>
  <c r="A279" i="46"/>
  <c r="A30" i="6" s="1"/>
  <c r="A278" i="46"/>
  <c r="A29" i="6" s="1"/>
  <c r="A277" i="46"/>
  <c r="A28" i="6" s="1"/>
  <c r="A276" i="46"/>
  <c r="A27" i="6" s="1"/>
  <c r="A275" i="46"/>
  <c r="A274" i="46"/>
  <c r="A273" i="46"/>
  <c r="G40" i="60" s="1"/>
  <c r="A272" i="46"/>
  <c r="D40" i="60" s="1"/>
  <c r="A271" i="46"/>
  <c r="A37" i="60" s="1"/>
  <c r="A270" i="46"/>
  <c r="A269" i="46"/>
  <c r="T22" i="60" s="1"/>
  <c r="A268" i="46"/>
  <c r="R22" i="60" s="1"/>
  <c r="A267" i="46"/>
  <c r="P22" i="60" s="1"/>
  <c r="A266" i="46"/>
  <c r="O22" i="60" s="1"/>
  <c r="A265" i="46"/>
  <c r="L22" i="60" s="1"/>
  <c r="A547" i="21" l="1"/>
  <c r="A555" i="21"/>
  <c r="A540" i="21"/>
  <c r="I40" i="60"/>
  <c r="W22" i="60"/>
  <c r="A532" i="21"/>
  <c r="R5" i="2" l="1"/>
  <c r="H49" i="6" l="1"/>
  <c r="AB49" i="6" s="1"/>
  <c r="H33" i="6"/>
  <c r="AB33" i="6" s="1"/>
  <c r="H5" i="6"/>
  <c r="AB5" i="6" s="1"/>
  <c r="H36" i="6"/>
  <c r="AB36" i="6" s="1"/>
  <c r="H20" i="6"/>
  <c r="AB20" i="6" s="1"/>
  <c r="H47" i="6"/>
  <c r="AB47" i="6" s="1"/>
  <c r="H31" i="6"/>
  <c r="AB31" i="6" s="1"/>
  <c r="H15" i="6"/>
  <c r="AB15" i="6" s="1"/>
  <c r="H42" i="6"/>
  <c r="AB42" i="6" s="1"/>
  <c r="H26" i="6"/>
  <c r="AB26" i="6" s="1"/>
  <c r="H10" i="6"/>
  <c r="AB10" i="6" s="1"/>
  <c r="H9" i="6"/>
  <c r="AB9" i="6" s="1"/>
  <c r="H25" i="6"/>
  <c r="AB25" i="6" s="1"/>
  <c r="H28" i="6"/>
  <c r="AB28" i="6" s="1"/>
  <c r="H39" i="6"/>
  <c r="AB39" i="6" s="1"/>
  <c r="H7" i="6"/>
  <c r="AB7" i="6" s="1"/>
  <c r="H18" i="6"/>
  <c r="AB18" i="6" s="1"/>
  <c r="H37" i="6"/>
  <c r="AB37" i="6" s="1"/>
  <c r="H40" i="6"/>
  <c r="AB40" i="6" s="1"/>
  <c r="H8" i="6"/>
  <c r="AB8" i="6" s="1"/>
  <c r="H46" i="6"/>
  <c r="AB46" i="6" s="1"/>
  <c r="H14" i="6"/>
  <c r="AB14" i="6" s="1"/>
  <c r="H45" i="6"/>
  <c r="AB45" i="6" s="1"/>
  <c r="H29" i="6"/>
  <c r="AB29" i="6" s="1"/>
  <c r="H48" i="6"/>
  <c r="AB48" i="6" s="1"/>
  <c r="H32" i="6"/>
  <c r="AB32" i="6" s="1"/>
  <c r="H16" i="6"/>
  <c r="AB16" i="6" s="1"/>
  <c r="H43" i="6"/>
  <c r="AB43" i="6" s="1"/>
  <c r="H27" i="6"/>
  <c r="AB27" i="6" s="1"/>
  <c r="H11" i="6"/>
  <c r="AB11" i="6" s="1"/>
  <c r="H38" i="6"/>
  <c r="AB38" i="6" s="1"/>
  <c r="H22" i="6"/>
  <c r="AB22" i="6" s="1"/>
  <c r="H6" i="6"/>
  <c r="AB6" i="6" s="1"/>
  <c r="H41" i="6"/>
  <c r="AB41" i="6" s="1"/>
  <c r="H44" i="6"/>
  <c r="AB44" i="6" s="1"/>
  <c r="H12" i="6"/>
  <c r="AB12" i="6" s="1"/>
  <c r="H23" i="6"/>
  <c r="AB23" i="6" s="1"/>
  <c r="H34" i="6"/>
  <c r="AB34" i="6" s="1"/>
  <c r="H21" i="6"/>
  <c r="AB21" i="6" s="1"/>
  <c r="H17" i="6"/>
  <c r="AB17" i="6" s="1"/>
  <c r="H24" i="6"/>
  <c r="AB24" i="6" s="1"/>
  <c r="H35" i="6"/>
  <c r="AB35" i="6" s="1"/>
  <c r="H19" i="6"/>
  <c r="AB19" i="6" s="1"/>
  <c r="H30" i="6"/>
  <c r="AB30" i="6" s="1"/>
  <c r="H13" i="6"/>
  <c r="AB13" i="6" s="1"/>
  <c r="CD4" i="1" l="1"/>
  <c r="CA4" i="1"/>
  <c r="BX4" i="1"/>
  <c r="BU4" i="1"/>
  <c r="BR4" i="1"/>
  <c r="BO4" i="1"/>
  <c r="BL4" i="1"/>
  <c r="BI4" i="1"/>
  <c r="BF4" i="1"/>
  <c r="BC4" i="1"/>
  <c r="AZ4" i="1"/>
  <c r="AW4" i="1"/>
  <c r="A264" i="46" l="1"/>
  <c r="G22" i="60" s="1"/>
  <c r="A263" i="46"/>
  <c r="D22" i="60" s="1"/>
  <c r="A262" i="46"/>
  <c r="A261" i="46"/>
  <c r="A260" i="46"/>
  <c r="A259" i="46"/>
  <c r="A258" i="46"/>
  <c r="A257" i="46"/>
  <c r="A255" i="46"/>
  <c r="H27" i="2" s="1"/>
  <c r="A254" i="46"/>
  <c r="A253" i="46"/>
  <c r="BR7" i="2" s="1"/>
  <c r="A252" i="46"/>
  <c r="BP7" i="2" s="1"/>
  <c r="J10" i="60" l="1"/>
  <c r="A52" i="60"/>
  <c r="A251" i="46"/>
  <c r="A250" i="46"/>
  <c r="A249" i="46"/>
  <c r="A248" i="46"/>
  <c r="A247" i="46"/>
  <c r="A246" i="46"/>
  <c r="A245" i="46"/>
  <c r="A244" i="46"/>
  <c r="A243" i="46"/>
  <c r="A242" i="46"/>
  <c r="B20" i="2" s="1"/>
  <c r="A241" i="46"/>
  <c r="BP6" i="2" l="1"/>
  <c r="B21" i="2"/>
  <c r="BM6" i="2" l="1"/>
  <c r="F224" i="36" l="1"/>
  <c r="F223" i="36"/>
  <c r="F222" i="36"/>
  <c r="F221" i="36"/>
  <c r="F220" i="36"/>
  <c r="F219" i="36"/>
  <c r="F218" i="36"/>
  <c r="F217" i="36"/>
  <c r="F216" i="36"/>
  <c r="F215" i="36"/>
  <c r="F214" i="36"/>
  <c r="F213" i="36"/>
  <c r="F212" i="36"/>
  <c r="F211" i="36"/>
  <c r="F210" i="36"/>
  <c r="F209" i="36"/>
  <c r="F208" i="36"/>
  <c r="F207" i="36"/>
  <c r="F206" i="36"/>
  <c r="F205" i="36"/>
  <c r="F204" i="36"/>
  <c r="F203" i="36"/>
  <c r="F202" i="36"/>
  <c r="F201" i="36"/>
  <c r="F200" i="36"/>
  <c r="F199" i="36"/>
  <c r="F198" i="36"/>
  <c r="F197" i="36"/>
  <c r="F196" i="36"/>
  <c r="F195" i="36"/>
  <c r="F194" i="36"/>
  <c r="F193" i="36"/>
  <c r="F192" i="36"/>
  <c r="F191" i="36"/>
  <c r="F190" i="36"/>
  <c r="F189" i="36"/>
  <c r="F188" i="36"/>
  <c r="F187" i="36"/>
  <c r="F186" i="36"/>
  <c r="F185" i="36"/>
  <c r="F184" i="36"/>
  <c r="F183" i="36"/>
  <c r="F182" i="36"/>
  <c r="F181" i="36"/>
  <c r="F180" i="36"/>
  <c r="F179" i="36"/>
  <c r="F178" i="36"/>
  <c r="F177" i="36"/>
  <c r="F176" i="36"/>
  <c r="F175" i="36"/>
  <c r="F174" i="36"/>
  <c r="F173" i="36"/>
  <c r="F172" i="36"/>
  <c r="F171" i="36"/>
  <c r="F170" i="36"/>
  <c r="F169" i="36"/>
  <c r="F168" i="36"/>
  <c r="F167" i="36"/>
  <c r="F166" i="36"/>
  <c r="F165" i="36"/>
  <c r="F164" i="36"/>
  <c r="F163" i="36"/>
  <c r="F162" i="36"/>
  <c r="F161" i="36"/>
  <c r="F160" i="36"/>
  <c r="F159" i="36"/>
  <c r="F158" i="36"/>
  <c r="F157" i="36"/>
  <c r="F156" i="36"/>
  <c r="F155" i="36"/>
  <c r="F154" i="36"/>
  <c r="F153" i="36"/>
  <c r="F152" i="36"/>
  <c r="F151" i="36"/>
  <c r="F150" i="36"/>
  <c r="F149" i="36"/>
  <c r="F148" i="36"/>
  <c r="F147" i="36"/>
  <c r="F146" i="36"/>
  <c r="F145" i="36"/>
  <c r="F144" i="36"/>
  <c r="F143" i="36"/>
  <c r="F142" i="36"/>
  <c r="F141" i="36"/>
  <c r="F140" i="36"/>
  <c r="F139" i="36"/>
  <c r="F138" i="36"/>
  <c r="F137" i="36"/>
  <c r="F136" i="36"/>
  <c r="F135" i="36"/>
  <c r="F134" i="36"/>
  <c r="F133" i="36"/>
  <c r="F132" i="36"/>
  <c r="F131" i="36"/>
  <c r="F130" i="36"/>
  <c r="F129" i="36"/>
  <c r="F128" i="36"/>
  <c r="F127" i="36"/>
  <c r="F126" i="36"/>
  <c r="F125" i="36"/>
  <c r="F124" i="36"/>
  <c r="F123" i="36"/>
  <c r="F122" i="36"/>
  <c r="F121" i="36"/>
  <c r="F120" i="36"/>
  <c r="F119" i="36"/>
  <c r="F118" i="36"/>
  <c r="F117" i="36"/>
  <c r="F116" i="36"/>
  <c r="F115" i="36"/>
  <c r="F114" i="36"/>
  <c r="F113" i="36"/>
  <c r="F112" i="36"/>
  <c r="F111" i="36"/>
  <c r="F110" i="36"/>
  <c r="F109" i="36"/>
  <c r="F108" i="36"/>
  <c r="F107" i="36"/>
  <c r="F106" i="36"/>
  <c r="F105" i="36"/>
  <c r="F104" i="36"/>
  <c r="F103" i="36"/>
  <c r="F102" i="36"/>
  <c r="F101" i="36"/>
  <c r="F100" i="36"/>
  <c r="F99" i="36"/>
  <c r="F98" i="36"/>
  <c r="F97" i="36"/>
  <c r="F96" i="36"/>
  <c r="F95" i="36"/>
  <c r="F94" i="36"/>
  <c r="F93" i="36"/>
  <c r="F92" i="36"/>
  <c r="F91" i="36"/>
  <c r="F90" i="36"/>
  <c r="F89" i="36"/>
  <c r="F88" i="36"/>
  <c r="F87" i="36"/>
  <c r="F86" i="36"/>
  <c r="F85" i="36"/>
  <c r="F84" i="36"/>
  <c r="F83" i="36"/>
  <c r="F82" i="36"/>
  <c r="F81" i="36"/>
  <c r="F80" i="36"/>
  <c r="F79" i="36"/>
  <c r="F78" i="36"/>
  <c r="F77" i="36"/>
  <c r="F76" i="36"/>
  <c r="F75" i="36"/>
  <c r="F74" i="36"/>
  <c r="F73" i="36"/>
  <c r="F72" i="36"/>
  <c r="F71" i="36"/>
  <c r="F70" i="36"/>
  <c r="F69" i="36"/>
  <c r="F68" i="36"/>
  <c r="F67" i="36"/>
  <c r="F66" i="36"/>
  <c r="F65" i="36"/>
  <c r="F64" i="36"/>
  <c r="F63" i="36"/>
  <c r="F62" i="36"/>
  <c r="F61" i="36"/>
  <c r="F60" i="36"/>
  <c r="F59" i="36"/>
  <c r="F58" i="36"/>
  <c r="F57" i="36"/>
  <c r="F56" i="36"/>
  <c r="F55" i="36"/>
  <c r="F54" i="36"/>
  <c r="F53" i="36"/>
  <c r="F52" i="36"/>
  <c r="F51" i="36"/>
  <c r="F50" i="36"/>
  <c r="F49" i="36"/>
  <c r="F48" i="36"/>
  <c r="F47" i="36"/>
  <c r="F46" i="36"/>
  <c r="F45" i="36"/>
  <c r="F44" i="36"/>
  <c r="F43" i="36"/>
  <c r="F42" i="36"/>
  <c r="F41" i="36"/>
  <c r="F40" i="36"/>
  <c r="F39" i="36"/>
  <c r="F38" i="36"/>
  <c r="F37" i="36"/>
  <c r="F36" i="36"/>
  <c r="F35" i="36"/>
  <c r="F34" i="36"/>
  <c r="F33" i="36"/>
  <c r="F32" i="36"/>
  <c r="F31" i="36"/>
  <c r="F30" i="36"/>
  <c r="F29" i="36"/>
  <c r="F28" i="36"/>
  <c r="F27" i="36"/>
  <c r="F26" i="36"/>
  <c r="F224" i="37"/>
  <c r="F223" i="37"/>
  <c r="F222" i="37"/>
  <c r="F221" i="37"/>
  <c r="F220" i="37"/>
  <c r="F219" i="37"/>
  <c r="F218" i="37"/>
  <c r="F217" i="37"/>
  <c r="F216" i="37"/>
  <c r="F215" i="37"/>
  <c r="F214" i="37"/>
  <c r="F213" i="37"/>
  <c r="F212" i="37"/>
  <c r="F211" i="37"/>
  <c r="F210" i="37"/>
  <c r="F209" i="37"/>
  <c r="F208" i="37"/>
  <c r="F207" i="37"/>
  <c r="F206" i="37"/>
  <c r="F205" i="37"/>
  <c r="F204" i="37"/>
  <c r="F203" i="37"/>
  <c r="F202" i="37"/>
  <c r="F201" i="37"/>
  <c r="F200" i="37"/>
  <c r="F199" i="37"/>
  <c r="F198" i="37"/>
  <c r="F197" i="37"/>
  <c r="F196" i="37"/>
  <c r="F195" i="37"/>
  <c r="F194" i="37"/>
  <c r="F193" i="37"/>
  <c r="F192" i="37"/>
  <c r="F191" i="37"/>
  <c r="F190" i="37"/>
  <c r="F189" i="37"/>
  <c r="F188" i="37"/>
  <c r="F187" i="37"/>
  <c r="F186" i="37"/>
  <c r="F185" i="37"/>
  <c r="F184" i="37"/>
  <c r="F183" i="37"/>
  <c r="F182" i="37"/>
  <c r="F181" i="37"/>
  <c r="F180" i="37"/>
  <c r="F179" i="37"/>
  <c r="F178" i="37"/>
  <c r="F177" i="37"/>
  <c r="F176" i="37"/>
  <c r="F175" i="37"/>
  <c r="F174" i="37"/>
  <c r="F173" i="37"/>
  <c r="F172" i="37"/>
  <c r="F171" i="37"/>
  <c r="F170" i="37"/>
  <c r="F169" i="37"/>
  <c r="F168" i="37"/>
  <c r="F167" i="37"/>
  <c r="F166" i="37"/>
  <c r="F165" i="37"/>
  <c r="F164" i="37"/>
  <c r="F163" i="37"/>
  <c r="F162" i="37"/>
  <c r="F161" i="37"/>
  <c r="F160" i="37"/>
  <c r="F159" i="37"/>
  <c r="F158" i="37"/>
  <c r="F157" i="37"/>
  <c r="F156" i="37"/>
  <c r="F155" i="37"/>
  <c r="F154" i="37"/>
  <c r="F153" i="37"/>
  <c r="F152" i="37"/>
  <c r="F151" i="37"/>
  <c r="F150" i="37"/>
  <c r="F149" i="37"/>
  <c r="F148" i="37"/>
  <c r="F147" i="37"/>
  <c r="F146" i="37"/>
  <c r="F145" i="37"/>
  <c r="F144" i="37"/>
  <c r="F143" i="37"/>
  <c r="F142" i="37"/>
  <c r="F141" i="37"/>
  <c r="F140" i="37"/>
  <c r="F139" i="37"/>
  <c r="F138" i="37"/>
  <c r="F137" i="37"/>
  <c r="F136" i="37"/>
  <c r="F135" i="37"/>
  <c r="F134" i="37"/>
  <c r="F133" i="37"/>
  <c r="F132" i="37"/>
  <c r="F131" i="37"/>
  <c r="F130" i="37"/>
  <c r="F129" i="37"/>
  <c r="F128" i="37"/>
  <c r="F127" i="37"/>
  <c r="F126" i="37"/>
  <c r="F125" i="37"/>
  <c r="F124" i="37"/>
  <c r="F123" i="37"/>
  <c r="F122" i="37"/>
  <c r="F121" i="37"/>
  <c r="F120" i="37"/>
  <c r="F119" i="37"/>
  <c r="F118" i="37"/>
  <c r="F117" i="37"/>
  <c r="F116" i="37"/>
  <c r="F115" i="37"/>
  <c r="F114" i="37"/>
  <c r="F113" i="37"/>
  <c r="F112" i="37"/>
  <c r="F111" i="37"/>
  <c r="F110" i="37"/>
  <c r="F109" i="37"/>
  <c r="F108" i="37"/>
  <c r="F107" i="37"/>
  <c r="F106" i="37"/>
  <c r="F105" i="37"/>
  <c r="F104" i="37"/>
  <c r="F103" i="37"/>
  <c r="F102" i="37"/>
  <c r="F101" i="37"/>
  <c r="F100" i="37"/>
  <c r="F99" i="37"/>
  <c r="F98" i="37"/>
  <c r="F97" i="37"/>
  <c r="F96" i="37"/>
  <c r="F95" i="37"/>
  <c r="F94" i="37"/>
  <c r="F93" i="37"/>
  <c r="F92" i="37"/>
  <c r="F91" i="37"/>
  <c r="F90" i="37"/>
  <c r="F89" i="37"/>
  <c r="F88" i="37"/>
  <c r="F87" i="37"/>
  <c r="F86" i="37"/>
  <c r="F85" i="37"/>
  <c r="F84" i="37"/>
  <c r="F83" i="37"/>
  <c r="F82" i="37"/>
  <c r="F81" i="37"/>
  <c r="F80" i="37"/>
  <c r="F79" i="37"/>
  <c r="F78" i="37"/>
  <c r="F77" i="37"/>
  <c r="F76" i="37"/>
  <c r="F75" i="37"/>
  <c r="F74" i="37"/>
  <c r="F73" i="37"/>
  <c r="F72" i="37"/>
  <c r="F71" i="37"/>
  <c r="F70" i="37"/>
  <c r="F69" i="37"/>
  <c r="F68" i="37"/>
  <c r="F67" i="37"/>
  <c r="F66" i="37"/>
  <c r="F65" i="37"/>
  <c r="F64" i="37"/>
  <c r="F63" i="37"/>
  <c r="F62" i="37"/>
  <c r="F61" i="37"/>
  <c r="F60" i="37"/>
  <c r="F59" i="37"/>
  <c r="F58" i="37"/>
  <c r="F57" i="37"/>
  <c r="F56" i="37"/>
  <c r="F55" i="37"/>
  <c r="F54" i="37"/>
  <c r="F53" i="37"/>
  <c r="F52" i="37"/>
  <c r="F51" i="37"/>
  <c r="F50" i="37"/>
  <c r="F49" i="37"/>
  <c r="F48" i="37"/>
  <c r="F47" i="37"/>
  <c r="F46" i="37"/>
  <c r="F45" i="37"/>
  <c r="F44" i="37"/>
  <c r="F43" i="37"/>
  <c r="F42" i="37"/>
  <c r="F41" i="37"/>
  <c r="F40" i="37"/>
  <c r="F39" i="37"/>
  <c r="F38" i="37"/>
  <c r="F37" i="37"/>
  <c r="F36" i="37"/>
  <c r="F35" i="37"/>
  <c r="F34" i="37"/>
  <c r="F33" i="37"/>
  <c r="F32" i="37"/>
  <c r="F31" i="37"/>
  <c r="F30" i="37"/>
  <c r="F29" i="37"/>
  <c r="F28" i="37"/>
  <c r="F27" i="37"/>
  <c r="F26" i="37"/>
  <c r="F224" i="38"/>
  <c r="F223" i="38"/>
  <c r="F222" i="38"/>
  <c r="F221" i="38"/>
  <c r="F220" i="38"/>
  <c r="F219" i="38"/>
  <c r="F218" i="38"/>
  <c r="F217" i="38"/>
  <c r="F216" i="38"/>
  <c r="F215" i="38"/>
  <c r="F214" i="38"/>
  <c r="F213" i="38"/>
  <c r="F212" i="38"/>
  <c r="F211" i="38"/>
  <c r="F210" i="38"/>
  <c r="F209" i="38"/>
  <c r="F208" i="38"/>
  <c r="F207" i="38"/>
  <c r="F206" i="38"/>
  <c r="F205" i="38"/>
  <c r="F204" i="38"/>
  <c r="F203" i="38"/>
  <c r="F202" i="38"/>
  <c r="F201" i="38"/>
  <c r="F200" i="38"/>
  <c r="F199" i="38"/>
  <c r="F198" i="38"/>
  <c r="F197" i="38"/>
  <c r="F196" i="38"/>
  <c r="F195" i="38"/>
  <c r="F194" i="38"/>
  <c r="F193" i="38"/>
  <c r="F192" i="38"/>
  <c r="F191" i="38"/>
  <c r="F190" i="38"/>
  <c r="F189" i="38"/>
  <c r="F188" i="38"/>
  <c r="F187" i="38"/>
  <c r="F186" i="38"/>
  <c r="F185" i="38"/>
  <c r="F184" i="38"/>
  <c r="F183" i="38"/>
  <c r="F182" i="38"/>
  <c r="F181" i="38"/>
  <c r="F180" i="38"/>
  <c r="F179" i="38"/>
  <c r="F178" i="38"/>
  <c r="F177" i="38"/>
  <c r="F176" i="38"/>
  <c r="F175" i="38"/>
  <c r="F174" i="38"/>
  <c r="F173" i="38"/>
  <c r="F172" i="38"/>
  <c r="F171" i="38"/>
  <c r="F170" i="38"/>
  <c r="F169" i="38"/>
  <c r="F168" i="38"/>
  <c r="F167" i="38"/>
  <c r="F166" i="38"/>
  <c r="F165" i="38"/>
  <c r="F164" i="38"/>
  <c r="F163" i="38"/>
  <c r="F162" i="38"/>
  <c r="F161" i="38"/>
  <c r="F160" i="38"/>
  <c r="F159" i="38"/>
  <c r="F158" i="38"/>
  <c r="F157" i="38"/>
  <c r="F156" i="38"/>
  <c r="F155" i="38"/>
  <c r="F154" i="38"/>
  <c r="F153" i="38"/>
  <c r="F152" i="38"/>
  <c r="F151" i="38"/>
  <c r="F150" i="38"/>
  <c r="F149" i="38"/>
  <c r="F148" i="38"/>
  <c r="F147" i="38"/>
  <c r="F146" i="38"/>
  <c r="F145" i="38"/>
  <c r="F144" i="38"/>
  <c r="F143" i="38"/>
  <c r="F142" i="38"/>
  <c r="F141" i="38"/>
  <c r="F140" i="38"/>
  <c r="F139" i="38"/>
  <c r="F138" i="38"/>
  <c r="F137" i="38"/>
  <c r="F136" i="38"/>
  <c r="F135" i="38"/>
  <c r="F134" i="38"/>
  <c r="F133" i="38"/>
  <c r="F132" i="38"/>
  <c r="F131" i="38"/>
  <c r="F130" i="38"/>
  <c r="F129" i="38"/>
  <c r="F128" i="38"/>
  <c r="F127" i="38"/>
  <c r="F126" i="38"/>
  <c r="F125" i="38"/>
  <c r="F124" i="38"/>
  <c r="F123" i="38"/>
  <c r="F122" i="38"/>
  <c r="F121" i="38"/>
  <c r="F120" i="38"/>
  <c r="F119" i="38"/>
  <c r="F118" i="38"/>
  <c r="F117" i="38"/>
  <c r="F116" i="38"/>
  <c r="F115" i="38"/>
  <c r="F114" i="38"/>
  <c r="F113" i="38"/>
  <c r="F112" i="38"/>
  <c r="F111" i="38"/>
  <c r="F110" i="38"/>
  <c r="F109" i="38"/>
  <c r="F108" i="38"/>
  <c r="F107" i="38"/>
  <c r="F106" i="38"/>
  <c r="F105" i="38"/>
  <c r="F104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90" i="38"/>
  <c r="F89" i="38"/>
  <c r="F88" i="38"/>
  <c r="F87" i="38"/>
  <c r="F86" i="38"/>
  <c r="F85" i="38"/>
  <c r="F84" i="38"/>
  <c r="F83" i="38"/>
  <c r="F82" i="38"/>
  <c r="F81" i="38"/>
  <c r="F80" i="38"/>
  <c r="F79" i="38"/>
  <c r="F78" i="38"/>
  <c r="F77" i="38"/>
  <c r="F76" i="38"/>
  <c r="F75" i="38"/>
  <c r="F74" i="38"/>
  <c r="F73" i="38"/>
  <c r="F72" i="38"/>
  <c r="F71" i="38"/>
  <c r="F70" i="38"/>
  <c r="F69" i="38"/>
  <c r="F68" i="38"/>
  <c r="F67" i="38"/>
  <c r="F66" i="38"/>
  <c r="F65" i="38"/>
  <c r="F64" i="38"/>
  <c r="F63" i="38"/>
  <c r="F62" i="38"/>
  <c r="F61" i="38"/>
  <c r="F60" i="38"/>
  <c r="F59" i="38"/>
  <c r="F58" i="38"/>
  <c r="F57" i="38"/>
  <c r="F56" i="38"/>
  <c r="F55" i="38"/>
  <c r="F54" i="38"/>
  <c r="F53" i="38"/>
  <c r="F52" i="38"/>
  <c r="F51" i="38"/>
  <c r="F50" i="38"/>
  <c r="F49" i="38"/>
  <c r="F48" i="38"/>
  <c r="F47" i="38"/>
  <c r="F46" i="38"/>
  <c r="F45" i="38"/>
  <c r="F44" i="38"/>
  <c r="F43" i="38"/>
  <c r="F42" i="38"/>
  <c r="F41" i="38"/>
  <c r="F40" i="38"/>
  <c r="F39" i="38"/>
  <c r="F38" i="38"/>
  <c r="F37" i="38"/>
  <c r="F36" i="38"/>
  <c r="F35" i="38"/>
  <c r="F34" i="38"/>
  <c r="F33" i="38"/>
  <c r="F32" i="38"/>
  <c r="F31" i="38"/>
  <c r="F30" i="38"/>
  <c r="F29" i="38"/>
  <c r="F28" i="38"/>
  <c r="F27" i="38"/>
  <c r="F26" i="38"/>
  <c r="F224" i="39"/>
  <c r="F223" i="39"/>
  <c r="F222" i="39"/>
  <c r="F221" i="39"/>
  <c r="F220" i="39"/>
  <c r="F219" i="39"/>
  <c r="F218" i="39"/>
  <c r="F217" i="39"/>
  <c r="F216" i="39"/>
  <c r="F215" i="39"/>
  <c r="F214" i="39"/>
  <c r="F213" i="39"/>
  <c r="F212" i="39"/>
  <c r="F211" i="39"/>
  <c r="F210" i="39"/>
  <c r="F209" i="39"/>
  <c r="F208" i="39"/>
  <c r="F207" i="39"/>
  <c r="F206" i="39"/>
  <c r="F205" i="39"/>
  <c r="F204" i="39"/>
  <c r="F203" i="39"/>
  <c r="F202" i="39"/>
  <c r="F201" i="39"/>
  <c r="F200" i="39"/>
  <c r="F199" i="39"/>
  <c r="F198" i="39"/>
  <c r="F197" i="39"/>
  <c r="F196" i="39"/>
  <c r="F195" i="39"/>
  <c r="F194" i="39"/>
  <c r="F193" i="39"/>
  <c r="F192" i="39"/>
  <c r="F191" i="39"/>
  <c r="F190" i="39"/>
  <c r="F189" i="39"/>
  <c r="F188" i="39"/>
  <c r="F187" i="39"/>
  <c r="F186" i="39"/>
  <c r="F185" i="39"/>
  <c r="F184" i="39"/>
  <c r="F183" i="39"/>
  <c r="F182" i="39"/>
  <c r="F181" i="39"/>
  <c r="F180" i="39"/>
  <c r="F179" i="39"/>
  <c r="F178" i="39"/>
  <c r="F177" i="39"/>
  <c r="F176" i="39"/>
  <c r="F175" i="39"/>
  <c r="F174" i="39"/>
  <c r="F173" i="39"/>
  <c r="F172" i="39"/>
  <c r="F171" i="39"/>
  <c r="F170" i="39"/>
  <c r="F169" i="39"/>
  <c r="F168" i="39"/>
  <c r="F167" i="39"/>
  <c r="F166" i="39"/>
  <c r="F165" i="39"/>
  <c r="F164" i="39"/>
  <c r="F163" i="39"/>
  <c r="F162" i="39"/>
  <c r="F161" i="39"/>
  <c r="F160" i="39"/>
  <c r="F159" i="39"/>
  <c r="F158" i="39"/>
  <c r="F157" i="39"/>
  <c r="F156" i="39"/>
  <c r="F155" i="39"/>
  <c r="F154" i="39"/>
  <c r="F153" i="39"/>
  <c r="F152" i="39"/>
  <c r="F151" i="39"/>
  <c r="F150" i="39"/>
  <c r="F149" i="39"/>
  <c r="F148" i="39"/>
  <c r="F147" i="39"/>
  <c r="F146" i="39"/>
  <c r="F145" i="39"/>
  <c r="F144" i="39"/>
  <c r="F143" i="39"/>
  <c r="F142" i="39"/>
  <c r="F141" i="39"/>
  <c r="F140" i="39"/>
  <c r="F139" i="39"/>
  <c r="F138" i="39"/>
  <c r="F137" i="39"/>
  <c r="F136" i="39"/>
  <c r="F135" i="39"/>
  <c r="F134" i="39"/>
  <c r="F133" i="39"/>
  <c r="F132" i="39"/>
  <c r="F131" i="39"/>
  <c r="F130" i="39"/>
  <c r="F129" i="39"/>
  <c r="F128" i="39"/>
  <c r="F127" i="39"/>
  <c r="F126" i="39"/>
  <c r="F125" i="39"/>
  <c r="F124" i="39"/>
  <c r="F123" i="39"/>
  <c r="F122" i="39"/>
  <c r="F121" i="39"/>
  <c r="F120" i="39"/>
  <c r="F119" i="39"/>
  <c r="F118" i="39"/>
  <c r="F117" i="39"/>
  <c r="F116" i="39"/>
  <c r="F115" i="39"/>
  <c r="F114" i="39"/>
  <c r="F113" i="39"/>
  <c r="F112" i="39"/>
  <c r="F111" i="39"/>
  <c r="F110" i="39"/>
  <c r="F109" i="39"/>
  <c r="F108" i="39"/>
  <c r="F107" i="39"/>
  <c r="F106" i="39"/>
  <c r="F105" i="39"/>
  <c r="F104" i="39"/>
  <c r="F103" i="39"/>
  <c r="F102" i="39"/>
  <c r="F101" i="39"/>
  <c r="F100" i="39"/>
  <c r="F99" i="39"/>
  <c r="F98" i="39"/>
  <c r="F97" i="39"/>
  <c r="F96" i="39"/>
  <c r="F95" i="39"/>
  <c r="F94" i="39"/>
  <c r="F93" i="39"/>
  <c r="F92" i="39"/>
  <c r="F91" i="39"/>
  <c r="F90" i="39"/>
  <c r="F89" i="39"/>
  <c r="F88" i="39"/>
  <c r="F87" i="39"/>
  <c r="F86" i="39"/>
  <c r="F85" i="39"/>
  <c r="F84" i="39"/>
  <c r="F83" i="39"/>
  <c r="F82" i="39"/>
  <c r="F81" i="39"/>
  <c r="F80" i="39"/>
  <c r="F79" i="39"/>
  <c r="F78" i="39"/>
  <c r="F77" i="39"/>
  <c r="F76" i="39"/>
  <c r="F75" i="39"/>
  <c r="F74" i="39"/>
  <c r="F73" i="39"/>
  <c r="F72" i="39"/>
  <c r="F71" i="39"/>
  <c r="F70" i="39"/>
  <c r="F69" i="39"/>
  <c r="F68" i="39"/>
  <c r="F67" i="39"/>
  <c r="F66" i="39"/>
  <c r="F65" i="39"/>
  <c r="F64" i="39"/>
  <c r="F63" i="39"/>
  <c r="F62" i="39"/>
  <c r="F61" i="39"/>
  <c r="F60" i="39"/>
  <c r="F59" i="39"/>
  <c r="F58" i="39"/>
  <c r="F57" i="39"/>
  <c r="F56" i="39"/>
  <c r="F55" i="39"/>
  <c r="F54" i="39"/>
  <c r="F53" i="39"/>
  <c r="F52" i="39"/>
  <c r="F51" i="39"/>
  <c r="F50" i="39"/>
  <c r="F49" i="39"/>
  <c r="F48" i="39"/>
  <c r="F47" i="39"/>
  <c r="F46" i="39"/>
  <c r="F45" i="39"/>
  <c r="F44" i="39"/>
  <c r="F43" i="39"/>
  <c r="F42" i="39"/>
  <c r="F41" i="39"/>
  <c r="F40" i="39"/>
  <c r="F39" i="39"/>
  <c r="F38" i="39"/>
  <c r="F37" i="39"/>
  <c r="F36" i="39"/>
  <c r="F35" i="39"/>
  <c r="F34" i="39"/>
  <c r="F33" i="39"/>
  <c r="F32" i="39"/>
  <c r="F31" i="39"/>
  <c r="F30" i="39"/>
  <c r="F29" i="39"/>
  <c r="F28" i="39"/>
  <c r="F27" i="39"/>
  <c r="F26" i="39"/>
  <c r="F224" i="40"/>
  <c r="F223" i="40"/>
  <c r="F222" i="40"/>
  <c r="F221" i="40"/>
  <c r="F220" i="40"/>
  <c r="F219" i="40"/>
  <c r="F218" i="40"/>
  <c r="F217" i="40"/>
  <c r="F216" i="40"/>
  <c r="F215" i="40"/>
  <c r="F214" i="40"/>
  <c r="F213" i="40"/>
  <c r="F212" i="40"/>
  <c r="F211" i="40"/>
  <c r="F210" i="40"/>
  <c r="F209" i="40"/>
  <c r="F208" i="40"/>
  <c r="F207" i="40"/>
  <c r="F206" i="40"/>
  <c r="F205" i="40"/>
  <c r="F204" i="40"/>
  <c r="F203" i="40"/>
  <c r="F202" i="40"/>
  <c r="F201" i="40"/>
  <c r="F200" i="40"/>
  <c r="F199" i="40"/>
  <c r="F198" i="40"/>
  <c r="F197" i="40"/>
  <c r="F196" i="40"/>
  <c r="F195" i="40"/>
  <c r="F194" i="40"/>
  <c r="F193" i="40"/>
  <c r="F192" i="40"/>
  <c r="F191" i="40"/>
  <c r="F190" i="40"/>
  <c r="F189" i="40"/>
  <c r="F188" i="40"/>
  <c r="F187" i="40"/>
  <c r="F186" i="40"/>
  <c r="F185" i="40"/>
  <c r="F184" i="40"/>
  <c r="F183" i="40"/>
  <c r="F182" i="40"/>
  <c r="F181" i="40"/>
  <c r="F180" i="40"/>
  <c r="F179" i="40"/>
  <c r="F178" i="40"/>
  <c r="F177" i="40"/>
  <c r="F176" i="40"/>
  <c r="F175" i="40"/>
  <c r="F174" i="40"/>
  <c r="F173" i="40"/>
  <c r="F172" i="40"/>
  <c r="F171" i="40"/>
  <c r="F170" i="40"/>
  <c r="F169" i="40"/>
  <c r="F168" i="40"/>
  <c r="F167" i="40"/>
  <c r="F166" i="40"/>
  <c r="F165" i="40"/>
  <c r="F164" i="40"/>
  <c r="F163" i="40"/>
  <c r="F162" i="40"/>
  <c r="F161" i="40"/>
  <c r="F160" i="40"/>
  <c r="F159" i="40"/>
  <c r="F158" i="40"/>
  <c r="F157" i="40"/>
  <c r="F156" i="40"/>
  <c r="F155" i="40"/>
  <c r="F154" i="40"/>
  <c r="F153" i="40"/>
  <c r="F152" i="40"/>
  <c r="F151" i="40"/>
  <c r="F150" i="40"/>
  <c r="F149" i="40"/>
  <c r="F148" i="40"/>
  <c r="F147" i="40"/>
  <c r="F146" i="40"/>
  <c r="F145" i="40"/>
  <c r="F144" i="40"/>
  <c r="F143" i="40"/>
  <c r="F142" i="40"/>
  <c r="F141" i="40"/>
  <c r="F140" i="40"/>
  <c r="F139" i="40"/>
  <c r="F138" i="40"/>
  <c r="F137" i="40"/>
  <c r="F136" i="40"/>
  <c r="F135" i="40"/>
  <c r="F134" i="40"/>
  <c r="F133" i="40"/>
  <c r="F132" i="40"/>
  <c r="F131" i="40"/>
  <c r="F130" i="40"/>
  <c r="F129" i="40"/>
  <c r="F128" i="40"/>
  <c r="F127" i="40"/>
  <c r="F126" i="40"/>
  <c r="F125" i="40"/>
  <c r="F124" i="40"/>
  <c r="F123" i="40"/>
  <c r="F122" i="40"/>
  <c r="F121" i="40"/>
  <c r="F120" i="40"/>
  <c r="F119" i="40"/>
  <c r="F118" i="40"/>
  <c r="F117" i="40"/>
  <c r="F116" i="40"/>
  <c r="F115" i="40"/>
  <c r="F114" i="40"/>
  <c r="F113" i="40"/>
  <c r="F112" i="40"/>
  <c r="F111" i="40"/>
  <c r="F110" i="40"/>
  <c r="F109" i="40"/>
  <c r="F108" i="40"/>
  <c r="F107" i="40"/>
  <c r="F106" i="40"/>
  <c r="F105" i="40"/>
  <c r="F104" i="40"/>
  <c r="F103" i="40"/>
  <c r="F102" i="40"/>
  <c r="F101" i="40"/>
  <c r="F100" i="40"/>
  <c r="F99" i="40"/>
  <c r="F98" i="40"/>
  <c r="F97" i="40"/>
  <c r="F96" i="40"/>
  <c r="F95" i="40"/>
  <c r="F94" i="40"/>
  <c r="F93" i="40"/>
  <c r="F92" i="40"/>
  <c r="F91" i="40"/>
  <c r="F90" i="40"/>
  <c r="F89" i="40"/>
  <c r="F88" i="40"/>
  <c r="F87" i="40"/>
  <c r="F86" i="40"/>
  <c r="F85" i="40"/>
  <c r="F84" i="40"/>
  <c r="F83" i="40"/>
  <c r="F82" i="40"/>
  <c r="F81" i="40"/>
  <c r="F80" i="40"/>
  <c r="F79" i="40"/>
  <c r="F78" i="40"/>
  <c r="F77" i="40"/>
  <c r="F76" i="40"/>
  <c r="F75" i="40"/>
  <c r="F74" i="40"/>
  <c r="F73" i="40"/>
  <c r="F72" i="40"/>
  <c r="F71" i="40"/>
  <c r="F70" i="40"/>
  <c r="F69" i="40"/>
  <c r="F68" i="40"/>
  <c r="F67" i="40"/>
  <c r="F66" i="40"/>
  <c r="F65" i="40"/>
  <c r="F64" i="40"/>
  <c r="F63" i="40"/>
  <c r="F62" i="40"/>
  <c r="F61" i="40"/>
  <c r="F60" i="40"/>
  <c r="F59" i="40"/>
  <c r="F58" i="40"/>
  <c r="F57" i="40"/>
  <c r="F56" i="40"/>
  <c r="F55" i="40"/>
  <c r="F54" i="40"/>
  <c r="F53" i="40"/>
  <c r="F52" i="40"/>
  <c r="F51" i="40"/>
  <c r="F50" i="40"/>
  <c r="F49" i="40"/>
  <c r="F48" i="40"/>
  <c r="F47" i="40"/>
  <c r="F46" i="40"/>
  <c r="F45" i="40"/>
  <c r="F44" i="40"/>
  <c r="F43" i="40"/>
  <c r="F42" i="40"/>
  <c r="F41" i="40"/>
  <c r="F40" i="40"/>
  <c r="F39" i="40"/>
  <c r="F38" i="40"/>
  <c r="F37" i="40"/>
  <c r="F36" i="40"/>
  <c r="F35" i="40"/>
  <c r="F34" i="40"/>
  <c r="F33" i="40"/>
  <c r="F32" i="40"/>
  <c r="F31" i="40"/>
  <c r="F30" i="40"/>
  <c r="F29" i="40"/>
  <c r="F28" i="40"/>
  <c r="F27" i="40"/>
  <c r="F26" i="40"/>
  <c r="F224" i="41"/>
  <c r="F223" i="41"/>
  <c r="F222" i="41"/>
  <c r="F221" i="41"/>
  <c r="F220" i="41"/>
  <c r="F219" i="41"/>
  <c r="F218" i="41"/>
  <c r="F217" i="41"/>
  <c r="F216" i="41"/>
  <c r="F215" i="41"/>
  <c r="F214" i="41"/>
  <c r="F213" i="41"/>
  <c r="F212" i="41"/>
  <c r="F211" i="41"/>
  <c r="F210" i="41"/>
  <c r="F209" i="41"/>
  <c r="F208" i="41"/>
  <c r="F207" i="41"/>
  <c r="F206" i="41"/>
  <c r="F205" i="41"/>
  <c r="F204" i="41"/>
  <c r="F203" i="41"/>
  <c r="F202" i="41"/>
  <c r="F201" i="41"/>
  <c r="F200" i="41"/>
  <c r="F199" i="41"/>
  <c r="F198" i="41"/>
  <c r="F197" i="41"/>
  <c r="F196" i="41"/>
  <c r="F195" i="41"/>
  <c r="F194" i="41"/>
  <c r="F193" i="41"/>
  <c r="F192" i="41"/>
  <c r="F191" i="41"/>
  <c r="F190" i="41"/>
  <c r="F189" i="41"/>
  <c r="F188" i="41"/>
  <c r="F187" i="41"/>
  <c r="F186" i="41"/>
  <c r="F185" i="41"/>
  <c r="F184" i="41"/>
  <c r="F183" i="41"/>
  <c r="F182" i="41"/>
  <c r="F181" i="41"/>
  <c r="F180" i="41"/>
  <c r="F179" i="41"/>
  <c r="F178" i="41"/>
  <c r="F177" i="41"/>
  <c r="F176" i="41"/>
  <c r="F175" i="41"/>
  <c r="F174" i="41"/>
  <c r="F173" i="41"/>
  <c r="F172" i="41"/>
  <c r="F171" i="41"/>
  <c r="F170" i="41"/>
  <c r="F169" i="41"/>
  <c r="F168" i="41"/>
  <c r="F167" i="41"/>
  <c r="F166" i="41"/>
  <c r="F165" i="41"/>
  <c r="F164" i="41"/>
  <c r="F163" i="41"/>
  <c r="F162" i="41"/>
  <c r="F161" i="41"/>
  <c r="F160" i="41"/>
  <c r="F159" i="41"/>
  <c r="F158" i="41"/>
  <c r="F157" i="41"/>
  <c r="F156" i="41"/>
  <c r="F155" i="41"/>
  <c r="F154" i="41"/>
  <c r="F153" i="41"/>
  <c r="F152" i="41"/>
  <c r="F151" i="41"/>
  <c r="F150" i="41"/>
  <c r="F149" i="41"/>
  <c r="F148" i="41"/>
  <c r="F147" i="41"/>
  <c r="F146" i="41"/>
  <c r="F145" i="41"/>
  <c r="F144" i="41"/>
  <c r="F143" i="41"/>
  <c r="F142" i="41"/>
  <c r="F141" i="41"/>
  <c r="F140" i="41"/>
  <c r="F139" i="41"/>
  <c r="F138" i="41"/>
  <c r="F137" i="41"/>
  <c r="F136" i="41"/>
  <c r="F135" i="41"/>
  <c r="F134" i="41"/>
  <c r="F133" i="41"/>
  <c r="F132" i="41"/>
  <c r="F131" i="41"/>
  <c r="F130" i="41"/>
  <c r="F129" i="41"/>
  <c r="F128" i="41"/>
  <c r="F127" i="41"/>
  <c r="F126" i="41"/>
  <c r="F125" i="41"/>
  <c r="F124" i="41"/>
  <c r="F123" i="41"/>
  <c r="F122" i="41"/>
  <c r="F121" i="41"/>
  <c r="F120" i="41"/>
  <c r="F119" i="41"/>
  <c r="F118" i="41"/>
  <c r="F117" i="41"/>
  <c r="F116" i="41"/>
  <c r="F115" i="41"/>
  <c r="F114" i="41"/>
  <c r="F113" i="41"/>
  <c r="F112" i="41"/>
  <c r="F111" i="41"/>
  <c r="F110" i="41"/>
  <c r="F109" i="41"/>
  <c r="F108" i="41"/>
  <c r="F107" i="41"/>
  <c r="F106" i="41"/>
  <c r="F105" i="41"/>
  <c r="F104" i="41"/>
  <c r="F103" i="41"/>
  <c r="F102" i="41"/>
  <c r="F101" i="41"/>
  <c r="F100" i="41"/>
  <c r="F99" i="41"/>
  <c r="F98" i="41"/>
  <c r="F97" i="41"/>
  <c r="F96" i="41"/>
  <c r="F95" i="41"/>
  <c r="F94" i="41"/>
  <c r="F93" i="41"/>
  <c r="F92" i="41"/>
  <c r="F91" i="41"/>
  <c r="F90" i="41"/>
  <c r="F89" i="41"/>
  <c r="F88" i="41"/>
  <c r="F87" i="41"/>
  <c r="F86" i="41"/>
  <c r="F85" i="41"/>
  <c r="F84" i="41"/>
  <c r="F83" i="41"/>
  <c r="F82" i="41"/>
  <c r="F81" i="41"/>
  <c r="F80" i="41"/>
  <c r="F79" i="41"/>
  <c r="F78" i="41"/>
  <c r="F77" i="41"/>
  <c r="F76" i="41"/>
  <c r="F75" i="41"/>
  <c r="F74" i="41"/>
  <c r="F73" i="41"/>
  <c r="F72" i="41"/>
  <c r="F71" i="41"/>
  <c r="F70" i="41"/>
  <c r="F69" i="41"/>
  <c r="F68" i="41"/>
  <c r="F67" i="41"/>
  <c r="F66" i="41"/>
  <c r="F65" i="41"/>
  <c r="F64" i="41"/>
  <c r="F63" i="41"/>
  <c r="F62" i="41"/>
  <c r="F61" i="41"/>
  <c r="F60" i="41"/>
  <c r="F59" i="41"/>
  <c r="F58" i="41"/>
  <c r="F57" i="41"/>
  <c r="F56" i="41"/>
  <c r="F55" i="41"/>
  <c r="F54" i="41"/>
  <c r="F53" i="41"/>
  <c r="F52" i="41"/>
  <c r="F51" i="41"/>
  <c r="F50" i="41"/>
  <c r="F49" i="41"/>
  <c r="F48" i="41"/>
  <c r="F47" i="41"/>
  <c r="F46" i="41"/>
  <c r="F45" i="41"/>
  <c r="F44" i="41"/>
  <c r="F43" i="41"/>
  <c r="F42" i="41"/>
  <c r="F41" i="41"/>
  <c r="F40" i="41"/>
  <c r="F39" i="41"/>
  <c r="F38" i="41"/>
  <c r="F37" i="41"/>
  <c r="F36" i="41"/>
  <c r="F35" i="41"/>
  <c r="F34" i="41"/>
  <c r="F33" i="41"/>
  <c r="F32" i="41"/>
  <c r="F31" i="41"/>
  <c r="F30" i="41"/>
  <c r="F29" i="41"/>
  <c r="F28" i="41"/>
  <c r="F27" i="41"/>
  <c r="F26" i="41"/>
  <c r="F224" i="42"/>
  <c r="F223" i="42"/>
  <c r="F222" i="42"/>
  <c r="F221" i="42"/>
  <c r="F220" i="42"/>
  <c r="F219" i="42"/>
  <c r="F218" i="42"/>
  <c r="F217" i="42"/>
  <c r="F216" i="42"/>
  <c r="F215" i="42"/>
  <c r="F214" i="42"/>
  <c r="F213" i="42"/>
  <c r="F212" i="42"/>
  <c r="F211" i="42"/>
  <c r="F210" i="42"/>
  <c r="F209" i="42"/>
  <c r="F208" i="42"/>
  <c r="F207" i="42"/>
  <c r="F206" i="42"/>
  <c r="F205" i="42"/>
  <c r="F204" i="42"/>
  <c r="F203" i="42"/>
  <c r="F202" i="42"/>
  <c r="F201" i="42"/>
  <c r="F200" i="42"/>
  <c r="F199" i="42"/>
  <c r="F198" i="42"/>
  <c r="F197" i="42"/>
  <c r="F196" i="42"/>
  <c r="F195" i="42"/>
  <c r="F194" i="42"/>
  <c r="F193" i="42"/>
  <c r="F192" i="42"/>
  <c r="F191" i="42"/>
  <c r="F190" i="42"/>
  <c r="F189" i="42"/>
  <c r="F188" i="42"/>
  <c r="F187" i="42"/>
  <c r="F186" i="42"/>
  <c r="F185" i="42"/>
  <c r="F184" i="42"/>
  <c r="F183" i="42"/>
  <c r="F182" i="42"/>
  <c r="F181" i="42"/>
  <c r="F180" i="42"/>
  <c r="F179" i="42"/>
  <c r="F178" i="42"/>
  <c r="F177" i="42"/>
  <c r="F176" i="42"/>
  <c r="F175" i="42"/>
  <c r="F174" i="42"/>
  <c r="F173" i="42"/>
  <c r="F172" i="42"/>
  <c r="F171" i="42"/>
  <c r="F170" i="42"/>
  <c r="F169" i="42"/>
  <c r="F168" i="42"/>
  <c r="F167" i="42"/>
  <c r="F166" i="42"/>
  <c r="F165" i="42"/>
  <c r="F164" i="42"/>
  <c r="F163" i="42"/>
  <c r="F162" i="42"/>
  <c r="F161" i="42"/>
  <c r="F160" i="42"/>
  <c r="F159" i="42"/>
  <c r="F158" i="42"/>
  <c r="F157" i="42"/>
  <c r="F156" i="42"/>
  <c r="F155" i="42"/>
  <c r="F154" i="42"/>
  <c r="F153" i="42"/>
  <c r="F152" i="42"/>
  <c r="F151" i="42"/>
  <c r="F150" i="42"/>
  <c r="F149" i="42"/>
  <c r="F148" i="42"/>
  <c r="F147" i="42"/>
  <c r="F146" i="42"/>
  <c r="F145" i="42"/>
  <c r="F144" i="42"/>
  <c r="F143" i="42"/>
  <c r="F142" i="42"/>
  <c r="F141" i="42"/>
  <c r="F140" i="42"/>
  <c r="F139" i="42"/>
  <c r="F138" i="42"/>
  <c r="F137" i="42"/>
  <c r="F136" i="42"/>
  <c r="F135" i="42"/>
  <c r="F134" i="42"/>
  <c r="F133" i="42"/>
  <c r="F132" i="42"/>
  <c r="F131" i="42"/>
  <c r="F130" i="42"/>
  <c r="F129" i="42"/>
  <c r="F128" i="42"/>
  <c r="F127" i="42"/>
  <c r="F126" i="42"/>
  <c r="F125" i="42"/>
  <c r="F124" i="42"/>
  <c r="F123" i="42"/>
  <c r="F122" i="42"/>
  <c r="F121" i="42"/>
  <c r="F120" i="42"/>
  <c r="F119" i="42"/>
  <c r="F118" i="42"/>
  <c r="F117" i="42"/>
  <c r="F116" i="42"/>
  <c r="F115" i="42"/>
  <c r="F114" i="42"/>
  <c r="F113" i="42"/>
  <c r="F112" i="42"/>
  <c r="F111" i="42"/>
  <c r="F110" i="42"/>
  <c r="F109" i="42"/>
  <c r="F108" i="42"/>
  <c r="F107" i="42"/>
  <c r="F106" i="42"/>
  <c r="F105" i="42"/>
  <c r="F104" i="42"/>
  <c r="F103" i="42"/>
  <c r="F102" i="42"/>
  <c r="F101" i="42"/>
  <c r="F100" i="42"/>
  <c r="F99" i="42"/>
  <c r="F98" i="42"/>
  <c r="F97" i="42"/>
  <c r="F96" i="42"/>
  <c r="F95" i="42"/>
  <c r="F94" i="42"/>
  <c r="F93" i="42"/>
  <c r="F92" i="42"/>
  <c r="F91" i="42"/>
  <c r="F90" i="42"/>
  <c r="F89" i="42"/>
  <c r="F88" i="42"/>
  <c r="F87" i="42"/>
  <c r="F86" i="42"/>
  <c r="F85" i="42"/>
  <c r="F84" i="42"/>
  <c r="F83" i="42"/>
  <c r="F82" i="42"/>
  <c r="F81" i="42"/>
  <c r="F80" i="42"/>
  <c r="F79" i="42"/>
  <c r="F78" i="42"/>
  <c r="F77" i="42"/>
  <c r="F76" i="42"/>
  <c r="F75" i="42"/>
  <c r="F74" i="42"/>
  <c r="F73" i="42"/>
  <c r="F72" i="42"/>
  <c r="F71" i="42"/>
  <c r="F70" i="42"/>
  <c r="F69" i="42"/>
  <c r="F68" i="42"/>
  <c r="F67" i="42"/>
  <c r="F66" i="42"/>
  <c r="F65" i="42"/>
  <c r="F64" i="42"/>
  <c r="F63" i="42"/>
  <c r="F62" i="42"/>
  <c r="F61" i="42"/>
  <c r="F60" i="42"/>
  <c r="F59" i="42"/>
  <c r="F58" i="42"/>
  <c r="F57" i="42"/>
  <c r="F56" i="42"/>
  <c r="F55" i="42"/>
  <c r="F54" i="42"/>
  <c r="F53" i="42"/>
  <c r="F52" i="42"/>
  <c r="F51" i="42"/>
  <c r="F50" i="42"/>
  <c r="F49" i="42"/>
  <c r="F48" i="42"/>
  <c r="F47" i="42"/>
  <c r="F46" i="42"/>
  <c r="F45" i="42"/>
  <c r="F44" i="42"/>
  <c r="F43" i="42"/>
  <c r="F42" i="42"/>
  <c r="F41" i="42"/>
  <c r="F40" i="42"/>
  <c r="F39" i="42"/>
  <c r="F38" i="42"/>
  <c r="F37" i="42"/>
  <c r="F36" i="42"/>
  <c r="F35" i="42"/>
  <c r="F34" i="42"/>
  <c r="F33" i="42"/>
  <c r="F32" i="42"/>
  <c r="F31" i="42"/>
  <c r="F30" i="42"/>
  <c r="F29" i="42"/>
  <c r="F28" i="42"/>
  <c r="F27" i="42"/>
  <c r="F26" i="42"/>
  <c r="F224" i="43"/>
  <c r="F223" i="43"/>
  <c r="F222" i="43"/>
  <c r="F221" i="43"/>
  <c r="F220" i="43"/>
  <c r="F219" i="43"/>
  <c r="F218" i="43"/>
  <c r="F217" i="43"/>
  <c r="F216" i="43"/>
  <c r="F215" i="43"/>
  <c r="F214" i="43"/>
  <c r="F213" i="43"/>
  <c r="F212" i="43"/>
  <c r="F211" i="43"/>
  <c r="F210" i="43"/>
  <c r="F209" i="43"/>
  <c r="F208" i="43"/>
  <c r="F207" i="43"/>
  <c r="F206" i="43"/>
  <c r="F205" i="43"/>
  <c r="F204" i="43"/>
  <c r="F203" i="43"/>
  <c r="F202" i="43"/>
  <c r="F201" i="43"/>
  <c r="F200" i="43"/>
  <c r="F199" i="43"/>
  <c r="F198" i="43"/>
  <c r="F197" i="43"/>
  <c r="F196" i="43"/>
  <c r="F195" i="43"/>
  <c r="F194" i="43"/>
  <c r="F193" i="43"/>
  <c r="F192" i="43"/>
  <c r="F191" i="43"/>
  <c r="F190" i="43"/>
  <c r="F189" i="43"/>
  <c r="F188" i="43"/>
  <c r="F187" i="43"/>
  <c r="F186" i="43"/>
  <c r="F185" i="43"/>
  <c r="F184" i="43"/>
  <c r="F183" i="43"/>
  <c r="F182" i="43"/>
  <c r="F181" i="43"/>
  <c r="F180" i="43"/>
  <c r="F179" i="43"/>
  <c r="F178" i="43"/>
  <c r="F177" i="43"/>
  <c r="F176" i="43"/>
  <c r="F175" i="43"/>
  <c r="F174" i="43"/>
  <c r="F173" i="43"/>
  <c r="F172" i="43"/>
  <c r="F171" i="43"/>
  <c r="F170" i="43"/>
  <c r="F169" i="43"/>
  <c r="F168" i="43"/>
  <c r="F167" i="43"/>
  <c r="F166" i="43"/>
  <c r="F165" i="43"/>
  <c r="F164" i="43"/>
  <c r="F163" i="43"/>
  <c r="F162" i="43"/>
  <c r="F161" i="43"/>
  <c r="F160" i="43"/>
  <c r="F159" i="43"/>
  <c r="F158" i="43"/>
  <c r="F157" i="43"/>
  <c r="F156" i="43"/>
  <c r="F155" i="43"/>
  <c r="F154" i="43"/>
  <c r="F153" i="43"/>
  <c r="F152" i="43"/>
  <c r="F151" i="43"/>
  <c r="F150" i="43"/>
  <c r="F149" i="43"/>
  <c r="F148" i="43"/>
  <c r="F147" i="43"/>
  <c r="F146" i="43"/>
  <c r="F145" i="43"/>
  <c r="F144" i="43"/>
  <c r="F143" i="43"/>
  <c r="F142" i="43"/>
  <c r="F141" i="43"/>
  <c r="F140" i="43"/>
  <c r="F139" i="43"/>
  <c r="F138" i="43"/>
  <c r="F137" i="43"/>
  <c r="F136" i="43"/>
  <c r="F135" i="43"/>
  <c r="F134" i="43"/>
  <c r="F133" i="43"/>
  <c r="F132" i="43"/>
  <c r="F131" i="43"/>
  <c r="F130" i="43"/>
  <c r="F129" i="43"/>
  <c r="F128" i="43"/>
  <c r="F127" i="43"/>
  <c r="F126" i="43"/>
  <c r="F125" i="43"/>
  <c r="F124" i="43"/>
  <c r="F123" i="43"/>
  <c r="F122" i="43"/>
  <c r="F121" i="43"/>
  <c r="F120" i="43"/>
  <c r="F119" i="43"/>
  <c r="F118" i="43"/>
  <c r="F117" i="43"/>
  <c r="F116" i="43"/>
  <c r="F115" i="43"/>
  <c r="F114" i="43"/>
  <c r="F113" i="43"/>
  <c r="F112" i="43"/>
  <c r="F111" i="43"/>
  <c r="F110" i="43"/>
  <c r="F109" i="43"/>
  <c r="F108" i="43"/>
  <c r="F107" i="43"/>
  <c r="F106" i="43"/>
  <c r="F105" i="43"/>
  <c r="F104" i="43"/>
  <c r="F103" i="43"/>
  <c r="F102" i="43"/>
  <c r="F101" i="43"/>
  <c r="F100" i="43"/>
  <c r="F99" i="43"/>
  <c r="F98" i="43"/>
  <c r="F97" i="43"/>
  <c r="F96" i="43"/>
  <c r="F95" i="43"/>
  <c r="F94" i="43"/>
  <c r="F93" i="43"/>
  <c r="F92" i="43"/>
  <c r="F91" i="43"/>
  <c r="F90" i="43"/>
  <c r="F89" i="43"/>
  <c r="F88" i="43"/>
  <c r="F87" i="43"/>
  <c r="F86" i="43"/>
  <c r="F85" i="43"/>
  <c r="F84" i="43"/>
  <c r="F83" i="43"/>
  <c r="F82" i="43"/>
  <c r="F81" i="43"/>
  <c r="F80" i="43"/>
  <c r="F79" i="43"/>
  <c r="F78" i="43"/>
  <c r="F77" i="43"/>
  <c r="F76" i="43"/>
  <c r="F75" i="43"/>
  <c r="F74" i="43"/>
  <c r="F73" i="43"/>
  <c r="F72" i="43"/>
  <c r="F71" i="43"/>
  <c r="F70" i="43"/>
  <c r="F69" i="43"/>
  <c r="F68" i="43"/>
  <c r="F67" i="43"/>
  <c r="F66" i="43"/>
  <c r="F65" i="43"/>
  <c r="F64" i="43"/>
  <c r="F63" i="43"/>
  <c r="F62" i="43"/>
  <c r="F61" i="43"/>
  <c r="F60" i="43"/>
  <c r="F59" i="43"/>
  <c r="F58" i="43"/>
  <c r="F57" i="43"/>
  <c r="F56" i="43"/>
  <c r="F55" i="43"/>
  <c r="F54" i="43"/>
  <c r="F53" i="43"/>
  <c r="F52" i="43"/>
  <c r="F51" i="43"/>
  <c r="F50" i="43"/>
  <c r="F49" i="43"/>
  <c r="F48" i="43"/>
  <c r="F47" i="43"/>
  <c r="F46" i="43"/>
  <c r="F45" i="43"/>
  <c r="F44" i="43"/>
  <c r="F43" i="43"/>
  <c r="F42" i="43"/>
  <c r="F41" i="43"/>
  <c r="F40" i="43"/>
  <c r="F39" i="43"/>
  <c r="F38" i="43"/>
  <c r="F37" i="43"/>
  <c r="F36" i="43"/>
  <c r="F35" i="43"/>
  <c r="F34" i="43"/>
  <c r="F33" i="43"/>
  <c r="F32" i="43"/>
  <c r="F31" i="43"/>
  <c r="F30" i="43"/>
  <c r="F29" i="43"/>
  <c r="F28" i="43"/>
  <c r="F27" i="43"/>
  <c r="F26" i="43"/>
  <c r="F224" i="44"/>
  <c r="F223" i="44"/>
  <c r="F222" i="44"/>
  <c r="F221" i="44"/>
  <c r="F220" i="44"/>
  <c r="F219" i="44"/>
  <c r="F218" i="44"/>
  <c r="F217" i="44"/>
  <c r="F216" i="44"/>
  <c r="F215" i="44"/>
  <c r="F214" i="44"/>
  <c r="F213" i="44"/>
  <c r="F212" i="44"/>
  <c r="F211" i="44"/>
  <c r="F210" i="44"/>
  <c r="F209" i="44"/>
  <c r="F208" i="44"/>
  <c r="F207" i="44"/>
  <c r="F206" i="44"/>
  <c r="F205" i="44"/>
  <c r="F204" i="44"/>
  <c r="F203" i="44"/>
  <c r="F202" i="44"/>
  <c r="F201" i="44"/>
  <c r="F200" i="44"/>
  <c r="F199" i="44"/>
  <c r="F198" i="44"/>
  <c r="F197" i="44"/>
  <c r="F196" i="44"/>
  <c r="F195" i="44"/>
  <c r="F194" i="44"/>
  <c r="F193" i="44"/>
  <c r="F192" i="44"/>
  <c r="F191" i="44"/>
  <c r="F190" i="44"/>
  <c r="F189" i="44"/>
  <c r="F188" i="44"/>
  <c r="F187" i="44"/>
  <c r="F186" i="44"/>
  <c r="F185" i="44"/>
  <c r="F184" i="44"/>
  <c r="F183" i="44"/>
  <c r="F182" i="44"/>
  <c r="F181" i="44"/>
  <c r="F180" i="44"/>
  <c r="F179" i="44"/>
  <c r="F178" i="44"/>
  <c r="F177" i="44"/>
  <c r="F176" i="44"/>
  <c r="F175" i="44"/>
  <c r="F174" i="44"/>
  <c r="F173" i="44"/>
  <c r="F172" i="44"/>
  <c r="F171" i="44"/>
  <c r="F170" i="44"/>
  <c r="F169" i="44"/>
  <c r="F168" i="44"/>
  <c r="F167" i="44"/>
  <c r="F166" i="44"/>
  <c r="F165" i="44"/>
  <c r="F164" i="44"/>
  <c r="F163" i="44"/>
  <c r="F162" i="44"/>
  <c r="F161" i="44"/>
  <c r="F160" i="44"/>
  <c r="F159" i="44"/>
  <c r="F158" i="44"/>
  <c r="F157" i="44"/>
  <c r="F156" i="44"/>
  <c r="F155" i="44"/>
  <c r="F154" i="44"/>
  <c r="F153" i="44"/>
  <c r="F152" i="44"/>
  <c r="F151" i="44"/>
  <c r="F150" i="44"/>
  <c r="F149" i="44"/>
  <c r="F148" i="44"/>
  <c r="F147" i="44"/>
  <c r="F146" i="44"/>
  <c r="F145" i="44"/>
  <c r="F144" i="44"/>
  <c r="F143" i="44"/>
  <c r="F142" i="44"/>
  <c r="F141" i="44"/>
  <c r="F140" i="44"/>
  <c r="F139" i="44"/>
  <c r="F138" i="44"/>
  <c r="F137" i="44"/>
  <c r="F136" i="44"/>
  <c r="F135" i="44"/>
  <c r="F134" i="44"/>
  <c r="F133" i="44"/>
  <c r="F132" i="44"/>
  <c r="F131" i="44"/>
  <c r="F130" i="44"/>
  <c r="F129" i="44"/>
  <c r="F128" i="44"/>
  <c r="F127" i="44"/>
  <c r="F126" i="44"/>
  <c r="F125" i="44"/>
  <c r="F124" i="44"/>
  <c r="F123" i="44"/>
  <c r="F122" i="44"/>
  <c r="F121" i="44"/>
  <c r="F120" i="44"/>
  <c r="F119" i="44"/>
  <c r="F118" i="44"/>
  <c r="F117" i="44"/>
  <c r="F116" i="44"/>
  <c r="F115" i="44"/>
  <c r="F114" i="44"/>
  <c r="F113" i="44"/>
  <c r="F112" i="44"/>
  <c r="F111" i="44"/>
  <c r="F110" i="44"/>
  <c r="F109" i="44"/>
  <c r="F108" i="44"/>
  <c r="F107" i="44"/>
  <c r="F106" i="44"/>
  <c r="F105" i="44"/>
  <c r="F104" i="44"/>
  <c r="F103" i="44"/>
  <c r="F102" i="44"/>
  <c r="F101" i="44"/>
  <c r="F100" i="44"/>
  <c r="F99" i="44"/>
  <c r="F98" i="44"/>
  <c r="F97" i="44"/>
  <c r="F96" i="44"/>
  <c r="F95" i="44"/>
  <c r="F94" i="44"/>
  <c r="F93" i="44"/>
  <c r="F92" i="44"/>
  <c r="F91" i="44"/>
  <c r="F90" i="44"/>
  <c r="F89" i="44"/>
  <c r="F88" i="44"/>
  <c r="F87" i="44"/>
  <c r="F86" i="44"/>
  <c r="F85" i="44"/>
  <c r="F84" i="44"/>
  <c r="F83" i="44"/>
  <c r="F82" i="44"/>
  <c r="F81" i="44"/>
  <c r="F80" i="44"/>
  <c r="F79" i="44"/>
  <c r="F78" i="44"/>
  <c r="F77" i="44"/>
  <c r="F76" i="44"/>
  <c r="F75" i="44"/>
  <c r="F74" i="44"/>
  <c r="F73" i="44"/>
  <c r="F72" i="44"/>
  <c r="F71" i="44"/>
  <c r="F70" i="44"/>
  <c r="F69" i="44"/>
  <c r="F68" i="44"/>
  <c r="F67" i="44"/>
  <c r="F66" i="44"/>
  <c r="F65" i="44"/>
  <c r="F64" i="44"/>
  <c r="F63" i="44"/>
  <c r="F62" i="44"/>
  <c r="F61" i="44"/>
  <c r="F60" i="44"/>
  <c r="F59" i="44"/>
  <c r="F58" i="44"/>
  <c r="F57" i="44"/>
  <c r="F56" i="44"/>
  <c r="F55" i="44"/>
  <c r="F54" i="44"/>
  <c r="F53" i="44"/>
  <c r="F52" i="44"/>
  <c r="F51" i="44"/>
  <c r="F50" i="44"/>
  <c r="F49" i="44"/>
  <c r="F48" i="44"/>
  <c r="F47" i="44"/>
  <c r="F46" i="44"/>
  <c r="F45" i="44"/>
  <c r="F44" i="44"/>
  <c r="F43" i="44"/>
  <c r="F42" i="44"/>
  <c r="F41" i="44"/>
  <c r="F40" i="44"/>
  <c r="F39" i="44"/>
  <c r="F38" i="44"/>
  <c r="F37" i="44"/>
  <c r="F36" i="44"/>
  <c r="F35" i="44"/>
  <c r="F34" i="44"/>
  <c r="F33" i="44"/>
  <c r="F32" i="44"/>
  <c r="F31" i="44"/>
  <c r="F30" i="44"/>
  <c r="F29" i="44"/>
  <c r="F28" i="44"/>
  <c r="F27" i="44"/>
  <c r="F26" i="44"/>
  <c r="F224" i="45"/>
  <c r="F223" i="45"/>
  <c r="F222" i="45"/>
  <c r="F221" i="45"/>
  <c r="F220" i="45"/>
  <c r="F219" i="45"/>
  <c r="F218" i="45"/>
  <c r="F217" i="45"/>
  <c r="F216" i="45"/>
  <c r="F215" i="45"/>
  <c r="F214" i="45"/>
  <c r="F213" i="45"/>
  <c r="F212" i="45"/>
  <c r="F211" i="45"/>
  <c r="F210" i="45"/>
  <c r="F209" i="45"/>
  <c r="F208" i="45"/>
  <c r="F207" i="45"/>
  <c r="F206" i="45"/>
  <c r="F205" i="45"/>
  <c r="F204" i="45"/>
  <c r="F203" i="45"/>
  <c r="F202" i="45"/>
  <c r="F201" i="45"/>
  <c r="F200" i="45"/>
  <c r="F199" i="45"/>
  <c r="F198" i="45"/>
  <c r="F197" i="45"/>
  <c r="F196" i="45"/>
  <c r="F195" i="45"/>
  <c r="F194" i="45"/>
  <c r="F193" i="45"/>
  <c r="F192" i="45"/>
  <c r="F191" i="45"/>
  <c r="F190" i="45"/>
  <c r="F189" i="45"/>
  <c r="F188" i="45"/>
  <c r="F187" i="45"/>
  <c r="F186" i="45"/>
  <c r="F185" i="45"/>
  <c r="F184" i="45"/>
  <c r="F183" i="45"/>
  <c r="F182" i="45"/>
  <c r="F181" i="45"/>
  <c r="F180" i="45"/>
  <c r="F179" i="45"/>
  <c r="F178" i="45"/>
  <c r="F177" i="45"/>
  <c r="F176" i="45"/>
  <c r="F175" i="45"/>
  <c r="F174" i="45"/>
  <c r="F173" i="45"/>
  <c r="F172" i="45"/>
  <c r="F171" i="45"/>
  <c r="F170" i="45"/>
  <c r="F169" i="45"/>
  <c r="F168" i="45"/>
  <c r="F167" i="45"/>
  <c r="F166" i="45"/>
  <c r="F165" i="45"/>
  <c r="F164" i="45"/>
  <c r="F163" i="45"/>
  <c r="F162" i="45"/>
  <c r="F161" i="45"/>
  <c r="F160" i="45"/>
  <c r="F159" i="45"/>
  <c r="F158" i="45"/>
  <c r="F157" i="45"/>
  <c r="F156" i="45"/>
  <c r="F155" i="45"/>
  <c r="F154" i="45"/>
  <c r="F153" i="45"/>
  <c r="F152" i="45"/>
  <c r="F151" i="45"/>
  <c r="F150" i="45"/>
  <c r="F149" i="45"/>
  <c r="F148" i="45"/>
  <c r="F147" i="45"/>
  <c r="F146" i="45"/>
  <c r="F145" i="45"/>
  <c r="F144" i="45"/>
  <c r="F143" i="45"/>
  <c r="F142" i="45"/>
  <c r="F141" i="45"/>
  <c r="F140" i="45"/>
  <c r="F139" i="45"/>
  <c r="F138" i="45"/>
  <c r="F137" i="45"/>
  <c r="F136" i="45"/>
  <c r="F135" i="45"/>
  <c r="F134" i="45"/>
  <c r="F133" i="45"/>
  <c r="F132" i="45"/>
  <c r="F131" i="45"/>
  <c r="F130" i="45"/>
  <c r="F129" i="45"/>
  <c r="F128" i="45"/>
  <c r="F127" i="45"/>
  <c r="F126" i="45"/>
  <c r="F125" i="45"/>
  <c r="F124" i="45"/>
  <c r="F123" i="45"/>
  <c r="F122" i="45"/>
  <c r="F121" i="45"/>
  <c r="F120" i="45"/>
  <c r="F119" i="45"/>
  <c r="F118" i="45"/>
  <c r="F117" i="45"/>
  <c r="F116" i="45"/>
  <c r="F115" i="45"/>
  <c r="F114" i="45"/>
  <c r="F113" i="45"/>
  <c r="F112" i="45"/>
  <c r="F111" i="45"/>
  <c r="F110" i="45"/>
  <c r="F109" i="45"/>
  <c r="F108" i="45"/>
  <c r="F107" i="45"/>
  <c r="F106" i="45"/>
  <c r="F105" i="45"/>
  <c r="F104" i="45"/>
  <c r="F103" i="45"/>
  <c r="F102" i="45"/>
  <c r="F101" i="45"/>
  <c r="F100" i="45"/>
  <c r="F99" i="45"/>
  <c r="F98" i="45"/>
  <c r="F97" i="45"/>
  <c r="F96" i="45"/>
  <c r="F95" i="45"/>
  <c r="F94" i="45"/>
  <c r="F93" i="45"/>
  <c r="F92" i="45"/>
  <c r="F91" i="45"/>
  <c r="F90" i="45"/>
  <c r="F89" i="45"/>
  <c r="F88" i="45"/>
  <c r="F87" i="45"/>
  <c r="F86" i="45"/>
  <c r="F85" i="45"/>
  <c r="F84" i="45"/>
  <c r="F83" i="45"/>
  <c r="F82" i="45"/>
  <c r="F81" i="45"/>
  <c r="F80" i="45"/>
  <c r="F79" i="45"/>
  <c r="F78" i="45"/>
  <c r="F77" i="45"/>
  <c r="F76" i="45"/>
  <c r="F75" i="45"/>
  <c r="F74" i="45"/>
  <c r="F73" i="45"/>
  <c r="F72" i="45"/>
  <c r="F71" i="45"/>
  <c r="F70" i="45"/>
  <c r="F69" i="45"/>
  <c r="F68" i="45"/>
  <c r="F67" i="45"/>
  <c r="F66" i="45"/>
  <c r="F65" i="45"/>
  <c r="F64" i="45"/>
  <c r="F63" i="45"/>
  <c r="F62" i="45"/>
  <c r="F61" i="45"/>
  <c r="F60" i="45"/>
  <c r="F59" i="45"/>
  <c r="F58" i="45"/>
  <c r="F57" i="45"/>
  <c r="F56" i="45"/>
  <c r="F55" i="45"/>
  <c r="F54" i="45"/>
  <c r="F53" i="45"/>
  <c r="F52" i="45"/>
  <c r="F51" i="45"/>
  <c r="F50" i="45"/>
  <c r="F49" i="45"/>
  <c r="F48" i="45"/>
  <c r="F47" i="45"/>
  <c r="F46" i="45"/>
  <c r="F45" i="45"/>
  <c r="F44" i="45"/>
  <c r="F43" i="45"/>
  <c r="F42" i="45"/>
  <c r="F41" i="45"/>
  <c r="F40" i="45"/>
  <c r="F39" i="45"/>
  <c r="F38" i="45"/>
  <c r="F37" i="45"/>
  <c r="F36" i="45"/>
  <c r="F35" i="45"/>
  <c r="F34" i="45"/>
  <c r="F33" i="45"/>
  <c r="F32" i="45"/>
  <c r="F31" i="45"/>
  <c r="F30" i="45"/>
  <c r="F29" i="45"/>
  <c r="F28" i="45"/>
  <c r="F27" i="45"/>
  <c r="F26" i="45"/>
  <c r="F224" i="32"/>
  <c r="F223" i="32"/>
  <c r="F222" i="32"/>
  <c r="F221" i="32"/>
  <c r="F220" i="32"/>
  <c r="F219" i="32"/>
  <c r="F218" i="32"/>
  <c r="F217" i="32"/>
  <c r="F216" i="32"/>
  <c r="F215" i="32"/>
  <c r="F214" i="32"/>
  <c r="F213" i="32"/>
  <c r="F212" i="32"/>
  <c r="F211" i="32"/>
  <c r="F210" i="32"/>
  <c r="F209" i="32"/>
  <c r="F208" i="32"/>
  <c r="F207" i="32"/>
  <c r="F206" i="32"/>
  <c r="F205" i="32"/>
  <c r="F204" i="32"/>
  <c r="F203" i="32"/>
  <c r="F202" i="32"/>
  <c r="F201" i="32"/>
  <c r="F200" i="32"/>
  <c r="F199" i="32"/>
  <c r="F198" i="32"/>
  <c r="F197" i="32"/>
  <c r="F196" i="32"/>
  <c r="F195" i="32"/>
  <c r="F194" i="32"/>
  <c r="F193" i="32"/>
  <c r="F192" i="32"/>
  <c r="F191" i="32"/>
  <c r="F190" i="32"/>
  <c r="F189" i="32"/>
  <c r="F188" i="32"/>
  <c r="F187" i="32"/>
  <c r="F186" i="32"/>
  <c r="F185" i="32"/>
  <c r="F184" i="32"/>
  <c r="F183" i="32"/>
  <c r="F182" i="32"/>
  <c r="F181" i="32"/>
  <c r="F180" i="32"/>
  <c r="F179" i="32"/>
  <c r="F178" i="32"/>
  <c r="F177" i="32"/>
  <c r="F176" i="32"/>
  <c r="F175" i="32"/>
  <c r="F174" i="32"/>
  <c r="F173" i="32"/>
  <c r="F172" i="32"/>
  <c r="F171" i="32"/>
  <c r="F170" i="32"/>
  <c r="F169" i="32"/>
  <c r="F168" i="32"/>
  <c r="F167" i="32"/>
  <c r="F166" i="32"/>
  <c r="F165" i="32"/>
  <c r="F164" i="32"/>
  <c r="F163" i="32"/>
  <c r="F162" i="32"/>
  <c r="F161" i="32"/>
  <c r="F160" i="32"/>
  <c r="F159" i="32"/>
  <c r="F158" i="32"/>
  <c r="F157" i="32"/>
  <c r="F156" i="32"/>
  <c r="F155" i="32"/>
  <c r="F154" i="32"/>
  <c r="F153" i="32"/>
  <c r="F152" i="32"/>
  <c r="F151" i="32"/>
  <c r="F150" i="32"/>
  <c r="F149" i="32"/>
  <c r="F148" i="32"/>
  <c r="F147" i="32"/>
  <c r="F146" i="32"/>
  <c r="F145" i="32"/>
  <c r="F144" i="32"/>
  <c r="F143" i="32"/>
  <c r="F142" i="32"/>
  <c r="F141" i="32"/>
  <c r="F140" i="32"/>
  <c r="F139" i="32"/>
  <c r="F138" i="32"/>
  <c r="F137" i="32"/>
  <c r="F136" i="32"/>
  <c r="F135" i="32"/>
  <c r="F134" i="32"/>
  <c r="F133" i="32"/>
  <c r="F132" i="32"/>
  <c r="F131" i="32"/>
  <c r="F130" i="32"/>
  <c r="F129" i="32"/>
  <c r="F128" i="32"/>
  <c r="F127" i="32"/>
  <c r="F126" i="32"/>
  <c r="F125" i="32"/>
  <c r="F124" i="32"/>
  <c r="F123" i="32"/>
  <c r="F122" i="32"/>
  <c r="F121" i="32"/>
  <c r="F120" i="32"/>
  <c r="F119" i="32"/>
  <c r="F118" i="32"/>
  <c r="F117" i="32"/>
  <c r="F116" i="32"/>
  <c r="F115" i="32"/>
  <c r="F114" i="32"/>
  <c r="F113" i="32"/>
  <c r="F112" i="32"/>
  <c r="F111" i="32"/>
  <c r="F110" i="32"/>
  <c r="F109" i="32"/>
  <c r="F108" i="32"/>
  <c r="F107" i="32"/>
  <c r="F106" i="32"/>
  <c r="F105" i="32"/>
  <c r="F104" i="32"/>
  <c r="F103" i="32"/>
  <c r="F102" i="32"/>
  <c r="F101" i="32"/>
  <c r="F100" i="32"/>
  <c r="F99" i="32"/>
  <c r="F98" i="32"/>
  <c r="F97" i="32"/>
  <c r="F96" i="32"/>
  <c r="F95" i="32"/>
  <c r="F94" i="32"/>
  <c r="F93" i="32"/>
  <c r="F92" i="32"/>
  <c r="F91" i="32"/>
  <c r="F90" i="32"/>
  <c r="F89" i="32"/>
  <c r="F88" i="32"/>
  <c r="F87" i="32"/>
  <c r="F86" i="32"/>
  <c r="F85" i="32"/>
  <c r="F84" i="32"/>
  <c r="F83" i="32"/>
  <c r="F82" i="32"/>
  <c r="F81" i="32"/>
  <c r="F80" i="32"/>
  <c r="F79" i="32"/>
  <c r="F78" i="32"/>
  <c r="F77" i="32"/>
  <c r="F76" i="32"/>
  <c r="F75" i="32"/>
  <c r="F74" i="32"/>
  <c r="F73" i="32"/>
  <c r="F72" i="32"/>
  <c r="F71" i="32"/>
  <c r="F70" i="32"/>
  <c r="F69" i="32"/>
  <c r="F68" i="32"/>
  <c r="F67" i="32"/>
  <c r="F66" i="32"/>
  <c r="F65" i="32"/>
  <c r="F64" i="32"/>
  <c r="F63" i="32"/>
  <c r="F62" i="32"/>
  <c r="F61" i="32"/>
  <c r="F60" i="32"/>
  <c r="F59" i="32"/>
  <c r="F58" i="32"/>
  <c r="F57" i="32"/>
  <c r="F56" i="32"/>
  <c r="F55" i="32"/>
  <c r="F54" i="32"/>
  <c r="F53" i="32"/>
  <c r="F52" i="32"/>
  <c r="F51" i="32"/>
  <c r="F50" i="32"/>
  <c r="F49" i="32"/>
  <c r="F48" i="32"/>
  <c r="F47" i="32"/>
  <c r="F46" i="32"/>
  <c r="F45" i="32"/>
  <c r="F44" i="32"/>
  <c r="F43" i="32"/>
  <c r="F42" i="32"/>
  <c r="F41" i="32"/>
  <c r="F40" i="32"/>
  <c r="F39" i="32"/>
  <c r="F38" i="32"/>
  <c r="F37" i="32"/>
  <c r="F36" i="32"/>
  <c r="F35" i="32"/>
  <c r="F34" i="32"/>
  <c r="F33" i="32"/>
  <c r="F32" i="32"/>
  <c r="F31" i="32"/>
  <c r="F30" i="32"/>
  <c r="F29" i="32"/>
  <c r="F28" i="32"/>
  <c r="F27" i="32"/>
  <c r="F26" i="32"/>
  <c r="F25" i="36"/>
  <c r="F25" i="37"/>
  <c r="F25" i="38"/>
  <c r="F25" i="39"/>
  <c r="F25" i="40"/>
  <c r="F25" i="41"/>
  <c r="F25" i="42"/>
  <c r="F25" i="43"/>
  <c r="F25" i="44"/>
  <c r="F25" i="45"/>
  <c r="F25" i="32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D454" i="21" l="1"/>
  <c r="D453" i="21"/>
  <c r="D452" i="21"/>
  <c r="D451" i="21"/>
  <c r="D450" i="21"/>
  <c r="D449" i="21"/>
  <c r="D448" i="21"/>
  <c r="D447" i="21"/>
  <c r="D446" i="21"/>
  <c r="D445" i="21"/>
  <c r="D444" i="21"/>
  <c r="D443" i="21"/>
  <c r="E5" i="45"/>
  <c r="E5" i="44"/>
  <c r="E5" i="43"/>
  <c r="E5" i="42"/>
  <c r="E5" i="41"/>
  <c r="E5" i="40"/>
  <c r="E5" i="39"/>
  <c r="E5" i="38"/>
  <c r="E5" i="37"/>
  <c r="E5" i="36"/>
  <c r="H4" i="47" l="1"/>
  <c r="H4" i="25"/>
  <c r="H4" i="28"/>
  <c r="H4" i="29"/>
  <c r="E4" i="32"/>
  <c r="E4" i="36"/>
  <c r="E4" i="37"/>
  <c r="E4" i="38"/>
  <c r="E4" i="39"/>
  <c r="E4" i="40"/>
  <c r="E4" i="41"/>
  <c r="E4" i="42"/>
  <c r="E4" i="43"/>
  <c r="E4" i="44"/>
  <c r="E4" i="45"/>
  <c r="E4" i="5"/>
  <c r="E4" i="30"/>
  <c r="E4" i="22"/>
  <c r="E4" i="21"/>
  <c r="H5" i="28"/>
  <c r="E5" i="32"/>
  <c r="E5" i="5"/>
  <c r="A240" i="46" l="1"/>
  <c r="A239" i="46"/>
  <c r="A238" i="46"/>
  <c r="A237" i="46"/>
  <c r="U4" i="6" s="1"/>
  <c r="A236" i="46"/>
  <c r="A17" i="6" s="1"/>
  <c r="A235" i="46"/>
  <c r="A16" i="6" s="1"/>
  <c r="A234" i="46"/>
  <c r="A233" i="46"/>
  <c r="A232" i="46"/>
  <c r="A231" i="46"/>
  <c r="A230" i="46"/>
  <c r="A229" i="46"/>
  <c r="A228" i="46"/>
  <c r="A227" i="46"/>
  <c r="A226" i="46"/>
  <c r="C17" i="6" s="1"/>
  <c r="D32" i="22" s="1"/>
  <c r="A225" i="46"/>
  <c r="S7" i="6" s="1"/>
  <c r="A224" i="46"/>
  <c r="S6" i="6" s="1"/>
  <c r="A223" i="46"/>
  <c r="S5" i="6" s="1"/>
  <c r="A222" i="46"/>
  <c r="A221" i="46"/>
  <c r="A220" i="46"/>
  <c r="Q8" i="6" s="1"/>
  <c r="A219" i="46"/>
  <c r="Q7" i="6" s="1"/>
  <c r="A218" i="46"/>
  <c r="Q6" i="6" s="1"/>
  <c r="J7" i="36"/>
  <c r="J7" i="37"/>
  <c r="J7" i="38"/>
  <c r="J7" i="39"/>
  <c r="J7" i="40"/>
  <c r="J7" i="41"/>
  <c r="J7" i="42"/>
  <c r="J7" i="43"/>
  <c r="J7" i="44"/>
  <c r="J7" i="45"/>
  <c r="J7" i="32"/>
  <c r="A7" i="36"/>
  <c r="A7" i="37"/>
  <c r="A7" i="38"/>
  <c r="A7" i="39"/>
  <c r="A7" i="40"/>
  <c r="A7" i="41"/>
  <c r="A7" i="42"/>
  <c r="A7" i="43"/>
  <c r="A7" i="44"/>
  <c r="A7" i="45"/>
  <c r="A7" i="32"/>
  <c r="M8" i="29"/>
  <c r="A8" i="29"/>
  <c r="M8" i="28"/>
  <c r="A8" i="28"/>
  <c r="N8" i="25"/>
  <c r="A8" i="25"/>
  <c r="M8" i="47"/>
  <c r="A8" i="47"/>
  <c r="J7" i="5"/>
  <c r="J7" i="30"/>
  <c r="A7" i="30"/>
  <c r="K7" i="22"/>
  <c r="A7" i="22"/>
  <c r="J7" i="21"/>
  <c r="A7" i="21"/>
  <c r="A7" i="5"/>
  <c r="CD208" i="1" l="1"/>
  <c r="BX208" i="1"/>
  <c r="BR208" i="1"/>
  <c r="BL208" i="1"/>
  <c r="BF208" i="1"/>
  <c r="AZ208" i="1"/>
  <c r="CD207" i="1"/>
  <c r="BX207" i="1"/>
  <c r="BR207" i="1"/>
  <c r="BL207" i="1"/>
  <c r="BF207" i="1"/>
  <c r="AZ207" i="1"/>
  <c r="CD206" i="1"/>
  <c r="BX206" i="1"/>
  <c r="BR206" i="1"/>
  <c r="BL206" i="1"/>
  <c r="BF206" i="1"/>
  <c r="AZ206" i="1"/>
  <c r="CD205" i="1"/>
  <c r="BX205" i="1"/>
  <c r="BR205" i="1"/>
  <c r="BL205" i="1"/>
  <c r="BF205" i="1"/>
  <c r="AZ205" i="1"/>
  <c r="CD204" i="1"/>
  <c r="BX204" i="1"/>
  <c r="BR204" i="1"/>
  <c r="BL204" i="1"/>
  <c r="BF204" i="1"/>
  <c r="AZ204" i="1"/>
  <c r="CD203" i="1"/>
  <c r="BX203" i="1"/>
  <c r="BR203" i="1"/>
  <c r="BL203" i="1"/>
  <c r="BF203" i="1"/>
  <c r="AZ203" i="1"/>
  <c r="CD202" i="1"/>
  <c r="BX202" i="1"/>
  <c r="BR202" i="1"/>
  <c r="BL202" i="1"/>
  <c r="BF202" i="1"/>
  <c r="AZ202" i="1"/>
  <c r="CD201" i="1"/>
  <c r="BX201" i="1"/>
  <c r="BR201" i="1"/>
  <c r="BL201" i="1"/>
  <c r="BF201" i="1"/>
  <c r="AZ201" i="1"/>
  <c r="CD200" i="1"/>
  <c r="BX200" i="1"/>
  <c r="BR200" i="1"/>
  <c r="BL200" i="1"/>
  <c r="BF200" i="1"/>
  <c r="AZ200" i="1"/>
  <c r="CD199" i="1"/>
  <c r="BX199" i="1"/>
  <c r="BR199" i="1"/>
  <c r="BL199" i="1"/>
  <c r="BF199" i="1"/>
  <c r="AZ199" i="1"/>
  <c r="CD198" i="1"/>
  <c r="BX198" i="1"/>
  <c r="BR198" i="1"/>
  <c r="BL198" i="1"/>
  <c r="BF198" i="1"/>
  <c r="AZ198" i="1"/>
  <c r="CD197" i="1"/>
  <c r="BX197" i="1"/>
  <c r="BR197" i="1"/>
  <c r="BL197" i="1"/>
  <c r="BF197" i="1"/>
  <c r="AZ197" i="1"/>
  <c r="CD196" i="1"/>
  <c r="BX196" i="1"/>
  <c r="BR196" i="1"/>
  <c r="BL196" i="1"/>
  <c r="BF196" i="1"/>
  <c r="AZ196" i="1"/>
  <c r="CD195" i="1"/>
  <c r="BX195" i="1"/>
  <c r="BR195" i="1"/>
  <c r="BL195" i="1"/>
  <c r="BF195" i="1"/>
  <c r="AZ195" i="1"/>
  <c r="CD194" i="1"/>
  <c r="BO208" i="1"/>
  <c r="CA207" i="1"/>
  <c r="BC207" i="1"/>
  <c r="BO206" i="1"/>
  <c r="CA205" i="1"/>
  <c r="BC205" i="1"/>
  <c r="BO204" i="1"/>
  <c r="CA203" i="1"/>
  <c r="BC203" i="1"/>
  <c r="BO202" i="1"/>
  <c r="CA201" i="1"/>
  <c r="BC201" i="1"/>
  <c r="BO200" i="1"/>
  <c r="CA199" i="1"/>
  <c r="BC199" i="1"/>
  <c r="BO198" i="1"/>
  <c r="CA197" i="1"/>
  <c r="BC197" i="1"/>
  <c r="BO196" i="1"/>
  <c r="CA195" i="1"/>
  <c r="BC195" i="1"/>
  <c r="BX194" i="1"/>
  <c r="BR194" i="1"/>
  <c r="BL194" i="1"/>
  <c r="BF194" i="1"/>
  <c r="AZ194" i="1"/>
  <c r="CD193" i="1"/>
  <c r="BX193" i="1"/>
  <c r="BR193" i="1"/>
  <c r="BL193" i="1"/>
  <c r="BF193" i="1"/>
  <c r="AZ193" i="1"/>
  <c r="CD192" i="1"/>
  <c r="BX192" i="1"/>
  <c r="BR192" i="1"/>
  <c r="BL192" i="1"/>
  <c r="BF192" i="1"/>
  <c r="AZ192" i="1"/>
  <c r="CD191" i="1"/>
  <c r="BX191" i="1"/>
  <c r="BR191" i="1"/>
  <c r="BL191" i="1"/>
  <c r="BF191" i="1"/>
  <c r="AZ191" i="1"/>
  <c r="CD190" i="1"/>
  <c r="BX190" i="1"/>
  <c r="BR190" i="1"/>
  <c r="BL190" i="1"/>
  <c r="BF190" i="1"/>
  <c r="AZ190" i="1"/>
  <c r="CD189" i="1"/>
  <c r="BX189" i="1"/>
  <c r="BR189" i="1"/>
  <c r="BL189" i="1"/>
  <c r="BF189" i="1"/>
  <c r="AZ189" i="1"/>
  <c r="CD188" i="1"/>
  <c r="BX188" i="1"/>
  <c r="BR188" i="1"/>
  <c r="BL188" i="1"/>
  <c r="BF188" i="1"/>
  <c r="AZ188" i="1"/>
  <c r="CD187" i="1"/>
  <c r="BX187" i="1"/>
  <c r="BR187" i="1"/>
  <c r="BL187" i="1"/>
  <c r="BF187" i="1"/>
  <c r="AZ187" i="1"/>
  <c r="CD186" i="1"/>
  <c r="BX186" i="1"/>
  <c r="BR186" i="1"/>
  <c r="BL186" i="1"/>
  <c r="BF186" i="1"/>
  <c r="AZ186" i="1"/>
  <c r="CD185" i="1"/>
  <c r="BX185" i="1"/>
  <c r="BR185" i="1"/>
  <c r="BL185" i="1"/>
  <c r="BF185" i="1"/>
  <c r="AZ185" i="1"/>
  <c r="CD184" i="1"/>
  <c r="BX184" i="1"/>
  <c r="BR184" i="1"/>
  <c r="BL184" i="1"/>
  <c r="BF184" i="1"/>
  <c r="BU208" i="1"/>
  <c r="AW208" i="1"/>
  <c r="BI207" i="1"/>
  <c r="BU206" i="1"/>
  <c r="AW206" i="1"/>
  <c r="BI205" i="1"/>
  <c r="BU204" i="1"/>
  <c r="AW204" i="1"/>
  <c r="BI203" i="1"/>
  <c r="BU202" i="1"/>
  <c r="AW202" i="1"/>
  <c r="BI201" i="1"/>
  <c r="BU200" i="1"/>
  <c r="AW200" i="1"/>
  <c r="BI199" i="1"/>
  <c r="BU198" i="1"/>
  <c r="AW198" i="1"/>
  <c r="BI197" i="1"/>
  <c r="BU196" i="1"/>
  <c r="AW196" i="1"/>
  <c r="BI195" i="1"/>
  <c r="BC208" i="1"/>
  <c r="CA206" i="1"/>
  <c r="BO205" i="1"/>
  <c r="BC204" i="1"/>
  <c r="CA202" i="1"/>
  <c r="BO201" i="1"/>
  <c r="BC200" i="1"/>
  <c r="CA198" i="1"/>
  <c r="BO197" i="1"/>
  <c r="BC196" i="1"/>
  <c r="CA194" i="1"/>
  <c r="BC194" i="1"/>
  <c r="BO193" i="1"/>
  <c r="CA192" i="1"/>
  <c r="BC192" i="1"/>
  <c r="BO191" i="1"/>
  <c r="CA190" i="1"/>
  <c r="BC190" i="1"/>
  <c r="BO189" i="1"/>
  <c r="CA188" i="1"/>
  <c r="BC188" i="1"/>
  <c r="BO187" i="1"/>
  <c r="CA186" i="1"/>
  <c r="BC186" i="1"/>
  <c r="BO185" i="1"/>
  <c r="CA184" i="1"/>
  <c r="CA208" i="1"/>
  <c r="BO207" i="1"/>
  <c r="BC206" i="1"/>
  <c r="CA204" i="1"/>
  <c r="BO203" i="1"/>
  <c r="BC202" i="1"/>
  <c r="CA200" i="1"/>
  <c r="BO199" i="1"/>
  <c r="BC198" i="1"/>
  <c r="CA196" i="1"/>
  <c r="BO195" i="1"/>
  <c r="BO194" i="1"/>
  <c r="CA193" i="1"/>
  <c r="BC193" i="1"/>
  <c r="BO192" i="1"/>
  <c r="CA191" i="1"/>
  <c r="BC191" i="1"/>
  <c r="BO190" i="1"/>
  <c r="CA189" i="1"/>
  <c r="BC189" i="1"/>
  <c r="BO188" i="1"/>
  <c r="CA187" i="1"/>
  <c r="BC187" i="1"/>
  <c r="BO186" i="1"/>
  <c r="CA185" i="1"/>
  <c r="BC185" i="1"/>
  <c r="BO184" i="1"/>
  <c r="AZ184" i="1"/>
  <c r="CD183" i="1"/>
  <c r="BX183" i="1"/>
  <c r="BR183" i="1"/>
  <c r="BL183" i="1"/>
  <c r="BF183" i="1"/>
  <c r="AZ183" i="1"/>
  <c r="CD182" i="1"/>
  <c r="BX182" i="1"/>
  <c r="BR182" i="1"/>
  <c r="BL182" i="1"/>
  <c r="BF182" i="1"/>
  <c r="AZ182" i="1"/>
  <c r="CD181" i="1"/>
  <c r="BX181" i="1"/>
  <c r="BR181" i="1"/>
  <c r="BL181" i="1"/>
  <c r="BF181" i="1"/>
  <c r="AZ181" i="1"/>
  <c r="CD180" i="1"/>
  <c r="BX180" i="1"/>
  <c r="BR180" i="1"/>
  <c r="BL180" i="1"/>
  <c r="BF180" i="1"/>
  <c r="AZ180" i="1"/>
  <c r="CD179" i="1"/>
  <c r="BX179" i="1"/>
  <c r="BR179" i="1"/>
  <c r="BL179" i="1"/>
  <c r="BF179" i="1"/>
  <c r="AZ179" i="1"/>
  <c r="CD178" i="1"/>
  <c r="BX178" i="1"/>
  <c r="BR178" i="1"/>
  <c r="BL178" i="1"/>
  <c r="BF178" i="1"/>
  <c r="AZ178" i="1"/>
  <c r="CD177" i="1"/>
  <c r="BX177" i="1"/>
  <c r="BR177" i="1"/>
  <c r="BL177" i="1"/>
  <c r="BF177" i="1"/>
  <c r="AZ177" i="1"/>
  <c r="CD176" i="1"/>
  <c r="BX176" i="1"/>
  <c r="BR176" i="1"/>
  <c r="BL176" i="1"/>
  <c r="BF176" i="1"/>
  <c r="AZ176" i="1"/>
  <c r="CD175" i="1"/>
  <c r="BX175" i="1"/>
  <c r="BR175" i="1"/>
  <c r="BL175" i="1"/>
  <c r="BF175" i="1"/>
  <c r="AZ175" i="1"/>
  <c r="CD174" i="1"/>
  <c r="BX174" i="1"/>
  <c r="BR174" i="1"/>
  <c r="BI208" i="1"/>
  <c r="BU205" i="1"/>
  <c r="AW203" i="1"/>
  <c r="BI200" i="1"/>
  <c r="BU197" i="1"/>
  <c r="AW195" i="1"/>
  <c r="BU193" i="1"/>
  <c r="BI192" i="1"/>
  <c r="AW191" i="1"/>
  <c r="BU189" i="1"/>
  <c r="BI188" i="1"/>
  <c r="AW187" i="1"/>
  <c r="BU185" i="1"/>
  <c r="BI184" i="1"/>
  <c r="BU183" i="1"/>
  <c r="AW183" i="1"/>
  <c r="BI182" i="1"/>
  <c r="BU181" i="1"/>
  <c r="AW181" i="1"/>
  <c r="BI180" i="1"/>
  <c r="BU179" i="1"/>
  <c r="AW179" i="1"/>
  <c r="BI178" i="1"/>
  <c r="BU177" i="1"/>
  <c r="AW177" i="1"/>
  <c r="BI176" i="1"/>
  <c r="BU175" i="1"/>
  <c r="AW175" i="1"/>
  <c r="AW207" i="1"/>
  <c r="BI204" i="1"/>
  <c r="BU201" i="1"/>
  <c r="AW199" i="1"/>
  <c r="BI196" i="1"/>
  <c r="BI194" i="1"/>
  <c r="AW193" i="1"/>
  <c r="BU191" i="1"/>
  <c r="BI190" i="1"/>
  <c r="AW189" i="1"/>
  <c r="BU187" i="1"/>
  <c r="BI186" i="1"/>
  <c r="AW185" i="1"/>
  <c r="AW184" i="1"/>
  <c r="BI183" i="1"/>
  <c r="BU182" i="1"/>
  <c r="AW182" i="1"/>
  <c r="BI181" i="1"/>
  <c r="BU180" i="1"/>
  <c r="AW180" i="1"/>
  <c r="BI179" i="1"/>
  <c r="BU178" i="1"/>
  <c r="AW178" i="1"/>
  <c r="BI177" i="1"/>
  <c r="BU176" i="1"/>
  <c r="AW176" i="1"/>
  <c r="BI175" i="1"/>
  <c r="BU174" i="1"/>
  <c r="BI206" i="1"/>
  <c r="BU203" i="1"/>
  <c r="AW201" i="1"/>
  <c r="BI198" i="1"/>
  <c r="BU195" i="1"/>
  <c r="AW194" i="1"/>
  <c r="BU192" i="1"/>
  <c r="BI191" i="1"/>
  <c r="AW190" i="1"/>
  <c r="BU188" i="1"/>
  <c r="BI187" i="1"/>
  <c r="AW186" i="1"/>
  <c r="BU184" i="1"/>
  <c r="BC184" i="1"/>
  <c r="BO183" i="1"/>
  <c r="CA182" i="1"/>
  <c r="BC182" i="1"/>
  <c r="BO181" i="1"/>
  <c r="CA180" i="1"/>
  <c r="BC180" i="1"/>
  <c r="BO179" i="1"/>
  <c r="CA178" i="1"/>
  <c r="BC178" i="1"/>
  <c r="BO177" i="1"/>
  <c r="CA176" i="1"/>
  <c r="BC176" i="1"/>
  <c r="BO175" i="1"/>
  <c r="CA174" i="1"/>
  <c r="BL174" i="1"/>
  <c r="BF174" i="1"/>
  <c r="AZ174" i="1"/>
  <c r="CD173" i="1"/>
  <c r="BX173" i="1"/>
  <c r="BR173" i="1"/>
  <c r="BL173" i="1"/>
  <c r="BF173" i="1"/>
  <c r="AZ173" i="1"/>
  <c r="CD172" i="1"/>
  <c r="BX172" i="1"/>
  <c r="BR172" i="1"/>
  <c r="BL172" i="1"/>
  <c r="BF172" i="1"/>
  <c r="AZ172" i="1"/>
  <c r="CD171" i="1"/>
  <c r="BX171" i="1"/>
  <c r="BR171" i="1"/>
  <c r="BL171" i="1"/>
  <c r="BF171" i="1"/>
  <c r="AZ171" i="1"/>
  <c r="CD170" i="1"/>
  <c r="BX170" i="1"/>
  <c r="BR170" i="1"/>
  <c r="BL170" i="1"/>
  <c r="BF170" i="1"/>
  <c r="AZ170" i="1"/>
  <c r="CD169" i="1"/>
  <c r="BX169" i="1"/>
  <c r="BR169" i="1"/>
  <c r="BL169" i="1"/>
  <c r="BF169" i="1"/>
  <c r="AZ169" i="1"/>
  <c r="CD168" i="1"/>
  <c r="BX168" i="1"/>
  <c r="BR168" i="1"/>
  <c r="BL168" i="1"/>
  <c r="BF168" i="1"/>
  <c r="AZ168" i="1"/>
  <c r="CD167" i="1"/>
  <c r="BX167" i="1"/>
  <c r="BR167" i="1"/>
  <c r="BL167" i="1"/>
  <c r="BF167" i="1"/>
  <c r="AZ167" i="1"/>
  <c r="CD166" i="1"/>
  <c r="BX166" i="1"/>
  <c r="BR166" i="1"/>
  <c r="BL166" i="1"/>
  <c r="BF166" i="1"/>
  <c r="AZ166" i="1"/>
  <c r="CD165" i="1"/>
  <c r="BX165" i="1"/>
  <c r="BR165" i="1"/>
  <c r="BL165" i="1"/>
  <c r="BF165" i="1"/>
  <c r="AZ165" i="1"/>
  <c r="BU207" i="1"/>
  <c r="AW197" i="1"/>
  <c r="BU190" i="1"/>
  <c r="BI185" i="1"/>
  <c r="BC183" i="1"/>
  <c r="BO180" i="1"/>
  <c r="CA177" i="1"/>
  <c r="BC175" i="1"/>
  <c r="BI174" i="1"/>
  <c r="BU173" i="1"/>
  <c r="AW173" i="1"/>
  <c r="BI172" i="1"/>
  <c r="BU171" i="1"/>
  <c r="AW171" i="1"/>
  <c r="BI170" i="1"/>
  <c r="BU169" i="1"/>
  <c r="AW169" i="1"/>
  <c r="BI168" i="1"/>
  <c r="BU167" i="1"/>
  <c r="AW167" i="1"/>
  <c r="BI166" i="1"/>
  <c r="BU165" i="1"/>
  <c r="AW165" i="1"/>
  <c r="CA164" i="1"/>
  <c r="BU164" i="1"/>
  <c r="BO164" i="1"/>
  <c r="BI164" i="1"/>
  <c r="BC164" i="1"/>
  <c r="AW164" i="1"/>
  <c r="CA163" i="1"/>
  <c r="BU163" i="1"/>
  <c r="BO163" i="1"/>
  <c r="BI163" i="1"/>
  <c r="BC163" i="1"/>
  <c r="AW163" i="1"/>
  <c r="CA162" i="1"/>
  <c r="BU162" i="1"/>
  <c r="BO162" i="1"/>
  <c r="BI162" i="1"/>
  <c r="BC162" i="1"/>
  <c r="AW162" i="1"/>
  <c r="CA161" i="1"/>
  <c r="BU161" i="1"/>
  <c r="BO161" i="1"/>
  <c r="BI161" i="1"/>
  <c r="BC161" i="1"/>
  <c r="AW161" i="1"/>
  <c r="CA160" i="1"/>
  <c r="BU160" i="1"/>
  <c r="BO160" i="1"/>
  <c r="BI160" i="1"/>
  <c r="BC160" i="1"/>
  <c r="AW160" i="1"/>
  <c r="CA159" i="1"/>
  <c r="BU159" i="1"/>
  <c r="BO159" i="1"/>
  <c r="BI159" i="1"/>
  <c r="BC159" i="1"/>
  <c r="AW159" i="1"/>
  <c r="CA158" i="1"/>
  <c r="BU158" i="1"/>
  <c r="BO158" i="1"/>
  <c r="BI158" i="1"/>
  <c r="BC158" i="1"/>
  <c r="AW158" i="1"/>
  <c r="CA157" i="1"/>
  <c r="BU157" i="1"/>
  <c r="BO157" i="1"/>
  <c r="BI157" i="1"/>
  <c r="BC157" i="1"/>
  <c r="AW157" i="1"/>
  <c r="CA156" i="1"/>
  <c r="BU156" i="1"/>
  <c r="BO156" i="1"/>
  <c r="BI156" i="1"/>
  <c r="BC156" i="1"/>
  <c r="AW156" i="1"/>
  <c r="CA155" i="1"/>
  <c r="BU155" i="1"/>
  <c r="BO155" i="1"/>
  <c r="BI155" i="1"/>
  <c r="BC155" i="1"/>
  <c r="AW155" i="1"/>
  <c r="CA154" i="1"/>
  <c r="BU154" i="1"/>
  <c r="BO154" i="1"/>
  <c r="BI154" i="1"/>
  <c r="BC154" i="1"/>
  <c r="AW154" i="1"/>
  <c r="CA153" i="1"/>
  <c r="BU153" i="1"/>
  <c r="BO153" i="1"/>
  <c r="BI153" i="1"/>
  <c r="BC153" i="1"/>
  <c r="AW153" i="1"/>
  <c r="CA152" i="1"/>
  <c r="BU152" i="1"/>
  <c r="BO152" i="1"/>
  <c r="BI152" i="1"/>
  <c r="BC152" i="1"/>
  <c r="AW152" i="1"/>
  <c r="CA151" i="1"/>
  <c r="BU151" i="1"/>
  <c r="BO151" i="1"/>
  <c r="BI151" i="1"/>
  <c r="BC151" i="1"/>
  <c r="AW151" i="1"/>
  <c r="CA150" i="1"/>
  <c r="BU150" i="1"/>
  <c r="BO150" i="1"/>
  <c r="BI150" i="1"/>
  <c r="BC150" i="1"/>
  <c r="AW150" i="1"/>
  <c r="CA149" i="1"/>
  <c r="BU149" i="1"/>
  <c r="BO149" i="1"/>
  <c r="BI149" i="1"/>
  <c r="BC149" i="1"/>
  <c r="AW149" i="1"/>
  <c r="CA148" i="1"/>
  <c r="BU148" i="1"/>
  <c r="BO148" i="1"/>
  <c r="BI148" i="1"/>
  <c r="BC148" i="1"/>
  <c r="AW148" i="1"/>
  <c r="CA147" i="1"/>
  <c r="BU147" i="1"/>
  <c r="BO147" i="1"/>
  <c r="BI147" i="1"/>
  <c r="BC147" i="1"/>
  <c r="AW147" i="1"/>
  <c r="CA146" i="1"/>
  <c r="BU146" i="1"/>
  <c r="BO146" i="1"/>
  <c r="BI146" i="1"/>
  <c r="BC146" i="1"/>
  <c r="AW146" i="1"/>
  <c r="CA145" i="1"/>
  <c r="BU145" i="1"/>
  <c r="BO145" i="1"/>
  <c r="BI145" i="1"/>
  <c r="BC145" i="1"/>
  <c r="AW145" i="1"/>
  <c r="CA144" i="1"/>
  <c r="BU144" i="1"/>
  <c r="BO144" i="1"/>
  <c r="BI144" i="1"/>
  <c r="BC144" i="1"/>
  <c r="AW144" i="1"/>
  <c r="CA143" i="1"/>
  <c r="BU143" i="1"/>
  <c r="BO143" i="1"/>
  <c r="BI143" i="1"/>
  <c r="BC143" i="1"/>
  <c r="AW143" i="1"/>
  <c r="CA142" i="1"/>
  <c r="BU142" i="1"/>
  <c r="BO142" i="1"/>
  <c r="BI142" i="1"/>
  <c r="BC142" i="1"/>
  <c r="AW142" i="1"/>
  <c r="CA141" i="1"/>
  <c r="BU141" i="1"/>
  <c r="BO141" i="1"/>
  <c r="BI141" i="1"/>
  <c r="BC141" i="1"/>
  <c r="AW141" i="1"/>
  <c r="CA140" i="1"/>
  <c r="BU140" i="1"/>
  <c r="BO140" i="1"/>
  <c r="BI202" i="1"/>
  <c r="BI193" i="1"/>
  <c r="AW188" i="1"/>
  <c r="CA181" i="1"/>
  <c r="BC179" i="1"/>
  <c r="BO176" i="1"/>
  <c r="AW174" i="1"/>
  <c r="BI173" i="1"/>
  <c r="BU172" i="1"/>
  <c r="AW172" i="1"/>
  <c r="BI171" i="1"/>
  <c r="BU170" i="1"/>
  <c r="AW170" i="1"/>
  <c r="BI169" i="1"/>
  <c r="BU168" i="1"/>
  <c r="AW168" i="1"/>
  <c r="BI167" i="1"/>
  <c r="BU166" i="1"/>
  <c r="AW166" i="1"/>
  <c r="BI165" i="1"/>
  <c r="CD164" i="1"/>
  <c r="BX164" i="1"/>
  <c r="BR164" i="1"/>
  <c r="BL164" i="1"/>
  <c r="BF164" i="1"/>
  <c r="AZ164" i="1"/>
  <c r="CD163" i="1"/>
  <c r="BX163" i="1"/>
  <c r="BR163" i="1"/>
  <c r="BL163" i="1"/>
  <c r="BF163" i="1"/>
  <c r="AZ163" i="1"/>
  <c r="CD162" i="1"/>
  <c r="BX162" i="1"/>
  <c r="BR162" i="1"/>
  <c r="BL162" i="1"/>
  <c r="BF162" i="1"/>
  <c r="AZ162" i="1"/>
  <c r="CD161" i="1"/>
  <c r="BX161" i="1"/>
  <c r="BR161" i="1"/>
  <c r="BL161" i="1"/>
  <c r="BF161" i="1"/>
  <c r="AZ161" i="1"/>
  <c r="CD160" i="1"/>
  <c r="BX160" i="1"/>
  <c r="BR160" i="1"/>
  <c r="BL160" i="1"/>
  <c r="BF160" i="1"/>
  <c r="AZ160" i="1"/>
  <c r="CD159" i="1"/>
  <c r="BX159" i="1"/>
  <c r="BR159" i="1"/>
  <c r="BL159" i="1"/>
  <c r="BF159" i="1"/>
  <c r="AZ159" i="1"/>
  <c r="CD158" i="1"/>
  <c r="BX158" i="1"/>
  <c r="BR158" i="1"/>
  <c r="BL158" i="1"/>
  <c r="BF158" i="1"/>
  <c r="AZ158" i="1"/>
  <c r="CD157" i="1"/>
  <c r="BX157" i="1"/>
  <c r="BR157" i="1"/>
  <c r="BL157" i="1"/>
  <c r="BF157" i="1"/>
  <c r="AZ157" i="1"/>
  <c r="CD156" i="1"/>
  <c r="BX156" i="1"/>
  <c r="BR156" i="1"/>
  <c r="BL156" i="1"/>
  <c r="BF156" i="1"/>
  <c r="AZ156" i="1"/>
  <c r="CD155" i="1"/>
  <c r="BX155" i="1"/>
  <c r="BR155" i="1"/>
  <c r="BL155" i="1"/>
  <c r="BF155" i="1"/>
  <c r="AZ155" i="1"/>
  <c r="CD154" i="1"/>
  <c r="BX154" i="1"/>
  <c r="BR154" i="1"/>
  <c r="BL154" i="1"/>
  <c r="BF154" i="1"/>
  <c r="AZ154" i="1"/>
  <c r="CD153" i="1"/>
  <c r="BX153" i="1"/>
  <c r="BR153" i="1"/>
  <c r="BL153" i="1"/>
  <c r="BF153" i="1"/>
  <c r="AZ153" i="1"/>
  <c r="CD152" i="1"/>
  <c r="BX152" i="1"/>
  <c r="BR152" i="1"/>
  <c r="BL152" i="1"/>
  <c r="BF152" i="1"/>
  <c r="AZ152" i="1"/>
  <c r="CD151" i="1"/>
  <c r="BX151" i="1"/>
  <c r="BR151" i="1"/>
  <c r="BL151" i="1"/>
  <c r="BF151" i="1"/>
  <c r="AZ151" i="1"/>
  <c r="CD150" i="1"/>
  <c r="BX150" i="1"/>
  <c r="BR150" i="1"/>
  <c r="BL150" i="1"/>
  <c r="BF150" i="1"/>
  <c r="AZ150" i="1"/>
  <c r="CD149" i="1"/>
  <c r="BX149" i="1"/>
  <c r="BR149" i="1"/>
  <c r="BL149" i="1"/>
  <c r="BF149" i="1"/>
  <c r="AZ149" i="1"/>
  <c r="CD148" i="1"/>
  <c r="BX148" i="1"/>
  <c r="BR148" i="1"/>
  <c r="BL148" i="1"/>
  <c r="BF148" i="1"/>
  <c r="AZ148" i="1"/>
  <c r="CD147" i="1"/>
  <c r="BX147" i="1"/>
  <c r="BR147" i="1"/>
  <c r="BL147" i="1"/>
  <c r="BF147" i="1"/>
  <c r="AZ147" i="1"/>
  <c r="CD146" i="1"/>
  <c r="BX146" i="1"/>
  <c r="BR146" i="1"/>
  <c r="BL146" i="1"/>
  <c r="BF146" i="1"/>
  <c r="AZ146" i="1"/>
  <c r="CD145" i="1"/>
  <c r="BX145" i="1"/>
  <c r="BR145" i="1"/>
  <c r="BL145" i="1"/>
  <c r="BF145" i="1"/>
  <c r="AZ145" i="1"/>
  <c r="AW205" i="1"/>
  <c r="BI189" i="1"/>
  <c r="CA183" i="1"/>
  <c r="BO178" i="1"/>
  <c r="BC174" i="1"/>
  <c r="CA172" i="1"/>
  <c r="BO171" i="1"/>
  <c r="BC170" i="1"/>
  <c r="CA168" i="1"/>
  <c r="BO167" i="1"/>
  <c r="BC166" i="1"/>
  <c r="BL144" i="1"/>
  <c r="BX143" i="1"/>
  <c r="AZ143" i="1"/>
  <c r="BL142" i="1"/>
  <c r="BX141" i="1"/>
  <c r="AZ141" i="1"/>
  <c r="BL140" i="1"/>
  <c r="BF140" i="1"/>
  <c r="AZ140" i="1"/>
  <c r="CD139" i="1"/>
  <c r="BX139" i="1"/>
  <c r="BR139" i="1"/>
  <c r="BL139" i="1"/>
  <c r="BF139" i="1"/>
  <c r="AZ139" i="1"/>
  <c r="CD138" i="1"/>
  <c r="BX138" i="1"/>
  <c r="BR138" i="1"/>
  <c r="BL138" i="1"/>
  <c r="BF138" i="1"/>
  <c r="AZ138" i="1"/>
  <c r="CD137" i="1"/>
  <c r="BX137" i="1"/>
  <c r="BR137" i="1"/>
  <c r="BL137" i="1"/>
  <c r="BF137" i="1"/>
  <c r="AZ137" i="1"/>
  <c r="CD136" i="1"/>
  <c r="BX136" i="1"/>
  <c r="BR136" i="1"/>
  <c r="BL136" i="1"/>
  <c r="BF136" i="1"/>
  <c r="AZ136" i="1"/>
  <c r="CD135" i="1"/>
  <c r="BX135" i="1"/>
  <c r="BR135" i="1"/>
  <c r="BL135" i="1"/>
  <c r="BF135" i="1"/>
  <c r="AZ135" i="1"/>
  <c r="CD134" i="1"/>
  <c r="BX134" i="1"/>
  <c r="BR134" i="1"/>
  <c r="BL134" i="1"/>
  <c r="BF134" i="1"/>
  <c r="AZ134" i="1"/>
  <c r="CD133" i="1"/>
  <c r="BX133" i="1"/>
  <c r="BR133" i="1"/>
  <c r="BL133" i="1"/>
  <c r="BF133" i="1"/>
  <c r="AZ133" i="1"/>
  <c r="CD132" i="1"/>
  <c r="BX132" i="1"/>
  <c r="BR132" i="1"/>
  <c r="BL132" i="1"/>
  <c r="BF132" i="1"/>
  <c r="AZ132" i="1"/>
  <c r="CD131" i="1"/>
  <c r="BX131" i="1"/>
  <c r="BR131" i="1"/>
  <c r="BL131" i="1"/>
  <c r="BF131" i="1"/>
  <c r="AZ131" i="1"/>
  <c r="CD130" i="1"/>
  <c r="BX130" i="1"/>
  <c r="BR130" i="1"/>
  <c r="BL130" i="1"/>
  <c r="BF130" i="1"/>
  <c r="AZ130" i="1"/>
  <c r="CD129" i="1"/>
  <c r="BX129" i="1"/>
  <c r="BR129" i="1"/>
  <c r="BL129" i="1"/>
  <c r="BF129" i="1"/>
  <c r="AZ129" i="1"/>
  <c r="CD128" i="1"/>
  <c r="BX128" i="1"/>
  <c r="BR128" i="1"/>
  <c r="BL128" i="1"/>
  <c r="BF128" i="1"/>
  <c r="AZ128" i="1"/>
  <c r="CD127" i="1"/>
  <c r="BX127" i="1"/>
  <c r="BR127" i="1"/>
  <c r="BL127" i="1"/>
  <c r="BF127" i="1"/>
  <c r="AZ127" i="1"/>
  <c r="CD126" i="1"/>
  <c r="BX126" i="1"/>
  <c r="BR126" i="1"/>
  <c r="BL126" i="1"/>
  <c r="BF126" i="1"/>
  <c r="AZ126" i="1"/>
  <c r="CD125" i="1"/>
  <c r="BX125" i="1"/>
  <c r="BR125" i="1"/>
  <c r="BL125" i="1"/>
  <c r="BF125" i="1"/>
  <c r="AZ125" i="1"/>
  <c r="CD124" i="1"/>
  <c r="BX124" i="1"/>
  <c r="BR124" i="1"/>
  <c r="BL124" i="1"/>
  <c r="BF124" i="1"/>
  <c r="AZ124" i="1"/>
  <c r="CD123" i="1"/>
  <c r="BX123" i="1"/>
  <c r="BR123" i="1"/>
  <c r="BL123" i="1"/>
  <c r="BF123" i="1"/>
  <c r="AZ123" i="1"/>
  <c r="CD122" i="1"/>
  <c r="BX122" i="1"/>
  <c r="BR122" i="1"/>
  <c r="BL122" i="1"/>
  <c r="BF122" i="1"/>
  <c r="AZ122" i="1"/>
  <c r="CD121" i="1"/>
  <c r="BX121" i="1"/>
  <c r="BR121" i="1"/>
  <c r="BL121" i="1"/>
  <c r="BF121" i="1"/>
  <c r="AZ121" i="1"/>
  <c r="CD120" i="1"/>
  <c r="BX120" i="1"/>
  <c r="BR120" i="1"/>
  <c r="BL120" i="1"/>
  <c r="BF120" i="1"/>
  <c r="AZ120" i="1"/>
  <c r="CD119" i="1"/>
  <c r="BX119" i="1"/>
  <c r="BR119" i="1"/>
  <c r="BL119" i="1"/>
  <c r="BF119" i="1"/>
  <c r="AZ119" i="1"/>
  <c r="CD118" i="1"/>
  <c r="BX118" i="1"/>
  <c r="BR118" i="1"/>
  <c r="BL118" i="1"/>
  <c r="BF118" i="1"/>
  <c r="AZ118" i="1"/>
  <c r="CD117" i="1"/>
  <c r="BX117" i="1"/>
  <c r="BR117" i="1"/>
  <c r="BL117" i="1"/>
  <c r="BF117" i="1"/>
  <c r="AZ117" i="1"/>
  <c r="CD116" i="1"/>
  <c r="BX116" i="1"/>
  <c r="BR116" i="1"/>
  <c r="BL116" i="1"/>
  <c r="BF116" i="1"/>
  <c r="AZ116" i="1"/>
  <c r="CD115" i="1"/>
  <c r="BX115" i="1"/>
  <c r="BR115" i="1"/>
  <c r="BL115" i="1"/>
  <c r="BF115" i="1"/>
  <c r="AZ115" i="1"/>
  <c r="CD114" i="1"/>
  <c r="BX114" i="1"/>
  <c r="BR114" i="1"/>
  <c r="BL114" i="1"/>
  <c r="BF114" i="1"/>
  <c r="AZ114" i="1"/>
  <c r="CD113" i="1"/>
  <c r="BX113" i="1"/>
  <c r="BR113" i="1"/>
  <c r="BL113" i="1"/>
  <c r="BF113" i="1"/>
  <c r="AZ113" i="1"/>
  <c r="CD112" i="1"/>
  <c r="BX112" i="1"/>
  <c r="BR112" i="1"/>
  <c r="BL112" i="1"/>
  <c r="BF112" i="1"/>
  <c r="AZ112" i="1"/>
  <c r="CD111" i="1"/>
  <c r="BX111" i="1"/>
  <c r="BR111" i="1"/>
  <c r="BL111" i="1"/>
  <c r="BF111" i="1"/>
  <c r="AZ111" i="1"/>
  <c r="CD110" i="1"/>
  <c r="BX110" i="1"/>
  <c r="BR110" i="1"/>
  <c r="BL110" i="1"/>
  <c r="BF110" i="1"/>
  <c r="AZ110" i="1"/>
  <c r="CD109" i="1"/>
  <c r="BX109" i="1"/>
  <c r="BR109" i="1"/>
  <c r="BL109" i="1"/>
  <c r="BF109" i="1"/>
  <c r="AZ109" i="1"/>
  <c r="CD108" i="1"/>
  <c r="BX108" i="1"/>
  <c r="BR108" i="1"/>
  <c r="BL108" i="1"/>
  <c r="BF108" i="1"/>
  <c r="AZ108" i="1"/>
  <c r="CD107" i="1"/>
  <c r="BX107" i="1"/>
  <c r="BR107" i="1"/>
  <c r="BL107" i="1"/>
  <c r="BF107" i="1"/>
  <c r="AZ107" i="1"/>
  <c r="CD106" i="1"/>
  <c r="BX106" i="1"/>
  <c r="BR106" i="1"/>
  <c r="BL106" i="1"/>
  <c r="BF106" i="1"/>
  <c r="AZ106" i="1"/>
  <c r="CD105" i="1"/>
  <c r="BX105" i="1"/>
  <c r="BR105" i="1"/>
  <c r="BL105" i="1"/>
  <c r="BF105" i="1"/>
  <c r="AZ105" i="1"/>
  <c r="CD104" i="1"/>
  <c r="BX104" i="1"/>
  <c r="BR104" i="1"/>
  <c r="BL104" i="1"/>
  <c r="BF104" i="1"/>
  <c r="AZ104" i="1"/>
  <c r="CD103" i="1"/>
  <c r="BX103" i="1"/>
  <c r="BR103" i="1"/>
  <c r="BL103" i="1"/>
  <c r="BF103" i="1"/>
  <c r="AZ103" i="1"/>
  <c r="CD102" i="1"/>
  <c r="BX102" i="1"/>
  <c r="BR102" i="1"/>
  <c r="BL102" i="1"/>
  <c r="BF102" i="1"/>
  <c r="AZ102" i="1"/>
  <c r="CD101" i="1"/>
  <c r="BX101" i="1"/>
  <c r="BR101" i="1"/>
  <c r="BL101" i="1"/>
  <c r="BF101" i="1"/>
  <c r="AZ101" i="1"/>
  <c r="CD100" i="1"/>
  <c r="BX100" i="1"/>
  <c r="BR100" i="1"/>
  <c r="BL100" i="1"/>
  <c r="BF100" i="1"/>
  <c r="AZ100" i="1"/>
  <c r="CD99" i="1"/>
  <c r="BX99" i="1"/>
  <c r="BR99" i="1"/>
  <c r="BL99" i="1"/>
  <c r="BF99" i="1"/>
  <c r="AZ99" i="1"/>
  <c r="CD98" i="1"/>
  <c r="BX98" i="1"/>
  <c r="BR98" i="1"/>
  <c r="BL98" i="1"/>
  <c r="BF98" i="1"/>
  <c r="AZ98" i="1"/>
  <c r="CD97" i="1"/>
  <c r="BX97" i="1"/>
  <c r="BR97" i="1"/>
  <c r="BL97" i="1"/>
  <c r="BF97" i="1"/>
  <c r="AZ97" i="1"/>
  <c r="CD96" i="1"/>
  <c r="BX96" i="1"/>
  <c r="BR96" i="1"/>
  <c r="BL96" i="1"/>
  <c r="BF96" i="1"/>
  <c r="AZ96" i="1"/>
  <c r="CD95" i="1"/>
  <c r="BX95" i="1"/>
  <c r="BR95" i="1"/>
  <c r="BL95" i="1"/>
  <c r="BF95" i="1"/>
  <c r="AZ95" i="1"/>
  <c r="CD94" i="1"/>
  <c r="BX94" i="1"/>
  <c r="BR94" i="1"/>
  <c r="BL94" i="1"/>
  <c r="BF94" i="1"/>
  <c r="AZ94" i="1"/>
  <c r="CD93" i="1"/>
  <c r="BX93" i="1"/>
  <c r="BR93" i="1"/>
  <c r="BL93" i="1"/>
  <c r="BF93" i="1"/>
  <c r="AZ93" i="1"/>
  <c r="CD92" i="1"/>
  <c r="BX92" i="1"/>
  <c r="BR92" i="1"/>
  <c r="BL92" i="1"/>
  <c r="BF92" i="1"/>
  <c r="AZ92" i="1"/>
  <c r="CD91" i="1"/>
  <c r="BX91" i="1"/>
  <c r="BR91" i="1"/>
  <c r="BL91" i="1"/>
  <c r="BF91" i="1"/>
  <c r="AZ91" i="1"/>
  <c r="CD90" i="1"/>
  <c r="BX90" i="1"/>
  <c r="BR90" i="1"/>
  <c r="BL90" i="1"/>
  <c r="BF90" i="1"/>
  <c r="AZ90" i="1"/>
  <c r="CD89" i="1"/>
  <c r="BX89" i="1"/>
  <c r="BR89" i="1"/>
  <c r="BL89" i="1"/>
  <c r="BF89" i="1"/>
  <c r="AZ89" i="1"/>
  <c r="CD88" i="1"/>
  <c r="BX88" i="1"/>
  <c r="BR88" i="1"/>
  <c r="BL88" i="1"/>
  <c r="BF88" i="1"/>
  <c r="AZ88" i="1"/>
  <c r="CD87" i="1"/>
  <c r="BX87" i="1"/>
  <c r="BR87" i="1"/>
  <c r="BL87" i="1"/>
  <c r="BF87" i="1"/>
  <c r="AZ87" i="1"/>
  <c r="CD86" i="1"/>
  <c r="BX86" i="1"/>
  <c r="BR86" i="1"/>
  <c r="BU199" i="1"/>
  <c r="BU186" i="1"/>
  <c r="BO182" i="1"/>
  <c r="BC177" i="1"/>
  <c r="CA173" i="1"/>
  <c r="BO172" i="1"/>
  <c r="BC171" i="1"/>
  <c r="CA169" i="1"/>
  <c r="BO168" i="1"/>
  <c r="BC167" i="1"/>
  <c r="CA165" i="1"/>
  <c r="BR144" i="1"/>
  <c r="CD143" i="1"/>
  <c r="BF143" i="1"/>
  <c r="BR142" i="1"/>
  <c r="CD141" i="1"/>
  <c r="BF141" i="1"/>
  <c r="BR140" i="1"/>
  <c r="AW192" i="1"/>
  <c r="CA179" i="1"/>
  <c r="BO174" i="1"/>
  <c r="BC173" i="1"/>
  <c r="CA171" i="1"/>
  <c r="BO170" i="1"/>
  <c r="BC169" i="1"/>
  <c r="CA167" i="1"/>
  <c r="BO166" i="1"/>
  <c r="BC165" i="1"/>
  <c r="BU194" i="1"/>
  <c r="CA175" i="1"/>
  <c r="BO169" i="1"/>
  <c r="AZ144" i="1"/>
  <c r="BX142" i="1"/>
  <c r="BL141" i="1"/>
  <c r="BI140" i="1"/>
  <c r="BU139" i="1"/>
  <c r="AW139" i="1"/>
  <c r="BI138" i="1"/>
  <c r="BU137" i="1"/>
  <c r="AW137" i="1"/>
  <c r="BI136" i="1"/>
  <c r="BU135" i="1"/>
  <c r="AW135" i="1"/>
  <c r="BI134" i="1"/>
  <c r="BU133" i="1"/>
  <c r="AW133" i="1"/>
  <c r="BI132" i="1"/>
  <c r="BU131" i="1"/>
  <c r="AW131" i="1"/>
  <c r="BI130" i="1"/>
  <c r="BU129" i="1"/>
  <c r="AW129" i="1"/>
  <c r="BI128" i="1"/>
  <c r="BU127" i="1"/>
  <c r="AW127" i="1"/>
  <c r="BI126" i="1"/>
  <c r="BU125" i="1"/>
  <c r="AW125" i="1"/>
  <c r="BI124" i="1"/>
  <c r="BU123" i="1"/>
  <c r="AW123" i="1"/>
  <c r="BI122" i="1"/>
  <c r="BU121" i="1"/>
  <c r="AW121" i="1"/>
  <c r="BI120" i="1"/>
  <c r="BU119" i="1"/>
  <c r="AW119" i="1"/>
  <c r="BI118" i="1"/>
  <c r="BU117" i="1"/>
  <c r="AW117" i="1"/>
  <c r="BI116" i="1"/>
  <c r="BU115" i="1"/>
  <c r="AW115" i="1"/>
  <c r="BI114" i="1"/>
  <c r="BU113" i="1"/>
  <c r="AW113" i="1"/>
  <c r="BI112" i="1"/>
  <c r="BU111" i="1"/>
  <c r="AW111" i="1"/>
  <c r="BI110" i="1"/>
  <c r="BU109" i="1"/>
  <c r="AW109" i="1"/>
  <c r="BI108" i="1"/>
  <c r="BU107" i="1"/>
  <c r="AW107" i="1"/>
  <c r="BI106" i="1"/>
  <c r="BU105" i="1"/>
  <c r="AW105" i="1"/>
  <c r="BI104" i="1"/>
  <c r="BU103" i="1"/>
  <c r="AW103" i="1"/>
  <c r="BI102" i="1"/>
  <c r="BU101" i="1"/>
  <c r="AW101" i="1"/>
  <c r="BI100" i="1"/>
  <c r="BU99" i="1"/>
  <c r="AW99" i="1"/>
  <c r="BI98" i="1"/>
  <c r="BU97" i="1"/>
  <c r="AW97" i="1"/>
  <c r="BI96" i="1"/>
  <c r="BU95" i="1"/>
  <c r="AW95" i="1"/>
  <c r="BI94" i="1"/>
  <c r="BU93" i="1"/>
  <c r="AW93" i="1"/>
  <c r="BI92" i="1"/>
  <c r="BU91" i="1"/>
  <c r="AW91" i="1"/>
  <c r="BI90" i="1"/>
  <c r="BU89" i="1"/>
  <c r="AW89" i="1"/>
  <c r="BI88" i="1"/>
  <c r="BU87" i="1"/>
  <c r="AW87" i="1"/>
  <c r="BO173" i="1"/>
  <c r="BC168" i="1"/>
  <c r="BF144" i="1"/>
  <c r="CD142" i="1"/>
  <c r="BR141" i="1"/>
  <c r="CA139" i="1"/>
  <c r="BC139" i="1"/>
  <c r="BO138" i="1"/>
  <c r="CA137" i="1"/>
  <c r="BC137" i="1"/>
  <c r="BO136" i="1"/>
  <c r="CA135" i="1"/>
  <c r="BC135" i="1"/>
  <c r="BO134" i="1"/>
  <c r="CA133" i="1"/>
  <c r="BC133" i="1"/>
  <c r="BO132" i="1"/>
  <c r="CA131" i="1"/>
  <c r="BC131" i="1"/>
  <c r="BO130" i="1"/>
  <c r="CA129" i="1"/>
  <c r="BC129" i="1"/>
  <c r="BO128" i="1"/>
  <c r="CA127" i="1"/>
  <c r="BC127" i="1"/>
  <c r="BO126" i="1"/>
  <c r="CA125" i="1"/>
  <c r="BC125" i="1"/>
  <c r="BO124" i="1"/>
  <c r="CA123" i="1"/>
  <c r="BC123" i="1"/>
  <c r="BO122" i="1"/>
  <c r="CA121" i="1"/>
  <c r="BC121" i="1"/>
  <c r="BO120" i="1"/>
  <c r="CA119" i="1"/>
  <c r="BC119" i="1"/>
  <c r="BO118" i="1"/>
  <c r="CA117" i="1"/>
  <c r="BC117" i="1"/>
  <c r="BO116" i="1"/>
  <c r="CA115" i="1"/>
  <c r="BC115" i="1"/>
  <c r="BO114" i="1"/>
  <c r="CA113" i="1"/>
  <c r="BC113" i="1"/>
  <c r="BO112" i="1"/>
  <c r="CA111" i="1"/>
  <c r="BC111" i="1"/>
  <c r="BO110" i="1"/>
  <c r="CA109" i="1"/>
  <c r="BC109" i="1"/>
  <c r="BO108" i="1"/>
  <c r="CA107" i="1"/>
  <c r="BC107" i="1"/>
  <c r="BO106" i="1"/>
  <c r="CA105" i="1"/>
  <c r="BC105" i="1"/>
  <c r="BO104" i="1"/>
  <c r="CA103" i="1"/>
  <c r="BC103" i="1"/>
  <c r="BO102" i="1"/>
  <c r="CA101" i="1"/>
  <c r="BC101" i="1"/>
  <c r="BO100" i="1"/>
  <c r="CA99" i="1"/>
  <c r="BC99" i="1"/>
  <c r="BO98" i="1"/>
  <c r="CA97" i="1"/>
  <c r="BC97" i="1"/>
  <c r="BO96" i="1"/>
  <c r="CA95" i="1"/>
  <c r="BC95" i="1"/>
  <c r="BO94" i="1"/>
  <c r="CA93" i="1"/>
  <c r="BC93" i="1"/>
  <c r="BO92" i="1"/>
  <c r="CA91" i="1"/>
  <c r="BC91" i="1"/>
  <c r="BO90" i="1"/>
  <c r="CA89" i="1"/>
  <c r="BC89" i="1"/>
  <c r="BO88" i="1"/>
  <c r="CA87" i="1"/>
  <c r="BC87" i="1"/>
  <c r="BO86" i="1"/>
  <c r="BI86" i="1"/>
  <c r="BC86" i="1"/>
  <c r="AW86" i="1"/>
  <c r="CA85" i="1"/>
  <c r="BU85" i="1"/>
  <c r="BO85" i="1"/>
  <c r="BI85" i="1"/>
  <c r="BC85" i="1"/>
  <c r="AW85" i="1"/>
  <c r="CA84" i="1"/>
  <c r="BU84" i="1"/>
  <c r="BO84" i="1"/>
  <c r="BI84" i="1"/>
  <c r="BC84" i="1"/>
  <c r="AW84" i="1"/>
  <c r="CA83" i="1"/>
  <c r="BU83" i="1"/>
  <c r="BO83" i="1"/>
  <c r="BI83" i="1"/>
  <c r="BC83" i="1"/>
  <c r="AW83" i="1"/>
  <c r="CA82" i="1"/>
  <c r="BU82" i="1"/>
  <c r="BO82" i="1"/>
  <c r="BI82" i="1"/>
  <c r="BC82" i="1"/>
  <c r="AW82" i="1"/>
  <c r="CA81" i="1"/>
  <c r="BU81" i="1"/>
  <c r="BO81" i="1"/>
  <c r="BI81" i="1"/>
  <c r="BC81" i="1"/>
  <c r="AW81" i="1"/>
  <c r="CA80" i="1"/>
  <c r="BU80" i="1"/>
  <c r="BO80" i="1"/>
  <c r="BI80" i="1"/>
  <c r="BC80" i="1"/>
  <c r="AW80" i="1"/>
  <c r="CA79" i="1"/>
  <c r="BU79" i="1"/>
  <c r="BO79" i="1"/>
  <c r="BI79" i="1"/>
  <c r="BC79" i="1"/>
  <c r="AW79" i="1"/>
  <c r="CA78" i="1"/>
  <c r="BU78" i="1"/>
  <c r="BO78" i="1"/>
  <c r="BI78" i="1"/>
  <c r="BC78" i="1"/>
  <c r="AW78" i="1"/>
  <c r="CA77" i="1"/>
  <c r="BU77" i="1"/>
  <c r="BO77" i="1"/>
  <c r="BI77" i="1"/>
  <c r="BC77" i="1"/>
  <c r="AW77" i="1"/>
  <c r="CA76" i="1"/>
  <c r="BU76" i="1"/>
  <c r="BO76" i="1"/>
  <c r="BI76" i="1"/>
  <c r="BC76" i="1"/>
  <c r="AW76" i="1"/>
  <c r="CA75" i="1"/>
  <c r="BU75" i="1"/>
  <c r="BO75" i="1"/>
  <c r="BI75" i="1"/>
  <c r="BC75" i="1"/>
  <c r="AW75" i="1"/>
  <c r="CA74" i="1"/>
  <c r="BU74" i="1"/>
  <c r="BO74" i="1"/>
  <c r="BI74" i="1"/>
  <c r="BC74" i="1"/>
  <c r="AW74" i="1"/>
  <c r="CA73" i="1"/>
  <c r="BU73" i="1"/>
  <c r="BO73" i="1"/>
  <c r="BI73" i="1"/>
  <c r="BC73" i="1"/>
  <c r="AW73" i="1"/>
  <c r="CA72" i="1"/>
  <c r="BU72" i="1"/>
  <c r="BO72" i="1"/>
  <c r="BC172" i="1"/>
  <c r="CA166" i="1"/>
  <c r="BX144" i="1"/>
  <c r="BL143" i="1"/>
  <c r="AZ142" i="1"/>
  <c r="BX140" i="1"/>
  <c r="AW140" i="1"/>
  <c r="BI139" i="1"/>
  <c r="BU138" i="1"/>
  <c r="AW138" i="1"/>
  <c r="BI137" i="1"/>
  <c r="BU136" i="1"/>
  <c r="AW136" i="1"/>
  <c r="BI135" i="1"/>
  <c r="BU134" i="1"/>
  <c r="AW134" i="1"/>
  <c r="BI133" i="1"/>
  <c r="BU132" i="1"/>
  <c r="AW132" i="1"/>
  <c r="BI131" i="1"/>
  <c r="BU130" i="1"/>
  <c r="AW130" i="1"/>
  <c r="BI129" i="1"/>
  <c r="BU128" i="1"/>
  <c r="AW128" i="1"/>
  <c r="BI127" i="1"/>
  <c r="BU126" i="1"/>
  <c r="AW126" i="1"/>
  <c r="BI125" i="1"/>
  <c r="BU124" i="1"/>
  <c r="AW124" i="1"/>
  <c r="BI123" i="1"/>
  <c r="BU122" i="1"/>
  <c r="AW122" i="1"/>
  <c r="BI121" i="1"/>
  <c r="BU120" i="1"/>
  <c r="AW120" i="1"/>
  <c r="BI119" i="1"/>
  <c r="BU118" i="1"/>
  <c r="AW118" i="1"/>
  <c r="BI117" i="1"/>
  <c r="BU116" i="1"/>
  <c r="AW116" i="1"/>
  <c r="BI115" i="1"/>
  <c r="BU114" i="1"/>
  <c r="AW114" i="1"/>
  <c r="BI113" i="1"/>
  <c r="BU112" i="1"/>
  <c r="AW112" i="1"/>
  <c r="BI111" i="1"/>
  <c r="BU110" i="1"/>
  <c r="AW110" i="1"/>
  <c r="BI109" i="1"/>
  <c r="BU108" i="1"/>
  <c r="AW108" i="1"/>
  <c r="BI107" i="1"/>
  <c r="BU106" i="1"/>
  <c r="AW106" i="1"/>
  <c r="BI105" i="1"/>
  <c r="BU104" i="1"/>
  <c r="AW104" i="1"/>
  <c r="BI103" i="1"/>
  <c r="BU102" i="1"/>
  <c r="AW102" i="1"/>
  <c r="BI101" i="1"/>
  <c r="BU100" i="1"/>
  <c r="AW100" i="1"/>
  <c r="BI99" i="1"/>
  <c r="BU98" i="1"/>
  <c r="AW98" i="1"/>
  <c r="BI97" i="1"/>
  <c r="BU96" i="1"/>
  <c r="AW96" i="1"/>
  <c r="BI95" i="1"/>
  <c r="BU94" i="1"/>
  <c r="AW94" i="1"/>
  <c r="BI93" i="1"/>
  <c r="BU92" i="1"/>
  <c r="AW92" i="1"/>
  <c r="BI91" i="1"/>
  <c r="BU90" i="1"/>
  <c r="AW90" i="1"/>
  <c r="BI89" i="1"/>
  <c r="BU88" i="1"/>
  <c r="AW88" i="1"/>
  <c r="BI87" i="1"/>
  <c r="BU86" i="1"/>
  <c r="BO165" i="1"/>
  <c r="CD144" i="1"/>
  <c r="BC138" i="1"/>
  <c r="BO135" i="1"/>
  <c r="CA132" i="1"/>
  <c r="BC130" i="1"/>
  <c r="BO127" i="1"/>
  <c r="CA124" i="1"/>
  <c r="BC122" i="1"/>
  <c r="BO119" i="1"/>
  <c r="CA116" i="1"/>
  <c r="BC114" i="1"/>
  <c r="BO111" i="1"/>
  <c r="CA108" i="1"/>
  <c r="BC106" i="1"/>
  <c r="BO103" i="1"/>
  <c r="CA100" i="1"/>
  <c r="BC98" i="1"/>
  <c r="BO95" i="1"/>
  <c r="CA92" i="1"/>
  <c r="BC90" i="1"/>
  <c r="BO87" i="1"/>
  <c r="CD85" i="1"/>
  <c r="BF85" i="1"/>
  <c r="BR84" i="1"/>
  <c r="CD83" i="1"/>
  <c r="BF83" i="1"/>
  <c r="BR82" i="1"/>
  <c r="CD81" i="1"/>
  <c r="BF81" i="1"/>
  <c r="BR80" i="1"/>
  <c r="CD79" i="1"/>
  <c r="BF79" i="1"/>
  <c r="BR78" i="1"/>
  <c r="CD77" i="1"/>
  <c r="BF77" i="1"/>
  <c r="BR76" i="1"/>
  <c r="CD75" i="1"/>
  <c r="BF75" i="1"/>
  <c r="BR74" i="1"/>
  <c r="CD73" i="1"/>
  <c r="BF73" i="1"/>
  <c r="BR72" i="1"/>
  <c r="BR143" i="1"/>
  <c r="BC140" i="1"/>
  <c r="BO137" i="1"/>
  <c r="CA134" i="1"/>
  <c r="BC132" i="1"/>
  <c r="BO129" i="1"/>
  <c r="CA126" i="1"/>
  <c r="BC124" i="1"/>
  <c r="BO121" i="1"/>
  <c r="CA118" i="1"/>
  <c r="BC116" i="1"/>
  <c r="BO113" i="1"/>
  <c r="CA110" i="1"/>
  <c r="BC108" i="1"/>
  <c r="BO105" i="1"/>
  <c r="CA102" i="1"/>
  <c r="BC100" i="1"/>
  <c r="BO97" i="1"/>
  <c r="CA94" i="1"/>
  <c r="BC92" i="1"/>
  <c r="BO89" i="1"/>
  <c r="CA86" i="1"/>
  <c r="AZ86" i="1"/>
  <c r="BL85" i="1"/>
  <c r="BX84" i="1"/>
  <c r="AZ84" i="1"/>
  <c r="BL83" i="1"/>
  <c r="BX82" i="1"/>
  <c r="AZ82" i="1"/>
  <c r="BL81" i="1"/>
  <c r="BX80" i="1"/>
  <c r="AZ80" i="1"/>
  <c r="BC181" i="1"/>
  <c r="BF142" i="1"/>
  <c r="BO139" i="1"/>
  <c r="CA136" i="1"/>
  <c r="BC134" i="1"/>
  <c r="BO131" i="1"/>
  <c r="CA128" i="1"/>
  <c r="BC126" i="1"/>
  <c r="BO123" i="1"/>
  <c r="CA120" i="1"/>
  <c r="BC118" i="1"/>
  <c r="BO115" i="1"/>
  <c r="CA112" i="1"/>
  <c r="BC110" i="1"/>
  <c r="BO107" i="1"/>
  <c r="CA104" i="1"/>
  <c r="BC102" i="1"/>
  <c r="BO99" i="1"/>
  <c r="CA96" i="1"/>
  <c r="BC94" i="1"/>
  <c r="BO91" i="1"/>
  <c r="CA88" i="1"/>
  <c r="BF86" i="1"/>
  <c r="BR85" i="1"/>
  <c r="CD84" i="1"/>
  <c r="BF84" i="1"/>
  <c r="BR83" i="1"/>
  <c r="CD82" i="1"/>
  <c r="BF82" i="1"/>
  <c r="BR81" i="1"/>
  <c r="CD80" i="1"/>
  <c r="BF80" i="1"/>
  <c r="BR79" i="1"/>
  <c r="CD78" i="1"/>
  <c r="BF78" i="1"/>
  <c r="BR77" i="1"/>
  <c r="CD76" i="1"/>
  <c r="BF76" i="1"/>
  <c r="BR75" i="1"/>
  <c r="CD74" i="1"/>
  <c r="BF74" i="1"/>
  <c r="BR73" i="1"/>
  <c r="CD72" i="1"/>
  <c r="CA170" i="1"/>
  <c r="CD140" i="1"/>
  <c r="CA138" i="1"/>
  <c r="BC136" i="1"/>
  <c r="BO133" i="1"/>
  <c r="CA130" i="1"/>
  <c r="BC128" i="1"/>
  <c r="BO125" i="1"/>
  <c r="CA122" i="1"/>
  <c r="BC120" i="1"/>
  <c r="BO117" i="1"/>
  <c r="CA114" i="1"/>
  <c r="BC112" i="1"/>
  <c r="BO109" i="1"/>
  <c r="CA106" i="1"/>
  <c r="BC104" i="1"/>
  <c r="BO101" i="1"/>
  <c r="CA98" i="1"/>
  <c r="BC96" i="1"/>
  <c r="BO93" i="1"/>
  <c r="CA90" i="1"/>
  <c r="BC88" i="1"/>
  <c r="BL86" i="1"/>
  <c r="BX85" i="1"/>
  <c r="AZ85" i="1"/>
  <c r="BL84" i="1"/>
  <c r="BX83" i="1"/>
  <c r="AZ83" i="1"/>
  <c r="BL82" i="1"/>
  <c r="BX81" i="1"/>
  <c r="AZ81" i="1"/>
  <c r="BL80" i="1"/>
  <c r="BX79" i="1"/>
  <c r="AZ79" i="1"/>
  <c r="BL78" i="1"/>
  <c r="BX77" i="1"/>
  <c r="AZ77" i="1"/>
  <c r="BL76" i="1"/>
  <c r="BX75" i="1"/>
  <c r="AZ75" i="1"/>
  <c r="BL74" i="1"/>
  <c r="BX73" i="1"/>
  <c r="AZ73" i="1"/>
  <c r="BL72" i="1"/>
  <c r="BF72" i="1"/>
  <c r="AZ72" i="1"/>
  <c r="CD71" i="1"/>
  <c r="BX71" i="1"/>
  <c r="BR71" i="1"/>
  <c r="BL71" i="1"/>
  <c r="BF71" i="1"/>
  <c r="AZ71" i="1"/>
  <c r="CD70" i="1"/>
  <c r="BX70" i="1"/>
  <c r="BR70" i="1"/>
  <c r="BL70" i="1"/>
  <c r="BF70" i="1"/>
  <c r="AZ70" i="1"/>
  <c r="CD69" i="1"/>
  <c r="BX69" i="1"/>
  <c r="BR69" i="1"/>
  <c r="BL69" i="1"/>
  <c r="BF69" i="1"/>
  <c r="AZ69" i="1"/>
  <c r="CD68" i="1"/>
  <c r="BX68" i="1"/>
  <c r="BR68" i="1"/>
  <c r="BL68" i="1"/>
  <c r="BF68" i="1"/>
  <c r="AZ68" i="1"/>
  <c r="CD67" i="1"/>
  <c r="BX67" i="1"/>
  <c r="BR67" i="1"/>
  <c r="BL67" i="1"/>
  <c r="BF67" i="1"/>
  <c r="AZ67" i="1"/>
  <c r="CD66" i="1"/>
  <c r="BX66" i="1"/>
  <c r="BR66" i="1"/>
  <c r="BL66" i="1"/>
  <c r="BF66" i="1"/>
  <c r="AZ66" i="1"/>
  <c r="CD65" i="1"/>
  <c r="BX65" i="1"/>
  <c r="BR65" i="1"/>
  <c r="BL65" i="1"/>
  <c r="BF65" i="1"/>
  <c r="AZ65" i="1"/>
  <c r="CD64" i="1"/>
  <c r="BX64" i="1"/>
  <c r="BR64" i="1"/>
  <c r="BL64" i="1"/>
  <c r="BF64" i="1"/>
  <c r="AZ64" i="1"/>
  <c r="CD63" i="1"/>
  <c r="BX63" i="1"/>
  <c r="BR63" i="1"/>
  <c r="BL63" i="1"/>
  <c r="BF63" i="1"/>
  <c r="AZ63" i="1"/>
  <c r="CD62" i="1"/>
  <c r="BX62" i="1"/>
  <c r="BR62" i="1"/>
  <c r="BL62" i="1"/>
  <c r="BF62" i="1"/>
  <c r="AZ62" i="1"/>
  <c r="CD61" i="1"/>
  <c r="BX61" i="1"/>
  <c r="BR61" i="1"/>
  <c r="BL61" i="1"/>
  <c r="BF61" i="1"/>
  <c r="AZ61" i="1"/>
  <c r="CD60" i="1"/>
  <c r="BX60" i="1"/>
  <c r="BR60" i="1"/>
  <c r="BL60" i="1"/>
  <c r="BF60" i="1"/>
  <c r="AZ60" i="1"/>
  <c r="CD59" i="1"/>
  <c r="BX59" i="1"/>
  <c r="BR59" i="1"/>
  <c r="BL59" i="1"/>
  <c r="BF59" i="1"/>
  <c r="AZ59" i="1"/>
  <c r="CD58" i="1"/>
  <c r="BX58" i="1"/>
  <c r="BR58" i="1"/>
  <c r="BL58" i="1"/>
  <c r="BF58" i="1"/>
  <c r="AZ58" i="1"/>
  <c r="CD57" i="1"/>
  <c r="BX57" i="1"/>
  <c r="BR57" i="1"/>
  <c r="BL57" i="1"/>
  <c r="BF57" i="1"/>
  <c r="AZ57" i="1"/>
  <c r="CD56" i="1"/>
  <c r="BX56" i="1"/>
  <c r="BR56" i="1"/>
  <c r="BL56" i="1"/>
  <c r="BF56" i="1"/>
  <c r="AZ56" i="1"/>
  <c r="CD55" i="1"/>
  <c r="BX55" i="1"/>
  <c r="BR55" i="1"/>
  <c r="BL55" i="1"/>
  <c r="BF55" i="1"/>
  <c r="AZ55" i="1"/>
  <c r="CD54" i="1"/>
  <c r="BX54" i="1"/>
  <c r="BR54" i="1"/>
  <c r="BL54" i="1"/>
  <c r="BF54" i="1"/>
  <c r="AZ54" i="1"/>
  <c r="CD53" i="1"/>
  <c r="BX53" i="1"/>
  <c r="BR53" i="1"/>
  <c r="BL53" i="1"/>
  <c r="BF53" i="1"/>
  <c r="AZ53" i="1"/>
  <c r="CD52" i="1"/>
  <c r="BX52" i="1"/>
  <c r="BR52" i="1"/>
  <c r="BL52" i="1"/>
  <c r="BF52" i="1"/>
  <c r="AZ52" i="1"/>
  <c r="CD51" i="1"/>
  <c r="BX51" i="1"/>
  <c r="BR51" i="1"/>
  <c r="BL51" i="1"/>
  <c r="BX78" i="1"/>
  <c r="AZ76" i="1"/>
  <c r="BL73" i="1"/>
  <c r="CA71" i="1"/>
  <c r="BC71" i="1"/>
  <c r="BO70" i="1"/>
  <c r="CA69" i="1"/>
  <c r="BC69" i="1"/>
  <c r="BO68" i="1"/>
  <c r="CA67" i="1"/>
  <c r="BC67" i="1"/>
  <c r="BO66" i="1"/>
  <c r="CA65" i="1"/>
  <c r="BC65" i="1"/>
  <c r="BO64" i="1"/>
  <c r="CA63" i="1"/>
  <c r="BC63" i="1"/>
  <c r="BO62" i="1"/>
  <c r="CA61" i="1"/>
  <c r="BC61" i="1"/>
  <c r="BO60" i="1"/>
  <c r="CA59" i="1"/>
  <c r="BC59" i="1"/>
  <c r="BO58" i="1"/>
  <c r="CA57" i="1"/>
  <c r="BC57" i="1"/>
  <c r="BO56" i="1"/>
  <c r="CA55" i="1"/>
  <c r="BC55" i="1"/>
  <c r="BO54" i="1"/>
  <c r="CA53" i="1"/>
  <c r="BC53" i="1"/>
  <c r="BO52" i="1"/>
  <c r="CA51" i="1"/>
  <c r="AZ78" i="1"/>
  <c r="BL75" i="1"/>
  <c r="BX72" i="1"/>
  <c r="AW72" i="1"/>
  <c r="BI71" i="1"/>
  <c r="BU70" i="1"/>
  <c r="AW70" i="1"/>
  <c r="BI69" i="1"/>
  <c r="BU68" i="1"/>
  <c r="AW68" i="1"/>
  <c r="BI67" i="1"/>
  <c r="BU66" i="1"/>
  <c r="AW66" i="1"/>
  <c r="BI65" i="1"/>
  <c r="BU64" i="1"/>
  <c r="AW64" i="1"/>
  <c r="BI63" i="1"/>
  <c r="BU62" i="1"/>
  <c r="AW62" i="1"/>
  <c r="BI61" i="1"/>
  <c r="BU60" i="1"/>
  <c r="AW60" i="1"/>
  <c r="BI59" i="1"/>
  <c r="BU58" i="1"/>
  <c r="AW58" i="1"/>
  <c r="BI57" i="1"/>
  <c r="BU56" i="1"/>
  <c r="AW56" i="1"/>
  <c r="BI55" i="1"/>
  <c r="BU54" i="1"/>
  <c r="AW54" i="1"/>
  <c r="BI53" i="1"/>
  <c r="BU52" i="1"/>
  <c r="AW52" i="1"/>
  <c r="BI51" i="1"/>
  <c r="BC51" i="1"/>
  <c r="AW51" i="1"/>
  <c r="CA50" i="1"/>
  <c r="BU50" i="1"/>
  <c r="BO50" i="1"/>
  <c r="BI50" i="1"/>
  <c r="BC50" i="1"/>
  <c r="AW50" i="1"/>
  <c r="CA49" i="1"/>
  <c r="BU49" i="1"/>
  <c r="BO49" i="1"/>
  <c r="BI49" i="1"/>
  <c r="BC49" i="1"/>
  <c r="AW49" i="1"/>
  <c r="CA48" i="1"/>
  <c r="BU48" i="1"/>
  <c r="BO48" i="1"/>
  <c r="BI48" i="1"/>
  <c r="BC48" i="1"/>
  <c r="AW48" i="1"/>
  <c r="CA47" i="1"/>
  <c r="BU47" i="1"/>
  <c r="BO47" i="1"/>
  <c r="BI47" i="1"/>
  <c r="BC47" i="1"/>
  <c r="AW47" i="1"/>
  <c r="CA46" i="1"/>
  <c r="BU46" i="1"/>
  <c r="BO46" i="1"/>
  <c r="BI46" i="1"/>
  <c r="BC46" i="1"/>
  <c r="AW46" i="1"/>
  <c r="CA45" i="1"/>
  <c r="BU45" i="1"/>
  <c r="BO45" i="1"/>
  <c r="BI45" i="1"/>
  <c r="BC45" i="1"/>
  <c r="AW45" i="1"/>
  <c r="CA44" i="1"/>
  <c r="BU44" i="1"/>
  <c r="BO44" i="1"/>
  <c r="BI44" i="1"/>
  <c r="BC44" i="1"/>
  <c r="AW44" i="1"/>
  <c r="CA43" i="1"/>
  <c r="BU43" i="1"/>
  <c r="BO43" i="1"/>
  <c r="BI43" i="1"/>
  <c r="BC43" i="1"/>
  <c r="AW43" i="1"/>
  <c r="CA42" i="1"/>
  <c r="BU42" i="1"/>
  <c r="BO42" i="1"/>
  <c r="BI42" i="1"/>
  <c r="BC42" i="1"/>
  <c r="AW42" i="1"/>
  <c r="CA41" i="1"/>
  <c r="BU41" i="1"/>
  <c r="BO41" i="1"/>
  <c r="BI41" i="1"/>
  <c r="BC41" i="1"/>
  <c r="AW41" i="1"/>
  <c r="CA40" i="1"/>
  <c r="BU40" i="1"/>
  <c r="BO40" i="1"/>
  <c r="BI40" i="1"/>
  <c r="BC40" i="1"/>
  <c r="AW40" i="1"/>
  <c r="CA39" i="1"/>
  <c r="BU39" i="1"/>
  <c r="BO39" i="1"/>
  <c r="BI39" i="1"/>
  <c r="BC39" i="1"/>
  <c r="AW39" i="1"/>
  <c r="CA38" i="1"/>
  <c r="BU38" i="1"/>
  <c r="BO38" i="1"/>
  <c r="BI38" i="1"/>
  <c r="BC38" i="1"/>
  <c r="AW38" i="1"/>
  <c r="CA37" i="1"/>
  <c r="BU37" i="1"/>
  <c r="BO37" i="1"/>
  <c r="BI37" i="1"/>
  <c r="BC37" i="1"/>
  <c r="AW37" i="1"/>
  <c r="CA36" i="1"/>
  <c r="BU36" i="1"/>
  <c r="BO36" i="1"/>
  <c r="BI36" i="1"/>
  <c r="BC36" i="1"/>
  <c r="AW36" i="1"/>
  <c r="CA35" i="1"/>
  <c r="BU35" i="1"/>
  <c r="BO35" i="1"/>
  <c r="BI35" i="1"/>
  <c r="BC35" i="1"/>
  <c r="AW35" i="1"/>
  <c r="CA34" i="1"/>
  <c r="BU34" i="1"/>
  <c r="BO34" i="1"/>
  <c r="BI34" i="1"/>
  <c r="BC34" i="1"/>
  <c r="AW34" i="1"/>
  <c r="CA33" i="1"/>
  <c r="BU33" i="1"/>
  <c r="BO33" i="1"/>
  <c r="BI33" i="1"/>
  <c r="BC33" i="1"/>
  <c r="AW33" i="1"/>
  <c r="CA32" i="1"/>
  <c r="BU32" i="1"/>
  <c r="BO32" i="1"/>
  <c r="BI32" i="1"/>
  <c r="BC32" i="1"/>
  <c r="AW32" i="1"/>
  <c r="CA31" i="1"/>
  <c r="BU31" i="1"/>
  <c r="BO31" i="1"/>
  <c r="BI31" i="1"/>
  <c r="BC31" i="1"/>
  <c r="AW31" i="1"/>
  <c r="CA30" i="1"/>
  <c r="BU30" i="1"/>
  <c r="BO30" i="1"/>
  <c r="BI30" i="1"/>
  <c r="BC30" i="1"/>
  <c r="AW30" i="1"/>
  <c r="CA29" i="1"/>
  <c r="BU29" i="1"/>
  <c r="BO29" i="1"/>
  <c r="BI29" i="1"/>
  <c r="BC29" i="1"/>
  <c r="AW29" i="1"/>
  <c r="CA28" i="1"/>
  <c r="BU28" i="1"/>
  <c r="BO28" i="1"/>
  <c r="BI28" i="1"/>
  <c r="BC28" i="1"/>
  <c r="AW28" i="1"/>
  <c r="CA27" i="1"/>
  <c r="BU27" i="1"/>
  <c r="BO27" i="1"/>
  <c r="BI27" i="1"/>
  <c r="BC27" i="1"/>
  <c r="AW27" i="1"/>
  <c r="CA26" i="1"/>
  <c r="BU26" i="1"/>
  <c r="BO26" i="1"/>
  <c r="BI26" i="1"/>
  <c r="BC26" i="1"/>
  <c r="AW26" i="1"/>
  <c r="CA25" i="1"/>
  <c r="BU25" i="1"/>
  <c r="BO25" i="1"/>
  <c r="BI25" i="1"/>
  <c r="BC25" i="1"/>
  <c r="AW25" i="1"/>
  <c r="CA24" i="1"/>
  <c r="BU24" i="1"/>
  <c r="BO24" i="1"/>
  <c r="BI24" i="1"/>
  <c r="BC24" i="1"/>
  <c r="AW24" i="1"/>
  <c r="CA23" i="1"/>
  <c r="BU23" i="1"/>
  <c r="BO23" i="1"/>
  <c r="BI23" i="1"/>
  <c r="BC23" i="1"/>
  <c r="AW23" i="1"/>
  <c r="CA22" i="1"/>
  <c r="BU22" i="1"/>
  <c r="BO22" i="1"/>
  <c r="BI22" i="1"/>
  <c r="BC22" i="1"/>
  <c r="AW22" i="1"/>
  <c r="CA21" i="1"/>
  <c r="BU21" i="1"/>
  <c r="BO21" i="1"/>
  <c r="BI21" i="1"/>
  <c r="BC21" i="1"/>
  <c r="AW21" i="1"/>
  <c r="CA20" i="1"/>
  <c r="BU20" i="1"/>
  <c r="BO20" i="1"/>
  <c r="BI20" i="1"/>
  <c r="BC20" i="1"/>
  <c r="AW20" i="1"/>
  <c r="CA19" i="1"/>
  <c r="BU19" i="1"/>
  <c r="BO19" i="1"/>
  <c r="BI19" i="1"/>
  <c r="BC19" i="1"/>
  <c r="AW19" i="1"/>
  <c r="CA18" i="1"/>
  <c r="BU18" i="1"/>
  <c r="BO18" i="1"/>
  <c r="BI18" i="1"/>
  <c r="BC18" i="1"/>
  <c r="AW18" i="1"/>
  <c r="CA17" i="1"/>
  <c r="AM17" i="1" s="1"/>
  <c r="BU17" i="1"/>
  <c r="AG17" i="1" s="1"/>
  <c r="BO17" i="1"/>
  <c r="AA17" i="1" s="1"/>
  <c r="BI17" i="1"/>
  <c r="U17" i="1" s="1"/>
  <c r="BC17" i="1"/>
  <c r="O17" i="1" s="1"/>
  <c r="AW17" i="1"/>
  <c r="I17" i="1" s="1"/>
  <c r="CA16" i="1"/>
  <c r="BU16" i="1"/>
  <c r="BO16" i="1"/>
  <c r="BI16" i="1"/>
  <c r="BC16" i="1"/>
  <c r="AW16" i="1"/>
  <c r="CA15" i="1"/>
  <c r="AM15" i="1" s="1"/>
  <c r="BU15" i="1"/>
  <c r="AG15" i="1" s="1"/>
  <c r="BO15" i="1"/>
  <c r="AA15" i="1" s="1"/>
  <c r="BI15" i="1"/>
  <c r="U15" i="1" s="1"/>
  <c r="BC15" i="1"/>
  <c r="O15" i="1" s="1"/>
  <c r="AW15" i="1"/>
  <c r="I15" i="1" s="1"/>
  <c r="CA14" i="1"/>
  <c r="BU14" i="1"/>
  <c r="BO14" i="1"/>
  <c r="BI14" i="1"/>
  <c r="BC14" i="1"/>
  <c r="AW14" i="1"/>
  <c r="CA13" i="1"/>
  <c r="AM13" i="1" s="1"/>
  <c r="BU13" i="1"/>
  <c r="AG13" i="1" s="1"/>
  <c r="BO13" i="1"/>
  <c r="AA13" i="1" s="1"/>
  <c r="BI13" i="1"/>
  <c r="U13" i="1" s="1"/>
  <c r="BC13" i="1"/>
  <c r="O13" i="1" s="1"/>
  <c r="AW13" i="1"/>
  <c r="I13" i="1" s="1"/>
  <c r="CA12" i="1"/>
  <c r="BU12" i="1"/>
  <c r="BO12" i="1"/>
  <c r="BI12" i="1"/>
  <c r="BC12" i="1"/>
  <c r="AW12" i="1"/>
  <c r="CA11" i="1"/>
  <c r="BU11" i="1"/>
  <c r="BO11" i="1"/>
  <c r="BI11" i="1"/>
  <c r="BC11" i="1"/>
  <c r="AW11" i="1"/>
  <c r="CA10" i="1"/>
  <c r="BU10" i="1"/>
  <c r="BO10" i="1"/>
  <c r="BI10" i="1"/>
  <c r="BC10" i="1"/>
  <c r="AW10" i="1"/>
  <c r="BL79" i="1"/>
  <c r="BX76" i="1"/>
  <c r="AZ74" i="1"/>
  <c r="BI72" i="1"/>
  <c r="BU71" i="1"/>
  <c r="AW71" i="1"/>
  <c r="BI70" i="1"/>
  <c r="BU69" i="1"/>
  <c r="AW69" i="1"/>
  <c r="BI68" i="1"/>
  <c r="BU67" i="1"/>
  <c r="AW67" i="1"/>
  <c r="BI66" i="1"/>
  <c r="BU65" i="1"/>
  <c r="AW65" i="1"/>
  <c r="BI64" i="1"/>
  <c r="BU63" i="1"/>
  <c r="AW63" i="1"/>
  <c r="BI62" i="1"/>
  <c r="BU61" i="1"/>
  <c r="AW61" i="1"/>
  <c r="BI60" i="1"/>
  <c r="BU59" i="1"/>
  <c r="AW59" i="1"/>
  <c r="BI58" i="1"/>
  <c r="BU57" i="1"/>
  <c r="AW57" i="1"/>
  <c r="BI56" i="1"/>
  <c r="BU55" i="1"/>
  <c r="BU53" i="1"/>
  <c r="BU51" i="1"/>
  <c r="BL77" i="1"/>
  <c r="BX74" i="1"/>
  <c r="BC72" i="1"/>
  <c r="BO71" i="1"/>
  <c r="CA70" i="1"/>
  <c r="BC70" i="1"/>
  <c r="BO69" i="1"/>
  <c r="CA68" i="1"/>
  <c r="BC68" i="1"/>
  <c r="BO67" i="1"/>
  <c r="CA66" i="1"/>
  <c r="BC66" i="1"/>
  <c r="BO65" i="1"/>
  <c r="CA64" i="1"/>
  <c r="BC64" i="1"/>
  <c r="BO63" i="1"/>
  <c r="CA62" i="1"/>
  <c r="BC62" i="1"/>
  <c r="BO61" i="1"/>
  <c r="CA60" i="1"/>
  <c r="BC60" i="1"/>
  <c r="BO59" i="1"/>
  <c r="CA58" i="1"/>
  <c r="BC58" i="1"/>
  <c r="BO57" i="1"/>
  <c r="CA56" i="1"/>
  <c r="BC56" i="1"/>
  <c r="BO55" i="1"/>
  <c r="CA54" i="1"/>
  <c r="BC54" i="1"/>
  <c r="BO53" i="1"/>
  <c r="CA52" i="1"/>
  <c r="BC52" i="1"/>
  <c r="BO51" i="1"/>
  <c r="AW55" i="1"/>
  <c r="BI54" i="1"/>
  <c r="AW53" i="1"/>
  <c r="BI52" i="1"/>
  <c r="BF51" i="1"/>
  <c r="AZ51" i="1"/>
  <c r="CD50" i="1"/>
  <c r="BX50" i="1"/>
  <c r="BR50" i="1"/>
  <c r="BL50" i="1"/>
  <c r="BF50" i="1"/>
  <c r="AZ50" i="1"/>
  <c r="CD49" i="1"/>
  <c r="BX49" i="1"/>
  <c r="BR49" i="1"/>
  <c r="BL49" i="1"/>
  <c r="BF49" i="1"/>
  <c r="AZ49" i="1"/>
  <c r="CD48" i="1"/>
  <c r="BX48" i="1"/>
  <c r="BR48" i="1"/>
  <c r="BL48" i="1"/>
  <c r="BF48" i="1"/>
  <c r="AZ48" i="1"/>
  <c r="CD47" i="1"/>
  <c r="BX47" i="1"/>
  <c r="BR47" i="1"/>
  <c r="BL47" i="1"/>
  <c r="BF47" i="1"/>
  <c r="AZ47" i="1"/>
  <c r="CD46" i="1"/>
  <c r="BX46" i="1"/>
  <c r="BR46" i="1"/>
  <c r="BL46" i="1"/>
  <c r="BF46" i="1"/>
  <c r="AZ46" i="1"/>
  <c r="CD45" i="1"/>
  <c r="BX45" i="1"/>
  <c r="BR45" i="1"/>
  <c r="BL45" i="1"/>
  <c r="BF45" i="1"/>
  <c r="AZ45" i="1"/>
  <c r="CD44" i="1"/>
  <c r="BX44" i="1"/>
  <c r="BR44" i="1"/>
  <c r="BL44" i="1"/>
  <c r="BF44" i="1"/>
  <c r="AZ44" i="1"/>
  <c r="CD43" i="1"/>
  <c r="BX43" i="1"/>
  <c r="BR43" i="1"/>
  <c r="BL43" i="1"/>
  <c r="BF43" i="1"/>
  <c r="AZ43" i="1"/>
  <c r="CD42" i="1"/>
  <c r="BX42" i="1"/>
  <c r="BR42" i="1"/>
  <c r="BL42" i="1"/>
  <c r="BF42" i="1"/>
  <c r="AZ42" i="1"/>
  <c r="CD41" i="1"/>
  <c r="BX41" i="1"/>
  <c r="BR41" i="1"/>
  <c r="BL41" i="1"/>
  <c r="BF41" i="1"/>
  <c r="AZ41" i="1"/>
  <c r="CD40" i="1"/>
  <c r="BX40" i="1"/>
  <c r="BR40" i="1"/>
  <c r="BL40" i="1"/>
  <c r="BF40" i="1"/>
  <c r="AZ40" i="1"/>
  <c r="CD39" i="1"/>
  <c r="BX39" i="1"/>
  <c r="BR39" i="1"/>
  <c r="BL39" i="1"/>
  <c r="BF39" i="1"/>
  <c r="AZ39" i="1"/>
  <c r="CD38" i="1"/>
  <c r="BX38" i="1"/>
  <c r="BR38" i="1"/>
  <c r="BL38" i="1"/>
  <c r="BF38" i="1"/>
  <c r="AZ38" i="1"/>
  <c r="CD37" i="1"/>
  <c r="BX37" i="1"/>
  <c r="BR37" i="1"/>
  <c r="BL37" i="1"/>
  <c r="BF37" i="1"/>
  <c r="AZ37" i="1"/>
  <c r="CD36" i="1"/>
  <c r="BX36" i="1"/>
  <c r="BR36" i="1"/>
  <c r="BL36" i="1"/>
  <c r="BF36" i="1"/>
  <c r="AZ36" i="1"/>
  <c r="CD35" i="1"/>
  <c r="BX35" i="1"/>
  <c r="BR35" i="1"/>
  <c r="BL35" i="1"/>
  <c r="BF35" i="1"/>
  <c r="AZ35" i="1"/>
  <c r="CD34" i="1"/>
  <c r="BX34" i="1"/>
  <c r="BR34" i="1"/>
  <c r="BL34" i="1"/>
  <c r="BF34" i="1"/>
  <c r="AZ34" i="1"/>
  <c r="CD33" i="1"/>
  <c r="BX33" i="1"/>
  <c r="BR33" i="1"/>
  <c r="BL33" i="1"/>
  <c r="BF33" i="1"/>
  <c r="AZ33" i="1"/>
  <c r="CD32" i="1"/>
  <c r="BX32" i="1"/>
  <c r="BR32" i="1"/>
  <c r="BL32" i="1"/>
  <c r="BF32" i="1"/>
  <c r="AZ32" i="1"/>
  <c r="CD31" i="1"/>
  <c r="BX31" i="1"/>
  <c r="BR31" i="1"/>
  <c r="BL31" i="1"/>
  <c r="BF31" i="1"/>
  <c r="AZ31" i="1"/>
  <c r="CD30" i="1"/>
  <c r="BX30" i="1"/>
  <c r="BR30" i="1"/>
  <c r="BL30" i="1"/>
  <c r="BF30" i="1"/>
  <c r="AZ30" i="1"/>
  <c r="CD29" i="1"/>
  <c r="BX29" i="1"/>
  <c r="BR29" i="1"/>
  <c r="BL29" i="1"/>
  <c r="AZ29" i="1"/>
  <c r="BL28" i="1"/>
  <c r="BX27" i="1"/>
  <c r="AZ27" i="1"/>
  <c r="BL26" i="1"/>
  <c r="BX25" i="1"/>
  <c r="AZ25" i="1"/>
  <c r="BL24" i="1"/>
  <c r="BX23" i="1"/>
  <c r="AZ23" i="1"/>
  <c r="BL22" i="1"/>
  <c r="BX21" i="1"/>
  <c r="AZ21" i="1"/>
  <c r="BL20" i="1"/>
  <c r="BX19" i="1"/>
  <c r="AZ19" i="1"/>
  <c r="BL18" i="1"/>
  <c r="BX17" i="1"/>
  <c r="AJ17" i="1" s="1"/>
  <c r="AZ17" i="1"/>
  <c r="L17" i="1" s="1"/>
  <c r="BL16" i="1"/>
  <c r="BX15" i="1"/>
  <c r="AJ15" i="1" s="1"/>
  <c r="AZ15" i="1"/>
  <c r="L15" i="1" s="1"/>
  <c r="BL14" i="1"/>
  <c r="BX13" i="1"/>
  <c r="AJ13" i="1" s="1"/>
  <c r="AZ13" i="1"/>
  <c r="L13" i="1" s="1"/>
  <c r="BL12" i="1"/>
  <c r="BX11" i="1"/>
  <c r="AZ11" i="1"/>
  <c r="BL10" i="1"/>
  <c r="BF19" i="1"/>
  <c r="CD17" i="1"/>
  <c r="AP17" i="1" s="1"/>
  <c r="BR16" i="1"/>
  <c r="BF15" i="1"/>
  <c r="R15" i="1" s="1"/>
  <c r="BF11" i="1"/>
  <c r="BR10" i="1"/>
  <c r="BF29" i="1"/>
  <c r="BR28" i="1"/>
  <c r="CD27" i="1"/>
  <c r="BF27" i="1"/>
  <c r="BR26" i="1"/>
  <c r="CD25" i="1"/>
  <c r="BF25" i="1"/>
  <c r="BR24" i="1"/>
  <c r="CD23" i="1"/>
  <c r="BF23" i="1"/>
  <c r="BR22" i="1"/>
  <c r="CD21" i="1"/>
  <c r="BF21" i="1"/>
  <c r="BR20" i="1"/>
  <c r="CD19" i="1"/>
  <c r="BR18" i="1"/>
  <c r="BF17" i="1"/>
  <c r="R17" i="1" s="1"/>
  <c r="CD15" i="1"/>
  <c r="AP15" i="1" s="1"/>
  <c r="BR14" i="1"/>
  <c r="CD13" i="1"/>
  <c r="AP13" i="1" s="1"/>
  <c r="BF13" i="1"/>
  <c r="R13" i="1" s="1"/>
  <c r="BR12" i="1"/>
  <c r="CD11" i="1"/>
  <c r="BF14" i="1"/>
  <c r="BR13" i="1"/>
  <c r="AD13" i="1" s="1"/>
  <c r="BR11" i="1"/>
  <c r="CD10" i="1"/>
  <c r="BX28" i="1"/>
  <c r="AZ28" i="1"/>
  <c r="BL27" i="1"/>
  <c r="BX26" i="1"/>
  <c r="AZ26" i="1"/>
  <c r="BL25" i="1"/>
  <c r="BX24" i="1"/>
  <c r="AZ24" i="1"/>
  <c r="BL23" i="1"/>
  <c r="BX22" i="1"/>
  <c r="AZ22" i="1"/>
  <c r="BL21" i="1"/>
  <c r="BX20" i="1"/>
  <c r="AZ20" i="1"/>
  <c r="BL19" i="1"/>
  <c r="BX18" i="1"/>
  <c r="AZ18" i="1"/>
  <c r="BL17" i="1"/>
  <c r="X17" i="1" s="1"/>
  <c r="BX16" i="1"/>
  <c r="AZ16" i="1"/>
  <c r="BL15" i="1"/>
  <c r="X15" i="1" s="1"/>
  <c r="BX14" i="1"/>
  <c r="AZ14" i="1"/>
  <c r="BL13" i="1"/>
  <c r="X13" i="1" s="1"/>
  <c r="BX12" i="1"/>
  <c r="AZ12" i="1"/>
  <c r="BL11" i="1"/>
  <c r="BX10" i="1"/>
  <c r="AZ10" i="1"/>
  <c r="CD28" i="1"/>
  <c r="BF28" i="1"/>
  <c r="BR27" i="1"/>
  <c r="CD26" i="1"/>
  <c r="BF26" i="1"/>
  <c r="BR25" i="1"/>
  <c r="CD24" i="1"/>
  <c r="BF24" i="1"/>
  <c r="BR23" i="1"/>
  <c r="CD22" i="1"/>
  <c r="BF22" i="1"/>
  <c r="BR21" i="1"/>
  <c r="CD20" i="1"/>
  <c r="BF20" i="1"/>
  <c r="BR19" i="1"/>
  <c r="CD18" i="1"/>
  <c r="BF18" i="1"/>
  <c r="BR17" i="1"/>
  <c r="AD17" i="1" s="1"/>
  <c r="CD16" i="1"/>
  <c r="BF16" i="1"/>
  <c r="BR15" i="1"/>
  <c r="AD15" i="1" s="1"/>
  <c r="CD14" i="1"/>
  <c r="CD12" i="1"/>
  <c r="BF12" i="1"/>
  <c r="BF10" i="1"/>
  <c r="CA9" i="1"/>
  <c r="AM9" i="1" s="1"/>
  <c r="CD9" i="1"/>
  <c r="AP9" i="1" s="1"/>
  <c r="BU9" i="1"/>
  <c r="AG9" i="1" s="1"/>
  <c r="BX9" i="1"/>
  <c r="AJ9" i="1" s="1"/>
  <c r="BO9" i="1"/>
  <c r="AA9" i="1" s="1"/>
  <c r="BR9" i="1"/>
  <c r="AD9" i="1" s="1"/>
  <c r="BI9" i="1"/>
  <c r="U9" i="1" s="1"/>
  <c r="BL9" i="1"/>
  <c r="X9" i="1" s="1"/>
  <c r="BC9" i="1"/>
  <c r="O9" i="1" s="1"/>
  <c r="BF9" i="1"/>
  <c r="R9" i="1" s="1"/>
  <c r="AZ9" i="1"/>
  <c r="L9" i="1" s="1"/>
  <c r="AW9" i="1"/>
  <c r="I9" i="1" s="1"/>
  <c r="O52" i="60"/>
  <c r="H4" i="1"/>
  <c r="BQ7" i="2"/>
  <c r="A15" i="6"/>
  <c r="D18" i="37"/>
  <c r="D18" i="41"/>
  <c r="D18" i="45"/>
  <c r="D18" i="38"/>
  <c r="D18" i="42"/>
  <c r="D18" i="36"/>
  <c r="D18" i="39"/>
  <c r="D18" i="43"/>
  <c r="D18" i="40"/>
  <c r="D18" i="44"/>
  <c r="D18" i="5"/>
  <c r="D18" i="32"/>
  <c r="Q9" i="6"/>
  <c r="G16" i="2"/>
  <c r="S4" i="6"/>
  <c r="O16" i="6"/>
  <c r="O15" i="6"/>
  <c r="O14" i="6"/>
  <c r="O13" i="6"/>
  <c r="O12" i="6"/>
  <c r="O11" i="6"/>
  <c r="O10" i="6"/>
  <c r="O9" i="6"/>
  <c r="O8" i="6"/>
  <c r="O7" i="6"/>
  <c r="O6" i="6"/>
  <c r="O5" i="6"/>
  <c r="A217" i="46"/>
  <c r="Q5" i="6" s="1"/>
  <c r="A216" i="46"/>
  <c r="A215" i="46"/>
  <c r="A214" i="46"/>
  <c r="A213" i="46"/>
  <c r="AD13" i="2" s="1"/>
  <c r="A212" i="46"/>
  <c r="AD12" i="2" s="1"/>
  <c r="A211" i="46"/>
  <c r="AD11" i="2" s="1"/>
  <c r="A210" i="46"/>
  <c r="AD10" i="2" s="1"/>
  <c r="A209" i="46"/>
  <c r="AD9" i="2" s="1"/>
  <c r="A208" i="46"/>
  <c r="AD8" i="2" s="1"/>
  <c r="A207" i="46"/>
  <c r="AA19" i="2" s="1"/>
  <c r="N16" i="6" s="1"/>
  <c r="A206" i="46"/>
  <c r="AA18" i="2" s="1"/>
  <c r="N15" i="6" s="1"/>
  <c r="A205" i="46"/>
  <c r="AA17" i="2" s="1"/>
  <c r="N14" i="6" s="1"/>
  <c r="A204" i="46"/>
  <c r="AA16" i="2" s="1"/>
  <c r="N13" i="6" s="1"/>
  <c r="A203" i="46"/>
  <c r="AA15" i="2" s="1"/>
  <c r="N12" i="6" s="1"/>
  <c r="A202" i="46"/>
  <c r="AA14" i="2" s="1"/>
  <c r="N11" i="6" s="1"/>
  <c r="A201" i="46"/>
  <c r="AA13" i="2" s="1"/>
  <c r="N10" i="6" s="1"/>
  <c r="G15" i="2" l="1"/>
  <c r="Q4" i="6"/>
  <c r="BK4" i="2"/>
  <c r="AS208" i="1" l="1"/>
  <c r="AT208" i="1"/>
  <c r="AT207" i="1"/>
  <c r="AS207" i="1"/>
  <c r="AT206" i="1"/>
  <c r="AS206" i="1"/>
  <c r="AT205" i="1"/>
  <c r="AS205" i="1"/>
  <c r="AT204" i="1"/>
  <c r="AS204" i="1"/>
  <c r="AT203" i="1"/>
  <c r="AS203" i="1"/>
  <c r="AT202" i="1"/>
  <c r="AS202" i="1"/>
  <c r="AT201" i="1"/>
  <c r="AS201" i="1"/>
  <c r="AT200" i="1"/>
  <c r="AS200" i="1"/>
  <c r="AT199" i="1"/>
  <c r="AS199" i="1"/>
  <c r="AT198" i="1"/>
  <c r="AS198" i="1"/>
  <c r="AT197" i="1"/>
  <c r="AS197" i="1"/>
  <c r="AT196" i="1"/>
  <c r="AS196" i="1"/>
  <c r="AT195" i="1"/>
  <c r="AS195" i="1"/>
  <c r="AT194" i="1"/>
  <c r="AS194" i="1"/>
  <c r="AT193" i="1"/>
  <c r="AS193" i="1"/>
  <c r="AT192" i="1"/>
  <c r="AS192" i="1"/>
  <c r="AT191" i="1"/>
  <c r="AS191" i="1"/>
  <c r="AT190" i="1"/>
  <c r="AS190" i="1"/>
  <c r="AT189" i="1"/>
  <c r="AS189" i="1"/>
  <c r="AT188" i="1"/>
  <c r="AS188" i="1"/>
  <c r="AT187" i="1"/>
  <c r="AS187" i="1"/>
  <c r="AT186" i="1"/>
  <c r="AS186" i="1"/>
  <c r="AT185" i="1"/>
  <c r="AS185" i="1"/>
  <c r="AT184" i="1"/>
  <c r="AS184" i="1"/>
  <c r="AT183" i="1"/>
  <c r="AS183" i="1"/>
  <c r="AT182" i="1"/>
  <c r="AS182" i="1"/>
  <c r="AT181" i="1"/>
  <c r="AS181" i="1"/>
  <c r="AT180" i="1"/>
  <c r="AS180" i="1"/>
  <c r="AT179" i="1"/>
  <c r="AS179" i="1"/>
  <c r="AT178" i="1"/>
  <c r="AS178" i="1"/>
  <c r="AT177" i="1"/>
  <c r="AS177" i="1"/>
  <c r="AT176" i="1"/>
  <c r="AS176" i="1"/>
  <c r="AT175" i="1"/>
  <c r="AS175" i="1"/>
  <c r="AT174" i="1"/>
  <c r="AS174" i="1"/>
  <c r="AT173" i="1"/>
  <c r="AS173" i="1"/>
  <c r="AT172" i="1"/>
  <c r="AS172" i="1"/>
  <c r="AT171" i="1"/>
  <c r="AS171" i="1"/>
  <c r="AT170" i="1"/>
  <c r="AS170" i="1"/>
  <c r="AT169" i="1"/>
  <c r="AS169" i="1"/>
  <c r="AT168" i="1"/>
  <c r="AS168" i="1"/>
  <c r="AT167" i="1"/>
  <c r="AS167" i="1"/>
  <c r="AT166" i="1"/>
  <c r="AS166" i="1"/>
  <c r="AT165" i="1"/>
  <c r="AS165" i="1"/>
  <c r="AT164" i="1"/>
  <c r="AS164" i="1"/>
  <c r="AT163" i="1"/>
  <c r="AS163" i="1"/>
  <c r="AT162" i="1"/>
  <c r="AS162" i="1"/>
  <c r="AT161" i="1"/>
  <c r="AS161" i="1"/>
  <c r="AT160" i="1"/>
  <c r="AS160" i="1"/>
  <c r="AT159" i="1"/>
  <c r="AS159" i="1"/>
  <c r="AT158" i="1"/>
  <c r="AS158" i="1"/>
  <c r="AT157" i="1"/>
  <c r="AS157" i="1"/>
  <c r="AT156" i="1"/>
  <c r="AS156" i="1"/>
  <c r="AT155" i="1"/>
  <c r="AS155" i="1"/>
  <c r="AT154" i="1"/>
  <c r="AS154" i="1"/>
  <c r="AT153" i="1"/>
  <c r="AS153" i="1"/>
  <c r="AT152" i="1"/>
  <c r="AS152" i="1"/>
  <c r="AT151" i="1"/>
  <c r="AS151" i="1"/>
  <c r="AT150" i="1"/>
  <c r="AS150" i="1"/>
  <c r="AT149" i="1"/>
  <c r="AS149" i="1"/>
  <c r="AT148" i="1"/>
  <c r="AS148" i="1"/>
  <c r="AT147" i="1"/>
  <c r="AS147" i="1"/>
  <c r="AT146" i="1"/>
  <c r="AS146" i="1"/>
  <c r="AT145" i="1"/>
  <c r="AS145" i="1"/>
  <c r="AT144" i="1"/>
  <c r="AS144" i="1"/>
  <c r="AT143" i="1"/>
  <c r="AS143" i="1"/>
  <c r="AT142" i="1"/>
  <c r="AS142" i="1"/>
  <c r="AT141" i="1"/>
  <c r="AS141" i="1"/>
  <c r="AT140" i="1"/>
  <c r="AS140" i="1"/>
  <c r="AT139" i="1"/>
  <c r="AS139" i="1"/>
  <c r="AT138" i="1"/>
  <c r="AS138" i="1"/>
  <c r="AT137" i="1"/>
  <c r="AS137" i="1"/>
  <c r="AT136" i="1"/>
  <c r="AS136" i="1"/>
  <c r="AT135" i="1"/>
  <c r="AS135" i="1"/>
  <c r="AT134" i="1"/>
  <c r="AS134" i="1"/>
  <c r="AT133" i="1"/>
  <c r="AS133" i="1"/>
  <c r="AT132" i="1"/>
  <c r="AS132" i="1"/>
  <c r="AT131" i="1"/>
  <c r="AS131" i="1"/>
  <c r="AT130" i="1"/>
  <c r="AS130" i="1"/>
  <c r="AT129" i="1"/>
  <c r="AS129" i="1"/>
  <c r="AT128" i="1"/>
  <c r="AS128" i="1"/>
  <c r="AT127" i="1"/>
  <c r="AS127" i="1"/>
  <c r="AT126" i="1"/>
  <c r="AS126" i="1"/>
  <c r="AT125" i="1"/>
  <c r="AS125" i="1"/>
  <c r="AT124" i="1"/>
  <c r="AS124" i="1"/>
  <c r="AT123" i="1"/>
  <c r="AS123" i="1"/>
  <c r="AT122" i="1"/>
  <c r="AS122" i="1"/>
  <c r="AT121" i="1"/>
  <c r="AS121" i="1"/>
  <c r="AT120" i="1"/>
  <c r="AS120" i="1"/>
  <c r="AT119" i="1"/>
  <c r="AS119" i="1"/>
  <c r="AT118" i="1"/>
  <c r="AS118" i="1"/>
  <c r="AT117" i="1"/>
  <c r="AS117" i="1"/>
  <c r="AT116" i="1"/>
  <c r="AS116" i="1"/>
  <c r="AT115" i="1"/>
  <c r="AS115" i="1"/>
  <c r="AT114" i="1"/>
  <c r="AS114" i="1"/>
  <c r="AT113" i="1"/>
  <c r="AS113" i="1"/>
  <c r="AT112" i="1"/>
  <c r="AS112" i="1"/>
  <c r="AT111" i="1"/>
  <c r="AS111" i="1"/>
  <c r="AT110" i="1"/>
  <c r="AS110" i="1"/>
  <c r="AT109" i="1"/>
  <c r="AS109" i="1"/>
  <c r="AT108" i="1"/>
  <c r="AS108" i="1"/>
  <c r="AT107" i="1"/>
  <c r="AS107" i="1"/>
  <c r="AT106" i="1"/>
  <c r="AS106" i="1"/>
  <c r="AT105" i="1"/>
  <c r="AS105" i="1"/>
  <c r="AT104" i="1"/>
  <c r="AS104" i="1"/>
  <c r="AT103" i="1"/>
  <c r="AS103" i="1"/>
  <c r="AT102" i="1"/>
  <c r="AS102" i="1"/>
  <c r="AT101" i="1"/>
  <c r="AS101" i="1"/>
  <c r="AT100" i="1"/>
  <c r="AS100" i="1"/>
  <c r="AT99" i="1"/>
  <c r="AS99" i="1"/>
  <c r="AT98" i="1"/>
  <c r="AS98" i="1"/>
  <c r="AT97" i="1"/>
  <c r="AS97" i="1"/>
  <c r="AT96" i="1"/>
  <c r="AS96" i="1"/>
  <c r="AT95" i="1"/>
  <c r="AS95" i="1"/>
  <c r="AT94" i="1"/>
  <c r="AS94" i="1"/>
  <c r="AT93" i="1"/>
  <c r="AS93" i="1"/>
  <c r="AT92" i="1"/>
  <c r="AS92" i="1"/>
  <c r="AT91" i="1"/>
  <c r="AS91" i="1"/>
  <c r="AT90" i="1"/>
  <c r="AS90" i="1"/>
  <c r="AT89" i="1"/>
  <c r="AS89" i="1"/>
  <c r="AT88" i="1"/>
  <c r="AS88" i="1"/>
  <c r="AT87" i="1"/>
  <c r="AS87" i="1"/>
  <c r="AT86" i="1"/>
  <c r="AS86" i="1"/>
  <c r="AT85" i="1"/>
  <c r="AS85" i="1"/>
  <c r="AT84" i="1"/>
  <c r="AS84" i="1"/>
  <c r="AT83" i="1"/>
  <c r="AS83" i="1"/>
  <c r="AT82" i="1"/>
  <c r="AS82" i="1"/>
  <c r="AT81" i="1"/>
  <c r="AS81" i="1"/>
  <c r="AT80" i="1"/>
  <c r="AS80" i="1"/>
  <c r="AT79" i="1"/>
  <c r="AS79" i="1"/>
  <c r="AT78" i="1"/>
  <c r="AS78" i="1"/>
  <c r="AT77" i="1"/>
  <c r="AS77" i="1"/>
  <c r="AT76" i="1"/>
  <c r="AS76" i="1"/>
  <c r="AT75" i="1"/>
  <c r="AS75" i="1"/>
  <c r="AT74" i="1"/>
  <c r="AS74" i="1"/>
  <c r="AT73" i="1"/>
  <c r="AS73" i="1"/>
  <c r="AT72" i="1"/>
  <c r="AS72" i="1"/>
  <c r="AT71" i="1"/>
  <c r="AS71" i="1"/>
  <c r="AT70" i="1"/>
  <c r="AS70" i="1"/>
  <c r="AT69" i="1"/>
  <c r="AS69" i="1"/>
  <c r="AT68" i="1"/>
  <c r="AS68" i="1"/>
  <c r="AT67" i="1"/>
  <c r="AS67" i="1"/>
  <c r="AT66" i="1"/>
  <c r="AS66" i="1"/>
  <c r="AT65" i="1"/>
  <c r="AS65" i="1"/>
  <c r="AT64" i="1"/>
  <c r="AS64" i="1"/>
  <c r="AT63" i="1"/>
  <c r="AS63" i="1"/>
  <c r="AT62" i="1"/>
  <c r="AS62" i="1"/>
  <c r="AT61" i="1"/>
  <c r="AS61" i="1"/>
  <c r="AT60" i="1"/>
  <c r="AS60" i="1"/>
  <c r="AT59" i="1"/>
  <c r="AS59" i="1"/>
  <c r="AT58" i="1"/>
  <c r="AS58" i="1"/>
  <c r="AT57" i="1"/>
  <c r="AS57" i="1"/>
  <c r="AT56" i="1"/>
  <c r="AS56" i="1"/>
  <c r="AS55" i="1"/>
  <c r="AS54" i="1"/>
  <c r="AT53" i="1"/>
  <c r="AS53" i="1"/>
  <c r="AT52" i="1"/>
  <c r="AS52" i="1"/>
  <c r="AT51" i="1"/>
  <c r="AS51" i="1"/>
  <c r="AT50" i="1"/>
  <c r="AS50" i="1"/>
  <c r="AT49" i="1"/>
  <c r="AS49" i="1"/>
  <c r="AT48" i="1"/>
  <c r="AS48" i="1"/>
  <c r="AT47" i="1"/>
  <c r="AS47" i="1"/>
  <c r="AS46" i="1"/>
  <c r="AS45" i="1"/>
  <c r="AT44" i="1"/>
  <c r="AS44" i="1"/>
  <c r="AT43" i="1"/>
  <c r="AS43" i="1"/>
  <c r="AS42" i="1"/>
  <c r="AS41" i="1"/>
  <c r="AT40" i="1"/>
  <c r="AS40" i="1"/>
  <c r="AT39" i="1"/>
  <c r="AS39" i="1"/>
  <c r="AT38" i="1"/>
  <c r="AS38" i="1"/>
  <c r="AT37" i="1"/>
  <c r="AS37" i="1"/>
  <c r="AT36" i="1"/>
  <c r="AS36" i="1"/>
  <c r="AT35" i="1"/>
  <c r="AS35" i="1"/>
  <c r="AT34" i="1"/>
  <c r="AS34" i="1"/>
  <c r="AT33" i="1"/>
  <c r="AS33" i="1"/>
  <c r="AT32" i="1"/>
  <c r="AS32" i="1"/>
  <c r="AT31" i="1"/>
  <c r="AS31" i="1"/>
  <c r="AT30" i="1"/>
  <c r="AS30" i="1"/>
  <c r="AS29" i="1"/>
  <c r="AS28" i="1"/>
  <c r="AT27" i="1"/>
  <c r="AS27" i="1"/>
  <c r="AT26" i="1"/>
  <c r="AS26" i="1"/>
  <c r="AT25" i="1"/>
  <c r="AS25" i="1"/>
  <c r="AS24" i="1"/>
  <c r="AS22" i="1"/>
  <c r="AT21" i="1"/>
  <c r="AS21" i="1"/>
  <c r="K3" i="13" l="1"/>
  <c r="K4" i="13"/>
  <c r="K5" i="13"/>
  <c r="A156" i="46" l="1"/>
  <c r="AG16" i="2" l="1"/>
  <c r="AT102" i="2"/>
  <c r="AT100" i="2"/>
  <c r="AT98" i="2"/>
  <c r="AT96" i="2"/>
  <c r="AT94" i="2"/>
  <c r="AT92" i="2"/>
  <c r="AT90" i="2"/>
  <c r="AT88" i="2"/>
  <c r="AT86" i="2"/>
  <c r="AT84" i="2"/>
  <c r="AT82" i="2"/>
  <c r="AT80" i="2"/>
  <c r="AT78" i="2"/>
  <c r="AT76" i="2"/>
  <c r="AT74" i="2"/>
  <c r="AT60" i="2"/>
  <c r="AT16" i="2"/>
  <c r="AT18" i="2"/>
  <c r="AT72" i="2"/>
  <c r="AT9" i="2"/>
  <c r="R43" i="47"/>
  <c r="R42" i="47"/>
  <c r="R41" i="47"/>
  <c r="R40" i="47"/>
  <c r="R39" i="47"/>
  <c r="R38" i="47"/>
  <c r="R37" i="47"/>
  <c r="R36" i="47"/>
  <c r="R35" i="47"/>
  <c r="R34" i="47"/>
  <c r="R33" i="47"/>
  <c r="R32" i="47"/>
  <c r="R31" i="47"/>
  <c r="R30" i="47"/>
  <c r="R29" i="47" l="1"/>
  <c r="R28" i="47"/>
  <c r="R27" i="47"/>
  <c r="R26" i="47"/>
  <c r="R25" i="47"/>
  <c r="R24" i="47"/>
  <c r="H3" i="47" l="1"/>
  <c r="AN79" i="2" l="1"/>
  <c r="AN80" i="2" s="1"/>
  <c r="AQ75" i="2"/>
  <c r="AQ101" i="2"/>
  <c r="AQ102" i="2" s="1"/>
  <c r="AN101" i="2"/>
  <c r="AO101" i="2" s="1"/>
  <c r="AQ99" i="2"/>
  <c r="AQ100" i="2" s="1"/>
  <c r="AN99" i="2"/>
  <c r="AN100" i="2" s="1"/>
  <c r="AQ97" i="2"/>
  <c r="AN97" i="2"/>
  <c r="AN98" i="2" s="1"/>
  <c r="AQ95" i="2"/>
  <c r="AQ96" i="2" s="1"/>
  <c r="AN95" i="2"/>
  <c r="AN96" i="2" s="1"/>
  <c r="AQ93" i="2"/>
  <c r="AQ94" i="2" s="1"/>
  <c r="AN93" i="2"/>
  <c r="AO93" i="2" s="1"/>
  <c r="AQ91" i="2"/>
  <c r="AQ92" i="2" s="1"/>
  <c r="AN91" i="2"/>
  <c r="AO91" i="2" s="1"/>
  <c r="AQ89" i="2"/>
  <c r="AN89" i="2"/>
  <c r="AN90" i="2" s="1"/>
  <c r="AQ87" i="2"/>
  <c r="AN87" i="2"/>
  <c r="AN88" i="2" s="1"/>
  <c r="AQ85" i="2"/>
  <c r="AQ86" i="2" s="1"/>
  <c r="AN85" i="2"/>
  <c r="AN86" i="2" s="1"/>
  <c r="AQ83" i="2"/>
  <c r="AQ84" i="2" s="1"/>
  <c r="AN83" i="2"/>
  <c r="AO83" i="2" s="1"/>
  <c r="AQ81" i="2"/>
  <c r="AN81" i="2"/>
  <c r="AN82" i="2" s="1"/>
  <c r="AQ79" i="2"/>
  <c r="AQ77" i="2"/>
  <c r="AQ78" i="2" s="1"/>
  <c r="AN77" i="2"/>
  <c r="AN78" i="2" s="1"/>
  <c r="AN75" i="2"/>
  <c r="AO75" i="2" s="1"/>
  <c r="AQ73" i="2"/>
  <c r="AQ74" i="2" s="1"/>
  <c r="AN73" i="2"/>
  <c r="AO73" i="2" s="1"/>
  <c r="AR81" i="2" l="1"/>
  <c r="AP81" i="2" s="1"/>
  <c r="AQ82" i="2"/>
  <c r="AR82" i="2" s="1"/>
  <c r="AP82" i="2" s="1"/>
  <c r="D33" i="47" s="1"/>
  <c r="AR89" i="2"/>
  <c r="AP89" i="2" s="1"/>
  <c r="AQ90" i="2"/>
  <c r="AR90" i="2" s="1"/>
  <c r="AP90" i="2" s="1"/>
  <c r="D37" i="47" s="1"/>
  <c r="AR97" i="2"/>
  <c r="AP97" i="2" s="1"/>
  <c r="AQ98" i="2"/>
  <c r="AR98" i="2" s="1"/>
  <c r="AP98" i="2" s="1"/>
  <c r="D41" i="47" s="1"/>
  <c r="AR75" i="2"/>
  <c r="AP75" i="2" s="1"/>
  <c r="AQ76" i="2"/>
  <c r="AR76" i="2" s="1"/>
  <c r="AP76" i="2" s="1"/>
  <c r="D30" i="47" s="1"/>
  <c r="AR79" i="2"/>
  <c r="AP79" i="2" s="1"/>
  <c r="AQ80" i="2"/>
  <c r="AR80" i="2" s="1"/>
  <c r="AP80" i="2" s="1"/>
  <c r="D32" i="47" s="1"/>
  <c r="AR87" i="2"/>
  <c r="AP87" i="2" s="1"/>
  <c r="AQ88" i="2"/>
  <c r="AR88" i="2" s="1"/>
  <c r="AP88" i="2" s="1"/>
  <c r="D36" i="47" s="1"/>
  <c r="AO100" i="2"/>
  <c r="A42" i="47"/>
  <c r="AO98" i="2"/>
  <c r="A41" i="47"/>
  <c r="AO88" i="2"/>
  <c r="A36" i="47"/>
  <c r="AO96" i="2"/>
  <c r="A40" i="47"/>
  <c r="AO80" i="2"/>
  <c r="A32" i="47"/>
  <c r="AO82" i="2"/>
  <c r="A33" i="47"/>
  <c r="AO86" i="2"/>
  <c r="A35" i="47"/>
  <c r="AO90" i="2"/>
  <c r="A37" i="47"/>
  <c r="AO78" i="2"/>
  <c r="A31" i="47"/>
  <c r="AO85" i="2"/>
  <c r="AN74" i="2"/>
  <c r="AN94" i="2"/>
  <c r="AR86" i="2"/>
  <c r="AP86" i="2" s="1"/>
  <c r="D35" i="47" s="1"/>
  <c r="AO77" i="2"/>
  <c r="AN76" i="2"/>
  <c r="AN102" i="2"/>
  <c r="AR73" i="2"/>
  <c r="AO79" i="2"/>
  <c r="AO89" i="2"/>
  <c r="AR84" i="2"/>
  <c r="AP84" i="2" s="1"/>
  <c r="D34" i="47" s="1"/>
  <c r="AR92" i="2"/>
  <c r="AP92" i="2" s="1"/>
  <c r="D38" i="47" s="1"/>
  <c r="AR100" i="2"/>
  <c r="AP100" i="2" s="1"/>
  <c r="D42" i="47" s="1"/>
  <c r="AO81" i="2"/>
  <c r="AR78" i="2"/>
  <c r="AP78" i="2" s="1"/>
  <c r="D31" i="47" s="1"/>
  <c r="AR94" i="2"/>
  <c r="AP94" i="2" s="1"/>
  <c r="D39" i="47" s="1"/>
  <c r="AR102" i="2"/>
  <c r="AP102" i="2" s="1"/>
  <c r="D43" i="47" s="1"/>
  <c r="AR96" i="2"/>
  <c r="AP96" i="2" s="1"/>
  <c r="D40" i="47" s="1"/>
  <c r="AR74" i="2"/>
  <c r="AP74" i="2" s="1"/>
  <c r="D29" i="47" s="1"/>
  <c r="AO99" i="2"/>
  <c r="AN84" i="2"/>
  <c r="AN92" i="2"/>
  <c r="AO95" i="2"/>
  <c r="AO87" i="2"/>
  <c r="AO97" i="2"/>
  <c r="AR91" i="2"/>
  <c r="AP91" i="2" s="1"/>
  <c r="AR95" i="2"/>
  <c r="AP95" i="2" s="1"/>
  <c r="AR83" i="2"/>
  <c r="AP83" i="2" s="1"/>
  <c r="AR99" i="2"/>
  <c r="AP99" i="2" s="1"/>
  <c r="AR77" i="2"/>
  <c r="AP77" i="2" s="1"/>
  <c r="AR85" i="2"/>
  <c r="AP85" i="2" s="1"/>
  <c r="AR93" i="2"/>
  <c r="AP93" i="2" s="1"/>
  <c r="AR101" i="2"/>
  <c r="AP101" i="2" s="1"/>
  <c r="AO74" i="2" l="1"/>
  <c r="A29" i="47"/>
  <c r="AO92" i="2"/>
  <c r="A38" i="47"/>
  <c r="AO102" i="2"/>
  <c r="A43" i="47"/>
  <c r="AO94" i="2"/>
  <c r="A39" i="47"/>
  <c r="AO84" i="2"/>
  <c r="A34" i="47"/>
  <c r="AO76" i="2"/>
  <c r="A30" i="47"/>
  <c r="AP73" i="2"/>
  <c r="A200" i="46" l="1"/>
  <c r="AA12" i="2" s="1"/>
  <c r="N9" i="6" s="1"/>
  <c r="A199" i="46"/>
  <c r="A198" i="46"/>
  <c r="AA10" i="2" s="1"/>
  <c r="N7" i="6" s="1"/>
  <c r="A197" i="46"/>
  <c r="AA9" i="2" s="1"/>
  <c r="N6" i="6" s="1"/>
  <c r="A196" i="46"/>
  <c r="AA8" i="2" s="1"/>
  <c r="N5" i="6" s="1"/>
  <c r="A195" i="46"/>
  <c r="A194" i="46"/>
  <c r="A193" i="46"/>
  <c r="A192" i="46"/>
  <c r="A191" i="46"/>
  <c r="A190" i="46"/>
  <c r="A189" i="46"/>
  <c r="A188" i="46"/>
  <c r="A187" i="46"/>
  <c r="A186" i="46"/>
  <c r="A185" i="46"/>
  <c r="A184" i="46"/>
  <c r="A183" i="46"/>
  <c r="A182" i="46"/>
  <c r="A181" i="46"/>
  <c r="A180" i="46"/>
  <c r="A179" i="46"/>
  <c r="A178" i="46"/>
  <c r="A177" i="46"/>
  <c r="A176" i="46"/>
  <c r="A175" i="46"/>
  <c r="A174" i="46"/>
  <c r="A173" i="46"/>
  <c r="A172" i="46"/>
  <c r="A171" i="46"/>
  <c r="A170" i="46"/>
  <c r="A169" i="46"/>
  <c r="A20" i="30" s="1"/>
  <c r="A168" i="46"/>
  <c r="A167" i="46"/>
  <c r="A166" i="46"/>
  <c r="A165" i="46"/>
  <c r="A164" i="46"/>
  <c r="A163" i="46"/>
  <c r="A162" i="46"/>
  <c r="A161" i="46"/>
  <c r="A160" i="46"/>
  <c r="A159" i="46"/>
  <c r="A158" i="46"/>
  <c r="A157" i="46"/>
  <c r="A155" i="46"/>
  <c r="A154" i="46"/>
  <c r="M441" i="21" s="1"/>
  <c r="A153" i="46"/>
  <c r="A152" i="46"/>
  <c r="A151" i="46"/>
  <c r="A150" i="46"/>
  <c r="L441" i="21" s="1"/>
  <c r="A148" i="46"/>
  <c r="A147" i="46"/>
  <c r="A146" i="46"/>
  <c r="A145" i="46"/>
  <c r="M20" i="65" s="1"/>
  <c r="A144" i="46"/>
  <c r="A143" i="46"/>
  <c r="A142" i="46"/>
  <c r="A141" i="46"/>
  <c r="A140" i="46"/>
  <c r="A139" i="46"/>
  <c r="A138" i="46"/>
  <c r="A137" i="46"/>
  <c r="A136" i="46"/>
  <c r="A135" i="46"/>
  <c r="A134" i="46"/>
  <c r="A133" i="46"/>
  <c r="A132" i="46"/>
  <c r="A131" i="46"/>
  <c r="C21" i="63" s="1"/>
  <c r="BK29" i="63" s="1"/>
  <c r="A130" i="46"/>
  <c r="M10" i="60" s="1"/>
  <c r="A129" i="46"/>
  <c r="A128" i="46"/>
  <c r="J142" i="30" s="1"/>
  <c r="A127" i="46"/>
  <c r="A142" i="30" s="1"/>
  <c r="A126" i="46"/>
  <c r="A36" i="30" s="1"/>
  <c r="A125" i="46"/>
  <c r="AF56" i="22" s="1"/>
  <c r="A124" i="46"/>
  <c r="A123" i="46"/>
  <c r="A122" i="46"/>
  <c r="C22" i="63" s="1"/>
  <c r="BL29" i="63" s="1"/>
  <c r="A121" i="46"/>
  <c r="A120" i="46"/>
  <c r="A119" i="46"/>
  <c r="A118" i="46"/>
  <c r="I442" i="21" s="1"/>
  <c r="A117" i="46"/>
  <c r="H442" i="21" s="1"/>
  <c r="A116" i="46"/>
  <c r="A115" i="46"/>
  <c r="A114" i="46"/>
  <c r="A113" i="46"/>
  <c r="A441" i="21" s="1"/>
  <c r="A112" i="46"/>
  <c r="A438" i="21" s="1"/>
  <c r="A111" i="46"/>
  <c r="A229" i="21" s="1"/>
  <c r="A110" i="46"/>
  <c r="A18" i="21" s="1"/>
  <c r="A109" i="46"/>
  <c r="A108" i="46"/>
  <c r="G42" i="53" s="1"/>
  <c r="A107" i="46"/>
  <c r="A106" i="46"/>
  <c r="A105" i="46"/>
  <c r="A104" i="46"/>
  <c r="A103" i="46"/>
  <c r="A102" i="46"/>
  <c r="F42" i="53" s="1"/>
  <c r="A101" i="46"/>
  <c r="A100" i="46"/>
  <c r="A99" i="46"/>
  <c r="A98" i="46"/>
  <c r="A97" i="46"/>
  <c r="A96" i="46"/>
  <c r="A95" i="46"/>
  <c r="A94" i="46"/>
  <c r="N21" i="25" s="1"/>
  <c r="A93" i="46"/>
  <c r="A92" i="46"/>
  <c r="E20" i="5" s="1"/>
  <c r="A91" i="46"/>
  <c r="A90" i="46"/>
  <c r="A89" i="46"/>
  <c r="A88" i="46"/>
  <c r="A87" i="46"/>
  <c r="A86" i="46"/>
  <c r="A85" i="46"/>
  <c r="A84" i="46"/>
  <c r="A83" i="46"/>
  <c r="R22" i="47" s="1"/>
  <c r="A82" i="46"/>
  <c r="K22" i="47" s="1"/>
  <c r="A81" i="46"/>
  <c r="A80" i="46"/>
  <c r="A79" i="46"/>
  <c r="A78" i="46"/>
  <c r="C16" i="6" s="1"/>
  <c r="A77" i="46"/>
  <c r="A76" i="46"/>
  <c r="A75" i="46"/>
  <c r="C13" i="6" s="1"/>
  <c r="A74" i="46"/>
  <c r="C12" i="6" s="1"/>
  <c r="A73" i="46"/>
  <c r="C11" i="6" s="1"/>
  <c r="A72" i="46"/>
  <c r="C10" i="6" s="1"/>
  <c r="A71" i="46"/>
  <c r="A70" i="46"/>
  <c r="A69" i="46"/>
  <c r="A68" i="46"/>
  <c r="A67" i="46"/>
  <c r="A66" i="46"/>
  <c r="A65" i="46"/>
  <c r="A5" i="6" s="1"/>
  <c r="A64" i="46"/>
  <c r="I16" i="6" s="1"/>
  <c r="A63" i="46"/>
  <c r="I15" i="6" s="1"/>
  <c r="A62" i="46"/>
  <c r="A61" i="46"/>
  <c r="I13" i="6" s="1"/>
  <c r="A60" i="46"/>
  <c r="I12" i="6" s="1"/>
  <c r="A59" i="46"/>
  <c r="I11" i="6" s="1"/>
  <c r="A58" i="46"/>
  <c r="A57" i="46"/>
  <c r="A56" i="46"/>
  <c r="A55" i="46"/>
  <c r="A54" i="46"/>
  <c r="A53" i="46"/>
  <c r="I5" i="6" s="1"/>
  <c r="A52" i="46"/>
  <c r="A51" i="46"/>
  <c r="A50" i="46"/>
  <c r="A49" i="46"/>
  <c r="A48" i="46"/>
  <c r="A47" i="46"/>
  <c r="A46" i="46"/>
  <c r="A45" i="46"/>
  <c r="A44" i="46"/>
  <c r="A43" i="46"/>
  <c r="A42" i="46"/>
  <c r="X7" i="2" s="1"/>
  <c r="A41" i="46"/>
  <c r="W7" i="2" s="1"/>
  <c r="A40" i="46"/>
  <c r="A39" i="46"/>
  <c r="A38" i="46"/>
  <c r="A37" i="46"/>
  <c r="A36" i="46"/>
  <c r="A35" i="46"/>
  <c r="A34" i="46"/>
  <c r="G14" i="2" s="1"/>
  <c r="A33" i="46"/>
  <c r="A32" i="46"/>
  <c r="G11" i="2" s="1"/>
  <c r="A31" i="46"/>
  <c r="G8" i="2" s="1"/>
  <c r="A30" i="46"/>
  <c r="K4" i="6" s="1"/>
  <c r="A29" i="46"/>
  <c r="A28" i="46"/>
  <c r="A27" i="46"/>
  <c r="A26" i="46"/>
  <c r="A25" i="46"/>
  <c r="B16" i="2" s="1"/>
  <c r="A24" i="46"/>
  <c r="A23" i="46"/>
  <c r="A22" i="46"/>
  <c r="A21" i="46"/>
  <c r="A20" i="46"/>
  <c r="A19" i="46"/>
  <c r="A18" i="46"/>
  <c r="A17" i="46"/>
  <c r="A16" i="46"/>
  <c r="A15" i="46"/>
  <c r="B6" i="2" s="1"/>
  <c r="A14" i="46"/>
  <c r="A13" i="46"/>
  <c r="A12" i="46"/>
  <c r="P5" i="21" s="1"/>
  <c r="A11" i="46"/>
  <c r="A10" i="46"/>
  <c r="A9" i="46"/>
  <c r="A8" i="46"/>
  <c r="A7" i="46"/>
  <c r="S6" i="47" s="1"/>
  <c r="A6" i="46"/>
  <c r="A5" i="46"/>
  <c r="A3" i="13" s="1"/>
  <c r="A4" i="46"/>
  <c r="AK21" i="65" l="1"/>
  <c r="AG21" i="65"/>
  <c r="AC21" i="65"/>
  <c r="Y21" i="65"/>
  <c r="U21" i="65"/>
  <c r="Q21" i="65"/>
  <c r="AI21" i="65"/>
  <c r="AA21" i="65"/>
  <c r="S21" i="65"/>
  <c r="AM21" i="65"/>
  <c r="AE21" i="65"/>
  <c r="W21" i="65"/>
  <c r="O21" i="65"/>
  <c r="D40" i="25"/>
  <c r="D40" i="65"/>
  <c r="AL20" i="65"/>
  <c r="H2" i="64"/>
  <c r="H2" i="65"/>
  <c r="AF21" i="65"/>
  <c r="X21" i="65"/>
  <c r="P21" i="65"/>
  <c r="AL21" i="65"/>
  <c r="AH21" i="65"/>
  <c r="AD21" i="65"/>
  <c r="Z21" i="65"/>
  <c r="V21" i="65"/>
  <c r="R21" i="65"/>
  <c r="N21" i="65"/>
  <c r="AJ21" i="65"/>
  <c r="AB21" i="65"/>
  <c r="T21" i="65"/>
  <c r="E20" i="25"/>
  <c r="E20" i="65"/>
  <c r="P20" i="63"/>
  <c r="AJ20" i="25"/>
  <c r="AK21" i="25"/>
  <c r="AG21" i="25"/>
  <c r="AC21" i="25"/>
  <c r="Y21" i="25"/>
  <c r="AI21" i="25"/>
  <c r="AE21" i="25"/>
  <c r="AA21" i="25"/>
  <c r="AJ21" i="25"/>
  <c r="AF21" i="25"/>
  <c r="AB21" i="25"/>
  <c r="X21" i="25"/>
  <c r="AH21" i="25"/>
  <c r="AD21" i="25"/>
  <c r="Z21" i="25"/>
  <c r="M21" i="25"/>
  <c r="W21" i="25"/>
  <c r="S21" i="25"/>
  <c r="O21" i="25"/>
  <c r="U21" i="25"/>
  <c r="Q21" i="25"/>
  <c r="V21" i="25"/>
  <c r="R21" i="25"/>
  <c r="T21" i="25"/>
  <c r="P21" i="25"/>
  <c r="L21" i="25"/>
  <c r="BK28" i="63"/>
  <c r="A120" i="63" s="1"/>
  <c r="BF29" i="63"/>
  <c r="BG29" i="63"/>
  <c r="AV29" i="63"/>
  <c r="BA29" i="63"/>
  <c r="AW29" i="63"/>
  <c r="BB29" i="63"/>
  <c r="AL29" i="63"/>
  <c r="AQ29" i="63"/>
  <c r="AM29" i="63"/>
  <c r="AR29" i="63"/>
  <c r="AB29" i="63"/>
  <c r="AG29" i="63"/>
  <c r="AC29" i="63"/>
  <c r="AH29" i="63"/>
  <c r="R29" i="63"/>
  <c r="W29" i="63"/>
  <c r="S29" i="63"/>
  <c r="X29" i="63"/>
  <c r="H29" i="63"/>
  <c r="M29" i="63"/>
  <c r="I29" i="63"/>
  <c r="N29" i="63"/>
  <c r="D29" i="63"/>
  <c r="C29" i="63"/>
  <c r="D2" i="63"/>
  <c r="B55" i="53"/>
  <c r="C42" i="53"/>
  <c r="B42" i="53"/>
  <c r="W5" i="6"/>
  <c r="V9" i="6" s="1"/>
  <c r="A211" i="30" s="1"/>
  <c r="H441" i="21"/>
  <c r="I9" i="6"/>
  <c r="I10" i="6"/>
  <c r="I8" i="6"/>
  <c r="I7" i="6"/>
  <c r="I6" i="6"/>
  <c r="AS4" i="1"/>
  <c r="J554" i="21"/>
  <c r="I554" i="21"/>
  <c r="H535" i="21"/>
  <c r="H554" i="21"/>
  <c r="L535" i="21"/>
  <c r="L554" i="21"/>
  <c r="X546" i="21"/>
  <c r="M554" i="21"/>
  <c r="T56" i="22"/>
  <c r="J535" i="21"/>
  <c r="N56" i="22"/>
  <c r="I535" i="21"/>
  <c r="G13" i="2"/>
  <c r="C7" i="6"/>
  <c r="C6" i="6"/>
  <c r="C8" i="6"/>
  <c r="C9" i="6"/>
  <c r="D442" i="21"/>
  <c r="CD5" i="1"/>
  <c r="AJ36" i="22"/>
  <c r="AJ57" i="22"/>
  <c r="AJ19" i="22"/>
  <c r="AB240" i="21"/>
  <c r="AB27" i="21"/>
  <c r="C5" i="6"/>
  <c r="M5" i="30"/>
  <c r="A16" i="60"/>
  <c r="E2" i="60"/>
  <c r="A40" i="60"/>
  <c r="A22" i="60"/>
  <c r="D6" i="2"/>
  <c r="L40" i="60"/>
  <c r="M442" i="21"/>
  <c r="O16" i="60"/>
  <c r="AG13" i="2"/>
  <c r="G19" i="2"/>
  <c r="AF36" i="22"/>
  <c r="AF57" i="22"/>
  <c r="AI36" i="22"/>
  <c r="AI57" i="22"/>
  <c r="AF35" i="22"/>
  <c r="AD36" i="22"/>
  <c r="AD57" i="22"/>
  <c r="Z35" i="22"/>
  <c r="Z56" i="22"/>
  <c r="Z36" i="22"/>
  <c r="Z57" i="22"/>
  <c r="AC36" i="22"/>
  <c r="AC57" i="22"/>
  <c r="X36" i="22"/>
  <c r="X57" i="22"/>
  <c r="T36" i="22"/>
  <c r="T57" i="22"/>
  <c r="W36" i="22"/>
  <c r="W57" i="22"/>
  <c r="T35" i="22"/>
  <c r="R36" i="22"/>
  <c r="R57" i="22"/>
  <c r="N36" i="22"/>
  <c r="N57" i="22"/>
  <c r="Q36" i="22"/>
  <c r="Q57" i="22"/>
  <c r="N35" i="22"/>
  <c r="AD19" i="22"/>
  <c r="X19" i="22"/>
  <c r="L57" i="22"/>
  <c r="R19" i="22"/>
  <c r="H35" i="22"/>
  <c r="H56" i="22"/>
  <c r="H36" i="22"/>
  <c r="H57" i="22"/>
  <c r="K36" i="22"/>
  <c r="K57" i="22"/>
  <c r="L19" i="22"/>
  <c r="L36" i="22"/>
  <c r="X527" i="21"/>
  <c r="M535" i="21"/>
  <c r="W19" i="22"/>
  <c r="AC19" i="22"/>
  <c r="AI19" i="22"/>
  <c r="A536" i="21"/>
  <c r="A531" i="21"/>
  <c r="A539" i="21"/>
  <c r="A530" i="21"/>
  <c r="A538" i="21"/>
  <c r="A529" i="21"/>
  <c r="A537" i="21"/>
  <c r="B12" i="2"/>
  <c r="I4" i="6"/>
  <c r="M4" i="6"/>
  <c r="CE5" i="1"/>
  <c r="A528" i="21"/>
  <c r="AA11" i="2"/>
  <c r="N8" i="6" s="1"/>
  <c r="A442" i="21"/>
  <c r="BS8" i="2"/>
  <c r="E2" i="1"/>
  <c r="BR8" i="2"/>
  <c r="BX5" i="1"/>
  <c r="CA5" i="1"/>
  <c r="BY5" i="1"/>
  <c r="CB5" i="1"/>
  <c r="BR5" i="1"/>
  <c r="BU5" i="1"/>
  <c r="BS5" i="1"/>
  <c r="BV5" i="1"/>
  <c r="BL5" i="1"/>
  <c r="BO5" i="1"/>
  <c r="BM5" i="1"/>
  <c r="BP5" i="1"/>
  <c r="BF5" i="1"/>
  <c r="BI5" i="1"/>
  <c r="BG5" i="1"/>
  <c r="BJ5" i="1"/>
  <c r="AZ5" i="1"/>
  <c r="BC5" i="1"/>
  <c r="BA5" i="1"/>
  <c r="BD5" i="1"/>
  <c r="AS5" i="1"/>
  <c r="AW5" i="1"/>
  <c r="AT5" i="1"/>
  <c r="AX5" i="1"/>
  <c r="AG4" i="2"/>
  <c r="C15" i="6"/>
  <c r="C14" i="6"/>
  <c r="F20" i="5"/>
  <c r="F20" i="38"/>
  <c r="F20" i="42"/>
  <c r="F20" i="32"/>
  <c r="F20" i="39"/>
  <c r="F20" i="43"/>
  <c r="F20" i="36"/>
  <c r="F20" i="40"/>
  <c r="F20" i="44"/>
  <c r="F20" i="37"/>
  <c r="F20" i="41"/>
  <c r="F20" i="45"/>
  <c r="G4" i="1"/>
  <c r="G17" i="2"/>
  <c r="AQ7" i="2"/>
  <c r="A459" i="21" s="1"/>
  <c r="D3" i="2"/>
  <c r="I14" i="6"/>
  <c r="E7" i="53"/>
  <c r="E16" i="53"/>
  <c r="C7" i="53"/>
  <c r="D7" i="53"/>
  <c r="A235" i="21"/>
  <c r="AG6" i="2"/>
  <c r="AG17" i="2"/>
  <c r="AH6" i="2"/>
  <c r="AH17" i="2"/>
  <c r="AI6" i="2"/>
  <c r="AI17" i="2"/>
  <c r="AJ6" i="2"/>
  <c r="AJ17" i="2"/>
  <c r="D22" i="47"/>
  <c r="AN6" i="2"/>
  <c r="A457" i="21" s="1"/>
  <c r="D382" i="36"/>
  <c r="D382" i="40"/>
  <c r="D382" i="44"/>
  <c r="D382" i="37"/>
  <c r="D382" i="41"/>
  <c r="D382" i="45"/>
  <c r="D382" i="38"/>
  <c r="D382" i="42"/>
  <c r="D382" i="5"/>
  <c r="D382" i="32"/>
  <c r="D382" i="39"/>
  <c r="D382" i="43"/>
  <c r="A364" i="36"/>
  <c r="A364" i="40"/>
  <c r="A364" i="44"/>
  <c r="A364" i="37"/>
  <c r="A364" i="41"/>
  <c r="A364" i="45"/>
  <c r="A364" i="38"/>
  <c r="A364" i="42"/>
  <c r="A364" i="5"/>
  <c r="A364" i="32"/>
  <c r="A364" i="39"/>
  <c r="A364" i="43"/>
  <c r="D375" i="36"/>
  <c r="D375" i="38"/>
  <c r="D375" i="42"/>
  <c r="D375" i="5"/>
  <c r="D375" i="32"/>
  <c r="D375" i="39"/>
  <c r="D375" i="43"/>
  <c r="D375" i="40"/>
  <c r="D375" i="44"/>
  <c r="D375" i="37"/>
  <c r="D375" i="41"/>
  <c r="D375" i="45"/>
  <c r="D367" i="36"/>
  <c r="D367" i="40"/>
  <c r="D367" i="44"/>
  <c r="D367" i="37"/>
  <c r="D367" i="41"/>
  <c r="D367" i="45"/>
  <c r="D367" i="38"/>
  <c r="D367" i="42"/>
  <c r="D367" i="5"/>
  <c r="D367" i="32"/>
  <c r="D367" i="39"/>
  <c r="D367" i="43"/>
  <c r="D364" i="36"/>
  <c r="D364" i="40"/>
  <c r="D364" i="44"/>
  <c r="D364" i="37"/>
  <c r="D364" i="41"/>
  <c r="D364" i="45"/>
  <c r="D364" i="38"/>
  <c r="D364" i="42"/>
  <c r="D364" i="5"/>
  <c r="D364" i="32"/>
  <c r="D364" i="39"/>
  <c r="D364" i="43"/>
  <c r="D355" i="36"/>
  <c r="D355" i="40"/>
  <c r="D355" i="44"/>
  <c r="D355" i="37"/>
  <c r="D355" i="41"/>
  <c r="D355" i="45"/>
  <c r="D355" i="38"/>
  <c r="D355" i="42"/>
  <c r="D355" i="5"/>
  <c r="D355" i="32"/>
  <c r="D355" i="39"/>
  <c r="D355" i="43"/>
  <c r="D348" i="36"/>
  <c r="D348" i="40"/>
  <c r="D348" i="44"/>
  <c r="D348" i="42"/>
  <c r="D348" i="32"/>
  <c r="D348" i="43"/>
  <c r="D348" i="37"/>
  <c r="D348" i="41"/>
  <c r="D348" i="45"/>
  <c r="D348" i="38"/>
  <c r="D348" i="5"/>
  <c r="D348" i="39"/>
  <c r="A338" i="37"/>
  <c r="A338" i="38"/>
  <c r="A338" i="42"/>
  <c r="A338" i="5"/>
  <c r="A338" i="32"/>
  <c r="A338" i="39"/>
  <c r="A338" i="43"/>
  <c r="A338" i="36"/>
  <c r="A338" i="40"/>
  <c r="A338" i="44"/>
  <c r="A338" i="41"/>
  <c r="A338" i="45"/>
  <c r="D341" i="36"/>
  <c r="D341" i="40"/>
  <c r="D341" i="44"/>
  <c r="D341" i="37"/>
  <c r="D341" i="41"/>
  <c r="D341" i="45"/>
  <c r="D341" i="38"/>
  <c r="D341" i="42"/>
  <c r="D341" i="5"/>
  <c r="D341" i="32"/>
  <c r="D341" i="39"/>
  <c r="D341" i="43"/>
  <c r="D338" i="32"/>
  <c r="D338" i="36"/>
  <c r="D338" i="40"/>
  <c r="D338" i="44"/>
  <c r="D338" i="37"/>
  <c r="D338" i="41"/>
  <c r="D338" i="45"/>
  <c r="D338" i="38"/>
  <c r="D338" i="42"/>
  <c r="D338" i="5"/>
  <c r="D338" i="39"/>
  <c r="D338" i="43"/>
  <c r="A336" i="38"/>
  <c r="A336" i="42"/>
  <c r="A336" i="5"/>
  <c r="A336" i="32"/>
  <c r="A336" i="39"/>
  <c r="A336" i="43"/>
  <c r="A336" i="36"/>
  <c r="A336" i="40"/>
  <c r="A336" i="44"/>
  <c r="A336" i="37"/>
  <c r="A336" i="41"/>
  <c r="A336" i="45"/>
  <c r="A292" i="36"/>
  <c r="A292" i="40"/>
  <c r="A292" i="44"/>
  <c r="A292" i="37"/>
  <c r="A292" i="41"/>
  <c r="A292" i="45"/>
  <c r="A292" i="38"/>
  <c r="A292" i="42"/>
  <c r="A292" i="5"/>
  <c r="A292" i="32"/>
  <c r="A292" i="39"/>
  <c r="A292" i="43"/>
  <c r="D103" i="22"/>
  <c r="A23" i="32"/>
  <c r="A23" i="39"/>
  <c r="A23" i="43"/>
  <c r="A23" i="36"/>
  <c r="A23" i="40"/>
  <c r="A23" i="44"/>
  <c r="A23" i="37"/>
  <c r="A23" i="41"/>
  <c r="A23" i="45"/>
  <c r="A23" i="38"/>
  <c r="A23" i="42"/>
  <c r="A23" i="5"/>
  <c r="P20" i="36"/>
  <c r="P20" i="40"/>
  <c r="P20" i="44"/>
  <c r="P20" i="37"/>
  <c r="P20" i="41"/>
  <c r="P20" i="45"/>
  <c r="P20" i="38"/>
  <c r="P20" i="42"/>
  <c r="P20" i="5"/>
  <c r="P20" i="32"/>
  <c r="P20" i="39"/>
  <c r="P20" i="43"/>
  <c r="N20" i="36"/>
  <c r="N20" i="40"/>
  <c r="N20" i="44"/>
  <c r="N20" i="37"/>
  <c r="N20" i="41"/>
  <c r="N20" i="45"/>
  <c r="N20" i="38"/>
  <c r="N20" i="42"/>
  <c r="N20" i="5"/>
  <c r="N20" i="32"/>
  <c r="N20" i="39"/>
  <c r="N20" i="43"/>
  <c r="K20" i="40"/>
  <c r="K20" i="44"/>
  <c r="K20" i="41"/>
  <c r="K20" i="36"/>
  <c r="K20" i="37"/>
  <c r="K20" i="45"/>
  <c r="K20" i="38"/>
  <c r="K20" i="42"/>
  <c r="K20" i="5"/>
  <c r="K20" i="32"/>
  <c r="K20" i="39"/>
  <c r="K20" i="43"/>
  <c r="J20" i="36"/>
  <c r="J20" i="38"/>
  <c r="J20" i="42"/>
  <c r="J20" i="5"/>
  <c r="J20" i="32"/>
  <c r="J20" i="39"/>
  <c r="J20" i="43"/>
  <c r="J20" i="40"/>
  <c r="J20" i="44"/>
  <c r="J20" i="37"/>
  <c r="J20" i="41"/>
  <c r="J20" i="45"/>
  <c r="I20" i="32"/>
  <c r="I20" i="39"/>
  <c r="I20" i="43"/>
  <c r="I20" i="36"/>
  <c r="I20" i="40"/>
  <c r="I20" i="44"/>
  <c r="I20" i="37"/>
  <c r="I20" i="41"/>
  <c r="I20" i="45"/>
  <c r="I20" i="38"/>
  <c r="I20" i="42"/>
  <c r="I20" i="5"/>
  <c r="H20" i="36"/>
  <c r="H20" i="40"/>
  <c r="H20" i="44"/>
  <c r="H20" i="37"/>
  <c r="H20" i="41"/>
  <c r="H20" i="45"/>
  <c r="H20" i="38"/>
  <c r="H20" i="42"/>
  <c r="H20" i="5"/>
  <c r="H20" i="32"/>
  <c r="H20" i="39"/>
  <c r="H20" i="43"/>
  <c r="E232" i="21"/>
  <c r="E20" i="32"/>
  <c r="E20" i="39"/>
  <c r="E20" i="43"/>
  <c r="E20" i="36"/>
  <c r="E20" i="40"/>
  <c r="E20" i="44"/>
  <c r="E20" i="37"/>
  <c r="E20" i="45"/>
  <c r="E20" i="38"/>
  <c r="E20" i="42"/>
  <c r="E20" i="41"/>
  <c r="D232" i="21"/>
  <c r="D20" i="36"/>
  <c r="D20" i="40"/>
  <c r="D20" i="44"/>
  <c r="D20" i="37"/>
  <c r="D20" i="41"/>
  <c r="D20" i="45"/>
  <c r="D20" i="38"/>
  <c r="D20" i="42"/>
  <c r="D20" i="5"/>
  <c r="D20" i="32"/>
  <c r="D20" i="39"/>
  <c r="D20" i="43"/>
  <c r="A20" i="36"/>
  <c r="A20" i="38"/>
  <c r="A20" i="42"/>
  <c r="A20" i="5"/>
  <c r="A20" i="32"/>
  <c r="A20" i="39"/>
  <c r="A20" i="43"/>
  <c r="A20" i="40"/>
  <c r="A20" i="44"/>
  <c r="A20" i="37"/>
  <c r="A20" i="41"/>
  <c r="A20" i="45"/>
  <c r="M19" i="36"/>
  <c r="M19" i="40"/>
  <c r="M19" i="44"/>
  <c r="M19" i="37"/>
  <c r="M19" i="41"/>
  <c r="M19" i="45"/>
  <c r="M19" i="38"/>
  <c r="M19" i="42"/>
  <c r="M19" i="5"/>
  <c r="M19" i="32"/>
  <c r="M19" i="39"/>
  <c r="M19" i="43"/>
  <c r="H19" i="36"/>
  <c r="H19" i="40"/>
  <c r="H19" i="44"/>
  <c r="H19" i="37"/>
  <c r="H19" i="41"/>
  <c r="H19" i="45"/>
  <c r="H19" i="38"/>
  <c r="H19" i="42"/>
  <c r="H19" i="5"/>
  <c r="H19" i="32"/>
  <c r="H19" i="39"/>
  <c r="H19" i="43"/>
  <c r="M18" i="36"/>
  <c r="M18" i="40"/>
  <c r="M18" i="44"/>
  <c r="M18" i="37"/>
  <c r="M18" i="41"/>
  <c r="M18" i="45"/>
  <c r="M18" i="38"/>
  <c r="M18" i="42"/>
  <c r="M18" i="5"/>
  <c r="M18" i="32"/>
  <c r="M18" i="39"/>
  <c r="M18" i="43"/>
  <c r="H18" i="40"/>
  <c r="H18" i="44"/>
  <c r="H18" i="45"/>
  <c r="H18" i="36"/>
  <c r="H18" i="37"/>
  <c r="H18" i="41"/>
  <c r="H18" i="38"/>
  <c r="H18" i="42"/>
  <c r="H18" i="5"/>
  <c r="H18" i="32"/>
  <c r="H18" i="39"/>
  <c r="H18" i="43"/>
  <c r="O14" i="32"/>
  <c r="O14" i="39"/>
  <c r="O14" i="43"/>
  <c r="O14" i="36"/>
  <c r="O14" i="40"/>
  <c r="O14" i="44"/>
  <c r="O14" i="37"/>
  <c r="O14" i="41"/>
  <c r="O14" i="45"/>
  <c r="O14" i="38"/>
  <c r="O14" i="42"/>
  <c r="O14" i="5"/>
  <c r="J14" i="36"/>
  <c r="J14" i="40"/>
  <c r="J14" i="44"/>
  <c r="J14" i="37"/>
  <c r="J14" i="41"/>
  <c r="J14" i="45"/>
  <c r="J14" i="38"/>
  <c r="J14" i="42"/>
  <c r="J14" i="5"/>
  <c r="J14" i="32"/>
  <c r="J14" i="39"/>
  <c r="J14" i="43"/>
  <c r="M10" i="36"/>
  <c r="M10" i="40"/>
  <c r="M10" i="44"/>
  <c r="M10" i="37"/>
  <c r="M10" i="41"/>
  <c r="M10" i="45"/>
  <c r="M10" i="38"/>
  <c r="M10" i="42"/>
  <c r="M10" i="5"/>
  <c r="M10" i="32"/>
  <c r="M10" i="39"/>
  <c r="M10" i="43"/>
  <c r="J442" i="21"/>
  <c r="J10" i="36"/>
  <c r="J10" i="40"/>
  <c r="J10" i="44"/>
  <c r="J10" i="37"/>
  <c r="J10" i="41"/>
  <c r="J10" i="45"/>
  <c r="J10" i="38"/>
  <c r="J10" i="42"/>
  <c r="J10" i="5"/>
  <c r="J10" i="32"/>
  <c r="J10" i="39"/>
  <c r="J10" i="43"/>
  <c r="O2" i="36"/>
  <c r="O2" i="40"/>
  <c r="O2" i="44"/>
  <c r="O2" i="37"/>
  <c r="O2" i="41"/>
  <c r="O2" i="45"/>
  <c r="O2" i="38"/>
  <c r="O2" i="42"/>
  <c r="O2" i="5"/>
  <c r="O2" i="32"/>
  <c r="O2" i="39"/>
  <c r="O2" i="43"/>
  <c r="E2" i="36"/>
  <c r="E2" i="40"/>
  <c r="E2" i="44"/>
  <c r="E2" i="37"/>
  <c r="E2" i="41"/>
  <c r="E2" i="45"/>
  <c r="E2" i="38"/>
  <c r="E2" i="42"/>
  <c r="E2" i="5"/>
  <c r="E2" i="32"/>
  <c r="E2" i="39"/>
  <c r="E2" i="43"/>
  <c r="H2" i="25"/>
  <c r="H2" i="28"/>
  <c r="H2" i="29"/>
  <c r="E2" i="22"/>
  <c r="E2" i="30"/>
  <c r="C4" i="1"/>
  <c r="A232" i="21"/>
  <c r="E4" i="6"/>
  <c r="D56" i="22"/>
  <c r="D33" i="22"/>
  <c r="D53" i="22"/>
  <c r="N18" i="22"/>
  <c r="AF18" i="22"/>
  <c r="T18" i="22"/>
  <c r="Z18" i="22"/>
  <c r="AF19" i="22"/>
  <c r="H18" i="22"/>
  <c r="A24" i="21"/>
  <c r="T19" i="22"/>
  <c r="Z19" i="22"/>
  <c r="H19" i="22"/>
  <c r="N19" i="22"/>
  <c r="K19" i="22"/>
  <c r="Q19" i="22"/>
  <c r="C4" i="6"/>
  <c r="D18" i="22"/>
  <c r="M459" i="21"/>
  <c r="L459" i="21"/>
  <c r="J459" i="21"/>
  <c r="I459" i="21"/>
  <c r="H231" i="21"/>
  <c r="H459" i="21"/>
  <c r="L442" i="21"/>
  <c r="W8" i="2"/>
  <c r="P20" i="21"/>
  <c r="P231" i="21"/>
  <c r="T20" i="21"/>
  <c r="T231" i="21"/>
  <c r="X20" i="21"/>
  <c r="X231" i="21"/>
  <c r="L20" i="21"/>
  <c r="L231" i="21"/>
  <c r="Z232" i="21"/>
  <c r="J232" i="21"/>
  <c r="N232" i="21"/>
  <c r="R232" i="21"/>
  <c r="V232" i="21"/>
  <c r="D21" i="21"/>
  <c r="H20" i="21"/>
  <c r="A21" i="21"/>
  <c r="E21" i="21"/>
  <c r="X21" i="21"/>
  <c r="Y21" i="21"/>
  <c r="Z21" i="21"/>
  <c r="P21" i="21"/>
  <c r="T21" i="21"/>
  <c r="Q21" i="21"/>
  <c r="U21" i="21"/>
  <c r="R21" i="21"/>
  <c r="V21" i="21"/>
  <c r="H21" i="21"/>
  <c r="L21" i="21"/>
  <c r="I21" i="21"/>
  <c r="M21" i="21"/>
  <c r="J21" i="21"/>
  <c r="N21" i="21"/>
  <c r="E4" i="1"/>
  <c r="D4" i="1"/>
  <c r="A4" i="1"/>
  <c r="H2" i="47"/>
  <c r="E2" i="21"/>
  <c r="B4" i="1"/>
  <c r="A4" i="6"/>
  <c r="A7" i="1"/>
  <c r="AG5" i="1"/>
  <c r="AP5" i="1"/>
  <c r="AJ5" i="1"/>
  <c r="AD5" i="1"/>
  <c r="AM5" i="1"/>
  <c r="AQ5" i="1"/>
  <c r="AK5" i="1"/>
  <c r="AE5" i="1"/>
  <c r="AN5" i="1"/>
  <c r="AH5" i="1"/>
  <c r="X5" i="1"/>
  <c r="R5" i="1"/>
  <c r="AA5" i="1"/>
  <c r="U5" i="1"/>
  <c r="O5" i="1"/>
  <c r="Y5" i="1"/>
  <c r="S5" i="1"/>
  <c r="AB5" i="1"/>
  <c r="V5" i="1"/>
  <c r="P5" i="1"/>
  <c r="I5" i="1"/>
  <c r="L5" i="1"/>
  <c r="J5" i="1"/>
  <c r="M5" i="1"/>
  <c r="B19" i="2"/>
  <c r="AL6" i="2"/>
  <c r="AA7" i="2"/>
  <c r="N4" i="6" s="1"/>
  <c r="AD7" i="2"/>
  <c r="AB7" i="2"/>
  <c r="O4" i="6" s="1"/>
  <c r="AE7" i="2"/>
  <c r="W10" i="2"/>
  <c r="Y7" i="2"/>
  <c r="R6" i="2"/>
  <c r="B17" i="2"/>
  <c r="AA6" i="2"/>
  <c r="B14" i="2"/>
  <c r="B13" i="2"/>
  <c r="W6" i="2"/>
  <c r="B18" i="2"/>
  <c r="N7" i="2"/>
  <c r="S7" i="2"/>
  <c r="B10" i="2"/>
  <c r="M6" i="2"/>
  <c r="B9" i="2"/>
  <c r="G7" i="2"/>
  <c r="B7" i="2"/>
  <c r="G6" i="2"/>
  <c r="A3" i="46"/>
  <c r="B2" i="13" s="1"/>
  <c r="M7" i="64" l="1"/>
  <c r="P7" i="65"/>
  <c r="A7" i="64"/>
  <c r="A7" i="65"/>
  <c r="A8" i="63"/>
  <c r="G8" i="63"/>
  <c r="A6" i="38"/>
  <c r="A212" i="30"/>
  <c r="P6" i="2"/>
  <c r="U6" i="2"/>
  <c r="D35" i="22"/>
  <c r="B11" i="2"/>
  <c r="K7" i="2"/>
  <c r="AB122" i="21"/>
  <c r="AB333" i="21"/>
  <c r="AB257" i="21"/>
  <c r="AB46" i="21"/>
  <c r="AB321" i="21"/>
  <c r="AB110" i="21"/>
  <c r="AB385" i="21"/>
  <c r="AB174" i="21"/>
  <c r="AB50" i="21"/>
  <c r="AB261" i="21"/>
  <c r="AB114" i="21"/>
  <c r="AB325" i="21"/>
  <c r="AB178" i="21"/>
  <c r="AB389" i="21"/>
  <c r="AB265" i="21"/>
  <c r="AB54" i="21"/>
  <c r="AB118" i="21"/>
  <c r="AB329" i="21"/>
  <c r="AB393" i="21"/>
  <c r="AB182" i="21"/>
  <c r="AB106" i="21"/>
  <c r="AB317" i="21"/>
  <c r="AB218" i="21"/>
  <c r="AB429" i="21"/>
  <c r="AB51" i="21"/>
  <c r="AB262" i="21"/>
  <c r="AB83" i="21"/>
  <c r="AB294" i="21"/>
  <c r="AB115" i="21"/>
  <c r="AB326" i="21"/>
  <c r="AB354" i="21"/>
  <c r="AB143" i="21"/>
  <c r="AB163" i="21"/>
  <c r="AB374" i="21"/>
  <c r="AB179" i="21"/>
  <c r="AB390" i="21"/>
  <c r="AB195" i="21"/>
  <c r="AB406" i="21"/>
  <c r="AB211" i="21"/>
  <c r="AB422" i="21"/>
  <c r="AB255" i="21"/>
  <c r="AB44" i="21"/>
  <c r="AB271" i="21"/>
  <c r="AB60" i="21"/>
  <c r="AB287" i="21"/>
  <c r="AB76" i="21"/>
  <c r="AB303" i="21"/>
  <c r="AB92" i="21"/>
  <c r="AB319" i="21"/>
  <c r="AB108" i="21"/>
  <c r="AB335" i="21"/>
  <c r="AB124" i="21"/>
  <c r="AB351" i="21"/>
  <c r="AB140" i="21"/>
  <c r="AB367" i="21"/>
  <c r="AB156" i="21"/>
  <c r="AB383" i="21"/>
  <c r="AB172" i="21"/>
  <c r="AB399" i="21"/>
  <c r="AB188" i="21"/>
  <c r="AB415" i="21"/>
  <c r="AB204" i="21"/>
  <c r="AB431" i="21"/>
  <c r="AB220" i="21"/>
  <c r="AB250" i="21"/>
  <c r="AB39" i="21"/>
  <c r="AB282" i="21"/>
  <c r="AB71" i="21"/>
  <c r="AB314" i="21"/>
  <c r="AB103" i="21"/>
  <c r="AB139" i="21"/>
  <c r="AB350" i="21"/>
  <c r="AB248" i="21"/>
  <c r="AB37" i="21"/>
  <c r="AB264" i="21"/>
  <c r="AB53" i="21"/>
  <c r="AB280" i="21"/>
  <c r="AB69" i="21"/>
  <c r="AB296" i="21"/>
  <c r="AB85" i="21"/>
  <c r="AB312" i="21"/>
  <c r="AB101" i="21"/>
  <c r="AB328" i="21"/>
  <c r="AB117" i="21"/>
  <c r="AB344" i="21"/>
  <c r="AB133" i="21"/>
  <c r="AB360" i="21"/>
  <c r="AB149" i="21"/>
  <c r="AB376" i="21"/>
  <c r="AB165" i="21"/>
  <c r="AB392" i="21"/>
  <c r="AB181" i="21"/>
  <c r="AB408" i="21"/>
  <c r="AB197" i="21"/>
  <c r="AB424" i="21"/>
  <c r="AB213" i="21"/>
  <c r="AB42" i="21"/>
  <c r="AB253" i="21"/>
  <c r="AB154" i="21"/>
  <c r="AB365" i="21"/>
  <c r="AB273" i="21"/>
  <c r="AB62" i="21"/>
  <c r="AB337" i="21"/>
  <c r="AB126" i="21"/>
  <c r="AB401" i="21"/>
  <c r="AB190" i="21"/>
  <c r="AB66" i="21"/>
  <c r="AB277" i="21"/>
  <c r="AB130" i="21"/>
  <c r="AB341" i="21"/>
  <c r="AB194" i="21"/>
  <c r="AB405" i="21"/>
  <c r="AB281" i="21"/>
  <c r="AB70" i="21"/>
  <c r="AB345" i="21"/>
  <c r="AB134" i="21"/>
  <c r="AB409" i="21"/>
  <c r="AB198" i="21"/>
  <c r="AB138" i="21"/>
  <c r="AB349" i="21"/>
  <c r="AB59" i="21"/>
  <c r="AB270" i="21"/>
  <c r="AB91" i="21"/>
  <c r="AB302" i="21"/>
  <c r="AB123" i="21"/>
  <c r="AB334" i="21"/>
  <c r="AB362" i="21"/>
  <c r="AB151" i="21"/>
  <c r="AB378" i="21"/>
  <c r="AB167" i="21"/>
  <c r="AB394" i="21"/>
  <c r="AB183" i="21"/>
  <c r="AB410" i="21"/>
  <c r="AB199" i="21"/>
  <c r="AB426" i="21"/>
  <c r="AB215" i="21"/>
  <c r="AB243" i="21"/>
  <c r="AB32" i="21"/>
  <c r="AB259" i="21"/>
  <c r="AB48" i="21"/>
  <c r="AB275" i="21"/>
  <c r="AB64" i="21"/>
  <c r="AB291" i="21"/>
  <c r="AB80" i="21"/>
  <c r="AB307" i="21"/>
  <c r="AB96" i="21"/>
  <c r="AB323" i="21"/>
  <c r="AB112" i="21"/>
  <c r="AB339" i="21"/>
  <c r="AB128" i="21"/>
  <c r="AB355" i="21"/>
  <c r="AB144" i="21"/>
  <c r="AB371" i="21"/>
  <c r="AB160" i="21"/>
  <c r="AB387" i="21"/>
  <c r="AB176" i="21"/>
  <c r="AB403" i="21"/>
  <c r="AB192" i="21"/>
  <c r="AB419" i="21"/>
  <c r="AB208" i="21"/>
  <c r="AB435" i="21"/>
  <c r="AB224" i="21"/>
  <c r="AB258" i="21"/>
  <c r="AB47" i="21"/>
  <c r="AB290" i="21"/>
  <c r="AB79" i="21"/>
  <c r="AB322" i="21"/>
  <c r="AB111" i="21"/>
  <c r="AB147" i="21"/>
  <c r="AB358" i="21"/>
  <c r="AB252" i="21"/>
  <c r="AB41" i="21"/>
  <c r="AB268" i="21"/>
  <c r="AB57" i="21"/>
  <c r="AB284" i="21"/>
  <c r="AB73" i="21"/>
  <c r="AB300" i="21"/>
  <c r="AB89" i="21"/>
  <c r="AB316" i="21"/>
  <c r="AB105" i="21"/>
  <c r="AB332" i="21"/>
  <c r="AB121" i="21"/>
  <c r="AB348" i="21"/>
  <c r="AB137" i="21"/>
  <c r="AB364" i="21"/>
  <c r="AB153" i="21"/>
  <c r="AB380" i="21"/>
  <c r="AB169" i="21"/>
  <c r="AB396" i="21"/>
  <c r="AB185" i="21"/>
  <c r="AB412" i="21"/>
  <c r="AB201" i="21"/>
  <c r="AB428" i="21"/>
  <c r="AB217" i="21"/>
  <c r="AB58" i="21"/>
  <c r="AB269" i="21"/>
  <c r="AB186" i="21"/>
  <c r="AB397" i="21"/>
  <c r="AB289" i="21"/>
  <c r="AB78" i="21"/>
  <c r="AB353" i="21"/>
  <c r="AB142" i="21"/>
  <c r="AB417" i="21"/>
  <c r="AB206" i="21"/>
  <c r="AB82" i="21"/>
  <c r="AB293" i="21"/>
  <c r="AB146" i="21"/>
  <c r="AB357" i="21"/>
  <c r="AB210" i="21"/>
  <c r="AB421" i="21"/>
  <c r="AB297" i="21"/>
  <c r="AB86" i="21"/>
  <c r="AB361" i="21"/>
  <c r="AB150" i="21"/>
  <c r="AB425" i="21"/>
  <c r="AB214" i="21"/>
  <c r="AB170" i="21"/>
  <c r="AB381" i="21"/>
  <c r="AB35" i="21"/>
  <c r="AB246" i="21"/>
  <c r="AB67" i="21"/>
  <c r="AB278" i="21"/>
  <c r="AB99" i="21"/>
  <c r="AB310" i="21"/>
  <c r="AB131" i="21"/>
  <c r="AB342" i="21"/>
  <c r="AB155" i="21"/>
  <c r="AB366" i="21"/>
  <c r="AB171" i="21"/>
  <c r="AB382" i="21"/>
  <c r="AB187" i="21"/>
  <c r="AB398" i="21"/>
  <c r="AB203" i="21"/>
  <c r="AB414" i="21"/>
  <c r="AB219" i="21"/>
  <c r="AB430" i="21"/>
  <c r="AB247" i="21"/>
  <c r="AB36" i="21"/>
  <c r="AB263" i="21"/>
  <c r="AB52" i="21"/>
  <c r="AB279" i="21"/>
  <c r="AB68" i="21"/>
  <c r="AB295" i="21"/>
  <c r="AB84" i="21"/>
  <c r="AB311" i="21"/>
  <c r="AB100" i="21"/>
  <c r="AB327" i="21"/>
  <c r="AB116" i="21"/>
  <c r="AB343" i="21"/>
  <c r="AB132" i="21"/>
  <c r="AB359" i="21"/>
  <c r="AB148" i="21"/>
  <c r="AB375" i="21"/>
  <c r="AB164" i="21"/>
  <c r="AB391" i="21"/>
  <c r="AB180" i="21"/>
  <c r="AB407" i="21"/>
  <c r="AB196" i="21"/>
  <c r="AB423" i="21"/>
  <c r="AB212" i="21"/>
  <c r="AB433" i="21"/>
  <c r="AB222" i="21"/>
  <c r="AB266" i="21"/>
  <c r="AB55" i="21"/>
  <c r="AB298" i="21"/>
  <c r="AB87" i="21"/>
  <c r="AB330" i="21"/>
  <c r="AB119" i="21"/>
  <c r="AB256" i="21"/>
  <c r="AB45" i="21"/>
  <c r="AB272" i="21"/>
  <c r="AB61" i="21"/>
  <c r="AB288" i="21"/>
  <c r="AB77" i="21"/>
  <c r="AB304" i="21"/>
  <c r="AB93" i="21"/>
  <c r="AB320" i="21"/>
  <c r="AB109" i="21"/>
  <c r="AB336" i="21"/>
  <c r="AB125" i="21"/>
  <c r="AB352" i="21"/>
  <c r="AB141" i="21"/>
  <c r="AB368" i="21"/>
  <c r="AB157" i="21"/>
  <c r="AB384" i="21"/>
  <c r="AB173" i="21"/>
  <c r="AB400" i="21"/>
  <c r="AB189" i="21"/>
  <c r="AB416" i="21"/>
  <c r="AB205" i="21"/>
  <c r="AB432" i="21"/>
  <c r="AB221" i="21"/>
  <c r="AB90" i="21"/>
  <c r="AB301" i="21"/>
  <c r="AB241" i="21"/>
  <c r="AB30" i="21"/>
  <c r="AB94" i="21"/>
  <c r="AB305" i="21"/>
  <c r="AB369" i="21"/>
  <c r="AB158" i="21"/>
  <c r="AB34" i="21"/>
  <c r="AB245" i="21"/>
  <c r="AB98" i="21"/>
  <c r="AB309" i="21"/>
  <c r="AB162" i="21"/>
  <c r="AB373" i="21"/>
  <c r="AB249" i="21"/>
  <c r="AB38" i="21"/>
  <c r="AB313" i="21"/>
  <c r="AB102" i="21"/>
  <c r="AB377" i="21"/>
  <c r="AB166" i="21"/>
  <c r="AB74" i="21"/>
  <c r="AB285" i="21"/>
  <c r="AB202" i="21"/>
  <c r="AB413" i="21"/>
  <c r="AB43" i="21"/>
  <c r="AB254" i="21"/>
  <c r="AB75" i="21"/>
  <c r="AB286" i="21"/>
  <c r="AB107" i="21"/>
  <c r="AB318" i="21"/>
  <c r="AB346" i="21"/>
  <c r="AB135" i="21"/>
  <c r="AB370" i="21"/>
  <c r="AB159" i="21"/>
  <c r="AB386" i="21"/>
  <c r="AB175" i="21"/>
  <c r="AB402" i="21"/>
  <c r="AB191" i="21"/>
  <c r="AB418" i="21"/>
  <c r="AB207" i="21"/>
  <c r="AB434" i="21"/>
  <c r="AB223" i="21"/>
  <c r="AB251" i="21"/>
  <c r="AB40" i="21"/>
  <c r="AB267" i="21"/>
  <c r="AB56" i="21"/>
  <c r="AB283" i="21"/>
  <c r="AB72" i="21"/>
  <c r="AB299" i="21"/>
  <c r="AB88" i="21"/>
  <c r="AB315" i="21"/>
  <c r="AB104" i="21"/>
  <c r="AB331" i="21"/>
  <c r="AB120" i="21"/>
  <c r="AB347" i="21"/>
  <c r="AB136" i="21"/>
  <c r="AB363" i="21"/>
  <c r="AB152" i="21"/>
  <c r="AB379" i="21"/>
  <c r="AB168" i="21"/>
  <c r="AB395" i="21"/>
  <c r="AB184" i="21"/>
  <c r="AB411" i="21"/>
  <c r="AB200" i="21"/>
  <c r="AB427" i="21"/>
  <c r="AB216" i="21"/>
  <c r="AB242" i="21"/>
  <c r="AB31" i="21"/>
  <c r="AB274" i="21"/>
  <c r="AB63" i="21"/>
  <c r="AB306" i="21"/>
  <c r="AB95" i="21"/>
  <c r="AB338" i="21"/>
  <c r="AB127" i="21"/>
  <c r="AB244" i="21"/>
  <c r="AB33" i="21"/>
  <c r="AB260" i="21"/>
  <c r="AB49" i="21"/>
  <c r="AB276" i="21"/>
  <c r="AB65" i="21"/>
  <c r="AB292" i="21"/>
  <c r="AB81" i="21"/>
  <c r="AB308" i="21"/>
  <c r="AB97" i="21"/>
  <c r="AB324" i="21"/>
  <c r="AB113" i="21"/>
  <c r="AB340" i="21"/>
  <c r="AB129" i="21"/>
  <c r="AB356" i="21"/>
  <c r="AB145" i="21"/>
  <c r="AB372" i="21"/>
  <c r="AB161" i="21"/>
  <c r="AB388" i="21"/>
  <c r="AB177" i="21"/>
  <c r="AB404" i="21"/>
  <c r="AB193" i="21"/>
  <c r="AB420" i="21"/>
  <c r="AB209" i="21"/>
  <c r="AB436" i="21"/>
  <c r="AB225" i="21"/>
  <c r="AB29" i="21"/>
  <c r="AB237" i="21"/>
  <c r="AB26" i="21"/>
  <c r="AB238" i="21"/>
  <c r="AB28" i="21"/>
  <c r="AB239" i="21"/>
  <c r="J6" i="60"/>
  <c r="A6" i="39"/>
  <c r="A6" i="60"/>
  <c r="A6" i="30"/>
  <c r="A7" i="29"/>
  <c r="A6" i="37"/>
  <c r="A6" i="5"/>
  <c r="A6" i="32"/>
  <c r="A7" i="47"/>
  <c r="A6" i="45"/>
  <c r="A6" i="42"/>
  <c r="A6" i="40"/>
  <c r="A6" i="36"/>
  <c r="A6" i="22"/>
  <c r="A7" i="25"/>
  <c r="A6" i="41"/>
  <c r="A6" i="43"/>
  <c r="A7" i="28"/>
  <c r="A6" i="44"/>
  <c r="M7" i="29"/>
  <c r="J6" i="37"/>
  <c r="J6" i="41"/>
  <c r="J6" i="45"/>
  <c r="J6" i="38"/>
  <c r="J6" i="42"/>
  <c r="J6" i="32"/>
  <c r="J6" i="39"/>
  <c r="J6" i="43"/>
  <c r="J6" i="36"/>
  <c r="J6" i="40"/>
  <c r="J6" i="44"/>
  <c r="N7" i="25"/>
  <c r="M7" i="28"/>
  <c r="M7" i="47"/>
  <c r="J6" i="30"/>
  <c r="J6" i="5"/>
  <c r="J6" i="21"/>
  <c r="K6" i="22"/>
  <c r="A6" i="21"/>
  <c r="AJ5" i="2"/>
  <c r="AI5" i="2"/>
  <c r="AH5" i="2"/>
  <c r="AG5" i="2"/>
  <c r="E18" i="2" s="1"/>
  <c r="A227" i="39"/>
  <c r="A227" i="43"/>
  <c r="A227" i="36"/>
  <c r="A227" i="40"/>
  <c r="A227" i="44"/>
  <c r="A227" i="37"/>
  <c r="A227" i="41"/>
  <c r="A227" i="45"/>
  <c r="A227" i="38"/>
  <c r="A227" i="42"/>
  <c r="A227" i="32"/>
  <c r="A227" i="5"/>
  <c r="AS12" i="1" l="1"/>
  <c r="AS13" i="1"/>
  <c r="AS18" i="1"/>
  <c r="AS19" i="1"/>
  <c r="AS20" i="1"/>
  <c r="AS17" i="1"/>
  <c r="AS23" i="1"/>
  <c r="AS15" i="1"/>
  <c r="AE491" i="21"/>
  <c r="AF491" i="21"/>
  <c r="AG491" i="21"/>
  <c r="AH491" i="21"/>
  <c r="M224" i="45"/>
  <c r="M223" i="45"/>
  <c r="M222" i="45"/>
  <c r="M221" i="45"/>
  <c r="M220" i="45"/>
  <c r="M219" i="45"/>
  <c r="M218" i="45"/>
  <c r="M217" i="45"/>
  <c r="M216" i="45"/>
  <c r="M215" i="45"/>
  <c r="M214" i="45"/>
  <c r="M213" i="45"/>
  <c r="M212" i="45"/>
  <c r="M211" i="45"/>
  <c r="M210" i="45"/>
  <c r="M209" i="45"/>
  <c r="M208" i="45"/>
  <c r="M207" i="45"/>
  <c r="M206" i="45"/>
  <c r="M205" i="45"/>
  <c r="M204" i="45"/>
  <c r="M203" i="45"/>
  <c r="M202" i="45"/>
  <c r="M201" i="45"/>
  <c r="M200" i="45"/>
  <c r="M199" i="45"/>
  <c r="M198" i="45"/>
  <c r="M197" i="45"/>
  <c r="M196" i="45"/>
  <c r="M195" i="45"/>
  <c r="M194" i="45"/>
  <c r="M193" i="45"/>
  <c r="M192" i="45"/>
  <c r="M191" i="45"/>
  <c r="M190" i="45"/>
  <c r="M189" i="45"/>
  <c r="M188" i="45"/>
  <c r="M187" i="45"/>
  <c r="M186" i="45"/>
  <c r="M185" i="45"/>
  <c r="M184" i="45"/>
  <c r="M183" i="45"/>
  <c r="M182" i="45"/>
  <c r="M181" i="45"/>
  <c r="M180" i="45"/>
  <c r="M179" i="45"/>
  <c r="M178" i="45"/>
  <c r="M177" i="45"/>
  <c r="M176" i="45"/>
  <c r="M175" i="45"/>
  <c r="M174" i="45"/>
  <c r="M173" i="45"/>
  <c r="M172" i="45"/>
  <c r="M171" i="45"/>
  <c r="M170" i="45"/>
  <c r="M169" i="45"/>
  <c r="M168" i="45"/>
  <c r="M167" i="45"/>
  <c r="M166" i="45"/>
  <c r="M165" i="45"/>
  <c r="M164" i="45"/>
  <c r="M163" i="45"/>
  <c r="M162" i="45"/>
  <c r="M161" i="45"/>
  <c r="M160" i="45"/>
  <c r="M159" i="45"/>
  <c r="M158" i="45"/>
  <c r="M157" i="45"/>
  <c r="M156" i="45"/>
  <c r="M155" i="45"/>
  <c r="M154" i="45"/>
  <c r="M153" i="45"/>
  <c r="M152" i="45"/>
  <c r="M151" i="45"/>
  <c r="M150" i="45"/>
  <c r="M149" i="45"/>
  <c r="M148" i="45"/>
  <c r="M147" i="45"/>
  <c r="M146" i="45"/>
  <c r="M145" i="45"/>
  <c r="M144" i="45"/>
  <c r="M143" i="45"/>
  <c r="M142" i="45"/>
  <c r="M141" i="45"/>
  <c r="M140" i="45"/>
  <c r="M139" i="45"/>
  <c r="M138" i="45"/>
  <c r="M137" i="45"/>
  <c r="M136" i="45"/>
  <c r="M135" i="45"/>
  <c r="M134" i="45"/>
  <c r="M133" i="45"/>
  <c r="M132" i="45"/>
  <c r="M131" i="45"/>
  <c r="M130" i="45"/>
  <c r="M129" i="45"/>
  <c r="M128" i="45"/>
  <c r="M127" i="45"/>
  <c r="M126" i="45"/>
  <c r="M125" i="45"/>
  <c r="M124" i="45"/>
  <c r="M123" i="45"/>
  <c r="M122" i="45"/>
  <c r="M121" i="45"/>
  <c r="M120" i="45"/>
  <c r="M119" i="45"/>
  <c r="M118" i="45"/>
  <c r="M117" i="45"/>
  <c r="M116" i="45"/>
  <c r="M115" i="45"/>
  <c r="M114" i="45"/>
  <c r="M113" i="45"/>
  <c r="M112" i="45"/>
  <c r="M111" i="45"/>
  <c r="M110" i="45"/>
  <c r="M109" i="45"/>
  <c r="M108" i="45"/>
  <c r="M107" i="45"/>
  <c r="M106" i="45"/>
  <c r="M105" i="45"/>
  <c r="M104" i="45"/>
  <c r="M103" i="45"/>
  <c r="M102" i="45"/>
  <c r="M101" i="45"/>
  <c r="M100" i="45"/>
  <c r="M99" i="45"/>
  <c r="M98" i="45"/>
  <c r="M97" i="45"/>
  <c r="M96" i="45"/>
  <c r="M95" i="45"/>
  <c r="M94" i="45"/>
  <c r="M93" i="45"/>
  <c r="M92" i="45"/>
  <c r="M91" i="45"/>
  <c r="M90" i="45"/>
  <c r="M89" i="45"/>
  <c r="M88" i="45"/>
  <c r="M87" i="45"/>
  <c r="M86" i="45"/>
  <c r="M85" i="45"/>
  <c r="M84" i="45"/>
  <c r="M83" i="45"/>
  <c r="M82" i="45"/>
  <c r="M81" i="45"/>
  <c r="M80" i="45"/>
  <c r="M79" i="45"/>
  <c r="M78" i="45"/>
  <c r="M77" i="45"/>
  <c r="M76" i="45"/>
  <c r="M75" i="45"/>
  <c r="M74" i="45"/>
  <c r="M73" i="45"/>
  <c r="M72" i="45"/>
  <c r="M69" i="45"/>
  <c r="M68" i="45"/>
  <c r="M67" i="45"/>
  <c r="M66" i="45"/>
  <c r="M65" i="45"/>
  <c r="M64" i="45"/>
  <c r="M63" i="45"/>
  <c r="M60" i="45"/>
  <c r="M59" i="45"/>
  <c r="M56" i="45"/>
  <c r="M55" i="45"/>
  <c r="M54" i="45"/>
  <c r="M53" i="45"/>
  <c r="M52" i="45"/>
  <c r="M51" i="45"/>
  <c r="M50" i="45"/>
  <c r="M49" i="45"/>
  <c r="M48" i="45"/>
  <c r="M47" i="45"/>
  <c r="M46" i="45"/>
  <c r="M43" i="45"/>
  <c r="M42" i="45"/>
  <c r="M41" i="45"/>
  <c r="M37" i="45"/>
  <c r="H224" i="45"/>
  <c r="H223" i="45"/>
  <c r="H222" i="45"/>
  <c r="H221" i="45"/>
  <c r="H220" i="45"/>
  <c r="H219" i="45"/>
  <c r="H218" i="45"/>
  <c r="H217" i="45"/>
  <c r="H216" i="45"/>
  <c r="H215" i="45"/>
  <c r="H214" i="45"/>
  <c r="H213" i="45"/>
  <c r="H212" i="45"/>
  <c r="H211" i="45"/>
  <c r="H210" i="45"/>
  <c r="H209" i="45"/>
  <c r="H208" i="45"/>
  <c r="H207" i="45"/>
  <c r="H206" i="45"/>
  <c r="H205" i="45"/>
  <c r="H204" i="45"/>
  <c r="H203" i="45"/>
  <c r="H202" i="45"/>
  <c r="H201" i="45"/>
  <c r="H200" i="45"/>
  <c r="H199" i="45"/>
  <c r="H198" i="45"/>
  <c r="H197" i="45"/>
  <c r="H196" i="45"/>
  <c r="H195" i="45"/>
  <c r="H194" i="45"/>
  <c r="H193" i="45"/>
  <c r="H192" i="45"/>
  <c r="H191" i="45"/>
  <c r="H190" i="45"/>
  <c r="H189" i="45"/>
  <c r="H188" i="45"/>
  <c r="H187" i="45"/>
  <c r="H186" i="45"/>
  <c r="H185" i="45"/>
  <c r="H184" i="45"/>
  <c r="H183" i="45"/>
  <c r="H182" i="45"/>
  <c r="H181" i="45"/>
  <c r="H180" i="45"/>
  <c r="H179" i="45"/>
  <c r="H178" i="45"/>
  <c r="H177" i="45"/>
  <c r="H176" i="45"/>
  <c r="H175" i="45"/>
  <c r="H174" i="45"/>
  <c r="H173" i="45"/>
  <c r="H172" i="45"/>
  <c r="H171" i="45"/>
  <c r="H170" i="45"/>
  <c r="H169" i="45"/>
  <c r="H168" i="45"/>
  <c r="H167" i="45"/>
  <c r="H166" i="45"/>
  <c r="H165" i="45"/>
  <c r="H164" i="45"/>
  <c r="H163" i="45"/>
  <c r="H162" i="45"/>
  <c r="H161" i="45"/>
  <c r="H160" i="45"/>
  <c r="H159" i="45"/>
  <c r="H158" i="45"/>
  <c r="H157" i="45"/>
  <c r="H156" i="45"/>
  <c r="H155" i="45"/>
  <c r="H154" i="45"/>
  <c r="H153" i="45"/>
  <c r="H152" i="45"/>
  <c r="H151" i="45"/>
  <c r="H150" i="45"/>
  <c r="H149" i="45"/>
  <c r="H148" i="45"/>
  <c r="H147" i="45"/>
  <c r="H146" i="45"/>
  <c r="H145" i="45"/>
  <c r="H144" i="45"/>
  <c r="H143" i="45"/>
  <c r="H142" i="45"/>
  <c r="H141" i="45"/>
  <c r="H140" i="45"/>
  <c r="H139" i="45"/>
  <c r="H138" i="45"/>
  <c r="H137" i="45"/>
  <c r="H136" i="45"/>
  <c r="H135" i="45"/>
  <c r="H134" i="45"/>
  <c r="H133" i="45"/>
  <c r="H132" i="45"/>
  <c r="H131" i="45"/>
  <c r="H130" i="45"/>
  <c r="H129" i="45"/>
  <c r="H128" i="45"/>
  <c r="H127" i="45"/>
  <c r="H126" i="45"/>
  <c r="H125" i="45"/>
  <c r="H124" i="45"/>
  <c r="H123" i="45"/>
  <c r="H122" i="45"/>
  <c r="H121" i="45"/>
  <c r="H120" i="45"/>
  <c r="H119" i="45"/>
  <c r="H118" i="45"/>
  <c r="H117" i="45"/>
  <c r="H116" i="45"/>
  <c r="H115" i="45"/>
  <c r="H114" i="45"/>
  <c r="H113" i="45"/>
  <c r="H112" i="45"/>
  <c r="H111" i="45"/>
  <c r="H110" i="45"/>
  <c r="H109" i="45"/>
  <c r="H108" i="45"/>
  <c r="H107" i="45"/>
  <c r="H106" i="45"/>
  <c r="H105" i="45"/>
  <c r="H104" i="45"/>
  <c r="H103" i="45"/>
  <c r="H102" i="45"/>
  <c r="H101" i="45"/>
  <c r="H100" i="45"/>
  <c r="H99" i="45"/>
  <c r="H98" i="45"/>
  <c r="H97" i="45"/>
  <c r="H96" i="45"/>
  <c r="H95" i="45"/>
  <c r="H94" i="45"/>
  <c r="H93" i="45"/>
  <c r="H92" i="45"/>
  <c r="H91" i="45"/>
  <c r="H90" i="45"/>
  <c r="H89" i="45"/>
  <c r="H88" i="45"/>
  <c r="H87" i="45"/>
  <c r="H86" i="45"/>
  <c r="H85" i="45"/>
  <c r="H84" i="45"/>
  <c r="H83" i="45"/>
  <c r="H82" i="45"/>
  <c r="H81" i="45"/>
  <c r="H80" i="45"/>
  <c r="H79" i="45"/>
  <c r="H78" i="45"/>
  <c r="H77" i="45"/>
  <c r="H76" i="45"/>
  <c r="H75" i="45"/>
  <c r="H74" i="45"/>
  <c r="H73" i="45"/>
  <c r="H72" i="45"/>
  <c r="H71" i="45"/>
  <c r="H70" i="45"/>
  <c r="H69" i="45"/>
  <c r="H68" i="45"/>
  <c r="H67" i="45"/>
  <c r="H66" i="45"/>
  <c r="H65" i="45"/>
  <c r="H64" i="45"/>
  <c r="H63" i="45"/>
  <c r="H62" i="45"/>
  <c r="H61" i="45"/>
  <c r="H60" i="45"/>
  <c r="H59" i="45"/>
  <c r="H58" i="45"/>
  <c r="H57" i="45"/>
  <c r="H56" i="45"/>
  <c r="H55" i="45"/>
  <c r="H54" i="45"/>
  <c r="H53" i="45"/>
  <c r="H52" i="45"/>
  <c r="H51" i="45"/>
  <c r="H50" i="45"/>
  <c r="H49" i="45"/>
  <c r="H48" i="45"/>
  <c r="H47" i="45"/>
  <c r="H46" i="45"/>
  <c r="H45" i="45"/>
  <c r="H44" i="45"/>
  <c r="H43" i="45"/>
  <c r="H42" i="45"/>
  <c r="H41" i="45"/>
  <c r="H40" i="45"/>
  <c r="H39" i="45"/>
  <c r="H38" i="45"/>
  <c r="H37" i="45"/>
  <c r="H36" i="45"/>
  <c r="H35" i="45"/>
  <c r="H34" i="45"/>
  <c r="H33" i="45"/>
  <c r="H31" i="45"/>
  <c r="H29" i="45"/>
  <c r="H28" i="45"/>
  <c r="E224" i="45"/>
  <c r="D224" i="45"/>
  <c r="C224" i="45"/>
  <c r="W224" i="45" s="1"/>
  <c r="I224" i="45" s="1"/>
  <c r="AA224" i="45" s="1"/>
  <c r="B224" i="45"/>
  <c r="U224" i="45" s="1"/>
  <c r="AC224" i="45" s="1"/>
  <c r="A224" i="45"/>
  <c r="E223" i="45"/>
  <c r="D223" i="45"/>
  <c r="C223" i="45"/>
  <c r="W223" i="45" s="1"/>
  <c r="I223" i="45" s="1"/>
  <c r="AA223" i="45" s="1"/>
  <c r="B223" i="45"/>
  <c r="U223" i="45" s="1"/>
  <c r="A223" i="45"/>
  <c r="E222" i="45"/>
  <c r="D222" i="45"/>
  <c r="C222" i="45"/>
  <c r="W222" i="45" s="1"/>
  <c r="I222" i="45" s="1"/>
  <c r="B222" i="45"/>
  <c r="U222" i="45" s="1"/>
  <c r="A222" i="45"/>
  <c r="E221" i="45"/>
  <c r="D221" i="45"/>
  <c r="C221" i="45"/>
  <c r="W221" i="45" s="1"/>
  <c r="I221" i="45" s="1"/>
  <c r="AA221" i="45" s="1"/>
  <c r="B221" i="45"/>
  <c r="U221" i="45" s="1"/>
  <c r="AC221" i="45" s="1"/>
  <c r="A221" i="45"/>
  <c r="E220" i="45"/>
  <c r="D220" i="45"/>
  <c r="C220" i="45"/>
  <c r="W220" i="45" s="1"/>
  <c r="I220" i="45" s="1"/>
  <c r="AA220" i="45" s="1"/>
  <c r="B220" i="45"/>
  <c r="U220" i="45" s="1"/>
  <c r="AC220" i="45" s="1"/>
  <c r="A220" i="45"/>
  <c r="E219" i="45"/>
  <c r="D219" i="45"/>
  <c r="C219" i="45"/>
  <c r="W219" i="45" s="1"/>
  <c r="I219" i="45" s="1"/>
  <c r="AA219" i="45" s="1"/>
  <c r="B219" i="45"/>
  <c r="U219" i="45" s="1"/>
  <c r="A219" i="45"/>
  <c r="E218" i="45"/>
  <c r="D218" i="45"/>
  <c r="C218" i="45"/>
  <c r="W218" i="45" s="1"/>
  <c r="I218" i="45" s="1"/>
  <c r="B218" i="45"/>
  <c r="U218" i="45" s="1"/>
  <c r="AC218" i="45" s="1"/>
  <c r="A218" i="45"/>
  <c r="E217" i="45"/>
  <c r="D217" i="45"/>
  <c r="C217" i="45"/>
  <c r="W217" i="45" s="1"/>
  <c r="I217" i="45" s="1"/>
  <c r="AA217" i="45" s="1"/>
  <c r="B217" i="45"/>
  <c r="U217" i="45" s="1"/>
  <c r="AC217" i="45" s="1"/>
  <c r="A217" i="45"/>
  <c r="E216" i="45"/>
  <c r="D216" i="45"/>
  <c r="C216" i="45"/>
  <c r="W216" i="45" s="1"/>
  <c r="I216" i="45" s="1"/>
  <c r="AA216" i="45" s="1"/>
  <c r="B216" i="45"/>
  <c r="U216" i="45" s="1"/>
  <c r="AC216" i="45" s="1"/>
  <c r="A216" i="45"/>
  <c r="E215" i="45"/>
  <c r="D215" i="45"/>
  <c r="C215" i="45"/>
  <c r="W215" i="45" s="1"/>
  <c r="I215" i="45" s="1"/>
  <c r="AA215" i="45" s="1"/>
  <c r="B215" i="45"/>
  <c r="U215" i="45" s="1"/>
  <c r="A215" i="45"/>
  <c r="E214" i="45"/>
  <c r="D214" i="45"/>
  <c r="C214" i="45"/>
  <c r="W214" i="45" s="1"/>
  <c r="I214" i="45" s="1"/>
  <c r="B214" i="45"/>
  <c r="U214" i="45" s="1"/>
  <c r="AC214" i="45" s="1"/>
  <c r="A214" i="45"/>
  <c r="E213" i="45"/>
  <c r="D213" i="45"/>
  <c r="C213" i="45"/>
  <c r="W213" i="45" s="1"/>
  <c r="I213" i="45" s="1"/>
  <c r="AA213" i="45" s="1"/>
  <c r="B213" i="45"/>
  <c r="U213" i="45" s="1"/>
  <c r="AC213" i="45" s="1"/>
  <c r="A213" i="45"/>
  <c r="E212" i="45"/>
  <c r="D212" i="45"/>
  <c r="C212" i="45"/>
  <c r="W212" i="45" s="1"/>
  <c r="I212" i="45" s="1"/>
  <c r="AA212" i="45" s="1"/>
  <c r="B212" i="45"/>
  <c r="U212" i="45" s="1"/>
  <c r="AC212" i="45" s="1"/>
  <c r="A212" i="45"/>
  <c r="E211" i="45"/>
  <c r="D211" i="45"/>
  <c r="C211" i="45"/>
  <c r="W211" i="45" s="1"/>
  <c r="I211" i="45" s="1"/>
  <c r="AA211" i="45" s="1"/>
  <c r="B211" i="45"/>
  <c r="U211" i="45" s="1"/>
  <c r="A211" i="45"/>
  <c r="E210" i="45"/>
  <c r="D210" i="45"/>
  <c r="C210" i="45"/>
  <c r="W210" i="45" s="1"/>
  <c r="I210" i="45" s="1"/>
  <c r="B210" i="45"/>
  <c r="U210" i="45" s="1"/>
  <c r="AC210" i="45" s="1"/>
  <c r="A210" i="45"/>
  <c r="E209" i="45"/>
  <c r="D209" i="45"/>
  <c r="C209" i="45"/>
  <c r="W209" i="45" s="1"/>
  <c r="I209" i="45" s="1"/>
  <c r="AA209" i="45" s="1"/>
  <c r="B209" i="45"/>
  <c r="U209" i="45" s="1"/>
  <c r="AC209" i="45" s="1"/>
  <c r="A209" i="45"/>
  <c r="E208" i="45"/>
  <c r="D208" i="45"/>
  <c r="C208" i="45"/>
  <c r="W208" i="45" s="1"/>
  <c r="I208" i="45" s="1"/>
  <c r="AA208" i="45" s="1"/>
  <c r="B208" i="45"/>
  <c r="U208" i="45" s="1"/>
  <c r="AC208" i="45" s="1"/>
  <c r="A208" i="45"/>
  <c r="E207" i="45"/>
  <c r="D207" i="45"/>
  <c r="C207" i="45"/>
  <c r="W207" i="45" s="1"/>
  <c r="I207" i="45" s="1"/>
  <c r="AA207" i="45" s="1"/>
  <c r="B207" i="45"/>
  <c r="U207" i="45" s="1"/>
  <c r="A207" i="45"/>
  <c r="E206" i="45"/>
  <c r="D206" i="45"/>
  <c r="C206" i="45"/>
  <c r="W206" i="45" s="1"/>
  <c r="I206" i="45" s="1"/>
  <c r="B206" i="45"/>
  <c r="U206" i="45" s="1"/>
  <c r="AC206" i="45" s="1"/>
  <c r="A206" i="45"/>
  <c r="E205" i="45"/>
  <c r="D205" i="45"/>
  <c r="C205" i="45"/>
  <c r="W205" i="45" s="1"/>
  <c r="I205" i="45" s="1"/>
  <c r="AA205" i="45" s="1"/>
  <c r="B205" i="45"/>
  <c r="U205" i="45" s="1"/>
  <c r="AC205" i="45" s="1"/>
  <c r="A205" i="45"/>
  <c r="E204" i="45"/>
  <c r="D204" i="45"/>
  <c r="C204" i="45"/>
  <c r="W204" i="45" s="1"/>
  <c r="I204" i="45" s="1"/>
  <c r="AA204" i="45" s="1"/>
  <c r="B204" i="45"/>
  <c r="U204" i="45" s="1"/>
  <c r="AC204" i="45" s="1"/>
  <c r="A204" i="45"/>
  <c r="E203" i="45"/>
  <c r="D203" i="45"/>
  <c r="C203" i="45"/>
  <c r="W203" i="45" s="1"/>
  <c r="I203" i="45" s="1"/>
  <c r="AA203" i="45" s="1"/>
  <c r="B203" i="45"/>
  <c r="U203" i="45" s="1"/>
  <c r="A203" i="45"/>
  <c r="E202" i="45"/>
  <c r="D202" i="45"/>
  <c r="C202" i="45"/>
  <c r="W202" i="45" s="1"/>
  <c r="I202" i="45" s="1"/>
  <c r="B202" i="45"/>
  <c r="U202" i="45" s="1"/>
  <c r="AC202" i="45" s="1"/>
  <c r="A202" i="45"/>
  <c r="E201" i="45"/>
  <c r="D201" i="45"/>
  <c r="C201" i="45"/>
  <c r="W201" i="45" s="1"/>
  <c r="I201" i="45" s="1"/>
  <c r="AA201" i="45" s="1"/>
  <c r="B201" i="45"/>
  <c r="U201" i="45" s="1"/>
  <c r="AC201" i="45" s="1"/>
  <c r="A201" i="45"/>
  <c r="E200" i="45"/>
  <c r="D200" i="45"/>
  <c r="C200" i="45"/>
  <c r="W200" i="45" s="1"/>
  <c r="I200" i="45" s="1"/>
  <c r="AA200" i="45" s="1"/>
  <c r="B200" i="45"/>
  <c r="U200" i="45" s="1"/>
  <c r="AC200" i="45" s="1"/>
  <c r="A200" i="45"/>
  <c r="E199" i="45"/>
  <c r="D199" i="45"/>
  <c r="C199" i="45"/>
  <c r="W199" i="45" s="1"/>
  <c r="I199" i="45" s="1"/>
  <c r="AA199" i="45" s="1"/>
  <c r="B199" i="45"/>
  <c r="U199" i="45" s="1"/>
  <c r="A199" i="45"/>
  <c r="E198" i="45"/>
  <c r="D198" i="45"/>
  <c r="C198" i="45"/>
  <c r="W198" i="45" s="1"/>
  <c r="I198" i="45" s="1"/>
  <c r="B198" i="45"/>
  <c r="U198" i="45" s="1"/>
  <c r="AC198" i="45" s="1"/>
  <c r="A198" i="45"/>
  <c r="E197" i="45"/>
  <c r="D197" i="45"/>
  <c r="C197" i="45"/>
  <c r="W197" i="45" s="1"/>
  <c r="I197" i="45" s="1"/>
  <c r="AA197" i="45" s="1"/>
  <c r="B197" i="45"/>
  <c r="U197" i="45" s="1"/>
  <c r="AC197" i="45" s="1"/>
  <c r="A197" i="45"/>
  <c r="E196" i="45"/>
  <c r="D196" i="45"/>
  <c r="C196" i="45"/>
  <c r="W196" i="45" s="1"/>
  <c r="I196" i="45" s="1"/>
  <c r="AA196" i="45" s="1"/>
  <c r="B196" i="45"/>
  <c r="U196" i="45" s="1"/>
  <c r="AC196" i="45" s="1"/>
  <c r="A196" i="45"/>
  <c r="E195" i="45"/>
  <c r="D195" i="45"/>
  <c r="C195" i="45"/>
  <c r="W195" i="45" s="1"/>
  <c r="I195" i="45" s="1"/>
  <c r="AA195" i="45" s="1"/>
  <c r="B195" i="45"/>
  <c r="U195" i="45" s="1"/>
  <c r="A195" i="45"/>
  <c r="E194" i="45"/>
  <c r="D194" i="45"/>
  <c r="C194" i="45"/>
  <c r="W194" i="45" s="1"/>
  <c r="I194" i="45" s="1"/>
  <c r="B194" i="45"/>
  <c r="U194" i="45" s="1"/>
  <c r="AC194" i="45" s="1"/>
  <c r="A194" i="45"/>
  <c r="E193" i="45"/>
  <c r="D193" i="45"/>
  <c r="C193" i="45"/>
  <c r="W193" i="45" s="1"/>
  <c r="I193" i="45" s="1"/>
  <c r="AA193" i="45" s="1"/>
  <c r="B193" i="45"/>
  <c r="U193" i="45" s="1"/>
  <c r="AC193" i="45" s="1"/>
  <c r="A193" i="45"/>
  <c r="E192" i="45"/>
  <c r="D192" i="45"/>
  <c r="C192" i="45"/>
  <c r="W192" i="45" s="1"/>
  <c r="I192" i="45" s="1"/>
  <c r="AA192" i="45" s="1"/>
  <c r="B192" i="45"/>
  <c r="U192" i="45" s="1"/>
  <c r="AC192" i="45" s="1"/>
  <c r="A192" i="45"/>
  <c r="E191" i="45"/>
  <c r="D191" i="45"/>
  <c r="C191" i="45"/>
  <c r="W191" i="45" s="1"/>
  <c r="I191" i="45" s="1"/>
  <c r="AA191" i="45" s="1"/>
  <c r="B191" i="45"/>
  <c r="U191" i="45" s="1"/>
  <c r="A191" i="45"/>
  <c r="E190" i="45"/>
  <c r="D190" i="45"/>
  <c r="C190" i="45"/>
  <c r="W190" i="45" s="1"/>
  <c r="I190" i="45" s="1"/>
  <c r="B190" i="45"/>
  <c r="U190" i="45" s="1"/>
  <c r="AC190" i="45" s="1"/>
  <c r="A190" i="45"/>
  <c r="E189" i="45"/>
  <c r="D189" i="45"/>
  <c r="C189" i="45"/>
  <c r="W189" i="45" s="1"/>
  <c r="I189" i="45" s="1"/>
  <c r="AA189" i="45" s="1"/>
  <c r="B189" i="45"/>
  <c r="U189" i="45" s="1"/>
  <c r="AC189" i="45" s="1"/>
  <c r="A189" i="45"/>
  <c r="E188" i="45"/>
  <c r="D188" i="45"/>
  <c r="C188" i="45"/>
  <c r="W188" i="45" s="1"/>
  <c r="I188" i="45" s="1"/>
  <c r="AA188" i="45" s="1"/>
  <c r="B188" i="45"/>
  <c r="U188" i="45" s="1"/>
  <c r="AC188" i="45" s="1"/>
  <c r="A188" i="45"/>
  <c r="E187" i="45"/>
  <c r="D187" i="45"/>
  <c r="C187" i="45"/>
  <c r="W187" i="45" s="1"/>
  <c r="I187" i="45" s="1"/>
  <c r="AA187" i="45" s="1"/>
  <c r="B187" i="45"/>
  <c r="U187" i="45" s="1"/>
  <c r="A187" i="45"/>
  <c r="E186" i="45"/>
  <c r="D186" i="45"/>
  <c r="C186" i="45"/>
  <c r="W186" i="45" s="1"/>
  <c r="I186" i="45" s="1"/>
  <c r="B186" i="45"/>
  <c r="U186" i="45" s="1"/>
  <c r="AC186" i="45" s="1"/>
  <c r="A186" i="45"/>
  <c r="E185" i="45"/>
  <c r="D185" i="45"/>
  <c r="C185" i="45"/>
  <c r="W185" i="45" s="1"/>
  <c r="I185" i="45" s="1"/>
  <c r="AA185" i="45" s="1"/>
  <c r="B185" i="45"/>
  <c r="U185" i="45" s="1"/>
  <c r="AC185" i="45" s="1"/>
  <c r="A185" i="45"/>
  <c r="E184" i="45"/>
  <c r="D184" i="45"/>
  <c r="C184" i="45"/>
  <c r="W184" i="45" s="1"/>
  <c r="I184" i="45" s="1"/>
  <c r="AA184" i="45" s="1"/>
  <c r="B184" i="45"/>
  <c r="U184" i="45" s="1"/>
  <c r="AC184" i="45" s="1"/>
  <c r="A184" i="45"/>
  <c r="E183" i="45"/>
  <c r="D183" i="45"/>
  <c r="C183" i="45"/>
  <c r="W183" i="45" s="1"/>
  <c r="I183" i="45" s="1"/>
  <c r="AA183" i="45" s="1"/>
  <c r="B183" i="45"/>
  <c r="U183" i="45" s="1"/>
  <c r="A183" i="45"/>
  <c r="E182" i="45"/>
  <c r="D182" i="45"/>
  <c r="C182" i="45"/>
  <c r="W182" i="45" s="1"/>
  <c r="I182" i="45" s="1"/>
  <c r="B182" i="45"/>
  <c r="U182" i="45" s="1"/>
  <c r="AC182" i="45" s="1"/>
  <c r="A182" i="45"/>
  <c r="E181" i="45"/>
  <c r="D181" i="45"/>
  <c r="C181" i="45"/>
  <c r="W181" i="45" s="1"/>
  <c r="I181" i="45" s="1"/>
  <c r="AA181" i="45" s="1"/>
  <c r="B181" i="45"/>
  <c r="U181" i="45" s="1"/>
  <c r="AC181" i="45" s="1"/>
  <c r="A181" i="45"/>
  <c r="E180" i="45"/>
  <c r="D180" i="45"/>
  <c r="C180" i="45"/>
  <c r="W180" i="45" s="1"/>
  <c r="I180" i="45" s="1"/>
  <c r="AA180" i="45" s="1"/>
  <c r="B180" i="45"/>
  <c r="U180" i="45" s="1"/>
  <c r="AC180" i="45" s="1"/>
  <c r="A180" i="45"/>
  <c r="E179" i="45"/>
  <c r="D179" i="45"/>
  <c r="C179" i="45"/>
  <c r="W179" i="45" s="1"/>
  <c r="I179" i="45" s="1"/>
  <c r="AA179" i="45" s="1"/>
  <c r="B179" i="45"/>
  <c r="U179" i="45" s="1"/>
  <c r="A179" i="45"/>
  <c r="E178" i="45"/>
  <c r="D178" i="45"/>
  <c r="C178" i="45"/>
  <c r="W178" i="45" s="1"/>
  <c r="I178" i="45" s="1"/>
  <c r="B178" i="45"/>
  <c r="U178" i="45" s="1"/>
  <c r="AC178" i="45" s="1"/>
  <c r="A178" i="45"/>
  <c r="E177" i="45"/>
  <c r="D177" i="45"/>
  <c r="C177" i="45"/>
  <c r="W177" i="45" s="1"/>
  <c r="I177" i="45" s="1"/>
  <c r="AA177" i="45" s="1"/>
  <c r="B177" i="45"/>
  <c r="U177" i="45" s="1"/>
  <c r="AC177" i="45" s="1"/>
  <c r="A177" i="45"/>
  <c r="E176" i="45"/>
  <c r="D176" i="45"/>
  <c r="C176" i="45"/>
  <c r="W176" i="45" s="1"/>
  <c r="I176" i="45" s="1"/>
  <c r="AA176" i="45" s="1"/>
  <c r="B176" i="45"/>
  <c r="U176" i="45" s="1"/>
  <c r="AC176" i="45" s="1"/>
  <c r="A176" i="45"/>
  <c r="E175" i="45"/>
  <c r="D175" i="45"/>
  <c r="C175" i="45"/>
  <c r="W175" i="45" s="1"/>
  <c r="I175" i="45" s="1"/>
  <c r="AA175" i="45" s="1"/>
  <c r="B175" i="45"/>
  <c r="U175" i="45" s="1"/>
  <c r="A175" i="45"/>
  <c r="E174" i="45"/>
  <c r="D174" i="45"/>
  <c r="C174" i="45"/>
  <c r="W174" i="45" s="1"/>
  <c r="I174" i="45" s="1"/>
  <c r="B174" i="45"/>
  <c r="U174" i="45" s="1"/>
  <c r="AC174" i="45" s="1"/>
  <c r="A174" i="45"/>
  <c r="E173" i="45"/>
  <c r="D173" i="45"/>
  <c r="C173" i="45"/>
  <c r="W173" i="45" s="1"/>
  <c r="I173" i="45" s="1"/>
  <c r="AA173" i="45" s="1"/>
  <c r="B173" i="45"/>
  <c r="U173" i="45" s="1"/>
  <c r="AC173" i="45" s="1"/>
  <c r="A173" i="45"/>
  <c r="E172" i="45"/>
  <c r="D172" i="45"/>
  <c r="C172" i="45"/>
  <c r="W172" i="45" s="1"/>
  <c r="I172" i="45" s="1"/>
  <c r="AA172" i="45" s="1"/>
  <c r="B172" i="45"/>
  <c r="U172" i="45" s="1"/>
  <c r="AC172" i="45" s="1"/>
  <c r="A172" i="45"/>
  <c r="E171" i="45"/>
  <c r="D171" i="45"/>
  <c r="C171" i="45"/>
  <c r="W171" i="45" s="1"/>
  <c r="I171" i="45" s="1"/>
  <c r="AA171" i="45" s="1"/>
  <c r="B171" i="45"/>
  <c r="U171" i="45" s="1"/>
  <c r="A171" i="45"/>
  <c r="E170" i="45"/>
  <c r="D170" i="45"/>
  <c r="C170" i="45"/>
  <c r="W170" i="45" s="1"/>
  <c r="I170" i="45" s="1"/>
  <c r="B170" i="45"/>
  <c r="U170" i="45" s="1"/>
  <c r="AC170" i="45" s="1"/>
  <c r="A170" i="45"/>
  <c r="E169" i="45"/>
  <c r="D169" i="45"/>
  <c r="C169" i="45"/>
  <c r="W169" i="45" s="1"/>
  <c r="I169" i="45" s="1"/>
  <c r="AA169" i="45" s="1"/>
  <c r="B169" i="45"/>
  <c r="U169" i="45" s="1"/>
  <c r="AC169" i="45" s="1"/>
  <c r="A169" i="45"/>
  <c r="E168" i="45"/>
  <c r="D168" i="45"/>
  <c r="C168" i="45"/>
  <c r="W168" i="45" s="1"/>
  <c r="I168" i="45" s="1"/>
  <c r="AA168" i="45" s="1"/>
  <c r="B168" i="45"/>
  <c r="U168" i="45" s="1"/>
  <c r="AC168" i="45" s="1"/>
  <c r="A168" i="45"/>
  <c r="E167" i="45"/>
  <c r="D167" i="45"/>
  <c r="C167" i="45"/>
  <c r="W167" i="45" s="1"/>
  <c r="I167" i="45" s="1"/>
  <c r="AA167" i="45" s="1"/>
  <c r="B167" i="45"/>
  <c r="U167" i="45" s="1"/>
  <c r="A167" i="45"/>
  <c r="E166" i="45"/>
  <c r="D166" i="45"/>
  <c r="C166" i="45"/>
  <c r="W166" i="45" s="1"/>
  <c r="I166" i="45" s="1"/>
  <c r="B166" i="45"/>
  <c r="U166" i="45" s="1"/>
  <c r="AC166" i="45" s="1"/>
  <c r="A166" i="45"/>
  <c r="E165" i="45"/>
  <c r="D165" i="45"/>
  <c r="C165" i="45"/>
  <c r="W165" i="45" s="1"/>
  <c r="I165" i="45" s="1"/>
  <c r="AA165" i="45" s="1"/>
  <c r="B165" i="45"/>
  <c r="U165" i="45" s="1"/>
  <c r="AC165" i="45" s="1"/>
  <c r="A165" i="45"/>
  <c r="E164" i="45"/>
  <c r="D164" i="45"/>
  <c r="C164" i="45"/>
  <c r="W164" i="45" s="1"/>
  <c r="I164" i="45" s="1"/>
  <c r="AA164" i="45" s="1"/>
  <c r="B164" i="45"/>
  <c r="U164" i="45" s="1"/>
  <c r="AC164" i="45" s="1"/>
  <c r="A164" i="45"/>
  <c r="E163" i="45"/>
  <c r="D163" i="45"/>
  <c r="C163" i="45"/>
  <c r="W163" i="45" s="1"/>
  <c r="I163" i="45" s="1"/>
  <c r="AA163" i="45" s="1"/>
  <c r="B163" i="45"/>
  <c r="U163" i="45" s="1"/>
  <c r="A163" i="45"/>
  <c r="E162" i="45"/>
  <c r="D162" i="45"/>
  <c r="C162" i="45"/>
  <c r="W162" i="45" s="1"/>
  <c r="I162" i="45" s="1"/>
  <c r="B162" i="45"/>
  <c r="U162" i="45" s="1"/>
  <c r="AC162" i="45" s="1"/>
  <c r="A162" i="45"/>
  <c r="E161" i="45"/>
  <c r="D161" i="45"/>
  <c r="C161" i="45"/>
  <c r="W161" i="45" s="1"/>
  <c r="I161" i="45" s="1"/>
  <c r="AA161" i="45" s="1"/>
  <c r="B161" i="45"/>
  <c r="U161" i="45" s="1"/>
  <c r="AC161" i="45" s="1"/>
  <c r="A161" i="45"/>
  <c r="E160" i="45"/>
  <c r="D160" i="45"/>
  <c r="C160" i="45"/>
  <c r="W160" i="45" s="1"/>
  <c r="I160" i="45" s="1"/>
  <c r="AA160" i="45" s="1"/>
  <c r="B160" i="45"/>
  <c r="U160" i="45" s="1"/>
  <c r="AC160" i="45" s="1"/>
  <c r="A160" i="45"/>
  <c r="E159" i="45"/>
  <c r="D159" i="45"/>
  <c r="C159" i="45"/>
  <c r="W159" i="45" s="1"/>
  <c r="I159" i="45" s="1"/>
  <c r="AA159" i="45" s="1"/>
  <c r="B159" i="45"/>
  <c r="U159" i="45" s="1"/>
  <c r="A159" i="45"/>
  <c r="E158" i="45"/>
  <c r="D158" i="45"/>
  <c r="C158" i="45"/>
  <c r="W158" i="45" s="1"/>
  <c r="I158" i="45" s="1"/>
  <c r="B158" i="45"/>
  <c r="U158" i="45" s="1"/>
  <c r="AC158" i="45" s="1"/>
  <c r="A158" i="45"/>
  <c r="E157" i="45"/>
  <c r="D157" i="45"/>
  <c r="C157" i="45"/>
  <c r="W157" i="45" s="1"/>
  <c r="I157" i="45" s="1"/>
  <c r="AA157" i="45" s="1"/>
  <c r="B157" i="45"/>
  <c r="U157" i="45" s="1"/>
  <c r="AC157" i="45" s="1"/>
  <c r="A157" i="45"/>
  <c r="E156" i="45"/>
  <c r="D156" i="45"/>
  <c r="C156" i="45"/>
  <c r="W156" i="45" s="1"/>
  <c r="I156" i="45" s="1"/>
  <c r="AA156" i="45" s="1"/>
  <c r="B156" i="45"/>
  <c r="U156" i="45" s="1"/>
  <c r="AC156" i="45" s="1"/>
  <c r="A156" i="45"/>
  <c r="E155" i="45"/>
  <c r="D155" i="45"/>
  <c r="C155" i="45"/>
  <c r="W155" i="45" s="1"/>
  <c r="I155" i="45" s="1"/>
  <c r="AA155" i="45" s="1"/>
  <c r="B155" i="45"/>
  <c r="U155" i="45" s="1"/>
  <c r="A155" i="45"/>
  <c r="E154" i="45"/>
  <c r="D154" i="45"/>
  <c r="C154" i="45"/>
  <c r="W154" i="45" s="1"/>
  <c r="I154" i="45" s="1"/>
  <c r="B154" i="45"/>
  <c r="U154" i="45" s="1"/>
  <c r="AC154" i="45" s="1"/>
  <c r="A154" i="45"/>
  <c r="E153" i="45"/>
  <c r="D153" i="45"/>
  <c r="C153" i="45"/>
  <c r="W153" i="45" s="1"/>
  <c r="I153" i="45" s="1"/>
  <c r="AA153" i="45" s="1"/>
  <c r="B153" i="45"/>
  <c r="U153" i="45" s="1"/>
  <c r="AC153" i="45" s="1"/>
  <c r="A153" i="45"/>
  <c r="E152" i="45"/>
  <c r="D152" i="45"/>
  <c r="C152" i="45"/>
  <c r="W152" i="45" s="1"/>
  <c r="I152" i="45" s="1"/>
  <c r="AA152" i="45" s="1"/>
  <c r="B152" i="45"/>
  <c r="U152" i="45" s="1"/>
  <c r="AC152" i="45" s="1"/>
  <c r="A152" i="45"/>
  <c r="E151" i="45"/>
  <c r="D151" i="45"/>
  <c r="C151" i="45"/>
  <c r="W151" i="45" s="1"/>
  <c r="I151" i="45" s="1"/>
  <c r="AA151" i="45" s="1"/>
  <c r="B151" i="45"/>
  <c r="U151" i="45" s="1"/>
  <c r="A151" i="45"/>
  <c r="E150" i="45"/>
  <c r="D150" i="45"/>
  <c r="C150" i="45"/>
  <c r="W150" i="45" s="1"/>
  <c r="I150" i="45" s="1"/>
  <c r="B150" i="45"/>
  <c r="U150" i="45" s="1"/>
  <c r="AC150" i="45" s="1"/>
  <c r="A150" i="45"/>
  <c r="E149" i="45"/>
  <c r="D149" i="45"/>
  <c r="C149" i="45"/>
  <c r="W149" i="45" s="1"/>
  <c r="I149" i="45" s="1"/>
  <c r="AA149" i="45" s="1"/>
  <c r="B149" i="45"/>
  <c r="U149" i="45" s="1"/>
  <c r="AC149" i="45" s="1"/>
  <c r="A149" i="45"/>
  <c r="E148" i="45"/>
  <c r="D148" i="45"/>
  <c r="C148" i="45"/>
  <c r="W148" i="45" s="1"/>
  <c r="I148" i="45" s="1"/>
  <c r="AA148" i="45" s="1"/>
  <c r="B148" i="45"/>
  <c r="U148" i="45" s="1"/>
  <c r="AC148" i="45" s="1"/>
  <c r="A148" i="45"/>
  <c r="E147" i="45"/>
  <c r="D147" i="45"/>
  <c r="C147" i="45"/>
  <c r="W147" i="45" s="1"/>
  <c r="I147" i="45" s="1"/>
  <c r="AA147" i="45" s="1"/>
  <c r="B147" i="45"/>
  <c r="U147" i="45" s="1"/>
  <c r="A147" i="45"/>
  <c r="E146" i="45"/>
  <c r="D146" i="45"/>
  <c r="C146" i="45"/>
  <c r="W146" i="45" s="1"/>
  <c r="I146" i="45" s="1"/>
  <c r="B146" i="45"/>
  <c r="U146" i="45" s="1"/>
  <c r="AC146" i="45" s="1"/>
  <c r="A146" i="45"/>
  <c r="E145" i="45"/>
  <c r="D145" i="45"/>
  <c r="C145" i="45"/>
  <c r="W145" i="45" s="1"/>
  <c r="I145" i="45" s="1"/>
  <c r="AA145" i="45" s="1"/>
  <c r="B145" i="45"/>
  <c r="U145" i="45" s="1"/>
  <c r="AC145" i="45" s="1"/>
  <c r="A145" i="45"/>
  <c r="E144" i="45"/>
  <c r="D144" i="45"/>
  <c r="C144" i="45"/>
  <c r="W144" i="45" s="1"/>
  <c r="I144" i="45" s="1"/>
  <c r="AA144" i="45" s="1"/>
  <c r="B144" i="45"/>
  <c r="U144" i="45" s="1"/>
  <c r="AC144" i="45" s="1"/>
  <c r="A144" i="45"/>
  <c r="E143" i="45"/>
  <c r="D143" i="45"/>
  <c r="C143" i="45"/>
  <c r="W143" i="45" s="1"/>
  <c r="I143" i="45" s="1"/>
  <c r="AA143" i="45" s="1"/>
  <c r="B143" i="45"/>
  <c r="U143" i="45" s="1"/>
  <c r="A143" i="45"/>
  <c r="E142" i="45"/>
  <c r="D142" i="45"/>
  <c r="C142" i="45"/>
  <c r="W142" i="45" s="1"/>
  <c r="I142" i="45" s="1"/>
  <c r="B142" i="45"/>
  <c r="U142" i="45" s="1"/>
  <c r="AC142" i="45" s="1"/>
  <c r="A142" i="45"/>
  <c r="E141" i="45"/>
  <c r="D141" i="45"/>
  <c r="C141" i="45"/>
  <c r="W141" i="45" s="1"/>
  <c r="I141" i="45" s="1"/>
  <c r="AA141" i="45" s="1"/>
  <c r="B141" i="45"/>
  <c r="U141" i="45" s="1"/>
  <c r="AC141" i="45" s="1"/>
  <c r="A141" i="45"/>
  <c r="E140" i="45"/>
  <c r="D140" i="45"/>
  <c r="C140" i="45"/>
  <c r="W140" i="45" s="1"/>
  <c r="I140" i="45" s="1"/>
  <c r="AA140" i="45" s="1"/>
  <c r="B140" i="45"/>
  <c r="U140" i="45" s="1"/>
  <c r="AC140" i="45" s="1"/>
  <c r="A140" i="45"/>
  <c r="E139" i="45"/>
  <c r="D139" i="45"/>
  <c r="C139" i="45"/>
  <c r="W139" i="45" s="1"/>
  <c r="I139" i="45" s="1"/>
  <c r="AA139" i="45" s="1"/>
  <c r="B139" i="45"/>
  <c r="U139" i="45" s="1"/>
  <c r="A139" i="45"/>
  <c r="E138" i="45"/>
  <c r="D138" i="45"/>
  <c r="C138" i="45"/>
  <c r="W138" i="45" s="1"/>
  <c r="I138" i="45" s="1"/>
  <c r="B138" i="45"/>
  <c r="U138" i="45" s="1"/>
  <c r="AC138" i="45" s="1"/>
  <c r="A138" i="45"/>
  <c r="E137" i="45"/>
  <c r="D137" i="45"/>
  <c r="C137" i="45"/>
  <c r="W137" i="45" s="1"/>
  <c r="I137" i="45" s="1"/>
  <c r="AA137" i="45" s="1"/>
  <c r="B137" i="45"/>
  <c r="U137" i="45" s="1"/>
  <c r="AC137" i="45" s="1"/>
  <c r="A137" i="45"/>
  <c r="E136" i="45"/>
  <c r="D136" i="45"/>
  <c r="C136" i="45"/>
  <c r="W136" i="45" s="1"/>
  <c r="I136" i="45" s="1"/>
  <c r="AA136" i="45" s="1"/>
  <c r="B136" i="45"/>
  <c r="U136" i="45" s="1"/>
  <c r="AC136" i="45" s="1"/>
  <c r="A136" i="45"/>
  <c r="E135" i="45"/>
  <c r="D135" i="45"/>
  <c r="C135" i="45"/>
  <c r="W135" i="45" s="1"/>
  <c r="I135" i="45" s="1"/>
  <c r="AA135" i="45" s="1"/>
  <c r="B135" i="45"/>
  <c r="U135" i="45" s="1"/>
  <c r="A135" i="45"/>
  <c r="E134" i="45"/>
  <c r="D134" i="45"/>
  <c r="C134" i="45"/>
  <c r="W134" i="45" s="1"/>
  <c r="I134" i="45" s="1"/>
  <c r="B134" i="45"/>
  <c r="U134" i="45" s="1"/>
  <c r="AC134" i="45" s="1"/>
  <c r="A134" i="45"/>
  <c r="E133" i="45"/>
  <c r="D133" i="45"/>
  <c r="C133" i="45"/>
  <c r="W133" i="45" s="1"/>
  <c r="I133" i="45" s="1"/>
  <c r="AA133" i="45" s="1"/>
  <c r="B133" i="45"/>
  <c r="U133" i="45" s="1"/>
  <c r="AC133" i="45" s="1"/>
  <c r="A133" i="45"/>
  <c r="E132" i="45"/>
  <c r="D132" i="45"/>
  <c r="C132" i="45"/>
  <c r="W132" i="45" s="1"/>
  <c r="I132" i="45" s="1"/>
  <c r="AA132" i="45" s="1"/>
  <c r="B132" i="45"/>
  <c r="U132" i="45" s="1"/>
  <c r="AC132" i="45" s="1"/>
  <c r="A132" i="45"/>
  <c r="E131" i="45"/>
  <c r="D131" i="45"/>
  <c r="C131" i="45"/>
  <c r="W131" i="45" s="1"/>
  <c r="I131" i="45" s="1"/>
  <c r="AA131" i="45" s="1"/>
  <c r="B131" i="45"/>
  <c r="U131" i="45" s="1"/>
  <c r="A131" i="45"/>
  <c r="E130" i="45"/>
  <c r="D130" i="45"/>
  <c r="C130" i="45"/>
  <c r="W130" i="45" s="1"/>
  <c r="I130" i="45" s="1"/>
  <c r="B130" i="45"/>
  <c r="U130" i="45" s="1"/>
  <c r="AC130" i="45" s="1"/>
  <c r="A130" i="45"/>
  <c r="E129" i="45"/>
  <c r="D129" i="45"/>
  <c r="C129" i="45"/>
  <c r="W129" i="45" s="1"/>
  <c r="I129" i="45" s="1"/>
  <c r="AA129" i="45" s="1"/>
  <c r="B129" i="45"/>
  <c r="U129" i="45" s="1"/>
  <c r="AC129" i="45" s="1"/>
  <c r="A129" i="45"/>
  <c r="E128" i="45"/>
  <c r="D128" i="45"/>
  <c r="C128" i="45"/>
  <c r="W128" i="45" s="1"/>
  <c r="I128" i="45" s="1"/>
  <c r="AA128" i="45" s="1"/>
  <c r="B128" i="45"/>
  <c r="U128" i="45" s="1"/>
  <c r="AC128" i="45" s="1"/>
  <c r="A128" i="45"/>
  <c r="E127" i="45"/>
  <c r="D127" i="45"/>
  <c r="C127" i="45"/>
  <c r="W127" i="45" s="1"/>
  <c r="I127" i="45" s="1"/>
  <c r="AA127" i="45" s="1"/>
  <c r="B127" i="45"/>
  <c r="U127" i="45" s="1"/>
  <c r="A127" i="45"/>
  <c r="E126" i="45"/>
  <c r="D126" i="45"/>
  <c r="C126" i="45"/>
  <c r="W126" i="45" s="1"/>
  <c r="I126" i="45" s="1"/>
  <c r="B126" i="45"/>
  <c r="U126" i="45" s="1"/>
  <c r="AC126" i="45" s="1"/>
  <c r="A126" i="45"/>
  <c r="E125" i="45"/>
  <c r="D125" i="45"/>
  <c r="C125" i="45"/>
  <c r="W125" i="45" s="1"/>
  <c r="I125" i="45" s="1"/>
  <c r="AA125" i="45" s="1"/>
  <c r="B125" i="45"/>
  <c r="U125" i="45" s="1"/>
  <c r="AC125" i="45" s="1"/>
  <c r="A125" i="45"/>
  <c r="E124" i="45"/>
  <c r="D124" i="45"/>
  <c r="C124" i="45"/>
  <c r="W124" i="45" s="1"/>
  <c r="I124" i="45" s="1"/>
  <c r="AA124" i="45" s="1"/>
  <c r="B124" i="45"/>
  <c r="U124" i="45" s="1"/>
  <c r="AC124" i="45" s="1"/>
  <c r="A124" i="45"/>
  <c r="E123" i="45"/>
  <c r="D123" i="45"/>
  <c r="C123" i="45"/>
  <c r="W123" i="45" s="1"/>
  <c r="I123" i="45" s="1"/>
  <c r="AA123" i="45" s="1"/>
  <c r="B123" i="45"/>
  <c r="U123" i="45" s="1"/>
  <c r="A123" i="45"/>
  <c r="E122" i="45"/>
  <c r="D122" i="45"/>
  <c r="C122" i="45"/>
  <c r="W122" i="45" s="1"/>
  <c r="I122" i="45" s="1"/>
  <c r="B122" i="45"/>
  <c r="U122" i="45" s="1"/>
  <c r="AC122" i="45" s="1"/>
  <c r="A122" i="45"/>
  <c r="E121" i="45"/>
  <c r="D121" i="45"/>
  <c r="C121" i="45"/>
  <c r="W121" i="45" s="1"/>
  <c r="I121" i="45" s="1"/>
  <c r="AA121" i="45" s="1"/>
  <c r="B121" i="45"/>
  <c r="U121" i="45" s="1"/>
  <c r="AC121" i="45" s="1"/>
  <c r="A121" i="45"/>
  <c r="E120" i="45"/>
  <c r="D120" i="45"/>
  <c r="C120" i="45"/>
  <c r="W120" i="45" s="1"/>
  <c r="I120" i="45" s="1"/>
  <c r="AA120" i="45" s="1"/>
  <c r="B120" i="45"/>
  <c r="U120" i="45" s="1"/>
  <c r="AC120" i="45" s="1"/>
  <c r="A120" i="45"/>
  <c r="E119" i="45"/>
  <c r="D119" i="45"/>
  <c r="C119" i="45"/>
  <c r="W119" i="45" s="1"/>
  <c r="I119" i="45" s="1"/>
  <c r="AA119" i="45" s="1"/>
  <c r="B119" i="45"/>
  <c r="U119" i="45" s="1"/>
  <c r="A119" i="45"/>
  <c r="E118" i="45"/>
  <c r="D118" i="45"/>
  <c r="C118" i="45"/>
  <c r="W118" i="45" s="1"/>
  <c r="I118" i="45" s="1"/>
  <c r="B118" i="45"/>
  <c r="U118" i="45" s="1"/>
  <c r="AC118" i="45" s="1"/>
  <c r="A118" i="45"/>
  <c r="E117" i="45"/>
  <c r="D117" i="45"/>
  <c r="C117" i="45"/>
  <c r="W117" i="45" s="1"/>
  <c r="I117" i="45" s="1"/>
  <c r="AA117" i="45" s="1"/>
  <c r="B117" i="45"/>
  <c r="U117" i="45" s="1"/>
  <c r="AC117" i="45" s="1"/>
  <c r="A117" i="45"/>
  <c r="E116" i="45"/>
  <c r="D116" i="45"/>
  <c r="C116" i="45"/>
  <c r="W116" i="45" s="1"/>
  <c r="I116" i="45" s="1"/>
  <c r="AA116" i="45" s="1"/>
  <c r="B116" i="45"/>
  <c r="U116" i="45" s="1"/>
  <c r="AC116" i="45" s="1"/>
  <c r="A116" i="45"/>
  <c r="E115" i="45"/>
  <c r="D115" i="45"/>
  <c r="C115" i="45"/>
  <c r="W115" i="45" s="1"/>
  <c r="I115" i="45" s="1"/>
  <c r="AA115" i="45" s="1"/>
  <c r="B115" i="45"/>
  <c r="U115" i="45" s="1"/>
  <c r="A115" i="45"/>
  <c r="E114" i="45"/>
  <c r="D114" i="45"/>
  <c r="C114" i="45"/>
  <c r="W114" i="45" s="1"/>
  <c r="I114" i="45" s="1"/>
  <c r="B114" i="45"/>
  <c r="U114" i="45" s="1"/>
  <c r="AC114" i="45" s="1"/>
  <c r="A114" i="45"/>
  <c r="E113" i="45"/>
  <c r="D113" i="45"/>
  <c r="C113" i="45"/>
  <c r="W113" i="45" s="1"/>
  <c r="I113" i="45" s="1"/>
  <c r="AA113" i="45" s="1"/>
  <c r="B113" i="45"/>
  <c r="U113" i="45" s="1"/>
  <c r="AC113" i="45" s="1"/>
  <c r="A113" i="45"/>
  <c r="E112" i="45"/>
  <c r="D112" i="45"/>
  <c r="C112" i="45"/>
  <c r="W112" i="45" s="1"/>
  <c r="I112" i="45" s="1"/>
  <c r="AA112" i="45" s="1"/>
  <c r="B112" i="45"/>
  <c r="U112" i="45" s="1"/>
  <c r="AC112" i="45" s="1"/>
  <c r="A112" i="45"/>
  <c r="E111" i="45"/>
  <c r="D111" i="45"/>
  <c r="C111" i="45"/>
  <c r="W111" i="45" s="1"/>
  <c r="I111" i="45" s="1"/>
  <c r="AA111" i="45" s="1"/>
  <c r="B111" i="45"/>
  <c r="U111" i="45" s="1"/>
  <c r="A111" i="45"/>
  <c r="E110" i="45"/>
  <c r="D110" i="45"/>
  <c r="C110" i="45"/>
  <c r="W110" i="45" s="1"/>
  <c r="I110" i="45" s="1"/>
  <c r="B110" i="45"/>
  <c r="U110" i="45" s="1"/>
  <c r="AC110" i="45" s="1"/>
  <c r="A110" i="45"/>
  <c r="E109" i="45"/>
  <c r="D109" i="45"/>
  <c r="C109" i="45"/>
  <c r="W109" i="45" s="1"/>
  <c r="I109" i="45" s="1"/>
  <c r="AA109" i="45" s="1"/>
  <c r="B109" i="45"/>
  <c r="U109" i="45" s="1"/>
  <c r="AC109" i="45" s="1"/>
  <c r="A109" i="45"/>
  <c r="E108" i="45"/>
  <c r="D108" i="45"/>
  <c r="C108" i="45"/>
  <c r="W108" i="45" s="1"/>
  <c r="I108" i="45" s="1"/>
  <c r="AA108" i="45" s="1"/>
  <c r="B108" i="45"/>
  <c r="U108" i="45" s="1"/>
  <c r="AC108" i="45" s="1"/>
  <c r="A108" i="45"/>
  <c r="E107" i="45"/>
  <c r="D107" i="45"/>
  <c r="C107" i="45"/>
  <c r="W107" i="45" s="1"/>
  <c r="I107" i="45" s="1"/>
  <c r="AA107" i="45" s="1"/>
  <c r="B107" i="45"/>
  <c r="U107" i="45" s="1"/>
  <c r="A107" i="45"/>
  <c r="E106" i="45"/>
  <c r="D106" i="45"/>
  <c r="C106" i="45"/>
  <c r="W106" i="45" s="1"/>
  <c r="I106" i="45" s="1"/>
  <c r="B106" i="45"/>
  <c r="U106" i="45" s="1"/>
  <c r="AC106" i="45" s="1"/>
  <c r="A106" i="45"/>
  <c r="E105" i="45"/>
  <c r="D105" i="45"/>
  <c r="C105" i="45"/>
  <c r="W105" i="45" s="1"/>
  <c r="I105" i="45" s="1"/>
  <c r="AA105" i="45" s="1"/>
  <c r="B105" i="45"/>
  <c r="U105" i="45" s="1"/>
  <c r="AC105" i="45" s="1"/>
  <c r="A105" i="45"/>
  <c r="E104" i="45"/>
  <c r="D104" i="45"/>
  <c r="C104" i="45"/>
  <c r="W104" i="45" s="1"/>
  <c r="I104" i="45" s="1"/>
  <c r="AA104" i="45" s="1"/>
  <c r="B104" i="45"/>
  <c r="U104" i="45" s="1"/>
  <c r="AC104" i="45" s="1"/>
  <c r="A104" i="45"/>
  <c r="E103" i="45"/>
  <c r="D103" i="45"/>
  <c r="C103" i="45"/>
  <c r="W103" i="45" s="1"/>
  <c r="I103" i="45" s="1"/>
  <c r="AA103" i="45" s="1"/>
  <c r="B103" i="45"/>
  <c r="U103" i="45" s="1"/>
  <c r="A103" i="45"/>
  <c r="E102" i="45"/>
  <c r="D102" i="45"/>
  <c r="C102" i="45"/>
  <c r="W102" i="45" s="1"/>
  <c r="I102" i="45" s="1"/>
  <c r="B102" i="45"/>
  <c r="U102" i="45" s="1"/>
  <c r="AC102" i="45" s="1"/>
  <c r="A102" i="45"/>
  <c r="E101" i="45"/>
  <c r="D101" i="45"/>
  <c r="C101" i="45"/>
  <c r="W101" i="45" s="1"/>
  <c r="I101" i="45" s="1"/>
  <c r="AA101" i="45" s="1"/>
  <c r="B101" i="45"/>
  <c r="U101" i="45" s="1"/>
  <c r="AC101" i="45" s="1"/>
  <c r="A101" i="45"/>
  <c r="E100" i="45"/>
  <c r="D100" i="45"/>
  <c r="C100" i="45"/>
  <c r="W100" i="45" s="1"/>
  <c r="I100" i="45" s="1"/>
  <c r="AA100" i="45" s="1"/>
  <c r="B100" i="45"/>
  <c r="U100" i="45" s="1"/>
  <c r="AC100" i="45" s="1"/>
  <c r="A100" i="45"/>
  <c r="E99" i="45"/>
  <c r="D99" i="45"/>
  <c r="C99" i="45"/>
  <c r="W99" i="45" s="1"/>
  <c r="I99" i="45" s="1"/>
  <c r="AA99" i="45" s="1"/>
  <c r="B99" i="45"/>
  <c r="U99" i="45" s="1"/>
  <c r="A99" i="45"/>
  <c r="E98" i="45"/>
  <c r="D98" i="45"/>
  <c r="C98" i="45"/>
  <c r="W98" i="45" s="1"/>
  <c r="I98" i="45" s="1"/>
  <c r="B98" i="45"/>
  <c r="U98" i="45" s="1"/>
  <c r="AC98" i="45" s="1"/>
  <c r="A98" i="45"/>
  <c r="E97" i="45"/>
  <c r="D97" i="45"/>
  <c r="C97" i="45"/>
  <c r="W97" i="45" s="1"/>
  <c r="I97" i="45" s="1"/>
  <c r="AA97" i="45" s="1"/>
  <c r="B97" i="45"/>
  <c r="U97" i="45" s="1"/>
  <c r="AC97" i="45" s="1"/>
  <c r="A97" i="45"/>
  <c r="E96" i="45"/>
  <c r="D96" i="45"/>
  <c r="C96" i="45"/>
  <c r="W96" i="45" s="1"/>
  <c r="I96" i="45" s="1"/>
  <c r="AA96" i="45" s="1"/>
  <c r="B96" i="45"/>
  <c r="U96" i="45" s="1"/>
  <c r="AC96" i="45" s="1"/>
  <c r="A96" i="45"/>
  <c r="E95" i="45"/>
  <c r="D95" i="45"/>
  <c r="C95" i="45"/>
  <c r="W95" i="45" s="1"/>
  <c r="I95" i="45" s="1"/>
  <c r="AA95" i="45" s="1"/>
  <c r="B95" i="45"/>
  <c r="U95" i="45" s="1"/>
  <c r="A95" i="45"/>
  <c r="E94" i="45"/>
  <c r="D94" i="45"/>
  <c r="C94" i="45"/>
  <c r="W94" i="45" s="1"/>
  <c r="I94" i="45" s="1"/>
  <c r="B94" i="45"/>
  <c r="U94" i="45" s="1"/>
  <c r="AC94" i="45" s="1"/>
  <c r="A94" i="45"/>
  <c r="E93" i="45"/>
  <c r="D93" i="45"/>
  <c r="C93" i="45"/>
  <c r="W93" i="45" s="1"/>
  <c r="I93" i="45" s="1"/>
  <c r="AA93" i="45" s="1"/>
  <c r="B93" i="45"/>
  <c r="U93" i="45" s="1"/>
  <c r="AC93" i="45" s="1"/>
  <c r="A93" i="45"/>
  <c r="E92" i="45"/>
  <c r="D92" i="45"/>
  <c r="C92" i="45"/>
  <c r="W92" i="45" s="1"/>
  <c r="I92" i="45" s="1"/>
  <c r="AA92" i="45" s="1"/>
  <c r="B92" i="45"/>
  <c r="U92" i="45" s="1"/>
  <c r="AC92" i="45" s="1"/>
  <c r="A92" i="45"/>
  <c r="E91" i="45"/>
  <c r="D91" i="45"/>
  <c r="C91" i="45"/>
  <c r="W91" i="45" s="1"/>
  <c r="I91" i="45" s="1"/>
  <c r="AA91" i="45" s="1"/>
  <c r="B91" i="45"/>
  <c r="U91" i="45" s="1"/>
  <c r="A91" i="45"/>
  <c r="E90" i="45"/>
  <c r="D90" i="45"/>
  <c r="C90" i="45"/>
  <c r="W90" i="45" s="1"/>
  <c r="I90" i="45" s="1"/>
  <c r="B90" i="45"/>
  <c r="U90" i="45" s="1"/>
  <c r="AC90" i="45" s="1"/>
  <c r="A90" i="45"/>
  <c r="E89" i="45"/>
  <c r="D89" i="45"/>
  <c r="C89" i="45"/>
  <c r="W89" i="45" s="1"/>
  <c r="I89" i="45" s="1"/>
  <c r="AA89" i="45" s="1"/>
  <c r="B89" i="45"/>
  <c r="U89" i="45" s="1"/>
  <c r="AC89" i="45" s="1"/>
  <c r="A89" i="45"/>
  <c r="E88" i="45"/>
  <c r="D88" i="45"/>
  <c r="C88" i="45"/>
  <c r="W88" i="45" s="1"/>
  <c r="I88" i="45" s="1"/>
  <c r="AA88" i="45" s="1"/>
  <c r="B88" i="45"/>
  <c r="U88" i="45" s="1"/>
  <c r="AC88" i="45" s="1"/>
  <c r="A88" i="45"/>
  <c r="E87" i="45"/>
  <c r="D87" i="45"/>
  <c r="C87" i="45"/>
  <c r="W87" i="45" s="1"/>
  <c r="I87" i="45" s="1"/>
  <c r="AA87" i="45" s="1"/>
  <c r="B87" i="45"/>
  <c r="U87" i="45" s="1"/>
  <c r="A87" i="45"/>
  <c r="E86" i="45"/>
  <c r="D86" i="45"/>
  <c r="C86" i="45"/>
  <c r="W86" i="45" s="1"/>
  <c r="I86" i="45" s="1"/>
  <c r="B86" i="45"/>
  <c r="U86" i="45" s="1"/>
  <c r="AC86" i="45" s="1"/>
  <c r="A86" i="45"/>
  <c r="E85" i="45"/>
  <c r="D85" i="45"/>
  <c r="C85" i="45"/>
  <c r="W85" i="45" s="1"/>
  <c r="I85" i="45" s="1"/>
  <c r="AA85" i="45" s="1"/>
  <c r="B85" i="45"/>
  <c r="U85" i="45" s="1"/>
  <c r="AC85" i="45" s="1"/>
  <c r="A85" i="45"/>
  <c r="E84" i="45"/>
  <c r="D84" i="45"/>
  <c r="C84" i="45"/>
  <c r="W84" i="45" s="1"/>
  <c r="I84" i="45" s="1"/>
  <c r="AA84" i="45" s="1"/>
  <c r="B84" i="45"/>
  <c r="U84" i="45" s="1"/>
  <c r="AC84" i="45" s="1"/>
  <c r="A84" i="45"/>
  <c r="E83" i="45"/>
  <c r="D83" i="45"/>
  <c r="C83" i="45"/>
  <c r="W83" i="45" s="1"/>
  <c r="I83" i="45" s="1"/>
  <c r="AA83" i="45" s="1"/>
  <c r="B83" i="45"/>
  <c r="U83" i="45" s="1"/>
  <c r="A83" i="45"/>
  <c r="E82" i="45"/>
  <c r="D82" i="45"/>
  <c r="C82" i="45"/>
  <c r="W82" i="45" s="1"/>
  <c r="I82" i="45" s="1"/>
  <c r="B82" i="45"/>
  <c r="U82" i="45" s="1"/>
  <c r="AC82" i="45" s="1"/>
  <c r="A82" i="45"/>
  <c r="E81" i="45"/>
  <c r="D81" i="45"/>
  <c r="C81" i="45"/>
  <c r="W81" i="45" s="1"/>
  <c r="I81" i="45" s="1"/>
  <c r="AA81" i="45" s="1"/>
  <c r="B81" i="45"/>
  <c r="U81" i="45" s="1"/>
  <c r="AC81" i="45" s="1"/>
  <c r="A81" i="45"/>
  <c r="E80" i="45"/>
  <c r="D80" i="45"/>
  <c r="C80" i="45"/>
  <c r="W80" i="45" s="1"/>
  <c r="I80" i="45" s="1"/>
  <c r="AA80" i="45" s="1"/>
  <c r="B80" i="45"/>
  <c r="U80" i="45" s="1"/>
  <c r="AC80" i="45" s="1"/>
  <c r="A80" i="45"/>
  <c r="E79" i="45"/>
  <c r="D79" i="45"/>
  <c r="C79" i="45"/>
  <c r="W79" i="45" s="1"/>
  <c r="I79" i="45" s="1"/>
  <c r="AA79" i="45" s="1"/>
  <c r="B79" i="45"/>
  <c r="U79" i="45" s="1"/>
  <c r="A79" i="45"/>
  <c r="E78" i="45"/>
  <c r="D78" i="45"/>
  <c r="C78" i="45"/>
  <c r="W78" i="45" s="1"/>
  <c r="I78" i="45" s="1"/>
  <c r="B78" i="45"/>
  <c r="U78" i="45" s="1"/>
  <c r="AC78" i="45" s="1"/>
  <c r="A78" i="45"/>
  <c r="E77" i="45"/>
  <c r="D77" i="45"/>
  <c r="C77" i="45"/>
  <c r="W77" i="45" s="1"/>
  <c r="I77" i="45" s="1"/>
  <c r="AA77" i="45" s="1"/>
  <c r="B77" i="45"/>
  <c r="U77" i="45" s="1"/>
  <c r="AC77" i="45" s="1"/>
  <c r="A77" i="45"/>
  <c r="E76" i="45"/>
  <c r="D76" i="45"/>
  <c r="C76" i="45"/>
  <c r="W76" i="45" s="1"/>
  <c r="I76" i="45" s="1"/>
  <c r="AA76" i="45" s="1"/>
  <c r="B76" i="45"/>
  <c r="U76" i="45" s="1"/>
  <c r="AC76" i="45" s="1"/>
  <c r="A76" i="45"/>
  <c r="E75" i="45"/>
  <c r="D75" i="45"/>
  <c r="C75" i="45"/>
  <c r="W75" i="45" s="1"/>
  <c r="I75" i="45" s="1"/>
  <c r="AA75" i="45" s="1"/>
  <c r="B75" i="45"/>
  <c r="U75" i="45" s="1"/>
  <c r="A75" i="45"/>
  <c r="E74" i="45"/>
  <c r="D74" i="45"/>
  <c r="C74" i="45"/>
  <c r="W74" i="45" s="1"/>
  <c r="I74" i="45" s="1"/>
  <c r="B74" i="45"/>
  <c r="U74" i="45" s="1"/>
  <c r="AC74" i="45" s="1"/>
  <c r="A74" i="45"/>
  <c r="E73" i="45"/>
  <c r="D73" i="45"/>
  <c r="C73" i="45"/>
  <c r="W73" i="45" s="1"/>
  <c r="I73" i="45" s="1"/>
  <c r="AA73" i="45" s="1"/>
  <c r="B73" i="45"/>
  <c r="U73" i="45" s="1"/>
  <c r="AC73" i="45" s="1"/>
  <c r="A73" i="45"/>
  <c r="E72" i="45"/>
  <c r="D72" i="45"/>
  <c r="C72" i="45"/>
  <c r="W72" i="45" s="1"/>
  <c r="I72" i="45" s="1"/>
  <c r="AA72" i="45" s="1"/>
  <c r="B72" i="45"/>
  <c r="U72" i="45" s="1"/>
  <c r="AC72" i="45" s="1"/>
  <c r="A72" i="45"/>
  <c r="E71" i="45"/>
  <c r="D71" i="45"/>
  <c r="C71" i="45"/>
  <c r="W71" i="45" s="1"/>
  <c r="I71" i="45" s="1"/>
  <c r="AA71" i="45" s="1"/>
  <c r="B71" i="45"/>
  <c r="U71" i="45" s="1"/>
  <c r="A71" i="45"/>
  <c r="E70" i="45"/>
  <c r="D70" i="45"/>
  <c r="C70" i="45"/>
  <c r="W70" i="45" s="1"/>
  <c r="I70" i="45" s="1"/>
  <c r="B70" i="45"/>
  <c r="U70" i="45" s="1"/>
  <c r="AC70" i="45" s="1"/>
  <c r="A70" i="45"/>
  <c r="E69" i="45"/>
  <c r="D69" i="45"/>
  <c r="C69" i="45"/>
  <c r="W69" i="45" s="1"/>
  <c r="I69" i="45" s="1"/>
  <c r="AA69" i="45" s="1"/>
  <c r="B69" i="45"/>
  <c r="U69" i="45" s="1"/>
  <c r="AC69" i="45" s="1"/>
  <c r="A69" i="45"/>
  <c r="E68" i="45"/>
  <c r="D68" i="45"/>
  <c r="C68" i="45"/>
  <c r="W68" i="45" s="1"/>
  <c r="I68" i="45" s="1"/>
  <c r="AA68" i="45" s="1"/>
  <c r="B68" i="45"/>
  <c r="U68" i="45" s="1"/>
  <c r="AC68" i="45" s="1"/>
  <c r="A68" i="45"/>
  <c r="E67" i="45"/>
  <c r="D67" i="45"/>
  <c r="C67" i="45"/>
  <c r="W67" i="45" s="1"/>
  <c r="I67" i="45" s="1"/>
  <c r="AA67" i="45" s="1"/>
  <c r="B67" i="45"/>
  <c r="U67" i="45" s="1"/>
  <c r="A67" i="45"/>
  <c r="E66" i="45"/>
  <c r="D66" i="45"/>
  <c r="C66" i="45"/>
  <c r="W66" i="45" s="1"/>
  <c r="I66" i="45" s="1"/>
  <c r="B66" i="45"/>
  <c r="U66" i="45" s="1"/>
  <c r="AC66" i="45" s="1"/>
  <c r="A66" i="45"/>
  <c r="E65" i="45"/>
  <c r="D65" i="45"/>
  <c r="C65" i="45"/>
  <c r="W65" i="45" s="1"/>
  <c r="I65" i="45" s="1"/>
  <c r="AA65" i="45" s="1"/>
  <c r="B65" i="45"/>
  <c r="U65" i="45" s="1"/>
  <c r="AC65" i="45" s="1"/>
  <c r="A65" i="45"/>
  <c r="E64" i="45"/>
  <c r="D64" i="45"/>
  <c r="C64" i="45"/>
  <c r="W64" i="45" s="1"/>
  <c r="I64" i="45" s="1"/>
  <c r="AA64" i="45" s="1"/>
  <c r="B64" i="45"/>
  <c r="U64" i="45" s="1"/>
  <c r="AC64" i="45" s="1"/>
  <c r="A64" i="45"/>
  <c r="E63" i="45"/>
  <c r="D63" i="45"/>
  <c r="C63" i="45"/>
  <c r="W63" i="45" s="1"/>
  <c r="I63" i="45" s="1"/>
  <c r="AA63" i="45" s="1"/>
  <c r="B63" i="45"/>
  <c r="U63" i="45" s="1"/>
  <c r="A63" i="45"/>
  <c r="E62" i="45"/>
  <c r="D62" i="45"/>
  <c r="C62" i="45"/>
  <c r="W62" i="45" s="1"/>
  <c r="I62" i="45" s="1"/>
  <c r="B62" i="45"/>
  <c r="U62" i="45" s="1"/>
  <c r="AC62" i="45" s="1"/>
  <c r="A62" i="45"/>
  <c r="E61" i="45"/>
  <c r="D61" i="45"/>
  <c r="C61" i="45"/>
  <c r="W61" i="45" s="1"/>
  <c r="I61" i="45" s="1"/>
  <c r="AA61" i="45" s="1"/>
  <c r="B61" i="45"/>
  <c r="U61" i="45" s="1"/>
  <c r="AC61" i="45" s="1"/>
  <c r="A61" i="45"/>
  <c r="E60" i="45"/>
  <c r="D60" i="45"/>
  <c r="C60" i="45"/>
  <c r="W60" i="45" s="1"/>
  <c r="I60" i="45" s="1"/>
  <c r="AA60" i="45" s="1"/>
  <c r="B60" i="45"/>
  <c r="U60" i="45" s="1"/>
  <c r="AC60" i="45" s="1"/>
  <c r="A60" i="45"/>
  <c r="E59" i="45"/>
  <c r="D59" i="45"/>
  <c r="C59" i="45"/>
  <c r="W59" i="45" s="1"/>
  <c r="I59" i="45" s="1"/>
  <c r="AA59" i="45" s="1"/>
  <c r="B59" i="45"/>
  <c r="U59" i="45" s="1"/>
  <c r="A59" i="45"/>
  <c r="E58" i="45"/>
  <c r="D58" i="45"/>
  <c r="C58" i="45"/>
  <c r="W58" i="45" s="1"/>
  <c r="I58" i="45" s="1"/>
  <c r="B58" i="45"/>
  <c r="U58" i="45" s="1"/>
  <c r="AC58" i="45" s="1"/>
  <c r="A58" i="45"/>
  <c r="E57" i="45"/>
  <c r="D57" i="45"/>
  <c r="C57" i="45"/>
  <c r="W57" i="45" s="1"/>
  <c r="I57" i="45" s="1"/>
  <c r="AA57" i="45" s="1"/>
  <c r="B57" i="45"/>
  <c r="U57" i="45" s="1"/>
  <c r="AC57" i="45" s="1"/>
  <c r="A57" i="45"/>
  <c r="E56" i="45"/>
  <c r="D56" i="45"/>
  <c r="C56" i="45"/>
  <c r="W56" i="45" s="1"/>
  <c r="I56" i="45" s="1"/>
  <c r="AA56" i="45" s="1"/>
  <c r="B56" i="45"/>
  <c r="U56" i="45" s="1"/>
  <c r="AC56" i="45" s="1"/>
  <c r="A56" i="45"/>
  <c r="E55" i="45"/>
  <c r="D55" i="45"/>
  <c r="C55" i="45"/>
  <c r="W55" i="45" s="1"/>
  <c r="I55" i="45" s="1"/>
  <c r="AA55" i="45" s="1"/>
  <c r="B55" i="45"/>
  <c r="U55" i="45" s="1"/>
  <c r="A55" i="45"/>
  <c r="E54" i="45"/>
  <c r="D54" i="45"/>
  <c r="C54" i="45"/>
  <c r="W54" i="45" s="1"/>
  <c r="I54" i="45" s="1"/>
  <c r="B54" i="45"/>
  <c r="U54" i="45" s="1"/>
  <c r="AC54" i="45" s="1"/>
  <c r="A54" i="45"/>
  <c r="E53" i="45"/>
  <c r="D53" i="45"/>
  <c r="C53" i="45"/>
  <c r="W53" i="45" s="1"/>
  <c r="I53" i="45" s="1"/>
  <c r="AA53" i="45" s="1"/>
  <c r="B53" i="45"/>
  <c r="U53" i="45" s="1"/>
  <c r="AC53" i="45" s="1"/>
  <c r="A53" i="45"/>
  <c r="E52" i="45"/>
  <c r="D52" i="45"/>
  <c r="C52" i="45"/>
  <c r="W52" i="45" s="1"/>
  <c r="I52" i="45" s="1"/>
  <c r="AA52" i="45" s="1"/>
  <c r="B52" i="45"/>
  <c r="U52" i="45" s="1"/>
  <c r="AC52" i="45" s="1"/>
  <c r="A52" i="45"/>
  <c r="E51" i="45"/>
  <c r="D51" i="45"/>
  <c r="C51" i="45"/>
  <c r="W51" i="45" s="1"/>
  <c r="I51" i="45" s="1"/>
  <c r="AA51" i="45" s="1"/>
  <c r="B51" i="45"/>
  <c r="U51" i="45" s="1"/>
  <c r="A51" i="45"/>
  <c r="E50" i="45"/>
  <c r="D50" i="45"/>
  <c r="C50" i="45"/>
  <c r="W50" i="45" s="1"/>
  <c r="I50" i="45" s="1"/>
  <c r="B50" i="45"/>
  <c r="U50" i="45" s="1"/>
  <c r="AC50" i="45" s="1"/>
  <c r="A50" i="45"/>
  <c r="E49" i="45"/>
  <c r="D49" i="45"/>
  <c r="C49" i="45"/>
  <c r="W49" i="45" s="1"/>
  <c r="I49" i="45" s="1"/>
  <c r="AA49" i="45" s="1"/>
  <c r="B49" i="45"/>
  <c r="U49" i="45" s="1"/>
  <c r="AC49" i="45" s="1"/>
  <c r="A49" i="45"/>
  <c r="E48" i="45"/>
  <c r="D48" i="45"/>
  <c r="C48" i="45"/>
  <c r="W48" i="45" s="1"/>
  <c r="I48" i="45" s="1"/>
  <c r="AA48" i="45" s="1"/>
  <c r="B48" i="45"/>
  <c r="U48" i="45" s="1"/>
  <c r="AC48" i="45" s="1"/>
  <c r="A48" i="45"/>
  <c r="E47" i="45"/>
  <c r="D47" i="45"/>
  <c r="C47" i="45"/>
  <c r="W47" i="45" s="1"/>
  <c r="I47" i="45" s="1"/>
  <c r="AA47" i="45" s="1"/>
  <c r="B47" i="45"/>
  <c r="U47" i="45" s="1"/>
  <c r="A47" i="45"/>
  <c r="E46" i="45"/>
  <c r="D46" i="45"/>
  <c r="C46" i="45"/>
  <c r="W46" i="45" s="1"/>
  <c r="I46" i="45" s="1"/>
  <c r="B46" i="45"/>
  <c r="U46" i="45" s="1"/>
  <c r="AC46" i="45" s="1"/>
  <c r="A46" i="45"/>
  <c r="E45" i="45"/>
  <c r="D45" i="45"/>
  <c r="C45" i="45"/>
  <c r="W45" i="45" s="1"/>
  <c r="I45" i="45" s="1"/>
  <c r="AA45" i="45" s="1"/>
  <c r="B45" i="45"/>
  <c r="U45" i="45" s="1"/>
  <c r="AC45" i="45" s="1"/>
  <c r="A45" i="45"/>
  <c r="E44" i="45"/>
  <c r="D44" i="45"/>
  <c r="C44" i="45"/>
  <c r="W44" i="45" s="1"/>
  <c r="I44" i="45" s="1"/>
  <c r="AA44" i="45" s="1"/>
  <c r="B44" i="45"/>
  <c r="U44" i="45" s="1"/>
  <c r="AC44" i="45" s="1"/>
  <c r="A44" i="45"/>
  <c r="E43" i="45"/>
  <c r="D43" i="45"/>
  <c r="C43" i="45"/>
  <c r="W43" i="45" s="1"/>
  <c r="I43" i="45" s="1"/>
  <c r="AA43" i="45" s="1"/>
  <c r="B43" i="45"/>
  <c r="U43" i="45" s="1"/>
  <c r="A43" i="45"/>
  <c r="E42" i="45"/>
  <c r="D42" i="45"/>
  <c r="C42" i="45"/>
  <c r="W42" i="45" s="1"/>
  <c r="I42" i="45" s="1"/>
  <c r="B42" i="45"/>
  <c r="U42" i="45" s="1"/>
  <c r="AC42" i="45" s="1"/>
  <c r="A42" i="45"/>
  <c r="E41" i="45"/>
  <c r="D41" i="45"/>
  <c r="C41" i="45"/>
  <c r="W41" i="45" s="1"/>
  <c r="I41" i="45" s="1"/>
  <c r="AA41" i="45" s="1"/>
  <c r="B41" i="45"/>
  <c r="U41" i="45" s="1"/>
  <c r="AC41" i="45" s="1"/>
  <c r="A41" i="45"/>
  <c r="E40" i="45"/>
  <c r="D40" i="45"/>
  <c r="C40" i="45"/>
  <c r="W40" i="45" s="1"/>
  <c r="I40" i="45" s="1"/>
  <c r="AA40" i="45" s="1"/>
  <c r="B40" i="45"/>
  <c r="U40" i="45" s="1"/>
  <c r="AC40" i="45" s="1"/>
  <c r="A40" i="45"/>
  <c r="E39" i="45"/>
  <c r="D39" i="45"/>
  <c r="C39" i="45"/>
  <c r="W39" i="45" s="1"/>
  <c r="I39" i="45" s="1"/>
  <c r="AA39" i="45" s="1"/>
  <c r="B39" i="45"/>
  <c r="U39" i="45" s="1"/>
  <c r="A39" i="45"/>
  <c r="E38" i="45"/>
  <c r="D38" i="45"/>
  <c r="C38" i="45"/>
  <c r="W38" i="45" s="1"/>
  <c r="I38" i="45" s="1"/>
  <c r="B38" i="45"/>
  <c r="U38" i="45" s="1"/>
  <c r="AC38" i="45" s="1"/>
  <c r="A38" i="45"/>
  <c r="E37" i="45"/>
  <c r="D37" i="45"/>
  <c r="C37" i="45"/>
  <c r="W37" i="45" s="1"/>
  <c r="I37" i="45" s="1"/>
  <c r="AA37" i="45" s="1"/>
  <c r="B37" i="45"/>
  <c r="U37" i="45" s="1"/>
  <c r="AC37" i="45" s="1"/>
  <c r="A37" i="45"/>
  <c r="E36" i="45"/>
  <c r="D36" i="45"/>
  <c r="C36" i="45"/>
  <c r="B36" i="45"/>
  <c r="U36" i="45" s="1"/>
  <c r="AC36" i="45" s="1"/>
  <c r="A36" i="45"/>
  <c r="E35" i="45"/>
  <c r="D35" i="45"/>
  <c r="C35" i="45"/>
  <c r="B35" i="45"/>
  <c r="U35" i="45" s="1"/>
  <c r="A35" i="45"/>
  <c r="E34" i="45"/>
  <c r="D34" i="45"/>
  <c r="C34" i="45"/>
  <c r="B34" i="45"/>
  <c r="U34" i="45" s="1"/>
  <c r="AC34" i="45" s="1"/>
  <c r="A34" i="45"/>
  <c r="E33" i="45"/>
  <c r="D33" i="45"/>
  <c r="C33" i="45"/>
  <c r="B33" i="45"/>
  <c r="U33" i="45" s="1"/>
  <c r="A33" i="45"/>
  <c r="E32" i="45"/>
  <c r="D32" i="45"/>
  <c r="C32" i="45"/>
  <c r="B32" i="45"/>
  <c r="U32" i="45" s="1"/>
  <c r="A32" i="45"/>
  <c r="E31" i="45"/>
  <c r="D31" i="45"/>
  <c r="C31" i="45"/>
  <c r="B31" i="45"/>
  <c r="U31" i="45" s="1"/>
  <c r="A31" i="45"/>
  <c r="E30" i="45"/>
  <c r="D30" i="45"/>
  <c r="C30" i="45"/>
  <c r="B30" i="45"/>
  <c r="U30" i="45" s="1"/>
  <c r="AC30" i="45" s="1"/>
  <c r="A30" i="45"/>
  <c r="E29" i="45"/>
  <c r="D29" i="45"/>
  <c r="C29" i="45"/>
  <c r="B29" i="45"/>
  <c r="U29" i="45" s="1"/>
  <c r="A29" i="45"/>
  <c r="E28" i="45"/>
  <c r="D28" i="45"/>
  <c r="C28" i="45"/>
  <c r="B28" i="45"/>
  <c r="U28" i="45" s="1"/>
  <c r="A28" i="45"/>
  <c r="E27" i="45"/>
  <c r="D27" i="45"/>
  <c r="C27" i="45"/>
  <c r="B27" i="45"/>
  <c r="U27" i="45" s="1"/>
  <c r="A27" i="45"/>
  <c r="E26" i="45"/>
  <c r="D26" i="45"/>
  <c r="C26" i="45"/>
  <c r="B26" i="45"/>
  <c r="U26" i="45" s="1"/>
  <c r="AC26" i="45" s="1"/>
  <c r="A26" i="45"/>
  <c r="E25" i="45"/>
  <c r="D25" i="45"/>
  <c r="C25" i="45"/>
  <c r="B25" i="45"/>
  <c r="U25" i="45" s="1"/>
  <c r="A25" i="45"/>
  <c r="E3" i="45"/>
  <c r="M224" i="44"/>
  <c r="M223" i="44"/>
  <c r="M222" i="44"/>
  <c r="M221" i="44"/>
  <c r="M220" i="44"/>
  <c r="M219" i="44"/>
  <c r="M218" i="44"/>
  <c r="M217" i="44"/>
  <c r="M216" i="44"/>
  <c r="M215" i="44"/>
  <c r="M214" i="44"/>
  <c r="M213" i="44"/>
  <c r="M212" i="44"/>
  <c r="M211" i="44"/>
  <c r="M210" i="44"/>
  <c r="M209" i="44"/>
  <c r="M208" i="44"/>
  <c r="M207" i="44"/>
  <c r="M206" i="44"/>
  <c r="M205" i="44"/>
  <c r="M204" i="44"/>
  <c r="M203" i="44"/>
  <c r="M202" i="44"/>
  <c r="M201" i="44"/>
  <c r="M200" i="44"/>
  <c r="M199" i="44"/>
  <c r="M198" i="44"/>
  <c r="M197" i="44"/>
  <c r="M196" i="44"/>
  <c r="M195" i="44"/>
  <c r="M194" i="44"/>
  <c r="M193" i="44"/>
  <c r="M192" i="44"/>
  <c r="M191" i="44"/>
  <c r="M190" i="44"/>
  <c r="M189" i="44"/>
  <c r="M188" i="44"/>
  <c r="M187" i="44"/>
  <c r="M186" i="44"/>
  <c r="M185" i="44"/>
  <c r="M184" i="44"/>
  <c r="M183" i="44"/>
  <c r="M182" i="44"/>
  <c r="M181" i="44"/>
  <c r="M180" i="44"/>
  <c r="M179" i="44"/>
  <c r="M178" i="44"/>
  <c r="M177" i="44"/>
  <c r="M176" i="44"/>
  <c r="M175" i="44"/>
  <c r="M174" i="44"/>
  <c r="M173" i="44"/>
  <c r="M172" i="44"/>
  <c r="M171" i="44"/>
  <c r="M170" i="44"/>
  <c r="M169" i="44"/>
  <c r="M168" i="44"/>
  <c r="M167" i="44"/>
  <c r="M166" i="44"/>
  <c r="M165" i="44"/>
  <c r="M164" i="44"/>
  <c r="M163" i="44"/>
  <c r="M162" i="44"/>
  <c r="M161" i="44"/>
  <c r="M160" i="44"/>
  <c r="M159" i="44"/>
  <c r="M158" i="44"/>
  <c r="M157" i="44"/>
  <c r="M156" i="44"/>
  <c r="M155" i="44"/>
  <c r="M154" i="44"/>
  <c r="M153" i="44"/>
  <c r="M152" i="44"/>
  <c r="M151" i="44"/>
  <c r="M150" i="44"/>
  <c r="M149" i="44"/>
  <c r="M148" i="44"/>
  <c r="M147" i="44"/>
  <c r="M146" i="44"/>
  <c r="M145" i="44"/>
  <c r="M144" i="44"/>
  <c r="M143" i="44"/>
  <c r="M142" i="44"/>
  <c r="M141" i="44"/>
  <c r="M140" i="44"/>
  <c r="M139" i="44"/>
  <c r="M138" i="44"/>
  <c r="M137" i="44"/>
  <c r="M136" i="44"/>
  <c r="M135" i="44"/>
  <c r="M134" i="44"/>
  <c r="M133" i="44"/>
  <c r="M132" i="44"/>
  <c r="M131" i="44"/>
  <c r="M130" i="44"/>
  <c r="M129" i="44"/>
  <c r="M128" i="44"/>
  <c r="M127" i="44"/>
  <c r="M126" i="44"/>
  <c r="M125" i="44"/>
  <c r="M124" i="44"/>
  <c r="M123" i="44"/>
  <c r="M122" i="44"/>
  <c r="M121" i="44"/>
  <c r="M120" i="44"/>
  <c r="M119" i="44"/>
  <c r="M118" i="44"/>
  <c r="M117" i="44"/>
  <c r="M116" i="44"/>
  <c r="M115" i="44"/>
  <c r="M114" i="44"/>
  <c r="M113" i="44"/>
  <c r="M112" i="44"/>
  <c r="M111" i="44"/>
  <c r="M110" i="44"/>
  <c r="M109" i="44"/>
  <c r="M108" i="44"/>
  <c r="M107" i="44"/>
  <c r="M106" i="44"/>
  <c r="M105" i="44"/>
  <c r="M104" i="44"/>
  <c r="M103" i="44"/>
  <c r="M102" i="44"/>
  <c r="M101" i="44"/>
  <c r="M100" i="44"/>
  <c r="M99" i="44"/>
  <c r="M98" i="44"/>
  <c r="M97" i="44"/>
  <c r="M96" i="44"/>
  <c r="M95" i="44"/>
  <c r="M94" i="44"/>
  <c r="M93" i="44"/>
  <c r="M92" i="44"/>
  <c r="M91" i="44"/>
  <c r="M90" i="44"/>
  <c r="M89" i="44"/>
  <c r="M88" i="44"/>
  <c r="M87" i="44"/>
  <c r="M86" i="44"/>
  <c r="M85" i="44"/>
  <c r="M84" i="44"/>
  <c r="M83" i="44"/>
  <c r="M82" i="44"/>
  <c r="M81" i="44"/>
  <c r="M80" i="44"/>
  <c r="M79" i="44"/>
  <c r="M78" i="44"/>
  <c r="M77" i="44"/>
  <c r="M76" i="44"/>
  <c r="M75" i="44"/>
  <c r="M74" i="44"/>
  <c r="M73" i="44"/>
  <c r="M72" i="44"/>
  <c r="M69" i="44"/>
  <c r="M68" i="44"/>
  <c r="M67" i="44"/>
  <c r="M66" i="44"/>
  <c r="M65" i="44"/>
  <c r="M64" i="44"/>
  <c r="M63" i="44"/>
  <c r="M60" i="44"/>
  <c r="M59" i="44"/>
  <c r="M56" i="44"/>
  <c r="M55" i="44"/>
  <c r="M54" i="44"/>
  <c r="M53" i="44"/>
  <c r="M52" i="44"/>
  <c r="M51" i="44"/>
  <c r="M50" i="44"/>
  <c r="M49" i="44"/>
  <c r="M48" i="44"/>
  <c r="M47" i="44"/>
  <c r="M46" i="44"/>
  <c r="M43" i="44"/>
  <c r="M42" i="44"/>
  <c r="M41" i="44"/>
  <c r="M37" i="44"/>
  <c r="H224" i="44"/>
  <c r="H223" i="44"/>
  <c r="H222" i="44"/>
  <c r="H221" i="44"/>
  <c r="H220" i="44"/>
  <c r="H219" i="44"/>
  <c r="H218" i="44"/>
  <c r="H217" i="44"/>
  <c r="H216" i="44"/>
  <c r="H215" i="44"/>
  <c r="H214" i="44"/>
  <c r="H213" i="44"/>
  <c r="H212" i="44"/>
  <c r="H211" i="44"/>
  <c r="H210" i="44"/>
  <c r="H209" i="44"/>
  <c r="H208" i="44"/>
  <c r="H207" i="44"/>
  <c r="H206" i="44"/>
  <c r="H205" i="44"/>
  <c r="H204" i="44"/>
  <c r="H203" i="44"/>
  <c r="H202" i="44"/>
  <c r="H201" i="44"/>
  <c r="H200" i="44"/>
  <c r="H199" i="44"/>
  <c r="H198" i="44"/>
  <c r="H197" i="44"/>
  <c r="H196" i="44"/>
  <c r="H195" i="44"/>
  <c r="H194" i="44"/>
  <c r="H193" i="44"/>
  <c r="H192" i="44"/>
  <c r="H191" i="44"/>
  <c r="H190" i="44"/>
  <c r="H189" i="44"/>
  <c r="H188" i="44"/>
  <c r="H187" i="44"/>
  <c r="H186" i="44"/>
  <c r="H185" i="44"/>
  <c r="H184" i="44"/>
  <c r="H183" i="44"/>
  <c r="H182" i="44"/>
  <c r="H181" i="44"/>
  <c r="H180" i="44"/>
  <c r="H179" i="44"/>
  <c r="H178" i="44"/>
  <c r="H177" i="44"/>
  <c r="H176" i="44"/>
  <c r="H175" i="44"/>
  <c r="H174" i="44"/>
  <c r="H173" i="44"/>
  <c r="H172" i="44"/>
  <c r="H171" i="44"/>
  <c r="H170" i="44"/>
  <c r="H169" i="44"/>
  <c r="H168" i="44"/>
  <c r="H167" i="44"/>
  <c r="H166" i="44"/>
  <c r="H165" i="44"/>
  <c r="H164" i="44"/>
  <c r="H163" i="44"/>
  <c r="H162" i="44"/>
  <c r="H161" i="44"/>
  <c r="H160" i="44"/>
  <c r="H159" i="44"/>
  <c r="H158" i="44"/>
  <c r="H157" i="44"/>
  <c r="H156" i="44"/>
  <c r="H155" i="44"/>
  <c r="H154" i="44"/>
  <c r="H153" i="44"/>
  <c r="H152" i="44"/>
  <c r="H151" i="44"/>
  <c r="H150" i="44"/>
  <c r="H149" i="44"/>
  <c r="H148" i="44"/>
  <c r="H147" i="44"/>
  <c r="H146" i="44"/>
  <c r="H145" i="44"/>
  <c r="H144" i="44"/>
  <c r="H143" i="44"/>
  <c r="H142" i="44"/>
  <c r="H141" i="44"/>
  <c r="H140" i="44"/>
  <c r="H139" i="44"/>
  <c r="H138" i="44"/>
  <c r="H137" i="44"/>
  <c r="H136" i="44"/>
  <c r="H135" i="44"/>
  <c r="H134" i="44"/>
  <c r="H133" i="44"/>
  <c r="H132" i="44"/>
  <c r="H131" i="44"/>
  <c r="H130" i="44"/>
  <c r="H129" i="44"/>
  <c r="H128" i="44"/>
  <c r="H127" i="44"/>
  <c r="H126" i="44"/>
  <c r="H125" i="44"/>
  <c r="H124" i="44"/>
  <c r="H123" i="44"/>
  <c r="H122" i="44"/>
  <c r="H121" i="44"/>
  <c r="H120" i="44"/>
  <c r="H119" i="44"/>
  <c r="H118" i="44"/>
  <c r="H117" i="44"/>
  <c r="H116" i="44"/>
  <c r="H115" i="44"/>
  <c r="H114" i="44"/>
  <c r="H113" i="44"/>
  <c r="H112" i="44"/>
  <c r="H111" i="44"/>
  <c r="H110" i="44"/>
  <c r="H109" i="44"/>
  <c r="H108" i="44"/>
  <c r="H107" i="44"/>
  <c r="H106" i="44"/>
  <c r="H105" i="44"/>
  <c r="H104" i="44"/>
  <c r="H103" i="44"/>
  <c r="H102" i="44"/>
  <c r="H101" i="44"/>
  <c r="H100" i="44"/>
  <c r="H99" i="44"/>
  <c r="H98" i="44"/>
  <c r="H97" i="44"/>
  <c r="H96" i="44"/>
  <c r="H95" i="44"/>
  <c r="H94" i="44"/>
  <c r="H93" i="44"/>
  <c r="H92" i="44"/>
  <c r="H91" i="44"/>
  <c r="H90" i="44"/>
  <c r="H89" i="44"/>
  <c r="H88" i="44"/>
  <c r="H87" i="44"/>
  <c r="H86" i="44"/>
  <c r="H85" i="44"/>
  <c r="H84" i="44"/>
  <c r="H83" i="44"/>
  <c r="H82" i="44"/>
  <c r="H81" i="44"/>
  <c r="H80" i="44"/>
  <c r="H79" i="44"/>
  <c r="H78" i="44"/>
  <c r="H77" i="44"/>
  <c r="H76" i="44"/>
  <c r="H75" i="44"/>
  <c r="H74" i="44"/>
  <c r="H73" i="44"/>
  <c r="H72" i="44"/>
  <c r="H71" i="44"/>
  <c r="H70" i="44"/>
  <c r="H69" i="44"/>
  <c r="H68" i="44"/>
  <c r="H67" i="44"/>
  <c r="H66" i="44"/>
  <c r="H65" i="44"/>
  <c r="H64" i="44"/>
  <c r="H63" i="44"/>
  <c r="H62" i="44"/>
  <c r="H61" i="44"/>
  <c r="H60" i="44"/>
  <c r="H59" i="44"/>
  <c r="H58" i="44"/>
  <c r="H57" i="44"/>
  <c r="H56" i="44"/>
  <c r="H55" i="44"/>
  <c r="H54" i="44"/>
  <c r="H53" i="44"/>
  <c r="H52" i="44"/>
  <c r="H51" i="44"/>
  <c r="H50" i="44"/>
  <c r="H49" i="44"/>
  <c r="H48" i="44"/>
  <c r="H47" i="44"/>
  <c r="H46" i="44"/>
  <c r="H45" i="44"/>
  <c r="H44" i="44"/>
  <c r="H43" i="44"/>
  <c r="H42" i="44"/>
  <c r="H41" i="44"/>
  <c r="H40" i="44"/>
  <c r="H39" i="44"/>
  <c r="H38" i="44"/>
  <c r="H37" i="44"/>
  <c r="H36" i="44"/>
  <c r="H35" i="44"/>
  <c r="H34" i="44"/>
  <c r="H33" i="44"/>
  <c r="H31" i="44"/>
  <c r="H29" i="44"/>
  <c r="H28" i="44"/>
  <c r="E224" i="44"/>
  <c r="D224" i="44"/>
  <c r="C224" i="44"/>
  <c r="W224" i="44" s="1"/>
  <c r="I224" i="44" s="1"/>
  <c r="AA224" i="44" s="1"/>
  <c r="B224" i="44"/>
  <c r="U224" i="44" s="1"/>
  <c r="A224" i="44"/>
  <c r="E223" i="44"/>
  <c r="D223" i="44"/>
  <c r="C223" i="44"/>
  <c r="W223" i="44" s="1"/>
  <c r="I223" i="44" s="1"/>
  <c r="B223" i="44"/>
  <c r="U223" i="44" s="1"/>
  <c r="A223" i="44"/>
  <c r="E222" i="44"/>
  <c r="D222" i="44"/>
  <c r="C222" i="44"/>
  <c r="W222" i="44" s="1"/>
  <c r="I222" i="44" s="1"/>
  <c r="AA222" i="44" s="1"/>
  <c r="B222" i="44"/>
  <c r="U222" i="44" s="1"/>
  <c r="AC222" i="44" s="1"/>
  <c r="A222" i="44"/>
  <c r="E221" i="44"/>
  <c r="D221" i="44"/>
  <c r="C221" i="44"/>
  <c r="W221" i="44" s="1"/>
  <c r="I221" i="44" s="1"/>
  <c r="AA221" i="44" s="1"/>
  <c r="B221" i="44"/>
  <c r="U221" i="44" s="1"/>
  <c r="AC221" i="44" s="1"/>
  <c r="A221" i="44"/>
  <c r="E220" i="44"/>
  <c r="D220" i="44"/>
  <c r="C220" i="44"/>
  <c r="W220" i="44" s="1"/>
  <c r="I220" i="44" s="1"/>
  <c r="AA220" i="44" s="1"/>
  <c r="B220" i="44"/>
  <c r="U220" i="44" s="1"/>
  <c r="A220" i="44"/>
  <c r="E219" i="44"/>
  <c r="D219" i="44"/>
  <c r="C219" i="44"/>
  <c r="W219" i="44" s="1"/>
  <c r="I219" i="44" s="1"/>
  <c r="B219" i="44"/>
  <c r="U219" i="44" s="1"/>
  <c r="A219" i="44"/>
  <c r="E218" i="44"/>
  <c r="D218" i="44"/>
  <c r="C218" i="44"/>
  <c r="W218" i="44" s="1"/>
  <c r="I218" i="44" s="1"/>
  <c r="AA218" i="44" s="1"/>
  <c r="B218" i="44"/>
  <c r="U218" i="44" s="1"/>
  <c r="AC218" i="44" s="1"/>
  <c r="A218" i="44"/>
  <c r="E217" i="44"/>
  <c r="D217" i="44"/>
  <c r="C217" i="44"/>
  <c r="W217" i="44" s="1"/>
  <c r="I217" i="44" s="1"/>
  <c r="AA217" i="44" s="1"/>
  <c r="B217" i="44"/>
  <c r="U217" i="44" s="1"/>
  <c r="AC217" i="44" s="1"/>
  <c r="A217" i="44"/>
  <c r="E216" i="44"/>
  <c r="D216" i="44"/>
  <c r="C216" i="44"/>
  <c r="W216" i="44" s="1"/>
  <c r="I216" i="44" s="1"/>
  <c r="AA216" i="44" s="1"/>
  <c r="B216" i="44"/>
  <c r="U216" i="44" s="1"/>
  <c r="A216" i="44"/>
  <c r="E215" i="44"/>
  <c r="D215" i="44"/>
  <c r="C215" i="44"/>
  <c r="W215" i="44" s="1"/>
  <c r="I215" i="44" s="1"/>
  <c r="B215" i="44"/>
  <c r="U215" i="44" s="1"/>
  <c r="A215" i="44"/>
  <c r="E214" i="44"/>
  <c r="D214" i="44"/>
  <c r="C214" i="44"/>
  <c r="W214" i="44" s="1"/>
  <c r="I214" i="44" s="1"/>
  <c r="AA214" i="44" s="1"/>
  <c r="B214" i="44"/>
  <c r="U214" i="44" s="1"/>
  <c r="AC214" i="44" s="1"/>
  <c r="A214" i="44"/>
  <c r="E213" i="44"/>
  <c r="D213" i="44"/>
  <c r="C213" i="44"/>
  <c r="W213" i="44" s="1"/>
  <c r="I213" i="44" s="1"/>
  <c r="AA213" i="44" s="1"/>
  <c r="B213" i="44"/>
  <c r="U213" i="44" s="1"/>
  <c r="AC213" i="44" s="1"/>
  <c r="A213" i="44"/>
  <c r="E212" i="44"/>
  <c r="D212" i="44"/>
  <c r="C212" i="44"/>
  <c r="W212" i="44" s="1"/>
  <c r="I212" i="44" s="1"/>
  <c r="AA212" i="44" s="1"/>
  <c r="B212" i="44"/>
  <c r="U212" i="44" s="1"/>
  <c r="A212" i="44"/>
  <c r="E211" i="44"/>
  <c r="D211" i="44"/>
  <c r="C211" i="44"/>
  <c r="W211" i="44" s="1"/>
  <c r="I211" i="44" s="1"/>
  <c r="B211" i="44"/>
  <c r="U211" i="44" s="1"/>
  <c r="A211" i="44"/>
  <c r="E210" i="44"/>
  <c r="D210" i="44"/>
  <c r="C210" i="44"/>
  <c r="W210" i="44" s="1"/>
  <c r="I210" i="44" s="1"/>
  <c r="AA210" i="44" s="1"/>
  <c r="B210" i="44"/>
  <c r="U210" i="44" s="1"/>
  <c r="AC210" i="44" s="1"/>
  <c r="A210" i="44"/>
  <c r="E209" i="44"/>
  <c r="D209" i="44"/>
  <c r="C209" i="44"/>
  <c r="W209" i="44" s="1"/>
  <c r="I209" i="44" s="1"/>
  <c r="AA209" i="44" s="1"/>
  <c r="B209" i="44"/>
  <c r="U209" i="44" s="1"/>
  <c r="AC209" i="44" s="1"/>
  <c r="A209" i="44"/>
  <c r="E208" i="44"/>
  <c r="D208" i="44"/>
  <c r="C208" i="44"/>
  <c r="W208" i="44" s="1"/>
  <c r="I208" i="44" s="1"/>
  <c r="AA208" i="44" s="1"/>
  <c r="B208" i="44"/>
  <c r="U208" i="44" s="1"/>
  <c r="A208" i="44"/>
  <c r="E207" i="44"/>
  <c r="D207" i="44"/>
  <c r="C207" i="44"/>
  <c r="W207" i="44" s="1"/>
  <c r="I207" i="44" s="1"/>
  <c r="B207" i="44"/>
  <c r="U207" i="44" s="1"/>
  <c r="A207" i="44"/>
  <c r="E206" i="44"/>
  <c r="D206" i="44"/>
  <c r="C206" i="44"/>
  <c r="W206" i="44" s="1"/>
  <c r="I206" i="44" s="1"/>
  <c r="AA206" i="44" s="1"/>
  <c r="B206" i="44"/>
  <c r="U206" i="44" s="1"/>
  <c r="AC206" i="44" s="1"/>
  <c r="A206" i="44"/>
  <c r="E205" i="44"/>
  <c r="D205" i="44"/>
  <c r="C205" i="44"/>
  <c r="W205" i="44" s="1"/>
  <c r="I205" i="44" s="1"/>
  <c r="AA205" i="44" s="1"/>
  <c r="B205" i="44"/>
  <c r="U205" i="44" s="1"/>
  <c r="AC205" i="44" s="1"/>
  <c r="A205" i="44"/>
  <c r="E204" i="44"/>
  <c r="D204" i="44"/>
  <c r="C204" i="44"/>
  <c r="W204" i="44" s="1"/>
  <c r="I204" i="44" s="1"/>
  <c r="AA204" i="44" s="1"/>
  <c r="B204" i="44"/>
  <c r="U204" i="44" s="1"/>
  <c r="A204" i="44"/>
  <c r="E203" i="44"/>
  <c r="D203" i="44"/>
  <c r="C203" i="44"/>
  <c r="W203" i="44" s="1"/>
  <c r="I203" i="44" s="1"/>
  <c r="B203" i="44"/>
  <c r="U203" i="44" s="1"/>
  <c r="A203" i="44"/>
  <c r="E202" i="44"/>
  <c r="D202" i="44"/>
  <c r="C202" i="44"/>
  <c r="W202" i="44" s="1"/>
  <c r="I202" i="44" s="1"/>
  <c r="AA202" i="44" s="1"/>
  <c r="B202" i="44"/>
  <c r="U202" i="44" s="1"/>
  <c r="AC202" i="44" s="1"/>
  <c r="A202" i="44"/>
  <c r="E201" i="44"/>
  <c r="D201" i="44"/>
  <c r="C201" i="44"/>
  <c r="W201" i="44" s="1"/>
  <c r="I201" i="44" s="1"/>
  <c r="AA201" i="44" s="1"/>
  <c r="B201" i="44"/>
  <c r="U201" i="44" s="1"/>
  <c r="AC201" i="44" s="1"/>
  <c r="A201" i="44"/>
  <c r="E200" i="44"/>
  <c r="D200" i="44"/>
  <c r="C200" i="44"/>
  <c r="W200" i="44" s="1"/>
  <c r="I200" i="44" s="1"/>
  <c r="AA200" i="44" s="1"/>
  <c r="B200" i="44"/>
  <c r="U200" i="44" s="1"/>
  <c r="A200" i="44"/>
  <c r="E199" i="44"/>
  <c r="D199" i="44"/>
  <c r="C199" i="44"/>
  <c r="W199" i="44" s="1"/>
  <c r="I199" i="44" s="1"/>
  <c r="B199" i="44"/>
  <c r="U199" i="44" s="1"/>
  <c r="A199" i="44"/>
  <c r="E198" i="44"/>
  <c r="D198" i="44"/>
  <c r="C198" i="44"/>
  <c r="W198" i="44" s="1"/>
  <c r="I198" i="44" s="1"/>
  <c r="AA198" i="44" s="1"/>
  <c r="B198" i="44"/>
  <c r="U198" i="44" s="1"/>
  <c r="AC198" i="44" s="1"/>
  <c r="A198" i="44"/>
  <c r="E197" i="44"/>
  <c r="D197" i="44"/>
  <c r="C197" i="44"/>
  <c r="W197" i="44" s="1"/>
  <c r="I197" i="44" s="1"/>
  <c r="AA197" i="44" s="1"/>
  <c r="B197" i="44"/>
  <c r="U197" i="44" s="1"/>
  <c r="AC197" i="44" s="1"/>
  <c r="A197" i="44"/>
  <c r="E196" i="44"/>
  <c r="D196" i="44"/>
  <c r="C196" i="44"/>
  <c r="W196" i="44" s="1"/>
  <c r="I196" i="44" s="1"/>
  <c r="AA196" i="44" s="1"/>
  <c r="B196" i="44"/>
  <c r="U196" i="44" s="1"/>
  <c r="A196" i="44"/>
  <c r="E195" i="44"/>
  <c r="D195" i="44"/>
  <c r="C195" i="44"/>
  <c r="W195" i="44" s="1"/>
  <c r="I195" i="44" s="1"/>
  <c r="B195" i="44"/>
  <c r="U195" i="44" s="1"/>
  <c r="A195" i="44"/>
  <c r="E194" i="44"/>
  <c r="D194" i="44"/>
  <c r="C194" i="44"/>
  <c r="W194" i="44" s="1"/>
  <c r="I194" i="44" s="1"/>
  <c r="AA194" i="44" s="1"/>
  <c r="B194" i="44"/>
  <c r="U194" i="44" s="1"/>
  <c r="AC194" i="44" s="1"/>
  <c r="A194" i="44"/>
  <c r="E193" i="44"/>
  <c r="D193" i="44"/>
  <c r="C193" i="44"/>
  <c r="W193" i="44" s="1"/>
  <c r="I193" i="44" s="1"/>
  <c r="AA193" i="44" s="1"/>
  <c r="B193" i="44"/>
  <c r="U193" i="44" s="1"/>
  <c r="AC193" i="44" s="1"/>
  <c r="A193" i="44"/>
  <c r="E192" i="44"/>
  <c r="D192" i="44"/>
  <c r="C192" i="44"/>
  <c r="W192" i="44" s="1"/>
  <c r="I192" i="44" s="1"/>
  <c r="AA192" i="44" s="1"/>
  <c r="B192" i="44"/>
  <c r="U192" i="44" s="1"/>
  <c r="A192" i="44"/>
  <c r="E191" i="44"/>
  <c r="D191" i="44"/>
  <c r="C191" i="44"/>
  <c r="W191" i="44" s="1"/>
  <c r="I191" i="44" s="1"/>
  <c r="B191" i="44"/>
  <c r="U191" i="44" s="1"/>
  <c r="A191" i="44"/>
  <c r="E190" i="44"/>
  <c r="D190" i="44"/>
  <c r="C190" i="44"/>
  <c r="W190" i="44" s="1"/>
  <c r="I190" i="44" s="1"/>
  <c r="AA190" i="44" s="1"/>
  <c r="B190" i="44"/>
  <c r="U190" i="44" s="1"/>
  <c r="AC190" i="44" s="1"/>
  <c r="A190" i="44"/>
  <c r="E189" i="44"/>
  <c r="D189" i="44"/>
  <c r="C189" i="44"/>
  <c r="W189" i="44" s="1"/>
  <c r="I189" i="44" s="1"/>
  <c r="AA189" i="44" s="1"/>
  <c r="B189" i="44"/>
  <c r="U189" i="44" s="1"/>
  <c r="AC189" i="44" s="1"/>
  <c r="A189" i="44"/>
  <c r="E188" i="44"/>
  <c r="D188" i="44"/>
  <c r="C188" i="44"/>
  <c r="W188" i="44" s="1"/>
  <c r="I188" i="44" s="1"/>
  <c r="AA188" i="44" s="1"/>
  <c r="B188" i="44"/>
  <c r="U188" i="44" s="1"/>
  <c r="A188" i="44"/>
  <c r="E187" i="44"/>
  <c r="D187" i="44"/>
  <c r="C187" i="44"/>
  <c r="W187" i="44" s="1"/>
  <c r="I187" i="44" s="1"/>
  <c r="B187" i="44"/>
  <c r="U187" i="44" s="1"/>
  <c r="A187" i="44"/>
  <c r="E186" i="44"/>
  <c r="D186" i="44"/>
  <c r="C186" i="44"/>
  <c r="W186" i="44" s="1"/>
  <c r="I186" i="44" s="1"/>
  <c r="AA186" i="44" s="1"/>
  <c r="B186" i="44"/>
  <c r="U186" i="44" s="1"/>
  <c r="AC186" i="44" s="1"/>
  <c r="A186" i="44"/>
  <c r="E185" i="44"/>
  <c r="D185" i="44"/>
  <c r="C185" i="44"/>
  <c r="W185" i="44" s="1"/>
  <c r="I185" i="44" s="1"/>
  <c r="AA185" i="44" s="1"/>
  <c r="B185" i="44"/>
  <c r="U185" i="44" s="1"/>
  <c r="AC185" i="44" s="1"/>
  <c r="A185" i="44"/>
  <c r="E184" i="44"/>
  <c r="D184" i="44"/>
  <c r="C184" i="44"/>
  <c r="W184" i="44" s="1"/>
  <c r="I184" i="44" s="1"/>
  <c r="AA184" i="44" s="1"/>
  <c r="B184" i="44"/>
  <c r="U184" i="44" s="1"/>
  <c r="A184" i="44"/>
  <c r="E183" i="44"/>
  <c r="D183" i="44"/>
  <c r="C183" i="44"/>
  <c r="W183" i="44" s="1"/>
  <c r="I183" i="44" s="1"/>
  <c r="B183" i="44"/>
  <c r="U183" i="44" s="1"/>
  <c r="A183" i="44"/>
  <c r="E182" i="44"/>
  <c r="D182" i="44"/>
  <c r="C182" i="44"/>
  <c r="W182" i="44" s="1"/>
  <c r="I182" i="44" s="1"/>
  <c r="AA182" i="44" s="1"/>
  <c r="B182" i="44"/>
  <c r="U182" i="44" s="1"/>
  <c r="AC182" i="44" s="1"/>
  <c r="A182" i="44"/>
  <c r="E181" i="44"/>
  <c r="D181" i="44"/>
  <c r="C181" i="44"/>
  <c r="W181" i="44" s="1"/>
  <c r="I181" i="44" s="1"/>
  <c r="AA181" i="44" s="1"/>
  <c r="B181" i="44"/>
  <c r="U181" i="44" s="1"/>
  <c r="AC181" i="44" s="1"/>
  <c r="A181" i="44"/>
  <c r="E180" i="44"/>
  <c r="D180" i="44"/>
  <c r="C180" i="44"/>
  <c r="W180" i="44" s="1"/>
  <c r="I180" i="44" s="1"/>
  <c r="AA180" i="44" s="1"/>
  <c r="B180" i="44"/>
  <c r="U180" i="44" s="1"/>
  <c r="A180" i="44"/>
  <c r="E179" i="44"/>
  <c r="D179" i="44"/>
  <c r="C179" i="44"/>
  <c r="W179" i="44" s="1"/>
  <c r="I179" i="44" s="1"/>
  <c r="B179" i="44"/>
  <c r="U179" i="44" s="1"/>
  <c r="A179" i="44"/>
  <c r="E178" i="44"/>
  <c r="D178" i="44"/>
  <c r="C178" i="44"/>
  <c r="W178" i="44" s="1"/>
  <c r="I178" i="44" s="1"/>
  <c r="AA178" i="44" s="1"/>
  <c r="B178" i="44"/>
  <c r="U178" i="44" s="1"/>
  <c r="AC178" i="44" s="1"/>
  <c r="A178" i="44"/>
  <c r="E177" i="44"/>
  <c r="D177" i="44"/>
  <c r="C177" i="44"/>
  <c r="W177" i="44" s="1"/>
  <c r="I177" i="44" s="1"/>
  <c r="AA177" i="44" s="1"/>
  <c r="B177" i="44"/>
  <c r="U177" i="44" s="1"/>
  <c r="AC177" i="44" s="1"/>
  <c r="A177" i="44"/>
  <c r="E176" i="44"/>
  <c r="D176" i="44"/>
  <c r="C176" i="44"/>
  <c r="W176" i="44" s="1"/>
  <c r="I176" i="44" s="1"/>
  <c r="AA176" i="44" s="1"/>
  <c r="B176" i="44"/>
  <c r="U176" i="44" s="1"/>
  <c r="A176" i="44"/>
  <c r="E175" i="44"/>
  <c r="D175" i="44"/>
  <c r="C175" i="44"/>
  <c r="W175" i="44" s="1"/>
  <c r="I175" i="44" s="1"/>
  <c r="B175" i="44"/>
  <c r="U175" i="44" s="1"/>
  <c r="A175" i="44"/>
  <c r="E174" i="44"/>
  <c r="D174" i="44"/>
  <c r="C174" i="44"/>
  <c r="W174" i="44" s="1"/>
  <c r="I174" i="44" s="1"/>
  <c r="AA174" i="44" s="1"/>
  <c r="B174" i="44"/>
  <c r="U174" i="44" s="1"/>
  <c r="AC174" i="44" s="1"/>
  <c r="A174" i="44"/>
  <c r="E173" i="44"/>
  <c r="D173" i="44"/>
  <c r="C173" i="44"/>
  <c r="W173" i="44" s="1"/>
  <c r="I173" i="44" s="1"/>
  <c r="AA173" i="44" s="1"/>
  <c r="B173" i="44"/>
  <c r="U173" i="44" s="1"/>
  <c r="AC173" i="44" s="1"/>
  <c r="A173" i="44"/>
  <c r="E172" i="44"/>
  <c r="D172" i="44"/>
  <c r="C172" i="44"/>
  <c r="W172" i="44" s="1"/>
  <c r="I172" i="44" s="1"/>
  <c r="AA172" i="44" s="1"/>
  <c r="B172" i="44"/>
  <c r="U172" i="44" s="1"/>
  <c r="A172" i="44"/>
  <c r="E171" i="44"/>
  <c r="D171" i="44"/>
  <c r="C171" i="44"/>
  <c r="W171" i="44" s="1"/>
  <c r="I171" i="44" s="1"/>
  <c r="B171" i="44"/>
  <c r="U171" i="44" s="1"/>
  <c r="A171" i="44"/>
  <c r="E170" i="44"/>
  <c r="D170" i="44"/>
  <c r="C170" i="44"/>
  <c r="W170" i="44" s="1"/>
  <c r="I170" i="44" s="1"/>
  <c r="AA170" i="44" s="1"/>
  <c r="B170" i="44"/>
  <c r="U170" i="44" s="1"/>
  <c r="AC170" i="44" s="1"/>
  <c r="A170" i="44"/>
  <c r="E169" i="44"/>
  <c r="D169" i="44"/>
  <c r="C169" i="44"/>
  <c r="W169" i="44" s="1"/>
  <c r="I169" i="44" s="1"/>
  <c r="AA169" i="44" s="1"/>
  <c r="B169" i="44"/>
  <c r="U169" i="44" s="1"/>
  <c r="AC169" i="44" s="1"/>
  <c r="A169" i="44"/>
  <c r="E168" i="44"/>
  <c r="D168" i="44"/>
  <c r="C168" i="44"/>
  <c r="W168" i="44" s="1"/>
  <c r="I168" i="44" s="1"/>
  <c r="AA168" i="44" s="1"/>
  <c r="B168" i="44"/>
  <c r="U168" i="44" s="1"/>
  <c r="A168" i="44"/>
  <c r="E167" i="44"/>
  <c r="D167" i="44"/>
  <c r="C167" i="44"/>
  <c r="W167" i="44" s="1"/>
  <c r="I167" i="44" s="1"/>
  <c r="B167" i="44"/>
  <c r="U167" i="44" s="1"/>
  <c r="A167" i="44"/>
  <c r="E166" i="44"/>
  <c r="D166" i="44"/>
  <c r="C166" i="44"/>
  <c r="W166" i="44" s="1"/>
  <c r="I166" i="44" s="1"/>
  <c r="AA166" i="44" s="1"/>
  <c r="B166" i="44"/>
  <c r="U166" i="44" s="1"/>
  <c r="AC166" i="44" s="1"/>
  <c r="A166" i="44"/>
  <c r="E165" i="44"/>
  <c r="D165" i="44"/>
  <c r="C165" i="44"/>
  <c r="W165" i="44" s="1"/>
  <c r="I165" i="44" s="1"/>
  <c r="AA165" i="44" s="1"/>
  <c r="B165" i="44"/>
  <c r="U165" i="44" s="1"/>
  <c r="AC165" i="44" s="1"/>
  <c r="A165" i="44"/>
  <c r="E164" i="44"/>
  <c r="D164" i="44"/>
  <c r="C164" i="44"/>
  <c r="W164" i="44" s="1"/>
  <c r="I164" i="44" s="1"/>
  <c r="AA164" i="44" s="1"/>
  <c r="B164" i="44"/>
  <c r="U164" i="44" s="1"/>
  <c r="A164" i="44"/>
  <c r="E163" i="44"/>
  <c r="D163" i="44"/>
  <c r="C163" i="44"/>
  <c r="W163" i="44" s="1"/>
  <c r="I163" i="44" s="1"/>
  <c r="B163" i="44"/>
  <c r="U163" i="44" s="1"/>
  <c r="A163" i="44"/>
  <c r="E162" i="44"/>
  <c r="D162" i="44"/>
  <c r="C162" i="44"/>
  <c r="W162" i="44" s="1"/>
  <c r="I162" i="44" s="1"/>
  <c r="AA162" i="44" s="1"/>
  <c r="B162" i="44"/>
  <c r="U162" i="44" s="1"/>
  <c r="AC162" i="44" s="1"/>
  <c r="A162" i="44"/>
  <c r="E161" i="44"/>
  <c r="D161" i="44"/>
  <c r="C161" i="44"/>
  <c r="W161" i="44" s="1"/>
  <c r="I161" i="44" s="1"/>
  <c r="AA161" i="44" s="1"/>
  <c r="B161" i="44"/>
  <c r="U161" i="44" s="1"/>
  <c r="AC161" i="44" s="1"/>
  <c r="A161" i="44"/>
  <c r="E160" i="44"/>
  <c r="D160" i="44"/>
  <c r="C160" i="44"/>
  <c r="W160" i="44" s="1"/>
  <c r="I160" i="44" s="1"/>
  <c r="AA160" i="44" s="1"/>
  <c r="B160" i="44"/>
  <c r="U160" i="44" s="1"/>
  <c r="A160" i="44"/>
  <c r="E159" i="44"/>
  <c r="D159" i="44"/>
  <c r="C159" i="44"/>
  <c r="W159" i="44" s="1"/>
  <c r="I159" i="44" s="1"/>
  <c r="B159" i="44"/>
  <c r="U159" i="44" s="1"/>
  <c r="A159" i="44"/>
  <c r="E158" i="44"/>
  <c r="D158" i="44"/>
  <c r="C158" i="44"/>
  <c r="W158" i="44" s="1"/>
  <c r="I158" i="44" s="1"/>
  <c r="AA158" i="44" s="1"/>
  <c r="B158" i="44"/>
  <c r="U158" i="44" s="1"/>
  <c r="AC158" i="44" s="1"/>
  <c r="A158" i="44"/>
  <c r="E157" i="44"/>
  <c r="D157" i="44"/>
  <c r="C157" i="44"/>
  <c r="W157" i="44" s="1"/>
  <c r="I157" i="44" s="1"/>
  <c r="AA157" i="44" s="1"/>
  <c r="B157" i="44"/>
  <c r="U157" i="44" s="1"/>
  <c r="AC157" i="44" s="1"/>
  <c r="A157" i="44"/>
  <c r="E156" i="44"/>
  <c r="D156" i="44"/>
  <c r="C156" i="44"/>
  <c r="W156" i="44" s="1"/>
  <c r="I156" i="44" s="1"/>
  <c r="AA156" i="44" s="1"/>
  <c r="B156" i="44"/>
  <c r="U156" i="44" s="1"/>
  <c r="A156" i="44"/>
  <c r="E155" i="44"/>
  <c r="D155" i="44"/>
  <c r="C155" i="44"/>
  <c r="W155" i="44" s="1"/>
  <c r="I155" i="44" s="1"/>
  <c r="B155" i="44"/>
  <c r="U155" i="44" s="1"/>
  <c r="A155" i="44"/>
  <c r="E154" i="44"/>
  <c r="D154" i="44"/>
  <c r="C154" i="44"/>
  <c r="W154" i="44" s="1"/>
  <c r="I154" i="44" s="1"/>
  <c r="AA154" i="44" s="1"/>
  <c r="B154" i="44"/>
  <c r="U154" i="44" s="1"/>
  <c r="AC154" i="44" s="1"/>
  <c r="A154" i="44"/>
  <c r="E153" i="44"/>
  <c r="D153" i="44"/>
  <c r="C153" i="44"/>
  <c r="W153" i="44" s="1"/>
  <c r="I153" i="44" s="1"/>
  <c r="AA153" i="44" s="1"/>
  <c r="B153" i="44"/>
  <c r="U153" i="44" s="1"/>
  <c r="AC153" i="44" s="1"/>
  <c r="A153" i="44"/>
  <c r="E152" i="44"/>
  <c r="D152" i="44"/>
  <c r="C152" i="44"/>
  <c r="W152" i="44" s="1"/>
  <c r="I152" i="44" s="1"/>
  <c r="AA152" i="44" s="1"/>
  <c r="B152" i="44"/>
  <c r="U152" i="44" s="1"/>
  <c r="A152" i="44"/>
  <c r="E151" i="44"/>
  <c r="D151" i="44"/>
  <c r="C151" i="44"/>
  <c r="W151" i="44" s="1"/>
  <c r="I151" i="44" s="1"/>
  <c r="B151" i="44"/>
  <c r="U151" i="44" s="1"/>
  <c r="A151" i="44"/>
  <c r="E150" i="44"/>
  <c r="D150" i="44"/>
  <c r="C150" i="44"/>
  <c r="W150" i="44" s="1"/>
  <c r="I150" i="44" s="1"/>
  <c r="AA150" i="44" s="1"/>
  <c r="B150" i="44"/>
  <c r="U150" i="44" s="1"/>
  <c r="AC150" i="44" s="1"/>
  <c r="A150" i="44"/>
  <c r="E149" i="44"/>
  <c r="D149" i="44"/>
  <c r="C149" i="44"/>
  <c r="W149" i="44" s="1"/>
  <c r="I149" i="44" s="1"/>
  <c r="AA149" i="44" s="1"/>
  <c r="B149" i="44"/>
  <c r="U149" i="44" s="1"/>
  <c r="AC149" i="44" s="1"/>
  <c r="A149" i="44"/>
  <c r="E148" i="44"/>
  <c r="D148" i="44"/>
  <c r="C148" i="44"/>
  <c r="W148" i="44" s="1"/>
  <c r="I148" i="44" s="1"/>
  <c r="AA148" i="44" s="1"/>
  <c r="B148" i="44"/>
  <c r="U148" i="44" s="1"/>
  <c r="A148" i="44"/>
  <c r="E147" i="44"/>
  <c r="D147" i="44"/>
  <c r="C147" i="44"/>
  <c r="W147" i="44" s="1"/>
  <c r="I147" i="44" s="1"/>
  <c r="B147" i="44"/>
  <c r="U147" i="44" s="1"/>
  <c r="A147" i="44"/>
  <c r="E146" i="44"/>
  <c r="D146" i="44"/>
  <c r="C146" i="44"/>
  <c r="W146" i="44" s="1"/>
  <c r="I146" i="44" s="1"/>
  <c r="AA146" i="44" s="1"/>
  <c r="B146" i="44"/>
  <c r="U146" i="44" s="1"/>
  <c r="A146" i="44"/>
  <c r="E145" i="44"/>
  <c r="D145" i="44"/>
  <c r="C145" i="44"/>
  <c r="W145" i="44" s="1"/>
  <c r="I145" i="44" s="1"/>
  <c r="AA145" i="44" s="1"/>
  <c r="B145" i="44"/>
  <c r="U145" i="44" s="1"/>
  <c r="AC145" i="44" s="1"/>
  <c r="A145" i="44"/>
  <c r="E144" i="44"/>
  <c r="D144" i="44"/>
  <c r="C144" i="44"/>
  <c r="W144" i="44" s="1"/>
  <c r="I144" i="44" s="1"/>
  <c r="AA144" i="44" s="1"/>
  <c r="B144" i="44"/>
  <c r="U144" i="44" s="1"/>
  <c r="A144" i="44"/>
  <c r="E143" i="44"/>
  <c r="D143" i="44"/>
  <c r="C143" i="44"/>
  <c r="W143" i="44" s="1"/>
  <c r="I143" i="44" s="1"/>
  <c r="B143" i="44"/>
  <c r="U143" i="44" s="1"/>
  <c r="A143" i="44"/>
  <c r="E142" i="44"/>
  <c r="D142" i="44"/>
  <c r="C142" i="44"/>
  <c r="W142" i="44" s="1"/>
  <c r="I142" i="44" s="1"/>
  <c r="AA142" i="44" s="1"/>
  <c r="B142" i="44"/>
  <c r="U142" i="44" s="1"/>
  <c r="A142" i="44"/>
  <c r="E141" i="44"/>
  <c r="D141" i="44"/>
  <c r="C141" i="44"/>
  <c r="W141" i="44" s="1"/>
  <c r="I141" i="44" s="1"/>
  <c r="AA141" i="44" s="1"/>
  <c r="B141" i="44"/>
  <c r="U141" i="44" s="1"/>
  <c r="AC141" i="44" s="1"/>
  <c r="A141" i="44"/>
  <c r="E140" i="44"/>
  <c r="D140" i="44"/>
  <c r="C140" i="44"/>
  <c r="W140" i="44" s="1"/>
  <c r="I140" i="44" s="1"/>
  <c r="AA140" i="44" s="1"/>
  <c r="B140" i="44"/>
  <c r="U140" i="44" s="1"/>
  <c r="A140" i="44"/>
  <c r="E139" i="44"/>
  <c r="D139" i="44"/>
  <c r="C139" i="44"/>
  <c r="W139" i="44" s="1"/>
  <c r="I139" i="44" s="1"/>
  <c r="B139" i="44"/>
  <c r="U139" i="44" s="1"/>
  <c r="A139" i="44"/>
  <c r="E138" i="44"/>
  <c r="D138" i="44"/>
  <c r="C138" i="44"/>
  <c r="W138" i="44" s="1"/>
  <c r="I138" i="44" s="1"/>
  <c r="AA138" i="44" s="1"/>
  <c r="B138" i="44"/>
  <c r="U138" i="44" s="1"/>
  <c r="A138" i="44"/>
  <c r="E137" i="44"/>
  <c r="D137" i="44"/>
  <c r="C137" i="44"/>
  <c r="W137" i="44" s="1"/>
  <c r="I137" i="44" s="1"/>
  <c r="AA137" i="44" s="1"/>
  <c r="B137" i="44"/>
  <c r="U137" i="44" s="1"/>
  <c r="AC137" i="44" s="1"/>
  <c r="A137" i="44"/>
  <c r="E136" i="44"/>
  <c r="D136" i="44"/>
  <c r="C136" i="44"/>
  <c r="W136" i="44" s="1"/>
  <c r="I136" i="44" s="1"/>
  <c r="AA136" i="44" s="1"/>
  <c r="B136" i="44"/>
  <c r="U136" i="44" s="1"/>
  <c r="A136" i="44"/>
  <c r="E135" i="44"/>
  <c r="D135" i="44"/>
  <c r="C135" i="44"/>
  <c r="W135" i="44" s="1"/>
  <c r="I135" i="44" s="1"/>
  <c r="B135" i="44"/>
  <c r="U135" i="44" s="1"/>
  <c r="A135" i="44"/>
  <c r="E134" i="44"/>
  <c r="D134" i="44"/>
  <c r="C134" i="44"/>
  <c r="W134" i="44" s="1"/>
  <c r="I134" i="44" s="1"/>
  <c r="AA134" i="44" s="1"/>
  <c r="B134" i="44"/>
  <c r="U134" i="44" s="1"/>
  <c r="A134" i="44"/>
  <c r="E133" i="44"/>
  <c r="D133" i="44"/>
  <c r="C133" i="44"/>
  <c r="W133" i="44" s="1"/>
  <c r="I133" i="44" s="1"/>
  <c r="AA133" i="44" s="1"/>
  <c r="B133" i="44"/>
  <c r="U133" i="44" s="1"/>
  <c r="AC133" i="44" s="1"/>
  <c r="A133" i="44"/>
  <c r="E132" i="44"/>
  <c r="D132" i="44"/>
  <c r="C132" i="44"/>
  <c r="W132" i="44" s="1"/>
  <c r="I132" i="44" s="1"/>
  <c r="AA132" i="44" s="1"/>
  <c r="B132" i="44"/>
  <c r="U132" i="44" s="1"/>
  <c r="A132" i="44"/>
  <c r="E131" i="44"/>
  <c r="D131" i="44"/>
  <c r="C131" i="44"/>
  <c r="W131" i="44" s="1"/>
  <c r="I131" i="44" s="1"/>
  <c r="B131" i="44"/>
  <c r="U131" i="44" s="1"/>
  <c r="A131" i="44"/>
  <c r="E130" i="44"/>
  <c r="D130" i="44"/>
  <c r="C130" i="44"/>
  <c r="W130" i="44" s="1"/>
  <c r="I130" i="44" s="1"/>
  <c r="AA130" i="44" s="1"/>
  <c r="B130" i="44"/>
  <c r="U130" i="44" s="1"/>
  <c r="A130" i="44"/>
  <c r="E129" i="44"/>
  <c r="D129" i="44"/>
  <c r="C129" i="44"/>
  <c r="W129" i="44" s="1"/>
  <c r="I129" i="44" s="1"/>
  <c r="AA129" i="44" s="1"/>
  <c r="B129" i="44"/>
  <c r="U129" i="44" s="1"/>
  <c r="AC129" i="44" s="1"/>
  <c r="A129" i="44"/>
  <c r="E128" i="44"/>
  <c r="D128" i="44"/>
  <c r="C128" i="44"/>
  <c r="W128" i="44" s="1"/>
  <c r="I128" i="44" s="1"/>
  <c r="AA128" i="44" s="1"/>
  <c r="B128" i="44"/>
  <c r="U128" i="44" s="1"/>
  <c r="A128" i="44"/>
  <c r="E127" i="44"/>
  <c r="D127" i="44"/>
  <c r="C127" i="44"/>
  <c r="W127" i="44" s="1"/>
  <c r="I127" i="44" s="1"/>
  <c r="B127" i="44"/>
  <c r="U127" i="44" s="1"/>
  <c r="A127" i="44"/>
  <c r="E126" i="44"/>
  <c r="D126" i="44"/>
  <c r="C126" i="44"/>
  <c r="W126" i="44" s="1"/>
  <c r="I126" i="44" s="1"/>
  <c r="AA126" i="44" s="1"/>
  <c r="B126" i="44"/>
  <c r="U126" i="44" s="1"/>
  <c r="A126" i="44"/>
  <c r="E125" i="44"/>
  <c r="D125" i="44"/>
  <c r="C125" i="44"/>
  <c r="W125" i="44" s="1"/>
  <c r="I125" i="44" s="1"/>
  <c r="AA125" i="44" s="1"/>
  <c r="B125" i="44"/>
  <c r="U125" i="44" s="1"/>
  <c r="AC125" i="44" s="1"/>
  <c r="A125" i="44"/>
  <c r="E124" i="44"/>
  <c r="D124" i="44"/>
  <c r="C124" i="44"/>
  <c r="W124" i="44" s="1"/>
  <c r="I124" i="44" s="1"/>
  <c r="AA124" i="44" s="1"/>
  <c r="B124" i="44"/>
  <c r="U124" i="44" s="1"/>
  <c r="A124" i="44"/>
  <c r="E123" i="44"/>
  <c r="D123" i="44"/>
  <c r="C123" i="44"/>
  <c r="W123" i="44" s="1"/>
  <c r="I123" i="44" s="1"/>
  <c r="B123" i="44"/>
  <c r="U123" i="44" s="1"/>
  <c r="A123" i="44"/>
  <c r="E122" i="44"/>
  <c r="D122" i="44"/>
  <c r="C122" i="44"/>
  <c r="W122" i="44" s="1"/>
  <c r="I122" i="44" s="1"/>
  <c r="AA122" i="44" s="1"/>
  <c r="B122" i="44"/>
  <c r="U122" i="44" s="1"/>
  <c r="A122" i="44"/>
  <c r="E121" i="44"/>
  <c r="D121" i="44"/>
  <c r="C121" i="44"/>
  <c r="W121" i="44" s="1"/>
  <c r="I121" i="44" s="1"/>
  <c r="AA121" i="44" s="1"/>
  <c r="B121" i="44"/>
  <c r="U121" i="44" s="1"/>
  <c r="AC121" i="44" s="1"/>
  <c r="A121" i="44"/>
  <c r="E120" i="44"/>
  <c r="D120" i="44"/>
  <c r="C120" i="44"/>
  <c r="W120" i="44" s="1"/>
  <c r="I120" i="44" s="1"/>
  <c r="AA120" i="44" s="1"/>
  <c r="B120" i="44"/>
  <c r="U120" i="44" s="1"/>
  <c r="A120" i="44"/>
  <c r="E119" i="44"/>
  <c r="D119" i="44"/>
  <c r="C119" i="44"/>
  <c r="W119" i="44" s="1"/>
  <c r="I119" i="44" s="1"/>
  <c r="B119" i="44"/>
  <c r="U119" i="44" s="1"/>
  <c r="A119" i="44"/>
  <c r="E118" i="44"/>
  <c r="D118" i="44"/>
  <c r="C118" i="44"/>
  <c r="W118" i="44" s="1"/>
  <c r="I118" i="44" s="1"/>
  <c r="AA118" i="44" s="1"/>
  <c r="B118" i="44"/>
  <c r="U118" i="44" s="1"/>
  <c r="A118" i="44"/>
  <c r="E117" i="44"/>
  <c r="D117" i="44"/>
  <c r="C117" i="44"/>
  <c r="W117" i="44" s="1"/>
  <c r="I117" i="44" s="1"/>
  <c r="AA117" i="44" s="1"/>
  <c r="B117" i="44"/>
  <c r="U117" i="44" s="1"/>
  <c r="AC117" i="44" s="1"/>
  <c r="A117" i="44"/>
  <c r="E116" i="44"/>
  <c r="D116" i="44"/>
  <c r="C116" i="44"/>
  <c r="W116" i="44" s="1"/>
  <c r="I116" i="44" s="1"/>
  <c r="AA116" i="44" s="1"/>
  <c r="B116" i="44"/>
  <c r="U116" i="44" s="1"/>
  <c r="A116" i="44"/>
  <c r="E115" i="44"/>
  <c r="D115" i="44"/>
  <c r="C115" i="44"/>
  <c r="W115" i="44" s="1"/>
  <c r="I115" i="44" s="1"/>
  <c r="B115" i="44"/>
  <c r="U115" i="44" s="1"/>
  <c r="A115" i="44"/>
  <c r="E114" i="44"/>
  <c r="D114" i="44"/>
  <c r="C114" i="44"/>
  <c r="W114" i="44" s="1"/>
  <c r="I114" i="44" s="1"/>
  <c r="AA114" i="44" s="1"/>
  <c r="B114" i="44"/>
  <c r="U114" i="44" s="1"/>
  <c r="A114" i="44"/>
  <c r="E113" i="44"/>
  <c r="D113" i="44"/>
  <c r="C113" i="44"/>
  <c r="W113" i="44" s="1"/>
  <c r="I113" i="44" s="1"/>
  <c r="AA113" i="44" s="1"/>
  <c r="B113" i="44"/>
  <c r="U113" i="44" s="1"/>
  <c r="AC113" i="44" s="1"/>
  <c r="A113" i="44"/>
  <c r="E112" i="44"/>
  <c r="D112" i="44"/>
  <c r="C112" i="44"/>
  <c r="W112" i="44" s="1"/>
  <c r="I112" i="44" s="1"/>
  <c r="AA112" i="44" s="1"/>
  <c r="B112" i="44"/>
  <c r="U112" i="44" s="1"/>
  <c r="A112" i="44"/>
  <c r="E111" i="44"/>
  <c r="D111" i="44"/>
  <c r="C111" i="44"/>
  <c r="W111" i="44" s="1"/>
  <c r="I111" i="44" s="1"/>
  <c r="B111" i="44"/>
  <c r="U111" i="44" s="1"/>
  <c r="A111" i="44"/>
  <c r="E110" i="44"/>
  <c r="D110" i="44"/>
  <c r="C110" i="44"/>
  <c r="W110" i="44" s="1"/>
  <c r="I110" i="44" s="1"/>
  <c r="AA110" i="44" s="1"/>
  <c r="B110" i="44"/>
  <c r="U110" i="44" s="1"/>
  <c r="A110" i="44"/>
  <c r="E109" i="44"/>
  <c r="D109" i="44"/>
  <c r="C109" i="44"/>
  <c r="W109" i="44" s="1"/>
  <c r="I109" i="44" s="1"/>
  <c r="AA109" i="44" s="1"/>
  <c r="B109" i="44"/>
  <c r="U109" i="44" s="1"/>
  <c r="A109" i="44"/>
  <c r="E108" i="44"/>
  <c r="D108" i="44"/>
  <c r="C108" i="44"/>
  <c r="W108" i="44" s="1"/>
  <c r="I108" i="44" s="1"/>
  <c r="AA108" i="44" s="1"/>
  <c r="B108" i="44"/>
  <c r="U108" i="44" s="1"/>
  <c r="A108" i="44"/>
  <c r="E107" i="44"/>
  <c r="D107" i="44"/>
  <c r="C107" i="44"/>
  <c r="W107" i="44" s="1"/>
  <c r="I107" i="44" s="1"/>
  <c r="B107" i="44"/>
  <c r="U107" i="44" s="1"/>
  <c r="A107" i="44"/>
  <c r="E106" i="44"/>
  <c r="D106" i="44"/>
  <c r="C106" i="44"/>
  <c r="W106" i="44" s="1"/>
  <c r="I106" i="44" s="1"/>
  <c r="AA106" i="44" s="1"/>
  <c r="B106" i="44"/>
  <c r="U106" i="44" s="1"/>
  <c r="A106" i="44"/>
  <c r="E105" i="44"/>
  <c r="D105" i="44"/>
  <c r="C105" i="44"/>
  <c r="W105" i="44" s="1"/>
  <c r="I105" i="44" s="1"/>
  <c r="AA105" i="44" s="1"/>
  <c r="B105" i="44"/>
  <c r="U105" i="44" s="1"/>
  <c r="A105" i="44"/>
  <c r="E104" i="44"/>
  <c r="D104" i="44"/>
  <c r="C104" i="44"/>
  <c r="W104" i="44" s="1"/>
  <c r="I104" i="44" s="1"/>
  <c r="AA104" i="44" s="1"/>
  <c r="B104" i="44"/>
  <c r="U104" i="44" s="1"/>
  <c r="A104" i="44"/>
  <c r="E103" i="44"/>
  <c r="D103" i="44"/>
  <c r="C103" i="44"/>
  <c r="W103" i="44" s="1"/>
  <c r="I103" i="44" s="1"/>
  <c r="B103" i="44"/>
  <c r="U103" i="44" s="1"/>
  <c r="A103" i="44"/>
  <c r="E102" i="44"/>
  <c r="D102" i="44"/>
  <c r="C102" i="44"/>
  <c r="W102" i="44" s="1"/>
  <c r="I102" i="44" s="1"/>
  <c r="AA102" i="44" s="1"/>
  <c r="B102" i="44"/>
  <c r="U102" i="44" s="1"/>
  <c r="A102" i="44"/>
  <c r="E101" i="44"/>
  <c r="D101" i="44"/>
  <c r="C101" i="44"/>
  <c r="W101" i="44" s="1"/>
  <c r="I101" i="44" s="1"/>
  <c r="AA101" i="44" s="1"/>
  <c r="B101" i="44"/>
  <c r="U101" i="44" s="1"/>
  <c r="A101" i="44"/>
  <c r="E100" i="44"/>
  <c r="D100" i="44"/>
  <c r="C100" i="44"/>
  <c r="W100" i="44" s="1"/>
  <c r="I100" i="44" s="1"/>
  <c r="AA100" i="44" s="1"/>
  <c r="B100" i="44"/>
  <c r="U100" i="44" s="1"/>
  <c r="A100" i="44"/>
  <c r="E99" i="44"/>
  <c r="D99" i="44"/>
  <c r="C99" i="44"/>
  <c r="W99" i="44" s="1"/>
  <c r="I99" i="44" s="1"/>
  <c r="B99" i="44"/>
  <c r="U99" i="44" s="1"/>
  <c r="A99" i="44"/>
  <c r="E98" i="44"/>
  <c r="D98" i="44"/>
  <c r="C98" i="44"/>
  <c r="W98" i="44" s="1"/>
  <c r="I98" i="44" s="1"/>
  <c r="AA98" i="44" s="1"/>
  <c r="B98" i="44"/>
  <c r="U98" i="44" s="1"/>
  <c r="A98" i="44"/>
  <c r="E97" i="44"/>
  <c r="D97" i="44"/>
  <c r="C97" i="44"/>
  <c r="W97" i="44" s="1"/>
  <c r="I97" i="44" s="1"/>
  <c r="AA97" i="44" s="1"/>
  <c r="B97" i="44"/>
  <c r="U97" i="44" s="1"/>
  <c r="A97" i="44"/>
  <c r="E96" i="44"/>
  <c r="D96" i="44"/>
  <c r="C96" i="44"/>
  <c r="W96" i="44" s="1"/>
  <c r="I96" i="44" s="1"/>
  <c r="AA96" i="44" s="1"/>
  <c r="B96" i="44"/>
  <c r="U96" i="44" s="1"/>
  <c r="A96" i="44"/>
  <c r="E95" i="44"/>
  <c r="D95" i="44"/>
  <c r="C95" i="44"/>
  <c r="W95" i="44" s="1"/>
  <c r="I95" i="44" s="1"/>
  <c r="B95" i="44"/>
  <c r="U95" i="44" s="1"/>
  <c r="A95" i="44"/>
  <c r="E94" i="44"/>
  <c r="D94" i="44"/>
  <c r="C94" i="44"/>
  <c r="W94" i="44" s="1"/>
  <c r="I94" i="44" s="1"/>
  <c r="AA94" i="44" s="1"/>
  <c r="B94" i="44"/>
  <c r="U94" i="44" s="1"/>
  <c r="A94" i="44"/>
  <c r="E93" i="44"/>
  <c r="D93" i="44"/>
  <c r="C93" i="44"/>
  <c r="W93" i="44" s="1"/>
  <c r="I93" i="44" s="1"/>
  <c r="AA93" i="44" s="1"/>
  <c r="B93" i="44"/>
  <c r="U93" i="44" s="1"/>
  <c r="A93" i="44"/>
  <c r="E92" i="44"/>
  <c r="D92" i="44"/>
  <c r="C92" i="44"/>
  <c r="W92" i="44" s="1"/>
  <c r="I92" i="44" s="1"/>
  <c r="AA92" i="44" s="1"/>
  <c r="B92" i="44"/>
  <c r="U92" i="44" s="1"/>
  <c r="A92" i="44"/>
  <c r="E91" i="44"/>
  <c r="D91" i="44"/>
  <c r="C91" i="44"/>
  <c r="W91" i="44" s="1"/>
  <c r="I91" i="44" s="1"/>
  <c r="B91" i="44"/>
  <c r="U91" i="44" s="1"/>
  <c r="A91" i="44"/>
  <c r="E90" i="44"/>
  <c r="D90" i="44"/>
  <c r="C90" i="44"/>
  <c r="W90" i="44" s="1"/>
  <c r="I90" i="44" s="1"/>
  <c r="AA90" i="44" s="1"/>
  <c r="B90" i="44"/>
  <c r="U90" i="44" s="1"/>
  <c r="A90" i="44"/>
  <c r="E89" i="44"/>
  <c r="D89" i="44"/>
  <c r="C89" i="44"/>
  <c r="W89" i="44" s="1"/>
  <c r="I89" i="44" s="1"/>
  <c r="AA89" i="44" s="1"/>
  <c r="B89" i="44"/>
  <c r="U89" i="44" s="1"/>
  <c r="A89" i="44"/>
  <c r="E88" i="44"/>
  <c r="D88" i="44"/>
  <c r="C88" i="44"/>
  <c r="W88" i="44" s="1"/>
  <c r="I88" i="44" s="1"/>
  <c r="AA88" i="44" s="1"/>
  <c r="B88" i="44"/>
  <c r="U88" i="44" s="1"/>
  <c r="A88" i="44"/>
  <c r="E87" i="44"/>
  <c r="D87" i="44"/>
  <c r="C87" i="44"/>
  <c r="W87" i="44" s="1"/>
  <c r="I87" i="44" s="1"/>
  <c r="B87" i="44"/>
  <c r="U87" i="44" s="1"/>
  <c r="A87" i="44"/>
  <c r="E86" i="44"/>
  <c r="D86" i="44"/>
  <c r="C86" i="44"/>
  <c r="W86" i="44" s="1"/>
  <c r="I86" i="44" s="1"/>
  <c r="AA86" i="44" s="1"/>
  <c r="B86" i="44"/>
  <c r="U86" i="44" s="1"/>
  <c r="A86" i="44"/>
  <c r="E85" i="44"/>
  <c r="D85" i="44"/>
  <c r="C85" i="44"/>
  <c r="W85" i="44" s="1"/>
  <c r="I85" i="44" s="1"/>
  <c r="AA85" i="44" s="1"/>
  <c r="B85" i="44"/>
  <c r="U85" i="44" s="1"/>
  <c r="A85" i="44"/>
  <c r="E84" i="44"/>
  <c r="D84" i="44"/>
  <c r="C84" i="44"/>
  <c r="W84" i="44" s="1"/>
  <c r="I84" i="44" s="1"/>
  <c r="AA84" i="44" s="1"/>
  <c r="B84" i="44"/>
  <c r="U84" i="44" s="1"/>
  <c r="A84" i="44"/>
  <c r="E83" i="44"/>
  <c r="D83" i="44"/>
  <c r="C83" i="44"/>
  <c r="W83" i="44" s="1"/>
  <c r="I83" i="44" s="1"/>
  <c r="B83" i="44"/>
  <c r="U83" i="44" s="1"/>
  <c r="A83" i="44"/>
  <c r="E82" i="44"/>
  <c r="D82" i="44"/>
  <c r="C82" i="44"/>
  <c r="W82" i="44" s="1"/>
  <c r="I82" i="44" s="1"/>
  <c r="AA82" i="44" s="1"/>
  <c r="B82" i="44"/>
  <c r="U82" i="44" s="1"/>
  <c r="A82" i="44"/>
  <c r="E81" i="44"/>
  <c r="D81" i="44"/>
  <c r="C81" i="44"/>
  <c r="W81" i="44" s="1"/>
  <c r="I81" i="44" s="1"/>
  <c r="AA81" i="44" s="1"/>
  <c r="B81" i="44"/>
  <c r="U81" i="44" s="1"/>
  <c r="A81" i="44"/>
  <c r="E80" i="44"/>
  <c r="D80" i="44"/>
  <c r="C80" i="44"/>
  <c r="W80" i="44" s="1"/>
  <c r="I80" i="44" s="1"/>
  <c r="AA80" i="44" s="1"/>
  <c r="B80" i="44"/>
  <c r="U80" i="44" s="1"/>
  <c r="A80" i="44"/>
  <c r="E79" i="44"/>
  <c r="D79" i="44"/>
  <c r="C79" i="44"/>
  <c r="W79" i="44" s="1"/>
  <c r="I79" i="44" s="1"/>
  <c r="B79" i="44"/>
  <c r="U79" i="44" s="1"/>
  <c r="A79" i="44"/>
  <c r="E78" i="44"/>
  <c r="D78" i="44"/>
  <c r="C78" i="44"/>
  <c r="W78" i="44" s="1"/>
  <c r="I78" i="44" s="1"/>
  <c r="AA78" i="44" s="1"/>
  <c r="B78" i="44"/>
  <c r="U78" i="44" s="1"/>
  <c r="A78" i="44"/>
  <c r="E77" i="44"/>
  <c r="D77" i="44"/>
  <c r="C77" i="44"/>
  <c r="W77" i="44" s="1"/>
  <c r="I77" i="44" s="1"/>
  <c r="AA77" i="44" s="1"/>
  <c r="B77" i="44"/>
  <c r="U77" i="44" s="1"/>
  <c r="A77" i="44"/>
  <c r="E76" i="44"/>
  <c r="D76" i="44"/>
  <c r="C76" i="44"/>
  <c r="W76" i="44" s="1"/>
  <c r="I76" i="44" s="1"/>
  <c r="AA76" i="44" s="1"/>
  <c r="B76" i="44"/>
  <c r="U76" i="44" s="1"/>
  <c r="A76" i="44"/>
  <c r="E75" i="44"/>
  <c r="D75" i="44"/>
  <c r="C75" i="44"/>
  <c r="W75" i="44" s="1"/>
  <c r="I75" i="44" s="1"/>
  <c r="B75" i="44"/>
  <c r="U75" i="44" s="1"/>
  <c r="A75" i="44"/>
  <c r="E74" i="44"/>
  <c r="D74" i="44"/>
  <c r="C74" i="44"/>
  <c r="W74" i="44" s="1"/>
  <c r="I74" i="44" s="1"/>
  <c r="AA74" i="44" s="1"/>
  <c r="B74" i="44"/>
  <c r="U74" i="44" s="1"/>
  <c r="A74" i="44"/>
  <c r="E73" i="44"/>
  <c r="D73" i="44"/>
  <c r="C73" i="44"/>
  <c r="W73" i="44" s="1"/>
  <c r="I73" i="44" s="1"/>
  <c r="AA73" i="44" s="1"/>
  <c r="B73" i="44"/>
  <c r="U73" i="44" s="1"/>
  <c r="A73" i="44"/>
  <c r="E72" i="44"/>
  <c r="D72" i="44"/>
  <c r="C72" i="44"/>
  <c r="W72" i="44" s="1"/>
  <c r="I72" i="44" s="1"/>
  <c r="AA72" i="44" s="1"/>
  <c r="B72" i="44"/>
  <c r="U72" i="44" s="1"/>
  <c r="A72" i="44"/>
  <c r="E71" i="44"/>
  <c r="D71" i="44"/>
  <c r="C71" i="44"/>
  <c r="W71" i="44" s="1"/>
  <c r="I71" i="44" s="1"/>
  <c r="B71" i="44"/>
  <c r="U71" i="44" s="1"/>
  <c r="A71" i="44"/>
  <c r="E70" i="44"/>
  <c r="D70" i="44"/>
  <c r="C70" i="44"/>
  <c r="W70" i="44" s="1"/>
  <c r="I70" i="44" s="1"/>
  <c r="AA70" i="44" s="1"/>
  <c r="B70" i="44"/>
  <c r="U70" i="44" s="1"/>
  <c r="A70" i="44"/>
  <c r="E69" i="44"/>
  <c r="D69" i="44"/>
  <c r="C69" i="44"/>
  <c r="W69" i="44" s="1"/>
  <c r="I69" i="44" s="1"/>
  <c r="AA69" i="44" s="1"/>
  <c r="B69" i="44"/>
  <c r="U69" i="44" s="1"/>
  <c r="A69" i="44"/>
  <c r="E68" i="44"/>
  <c r="D68" i="44"/>
  <c r="C68" i="44"/>
  <c r="W68" i="44" s="1"/>
  <c r="I68" i="44" s="1"/>
  <c r="AA68" i="44" s="1"/>
  <c r="B68" i="44"/>
  <c r="U68" i="44" s="1"/>
  <c r="A68" i="44"/>
  <c r="E67" i="44"/>
  <c r="D67" i="44"/>
  <c r="C67" i="44"/>
  <c r="W67" i="44" s="1"/>
  <c r="I67" i="44" s="1"/>
  <c r="B67" i="44"/>
  <c r="U67" i="44" s="1"/>
  <c r="A67" i="44"/>
  <c r="E66" i="44"/>
  <c r="D66" i="44"/>
  <c r="C66" i="44"/>
  <c r="W66" i="44" s="1"/>
  <c r="I66" i="44" s="1"/>
  <c r="AA66" i="44" s="1"/>
  <c r="B66" i="44"/>
  <c r="U66" i="44" s="1"/>
  <c r="A66" i="44"/>
  <c r="E65" i="44"/>
  <c r="D65" i="44"/>
  <c r="C65" i="44"/>
  <c r="W65" i="44" s="1"/>
  <c r="I65" i="44" s="1"/>
  <c r="AA65" i="44" s="1"/>
  <c r="B65" i="44"/>
  <c r="U65" i="44" s="1"/>
  <c r="A65" i="44"/>
  <c r="E64" i="44"/>
  <c r="D64" i="44"/>
  <c r="C64" i="44"/>
  <c r="W64" i="44" s="1"/>
  <c r="I64" i="44" s="1"/>
  <c r="AA64" i="44" s="1"/>
  <c r="B64" i="44"/>
  <c r="U64" i="44" s="1"/>
  <c r="A64" i="44"/>
  <c r="E63" i="44"/>
  <c r="D63" i="44"/>
  <c r="C63" i="44"/>
  <c r="W63" i="44" s="1"/>
  <c r="I63" i="44" s="1"/>
  <c r="B63" i="44"/>
  <c r="U63" i="44" s="1"/>
  <c r="A63" i="44"/>
  <c r="E62" i="44"/>
  <c r="D62" i="44"/>
  <c r="C62" i="44"/>
  <c r="W62" i="44" s="1"/>
  <c r="I62" i="44" s="1"/>
  <c r="AA62" i="44" s="1"/>
  <c r="B62" i="44"/>
  <c r="U62" i="44" s="1"/>
  <c r="A62" i="44"/>
  <c r="E61" i="44"/>
  <c r="D61" i="44"/>
  <c r="C61" i="44"/>
  <c r="W61" i="44" s="1"/>
  <c r="I61" i="44" s="1"/>
  <c r="AA61" i="44" s="1"/>
  <c r="B61" i="44"/>
  <c r="U61" i="44" s="1"/>
  <c r="A61" i="44"/>
  <c r="E60" i="44"/>
  <c r="D60" i="44"/>
  <c r="C60" i="44"/>
  <c r="W60" i="44" s="1"/>
  <c r="I60" i="44" s="1"/>
  <c r="AA60" i="44" s="1"/>
  <c r="B60" i="44"/>
  <c r="U60" i="44" s="1"/>
  <c r="A60" i="44"/>
  <c r="E59" i="44"/>
  <c r="D59" i="44"/>
  <c r="C59" i="44"/>
  <c r="W59" i="44" s="1"/>
  <c r="I59" i="44" s="1"/>
  <c r="B59" i="44"/>
  <c r="U59" i="44" s="1"/>
  <c r="A59" i="44"/>
  <c r="E58" i="44"/>
  <c r="D58" i="44"/>
  <c r="C58" i="44"/>
  <c r="W58" i="44" s="1"/>
  <c r="I58" i="44" s="1"/>
  <c r="AA58" i="44" s="1"/>
  <c r="B58" i="44"/>
  <c r="U58" i="44" s="1"/>
  <c r="A58" i="44"/>
  <c r="E57" i="44"/>
  <c r="D57" i="44"/>
  <c r="C57" i="44"/>
  <c r="W57" i="44" s="1"/>
  <c r="I57" i="44" s="1"/>
  <c r="AA57" i="44" s="1"/>
  <c r="B57" i="44"/>
  <c r="U57" i="44" s="1"/>
  <c r="A57" i="44"/>
  <c r="E56" i="44"/>
  <c r="D56" i="44"/>
  <c r="C56" i="44"/>
  <c r="W56" i="44" s="1"/>
  <c r="I56" i="44" s="1"/>
  <c r="AA56" i="44" s="1"/>
  <c r="B56" i="44"/>
  <c r="U56" i="44" s="1"/>
  <c r="A56" i="44"/>
  <c r="E55" i="44"/>
  <c r="D55" i="44"/>
  <c r="C55" i="44"/>
  <c r="W55" i="44" s="1"/>
  <c r="I55" i="44" s="1"/>
  <c r="B55" i="44"/>
  <c r="U55" i="44" s="1"/>
  <c r="A55" i="44"/>
  <c r="E54" i="44"/>
  <c r="D54" i="44"/>
  <c r="C54" i="44"/>
  <c r="W54" i="44" s="1"/>
  <c r="I54" i="44" s="1"/>
  <c r="AA54" i="44" s="1"/>
  <c r="B54" i="44"/>
  <c r="U54" i="44" s="1"/>
  <c r="A54" i="44"/>
  <c r="E53" i="44"/>
  <c r="D53" i="44"/>
  <c r="C53" i="44"/>
  <c r="W53" i="44" s="1"/>
  <c r="I53" i="44" s="1"/>
  <c r="AA53" i="44" s="1"/>
  <c r="B53" i="44"/>
  <c r="U53" i="44" s="1"/>
  <c r="A53" i="44"/>
  <c r="E52" i="44"/>
  <c r="D52" i="44"/>
  <c r="C52" i="44"/>
  <c r="W52" i="44" s="1"/>
  <c r="I52" i="44" s="1"/>
  <c r="AA52" i="44" s="1"/>
  <c r="B52" i="44"/>
  <c r="U52" i="44" s="1"/>
  <c r="A52" i="44"/>
  <c r="E51" i="44"/>
  <c r="D51" i="44"/>
  <c r="C51" i="44"/>
  <c r="W51" i="44" s="1"/>
  <c r="I51" i="44" s="1"/>
  <c r="B51" i="44"/>
  <c r="U51" i="44" s="1"/>
  <c r="A51" i="44"/>
  <c r="E50" i="44"/>
  <c r="D50" i="44"/>
  <c r="C50" i="44"/>
  <c r="W50" i="44" s="1"/>
  <c r="I50" i="44" s="1"/>
  <c r="AA50" i="44" s="1"/>
  <c r="B50" i="44"/>
  <c r="U50" i="44" s="1"/>
  <c r="A50" i="44"/>
  <c r="E49" i="44"/>
  <c r="D49" i="44"/>
  <c r="C49" i="44"/>
  <c r="W49" i="44" s="1"/>
  <c r="I49" i="44" s="1"/>
  <c r="AA49" i="44" s="1"/>
  <c r="B49" i="44"/>
  <c r="U49" i="44" s="1"/>
  <c r="A49" i="44"/>
  <c r="E48" i="44"/>
  <c r="D48" i="44"/>
  <c r="C48" i="44"/>
  <c r="W48" i="44" s="1"/>
  <c r="I48" i="44" s="1"/>
  <c r="AA48" i="44" s="1"/>
  <c r="B48" i="44"/>
  <c r="U48" i="44" s="1"/>
  <c r="A48" i="44"/>
  <c r="E47" i="44"/>
  <c r="D47" i="44"/>
  <c r="C47" i="44"/>
  <c r="W47" i="44" s="1"/>
  <c r="I47" i="44" s="1"/>
  <c r="B47" i="44"/>
  <c r="U47" i="44" s="1"/>
  <c r="A47" i="44"/>
  <c r="E46" i="44"/>
  <c r="D46" i="44"/>
  <c r="C46" i="44"/>
  <c r="W46" i="44" s="1"/>
  <c r="I46" i="44" s="1"/>
  <c r="AA46" i="44" s="1"/>
  <c r="B46" i="44"/>
  <c r="U46" i="44" s="1"/>
  <c r="A46" i="44"/>
  <c r="E45" i="44"/>
  <c r="D45" i="44"/>
  <c r="C45" i="44"/>
  <c r="W45" i="44" s="1"/>
  <c r="I45" i="44" s="1"/>
  <c r="AA45" i="44" s="1"/>
  <c r="B45" i="44"/>
  <c r="U45" i="44" s="1"/>
  <c r="A45" i="44"/>
  <c r="E44" i="44"/>
  <c r="D44" i="44"/>
  <c r="C44" i="44"/>
  <c r="W44" i="44" s="1"/>
  <c r="I44" i="44" s="1"/>
  <c r="AA44" i="44" s="1"/>
  <c r="B44" i="44"/>
  <c r="U44" i="44" s="1"/>
  <c r="A44" i="44"/>
  <c r="E43" i="44"/>
  <c r="D43" i="44"/>
  <c r="C43" i="44"/>
  <c r="W43" i="44" s="1"/>
  <c r="I43" i="44" s="1"/>
  <c r="B43" i="44"/>
  <c r="U43" i="44" s="1"/>
  <c r="A43" i="44"/>
  <c r="E42" i="44"/>
  <c r="D42" i="44"/>
  <c r="C42" i="44"/>
  <c r="W42" i="44" s="1"/>
  <c r="I42" i="44" s="1"/>
  <c r="AA42" i="44" s="1"/>
  <c r="B42" i="44"/>
  <c r="U42" i="44" s="1"/>
  <c r="A42" i="44"/>
  <c r="E41" i="44"/>
  <c r="D41" i="44"/>
  <c r="C41" i="44"/>
  <c r="W41" i="44" s="1"/>
  <c r="I41" i="44" s="1"/>
  <c r="AA41" i="44" s="1"/>
  <c r="B41" i="44"/>
  <c r="U41" i="44" s="1"/>
  <c r="A41" i="44"/>
  <c r="E40" i="44"/>
  <c r="D40" i="44"/>
  <c r="C40" i="44"/>
  <c r="W40" i="44" s="1"/>
  <c r="I40" i="44" s="1"/>
  <c r="AA40" i="44" s="1"/>
  <c r="B40" i="44"/>
  <c r="U40" i="44" s="1"/>
  <c r="A40" i="44"/>
  <c r="E39" i="44"/>
  <c r="D39" i="44"/>
  <c r="C39" i="44"/>
  <c r="W39" i="44" s="1"/>
  <c r="I39" i="44" s="1"/>
  <c r="B39" i="44"/>
  <c r="U39" i="44" s="1"/>
  <c r="A39" i="44"/>
  <c r="E38" i="44"/>
  <c r="D38" i="44"/>
  <c r="C38" i="44"/>
  <c r="W38" i="44" s="1"/>
  <c r="I38" i="44" s="1"/>
  <c r="AA38" i="44" s="1"/>
  <c r="B38" i="44"/>
  <c r="U38" i="44" s="1"/>
  <c r="A38" i="44"/>
  <c r="E37" i="44"/>
  <c r="D37" i="44"/>
  <c r="C37" i="44"/>
  <c r="W37" i="44" s="1"/>
  <c r="I37" i="44" s="1"/>
  <c r="AA37" i="44" s="1"/>
  <c r="B37" i="44"/>
  <c r="U37" i="44" s="1"/>
  <c r="A37" i="44"/>
  <c r="E36" i="44"/>
  <c r="D36" i="44"/>
  <c r="C36" i="44"/>
  <c r="B36" i="44"/>
  <c r="U36" i="44" s="1"/>
  <c r="A36" i="44"/>
  <c r="E35" i="44"/>
  <c r="D35" i="44"/>
  <c r="C35" i="44"/>
  <c r="B35" i="44"/>
  <c r="U35" i="44" s="1"/>
  <c r="A35" i="44"/>
  <c r="E34" i="44"/>
  <c r="D34" i="44"/>
  <c r="C34" i="44"/>
  <c r="B34" i="44"/>
  <c r="U34" i="44" s="1"/>
  <c r="A34" i="44"/>
  <c r="E33" i="44"/>
  <c r="D33" i="44"/>
  <c r="C33" i="44"/>
  <c r="B33" i="44"/>
  <c r="U33" i="44" s="1"/>
  <c r="A33" i="44"/>
  <c r="E32" i="44"/>
  <c r="D32" i="44"/>
  <c r="C32" i="44"/>
  <c r="B32" i="44"/>
  <c r="U32" i="44" s="1"/>
  <c r="A32" i="44"/>
  <c r="E31" i="44"/>
  <c r="D31" i="44"/>
  <c r="C31" i="44"/>
  <c r="B31" i="44"/>
  <c r="U31" i="44" s="1"/>
  <c r="A31" i="44"/>
  <c r="E30" i="44"/>
  <c r="D30" i="44"/>
  <c r="C30" i="44"/>
  <c r="B30" i="44"/>
  <c r="U30" i="44" s="1"/>
  <c r="A30" i="44"/>
  <c r="E29" i="44"/>
  <c r="D29" i="44"/>
  <c r="C29" i="44"/>
  <c r="B29" i="44"/>
  <c r="U29" i="44" s="1"/>
  <c r="A29" i="44"/>
  <c r="E28" i="44"/>
  <c r="D28" i="44"/>
  <c r="C28" i="44"/>
  <c r="B28" i="44"/>
  <c r="U28" i="44" s="1"/>
  <c r="A28" i="44"/>
  <c r="E27" i="44"/>
  <c r="D27" i="44"/>
  <c r="C27" i="44"/>
  <c r="B27" i="44"/>
  <c r="U27" i="44" s="1"/>
  <c r="A27" i="44"/>
  <c r="E26" i="44"/>
  <c r="D26" i="44"/>
  <c r="C26" i="44"/>
  <c r="B26" i="44"/>
  <c r="U26" i="44" s="1"/>
  <c r="A26" i="44"/>
  <c r="E25" i="44"/>
  <c r="D25" i="44"/>
  <c r="C25" i="44"/>
  <c r="B25" i="44"/>
  <c r="U25" i="44" s="1"/>
  <c r="A25" i="44"/>
  <c r="E3" i="44"/>
  <c r="M224" i="43"/>
  <c r="M223" i="43"/>
  <c r="M222" i="43"/>
  <c r="M221" i="43"/>
  <c r="M220" i="43"/>
  <c r="M219" i="43"/>
  <c r="M218" i="43"/>
  <c r="M217" i="43"/>
  <c r="M216" i="43"/>
  <c r="M215" i="43"/>
  <c r="M214" i="43"/>
  <c r="M213" i="43"/>
  <c r="M212" i="43"/>
  <c r="M211" i="43"/>
  <c r="M210" i="43"/>
  <c r="M209" i="43"/>
  <c r="M208" i="43"/>
  <c r="M207" i="43"/>
  <c r="M206" i="43"/>
  <c r="M205" i="43"/>
  <c r="M204" i="43"/>
  <c r="M203" i="43"/>
  <c r="M202" i="43"/>
  <c r="M201" i="43"/>
  <c r="M200" i="43"/>
  <c r="M199" i="43"/>
  <c r="M198" i="43"/>
  <c r="M197" i="43"/>
  <c r="M196" i="43"/>
  <c r="M195" i="43"/>
  <c r="M194" i="43"/>
  <c r="M193" i="43"/>
  <c r="M192" i="43"/>
  <c r="M191" i="43"/>
  <c r="M190" i="43"/>
  <c r="M189" i="43"/>
  <c r="M188" i="43"/>
  <c r="M187" i="43"/>
  <c r="M186" i="43"/>
  <c r="M185" i="43"/>
  <c r="M184" i="43"/>
  <c r="M183" i="43"/>
  <c r="M182" i="43"/>
  <c r="M181" i="43"/>
  <c r="M180" i="43"/>
  <c r="M179" i="43"/>
  <c r="M178" i="43"/>
  <c r="M177" i="43"/>
  <c r="M176" i="43"/>
  <c r="M175" i="43"/>
  <c r="M174" i="43"/>
  <c r="M173" i="43"/>
  <c r="M172" i="43"/>
  <c r="M171" i="43"/>
  <c r="M170" i="43"/>
  <c r="M169" i="43"/>
  <c r="M168" i="43"/>
  <c r="M167" i="43"/>
  <c r="M166" i="43"/>
  <c r="M165" i="43"/>
  <c r="M164" i="43"/>
  <c r="M163" i="43"/>
  <c r="M162" i="43"/>
  <c r="M161" i="43"/>
  <c r="M160" i="43"/>
  <c r="M159" i="43"/>
  <c r="M158" i="43"/>
  <c r="M157" i="43"/>
  <c r="M156" i="43"/>
  <c r="M155" i="43"/>
  <c r="M154" i="43"/>
  <c r="M153" i="43"/>
  <c r="M152" i="43"/>
  <c r="M151" i="43"/>
  <c r="M150" i="43"/>
  <c r="M149" i="43"/>
  <c r="M148" i="43"/>
  <c r="M147" i="43"/>
  <c r="M146" i="43"/>
  <c r="M145" i="43"/>
  <c r="M144" i="43"/>
  <c r="M143" i="43"/>
  <c r="M142" i="43"/>
  <c r="M141" i="43"/>
  <c r="M140" i="43"/>
  <c r="M139" i="43"/>
  <c r="M138" i="43"/>
  <c r="M137" i="43"/>
  <c r="M136" i="43"/>
  <c r="M135" i="43"/>
  <c r="M134" i="43"/>
  <c r="M133" i="43"/>
  <c r="M132" i="43"/>
  <c r="M131" i="43"/>
  <c r="M130" i="43"/>
  <c r="M129" i="43"/>
  <c r="M128" i="43"/>
  <c r="M127" i="43"/>
  <c r="M126" i="43"/>
  <c r="M125" i="43"/>
  <c r="M124" i="43"/>
  <c r="M123" i="43"/>
  <c r="M122" i="43"/>
  <c r="M121" i="43"/>
  <c r="M120" i="43"/>
  <c r="M119" i="43"/>
  <c r="M118" i="43"/>
  <c r="M117" i="43"/>
  <c r="M116" i="43"/>
  <c r="M115" i="43"/>
  <c r="M114" i="43"/>
  <c r="M113" i="43"/>
  <c r="M112" i="43"/>
  <c r="M111" i="43"/>
  <c r="M110" i="43"/>
  <c r="M109" i="43"/>
  <c r="M108" i="43"/>
  <c r="M107" i="43"/>
  <c r="M106" i="43"/>
  <c r="M105" i="43"/>
  <c r="M104" i="43"/>
  <c r="M103" i="43"/>
  <c r="M102" i="43"/>
  <c r="M101" i="43"/>
  <c r="M100" i="43"/>
  <c r="M99" i="43"/>
  <c r="M98" i="43"/>
  <c r="M97" i="43"/>
  <c r="M96" i="43"/>
  <c r="M95" i="43"/>
  <c r="M94" i="43"/>
  <c r="M93" i="43"/>
  <c r="M92" i="43"/>
  <c r="M91" i="43"/>
  <c r="M90" i="43"/>
  <c r="M89" i="43"/>
  <c r="M88" i="43"/>
  <c r="M87" i="43"/>
  <c r="M86" i="43"/>
  <c r="M85" i="43"/>
  <c r="M84" i="43"/>
  <c r="M83" i="43"/>
  <c r="M82" i="43"/>
  <c r="M81" i="43"/>
  <c r="M80" i="43"/>
  <c r="M79" i="43"/>
  <c r="M78" i="43"/>
  <c r="M77" i="43"/>
  <c r="M76" i="43"/>
  <c r="M75" i="43"/>
  <c r="M74" i="43"/>
  <c r="M73" i="43"/>
  <c r="M72" i="43"/>
  <c r="M69" i="43"/>
  <c r="M68" i="43"/>
  <c r="M67" i="43"/>
  <c r="M66" i="43"/>
  <c r="M65" i="43"/>
  <c r="M64" i="43"/>
  <c r="M63" i="43"/>
  <c r="M60" i="43"/>
  <c r="M59" i="43"/>
  <c r="M56" i="43"/>
  <c r="M55" i="43"/>
  <c r="M54" i="43"/>
  <c r="M53" i="43"/>
  <c r="M52" i="43"/>
  <c r="M51" i="43"/>
  <c r="M50" i="43"/>
  <c r="M49" i="43"/>
  <c r="M48" i="43"/>
  <c r="M47" i="43"/>
  <c r="M46" i="43"/>
  <c r="M43" i="43"/>
  <c r="M42" i="43"/>
  <c r="M41" i="43"/>
  <c r="M37" i="43"/>
  <c r="H224" i="43"/>
  <c r="H223" i="43"/>
  <c r="H222" i="43"/>
  <c r="H221" i="43"/>
  <c r="H220" i="43"/>
  <c r="H219" i="43"/>
  <c r="H218" i="43"/>
  <c r="H217" i="43"/>
  <c r="H216" i="43"/>
  <c r="H215" i="43"/>
  <c r="H214" i="43"/>
  <c r="H213" i="43"/>
  <c r="H212" i="43"/>
  <c r="H211" i="43"/>
  <c r="H210" i="43"/>
  <c r="H209" i="43"/>
  <c r="H208" i="43"/>
  <c r="H207" i="43"/>
  <c r="H206" i="43"/>
  <c r="H205" i="43"/>
  <c r="H204" i="43"/>
  <c r="H203" i="43"/>
  <c r="H202" i="43"/>
  <c r="H201" i="43"/>
  <c r="H200" i="43"/>
  <c r="H199" i="43"/>
  <c r="H198" i="43"/>
  <c r="H197" i="43"/>
  <c r="H196" i="43"/>
  <c r="H195" i="43"/>
  <c r="H194" i="43"/>
  <c r="H193" i="43"/>
  <c r="H192" i="43"/>
  <c r="H191" i="43"/>
  <c r="H190" i="43"/>
  <c r="H189" i="43"/>
  <c r="H188" i="43"/>
  <c r="H187" i="43"/>
  <c r="H186" i="43"/>
  <c r="H185" i="43"/>
  <c r="H184" i="43"/>
  <c r="H183" i="43"/>
  <c r="H182" i="43"/>
  <c r="H181" i="43"/>
  <c r="H180" i="43"/>
  <c r="H179" i="43"/>
  <c r="H178" i="43"/>
  <c r="H177" i="43"/>
  <c r="H176" i="43"/>
  <c r="H175" i="43"/>
  <c r="H174" i="43"/>
  <c r="H173" i="43"/>
  <c r="H172" i="43"/>
  <c r="H171" i="43"/>
  <c r="H170" i="43"/>
  <c r="H169" i="43"/>
  <c r="H168" i="43"/>
  <c r="H167" i="43"/>
  <c r="H166" i="43"/>
  <c r="H165" i="43"/>
  <c r="H164" i="43"/>
  <c r="H163" i="43"/>
  <c r="H162" i="43"/>
  <c r="H161" i="43"/>
  <c r="H160" i="43"/>
  <c r="H159" i="43"/>
  <c r="H158" i="43"/>
  <c r="H157" i="43"/>
  <c r="H156" i="43"/>
  <c r="H155" i="43"/>
  <c r="H154" i="43"/>
  <c r="H153" i="43"/>
  <c r="H152" i="43"/>
  <c r="H151" i="43"/>
  <c r="H150" i="43"/>
  <c r="H149" i="43"/>
  <c r="H148" i="43"/>
  <c r="H147" i="43"/>
  <c r="H146" i="43"/>
  <c r="H145" i="43"/>
  <c r="H144" i="43"/>
  <c r="H143" i="43"/>
  <c r="H142" i="43"/>
  <c r="H141" i="43"/>
  <c r="H140" i="43"/>
  <c r="H139" i="43"/>
  <c r="H138" i="43"/>
  <c r="H137" i="43"/>
  <c r="H136" i="43"/>
  <c r="H135" i="43"/>
  <c r="H134" i="43"/>
  <c r="H133" i="43"/>
  <c r="H132" i="43"/>
  <c r="H131" i="43"/>
  <c r="H130" i="43"/>
  <c r="H129" i="43"/>
  <c r="H128" i="43"/>
  <c r="H127" i="43"/>
  <c r="H126" i="43"/>
  <c r="H125" i="43"/>
  <c r="H124" i="43"/>
  <c r="H123" i="43"/>
  <c r="H122" i="43"/>
  <c r="H121" i="43"/>
  <c r="H120" i="43"/>
  <c r="H119" i="43"/>
  <c r="H118" i="43"/>
  <c r="H117" i="43"/>
  <c r="H116" i="43"/>
  <c r="H115" i="43"/>
  <c r="H114" i="43"/>
  <c r="H113" i="43"/>
  <c r="H112" i="43"/>
  <c r="H111" i="43"/>
  <c r="H110" i="43"/>
  <c r="H109" i="43"/>
  <c r="H108" i="43"/>
  <c r="H107" i="43"/>
  <c r="H106" i="43"/>
  <c r="H105" i="43"/>
  <c r="H104" i="43"/>
  <c r="H103" i="43"/>
  <c r="H102" i="43"/>
  <c r="H101" i="43"/>
  <c r="H100" i="43"/>
  <c r="H99" i="43"/>
  <c r="H98" i="43"/>
  <c r="H97" i="43"/>
  <c r="H96" i="43"/>
  <c r="H95" i="43"/>
  <c r="H94" i="43"/>
  <c r="H93" i="43"/>
  <c r="H92" i="43"/>
  <c r="H91" i="43"/>
  <c r="H90" i="43"/>
  <c r="H89" i="43"/>
  <c r="H88" i="43"/>
  <c r="H87" i="43"/>
  <c r="H86" i="43"/>
  <c r="H85" i="43"/>
  <c r="H84" i="43"/>
  <c r="H83" i="43"/>
  <c r="H82" i="43"/>
  <c r="H81" i="43"/>
  <c r="H80" i="43"/>
  <c r="H79" i="43"/>
  <c r="H78" i="43"/>
  <c r="H77" i="43"/>
  <c r="H76" i="43"/>
  <c r="H75" i="43"/>
  <c r="H74" i="43"/>
  <c r="H73" i="43"/>
  <c r="H72" i="43"/>
  <c r="H71" i="43"/>
  <c r="H70" i="43"/>
  <c r="H69" i="43"/>
  <c r="H68" i="43"/>
  <c r="H67" i="43"/>
  <c r="H66" i="43"/>
  <c r="H65" i="43"/>
  <c r="H64" i="43"/>
  <c r="H63" i="43"/>
  <c r="H62" i="43"/>
  <c r="H61" i="43"/>
  <c r="H60" i="43"/>
  <c r="H59" i="43"/>
  <c r="H58" i="43"/>
  <c r="H57" i="43"/>
  <c r="H56" i="43"/>
  <c r="H55" i="43"/>
  <c r="H54" i="43"/>
  <c r="H53" i="43"/>
  <c r="H52" i="43"/>
  <c r="H51" i="43"/>
  <c r="H50" i="43"/>
  <c r="H49" i="43"/>
  <c r="H48" i="43"/>
  <c r="H47" i="43"/>
  <c r="H46" i="43"/>
  <c r="H45" i="43"/>
  <c r="H44" i="43"/>
  <c r="H43" i="43"/>
  <c r="H42" i="43"/>
  <c r="H41" i="43"/>
  <c r="H40" i="43"/>
  <c r="H39" i="43"/>
  <c r="H38" i="43"/>
  <c r="H37" i="43"/>
  <c r="H36" i="43"/>
  <c r="H35" i="43"/>
  <c r="H34" i="43"/>
  <c r="H33" i="43"/>
  <c r="H31" i="43"/>
  <c r="H29" i="43"/>
  <c r="H28" i="43"/>
  <c r="E224" i="43"/>
  <c r="D224" i="43"/>
  <c r="C224" i="43"/>
  <c r="W224" i="43" s="1"/>
  <c r="I224" i="43" s="1"/>
  <c r="B224" i="43"/>
  <c r="U224" i="43" s="1"/>
  <c r="A224" i="43"/>
  <c r="E223" i="43"/>
  <c r="D223" i="43"/>
  <c r="C223" i="43"/>
  <c r="W223" i="43" s="1"/>
  <c r="I223" i="43" s="1"/>
  <c r="AA223" i="43" s="1"/>
  <c r="B223" i="43"/>
  <c r="U223" i="43" s="1"/>
  <c r="A223" i="43"/>
  <c r="E222" i="43"/>
  <c r="D222" i="43"/>
  <c r="C222" i="43"/>
  <c r="W222" i="43" s="1"/>
  <c r="I222" i="43" s="1"/>
  <c r="B222" i="43"/>
  <c r="U222" i="43" s="1"/>
  <c r="A222" i="43"/>
  <c r="E221" i="43"/>
  <c r="D221" i="43"/>
  <c r="C221" i="43"/>
  <c r="W221" i="43" s="1"/>
  <c r="I221" i="43" s="1"/>
  <c r="AA221" i="43" s="1"/>
  <c r="B221" i="43"/>
  <c r="U221" i="43" s="1"/>
  <c r="A221" i="43"/>
  <c r="E220" i="43"/>
  <c r="D220" i="43"/>
  <c r="C220" i="43"/>
  <c r="W220" i="43" s="1"/>
  <c r="I220" i="43" s="1"/>
  <c r="B220" i="43"/>
  <c r="U220" i="43" s="1"/>
  <c r="A220" i="43"/>
  <c r="E219" i="43"/>
  <c r="D219" i="43"/>
  <c r="C219" i="43"/>
  <c r="W219" i="43" s="1"/>
  <c r="I219" i="43" s="1"/>
  <c r="AA219" i="43" s="1"/>
  <c r="B219" i="43"/>
  <c r="U219" i="43" s="1"/>
  <c r="A219" i="43"/>
  <c r="E218" i="43"/>
  <c r="D218" i="43"/>
  <c r="C218" i="43"/>
  <c r="W218" i="43" s="1"/>
  <c r="I218" i="43" s="1"/>
  <c r="B218" i="43"/>
  <c r="U218" i="43" s="1"/>
  <c r="A218" i="43"/>
  <c r="E217" i="43"/>
  <c r="D217" i="43"/>
  <c r="C217" i="43"/>
  <c r="W217" i="43" s="1"/>
  <c r="I217" i="43" s="1"/>
  <c r="AA217" i="43" s="1"/>
  <c r="B217" i="43"/>
  <c r="U217" i="43" s="1"/>
  <c r="A217" i="43"/>
  <c r="E216" i="43"/>
  <c r="D216" i="43"/>
  <c r="C216" i="43"/>
  <c r="W216" i="43" s="1"/>
  <c r="I216" i="43" s="1"/>
  <c r="B216" i="43"/>
  <c r="U216" i="43" s="1"/>
  <c r="A216" i="43"/>
  <c r="E215" i="43"/>
  <c r="D215" i="43"/>
  <c r="C215" i="43"/>
  <c r="W215" i="43" s="1"/>
  <c r="I215" i="43" s="1"/>
  <c r="AA215" i="43" s="1"/>
  <c r="B215" i="43"/>
  <c r="U215" i="43" s="1"/>
  <c r="A215" i="43"/>
  <c r="E214" i="43"/>
  <c r="D214" i="43"/>
  <c r="C214" i="43"/>
  <c r="W214" i="43" s="1"/>
  <c r="I214" i="43" s="1"/>
  <c r="B214" i="43"/>
  <c r="U214" i="43" s="1"/>
  <c r="A214" i="43"/>
  <c r="E213" i="43"/>
  <c r="D213" i="43"/>
  <c r="C213" i="43"/>
  <c r="W213" i="43" s="1"/>
  <c r="I213" i="43" s="1"/>
  <c r="AA213" i="43" s="1"/>
  <c r="B213" i="43"/>
  <c r="U213" i="43" s="1"/>
  <c r="A213" i="43"/>
  <c r="E212" i="43"/>
  <c r="D212" i="43"/>
  <c r="C212" i="43"/>
  <c r="W212" i="43" s="1"/>
  <c r="I212" i="43" s="1"/>
  <c r="B212" i="43"/>
  <c r="U212" i="43" s="1"/>
  <c r="A212" i="43"/>
  <c r="E211" i="43"/>
  <c r="D211" i="43"/>
  <c r="C211" i="43"/>
  <c r="W211" i="43" s="1"/>
  <c r="I211" i="43" s="1"/>
  <c r="AA211" i="43" s="1"/>
  <c r="B211" i="43"/>
  <c r="U211" i="43" s="1"/>
  <c r="A211" i="43"/>
  <c r="E210" i="43"/>
  <c r="D210" i="43"/>
  <c r="C210" i="43"/>
  <c r="W210" i="43" s="1"/>
  <c r="I210" i="43" s="1"/>
  <c r="B210" i="43"/>
  <c r="U210" i="43" s="1"/>
  <c r="A210" i="43"/>
  <c r="E209" i="43"/>
  <c r="D209" i="43"/>
  <c r="C209" i="43"/>
  <c r="W209" i="43" s="1"/>
  <c r="I209" i="43" s="1"/>
  <c r="AA209" i="43" s="1"/>
  <c r="B209" i="43"/>
  <c r="U209" i="43" s="1"/>
  <c r="A209" i="43"/>
  <c r="E208" i="43"/>
  <c r="D208" i="43"/>
  <c r="C208" i="43"/>
  <c r="W208" i="43" s="1"/>
  <c r="I208" i="43" s="1"/>
  <c r="B208" i="43"/>
  <c r="U208" i="43" s="1"/>
  <c r="A208" i="43"/>
  <c r="E207" i="43"/>
  <c r="D207" i="43"/>
  <c r="C207" i="43"/>
  <c r="W207" i="43" s="1"/>
  <c r="I207" i="43" s="1"/>
  <c r="AA207" i="43" s="1"/>
  <c r="B207" i="43"/>
  <c r="U207" i="43" s="1"/>
  <c r="A207" i="43"/>
  <c r="E206" i="43"/>
  <c r="D206" i="43"/>
  <c r="C206" i="43"/>
  <c r="W206" i="43" s="1"/>
  <c r="I206" i="43" s="1"/>
  <c r="B206" i="43"/>
  <c r="U206" i="43" s="1"/>
  <c r="A206" i="43"/>
  <c r="E205" i="43"/>
  <c r="D205" i="43"/>
  <c r="C205" i="43"/>
  <c r="W205" i="43" s="1"/>
  <c r="I205" i="43" s="1"/>
  <c r="AA205" i="43" s="1"/>
  <c r="B205" i="43"/>
  <c r="U205" i="43" s="1"/>
  <c r="A205" i="43"/>
  <c r="E204" i="43"/>
  <c r="D204" i="43"/>
  <c r="C204" i="43"/>
  <c r="W204" i="43" s="1"/>
  <c r="I204" i="43" s="1"/>
  <c r="B204" i="43"/>
  <c r="U204" i="43" s="1"/>
  <c r="A204" i="43"/>
  <c r="E203" i="43"/>
  <c r="D203" i="43"/>
  <c r="C203" i="43"/>
  <c r="W203" i="43" s="1"/>
  <c r="I203" i="43" s="1"/>
  <c r="AA203" i="43" s="1"/>
  <c r="B203" i="43"/>
  <c r="U203" i="43" s="1"/>
  <c r="A203" i="43"/>
  <c r="E202" i="43"/>
  <c r="D202" i="43"/>
  <c r="C202" i="43"/>
  <c r="W202" i="43" s="1"/>
  <c r="I202" i="43" s="1"/>
  <c r="B202" i="43"/>
  <c r="U202" i="43" s="1"/>
  <c r="A202" i="43"/>
  <c r="E201" i="43"/>
  <c r="D201" i="43"/>
  <c r="C201" i="43"/>
  <c r="W201" i="43" s="1"/>
  <c r="I201" i="43" s="1"/>
  <c r="AA201" i="43" s="1"/>
  <c r="B201" i="43"/>
  <c r="U201" i="43" s="1"/>
  <c r="A201" i="43"/>
  <c r="E200" i="43"/>
  <c r="D200" i="43"/>
  <c r="C200" i="43"/>
  <c r="W200" i="43" s="1"/>
  <c r="I200" i="43" s="1"/>
  <c r="B200" i="43"/>
  <c r="U200" i="43" s="1"/>
  <c r="A200" i="43"/>
  <c r="E199" i="43"/>
  <c r="D199" i="43"/>
  <c r="C199" i="43"/>
  <c r="W199" i="43" s="1"/>
  <c r="I199" i="43" s="1"/>
  <c r="AA199" i="43" s="1"/>
  <c r="B199" i="43"/>
  <c r="U199" i="43" s="1"/>
  <c r="A199" i="43"/>
  <c r="E198" i="43"/>
  <c r="D198" i="43"/>
  <c r="C198" i="43"/>
  <c r="W198" i="43" s="1"/>
  <c r="I198" i="43" s="1"/>
  <c r="B198" i="43"/>
  <c r="U198" i="43" s="1"/>
  <c r="A198" i="43"/>
  <c r="E197" i="43"/>
  <c r="D197" i="43"/>
  <c r="C197" i="43"/>
  <c r="W197" i="43" s="1"/>
  <c r="I197" i="43" s="1"/>
  <c r="AA197" i="43" s="1"/>
  <c r="B197" i="43"/>
  <c r="U197" i="43" s="1"/>
  <c r="A197" i="43"/>
  <c r="E196" i="43"/>
  <c r="D196" i="43"/>
  <c r="C196" i="43"/>
  <c r="W196" i="43" s="1"/>
  <c r="I196" i="43" s="1"/>
  <c r="B196" i="43"/>
  <c r="U196" i="43" s="1"/>
  <c r="A196" i="43"/>
  <c r="E195" i="43"/>
  <c r="D195" i="43"/>
  <c r="C195" i="43"/>
  <c r="W195" i="43" s="1"/>
  <c r="I195" i="43" s="1"/>
  <c r="AA195" i="43" s="1"/>
  <c r="B195" i="43"/>
  <c r="U195" i="43" s="1"/>
  <c r="A195" i="43"/>
  <c r="E194" i="43"/>
  <c r="D194" i="43"/>
  <c r="C194" i="43"/>
  <c r="W194" i="43" s="1"/>
  <c r="I194" i="43" s="1"/>
  <c r="B194" i="43"/>
  <c r="U194" i="43" s="1"/>
  <c r="A194" i="43"/>
  <c r="E193" i="43"/>
  <c r="D193" i="43"/>
  <c r="C193" i="43"/>
  <c r="W193" i="43" s="1"/>
  <c r="I193" i="43" s="1"/>
  <c r="AA193" i="43" s="1"/>
  <c r="B193" i="43"/>
  <c r="U193" i="43" s="1"/>
  <c r="A193" i="43"/>
  <c r="E192" i="43"/>
  <c r="D192" i="43"/>
  <c r="C192" i="43"/>
  <c r="W192" i="43" s="1"/>
  <c r="I192" i="43" s="1"/>
  <c r="B192" i="43"/>
  <c r="U192" i="43" s="1"/>
  <c r="A192" i="43"/>
  <c r="E191" i="43"/>
  <c r="D191" i="43"/>
  <c r="C191" i="43"/>
  <c r="W191" i="43" s="1"/>
  <c r="I191" i="43" s="1"/>
  <c r="AA191" i="43" s="1"/>
  <c r="B191" i="43"/>
  <c r="U191" i="43" s="1"/>
  <c r="A191" i="43"/>
  <c r="E190" i="43"/>
  <c r="D190" i="43"/>
  <c r="C190" i="43"/>
  <c r="W190" i="43" s="1"/>
  <c r="I190" i="43" s="1"/>
  <c r="B190" i="43"/>
  <c r="U190" i="43" s="1"/>
  <c r="A190" i="43"/>
  <c r="E189" i="43"/>
  <c r="D189" i="43"/>
  <c r="C189" i="43"/>
  <c r="W189" i="43" s="1"/>
  <c r="I189" i="43" s="1"/>
  <c r="AA189" i="43" s="1"/>
  <c r="B189" i="43"/>
  <c r="U189" i="43" s="1"/>
  <c r="A189" i="43"/>
  <c r="E188" i="43"/>
  <c r="D188" i="43"/>
  <c r="C188" i="43"/>
  <c r="W188" i="43" s="1"/>
  <c r="I188" i="43" s="1"/>
  <c r="B188" i="43"/>
  <c r="U188" i="43" s="1"/>
  <c r="A188" i="43"/>
  <c r="E187" i="43"/>
  <c r="D187" i="43"/>
  <c r="C187" i="43"/>
  <c r="W187" i="43" s="1"/>
  <c r="I187" i="43" s="1"/>
  <c r="AA187" i="43" s="1"/>
  <c r="B187" i="43"/>
  <c r="U187" i="43" s="1"/>
  <c r="A187" i="43"/>
  <c r="E186" i="43"/>
  <c r="D186" i="43"/>
  <c r="C186" i="43"/>
  <c r="W186" i="43" s="1"/>
  <c r="I186" i="43" s="1"/>
  <c r="B186" i="43"/>
  <c r="U186" i="43" s="1"/>
  <c r="A186" i="43"/>
  <c r="E185" i="43"/>
  <c r="D185" i="43"/>
  <c r="C185" i="43"/>
  <c r="W185" i="43" s="1"/>
  <c r="I185" i="43" s="1"/>
  <c r="AA185" i="43" s="1"/>
  <c r="B185" i="43"/>
  <c r="U185" i="43" s="1"/>
  <c r="A185" i="43"/>
  <c r="E184" i="43"/>
  <c r="D184" i="43"/>
  <c r="C184" i="43"/>
  <c r="W184" i="43" s="1"/>
  <c r="I184" i="43" s="1"/>
  <c r="B184" i="43"/>
  <c r="U184" i="43" s="1"/>
  <c r="A184" i="43"/>
  <c r="E183" i="43"/>
  <c r="D183" i="43"/>
  <c r="C183" i="43"/>
  <c r="W183" i="43" s="1"/>
  <c r="I183" i="43" s="1"/>
  <c r="AA183" i="43" s="1"/>
  <c r="B183" i="43"/>
  <c r="U183" i="43" s="1"/>
  <c r="A183" i="43"/>
  <c r="E182" i="43"/>
  <c r="D182" i="43"/>
  <c r="C182" i="43"/>
  <c r="W182" i="43" s="1"/>
  <c r="I182" i="43" s="1"/>
  <c r="B182" i="43"/>
  <c r="U182" i="43" s="1"/>
  <c r="A182" i="43"/>
  <c r="E181" i="43"/>
  <c r="D181" i="43"/>
  <c r="C181" i="43"/>
  <c r="W181" i="43" s="1"/>
  <c r="I181" i="43" s="1"/>
  <c r="AA181" i="43" s="1"/>
  <c r="B181" i="43"/>
  <c r="U181" i="43" s="1"/>
  <c r="A181" i="43"/>
  <c r="E180" i="43"/>
  <c r="D180" i="43"/>
  <c r="C180" i="43"/>
  <c r="W180" i="43" s="1"/>
  <c r="I180" i="43" s="1"/>
  <c r="B180" i="43"/>
  <c r="U180" i="43" s="1"/>
  <c r="A180" i="43"/>
  <c r="E179" i="43"/>
  <c r="D179" i="43"/>
  <c r="C179" i="43"/>
  <c r="W179" i="43" s="1"/>
  <c r="I179" i="43" s="1"/>
  <c r="AA179" i="43" s="1"/>
  <c r="B179" i="43"/>
  <c r="U179" i="43" s="1"/>
  <c r="A179" i="43"/>
  <c r="E178" i="43"/>
  <c r="D178" i="43"/>
  <c r="C178" i="43"/>
  <c r="W178" i="43" s="1"/>
  <c r="I178" i="43" s="1"/>
  <c r="B178" i="43"/>
  <c r="U178" i="43" s="1"/>
  <c r="A178" i="43"/>
  <c r="E177" i="43"/>
  <c r="D177" i="43"/>
  <c r="C177" i="43"/>
  <c r="W177" i="43" s="1"/>
  <c r="I177" i="43" s="1"/>
  <c r="AA177" i="43" s="1"/>
  <c r="B177" i="43"/>
  <c r="U177" i="43" s="1"/>
  <c r="A177" i="43"/>
  <c r="E176" i="43"/>
  <c r="D176" i="43"/>
  <c r="C176" i="43"/>
  <c r="W176" i="43" s="1"/>
  <c r="I176" i="43" s="1"/>
  <c r="B176" i="43"/>
  <c r="U176" i="43" s="1"/>
  <c r="A176" i="43"/>
  <c r="E175" i="43"/>
  <c r="D175" i="43"/>
  <c r="C175" i="43"/>
  <c r="W175" i="43" s="1"/>
  <c r="I175" i="43" s="1"/>
  <c r="AA175" i="43" s="1"/>
  <c r="B175" i="43"/>
  <c r="U175" i="43" s="1"/>
  <c r="A175" i="43"/>
  <c r="E174" i="43"/>
  <c r="D174" i="43"/>
  <c r="C174" i="43"/>
  <c r="W174" i="43" s="1"/>
  <c r="I174" i="43" s="1"/>
  <c r="B174" i="43"/>
  <c r="U174" i="43" s="1"/>
  <c r="A174" i="43"/>
  <c r="E173" i="43"/>
  <c r="D173" i="43"/>
  <c r="C173" i="43"/>
  <c r="W173" i="43" s="1"/>
  <c r="I173" i="43" s="1"/>
  <c r="AA173" i="43" s="1"/>
  <c r="B173" i="43"/>
  <c r="U173" i="43" s="1"/>
  <c r="A173" i="43"/>
  <c r="E172" i="43"/>
  <c r="D172" i="43"/>
  <c r="C172" i="43"/>
  <c r="W172" i="43" s="1"/>
  <c r="I172" i="43" s="1"/>
  <c r="B172" i="43"/>
  <c r="U172" i="43" s="1"/>
  <c r="A172" i="43"/>
  <c r="E171" i="43"/>
  <c r="D171" i="43"/>
  <c r="C171" i="43"/>
  <c r="W171" i="43" s="1"/>
  <c r="I171" i="43" s="1"/>
  <c r="AA171" i="43" s="1"/>
  <c r="B171" i="43"/>
  <c r="U171" i="43" s="1"/>
  <c r="A171" i="43"/>
  <c r="E170" i="43"/>
  <c r="D170" i="43"/>
  <c r="C170" i="43"/>
  <c r="W170" i="43" s="1"/>
  <c r="I170" i="43" s="1"/>
  <c r="B170" i="43"/>
  <c r="U170" i="43" s="1"/>
  <c r="A170" i="43"/>
  <c r="E169" i="43"/>
  <c r="D169" i="43"/>
  <c r="C169" i="43"/>
  <c r="W169" i="43" s="1"/>
  <c r="I169" i="43" s="1"/>
  <c r="AA169" i="43" s="1"/>
  <c r="B169" i="43"/>
  <c r="U169" i="43" s="1"/>
  <c r="A169" i="43"/>
  <c r="E168" i="43"/>
  <c r="D168" i="43"/>
  <c r="C168" i="43"/>
  <c r="W168" i="43" s="1"/>
  <c r="I168" i="43" s="1"/>
  <c r="B168" i="43"/>
  <c r="U168" i="43" s="1"/>
  <c r="A168" i="43"/>
  <c r="E167" i="43"/>
  <c r="D167" i="43"/>
  <c r="C167" i="43"/>
  <c r="W167" i="43" s="1"/>
  <c r="I167" i="43" s="1"/>
  <c r="AA167" i="43" s="1"/>
  <c r="B167" i="43"/>
  <c r="U167" i="43" s="1"/>
  <c r="A167" i="43"/>
  <c r="E166" i="43"/>
  <c r="D166" i="43"/>
  <c r="C166" i="43"/>
  <c r="W166" i="43" s="1"/>
  <c r="I166" i="43" s="1"/>
  <c r="B166" i="43"/>
  <c r="U166" i="43" s="1"/>
  <c r="A166" i="43"/>
  <c r="E165" i="43"/>
  <c r="D165" i="43"/>
  <c r="C165" i="43"/>
  <c r="W165" i="43" s="1"/>
  <c r="I165" i="43" s="1"/>
  <c r="AA165" i="43" s="1"/>
  <c r="B165" i="43"/>
  <c r="U165" i="43" s="1"/>
  <c r="A165" i="43"/>
  <c r="E164" i="43"/>
  <c r="D164" i="43"/>
  <c r="C164" i="43"/>
  <c r="W164" i="43" s="1"/>
  <c r="I164" i="43" s="1"/>
  <c r="B164" i="43"/>
  <c r="U164" i="43" s="1"/>
  <c r="A164" i="43"/>
  <c r="E163" i="43"/>
  <c r="D163" i="43"/>
  <c r="C163" i="43"/>
  <c r="W163" i="43" s="1"/>
  <c r="I163" i="43" s="1"/>
  <c r="AA163" i="43" s="1"/>
  <c r="B163" i="43"/>
  <c r="U163" i="43" s="1"/>
  <c r="A163" i="43"/>
  <c r="E162" i="43"/>
  <c r="D162" i="43"/>
  <c r="C162" i="43"/>
  <c r="W162" i="43" s="1"/>
  <c r="I162" i="43" s="1"/>
  <c r="B162" i="43"/>
  <c r="U162" i="43" s="1"/>
  <c r="A162" i="43"/>
  <c r="E161" i="43"/>
  <c r="D161" i="43"/>
  <c r="C161" i="43"/>
  <c r="W161" i="43" s="1"/>
  <c r="I161" i="43" s="1"/>
  <c r="AA161" i="43" s="1"/>
  <c r="B161" i="43"/>
  <c r="U161" i="43" s="1"/>
  <c r="A161" i="43"/>
  <c r="E160" i="43"/>
  <c r="D160" i="43"/>
  <c r="C160" i="43"/>
  <c r="W160" i="43" s="1"/>
  <c r="I160" i="43" s="1"/>
  <c r="B160" i="43"/>
  <c r="U160" i="43" s="1"/>
  <c r="A160" i="43"/>
  <c r="E159" i="43"/>
  <c r="D159" i="43"/>
  <c r="C159" i="43"/>
  <c r="W159" i="43" s="1"/>
  <c r="I159" i="43" s="1"/>
  <c r="AA159" i="43" s="1"/>
  <c r="B159" i="43"/>
  <c r="U159" i="43" s="1"/>
  <c r="A159" i="43"/>
  <c r="E158" i="43"/>
  <c r="D158" i="43"/>
  <c r="C158" i="43"/>
  <c r="W158" i="43" s="1"/>
  <c r="I158" i="43" s="1"/>
  <c r="B158" i="43"/>
  <c r="U158" i="43" s="1"/>
  <c r="A158" i="43"/>
  <c r="E157" i="43"/>
  <c r="D157" i="43"/>
  <c r="C157" i="43"/>
  <c r="W157" i="43" s="1"/>
  <c r="I157" i="43" s="1"/>
  <c r="AA157" i="43" s="1"/>
  <c r="B157" i="43"/>
  <c r="U157" i="43" s="1"/>
  <c r="A157" i="43"/>
  <c r="E156" i="43"/>
  <c r="D156" i="43"/>
  <c r="C156" i="43"/>
  <c r="W156" i="43" s="1"/>
  <c r="I156" i="43" s="1"/>
  <c r="B156" i="43"/>
  <c r="U156" i="43" s="1"/>
  <c r="A156" i="43"/>
  <c r="E155" i="43"/>
  <c r="D155" i="43"/>
  <c r="C155" i="43"/>
  <c r="W155" i="43" s="1"/>
  <c r="I155" i="43" s="1"/>
  <c r="AA155" i="43" s="1"/>
  <c r="B155" i="43"/>
  <c r="U155" i="43" s="1"/>
  <c r="A155" i="43"/>
  <c r="E154" i="43"/>
  <c r="D154" i="43"/>
  <c r="C154" i="43"/>
  <c r="W154" i="43" s="1"/>
  <c r="I154" i="43" s="1"/>
  <c r="B154" i="43"/>
  <c r="U154" i="43" s="1"/>
  <c r="A154" i="43"/>
  <c r="E153" i="43"/>
  <c r="D153" i="43"/>
  <c r="C153" i="43"/>
  <c r="W153" i="43" s="1"/>
  <c r="I153" i="43" s="1"/>
  <c r="AA153" i="43" s="1"/>
  <c r="B153" i="43"/>
  <c r="U153" i="43" s="1"/>
  <c r="A153" i="43"/>
  <c r="E152" i="43"/>
  <c r="D152" i="43"/>
  <c r="C152" i="43"/>
  <c r="W152" i="43" s="1"/>
  <c r="I152" i="43" s="1"/>
  <c r="B152" i="43"/>
  <c r="U152" i="43" s="1"/>
  <c r="A152" i="43"/>
  <c r="E151" i="43"/>
  <c r="D151" i="43"/>
  <c r="C151" i="43"/>
  <c r="W151" i="43" s="1"/>
  <c r="I151" i="43" s="1"/>
  <c r="AA151" i="43" s="1"/>
  <c r="B151" i="43"/>
  <c r="U151" i="43" s="1"/>
  <c r="A151" i="43"/>
  <c r="E150" i="43"/>
  <c r="D150" i="43"/>
  <c r="C150" i="43"/>
  <c r="W150" i="43" s="1"/>
  <c r="I150" i="43" s="1"/>
  <c r="B150" i="43"/>
  <c r="U150" i="43" s="1"/>
  <c r="A150" i="43"/>
  <c r="E149" i="43"/>
  <c r="D149" i="43"/>
  <c r="C149" i="43"/>
  <c r="W149" i="43" s="1"/>
  <c r="I149" i="43" s="1"/>
  <c r="AA149" i="43" s="1"/>
  <c r="B149" i="43"/>
  <c r="U149" i="43" s="1"/>
  <c r="A149" i="43"/>
  <c r="E148" i="43"/>
  <c r="D148" i="43"/>
  <c r="C148" i="43"/>
  <c r="W148" i="43" s="1"/>
  <c r="I148" i="43" s="1"/>
  <c r="B148" i="43"/>
  <c r="U148" i="43" s="1"/>
  <c r="A148" i="43"/>
  <c r="E147" i="43"/>
  <c r="D147" i="43"/>
  <c r="C147" i="43"/>
  <c r="W147" i="43" s="1"/>
  <c r="I147" i="43" s="1"/>
  <c r="AA147" i="43" s="1"/>
  <c r="B147" i="43"/>
  <c r="U147" i="43" s="1"/>
  <c r="A147" i="43"/>
  <c r="E146" i="43"/>
  <c r="D146" i="43"/>
  <c r="C146" i="43"/>
  <c r="W146" i="43" s="1"/>
  <c r="I146" i="43" s="1"/>
  <c r="B146" i="43"/>
  <c r="U146" i="43" s="1"/>
  <c r="A146" i="43"/>
  <c r="E145" i="43"/>
  <c r="D145" i="43"/>
  <c r="C145" i="43"/>
  <c r="W145" i="43" s="1"/>
  <c r="I145" i="43" s="1"/>
  <c r="AA145" i="43" s="1"/>
  <c r="B145" i="43"/>
  <c r="U145" i="43" s="1"/>
  <c r="A145" i="43"/>
  <c r="E144" i="43"/>
  <c r="D144" i="43"/>
  <c r="C144" i="43"/>
  <c r="W144" i="43" s="1"/>
  <c r="I144" i="43" s="1"/>
  <c r="B144" i="43"/>
  <c r="U144" i="43" s="1"/>
  <c r="A144" i="43"/>
  <c r="E143" i="43"/>
  <c r="D143" i="43"/>
  <c r="C143" i="43"/>
  <c r="W143" i="43" s="1"/>
  <c r="I143" i="43" s="1"/>
  <c r="AA143" i="43" s="1"/>
  <c r="B143" i="43"/>
  <c r="U143" i="43" s="1"/>
  <c r="A143" i="43"/>
  <c r="E142" i="43"/>
  <c r="D142" i="43"/>
  <c r="C142" i="43"/>
  <c r="W142" i="43" s="1"/>
  <c r="I142" i="43" s="1"/>
  <c r="B142" i="43"/>
  <c r="U142" i="43" s="1"/>
  <c r="A142" i="43"/>
  <c r="E141" i="43"/>
  <c r="D141" i="43"/>
  <c r="C141" i="43"/>
  <c r="W141" i="43" s="1"/>
  <c r="I141" i="43" s="1"/>
  <c r="AA141" i="43" s="1"/>
  <c r="B141" i="43"/>
  <c r="U141" i="43" s="1"/>
  <c r="A141" i="43"/>
  <c r="E140" i="43"/>
  <c r="D140" i="43"/>
  <c r="C140" i="43"/>
  <c r="W140" i="43" s="1"/>
  <c r="I140" i="43" s="1"/>
  <c r="B140" i="43"/>
  <c r="U140" i="43" s="1"/>
  <c r="A140" i="43"/>
  <c r="E139" i="43"/>
  <c r="D139" i="43"/>
  <c r="C139" i="43"/>
  <c r="W139" i="43" s="1"/>
  <c r="I139" i="43" s="1"/>
  <c r="AA139" i="43" s="1"/>
  <c r="B139" i="43"/>
  <c r="U139" i="43" s="1"/>
  <c r="A139" i="43"/>
  <c r="E138" i="43"/>
  <c r="D138" i="43"/>
  <c r="C138" i="43"/>
  <c r="W138" i="43" s="1"/>
  <c r="I138" i="43" s="1"/>
  <c r="B138" i="43"/>
  <c r="U138" i="43" s="1"/>
  <c r="A138" i="43"/>
  <c r="E137" i="43"/>
  <c r="D137" i="43"/>
  <c r="C137" i="43"/>
  <c r="W137" i="43" s="1"/>
  <c r="I137" i="43" s="1"/>
  <c r="AA137" i="43" s="1"/>
  <c r="B137" i="43"/>
  <c r="U137" i="43" s="1"/>
  <c r="A137" i="43"/>
  <c r="E136" i="43"/>
  <c r="D136" i="43"/>
  <c r="C136" i="43"/>
  <c r="W136" i="43" s="1"/>
  <c r="I136" i="43" s="1"/>
  <c r="B136" i="43"/>
  <c r="U136" i="43" s="1"/>
  <c r="A136" i="43"/>
  <c r="E135" i="43"/>
  <c r="D135" i="43"/>
  <c r="C135" i="43"/>
  <c r="W135" i="43" s="1"/>
  <c r="I135" i="43" s="1"/>
  <c r="AA135" i="43" s="1"/>
  <c r="B135" i="43"/>
  <c r="U135" i="43" s="1"/>
  <c r="A135" i="43"/>
  <c r="E134" i="43"/>
  <c r="D134" i="43"/>
  <c r="C134" i="43"/>
  <c r="W134" i="43" s="1"/>
  <c r="I134" i="43" s="1"/>
  <c r="B134" i="43"/>
  <c r="U134" i="43" s="1"/>
  <c r="A134" i="43"/>
  <c r="E133" i="43"/>
  <c r="D133" i="43"/>
  <c r="C133" i="43"/>
  <c r="W133" i="43" s="1"/>
  <c r="I133" i="43" s="1"/>
  <c r="AA133" i="43" s="1"/>
  <c r="B133" i="43"/>
  <c r="U133" i="43" s="1"/>
  <c r="A133" i="43"/>
  <c r="E132" i="43"/>
  <c r="D132" i="43"/>
  <c r="C132" i="43"/>
  <c r="W132" i="43" s="1"/>
  <c r="I132" i="43" s="1"/>
  <c r="B132" i="43"/>
  <c r="U132" i="43" s="1"/>
  <c r="A132" i="43"/>
  <c r="E131" i="43"/>
  <c r="D131" i="43"/>
  <c r="C131" i="43"/>
  <c r="W131" i="43" s="1"/>
  <c r="I131" i="43" s="1"/>
  <c r="AA131" i="43" s="1"/>
  <c r="B131" i="43"/>
  <c r="U131" i="43" s="1"/>
  <c r="A131" i="43"/>
  <c r="E130" i="43"/>
  <c r="D130" i="43"/>
  <c r="C130" i="43"/>
  <c r="W130" i="43" s="1"/>
  <c r="I130" i="43" s="1"/>
  <c r="B130" i="43"/>
  <c r="U130" i="43" s="1"/>
  <c r="A130" i="43"/>
  <c r="E129" i="43"/>
  <c r="D129" i="43"/>
  <c r="C129" i="43"/>
  <c r="W129" i="43" s="1"/>
  <c r="I129" i="43" s="1"/>
  <c r="AA129" i="43" s="1"/>
  <c r="B129" i="43"/>
  <c r="U129" i="43" s="1"/>
  <c r="A129" i="43"/>
  <c r="E128" i="43"/>
  <c r="D128" i="43"/>
  <c r="C128" i="43"/>
  <c r="W128" i="43" s="1"/>
  <c r="I128" i="43" s="1"/>
  <c r="B128" i="43"/>
  <c r="U128" i="43" s="1"/>
  <c r="A128" i="43"/>
  <c r="E127" i="43"/>
  <c r="D127" i="43"/>
  <c r="C127" i="43"/>
  <c r="W127" i="43" s="1"/>
  <c r="I127" i="43" s="1"/>
  <c r="AA127" i="43" s="1"/>
  <c r="B127" i="43"/>
  <c r="U127" i="43" s="1"/>
  <c r="A127" i="43"/>
  <c r="E126" i="43"/>
  <c r="D126" i="43"/>
  <c r="C126" i="43"/>
  <c r="W126" i="43" s="1"/>
  <c r="I126" i="43" s="1"/>
  <c r="B126" i="43"/>
  <c r="U126" i="43" s="1"/>
  <c r="A126" i="43"/>
  <c r="E125" i="43"/>
  <c r="D125" i="43"/>
  <c r="C125" i="43"/>
  <c r="W125" i="43" s="1"/>
  <c r="I125" i="43" s="1"/>
  <c r="AA125" i="43" s="1"/>
  <c r="B125" i="43"/>
  <c r="U125" i="43" s="1"/>
  <c r="A125" i="43"/>
  <c r="E124" i="43"/>
  <c r="D124" i="43"/>
  <c r="C124" i="43"/>
  <c r="W124" i="43" s="1"/>
  <c r="I124" i="43" s="1"/>
  <c r="B124" i="43"/>
  <c r="U124" i="43" s="1"/>
  <c r="A124" i="43"/>
  <c r="E123" i="43"/>
  <c r="D123" i="43"/>
  <c r="C123" i="43"/>
  <c r="W123" i="43" s="1"/>
  <c r="I123" i="43" s="1"/>
  <c r="AA123" i="43" s="1"/>
  <c r="B123" i="43"/>
  <c r="U123" i="43" s="1"/>
  <c r="A123" i="43"/>
  <c r="E122" i="43"/>
  <c r="D122" i="43"/>
  <c r="C122" i="43"/>
  <c r="W122" i="43" s="1"/>
  <c r="I122" i="43" s="1"/>
  <c r="B122" i="43"/>
  <c r="U122" i="43" s="1"/>
  <c r="A122" i="43"/>
  <c r="E121" i="43"/>
  <c r="D121" i="43"/>
  <c r="C121" i="43"/>
  <c r="W121" i="43" s="1"/>
  <c r="I121" i="43" s="1"/>
  <c r="AA121" i="43" s="1"/>
  <c r="B121" i="43"/>
  <c r="U121" i="43" s="1"/>
  <c r="A121" i="43"/>
  <c r="E120" i="43"/>
  <c r="D120" i="43"/>
  <c r="C120" i="43"/>
  <c r="W120" i="43" s="1"/>
  <c r="I120" i="43" s="1"/>
  <c r="B120" i="43"/>
  <c r="U120" i="43" s="1"/>
  <c r="A120" i="43"/>
  <c r="E119" i="43"/>
  <c r="D119" i="43"/>
  <c r="C119" i="43"/>
  <c r="W119" i="43" s="1"/>
  <c r="I119" i="43" s="1"/>
  <c r="AA119" i="43" s="1"/>
  <c r="B119" i="43"/>
  <c r="U119" i="43" s="1"/>
  <c r="A119" i="43"/>
  <c r="E118" i="43"/>
  <c r="D118" i="43"/>
  <c r="C118" i="43"/>
  <c r="W118" i="43" s="1"/>
  <c r="I118" i="43" s="1"/>
  <c r="B118" i="43"/>
  <c r="U118" i="43" s="1"/>
  <c r="A118" i="43"/>
  <c r="E117" i="43"/>
  <c r="D117" i="43"/>
  <c r="C117" i="43"/>
  <c r="W117" i="43" s="1"/>
  <c r="I117" i="43" s="1"/>
  <c r="AA117" i="43" s="1"/>
  <c r="B117" i="43"/>
  <c r="U117" i="43" s="1"/>
  <c r="A117" i="43"/>
  <c r="E116" i="43"/>
  <c r="D116" i="43"/>
  <c r="C116" i="43"/>
  <c r="W116" i="43" s="1"/>
  <c r="I116" i="43" s="1"/>
  <c r="B116" i="43"/>
  <c r="U116" i="43" s="1"/>
  <c r="A116" i="43"/>
  <c r="E115" i="43"/>
  <c r="D115" i="43"/>
  <c r="C115" i="43"/>
  <c r="W115" i="43" s="1"/>
  <c r="I115" i="43" s="1"/>
  <c r="AA115" i="43" s="1"/>
  <c r="B115" i="43"/>
  <c r="U115" i="43" s="1"/>
  <c r="A115" i="43"/>
  <c r="E114" i="43"/>
  <c r="D114" i="43"/>
  <c r="C114" i="43"/>
  <c r="W114" i="43" s="1"/>
  <c r="I114" i="43" s="1"/>
  <c r="B114" i="43"/>
  <c r="U114" i="43" s="1"/>
  <c r="A114" i="43"/>
  <c r="E113" i="43"/>
  <c r="D113" i="43"/>
  <c r="C113" i="43"/>
  <c r="W113" i="43" s="1"/>
  <c r="I113" i="43" s="1"/>
  <c r="AA113" i="43" s="1"/>
  <c r="B113" i="43"/>
  <c r="U113" i="43" s="1"/>
  <c r="A113" i="43"/>
  <c r="E112" i="43"/>
  <c r="D112" i="43"/>
  <c r="C112" i="43"/>
  <c r="W112" i="43" s="1"/>
  <c r="I112" i="43" s="1"/>
  <c r="B112" i="43"/>
  <c r="U112" i="43" s="1"/>
  <c r="A112" i="43"/>
  <c r="E111" i="43"/>
  <c r="D111" i="43"/>
  <c r="C111" i="43"/>
  <c r="W111" i="43" s="1"/>
  <c r="I111" i="43" s="1"/>
  <c r="AA111" i="43" s="1"/>
  <c r="B111" i="43"/>
  <c r="U111" i="43" s="1"/>
  <c r="A111" i="43"/>
  <c r="E110" i="43"/>
  <c r="D110" i="43"/>
  <c r="C110" i="43"/>
  <c r="W110" i="43" s="1"/>
  <c r="I110" i="43" s="1"/>
  <c r="B110" i="43"/>
  <c r="U110" i="43" s="1"/>
  <c r="A110" i="43"/>
  <c r="E109" i="43"/>
  <c r="D109" i="43"/>
  <c r="C109" i="43"/>
  <c r="W109" i="43" s="1"/>
  <c r="I109" i="43" s="1"/>
  <c r="AA109" i="43" s="1"/>
  <c r="B109" i="43"/>
  <c r="U109" i="43" s="1"/>
  <c r="A109" i="43"/>
  <c r="E108" i="43"/>
  <c r="D108" i="43"/>
  <c r="C108" i="43"/>
  <c r="W108" i="43" s="1"/>
  <c r="I108" i="43" s="1"/>
  <c r="B108" i="43"/>
  <c r="U108" i="43" s="1"/>
  <c r="A108" i="43"/>
  <c r="E107" i="43"/>
  <c r="D107" i="43"/>
  <c r="C107" i="43"/>
  <c r="W107" i="43" s="1"/>
  <c r="I107" i="43" s="1"/>
  <c r="AA107" i="43" s="1"/>
  <c r="B107" i="43"/>
  <c r="U107" i="43" s="1"/>
  <c r="A107" i="43"/>
  <c r="E106" i="43"/>
  <c r="D106" i="43"/>
  <c r="C106" i="43"/>
  <c r="W106" i="43" s="1"/>
  <c r="I106" i="43" s="1"/>
  <c r="B106" i="43"/>
  <c r="U106" i="43" s="1"/>
  <c r="A106" i="43"/>
  <c r="E105" i="43"/>
  <c r="D105" i="43"/>
  <c r="C105" i="43"/>
  <c r="W105" i="43" s="1"/>
  <c r="I105" i="43" s="1"/>
  <c r="AA105" i="43" s="1"/>
  <c r="B105" i="43"/>
  <c r="U105" i="43" s="1"/>
  <c r="A105" i="43"/>
  <c r="E104" i="43"/>
  <c r="D104" i="43"/>
  <c r="C104" i="43"/>
  <c r="W104" i="43" s="1"/>
  <c r="I104" i="43" s="1"/>
  <c r="B104" i="43"/>
  <c r="U104" i="43" s="1"/>
  <c r="A104" i="43"/>
  <c r="E103" i="43"/>
  <c r="D103" i="43"/>
  <c r="C103" i="43"/>
  <c r="W103" i="43" s="1"/>
  <c r="I103" i="43" s="1"/>
  <c r="AA103" i="43" s="1"/>
  <c r="B103" i="43"/>
  <c r="U103" i="43" s="1"/>
  <c r="A103" i="43"/>
  <c r="E102" i="43"/>
  <c r="D102" i="43"/>
  <c r="C102" i="43"/>
  <c r="W102" i="43" s="1"/>
  <c r="I102" i="43" s="1"/>
  <c r="B102" i="43"/>
  <c r="U102" i="43" s="1"/>
  <c r="A102" i="43"/>
  <c r="E101" i="43"/>
  <c r="D101" i="43"/>
  <c r="C101" i="43"/>
  <c r="W101" i="43" s="1"/>
  <c r="I101" i="43" s="1"/>
  <c r="AA101" i="43" s="1"/>
  <c r="B101" i="43"/>
  <c r="U101" i="43" s="1"/>
  <c r="A101" i="43"/>
  <c r="E100" i="43"/>
  <c r="D100" i="43"/>
  <c r="C100" i="43"/>
  <c r="W100" i="43" s="1"/>
  <c r="I100" i="43" s="1"/>
  <c r="B100" i="43"/>
  <c r="U100" i="43" s="1"/>
  <c r="A100" i="43"/>
  <c r="E99" i="43"/>
  <c r="D99" i="43"/>
  <c r="C99" i="43"/>
  <c r="W99" i="43" s="1"/>
  <c r="I99" i="43" s="1"/>
  <c r="AA99" i="43" s="1"/>
  <c r="B99" i="43"/>
  <c r="U99" i="43" s="1"/>
  <c r="A99" i="43"/>
  <c r="E98" i="43"/>
  <c r="D98" i="43"/>
  <c r="C98" i="43"/>
  <c r="W98" i="43" s="1"/>
  <c r="I98" i="43" s="1"/>
  <c r="B98" i="43"/>
  <c r="U98" i="43" s="1"/>
  <c r="A98" i="43"/>
  <c r="E97" i="43"/>
  <c r="D97" i="43"/>
  <c r="C97" i="43"/>
  <c r="W97" i="43" s="1"/>
  <c r="I97" i="43" s="1"/>
  <c r="AA97" i="43" s="1"/>
  <c r="B97" i="43"/>
  <c r="U97" i="43" s="1"/>
  <c r="A97" i="43"/>
  <c r="E96" i="43"/>
  <c r="D96" i="43"/>
  <c r="C96" i="43"/>
  <c r="W96" i="43" s="1"/>
  <c r="I96" i="43" s="1"/>
  <c r="B96" i="43"/>
  <c r="U96" i="43" s="1"/>
  <c r="A96" i="43"/>
  <c r="E95" i="43"/>
  <c r="D95" i="43"/>
  <c r="C95" i="43"/>
  <c r="W95" i="43" s="1"/>
  <c r="I95" i="43" s="1"/>
  <c r="AA95" i="43" s="1"/>
  <c r="B95" i="43"/>
  <c r="U95" i="43" s="1"/>
  <c r="A95" i="43"/>
  <c r="E94" i="43"/>
  <c r="D94" i="43"/>
  <c r="C94" i="43"/>
  <c r="W94" i="43" s="1"/>
  <c r="I94" i="43" s="1"/>
  <c r="B94" i="43"/>
  <c r="U94" i="43" s="1"/>
  <c r="A94" i="43"/>
  <c r="E93" i="43"/>
  <c r="D93" i="43"/>
  <c r="C93" i="43"/>
  <c r="W93" i="43" s="1"/>
  <c r="I93" i="43" s="1"/>
  <c r="AA93" i="43" s="1"/>
  <c r="B93" i="43"/>
  <c r="U93" i="43" s="1"/>
  <c r="A93" i="43"/>
  <c r="E92" i="43"/>
  <c r="D92" i="43"/>
  <c r="C92" i="43"/>
  <c r="W92" i="43" s="1"/>
  <c r="I92" i="43" s="1"/>
  <c r="B92" i="43"/>
  <c r="U92" i="43" s="1"/>
  <c r="A92" i="43"/>
  <c r="E91" i="43"/>
  <c r="D91" i="43"/>
  <c r="C91" i="43"/>
  <c r="W91" i="43" s="1"/>
  <c r="I91" i="43" s="1"/>
  <c r="AA91" i="43" s="1"/>
  <c r="B91" i="43"/>
  <c r="U91" i="43" s="1"/>
  <c r="A91" i="43"/>
  <c r="E90" i="43"/>
  <c r="D90" i="43"/>
  <c r="C90" i="43"/>
  <c r="W90" i="43" s="1"/>
  <c r="I90" i="43" s="1"/>
  <c r="B90" i="43"/>
  <c r="U90" i="43" s="1"/>
  <c r="A90" i="43"/>
  <c r="E89" i="43"/>
  <c r="D89" i="43"/>
  <c r="C89" i="43"/>
  <c r="W89" i="43" s="1"/>
  <c r="I89" i="43" s="1"/>
  <c r="AA89" i="43" s="1"/>
  <c r="B89" i="43"/>
  <c r="U89" i="43" s="1"/>
  <c r="A89" i="43"/>
  <c r="E88" i="43"/>
  <c r="D88" i="43"/>
  <c r="C88" i="43"/>
  <c r="W88" i="43" s="1"/>
  <c r="I88" i="43" s="1"/>
  <c r="B88" i="43"/>
  <c r="U88" i="43" s="1"/>
  <c r="A88" i="43"/>
  <c r="E87" i="43"/>
  <c r="D87" i="43"/>
  <c r="C87" i="43"/>
  <c r="W87" i="43" s="1"/>
  <c r="I87" i="43" s="1"/>
  <c r="AA87" i="43" s="1"/>
  <c r="B87" i="43"/>
  <c r="U87" i="43" s="1"/>
  <c r="A87" i="43"/>
  <c r="E86" i="43"/>
  <c r="D86" i="43"/>
  <c r="C86" i="43"/>
  <c r="W86" i="43" s="1"/>
  <c r="I86" i="43" s="1"/>
  <c r="B86" i="43"/>
  <c r="U86" i="43" s="1"/>
  <c r="A86" i="43"/>
  <c r="E85" i="43"/>
  <c r="D85" i="43"/>
  <c r="C85" i="43"/>
  <c r="W85" i="43" s="1"/>
  <c r="I85" i="43" s="1"/>
  <c r="AA85" i="43" s="1"/>
  <c r="B85" i="43"/>
  <c r="U85" i="43" s="1"/>
  <c r="A85" i="43"/>
  <c r="E84" i="43"/>
  <c r="D84" i="43"/>
  <c r="C84" i="43"/>
  <c r="W84" i="43" s="1"/>
  <c r="I84" i="43" s="1"/>
  <c r="B84" i="43"/>
  <c r="U84" i="43" s="1"/>
  <c r="A84" i="43"/>
  <c r="E83" i="43"/>
  <c r="D83" i="43"/>
  <c r="C83" i="43"/>
  <c r="W83" i="43" s="1"/>
  <c r="I83" i="43" s="1"/>
  <c r="AA83" i="43" s="1"/>
  <c r="B83" i="43"/>
  <c r="U83" i="43" s="1"/>
  <c r="A83" i="43"/>
  <c r="E82" i="43"/>
  <c r="D82" i="43"/>
  <c r="C82" i="43"/>
  <c r="W82" i="43" s="1"/>
  <c r="I82" i="43" s="1"/>
  <c r="B82" i="43"/>
  <c r="U82" i="43" s="1"/>
  <c r="A82" i="43"/>
  <c r="E81" i="43"/>
  <c r="D81" i="43"/>
  <c r="C81" i="43"/>
  <c r="W81" i="43" s="1"/>
  <c r="I81" i="43" s="1"/>
  <c r="AA81" i="43" s="1"/>
  <c r="B81" i="43"/>
  <c r="U81" i="43" s="1"/>
  <c r="A81" i="43"/>
  <c r="E80" i="43"/>
  <c r="D80" i="43"/>
  <c r="C80" i="43"/>
  <c r="W80" i="43" s="1"/>
  <c r="I80" i="43" s="1"/>
  <c r="B80" i="43"/>
  <c r="U80" i="43" s="1"/>
  <c r="A80" i="43"/>
  <c r="E79" i="43"/>
  <c r="D79" i="43"/>
  <c r="C79" i="43"/>
  <c r="W79" i="43" s="1"/>
  <c r="I79" i="43" s="1"/>
  <c r="AA79" i="43" s="1"/>
  <c r="B79" i="43"/>
  <c r="U79" i="43" s="1"/>
  <c r="A79" i="43"/>
  <c r="E78" i="43"/>
  <c r="D78" i="43"/>
  <c r="C78" i="43"/>
  <c r="W78" i="43" s="1"/>
  <c r="I78" i="43" s="1"/>
  <c r="B78" i="43"/>
  <c r="U78" i="43" s="1"/>
  <c r="A78" i="43"/>
  <c r="E77" i="43"/>
  <c r="D77" i="43"/>
  <c r="C77" i="43"/>
  <c r="W77" i="43" s="1"/>
  <c r="I77" i="43" s="1"/>
  <c r="AA77" i="43" s="1"/>
  <c r="B77" i="43"/>
  <c r="U77" i="43" s="1"/>
  <c r="A77" i="43"/>
  <c r="E76" i="43"/>
  <c r="D76" i="43"/>
  <c r="C76" i="43"/>
  <c r="W76" i="43" s="1"/>
  <c r="I76" i="43" s="1"/>
  <c r="B76" i="43"/>
  <c r="U76" i="43" s="1"/>
  <c r="A76" i="43"/>
  <c r="E75" i="43"/>
  <c r="D75" i="43"/>
  <c r="C75" i="43"/>
  <c r="W75" i="43" s="1"/>
  <c r="I75" i="43" s="1"/>
  <c r="AA75" i="43" s="1"/>
  <c r="B75" i="43"/>
  <c r="U75" i="43" s="1"/>
  <c r="A75" i="43"/>
  <c r="E74" i="43"/>
  <c r="D74" i="43"/>
  <c r="C74" i="43"/>
  <c r="W74" i="43" s="1"/>
  <c r="I74" i="43" s="1"/>
  <c r="B74" i="43"/>
  <c r="U74" i="43" s="1"/>
  <c r="A74" i="43"/>
  <c r="E73" i="43"/>
  <c r="D73" i="43"/>
  <c r="C73" i="43"/>
  <c r="W73" i="43" s="1"/>
  <c r="I73" i="43" s="1"/>
  <c r="AA73" i="43" s="1"/>
  <c r="B73" i="43"/>
  <c r="U73" i="43" s="1"/>
  <c r="A73" i="43"/>
  <c r="E72" i="43"/>
  <c r="D72" i="43"/>
  <c r="C72" i="43"/>
  <c r="W72" i="43" s="1"/>
  <c r="I72" i="43" s="1"/>
  <c r="B72" i="43"/>
  <c r="U72" i="43" s="1"/>
  <c r="A72" i="43"/>
  <c r="E71" i="43"/>
  <c r="D71" i="43"/>
  <c r="C71" i="43"/>
  <c r="W71" i="43" s="1"/>
  <c r="I71" i="43" s="1"/>
  <c r="AA71" i="43" s="1"/>
  <c r="B71" i="43"/>
  <c r="U71" i="43" s="1"/>
  <c r="A71" i="43"/>
  <c r="E70" i="43"/>
  <c r="D70" i="43"/>
  <c r="C70" i="43"/>
  <c r="W70" i="43" s="1"/>
  <c r="I70" i="43" s="1"/>
  <c r="B70" i="43"/>
  <c r="U70" i="43" s="1"/>
  <c r="A70" i="43"/>
  <c r="E69" i="43"/>
  <c r="D69" i="43"/>
  <c r="C69" i="43"/>
  <c r="W69" i="43" s="1"/>
  <c r="I69" i="43" s="1"/>
  <c r="AA69" i="43" s="1"/>
  <c r="B69" i="43"/>
  <c r="U69" i="43" s="1"/>
  <c r="A69" i="43"/>
  <c r="E68" i="43"/>
  <c r="D68" i="43"/>
  <c r="C68" i="43"/>
  <c r="W68" i="43" s="1"/>
  <c r="I68" i="43" s="1"/>
  <c r="B68" i="43"/>
  <c r="U68" i="43" s="1"/>
  <c r="A68" i="43"/>
  <c r="E67" i="43"/>
  <c r="D67" i="43"/>
  <c r="C67" i="43"/>
  <c r="W67" i="43" s="1"/>
  <c r="I67" i="43" s="1"/>
  <c r="AA67" i="43" s="1"/>
  <c r="B67" i="43"/>
  <c r="U67" i="43" s="1"/>
  <c r="A67" i="43"/>
  <c r="E66" i="43"/>
  <c r="D66" i="43"/>
  <c r="C66" i="43"/>
  <c r="W66" i="43" s="1"/>
  <c r="I66" i="43" s="1"/>
  <c r="B66" i="43"/>
  <c r="U66" i="43" s="1"/>
  <c r="A66" i="43"/>
  <c r="E65" i="43"/>
  <c r="D65" i="43"/>
  <c r="C65" i="43"/>
  <c r="W65" i="43" s="1"/>
  <c r="I65" i="43" s="1"/>
  <c r="AA65" i="43" s="1"/>
  <c r="B65" i="43"/>
  <c r="U65" i="43" s="1"/>
  <c r="A65" i="43"/>
  <c r="E64" i="43"/>
  <c r="D64" i="43"/>
  <c r="C64" i="43"/>
  <c r="W64" i="43" s="1"/>
  <c r="I64" i="43" s="1"/>
  <c r="B64" i="43"/>
  <c r="U64" i="43" s="1"/>
  <c r="A64" i="43"/>
  <c r="E63" i="43"/>
  <c r="D63" i="43"/>
  <c r="C63" i="43"/>
  <c r="W63" i="43" s="1"/>
  <c r="I63" i="43" s="1"/>
  <c r="AA63" i="43" s="1"/>
  <c r="B63" i="43"/>
  <c r="U63" i="43" s="1"/>
  <c r="A63" i="43"/>
  <c r="E62" i="43"/>
  <c r="D62" i="43"/>
  <c r="C62" i="43"/>
  <c r="W62" i="43" s="1"/>
  <c r="I62" i="43" s="1"/>
  <c r="B62" i="43"/>
  <c r="U62" i="43" s="1"/>
  <c r="A62" i="43"/>
  <c r="E61" i="43"/>
  <c r="D61" i="43"/>
  <c r="C61" i="43"/>
  <c r="W61" i="43" s="1"/>
  <c r="I61" i="43" s="1"/>
  <c r="AA61" i="43" s="1"/>
  <c r="B61" i="43"/>
  <c r="U61" i="43" s="1"/>
  <c r="A61" i="43"/>
  <c r="E60" i="43"/>
  <c r="D60" i="43"/>
  <c r="C60" i="43"/>
  <c r="W60" i="43" s="1"/>
  <c r="I60" i="43" s="1"/>
  <c r="B60" i="43"/>
  <c r="U60" i="43" s="1"/>
  <c r="A60" i="43"/>
  <c r="E59" i="43"/>
  <c r="D59" i="43"/>
  <c r="C59" i="43"/>
  <c r="W59" i="43" s="1"/>
  <c r="I59" i="43" s="1"/>
  <c r="AA59" i="43" s="1"/>
  <c r="B59" i="43"/>
  <c r="U59" i="43" s="1"/>
  <c r="A59" i="43"/>
  <c r="E58" i="43"/>
  <c r="D58" i="43"/>
  <c r="C58" i="43"/>
  <c r="W58" i="43" s="1"/>
  <c r="I58" i="43" s="1"/>
  <c r="B58" i="43"/>
  <c r="U58" i="43" s="1"/>
  <c r="A58" i="43"/>
  <c r="E57" i="43"/>
  <c r="D57" i="43"/>
  <c r="C57" i="43"/>
  <c r="W57" i="43" s="1"/>
  <c r="I57" i="43" s="1"/>
  <c r="AA57" i="43" s="1"/>
  <c r="B57" i="43"/>
  <c r="U57" i="43" s="1"/>
  <c r="A57" i="43"/>
  <c r="E56" i="43"/>
  <c r="D56" i="43"/>
  <c r="C56" i="43"/>
  <c r="W56" i="43" s="1"/>
  <c r="I56" i="43" s="1"/>
  <c r="B56" i="43"/>
  <c r="U56" i="43" s="1"/>
  <c r="A56" i="43"/>
  <c r="E55" i="43"/>
  <c r="D55" i="43"/>
  <c r="C55" i="43"/>
  <c r="W55" i="43" s="1"/>
  <c r="I55" i="43" s="1"/>
  <c r="AA55" i="43" s="1"/>
  <c r="B55" i="43"/>
  <c r="U55" i="43" s="1"/>
  <c r="A55" i="43"/>
  <c r="E54" i="43"/>
  <c r="D54" i="43"/>
  <c r="C54" i="43"/>
  <c r="W54" i="43" s="1"/>
  <c r="I54" i="43" s="1"/>
  <c r="B54" i="43"/>
  <c r="U54" i="43" s="1"/>
  <c r="A54" i="43"/>
  <c r="E53" i="43"/>
  <c r="D53" i="43"/>
  <c r="C53" i="43"/>
  <c r="W53" i="43" s="1"/>
  <c r="I53" i="43" s="1"/>
  <c r="AA53" i="43" s="1"/>
  <c r="B53" i="43"/>
  <c r="U53" i="43" s="1"/>
  <c r="A53" i="43"/>
  <c r="E52" i="43"/>
  <c r="D52" i="43"/>
  <c r="C52" i="43"/>
  <c r="W52" i="43" s="1"/>
  <c r="I52" i="43" s="1"/>
  <c r="B52" i="43"/>
  <c r="U52" i="43" s="1"/>
  <c r="A52" i="43"/>
  <c r="E51" i="43"/>
  <c r="D51" i="43"/>
  <c r="C51" i="43"/>
  <c r="W51" i="43" s="1"/>
  <c r="I51" i="43" s="1"/>
  <c r="AA51" i="43" s="1"/>
  <c r="B51" i="43"/>
  <c r="U51" i="43" s="1"/>
  <c r="A51" i="43"/>
  <c r="E50" i="43"/>
  <c r="D50" i="43"/>
  <c r="C50" i="43"/>
  <c r="W50" i="43" s="1"/>
  <c r="I50" i="43" s="1"/>
  <c r="B50" i="43"/>
  <c r="U50" i="43" s="1"/>
  <c r="A50" i="43"/>
  <c r="E49" i="43"/>
  <c r="D49" i="43"/>
  <c r="C49" i="43"/>
  <c r="W49" i="43" s="1"/>
  <c r="I49" i="43" s="1"/>
  <c r="AA49" i="43" s="1"/>
  <c r="B49" i="43"/>
  <c r="U49" i="43" s="1"/>
  <c r="A49" i="43"/>
  <c r="E48" i="43"/>
  <c r="D48" i="43"/>
  <c r="C48" i="43"/>
  <c r="W48" i="43" s="1"/>
  <c r="I48" i="43" s="1"/>
  <c r="B48" i="43"/>
  <c r="U48" i="43" s="1"/>
  <c r="A48" i="43"/>
  <c r="E47" i="43"/>
  <c r="D47" i="43"/>
  <c r="C47" i="43"/>
  <c r="W47" i="43" s="1"/>
  <c r="I47" i="43" s="1"/>
  <c r="AA47" i="43" s="1"/>
  <c r="B47" i="43"/>
  <c r="U47" i="43" s="1"/>
  <c r="A47" i="43"/>
  <c r="E46" i="43"/>
  <c r="D46" i="43"/>
  <c r="C46" i="43"/>
  <c r="W46" i="43" s="1"/>
  <c r="I46" i="43" s="1"/>
  <c r="B46" i="43"/>
  <c r="U46" i="43" s="1"/>
  <c r="A46" i="43"/>
  <c r="E45" i="43"/>
  <c r="D45" i="43"/>
  <c r="C45" i="43"/>
  <c r="W45" i="43" s="1"/>
  <c r="I45" i="43" s="1"/>
  <c r="AA45" i="43" s="1"/>
  <c r="B45" i="43"/>
  <c r="U45" i="43" s="1"/>
  <c r="A45" i="43"/>
  <c r="E44" i="43"/>
  <c r="D44" i="43"/>
  <c r="C44" i="43"/>
  <c r="W44" i="43" s="1"/>
  <c r="I44" i="43" s="1"/>
  <c r="B44" i="43"/>
  <c r="U44" i="43" s="1"/>
  <c r="A44" i="43"/>
  <c r="E43" i="43"/>
  <c r="D43" i="43"/>
  <c r="C43" i="43"/>
  <c r="W43" i="43" s="1"/>
  <c r="I43" i="43" s="1"/>
  <c r="AA43" i="43" s="1"/>
  <c r="B43" i="43"/>
  <c r="U43" i="43" s="1"/>
  <c r="A43" i="43"/>
  <c r="E42" i="43"/>
  <c r="D42" i="43"/>
  <c r="C42" i="43"/>
  <c r="W42" i="43" s="1"/>
  <c r="I42" i="43" s="1"/>
  <c r="B42" i="43"/>
  <c r="U42" i="43" s="1"/>
  <c r="A42" i="43"/>
  <c r="E41" i="43"/>
  <c r="D41" i="43"/>
  <c r="C41" i="43"/>
  <c r="W41" i="43" s="1"/>
  <c r="I41" i="43" s="1"/>
  <c r="AA41" i="43" s="1"/>
  <c r="B41" i="43"/>
  <c r="U41" i="43" s="1"/>
  <c r="A41" i="43"/>
  <c r="E40" i="43"/>
  <c r="D40" i="43"/>
  <c r="C40" i="43"/>
  <c r="W40" i="43" s="1"/>
  <c r="I40" i="43" s="1"/>
  <c r="B40" i="43"/>
  <c r="U40" i="43" s="1"/>
  <c r="A40" i="43"/>
  <c r="E39" i="43"/>
  <c r="D39" i="43"/>
  <c r="C39" i="43"/>
  <c r="W39" i="43" s="1"/>
  <c r="I39" i="43" s="1"/>
  <c r="AA39" i="43" s="1"/>
  <c r="B39" i="43"/>
  <c r="U39" i="43" s="1"/>
  <c r="A39" i="43"/>
  <c r="E38" i="43"/>
  <c r="D38" i="43"/>
  <c r="C38" i="43"/>
  <c r="W38" i="43" s="1"/>
  <c r="I38" i="43" s="1"/>
  <c r="B38" i="43"/>
  <c r="U38" i="43" s="1"/>
  <c r="A38" i="43"/>
  <c r="E37" i="43"/>
  <c r="D37" i="43"/>
  <c r="C37" i="43"/>
  <c r="W37" i="43" s="1"/>
  <c r="I37" i="43" s="1"/>
  <c r="AA37" i="43" s="1"/>
  <c r="B37" i="43"/>
  <c r="U37" i="43" s="1"/>
  <c r="A37" i="43"/>
  <c r="E36" i="43"/>
  <c r="D36" i="43"/>
  <c r="C36" i="43"/>
  <c r="B36" i="43"/>
  <c r="U36" i="43" s="1"/>
  <c r="A36" i="43"/>
  <c r="E35" i="43"/>
  <c r="D35" i="43"/>
  <c r="C35" i="43"/>
  <c r="B35" i="43"/>
  <c r="U35" i="43" s="1"/>
  <c r="A35" i="43"/>
  <c r="E34" i="43"/>
  <c r="D34" i="43"/>
  <c r="C34" i="43"/>
  <c r="B34" i="43"/>
  <c r="U34" i="43" s="1"/>
  <c r="A34" i="43"/>
  <c r="E33" i="43"/>
  <c r="D33" i="43"/>
  <c r="C33" i="43"/>
  <c r="B33" i="43"/>
  <c r="U33" i="43" s="1"/>
  <c r="A33" i="43"/>
  <c r="E32" i="43"/>
  <c r="D32" i="43"/>
  <c r="C32" i="43"/>
  <c r="B32" i="43"/>
  <c r="U32" i="43" s="1"/>
  <c r="A32" i="43"/>
  <c r="E31" i="43"/>
  <c r="D31" i="43"/>
  <c r="C31" i="43"/>
  <c r="B31" i="43"/>
  <c r="U31" i="43" s="1"/>
  <c r="A31" i="43"/>
  <c r="E30" i="43"/>
  <c r="D30" i="43"/>
  <c r="C30" i="43"/>
  <c r="B30" i="43"/>
  <c r="U30" i="43" s="1"/>
  <c r="A30" i="43"/>
  <c r="E29" i="43"/>
  <c r="D29" i="43"/>
  <c r="C29" i="43"/>
  <c r="B29" i="43"/>
  <c r="U29" i="43" s="1"/>
  <c r="A29" i="43"/>
  <c r="E28" i="43"/>
  <c r="D28" i="43"/>
  <c r="C28" i="43"/>
  <c r="B28" i="43"/>
  <c r="U28" i="43" s="1"/>
  <c r="A28" i="43"/>
  <c r="E27" i="43"/>
  <c r="D27" i="43"/>
  <c r="C27" i="43"/>
  <c r="B27" i="43"/>
  <c r="U27" i="43" s="1"/>
  <c r="A27" i="43"/>
  <c r="E26" i="43"/>
  <c r="D26" i="43"/>
  <c r="C26" i="43"/>
  <c r="B26" i="43"/>
  <c r="U26" i="43" s="1"/>
  <c r="A26" i="43"/>
  <c r="E25" i="43"/>
  <c r="D25" i="43"/>
  <c r="C25" i="43"/>
  <c r="B25" i="43"/>
  <c r="U25" i="43" s="1"/>
  <c r="A25" i="43"/>
  <c r="E3" i="43"/>
  <c r="M224" i="42"/>
  <c r="M223" i="42"/>
  <c r="M222" i="42"/>
  <c r="M221" i="42"/>
  <c r="M220" i="42"/>
  <c r="M219" i="42"/>
  <c r="M218" i="42"/>
  <c r="M217" i="42"/>
  <c r="M216" i="42"/>
  <c r="M215" i="42"/>
  <c r="M214" i="42"/>
  <c r="M213" i="42"/>
  <c r="M212" i="42"/>
  <c r="M211" i="42"/>
  <c r="M210" i="42"/>
  <c r="M209" i="42"/>
  <c r="M208" i="42"/>
  <c r="M207" i="42"/>
  <c r="M206" i="42"/>
  <c r="M205" i="42"/>
  <c r="M204" i="42"/>
  <c r="M203" i="42"/>
  <c r="M202" i="42"/>
  <c r="M201" i="42"/>
  <c r="M200" i="42"/>
  <c r="M199" i="42"/>
  <c r="M198" i="42"/>
  <c r="M197" i="42"/>
  <c r="M196" i="42"/>
  <c r="M195" i="42"/>
  <c r="M194" i="42"/>
  <c r="M193" i="42"/>
  <c r="M192" i="42"/>
  <c r="M191" i="42"/>
  <c r="M190" i="42"/>
  <c r="M189" i="42"/>
  <c r="M188" i="42"/>
  <c r="M187" i="42"/>
  <c r="M186" i="42"/>
  <c r="M185" i="42"/>
  <c r="M184" i="42"/>
  <c r="M183" i="42"/>
  <c r="M182" i="42"/>
  <c r="M181" i="42"/>
  <c r="M180" i="42"/>
  <c r="M179" i="42"/>
  <c r="M178" i="42"/>
  <c r="M177" i="42"/>
  <c r="M176" i="42"/>
  <c r="M175" i="42"/>
  <c r="M174" i="42"/>
  <c r="M173" i="42"/>
  <c r="M172" i="42"/>
  <c r="M171" i="42"/>
  <c r="M170" i="42"/>
  <c r="M169" i="42"/>
  <c r="M168" i="42"/>
  <c r="M167" i="42"/>
  <c r="M166" i="42"/>
  <c r="M165" i="42"/>
  <c r="M164" i="42"/>
  <c r="M163" i="42"/>
  <c r="M162" i="42"/>
  <c r="M161" i="42"/>
  <c r="M160" i="42"/>
  <c r="M159" i="42"/>
  <c r="M158" i="42"/>
  <c r="M157" i="42"/>
  <c r="M156" i="42"/>
  <c r="M155" i="42"/>
  <c r="M154" i="42"/>
  <c r="M153" i="42"/>
  <c r="M152" i="42"/>
  <c r="M151" i="42"/>
  <c r="M150" i="42"/>
  <c r="M149" i="42"/>
  <c r="M148" i="42"/>
  <c r="M147" i="42"/>
  <c r="M146" i="42"/>
  <c r="M145" i="42"/>
  <c r="M144" i="42"/>
  <c r="M143" i="42"/>
  <c r="M142" i="42"/>
  <c r="M141" i="42"/>
  <c r="M140" i="42"/>
  <c r="M139" i="42"/>
  <c r="M138" i="42"/>
  <c r="M137" i="42"/>
  <c r="M136" i="42"/>
  <c r="M135" i="42"/>
  <c r="M134" i="42"/>
  <c r="M133" i="42"/>
  <c r="M132" i="42"/>
  <c r="M131" i="42"/>
  <c r="M130" i="42"/>
  <c r="M129" i="42"/>
  <c r="M128" i="42"/>
  <c r="M127" i="42"/>
  <c r="M126" i="42"/>
  <c r="M125" i="42"/>
  <c r="M124" i="42"/>
  <c r="M123" i="42"/>
  <c r="M122" i="42"/>
  <c r="M121" i="42"/>
  <c r="M120" i="42"/>
  <c r="M119" i="42"/>
  <c r="M118" i="42"/>
  <c r="M117" i="42"/>
  <c r="M116" i="42"/>
  <c r="M115" i="42"/>
  <c r="M114" i="42"/>
  <c r="M113" i="42"/>
  <c r="M112" i="42"/>
  <c r="M111" i="42"/>
  <c r="M110" i="42"/>
  <c r="M109" i="42"/>
  <c r="M108" i="42"/>
  <c r="M107" i="42"/>
  <c r="M106" i="42"/>
  <c r="M105" i="42"/>
  <c r="M104" i="42"/>
  <c r="M103" i="42"/>
  <c r="M102" i="42"/>
  <c r="M101" i="42"/>
  <c r="M100" i="42"/>
  <c r="M99" i="42"/>
  <c r="M98" i="42"/>
  <c r="M97" i="42"/>
  <c r="M96" i="42"/>
  <c r="M95" i="42"/>
  <c r="M94" i="42"/>
  <c r="M93" i="42"/>
  <c r="M92" i="42"/>
  <c r="M91" i="42"/>
  <c r="M90" i="42"/>
  <c r="M89" i="42"/>
  <c r="M88" i="42"/>
  <c r="M87" i="42"/>
  <c r="M86" i="42"/>
  <c r="M85" i="42"/>
  <c r="M84" i="42"/>
  <c r="M83" i="42"/>
  <c r="M82" i="42"/>
  <c r="M81" i="42"/>
  <c r="M80" i="42"/>
  <c r="M79" i="42"/>
  <c r="M78" i="42"/>
  <c r="M77" i="42"/>
  <c r="M76" i="42"/>
  <c r="M75" i="42"/>
  <c r="M74" i="42"/>
  <c r="M73" i="42"/>
  <c r="M72" i="42"/>
  <c r="M69" i="42"/>
  <c r="M68" i="42"/>
  <c r="M67" i="42"/>
  <c r="M66" i="42"/>
  <c r="M65" i="42"/>
  <c r="M64" i="42"/>
  <c r="M63" i="42"/>
  <c r="M60" i="42"/>
  <c r="M59" i="42"/>
  <c r="M56" i="42"/>
  <c r="M55" i="42"/>
  <c r="M54" i="42"/>
  <c r="M53" i="42"/>
  <c r="M52" i="42"/>
  <c r="M51" i="42"/>
  <c r="M50" i="42"/>
  <c r="M49" i="42"/>
  <c r="M48" i="42"/>
  <c r="M47" i="42"/>
  <c r="M46" i="42"/>
  <c r="M43" i="42"/>
  <c r="M42" i="42"/>
  <c r="M41" i="42"/>
  <c r="M37" i="42"/>
  <c r="H224" i="42"/>
  <c r="H223" i="42"/>
  <c r="H222" i="42"/>
  <c r="H221" i="42"/>
  <c r="H220" i="42"/>
  <c r="H219" i="42"/>
  <c r="H218" i="42"/>
  <c r="H217" i="42"/>
  <c r="H216" i="42"/>
  <c r="H215" i="42"/>
  <c r="H214" i="42"/>
  <c r="H213" i="42"/>
  <c r="H212" i="42"/>
  <c r="H211" i="42"/>
  <c r="H210" i="42"/>
  <c r="H209" i="42"/>
  <c r="H208" i="42"/>
  <c r="H207" i="42"/>
  <c r="H206" i="42"/>
  <c r="H205" i="42"/>
  <c r="H204" i="42"/>
  <c r="H203" i="42"/>
  <c r="H202" i="42"/>
  <c r="H201" i="42"/>
  <c r="H200" i="42"/>
  <c r="H199" i="42"/>
  <c r="H198" i="42"/>
  <c r="H197" i="42"/>
  <c r="H196" i="42"/>
  <c r="H195" i="42"/>
  <c r="H194" i="42"/>
  <c r="H193" i="42"/>
  <c r="H192" i="42"/>
  <c r="H191" i="42"/>
  <c r="H190" i="42"/>
  <c r="H189" i="42"/>
  <c r="H188" i="42"/>
  <c r="H187" i="42"/>
  <c r="H186" i="42"/>
  <c r="H185" i="42"/>
  <c r="H184" i="42"/>
  <c r="H183" i="42"/>
  <c r="H182" i="42"/>
  <c r="H181" i="42"/>
  <c r="H180" i="42"/>
  <c r="H179" i="42"/>
  <c r="H178" i="42"/>
  <c r="H177" i="42"/>
  <c r="H176" i="42"/>
  <c r="H175" i="42"/>
  <c r="H174" i="42"/>
  <c r="H173" i="42"/>
  <c r="H172" i="42"/>
  <c r="H171" i="42"/>
  <c r="H170" i="42"/>
  <c r="H169" i="42"/>
  <c r="H168" i="42"/>
  <c r="H167" i="42"/>
  <c r="H166" i="42"/>
  <c r="H165" i="42"/>
  <c r="H164" i="42"/>
  <c r="H163" i="42"/>
  <c r="H162" i="42"/>
  <c r="H161" i="42"/>
  <c r="H160" i="42"/>
  <c r="H159" i="42"/>
  <c r="H158" i="42"/>
  <c r="H157" i="42"/>
  <c r="H156" i="42"/>
  <c r="H155" i="42"/>
  <c r="H154" i="42"/>
  <c r="H153" i="42"/>
  <c r="H152" i="42"/>
  <c r="H151" i="42"/>
  <c r="H150" i="42"/>
  <c r="H149" i="42"/>
  <c r="H148" i="42"/>
  <c r="H147" i="42"/>
  <c r="H146" i="42"/>
  <c r="H145" i="42"/>
  <c r="H144" i="42"/>
  <c r="H143" i="42"/>
  <c r="H142" i="42"/>
  <c r="H141" i="42"/>
  <c r="H140" i="42"/>
  <c r="H139" i="42"/>
  <c r="H138" i="42"/>
  <c r="H137" i="42"/>
  <c r="H136" i="42"/>
  <c r="H135" i="42"/>
  <c r="H134" i="42"/>
  <c r="H133" i="42"/>
  <c r="H132" i="42"/>
  <c r="H131" i="42"/>
  <c r="H130" i="42"/>
  <c r="H129" i="42"/>
  <c r="H128" i="42"/>
  <c r="H127" i="42"/>
  <c r="H126" i="42"/>
  <c r="H125" i="42"/>
  <c r="H124" i="42"/>
  <c r="H123" i="42"/>
  <c r="H122" i="42"/>
  <c r="H121" i="42"/>
  <c r="H120" i="42"/>
  <c r="H119" i="42"/>
  <c r="H118" i="42"/>
  <c r="H117" i="42"/>
  <c r="H116" i="42"/>
  <c r="H115" i="42"/>
  <c r="H114" i="42"/>
  <c r="H113" i="42"/>
  <c r="H112" i="42"/>
  <c r="H111" i="42"/>
  <c r="H110" i="42"/>
  <c r="H109" i="42"/>
  <c r="H108" i="42"/>
  <c r="H107" i="42"/>
  <c r="H106" i="42"/>
  <c r="H105" i="42"/>
  <c r="H104" i="42"/>
  <c r="H103" i="42"/>
  <c r="H102" i="42"/>
  <c r="H101" i="42"/>
  <c r="H100" i="42"/>
  <c r="H99" i="42"/>
  <c r="H98" i="42"/>
  <c r="H97" i="42"/>
  <c r="H96" i="42"/>
  <c r="H95" i="42"/>
  <c r="H94" i="42"/>
  <c r="H93" i="42"/>
  <c r="H92" i="42"/>
  <c r="H91" i="42"/>
  <c r="H90" i="42"/>
  <c r="H89" i="42"/>
  <c r="H88" i="42"/>
  <c r="H87" i="42"/>
  <c r="H86" i="42"/>
  <c r="H85" i="42"/>
  <c r="H84" i="42"/>
  <c r="H83" i="42"/>
  <c r="H82" i="42"/>
  <c r="H81" i="42"/>
  <c r="H80" i="42"/>
  <c r="H79" i="42"/>
  <c r="H78" i="42"/>
  <c r="H77" i="42"/>
  <c r="H76" i="42"/>
  <c r="H75" i="42"/>
  <c r="H74" i="42"/>
  <c r="H73" i="42"/>
  <c r="H72" i="42"/>
  <c r="H71" i="42"/>
  <c r="H70" i="42"/>
  <c r="H69" i="42"/>
  <c r="H68" i="42"/>
  <c r="H67" i="42"/>
  <c r="H66" i="42"/>
  <c r="H65" i="42"/>
  <c r="H64" i="42"/>
  <c r="H63" i="42"/>
  <c r="H62" i="42"/>
  <c r="H61" i="42"/>
  <c r="H60" i="42"/>
  <c r="H59" i="42"/>
  <c r="H58" i="42"/>
  <c r="H57" i="42"/>
  <c r="H56" i="42"/>
  <c r="H55" i="42"/>
  <c r="H54" i="42"/>
  <c r="H53" i="42"/>
  <c r="H52" i="42"/>
  <c r="H51" i="42"/>
  <c r="H50" i="42"/>
  <c r="H49" i="42"/>
  <c r="H48" i="42"/>
  <c r="H47" i="42"/>
  <c r="H46" i="42"/>
  <c r="H45" i="42"/>
  <c r="H44" i="42"/>
  <c r="H43" i="42"/>
  <c r="H42" i="42"/>
  <c r="H41" i="42"/>
  <c r="H40" i="42"/>
  <c r="H39" i="42"/>
  <c r="H38" i="42"/>
  <c r="H37" i="42"/>
  <c r="H36" i="42"/>
  <c r="H35" i="42"/>
  <c r="H34" i="42"/>
  <c r="H33" i="42"/>
  <c r="H31" i="42"/>
  <c r="H29" i="42"/>
  <c r="H28" i="42"/>
  <c r="E224" i="42"/>
  <c r="D224" i="42"/>
  <c r="C224" i="42"/>
  <c r="W224" i="42" s="1"/>
  <c r="I224" i="42" s="1"/>
  <c r="AA224" i="42" s="1"/>
  <c r="B224" i="42"/>
  <c r="U224" i="42" s="1"/>
  <c r="A224" i="42"/>
  <c r="E223" i="42"/>
  <c r="D223" i="42"/>
  <c r="C223" i="42"/>
  <c r="W223" i="42" s="1"/>
  <c r="I223" i="42" s="1"/>
  <c r="B223" i="42"/>
  <c r="U223" i="42" s="1"/>
  <c r="A223" i="42"/>
  <c r="E222" i="42"/>
  <c r="D222" i="42"/>
  <c r="C222" i="42"/>
  <c r="W222" i="42" s="1"/>
  <c r="I222" i="42" s="1"/>
  <c r="AA222" i="42" s="1"/>
  <c r="B222" i="42"/>
  <c r="U222" i="42" s="1"/>
  <c r="A222" i="42"/>
  <c r="E221" i="42"/>
  <c r="D221" i="42"/>
  <c r="C221" i="42"/>
  <c r="W221" i="42" s="1"/>
  <c r="I221" i="42" s="1"/>
  <c r="B221" i="42"/>
  <c r="U221" i="42" s="1"/>
  <c r="A221" i="42"/>
  <c r="E220" i="42"/>
  <c r="D220" i="42"/>
  <c r="C220" i="42"/>
  <c r="W220" i="42" s="1"/>
  <c r="I220" i="42" s="1"/>
  <c r="AA220" i="42" s="1"/>
  <c r="B220" i="42"/>
  <c r="U220" i="42" s="1"/>
  <c r="A220" i="42"/>
  <c r="E219" i="42"/>
  <c r="D219" i="42"/>
  <c r="C219" i="42"/>
  <c r="W219" i="42" s="1"/>
  <c r="I219" i="42" s="1"/>
  <c r="B219" i="42"/>
  <c r="U219" i="42" s="1"/>
  <c r="A219" i="42"/>
  <c r="E218" i="42"/>
  <c r="D218" i="42"/>
  <c r="C218" i="42"/>
  <c r="W218" i="42" s="1"/>
  <c r="I218" i="42" s="1"/>
  <c r="AA218" i="42" s="1"/>
  <c r="B218" i="42"/>
  <c r="U218" i="42" s="1"/>
  <c r="A218" i="42"/>
  <c r="E217" i="42"/>
  <c r="D217" i="42"/>
  <c r="C217" i="42"/>
  <c r="W217" i="42" s="1"/>
  <c r="I217" i="42" s="1"/>
  <c r="B217" i="42"/>
  <c r="U217" i="42" s="1"/>
  <c r="A217" i="42"/>
  <c r="E216" i="42"/>
  <c r="D216" i="42"/>
  <c r="C216" i="42"/>
  <c r="W216" i="42" s="1"/>
  <c r="I216" i="42" s="1"/>
  <c r="AA216" i="42" s="1"/>
  <c r="B216" i="42"/>
  <c r="U216" i="42" s="1"/>
  <c r="A216" i="42"/>
  <c r="E215" i="42"/>
  <c r="D215" i="42"/>
  <c r="C215" i="42"/>
  <c r="W215" i="42" s="1"/>
  <c r="I215" i="42" s="1"/>
  <c r="B215" i="42"/>
  <c r="U215" i="42" s="1"/>
  <c r="A215" i="42"/>
  <c r="E214" i="42"/>
  <c r="D214" i="42"/>
  <c r="C214" i="42"/>
  <c r="W214" i="42" s="1"/>
  <c r="I214" i="42" s="1"/>
  <c r="AA214" i="42" s="1"/>
  <c r="B214" i="42"/>
  <c r="U214" i="42" s="1"/>
  <c r="A214" i="42"/>
  <c r="E213" i="42"/>
  <c r="D213" i="42"/>
  <c r="C213" i="42"/>
  <c r="W213" i="42" s="1"/>
  <c r="I213" i="42" s="1"/>
  <c r="B213" i="42"/>
  <c r="U213" i="42" s="1"/>
  <c r="A213" i="42"/>
  <c r="E212" i="42"/>
  <c r="D212" i="42"/>
  <c r="C212" i="42"/>
  <c r="W212" i="42" s="1"/>
  <c r="I212" i="42" s="1"/>
  <c r="AA212" i="42" s="1"/>
  <c r="B212" i="42"/>
  <c r="U212" i="42" s="1"/>
  <c r="A212" i="42"/>
  <c r="E211" i="42"/>
  <c r="D211" i="42"/>
  <c r="C211" i="42"/>
  <c r="W211" i="42" s="1"/>
  <c r="I211" i="42" s="1"/>
  <c r="B211" i="42"/>
  <c r="U211" i="42" s="1"/>
  <c r="A211" i="42"/>
  <c r="E210" i="42"/>
  <c r="D210" i="42"/>
  <c r="C210" i="42"/>
  <c r="W210" i="42" s="1"/>
  <c r="I210" i="42" s="1"/>
  <c r="AA210" i="42" s="1"/>
  <c r="B210" i="42"/>
  <c r="U210" i="42" s="1"/>
  <c r="A210" i="42"/>
  <c r="E209" i="42"/>
  <c r="D209" i="42"/>
  <c r="C209" i="42"/>
  <c r="W209" i="42" s="1"/>
  <c r="I209" i="42" s="1"/>
  <c r="B209" i="42"/>
  <c r="U209" i="42" s="1"/>
  <c r="A209" i="42"/>
  <c r="E208" i="42"/>
  <c r="D208" i="42"/>
  <c r="C208" i="42"/>
  <c r="W208" i="42" s="1"/>
  <c r="I208" i="42" s="1"/>
  <c r="AA208" i="42" s="1"/>
  <c r="B208" i="42"/>
  <c r="U208" i="42" s="1"/>
  <c r="A208" i="42"/>
  <c r="E207" i="42"/>
  <c r="D207" i="42"/>
  <c r="C207" i="42"/>
  <c r="W207" i="42" s="1"/>
  <c r="I207" i="42" s="1"/>
  <c r="B207" i="42"/>
  <c r="U207" i="42" s="1"/>
  <c r="A207" i="42"/>
  <c r="E206" i="42"/>
  <c r="D206" i="42"/>
  <c r="C206" i="42"/>
  <c r="W206" i="42" s="1"/>
  <c r="I206" i="42" s="1"/>
  <c r="AA206" i="42" s="1"/>
  <c r="B206" i="42"/>
  <c r="U206" i="42" s="1"/>
  <c r="A206" i="42"/>
  <c r="E205" i="42"/>
  <c r="D205" i="42"/>
  <c r="C205" i="42"/>
  <c r="W205" i="42" s="1"/>
  <c r="I205" i="42" s="1"/>
  <c r="B205" i="42"/>
  <c r="U205" i="42" s="1"/>
  <c r="A205" i="42"/>
  <c r="E204" i="42"/>
  <c r="D204" i="42"/>
  <c r="C204" i="42"/>
  <c r="W204" i="42" s="1"/>
  <c r="I204" i="42" s="1"/>
  <c r="AA204" i="42" s="1"/>
  <c r="B204" i="42"/>
  <c r="U204" i="42" s="1"/>
  <c r="A204" i="42"/>
  <c r="E203" i="42"/>
  <c r="D203" i="42"/>
  <c r="C203" i="42"/>
  <c r="W203" i="42" s="1"/>
  <c r="I203" i="42" s="1"/>
  <c r="B203" i="42"/>
  <c r="U203" i="42" s="1"/>
  <c r="A203" i="42"/>
  <c r="E202" i="42"/>
  <c r="D202" i="42"/>
  <c r="C202" i="42"/>
  <c r="W202" i="42" s="1"/>
  <c r="I202" i="42" s="1"/>
  <c r="AA202" i="42" s="1"/>
  <c r="B202" i="42"/>
  <c r="U202" i="42" s="1"/>
  <c r="A202" i="42"/>
  <c r="E201" i="42"/>
  <c r="D201" i="42"/>
  <c r="C201" i="42"/>
  <c r="W201" i="42" s="1"/>
  <c r="I201" i="42" s="1"/>
  <c r="B201" i="42"/>
  <c r="U201" i="42" s="1"/>
  <c r="A201" i="42"/>
  <c r="E200" i="42"/>
  <c r="D200" i="42"/>
  <c r="C200" i="42"/>
  <c r="W200" i="42" s="1"/>
  <c r="I200" i="42" s="1"/>
  <c r="AA200" i="42" s="1"/>
  <c r="B200" i="42"/>
  <c r="U200" i="42" s="1"/>
  <c r="A200" i="42"/>
  <c r="E199" i="42"/>
  <c r="D199" i="42"/>
  <c r="C199" i="42"/>
  <c r="W199" i="42" s="1"/>
  <c r="I199" i="42" s="1"/>
  <c r="B199" i="42"/>
  <c r="U199" i="42" s="1"/>
  <c r="A199" i="42"/>
  <c r="E198" i="42"/>
  <c r="D198" i="42"/>
  <c r="C198" i="42"/>
  <c r="W198" i="42" s="1"/>
  <c r="I198" i="42" s="1"/>
  <c r="AA198" i="42" s="1"/>
  <c r="B198" i="42"/>
  <c r="U198" i="42" s="1"/>
  <c r="A198" i="42"/>
  <c r="E197" i="42"/>
  <c r="D197" i="42"/>
  <c r="C197" i="42"/>
  <c r="W197" i="42" s="1"/>
  <c r="I197" i="42" s="1"/>
  <c r="B197" i="42"/>
  <c r="U197" i="42" s="1"/>
  <c r="A197" i="42"/>
  <c r="E196" i="42"/>
  <c r="D196" i="42"/>
  <c r="C196" i="42"/>
  <c r="W196" i="42" s="1"/>
  <c r="I196" i="42" s="1"/>
  <c r="AA196" i="42" s="1"/>
  <c r="B196" i="42"/>
  <c r="U196" i="42" s="1"/>
  <c r="A196" i="42"/>
  <c r="E195" i="42"/>
  <c r="D195" i="42"/>
  <c r="C195" i="42"/>
  <c r="W195" i="42" s="1"/>
  <c r="I195" i="42" s="1"/>
  <c r="B195" i="42"/>
  <c r="U195" i="42" s="1"/>
  <c r="A195" i="42"/>
  <c r="E194" i="42"/>
  <c r="D194" i="42"/>
  <c r="C194" i="42"/>
  <c r="W194" i="42" s="1"/>
  <c r="I194" i="42" s="1"/>
  <c r="AA194" i="42" s="1"/>
  <c r="B194" i="42"/>
  <c r="U194" i="42" s="1"/>
  <c r="A194" i="42"/>
  <c r="E193" i="42"/>
  <c r="D193" i="42"/>
  <c r="C193" i="42"/>
  <c r="W193" i="42" s="1"/>
  <c r="I193" i="42" s="1"/>
  <c r="B193" i="42"/>
  <c r="U193" i="42" s="1"/>
  <c r="A193" i="42"/>
  <c r="E192" i="42"/>
  <c r="D192" i="42"/>
  <c r="C192" i="42"/>
  <c r="W192" i="42" s="1"/>
  <c r="I192" i="42" s="1"/>
  <c r="AA192" i="42" s="1"/>
  <c r="B192" i="42"/>
  <c r="U192" i="42" s="1"/>
  <c r="A192" i="42"/>
  <c r="E191" i="42"/>
  <c r="D191" i="42"/>
  <c r="C191" i="42"/>
  <c r="W191" i="42" s="1"/>
  <c r="I191" i="42" s="1"/>
  <c r="B191" i="42"/>
  <c r="U191" i="42" s="1"/>
  <c r="A191" i="42"/>
  <c r="E190" i="42"/>
  <c r="D190" i="42"/>
  <c r="C190" i="42"/>
  <c r="W190" i="42" s="1"/>
  <c r="I190" i="42" s="1"/>
  <c r="AA190" i="42" s="1"/>
  <c r="B190" i="42"/>
  <c r="U190" i="42" s="1"/>
  <c r="A190" i="42"/>
  <c r="E189" i="42"/>
  <c r="D189" i="42"/>
  <c r="C189" i="42"/>
  <c r="W189" i="42" s="1"/>
  <c r="I189" i="42" s="1"/>
  <c r="B189" i="42"/>
  <c r="U189" i="42" s="1"/>
  <c r="A189" i="42"/>
  <c r="E188" i="42"/>
  <c r="D188" i="42"/>
  <c r="C188" i="42"/>
  <c r="W188" i="42" s="1"/>
  <c r="I188" i="42" s="1"/>
  <c r="AA188" i="42" s="1"/>
  <c r="B188" i="42"/>
  <c r="U188" i="42" s="1"/>
  <c r="A188" i="42"/>
  <c r="E187" i="42"/>
  <c r="D187" i="42"/>
  <c r="C187" i="42"/>
  <c r="W187" i="42" s="1"/>
  <c r="I187" i="42" s="1"/>
  <c r="B187" i="42"/>
  <c r="U187" i="42" s="1"/>
  <c r="A187" i="42"/>
  <c r="E186" i="42"/>
  <c r="D186" i="42"/>
  <c r="C186" i="42"/>
  <c r="W186" i="42" s="1"/>
  <c r="I186" i="42" s="1"/>
  <c r="AA186" i="42" s="1"/>
  <c r="B186" i="42"/>
  <c r="U186" i="42" s="1"/>
  <c r="A186" i="42"/>
  <c r="E185" i="42"/>
  <c r="D185" i="42"/>
  <c r="C185" i="42"/>
  <c r="W185" i="42" s="1"/>
  <c r="I185" i="42" s="1"/>
  <c r="B185" i="42"/>
  <c r="U185" i="42" s="1"/>
  <c r="A185" i="42"/>
  <c r="E184" i="42"/>
  <c r="D184" i="42"/>
  <c r="C184" i="42"/>
  <c r="W184" i="42" s="1"/>
  <c r="I184" i="42" s="1"/>
  <c r="AA184" i="42" s="1"/>
  <c r="B184" i="42"/>
  <c r="U184" i="42" s="1"/>
  <c r="A184" i="42"/>
  <c r="E183" i="42"/>
  <c r="D183" i="42"/>
  <c r="C183" i="42"/>
  <c r="W183" i="42" s="1"/>
  <c r="I183" i="42" s="1"/>
  <c r="B183" i="42"/>
  <c r="U183" i="42" s="1"/>
  <c r="A183" i="42"/>
  <c r="E182" i="42"/>
  <c r="D182" i="42"/>
  <c r="C182" i="42"/>
  <c r="W182" i="42" s="1"/>
  <c r="I182" i="42" s="1"/>
  <c r="AA182" i="42" s="1"/>
  <c r="B182" i="42"/>
  <c r="U182" i="42" s="1"/>
  <c r="A182" i="42"/>
  <c r="E181" i="42"/>
  <c r="D181" i="42"/>
  <c r="C181" i="42"/>
  <c r="W181" i="42" s="1"/>
  <c r="I181" i="42" s="1"/>
  <c r="B181" i="42"/>
  <c r="U181" i="42" s="1"/>
  <c r="A181" i="42"/>
  <c r="E180" i="42"/>
  <c r="D180" i="42"/>
  <c r="C180" i="42"/>
  <c r="W180" i="42" s="1"/>
  <c r="I180" i="42" s="1"/>
  <c r="AA180" i="42" s="1"/>
  <c r="B180" i="42"/>
  <c r="U180" i="42" s="1"/>
  <c r="A180" i="42"/>
  <c r="E179" i="42"/>
  <c r="D179" i="42"/>
  <c r="C179" i="42"/>
  <c r="W179" i="42" s="1"/>
  <c r="I179" i="42" s="1"/>
  <c r="B179" i="42"/>
  <c r="U179" i="42" s="1"/>
  <c r="A179" i="42"/>
  <c r="E178" i="42"/>
  <c r="D178" i="42"/>
  <c r="C178" i="42"/>
  <c r="W178" i="42" s="1"/>
  <c r="I178" i="42" s="1"/>
  <c r="AA178" i="42" s="1"/>
  <c r="B178" i="42"/>
  <c r="U178" i="42" s="1"/>
  <c r="A178" i="42"/>
  <c r="E177" i="42"/>
  <c r="D177" i="42"/>
  <c r="C177" i="42"/>
  <c r="W177" i="42" s="1"/>
  <c r="I177" i="42" s="1"/>
  <c r="B177" i="42"/>
  <c r="U177" i="42" s="1"/>
  <c r="A177" i="42"/>
  <c r="E176" i="42"/>
  <c r="D176" i="42"/>
  <c r="C176" i="42"/>
  <c r="W176" i="42" s="1"/>
  <c r="I176" i="42" s="1"/>
  <c r="AA176" i="42" s="1"/>
  <c r="B176" i="42"/>
  <c r="U176" i="42" s="1"/>
  <c r="A176" i="42"/>
  <c r="E175" i="42"/>
  <c r="D175" i="42"/>
  <c r="C175" i="42"/>
  <c r="W175" i="42" s="1"/>
  <c r="I175" i="42" s="1"/>
  <c r="B175" i="42"/>
  <c r="U175" i="42" s="1"/>
  <c r="A175" i="42"/>
  <c r="E174" i="42"/>
  <c r="D174" i="42"/>
  <c r="C174" i="42"/>
  <c r="W174" i="42" s="1"/>
  <c r="I174" i="42" s="1"/>
  <c r="AA174" i="42" s="1"/>
  <c r="B174" i="42"/>
  <c r="U174" i="42" s="1"/>
  <c r="A174" i="42"/>
  <c r="E173" i="42"/>
  <c r="D173" i="42"/>
  <c r="C173" i="42"/>
  <c r="W173" i="42" s="1"/>
  <c r="I173" i="42" s="1"/>
  <c r="B173" i="42"/>
  <c r="U173" i="42" s="1"/>
  <c r="A173" i="42"/>
  <c r="E172" i="42"/>
  <c r="D172" i="42"/>
  <c r="C172" i="42"/>
  <c r="W172" i="42" s="1"/>
  <c r="I172" i="42" s="1"/>
  <c r="AA172" i="42" s="1"/>
  <c r="B172" i="42"/>
  <c r="U172" i="42" s="1"/>
  <c r="A172" i="42"/>
  <c r="E171" i="42"/>
  <c r="D171" i="42"/>
  <c r="C171" i="42"/>
  <c r="W171" i="42" s="1"/>
  <c r="I171" i="42" s="1"/>
  <c r="B171" i="42"/>
  <c r="U171" i="42" s="1"/>
  <c r="A171" i="42"/>
  <c r="E170" i="42"/>
  <c r="D170" i="42"/>
  <c r="C170" i="42"/>
  <c r="W170" i="42" s="1"/>
  <c r="I170" i="42" s="1"/>
  <c r="AA170" i="42" s="1"/>
  <c r="B170" i="42"/>
  <c r="U170" i="42" s="1"/>
  <c r="A170" i="42"/>
  <c r="E169" i="42"/>
  <c r="D169" i="42"/>
  <c r="C169" i="42"/>
  <c r="W169" i="42" s="1"/>
  <c r="I169" i="42" s="1"/>
  <c r="B169" i="42"/>
  <c r="U169" i="42" s="1"/>
  <c r="A169" i="42"/>
  <c r="E168" i="42"/>
  <c r="D168" i="42"/>
  <c r="C168" i="42"/>
  <c r="W168" i="42" s="1"/>
  <c r="I168" i="42" s="1"/>
  <c r="AA168" i="42" s="1"/>
  <c r="B168" i="42"/>
  <c r="U168" i="42" s="1"/>
  <c r="A168" i="42"/>
  <c r="E167" i="42"/>
  <c r="D167" i="42"/>
  <c r="C167" i="42"/>
  <c r="W167" i="42" s="1"/>
  <c r="I167" i="42" s="1"/>
  <c r="B167" i="42"/>
  <c r="U167" i="42" s="1"/>
  <c r="A167" i="42"/>
  <c r="E166" i="42"/>
  <c r="D166" i="42"/>
  <c r="C166" i="42"/>
  <c r="W166" i="42" s="1"/>
  <c r="I166" i="42" s="1"/>
  <c r="AA166" i="42" s="1"/>
  <c r="B166" i="42"/>
  <c r="U166" i="42" s="1"/>
  <c r="A166" i="42"/>
  <c r="E165" i="42"/>
  <c r="D165" i="42"/>
  <c r="C165" i="42"/>
  <c r="W165" i="42" s="1"/>
  <c r="I165" i="42" s="1"/>
  <c r="B165" i="42"/>
  <c r="U165" i="42" s="1"/>
  <c r="A165" i="42"/>
  <c r="E164" i="42"/>
  <c r="D164" i="42"/>
  <c r="C164" i="42"/>
  <c r="W164" i="42" s="1"/>
  <c r="I164" i="42" s="1"/>
  <c r="AA164" i="42" s="1"/>
  <c r="B164" i="42"/>
  <c r="U164" i="42" s="1"/>
  <c r="A164" i="42"/>
  <c r="E163" i="42"/>
  <c r="D163" i="42"/>
  <c r="C163" i="42"/>
  <c r="W163" i="42" s="1"/>
  <c r="I163" i="42" s="1"/>
  <c r="B163" i="42"/>
  <c r="U163" i="42" s="1"/>
  <c r="A163" i="42"/>
  <c r="E162" i="42"/>
  <c r="D162" i="42"/>
  <c r="C162" i="42"/>
  <c r="W162" i="42" s="1"/>
  <c r="I162" i="42" s="1"/>
  <c r="AA162" i="42" s="1"/>
  <c r="B162" i="42"/>
  <c r="U162" i="42" s="1"/>
  <c r="A162" i="42"/>
  <c r="E161" i="42"/>
  <c r="D161" i="42"/>
  <c r="C161" i="42"/>
  <c r="W161" i="42" s="1"/>
  <c r="I161" i="42" s="1"/>
  <c r="B161" i="42"/>
  <c r="U161" i="42" s="1"/>
  <c r="A161" i="42"/>
  <c r="E160" i="42"/>
  <c r="D160" i="42"/>
  <c r="C160" i="42"/>
  <c r="W160" i="42" s="1"/>
  <c r="I160" i="42" s="1"/>
  <c r="AA160" i="42" s="1"/>
  <c r="B160" i="42"/>
  <c r="U160" i="42" s="1"/>
  <c r="A160" i="42"/>
  <c r="E159" i="42"/>
  <c r="D159" i="42"/>
  <c r="C159" i="42"/>
  <c r="W159" i="42" s="1"/>
  <c r="I159" i="42" s="1"/>
  <c r="B159" i="42"/>
  <c r="U159" i="42" s="1"/>
  <c r="A159" i="42"/>
  <c r="E158" i="42"/>
  <c r="D158" i="42"/>
  <c r="C158" i="42"/>
  <c r="W158" i="42" s="1"/>
  <c r="I158" i="42" s="1"/>
  <c r="AA158" i="42" s="1"/>
  <c r="B158" i="42"/>
  <c r="U158" i="42" s="1"/>
  <c r="A158" i="42"/>
  <c r="E157" i="42"/>
  <c r="D157" i="42"/>
  <c r="C157" i="42"/>
  <c r="W157" i="42" s="1"/>
  <c r="I157" i="42" s="1"/>
  <c r="B157" i="42"/>
  <c r="U157" i="42" s="1"/>
  <c r="A157" i="42"/>
  <c r="E156" i="42"/>
  <c r="D156" i="42"/>
  <c r="C156" i="42"/>
  <c r="W156" i="42" s="1"/>
  <c r="I156" i="42" s="1"/>
  <c r="AA156" i="42" s="1"/>
  <c r="B156" i="42"/>
  <c r="U156" i="42" s="1"/>
  <c r="A156" i="42"/>
  <c r="E155" i="42"/>
  <c r="D155" i="42"/>
  <c r="C155" i="42"/>
  <c r="W155" i="42" s="1"/>
  <c r="I155" i="42" s="1"/>
  <c r="B155" i="42"/>
  <c r="U155" i="42" s="1"/>
  <c r="A155" i="42"/>
  <c r="E154" i="42"/>
  <c r="D154" i="42"/>
  <c r="C154" i="42"/>
  <c r="W154" i="42" s="1"/>
  <c r="I154" i="42" s="1"/>
  <c r="AA154" i="42" s="1"/>
  <c r="B154" i="42"/>
  <c r="U154" i="42" s="1"/>
  <c r="A154" i="42"/>
  <c r="E153" i="42"/>
  <c r="D153" i="42"/>
  <c r="C153" i="42"/>
  <c r="W153" i="42" s="1"/>
  <c r="I153" i="42" s="1"/>
  <c r="B153" i="42"/>
  <c r="U153" i="42" s="1"/>
  <c r="A153" i="42"/>
  <c r="E152" i="42"/>
  <c r="D152" i="42"/>
  <c r="C152" i="42"/>
  <c r="W152" i="42" s="1"/>
  <c r="I152" i="42" s="1"/>
  <c r="AA152" i="42" s="1"/>
  <c r="B152" i="42"/>
  <c r="U152" i="42" s="1"/>
  <c r="A152" i="42"/>
  <c r="E151" i="42"/>
  <c r="D151" i="42"/>
  <c r="C151" i="42"/>
  <c r="W151" i="42" s="1"/>
  <c r="I151" i="42" s="1"/>
  <c r="B151" i="42"/>
  <c r="U151" i="42" s="1"/>
  <c r="A151" i="42"/>
  <c r="E150" i="42"/>
  <c r="D150" i="42"/>
  <c r="C150" i="42"/>
  <c r="W150" i="42" s="1"/>
  <c r="I150" i="42" s="1"/>
  <c r="AA150" i="42" s="1"/>
  <c r="B150" i="42"/>
  <c r="U150" i="42" s="1"/>
  <c r="A150" i="42"/>
  <c r="E149" i="42"/>
  <c r="D149" i="42"/>
  <c r="C149" i="42"/>
  <c r="W149" i="42" s="1"/>
  <c r="I149" i="42" s="1"/>
  <c r="B149" i="42"/>
  <c r="U149" i="42" s="1"/>
  <c r="A149" i="42"/>
  <c r="E148" i="42"/>
  <c r="D148" i="42"/>
  <c r="C148" i="42"/>
  <c r="W148" i="42" s="1"/>
  <c r="I148" i="42" s="1"/>
  <c r="AA148" i="42" s="1"/>
  <c r="B148" i="42"/>
  <c r="U148" i="42" s="1"/>
  <c r="A148" i="42"/>
  <c r="E147" i="42"/>
  <c r="D147" i="42"/>
  <c r="C147" i="42"/>
  <c r="W147" i="42" s="1"/>
  <c r="I147" i="42" s="1"/>
  <c r="B147" i="42"/>
  <c r="U147" i="42" s="1"/>
  <c r="A147" i="42"/>
  <c r="E146" i="42"/>
  <c r="D146" i="42"/>
  <c r="C146" i="42"/>
  <c r="W146" i="42" s="1"/>
  <c r="I146" i="42" s="1"/>
  <c r="AA146" i="42" s="1"/>
  <c r="B146" i="42"/>
  <c r="U146" i="42" s="1"/>
  <c r="A146" i="42"/>
  <c r="E145" i="42"/>
  <c r="D145" i="42"/>
  <c r="C145" i="42"/>
  <c r="W145" i="42" s="1"/>
  <c r="I145" i="42" s="1"/>
  <c r="B145" i="42"/>
  <c r="U145" i="42" s="1"/>
  <c r="A145" i="42"/>
  <c r="E144" i="42"/>
  <c r="D144" i="42"/>
  <c r="C144" i="42"/>
  <c r="W144" i="42" s="1"/>
  <c r="I144" i="42" s="1"/>
  <c r="AA144" i="42" s="1"/>
  <c r="B144" i="42"/>
  <c r="U144" i="42" s="1"/>
  <c r="A144" i="42"/>
  <c r="E143" i="42"/>
  <c r="D143" i="42"/>
  <c r="C143" i="42"/>
  <c r="W143" i="42" s="1"/>
  <c r="I143" i="42" s="1"/>
  <c r="B143" i="42"/>
  <c r="U143" i="42" s="1"/>
  <c r="A143" i="42"/>
  <c r="E142" i="42"/>
  <c r="D142" i="42"/>
  <c r="C142" i="42"/>
  <c r="W142" i="42" s="1"/>
  <c r="I142" i="42" s="1"/>
  <c r="AA142" i="42" s="1"/>
  <c r="B142" i="42"/>
  <c r="U142" i="42" s="1"/>
  <c r="A142" i="42"/>
  <c r="E141" i="42"/>
  <c r="D141" i="42"/>
  <c r="C141" i="42"/>
  <c r="W141" i="42" s="1"/>
  <c r="I141" i="42" s="1"/>
  <c r="B141" i="42"/>
  <c r="U141" i="42" s="1"/>
  <c r="A141" i="42"/>
  <c r="E140" i="42"/>
  <c r="D140" i="42"/>
  <c r="C140" i="42"/>
  <c r="W140" i="42" s="1"/>
  <c r="I140" i="42" s="1"/>
  <c r="AA140" i="42" s="1"/>
  <c r="B140" i="42"/>
  <c r="U140" i="42" s="1"/>
  <c r="A140" i="42"/>
  <c r="E139" i="42"/>
  <c r="D139" i="42"/>
  <c r="C139" i="42"/>
  <c r="W139" i="42" s="1"/>
  <c r="I139" i="42" s="1"/>
  <c r="B139" i="42"/>
  <c r="U139" i="42" s="1"/>
  <c r="A139" i="42"/>
  <c r="E138" i="42"/>
  <c r="D138" i="42"/>
  <c r="C138" i="42"/>
  <c r="W138" i="42" s="1"/>
  <c r="I138" i="42" s="1"/>
  <c r="AA138" i="42" s="1"/>
  <c r="B138" i="42"/>
  <c r="U138" i="42" s="1"/>
  <c r="A138" i="42"/>
  <c r="E137" i="42"/>
  <c r="D137" i="42"/>
  <c r="C137" i="42"/>
  <c r="W137" i="42" s="1"/>
  <c r="I137" i="42" s="1"/>
  <c r="B137" i="42"/>
  <c r="U137" i="42" s="1"/>
  <c r="A137" i="42"/>
  <c r="E136" i="42"/>
  <c r="D136" i="42"/>
  <c r="C136" i="42"/>
  <c r="W136" i="42" s="1"/>
  <c r="I136" i="42" s="1"/>
  <c r="AA136" i="42" s="1"/>
  <c r="B136" i="42"/>
  <c r="U136" i="42" s="1"/>
  <c r="A136" i="42"/>
  <c r="E135" i="42"/>
  <c r="D135" i="42"/>
  <c r="C135" i="42"/>
  <c r="W135" i="42" s="1"/>
  <c r="I135" i="42" s="1"/>
  <c r="B135" i="42"/>
  <c r="U135" i="42" s="1"/>
  <c r="A135" i="42"/>
  <c r="E134" i="42"/>
  <c r="D134" i="42"/>
  <c r="C134" i="42"/>
  <c r="W134" i="42" s="1"/>
  <c r="I134" i="42" s="1"/>
  <c r="AA134" i="42" s="1"/>
  <c r="B134" i="42"/>
  <c r="U134" i="42" s="1"/>
  <c r="A134" i="42"/>
  <c r="E133" i="42"/>
  <c r="D133" i="42"/>
  <c r="C133" i="42"/>
  <c r="W133" i="42" s="1"/>
  <c r="I133" i="42" s="1"/>
  <c r="B133" i="42"/>
  <c r="U133" i="42" s="1"/>
  <c r="A133" i="42"/>
  <c r="E132" i="42"/>
  <c r="D132" i="42"/>
  <c r="C132" i="42"/>
  <c r="W132" i="42" s="1"/>
  <c r="I132" i="42" s="1"/>
  <c r="AA132" i="42" s="1"/>
  <c r="B132" i="42"/>
  <c r="U132" i="42" s="1"/>
  <c r="A132" i="42"/>
  <c r="E131" i="42"/>
  <c r="D131" i="42"/>
  <c r="C131" i="42"/>
  <c r="W131" i="42" s="1"/>
  <c r="I131" i="42" s="1"/>
  <c r="B131" i="42"/>
  <c r="U131" i="42" s="1"/>
  <c r="A131" i="42"/>
  <c r="E130" i="42"/>
  <c r="D130" i="42"/>
  <c r="C130" i="42"/>
  <c r="W130" i="42" s="1"/>
  <c r="I130" i="42" s="1"/>
  <c r="AA130" i="42" s="1"/>
  <c r="B130" i="42"/>
  <c r="U130" i="42" s="1"/>
  <c r="A130" i="42"/>
  <c r="E129" i="42"/>
  <c r="D129" i="42"/>
  <c r="C129" i="42"/>
  <c r="W129" i="42" s="1"/>
  <c r="I129" i="42" s="1"/>
  <c r="B129" i="42"/>
  <c r="U129" i="42" s="1"/>
  <c r="A129" i="42"/>
  <c r="E128" i="42"/>
  <c r="D128" i="42"/>
  <c r="C128" i="42"/>
  <c r="W128" i="42" s="1"/>
  <c r="I128" i="42" s="1"/>
  <c r="AA128" i="42" s="1"/>
  <c r="B128" i="42"/>
  <c r="U128" i="42" s="1"/>
  <c r="A128" i="42"/>
  <c r="E127" i="42"/>
  <c r="D127" i="42"/>
  <c r="C127" i="42"/>
  <c r="W127" i="42" s="1"/>
  <c r="I127" i="42" s="1"/>
  <c r="B127" i="42"/>
  <c r="U127" i="42" s="1"/>
  <c r="A127" i="42"/>
  <c r="E126" i="42"/>
  <c r="D126" i="42"/>
  <c r="C126" i="42"/>
  <c r="W126" i="42" s="1"/>
  <c r="I126" i="42" s="1"/>
  <c r="AA126" i="42" s="1"/>
  <c r="B126" i="42"/>
  <c r="U126" i="42" s="1"/>
  <c r="A126" i="42"/>
  <c r="E125" i="42"/>
  <c r="D125" i="42"/>
  <c r="C125" i="42"/>
  <c r="W125" i="42" s="1"/>
  <c r="I125" i="42" s="1"/>
  <c r="B125" i="42"/>
  <c r="U125" i="42" s="1"/>
  <c r="A125" i="42"/>
  <c r="E124" i="42"/>
  <c r="D124" i="42"/>
  <c r="C124" i="42"/>
  <c r="W124" i="42" s="1"/>
  <c r="I124" i="42" s="1"/>
  <c r="AA124" i="42" s="1"/>
  <c r="B124" i="42"/>
  <c r="U124" i="42" s="1"/>
  <c r="A124" i="42"/>
  <c r="E123" i="42"/>
  <c r="D123" i="42"/>
  <c r="C123" i="42"/>
  <c r="W123" i="42" s="1"/>
  <c r="I123" i="42" s="1"/>
  <c r="B123" i="42"/>
  <c r="U123" i="42" s="1"/>
  <c r="A123" i="42"/>
  <c r="E122" i="42"/>
  <c r="D122" i="42"/>
  <c r="C122" i="42"/>
  <c r="W122" i="42" s="1"/>
  <c r="I122" i="42" s="1"/>
  <c r="AA122" i="42" s="1"/>
  <c r="B122" i="42"/>
  <c r="U122" i="42" s="1"/>
  <c r="A122" i="42"/>
  <c r="E121" i="42"/>
  <c r="D121" i="42"/>
  <c r="C121" i="42"/>
  <c r="W121" i="42" s="1"/>
  <c r="I121" i="42" s="1"/>
  <c r="B121" i="42"/>
  <c r="U121" i="42" s="1"/>
  <c r="A121" i="42"/>
  <c r="E120" i="42"/>
  <c r="D120" i="42"/>
  <c r="C120" i="42"/>
  <c r="W120" i="42" s="1"/>
  <c r="I120" i="42" s="1"/>
  <c r="AA120" i="42" s="1"/>
  <c r="B120" i="42"/>
  <c r="U120" i="42" s="1"/>
  <c r="A120" i="42"/>
  <c r="E119" i="42"/>
  <c r="D119" i="42"/>
  <c r="C119" i="42"/>
  <c r="W119" i="42" s="1"/>
  <c r="I119" i="42" s="1"/>
  <c r="B119" i="42"/>
  <c r="U119" i="42" s="1"/>
  <c r="A119" i="42"/>
  <c r="E118" i="42"/>
  <c r="D118" i="42"/>
  <c r="C118" i="42"/>
  <c r="W118" i="42" s="1"/>
  <c r="I118" i="42" s="1"/>
  <c r="AA118" i="42" s="1"/>
  <c r="B118" i="42"/>
  <c r="U118" i="42" s="1"/>
  <c r="A118" i="42"/>
  <c r="E117" i="42"/>
  <c r="D117" i="42"/>
  <c r="C117" i="42"/>
  <c r="W117" i="42" s="1"/>
  <c r="I117" i="42" s="1"/>
  <c r="B117" i="42"/>
  <c r="U117" i="42" s="1"/>
  <c r="A117" i="42"/>
  <c r="E116" i="42"/>
  <c r="D116" i="42"/>
  <c r="C116" i="42"/>
  <c r="W116" i="42" s="1"/>
  <c r="I116" i="42" s="1"/>
  <c r="AA116" i="42" s="1"/>
  <c r="B116" i="42"/>
  <c r="U116" i="42" s="1"/>
  <c r="A116" i="42"/>
  <c r="E115" i="42"/>
  <c r="D115" i="42"/>
  <c r="C115" i="42"/>
  <c r="W115" i="42" s="1"/>
  <c r="I115" i="42" s="1"/>
  <c r="B115" i="42"/>
  <c r="U115" i="42" s="1"/>
  <c r="A115" i="42"/>
  <c r="E114" i="42"/>
  <c r="D114" i="42"/>
  <c r="C114" i="42"/>
  <c r="W114" i="42" s="1"/>
  <c r="I114" i="42" s="1"/>
  <c r="AA114" i="42" s="1"/>
  <c r="B114" i="42"/>
  <c r="U114" i="42" s="1"/>
  <c r="A114" i="42"/>
  <c r="E113" i="42"/>
  <c r="D113" i="42"/>
  <c r="C113" i="42"/>
  <c r="W113" i="42" s="1"/>
  <c r="I113" i="42" s="1"/>
  <c r="B113" i="42"/>
  <c r="U113" i="42" s="1"/>
  <c r="A113" i="42"/>
  <c r="E112" i="42"/>
  <c r="D112" i="42"/>
  <c r="C112" i="42"/>
  <c r="W112" i="42" s="1"/>
  <c r="I112" i="42" s="1"/>
  <c r="AA112" i="42" s="1"/>
  <c r="B112" i="42"/>
  <c r="U112" i="42" s="1"/>
  <c r="A112" i="42"/>
  <c r="E111" i="42"/>
  <c r="D111" i="42"/>
  <c r="C111" i="42"/>
  <c r="W111" i="42" s="1"/>
  <c r="I111" i="42" s="1"/>
  <c r="B111" i="42"/>
  <c r="U111" i="42" s="1"/>
  <c r="A111" i="42"/>
  <c r="E110" i="42"/>
  <c r="D110" i="42"/>
  <c r="C110" i="42"/>
  <c r="W110" i="42" s="1"/>
  <c r="I110" i="42" s="1"/>
  <c r="AA110" i="42" s="1"/>
  <c r="B110" i="42"/>
  <c r="U110" i="42" s="1"/>
  <c r="A110" i="42"/>
  <c r="E109" i="42"/>
  <c r="D109" i="42"/>
  <c r="C109" i="42"/>
  <c r="W109" i="42" s="1"/>
  <c r="I109" i="42" s="1"/>
  <c r="B109" i="42"/>
  <c r="U109" i="42" s="1"/>
  <c r="A109" i="42"/>
  <c r="E108" i="42"/>
  <c r="D108" i="42"/>
  <c r="C108" i="42"/>
  <c r="W108" i="42" s="1"/>
  <c r="I108" i="42" s="1"/>
  <c r="AA108" i="42" s="1"/>
  <c r="B108" i="42"/>
  <c r="U108" i="42" s="1"/>
  <c r="A108" i="42"/>
  <c r="E107" i="42"/>
  <c r="D107" i="42"/>
  <c r="C107" i="42"/>
  <c r="W107" i="42" s="1"/>
  <c r="I107" i="42" s="1"/>
  <c r="B107" i="42"/>
  <c r="U107" i="42" s="1"/>
  <c r="A107" i="42"/>
  <c r="E106" i="42"/>
  <c r="D106" i="42"/>
  <c r="C106" i="42"/>
  <c r="W106" i="42" s="1"/>
  <c r="I106" i="42" s="1"/>
  <c r="AA106" i="42" s="1"/>
  <c r="B106" i="42"/>
  <c r="U106" i="42" s="1"/>
  <c r="A106" i="42"/>
  <c r="E105" i="42"/>
  <c r="D105" i="42"/>
  <c r="C105" i="42"/>
  <c r="W105" i="42" s="1"/>
  <c r="I105" i="42" s="1"/>
  <c r="B105" i="42"/>
  <c r="U105" i="42" s="1"/>
  <c r="A105" i="42"/>
  <c r="E104" i="42"/>
  <c r="D104" i="42"/>
  <c r="C104" i="42"/>
  <c r="W104" i="42" s="1"/>
  <c r="I104" i="42" s="1"/>
  <c r="AA104" i="42" s="1"/>
  <c r="B104" i="42"/>
  <c r="U104" i="42" s="1"/>
  <c r="A104" i="42"/>
  <c r="E103" i="42"/>
  <c r="D103" i="42"/>
  <c r="C103" i="42"/>
  <c r="W103" i="42" s="1"/>
  <c r="I103" i="42" s="1"/>
  <c r="B103" i="42"/>
  <c r="U103" i="42" s="1"/>
  <c r="A103" i="42"/>
  <c r="E102" i="42"/>
  <c r="D102" i="42"/>
  <c r="C102" i="42"/>
  <c r="W102" i="42" s="1"/>
  <c r="I102" i="42" s="1"/>
  <c r="AA102" i="42" s="1"/>
  <c r="B102" i="42"/>
  <c r="U102" i="42" s="1"/>
  <c r="A102" i="42"/>
  <c r="E101" i="42"/>
  <c r="D101" i="42"/>
  <c r="C101" i="42"/>
  <c r="W101" i="42" s="1"/>
  <c r="I101" i="42" s="1"/>
  <c r="B101" i="42"/>
  <c r="U101" i="42" s="1"/>
  <c r="A101" i="42"/>
  <c r="E100" i="42"/>
  <c r="D100" i="42"/>
  <c r="C100" i="42"/>
  <c r="W100" i="42" s="1"/>
  <c r="I100" i="42" s="1"/>
  <c r="AA100" i="42" s="1"/>
  <c r="B100" i="42"/>
  <c r="U100" i="42" s="1"/>
  <c r="A100" i="42"/>
  <c r="E99" i="42"/>
  <c r="D99" i="42"/>
  <c r="C99" i="42"/>
  <c r="W99" i="42" s="1"/>
  <c r="I99" i="42" s="1"/>
  <c r="B99" i="42"/>
  <c r="U99" i="42" s="1"/>
  <c r="A99" i="42"/>
  <c r="E98" i="42"/>
  <c r="D98" i="42"/>
  <c r="C98" i="42"/>
  <c r="W98" i="42" s="1"/>
  <c r="I98" i="42" s="1"/>
  <c r="AA98" i="42" s="1"/>
  <c r="B98" i="42"/>
  <c r="U98" i="42" s="1"/>
  <c r="A98" i="42"/>
  <c r="E97" i="42"/>
  <c r="D97" i="42"/>
  <c r="C97" i="42"/>
  <c r="W97" i="42" s="1"/>
  <c r="I97" i="42" s="1"/>
  <c r="B97" i="42"/>
  <c r="U97" i="42" s="1"/>
  <c r="A97" i="42"/>
  <c r="E96" i="42"/>
  <c r="D96" i="42"/>
  <c r="C96" i="42"/>
  <c r="W96" i="42" s="1"/>
  <c r="I96" i="42" s="1"/>
  <c r="AA96" i="42" s="1"/>
  <c r="B96" i="42"/>
  <c r="U96" i="42" s="1"/>
  <c r="A96" i="42"/>
  <c r="E95" i="42"/>
  <c r="D95" i="42"/>
  <c r="C95" i="42"/>
  <c r="W95" i="42" s="1"/>
  <c r="I95" i="42" s="1"/>
  <c r="B95" i="42"/>
  <c r="U95" i="42" s="1"/>
  <c r="A95" i="42"/>
  <c r="E94" i="42"/>
  <c r="D94" i="42"/>
  <c r="C94" i="42"/>
  <c r="W94" i="42" s="1"/>
  <c r="I94" i="42" s="1"/>
  <c r="AA94" i="42" s="1"/>
  <c r="B94" i="42"/>
  <c r="U94" i="42" s="1"/>
  <c r="A94" i="42"/>
  <c r="E93" i="42"/>
  <c r="D93" i="42"/>
  <c r="C93" i="42"/>
  <c r="W93" i="42" s="1"/>
  <c r="I93" i="42" s="1"/>
  <c r="B93" i="42"/>
  <c r="U93" i="42" s="1"/>
  <c r="A93" i="42"/>
  <c r="E92" i="42"/>
  <c r="D92" i="42"/>
  <c r="C92" i="42"/>
  <c r="W92" i="42" s="1"/>
  <c r="I92" i="42" s="1"/>
  <c r="AA92" i="42" s="1"/>
  <c r="B92" i="42"/>
  <c r="U92" i="42" s="1"/>
  <c r="A92" i="42"/>
  <c r="E91" i="42"/>
  <c r="D91" i="42"/>
  <c r="C91" i="42"/>
  <c r="W91" i="42" s="1"/>
  <c r="I91" i="42" s="1"/>
  <c r="B91" i="42"/>
  <c r="U91" i="42" s="1"/>
  <c r="A91" i="42"/>
  <c r="E90" i="42"/>
  <c r="D90" i="42"/>
  <c r="C90" i="42"/>
  <c r="W90" i="42" s="1"/>
  <c r="I90" i="42" s="1"/>
  <c r="AA90" i="42" s="1"/>
  <c r="B90" i="42"/>
  <c r="U90" i="42" s="1"/>
  <c r="A90" i="42"/>
  <c r="E89" i="42"/>
  <c r="D89" i="42"/>
  <c r="C89" i="42"/>
  <c r="W89" i="42" s="1"/>
  <c r="I89" i="42" s="1"/>
  <c r="B89" i="42"/>
  <c r="U89" i="42" s="1"/>
  <c r="A89" i="42"/>
  <c r="E88" i="42"/>
  <c r="D88" i="42"/>
  <c r="C88" i="42"/>
  <c r="W88" i="42" s="1"/>
  <c r="I88" i="42" s="1"/>
  <c r="AA88" i="42" s="1"/>
  <c r="B88" i="42"/>
  <c r="U88" i="42" s="1"/>
  <c r="A88" i="42"/>
  <c r="E87" i="42"/>
  <c r="D87" i="42"/>
  <c r="C87" i="42"/>
  <c r="W87" i="42" s="1"/>
  <c r="I87" i="42" s="1"/>
  <c r="B87" i="42"/>
  <c r="U87" i="42" s="1"/>
  <c r="A87" i="42"/>
  <c r="E86" i="42"/>
  <c r="D86" i="42"/>
  <c r="C86" i="42"/>
  <c r="W86" i="42" s="1"/>
  <c r="I86" i="42" s="1"/>
  <c r="AA86" i="42" s="1"/>
  <c r="B86" i="42"/>
  <c r="U86" i="42" s="1"/>
  <c r="A86" i="42"/>
  <c r="E85" i="42"/>
  <c r="D85" i="42"/>
  <c r="C85" i="42"/>
  <c r="W85" i="42" s="1"/>
  <c r="I85" i="42" s="1"/>
  <c r="B85" i="42"/>
  <c r="U85" i="42" s="1"/>
  <c r="A85" i="42"/>
  <c r="E84" i="42"/>
  <c r="D84" i="42"/>
  <c r="C84" i="42"/>
  <c r="W84" i="42" s="1"/>
  <c r="I84" i="42" s="1"/>
  <c r="AA84" i="42" s="1"/>
  <c r="B84" i="42"/>
  <c r="U84" i="42" s="1"/>
  <c r="A84" i="42"/>
  <c r="E83" i="42"/>
  <c r="D83" i="42"/>
  <c r="C83" i="42"/>
  <c r="W83" i="42" s="1"/>
  <c r="I83" i="42" s="1"/>
  <c r="B83" i="42"/>
  <c r="U83" i="42" s="1"/>
  <c r="A83" i="42"/>
  <c r="E82" i="42"/>
  <c r="D82" i="42"/>
  <c r="C82" i="42"/>
  <c r="W82" i="42" s="1"/>
  <c r="I82" i="42" s="1"/>
  <c r="AA82" i="42" s="1"/>
  <c r="B82" i="42"/>
  <c r="U82" i="42" s="1"/>
  <c r="A82" i="42"/>
  <c r="E81" i="42"/>
  <c r="D81" i="42"/>
  <c r="C81" i="42"/>
  <c r="W81" i="42" s="1"/>
  <c r="I81" i="42" s="1"/>
  <c r="B81" i="42"/>
  <c r="U81" i="42" s="1"/>
  <c r="A81" i="42"/>
  <c r="E80" i="42"/>
  <c r="D80" i="42"/>
  <c r="C80" i="42"/>
  <c r="W80" i="42" s="1"/>
  <c r="I80" i="42" s="1"/>
  <c r="AA80" i="42" s="1"/>
  <c r="B80" i="42"/>
  <c r="U80" i="42" s="1"/>
  <c r="A80" i="42"/>
  <c r="E79" i="42"/>
  <c r="D79" i="42"/>
  <c r="C79" i="42"/>
  <c r="W79" i="42" s="1"/>
  <c r="I79" i="42" s="1"/>
  <c r="B79" i="42"/>
  <c r="U79" i="42" s="1"/>
  <c r="A79" i="42"/>
  <c r="E78" i="42"/>
  <c r="D78" i="42"/>
  <c r="C78" i="42"/>
  <c r="W78" i="42" s="1"/>
  <c r="I78" i="42" s="1"/>
  <c r="AA78" i="42" s="1"/>
  <c r="B78" i="42"/>
  <c r="U78" i="42" s="1"/>
  <c r="A78" i="42"/>
  <c r="E77" i="42"/>
  <c r="D77" i="42"/>
  <c r="C77" i="42"/>
  <c r="W77" i="42" s="1"/>
  <c r="I77" i="42" s="1"/>
  <c r="B77" i="42"/>
  <c r="U77" i="42" s="1"/>
  <c r="A77" i="42"/>
  <c r="E76" i="42"/>
  <c r="D76" i="42"/>
  <c r="C76" i="42"/>
  <c r="W76" i="42" s="1"/>
  <c r="I76" i="42" s="1"/>
  <c r="AA76" i="42" s="1"/>
  <c r="B76" i="42"/>
  <c r="U76" i="42" s="1"/>
  <c r="A76" i="42"/>
  <c r="E75" i="42"/>
  <c r="D75" i="42"/>
  <c r="C75" i="42"/>
  <c r="W75" i="42" s="1"/>
  <c r="I75" i="42" s="1"/>
  <c r="B75" i="42"/>
  <c r="U75" i="42" s="1"/>
  <c r="A75" i="42"/>
  <c r="E74" i="42"/>
  <c r="D74" i="42"/>
  <c r="C74" i="42"/>
  <c r="W74" i="42" s="1"/>
  <c r="I74" i="42" s="1"/>
  <c r="AA74" i="42" s="1"/>
  <c r="B74" i="42"/>
  <c r="U74" i="42" s="1"/>
  <c r="A74" i="42"/>
  <c r="E73" i="42"/>
  <c r="D73" i="42"/>
  <c r="C73" i="42"/>
  <c r="W73" i="42" s="1"/>
  <c r="I73" i="42" s="1"/>
  <c r="B73" i="42"/>
  <c r="U73" i="42" s="1"/>
  <c r="A73" i="42"/>
  <c r="E72" i="42"/>
  <c r="D72" i="42"/>
  <c r="C72" i="42"/>
  <c r="W72" i="42" s="1"/>
  <c r="I72" i="42" s="1"/>
  <c r="AA72" i="42" s="1"/>
  <c r="B72" i="42"/>
  <c r="U72" i="42" s="1"/>
  <c r="A72" i="42"/>
  <c r="E71" i="42"/>
  <c r="D71" i="42"/>
  <c r="C71" i="42"/>
  <c r="W71" i="42" s="1"/>
  <c r="I71" i="42" s="1"/>
  <c r="B71" i="42"/>
  <c r="U71" i="42" s="1"/>
  <c r="A71" i="42"/>
  <c r="E70" i="42"/>
  <c r="D70" i="42"/>
  <c r="C70" i="42"/>
  <c r="W70" i="42" s="1"/>
  <c r="I70" i="42" s="1"/>
  <c r="AA70" i="42" s="1"/>
  <c r="B70" i="42"/>
  <c r="U70" i="42" s="1"/>
  <c r="A70" i="42"/>
  <c r="E69" i="42"/>
  <c r="D69" i="42"/>
  <c r="C69" i="42"/>
  <c r="W69" i="42" s="1"/>
  <c r="I69" i="42" s="1"/>
  <c r="B69" i="42"/>
  <c r="U69" i="42" s="1"/>
  <c r="A69" i="42"/>
  <c r="E68" i="42"/>
  <c r="D68" i="42"/>
  <c r="C68" i="42"/>
  <c r="W68" i="42" s="1"/>
  <c r="I68" i="42" s="1"/>
  <c r="AA68" i="42" s="1"/>
  <c r="B68" i="42"/>
  <c r="U68" i="42" s="1"/>
  <c r="A68" i="42"/>
  <c r="E67" i="42"/>
  <c r="D67" i="42"/>
  <c r="C67" i="42"/>
  <c r="W67" i="42" s="1"/>
  <c r="I67" i="42" s="1"/>
  <c r="B67" i="42"/>
  <c r="U67" i="42" s="1"/>
  <c r="A67" i="42"/>
  <c r="E66" i="42"/>
  <c r="D66" i="42"/>
  <c r="C66" i="42"/>
  <c r="W66" i="42" s="1"/>
  <c r="I66" i="42" s="1"/>
  <c r="AA66" i="42" s="1"/>
  <c r="B66" i="42"/>
  <c r="U66" i="42" s="1"/>
  <c r="A66" i="42"/>
  <c r="E65" i="42"/>
  <c r="D65" i="42"/>
  <c r="C65" i="42"/>
  <c r="W65" i="42" s="1"/>
  <c r="I65" i="42" s="1"/>
  <c r="B65" i="42"/>
  <c r="U65" i="42" s="1"/>
  <c r="A65" i="42"/>
  <c r="E64" i="42"/>
  <c r="D64" i="42"/>
  <c r="C64" i="42"/>
  <c r="W64" i="42" s="1"/>
  <c r="I64" i="42" s="1"/>
  <c r="AA64" i="42" s="1"/>
  <c r="B64" i="42"/>
  <c r="U64" i="42" s="1"/>
  <c r="A64" i="42"/>
  <c r="E63" i="42"/>
  <c r="D63" i="42"/>
  <c r="C63" i="42"/>
  <c r="W63" i="42" s="1"/>
  <c r="I63" i="42" s="1"/>
  <c r="B63" i="42"/>
  <c r="U63" i="42" s="1"/>
  <c r="A63" i="42"/>
  <c r="E62" i="42"/>
  <c r="D62" i="42"/>
  <c r="C62" i="42"/>
  <c r="W62" i="42" s="1"/>
  <c r="I62" i="42" s="1"/>
  <c r="AA62" i="42" s="1"/>
  <c r="B62" i="42"/>
  <c r="U62" i="42" s="1"/>
  <c r="A62" i="42"/>
  <c r="E61" i="42"/>
  <c r="D61" i="42"/>
  <c r="C61" i="42"/>
  <c r="W61" i="42" s="1"/>
  <c r="I61" i="42" s="1"/>
  <c r="B61" i="42"/>
  <c r="U61" i="42" s="1"/>
  <c r="A61" i="42"/>
  <c r="E60" i="42"/>
  <c r="D60" i="42"/>
  <c r="C60" i="42"/>
  <c r="W60" i="42" s="1"/>
  <c r="I60" i="42" s="1"/>
  <c r="AA60" i="42" s="1"/>
  <c r="B60" i="42"/>
  <c r="U60" i="42" s="1"/>
  <c r="A60" i="42"/>
  <c r="E59" i="42"/>
  <c r="D59" i="42"/>
  <c r="C59" i="42"/>
  <c r="W59" i="42" s="1"/>
  <c r="I59" i="42" s="1"/>
  <c r="B59" i="42"/>
  <c r="U59" i="42" s="1"/>
  <c r="A59" i="42"/>
  <c r="E58" i="42"/>
  <c r="D58" i="42"/>
  <c r="C58" i="42"/>
  <c r="W58" i="42" s="1"/>
  <c r="I58" i="42" s="1"/>
  <c r="AA58" i="42" s="1"/>
  <c r="B58" i="42"/>
  <c r="U58" i="42" s="1"/>
  <c r="A58" i="42"/>
  <c r="E57" i="42"/>
  <c r="D57" i="42"/>
  <c r="C57" i="42"/>
  <c r="W57" i="42" s="1"/>
  <c r="I57" i="42" s="1"/>
  <c r="B57" i="42"/>
  <c r="U57" i="42" s="1"/>
  <c r="A57" i="42"/>
  <c r="E56" i="42"/>
  <c r="D56" i="42"/>
  <c r="C56" i="42"/>
  <c r="W56" i="42" s="1"/>
  <c r="I56" i="42" s="1"/>
  <c r="AA56" i="42" s="1"/>
  <c r="B56" i="42"/>
  <c r="U56" i="42" s="1"/>
  <c r="A56" i="42"/>
  <c r="E55" i="42"/>
  <c r="D55" i="42"/>
  <c r="C55" i="42"/>
  <c r="W55" i="42" s="1"/>
  <c r="I55" i="42" s="1"/>
  <c r="B55" i="42"/>
  <c r="U55" i="42" s="1"/>
  <c r="A55" i="42"/>
  <c r="E54" i="42"/>
  <c r="D54" i="42"/>
  <c r="C54" i="42"/>
  <c r="W54" i="42" s="1"/>
  <c r="I54" i="42" s="1"/>
  <c r="AA54" i="42" s="1"/>
  <c r="B54" i="42"/>
  <c r="U54" i="42" s="1"/>
  <c r="A54" i="42"/>
  <c r="E53" i="42"/>
  <c r="D53" i="42"/>
  <c r="C53" i="42"/>
  <c r="W53" i="42" s="1"/>
  <c r="I53" i="42" s="1"/>
  <c r="B53" i="42"/>
  <c r="U53" i="42" s="1"/>
  <c r="A53" i="42"/>
  <c r="E52" i="42"/>
  <c r="D52" i="42"/>
  <c r="C52" i="42"/>
  <c r="W52" i="42" s="1"/>
  <c r="I52" i="42" s="1"/>
  <c r="AA52" i="42" s="1"/>
  <c r="B52" i="42"/>
  <c r="U52" i="42" s="1"/>
  <c r="A52" i="42"/>
  <c r="E51" i="42"/>
  <c r="D51" i="42"/>
  <c r="C51" i="42"/>
  <c r="W51" i="42" s="1"/>
  <c r="I51" i="42" s="1"/>
  <c r="B51" i="42"/>
  <c r="U51" i="42" s="1"/>
  <c r="A51" i="42"/>
  <c r="E50" i="42"/>
  <c r="D50" i="42"/>
  <c r="C50" i="42"/>
  <c r="W50" i="42" s="1"/>
  <c r="I50" i="42" s="1"/>
  <c r="AA50" i="42" s="1"/>
  <c r="B50" i="42"/>
  <c r="U50" i="42" s="1"/>
  <c r="A50" i="42"/>
  <c r="E49" i="42"/>
  <c r="D49" i="42"/>
  <c r="C49" i="42"/>
  <c r="W49" i="42" s="1"/>
  <c r="I49" i="42" s="1"/>
  <c r="B49" i="42"/>
  <c r="U49" i="42" s="1"/>
  <c r="A49" i="42"/>
  <c r="E48" i="42"/>
  <c r="D48" i="42"/>
  <c r="C48" i="42"/>
  <c r="W48" i="42" s="1"/>
  <c r="I48" i="42" s="1"/>
  <c r="AA48" i="42" s="1"/>
  <c r="B48" i="42"/>
  <c r="U48" i="42" s="1"/>
  <c r="A48" i="42"/>
  <c r="E47" i="42"/>
  <c r="D47" i="42"/>
  <c r="C47" i="42"/>
  <c r="W47" i="42" s="1"/>
  <c r="I47" i="42" s="1"/>
  <c r="B47" i="42"/>
  <c r="U47" i="42" s="1"/>
  <c r="A47" i="42"/>
  <c r="E46" i="42"/>
  <c r="D46" i="42"/>
  <c r="C46" i="42"/>
  <c r="W46" i="42" s="1"/>
  <c r="I46" i="42" s="1"/>
  <c r="AA46" i="42" s="1"/>
  <c r="B46" i="42"/>
  <c r="U46" i="42" s="1"/>
  <c r="A46" i="42"/>
  <c r="E45" i="42"/>
  <c r="D45" i="42"/>
  <c r="C45" i="42"/>
  <c r="W45" i="42" s="1"/>
  <c r="I45" i="42" s="1"/>
  <c r="B45" i="42"/>
  <c r="U45" i="42" s="1"/>
  <c r="A45" i="42"/>
  <c r="E44" i="42"/>
  <c r="D44" i="42"/>
  <c r="C44" i="42"/>
  <c r="W44" i="42" s="1"/>
  <c r="I44" i="42" s="1"/>
  <c r="AA44" i="42" s="1"/>
  <c r="B44" i="42"/>
  <c r="U44" i="42" s="1"/>
  <c r="A44" i="42"/>
  <c r="E43" i="42"/>
  <c r="D43" i="42"/>
  <c r="C43" i="42"/>
  <c r="W43" i="42" s="1"/>
  <c r="I43" i="42" s="1"/>
  <c r="B43" i="42"/>
  <c r="U43" i="42" s="1"/>
  <c r="A43" i="42"/>
  <c r="E42" i="42"/>
  <c r="D42" i="42"/>
  <c r="C42" i="42"/>
  <c r="W42" i="42" s="1"/>
  <c r="I42" i="42" s="1"/>
  <c r="AA42" i="42" s="1"/>
  <c r="B42" i="42"/>
  <c r="U42" i="42" s="1"/>
  <c r="A42" i="42"/>
  <c r="E41" i="42"/>
  <c r="D41" i="42"/>
  <c r="C41" i="42"/>
  <c r="W41" i="42" s="1"/>
  <c r="I41" i="42" s="1"/>
  <c r="B41" i="42"/>
  <c r="U41" i="42" s="1"/>
  <c r="A41" i="42"/>
  <c r="E40" i="42"/>
  <c r="D40" i="42"/>
  <c r="C40" i="42"/>
  <c r="W40" i="42" s="1"/>
  <c r="I40" i="42" s="1"/>
  <c r="AA40" i="42" s="1"/>
  <c r="B40" i="42"/>
  <c r="U40" i="42" s="1"/>
  <c r="A40" i="42"/>
  <c r="E39" i="42"/>
  <c r="D39" i="42"/>
  <c r="C39" i="42"/>
  <c r="W39" i="42" s="1"/>
  <c r="I39" i="42" s="1"/>
  <c r="B39" i="42"/>
  <c r="U39" i="42" s="1"/>
  <c r="A39" i="42"/>
  <c r="E38" i="42"/>
  <c r="D38" i="42"/>
  <c r="C38" i="42"/>
  <c r="W38" i="42" s="1"/>
  <c r="I38" i="42" s="1"/>
  <c r="AA38" i="42" s="1"/>
  <c r="B38" i="42"/>
  <c r="U38" i="42" s="1"/>
  <c r="A38" i="42"/>
  <c r="E37" i="42"/>
  <c r="D37" i="42"/>
  <c r="C37" i="42"/>
  <c r="W37" i="42" s="1"/>
  <c r="I37" i="42" s="1"/>
  <c r="B37" i="42"/>
  <c r="U37" i="42" s="1"/>
  <c r="A37" i="42"/>
  <c r="E36" i="42"/>
  <c r="D36" i="42"/>
  <c r="C36" i="42"/>
  <c r="B36" i="42"/>
  <c r="U36" i="42" s="1"/>
  <c r="A36" i="42"/>
  <c r="E35" i="42"/>
  <c r="D35" i="42"/>
  <c r="C35" i="42"/>
  <c r="B35" i="42"/>
  <c r="U35" i="42" s="1"/>
  <c r="A35" i="42"/>
  <c r="E34" i="42"/>
  <c r="D34" i="42"/>
  <c r="C34" i="42"/>
  <c r="B34" i="42"/>
  <c r="U34" i="42" s="1"/>
  <c r="A34" i="42"/>
  <c r="E33" i="42"/>
  <c r="D33" i="42"/>
  <c r="C33" i="42"/>
  <c r="B33" i="42"/>
  <c r="U33" i="42" s="1"/>
  <c r="A33" i="42"/>
  <c r="E32" i="42"/>
  <c r="D32" i="42"/>
  <c r="C32" i="42"/>
  <c r="B32" i="42"/>
  <c r="U32" i="42" s="1"/>
  <c r="A32" i="42"/>
  <c r="E31" i="42"/>
  <c r="D31" i="42"/>
  <c r="C31" i="42"/>
  <c r="B31" i="42"/>
  <c r="U31" i="42" s="1"/>
  <c r="A31" i="42"/>
  <c r="E30" i="42"/>
  <c r="D30" i="42"/>
  <c r="C30" i="42"/>
  <c r="B30" i="42"/>
  <c r="U30" i="42" s="1"/>
  <c r="A30" i="42"/>
  <c r="E29" i="42"/>
  <c r="D29" i="42"/>
  <c r="C29" i="42"/>
  <c r="B29" i="42"/>
  <c r="U29" i="42" s="1"/>
  <c r="A29" i="42"/>
  <c r="E28" i="42"/>
  <c r="D28" i="42"/>
  <c r="C28" i="42"/>
  <c r="B28" i="42"/>
  <c r="U28" i="42" s="1"/>
  <c r="A28" i="42"/>
  <c r="E27" i="42"/>
  <c r="D27" i="42"/>
  <c r="C27" i="42"/>
  <c r="B27" i="42"/>
  <c r="U27" i="42" s="1"/>
  <c r="A27" i="42"/>
  <c r="E26" i="42"/>
  <c r="D26" i="42"/>
  <c r="C26" i="42"/>
  <c r="B26" i="42"/>
  <c r="U26" i="42" s="1"/>
  <c r="A26" i="42"/>
  <c r="E25" i="42"/>
  <c r="D25" i="42"/>
  <c r="C25" i="42"/>
  <c r="B25" i="42"/>
  <c r="U25" i="42" s="1"/>
  <c r="A25" i="42"/>
  <c r="E3" i="42"/>
  <c r="M224" i="41"/>
  <c r="M223" i="41"/>
  <c r="M222" i="41"/>
  <c r="M221" i="41"/>
  <c r="M220" i="41"/>
  <c r="M219" i="41"/>
  <c r="M218" i="41"/>
  <c r="M217" i="41"/>
  <c r="M216" i="41"/>
  <c r="M215" i="41"/>
  <c r="M214" i="41"/>
  <c r="M213" i="41"/>
  <c r="M212" i="41"/>
  <c r="M211" i="41"/>
  <c r="M210" i="41"/>
  <c r="M209" i="41"/>
  <c r="M208" i="41"/>
  <c r="M207" i="41"/>
  <c r="M206" i="41"/>
  <c r="M205" i="41"/>
  <c r="M204" i="41"/>
  <c r="M203" i="41"/>
  <c r="M202" i="41"/>
  <c r="M201" i="41"/>
  <c r="M200" i="41"/>
  <c r="M199" i="41"/>
  <c r="M198" i="41"/>
  <c r="M197" i="41"/>
  <c r="M196" i="41"/>
  <c r="M195" i="41"/>
  <c r="M194" i="41"/>
  <c r="M193" i="41"/>
  <c r="M192" i="41"/>
  <c r="M191" i="41"/>
  <c r="M190" i="41"/>
  <c r="M189" i="41"/>
  <c r="M188" i="41"/>
  <c r="M187" i="41"/>
  <c r="M186" i="41"/>
  <c r="M185" i="41"/>
  <c r="M184" i="41"/>
  <c r="M183" i="41"/>
  <c r="M182" i="41"/>
  <c r="M181" i="41"/>
  <c r="M180" i="41"/>
  <c r="M179" i="41"/>
  <c r="M178" i="41"/>
  <c r="M177" i="41"/>
  <c r="M176" i="41"/>
  <c r="M175" i="41"/>
  <c r="M174" i="41"/>
  <c r="M173" i="41"/>
  <c r="M172" i="41"/>
  <c r="M171" i="41"/>
  <c r="M170" i="41"/>
  <c r="M169" i="41"/>
  <c r="M168" i="41"/>
  <c r="M167" i="41"/>
  <c r="M166" i="41"/>
  <c r="M165" i="41"/>
  <c r="M164" i="41"/>
  <c r="M163" i="41"/>
  <c r="M162" i="41"/>
  <c r="M161" i="41"/>
  <c r="M160" i="41"/>
  <c r="M159" i="41"/>
  <c r="M158" i="41"/>
  <c r="M157" i="41"/>
  <c r="M156" i="41"/>
  <c r="M155" i="41"/>
  <c r="M154" i="41"/>
  <c r="M153" i="41"/>
  <c r="M152" i="41"/>
  <c r="M151" i="41"/>
  <c r="M150" i="41"/>
  <c r="M149" i="41"/>
  <c r="M148" i="41"/>
  <c r="M147" i="41"/>
  <c r="M146" i="41"/>
  <c r="M145" i="41"/>
  <c r="M144" i="41"/>
  <c r="M143" i="41"/>
  <c r="M142" i="41"/>
  <c r="M141" i="41"/>
  <c r="M140" i="41"/>
  <c r="M139" i="41"/>
  <c r="M138" i="41"/>
  <c r="M137" i="41"/>
  <c r="M136" i="41"/>
  <c r="M135" i="41"/>
  <c r="M134" i="41"/>
  <c r="M133" i="41"/>
  <c r="M132" i="41"/>
  <c r="M131" i="41"/>
  <c r="M130" i="41"/>
  <c r="M129" i="41"/>
  <c r="M128" i="41"/>
  <c r="M127" i="41"/>
  <c r="M126" i="41"/>
  <c r="M125" i="41"/>
  <c r="M124" i="41"/>
  <c r="M123" i="41"/>
  <c r="M122" i="41"/>
  <c r="M121" i="41"/>
  <c r="M120" i="41"/>
  <c r="M119" i="41"/>
  <c r="M118" i="41"/>
  <c r="M117" i="41"/>
  <c r="M116" i="41"/>
  <c r="M115" i="41"/>
  <c r="M114" i="41"/>
  <c r="M113" i="41"/>
  <c r="M112" i="41"/>
  <c r="M111" i="41"/>
  <c r="M110" i="41"/>
  <c r="M109" i="41"/>
  <c r="M108" i="41"/>
  <c r="M107" i="41"/>
  <c r="M106" i="41"/>
  <c r="M105" i="41"/>
  <c r="M104" i="41"/>
  <c r="M103" i="41"/>
  <c r="M102" i="41"/>
  <c r="M101" i="41"/>
  <c r="M100" i="41"/>
  <c r="M99" i="41"/>
  <c r="M98" i="41"/>
  <c r="M97" i="41"/>
  <c r="M96" i="41"/>
  <c r="M95" i="41"/>
  <c r="M94" i="41"/>
  <c r="M93" i="41"/>
  <c r="M92" i="41"/>
  <c r="M91" i="41"/>
  <c r="M90" i="41"/>
  <c r="M89" i="41"/>
  <c r="M88" i="41"/>
  <c r="M87" i="41"/>
  <c r="M86" i="41"/>
  <c r="M85" i="41"/>
  <c r="M84" i="41"/>
  <c r="M83" i="41"/>
  <c r="M82" i="41"/>
  <c r="M81" i="41"/>
  <c r="M80" i="41"/>
  <c r="M79" i="41"/>
  <c r="M78" i="41"/>
  <c r="M77" i="41"/>
  <c r="M76" i="41"/>
  <c r="M75" i="41"/>
  <c r="M74" i="41"/>
  <c r="M73" i="41"/>
  <c r="M72" i="41"/>
  <c r="M69" i="41"/>
  <c r="M68" i="41"/>
  <c r="M67" i="41"/>
  <c r="M66" i="41"/>
  <c r="M65" i="41"/>
  <c r="M64" i="41"/>
  <c r="M63" i="41"/>
  <c r="M60" i="41"/>
  <c r="M59" i="41"/>
  <c r="M56" i="41"/>
  <c r="M55" i="41"/>
  <c r="M54" i="41"/>
  <c r="M53" i="41"/>
  <c r="M52" i="41"/>
  <c r="M51" i="41"/>
  <c r="M50" i="41"/>
  <c r="M49" i="41"/>
  <c r="M48" i="41"/>
  <c r="M47" i="41"/>
  <c r="M46" i="41"/>
  <c r="M43" i="41"/>
  <c r="M42" i="41"/>
  <c r="M41" i="41"/>
  <c r="M37" i="41"/>
  <c r="H224" i="41"/>
  <c r="H223" i="41"/>
  <c r="H222" i="41"/>
  <c r="H221" i="41"/>
  <c r="H220" i="41"/>
  <c r="H219" i="41"/>
  <c r="H218" i="41"/>
  <c r="H217" i="41"/>
  <c r="H216" i="41"/>
  <c r="H215" i="41"/>
  <c r="H214" i="41"/>
  <c r="H213" i="41"/>
  <c r="H212" i="41"/>
  <c r="H211" i="41"/>
  <c r="H210" i="41"/>
  <c r="H209" i="41"/>
  <c r="H208" i="41"/>
  <c r="H207" i="41"/>
  <c r="H206" i="41"/>
  <c r="H205" i="41"/>
  <c r="H204" i="41"/>
  <c r="H203" i="41"/>
  <c r="H202" i="41"/>
  <c r="H201" i="41"/>
  <c r="H200" i="41"/>
  <c r="H199" i="41"/>
  <c r="H198" i="41"/>
  <c r="H197" i="41"/>
  <c r="H196" i="41"/>
  <c r="H195" i="41"/>
  <c r="H194" i="41"/>
  <c r="H193" i="41"/>
  <c r="H192" i="41"/>
  <c r="H191" i="41"/>
  <c r="H190" i="41"/>
  <c r="H189" i="41"/>
  <c r="H188" i="41"/>
  <c r="H187" i="41"/>
  <c r="H186" i="41"/>
  <c r="H185" i="41"/>
  <c r="H184" i="41"/>
  <c r="H183" i="41"/>
  <c r="H182" i="41"/>
  <c r="H181" i="41"/>
  <c r="H180" i="41"/>
  <c r="H179" i="41"/>
  <c r="H178" i="41"/>
  <c r="H177" i="41"/>
  <c r="H176" i="41"/>
  <c r="H175" i="41"/>
  <c r="H174" i="41"/>
  <c r="H173" i="41"/>
  <c r="H172" i="41"/>
  <c r="H171" i="41"/>
  <c r="H170" i="41"/>
  <c r="H169" i="41"/>
  <c r="H168" i="41"/>
  <c r="H167" i="41"/>
  <c r="H166" i="41"/>
  <c r="H165" i="41"/>
  <c r="H164" i="41"/>
  <c r="H163" i="41"/>
  <c r="H162" i="41"/>
  <c r="H161" i="41"/>
  <c r="H160" i="41"/>
  <c r="H159" i="41"/>
  <c r="H158" i="41"/>
  <c r="H157" i="41"/>
  <c r="H156" i="41"/>
  <c r="H155" i="41"/>
  <c r="H154" i="41"/>
  <c r="H153" i="41"/>
  <c r="H152" i="41"/>
  <c r="H151" i="41"/>
  <c r="H150" i="41"/>
  <c r="H149" i="41"/>
  <c r="H148" i="41"/>
  <c r="H147" i="41"/>
  <c r="H146" i="41"/>
  <c r="H145" i="41"/>
  <c r="H144" i="41"/>
  <c r="H143" i="41"/>
  <c r="H142" i="41"/>
  <c r="H141" i="41"/>
  <c r="H140" i="41"/>
  <c r="H139" i="41"/>
  <c r="H138" i="41"/>
  <c r="H137" i="41"/>
  <c r="H136" i="41"/>
  <c r="H135" i="41"/>
  <c r="H134" i="41"/>
  <c r="H133" i="41"/>
  <c r="H132" i="41"/>
  <c r="H131" i="41"/>
  <c r="H130" i="41"/>
  <c r="H129" i="41"/>
  <c r="H128" i="41"/>
  <c r="H127" i="41"/>
  <c r="H126" i="41"/>
  <c r="H125" i="41"/>
  <c r="H124" i="41"/>
  <c r="H123" i="41"/>
  <c r="H122" i="41"/>
  <c r="H121" i="41"/>
  <c r="H120" i="41"/>
  <c r="H119" i="41"/>
  <c r="H118" i="41"/>
  <c r="H117" i="41"/>
  <c r="H116" i="41"/>
  <c r="H115" i="41"/>
  <c r="H114" i="41"/>
  <c r="H113" i="41"/>
  <c r="H112" i="41"/>
  <c r="H111" i="41"/>
  <c r="H110" i="41"/>
  <c r="H109" i="41"/>
  <c r="H108" i="41"/>
  <c r="H107" i="41"/>
  <c r="H106" i="41"/>
  <c r="H105" i="41"/>
  <c r="H104" i="41"/>
  <c r="H103" i="41"/>
  <c r="H102" i="41"/>
  <c r="H101" i="41"/>
  <c r="H100" i="41"/>
  <c r="H99" i="41"/>
  <c r="H98" i="41"/>
  <c r="H97" i="41"/>
  <c r="H96" i="41"/>
  <c r="H95" i="41"/>
  <c r="H94" i="41"/>
  <c r="H93" i="41"/>
  <c r="H92" i="41"/>
  <c r="H91" i="41"/>
  <c r="H90" i="41"/>
  <c r="H89" i="41"/>
  <c r="H88" i="41"/>
  <c r="H87" i="41"/>
  <c r="H86" i="41"/>
  <c r="H85" i="41"/>
  <c r="H84" i="41"/>
  <c r="H83" i="41"/>
  <c r="H82" i="41"/>
  <c r="H81" i="41"/>
  <c r="H80" i="41"/>
  <c r="H79" i="41"/>
  <c r="H78" i="41"/>
  <c r="H77" i="41"/>
  <c r="H76" i="41"/>
  <c r="H75" i="41"/>
  <c r="H74" i="41"/>
  <c r="H73" i="41"/>
  <c r="H72" i="41"/>
  <c r="H71" i="41"/>
  <c r="H70" i="41"/>
  <c r="H69" i="41"/>
  <c r="H68" i="41"/>
  <c r="H67" i="41"/>
  <c r="H66" i="41"/>
  <c r="H65" i="41"/>
  <c r="H64" i="41"/>
  <c r="H63" i="41"/>
  <c r="H62" i="41"/>
  <c r="H61" i="41"/>
  <c r="H60" i="41"/>
  <c r="H59" i="41"/>
  <c r="H58" i="41"/>
  <c r="H57" i="41"/>
  <c r="H56" i="41"/>
  <c r="H55" i="41"/>
  <c r="H54" i="41"/>
  <c r="H53" i="41"/>
  <c r="H52" i="41"/>
  <c r="H51" i="41"/>
  <c r="H50" i="41"/>
  <c r="H49" i="41"/>
  <c r="H48" i="41"/>
  <c r="H47" i="41"/>
  <c r="H46" i="41"/>
  <c r="H45" i="41"/>
  <c r="H44" i="41"/>
  <c r="H43" i="41"/>
  <c r="H42" i="41"/>
  <c r="H41" i="41"/>
  <c r="H40" i="41"/>
  <c r="H39" i="41"/>
  <c r="H38" i="41"/>
  <c r="H37" i="41"/>
  <c r="H36" i="41"/>
  <c r="H35" i="41"/>
  <c r="H34" i="41"/>
  <c r="H33" i="41"/>
  <c r="H31" i="41"/>
  <c r="H29" i="41"/>
  <c r="H28" i="41"/>
  <c r="E224" i="41"/>
  <c r="D224" i="41"/>
  <c r="C224" i="41"/>
  <c r="W224" i="41" s="1"/>
  <c r="I224" i="41" s="1"/>
  <c r="B224" i="41"/>
  <c r="U224" i="41" s="1"/>
  <c r="A224" i="41"/>
  <c r="E223" i="41"/>
  <c r="D223" i="41"/>
  <c r="C223" i="41"/>
  <c r="W223" i="41" s="1"/>
  <c r="I223" i="41" s="1"/>
  <c r="AA223" i="41" s="1"/>
  <c r="B223" i="41"/>
  <c r="U223" i="41" s="1"/>
  <c r="A223" i="41"/>
  <c r="E222" i="41"/>
  <c r="D222" i="41"/>
  <c r="C222" i="41"/>
  <c r="W222" i="41" s="1"/>
  <c r="I222" i="41" s="1"/>
  <c r="B222" i="41"/>
  <c r="U222" i="41" s="1"/>
  <c r="A222" i="41"/>
  <c r="E221" i="41"/>
  <c r="D221" i="41"/>
  <c r="C221" i="41"/>
  <c r="W221" i="41" s="1"/>
  <c r="I221" i="41" s="1"/>
  <c r="AA221" i="41" s="1"/>
  <c r="B221" i="41"/>
  <c r="U221" i="41" s="1"/>
  <c r="A221" i="41"/>
  <c r="E220" i="41"/>
  <c r="D220" i="41"/>
  <c r="C220" i="41"/>
  <c r="W220" i="41" s="1"/>
  <c r="I220" i="41" s="1"/>
  <c r="B220" i="41"/>
  <c r="U220" i="41" s="1"/>
  <c r="A220" i="41"/>
  <c r="E219" i="41"/>
  <c r="D219" i="41"/>
  <c r="C219" i="41"/>
  <c r="W219" i="41" s="1"/>
  <c r="I219" i="41" s="1"/>
  <c r="AA219" i="41" s="1"/>
  <c r="B219" i="41"/>
  <c r="U219" i="41" s="1"/>
  <c r="A219" i="41"/>
  <c r="E218" i="41"/>
  <c r="D218" i="41"/>
  <c r="C218" i="41"/>
  <c r="W218" i="41" s="1"/>
  <c r="I218" i="41" s="1"/>
  <c r="B218" i="41"/>
  <c r="U218" i="41" s="1"/>
  <c r="A218" i="41"/>
  <c r="E217" i="41"/>
  <c r="D217" i="41"/>
  <c r="C217" i="41"/>
  <c r="W217" i="41" s="1"/>
  <c r="I217" i="41" s="1"/>
  <c r="AA217" i="41" s="1"/>
  <c r="B217" i="41"/>
  <c r="U217" i="41" s="1"/>
  <c r="A217" i="41"/>
  <c r="E216" i="41"/>
  <c r="D216" i="41"/>
  <c r="C216" i="41"/>
  <c r="W216" i="41" s="1"/>
  <c r="I216" i="41" s="1"/>
  <c r="B216" i="41"/>
  <c r="U216" i="41" s="1"/>
  <c r="A216" i="41"/>
  <c r="E215" i="41"/>
  <c r="D215" i="41"/>
  <c r="C215" i="41"/>
  <c r="W215" i="41" s="1"/>
  <c r="I215" i="41" s="1"/>
  <c r="AA215" i="41" s="1"/>
  <c r="B215" i="41"/>
  <c r="U215" i="41" s="1"/>
  <c r="A215" i="41"/>
  <c r="E214" i="41"/>
  <c r="D214" i="41"/>
  <c r="C214" i="41"/>
  <c r="W214" i="41" s="1"/>
  <c r="I214" i="41" s="1"/>
  <c r="B214" i="41"/>
  <c r="U214" i="41" s="1"/>
  <c r="A214" i="41"/>
  <c r="E213" i="41"/>
  <c r="D213" i="41"/>
  <c r="C213" i="41"/>
  <c r="W213" i="41" s="1"/>
  <c r="I213" i="41" s="1"/>
  <c r="AA213" i="41" s="1"/>
  <c r="B213" i="41"/>
  <c r="U213" i="41" s="1"/>
  <c r="A213" i="41"/>
  <c r="E212" i="41"/>
  <c r="D212" i="41"/>
  <c r="C212" i="41"/>
  <c r="W212" i="41" s="1"/>
  <c r="I212" i="41" s="1"/>
  <c r="B212" i="41"/>
  <c r="U212" i="41" s="1"/>
  <c r="A212" i="41"/>
  <c r="E211" i="41"/>
  <c r="D211" i="41"/>
  <c r="C211" i="41"/>
  <c r="W211" i="41" s="1"/>
  <c r="I211" i="41" s="1"/>
  <c r="AA211" i="41" s="1"/>
  <c r="B211" i="41"/>
  <c r="U211" i="41" s="1"/>
  <c r="A211" i="41"/>
  <c r="E210" i="41"/>
  <c r="D210" i="41"/>
  <c r="C210" i="41"/>
  <c r="W210" i="41" s="1"/>
  <c r="I210" i="41" s="1"/>
  <c r="B210" i="41"/>
  <c r="U210" i="41" s="1"/>
  <c r="A210" i="41"/>
  <c r="E209" i="41"/>
  <c r="D209" i="41"/>
  <c r="C209" i="41"/>
  <c r="W209" i="41" s="1"/>
  <c r="I209" i="41" s="1"/>
  <c r="AA209" i="41" s="1"/>
  <c r="B209" i="41"/>
  <c r="U209" i="41" s="1"/>
  <c r="A209" i="41"/>
  <c r="E208" i="41"/>
  <c r="D208" i="41"/>
  <c r="C208" i="41"/>
  <c r="W208" i="41" s="1"/>
  <c r="I208" i="41" s="1"/>
  <c r="B208" i="41"/>
  <c r="U208" i="41" s="1"/>
  <c r="A208" i="41"/>
  <c r="E207" i="41"/>
  <c r="D207" i="41"/>
  <c r="C207" i="41"/>
  <c r="W207" i="41" s="1"/>
  <c r="I207" i="41" s="1"/>
  <c r="AA207" i="41" s="1"/>
  <c r="B207" i="41"/>
  <c r="U207" i="41" s="1"/>
  <c r="A207" i="41"/>
  <c r="E206" i="41"/>
  <c r="D206" i="41"/>
  <c r="C206" i="41"/>
  <c r="W206" i="41" s="1"/>
  <c r="I206" i="41" s="1"/>
  <c r="B206" i="41"/>
  <c r="U206" i="41" s="1"/>
  <c r="A206" i="41"/>
  <c r="E205" i="41"/>
  <c r="D205" i="41"/>
  <c r="C205" i="41"/>
  <c r="W205" i="41" s="1"/>
  <c r="I205" i="41" s="1"/>
  <c r="AA205" i="41" s="1"/>
  <c r="B205" i="41"/>
  <c r="U205" i="41" s="1"/>
  <c r="A205" i="41"/>
  <c r="E204" i="41"/>
  <c r="D204" i="41"/>
  <c r="C204" i="41"/>
  <c r="W204" i="41" s="1"/>
  <c r="I204" i="41" s="1"/>
  <c r="B204" i="41"/>
  <c r="U204" i="41" s="1"/>
  <c r="A204" i="41"/>
  <c r="E203" i="41"/>
  <c r="D203" i="41"/>
  <c r="C203" i="41"/>
  <c r="W203" i="41" s="1"/>
  <c r="I203" i="41" s="1"/>
  <c r="AA203" i="41" s="1"/>
  <c r="B203" i="41"/>
  <c r="U203" i="41" s="1"/>
  <c r="A203" i="41"/>
  <c r="E202" i="41"/>
  <c r="D202" i="41"/>
  <c r="C202" i="41"/>
  <c r="W202" i="41" s="1"/>
  <c r="I202" i="41" s="1"/>
  <c r="B202" i="41"/>
  <c r="U202" i="41" s="1"/>
  <c r="A202" i="41"/>
  <c r="E201" i="41"/>
  <c r="D201" i="41"/>
  <c r="C201" i="41"/>
  <c r="W201" i="41" s="1"/>
  <c r="I201" i="41" s="1"/>
  <c r="AA201" i="41" s="1"/>
  <c r="B201" i="41"/>
  <c r="U201" i="41" s="1"/>
  <c r="A201" i="41"/>
  <c r="E200" i="41"/>
  <c r="D200" i="41"/>
  <c r="C200" i="41"/>
  <c r="W200" i="41" s="1"/>
  <c r="I200" i="41" s="1"/>
  <c r="B200" i="41"/>
  <c r="U200" i="41" s="1"/>
  <c r="A200" i="41"/>
  <c r="E199" i="41"/>
  <c r="D199" i="41"/>
  <c r="C199" i="41"/>
  <c r="W199" i="41" s="1"/>
  <c r="I199" i="41" s="1"/>
  <c r="AA199" i="41" s="1"/>
  <c r="B199" i="41"/>
  <c r="U199" i="41" s="1"/>
  <c r="A199" i="41"/>
  <c r="E198" i="41"/>
  <c r="D198" i="41"/>
  <c r="C198" i="41"/>
  <c r="W198" i="41" s="1"/>
  <c r="I198" i="41" s="1"/>
  <c r="B198" i="41"/>
  <c r="U198" i="41" s="1"/>
  <c r="A198" i="41"/>
  <c r="E197" i="41"/>
  <c r="D197" i="41"/>
  <c r="C197" i="41"/>
  <c r="W197" i="41" s="1"/>
  <c r="I197" i="41" s="1"/>
  <c r="AA197" i="41" s="1"/>
  <c r="B197" i="41"/>
  <c r="U197" i="41" s="1"/>
  <c r="A197" i="41"/>
  <c r="E196" i="41"/>
  <c r="D196" i="41"/>
  <c r="C196" i="41"/>
  <c r="W196" i="41" s="1"/>
  <c r="I196" i="41" s="1"/>
  <c r="B196" i="41"/>
  <c r="U196" i="41" s="1"/>
  <c r="A196" i="41"/>
  <c r="E195" i="41"/>
  <c r="D195" i="41"/>
  <c r="C195" i="41"/>
  <c r="W195" i="41" s="1"/>
  <c r="I195" i="41" s="1"/>
  <c r="AA195" i="41" s="1"/>
  <c r="B195" i="41"/>
  <c r="U195" i="41" s="1"/>
  <c r="A195" i="41"/>
  <c r="E194" i="41"/>
  <c r="D194" i="41"/>
  <c r="C194" i="41"/>
  <c r="W194" i="41" s="1"/>
  <c r="I194" i="41" s="1"/>
  <c r="B194" i="41"/>
  <c r="U194" i="41" s="1"/>
  <c r="A194" i="41"/>
  <c r="E193" i="41"/>
  <c r="D193" i="41"/>
  <c r="C193" i="41"/>
  <c r="W193" i="41" s="1"/>
  <c r="I193" i="41" s="1"/>
  <c r="AA193" i="41" s="1"/>
  <c r="B193" i="41"/>
  <c r="U193" i="41" s="1"/>
  <c r="A193" i="41"/>
  <c r="E192" i="41"/>
  <c r="D192" i="41"/>
  <c r="C192" i="41"/>
  <c r="W192" i="41" s="1"/>
  <c r="I192" i="41" s="1"/>
  <c r="B192" i="41"/>
  <c r="U192" i="41" s="1"/>
  <c r="A192" i="41"/>
  <c r="E191" i="41"/>
  <c r="D191" i="41"/>
  <c r="C191" i="41"/>
  <c r="W191" i="41" s="1"/>
  <c r="I191" i="41" s="1"/>
  <c r="AA191" i="41" s="1"/>
  <c r="B191" i="41"/>
  <c r="U191" i="41" s="1"/>
  <c r="A191" i="41"/>
  <c r="E190" i="41"/>
  <c r="D190" i="41"/>
  <c r="C190" i="41"/>
  <c r="W190" i="41" s="1"/>
  <c r="I190" i="41" s="1"/>
  <c r="B190" i="41"/>
  <c r="U190" i="41" s="1"/>
  <c r="A190" i="41"/>
  <c r="E189" i="41"/>
  <c r="D189" i="41"/>
  <c r="C189" i="41"/>
  <c r="W189" i="41" s="1"/>
  <c r="I189" i="41" s="1"/>
  <c r="AA189" i="41" s="1"/>
  <c r="B189" i="41"/>
  <c r="U189" i="41" s="1"/>
  <c r="A189" i="41"/>
  <c r="E188" i="41"/>
  <c r="D188" i="41"/>
  <c r="C188" i="41"/>
  <c r="W188" i="41" s="1"/>
  <c r="I188" i="41" s="1"/>
  <c r="B188" i="41"/>
  <c r="U188" i="41" s="1"/>
  <c r="A188" i="41"/>
  <c r="E187" i="41"/>
  <c r="D187" i="41"/>
  <c r="C187" i="41"/>
  <c r="W187" i="41" s="1"/>
  <c r="I187" i="41" s="1"/>
  <c r="AA187" i="41" s="1"/>
  <c r="B187" i="41"/>
  <c r="U187" i="41" s="1"/>
  <c r="A187" i="41"/>
  <c r="E186" i="41"/>
  <c r="D186" i="41"/>
  <c r="C186" i="41"/>
  <c r="W186" i="41" s="1"/>
  <c r="I186" i="41" s="1"/>
  <c r="B186" i="41"/>
  <c r="U186" i="41" s="1"/>
  <c r="A186" i="41"/>
  <c r="E185" i="41"/>
  <c r="D185" i="41"/>
  <c r="C185" i="41"/>
  <c r="W185" i="41" s="1"/>
  <c r="I185" i="41" s="1"/>
  <c r="AA185" i="41" s="1"/>
  <c r="B185" i="41"/>
  <c r="U185" i="41" s="1"/>
  <c r="A185" i="41"/>
  <c r="E184" i="41"/>
  <c r="D184" i="41"/>
  <c r="C184" i="41"/>
  <c r="W184" i="41" s="1"/>
  <c r="I184" i="41" s="1"/>
  <c r="B184" i="41"/>
  <c r="U184" i="41" s="1"/>
  <c r="A184" i="41"/>
  <c r="E183" i="41"/>
  <c r="D183" i="41"/>
  <c r="C183" i="41"/>
  <c r="W183" i="41" s="1"/>
  <c r="I183" i="41" s="1"/>
  <c r="AA183" i="41" s="1"/>
  <c r="B183" i="41"/>
  <c r="U183" i="41" s="1"/>
  <c r="A183" i="41"/>
  <c r="E182" i="41"/>
  <c r="D182" i="41"/>
  <c r="C182" i="41"/>
  <c r="W182" i="41" s="1"/>
  <c r="I182" i="41" s="1"/>
  <c r="B182" i="41"/>
  <c r="U182" i="41" s="1"/>
  <c r="A182" i="41"/>
  <c r="E181" i="41"/>
  <c r="D181" i="41"/>
  <c r="C181" i="41"/>
  <c r="W181" i="41" s="1"/>
  <c r="I181" i="41" s="1"/>
  <c r="AA181" i="41" s="1"/>
  <c r="B181" i="41"/>
  <c r="U181" i="41" s="1"/>
  <c r="A181" i="41"/>
  <c r="E180" i="41"/>
  <c r="D180" i="41"/>
  <c r="C180" i="41"/>
  <c r="W180" i="41" s="1"/>
  <c r="I180" i="41" s="1"/>
  <c r="B180" i="41"/>
  <c r="U180" i="41" s="1"/>
  <c r="A180" i="41"/>
  <c r="E179" i="41"/>
  <c r="D179" i="41"/>
  <c r="C179" i="41"/>
  <c r="W179" i="41" s="1"/>
  <c r="I179" i="41" s="1"/>
  <c r="AA179" i="41" s="1"/>
  <c r="B179" i="41"/>
  <c r="U179" i="41" s="1"/>
  <c r="A179" i="41"/>
  <c r="E178" i="41"/>
  <c r="D178" i="41"/>
  <c r="C178" i="41"/>
  <c r="W178" i="41" s="1"/>
  <c r="I178" i="41" s="1"/>
  <c r="B178" i="41"/>
  <c r="U178" i="41" s="1"/>
  <c r="A178" i="41"/>
  <c r="E177" i="41"/>
  <c r="D177" i="41"/>
  <c r="C177" i="41"/>
  <c r="W177" i="41" s="1"/>
  <c r="I177" i="41" s="1"/>
  <c r="AA177" i="41" s="1"/>
  <c r="B177" i="41"/>
  <c r="U177" i="41" s="1"/>
  <c r="A177" i="41"/>
  <c r="E176" i="41"/>
  <c r="D176" i="41"/>
  <c r="C176" i="41"/>
  <c r="W176" i="41" s="1"/>
  <c r="I176" i="41" s="1"/>
  <c r="B176" i="41"/>
  <c r="U176" i="41" s="1"/>
  <c r="A176" i="41"/>
  <c r="E175" i="41"/>
  <c r="D175" i="41"/>
  <c r="C175" i="41"/>
  <c r="W175" i="41" s="1"/>
  <c r="I175" i="41" s="1"/>
  <c r="AA175" i="41" s="1"/>
  <c r="B175" i="41"/>
  <c r="U175" i="41" s="1"/>
  <c r="A175" i="41"/>
  <c r="E174" i="41"/>
  <c r="D174" i="41"/>
  <c r="C174" i="41"/>
  <c r="W174" i="41" s="1"/>
  <c r="I174" i="41" s="1"/>
  <c r="B174" i="41"/>
  <c r="U174" i="41" s="1"/>
  <c r="A174" i="41"/>
  <c r="E173" i="41"/>
  <c r="D173" i="41"/>
  <c r="C173" i="41"/>
  <c r="W173" i="41" s="1"/>
  <c r="I173" i="41" s="1"/>
  <c r="AA173" i="41" s="1"/>
  <c r="B173" i="41"/>
  <c r="U173" i="41" s="1"/>
  <c r="A173" i="41"/>
  <c r="E172" i="41"/>
  <c r="D172" i="41"/>
  <c r="C172" i="41"/>
  <c r="W172" i="41" s="1"/>
  <c r="I172" i="41" s="1"/>
  <c r="B172" i="41"/>
  <c r="U172" i="41" s="1"/>
  <c r="A172" i="41"/>
  <c r="E171" i="41"/>
  <c r="D171" i="41"/>
  <c r="C171" i="41"/>
  <c r="W171" i="41" s="1"/>
  <c r="I171" i="41" s="1"/>
  <c r="AA171" i="41" s="1"/>
  <c r="B171" i="41"/>
  <c r="U171" i="41" s="1"/>
  <c r="A171" i="41"/>
  <c r="E170" i="41"/>
  <c r="D170" i="41"/>
  <c r="C170" i="41"/>
  <c r="W170" i="41" s="1"/>
  <c r="I170" i="41" s="1"/>
  <c r="B170" i="41"/>
  <c r="U170" i="41" s="1"/>
  <c r="A170" i="41"/>
  <c r="E169" i="41"/>
  <c r="D169" i="41"/>
  <c r="C169" i="41"/>
  <c r="W169" i="41" s="1"/>
  <c r="I169" i="41" s="1"/>
  <c r="AA169" i="41" s="1"/>
  <c r="B169" i="41"/>
  <c r="U169" i="41" s="1"/>
  <c r="A169" i="41"/>
  <c r="E168" i="41"/>
  <c r="D168" i="41"/>
  <c r="C168" i="41"/>
  <c r="W168" i="41" s="1"/>
  <c r="I168" i="41" s="1"/>
  <c r="B168" i="41"/>
  <c r="U168" i="41" s="1"/>
  <c r="A168" i="41"/>
  <c r="E167" i="41"/>
  <c r="D167" i="41"/>
  <c r="C167" i="41"/>
  <c r="W167" i="41" s="1"/>
  <c r="I167" i="41" s="1"/>
  <c r="AA167" i="41" s="1"/>
  <c r="B167" i="41"/>
  <c r="U167" i="41" s="1"/>
  <c r="A167" i="41"/>
  <c r="E166" i="41"/>
  <c r="D166" i="41"/>
  <c r="C166" i="41"/>
  <c r="W166" i="41" s="1"/>
  <c r="I166" i="41" s="1"/>
  <c r="B166" i="41"/>
  <c r="U166" i="41" s="1"/>
  <c r="A166" i="41"/>
  <c r="E165" i="41"/>
  <c r="D165" i="41"/>
  <c r="C165" i="41"/>
  <c r="W165" i="41" s="1"/>
  <c r="I165" i="41" s="1"/>
  <c r="AA165" i="41" s="1"/>
  <c r="B165" i="41"/>
  <c r="U165" i="41" s="1"/>
  <c r="A165" i="41"/>
  <c r="E164" i="41"/>
  <c r="D164" i="41"/>
  <c r="C164" i="41"/>
  <c r="W164" i="41" s="1"/>
  <c r="I164" i="41" s="1"/>
  <c r="B164" i="41"/>
  <c r="U164" i="41" s="1"/>
  <c r="A164" i="41"/>
  <c r="E163" i="41"/>
  <c r="D163" i="41"/>
  <c r="C163" i="41"/>
  <c r="W163" i="41" s="1"/>
  <c r="I163" i="41" s="1"/>
  <c r="AA163" i="41" s="1"/>
  <c r="B163" i="41"/>
  <c r="U163" i="41" s="1"/>
  <c r="A163" i="41"/>
  <c r="E162" i="41"/>
  <c r="D162" i="41"/>
  <c r="C162" i="41"/>
  <c r="W162" i="41" s="1"/>
  <c r="I162" i="41" s="1"/>
  <c r="B162" i="41"/>
  <c r="U162" i="41" s="1"/>
  <c r="A162" i="41"/>
  <c r="E161" i="41"/>
  <c r="D161" i="41"/>
  <c r="C161" i="41"/>
  <c r="W161" i="41" s="1"/>
  <c r="I161" i="41" s="1"/>
  <c r="AA161" i="41" s="1"/>
  <c r="B161" i="41"/>
  <c r="U161" i="41" s="1"/>
  <c r="A161" i="41"/>
  <c r="E160" i="41"/>
  <c r="D160" i="41"/>
  <c r="C160" i="41"/>
  <c r="W160" i="41" s="1"/>
  <c r="I160" i="41" s="1"/>
  <c r="B160" i="41"/>
  <c r="U160" i="41" s="1"/>
  <c r="A160" i="41"/>
  <c r="E159" i="41"/>
  <c r="D159" i="41"/>
  <c r="C159" i="41"/>
  <c r="W159" i="41" s="1"/>
  <c r="I159" i="41" s="1"/>
  <c r="AA159" i="41" s="1"/>
  <c r="B159" i="41"/>
  <c r="U159" i="41" s="1"/>
  <c r="A159" i="41"/>
  <c r="E158" i="41"/>
  <c r="D158" i="41"/>
  <c r="C158" i="41"/>
  <c r="W158" i="41" s="1"/>
  <c r="I158" i="41" s="1"/>
  <c r="B158" i="41"/>
  <c r="U158" i="41" s="1"/>
  <c r="A158" i="41"/>
  <c r="E157" i="41"/>
  <c r="D157" i="41"/>
  <c r="C157" i="41"/>
  <c r="W157" i="41" s="1"/>
  <c r="I157" i="41" s="1"/>
  <c r="AA157" i="41" s="1"/>
  <c r="B157" i="41"/>
  <c r="U157" i="41" s="1"/>
  <c r="A157" i="41"/>
  <c r="E156" i="41"/>
  <c r="D156" i="41"/>
  <c r="C156" i="41"/>
  <c r="W156" i="41" s="1"/>
  <c r="I156" i="41" s="1"/>
  <c r="B156" i="41"/>
  <c r="U156" i="41" s="1"/>
  <c r="A156" i="41"/>
  <c r="E155" i="41"/>
  <c r="D155" i="41"/>
  <c r="C155" i="41"/>
  <c r="W155" i="41" s="1"/>
  <c r="I155" i="41" s="1"/>
  <c r="AA155" i="41" s="1"/>
  <c r="B155" i="41"/>
  <c r="U155" i="41" s="1"/>
  <c r="A155" i="41"/>
  <c r="E154" i="41"/>
  <c r="D154" i="41"/>
  <c r="C154" i="41"/>
  <c r="W154" i="41" s="1"/>
  <c r="I154" i="41" s="1"/>
  <c r="B154" i="41"/>
  <c r="U154" i="41" s="1"/>
  <c r="A154" i="41"/>
  <c r="E153" i="41"/>
  <c r="D153" i="41"/>
  <c r="C153" i="41"/>
  <c r="W153" i="41" s="1"/>
  <c r="I153" i="41" s="1"/>
  <c r="AA153" i="41" s="1"/>
  <c r="B153" i="41"/>
  <c r="U153" i="41" s="1"/>
  <c r="A153" i="41"/>
  <c r="E152" i="41"/>
  <c r="D152" i="41"/>
  <c r="C152" i="41"/>
  <c r="W152" i="41" s="1"/>
  <c r="I152" i="41" s="1"/>
  <c r="B152" i="41"/>
  <c r="U152" i="41" s="1"/>
  <c r="A152" i="41"/>
  <c r="E151" i="41"/>
  <c r="D151" i="41"/>
  <c r="C151" i="41"/>
  <c r="W151" i="41" s="1"/>
  <c r="I151" i="41" s="1"/>
  <c r="AA151" i="41" s="1"/>
  <c r="B151" i="41"/>
  <c r="U151" i="41" s="1"/>
  <c r="A151" i="41"/>
  <c r="E150" i="41"/>
  <c r="D150" i="41"/>
  <c r="C150" i="41"/>
  <c r="W150" i="41" s="1"/>
  <c r="I150" i="41" s="1"/>
  <c r="B150" i="41"/>
  <c r="U150" i="41" s="1"/>
  <c r="A150" i="41"/>
  <c r="E149" i="41"/>
  <c r="D149" i="41"/>
  <c r="C149" i="41"/>
  <c r="W149" i="41" s="1"/>
  <c r="I149" i="41" s="1"/>
  <c r="AA149" i="41" s="1"/>
  <c r="B149" i="41"/>
  <c r="U149" i="41" s="1"/>
  <c r="A149" i="41"/>
  <c r="E148" i="41"/>
  <c r="D148" i="41"/>
  <c r="C148" i="41"/>
  <c r="W148" i="41" s="1"/>
  <c r="I148" i="41" s="1"/>
  <c r="B148" i="41"/>
  <c r="U148" i="41" s="1"/>
  <c r="A148" i="41"/>
  <c r="E147" i="41"/>
  <c r="D147" i="41"/>
  <c r="C147" i="41"/>
  <c r="W147" i="41" s="1"/>
  <c r="I147" i="41" s="1"/>
  <c r="AA147" i="41" s="1"/>
  <c r="B147" i="41"/>
  <c r="U147" i="41" s="1"/>
  <c r="A147" i="41"/>
  <c r="E146" i="41"/>
  <c r="D146" i="41"/>
  <c r="C146" i="41"/>
  <c r="W146" i="41" s="1"/>
  <c r="I146" i="41" s="1"/>
  <c r="B146" i="41"/>
  <c r="U146" i="41" s="1"/>
  <c r="A146" i="41"/>
  <c r="E145" i="41"/>
  <c r="D145" i="41"/>
  <c r="C145" i="41"/>
  <c r="W145" i="41" s="1"/>
  <c r="I145" i="41" s="1"/>
  <c r="AA145" i="41" s="1"/>
  <c r="B145" i="41"/>
  <c r="U145" i="41" s="1"/>
  <c r="A145" i="41"/>
  <c r="E144" i="41"/>
  <c r="D144" i="41"/>
  <c r="C144" i="41"/>
  <c r="W144" i="41" s="1"/>
  <c r="I144" i="41" s="1"/>
  <c r="B144" i="41"/>
  <c r="U144" i="41" s="1"/>
  <c r="A144" i="41"/>
  <c r="E143" i="41"/>
  <c r="D143" i="41"/>
  <c r="C143" i="41"/>
  <c r="W143" i="41" s="1"/>
  <c r="I143" i="41" s="1"/>
  <c r="AA143" i="41" s="1"/>
  <c r="B143" i="41"/>
  <c r="U143" i="41" s="1"/>
  <c r="A143" i="41"/>
  <c r="E142" i="41"/>
  <c r="D142" i="41"/>
  <c r="C142" i="41"/>
  <c r="W142" i="41" s="1"/>
  <c r="I142" i="41" s="1"/>
  <c r="B142" i="41"/>
  <c r="U142" i="41" s="1"/>
  <c r="A142" i="41"/>
  <c r="E141" i="41"/>
  <c r="D141" i="41"/>
  <c r="C141" i="41"/>
  <c r="W141" i="41" s="1"/>
  <c r="I141" i="41" s="1"/>
  <c r="AA141" i="41" s="1"/>
  <c r="B141" i="41"/>
  <c r="U141" i="41" s="1"/>
  <c r="A141" i="41"/>
  <c r="E140" i="41"/>
  <c r="D140" i="41"/>
  <c r="C140" i="41"/>
  <c r="W140" i="41" s="1"/>
  <c r="I140" i="41" s="1"/>
  <c r="B140" i="41"/>
  <c r="U140" i="41" s="1"/>
  <c r="A140" i="41"/>
  <c r="E139" i="41"/>
  <c r="D139" i="41"/>
  <c r="C139" i="41"/>
  <c r="W139" i="41" s="1"/>
  <c r="I139" i="41" s="1"/>
  <c r="AA139" i="41" s="1"/>
  <c r="B139" i="41"/>
  <c r="U139" i="41" s="1"/>
  <c r="A139" i="41"/>
  <c r="E138" i="41"/>
  <c r="D138" i="41"/>
  <c r="C138" i="41"/>
  <c r="W138" i="41" s="1"/>
  <c r="I138" i="41" s="1"/>
  <c r="B138" i="41"/>
  <c r="U138" i="41" s="1"/>
  <c r="A138" i="41"/>
  <c r="E137" i="41"/>
  <c r="D137" i="41"/>
  <c r="C137" i="41"/>
  <c r="W137" i="41" s="1"/>
  <c r="I137" i="41" s="1"/>
  <c r="AA137" i="41" s="1"/>
  <c r="B137" i="41"/>
  <c r="U137" i="41" s="1"/>
  <c r="A137" i="41"/>
  <c r="E136" i="41"/>
  <c r="D136" i="41"/>
  <c r="C136" i="41"/>
  <c r="W136" i="41" s="1"/>
  <c r="I136" i="41" s="1"/>
  <c r="B136" i="41"/>
  <c r="U136" i="41" s="1"/>
  <c r="A136" i="41"/>
  <c r="E135" i="41"/>
  <c r="D135" i="41"/>
  <c r="C135" i="41"/>
  <c r="W135" i="41" s="1"/>
  <c r="I135" i="41" s="1"/>
  <c r="AA135" i="41" s="1"/>
  <c r="B135" i="41"/>
  <c r="U135" i="41" s="1"/>
  <c r="A135" i="41"/>
  <c r="E134" i="41"/>
  <c r="D134" i="41"/>
  <c r="C134" i="41"/>
  <c r="W134" i="41" s="1"/>
  <c r="I134" i="41" s="1"/>
  <c r="B134" i="41"/>
  <c r="U134" i="41" s="1"/>
  <c r="A134" i="41"/>
  <c r="E133" i="41"/>
  <c r="D133" i="41"/>
  <c r="C133" i="41"/>
  <c r="W133" i="41" s="1"/>
  <c r="I133" i="41" s="1"/>
  <c r="AA133" i="41" s="1"/>
  <c r="B133" i="41"/>
  <c r="U133" i="41" s="1"/>
  <c r="A133" i="41"/>
  <c r="E132" i="41"/>
  <c r="D132" i="41"/>
  <c r="C132" i="41"/>
  <c r="W132" i="41" s="1"/>
  <c r="I132" i="41" s="1"/>
  <c r="B132" i="41"/>
  <c r="U132" i="41" s="1"/>
  <c r="A132" i="41"/>
  <c r="E131" i="41"/>
  <c r="D131" i="41"/>
  <c r="C131" i="41"/>
  <c r="W131" i="41" s="1"/>
  <c r="I131" i="41" s="1"/>
  <c r="AA131" i="41" s="1"/>
  <c r="B131" i="41"/>
  <c r="U131" i="41" s="1"/>
  <c r="A131" i="41"/>
  <c r="E130" i="41"/>
  <c r="D130" i="41"/>
  <c r="C130" i="41"/>
  <c r="W130" i="41" s="1"/>
  <c r="I130" i="41" s="1"/>
  <c r="B130" i="41"/>
  <c r="U130" i="41" s="1"/>
  <c r="A130" i="41"/>
  <c r="E129" i="41"/>
  <c r="D129" i="41"/>
  <c r="C129" i="41"/>
  <c r="W129" i="41" s="1"/>
  <c r="I129" i="41" s="1"/>
  <c r="AA129" i="41" s="1"/>
  <c r="B129" i="41"/>
  <c r="U129" i="41" s="1"/>
  <c r="A129" i="41"/>
  <c r="E128" i="41"/>
  <c r="D128" i="41"/>
  <c r="C128" i="41"/>
  <c r="W128" i="41" s="1"/>
  <c r="I128" i="41" s="1"/>
  <c r="B128" i="41"/>
  <c r="U128" i="41" s="1"/>
  <c r="A128" i="41"/>
  <c r="E127" i="41"/>
  <c r="D127" i="41"/>
  <c r="C127" i="41"/>
  <c r="W127" i="41" s="1"/>
  <c r="I127" i="41" s="1"/>
  <c r="AA127" i="41" s="1"/>
  <c r="B127" i="41"/>
  <c r="U127" i="41" s="1"/>
  <c r="A127" i="41"/>
  <c r="E126" i="41"/>
  <c r="D126" i="41"/>
  <c r="C126" i="41"/>
  <c r="W126" i="41" s="1"/>
  <c r="I126" i="41" s="1"/>
  <c r="B126" i="41"/>
  <c r="U126" i="41" s="1"/>
  <c r="A126" i="41"/>
  <c r="E125" i="41"/>
  <c r="D125" i="41"/>
  <c r="C125" i="41"/>
  <c r="W125" i="41" s="1"/>
  <c r="I125" i="41" s="1"/>
  <c r="AA125" i="41" s="1"/>
  <c r="B125" i="41"/>
  <c r="U125" i="41" s="1"/>
  <c r="A125" i="41"/>
  <c r="E124" i="41"/>
  <c r="D124" i="41"/>
  <c r="C124" i="41"/>
  <c r="W124" i="41" s="1"/>
  <c r="I124" i="41" s="1"/>
  <c r="B124" i="41"/>
  <c r="U124" i="41" s="1"/>
  <c r="A124" i="41"/>
  <c r="E123" i="41"/>
  <c r="D123" i="41"/>
  <c r="C123" i="41"/>
  <c r="W123" i="41" s="1"/>
  <c r="I123" i="41" s="1"/>
  <c r="AA123" i="41" s="1"/>
  <c r="B123" i="41"/>
  <c r="U123" i="41" s="1"/>
  <c r="A123" i="41"/>
  <c r="E122" i="41"/>
  <c r="D122" i="41"/>
  <c r="C122" i="41"/>
  <c r="W122" i="41" s="1"/>
  <c r="I122" i="41" s="1"/>
  <c r="B122" i="41"/>
  <c r="U122" i="41" s="1"/>
  <c r="A122" i="41"/>
  <c r="E121" i="41"/>
  <c r="D121" i="41"/>
  <c r="C121" i="41"/>
  <c r="W121" i="41" s="1"/>
  <c r="I121" i="41" s="1"/>
  <c r="AA121" i="41" s="1"/>
  <c r="B121" i="41"/>
  <c r="U121" i="41" s="1"/>
  <c r="A121" i="41"/>
  <c r="E120" i="41"/>
  <c r="D120" i="41"/>
  <c r="C120" i="41"/>
  <c r="W120" i="41" s="1"/>
  <c r="I120" i="41" s="1"/>
  <c r="B120" i="41"/>
  <c r="U120" i="41" s="1"/>
  <c r="A120" i="41"/>
  <c r="E119" i="41"/>
  <c r="D119" i="41"/>
  <c r="C119" i="41"/>
  <c r="W119" i="41" s="1"/>
  <c r="I119" i="41" s="1"/>
  <c r="AA119" i="41" s="1"/>
  <c r="B119" i="41"/>
  <c r="U119" i="41" s="1"/>
  <c r="A119" i="41"/>
  <c r="E118" i="41"/>
  <c r="D118" i="41"/>
  <c r="C118" i="41"/>
  <c r="W118" i="41" s="1"/>
  <c r="I118" i="41" s="1"/>
  <c r="B118" i="41"/>
  <c r="U118" i="41" s="1"/>
  <c r="A118" i="41"/>
  <c r="E117" i="41"/>
  <c r="D117" i="41"/>
  <c r="C117" i="41"/>
  <c r="W117" i="41" s="1"/>
  <c r="I117" i="41" s="1"/>
  <c r="AA117" i="41" s="1"/>
  <c r="B117" i="41"/>
  <c r="U117" i="41" s="1"/>
  <c r="A117" i="41"/>
  <c r="E116" i="41"/>
  <c r="D116" i="41"/>
  <c r="C116" i="41"/>
  <c r="W116" i="41" s="1"/>
  <c r="I116" i="41" s="1"/>
  <c r="B116" i="41"/>
  <c r="U116" i="41" s="1"/>
  <c r="A116" i="41"/>
  <c r="E115" i="41"/>
  <c r="D115" i="41"/>
  <c r="C115" i="41"/>
  <c r="W115" i="41" s="1"/>
  <c r="I115" i="41" s="1"/>
  <c r="AA115" i="41" s="1"/>
  <c r="B115" i="41"/>
  <c r="U115" i="41" s="1"/>
  <c r="A115" i="41"/>
  <c r="E114" i="41"/>
  <c r="D114" i="41"/>
  <c r="C114" i="41"/>
  <c r="W114" i="41" s="1"/>
  <c r="I114" i="41" s="1"/>
  <c r="B114" i="41"/>
  <c r="U114" i="41" s="1"/>
  <c r="A114" i="41"/>
  <c r="E113" i="41"/>
  <c r="D113" i="41"/>
  <c r="C113" i="41"/>
  <c r="W113" i="41" s="1"/>
  <c r="I113" i="41" s="1"/>
  <c r="AA113" i="41" s="1"/>
  <c r="B113" i="41"/>
  <c r="U113" i="41" s="1"/>
  <c r="A113" i="41"/>
  <c r="E112" i="41"/>
  <c r="D112" i="41"/>
  <c r="C112" i="41"/>
  <c r="W112" i="41" s="1"/>
  <c r="I112" i="41" s="1"/>
  <c r="B112" i="41"/>
  <c r="U112" i="41" s="1"/>
  <c r="A112" i="41"/>
  <c r="E111" i="41"/>
  <c r="D111" i="41"/>
  <c r="C111" i="41"/>
  <c r="W111" i="41" s="1"/>
  <c r="I111" i="41" s="1"/>
  <c r="AA111" i="41" s="1"/>
  <c r="B111" i="41"/>
  <c r="U111" i="41" s="1"/>
  <c r="A111" i="41"/>
  <c r="E110" i="41"/>
  <c r="D110" i="41"/>
  <c r="C110" i="41"/>
  <c r="W110" i="41" s="1"/>
  <c r="I110" i="41" s="1"/>
  <c r="B110" i="41"/>
  <c r="U110" i="41" s="1"/>
  <c r="A110" i="41"/>
  <c r="E109" i="41"/>
  <c r="D109" i="41"/>
  <c r="C109" i="41"/>
  <c r="W109" i="41" s="1"/>
  <c r="I109" i="41" s="1"/>
  <c r="AA109" i="41" s="1"/>
  <c r="B109" i="41"/>
  <c r="U109" i="41" s="1"/>
  <c r="A109" i="41"/>
  <c r="E108" i="41"/>
  <c r="D108" i="41"/>
  <c r="C108" i="41"/>
  <c r="W108" i="41" s="1"/>
  <c r="I108" i="41" s="1"/>
  <c r="B108" i="41"/>
  <c r="U108" i="41" s="1"/>
  <c r="A108" i="41"/>
  <c r="E107" i="41"/>
  <c r="D107" i="41"/>
  <c r="C107" i="41"/>
  <c r="W107" i="41" s="1"/>
  <c r="I107" i="41" s="1"/>
  <c r="AA107" i="41" s="1"/>
  <c r="B107" i="41"/>
  <c r="U107" i="41" s="1"/>
  <c r="A107" i="41"/>
  <c r="E106" i="41"/>
  <c r="D106" i="41"/>
  <c r="C106" i="41"/>
  <c r="W106" i="41" s="1"/>
  <c r="I106" i="41" s="1"/>
  <c r="B106" i="41"/>
  <c r="U106" i="41" s="1"/>
  <c r="A106" i="41"/>
  <c r="E105" i="41"/>
  <c r="D105" i="41"/>
  <c r="C105" i="41"/>
  <c r="W105" i="41" s="1"/>
  <c r="I105" i="41" s="1"/>
  <c r="AA105" i="41" s="1"/>
  <c r="B105" i="41"/>
  <c r="U105" i="41" s="1"/>
  <c r="A105" i="41"/>
  <c r="E104" i="41"/>
  <c r="D104" i="41"/>
  <c r="C104" i="41"/>
  <c r="W104" i="41" s="1"/>
  <c r="I104" i="41" s="1"/>
  <c r="B104" i="41"/>
  <c r="U104" i="41" s="1"/>
  <c r="A104" i="41"/>
  <c r="E103" i="41"/>
  <c r="D103" i="41"/>
  <c r="C103" i="41"/>
  <c r="W103" i="41" s="1"/>
  <c r="I103" i="41" s="1"/>
  <c r="AA103" i="41" s="1"/>
  <c r="B103" i="41"/>
  <c r="U103" i="41" s="1"/>
  <c r="A103" i="41"/>
  <c r="E102" i="41"/>
  <c r="D102" i="41"/>
  <c r="C102" i="41"/>
  <c r="W102" i="41" s="1"/>
  <c r="I102" i="41" s="1"/>
  <c r="B102" i="41"/>
  <c r="U102" i="41" s="1"/>
  <c r="A102" i="41"/>
  <c r="E101" i="41"/>
  <c r="D101" i="41"/>
  <c r="C101" i="41"/>
  <c r="W101" i="41" s="1"/>
  <c r="I101" i="41" s="1"/>
  <c r="AA101" i="41" s="1"/>
  <c r="B101" i="41"/>
  <c r="U101" i="41" s="1"/>
  <c r="AC101" i="41" s="1"/>
  <c r="A101" i="41"/>
  <c r="E100" i="41"/>
  <c r="D100" i="41"/>
  <c r="C100" i="41"/>
  <c r="W100" i="41" s="1"/>
  <c r="I100" i="41" s="1"/>
  <c r="AA100" i="41" s="1"/>
  <c r="B100" i="41"/>
  <c r="U100" i="41" s="1"/>
  <c r="A100" i="41"/>
  <c r="E99" i="41"/>
  <c r="D99" i="41"/>
  <c r="C99" i="41"/>
  <c r="W99" i="41" s="1"/>
  <c r="I99" i="41" s="1"/>
  <c r="AA99" i="41" s="1"/>
  <c r="B99" i="41"/>
  <c r="U99" i="41" s="1"/>
  <c r="A99" i="41"/>
  <c r="E98" i="41"/>
  <c r="D98" i="41"/>
  <c r="C98" i="41"/>
  <c r="W98" i="41" s="1"/>
  <c r="I98" i="41" s="1"/>
  <c r="B98" i="41"/>
  <c r="U98" i="41" s="1"/>
  <c r="A98" i="41"/>
  <c r="E97" i="41"/>
  <c r="D97" i="41"/>
  <c r="C97" i="41"/>
  <c r="W97" i="41" s="1"/>
  <c r="I97" i="41" s="1"/>
  <c r="AA97" i="41" s="1"/>
  <c r="B97" i="41"/>
  <c r="U97" i="41" s="1"/>
  <c r="AC97" i="41" s="1"/>
  <c r="A97" i="41"/>
  <c r="E96" i="41"/>
  <c r="D96" i="41"/>
  <c r="C96" i="41"/>
  <c r="W96" i="41" s="1"/>
  <c r="I96" i="41" s="1"/>
  <c r="AA96" i="41" s="1"/>
  <c r="B96" i="41"/>
  <c r="U96" i="41" s="1"/>
  <c r="A96" i="41"/>
  <c r="E95" i="41"/>
  <c r="D95" i="41"/>
  <c r="C95" i="41"/>
  <c r="W95" i="41" s="1"/>
  <c r="I95" i="41" s="1"/>
  <c r="AA95" i="41" s="1"/>
  <c r="B95" i="41"/>
  <c r="U95" i="41" s="1"/>
  <c r="A95" i="41"/>
  <c r="E94" i="41"/>
  <c r="D94" i="41"/>
  <c r="C94" i="41"/>
  <c r="W94" i="41" s="1"/>
  <c r="I94" i="41" s="1"/>
  <c r="B94" i="41"/>
  <c r="U94" i="41" s="1"/>
  <c r="A94" i="41"/>
  <c r="E93" i="41"/>
  <c r="D93" i="41"/>
  <c r="C93" i="41"/>
  <c r="W93" i="41" s="1"/>
  <c r="I93" i="41" s="1"/>
  <c r="AA93" i="41" s="1"/>
  <c r="B93" i="41"/>
  <c r="U93" i="41" s="1"/>
  <c r="AC93" i="41" s="1"/>
  <c r="A93" i="41"/>
  <c r="E92" i="41"/>
  <c r="D92" i="41"/>
  <c r="C92" i="41"/>
  <c r="W92" i="41" s="1"/>
  <c r="I92" i="41" s="1"/>
  <c r="AA92" i="41" s="1"/>
  <c r="B92" i="41"/>
  <c r="U92" i="41" s="1"/>
  <c r="A92" i="41"/>
  <c r="E91" i="41"/>
  <c r="D91" i="41"/>
  <c r="C91" i="41"/>
  <c r="W91" i="41" s="1"/>
  <c r="I91" i="41" s="1"/>
  <c r="AA91" i="41" s="1"/>
  <c r="B91" i="41"/>
  <c r="U91" i="41" s="1"/>
  <c r="A91" i="41"/>
  <c r="E90" i="41"/>
  <c r="D90" i="41"/>
  <c r="C90" i="41"/>
  <c r="W90" i="41" s="1"/>
  <c r="I90" i="41" s="1"/>
  <c r="B90" i="41"/>
  <c r="U90" i="41" s="1"/>
  <c r="A90" i="41"/>
  <c r="E89" i="41"/>
  <c r="D89" i="41"/>
  <c r="C89" i="41"/>
  <c r="W89" i="41" s="1"/>
  <c r="I89" i="41" s="1"/>
  <c r="AA89" i="41" s="1"/>
  <c r="B89" i="41"/>
  <c r="U89" i="41" s="1"/>
  <c r="AC89" i="41" s="1"/>
  <c r="A89" i="41"/>
  <c r="E88" i="41"/>
  <c r="D88" i="41"/>
  <c r="C88" i="41"/>
  <c r="W88" i="41" s="1"/>
  <c r="I88" i="41" s="1"/>
  <c r="AA88" i="41" s="1"/>
  <c r="B88" i="41"/>
  <c r="U88" i="41" s="1"/>
  <c r="A88" i="41"/>
  <c r="E87" i="41"/>
  <c r="D87" i="41"/>
  <c r="C87" i="41"/>
  <c r="W87" i="41" s="1"/>
  <c r="I87" i="41" s="1"/>
  <c r="AA87" i="41" s="1"/>
  <c r="B87" i="41"/>
  <c r="U87" i="41" s="1"/>
  <c r="A87" i="41"/>
  <c r="E86" i="41"/>
  <c r="D86" i="41"/>
  <c r="C86" i="41"/>
  <c r="W86" i="41" s="1"/>
  <c r="I86" i="41" s="1"/>
  <c r="B86" i="41"/>
  <c r="U86" i="41" s="1"/>
  <c r="A86" i="41"/>
  <c r="E85" i="41"/>
  <c r="D85" i="41"/>
  <c r="C85" i="41"/>
  <c r="W85" i="41" s="1"/>
  <c r="I85" i="41" s="1"/>
  <c r="AA85" i="41" s="1"/>
  <c r="B85" i="41"/>
  <c r="U85" i="41" s="1"/>
  <c r="AC85" i="41" s="1"/>
  <c r="A85" i="41"/>
  <c r="E84" i="41"/>
  <c r="D84" i="41"/>
  <c r="C84" i="41"/>
  <c r="W84" i="41" s="1"/>
  <c r="I84" i="41" s="1"/>
  <c r="AA84" i="41" s="1"/>
  <c r="B84" i="41"/>
  <c r="U84" i="41" s="1"/>
  <c r="A84" i="41"/>
  <c r="E83" i="41"/>
  <c r="D83" i="41"/>
  <c r="C83" i="41"/>
  <c r="W83" i="41" s="1"/>
  <c r="I83" i="41" s="1"/>
  <c r="AA83" i="41" s="1"/>
  <c r="B83" i="41"/>
  <c r="U83" i="41" s="1"/>
  <c r="A83" i="41"/>
  <c r="E82" i="41"/>
  <c r="D82" i="41"/>
  <c r="C82" i="41"/>
  <c r="W82" i="41" s="1"/>
  <c r="I82" i="41" s="1"/>
  <c r="B82" i="41"/>
  <c r="U82" i="41" s="1"/>
  <c r="A82" i="41"/>
  <c r="E81" i="41"/>
  <c r="D81" i="41"/>
  <c r="C81" i="41"/>
  <c r="W81" i="41" s="1"/>
  <c r="I81" i="41" s="1"/>
  <c r="AA81" i="41" s="1"/>
  <c r="B81" i="41"/>
  <c r="U81" i="41" s="1"/>
  <c r="AC81" i="41" s="1"/>
  <c r="A81" i="41"/>
  <c r="E80" i="41"/>
  <c r="D80" i="41"/>
  <c r="C80" i="41"/>
  <c r="W80" i="41" s="1"/>
  <c r="I80" i="41" s="1"/>
  <c r="AA80" i="41" s="1"/>
  <c r="B80" i="41"/>
  <c r="U80" i="41" s="1"/>
  <c r="A80" i="41"/>
  <c r="E79" i="41"/>
  <c r="D79" i="41"/>
  <c r="C79" i="41"/>
  <c r="W79" i="41" s="1"/>
  <c r="I79" i="41" s="1"/>
  <c r="AA79" i="41" s="1"/>
  <c r="B79" i="41"/>
  <c r="U79" i="41" s="1"/>
  <c r="A79" i="41"/>
  <c r="E78" i="41"/>
  <c r="D78" i="41"/>
  <c r="C78" i="41"/>
  <c r="W78" i="41" s="1"/>
  <c r="I78" i="41" s="1"/>
  <c r="B78" i="41"/>
  <c r="U78" i="41" s="1"/>
  <c r="A78" i="41"/>
  <c r="E77" i="41"/>
  <c r="D77" i="41"/>
  <c r="C77" i="41"/>
  <c r="W77" i="41" s="1"/>
  <c r="I77" i="41" s="1"/>
  <c r="AA77" i="41" s="1"/>
  <c r="B77" i="41"/>
  <c r="U77" i="41" s="1"/>
  <c r="AC77" i="41" s="1"/>
  <c r="A77" i="41"/>
  <c r="E76" i="41"/>
  <c r="D76" i="41"/>
  <c r="C76" i="41"/>
  <c r="W76" i="41" s="1"/>
  <c r="I76" i="41" s="1"/>
  <c r="AA76" i="41" s="1"/>
  <c r="B76" i="41"/>
  <c r="U76" i="41" s="1"/>
  <c r="A76" i="41"/>
  <c r="E75" i="41"/>
  <c r="D75" i="41"/>
  <c r="C75" i="41"/>
  <c r="W75" i="41" s="1"/>
  <c r="I75" i="41" s="1"/>
  <c r="AA75" i="41" s="1"/>
  <c r="B75" i="41"/>
  <c r="U75" i="41" s="1"/>
  <c r="A75" i="41"/>
  <c r="E74" i="41"/>
  <c r="D74" i="41"/>
  <c r="C74" i="41"/>
  <c r="W74" i="41" s="1"/>
  <c r="I74" i="41" s="1"/>
  <c r="B74" i="41"/>
  <c r="U74" i="41" s="1"/>
  <c r="A74" i="41"/>
  <c r="E73" i="41"/>
  <c r="D73" i="41"/>
  <c r="C73" i="41"/>
  <c r="W73" i="41" s="1"/>
  <c r="I73" i="41" s="1"/>
  <c r="AA73" i="41" s="1"/>
  <c r="B73" i="41"/>
  <c r="U73" i="41" s="1"/>
  <c r="AC73" i="41" s="1"/>
  <c r="A73" i="41"/>
  <c r="E72" i="41"/>
  <c r="D72" i="41"/>
  <c r="C72" i="41"/>
  <c r="W72" i="41" s="1"/>
  <c r="I72" i="41" s="1"/>
  <c r="AA72" i="41" s="1"/>
  <c r="B72" i="41"/>
  <c r="U72" i="41" s="1"/>
  <c r="A72" i="41"/>
  <c r="E71" i="41"/>
  <c r="D71" i="41"/>
  <c r="C71" i="41"/>
  <c r="W71" i="41" s="1"/>
  <c r="I71" i="41" s="1"/>
  <c r="AA71" i="41" s="1"/>
  <c r="B71" i="41"/>
  <c r="U71" i="41" s="1"/>
  <c r="A71" i="41"/>
  <c r="E70" i="41"/>
  <c r="D70" i="41"/>
  <c r="C70" i="41"/>
  <c r="W70" i="41" s="1"/>
  <c r="I70" i="41" s="1"/>
  <c r="B70" i="41"/>
  <c r="U70" i="41" s="1"/>
  <c r="A70" i="41"/>
  <c r="E69" i="41"/>
  <c r="D69" i="41"/>
  <c r="C69" i="41"/>
  <c r="W69" i="41" s="1"/>
  <c r="I69" i="41" s="1"/>
  <c r="AA69" i="41" s="1"/>
  <c r="B69" i="41"/>
  <c r="U69" i="41" s="1"/>
  <c r="AC69" i="41" s="1"/>
  <c r="A69" i="41"/>
  <c r="E68" i="41"/>
  <c r="D68" i="41"/>
  <c r="C68" i="41"/>
  <c r="W68" i="41" s="1"/>
  <c r="I68" i="41" s="1"/>
  <c r="AA68" i="41" s="1"/>
  <c r="B68" i="41"/>
  <c r="U68" i="41" s="1"/>
  <c r="A68" i="41"/>
  <c r="E67" i="41"/>
  <c r="D67" i="41"/>
  <c r="C67" i="41"/>
  <c r="W67" i="41" s="1"/>
  <c r="I67" i="41" s="1"/>
  <c r="AA67" i="41" s="1"/>
  <c r="B67" i="41"/>
  <c r="U67" i="41" s="1"/>
  <c r="A67" i="41"/>
  <c r="E66" i="41"/>
  <c r="D66" i="41"/>
  <c r="C66" i="41"/>
  <c r="W66" i="41" s="1"/>
  <c r="I66" i="41" s="1"/>
  <c r="B66" i="41"/>
  <c r="U66" i="41" s="1"/>
  <c r="A66" i="41"/>
  <c r="E65" i="41"/>
  <c r="D65" i="41"/>
  <c r="C65" i="41"/>
  <c r="W65" i="41" s="1"/>
  <c r="I65" i="41" s="1"/>
  <c r="AA65" i="41" s="1"/>
  <c r="B65" i="41"/>
  <c r="U65" i="41" s="1"/>
  <c r="AC65" i="41" s="1"/>
  <c r="A65" i="41"/>
  <c r="E64" i="41"/>
  <c r="D64" i="41"/>
  <c r="C64" i="41"/>
  <c r="W64" i="41" s="1"/>
  <c r="I64" i="41" s="1"/>
  <c r="AA64" i="41" s="1"/>
  <c r="B64" i="41"/>
  <c r="U64" i="41" s="1"/>
  <c r="A64" i="41"/>
  <c r="E63" i="41"/>
  <c r="D63" i="41"/>
  <c r="C63" i="41"/>
  <c r="W63" i="41" s="1"/>
  <c r="I63" i="41" s="1"/>
  <c r="AA63" i="41" s="1"/>
  <c r="B63" i="41"/>
  <c r="U63" i="41" s="1"/>
  <c r="A63" i="41"/>
  <c r="E62" i="41"/>
  <c r="D62" i="41"/>
  <c r="C62" i="41"/>
  <c r="W62" i="41" s="1"/>
  <c r="I62" i="41" s="1"/>
  <c r="B62" i="41"/>
  <c r="U62" i="41" s="1"/>
  <c r="A62" i="41"/>
  <c r="E61" i="41"/>
  <c r="D61" i="41"/>
  <c r="C61" i="41"/>
  <c r="W61" i="41" s="1"/>
  <c r="I61" i="41" s="1"/>
  <c r="AA61" i="41" s="1"/>
  <c r="B61" i="41"/>
  <c r="U61" i="41" s="1"/>
  <c r="AC61" i="41" s="1"/>
  <c r="A61" i="41"/>
  <c r="E60" i="41"/>
  <c r="D60" i="41"/>
  <c r="C60" i="41"/>
  <c r="W60" i="41" s="1"/>
  <c r="I60" i="41" s="1"/>
  <c r="AA60" i="41" s="1"/>
  <c r="B60" i="41"/>
  <c r="U60" i="41" s="1"/>
  <c r="A60" i="41"/>
  <c r="E59" i="41"/>
  <c r="D59" i="41"/>
  <c r="C59" i="41"/>
  <c r="W59" i="41" s="1"/>
  <c r="I59" i="41" s="1"/>
  <c r="AA59" i="41" s="1"/>
  <c r="B59" i="41"/>
  <c r="U59" i="41" s="1"/>
  <c r="A59" i="41"/>
  <c r="E58" i="41"/>
  <c r="D58" i="41"/>
  <c r="C58" i="41"/>
  <c r="W58" i="41" s="1"/>
  <c r="I58" i="41" s="1"/>
  <c r="B58" i="41"/>
  <c r="U58" i="41" s="1"/>
  <c r="A58" i="41"/>
  <c r="E57" i="41"/>
  <c r="D57" i="41"/>
  <c r="C57" i="41"/>
  <c r="W57" i="41" s="1"/>
  <c r="I57" i="41" s="1"/>
  <c r="AA57" i="41" s="1"/>
  <c r="B57" i="41"/>
  <c r="U57" i="41" s="1"/>
  <c r="AC57" i="41" s="1"/>
  <c r="A57" i="41"/>
  <c r="E56" i="41"/>
  <c r="D56" i="41"/>
  <c r="C56" i="41"/>
  <c r="W56" i="41" s="1"/>
  <c r="I56" i="41" s="1"/>
  <c r="AA56" i="41" s="1"/>
  <c r="B56" i="41"/>
  <c r="U56" i="41" s="1"/>
  <c r="A56" i="41"/>
  <c r="E55" i="41"/>
  <c r="D55" i="41"/>
  <c r="C55" i="41"/>
  <c r="W55" i="41" s="1"/>
  <c r="I55" i="41" s="1"/>
  <c r="AA55" i="41" s="1"/>
  <c r="B55" i="41"/>
  <c r="U55" i="41" s="1"/>
  <c r="A55" i="41"/>
  <c r="E54" i="41"/>
  <c r="D54" i="41"/>
  <c r="C54" i="41"/>
  <c r="W54" i="41" s="1"/>
  <c r="I54" i="41" s="1"/>
  <c r="B54" i="41"/>
  <c r="U54" i="41" s="1"/>
  <c r="A54" i="41"/>
  <c r="E53" i="41"/>
  <c r="D53" i="41"/>
  <c r="C53" i="41"/>
  <c r="W53" i="41" s="1"/>
  <c r="I53" i="41" s="1"/>
  <c r="AA53" i="41" s="1"/>
  <c r="B53" i="41"/>
  <c r="U53" i="41" s="1"/>
  <c r="AC53" i="41" s="1"/>
  <c r="A53" i="41"/>
  <c r="E52" i="41"/>
  <c r="D52" i="41"/>
  <c r="C52" i="41"/>
  <c r="W52" i="41" s="1"/>
  <c r="I52" i="41" s="1"/>
  <c r="AA52" i="41" s="1"/>
  <c r="B52" i="41"/>
  <c r="U52" i="41" s="1"/>
  <c r="A52" i="41"/>
  <c r="E51" i="41"/>
  <c r="D51" i="41"/>
  <c r="C51" i="41"/>
  <c r="W51" i="41" s="1"/>
  <c r="I51" i="41" s="1"/>
  <c r="AA51" i="41" s="1"/>
  <c r="B51" i="41"/>
  <c r="U51" i="41" s="1"/>
  <c r="A51" i="41"/>
  <c r="E50" i="41"/>
  <c r="D50" i="41"/>
  <c r="C50" i="41"/>
  <c r="W50" i="41" s="1"/>
  <c r="I50" i="41" s="1"/>
  <c r="B50" i="41"/>
  <c r="U50" i="41" s="1"/>
  <c r="A50" i="41"/>
  <c r="E49" i="41"/>
  <c r="D49" i="41"/>
  <c r="C49" i="41"/>
  <c r="W49" i="41" s="1"/>
  <c r="I49" i="41" s="1"/>
  <c r="AA49" i="41" s="1"/>
  <c r="B49" i="41"/>
  <c r="U49" i="41" s="1"/>
  <c r="AC49" i="41" s="1"/>
  <c r="A49" i="41"/>
  <c r="E48" i="41"/>
  <c r="D48" i="41"/>
  <c r="C48" i="41"/>
  <c r="W48" i="41" s="1"/>
  <c r="I48" i="41" s="1"/>
  <c r="AA48" i="41" s="1"/>
  <c r="B48" i="41"/>
  <c r="U48" i="41" s="1"/>
  <c r="A48" i="41"/>
  <c r="E47" i="41"/>
  <c r="D47" i="41"/>
  <c r="C47" i="41"/>
  <c r="W47" i="41" s="1"/>
  <c r="I47" i="41" s="1"/>
  <c r="AA47" i="41" s="1"/>
  <c r="B47" i="41"/>
  <c r="U47" i="41" s="1"/>
  <c r="A47" i="41"/>
  <c r="E46" i="41"/>
  <c r="D46" i="41"/>
  <c r="C46" i="41"/>
  <c r="W46" i="41" s="1"/>
  <c r="I46" i="41" s="1"/>
  <c r="B46" i="41"/>
  <c r="U46" i="41" s="1"/>
  <c r="A46" i="41"/>
  <c r="E45" i="41"/>
  <c r="D45" i="41"/>
  <c r="C45" i="41"/>
  <c r="W45" i="41" s="1"/>
  <c r="I45" i="41" s="1"/>
  <c r="AA45" i="41" s="1"/>
  <c r="B45" i="41"/>
  <c r="U45" i="41" s="1"/>
  <c r="AC45" i="41" s="1"/>
  <c r="A45" i="41"/>
  <c r="E44" i="41"/>
  <c r="D44" i="41"/>
  <c r="C44" i="41"/>
  <c r="W44" i="41" s="1"/>
  <c r="I44" i="41" s="1"/>
  <c r="AA44" i="41" s="1"/>
  <c r="B44" i="41"/>
  <c r="U44" i="41" s="1"/>
  <c r="A44" i="41"/>
  <c r="E43" i="41"/>
  <c r="D43" i="41"/>
  <c r="C43" i="41"/>
  <c r="W43" i="41" s="1"/>
  <c r="I43" i="41" s="1"/>
  <c r="AA43" i="41" s="1"/>
  <c r="B43" i="41"/>
  <c r="U43" i="41" s="1"/>
  <c r="A43" i="41"/>
  <c r="E42" i="41"/>
  <c r="D42" i="41"/>
  <c r="C42" i="41"/>
  <c r="W42" i="41" s="1"/>
  <c r="I42" i="41" s="1"/>
  <c r="B42" i="41"/>
  <c r="U42" i="41" s="1"/>
  <c r="A42" i="41"/>
  <c r="E41" i="41"/>
  <c r="D41" i="41"/>
  <c r="C41" i="41"/>
  <c r="W41" i="41" s="1"/>
  <c r="I41" i="41" s="1"/>
  <c r="AA41" i="41" s="1"/>
  <c r="B41" i="41"/>
  <c r="U41" i="41" s="1"/>
  <c r="AC41" i="41" s="1"/>
  <c r="A41" i="41"/>
  <c r="E40" i="41"/>
  <c r="D40" i="41"/>
  <c r="C40" i="41"/>
  <c r="W40" i="41" s="1"/>
  <c r="I40" i="41" s="1"/>
  <c r="AA40" i="41" s="1"/>
  <c r="B40" i="41"/>
  <c r="U40" i="41" s="1"/>
  <c r="A40" i="41"/>
  <c r="E39" i="41"/>
  <c r="D39" i="41"/>
  <c r="C39" i="41"/>
  <c r="W39" i="41" s="1"/>
  <c r="I39" i="41" s="1"/>
  <c r="AA39" i="41" s="1"/>
  <c r="B39" i="41"/>
  <c r="U39" i="41" s="1"/>
  <c r="A39" i="41"/>
  <c r="E38" i="41"/>
  <c r="D38" i="41"/>
  <c r="C38" i="41"/>
  <c r="W38" i="41" s="1"/>
  <c r="I38" i="41" s="1"/>
  <c r="B38" i="41"/>
  <c r="U38" i="41" s="1"/>
  <c r="A38" i="41"/>
  <c r="E37" i="41"/>
  <c r="D37" i="41"/>
  <c r="C37" i="41"/>
  <c r="W37" i="41" s="1"/>
  <c r="I37" i="41" s="1"/>
  <c r="AA37" i="41" s="1"/>
  <c r="B37" i="41"/>
  <c r="U37" i="41" s="1"/>
  <c r="AC37" i="41" s="1"/>
  <c r="A37" i="41"/>
  <c r="E36" i="41"/>
  <c r="D36" i="41"/>
  <c r="C36" i="41"/>
  <c r="B36" i="41"/>
  <c r="U36" i="41" s="1"/>
  <c r="A36" i="41"/>
  <c r="E35" i="41"/>
  <c r="D35" i="41"/>
  <c r="C35" i="41"/>
  <c r="B35" i="41"/>
  <c r="U35" i="41" s="1"/>
  <c r="A35" i="41"/>
  <c r="E34" i="41"/>
  <c r="D34" i="41"/>
  <c r="C34" i="41"/>
  <c r="B34" i="41"/>
  <c r="U34" i="41" s="1"/>
  <c r="A34" i="41"/>
  <c r="E33" i="41"/>
  <c r="D33" i="41"/>
  <c r="C33" i="41"/>
  <c r="B33" i="41"/>
  <c r="U33" i="41" s="1"/>
  <c r="A33" i="41"/>
  <c r="E32" i="41"/>
  <c r="D32" i="41"/>
  <c r="C32" i="41"/>
  <c r="B32" i="41"/>
  <c r="U32" i="41" s="1"/>
  <c r="A32" i="41"/>
  <c r="E31" i="41"/>
  <c r="D31" i="41"/>
  <c r="C31" i="41"/>
  <c r="B31" i="41"/>
  <c r="U31" i="41" s="1"/>
  <c r="A31" i="41"/>
  <c r="E30" i="41"/>
  <c r="D30" i="41"/>
  <c r="C30" i="41"/>
  <c r="B30" i="41"/>
  <c r="U30" i="41" s="1"/>
  <c r="A30" i="41"/>
  <c r="E29" i="41"/>
  <c r="D29" i="41"/>
  <c r="C29" i="41"/>
  <c r="B29" i="41"/>
  <c r="U29" i="41" s="1"/>
  <c r="A29" i="41"/>
  <c r="E28" i="41"/>
  <c r="D28" i="41"/>
  <c r="C28" i="41"/>
  <c r="B28" i="41"/>
  <c r="U28" i="41" s="1"/>
  <c r="A28" i="41"/>
  <c r="E27" i="41"/>
  <c r="D27" i="41"/>
  <c r="C27" i="41"/>
  <c r="B27" i="41"/>
  <c r="U27" i="41" s="1"/>
  <c r="A27" i="41"/>
  <c r="E26" i="41"/>
  <c r="D26" i="41"/>
  <c r="C26" i="41"/>
  <c r="B26" i="41"/>
  <c r="U26" i="41" s="1"/>
  <c r="A26" i="41"/>
  <c r="E25" i="41"/>
  <c r="D25" i="41"/>
  <c r="C25" i="41"/>
  <c r="B25" i="41"/>
  <c r="U25" i="41" s="1"/>
  <c r="A25" i="41"/>
  <c r="E3" i="41"/>
  <c r="M224" i="40"/>
  <c r="M223" i="40"/>
  <c r="M222" i="40"/>
  <c r="M221" i="40"/>
  <c r="M220" i="40"/>
  <c r="M219" i="40"/>
  <c r="M218" i="40"/>
  <c r="M217" i="40"/>
  <c r="M216" i="40"/>
  <c r="M215" i="40"/>
  <c r="M214" i="40"/>
  <c r="M213" i="40"/>
  <c r="M212" i="40"/>
  <c r="M211" i="40"/>
  <c r="M210" i="40"/>
  <c r="M209" i="40"/>
  <c r="M208" i="40"/>
  <c r="M207" i="40"/>
  <c r="M206" i="40"/>
  <c r="M205" i="40"/>
  <c r="M204" i="40"/>
  <c r="M203" i="40"/>
  <c r="M202" i="40"/>
  <c r="M201" i="40"/>
  <c r="M200" i="40"/>
  <c r="M199" i="40"/>
  <c r="M198" i="40"/>
  <c r="M197" i="40"/>
  <c r="M196" i="40"/>
  <c r="M195" i="40"/>
  <c r="M194" i="40"/>
  <c r="M193" i="40"/>
  <c r="M192" i="40"/>
  <c r="M191" i="40"/>
  <c r="M190" i="40"/>
  <c r="M189" i="40"/>
  <c r="M188" i="40"/>
  <c r="M187" i="40"/>
  <c r="M186" i="40"/>
  <c r="M185" i="40"/>
  <c r="M184" i="40"/>
  <c r="M183" i="40"/>
  <c r="M182" i="40"/>
  <c r="M181" i="40"/>
  <c r="M180" i="40"/>
  <c r="M179" i="40"/>
  <c r="M178" i="40"/>
  <c r="M177" i="40"/>
  <c r="M176" i="40"/>
  <c r="M175" i="40"/>
  <c r="M174" i="40"/>
  <c r="M173" i="40"/>
  <c r="M172" i="40"/>
  <c r="M171" i="40"/>
  <c r="M170" i="40"/>
  <c r="M169" i="40"/>
  <c r="M168" i="40"/>
  <c r="M167" i="40"/>
  <c r="M166" i="40"/>
  <c r="M165" i="40"/>
  <c r="M164" i="40"/>
  <c r="M163" i="40"/>
  <c r="M162" i="40"/>
  <c r="M161" i="40"/>
  <c r="M160" i="40"/>
  <c r="M159" i="40"/>
  <c r="M158" i="40"/>
  <c r="M157" i="40"/>
  <c r="M156" i="40"/>
  <c r="M155" i="40"/>
  <c r="M154" i="40"/>
  <c r="M153" i="40"/>
  <c r="M152" i="40"/>
  <c r="M151" i="40"/>
  <c r="M150" i="40"/>
  <c r="M149" i="40"/>
  <c r="M148" i="40"/>
  <c r="M147" i="40"/>
  <c r="M146" i="40"/>
  <c r="M145" i="40"/>
  <c r="M144" i="40"/>
  <c r="M143" i="40"/>
  <c r="M142" i="40"/>
  <c r="M141" i="40"/>
  <c r="M140" i="40"/>
  <c r="M139" i="40"/>
  <c r="M138" i="40"/>
  <c r="M137" i="40"/>
  <c r="M136" i="40"/>
  <c r="M135" i="40"/>
  <c r="M134" i="40"/>
  <c r="M133" i="40"/>
  <c r="M132" i="40"/>
  <c r="M131" i="40"/>
  <c r="M130" i="40"/>
  <c r="M129" i="40"/>
  <c r="M128" i="40"/>
  <c r="M127" i="40"/>
  <c r="M126" i="40"/>
  <c r="M125" i="40"/>
  <c r="M124" i="40"/>
  <c r="M123" i="40"/>
  <c r="M122" i="40"/>
  <c r="M121" i="40"/>
  <c r="M120" i="40"/>
  <c r="M119" i="40"/>
  <c r="M118" i="40"/>
  <c r="M117" i="40"/>
  <c r="M116" i="40"/>
  <c r="M115" i="40"/>
  <c r="M114" i="40"/>
  <c r="M113" i="40"/>
  <c r="M112" i="40"/>
  <c r="M111" i="40"/>
  <c r="M110" i="40"/>
  <c r="M109" i="40"/>
  <c r="M108" i="40"/>
  <c r="M107" i="40"/>
  <c r="M106" i="40"/>
  <c r="M105" i="40"/>
  <c r="M104" i="40"/>
  <c r="M103" i="40"/>
  <c r="M102" i="40"/>
  <c r="M101" i="40"/>
  <c r="M100" i="40"/>
  <c r="M99" i="40"/>
  <c r="M98" i="40"/>
  <c r="M97" i="40"/>
  <c r="M96" i="40"/>
  <c r="M95" i="40"/>
  <c r="M94" i="40"/>
  <c r="M93" i="40"/>
  <c r="M92" i="40"/>
  <c r="M91" i="40"/>
  <c r="M90" i="40"/>
  <c r="M89" i="40"/>
  <c r="M88" i="40"/>
  <c r="M87" i="40"/>
  <c r="M86" i="40"/>
  <c r="M85" i="40"/>
  <c r="M84" i="40"/>
  <c r="M83" i="40"/>
  <c r="M82" i="40"/>
  <c r="M81" i="40"/>
  <c r="M80" i="40"/>
  <c r="M79" i="40"/>
  <c r="M78" i="40"/>
  <c r="M77" i="40"/>
  <c r="M76" i="40"/>
  <c r="M75" i="40"/>
  <c r="M74" i="40"/>
  <c r="M73" i="40"/>
  <c r="M72" i="40"/>
  <c r="M69" i="40"/>
  <c r="M68" i="40"/>
  <c r="M67" i="40"/>
  <c r="M66" i="40"/>
  <c r="M65" i="40"/>
  <c r="M64" i="40"/>
  <c r="M63" i="40"/>
  <c r="M60" i="40"/>
  <c r="M59" i="40"/>
  <c r="M56" i="40"/>
  <c r="M55" i="40"/>
  <c r="M54" i="40"/>
  <c r="M53" i="40"/>
  <c r="M52" i="40"/>
  <c r="M51" i="40"/>
  <c r="M50" i="40"/>
  <c r="M49" i="40"/>
  <c r="M48" i="40"/>
  <c r="M47" i="40"/>
  <c r="M46" i="40"/>
  <c r="M43" i="40"/>
  <c r="M42" i="40"/>
  <c r="M41" i="40"/>
  <c r="M37" i="40"/>
  <c r="H224" i="40"/>
  <c r="H223" i="40"/>
  <c r="H222" i="40"/>
  <c r="H221" i="40"/>
  <c r="H220" i="40"/>
  <c r="H219" i="40"/>
  <c r="H218" i="40"/>
  <c r="H217" i="40"/>
  <c r="H216" i="40"/>
  <c r="H215" i="40"/>
  <c r="H214" i="40"/>
  <c r="H213" i="40"/>
  <c r="H212" i="40"/>
  <c r="H211" i="40"/>
  <c r="H210" i="40"/>
  <c r="H209" i="40"/>
  <c r="H208" i="40"/>
  <c r="H207" i="40"/>
  <c r="H206" i="40"/>
  <c r="H205" i="40"/>
  <c r="H204" i="40"/>
  <c r="H203" i="40"/>
  <c r="H202" i="40"/>
  <c r="H201" i="40"/>
  <c r="H200" i="40"/>
  <c r="H199" i="40"/>
  <c r="H198" i="40"/>
  <c r="H197" i="40"/>
  <c r="H196" i="40"/>
  <c r="H195" i="40"/>
  <c r="H194" i="40"/>
  <c r="H193" i="40"/>
  <c r="H192" i="40"/>
  <c r="H191" i="40"/>
  <c r="H190" i="40"/>
  <c r="H189" i="40"/>
  <c r="H188" i="40"/>
  <c r="H187" i="40"/>
  <c r="H186" i="40"/>
  <c r="H185" i="40"/>
  <c r="H184" i="40"/>
  <c r="H183" i="40"/>
  <c r="H182" i="40"/>
  <c r="H181" i="40"/>
  <c r="H180" i="40"/>
  <c r="H179" i="40"/>
  <c r="H178" i="40"/>
  <c r="H177" i="40"/>
  <c r="H176" i="40"/>
  <c r="H175" i="40"/>
  <c r="H174" i="40"/>
  <c r="H173" i="40"/>
  <c r="H172" i="40"/>
  <c r="H171" i="40"/>
  <c r="H170" i="40"/>
  <c r="H169" i="40"/>
  <c r="H168" i="40"/>
  <c r="H167" i="40"/>
  <c r="H166" i="40"/>
  <c r="H165" i="40"/>
  <c r="H164" i="40"/>
  <c r="H163" i="40"/>
  <c r="H162" i="40"/>
  <c r="H161" i="40"/>
  <c r="H160" i="40"/>
  <c r="H159" i="40"/>
  <c r="H158" i="40"/>
  <c r="H157" i="40"/>
  <c r="H156" i="40"/>
  <c r="H155" i="40"/>
  <c r="H154" i="40"/>
  <c r="H153" i="40"/>
  <c r="H152" i="40"/>
  <c r="H151" i="40"/>
  <c r="H150" i="40"/>
  <c r="H149" i="40"/>
  <c r="H148" i="40"/>
  <c r="H147" i="40"/>
  <c r="H146" i="40"/>
  <c r="H145" i="40"/>
  <c r="H144" i="40"/>
  <c r="H143" i="40"/>
  <c r="H142" i="40"/>
  <c r="H141" i="40"/>
  <c r="H140" i="40"/>
  <c r="H139" i="40"/>
  <c r="H138" i="40"/>
  <c r="H137" i="40"/>
  <c r="H136" i="40"/>
  <c r="H135" i="40"/>
  <c r="H134" i="40"/>
  <c r="H133" i="40"/>
  <c r="H132" i="40"/>
  <c r="H131" i="40"/>
  <c r="H130" i="40"/>
  <c r="H129" i="40"/>
  <c r="H128" i="40"/>
  <c r="H127" i="40"/>
  <c r="H126" i="40"/>
  <c r="H125" i="40"/>
  <c r="H124" i="40"/>
  <c r="H123" i="40"/>
  <c r="H122" i="40"/>
  <c r="H121" i="40"/>
  <c r="H120" i="40"/>
  <c r="H119" i="40"/>
  <c r="H118" i="40"/>
  <c r="H117" i="40"/>
  <c r="H116" i="40"/>
  <c r="H115" i="40"/>
  <c r="H114" i="40"/>
  <c r="H113" i="40"/>
  <c r="H112" i="40"/>
  <c r="H111" i="40"/>
  <c r="H110" i="40"/>
  <c r="H109" i="40"/>
  <c r="H108" i="40"/>
  <c r="H107" i="40"/>
  <c r="H106" i="40"/>
  <c r="H105" i="40"/>
  <c r="H104" i="40"/>
  <c r="H103" i="40"/>
  <c r="H102" i="40"/>
  <c r="H101" i="40"/>
  <c r="H100" i="40"/>
  <c r="H99" i="40"/>
  <c r="H98" i="40"/>
  <c r="H97" i="40"/>
  <c r="H96" i="40"/>
  <c r="H95" i="40"/>
  <c r="H94" i="40"/>
  <c r="H93" i="40"/>
  <c r="H92" i="40"/>
  <c r="H91" i="40"/>
  <c r="H90" i="40"/>
  <c r="H89" i="40"/>
  <c r="H88" i="40"/>
  <c r="H87" i="40"/>
  <c r="H86" i="40"/>
  <c r="H85" i="40"/>
  <c r="H84" i="40"/>
  <c r="H83" i="40"/>
  <c r="H82" i="40"/>
  <c r="H81" i="40"/>
  <c r="H80" i="40"/>
  <c r="H79" i="40"/>
  <c r="H78" i="40"/>
  <c r="H77" i="40"/>
  <c r="H76" i="40"/>
  <c r="H75" i="40"/>
  <c r="H74" i="40"/>
  <c r="H73" i="40"/>
  <c r="H72" i="40"/>
  <c r="H71" i="40"/>
  <c r="H70" i="40"/>
  <c r="H69" i="40"/>
  <c r="H68" i="40"/>
  <c r="H67" i="40"/>
  <c r="H66" i="40"/>
  <c r="H65" i="40"/>
  <c r="H64" i="40"/>
  <c r="H63" i="40"/>
  <c r="H62" i="40"/>
  <c r="H61" i="40"/>
  <c r="H60" i="40"/>
  <c r="H59" i="40"/>
  <c r="H58" i="40"/>
  <c r="H57" i="40"/>
  <c r="H56" i="40"/>
  <c r="H55" i="40"/>
  <c r="H54" i="40"/>
  <c r="H53" i="40"/>
  <c r="H52" i="40"/>
  <c r="H51" i="40"/>
  <c r="H50" i="40"/>
  <c r="H49" i="40"/>
  <c r="H48" i="40"/>
  <c r="H47" i="40"/>
  <c r="H46" i="40"/>
  <c r="H45" i="40"/>
  <c r="H44" i="40"/>
  <c r="H43" i="40"/>
  <c r="H42" i="40"/>
  <c r="H41" i="40"/>
  <c r="H40" i="40"/>
  <c r="H39" i="40"/>
  <c r="H38" i="40"/>
  <c r="H37" i="40"/>
  <c r="H36" i="40"/>
  <c r="H35" i="40"/>
  <c r="H34" i="40"/>
  <c r="H33" i="40"/>
  <c r="H31" i="40"/>
  <c r="H29" i="40"/>
  <c r="H28" i="40"/>
  <c r="E224" i="40"/>
  <c r="D224" i="40"/>
  <c r="C224" i="40"/>
  <c r="W224" i="40" s="1"/>
  <c r="I224" i="40" s="1"/>
  <c r="B224" i="40"/>
  <c r="U224" i="40" s="1"/>
  <c r="A224" i="40"/>
  <c r="E223" i="40"/>
  <c r="D223" i="40"/>
  <c r="C223" i="40"/>
  <c r="W223" i="40" s="1"/>
  <c r="I223" i="40" s="1"/>
  <c r="B223" i="40"/>
  <c r="U223" i="40" s="1"/>
  <c r="A223" i="40"/>
  <c r="E222" i="40"/>
  <c r="D222" i="40"/>
  <c r="C222" i="40"/>
  <c r="W222" i="40" s="1"/>
  <c r="I222" i="40" s="1"/>
  <c r="B222" i="40"/>
  <c r="U222" i="40" s="1"/>
  <c r="AC222" i="40" s="1"/>
  <c r="A222" i="40"/>
  <c r="E221" i="40"/>
  <c r="D221" i="40"/>
  <c r="C221" i="40"/>
  <c r="W221" i="40" s="1"/>
  <c r="I221" i="40" s="1"/>
  <c r="AA221" i="40" s="1"/>
  <c r="B221" i="40"/>
  <c r="U221" i="40" s="1"/>
  <c r="A221" i="40"/>
  <c r="E220" i="40"/>
  <c r="D220" i="40"/>
  <c r="C220" i="40"/>
  <c r="W220" i="40" s="1"/>
  <c r="I220" i="40" s="1"/>
  <c r="B220" i="40"/>
  <c r="U220" i="40" s="1"/>
  <c r="A220" i="40"/>
  <c r="E219" i="40"/>
  <c r="D219" i="40"/>
  <c r="C219" i="40"/>
  <c r="W219" i="40" s="1"/>
  <c r="I219" i="40" s="1"/>
  <c r="B219" i="40"/>
  <c r="U219" i="40" s="1"/>
  <c r="A219" i="40"/>
  <c r="E218" i="40"/>
  <c r="D218" i="40"/>
  <c r="C218" i="40"/>
  <c r="W218" i="40" s="1"/>
  <c r="I218" i="40" s="1"/>
  <c r="AA218" i="40" s="1"/>
  <c r="B218" i="40"/>
  <c r="U218" i="40" s="1"/>
  <c r="AC218" i="40" s="1"/>
  <c r="A218" i="40"/>
  <c r="E217" i="40"/>
  <c r="D217" i="40"/>
  <c r="C217" i="40"/>
  <c r="W217" i="40" s="1"/>
  <c r="I217" i="40" s="1"/>
  <c r="AA217" i="40" s="1"/>
  <c r="B217" i="40"/>
  <c r="U217" i="40" s="1"/>
  <c r="A217" i="40"/>
  <c r="E216" i="40"/>
  <c r="D216" i="40"/>
  <c r="C216" i="40"/>
  <c r="W216" i="40" s="1"/>
  <c r="I216" i="40" s="1"/>
  <c r="AA216" i="40" s="1"/>
  <c r="B216" i="40"/>
  <c r="U216" i="40" s="1"/>
  <c r="A216" i="40"/>
  <c r="E215" i="40"/>
  <c r="D215" i="40"/>
  <c r="C215" i="40"/>
  <c r="W215" i="40" s="1"/>
  <c r="I215" i="40" s="1"/>
  <c r="B215" i="40"/>
  <c r="U215" i="40" s="1"/>
  <c r="A215" i="40"/>
  <c r="E214" i="40"/>
  <c r="D214" i="40"/>
  <c r="C214" i="40"/>
  <c r="W214" i="40" s="1"/>
  <c r="I214" i="40" s="1"/>
  <c r="AA214" i="40" s="1"/>
  <c r="B214" i="40"/>
  <c r="U214" i="40" s="1"/>
  <c r="AC214" i="40" s="1"/>
  <c r="A214" i="40"/>
  <c r="E213" i="40"/>
  <c r="D213" i="40"/>
  <c r="C213" i="40"/>
  <c r="W213" i="40" s="1"/>
  <c r="I213" i="40" s="1"/>
  <c r="AA213" i="40" s="1"/>
  <c r="B213" i="40"/>
  <c r="U213" i="40" s="1"/>
  <c r="A213" i="40"/>
  <c r="E212" i="40"/>
  <c r="D212" i="40"/>
  <c r="C212" i="40"/>
  <c r="W212" i="40" s="1"/>
  <c r="I212" i="40" s="1"/>
  <c r="AA212" i="40" s="1"/>
  <c r="B212" i="40"/>
  <c r="U212" i="40" s="1"/>
  <c r="A212" i="40"/>
  <c r="E211" i="40"/>
  <c r="D211" i="40"/>
  <c r="C211" i="40"/>
  <c r="W211" i="40" s="1"/>
  <c r="I211" i="40" s="1"/>
  <c r="B211" i="40"/>
  <c r="U211" i="40" s="1"/>
  <c r="A211" i="40"/>
  <c r="E210" i="40"/>
  <c r="D210" i="40"/>
  <c r="C210" i="40"/>
  <c r="W210" i="40" s="1"/>
  <c r="I210" i="40" s="1"/>
  <c r="AA210" i="40" s="1"/>
  <c r="B210" i="40"/>
  <c r="U210" i="40" s="1"/>
  <c r="AC210" i="40" s="1"/>
  <c r="A210" i="40"/>
  <c r="E209" i="40"/>
  <c r="D209" i="40"/>
  <c r="C209" i="40"/>
  <c r="W209" i="40" s="1"/>
  <c r="I209" i="40" s="1"/>
  <c r="AA209" i="40" s="1"/>
  <c r="B209" i="40"/>
  <c r="U209" i="40" s="1"/>
  <c r="A209" i="40"/>
  <c r="E208" i="40"/>
  <c r="D208" i="40"/>
  <c r="C208" i="40"/>
  <c r="W208" i="40" s="1"/>
  <c r="I208" i="40" s="1"/>
  <c r="AA208" i="40" s="1"/>
  <c r="B208" i="40"/>
  <c r="U208" i="40" s="1"/>
  <c r="A208" i="40"/>
  <c r="E207" i="40"/>
  <c r="D207" i="40"/>
  <c r="C207" i="40"/>
  <c r="W207" i="40" s="1"/>
  <c r="I207" i="40" s="1"/>
  <c r="B207" i="40"/>
  <c r="U207" i="40" s="1"/>
  <c r="A207" i="40"/>
  <c r="E206" i="40"/>
  <c r="D206" i="40"/>
  <c r="C206" i="40"/>
  <c r="W206" i="40" s="1"/>
  <c r="I206" i="40" s="1"/>
  <c r="AA206" i="40" s="1"/>
  <c r="B206" i="40"/>
  <c r="U206" i="40" s="1"/>
  <c r="AC206" i="40" s="1"/>
  <c r="A206" i="40"/>
  <c r="E205" i="40"/>
  <c r="D205" i="40"/>
  <c r="C205" i="40"/>
  <c r="W205" i="40" s="1"/>
  <c r="I205" i="40" s="1"/>
  <c r="AA205" i="40" s="1"/>
  <c r="B205" i="40"/>
  <c r="U205" i="40" s="1"/>
  <c r="A205" i="40"/>
  <c r="E204" i="40"/>
  <c r="D204" i="40"/>
  <c r="C204" i="40"/>
  <c r="W204" i="40" s="1"/>
  <c r="I204" i="40" s="1"/>
  <c r="AA204" i="40" s="1"/>
  <c r="B204" i="40"/>
  <c r="U204" i="40" s="1"/>
  <c r="A204" i="40"/>
  <c r="E203" i="40"/>
  <c r="D203" i="40"/>
  <c r="C203" i="40"/>
  <c r="W203" i="40" s="1"/>
  <c r="I203" i="40" s="1"/>
  <c r="B203" i="40"/>
  <c r="U203" i="40" s="1"/>
  <c r="A203" i="40"/>
  <c r="E202" i="40"/>
  <c r="D202" i="40"/>
  <c r="C202" i="40"/>
  <c r="W202" i="40" s="1"/>
  <c r="I202" i="40" s="1"/>
  <c r="AA202" i="40" s="1"/>
  <c r="B202" i="40"/>
  <c r="U202" i="40" s="1"/>
  <c r="AC202" i="40" s="1"/>
  <c r="A202" i="40"/>
  <c r="E201" i="40"/>
  <c r="D201" i="40"/>
  <c r="C201" i="40"/>
  <c r="W201" i="40" s="1"/>
  <c r="I201" i="40" s="1"/>
  <c r="AA201" i="40" s="1"/>
  <c r="B201" i="40"/>
  <c r="U201" i="40" s="1"/>
  <c r="A201" i="40"/>
  <c r="E200" i="40"/>
  <c r="D200" i="40"/>
  <c r="C200" i="40"/>
  <c r="W200" i="40" s="1"/>
  <c r="I200" i="40" s="1"/>
  <c r="AA200" i="40" s="1"/>
  <c r="B200" i="40"/>
  <c r="U200" i="40" s="1"/>
  <c r="A200" i="40"/>
  <c r="E199" i="40"/>
  <c r="D199" i="40"/>
  <c r="C199" i="40"/>
  <c r="W199" i="40" s="1"/>
  <c r="I199" i="40" s="1"/>
  <c r="B199" i="40"/>
  <c r="U199" i="40" s="1"/>
  <c r="A199" i="40"/>
  <c r="E198" i="40"/>
  <c r="D198" i="40"/>
  <c r="C198" i="40"/>
  <c r="W198" i="40" s="1"/>
  <c r="I198" i="40" s="1"/>
  <c r="AA198" i="40" s="1"/>
  <c r="B198" i="40"/>
  <c r="U198" i="40" s="1"/>
  <c r="AC198" i="40" s="1"/>
  <c r="A198" i="40"/>
  <c r="E197" i="40"/>
  <c r="D197" i="40"/>
  <c r="C197" i="40"/>
  <c r="W197" i="40" s="1"/>
  <c r="I197" i="40" s="1"/>
  <c r="AA197" i="40" s="1"/>
  <c r="B197" i="40"/>
  <c r="U197" i="40" s="1"/>
  <c r="A197" i="40"/>
  <c r="E196" i="40"/>
  <c r="D196" i="40"/>
  <c r="C196" i="40"/>
  <c r="W196" i="40" s="1"/>
  <c r="I196" i="40" s="1"/>
  <c r="AA196" i="40" s="1"/>
  <c r="B196" i="40"/>
  <c r="U196" i="40" s="1"/>
  <c r="A196" i="40"/>
  <c r="E195" i="40"/>
  <c r="D195" i="40"/>
  <c r="C195" i="40"/>
  <c r="W195" i="40" s="1"/>
  <c r="I195" i="40" s="1"/>
  <c r="B195" i="40"/>
  <c r="U195" i="40" s="1"/>
  <c r="A195" i="40"/>
  <c r="E194" i="40"/>
  <c r="D194" i="40"/>
  <c r="C194" i="40"/>
  <c r="W194" i="40" s="1"/>
  <c r="I194" i="40" s="1"/>
  <c r="AA194" i="40" s="1"/>
  <c r="B194" i="40"/>
  <c r="U194" i="40" s="1"/>
  <c r="AC194" i="40" s="1"/>
  <c r="A194" i="40"/>
  <c r="E193" i="40"/>
  <c r="D193" i="40"/>
  <c r="C193" i="40"/>
  <c r="W193" i="40" s="1"/>
  <c r="I193" i="40" s="1"/>
  <c r="AA193" i="40" s="1"/>
  <c r="B193" i="40"/>
  <c r="U193" i="40" s="1"/>
  <c r="A193" i="40"/>
  <c r="E192" i="40"/>
  <c r="D192" i="40"/>
  <c r="C192" i="40"/>
  <c r="W192" i="40" s="1"/>
  <c r="I192" i="40" s="1"/>
  <c r="AA192" i="40" s="1"/>
  <c r="B192" i="40"/>
  <c r="U192" i="40" s="1"/>
  <c r="A192" i="40"/>
  <c r="E191" i="40"/>
  <c r="D191" i="40"/>
  <c r="C191" i="40"/>
  <c r="W191" i="40" s="1"/>
  <c r="I191" i="40" s="1"/>
  <c r="B191" i="40"/>
  <c r="U191" i="40" s="1"/>
  <c r="A191" i="40"/>
  <c r="E190" i="40"/>
  <c r="D190" i="40"/>
  <c r="C190" i="40"/>
  <c r="W190" i="40" s="1"/>
  <c r="I190" i="40" s="1"/>
  <c r="AA190" i="40" s="1"/>
  <c r="B190" i="40"/>
  <c r="U190" i="40" s="1"/>
  <c r="AC190" i="40" s="1"/>
  <c r="A190" i="40"/>
  <c r="E189" i="40"/>
  <c r="D189" i="40"/>
  <c r="C189" i="40"/>
  <c r="W189" i="40" s="1"/>
  <c r="I189" i="40" s="1"/>
  <c r="AA189" i="40" s="1"/>
  <c r="B189" i="40"/>
  <c r="U189" i="40" s="1"/>
  <c r="A189" i="40"/>
  <c r="E188" i="40"/>
  <c r="D188" i="40"/>
  <c r="C188" i="40"/>
  <c r="W188" i="40" s="1"/>
  <c r="I188" i="40" s="1"/>
  <c r="AA188" i="40" s="1"/>
  <c r="B188" i="40"/>
  <c r="U188" i="40" s="1"/>
  <c r="A188" i="40"/>
  <c r="E187" i="40"/>
  <c r="D187" i="40"/>
  <c r="C187" i="40"/>
  <c r="W187" i="40" s="1"/>
  <c r="I187" i="40" s="1"/>
  <c r="B187" i="40"/>
  <c r="U187" i="40" s="1"/>
  <c r="A187" i="40"/>
  <c r="E186" i="40"/>
  <c r="D186" i="40"/>
  <c r="C186" i="40"/>
  <c r="W186" i="40" s="1"/>
  <c r="I186" i="40" s="1"/>
  <c r="AA186" i="40" s="1"/>
  <c r="B186" i="40"/>
  <c r="U186" i="40" s="1"/>
  <c r="AC186" i="40" s="1"/>
  <c r="A186" i="40"/>
  <c r="E185" i="40"/>
  <c r="D185" i="40"/>
  <c r="C185" i="40"/>
  <c r="W185" i="40" s="1"/>
  <c r="I185" i="40" s="1"/>
  <c r="AA185" i="40" s="1"/>
  <c r="B185" i="40"/>
  <c r="U185" i="40" s="1"/>
  <c r="A185" i="40"/>
  <c r="E184" i="40"/>
  <c r="D184" i="40"/>
  <c r="C184" i="40"/>
  <c r="W184" i="40" s="1"/>
  <c r="I184" i="40" s="1"/>
  <c r="AA184" i="40" s="1"/>
  <c r="B184" i="40"/>
  <c r="U184" i="40" s="1"/>
  <c r="A184" i="40"/>
  <c r="E183" i="40"/>
  <c r="D183" i="40"/>
  <c r="C183" i="40"/>
  <c r="W183" i="40" s="1"/>
  <c r="I183" i="40" s="1"/>
  <c r="B183" i="40"/>
  <c r="U183" i="40" s="1"/>
  <c r="A183" i="40"/>
  <c r="E182" i="40"/>
  <c r="D182" i="40"/>
  <c r="C182" i="40"/>
  <c r="W182" i="40" s="1"/>
  <c r="I182" i="40" s="1"/>
  <c r="AA182" i="40" s="1"/>
  <c r="B182" i="40"/>
  <c r="U182" i="40" s="1"/>
  <c r="AC182" i="40" s="1"/>
  <c r="A182" i="40"/>
  <c r="E181" i="40"/>
  <c r="D181" i="40"/>
  <c r="C181" i="40"/>
  <c r="W181" i="40" s="1"/>
  <c r="I181" i="40" s="1"/>
  <c r="AA181" i="40" s="1"/>
  <c r="B181" i="40"/>
  <c r="U181" i="40" s="1"/>
  <c r="A181" i="40"/>
  <c r="E180" i="40"/>
  <c r="D180" i="40"/>
  <c r="C180" i="40"/>
  <c r="W180" i="40" s="1"/>
  <c r="I180" i="40" s="1"/>
  <c r="AA180" i="40" s="1"/>
  <c r="B180" i="40"/>
  <c r="U180" i="40" s="1"/>
  <c r="A180" i="40"/>
  <c r="E179" i="40"/>
  <c r="D179" i="40"/>
  <c r="C179" i="40"/>
  <c r="W179" i="40" s="1"/>
  <c r="I179" i="40" s="1"/>
  <c r="B179" i="40"/>
  <c r="U179" i="40" s="1"/>
  <c r="A179" i="40"/>
  <c r="E178" i="40"/>
  <c r="D178" i="40"/>
  <c r="C178" i="40"/>
  <c r="W178" i="40" s="1"/>
  <c r="I178" i="40" s="1"/>
  <c r="AA178" i="40" s="1"/>
  <c r="B178" i="40"/>
  <c r="U178" i="40" s="1"/>
  <c r="AC178" i="40" s="1"/>
  <c r="A178" i="40"/>
  <c r="E177" i="40"/>
  <c r="D177" i="40"/>
  <c r="C177" i="40"/>
  <c r="W177" i="40" s="1"/>
  <c r="I177" i="40" s="1"/>
  <c r="AA177" i="40" s="1"/>
  <c r="B177" i="40"/>
  <c r="U177" i="40" s="1"/>
  <c r="A177" i="40"/>
  <c r="E176" i="40"/>
  <c r="D176" i="40"/>
  <c r="C176" i="40"/>
  <c r="W176" i="40" s="1"/>
  <c r="I176" i="40" s="1"/>
  <c r="AA176" i="40" s="1"/>
  <c r="B176" i="40"/>
  <c r="U176" i="40" s="1"/>
  <c r="A176" i="40"/>
  <c r="E175" i="40"/>
  <c r="D175" i="40"/>
  <c r="C175" i="40"/>
  <c r="W175" i="40" s="1"/>
  <c r="I175" i="40" s="1"/>
  <c r="B175" i="40"/>
  <c r="U175" i="40" s="1"/>
  <c r="A175" i="40"/>
  <c r="E174" i="40"/>
  <c r="D174" i="40"/>
  <c r="C174" i="40"/>
  <c r="W174" i="40" s="1"/>
  <c r="I174" i="40" s="1"/>
  <c r="AA174" i="40" s="1"/>
  <c r="B174" i="40"/>
  <c r="U174" i="40" s="1"/>
  <c r="AC174" i="40" s="1"/>
  <c r="A174" i="40"/>
  <c r="E173" i="40"/>
  <c r="D173" i="40"/>
  <c r="C173" i="40"/>
  <c r="W173" i="40" s="1"/>
  <c r="I173" i="40" s="1"/>
  <c r="AA173" i="40" s="1"/>
  <c r="B173" i="40"/>
  <c r="U173" i="40" s="1"/>
  <c r="A173" i="40"/>
  <c r="E172" i="40"/>
  <c r="D172" i="40"/>
  <c r="C172" i="40"/>
  <c r="W172" i="40" s="1"/>
  <c r="I172" i="40" s="1"/>
  <c r="AA172" i="40" s="1"/>
  <c r="B172" i="40"/>
  <c r="U172" i="40" s="1"/>
  <c r="A172" i="40"/>
  <c r="E171" i="40"/>
  <c r="D171" i="40"/>
  <c r="C171" i="40"/>
  <c r="W171" i="40" s="1"/>
  <c r="I171" i="40" s="1"/>
  <c r="B171" i="40"/>
  <c r="U171" i="40" s="1"/>
  <c r="A171" i="40"/>
  <c r="E170" i="40"/>
  <c r="D170" i="40"/>
  <c r="C170" i="40"/>
  <c r="W170" i="40" s="1"/>
  <c r="I170" i="40" s="1"/>
  <c r="AA170" i="40" s="1"/>
  <c r="B170" i="40"/>
  <c r="U170" i="40" s="1"/>
  <c r="AC170" i="40" s="1"/>
  <c r="A170" i="40"/>
  <c r="E169" i="40"/>
  <c r="D169" i="40"/>
  <c r="C169" i="40"/>
  <c r="W169" i="40" s="1"/>
  <c r="I169" i="40" s="1"/>
  <c r="AA169" i="40" s="1"/>
  <c r="B169" i="40"/>
  <c r="U169" i="40" s="1"/>
  <c r="A169" i="40"/>
  <c r="E168" i="40"/>
  <c r="D168" i="40"/>
  <c r="C168" i="40"/>
  <c r="W168" i="40" s="1"/>
  <c r="I168" i="40" s="1"/>
  <c r="AA168" i="40" s="1"/>
  <c r="B168" i="40"/>
  <c r="U168" i="40" s="1"/>
  <c r="A168" i="40"/>
  <c r="E167" i="40"/>
  <c r="D167" i="40"/>
  <c r="C167" i="40"/>
  <c r="W167" i="40" s="1"/>
  <c r="I167" i="40" s="1"/>
  <c r="B167" i="40"/>
  <c r="U167" i="40" s="1"/>
  <c r="A167" i="40"/>
  <c r="E166" i="40"/>
  <c r="D166" i="40"/>
  <c r="C166" i="40"/>
  <c r="W166" i="40" s="1"/>
  <c r="I166" i="40" s="1"/>
  <c r="AA166" i="40" s="1"/>
  <c r="B166" i="40"/>
  <c r="U166" i="40" s="1"/>
  <c r="AC166" i="40" s="1"/>
  <c r="A166" i="40"/>
  <c r="E165" i="40"/>
  <c r="D165" i="40"/>
  <c r="C165" i="40"/>
  <c r="W165" i="40" s="1"/>
  <c r="I165" i="40" s="1"/>
  <c r="AA165" i="40" s="1"/>
  <c r="B165" i="40"/>
  <c r="U165" i="40" s="1"/>
  <c r="A165" i="40"/>
  <c r="E164" i="40"/>
  <c r="D164" i="40"/>
  <c r="C164" i="40"/>
  <c r="W164" i="40" s="1"/>
  <c r="I164" i="40" s="1"/>
  <c r="AA164" i="40" s="1"/>
  <c r="B164" i="40"/>
  <c r="U164" i="40" s="1"/>
  <c r="A164" i="40"/>
  <c r="E163" i="40"/>
  <c r="D163" i="40"/>
  <c r="C163" i="40"/>
  <c r="W163" i="40" s="1"/>
  <c r="I163" i="40" s="1"/>
  <c r="B163" i="40"/>
  <c r="U163" i="40" s="1"/>
  <c r="A163" i="40"/>
  <c r="E162" i="40"/>
  <c r="D162" i="40"/>
  <c r="C162" i="40"/>
  <c r="W162" i="40" s="1"/>
  <c r="I162" i="40" s="1"/>
  <c r="AA162" i="40" s="1"/>
  <c r="B162" i="40"/>
  <c r="U162" i="40" s="1"/>
  <c r="AC162" i="40" s="1"/>
  <c r="A162" i="40"/>
  <c r="E161" i="40"/>
  <c r="D161" i="40"/>
  <c r="C161" i="40"/>
  <c r="W161" i="40" s="1"/>
  <c r="I161" i="40" s="1"/>
  <c r="AA161" i="40" s="1"/>
  <c r="B161" i="40"/>
  <c r="U161" i="40" s="1"/>
  <c r="A161" i="40"/>
  <c r="E160" i="40"/>
  <c r="D160" i="40"/>
  <c r="C160" i="40"/>
  <c r="W160" i="40" s="1"/>
  <c r="I160" i="40" s="1"/>
  <c r="AA160" i="40" s="1"/>
  <c r="B160" i="40"/>
  <c r="U160" i="40" s="1"/>
  <c r="A160" i="40"/>
  <c r="E159" i="40"/>
  <c r="D159" i="40"/>
  <c r="C159" i="40"/>
  <c r="W159" i="40" s="1"/>
  <c r="I159" i="40" s="1"/>
  <c r="B159" i="40"/>
  <c r="U159" i="40" s="1"/>
  <c r="A159" i="40"/>
  <c r="E158" i="40"/>
  <c r="D158" i="40"/>
  <c r="C158" i="40"/>
  <c r="W158" i="40" s="1"/>
  <c r="I158" i="40" s="1"/>
  <c r="AA158" i="40" s="1"/>
  <c r="B158" i="40"/>
  <c r="U158" i="40" s="1"/>
  <c r="AC158" i="40" s="1"/>
  <c r="A158" i="40"/>
  <c r="E157" i="40"/>
  <c r="D157" i="40"/>
  <c r="C157" i="40"/>
  <c r="W157" i="40" s="1"/>
  <c r="I157" i="40" s="1"/>
  <c r="AA157" i="40" s="1"/>
  <c r="B157" i="40"/>
  <c r="U157" i="40" s="1"/>
  <c r="A157" i="40"/>
  <c r="E156" i="40"/>
  <c r="D156" i="40"/>
  <c r="C156" i="40"/>
  <c r="W156" i="40" s="1"/>
  <c r="I156" i="40" s="1"/>
  <c r="AA156" i="40" s="1"/>
  <c r="B156" i="40"/>
  <c r="U156" i="40" s="1"/>
  <c r="A156" i="40"/>
  <c r="E155" i="40"/>
  <c r="D155" i="40"/>
  <c r="C155" i="40"/>
  <c r="W155" i="40" s="1"/>
  <c r="I155" i="40" s="1"/>
  <c r="B155" i="40"/>
  <c r="U155" i="40" s="1"/>
  <c r="A155" i="40"/>
  <c r="E154" i="40"/>
  <c r="D154" i="40"/>
  <c r="C154" i="40"/>
  <c r="W154" i="40" s="1"/>
  <c r="I154" i="40" s="1"/>
  <c r="AA154" i="40" s="1"/>
  <c r="B154" i="40"/>
  <c r="U154" i="40" s="1"/>
  <c r="AC154" i="40" s="1"/>
  <c r="A154" i="40"/>
  <c r="E153" i="40"/>
  <c r="D153" i="40"/>
  <c r="C153" i="40"/>
  <c r="W153" i="40" s="1"/>
  <c r="I153" i="40" s="1"/>
  <c r="AA153" i="40" s="1"/>
  <c r="B153" i="40"/>
  <c r="U153" i="40" s="1"/>
  <c r="A153" i="40"/>
  <c r="E152" i="40"/>
  <c r="D152" i="40"/>
  <c r="C152" i="40"/>
  <c r="W152" i="40" s="1"/>
  <c r="I152" i="40" s="1"/>
  <c r="AA152" i="40" s="1"/>
  <c r="B152" i="40"/>
  <c r="U152" i="40" s="1"/>
  <c r="A152" i="40"/>
  <c r="E151" i="40"/>
  <c r="D151" i="40"/>
  <c r="C151" i="40"/>
  <c r="W151" i="40" s="1"/>
  <c r="I151" i="40" s="1"/>
  <c r="B151" i="40"/>
  <c r="U151" i="40" s="1"/>
  <c r="A151" i="40"/>
  <c r="E150" i="40"/>
  <c r="D150" i="40"/>
  <c r="C150" i="40"/>
  <c r="W150" i="40" s="1"/>
  <c r="I150" i="40" s="1"/>
  <c r="AA150" i="40" s="1"/>
  <c r="B150" i="40"/>
  <c r="U150" i="40" s="1"/>
  <c r="AC150" i="40" s="1"/>
  <c r="A150" i="40"/>
  <c r="E149" i="40"/>
  <c r="D149" i="40"/>
  <c r="C149" i="40"/>
  <c r="W149" i="40" s="1"/>
  <c r="I149" i="40" s="1"/>
  <c r="AA149" i="40" s="1"/>
  <c r="B149" i="40"/>
  <c r="U149" i="40" s="1"/>
  <c r="A149" i="40"/>
  <c r="E148" i="40"/>
  <c r="D148" i="40"/>
  <c r="C148" i="40"/>
  <c r="W148" i="40" s="1"/>
  <c r="I148" i="40" s="1"/>
  <c r="AA148" i="40" s="1"/>
  <c r="B148" i="40"/>
  <c r="U148" i="40" s="1"/>
  <c r="A148" i="40"/>
  <c r="E147" i="40"/>
  <c r="D147" i="40"/>
  <c r="C147" i="40"/>
  <c r="W147" i="40" s="1"/>
  <c r="I147" i="40" s="1"/>
  <c r="B147" i="40"/>
  <c r="U147" i="40" s="1"/>
  <c r="A147" i="40"/>
  <c r="E146" i="40"/>
  <c r="D146" i="40"/>
  <c r="C146" i="40"/>
  <c r="W146" i="40" s="1"/>
  <c r="I146" i="40" s="1"/>
  <c r="AA146" i="40" s="1"/>
  <c r="B146" i="40"/>
  <c r="U146" i="40" s="1"/>
  <c r="AC146" i="40" s="1"/>
  <c r="A146" i="40"/>
  <c r="E145" i="40"/>
  <c r="D145" i="40"/>
  <c r="C145" i="40"/>
  <c r="W145" i="40" s="1"/>
  <c r="I145" i="40" s="1"/>
  <c r="AA145" i="40" s="1"/>
  <c r="B145" i="40"/>
  <c r="U145" i="40" s="1"/>
  <c r="A145" i="40"/>
  <c r="E144" i="40"/>
  <c r="D144" i="40"/>
  <c r="C144" i="40"/>
  <c r="W144" i="40" s="1"/>
  <c r="I144" i="40" s="1"/>
  <c r="AA144" i="40" s="1"/>
  <c r="B144" i="40"/>
  <c r="U144" i="40" s="1"/>
  <c r="A144" i="40"/>
  <c r="E143" i="40"/>
  <c r="D143" i="40"/>
  <c r="C143" i="40"/>
  <c r="W143" i="40" s="1"/>
  <c r="I143" i="40" s="1"/>
  <c r="B143" i="40"/>
  <c r="U143" i="40" s="1"/>
  <c r="A143" i="40"/>
  <c r="E142" i="40"/>
  <c r="D142" i="40"/>
  <c r="C142" i="40"/>
  <c r="W142" i="40" s="1"/>
  <c r="I142" i="40" s="1"/>
  <c r="AA142" i="40" s="1"/>
  <c r="B142" i="40"/>
  <c r="U142" i="40" s="1"/>
  <c r="AC142" i="40" s="1"/>
  <c r="A142" i="40"/>
  <c r="E141" i="40"/>
  <c r="D141" i="40"/>
  <c r="C141" i="40"/>
  <c r="W141" i="40" s="1"/>
  <c r="I141" i="40" s="1"/>
  <c r="AA141" i="40" s="1"/>
  <c r="B141" i="40"/>
  <c r="U141" i="40" s="1"/>
  <c r="A141" i="40"/>
  <c r="E140" i="40"/>
  <c r="D140" i="40"/>
  <c r="C140" i="40"/>
  <c r="W140" i="40" s="1"/>
  <c r="I140" i="40" s="1"/>
  <c r="AA140" i="40" s="1"/>
  <c r="B140" i="40"/>
  <c r="U140" i="40" s="1"/>
  <c r="A140" i="40"/>
  <c r="E139" i="40"/>
  <c r="D139" i="40"/>
  <c r="C139" i="40"/>
  <c r="W139" i="40" s="1"/>
  <c r="I139" i="40" s="1"/>
  <c r="B139" i="40"/>
  <c r="U139" i="40" s="1"/>
  <c r="A139" i="40"/>
  <c r="E138" i="40"/>
  <c r="D138" i="40"/>
  <c r="C138" i="40"/>
  <c r="W138" i="40" s="1"/>
  <c r="I138" i="40" s="1"/>
  <c r="AA138" i="40" s="1"/>
  <c r="B138" i="40"/>
  <c r="U138" i="40" s="1"/>
  <c r="AC138" i="40" s="1"/>
  <c r="A138" i="40"/>
  <c r="E137" i="40"/>
  <c r="D137" i="40"/>
  <c r="C137" i="40"/>
  <c r="W137" i="40" s="1"/>
  <c r="I137" i="40" s="1"/>
  <c r="AA137" i="40" s="1"/>
  <c r="B137" i="40"/>
  <c r="U137" i="40" s="1"/>
  <c r="A137" i="40"/>
  <c r="E136" i="40"/>
  <c r="D136" i="40"/>
  <c r="C136" i="40"/>
  <c r="W136" i="40" s="1"/>
  <c r="I136" i="40" s="1"/>
  <c r="AA136" i="40" s="1"/>
  <c r="B136" i="40"/>
  <c r="U136" i="40" s="1"/>
  <c r="A136" i="40"/>
  <c r="E135" i="40"/>
  <c r="D135" i="40"/>
  <c r="C135" i="40"/>
  <c r="W135" i="40" s="1"/>
  <c r="I135" i="40" s="1"/>
  <c r="B135" i="40"/>
  <c r="U135" i="40" s="1"/>
  <c r="A135" i="40"/>
  <c r="E134" i="40"/>
  <c r="D134" i="40"/>
  <c r="C134" i="40"/>
  <c r="W134" i="40" s="1"/>
  <c r="I134" i="40" s="1"/>
  <c r="AA134" i="40" s="1"/>
  <c r="B134" i="40"/>
  <c r="U134" i="40" s="1"/>
  <c r="AC134" i="40" s="1"/>
  <c r="A134" i="40"/>
  <c r="E133" i="40"/>
  <c r="D133" i="40"/>
  <c r="C133" i="40"/>
  <c r="W133" i="40" s="1"/>
  <c r="I133" i="40" s="1"/>
  <c r="AA133" i="40" s="1"/>
  <c r="B133" i="40"/>
  <c r="U133" i="40" s="1"/>
  <c r="A133" i="40"/>
  <c r="E132" i="40"/>
  <c r="D132" i="40"/>
  <c r="C132" i="40"/>
  <c r="W132" i="40" s="1"/>
  <c r="I132" i="40" s="1"/>
  <c r="AA132" i="40" s="1"/>
  <c r="B132" i="40"/>
  <c r="U132" i="40" s="1"/>
  <c r="A132" i="40"/>
  <c r="E131" i="40"/>
  <c r="D131" i="40"/>
  <c r="C131" i="40"/>
  <c r="W131" i="40" s="1"/>
  <c r="I131" i="40" s="1"/>
  <c r="B131" i="40"/>
  <c r="U131" i="40" s="1"/>
  <c r="A131" i="40"/>
  <c r="E130" i="40"/>
  <c r="D130" i="40"/>
  <c r="C130" i="40"/>
  <c r="W130" i="40" s="1"/>
  <c r="I130" i="40" s="1"/>
  <c r="AA130" i="40" s="1"/>
  <c r="B130" i="40"/>
  <c r="U130" i="40" s="1"/>
  <c r="AC130" i="40" s="1"/>
  <c r="A130" i="40"/>
  <c r="E129" i="40"/>
  <c r="D129" i="40"/>
  <c r="C129" i="40"/>
  <c r="W129" i="40" s="1"/>
  <c r="I129" i="40" s="1"/>
  <c r="AA129" i="40" s="1"/>
  <c r="B129" i="40"/>
  <c r="U129" i="40" s="1"/>
  <c r="A129" i="40"/>
  <c r="E128" i="40"/>
  <c r="D128" i="40"/>
  <c r="C128" i="40"/>
  <c r="W128" i="40" s="1"/>
  <c r="I128" i="40" s="1"/>
  <c r="AA128" i="40" s="1"/>
  <c r="B128" i="40"/>
  <c r="U128" i="40" s="1"/>
  <c r="A128" i="40"/>
  <c r="E127" i="40"/>
  <c r="D127" i="40"/>
  <c r="C127" i="40"/>
  <c r="W127" i="40" s="1"/>
  <c r="I127" i="40" s="1"/>
  <c r="B127" i="40"/>
  <c r="U127" i="40" s="1"/>
  <c r="A127" i="40"/>
  <c r="E126" i="40"/>
  <c r="D126" i="40"/>
  <c r="C126" i="40"/>
  <c r="W126" i="40" s="1"/>
  <c r="I126" i="40" s="1"/>
  <c r="AA126" i="40" s="1"/>
  <c r="B126" i="40"/>
  <c r="U126" i="40" s="1"/>
  <c r="AC126" i="40" s="1"/>
  <c r="A126" i="40"/>
  <c r="E125" i="40"/>
  <c r="D125" i="40"/>
  <c r="C125" i="40"/>
  <c r="W125" i="40" s="1"/>
  <c r="I125" i="40" s="1"/>
  <c r="AA125" i="40" s="1"/>
  <c r="B125" i="40"/>
  <c r="U125" i="40" s="1"/>
  <c r="A125" i="40"/>
  <c r="E124" i="40"/>
  <c r="D124" i="40"/>
  <c r="C124" i="40"/>
  <c r="W124" i="40" s="1"/>
  <c r="I124" i="40" s="1"/>
  <c r="AA124" i="40" s="1"/>
  <c r="B124" i="40"/>
  <c r="U124" i="40" s="1"/>
  <c r="A124" i="40"/>
  <c r="E123" i="40"/>
  <c r="D123" i="40"/>
  <c r="C123" i="40"/>
  <c r="W123" i="40" s="1"/>
  <c r="I123" i="40" s="1"/>
  <c r="B123" i="40"/>
  <c r="U123" i="40" s="1"/>
  <c r="A123" i="40"/>
  <c r="E122" i="40"/>
  <c r="D122" i="40"/>
  <c r="C122" i="40"/>
  <c r="W122" i="40" s="1"/>
  <c r="I122" i="40" s="1"/>
  <c r="AA122" i="40" s="1"/>
  <c r="B122" i="40"/>
  <c r="U122" i="40" s="1"/>
  <c r="AC122" i="40" s="1"/>
  <c r="A122" i="40"/>
  <c r="E121" i="40"/>
  <c r="D121" i="40"/>
  <c r="C121" i="40"/>
  <c r="W121" i="40" s="1"/>
  <c r="I121" i="40" s="1"/>
  <c r="AA121" i="40" s="1"/>
  <c r="B121" i="40"/>
  <c r="U121" i="40" s="1"/>
  <c r="A121" i="40"/>
  <c r="E120" i="40"/>
  <c r="D120" i="40"/>
  <c r="C120" i="40"/>
  <c r="W120" i="40" s="1"/>
  <c r="I120" i="40" s="1"/>
  <c r="AA120" i="40" s="1"/>
  <c r="B120" i="40"/>
  <c r="U120" i="40" s="1"/>
  <c r="A120" i="40"/>
  <c r="E119" i="40"/>
  <c r="D119" i="40"/>
  <c r="C119" i="40"/>
  <c r="W119" i="40" s="1"/>
  <c r="I119" i="40" s="1"/>
  <c r="B119" i="40"/>
  <c r="U119" i="40" s="1"/>
  <c r="A119" i="40"/>
  <c r="E118" i="40"/>
  <c r="D118" i="40"/>
  <c r="C118" i="40"/>
  <c r="W118" i="40" s="1"/>
  <c r="I118" i="40" s="1"/>
  <c r="AA118" i="40" s="1"/>
  <c r="B118" i="40"/>
  <c r="U118" i="40" s="1"/>
  <c r="AC118" i="40" s="1"/>
  <c r="A118" i="40"/>
  <c r="E117" i="40"/>
  <c r="D117" i="40"/>
  <c r="C117" i="40"/>
  <c r="W117" i="40" s="1"/>
  <c r="I117" i="40" s="1"/>
  <c r="AA117" i="40" s="1"/>
  <c r="B117" i="40"/>
  <c r="U117" i="40" s="1"/>
  <c r="A117" i="40"/>
  <c r="E116" i="40"/>
  <c r="D116" i="40"/>
  <c r="C116" i="40"/>
  <c r="W116" i="40" s="1"/>
  <c r="I116" i="40" s="1"/>
  <c r="AA116" i="40" s="1"/>
  <c r="B116" i="40"/>
  <c r="U116" i="40" s="1"/>
  <c r="A116" i="40"/>
  <c r="E115" i="40"/>
  <c r="D115" i="40"/>
  <c r="C115" i="40"/>
  <c r="W115" i="40" s="1"/>
  <c r="I115" i="40" s="1"/>
  <c r="B115" i="40"/>
  <c r="U115" i="40" s="1"/>
  <c r="A115" i="40"/>
  <c r="E114" i="40"/>
  <c r="D114" i="40"/>
  <c r="C114" i="40"/>
  <c r="W114" i="40" s="1"/>
  <c r="I114" i="40" s="1"/>
  <c r="AA114" i="40" s="1"/>
  <c r="B114" i="40"/>
  <c r="U114" i="40" s="1"/>
  <c r="AC114" i="40" s="1"/>
  <c r="A114" i="40"/>
  <c r="E113" i="40"/>
  <c r="D113" i="40"/>
  <c r="C113" i="40"/>
  <c r="W113" i="40" s="1"/>
  <c r="I113" i="40" s="1"/>
  <c r="AA113" i="40" s="1"/>
  <c r="B113" i="40"/>
  <c r="U113" i="40" s="1"/>
  <c r="A113" i="40"/>
  <c r="E112" i="40"/>
  <c r="D112" i="40"/>
  <c r="C112" i="40"/>
  <c r="W112" i="40" s="1"/>
  <c r="I112" i="40" s="1"/>
  <c r="AA112" i="40" s="1"/>
  <c r="B112" i="40"/>
  <c r="U112" i="40" s="1"/>
  <c r="A112" i="40"/>
  <c r="E111" i="40"/>
  <c r="D111" i="40"/>
  <c r="C111" i="40"/>
  <c r="W111" i="40" s="1"/>
  <c r="I111" i="40" s="1"/>
  <c r="B111" i="40"/>
  <c r="U111" i="40" s="1"/>
  <c r="A111" i="40"/>
  <c r="E110" i="40"/>
  <c r="D110" i="40"/>
  <c r="C110" i="40"/>
  <c r="W110" i="40" s="1"/>
  <c r="I110" i="40" s="1"/>
  <c r="AA110" i="40" s="1"/>
  <c r="B110" i="40"/>
  <c r="U110" i="40" s="1"/>
  <c r="AC110" i="40" s="1"/>
  <c r="A110" i="40"/>
  <c r="E109" i="40"/>
  <c r="D109" i="40"/>
  <c r="C109" i="40"/>
  <c r="W109" i="40" s="1"/>
  <c r="I109" i="40" s="1"/>
  <c r="AA109" i="40" s="1"/>
  <c r="B109" i="40"/>
  <c r="U109" i="40" s="1"/>
  <c r="A109" i="40"/>
  <c r="E108" i="40"/>
  <c r="D108" i="40"/>
  <c r="C108" i="40"/>
  <c r="W108" i="40" s="1"/>
  <c r="I108" i="40" s="1"/>
  <c r="AA108" i="40" s="1"/>
  <c r="B108" i="40"/>
  <c r="U108" i="40" s="1"/>
  <c r="A108" i="40"/>
  <c r="E107" i="40"/>
  <c r="D107" i="40"/>
  <c r="C107" i="40"/>
  <c r="W107" i="40" s="1"/>
  <c r="I107" i="40" s="1"/>
  <c r="B107" i="40"/>
  <c r="U107" i="40" s="1"/>
  <c r="A107" i="40"/>
  <c r="E106" i="40"/>
  <c r="D106" i="40"/>
  <c r="C106" i="40"/>
  <c r="W106" i="40" s="1"/>
  <c r="I106" i="40" s="1"/>
  <c r="AA106" i="40" s="1"/>
  <c r="B106" i="40"/>
  <c r="U106" i="40" s="1"/>
  <c r="AC106" i="40" s="1"/>
  <c r="A106" i="40"/>
  <c r="E105" i="40"/>
  <c r="D105" i="40"/>
  <c r="C105" i="40"/>
  <c r="W105" i="40" s="1"/>
  <c r="I105" i="40" s="1"/>
  <c r="AA105" i="40" s="1"/>
  <c r="B105" i="40"/>
  <c r="U105" i="40" s="1"/>
  <c r="A105" i="40"/>
  <c r="E104" i="40"/>
  <c r="D104" i="40"/>
  <c r="C104" i="40"/>
  <c r="W104" i="40" s="1"/>
  <c r="I104" i="40" s="1"/>
  <c r="AA104" i="40" s="1"/>
  <c r="B104" i="40"/>
  <c r="U104" i="40" s="1"/>
  <c r="A104" i="40"/>
  <c r="E103" i="40"/>
  <c r="D103" i="40"/>
  <c r="C103" i="40"/>
  <c r="W103" i="40" s="1"/>
  <c r="I103" i="40" s="1"/>
  <c r="B103" i="40"/>
  <c r="U103" i="40" s="1"/>
  <c r="A103" i="40"/>
  <c r="E102" i="40"/>
  <c r="D102" i="40"/>
  <c r="C102" i="40"/>
  <c r="W102" i="40" s="1"/>
  <c r="I102" i="40" s="1"/>
  <c r="AA102" i="40" s="1"/>
  <c r="B102" i="40"/>
  <c r="U102" i="40" s="1"/>
  <c r="AC102" i="40" s="1"/>
  <c r="A102" i="40"/>
  <c r="E101" i="40"/>
  <c r="D101" i="40"/>
  <c r="C101" i="40"/>
  <c r="W101" i="40" s="1"/>
  <c r="I101" i="40" s="1"/>
  <c r="AA101" i="40" s="1"/>
  <c r="B101" i="40"/>
  <c r="U101" i="40" s="1"/>
  <c r="A101" i="40"/>
  <c r="E100" i="40"/>
  <c r="D100" i="40"/>
  <c r="C100" i="40"/>
  <c r="W100" i="40" s="1"/>
  <c r="I100" i="40" s="1"/>
  <c r="AA100" i="40" s="1"/>
  <c r="B100" i="40"/>
  <c r="U100" i="40" s="1"/>
  <c r="A100" i="40"/>
  <c r="E99" i="40"/>
  <c r="D99" i="40"/>
  <c r="C99" i="40"/>
  <c r="W99" i="40" s="1"/>
  <c r="I99" i="40" s="1"/>
  <c r="B99" i="40"/>
  <c r="U99" i="40" s="1"/>
  <c r="A99" i="40"/>
  <c r="E98" i="40"/>
  <c r="D98" i="40"/>
  <c r="C98" i="40"/>
  <c r="W98" i="40" s="1"/>
  <c r="I98" i="40" s="1"/>
  <c r="AA98" i="40" s="1"/>
  <c r="B98" i="40"/>
  <c r="U98" i="40" s="1"/>
  <c r="AC98" i="40" s="1"/>
  <c r="A98" i="40"/>
  <c r="E97" i="40"/>
  <c r="D97" i="40"/>
  <c r="C97" i="40"/>
  <c r="W97" i="40" s="1"/>
  <c r="I97" i="40" s="1"/>
  <c r="AA97" i="40" s="1"/>
  <c r="B97" i="40"/>
  <c r="U97" i="40" s="1"/>
  <c r="A97" i="40"/>
  <c r="E96" i="40"/>
  <c r="D96" i="40"/>
  <c r="C96" i="40"/>
  <c r="W96" i="40" s="1"/>
  <c r="I96" i="40" s="1"/>
  <c r="AA96" i="40" s="1"/>
  <c r="B96" i="40"/>
  <c r="U96" i="40" s="1"/>
  <c r="A96" i="40"/>
  <c r="E95" i="40"/>
  <c r="D95" i="40"/>
  <c r="C95" i="40"/>
  <c r="W95" i="40" s="1"/>
  <c r="I95" i="40" s="1"/>
  <c r="B95" i="40"/>
  <c r="U95" i="40" s="1"/>
  <c r="A95" i="40"/>
  <c r="E94" i="40"/>
  <c r="D94" i="40"/>
  <c r="C94" i="40"/>
  <c r="W94" i="40" s="1"/>
  <c r="I94" i="40" s="1"/>
  <c r="AA94" i="40" s="1"/>
  <c r="B94" i="40"/>
  <c r="U94" i="40" s="1"/>
  <c r="AC94" i="40" s="1"/>
  <c r="A94" i="40"/>
  <c r="E93" i="40"/>
  <c r="D93" i="40"/>
  <c r="C93" i="40"/>
  <c r="W93" i="40" s="1"/>
  <c r="I93" i="40" s="1"/>
  <c r="AA93" i="40" s="1"/>
  <c r="B93" i="40"/>
  <c r="U93" i="40" s="1"/>
  <c r="A93" i="40"/>
  <c r="E92" i="40"/>
  <c r="D92" i="40"/>
  <c r="C92" i="40"/>
  <c r="W92" i="40" s="1"/>
  <c r="I92" i="40" s="1"/>
  <c r="AA92" i="40" s="1"/>
  <c r="B92" i="40"/>
  <c r="U92" i="40" s="1"/>
  <c r="A92" i="40"/>
  <c r="E91" i="40"/>
  <c r="D91" i="40"/>
  <c r="C91" i="40"/>
  <c r="W91" i="40" s="1"/>
  <c r="I91" i="40" s="1"/>
  <c r="B91" i="40"/>
  <c r="U91" i="40" s="1"/>
  <c r="A91" i="40"/>
  <c r="E90" i="40"/>
  <c r="D90" i="40"/>
  <c r="C90" i="40"/>
  <c r="W90" i="40" s="1"/>
  <c r="I90" i="40" s="1"/>
  <c r="AA90" i="40" s="1"/>
  <c r="B90" i="40"/>
  <c r="U90" i="40" s="1"/>
  <c r="AC90" i="40" s="1"/>
  <c r="A90" i="40"/>
  <c r="E89" i="40"/>
  <c r="D89" i="40"/>
  <c r="C89" i="40"/>
  <c r="W89" i="40" s="1"/>
  <c r="I89" i="40" s="1"/>
  <c r="AA89" i="40" s="1"/>
  <c r="B89" i="40"/>
  <c r="U89" i="40" s="1"/>
  <c r="A89" i="40"/>
  <c r="E88" i="40"/>
  <c r="D88" i="40"/>
  <c r="C88" i="40"/>
  <c r="W88" i="40" s="1"/>
  <c r="I88" i="40" s="1"/>
  <c r="AA88" i="40" s="1"/>
  <c r="B88" i="40"/>
  <c r="U88" i="40" s="1"/>
  <c r="A88" i="40"/>
  <c r="E87" i="40"/>
  <c r="D87" i="40"/>
  <c r="C87" i="40"/>
  <c r="W87" i="40" s="1"/>
  <c r="I87" i="40" s="1"/>
  <c r="B87" i="40"/>
  <c r="U87" i="40" s="1"/>
  <c r="A87" i="40"/>
  <c r="E86" i="40"/>
  <c r="D86" i="40"/>
  <c r="C86" i="40"/>
  <c r="W86" i="40" s="1"/>
  <c r="I86" i="40" s="1"/>
  <c r="AA86" i="40" s="1"/>
  <c r="B86" i="40"/>
  <c r="U86" i="40" s="1"/>
  <c r="AC86" i="40" s="1"/>
  <c r="A86" i="40"/>
  <c r="E85" i="40"/>
  <c r="D85" i="40"/>
  <c r="C85" i="40"/>
  <c r="W85" i="40" s="1"/>
  <c r="I85" i="40" s="1"/>
  <c r="AA85" i="40" s="1"/>
  <c r="B85" i="40"/>
  <c r="U85" i="40" s="1"/>
  <c r="A85" i="40"/>
  <c r="E84" i="40"/>
  <c r="D84" i="40"/>
  <c r="C84" i="40"/>
  <c r="W84" i="40" s="1"/>
  <c r="I84" i="40" s="1"/>
  <c r="AA84" i="40" s="1"/>
  <c r="B84" i="40"/>
  <c r="U84" i="40" s="1"/>
  <c r="A84" i="40"/>
  <c r="E83" i="40"/>
  <c r="D83" i="40"/>
  <c r="C83" i="40"/>
  <c r="W83" i="40" s="1"/>
  <c r="I83" i="40" s="1"/>
  <c r="B83" i="40"/>
  <c r="U83" i="40" s="1"/>
  <c r="A83" i="40"/>
  <c r="E82" i="40"/>
  <c r="D82" i="40"/>
  <c r="C82" i="40"/>
  <c r="W82" i="40" s="1"/>
  <c r="I82" i="40" s="1"/>
  <c r="AA82" i="40" s="1"/>
  <c r="B82" i="40"/>
  <c r="U82" i="40" s="1"/>
  <c r="AC82" i="40" s="1"/>
  <c r="A82" i="40"/>
  <c r="E81" i="40"/>
  <c r="D81" i="40"/>
  <c r="C81" i="40"/>
  <c r="W81" i="40" s="1"/>
  <c r="I81" i="40" s="1"/>
  <c r="AA81" i="40" s="1"/>
  <c r="B81" i="40"/>
  <c r="U81" i="40" s="1"/>
  <c r="A81" i="40"/>
  <c r="E80" i="40"/>
  <c r="D80" i="40"/>
  <c r="C80" i="40"/>
  <c r="W80" i="40" s="1"/>
  <c r="I80" i="40" s="1"/>
  <c r="AA80" i="40" s="1"/>
  <c r="B80" i="40"/>
  <c r="U80" i="40" s="1"/>
  <c r="A80" i="40"/>
  <c r="E79" i="40"/>
  <c r="D79" i="40"/>
  <c r="C79" i="40"/>
  <c r="W79" i="40" s="1"/>
  <c r="I79" i="40" s="1"/>
  <c r="B79" i="40"/>
  <c r="U79" i="40" s="1"/>
  <c r="A79" i="40"/>
  <c r="E78" i="40"/>
  <c r="D78" i="40"/>
  <c r="C78" i="40"/>
  <c r="W78" i="40" s="1"/>
  <c r="I78" i="40" s="1"/>
  <c r="AA78" i="40" s="1"/>
  <c r="B78" i="40"/>
  <c r="U78" i="40" s="1"/>
  <c r="AC78" i="40" s="1"/>
  <c r="A78" i="40"/>
  <c r="E77" i="40"/>
  <c r="D77" i="40"/>
  <c r="C77" i="40"/>
  <c r="W77" i="40" s="1"/>
  <c r="I77" i="40" s="1"/>
  <c r="AA77" i="40" s="1"/>
  <c r="B77" i="40"/>
  <c r="U77" i="40" s="1"/>
  <c r="A77" i="40"/>
  <c r="E76" i="40"/>
  <c r="D76" i="40"/>
  <c r="C76" i="40"/>
  <c r="W76" i="40" s="1"/>
  <c r="I76" i="40" s="1"/>
  <c r="AA76" i="40" s="1"/>
  <c r="B76" i="40"/>
  <c r="U76" i="40" s="1"/>
  <c r="A76" i="40"/>
  <c r="E75" i="40"/>
  <c r="D75" i="40"/>
  <c r="C75" i="40"/>
  <c r="W75" i="40" s="1"/>
  <c r="I75" i="40" s="1"/>
  <c r="B75" i="40"/>
  <c r="U75" i="40" s="1"/>
  <c r="A75" i="40"/>
  <c r="E74" i="40"/>
  <c r="D74" i="40"/>
  <c r="C74" i="40"/>
  <c r="W74" i="40" s="1"/>
  <c r="I74" i="40" s="1"/>
  <c r="AA74" i="40" s="1"/>
  <c r="B74" i="40"/>
  <c r="U74" i="40" s="1"/>
  <c r="AC74" i="40" s="1"/>
  <c r="A74" i="40"/>
  <c r="E73" i="40"/>
  <c r="D73" i="40"/>
  <c r="C73" i="40"/>
  <c r="W73" i="40" s="1"/>
  <c r="I73" i="40" s="1"/>
  <c r="AA73" i="40" s="1"/>
  <c r="B73" i="40"/>
  <c r="U73" i="40" s="1"/>
  <c r="A73" i="40"/>
  <c r="E72" i="40"/>
  <c r="D72" i="40"/>
  <c r="C72" i="40"/>
  <c r="W72" i="40" s="1"/>
  <c r="I72" i="40" s="1"/>
  <c r="AA72" i="40" s="1"/>
  <c r="B72" i="40"/>
  <c r="U72" i="40" s="1"/>
  <c r="A72" i="40"/>
  <c r="E71" i="40"/>
  <c r="D71" i="40"/>
  <c r="C71" i="40"/>
  <c r="W71" i="40" s="1"/>
  <c r="I71" i="40" s="1"/>
  <c r="B71" i="40"/>
  <c r="U71" i="40" s="1"/>
  <c r="A71" i="40"/>
  <c r="E70" i="40"/>
  <c r="D70" i="40"/>
  <c r="C70" i="40"/>
  <c r="W70" i="40" s="1"/>
  <c r="I70" i="40" s="1"/>
  <c r="AA70" i="40" s="1"/>
  <c r="B70" i="40"/>
  <c r="U70" i="40" s="1"/>
  <c r="AC70" i="40" s="1"/>
  <c r="A70" i="40"/>
  <c r="E69" i="40"/>
  <c r="D69" i="40"/>
  <c r="C69" i="40"/>
  <c r="W69" i="40" s="1"/>
  <c r="I69" i="40" s="1"/>
  <c r="AA69" i="40" s="1"/>
  <c r="B69" i="40"/>
  <c r="U69" i="40" s="1"/>
  <c r="A69" i="40"/>
  <c r="E68" i="40"/>
  <c r="D68" i="40"/>
  <c r="C68" i="40"/>
  <c r="W68" i="40" s="1"/>
  <c r="I68" i="40" s="1"/>
  <c r="AA68" i="40" s="1"/>
  <c r="B68" i="40"/>
  <c r="U68" i="40" s="1"/>
  <c r="A68" i="40"/>
  <c r="E67" i="40"/>
  <c r="D67" i="40"/>
  <c r="C67" i="40"/>
  <c r="W67" i="40" s="1"/>
  <c r="I67" i="40" s="1"/>
  <c r="B67" i="40"/>
  <c r="U67" i="40" s="1"/>
  <c r="A67" i="40"/>
  <c r="E66" i="40"/>
  <c r="D66" i="40"/>
  <c r="C66" i="40"/>
  <c r="W66" i="40" s="1"/>
  <c r="I66" i="40" s="1"/>
  <c r="AA66" i="40" s="1"/>
  <c r="B66" i="40"/>
  <c r="U66" i="40" s="1"/>
  <c r="AC66" i="40" s="1"/>
  <c r="A66" i="40"/>
  <c r="E65" i="40"/>
  <c r="D65" i="40"/>
  <c r="C65" i="40"/>
  <c r="W65" i="40" s="1"/>
  <c r="I65" i="40" s="1"/>
  <c r="AA65" i="40" s="1"/>
  <c r="B65" i="40"/>
  <c r="U65" i="40" s="1"/>
  <c r="A65" i="40"/>
  <c r="E64" i="40"/>
  <c r="D64" i="40"/>
  <c r="C64" i="40"/>
  <c r="W64" i="40" s="1"/>
  <c r="I64" i="40" s="1"/>
  <c r="AA64" i="40" s="1"/>
  <c r="B64" i="40"/>
  <c r="U64" i="40" s="1"/>
  <c r="A64" i="40"/>
  <c r="E63" i="40"/>
  <c r="D63" i="40"/>
  <c r="C63" i="40"/>
  <c r="W63" i="40" s="1"/>
  <c r="I63" i="40" s="1"/>
  <c r="B63" i="40"/>
  <c r="U63" i="40" s="1"/>
  <c r="A63" i="40"/>
  <c r="E62" i="40"/>
  <c r="D62" i="40"/>
  <c r="C62" i="40"/>
  <c r="W62" i="40" s="1"/>
  <c r="I62" i="40" s="1"/>
  <c r="AA62" i="40" s="1"/>
  <c r="B62" i="40"/>
  <c r="U62" i="40" s="1"/>
  <c r="AC62" i="40" s="1"/>
  <c r="A62" i="40"/>
  <c r="E61" i="40"/>
  <c r="D61" i="40"/>
  <c r="C61" i="40"/>
  <c r="W61" i="40" s="1"/>
  <c r="I61" i="40" s="1"/>
  <c r="AA61" i="40" s="1"/>
  <c r="B61" i="40"/>
  <c r="U61" i="40" s="1"/>
  <c r="A61" i="40"/>
  <c r="E60" i="40"/>
  <c r="D60" i="40"/>
  <c r="C60" i="40"/>
  <c r="W60" i="40" s="1"/>
  <c r="I60" i="40" s="1"/>
  <c r="AA60" i="40" s="1"/>
  <c r="B60" i="40"/>
  <c r="U60" i="40" s="1"/>
  <c r="A60" i="40"/>
  <c r="E59" i="40"/>
  <c r="D59" i="40"/>
  <c r="C59" i="40"/>
  <c r="W59" i="40" s="1"/>
  <c r="I59" i="40" s="1"/>
  <c r="B59" i="40"/>
  <c r="U59" i="40" s="1"/>
  <c r="A59" i="40"/>
  <c r="E58" i="40"/>
  <c r="D58" i="40"/>
  <c r="C58" i="40"/>
  <c r="W58" i="40" s="1"/>
  <c r="I58" i="40" s="1"/>
  <c r="AA58" i="40" s="1"/>
  <c r="B58" i="40"/>
  <c r="U58" i="40" s="1"/>
  <c r="AC58" i="40" s="1"/>
  <c r="A58" i="40"/>
  <c r="E57" i="40"/>
  <c r="D57" i="40"/>
  <c r="C57" i="40"/>
  <c r="W57" i="40" s="1"/>
  <c r="I57" i="40" s="1"/>
  <c r="AA57" i="40" s="1"/>
  <c r="B57" i="40"/>
  <c r="U57" i="40" s="1"/>
  <c r="A57" i="40"/>
  <c r="E56" i="40"/>
  <c r="D56" i="40"/>
  <c r="C56" i="40"/>
  <c r="W56" i="40" s="1"/>
  <c r="I56" i="40" s="1"/>
  <c r="AA56" i="40" s="1"/>
  <c r="B56" i="40"/>
  <c r="U56" i="40" s="1"/>
  <c r="A56" i="40"/>
  <c r="E55" i="40"/>
  <c r="D55" i="40"/>
  <c r="C55" i="40"/>
  <c r="W55" i="40" s="1"/>
  <c r="I55" i="40" s="1"/>
  <c r="B55" i="40"/>
  <c r="U55" i="40" s="1"/>
  <c r="A55" i="40"/>
  <c r="E54" i="40"/>
  <c r="D54" i="40"/>
  <c r="C54" i="40"/>
  <c r="W54" i="40" s="1"/>
  <c r="I54" i="40" s="1"/>
  <c r="AA54" i="40" s="1"/>
  <c r="B54" i="40"/>
  <c r="U54" i="40" s="1"/>
  <c r="AC54" i="40" s="1"/>
  <c r="A54" i="40"/>
  <c r="E53" i="40"/>
  <c r="D53" i="40"/>
  <c r="C53" i="40"/>
  <c r="W53" i="40" s="1"/>
  <c r="I53" i="40" s="1"/>
  <c r="AA53" i="40" s="1"/>
  <c r="B53" i="40"/>
  <c r="U53" i="40" s="1"/>
  <c r="A53" i="40"/>
  <c r="E52" i="40"/>
  <c r="D52" i="40"/>
  <c r="C52" i="40"/>
  <c r="W52" i="40" s="1"/>
  <c r="I52" i="40" s="1"/>
  <c r="AA52" i="40" s="1"/>
  <c r="B52" i="40"/>
  <c r="U52" i="40" s="1"/>
  <c r="A52" i="40"/>
  <c r="E51" i="40"/>
  <c r="D51" i="40"/>
  <c r="C51" i="40"/>
  <c r="W51" i="40" s="1"/>
  <c r="I51" i="40" s="1"/>
  <c r="B51" i="40"/>
  <c r="U51" i="40" s="1"/>
  <c r="A51" i="40"/>
  <c r="E50" i="40"/>
  <c r="D50" i="40"/>
  <c r="C50" i="40"/>
  <c r="W50" i="40" s="1"/>
  <c r="I50" i="40" s="1"/>
  <c r="AA50" i="40" s="1"/>
  <c r="B50" i="40"/>
  <c r="U50" i="40" s="1"/>
  <c r="AC50" i="40" s="1"/>
  <c r="A50" i="40"/>
  <c r="E49" i="40"/>
  <c r="D49" i="40"/>
  <c r="C49" i="40"/>
  <c r="W49" i="40" s="1"/>
  <c r="I49" i="40" s="1"/>
  <c r="AA49" i="40" s="1"/>
  <c r="B49" i="40"/>
  <c r="U49" i="40" s="1"/>
  <c r="A49" i="40"/>
  <c r="E48" i="40"/>
  <c r="D48" i="40"/>
  <c r="C48" i="40"/>
  <c r="W48" i="40" s="1"/>
  <c r="I48" i="40" s="1"/>
  <c r="AA48" i="40" s="1"/>
  <c r="B48" i="40"/>
  <c r="U48" i="40" s="1"/>
  <c r="A48" i="40"/>
  <c r="E47" i="40"/>
  <c r="D47" i="40"/>
  <c r="C47" i="40"/>
  <c r="W47" i="40" s="1"/>
  <c r="I47" i="40" s="1"/>
  <c r="B47" i="40"/>
  <c r="U47" i="40" s="1"/>
  <c r="A47" i="40"/>
  <c r="E46" i="40"/>
  <c r="D46" i="40"/>
  <c r="C46" i="40"/>
  <c r="W46" i="40" s="1"/>
  <c r="I46" i="40" s="1"/>
  <c r="AA46" i="40" s="1"/>
  <c r="B46" i="40"/>
  <c r="U46" i="40" s="1"/>
  <c r="AC46" i="40" s="1"/>
  <c r="A46" i="40"/>
  <c r="E45" i="40"/>
  <c r="D45" i="40"/>
  <c r="C45" i="40"/>
  <c r="W45" i="40" s="1"/>
  <c r="I45" i="40" s="1"/>
  <c r="AA45" i="40" s="1"/>
  <c r="B45" i="40"/>
  <c r="U45" i="40" s="1"/>
  <c r="A45" i="40"/>
  <c r="E44" i="40"/>
  <c r="D44" i="40"/>
  <c r="C44" i="40"/>
  <c r="W44" i="40" s="1"/>
  <c r="I44" i="40" s="1"/>
  <c r="AA44" i="40" s="1"/>
  <c r="B44" i="40"/>
  <c r="U44" i="40" s="1"/>
  <c r="A44" i="40"/>
  <c r="E43" i="40"/>
  <c r="D43" i="40"/>
  <c r="C43" i="40"/>
  <c r="W43" i="40" s="1"/>
  <c r="I43" i="40" s="1"/>
  <c r="B43" i="40"/>
  <c r="U43" i="40" s="1"/>
  <c r="A43" i="40"/>
  <c r="E42" i="40"/>
  <c r="D42" i="40"/>
  <c r="C42" i="40"/>
  <c r="W42" i="40" s="1"/>
  <c r="I42" i="40" s="1"/>
  <c r="AA42" i="40" s="1"/>
  <c r="B42" i="40"/>
  <c r="U42" i="40" s="1"/>
  <c r="AC42" i="40" s="1"/>
  <c r="A42" i="40"/>
  <c r="E41" i="40"/>
  <c r="D41" i="40"/>
  <c r="C41" i="40"/>
  <c r="W41" i="40" s="1"/>
  <c r="I41" i="40" s="1"/>
  <c r="AA41" i="40" s="1"/>
  <c r="B41" i="40"/>
  <c r="U41" i="40" s="1"/>
  <c r="A41" i="40"/>
  <c r="E40" i="40"/>
  <c r="D40" i="40"/>
  <c r="C40" i="40"/>
  <c r="W40" i="40" s="1"/>
  <c r="I40" i="40" s="1"/>
  <c r="AA40" i="40" s="1"/>
  <c r="B40" i="40"/>
  <c r="U40" i="40" s="1"/>
  <c r="A40" i="40"/>
  <c r="E39" i="40"/>
  <c r="D39" i="40"/>
  <c r="C39" i="40"/>
  <c r="W39" i="40" s="1"/>
  <c r="I39" i="40" s="1"/>
  <c r="B39" i="40"/>
  <c r="U39" i="40" s="1"/>
  <c r="A39" i="40"/>
  <c r="E38" i="40"/>
  <c r="D38" i="40"/>
  <c r="C38" i="40"/>
  <c r="W38" i="40" s="1"/>
  <c r="I38" i="40" s="1"/>
  <c r="AA38" i="40" s="1"/>
  <c r="B38" i="40"/>
  <c r="U38" i="40" s="1"/>
  <c r="AC38" i="40" s="1"/>
  <c r="A38" i="40"/>
  <c r="E37" i="40"/>
  <c r="D37" i="40"/>
  <c r="C37" i="40"/>
  <c r="W37" i="40" s="1"/>
  <c r="I37" i="40" s="1"/>
  <c r="AA37" i="40" s="1"/>
  <c r="B37" i="40"/>
  <c r="U37" i="40" s="1"/>
  <c r="A37" i="40"/>
  <c r="E36" i="40"/>
  <c r="D36" i="40"/>
  <c r="C36" i="40"/>
  <c r="B36" i="40"/>
  <c r="U36" i="40" s="1"/>
  <c r="A36" i="40"/>
  <c r="E35" i="40"/>
  <c r="D35" i="40"/>
  <c r="C35" i="40"/>
  <c r="B35" i="40"/>
  <c r="U35" i="40" s="1"/>
  <c r="A35" i="40"/>
  <c r="E34" i="40"/>
  <c r="D34" i="40"/>
  <c r="C34" i="40"/>
  <c r="B34" i="40"/>
  <c r="U34" i="40" s="1"/>
  <c r="AC34" i="40" s="1"/>
  <c r="A34" i="40"/>
  <c r="E33" i="40"/>
  <c r="D33" i="40"/>
  <c r="C33" i="40"/>
  <c r="B33" i="40"/>
  <c r="U33" i="40" s="1"/>
  <c r="A33" i="40"/>
  <c r="E32" i="40"/>
  <c r="D32" i="40"/>
  <c r="C32" i="40"/>
  <c r="B32" i="40"/>
  <c r="U32" i="40" s="1"/>
  <c r="A32" i="40"/>
  <c r="E31" i="40"/>
  <c r="D31" i="40"/>
  <c r="C31" i="40"/>
  <c r="B31" i="40"/>
  <c r="U31" i="40" s="1"/>
  <c r="A31" i="40"/>
  <c r="E30" i="40"/>
  <c r="D30" i="40"/>
  <c r="C30" i="40"/>
  <c r="B30" i="40"/>
  <c r="U30" i="40" s="1"/>
  <c r="A30" i="40"/>
  <c r="E29" i="40"/>
  <c r="D29" i="40"/>
  <c r="C29" i="40"/>
  <c r="B29" i="40"/>
  <c r="U29" i="40" s="1"/>
  <c r="A29" i="40"/>
  <c r="E28" i="40"/>
  <c r="D28" i="40"/>
  <c r="C28" i="40"/>
  <c r="B28" i="40"/>
  <c r="U28" i="40" s="1"/>
  <c r="A28" i="40"/>
  <c r="E27" i="40"/>
  <c r="D27" i="40"/>
  <c r="C27" i="40"/>
  <c r="B27" i="40"/>
  <c r="U27" i="40" s="1"/>
  <c r="A27" i="40"/>
  <c r="E26" i="40"/>
  <c r="D26" i="40"/>
  <c r="C26" i="40"/>
  <c r="B26" i="40"/>
  <c r="U26" i="40" s="1"/>
  <c r="AC26" i="40" s="1"/>
  <c r="A26" i="40"/>
  <c r="E25" i="40"/>
  <c r="D25" i="40"/>
  <c r="C25" i="40"/>
  <c r="B25" i="40"/>
  <c r="U25" i="40" s="1"/>
  <c r="A25" i="40"/>
  <c r="E3" i="40"/>
  <c r="M224" i="39"/>
  <c r="M223" i="39"/>
  <c r="M222" i="39"/>
  <c r="M221" i="39"/>
  <c r="M220" i="39"/>
  <c r="M219" i="39"/>
  <c r="M218" i="39"/>
  <c r="M217" i="39"/>
  <c r="M216" i="39"/>
  <c r="M215" i="39"/>
  <c r="M214" i="39"/>
  <c r="M213" i="39"/>
  <c r="M212" i="39"/>
  <c r="M211" i="39"/>
  <c r="M210" i="39"/>
  <c r="M209" i="39"/>
  <c r="M208" i="39"/>
  <c r="M207" i="39"/>
  <c r="M206" i="39"/>
  <c r="M205" i="39"/>
  <c r="M204" i="39"/>
  <c r="M203" i="39"/>
  <c r="M202" i="39"/>
  <c r="M201" i="39"/>
  <c r="M200" i="39"/>
  <c r="M199" i="39"/>
  <c r="M198" i="39"/>
  <c r="M197" i="39"/>
  <c r="M196" i="39"/>
  <c r="M195" i="39"/>
  <c r="M194" i="39"/>
  <c r="M193" i="39"/>
  <c r="M192" i="39"/>
  <c r="M191" i="39"/>
  <c r="M190" i="39"/>
  <c r="M189" i="39"/>
  <c r="M188" i="39"/>
  <c r="M187" i="39"/>
  <c r="M186" i="39"/>
  <c r="M185" i="39"/>
  <c r="M184" i="39"/>
  <c r="M183" i="39"/>
  <c r="M182" i="39"/>
  <c r="M181" i="39"/>
  <c r="M180" i="39"/>
  <c r="M179" i="39"/>
  <c r="M178" i="39"/>
  <c r="M177" i="39"/>
  <c r="M176" i="39"/>
  <c r="M175" i="39"/>
  <c r="M174" i="39"/>
  <c r="M173" i="39"/>
  <c r="M172" i="39"/>
  <c r="M171" i="39"/>
  <c r="M170" i="39"/>
  <c r="M169" i="39"/>
  <c r="M168" i="39"/>
  <c r="M167" i="39"/>
  <c r="M166" i="39"/>
  <c r="M165" i="39"/>
  <c r="M164" i="39"/>
  <c r="M163" i="39"/>
  <c r="M162" i="39"/>
  <c r="M161" i="39"/>
  <c r="M160" i="39"/>
  <c r="M159" i="39"/>
  <c r="M158" i="39"/>
  <c r="M157" i="39"/>
  <c r="M156" i="39"/>
  <c r="M155" i="39"/>
  <c r="M154" i="39"/>
  <c r="M153" i="39"/>
  <c r="M152" i="39"/>
  <c r="M151" i="39"/>
  <c r="M150" i="39"/>
  <c r="M149" i="39"/>
  <c r="M148" i="39"/>
  <c r="M147" i="39"/>
  <c r="M146" i="39"/>
  <c r="M145" i="39"/>
  <c r="M144" i="39"/>
  <c r="M143" i="39"/>
  <c r="M142" i="39"/>
  <c r="M141" i="39"/>
  <c r="M140" i="39"/>
  <c r="M139" i="39"/>
  <c r="M138" i="39"/>
  <c r="M137" i="39"/>
  <c r="M136" i="39"/>
  <c r="M135" i="39"/>
  <c r="M134" i="39"/>
  <c r="M133" i="39"/>
  <c r="M132" i="39"/>
  <c r="M131" i="39"/>
  <c r="M130" i="39"/>
  <c r="M129" i="39"/>
  <c r="M128" i="39"/>
  <c r="M127" i="39"/>
  <c r="M126" i="39"/>
  <c r="M125" i="39"/>
  <c r="M124" i="39"/>
  <c r="M123" i="39"/>
  <c r="M122" i="39"/>
  <c r="M121" i="39"/>
  <c r="M120" i="39"/>
  <c r="M119" i="39"/>
  <c r="M118" i="39"/>
  <c r="M117" i="39"/>
  <c r="M116" i="39"/>
  <c r="M115" i="39"/>
  <c r="M114" i="39"/>
  <c r="M113" i="39"/>
  <c r="M112" i="39"/>
  <c r="M111" i="39"/>
  <c r="M110" i="39"/>
  <c r="M109" i="39"/>
  <c r="M108" i="39"/>
  <c r="M107" i="39"/>
  <c r="M106" i="39"/>
  <c r="M105" i="39"/>
  <c r="M104" i="39"/>
  <c r="M103" i="39"/>
  <c r="M102" i="39"/>
  <c r="M101" i="39"/>
  <c r="M100" i="39"/>
  <c r="M99" i="39"/>
  <c r="M98" i="39"/>
  <c r="M97" i="39"/>
  <c r="M96" i="39"/>
  <c r="M95" i="39"/>
  <c r="M94" i="39"/>
  <c r="M93" i="39"/>
  <c r="M92" i="39"/>
  <c r="M91" i="39"/>
  <c r="M90" i="39"/>
  <c r="M89" i="39"/>
  <c r="M88" i="39"/>
  <c r="M87" i="39"/>
  <c r="M86" i="39"/>
  <c r="M85" i="39"/>
  <c r="M84" i="39"/>
  <c r="M83" i="39"/>
  <c r="M82" i="39"/>
  <c r="M81" i="39"/>
  <c r="M80" i="39"/>
  <c r="M79" i="39"/>
  <c r="M78" i="39"/>
  <c r="M77" i="39"/>
  <c r="M76" i="39"/>
  <c r="M75" i="39"/>
  <c r="M74" i="39"/>
  <c r="M73" i="39"/>
  <c r="M72" i="39"/>
  <c r="M69" i="39"/>
  <c r="M68" i="39"/>
  <c r="M67" i="39"/>
  <c r="M66" i="39"/>
  <c r="M65" i="39"/>
  <c r="M64" i="39"/>
  <c r="M63" i="39"/>
  <c r="M60" i="39"/>
  <c r="M59" i="39"/>
  <c r="M56" i="39"/>
  <c r="M55" i="39"/>
  <c r="M54" i="39"/>
  <c r="M53" i="39"/>
  <c r="M52" i="39"/>
  <c r="M51" i="39"/>
  <c r="M50" i="39"/>
  <c r="M49" i="39"/>
  <c r="M48" i="39"/>
  <c r="M47" i="39"/>
  <c r="M46" i="39"/>
  <c r="M43" i="39"/>
  <c r="M42" i="39"/>
  <c r="M41" i="39"/>
  <c r="M37" i="39"/>
  <c r="H224" i="39"/>
  <c r="H223" i="39"/>
  <c r="H222" i="39"/>
  <c r="H221" i="39"/>
  <c r="H220" i="39"/>
  <c r="H219" i="39"/>
  <c r="H218" i="39"/>
  <c r="H217" i="39"/>
  <c r="H216" i="39"/>
  <c r="H215" i="39"/>
  <c r="H214" i="39"/>
  <c r="H213" i="39"/>
  <c r="H212" i="39"/>
  <c r="H211" i="39"/>
  <c r="H210" i="39"/>
  <c r="H209" i="39"/>
  <c r="H208" i="39"/>
  <c r="H207" i="39"/>
  <c r="H206" i="39"/>
  <c r="H205" i="39"/>
  <c r="H204" i="39"/>
  <c r="H203" i="39"/>
  <c r="H202" i="39"/>
  <c r="H201" i="39"/>
  <c r="H200" i="39"/>
  <c r="H199" i="39"/>
  <c r="H198" i="39"/>
  <c r="H197" i="39"/>
  <c r="H196" i="39"/>
  <c r="H195" i="39"/>
  <c r="H194" i="39"/>
  <c r="H193" i="39"/>
  <c r="H192" i="39"/>
  <c r="H191" i="39"/>
  <c r="H190" i="39"/>
  <c r="H189" i="39"/>
  <c r="H188" i="39"/>
  <c r="H187" i="39"/>
  <c r="H186" i="39"/>
  <c r="H185" i="39"/>
  <c r="H184" i="39"/>
  <c r="H183" i="39"/>
  <c r="H182" i="39"/>
  <c r="H181" i="39"/>
  <c r="H180" i="39"/>
  <c r="H179" i="39"/>
  <c r="H178" i="39"/>
  <c r="H177" i="39"/>
  <c r="H176" i="39"/>
  <c r="H175" i="39"/>
  <c r="H174" i="39"/>
  <c r="H173" i="39"/>
  <c r="H172" i="39"/>
  <c r="H171" i="39"/>
  <c r="H170" i="39"/>
  <c r="H169" i="39"/>
  <c r="H168" i="39"/>
  <c r="H167" i="39"/>
  <c r="H166" i="39"/>
  <c r="H165" i="39"/>
  <c r="H164" i="39"/>
  <c r="H163" i="39"/>
  <c r="H162" i="39"/>
  <c r="H161" i="39"/>
  <c r="H160" i="39"/>
  <c r="H159" i="39"/>
  <c r="H158" i="39"/>
  <c r="H157" i="39"/>
  <c r="H156" i="39"/>
  <c r="H155" i="39"/>
  <c r="H154" i="39"/>
  <c r="H153" i="39"/>
  <c r="H152" i="39"/>
  <c r="H151" i="39"/>
  <c r="H150" i="39"/>
  <c r="H149" i="39"/>
  <c r="H148" i="39"/>
  <c r="H147" i="39"/>
  <c r="H146" i="39"/>
  <c r="H145" i="39"/>
  <c r="H144" i="39"/>
  <c r="H143" i="39"/>
  <c r="H142" i="39"/>
  <c r="H141" i="39"/>
  <c r="H140" i="39"/>
  <c r="H139" i="39"/>
  <c r="H138" i="39"/>
  <c r="H137" i="39"/>
  <c r="H136" i="39"/>
  <c r="H135" i="39"/>
  <c r="H134" i="39"/>
  <c r="H133" i="39"/>
  <c r="H132" i="39"/>
  <c r="H131" i="39"/>
  <c r="H130" i="39"/>
  <c r="H129" i="39"/>
  <c r="H128" i="39"/>
  <c r="H127" i="39"/>
  <c r="H126" i="39"/>
  <c r="H125" i="39"/>
  <c r="H124" i="39"/>
  <c r="H123" i="39"/>
  <c r="H122" i="39"/>
  <c r="H121" i="39"/>
  <c r="H120" i="39"/>
  <c r="H119" i="39"/>
  <c r="H118" i="39"/>
  <c r="H117" i="39"/>
  <c r="H116" i="39"/>
  <c r="H115" i="39"/>
  <c r="H114" i="39"/>
  <c r="H113" i="39"/>
  <c r="H112" i="39"/>
  <c r="H111" i="39"/>
  <c r="H110" i="39"/>
  <c r="H109" i="39"/>
  <c r="H108" i="39"/>
  <c r="H107" i="39"/>
  <c r="H106" i="39"/>
  <c r="H105" i="39"/>
  <c r="H104" i="39"/>
  <c r="H103" i="39"/>
  <c r="H102" i="39"/>
  <c r="H101" i="39"/>
  <c r="H100" i="39"/>
  <c r="H99" i="39"/>
  <c r="H98" i="39"/>
  <c r="H97" i="39"/>
  <c r="H96" i="39"/>
  <c r="H95" i="39"/>
  <c r="H94" i="39"/>
  <c r="H93" i="39"/>
  <c r="H92" i="39"/>
  <c r="H91" i="39"/>
  <c r="H90" i="39"/>
  <c r="H89" i="39"/>
  <c r="H88" i="39"/>
  <c r="H87" i="39"/>
  <c r="H86" i="39"/>
  <c r="H85" i="39"/>
  <c r="H84" i="39"/>
  <c r="H83" i="39"/>
  <c r="H82" i="39"/>
  <c r="H81" i="39"/>
  <c r="H80" i="39"/>
  <c r="H79" i="39"/>
  <c r="H78" i="39"/>
  <c r="H77" i="39"/>
  <c r="H76" i="39"/>
  <c r="H75" i="39"/>
  <c r="H74" i="39"/>
  <c r="H73" i="39"/>
  <c r="H72" i="39"/>
  <c r="H71" i="39"/>
  <c r="H70" i="39"/>
  <c r="H69" i="39"/>
  <c r="H68" i="39"/>
  <c r="H67" i="39"/>
  <c r="H66" i="39"/>
  <c r="H65" i="39"/>
  <c r="H64" i="39"/>
  <c r="H63" i="39"/>
  <c r="H62" i="39"/>
  <c r="H61" i="39"/>
  <c r="H60" i="39"/>
  <c r="H59" i="39"/>
  <c r="H58" i="39"/>
  <c r="H57" i="39"/>
  <c r="H56" i="39"/>
  <c r="H55" i="39"/>
  <c r="H54" i="39"/>
  <c r="H53" i="39"/>
  <c r="H52" i="39"/>
  <c r="H51" i="39"/>
  <c r="H50" i="39"/>
  <c r="H49" i="39"/>
  <c r="H48" i="39"/>
  <c r="H47" i="39"/>
  <c r="H46" i="39"/>
  <c r="H45" i="39"/>
  <c r="H44" i="39"/>
  <c r="H43" i="39"/>
  <c r="H42" i="39"/>
  <c r="H41" i="39"/>
  <c r="H40" i="39"/>
  <c r="H39" i="39"/>
  <c r="H38" i="39"/>
  <c r="H37" i="39"/>
  <c r="H36" i="39"/>
  <c r="H35" i="39"/>
  <c r="H34" i="39"/>
  <c r="H33" i="39"/>
  <c r="H31" i="39"/>
  <c r="H29" i="39"/>
  <c r="H28" i="39"/>
  <c r="E224" i="39"/>
  <c r="D224" i="39"/>
  <c r="C224" i="39"/>
  <c r="W224" i="39" s="1"/>
  <c r="I224" i="39" s="1"/>
  <c r="B224" i="39"/>
  <c r="U224" i="39" s="1"/>
  <c r="A224" i="39"/>
  <c r="E223" i="39"/>
  <c r="D223" i="39"/>
  <c r="C223" i="39"/>
  <c r="W223" i="39" s="1"/>
  <c r="I223" i="39" s="1"/>
  <c r="B223" i="39"/>
  <c r="U223" i="39" s="1"/>
  <c r="AC223" i="39" s="1"/>
  <c r="A223" i="39"/>
  <c r="E222" i="39"/>
  <c r="D222" i="39"/>
  <c r="C222" i="39"/>
  <c r="W222" i="39" s="1"/>
  <c r="I222" i="39" s="1"/>
  <c r="AA222" i="39" s="1"/>
  <c r="B222" i="39"/>
  <c r="U222" i="39" s="1"/>
  <c r="A222" i="39"/>
  <c r="E221" i="39"/>
  <c r="D221" i="39"/>
  <c r="C221" i="39"/>
  <c r="W221" i="39" s="1"/>
  <c r="I221" i="39" s="1"/>
  <c r="B221" i="39"/>
  <c r="U221" i="39" s="1"/>
  <c r="A221" i="39"/>
  <c r="E220" i="39"/>
  <c r="D220" i="39"/>
  <c r="C220" i="39"/>
  <c r="W220" i="39" s="1"/>
  <c r="I220" i="39" s="1"/>
  <c r="B220" i="39"/>
  <c r="U220" i="39" s="1"/>
  <c r="A220" i="39"/>
  <c r="E219" i="39"/>
  <c r="D219" i="39"/>
  <c r="C219" i="39"/>
  <c r="W219" i="39" s="1"/>
  <c r="I219" i="39" s="1"/>
  <c r="B219" i="39"/>
  <c r="U219" i="39" s="1"/>
  <c r="AC219" i="39" s="1"/>
  <c r="A219" i="39"/>
  <c r="E218" i="39"/>
  <c r="D218" i="39"/>
  <c r="C218" i="39"/>
  <c r="W218" i="39" s="1"/>
  <c r="I218" i="39" s="1"/>
  <c r="AA218" i="39" s="1"/>
  <c r="B218" i="39"/>
  <c r="U218" i="39" s="1"/>
  <c r="A218" i="39"/>
  <c r="E217" i="39"/>
  <c r="D217" i="39"/>
  <c r="C217" i="39"/>
  <c r="W217" i="39" s="1"/>
  <c r="I217" i="39" s="1"/>
  <c r="B217" i="39"/>
  <c r="U217" i="39" s="1"/>
  <c r="A217" i="39"/>
  <c r="E216" i="39"/>
  <c r="D216" i="39"/>
  <c r="C216" i="39"/>
  <c r="W216" i="39" s="1"/>
  <c r="I216" i="39" s="1"/>
  <c r="B216" i="39"/>
  <c r="U216" i="39" s="1"/>
  <c r="A216" i="39"/>
  <c r="E215" i="39"/>
  <c r="D215" i="39"/>
  <c r="C215" i="39"/>
  <c r="W215" i="39" s="1"/>
  <c r="I215" i="39" s="1"/>
  <c r="B215" i="39"/>
  <c r="U215" i="39" s="1"/>
  <c r="AC215" i="39" s="1"/>
  <c r="A215" i="39"/>
  <c r="E214" i="39"/>
  <c r="D214" i="39"/>
  <c r="C214" i="39"/>
  <c r="W214" i="39" s="1"/>
  <c r="I214" i="39" s="1"/>
  <c r="AA214" i="39" s="1"/>
  <c r="B214" i="39"/>
  <c r="U214" i="39" s="1"/>
  <c r="A214" i="39"/>
  <c r="E213" i="39"/>
  <c r="D213" i="39"/>
  <c r="C213" i="39"/>
  <c r="W213" i="39" s="1"/>
  <c r="I213" i="39" s="1"/>
  <c r="B213" i="39"/>
  <c r="U213" i="39" s="1"/>
  <c r="A213" i="39"/>
  <c r="E212" i="39"/>
  <c r="D212" i="39"/>
  <c r="C212" i="39"/>
  <c r="W212" i="39" s="1"/>
  <c r="I212" i="39" s="1"/>
  <c r="B212" i="39"/>
  <c r="U212" i="39" s="1"/>
  <c r="A212" i="39"/>
  <c r="E211" i="39"/>
  <c r="D211" i="39"/>
  <c r="C211" i="39"/>
  <c r="W211" i="39" s="1"/>
  <c r="I211" i="39" s="1"/>
  <c r="B211" i="39"/>
  <c r="U211" i="39" s="1"/>
  <c r="AC211" i="39" s="1"/>
  <c r="A211" i="39"/>
  <c r="E210" i="39"/>
  <c r="D210" i="39"/>
  <c r="C210" i="39"/>
  <c r="W210" i="39" s="1"/>
  <c r="I210" i="39" s="1"/>
  <c r="AA210" i="39" s="1"/>
  <c r="B210" i="39"/>
  <c r="U210" i="39" s="1"/>
  <c r="A210" i="39"/>
  <c r="E209" i="39"/>
  <c r="D209" i="39"/>
  <c r="C209" i="39"/>
  <c r="W209" i="39" s="1"/>
  <c r="I209" i="39" s="1"/>
  <c r="AA209" i="39" s="1"/>
  <c r="B209" i="39"/>
  <c r="U209" i="39" s="1"/>
  <c r="A209" i="39"/>
  <c r="E208" i="39"/>
  <c r="D208" i="39"/>
  <c r="C208" i="39"/>
  <c r="W208" i="39" s="1"/>
  <c r="I208" i="39" s="1"/>
  <c r="B208" i="39"/>
  <c r="U208" i="39" s="1"/>
  <c r="A208" i="39"/>
  <c r="E207" i="39"/>
  <c r="D207" i="39"/>
  <c r="C207" i="39"/>
  <c r="W207" i="39" s="1"/>
  <c r="I207" i="39" s="1"/>
  <c r="AA207" i="39" s="1"/>
  <c r="B207" i="39"/>
  <c r="U207" i="39" s="1"/>
  <c r="AC207" i="39" s="1"/>
  <c r="A207" i="39"/>
  <c r="E206" i="39"/>
  <c r="D206" i="39"/>
  <c r="C206" i="39"/>
  <c r="W206" i="39" s="1"/>
  <c r="I206" i="39" s="1"/>
  <c r="AA206" i="39" s="1"/>
  <c r="B206" i="39"/>
  <c r="U206" i="39" s="1"/>
  <c r="A206" i="39"/>
  <c r="E205" i="39"/>
  <c r="D205" i="39"/>
  <c r="C205" i="39"/>
  <c r="W205" i="39" s="1"/>
  <c r="I205" i="39" s="1"/>
  <c r="AA205" i="39" s="1"/>
  <c r="B205" i="39"/>
  <c r="U205" i="39" s="1"/>
  <c r="A205" i="39"/>
  <c r="E204" i="39"/>
  <c r="D204" i="39"/>
  <c r="C204" i="39"/>
  <c r="W204" i="39" s="1"/>
  <c r="I204" i="39" s="1"/>
  <c r="B204" i="39"/>
  <c r="U204" i="39" s="1"/>
  <c r="A204" i="39"/>
  <c r="E203" i="39"/>
  <c r="D203" i="39"/>
  <c r="C203" i="39"/>
  <c r="W203" i="39" s="1"/>
  <c r="I203" i="39" s="1"/>
  <c r="AA203" i="39" s="1"/>
  <c r="B203" i="39"/>
  <c r="U203" i="39" s="1"/>
  <c r="AC203" i="39" s="1"/>
  <c r="A203" i="39"/>
  <c r="E202" i="39"/>
  <c r="D202" i="39"/>
  <c r="C202" i="39"/>
  <c r="W202" i="39" s="1"/>
  <c r="I202" i="39" s="1"/>
  <c r="AA202" i="39" s="1"/>
  <c r="B202" i="39"/>
  <c r="U202" i="39" s="1"/>
  <c r="A202" i="39"/>
  <c r="E201" i="39"/>
  <c r="D201" i="39"/>
  <c r="C201" i="39"/>
  <c r="W201" i="39" s="1"/>
  <c r="I201" i="39" s="1"/>
  <c r="AA201" i="39" s="1"/>
  <c r="B201" i="39"/>
  <c r="U201" i="39" s="1"/>
  <c r="A201" i="39"/>
  <c r="E200" i="39"/>
  <c r="D200" i="39"/>
  <c r="C200" i="39"/>
  <c r="W200" i="39" s="1"/>
  <c r="I200" i="39" s="1"/>
  <c r="B200" i="39"/>
  <c r="U200" i="39" s="1"/>
  <c r="A200" i="39"/>
  <c r="E199" i="39"/>
  <c r="D199" i="39"/>
  <c r="C199" i="39"/>
  <c r="W199" i="39" s="1"/>
  <c r="I199" i="39" s="1"/>
  <c r="AA199" i="39" s="1"/>
  <c r="B199" i="39"/>
  <c r="U199" i="39" s="1"/>
  <c r="AC199" i="39" s="1"/>
  <c r="A199" i="39"/>
  <c r="E198" i="39"/>
  <c r="D198" i="39"/>
  <c r="C198" i="39"/>
  <c r="W198" i="39" s="1"/>
  <c r="I198" i="39" s="1"/>
  <c r="AA198" i="39" s="1"/>
  <c r="B198" i="39"/>
  <c r="U198" i="39" s="1"/>
  <c r="A198" i="39"/>
  <c r="E197" i="39"/>
  <c r="D197" i="39"/>
  <c r="C197" i="39"/>
  <c r="W197" i="39" s="1"/>
  <c r="I197" i="39" s="1"/>
  <c r="AA197" i="39" s="1"/>
  <c r="B197" i="39"/>
  <c r="U197" i="39" s="1"/>
  <c r="A197" i="39"/>
  <c r="E196" i="39"/>
  <c r="D196" i="39"/>
  <c r="C196" i="39"/>
  <c r="W196" i="39" s="1"/>
  <c r="I196" i="39" s="1"/>
  <c r="B196" i="39"/>
  <c r="U196" i="39" s="1"/>
  <c r="A196" i="39"/>
  <c r="E195" i="39"/>
  <c r="D195" i="39"/>
  <c r="C195" i="39"/>
  <c r="W195" i="39" s="1"/>
  <c r="I195" i="39" s="1"/>
  <c r="AA195" i="39" s="1"/>
  <c r="B195" i="39"/>
  <c r="U195" i="39" s="1"/>
  <c r="AC195" i="39" s="1"/>
  <c r="A195" i="39"/>
  <c r="E194" i="39"/>
  <c r="D194" i="39"/>
  <c r="C194" i="39"/>
  <c r="W194" i="39" s="1"/>
  <c r="I194" i="39" s="1"/>
  <c r="AA194" i="39" s="1"/>
  <c r="B194" i="39"/>
  <c r="U194" i="39" s="1"/>
  <c r="A194" i="39"/>
  <c r="E193" i="39"/>
  <c r="D193" i="39"/>
  <c r="C193" i="39"/>
  <c r="W193" i="39" s="1"/>
  <c r="I193" i="39" s="1"/>
  <c r="AA193" i="39" s="1"/>
  <c r="B193" i="39"/>
  <c r="U193" i="39" s="1"/>
  <c r="A193" i="39"/>
  <c r="E192" i="39"/>
  <c r="D192" i="39"/>
  <c r="C192" i="39"/>
  <c r="W192" i="39" s="1"/>
  <c r="I192" i="39" s="1"/>
  <c r="B192" i="39"/>
  <c r="U192" i="39" s="1"/>
  <c r="A192" i="39"/>
  <c r="E191" i="39"/>
  <c r="D191" i="39"/>
  <c r="C191" i="39"/>
  <c r="W191" i="39" s="1"/>
  <c r="I191" i="39" s="1"/>
  <c r="AA191" i="39" s="1"/>
  <c r="B191" i="39"/>
  <c r="U191" i="39" s="1"/>
  <c r="AC191" i="39" s="1"/>
  <c r="A191" i="39"/>
  <c r="E190" i="39"/>
  <c r="D190" i="39"/>
  <c r="C190" i="39"/>
  <c r="W190" i="39" s="1"/>
  <c r="I190" i="39" s="1"/>
  <c r="AA190" i="39" s="1"/>
  <c r="B190" i="39"/>
  <c r="U190" i="39" s="1"/>
  <c r="A190" i="39"/>
  <c r="E189" i="39"/>
  <c r="D189" i="39"/>
  <c r="C189" i="39"/>
  <c r="W189" i="39" s="1"/>
  <c r="I189" i="39" s="1"/>
  <c r="AA189" i="39" s="1"/>
  <c r="B189" i="39"/>
  <c r="U189" i="39" s="1"/>
  <c r="A189" i="39"/>
  <c r="E188" i="39"/>
  <c r="D188" i="39"/>
  <c r="C188" i="39"/>
  <c r="W188" i="39" s="1"/>
  <c r="I188" i="39" s="1"/>
  <c r="B188" i="39"/>
  <c r="U188" i="39" s="1"/>
  <c r="A188" i="39"/>
  <c r="E187" i="39"/>
  <c r="D187" i="39"/>
  <c r="C187" i="39"/>
  <c r="W187" i="39" s="1"/>
  <c r="I187" i="39" s="1"/>
  <c r="AA187" i="39" s="1"/>
  <c r="B187" i="39"/>
  <c r="U187" i="39" s="1"/>
  <c r="AC187" i="39" s="1"/>
  <c r="A187" i="39"/>
  <c r="E186" i="39"/>
  <c r="D186" i="39"/>
  <c r="C186" i="39"/>
  <c r="W186" i="39" s="1"/>
  <c r="I186" i="39" s="1"/>
  <c r="AA186" i="39" s="1"/>
  <c r="B186" i="39"/>
  <c r="U186" i="39" s="1"/>
  <c r="A186" i="39"/>
  <c r="E185" i="39"/>
  <c r="D185" i="39"/>
  <c r="C185" i="39"/>
  <c r="W185" i="39" s="1"/>
  <c r="I185" i="39" s="1"/>
  <c r="AA185" i="39" s="1"/>
  <c r="B185" i="39"/>
  <c r="U185" i="39" s="1"/>
  <c r="A185" i="39"/>
  <c r="E184" i="39"/>
  <c r="D184" i="39"/>
  <c r="C184" i="39"/>
  <c r="W184" i="39" s="1"/>
  <c r="I184" i="39" s="1"/>
  <c r="B184" i="39"/>
  <c r="U184" i="39" s="1"/>
  <c r="A184" i="39"/>
  <c r="E183" i="39"/>
  <c r="D183" i="39"/>
  <c r="C183" i="39"/>
  <c r="W183" i="39" s="1"/>
  <c r="I183" i="39" s="1"/>
  <c r="AA183" i="39" s="1"/>
  <c r="B183" i="39"/>
  <c r="U183" i="39" s="1"/>
  <c r="AC183" i="39" s="1"/>
  <c r="A183" i="39"/>
  <c r="E182" i="39"/>
  <c r="D182" i="39"/>
  <c r="C182" i="39"/>
  <c r="W182" i="39" s="1"/>
  <c r="I182" i="39" s="1"/>
  <c r="AA182" i="39" s="1"/>
  <c r="B182" i="39"/>
  <c r="U182" i="39" s="1"/>
  <c r="A182" i="39"/>
  <c r="E181" i="39"/>
  <c r="D181" i="39"/>
  <c r="C181" i="39"/>
  <c r="W181" i="39" s="1"/>
  <c r="I181" i="39" s="1"/>
  <c r="AA181" i="39" s="1"/>
  <c r="B181" i="39"/>
  <c r="U181" i="39" s="1"/>
  <c r="A181" i="39"/>
  <c r="E180" i="39"/>
  <c r="D180" i="39"/>
  <c r="C180" i="39"/>
  <c r="W180" i="39" s="1"/>
  <c r="I180" i="39" s="1"/>
  <c r="B180" i="39"/>
  <c r="U180" i="39" s="1"/>
  <c r="A180" i="39"/>
  <c r="E179" i="39"/>
  <c r="D179" i="39"/>
  <c r="C179" i="39"/>
  <c r="W179" i="39" s="1"/>
  <c r="I179" i="39" s="1"/>
  <c r="AA179" i="39" s="1"/>
  <c r="B179" i="39"/>
  <c r="U179" i="39" s="1"/>
  <c r="AC179" i="39" s="1"/>
  <c r="A179" i="39"/>
  <c r="E178" i="39"/>
  <c r="D178" i="39"/>
  <c r="C178" i="39"/>
  <c r="W178" i="39" s="1"/>
  <c r="I178" i="39" s="1"/>
  <c r="AA178" i="39" s="1"/>
  <c r="B178" i="39"/>
  <c r="U178" i="39" s="1"/>
  <c r="A178" i="39"/>
  <c r="E177" i="39"/>
  <c r="D177" i="39"/>
  <c r="C177" i="39"/>
  <c r="W177" i="39" s="1"/>
  <c r="I177" i="39" s="1"/>
  <c r="AA177" i="39" s="1"/>
  <c r="B177" i="39"/>
  <c r="U177" i="39" s="1"/>
  <c r="A177" i="39"/>
  <c r="E176" i="39"/>
  <c r="D176" i="39"/>
  <c r="C176" i="39"/>
  <c r="W176" i="39" s="1"/>
  <c r="I176" i="39" s="1"/>
  <c r="B176" i="39"/>
  <c r="U176" i="39" s="1"/>
  <c r="A176" i="39"/>
  <c r="E175" i="39"/>
  <c r="D175" i="39"/>
  <c r="C175" i="39"/>
  <c r="W175" i="39" s="1"/>
  <c r="I175" i="39" s="1"/>
  <c r="AA175" i="39" s="1"/>
  <c r="B175" i="39"/>
  <c r="U175" i="39" s="1"/>
  <c r="AC175" i="39" s="1"/>
  <c r="A175" i="39"/>
  <c r="E174" i="39"/>
  <c r="D174" i="39"/>
  <c r="C174" i="39"/>
  <c r="W174" i="39" s="1"/>
  <c r="I174" i="39" s="1"/>
  <c r="AA174" i="39" s="1"/>
  <c r="B174" i="39"/>
  <c r="U174" i="39" s="1"/>
  <c r="A174" i="39"/>
  <c r="E173" i="39"/>
  <c r="D173" i="39"/>
  <c r="C173" i="39"/>
  <c r="W173" i="39" s="1"/>
  <c r="I173" i="39" s="1"/>
  <c r="AA173" i="39" s="1"/>
  <c r="B173" i="39"/>
  <c r="U173" i="39" s="1"/>
  <c r="A173" i="39"/>
  <c r="E172" i="39"/>
  <c r="D172" i="39"/>
  <c r="C172" i="39"/>
  <c r="W172" i="39" s="1"/>
  <c r="I172" i="39" s="1"/>
  <c r="B172" i="39"/>
  <c r="U172" i="39" s="1"/>
  <c r="A172" i="39"/>
  <c r="E171" i="39"/>
  <c r="D171" i="39"/>
  <c r="C171" i="39"/>
  <c r="W171" i="39" s="1"/>
  <c r="I171" i="39" s="1"/>
  <c r="AA171" i="39" s="1"/>
  <c r="B171" i="39"/>
  <c r="U171" i="39" s="1"/>
  <c r="AC171" i="39" s="1"/>
  <c r="A171" i="39"/>
  <c r="E170" i="39"/>
  <c r="D170" i="39"/>
  <c r="C170" i="39"/>
  <c r="W170" i="39" s="1"/>
  <c r="I170" i="39" s="1"/>
  <c r="AA170" i="39" s="1"/>
  <c r="B170" i="39"/>
  <c r="U170" i="39" s="1"/>
  <c r="A170" i="39"/>
  <c r="E169" i="39"/>
  <c r="D169" i="39"/>
  <c r="C169" i="39"/>
  <c r="W169" i="39" s="1"/>
  <c r="I169" i="39" s="1"/>
  <c r="AA169" i="39" s="1"/>
  <c r="B169" i="39"/>
  <c r="U169" i="39" s="1"/>
  <c r="A169" i="39"/>
  <c r="E168" i="39"/>
  <c r="D168" i="39"/>
  <c r="C168" i="39"/>
  <c r="W168" i="39" s="1"/>
  <c r="I168" i="39" s="1"/>
  <c r="B168" i="39"/>
  <c r="U168" i="39" s="1"/>
  <c r="A168" i="39"/>
  <c r="E167" i="39"/>
  <c r="D167" i="39"/>
  <c r="C167" i="39"/>
  <c r="W167" i="39" s="1"/>
  <c r="I167" i="39" s="1"/>
  <c r="AA167" i="39" s="1"/>
  <c r="B167" i="39"/>
  <c r="U167" i="39" s="1"/>
  <c r="AC167" i="39" s="1"/>
  <c r="A167" i="39"/>
  <c r="E166" i="39"/>
  <c r="D166" i="39"/>
  <c r="C166" i="39"/>
  <c r="W166" i="39" s="1"/>
  <c r="I166" i="39" s="1"/>
  <c r="AA166" i="39" s="1"/>
  <c r="B166" i="39"/>
  <c r="U166" i="39" s="1"/>
  <c r="A166" i="39"/>
  <c r="E165" i="39"/>
  <c r="D165" i="39"/>
  <c r="C165" i="39"/>
  <c r="W165" i="39" s="1"/>
  <c r="I165" i="39" s="1"/>
  <c r="AA165" i="39" s="1"/>
  <c r="B165" i="39"/>
  <c r="U165" i="39" s="1"/>
  <c r="A165" i="39"/>
  <c r="E164" i="39"/>
  <c r="D164" i="39"/>
  <c r="C164" i="39"/>
  <c r="W164" i="39" s="1"/>
  <c r="I164" i="39" s="1"/>
  <c r="B164" i="39"/>
  <c r="U164" i="39" s="1"/>
  <c r="A164" i="39"/>
  <c r="E163" i="39"/>
  <c r="D163" i="39"/>
  <c r="C163" i="39"/>
  <c r="W163" i="39" s="1"/>
  <c r="I163" i="39" s="1"/>
  <c r="AA163" i="39" s="1"/>
  <c r="B163" i="39"/>
  <c r="U163" i="39" s="1"/>
  <c r="AC163" i="39" s="1"/>
  <c r="A163" i="39"/>
  <c r="E162" i="39"/>
  <c r="D162" i="39"/>
  <c r="C162" i="39"/>
  <c r="W162" i="39" s="1"/>
  <c r="I162" i="39" s="1"/>
  <c r="AA162" i="39" s="1"/>
  <c r="B162" i="39"/>
  <c r="U162" i="39" s="1"/>
  <c r="A162" i="39"/>
  <c r="E161" i="39"/>
  <c r="D161" i="39"/>
  <c r="C161" i="39"/>
  <c r="W161" i="39" s="1"/>
  <c r="I161" i="39" s="1"/>
  <c r="AA161" i="39" s="1"/>
  <c r="B161" i="39"/>
  <c r="U161" i="39" s="1"/>
  <c r="A161" i="39"/>
  <c r="E160" i="39"/>
  <c r="D160" i="39"/>
  <c r="C160" i="39"/>
  <c r="W160" i="39" s="1"/>
  <c r="I160" i="39" s="1"/>
  <c r="B160" i="39"/>
  <c r="U160" i="39" s="1"/>
  <c r="A160" i="39"/>
  <c r="E159" i="39"/>
  <c r="D159" i="39"/>
  <c r="C159" i="39"/>
  <c r="W159" i="39" s="1"/>
  <c r="I159" i="39" s="1"/>
  <c r="AA159" i="39" s="1"/>
  <c r="B159" i="39"/>
  <c r="U159" i="39" s="1"/>
  <c r="AC159" i="39" s="1"/>
  <c r="A159" i="39"/>
  <c r="E158" i="39"/>
  <c r="D158" i="39"/>
  <c r="C158" i="39"/>
  <c r="W158" i="39" s="1"/>
  <c r="I158" i="39" s="1"/>
  <c r="AA158" i="39" s="1"/>
  <c r="B158" i="39"/>
  <c r="U158" i="39" s="1"/>
  <c r="A158" i="39"/>
  <c r="E157" i="39"/>
  <c r="D157" i="39"/>
  <c r="C157" i="39"/>
  <c r="W157" i="39" s="1"/>
  <c r="I157" i="39" s="1"/>
  <c r="AA157" i="39" s="1"/>
  <c r="B157" i="39"/>
  <c r="U157" i="39" s="1"/>
  <c r="A157" i="39"/>
  <c r="E156" i="39"/>
  <c r="D156" i="39"/>
  <c r="C156" i="39"/>
  <c r="W156" i="39" s="1"/>
  <c r="I156" i="39" s="1"/>
  <c r="B156" i="39"/>
  <c r="U156" i="39" s="1"/>
  <c r="A156" i="39"/>
  <c r="E155" i="39"/>
  <c r="D155" i="39"/>
  <c r="C155" i="39"/>
  <c r="W155" i="39" s="1"/>
  <c r="I155" i="39" s="1"/>
  <c r="AA155" i="39" s="1"/>
  <c r="B155" i="39"/>
  <c r="U155" i="39" s="1"/>
  <c r="AC155" i="39" s="1"/>
  <c r="A155" i="39"/>
  <c r="E154" i="39"/>
  <c r="D154" i="39"/>
  <c r="C154" i="39"/>
  <c r="W154" i="39" s="1"/>
  <c r="I154" i="39" s="1"/>
  <c r="AA154" i="39" s="1"/>
  <c r="B154" i="39"/>
  <c r="U154" i="39" s="1"/>
  <c r="A154" i="39"/>
  <c r="E153" i="39"/>
  <c r="D153" i="39"/>
  <c r="C153" i="39"/>
  <c r="W153" i="39" s="1"/>
  <c r="I153" i="39" s="1"/>
  <c r="AA153" i="39" s="1"/>
  <c r="B153" i="39"/>
  <c r="U153" i="39" s="1"/>
  <c r="A153" i="39"/>
  <c r="E152" i="39"/>
  <c r="D152" i="39"/>
  <c r="C152" i="39"/>
  <c r="W152" i="39" s="1"/>
  <c r="I152" i="39" s="1"/>
  <c r="B152" i="39"/>
  <c r="U152" i="39" s="1"/>
  <c r="A152" i="39"/>
  <c r="E151" i="39"/>
  <c r="D151" i="39"/>
  <c r="C151" i="39"/>
  <c r="W151" i="39" s="1"/>
  <c r="I151" i="39" s="1"/>
  <c r="AA151" i="39" s="1"/>
  <c r="B151" i="39"/>
  <c r="U151" i="39" s="1"/>
  <c r="AC151" i="39" s="1"/>
  <c r="A151" i="39"/>
  <c r="E150" i="39"/>
  <c r="D150" i="39"/>
  <c r="C150" i="39"/>
  <c r="W150" i="39" s="1"/>
  <c r="I150" i="39" s="1"/>
  <c r="AA150" i="39" s="1"/>
  <c r="B150" i="39"/>
  <c r="U150" i="39" s="1"/>
  <c r="A150" i="39"/>
  <c r="E149" i="39"/>
  <c r="D149" i="39"/>
  <c r="C149" i="39"/>
  <c r="W149" i="39" s="1"/>
  <c r="I149" i="39" s="1"/>
  <c r="AA149" i="39" s="1"/>
  <c r="B149" i="39"/>
  <c r="U149" i="39" s="1"/>
  <c r="A149" i="39"/>
  <c r="E148" i="39"/>
  <c r="D148" i="39"/>
  <c r="C148" i="39"/>
  <c r="W148" i="39" s="1"/>
  <c r="I148" i="39" s="1"/>
  <c r="B148" i="39"/>
  <c r="U148" i="39" s="1"/>
  <c r="A148" i="39"/>
  <c r="E147" i="39"/>
  <c r="D147" i="39"/>
  <c r="C147" i="39"/>
  <c r="W147" i="39" s="1"/>
  <c r="I147" i="39" s="1"/>
  <c r="AA147" i="39" s="1"/>
  <c r="B147" i="39"/>
  <c r="U147" i="39" s="1"/>
  <c r="AC147" i="39" s="1"/>
  <c r="A147" i="39"/>
  <c r="E146" i="39"/>
  <c r="D146" i="39"/>
  <c r="C146" i="39"/>
  <c r="W146" i="39" s="1"/>
  <c r="I146" i="39" s="1"/>
  <c r="AA146" i="39" s="1"/>
  <c r="B146" i="39"/>
  <c r="U146" i="39" s="1"/>
  <c r="A146" i="39"/>
  <c r="E145" i="39"/>
  <c r="D145" i="39"/>
  <c r="C145" i="39"/>
  <c r="W145" i="39" s="1"/>
  <c r="I145" i="39" s="1"/>
  <c r="AA145" i="39" s="1"/>
  <c r="B145" i="39"/>
  <c r="U145" i="39" s="1"/>
  <c r="A145" i="39"/>
  <c r="E144" i="39"/>
  <c r="D144" i="39"/>
  <c r="C144" i="39"/>
  <c r="W144" i="39" s="1"/>
  <c r="I144" i="39" s="1"/>
  <c r="B144" i="39"/>
  <c r="U144" i="39" s="1"/>
  <c r="A144" i="39"/>
  <c r="E143" i="39"/>
  <c r="D143" i="39"/>
  <c r="C143" i="39"/>
  <c r="W143" i="39" s="1"/>
  <c r="I143" i="39" s="1"/>
  <c r="AA143" i="39" s="1"/>
  <c r="B143" i="39"/>
  <c r="U143" i="39" s="1"/>
  <c r="AC143" i="39" s="1"/>
  <c r="A143" i="39"/>
  <c r="E142" i="39"/>
  <c r="D142" i="39"/>
  <c r="C142" i="39"/>
  <c r="W142" i="39" s="1"/>
  <c r="I142" i="39" s="1"/>
  <c r="AA142" i="39" s="1"/>
  <c r="B142" i="39"/>
  <c r="U142" i="39" s="1"/>
  <c r="A142" i="39"/>
  <c r="E141" i="39"/>
  <c r="D141" i="39"/>
  <c r="C141" i="39"/>
  <c r="W141" i="39" s="1"/>
  <c r="I141" i="39" s="1"/>
  <c r="AA141" i="39" s="1"/>
  <c r="B141" i="39"/>
  <c r="U141" i="39" s="1"/>
  <c r="A141" i="39"/>
  <c r="E140" i="39"/>
  <c r="D140" i="39"/>
  <c r="C140" i="39"/>
  <c r="W140" i="39" s="1"/>
  <c r="I140" i="39" s="1"/>
  <c r="B140" i="39"/>
  <c r="U140" i="39" s="1"/>
  <c r="A140" i="39"/>
  <c r="E139" i="39"/>
  <c r="D139" i="39"/>
  <c r="C139" i="39"/>
  <c r="W139" i="39" s="1"/>
  <c r="I139" i="39" s="1"/>
  <c r="AA139" i="39" s="1"/>
  <c r="B139" i="39"/>
  <c r="U139" i="39" s="1"/>
  <c r="AC139" i="39" s="1"/>
  <c r="A139" i="39"/>
  <c r="E138" i="39"/>
  <c r="D138" i="39"/>
  <c r="C138" i="39"/>
  <c r="W138" i="39" s="1"/>
  <c r="I138" i="39" s="1"/>
  <c r="AA138" i="39" s="1"/>
  <c r="B138" i="39"/>
  <c r="U138" i="39" s="1"/>
  <c r="A138" i="39"/>
  <c r="E137" i="39"/>
  <c r="D137" i="39"/>
  <c r="C137" i="39"/>
  <c r="W137" i="39" s="1"/>
  <c r="I137" i="39" s="1"/>
  <c r="AA137" i="39" s="1"/>
  <c r="B137" i="39"/>
  <c r="U137" i="39" s="1"/>
  <c r="A137" i="39"/>
  <c r="E136" i="39"/>
  <c r="D136" i="39"/>
  <c r="C136" i="39"/>
  <c r="W136" i="39" s="1"/>
  <c r="I136" i="39" s="1"/>
  <c r="B136" i="39"/>
  <c r="U136" i="39" s="1"/>
  <c r="A136" i="39"/>
  <c r="E135" i="39"/>
  <c r="D135" i="39"/>
  <c r="C135" i="39"/>
  <c r="W135" i="39" s="1"/>
  <c r="I135" i="39" s="1"/>
  <c r="AA135" i="39" s="1"/>
  <c r="B135" i="39"/>
  <c r="U135" i="39" s="1"/>
  <c r="AC135" i="39" s="1"/>
  <c r="A135" i="39"/>
  <c r="E134" i="39"/>
  <c r="D134" i="39"/>
  <c r="C134" i="39"/>
  <c r="W134" i="39" s="1"/>
  <c r="I134" i="39" s="1"/>
  <c r="AA134" i="39" s="1"/>
  <c r="B134" i="39"/>
  <c r="U134" i="39" s="1"/>
  <c r="A134" i="39"/>
  <c r="E133" i="39"/>
  <c r="D133" i="39"/>
  <c r="C133" i="39"/>
  <c r="W133" i="39" s="1"/>
  <c r="I133" i="39" s="1"/>
  <c r="AA133" i="39" s="1"/>
  <c r="B133" i="39"/>
  <c r="U133" i="39" s="1"/>
  <c r="A133" i="39"/>
  <c r="E132" i="39"/>
  <c r="D132" i="39"/>
  <c r="C132" i="39"/>
  <c r="W132" i="39" s="1"/>
  <c r="I132" i="39" s="1"/>
  <c r="B132" i="39"/>
  <c r="U132" i="39" s="1"/>
  <c r="A132" i="39"/>
  <c r="E131" i="39"/>
  <c r="D131" i="39"/>
  <c r="C131" i="39"/>
  <c r="W131" i="39" s="1"/>
  <c r="I131" i="39" s="1"/>
  <c r="AA131" i="39" s="1"/>
  <c r="B131" i="39"/>
  <c r="U131" i="39" s="1"/>
  <c r="AC131" i="39" s="1"/>
  <c r="A131" i="39"/>
  <c r="E130" i="39"/>
  <c r="D130" i="39"/>
  <c r="C130" i="39"/>
  <c r="W130" i="39" s="1"/>
  <c r="I130" i="39" s="1"/>
  <c r="AA130" i="39" s="1"/>
  <c r="B130" i="39"/>
  <c r="U130" i="39" s="1"/>
  <c r="A130" i="39"/>
  <c r="E129" i="39"/>
  <c r="D129" i="39"/>
  <c r="C129" i="39"/>
  <c r="W129" i="39" s="1"/>
  <c r="I129" i="39" s="1"/>
  <c r="AA129" i="39" s="1"/>
  <c r="B129" i="39"/>
  <c r="U129" i="39" s="1"/>
  <c r="A129" i="39"/>
  <c r="E128" i="39"/>
  <c r="D128" i="39"/>
  <c r="C128" i="39"/>
  <c r="W128" i="39" s="1"/>
  <c r="I128" i="39" s="1"/>
  <c r="B128" i="39"/>
  <c r="U128" i="39" s="1"/>
  <c r="A128" i="39"/>
  <c r="E127" i="39"/>
  <c r="D127" i="39"/>
  <c r="C127" i="39"/>
  <c r="W127" i="39" s="1"/>
  <c r="I127" i="39" s="1"/>
  <c r="AA127" i="39" s="1"/>
  <c r="B127" i="39"/>
  <c r="U127" i="39" s="1"/>
  <c r="AC127" i="39" s="1"/>
  <c r="A127" i="39"/>
  <c r="E126" i="39"/>
  <c r="D126" i="39"/>
  <c r="C126" i="39"/>
  <c r="W126" i="39" s="1"/>
  <c r="I126" i="39" s="1"/>
  <c r="AA126" i="39" s="1"/>
  <c r="B126" i="39"/>
  <c r="U126" i="39" s="1"/>
  <c r="A126" i="39"/>
  <c r="E125" i="39"/>
  <c r="D125" i="39"/>
  <c r="C125" i="39"/>
  <c r="W125" i="39" s="1"/>
  <c r="I125" i="39" s="1"/>
  <c r="AA125" i="39" s="1"/>
  <c r="B125" i="39"/>
  <c r="U125" i="39" s="1"/>
  <c r="A125" i="39"/>
  <c r="E124" i="39"/>
  <c r="D124" i="39"/>
  <c r="C124" i="39"/>
  <c r="W124" i="39" s="1"/>
  <c r="I124" i="39" s="1"/>
  <c r="B124" i="39"/>
  <c r="U124" i="39" s="1"/>
  <c r="A124" i="39"/>
  <c r="E123" i="39"/>
  <c r="D123" i="39"/>
  <c r="C123" i="39"/>
  <c r="W123" i="39" s="1"/>
  <c r="I123" i="39" s="1"/>
  <c r="AA123" i="39" s="1"/>
  <c r="B123" i="39"/>
  <c r="U123" i="39" s="1"/>
  <c r="AC123" i="39" s="1"/>
  <c r="A123" i="39"/>
  <c r="E122" i="39"/>
  <c r="D122" i="39"/>
  <c r="C122" i="39"/>
  <c r="W122" i="39" s="1"/>
  <c r="I122" i="39" s="1"/>
  <c r="AA122" i="39" s="1"/>
  <c r="B122" i="39"/>
  <c r="U122" i="39" s="1"/>
  <c r="A122" i="39"/>
  <c r="E121" i="39"/>
  <c r="D121" i="39"/>
  <c r="C121" i="39"/>
  <c r="W121" i="39" s="1"/>
  <c r="I121" i="39" s="1"/>
  <c r="AA121" i="39" s="1"/>
  <c r="B121" i="39"/>
  <c r="U121" i="39" s="1"/>
  <c r="A121" i="39"/>
  <c r="E120" i="39"/>
  <c r="D120" i="39"/>
  <c r="C120" i="39"/>
  <c r="W120" i="39" s="1"/>
  <c r="I120" i="39" s="1"/>
  <c r="B120" i="39"/>
  <c r="U120" i="39" s="1"/>
  <c r="A120" i="39"/>
  <c r="E119" i="39"/>
  <c r="D119" i="39"/>
  <c r="C119" i="39"/>
  <c r="W119" i="39" s="1"/>
  <c r="I119" i="39" s="1"/>
  <c r="AA119" i="39" s="1"/>
  <c r="B119" i="39"/>
  <c r="U119" i="39" s="1"/>
  <c r="AC119" i="39" s="1"/>
  <c r="A119" i="39"/>
  <c r="E118" i="39"/>
  <c r="D118" i="39"/>
  <c r="C118" i="39"/>
  <c r="W118" i="39" s="1"/>
  <c r="I118" i="39" s="1"/>
  <c r="AA118" i="39" s="1"/>
  <c r="B118" i="39"/>
  <c r="U118" i="39" s="1"/>
  <c r="A118" i="39"/>
  <c r="E117" i="39"/>
  <c r="D117" i="39"/>
  <c r="C117" i="39"/>
  <c r="W117" i="39" s="1"/>
  <c r="I117" i="39" s="1"/>
  <c r="AA117" i="39" s="1"/>
  <c r="B117" i="39"/>
  <c r="U117" i="39" s="1"/>
  <c r="A117" i="39"/>
  <c r="E116" i="39"/>
  <c r="D116" i="39"/>
  <c r="C116" i="39"/>
  <c r="W116" i="39" s="1"/>
  <c r="I116" i="39" s="1"/>
  <c r="B116" i="39"/>
  <c r="U116" i="39" s="1"/>
  <c r="A116" i="39"/>
  <c r="E115" i="39"/>
  <c r="D115" i="39"/>
  <c r="C115" i="39"/>
  <c r="W115" i="39" s="1"/>
  <c r="I115" i="39" s="1"/>
  <c r="AA115" i="39" s="1"/>
  <c r="B115" i="39"/>
  <c r="U115" i="39" s="1"/>
  <c r="AC115" i="39" s="1"/>
  <c r="A115" i="39"/>
  <c r="E114" i="39"/>
  <c r="D114" i="39"/>
  <c r="C114" i="39"/>
  <c r="W114" i="39" s="1"/>
  <c r="I114" i="39" s="1"/>
  <c r="AA114" i="39" s="1"/>
  <c r="B114" i="39"/>
  <c r="U114" i="39" s="1"/>
  <c r="A114" i="39"/>
  <c r="E113" i="39"/>
  <c r="D113" i="39"/>
  <c r="C113" i="39"/>
  <c r="W113" i="39" s="1"/>
  <c r="I113" i="39" s="1"/>
  <c r="AA113" i="39" s="1"/>
  <c r="B113" i="39"/>
  <c r="U113" i="39" s="1"/>
  <c r="A113" i="39"/>
  <c r="E112" i="39"/>
  <c r="D112" i="39"/>
  <c r="C112" i="39"/>
  <c r="W112" i="39" s="1"/>
  <c r="I112" i="39" s="1"/>
  <c r="B112" i="39"/>
  <c r="U112" i="39" s="1"/>
  <c r="A112" i="39"/>
  <c r="E111" i="39"/>
  <c r="D111" i="39"/>
  <c r="C111" i="39"/>
  <c r="W111" i="39" s="1"/>
  <c r="I111" i="39" s="1"/>
  <c r="AA111" i="39" s="1"/>
  <c r="B111" i="39"/>
  <c r="U111" i="39" s="1"/>
  <c r="AC111" i="39" s="1"/>
  <c r="A111" i="39"/>
  <c r="E110" i="39"/>
  <c r="D110" i="39"/>
  <c r="C110" i="39"/>
  <c r="W110" i="39" s="1"/>
  <c r="I110" i="39" s="1"/>
  <c r="AA110" i="39" s="1"/>
  <c r="B110" i="39"/>
  <c r="U110" i="39" s="1"/>
  <c r="A110" i="39"/>
  <c r="E109" i="39"/>
  <c r="D109" i="39"/>
  <c r="C109" i="39"/>
  <c r="W109" i="39" s="1"/>
  <c r="I109" i="39" s="1"/>
  <c r="AA109" i="39" s="1"/>
  <c r="B109" i="39"/>
  <c r="U109" i="39" s="1"/>
  <c r="A109" i="39"/>
  <c r="E108" i="39"/>
  <c r="D108" i="39"/>
  <c r="C108" i="39"/>
  <c r="W108" i="39" s="1"/>
  <c r="I108" i="39" s="1"/>
  <c r="B108" i="39"/>
  <c r="U108" i="39" s="1"/>
  <c r="A108" i="39"/>
  <c r="E107" i="39"/>
  <c r="D107" i="39"/>
  <c r="C107" i="39"/>
  <c r="W107" i="39" s="1"/>
  <c r="I107" i="39" s="1"/>
  <c r="AA107" i="39" s="1"/>
  <c r="B107" i="39"/>
  <c r="U107" i="39" s="1"/>
  <c r="AC107" i="39" s="1"/>
  <c r="A107" i="39"/>
  <c r="E106" i="39"/>
  <c r="D106" i="39"/>
  <c r="C106" i="39"/>
  <c r="W106" i="39" s="1"/>
  <c r="I106" i="39" s="1"/>
  <c r="AA106" i="39" s="1"/>
  <c r="B106" i="39"/>
  <c r="U106" i="39" s="1"/>
  <c r="A106" i="39"/>
  <c r="E105" i="39"/>
  <c r="D105" i="39"/>
  <c r="C105" i="39"/>
  <c r="W105" i="39" s="1"/>
  <c r="I105" i="39" s="1"/>
  <c r="AA105" i="39" s="1"/>
  <c r="B105" i="39"/>
  <c r="U105" i="39" s="1"/>
  <c r="A105" i="39"/>
  <c r="E104" i="39"/>
  <c r="D104" i="39"/>
  <c r="C104" i="39"/>
  <c r="W104" i="39" s="1"/>
  <c r="I104" i="39" s="1"/>
  <c r="B104" i="39"/>
  <c r="U104" i="39" s="1"/>
  <c r="A104" i="39"/>
  <c r="E103" i="39"/>
  <c r="D103" i="39"/>
  <c r="C103" i="39"/>
  <c r="W103" i="39" s="1"/>
  <c r="I103" i="39" s="1"/>
  <c r="AA103" i="39" s="1"/>
  <c r="B103" i="39"/>
  <c r="U103" i="39" s="1"/>
  <c r="AC103" i="39" s="1"/>
  <c r="A103" i="39"/>
  <c r="E102" i="39"/>
  <c r="D102" i="39"/>
  <c r="C102" i="39"/>
  <c r="W102" i="39" s="1"/>
  <c r="I102" i="39" s="1"/>
  <c r="AA102" i="39" s="1"/>
  <c r="B102" i="39"/>
  <c r="U102" i="39" s="1"/>
  <c r="A102" i="39"/>
  <c r="E101" i="39"/>
  <c r="D101" i="39"/>
  <c r="C101" i="39"/>
  <c r="W101" i="39" s="1"/>
  <c r="I101" i="39" s="1"/>
  <c r="AA101" i="39" s="1"/>
  <c r="B101" i="39"/>
  <c r="U101" i="39" s="1"/>
  <c r="A101" i="39"/>
  <c r="E100" i="39"/>
  <c r="D100" i="39"/>
  <c r="C100" i="39"/>
  <c r="W100" i="39" s="1"/>
  <c r="I100" i="39" s="1"/>
  <c r="B100" i="39"/>
  <c r="U100" i="39" s="1"/>
  <c r="A100" i="39"/>
  <c r="E99" i="39"/>
  <c r="D99" i="39"/>
  <c r="C99" i="39"/>
  <c r="W99" i="39" s="1"/>
  <c r="I99" i="39" s="1"/>
  <c r="AA99" i="39" s="1"/>
  <c r="B99" i="39"/>
  <c r="U99" i="39" s="1"/>
  <c r="AC99" i="39" s="1"/>
  <c r="A99" i="39"/>
  <c r="E98" i="39"/>
  <c r="D98" i="39"/>
  <c r="C98" i="39"/>
  <c r="W98" i="39" s="1"/>
  <c r="I98" i="39" s="1"/>
  <c r="AA98" i="39" s="1"/>
  <c r="B98" i="39"/>
  <c r="U98" i="39" s="1"/>
  <c r="A98" i="39"/>
  <c r="E97" i="39"/>
  <c r="D97" i="39"/>
  <c r="C97" i="39"/>
  <c r="W97" i="39" s="1"/>
  <c r="I97" i="39" s="1"/>
  <c r="AA97" i="39" s="1"/>
  <c r="B97" i="39"/>
  <c r="U97" i="39" s="1"/>
  <c r="A97" i="39"/>
  <c r="E96" i="39"/>
  <c r="D96" i="39"/>
  <c r="C96" i="39"/>
  <c r="W96" i="39" s="1"/>
  <c r="I96" i="39" s="1"/>
  <c r="B96" i="39"/>
  <c r="U96" i="39" s="1"/>
  <c r="A96" i="39"/>
  <c r="E95" i="39"/>
  <c r="D95" i="39"/>
  <c r="C95" i="39"/>
  <c r="W95" i="39" s="1"/>
  <c r="I95" i="39" s="1"/>
  <c r="AA95" i="39" s="1"/>
  <c r="B95" i="39"/>
  <c r="U95" i="39" s="1"/>
  <c r="AC95" i="39" s="1"/>
  <c r="A95" i="39"/>
  <c r="E94" i="39"/>
  <c r="D94" i="39"/>
  <c r="C94" i="39"/>
  <c r="W94" i="39" s="1"/>
  <c r="I94" i="39" s="1"/>
  <c r="AA94" i="39" s="1"/>
  <c r="B94" i="39"/>
  <c r="U94" i="39" s="1"/>
  <c r="A94" i="39"/>
  <c r="E93" i="39"/>
  <c r="D93" i="39"/>
  <c r="C93" i="39"/>
  <c r="W93" i="39" s="1"/>
  <c r="I93" i="39" s="1"/>
  <c r="AA93" i="39" s="1"/>
  <c r="B93" i="39"/>
  <c r="U93" i="39" s="1"/>
  <c r="A93" i="39"/>
  <c r="E92" i="39"/>
  <c r="D92" i="39"/>
  <c r="C92" i="39"/>
  <c r="W92" i="39" s="1"/>
  <c r="I92" i="39" s="1"/>
  <c r="B92" i="39"/>
  <c r="U92" i="39" s="1"/>
  <c r="A92" i="39"/>
  <c r="E91" i="39"/>
  <c r="D91" i="39"/>
  <c r="C91" i="39"/>
  <c r="W91" i="39" s="1"/>
  <c r="I91" i="39" s="1"/>
  <c r="AA91" i="39" s="1"/>
  <c r="B91" i="39"/>
  <c r="U91" i="39" s="1"/>
  <c r="AC91" i="39" s="1"/>
  <c r="A91" i="39"/>
  <c r="E90" i="39"/>
  <c r="D90" i="39"/>
  <c r="C90" i="39"/>
  <c r="W90" i="39" s="1"/>
  <c r="I90" i="39" s="1"/>
  <c r="AA90" i="39" s="1"/>
  <c r="B90" i="39"/>
  <c r="U90" i="39" s="1"/>
  <c r="A90" i="39"/>
  <c r="E89" i="39"/>
  <c r="D89" i="39"/>
  <c r="C89" i="39"/>
  <c r="W89" i="39" s="1"/>
  <c r="I89" i="39" s="1"/>
  <c r="AA89" i="39" s="1"/>
  <c r="B89" i="39"/>
  <c r="U89" i="39" s="1"/>
  <c r="A89" i="39"/>
  <c r="E88" i="39"/>
  <c r="D88" i="39"/>
  <c r="C88" i="39"/>
  <c r="W88" i="39" s="1"/>
  <c r="I88" i="39" s="1"/>
  <c r="B88" i="39"/>
  <c r="U88" i="39" s="1"/>
  <c r="A88" i="39"/>
  <c r="E87" i="39"/>
  <c r="D87" i="39"/>
  <c r="C87" i="39"/>
  <c r="W87" i="39" s="1"/>
  <c r="I87" i="39" s="1"/>
  <c r="AA87" i="39" s="1"/>
  <c r="B87" i="39"/>
  <c r="U87" i="39" s="1"/>
  <c r="AC87" i="39" s="1"/>
  <c r="A87" i="39"/>
  <c r="E86" i="39"/>
  <c r="D86" i="39"/>
  <c r="C86" i="39"/>
  <c r="W86" i="39" s="1"/>
  <c r="I86" i="39" s="1"/>
  <c r="AA86" i="39" s="1"/>
  <c r="B86" i="39"/>
  <c r="U86" i="39" s="1"/>
  <c r="A86" i="39"/>
  <c r="E85" i="39"/>
  <c r="D85" i="39"/>
  <c r="C85" i="39"/>
  <c r="W85" i="39" s="1"/>
  <c r="I85" i="39" s="1"/>
  <c r="AA85" i="39" s="1"/>
  <c r="B85" i="39"/>
  <c r="U85" i="39" s="1"/>
  <c r="A85" i="39"/>
  <c r="E84" i="39"/>
  <c r="D84" i="39"/>
  <c r="C84" i="39"/>
  <c r="W84" i="39" s="1"/>
  <c r="I84" i="39" s="1"/>
  <c r="B84" i="39"/>
  <c r="U84" i="39" s="1"/>
  <c r="A84" i="39"/>
  <c r="E83" i="39"/>
  <c r="D83" i="39"/>
  <c r="C83" i="39"/>
  <c r="W83" i="39" s="1"/>
  <c r="I83" i="39" s="1"/>
  <c r="AA83" i="39" s="1"/>
  <c r="B83" i="39"/>
  <c r="U83" i="39" s="1"/>
  <c r="AC83" i="39" s="1"/>
  <c r="A83" i="39"/>
  <c r="E82" i="39"/>
  <c r="D82" i="39"/>
  <c r="C82" i="39"/>
  <c r="W82" i="39" s="1"/>
  <c r="I82" i="39" s="1"/>
  <c r="AA82" i="39" s="1"/>
  <c r="B82" i="39"/>
  <c r="U82" i="39" s="1"/>
  <c r="A82" i="39"/>
  <c r="E81" i="39"/>
  <c r="D81" i="39"/>
  <c r="C81" i="39"/>
  <c r="W81" i="39" s="1"/>
  <c r="I81" i="39" s="1"/>
  <c r="AA81" i="39" s="1"/>
  <c r="B81" i="39"/>
  <c r="U81" i="39" s="1"/>
  <c r="A81" i="39"/>
  <c r="E80" i="39"/>
  <c r="D80" i="39"/>
  <c r="C80" i="39"/>
  <c r="W80" i="39" s="1"/>
  <c r="I80" i="39" s="1"/>
  <c r="B80" i="39"/>
  <c r="U80" i="39" s="1"/>
  <c r="A80" i="39"/>
  <c r="E79" i="39"/>
  <c r="D79" i="39"/>
  <c r="C79" i="39"/>
  <c r="W79" i="39" s="1"/>
  <c r="I79" i="39" s="1"/>
  <c r="AA79" i="39" s="1"/>
  <c r="B79" i="39"/>
  <c r="U79" i="39" s="1"/>
  <c r="AC79" i="39" s="1"/>
  <c r="A79" i="39"/>
  <c r="E78" i="39"/>
  <c r="D78" i="39"/>
  <c r="C78" i="39"/>
  <c r="W78" i="39" s="1"/>
  <c r="I78" i="39" s="1"/>
  <c r="AA78" i="39" s="1"/>
  <c r="B78" i="39"/>
  <c r="U78" i="39" s="1"/>
  <c r="A78" i="39"/>
  <c r="E77" i="39"/>
  <c r="D77" i="39"/>
  <c r="C77" i="39"/>
  <c r="W77" i="39" s="1"/>
  <c r="I77" i="39" s="1"/>
  <c r="AA77" i="39" s="1"/>
  <c r="B77" i="39"/>
  <c r="U77" i="39" s="1"/>
  <c r="A77" i="39"/>
  <c r="E76" i="39"/>
  <c r="D76" i="39"/>
  <c r="C76" i="39"/>
  <c r="W76" i="39" s="1"/>
  <c r="I76" i="39" s="1"/>
  <c r="B76" i="39"/>
  <c r="U76" i="39" s="1"/>
  <c r="A76" i="39"/>
  <c r="E75" i="39"/>
  <c r="D75" i="39"/>
  <c r="C75" i="39"/>
  <c r="W75" i="39" s="1"/>
  <c r="I75" i="39" s="1"/>
  <c r="AA75" i="39" s="1"/>
  <c r="B75" i="39"/>
  <c r="U75" i="39" s="1"/>
  <c r="AC75" i="39" s="1"/>
  <c r="A75" i="39"/>
  <c r="E74" i="39"/>
  <c r="D74" i="39"/>
  <c r="C74" i="39"/>
  <c r="W74" i="39" s="1"/>
  <c r="I74" i="39" s="1"/>
  <c r="AA74" i="39" s="1"/>
  <c r="B74" i="39"/>
  <c r="U74" i="39" s="1"/>
  <c r="A74" i="39"/>
  <c r="E73" i="39"/>
  <c r="D73" i="39"/>
  <c r="C73" i="39"/>
  <c r="W73" i="39" s="1"/>
  <c r="I73" i="39" s="1"/>
  <c r="AA73" i="39" s="1"/>
  <c r="B73" i="39"/>
  <c r="U73" i="39" s="1"/>
  <c r="A73" i="39"/>
  <c r="E72" i="39"/>
  <c r="D72" i="39"/>
  <c r="C72" i="39"/>
  <c r="W72" i="39" s="1"/>
  <c r="I72" i="39" s="1"/>
  <c r="B72" i="39"/>
  <c r="U72" i="39" s="1"/>
  <c r="A72" i="39"/>
  <c r="E71" i="39"/>
  <c r="D71" i="39"/>
  <c r="C71" i="39"/>
  <c r="W71" i="39" s="1"/>
  <c r="I71" i="39" s="1"/>
  <c r="AA71" i="39" s="1"/>
  <c r="B71" i="39"/>
  <c r="U71" i="39" s="1"/>
  <c r="AC71" i="39" s="1"/>
  <c r="A71" i="39"/>
  <c r="E70" i="39"/>
  <c r="D70" i="39"/>
  <c r="C70" i="39"/>
  <c r="W70" i="39" s="1"/>
  <c r="I70" i="39" s="1"/>
  <c r="AA70" i="39" s="1"/>
  <c r="B70" i="39"/>
  <c r="U70" i="39" s="1"/>
  <c r="A70" i="39"/>
  <c r="E69" i="39"/>
  <c r="D69" i="39"/>
  <c r="C69" i="39"/>
  <c r="W69" i="39" s="1"/>
  <c r="I69" i="39" s="1"/>
  <c r="AA69" i="39" s="1"/>
  <c r="B69" i="39"/>
  <c r="U69" i="39" s="1"/>
  <c r="A69" i="39"/>
  <c r="E68" i="39"/>
  <c r="D68" i="39"/>
  <c r="C68" i="39"/>
  <c r="W68" i="39" s="1"/>
  <c r="I68" i="39" s="1"/>
  <c r="B68" i="39"/>
  <c r="U68" i="39" s="1"/>
  <c r="A68" i="39"/>
  <c r="E67" i="39"/>
  <c r="D67" i="39"/>
  <c r="C67" i="39"/>
  <c r="W67" i="39" s="1"/>
  <c r="I67" i="39" s="1"/>
  <c r="AA67" i="39" s="1"/>
  <c r="B67" i="39"/>
  <c r="U67" i="39" s="1"/>
  <c r="AC67" i="39" s="1"/>
  <c r="A67" i="39"/>
  <c r="E66" i="39"/>
  <c r="D66" i="39"/>
  <c r="C66" i="39"/>
  <c r="W66" i="39" s="1"/>
  <c r="I66" i="39" s="1"/>
  <c r="AA66" i="39" s="1"/>
  <c r="B66" i="39"/>
  <c r="U66" i="39" s="1"/>
  <c r="A66" i="39"/>
  <c r="E65" i="39"/>
  <c r="D65" i="39"/>
  <c r="C65" i="39"/>
  <c r="W65" i="39" s="1"/>
  <c r="I65" i="39" s="1"/>
  <c r="AA65" i="39" s="1"/>
  <c r="B65" i="39"/>
  <c r="U65" i="39" s="1"/>
  <c r="A65" i="39"/>
  <c r="E64" i="39"/>
  <c r="D64" i="39"/>
  <c r="C64" i="39"/>
  <c r="W64" i="39" s="1"/>
  <c r="I64" i="39" s="1"/>
  <c r="B64" i="39"/>
  <c r="U64" i="39" s="1"/>
  <c r="A64" i="39"/>
  <c r="E63" i="39"/>
  <c r="D63" i="39"/>
  <c r="C63" i="39"/>
  <c r="W63" i="39" s="1"/>
  <c r="I63" i="39" s="1"/>
  <c r="AA63" i="39" s="1"/>
  <c r="B63" i="39"/>
  <c r="U63" i="39" s="1"/>
  <c r="AC63" i="39" s="1"/>
  <c r="A63" i="39"/>
  <c r="E62" i="39"/>
  <c r="D62" i="39"/>
  <c r="C62" i="39"/>
  <c r="W62" i="39" s="1"/>
  <c r="I62" i="39" s="1"/>
  <c r="AA62" i="39" s="1"/>
  <c r="B62" i="39"/>
  <c r="U62" i="39" s="1"/>
  <c r="A62" i="39"/>
  <c r="E61" i="39"/>
  <c r="D61" i="39"/>
  <c r="C61" i="39"/>
  <c r="W61" i="39" s="1"/>
  <c r="I61" i="39" s="1"/>
  <c r="AA61" i="39" s="1"/>
  <c r="B61" i="39"/>
  <c r="U61" i="39" s="1"/>
  <c r="A61" i="39"/>
  <c r="E60" i="39"/>
  <c r="D60" i="39"/>
  <c r="C60" i="39"/>
  <c r="W60" i="39" s="1"/>
  <c r="I60" i="39" s="1"/>
  <c r="B60" i="39"/>
  <c r="U60" i="39" s="1"/>
  <c r="A60" i="39"/>
  <c r="E59" i="39"/>
  <c r="D59" i="39"/>
  <c r="C59" i="39"/>
  <c r="W59" i="39" s="1"/>
  <c r="I59" i="39" s="1"/>
  <c r="AA59" i="39" s="1"/>
  <c r="B59" i="39"/>
  <c r="U59" i="39" s="1"/>
  <c r="AC59" i="39" s="1"/>
  <c r="A59" i="39"/>
  <c r="E58" i="39"/>
  <c r="D58" i="39"/>
  <c r="C58" i="39"/>
  <c r="W58" i="39" s="1"/>
  <c r="I58" i="39" s="1"/>
  <c r="AA58" i="39" s="1"/>
  <c r="B58" i="39"/>
  <c r="U58" i="39" s="1"/>
  <c r="A58" i="39"/>
  <c r="E57" i="39"/>
  <c r="D57" i="39"/>
  <c r="C57" i="39"/>
  <c r="W57" i="39" s="1"/>
  <c r="I57" i="39" s="1"/>
  <c r="AA57" i="39" s="1"/>
  <c r="B57" i="39"/>
  <c r="U57" i="39" s="1"/>
  <c r="A57" i="39"/>
  <c r="E56" i="39"/>
  <c r="D56" i="39"/>
  <c r="C56" i="39"/>
  <c r="W56" i="39" s="1"/>
  <c r="I56" i="39" s="1"/>
  <c r="B56" i="39"/>
  <c r="U56" i="39" s="1"/>
  <c r="A56" i="39"/>
  <c r="E55" i="39"/>
  <c r="D55" i="39"/>
  <c r="C55" i="39"/>
  <c r="W55" i="39" s="1"/>
  <c r="I55" i="39" s="1"/>
  <c r="AA55" i="39" s="1"/>
  <c r="B55" i="39"/>
  <c r="U55" i="39" s="1"/>
  <c r="AC55" i="39" s="1"/>
  <c r="A55" i="39"/>
  <c r="E54" i="39"/>
  <c r="D54" i="39"/>
  <c r="C54" i="39"/>
  <c r="W54" i="39" s="1"/>
  <c r="I54" i="39" s="1"/>
  <c r="AA54" i="39" s="1"/>
  <c r="B54" i="39"/>
  <c r="U54" i="39" s="1"/>
  <c r="A54" i="39"/>
  <c r="E53" i="39"/>
  <c r="D53" i="39"/>
  <c r="C53" i="39"/>
  <c r="W53" i="39" s="1"/>
  <c r="I53" i="39" s="1"/>
  <c r="AA53" i="39" s="1"/>
  <c r="B53" i="39"/>
  <c r="U53" i="39" s="1"/>
  <c r="A53" i="39"/>
  <c r="E52" i="39"/>
  <c r="D52" i="39"/>
  <c r="C52" i="39"/>
  <c r="W52" i="39" s="1"/>
  <c r="I52" i="39" s="1"/>
  <c r="B52" i="39"/>
  <c r="U52" i="39" s="1"/>
  <c r="A52" i="39"/>
  <c r="E51" i="39"/>
  <c r="D51" i="39"/>
  <c r="C51" i="39"/>
  <c r="W51" i="39" s="1"/>
  <c r="I51" i="39" s="1"/>
  <c r="AA51" i="39" s="1"/>
  <c r="B51" i="39"/>
  <c r="U51" i="39" s="1"/>
  <c r="AC51" i="39" s="1"/>
  <c r="A51" i="39"/>
  <c r="E50" i="39"/>
  <c r="D50" i="39"/>
  <c r="C50" i="39"/>
  <c r="W50" i="39" s="1"/>
  <c r="I50" i="39" s="1"/>
  <c r="AA50" i="39" s="1"/>
  <c r="B50" i="39"/>
  <c r="U50" i="39" s="1"/>
  <c r="A50" i="39"/>
  <c r="E49" i="39"/>
  <c r="D49" i="39"/>
  <c r="C49" i="39"/>
  <c r="W49" i="39" s="1"/>
  <c r="I49" i="39" s="1"/>
  <c r="AA49" i="39" s="1"/>
  <c r="B49" i="39"/>
  <c r="U49" i="39" s="1"/>
  <c r="A49" i="39"/>
  <c r="E48" i="39"/>
  <c r="D48" i="39"/>
  <c r="C48" i="39"/>
  <c r="W48" i="39" s="1"/>
  <c r="I48" i="39" s="1"/>
  <c r="B48" i="39"/>
  <c r="U48" i="39" s="1"/>
  <c r="A48" i="39"/>
  <c r="E47" i="39"/>
  <c r="D47" i="39"/>
  <c r="C47" i="39"/>
  <c r="W47" i="39" s="1"/>
  <c r="I47" i="39" s="1"/>
  <c r="AA47" i="39" s="1"/>
  <c r="B47" i="39"/>
  <c r="U47" i="39" s="1"/>
  <c r="AC47" i="39" s="1"/>
  <c r="A47" i="39"/>
  <c r="E46" i="39"/>
  <c r="D46" i="39"/>
  <c r="C46" i="39"/>
  <c r="W46" i="39" s="1"/>
  <c r="I46" i="39" s="1"/>
  <c r="AA46" i="39" s="1"/>
  <c r="B46" i="39"/>
  <c r="U46" i="39" s="1"/>
  <c r="A46" i="39"/>
  <c r="E45" i="39"/>
  <c r="D45" i="39"/>
  <c r="C45" i="39"/>
  <c r="W45" i="39" s="1"/>
  <c r="I45" i="39" s="1"/>
  <c r="AA45" i="39" s="1"/>
  <c r="B45" i="39"/>
  <c r="U45" i="39" s="1"/>
  <c r="A45" i="39"/>
  <c r="E44" i="39"/>
  <c r="D44" i="39"/>
  <c r="C44" i="39"/>
  <c r="W44" i="39" s="1"/>
  <c r="I44" i="39" s="1"/>
  <c r="B44" i="39"/>
  <c r="U44" i="39" s="1"/>
  <c r="A44" i="39"/>
  <c r="E43" i="39"/>
  <c r="D43" i="39"/>
  <c r="C43" i="39"/>
  <c r="W43" i="39" s="1"/>
  <c r="I43" i="39" s="1"/>
  <c r="AA43" i="39" s="1"/>
  <c r="B43" i="39"/>
  <c r="U43" i="39" s="1"/>
  <c r="AC43" i="39" s="1"/>
  <c r="A43" i="39"/>
  <c r="E42" i="39"/>
  <c r="D42" i="39"/>
  <c r="C42" i="39"/>
  <c r="W42" i="39" s="1"/>
  <c r="I42" i="39" s="1"/>
  <c r="AA42" i="39" s="1"/>
  <c r="B42" i="39"/>
  <c r="U42" i="39" s="1"/>
  <c r="A42" i="39"/>
  <c r="E41" i="39"/>
  <c r="D41" i="39"/>
  <c r="C41" i="39"/>
  <c r="W41" i="39" s="1"/>
  <c r="I41" i="39" s="1"/>
  <c r="AA41" i="39" s="1"/>
  <c r="B41" i="39"/>
  <c r="U41" i="39" s="1"/>
  <c r="A41" i="39"/>
  <c r="E40" i="39"/>
  <c r="D40" i="39"/>
  <c r="C40" i="39"/>
  <c r="W40" i="39" s="1"/>
  <c r="I40" i="39" s="1"/>
  <c r="B40" i="39"/>
  <c r="U40" i="39" s="1"/>
  <c r="A40" i="39"/>
  <c r="E39" i="39"/>
  <c r="D39" i="39"/>
  <c r="C39" i="39"/>
  <c r="W39" i="39" s="1"/>
  <c r="I39" i="39" s="1"/>
  <c r="AA39" i="39" s="1"/>
  <c r="B39" i="39"/>
  <c r="U39" i="39" s="1"/>
  <c r="AC39" i="39" s="1"/>
  <c r="A39" i="39"/>
  <c r="E38" i="39"/>
  <c r="D38" i="39"/>
  <c r="C38" i="39"/>
  <c r="W38" i="39" s="1"/>
  <c r="I38" i="39" s="1"/>
  <c r="AA38" i="39" s="1"/>
  <c r="B38" i="39"/>
  <c r="U38" i="39" s="1"/>
  <c r="A38" i="39"/>
  <c r="E37" i="39"/>
  <c r="D37" i="39"/>
  <c r="C37" i="39"/>
  <c r="W37" i="39" s="1"/>
  <c r="I37" i="39" s="1"/>
  <c r="AA37" i="39" s="1"/>
  <c r="B37" i="39"/>
  <c r="U37" i="39" s="1"/>
  <c r="A37" i="39"/>
  <c r="E36" i="39"/>
  <c r="D36" i="39"/>
  <c r="C36" i="39"/>
  <c r="B36" i="39"/>
  <c r="U36" i="39" s="1"/>
  <c r="A36" i="39"/>
  <c r="E35" i="39"/>
  <c r="D35" i="39"/>
  <c r="C35" i="39"/>
  <c r="B35" i="39"/>
  <c r="U35" i="39" s="1"/>
  <c r="AC35" i="39" s="1"/>
  <c r="A35" i="39"/>
  <c r="E34" i="39"/>
  <c r="D34" i="39"/>
  <c r="C34" i="39"/>
  <c r="B34" i="39"/>
  <c r="U34" i="39" s="1"/>
  <c r="A34" i="39"/>
  <c r="E33" i="39"/>
  <c r="D33" i="39"/>
  <c r="C33" i="39"/>
  <c r="B33" i="39"/>
  <c r="U33" i="39" s="1"/>
  <c r="A33" i="39"/>
  <c r="E32" i="39"/>
  <c r="D32" i="39"/>
  <c r="C32" i="39"/>
  <c r="B32" i="39"/>
  <c r="U32" i="39" s="1"/>
  <c r="A32" i="39"/>
  <c r="E31" i="39"/>
  <c r="D31" i="39"/>
  <c r="C31" i="39"/>
  <c r="B31" i="39"/>
  <c r="U31" i="39" s="1"/>
  <c r="A31" i="39"/>
  <c r="E30" i="39"/>
  <c r="D30" i="39"/>
  <c r="C30" i="39"/>
  <c r="B30" i="39"/>
  <c r="U30" i="39" s="1"/>
  <c r="A30" i="39"/>
  <c r="E29" i="39"/>
  <c r="D29" i="39"/>
  <c r="C29" i="39"/>
  <c r="B29" i="39"/>
  <c r="U29" i="39" s="1"/>
  <c r="A29" i="39"/>
  <c r="E28" i="39"/>
  <c r="D28" i="39"/>
  <c r="C28" i="39"/>
  <c r="B28" i="39"/>
  <c r="U28" i="39" s="1"/>
  <c r="A28" i="39"/>
  <c r="E27" i="39"/>
  <c r="D27" i="39"/>
  <c r="C27" i="39"/>
  <c r="B27" i="39"/>
  <c r="U27" i="39" s="1"/>
  <c r="AC27" i="39" s="1"/>
  <c r="A27" i="39"/>
  <c r="E26" i="39"/>
  <c r="D26" i="39"/>
  <c r="C26" i="39"/>
  <c r="B26" i="39"/>
  <c r="U26" i="39" s="1"/>
  <c r="A26" i="39"/>
  <c r="E25" i="39"/>
  <c r="D25" i="39"/>
  <c r="C25" i="39"/>
  <c r="B25" i="39"/>
  <c r="U25" i="39" s="1"/>
  <c r="A25" i="39"/>
  <c r="E3" i="39"/>
  <c r="M224" i="38"/>
  <c r="M223" i="38"/>
  <c r="M222" i="38"/>
  <c r="M221" i="38"/>
  <c r="M220" i="38"/>
  <c r="M219" i="38"/>
  <c r="M218" i="38"/>
  <c r="M217" i="38"/>
  <c r="M216" i="38"/>
  <c r="M215" i="38"/>
  <c r="M214" i="38"/>
  <c r="M213" i="38"/>
  <c r="M212" i="38"/>
  <c r="M211" i="38"/>
  <c r="M210" i="38"/>
  <c r="M209" i="38"/>
  <c r="M208" i="38"/>
  <c r="M207" i="38"/>
  <c r="M206" i="38"/>
  <c r="M205" i="38"/>
  <c r="M204" i="38"/>
  <c r="M203" i="38"/>
  <c r="M202" i="38"/>
  <c r="M201" i="38"/>
  <c r="M200" i="38"/>
  <c r="M199" i="38"/>
  <c r="M198" i="38"/>
  <c r="M197" i="38"/>
  <c r="M196" i="38"/>
  <c r="M195" i="38"/>
  <c r="M194" i="38"/>
  <c r="M193" i="38"/>
  <c r="M192" i="38"/>
  <c r="M191" i="38"/>
  <c r="M190" i="38"/>
  <c r="M189" i="38"/>
  <c r="M188" i="38"/>
  <c r="M187" i="38"/>
  <c r="M186" i="38"/>
  <c r="M185" i="38"/>
  <c r="M184" i="38"/>
  <c r="M183" i="38"/>
  <c r="M182" i="38"/>
  <c r="M181" i="38"/>
  <c r="M180" i="38"/>
  <c r="M179" i="38"/>
  <c r="M178" i="38"/>
  <c r="M177" i="38"/>
  <c r="M176" i="38"/>
  <c r="M175" i="38"/>
  <c r="M174" i="38"/>
  <c r="M173" i="38"/>
  <c r="M172" i="38"/>
  <c r="M171" i="38"/>
  <c r="M170" i="38"/>
  <c r="M169" i="38"/>
  <c r="M168" i="38"/>
  <c r="M167" i="38"/>
  <c r="M166" i="38"/>
  <c r="M165" i="38"/>
  <c r="M164" i="38"/>
  <c r="M163" i="38"/>
  <c r="M162" i="38"/>
  <c r="M161" i="38"/>
  <c r="M160" i="38"/>
  <c r="M159" i="38"/>
  <c r="M158" i="38"/>
  <c r="M157" i="38"/>
  <c r="M156" i="38"/>
  <c r="M155" i="38"/>
  <c r="M154" i="38"/>
  <c r="M153" i="38"/>
  <c r="M152" i="38"/>
  <c r="M151" i="38"/>
  <c r="M150" i="38"/>
  <c r="M149" i="38"/>
  <c r="M148" i="38"/>
  <c r="M147" i="38"/>
  <c r="M146" i="38"/>
  <c r="M145" i="38"/>
  <c r="M144" i="38"/>
  <c r="M143" i="38"/>
  <c r="M142" i="38"/>
  <c r="M141" i="38"/>
  <c r="M140" i="38"/>
  <c r="M139" i="38"/>
  <c r="M138" i="38"/>
  <c r="M137" i="38"/>
  <c r="M136" i="38"/>
  <c r="M135" i="38"/>
  <c r="M134" i="38"/>
  <c r="M133" i="38"/>
  <c r="M132" i="38"/>
  <c r="M131" i="38"/>
  <c r="M130" i="38"/>
  <c r="M129" i="38"/>
  <c r="M128" i="38"/>
  <c r="M127" i="38"/>
  <c r="M126" i="38"/>
  <c r="M125" i="38"/>
  <c r="M124" i="38"/>
  <c r="M123" i="38"/>
  <c r="M122" i="38"/>
  <c r="M121" i="38"/>
  <c r="M120" i="38"/>
  <c r="M119" i="38"/>
  <c r="M118" i="38"/>
  <c r="M117" i="38"/>
  <c r="M116" i="38"/>
  <c r="M115" i="38"/>
  <c r="M114" i="38"/>
  <c r="M113" i="38"/>
  <c r="M112" i="38"/>
  <c r="M111" i="38"/>
  <c r="M110" i="38"/>
  <c r="M109" i="38"/>
  <c r="M108" i="38"/>
  <c r="M107" i="38"/>
  <c r="M106" i="38"/>
  <c r="M105" i="38"/>
  <c r="M104" i="38"/>
  <c r="M103" i="38"/>
  <c r="M102" i="38"/>
  <c r="M101" i="38"/>
  <c r="M100" i="38"/>
  <c r="M99" i="38"/>
  <c r="M98" i="38"/>
  <c r="M97" i="38"/>
  <c r="M96" i="38"/>
  <c r="M95" i="38"/>
  <c r="M94" i="38"/>
  <c r="M93" i="38"/>
  <c r="M92" i="38"/>
  <c r="M91" i="38"/>
  <c r="M90" i="38"/>
  <c r="M89" i="38"/>
  <c r="M88" i="38"/>
  <c r="M87" i="38"/>
  <c r="M86" i="38"/>
  <c r="M85" i="38"/>
  <c r="M84" i="38"/>
  <c r="M83" i="38"/>
  <c r="M82" i="38"/>
  <c r="M81" i="38"/>
  <c r="M80" i="38"/>
  <c r="M79" i="38"/>
  <c r="M78" i="38"/>
  <c r="M77" i="38"/>
  <c r="M76" i="38"/>
  <c r="M75" i="38"/>
  <c r="M74" i="38"/>
  <c r="M73" i="38"/>
  <c r="M72" i="38"/>
  <c r="M69" i="38"/>
  <c r="M68" i="38"/>
  <c r="M67" i="38"/>
  <c r="M66" i="38"/>
  <c r="M65" i="38"/>
  <c r="M64" i="38"/>
  <c r="M63" i="38"/>
  <c r="M60" i="38"/>
  <c r="M59" i="38"/>
  <c r="M56" i="38"/>
  <c r="M55" i="38"/>
  <c r="M54" i="38"/>
  <c r="M53" i="38"/>
  <c r="M52" i="38"/>
  <c r="M51" i="38"/>
  <c r="M50" i="38"/>
  <c r="M49" i="38"/>
  <c r="M48" i="38"/>
  <c r="M47" i="38"/>
  <c r="M46" i="38"/>
  <c r="M43" i="38"/>
  <c r="M42" i="38"/>
  <c r="M41" i="38"/>
  <c r="M37" i="38"/>
  <c r="H224" i="38"/>
  <c r="H223" i="38"/>
  <c r="H222" i="38"/>
  <c r="H221" i="38"/>
  <c r="H220" i="38"/>
  <c r="H219" i="38"/>
  <c r="H218" i="38"/>
  <c r="H217" i="38"/>
  <c r="H216" i="38"/>
  <c r="H215" i="38"/>
  <c r="H214" i="38"/>
  <c r="H213" i="38"/>
  <c r="H212" i="38"/>
  <c r="H211" i="38"/>
  <c r="H210" i="38"/>
  <c r="H209" i="38"/>
  <c r="H208" i="38"/>
  <c r="H207" i="38"/>
  <c r="H206" i="38"/>
  <c r="H205" i="38"/>
  <c r="H204" i="38"/>
  <c r="H203" i="38"/>
  <c r="H202" i="38"/>
  <c r="H201" i="38"/>
  <c r="H200" i="38"/>
  <c r="H199" i="38"/>
  <c r="H198" i="38"/>
  <c r="H197" i="38"/>
  <c r="H196" i="38"/>
  <c r="H195" i="38"/>
  <c r="H194" i="38"/>
  <c r="H193" i="38"/>
  <c r="H192" i="38"/>
  <c r="H191" i="38"/>
  <c r="H190" i="38"/>
  <c r="H189" i="38"/>
  <c r="H188" i="38"/>
  <c r="H187" i="38"/>
  <c r="H186" i="38"/>
  <c r="H185" i="38"/>
  <c r="H184" i="38"/>
  <c r="H183" i="38"/>
  <c r="H182" i="38"/>
  <c r="H181" i="38"/>
  <c r="H180" i="38"/>
  <c r="H179" i="38"/>
  <c r="H178" i="38"/>
  <c r="H177" i="38"/>
  <c r="H176" i="38"/>
  <c r="H175" i="38"/>
  <c r="H174" i="38"/>
  <c r="H173" i="38"/>
  <c r="H172" i="38"/>
  <c r="H171" i="38"/>
  <c r="H170" i="38"/>
  <c r="H169" i="38"/>
  <c r="H168" i="38"/>
  <c r="H167" i="38"/>
  <c r="H166" i="38"/>
  <c r="H165" i="38"/>
  <c r="H164" i="38"/>
  <c r="H163" i="38"/>
  <c r="H162" i="38"/>
  <c r="H161" i="38"/>
  <c r="H160" i="38"/>
  <c r="H159" i="38"/>
  <c r="H158" i="38"/>
  <c r="H157" i="38"/>
  <c r="H156" i="38"/>
  <c r="H155" i="38"/>
  <c r="H154" i="38"/>
  <c r="H153" i="38"/>
  <c r="H152" i="38"/>
  <c r="H151" i="38"/>
  <c r="H150" i="38"/>
  <c r="H149" i="38"/>
  <c r="H148" i="38"/>
  <c r="H147" i="38"/>
  <c r="H146" i="38"/>
  <c r="H145" i="38"/>
  <c r="H144" i="38"/>
  <c r="H143" i="38"/>
  <c r="H142" i="38"/>
  <c r="H141" i="38"/>
  <c r="H140" i="38"/>
  <c r="H139" i="38"/>
  <c r="H138" i="38"/>
  <c r="H137" i="38"/>
  <c r="H136" i="38"/>
  <c r="H135" i="38"/>
  <c r="H134" i="38"/>
  <c r="H133" i="38"/>
  <c r="H132" i="38"/>
  <c r="H131" i="38"/>
  <c r="H130" i="38"/>
  <c r="H129" i="38"/>
  <c r="H128" i="38"/>
  <c r="H127" i="38"/>
  <c r="H126" i="38"/>
  <c r="H125" i="38"/>
  <c r="H124" i="38"/>
  <c r="H123" i="38"/>
  <c r="H122" i="38"/>
  <c r="H121" i="38"/>
  <c r="H120" i="38"/>
  <c r="H119" i="38"/>
  <c r="H118" i="38"/>
  <c r="H117" i="38"/>
  <c r="H116" i="38"/>
  <c r="H115" i="38"/>
  <c r="H114" i="38"/>
  <c r="H113" i="38"/>
  <c r="H112" i="38"/>
  <c r="H111" i="38"/>
  <c r="H110" i="38"/>
  <c r="H109" i="38"/>
  <c r="H108" i="38"/>
  <c r="H107" i="38"/>
  <c r="H106" i="38"/>
  <c r="H105" i="38"/>
  <c r="H104" i="38"/>
  <c r="H103" i="38"/>
  <c r="H102" i="38"/>
  <c r="H101" i="38"/>
  <c r="H100" i="38"/>
  <c r="H99" i="38"/>
  <c r="H98" i="38"/>
  <c r="H97" i="38"/>
  <c r="H96" i="38"/>
  <c r="H95" i="38"/>
  <c r="H94" i="38"/>
  <c r="H93" i="38"/>
  <c r="H92" i="38"/>
  <c r="H91" i="38"/>
  <c r="H90" i="38"/>
  <c r="H89" i="38"/>
  <c r="H88" i="38"/>
  <c r="H87" i="38"/>
  <c r="H86" i="38"/>
  <c r="H85" i="38"/>
  <c r="H84" i="38"/>
  <c r="H83" i="38"/>
  <c r="H82" i="38"/>
  <c r="H81" i="38"/>
  <c r="H80" i="38"/>
  <c r="H79" i="38"/>
  <c r="H78" i="38"/>
  <c r="H77" i="38"/>
  <c r="H76" i="38"/>
  <c r="H75" i="38"/>
  <c r="H74" i="38"/>
  <c r="H73" i="38"/>
  <c r="H72" i="38"/>
  <c r="H71" i="38"/>
  <c r="H70" i="38"/>
  <c r="H69" i="38"/>
  <c r="H68" i="38"/>
  <c r="H67" i="38"/>
  <c r="H66" i="38"/>
  <c r="H65" i="38"/>
  <c r="H64" i="38"/>
  <c r="H63" i="38"/>
  <c r="H62" i="38"/>
  <c r="H61" i="38"/>
  <c r="H60" i="38"/>
  <c r="H59" i="38"/>
  <c r="H58" i="38"/>
  <c r="H57" i="38"/>
  <c r="H56" i="38"/>
  <c r="H55" i="38"/>
  <c r="H54" i="38"/>
  <c r="H53" i="38"/>
  <c r="H52" i="38"/>
  <c r="H51" i="38"/>
  <c r="H50" i="38"/>
  <c r="H49" i="38"/>
  <c r="H48" i="38"/>
  <c r="H47" i="38"/>
  <c r="H46" i="38"/>
  <c r="H45" i="38"/>
  <c r="H44" i="38"/>
  <c r="H43" i="38"/>
  <c r="H42" i="38"/>
  <c r="H41" i="38"/>
  <c r="H40" i="38"/>
  <c r="H39" i="38"/>
  <c r="H38" i="38"/>
  <c r="H37" i="38"/>
  <c r="H36" i="38"/>
  <c r="H35" i="38"/>
  <c r="H34" i="38"/>
  <c r="H33" i="38"/>
  <c r="H31" i="38"/>
  <c r="H29" i="38"/>
  <c r="H28" i="38"/>
  <c r="E224" i="38"/>
  <c r="D224" i="38"/>
  <c r="C224" i="38"/>
  <c r="W224" i="38" s="1"/>
  <c r="I224" i="38" s="1"/>
  <c r="B224" i="38"/>
  <c r="U224" i="38" s="1"/>
  <c r="AC224" i="38" s="1"/>
  <c r="A224" i="38"/>
  <c r="E223" i="38"/>
  <c r="D223" i="38"/>
  <c r="C223" i="38"/>
  <c r="W223" i="38" s="1"/>
  <c r="I223" i="38" s="1"/>
  <c r="AA223" i="38" s="1"/>
  <c r="B223" i="38"/>
  <c r="U223" i="38" s="1"/>
  <c r="A223" i="38"/>
  <c r="E222" i="38"/>
  <c r="D222" i="38"/>
  <c r="C222" i="38"/>
  <c r="W222" i="38" s="1"/>
  <c r="I222" i="38" s="1"/>
  <c r="B222" i="38"/>
  <c r="U222" i="38" s="1"/>
  <c r="A222" i="38"/>
  <c r="E221" i="38"/>
  <c r="D221" i="38"/>
  <c r="C221" i="38"/>
  <c r="W221" i="38" s="1"/>
  <c r="I221" i="38" s="1"/>
  <c r="B221" i="38"/>
  <c r="U221" i="38" s="1"/>
  <c r="A221" i="38"/>
  <c r="E220" i="38"/>
  <c r="D220" i="38"/>
  <c r="C220" i="38"/>
  <c r="W220" i="38" s="1"/>
  <c r="I220" i="38" s="1"/>
  <c r="B220" i="38"/>
  <c r="U220" i="38" s="1"/>
  <c r="AC220" i="38" s="1"/>
  <c r="A220" i="38"/>
  <c r="E219" i="38"/>
  <c r="D219" i="38"/>
  <c r="C219" i="38"/>
  <c r="W219" i="38" s="1"/>
  <c r="I219" i="38" s="1"/>
  <c r="AA219" i="38" s="1"/>
  <c r="B219" i="38"/>
  <c r="U219" i="38" s="1"/>
  <c r="A219" i="38"/>
  <c r="E218" i="38"/>
  <c r="D218" i="38"/>
  <c r="C218" i="38"/>
  <c r="W218" i="38" s="1"/>
  <c r="I218" i="38" s="1"/>
  <c r="B218" i="38"/>
  <c r="U218" i="38" s="1"/>
  <c r="A218" i="38"/>
  <c r="E217" i="38"/>
  <c r="D217" i="38"/>
  <c r="C217" i="38"/>
  <c r="W217" i="38" s="1"/>
  <c r="I217" i="38" s="1"/>
  <c r="B217" i="38"/>
  <c r="U217" i="38" s="1"/>
  <c r="A217" i="38"/>
  <c r="E216" i="38"/>
  <c r="D216" i="38"/>
  <c r="C216" i="38"/>
  <c r="W216" i="38" s="1"/>
  <c r="I216" i="38" s="1"/>
  <c r="B216" i="38"/>
  <c r="U216" i="38" s="1"/>
  <c r="AC216" i="38" s="1"/>
  <c r="A216" i="38"/>
  <c r="E215" i="38"/>
  <c r="D215" i="38"/>
  <c r="C215" i="38"/>
  <c r="W215" i="38" s="1"/>
  <c r="I215" i="38" s="1"/>
  <c r="AA215" i="38" s="1"/>
  <c r="B215" i="38"/>
  <c r="U215" i="38" s="1"/>
  <c r="A215" i="38"/>
  <c r="E214" i="38"/>
  <c r="D214" i="38"/>
  <c r="C214" i="38"/>
  <c r="W214" i="38" s="1"/>
  <c r="I214" i="38" s="1"/>
  <c r="B214" i="38"/>
  <c r="U214" i="38" s="1"/>
  <c r="A214" i="38"/>
  <c r="E213" i="38"/>
  <c r="D213" i="38"/>
  <c r="C213" i="38"/>
  <c r="W213" i="38" s="1"/>
  <c r="I213" i="38" s="1"/>
  <c r="B213" i="38"/>
  <c r="U213" i="38" s="1"/>
  <c r="A213" i="38"/>
  <c r="E212" i="38"/>
  <c r="D212" i="38"/>
  <c r="C212" i="38"/>
  <c r="W212" i="38" s="1"/>
  <c r="I212" i="38" s="1"/>
  <c r="B212" i="38"/>
  <c r="U212" i="38" s="1"/>
  <c r="AC212" i="38" s="1"/>
  <c r="A212" i="38"/>
  <c r="E211" i="38"/>
  <c r="D211" i="38"/>
  <c r="C211" i="38"/>
  <c r="W211" i="38" s="1"/>
  <c r="I211" i="38" s="1"/>
  <c r="AA211" i="38" s="1"/>
  <c r="B211" i="38"/>
  <c r="U211" i="38" s="1"/>
  <c r="A211" i="38"/>
  <c r="E210" i="38"/>
  <c r="D210" i="38"/>
  <c r="C210" i="38"/>
  <c r="W210" i="38" s="1"/>
  <c r="I210" i="38" s="1"/>
  <c r="B210" i="38"/>
  <c r="U210" i="38" s="1"/>
  <c r="A210" i="38"/>
  <c r="E209" i="38"/>
  <c r="D209" i="38"/>
  <c r="C209" i="38"/>
  <c r="W209" i="38" s="1"/>
  <c r="I209" i="38" s="1"/>
  <c r="B209" i="38"/>
  <c r="U209" i="38" s="1"/>
  <c r="A209" i="38"/>
  <c r="E208" i="38"/>
  <c r="D208" i="38"/>
  <c r="C208" i="38"/>
  <c r="W208" i="38" s="1"/>
  <c r="I208" i="38" s="1"/>
  <c r="B208" i="38"/>
  <c r="U208" i="38" s="1"/>
  <c r="AC208" i="38" s="1"/>
  <c r="A208" i="38"/>
  <c r="E207" i="38"/>
  <c r="D207" i="38"/>
  <c r="C207" i="38"/>
  <c r="W207" i="38" s="1"/>
  <c r="I207" i="38" s="1"/>
  <c r="AA207" i="38" s="1"/>
  <c r="B207" i="38"/>
  <c r="U207" i="38" s="1"/>
  <c r="A207" i="38"/>
  <c r="E206" i="38"/>
  <c r="D206" i="38"/>
  <c r="C206" i="38"/>
  <c r="W206" i="38" s="1"/>
  <c r="I206" i="38" s="1"/>
  <c r="B206" i="38"/>
  <c r="U206" i="38" s="1"/>
  <c r="A206" i="38"/>
  <c r="E205" i="38"/>
  <c r="D205" i="38"/>
  <c r="C205" i="38"/>
  <c r="W205" i="38" s="1"/>
  <c r="I205" i="38" s="1"/>
  <c r="B205" i="38"/>
  <c r="U205" i="38" s="1"/>
  <c r="A205" i="38"/>
  <c r="E204" i="38"/>
  <c r="D204" i="38"/>
  <c r="C204" i="38"/>
  <c r="W204" i="38" s="1"/>
  <c r="I204" i="38" s="1"/>
  <c r="B204" i="38"/>
  <c r="U204" i="38" s="1"/>
  <c r="AC204" i="38" s="1"/>
  <c r="A204" i="38"/>
  <c r="E203" i="38"/>
  <c r="D203" i="38"/>
  <c r="C203" i="38"/>
  <c r="W203" i="38" s="1"/>
  <c r="I203" i="38" s="1"/>
  <c r="AA203" i="38" s="1"/>
  <c r="B203" i="38"/>
  <c r="U203" i="38" s="1"/>
  <c r="A203" i="38"/>
  <c r="E202" i="38"/>
  <c r="D202" i="38"/>
  <c r="C202" i="38"/>
  <c r="W202" i="38" s="1"/>
  <c r="I202" i="38" s="1"/>
  <c r="B202" i="38"/>
  <c r="U202" i="38" s="1"/>
  <c r="A202" i="38"/>
  <c r="E201" i="38"/>
  <c r="D201" i="38"/>
  <c r="C201" i="38"/>
  <c r="W201" i="38" s="1"/>
  <c r="I201" i="38" s="1"/>
  <c r="B201" i="38"/>
  <c r="U201" i="38" s="1"/>
  <c r="A201" i="38"/>
  <c r="E200" i="38"/>
  <c r="D200" i="38"/>
  <c r="C200" i="38"/>
  <c r="W200" i="38" s="1"/>
  <c r="I200" i="38" s="1"/>
  <c r="AA200" i="38" s="1"/>
  <c r="B200" i="38"/>
  <c r="U200" i="38" s="1"/>
  <c r="AC200" i="38" s="1"/>
  <c r="A200" i="38"/>
  <c r="E199" i="38"/>
  <c r="D199" i="38"/>
  <c r="C199" i="38"/>
  <c r="W199" i="38" s="1"/>
  <c r="I199" i="38" s="1"/>
  <c r="AA199" i="38" s="1"/>
  <c r="B199" i="38"/>
  <c r="U199" i="38" s="1"/>
  <c r="A199" i="38"/>
  <c r="E198" i="38"/>
  <c r="D198" i="38"/>
  <c r="C198" i="38"/>
  <c r="W198" i="38" s="1"/>
  <c r="I198" i="38" s="1"/>
  <c r="AA198" i="38" s="1"/>
  <c r="B198" i="38"/>
  <c r="U198" i="38" s="1"/>
  <c r="A198" i="38"/>
  <c r="E197" i="38"/>
  <c r="D197" i="38"/>
  <c r="C197" i="38"/>
  <c r="W197" i="38" s="1"/>
  <c r="I197" i="38" s="1"/>
  <c r="B197" i="38"/>
  <c r="U197" i="38" s="1"/>
  <c r="A197" i="38"/>
  <c r="E196" i="38"/>
  <c r="D196" i="38"/>
  <c r="C196" i="38"/>
  <c r="W196" i="38" s="1"/>
  <c r="I196" i="38" s="1"/>
  <c r="AA196" i="38" s="1"/>
  <c r="B196" i="38"/>
  <c r="U196" i="38" s="1"/>
  <c r="AC196" i="38" s="1"/>
  <c r="A196" i="38"/>
  <c r="E195" i="38"/>
  <c r="D195" i="38"/>
  <c r="C195" i="38"/>
  <c r="W195" i="38" s="1"/>
  <c r="I195" i="38" s="1"/>
  <c r="AA195" i="38" s="1"/>
  <c r="B195" i="38"/>
  <c r="U195" i="38" s="1"/>
  <c r="A195" i="38"/>
  <c r="E194" i="38"/>
  <c r="D194" i="38"/>
  <c r="C194" i="38"/>
  <c r="W194" i="38" s="1"/>
  <c r="I194" i="38" s="1"/>
  <c r="AA194" i="38" s="1"/>
  <c r="B194" i="38"/>
  <c r="U194" i="38" s="1"/>
  <c r="A194" i="38"/>
  <c r="E193" i="38"/>
  <c r="D193" i="38"/>
  <c r="C193" i="38"/>
  <c r="W193" i="38" s="1"/>
  <c r="I193" i="38" s="1"/>
  <c r="B193" i="38"/>
  <c r="U193" i="38" s="1"/>
  <c r="A193" i="38"/>
  <c r="E192" i="38"/>
  <c r="D192" i="38"/>
  <c r="C192" i="38"/>
  <c r="W192" i="38" s="1"/>
  <c r="I192" i="38" s="1"/>
  <c r="AA192" i="38" s="1"/>
  <c r="B192" i="38"/>
  <c r="U192" i="38" s="1"/>
  <c r="AC192" i="38" s="1"/>
  <c r="A192" i="38"/>
  <c r="E191" i="38"/>
  <c r="D191" i="38"/>
  <c r="C191" i="38"/>
  <c r="W191" i="38" s="1"/>
  <c r="I191" i="38" s="1"/>
  <c r="AA191" i="38" s="1"/>
  <c r="B191" i="38"/>
  <c r="U191" i="38" s="1"/>
  <c r="A191" i="38"/>
  <c r="E190" i="38"/>
  <c r="D190" i="38"/>
  <c r="C190" i="38"/>
  <c r="W190" i="38" s="1"/>
  <c r="I190" i="38" s="1"/>
  <c r="AA190" i="38" s="1"/>
  <c r="B190" i="38"/>
  <c r="U190" i="38" s="1"/>
  <c r="A190" i="38"/>
  <c r="E189" i="38"/>
  <c r="D189" i="38"/>
  <c r="C189" i="38"/>
  <c r="W189" i="38" s="1"/>
  <c r="I189" i="38" s="1"/>
  <c r="B189" i="38"/>
  <c r="U189" i="38" s="1"/>
  <c r="A189" i="38"/>
  <c r="E188" i="38"/>
  <c r="D188" i="38"/>
  <c r="C188" i="38"/>
  <c r="W188" i="38" s="1"/>
  <c r="I188" i="38" s="1"/>
  <c r="AA188" i="38" s="1"/>
  <c r="B188" i="38"/>
  <c r="U188" i="38" s="1"/>
  <c r="AC188" i="38" s="1"/>
  <c r="A188" i="38"/>
  <c r="E187" i="38"/>
  <c r="D187" i="38"/>
  <c r="C187" i="38"/>
  <c r="W187" i="38" s="1"/>
  <c r="I187" i="38" s="1"/>
  <c r="AA187" i="38" s="1"/>
  <c r="B187" i="38"/>
  <c r="U187" i="38" s="1"/>
  <c r="A187" i="38"/>
  <c r="E186" i="38"/>
  <c r="D186" i="38"/>
  <c r="C186" i="38"/>
  <c r="W186" i="38" s="1"/>
  <c r="I186" i="38" s="1"/>
  <c r="AA186" i="38" s="1"/>
  <c r="B186" i="38"/>
  <c r="U186" i="38" s="1"/>
  <c r="A186" i="38"/>
  <c r="E185" i="38"/>
  <c r="D185" i="38"/>
  <c r="C185" i="38"/>
  <c r="W185" i="38" s="1"/>
  <c r="I185" i="38" s="1"/>
  <c r="B185" i="38"/>
  <c r="U185" i="38" s="1"/>
  <c r="A185" i="38"/>
  <c r="E184" i="38"/>
  <c r="D184" i="38"/>
  <c r="C184" i="38"/>
  <c r="W184" i="38" s="1"/>
  <c r="I184" i="38" s="1"/>
  <c r="AA184" i="38" s="1"/>
  <c r="B184" i="38"/>
  <c r="U184" i="38" s="1"/>
  <c r="AC184" i="38" s="1"/>
  <c r="A184" i="38"/>
  <c r="E183" i="38"/>
  <c r="D183" i="38"/>
  <c r="C183" i="38"/>
  <c r="W183" i="38" s="1"/>
  <c r="I183" i="38" s="1"/>
  <c r="AA183" i="38" s="1"/>
  <c r="B183" i="38"/>
  <c r="U183" i="38" s="1"/>
  <c r="A183" i="38"/>
  <c r="E182" i="38"/>
  <c r="D182" i="38"/>
  <c r="C182" i="38"/>
  <c r="W182" i="38" s="1"/>
  <c r="I182" i="38" s="1"/>
  <c r="AA182" i="38" s="1"/>
  <c r="B182" i="38"/>
  <c r="U182" i="38" s="1"/>
  <c r="A182" i="38"/>
  <c r="E181" i="38"/>
  <c r="D181" i="38"/>
  <c r="C181" i="38"/>
  <c r="W181" i="38" s="1"/>
  <c r="I181" i="38" s="1"/>
  <c r="B181" i="38"/>
  <c r="U181" i="38" s="1"/>
  <c r="A181" i="38"/>
  <c r="E180" i="38"/>
  <c r="D180" i="38"/>
  <c r="C180" i="38"/>
  <c r="W180" i="38" s="1"/>
  <c r="I180" i="38" s="1"/>
  <c r="AA180" i="38" s="1"/>
  <c r="B180" i="38"/>
  <c r="U180" i="38" s="1"/>
  <c r="AC180" i="38" s="1"/>
  <c r="A180" i="38"/>
  <c r="E179" i="38"/>
  <c r="D179" i="38"/>
  <c r="C179" i="38"/>
  <c r="W179" i="38" s="1"/>
  <c r="I179" i="38" s="1"/>
  <c r="AA179" i="38" s="1"/>
  <c r="B179" i="38"/>
  <c r="U179" i="38" s="1"/>
  <c r="A179" i="38"/>
  <c r="E178" i="38"/>
  <c r="D178" i="38"/>
  <c r="C178" i="38"/>
  <c r="W178" i="38" s="1"/>
  <c r="I178" i="38" s="1"/>
  <c r="AA178" i="38" s="1"/>
  <c r="B178" i="38"/>
  <c r="U178" i="38" s="1"/>
  <c r="A178" i="38"/>
  <c r="E177" i="38"/>
  <c r="D177" i="38"/>
  <c r="C177" i="38"/>
  <c r="W177" i="38" s="1"/>
  <c r="I177" i="38" s="1"/>
  <c r="B177" i="38"/>
  <c r="U177" i="38" s="1"/>
  <c r="A177" i="38"/>
  <c r="E176" i="38"/>
  <c r="D176" i="38"/>
  <c r="C176" i="38"/>
  <c r="W176" i="38" s="1"/>
  <c r="I176" i="38" s="1"/>
  <c r="AA176" i="38" s="1"/>
  <c r="B176" i="38"/>
  <c r="U176" i="38" s="1"/>
  <c r="AC176" i="38" s="1"/>
  <c r="A176" i="38"/>
  <c r="E175" i="38"/>
  <c r="D175" i="38"/>
  <c r="C175" i="38"/>
  <c r="W175" i="38" s="1"/>
  <c r="I175" i="38" s="1"/>
  <c r="AA175" i="38" s="1"/>
  <c r="B175" i="38"/>
  <c r="U175" i="38" s="1"/>
  <c r="A175" i="38"/>
  <c r="E174" i="38"/>
  <c r="D174" i="38"/>
  <c r="C174" i="38"/>
  <c r="W174" i="38" s="1"/>
  <c r="I174" i="38" s="1"/>
  <c r="AA174" i="38" s="1"/>
  <c r="B174" i="38"/>
  <c r="U174" i="38" s="1"/>
  <c r="A174" i="38"/>
  <c r="E173" i="38"/>
  <c r="D173" i="38"/>
  <c r="C173" i="38"/>
  <c r="W173" i="38" s="1"/>
  <c r="I173" i="38" s="1"/>
  <c r="B173" i="38"/>
  <c r="U173" i="38" s="1"/>
  <c r="A173" i="38"/>
  <c r="E172" i="38"/>
  <c r="D172" i="38"/>
  <c r="C172" i="38"/>
  <c r="W172" i="38" s="1"/>
  <c r="I172" i="38" s="1"/>
  <c r="AA172" i="38" s="1"/>
  <c r="B172" i="38"/>
  <c r="U172" i="38" s="1"/>
  <c r="AC172" i="38" s="1"/>
  <c r="A172" i="38"/>
  <c r="E171" i="38"/>
  <c r="D171" i="38"/>
  <c r="C171" i="38"/>
  <c r="W171" i="38" s="1"/>
  <c r="I171" i="38" s="1"/>
  <c r="AA171" i="38" s="1"/>
  <c r="B171" i="38"/>
  <c r="U171" i="38" s="1"/>
  <c r="A171" i="38"/>
  <c r="E170" i="38"/>
  <c r="D170" i="38"/>
  <c r="C170" i="38"/>
  <c r="W170" i="38" s="1"/>
  <c r="I170" i="38" s="1"/>
  <c r="AA170" i="38" s="1"/>
  <c r="B170" i="38"/>
  <c r="U170" i="38" s="1"/>
  <c r="A170" i="38"/>
  <c r="E169" i="38"/>
  <c r="D169" i="38"/>
  <c r="C169" i="38"/>
  <c r="W169" i="38" s="1"/>
  <c r="I169" i="38" s="1"/>
  <c r="B169" i="38"/>
  <c r="U169" i="38" s="1"/>
  <c r="A169" i="38"/>
  <c r="E168" i="38"/>
  <c r="D168" i="38"/>
  <c r="C168" i="38"/>
  <c r="W168" i="38" s="1"/>
  <c r="I168" i="38" s="1"/>
  <c r="AA168" i="38" s="1"/>
  <c r="B168" i="38"/>
  <c r="U168" i="38" s="1"/>
  <c r="AC168" i="38" s="1"/>
  <c r="A168" i="38"/>
  <c r="E167" i="38"/>
  <c r="D167" i="38"/>
  <c r="C167" i="38"/>
  <c r="W167" i="38" s="1"/>
  <c r="I167" i="38" s="1"/>
  <c r="AA167" i="38" s="1"/>
  <c r="B167" i="38"/>
  <c r="U167" i="38" s="1"/>
  <c r="A167" i="38"/>
  <c r="E166" i="38"/>
  <c r="D166" i="38"/>
  <c r="C166" i="38"/>
  <c r="W166" i="38" s="1"/>
  <c r="I166" i="38" s="1"/>
  <c r="AA166" i="38" s="1"/>
  <c r="B166" i="38"/>
  <c r="U166" i="38" s="1"/>
  <c r="A166" i="38"/>
  <c r="E165" i="38"/>
  <c r="D165" i="38"/>
  <c r="C165" i="38"/>
  <c r="W165" i="38" s="1"/>
  <c r="I165" i="38" s="1"/>
  <c r="B165" i="38"/>
  <c r="U165" i="38" s="1"/>
  <c r="A165" i="38"/>
  <c r="E164" i="38"/>
  <c r="D164" i="38"/>
  <c r="C164" i="38"/>
  <c r="W164" i="38" s="1"/>
  <c r="I164" i="38" s="1"/>
  <c r="AA164" i="38" s="1"/>
  <c r="B164" i="38"/>
  <c r="U164" i="38" s="1"/>
  <c r="AC164" i="38" s="1"/>
  <c r="A164" i="38"/>
  <c r="E163" i="38"/>
  <c r="D163" i="38"/>
  <c r="C163" i="38"/>
  <c r="W163" i="38" s="1"/>
  <c r="I163" i="38" s="1"/>
  <c r="AA163" i="38" s="1"/>
  <c r="B163" i="38"/>
  <c r="U163" i="38" s="1"/>
  <c r="A163" i="38"/>
  <c r="E162" i="38"/>
  <c r="D162" i="38"/>
  <c r="C162" i="38"/>
  <c r="W162" i="38" s="1"/>
  <c r="I162" i="38" s="1"/>
  <c r="AA162" i="38" s="1"/>
  <c r="B162" i="38"/>
  <c r="U162" i="38" s="1"/>
  <c r="A162" i="38"/>
  <c r="E161" i="38"/>
  <c r="D161" i="38"/>
  <c r="C161" i="38"/>
  <c r="W161" i="38" s="1"/>
  <c r="I161" i="38" s="1"/>
  <c r="B161" i="38"/>
  <c r="U161" i="38" s="1"/>
  <c r="A161" i="38"/>
  <c r="E160" i="38"/>
  <c r="D160" i="38"/>
  <c r="C160" i="38"/>
  <c r="W160" i="38" s="1"/>
  <c r="I160" i="38" s="1"/>
  <c r="AA160" i="38" s="1"/>
  <c r="B160" i="38"/>
  <c r="U160" i="38" s="1"/>
  <c r="AC160" i="38" s="1"/>
  <c r="A160" i="38"/>
  <c r="E159" i="38"/>
  <c r="D159" i="38"/>
  <c r="C159" i="38"/>
  <c r="W159" i="38" s="1"/>
  <c r="I159" i="38" s="1"/>
  <c r="AA159" i="38" s="1"/>
  <c r="B159" i="38"/>
  <c r="U159" i="38" s="1"/>
  <c r="A159" i="38"/>
  <c r="E158" i="38"/>
  <c r="D158" i="38"/>
  <c r="C158" i="38"/>
  <c r="W158" i="38" s="1"/>
  <c r="I158" i="38" s="1"/>
  <c r="AA158" i="38" s="1"/>
  <c r="B158" i="38"/>
  <c r="U158" i="38" s="1"/>
  <c r="A158" i="38"/>
  <c r="E157" i="38"/>
  <c r="D157" i="38"/>
  <c r="C157" i="38"/>
  <c r="W157" i="38" s="1"/>
  <c r="I157" i="38" s="1"/>
  <c r="B157" i="38"/>
  <c r="U157" i="38" s="1"/>
  <c r="A157" i="38"/>
  <c r="E156" i="38"/>
  <c r="D156" i="38"/>
  <c r="C156" i="38"/>
  <c r="W156" i="38" s="1"/>
  <c r="I156" i="38" s="1"/>
  <c r="AA156" i="38" s="1"/>
  <c r="B156" i="38"/>
  <c r="U156" i="38" s="1"/>
  <c r="AC156" i="38" s="1"/>
  <c r="A156" i="38"/>
  <c r="E155" i="38"/>
  <c r="D155" i="38"/>
  <c r="C155" i="38"/>
  <c r="W155" i="38" s="1"/>
  <c r="I155" i="38" s="1"/>
  <c r="AA155" i="38" s="1"/>
  <c r="B155" i="38"/>
  <c r="U155" i="38" s="1"/>
  <c r="A155" i="38"/>
  <c r="E154" i="38"/>
  <c r="D154" i="38"/>
  <c r="C154" i="38"/>
  <c r="W154" i="38" s="1"/>
  <c r="I154" i="38" s="1"/>
  <c r="AA154" i="38" s="1"/>
  <c r="B154" i="38"/>
  <c r="U154" i="38" s="1"/>
  <c r="A154" i="38"/>
  <c r="E153" i="38"/>
  <c r="D153" i="38"/>
  <c r="C153" i="38"/>
  <c r="W153" i="38" s="1"/>
  <c r="I153" i="38" s="1"/>
  <c r="B153" i="38"/>
  <c r="U153" i="38" s="1"/>
  <c r="A153" i="38"/>
  <c r="E152" i="38"/>
  <c r="D152" i="38"/>
  <c r="C152" i="38"/>
  <c r="W152" i="38" s="1"/>
  <c r="I152" i="38" s="1"/>
  <c r="AA152" i="38" s="1"/>
  <c r="B152" i="38"/>
  <c r="U152" i="38" s="1"/>
  <c r="AC152" i="38" s="1"/>
  <c r="A152" i="38"/>
  <c r="E151" i="38"/>
  <c r="D151" i="38"/>
  <c r="C151" i="38"/>
  <c r="W151" i="38" s="1"/>
  <c r="I151" i="38" s="1"/>
  <c r="AA151" i="38" s="1"/>
  <c r="B151" i="38"/>
  <c r="U151" i="38" s="1"/>
  <c r="A151" i="38"/>
  <c r="E150" i="38"/>
  <c r="D150" i="38"/>
  <c r="C150" i="38"/>
  <c r="W150" i="38" s="1"/>
  <c r="I150" i="38" s="1"/>
  <c r="AA150" i="38" s="1"/>
  <c r="B150" i="38"/>
  <c r="U150" i="38" s="1"/>
  <c r="A150" i="38"/>
  <c r="E149" i="38"/>
  <c r="D149" i="38"/>
  <c r="C149" i="38"/>
  <c r="W149" i="38" s="1"/>
  <c r="I149" i="38" s="1"/>
  <c r="B149" i="38"/>
  <c r="U149" i="38" s="1"/>
  <c r="A149" i="38"/>
  <c r="E148" i="38"/>
  <c r="D148" i="38"/>
  <c r="C148" i="38"/>
  <c r="W148" i="38" s="1"/>
  <c r="I148" i="38" s="1"/>
  <c r="AA148" i="38" s="1"/>
  <c r="B148" i="38"/>
  <c r="U148" i="38" s="1"/>
  <c r="AC148" i="38" s="1"/>
  <c r="A148" i="38"/>
  <c r="E147" i="38"/>
  <c r="D147" i="38"/>
  <c r="C147" i="38"/>
  <c r="W147" i="38" s="1"/>
  <c r="I147" i="38" s="1"/>
  <c r="AA147" i="38" s="1"/>
  <c r="B147" i="38"/>
  <c r="U147" i="38" s="1"/>
  <c r="A147" i="38"/>
  <c r="E146" i="38"/>
  <c r="D146" i="38"/>
  <c r="C146" i="38"/>
  <c r="W146" i="38" s="1"/>
  <c r="I146" i="38" s="1"/>
  <c r="AA146" i="38" s="1"/>
  <c r="B146" i="38"/>
  <c r="U146" i="38" s="1"/>
  <c r="A146" i="38"/>
  <c r="E145" i="38"/>
  <c r="D145" i="38"/>
  <c r="C145" i="38"/>
  <c r="W145" i="38" s="1"/>
  <c r="I145" i="38" s="1"/>
  <c r="B145" i="38"/>
  <c r="U145" i="38" s="1"/>
  <c r="A145" i="38"/>
  <c r="E144" i="38"/>
  <c r="D144" i="38"/>
  <c r="C144" i="38"/>
  <c r="W144" i="38" s="1"/>
  <c r="I144" i="38" s="1"/>
  <c r="AA144" i="38" s="1"/>
  <c r="B144" i="38"/>
  <c r="U144" i="38" s="1"/>
  <c r="AC144" i="38" s="1"/>
  <c r="A144" i="38"/>
  <c r="E143" i="38"/>
  <c r="D143" i="38"/>
  <c r="C143" i="38"/>
  <c r="W143" i="38" s="1"/>
  <c r="I143" i="38" s="1"/>
  <c r="AA143" i="38" s="1"/>
  <c r="B143" i="38"/>
  <c r="U143" i="38" s="1"/>
  <c r="A143" i="38"/>
  <c r="E142" i="38"/>
  <c r="D142" i="38"/>
  <c r="C142" i="38"/>
  <c r="W142" i="38" s="1"/>
  <c r="I142" i="38" s="1"/>
  <c r="AA142" i="38" s="1"/>
  <c r="B142" i="38"/>
  <c r="U142" i="38" s="1"/>
  <c r="A142" i="38"/>
  <c r="E141" i="38"/>
  <c r="D141" i="38"/>
  <c r="C141" i="38"/>
  <c r="W141" i="38" s="1"/>
  <c r="I141" i="38" s="1"/>
  <c r="B141" i="38"/>
  <c r="U141" i="38" s="1"/>
  <c r="A141" i="38"/>
  <c r="E140" i="38"/>
  <c r="D140" i="38"/>
  <c r="C140" i="38"/>
  <c r="W140" i="38" s="1"/>
  <c r="I140" i="38" s="1"/>
  <c r="AA140" i="38" s="1"/>
  <c r="B140" i="38"/>
  <c r="U140" i="38" s="1"/>
  <c r="AC140" i="38" s="1"/>
  <c r="A140" i="38"/>
  <c r="E139" i="38"/>
  <c r="D139" i="38"/>
  <c r="C139" i="38"/>
  <c r="W139" i="38" s="1"/>
  <c r="I139" i="38" s="1"/>
  <c r="AA139" i="38" s="1"/>
  <c r="B139" i="38"/>
  <c r="U139" i="38" s="1"/>
  <c r="A139" i="38"/>
  <c r="E138" i="38"/>
  <c r="D138" i="38"/>
  <c r="C138" i="38"/>
  <c r="W138" i="38" s="1"/>
  <c r="I138" i="38" s="1"/>
  <c r="AA138" i="38" s="1"/>
  <c r="B138" i="38"/>
  <c r="U138" i="38" s="1"/>
  <c r="A138" i="38"/>
  <c r="E137" i="38"/>
  <c r="D137" i="38"/>
  <c r="C137" i="38"/>
  <c r="W137" i="38" s="1"/>
  <c r="I137" i="38" s="1"/>
  <c r="B137" i="38"/>
  <c r="U137" i="38" s="1"/>
  <c r="A137" i="38"/>
  <c r="E136" i="38"/>
  <c r="D136" i="38"/>
  <c r="C136" i="38"/>
  <c r="W136" i="38" s="1"/>
  <c r="I136" i="38" s="1"/>
  <c r="AA136" i="38" s="1"/>
  <c r="B136" i="38"/>
  <c r="U136" i="38" s="1"/>
  <c r="AC136" i="38" s="1"/>
  <c r="A136" i="38"/>
  <c r="E135" i="38"/>
  <c r="D135" i="38"/>
  <c r="C135" i="38"/>
  <c r="W135" i="38" s="1"/>
  <c r="I135" i="38" s="1"/>
  <c r="AA135" i="38" s="1"/>
  <c r="B135" i="38"/>
  <c r="U135" i="38" s="1"/>
  <c r="A135" i="38"/>
  <c r="E134" i="38"/>
  <c r="D134" i="38"/>
  <c r="C134" i="38"/>
  <c r="W134" i="38" s="1"/>
  <c r="I134" i="38" s="1"/>
  <c r="AA134" i="38" s="1"/>
  <c r="B134" i="38"/>
  <c r="U134" i="38" s="1"/>
  <c r="A134" i="38"/>
  <c r="E133" i="38"/>
  <c r="D133" i="38"/>
  <c r="C133" i="38"/>
  <c r="W133" i="38" s="1"/>
  <c r="I133" i="38" s="1"/>
  <c r="B133" i="38"/>
  <c r="U133" i="38" s="1"/>
  <c r="A133" i="38"/>
  <c r="E132" i="38"/>
  <c r="D132" i="38"/>
  <c r="C132" i="38"/>
  <c r="W132" i="38" s="1"/>
  <c r="I132" i="38" s="1"/>
  <c r="AA132" i="38" s="1"/>
  <c r="B132" i="38"/>
  <c r="U132" i="38" s="1"/>
  <c r="AC132" i="38" s="1"/>
  <c r="A132" i="38"/>
  <c r="E131" i="38"/>
  <c r="D131" i="38"/>
  <c r="C131" i="38"/>
  <c r="W131" i="38" s="1"/>
  <c r="I131" i="38" s="1"/>
  <c r="AA131" i="38" s="1"/>
  <c r="B131" i="38"/>
  <c r="U131" i="38" s="1"/>
  <c r="A131" i="38"/>
  <c r="E130" i="38"/>
  <c r="D130" i="38"/>
  <c r="C130" i="38"/>
  <c r="W130" i="38" s="1"/>
  <c r="I130" i="38" s="1"/>
  <c r="AA130" i="38" s="1"/>
  <c r="B130" i="38"/>
  <c r="U130" i="38" s="1"/>
  <c r="A130" i="38"/>
  <c r="E129" i="38"/>
  <c r="D129" i="38"/>
  <c r="C129" i="38"/>
  <c r="W129" i="38" s="1"/>
  <c r="I129" i="38" s="1"/>
  <c r="B129" i="38"/>
  <c r="U129" i="38" s="1"/>
  <c r="A129" i="38"/>
  <c r="E128" i="38"/>
  <c r="D128" i="38"/>
  <c r="C128" i="38"/>
  <c r="W128" i="38" s="1"/>
  <c r="I128" i="38" s="1"/>
  <c r="AA128" i="38" s="1"/>
  <c r="B128" i="38"/>
  <c r="U128" i="38" s="1"/>
  <c r="AC128" i="38" s="1"/>
  <c r="A128" i="38"/>
  <c r="E127" i="38"/>
  <c r="D127" i="38"/>
  <c r="C127" i="38"/>
  <c r="W127" i="38" s="1"/>
  <c r="I127" i="38" s="1"/>
  <c r="AA127" i="38" s="1"/>
  <c r="B127" i="38"/>
  <c r="U127" i="38" s="1"/>
  <c r="A127" i="38"/>
  <c r="E126" i="38"/>
  <c r="D126" i="38"/>
  <c r="C126" i="38"/>
  <c r="W126" i="38" s="1"/>
  <c r="I126" i="38" s="1"/>
  <c r="AA126" i="38" s="1"/>
  <c r="B126" i="38"/>
  <c r="U126" i="38" s="1"/>
  <c r="A126" i="38"/>
  <c r="E125" i="38"/>
  <c r="D125" i="38"/>
  <c r="C125" i="38"/>
  <c r="W125" i="38" s="1"/>
  <c r="I125" i="38" s="1"/>
  <c r="B125" i="38"/>
  <c r="U125" i="38" s="1"/>
  <c r="A125" i="38"/>
  <c r="E124" i="38"/>
  <c r="D124" i="38"/>
  <c r="C124" i="38"/>
  <c r="W124" i="38" s="1"/>
  <c r="I124" i="38" s="1"/>
  <c r="AA124" i="38" s="1"/>
  <c r="B124" i="38"/>
  <c r="U124" i="38" s="1"/>
  <c r="AC124" i="38" s="1"/>
  <c r="A124" i="38"/>
  <c r="E123" i="38"/>
  <c r="D123" i="38"/>
  <c r="C123" i="38"/>
  <c r="W123" i="38" s="1"/>
  <c r="I123" i="38" s="1"/>
  <c r="AA123" i="38" s="1"/>
  <c r="B123" i="38"/>
  <c r="U123" i="38" s="1"/>
  <c r="A123" i="38"/>
  <c r="E122" i="38"/>
  <c r="D122" i="38"/>
  <c r="C122" i="38"/>
  <c r="W122" i="38" s="1"/>
  <c r="I122" i="38" s="1"/>
  <c r="AA122" i="38" s="1"/>
  <c r="B122" i="38"/>
  <c r="U122" i="38" s="1"/>
  <c r="A122" i="38"/>
  <c r="E121" i="38"/>
  <c r="D121" i="38"/>
  <c r="C121" i="38"/>
  <c r="W121" i="38" s="1"/>
  <c r="I121" i="38" s="1"/>
  <c r="B121" i="38"/>
  <c r="U121" i="38" s="1"/>
  <c r="A121" i="38"/>
  <c r="E120" i="38"/>
  <c r="D120" i="38"/>
  <c r="C120" i="38"/>
  <c r="W120" i="38" s="1"/>
  <c r="I120" i="38" s="1"/>
  <c r="AA120" i="38" s="1"/>
  <c r="B120" i="38"/>
  <c r="U120" i="38" s="1"/>
  <c r="AC120" i="38" s="1"/>
  <c r="A120" i="38"/>
  <c r="E119" i="38"/>
  <c r="D119" i="38"/>
  <c r="C119" i="38"/>
  <c r="W119" i="38" s="1"/>
  <c r="I119" i="38" s="1"/>
  <c r="AA119" i="38" s="1"/>
  <c r="B119" i="38"/>
  <c r="U119" i="38" s="1"/>
  <c r="A119" i="38"/>
  <c r="E118" i="38"/>
  <c r="D118" i="38"/>
  <c r="C118" i="38"/>
  <c r="W118" i="38" s="1"/>
  <c r="I118" i="38" s="1"/>
  <c r="AA118" i="38" s="1"/>
  <c r="B118" i="38"/>
  <c r="U118" i="38" s="1"/>
  <c r="A118" i="38"/>
  <c r="E117" i="38"/>
  <c r="D117" i="38"/>
  <c r="C117" i="38"/>
  <c r="W117" i="38" s="1"/>
  <c r="I117" i="38" s="1"/>
  <c r="B117" i="38"/>
  <c r="U117" i="38" s="1"/>
  <c r="A117" i="38"/>
  <c r="E116" i="38"/>
  <c r="D116" i="38"/>
  <c r="C116" i="38"/>
  <c r="W116" i="38" s="1"/>
  <c r="I116" i="38" s="1"/>
  <c r="AA116" i="38" s="1"/>
  <c r="B116" i="38"/>
  <c r="U116" i="38" s="1"/>
  <c r="AC116" i="38" s="1"/>
  <c r="A116" i="38"/>
  <c r="E115" i="38"/>
  <c r="D115" i="38"/>
  <c r="C115" i="38"/>
  <c r="W115" i="38" s="1"/>
  <c r="I115" i="38" s="1"/>
  <c r="AA115" i="38" s="1"/>
  <c r="B115" i="38"/>
  <c r="U115" i="38" s="1"/>
  <c r="A115" i="38"/>
  <c r="E114" i="38"/>
  <c r="D114" i="38"/>
  <c r="C114" i="38"/>
  <c r="W114" i="38" s="1"/>
  <c r="I114" i="38" s="1"/>
  <c r="AA114" i="38" s="1"/>
  <c r="B114" i="38"/>
  <c r="U114" i="38" s="1"/>
  <c r="A114" i="38"/>
  <c r="E113" i="38"/>
  <c r="D113" i="38"/>
  <c r="C113" i="38"/>
  <c r="W113" i="38" s="1"/>
  <c r="I113" i="38" s="1"/>
  <c r="B113" i="38"/>
  <c r="U113" i="38" s="1"/>
  <c r="A113" i="38"/>
  <c r="E112" i="38"/>
  <c r="D112" i="38"/>
  <c r="C112" i="38"/>
  <c r="W112" i="38" s="1"/>
  <c r="I112" i="38" s="1"/>
  <c r="AA112" i="38" s="1"/>
  <c r="B112" i="38"/>
  <c r="U112" i="38" s="1"/>
  <c r="AC112" i="38" s="1"/>
  <c r="A112" i="38"/>
  <c r="E111" i="38"/>
  <c r="D111" i="38"/>
  <c r="C111" i="38"/>
  <c r="W111" i="38" s="1"/>
  <c r="I111" i="38" s="1"/>
  <c r="AA111" i="38" s="1"/>
  <c r="B111" i="38"/>
  <c r="U111" i="38" s="1"/>
  <c r="A111" i="38"/>
  <c r="E110" i="38"/>
  <c r="D110" i="38"/>
  <c r="C110" i="38"/>
  <c r="W110" i="38" s="1"/>
  <c r="I110" i="38" s="1"/>
  <c r="AA110" i="38" s="1"/>
  <c r="B110" i="38"/>
  <c r="U110" i="38" s="1"/>
  <c r="A110" i="38"/>
  <c r="E109" i="38"/>
  <c r="D109" i="38"/>
  <c r="C109" i="38"/>
  <c r="W109" i="38" s="1"/>
  <c r="I109" i="38" s="1"/>
  <c r="B109" i="38"/>
  <c r="U109" i="38" s="1"/>
  <c r="A109" i="38"/>
  <c r="E108" i="38"/>
  <c r="D108" i="38"/>
  <c r="C108" i="38"/>
  <c r="W108" i="38" s="1"/>
  <c r="I108" i="38" s="1"/>
  <c r="AA108" i="38" s="1"/>
  <c r="B108" i="38"/>
  <c r="U108" i="38" s="1"/>
  <c r="AC108" i="38" s="1"/>
  <c r="A108" i="38"/>
  <c r="E107" i="38"/>
  <c r="D107" i="38"/>
  <c r="C107" i="38"/>
  <c r="W107" i="38" s="1"/>
  <c r="I107" i="38" s="1"/>
  <c r="AA107" i="38" s="1"/>
  <c r="B107" i="38"/>
  <c r="U107" i="38" s="1"/>
  <c r="AC107" i="38" s="1"/>
  <c r="A107" i="38"/>
  <c r="E106" i="38"/>
  <c r="D106" i="38"/>
  <c r="C106" i="38"/>
  <c r="W106" i="38" s="1"/>
  <c r="I106" i="38" s="1"/>
  <c r="AA106" i="38" s="1"/>
  <c r="B106" i="38"/>
  <c r="U106" i="38" s="1"/>
  <c r="A106" i="38"/>
  <c r="E105" i="38"/>
  <c r="D105" i="38"/>
  <c r="C105" i="38"/>
  <c r="W105" i="38" s="1"/>
  <c r="I105" i="38" s="1"/>
  <c r="B105" i="38"/>
  <c r="U105" i="38" s="1"/>
  <c r="A105" i="38"/>
  <c r="E104" i="38"/>
  <c r="D104" i="38"/>
  <c r="C104" i="38"/>
  <c r="W104" i="38" s="1"/>
  <c r="I104" i="38" s="1"/>
  <c r="AA104" i="38" s="1"/>
  <c r="B104" i="38"/>
  <c r="U104" i="38" s="1"/>
  <c r="AC104" i="38" s="1"/>
  <c r="A104" i="38"/>
  <c r="E103" i="38"/>
  <c r="D103" i="38"/>
  <c r="C103" i="38"/>
  <c r="W103" i="38" s="1"/>
  <c r="I103" i="38" s="1"/>
  <c r="AA103" i="38" s="1"/>
  <c r="B103" i="38"/>
  <c r="U103" i="38" s="1"/>
  <c r="AC103" i="38" s="1"/>
  <c r="A103" i="38"/>
  <c r="E102" i="38"/>
  <c r="D102" i="38"/>
  <c r="C102" i="38"/>
  <c r="W102" i="38" s="1"/>
  <c r="I102" i="38" s="1"/>
  <c r="AA102" i="38" s="1"/>
  <c r="B102" i="38"/>
  <c r="U102" i="38" s="1"/>
  <c r="A102" i="38"/>
  <c r="E101" i="38"/>
  <c r="D101" i="38"/>
  <c r="C101" i="38"/>
  <c r="W101" i="38" s="1"/>
  <c r="I101" i="38" s="1"/>
  <c r="B101" i="38"/>
  <c r="U101" i="38" s="1"/>
  <c r="A101" i="38"/>
  <c r="E100" i="38"/>
  <c r="D100" i="38"/>
  <c r="C100" i="38"/>
  <c r="W100" i="38" s="1"/>
  <c r="I100" i="38" s="1"/>
  <c r="AA100" i="38" s="1"/>
  <c r="B100" i="38"/>
  <c r="U100" i="38" s="1"/>
  <c r="AC100" i="38" s="1"/>
  <c r="A100" i="38"/>
  <c r="E99" i="38"/>
  <c r="D99" i="38"/>
  <c r="C99" i="38"/>
  <c r="W99" i="38" s="1"/>
  <c r="I99" i="38" s="1"/>
  <c r="AA99" i="38" s="1"/>
  <c r="B99" i="38"/>
  <c r="U99" i="38" s="1"/>
  <c r="AC99" i="38" s="1"/>
  <c r="A99" i="38"/>
  <c r="E98" i="38"/>
  <c r="D98" i="38"/>
  <c r="C98" i="38"/>
  <c r="W98" i="38" s="1"/>
  <c r="I98" i="38" s="1"/>
  <c r="AA98" i="38" s="1"/>
  <c r="B98" i="38"/>
  <c r="U98" i="38" s="1"/>
  <c r="A98" i="38"/>
  <c r="E97" i="38"/>
  <c r="D97" i="38"/>
  <c r="C97" i="38"/>
  <c r="W97" i="38" s="1"/>
  <c r="I97" i="38" s="1"/>
  <c r="B97" i="38"/>
  <c r="U97" i="38" s="1"/>
  <c r="A97" i="38"/>
  <c r="E96" i="38"/>
  <c r="D96" i="38"/>
  <c r="C96" i="38"/>
  <c r="W96" i="38" s="1"/>
  <c r="I96" i="38" s="1"/>
  <c r="AA96" i="38" s="1"/>
  <c r="B96" i="38"/>
  <c r="U96" i="38" s="1"/>
  <c r="AC96" i="38" s="1"/>
  <c r="A96" i="38"/>
  <c r="E95" i="38"/>
  <c r="D95" i="38"/>
  <c r="C95" i="38"/>
  <c r="W95" i="38" s="1"/>
  <c r="I95" i="38" s="1"/>
  <c r="AA95" i="38" s="1"/>
  <c r="B95" i="38"/>
  <c r="U95" i="38" s="1"/>
  <c r="AC95" i="38" s="1"/>
  <c r="A95" i="38"/>
  <c r="E94" i="38"/>
  <c r="D94" i="38"/>
  <c r="C94" i="38"/>
  <c r="W94" i="38" s="1"/>
  <c r="I94" i="38" s="1"/>
  <c r="AA94" i="38" s="1"/>
  <c r="B94" i="38"/>
  <c r="U94" i="38" s="1"/>
  <c r="A94" i="38"/>
  <c r="E93" i="38"/>
  <c r="D93" i="38"/>
  <c r="C93" i="38"/>
  <c r="W93" i="38" s="1"/>
  <c r="I93" i="38" s="1"/>
  <c r="B93" i="38"/>
  <c r="U93" i="38" s="1"/>
  <c r="A93" i="38"/>
  <c r="E92" i="38"/>
  <c r="D92" i="38"/>
  <c r="C92" i="38"/>
  <c r="W92" i="38" s="1"/>
  <c r="I92" i="38" s="1"/>
  <c r="AA92" i="38" s="1"/>
  <c r="B92" i="38"/>
  <c r="U92" i="38" s="1"/>
  <c r="AC92" i="38" s="1"/>
  <c r="A92" i="38"/>
  <c r="E91" i="38"/>
  <c r="D91" i="38"/>
  <c r="C91" i="38"/>
  <c r="W91" i="38" s="1"/>
  <c r="I91" i="38" s="1"/>
  <c r="AA91" i="38" s="1"/>
  <c r="B91" i="38"/>
  <c r="U91" i="38" s="1"/>
  <c r="AC91" i="38" s="1"/>
  <c r="A91" i="38"/>
  <c r="E90" i="38"/>
  <c r="D90" i="38"/>
  <c r="C90" i="38"/>
  <c r="W90" i="38" s="1"/>
  <c r="I90" i="38" s="1"/>
  <c r="AA90" i="38" s="1"/>
  <c r="B90" i="38"/>
  <c r="U90" i="38" s="1"/>
  <c r="A90" i="38"/>
  <c r="E89" i="38"/>
  <c r="D89" i="38"/>
  <c r="C89" i="38"/>
  <c r="W89" i="38" s="1"/>
  <c r="I89" i="38" s="1"/>
  <c r="B89" i="38"/>
  <c r="U89" i="38" s="1"/>
  <c r="A89" i="38"/>
  <c r="E88" i="38"/>
  <c r="D88" i="38"/>
  <c r="C88" i="38"/>
  <c r="W88" i="38" s="1"/>
  <c r="I88" i="38" s="1"/>
  <c r="AA88" i="38" s="1"/>
  <c r="B88" i="38"/>
  <c r="U88" i="38" s="1"/>
  <c r="AC88" i="38" s="1"/>
  <c r="A88" i="38"/>
  <c r="E87" i="38"/>
  <c r="D87" i="38"/>
  <c r="C87" i="38"/>
  <c r="W87" i="38" s="1"/>
  <c r="I87" i="38" s="1"/>
  <c r="AA87" i="38" s="1"/>
  <c r="B87" i="38"/>
  <c r="U87" i="38" s="1"/>
  <c r="AC87" i="38" s="1"/>
  <c r="A87" i="38"/>
  <c r="E86" i="38"/>
  <c r="D86" i="38"/>
  <c r="C86" i="38"/>
  <c r="W86" i="38" s="1"/>
  <c r="I86" i="38" s="1"/>
  <c r="AA86" i="38" s="1"/>
  <c r="B86" i="38"/>
  <c r="U86" i="38" s="1"/>
  <c r="A86" i="38"/>
  <c r="E85" i="38"/>
  <c r="D85" i="38"/>
  <c r="C85" i="38"/>
  <c r="W85" i="38" s="1"/>
  <c r="I85" i="38" s="1"/>
  <c r="B85" i="38"/>
  <c r="U85" i="38" s="1"/>
  <c r="A85" i="38"/>
  <c r="E84" i="38"/>
  <c r="D84" i="38"/>
  <c r="C84" i="38"/>
  <c r="W84" i="38" s="1"/>
  <c r="I84" i="38" s="1"/>
  <c r="AA84" i="38" s="1"/>
  <c r="B84" i="38"/>
  <c r="U84" i="38" s="1"/>
  <c r="AC84" i="38" s="1"/>
  <c r="A84" i="38"/>
  <c r="E83" i="38"/>
  <c r="D83" i="38"/>
  <c r="C83" i="38"/>
  <c r="W83" i="38" s="1"/>
  <c r="I83" i="38" s="1"/>
  <c r="AA83" i="38" s="1"/>
  <c r="B83" i="38"/>
  <c r="U83" i="38" s="1"/>
  <c r="AC83" i="38" s="1"/>
  <c r="A83" i="38"/>
  <c r="E82" i="38"/>
  <c r="D82" i="38"/>
  <c r="C82" i="38"/>
  <c r="W82" i="38" s="1"/>
  <c r="I82" i="38" s="1"/>
  <c r="AA82" i="38" s="1"/>
  <c r="B82" i="38"/>
  <c r="U82" i="38" s="1"/>
  <c r="A82" i="38"/>
  <c r="E81" i="38"/>
  <c r="D81" i="38"/>
  <c r="C81" i="38"/>
  <c r="W81" i="38" s="1"/>
  <c r="I81" i="38" s="1"/>
  <c r="B81" i="38"/>
  <c r="U81" i="38" s="1"/>
  <c r="A81" i="38"/>
  <c r="E80" i="38"/>
  <c r="D80" i="38"/>
  <c r="C80" i="38"/>
  <c r="W80" i="38" s="1"/>
  <c r="I80" i="38" s="1"/>
  <c r="AA80" i="38" s="1"/>
  <c r="B80" i="38"/>
  <c r="U80" i="38" s="1"/>
  <c r="AC80" i="38" s="1"/>
  <c r="A80" i="38"/>
  <c r="E79" i="38"/>
  <c r="D79" i="38"/>
  <c r="C79" i="38"/>
  <c r="W79" i="38" s="1"/>
  <c r="I79" i="38" s="1"/>
  <c r="AA79" i="38" s="1"/>
  <c r="B79" i="38"/>
  <c r="U79" i="38" s="1"/>
  <c r="AC79" i="38" s="1"/>
  <c r="A79" i="38"/>
  <c r="E78" i="38"/>
  <c r="D78" i="38"/>
  <c r="C78" i="38"/>
  <c r="W78" i="38" s="1"/>
  <c r="I78" i="38" s="1"/>
  <c r="AA78" i="38" s="1"/>
  <c r="B78" i="38"/>
  <c r="U78" i="38" s="1"/>
  <c r="A78" i="38"/>
  <c r="E77" i="38"/>
  <c r="D77" i="38"/>
  <c r="C77" i="38"/>
  <c r="W77" i="38" s="1"/>
  <c r="I77" i="38" s="1"/>
  <c r="B77" i="38"/>
  <c r="U77" i="38" s="1"/>
  <c r="A77" i="38"/>
  <c r="E76" i="38"/>
  <c r="D76" i="38"/>
  <c r="C76" i="38"/>
  <c r="W76" i="38" s="1"/>
  <c r="I76" i="38" s="1"/>
  <c r="AA76" i="38" s="1"/>
  <c r="B76" i="38"/>
  <c r="U76" i="38" s="1"/>
  <c r="AC76" i="38" s="1"/>
  <c r="A76" i="38"/>
  <c r="E75" i="38"/>
  <c r="D75" i="38"/>
  <c r="C75" i="38"/>
  <c r="W75" i="38" s="1"/>
  <c r="I75" i="38" s="1"/>
  <c r="AA75" i="38" s="1"/>
  <c r="B75" i="38"/>
  <c r="U75" i="38" s="1"/>
  <c r="AC75" i="38" s="1"/>
  <c r="A75" i="38"/>
  <c r="E74" i="38"/>
  <c r="D74" i="38"/>
  <c r="C74" i="38"/>
  <c r="W74" i="38" s="1"/>
  <c r="I74" i="38" s="1"/>
  <c r="AA74" i="38" s="1"/>
  <c r="B74" i="38"/>
  <c r="U74" i="38" s="1"/>
  <c r="A74" i="38"/>
  <c r="E73" i="38"/>
  <c r="D73" i="38"/>
  <c r="C73" i="38"/>
  <c r="W73" i="38" s="1"/>
  <c r="I73" i="38" s="1"/>
  <c r="B73" i="38"/>
  <c r="U73" i="38" s="1"/>
  <c r="A73" i="38"/>
  <c r="E72" i="38"/>
  <c r="D72" i="38"/>
  <c r="C72" i="38"/>
  <c r="W72" i="38" s="1"/>
  <c r="I72" i="38" s="1"/>
  <c r="AA72" i="38" s="1"/>
  <c r="B72" i="38"/>
  <c r="U72" i="38" s="1"/>
  <c r="AC72" i="38" s="1"/>
  <c r="A72" i="38"/>
  <c r="E71" i="38"/>
  <c r="D71" i="38"/>
  <c r="C71" i="38"/>
  <c r="W71" i="38" s="1"/>
  <c r="I71" i="38" s="1"/>
  <c r="AA71" i="38" s="1"/>
  <c r="B71" i="38"/>
  <c r="U71" i="38" s="1"/>
  <c r="AC71" i="38" s="1"/>
  <c r="A71" i="38"/>
  <c r="E70" i="38"/>
  <c r="D70" i="38"/>
  <c r="C70" i="38"/>
  <c r="W70" i="38" s="1"/>
  <c r="I70" i="38" s="1"/>
  <c r="AA70" i="38" s="1"/>
  <c r="B70" i="38"/>
  <c r="U70" i="38" s="1"/>
  <c r="A70" i="38"/>
  <c r="E69" i="38"/>
  <c r="D69" i="38"/>
  <c r="C69" i="38"/>
  <c r="W69" i="38" s="1"/>
  <c r="I69" i="38" s="1"/>
  <c r="B69" i="38"/>
  <c r="U69" i="38" s="1"/>
  <c r="A69" i="38"/>
  <c r="E68" i="38"/>
  <c r="D68" i="38"/>
  <c r="C68" i="38"/>
  <c r="W68" i="38" s="1"/>
  <c r="I68" i="38" s="1"/>
  <c r="AA68" i="38" s="1"/>
  <c r="B68" i="38"/>
  <c r="U68" i="38" s="1"/>
  <c r="AC68" i="38" s="1"/>
  <c r="A68" i="38"/>
  <c r="E67" i="38"/>
  <c r="D67" i="38"/>
  <c r="C67" i="38"/>
  <c r="W67" i="38" s="1"/>
  <c r="I67" i="38" s="1"/>
  <c r="AA67" i="38" s="1"/>
  <c r="B67" i="38"/>
  <c r="U67" i="38" s="1"/>
  <c r="AC67" i="38" s="1"/>
  <c r="A67" i="38"/>
  <c r="E66" i="38"/>
  <c r="D66" i="38"/>
  <c r="C66" i="38"/>
  <c r="W66" i="38" s="1"/>
  <c r="I66" i="38" s="1"/>
  <c r="AA66" i="38" s="1"/>
  <c r="B66" i="38"/>
  <c r="U66" i="38" s="1"/>
  <c r="A66" i="38"/>
  <c r="E65" i="38"/>
  <c r="D65" i="38"/>
  <c r="C65" i="38"/>
  <c r="W65" i="38" s="1"/>
  <c r="I65" i="38" s="1"/>
  <c r="B65" i="38"/>
  <c r="U65" i="38" s="1"/>
  <c r="A65" i="38"/>
  <c r="E64" i="38"/>
  <c r="D64" i="38"/>
  <c r="C64" i="38"/>
  <c r="W64" i="38" s="1"/>
  <c r="I64" i="38" s="1"/>
  <c r="AA64" i="38" s="1"/>
  <c r="B64" i="38"/>
  <c r="U64" i="38" s="1"/>
  <c r="AC64" i="38" s="1"/>
  <c r="A64" i="38"/>
  <c r="E63" i="38"/>
  <c r="D63" i="38"/>
  <c r="C63" i="38"/>
  <c r="W63" i="38" s="1"/>
  <c r="I63" i="38" s="1"/>
  <c r="AA63" i="38" s="1"/>
  <c r="B63" i="38"/>
  <c r="U63" i="38" s="1"/>
  <c r="AC63" i="38" s="1"/>
  <c r="A63" i="38"/>
  <c r="E62" i="38"/>
  <c r="D62" i="38"/>
  <c r="C62" i="38"/>
  <c r="W62" i="38" s="1"/>
  <c r="I62" i="38" s="1"/>
  <c r="AA62" i="38" s="1"/>
  <c r="B62" i="38"/>
  <c r="U62" i="38" s="1"/>
  <c r="A62" i="38"/>
  <c r="E61" i="38"/>
  <c r="D61" i="38"/>
  <c r="C61" i="38"/>
  <c r="W61" i="38" s="1"/>
  <c r="I61" i="38" s="1"/>
  <c r="B61" i="38"/>
  <c r="U61" i="38" s="1"/>
  <c r="A61" i="38"/>
  <c r="E60" i="38"/>
  <c r="D60" i="38"/>
  <c r="C60" i="38"/>
  <c r="W60" i="38" s="1"/>
  <c r="I60" i="38" s="1"/>
  <c r="AA60" i="38" s="1"/>
  <c r="B60" i="38"/>
  <c r="U60" i="38" s="1"/>
  <c r="AC60" i="38" s="1"/>
  <c r="A60" i="38"/>
  <c r="E59" i="38"/>
  <c r="D59" i="38"/>
  <c r="C59" i="38"/>
  <c r="W59" i="38" s="1"/>
  <c r="I59" i="38" s="1"/>
  <c r="AA59" i="38" s="1"/>
  <c r="B59" i="38"/>
  <c r="U59" i="38" s="1"/>
  <c r="AC59" i="38" s="1"/>
  <c r="A59" i="38"/>
  <c r="E58" i="38"/>
  <c r="D58" i="38"/>
  <c r="C58" i="38"/>
  <c r="W58" i="38" s="1"/>
  <c r="I58" i="38" s="1"/>
  <c r="AA58" i="38" s="1"/>
  <c r="B58" i="38"/>
  <c r="U58" i="38" s="1"/>
  <c r="A58" i="38"/>
  <c r="E57" i="38"/>
  <c r="D57" i="38"/>
  <c r="C57" i="38"/>
  <c r="W57" i="38" s="1"/>
  <c r="I57" i="38" s="1"/>
  <c r="B57" i="38"/>
  <c r="U57" i="38" s="1"/>
  <c r="A57" i="38"/>
  <c r="E56" i="38"/>
  <c r="D56" i="38"/>
  <c r="C56" i="38"/>
  <c r="W56" i="38" s="1"/>
  <c r="I56" i="38" s="1"/>
  <c r="AA56" i="38" s="1"/>
  <c r="B56" i="38"/>
  <c r="U56" i="38" s="1"/>
  <c r="AC56" i="38" s="1"/>
  <c r="A56" i="38"/>
  <c r="E55" i="38"/>
  <c r="D55" i="38"/>
  <c r="C55" i="38"/>
  <c r="W55" i="38" s="1"/>
  <c r="I55" i="38" s="1"/>
  <c r="AA55" i="38" s="1"/>
  <c r="B55" i="38"/>
  <c r="U55" i="38" s="1"/>
  <c r="AC55" i="38" s="1"/>
  <c r="A55" i="38"/>
  <c r="E54" i="38"/>
  <c r="D54" i="38"/>
  <c r="C54" i="38"/>
  <c r="W54" i="38" s="1"/>
  <c r="I54" i="38" s="1"/>
  <c r="AA54" i="38" s="1"/>
  <c r="B54" i="38"/>
  <c r="U54" i="38" s="1"/>
  <c r="A54" i="38"/>
  <c r="E53" i="38"/>
  <c r="D53" i="38"/>
  <c r="C53" i="38"/>
  <c r="W53" i="38" s="1"/>
  <c r="I53" i="38" s="1"/>
  <c r="B53" i="38"/>
  <c r="U53" i="38" s="1"/>
  <c r="A53" i="38"/>
  <c r="E52" i="38"/>
  <c r="D52" i="38"/>
  <c r="C52" i="38"/>
  <c r="W52" i="38" s="1"/>
  <c r="I52" i="38" s="1"/>
  <c r="AA52" i="38" s="1"/>
  <c r="B52" i="38"/>
  <c r="U52" i="38" s="1"/>
  <c r="AC52" i="38" s="1"/>
  <c r="A52" i="38"/>
  <c r="E51" i="38"/>
  <c r="D51" i="38"/>
  <c r="C51" i="38"/>
  <c r="W51" i="38" s="1"/>
  <c r="I51" i="38" s="1"/>
  <c r="AA51" i="38" s="1"/>
  <c r="B51" i="38"/>
  <c r="U51" i="38" s="1"/>
  <c r="AC51" i="38" s="1"/>
  <c r="A51" i="38"/>
  <c r="E50" i="38"/>
  <c r="D50" i="38"/>
  <c r="C50" i="38"/>
  <c r="W50" i="38" s="1"/>
  <c r="I50" i="38" s="1"/>
  <c r="AA50" i="38" s="1"/>
  <c r="B50" i="38"/>
  <c r="U50" i="38" s="1"/>
  <c r="A50" i="38"/>
  <c r="E49" i="38"/>
  <c r="D49" i="38"/>
  <c r="C49" i="38"/>
  <c r="W49" i="38" s="1"/>
  <c r="I49" i="38" s="1"/>
  <c r="B49" i="38"/>
  <c r="U49" i="38" s="1"/>
  <c r="A49" i="38"/>
  <c r="E48" i="38"/>
  <c r="D48" i="38"/>
  <c r="C48" i="38"/>
  <c r="W48" i="38" s="1"/>
  <c r="I48" i="38" s="1"/>
  <c r="AA48" i="38" s="1"/>
  <c r="B48" i="38"/>
  <c r="U48" i="38" s="1"/>
  <c r="AC48" i="38" s="1"/>
  <c r="A48" i="38"/>
  <c r="E47" i="38"/>
  <c r="D47" i="38"/>
  <c r="C47" i="38"/>
  <c r="W47" i="38" s="1"/>
  <c r="I47" i="38" s="1"/>
  <c r="AA47" i="38" s="1"/>
  <c r="B47" i="38"/>
  <c r="U47" i="38" s="1"/>
  <c r="AC47" i="38" s="1"/>
  <c r="A47" i="38"/>
  <c r="E46" i="38"/>
  <c r="D46" i="38"/>
  <c r="C46" i="38"/>
  <c r="W46" i="38" s="1"/>
  <c r="I46" i="38" s="1"/>
  <c r="AA46" i="38" s="1"/>
  <c r="B46" i="38"/>
  <c r="U46" i="38" s="1"/>
  <c r="A46" i="38"/>
  <c r="E45" i="38"/>
  <c r="D45" i="38"/>
  <c r="C45" i="38"/>
  <c r="W45" i="38" s="1"/>
  <c r="I45" i="38" s="1"/>
  <c r="B45" i="38"/>
  <c r="U45" i="38" s="1"/>
  <c r="A45" i="38"/>
  <c r="E44" i="38"/>
  <c r="D44" i="38"/>
  <c r="C44" i="38"/>
  <c r="W44" i="38" s="1"/>
  <c r="I44" i="38" s="1"/>
  <c r="AA44" i="38" s="1"/>
  <c r="B44" i="38"/>
  <c r="U44" i="38" s="1"/>
  <c r="AC44" i="38" s="1"/>
  <c r="A44" i="38"/>
  <c r="E43" i="38"/>
  <c r="D43" i="38"/>
  <c r="C43" i="38"/>
  <c r="W43" i="38" s="1"/>
  <c r="I43" i="38" s="1"/>
  <c r="AA43" i="38" s="1"/>
  <c r="B43" i="38"/>
  <c r="U43" i="38" s="1"/>
  <c r="AC43" i="38" s="1"/>
  <c r="A43" i="38"/>
  <c r="E42" i="38"/>
  <c r="D42" i="38"/>
  <c r="C42" i="38"/>
  <c r="W42" i="38" s="1"/>
  <c r="I42" i="38" s="1"/>
  <c r="AA42" i="38" s="1"/>
  <c r="B42" i="38"/>
  <c r="U42" i="38" s="1"/>
  <c r="A42" i="38"/>
  <c r="E41" i="38"/>
  <c r="D41" i="38"/>
  <c r="C41" i="38"/>
  <c r="W41" i="38" s="1"/>
  <c r="I41" i="38" s="1"/>
  <c r="B41" i="38"/>
  <c r="U41" i="38" s="1"/>
  <c r="A41" i="38"/>
  <c r="E40" i="38"/>
  <c r="D40" i="38"/>
  <c r="C40" i="38"/>
  <c r="W40" i="38" s="1"/>
  <c r="I40" i="38" s="1"/>
  <c r="AA40" i="38" s="1"/>
  <c r="B40" i="38"/>
  <c r="U40" i="38" s="1"/>
  <c r="AC40" i="38" s="1"/>
  <c r="A40" i="38"/>
  <c r="E39" i="38"/>
  <c r="D39" i="38"/>
  <c r="C39" i="38"/>
  <c r="W39" i="38" s="1"/>
  <c r="I39" i="38" s="1"/>
  <c r="AA39" i="38" s="1"/>
  <c r="B39" i="38"/>
  <c r="U39" i="38" s="1"/>
  <c r="AC39" i="38" s="1"/>
  <c r="A39" i="38"/>
  <c r="E38" i="38"/>
  <c r="D38" i="38"/>
  <c r="C38" i="38"/>
  <c r="W38" i="38" s="1"/>
  <c r="I38" i="38" s="1"/>
  <c r="AA38" i="38" s="1"/>
  <c r="B38" i="38"/>
  <c r="U38" i="38" s="1"/>
  <c r="A38" i="38"/>
  <c r="E37" i="38"/>
  <c r="D37" i="38"/>
  <c r="C37" i="38"/>
  <c r="W37" i="38" s="1"/>
  <c r="I37" i="38" s="1"/>
  <c r="B37" i="38"/>
  <c r="U37" i="38" s="1"/>
  <c r="A37" i="38"/>
  <c r="E36" i="38"/>
  <c r="D36" i="38"/>
  <c r="C36" i="38"/>
  <c r="B36" i="38"/>
  <c r="U36" i="38" s="1"/>
  <c r="AC36" i="38" s="1"/>
  <c r="A36" i="38"/>
  <c r="E35" i="38"/>
  <c r="D35" i="38"/>
  <c r="C35" i="38"/>
  <c r="B35" i="38"/>
  <c r="U35" i="38" s="1"/>
  <c r="A35" i="38"/>
  <c r="E34" i="38"/>
  <c r="D34" i="38"/>
  <c r="C34" i="38"/>
  <c r="B34" i="38"/>
  <c r="U34" i="38" s="1"/>
  <c r="A34" i="38"/>
  <c r="E33" i="38"/>
  <c r="D33" i="38"/>
  <c r="C33" i="38"/>
  <c r="B33" i="38"/>
  <c r="U33" i="38" s="1"/>
  <c r="A33" i="38"/>
  <c r="E32" i="38"/>
  <c r="D32" i="38"/>
  <c r="C32" i="38"/>
  <c r="B32" i="38"/>
  <c r="U32" i="38" s="1"/>
  <c r="A32" i="38"/>
  <c r="E31" i="38"/>
  <c r="D31" i="38"/>
  <c r="C31" i="38"/>
  <c r="B31" i="38"/>
  <c r="U31" i="38" s="1"/>
  <c r="A31" i="38"/>
  <c r="E30" i="38"/>
  <c r="D30" i="38"/>
  <c r="C30" i="38"/>
  <c r="B30" i="38"/>
  <c r="U30" i="38" s="1"/>
  <c r="A30" i="38"/>
  <c r="E29" i="38"/>
  <c r="D29" i="38"/>
  <c r="C29" i="38"/>
  <c r="B29" i="38"/>
  <c r="U29" i="38" s="1"/>
  <c r="A29" i="38"/>
  <c r="E28" i="38"/>
  <c r="D28" i="38"/>
  <c r="C28" i="38"/>
  <c r="B28" i="38"/>
  <c r="U28" i="38" s="1"/>
  <c r="A28" i="38"/>
  <c r="E27" i="38"/>
  <c r="D27" i="38"/>
  <c r="C27" i="38"/>
  <c r="B27" i="38"/>
  <c r="U27" i="38" s="1"/>
  <c r="A27" i="38"/>
  <c r="E26" i="38"/>
  <c r="D26" i="38"/>
  <c r="C26" i="38"/>
  <c r="B26" i="38"/>
  <c r="U26" i="38" s="1"/>
  <c r="A26" i="38"/>
  <c r="E25" i="38"/>
  <c r="D25" i="38"/>
  <c r="C25" i="38"/>
  <c r="B25" i="38"/>
  <c r="U25" i="38" s="1"/>
  <c r="A25" i="38"/>
  <c r="E3" i="38"/>
  <c r="M224" i="37"/>
  <c r="M223" i="37"/>
  <c r="M222" i="37"/>
  <c r="M221" i="37"/>
  <c r="M220" i="37"/>
  <c r="M219" i="37"/>
  <c r="M218" i="37"/>
  <c r="M217" i="37"/>
  <c r="M216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5" i="37"/>
  <c r="M164" i="37"/>
  <c r="M163" i="37"/>
  <c r="M162" i="37"/>
  <c r="M161" i="37"/>
  <c r="M160" i="37"/>
  <c r="M159" i="37"/>
  <c r="M158" i="37"/>
  <c r="M157" i="37"/>
  <c r="M156" i="37"/>
  <c r="M155" i="37"/>
  <c r="M154" i="37"/>
  <c r="M153" i="37"/>
  <c r="M152" i="37"/>
  <c r="M151" i="37"/>
  <c r="M150" i="37"/>
  <c r="M149" i="37"/>
  <c r="M148" i="37"/>
  <c r="M147" i="37"/>
  <c r="M146" i="37"/>
  <c r="M145" i="37"/>
  <c r="M144" i="37"/>
  <c r="M143" i="37"/>
  <c r="M142" i="37"/>
  <c r="M141" i="37"/>
  <c r="M140" i="37"/>
  <c r="M139" i="37"/>
  <c r="M138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8" i="37"/>
  <c r="M117" i="37"/>
  <c r="M116" i="37"/>
  <c r="M115" i="37"/>
  <c r="M114" i="37"/>
  <c r="M113" i="37"/>
  <c r="M112" i="37"/>
  <c r="M111" i="37"/>
  <c r="M110" i="37"/>
  <c r="M109" i="37"/>
  <c r="M108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9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69" i="37"/>
  <c r="M68" i="37"/>
  <c r="M67" i="37"/>
  <c r="M66" i="37"/>
  <c r="M65" i="37"/>
  <c r="M64" i="37"/>
  <c r="M63" i="37"/>
  <c r="M60" i="37"/>
  <c r="M59" i="37"/>
  <c r="M56" i="37"/>
  <c r="M55" i="37"/>
  <c r="M54" i="37"/>
  <c r="M53" i="37"/>
  <c r="M52" i="37"/>
  <c r="M51" i="37"/>
  <c r="M50" i="37"/>
  <c r="M49" i="37"/>
  <c r="M48" i="37"/>
  <c r="M47" i="37"/>
  <c r="M46" i="37"/>
  <c r="M43" i="37"/>
  <c r="M42" i="37"/>
  <c r="M41" i="37"/>
  <c r="M37" i="37"/>
  <c r="H224" i="37"/>
  <c r="H223" i="37"/>
  <c r="H222" i="37"/>
  <c r="H221" i="37"/>
  <c r="H220" i="37"/>
  <c r="H219" i="37"/>
  <c r="H218" i="37"/>
  <c r="H217" i="37"/>
  <c r="H216" i="37"/>
  <c r="H215" i="37"/>
  <c r="H214" i="37"/>
  <c r="H213" i="37"/>
  <c r="H212" i="37"/>
  <c r="H211" i="37"/>
  <c r="H210" i="37"/>
  <c r="H209" i="37"/>
  <c r="H208" i="37"/>
  <c r="H207" i="37"/>
  <c r="H206" i="37"/>
  <c r="H205" i="37"/>
  <c r="H204" i="37"/>
  <c r="H203" i="37"/>
  <c r="H202" i="37"/>
  <c r="H201" i="37"/>
  <c r="H200" i="37"/>
  <c r="H199" i="37"/>
  <c r="H198" i="37"/>
  <c r="H197" i="37"/>
  <c r="H196" i="37"/>
  <c r="H195" i="37"/>
  <c r="H194" i="37"/>
  <c r="H193" i="37"/>
  <c r="H192" i="37"/>
  <c r="H191" i="37"/>
  <c r="H190" i="37"/>
  <c r="H189" i="37"/>
  <c r="H188" i="37"/>
  <c r="H187" i="37"/>
  <c r="H186" i="37"/>
  <c r="H185" i="37"/>
  <c r="H184" i="37"/>
  <c r="H183" i="37"/>
  <c r="H182" i="37"/>
  <c r="H181" i="37"/>
  <c r="H180" i="37"/>
  <c r="H179" i="37"/>
  <c r="H178" i="37"/>
  <c r="H177" i="37"/>
  <c r="H176" i="37"/>
  <c r="H175" i="37"/>
  <c r="H174" i="37"/>
  <c r="H173" i="37"/>
  <c r="H172" i="37"/>
  <c r="H171" i="37"/>
  <c r="H170" i="37"/>
  <c r="H169" i="37"/>
  <c r="H168" i="37"/>
  <c r="H167" i="37"/>
  <c r="H166" i="37"/>
  <c r="H165" i="37"/>
  <c r="H164" i="37"/>
  <c r="H163" i="37"/>
  <c r="H162" i="37"/>
  <c r="H161" i="37"/>
  <c r="H160" i="37"/>
  <c r="H159" i="37"/>
  <c r="H158" i="37"/>
  <c r="H157" i="37"/>
  <c r="H156" i="37"/>
  <c r="H155" i="37"/>
  <c r="H154" i="37"/>
  <c r="H153" i="37"/>
  <c r="H152" i="37"/>
  <c r="H151" i="37"/>
  <c r="H150" i="37"/>
  <c r="H149" i="37"/>
  <c r="H148" i="37"/>
  <c r="H147" i="37"/>
  <c r="H146" i="37"/>
  <c r="H145" i="37"/>
  <c r="H144" i="37"/>
  <c r="H143" i="37"/>
  <c r="H142" i="37"/>
  <c r="H141" i="37"/>
  <c r="H140" i="37"/>
  <c r="H139" i="37"/>
  <c r="H138" i="37"/>
  <c r="H137" i="37"/>
  <c r="H136" i="37"/>
  <c r="H135" i="37"/>
  <c r="H134" i="37"/>
  <c r="H133" i="37"/>
  <c r="H132" i="37"/>
  <c r="H131" i="37"/>
  <c r="H130" i="37"/>
  <c r="H129" i="37"/>
  <c r="H128" i="37"/>
  <c r="H127" i="37"/>
  <c r="H126" i="37"/>
  <c r="H125" i="37"/>
  <c r="H124" i="37"/>
  <c r="H123" i="37"/>
  <c r="H122" i="37"/>
  <c r="H121" i="37"/>
  <c r="H120" i="37"/>
  <c r="H119" i="37"/>
  <c r="H118" i="37"/>
  <c r="H117" i="37"/>
  <c r="H116" i="37"/>
  <c r="H115" i="37"/>
  <c r="H114" i="37"/>
  <c r="H113" i="37"/>
  <c r="H112" i="37"/>
  <c r="H111" i="37"/>
  <c r="H110" i="37"/>
  <c r="H109" i="37"/>
  <c r="H108" i="37"/>
  <c r="H107" i="37"/>
  <c r="H106" i="37"/>
  <c r="H105" i="37"/>
  <c r="H104" i="37"/>
  <c r="H103" i="37"/>
  <c r="H102" i="37"/>
  <c r="H101" i="37"/>
  <c r="H100" i="37"/>
  <c r="H99" i="37"/>
  <c r="H98" i="37"/>
  <c r="H97" i="37"/>
  <c r="H96" i="37"/>
  <c r="H95" i="37"/>
  <c r="H94" i="37"/>
  <c r="H93" i="37"/>
  <c r="H92" i="37"/>
  <c r="H91" i="37"/>
  <c r="H90" i="37"/>
  <c r="H89" i="37"/>
  <c r="H88" i="37"/>
  <c r="H87" i="37"/>
  <c r="H86" i="37"/>
  <c r="H85" i="37"/>
  <c r="H84" i="37"/>
  <c r="H83" i="37"/>
  <c r="H82" i="37"/>
  <c r="H81" i="37"/>
  <c r="H80" i="37"/>
  <c r="H79" i="37"/>
  <c r="H78" i="37"/>
  <c r="H77" i="37"/>
  <c r="H76" i="37"/>
  <c r="H75" i="37"/>
  <c r="H74" i="37"/>
  <c r="H73" i="37"/>
  <c r="H72" i="37"/>
  <c r="H71" i="37"/>
  <c r="H70" i="37"/>
  <c r="H69" i="37"/>
  <c r="H68" i="37"/>
  <c r="H67" i="37"/>
  <c r="H66" i="37"/>
  <c r="H65" i="37"/>
  <c r="H64" i="37"/>
  <c r="H63" i="37"/>
  <c r="H62" i="37"/>
  <c r="H61" i="37"/>
  <c r="H60" i="37"/>
  <c r="H59" i="37"/>
  <c r="H58" i="37"/>
  <c r="H57" i="37"/>
  <c r="H56" i="37"/>
  <c r="H55" i="37"/>
  <c r="H54" i="37"/>
  <c r="H53" i="37"/>
  <c r="H52" i="37"/>
  <c r="H51" i="37"/>
  <c r="H50" i="37"/>
  <c r="H49" i="37"/>
  <c r="H48" i="37"/>
  <c r="H47" i="37"/>
  <c r="H46" i="37"/>
  <c r="H45" i="37"/>
  <c r="H44" i="37"/>
  <c r="H43" i="37"/>
  <c r="H42" i="37"/>
  <c r="H41" i="37"/>
  <c r="H40" i="37"/>
  <c r="H39" i="37"/>
  <c r="H38" i="37"/>
  <c r="H37" i="37"/>
  <c r="H36" i="37"/>
  <c r="H35" i="37"/>
  <c r="H34" i="37"/>
  <c r="H33" i="37"/>
  <c r="H31" i="37"/>
  <c r="H29" i="37"/>
  <c r="H28" i="37"/>
  <c r="E224" i="37"/>
  <c r="D224" i="37"/>
  <c r="C224" i="37"/>
  <c r="W224" i="37" s="1"/>
  <c r="I224" i="37" s="1"/>
  <c r="AA224" i="37" s="1"/>
  <c r="B224" i="37"/>
  <c r="U224" i="37" s="1"/>
  <c r="AC224" i="37" s="1"/>
  <c r="A224" i="37"/>
  <c r="E223" i="37"/>
  <c r="D223" i="37"/>
  <c r="C223" i="37"/>
  <c r="W223" i="37" s="1"/>
  <c r="I223" i="37" s="1"/>
  <c r="AA223" i="37" s="1"/>
  <c r="B223" i="37"/>
  <c r="U223" i="37" s="1"/>
  <c r="A223" i="37"/>
  <c r="E222" i="37"/>
  <c r="D222" i="37"/>
  <c r="C222" i="37"/>
  <c r="W222" i="37" s="1"/>
  <c r="I222" i="37" s="1"/>
  <c r="B222" i="37"/>
  <c r="U222" i="37" s="1"/>
  <c r="A222" i="37"/>
  <c r="E221" i="37"/>
  <c r="D221" i="37"/>
  <c r="C221" i="37"/>
  <c r="W221" i="37" s="1"/>
  <c r="I221" i="37" s="1"/>
  <c r="AA221" i="37" s="1"/>
  <c r="B221" i="37"/>
  <c r="U221" i="37" s="1"/>
  <c r="AC221" i="37" s="1"/>
  <c r="A221" i="37"/>
  <c r="E220" i="37"/>
  <c r="D220" i="37"/>
  <c r="C220" i="37"/>
  <c r="W220" i="37" s="1"/>
  <c r="I220" i="37" s="1"/>
  <c r="AA220" i="37" s="1"/>
  <c r="B220" i="37"/>
  <c r="U220" i="37" s="1"/>
  <c r="AC220" i="37" s="1"/>
  <c r="A220" i="37"/>
  <c r="E219" i="37"/>
  <c r="D219" i="37"/>
  <c r="C219" i="37"/>
  <c r="W219" i="37" s="1"/>
  <c r="I219" i="37" s="1"/>
  <c r="AA219" i="37" s="1"/>
  <c r="B219" i="37"/>
  <c r="U219" i="37" s="1"/>
  <c r="A219" i="37"/>
  <c r="E218" i="37"/>
  <c r="D218" i="37"/>
  <c r="C218" i="37"/>
  <c r="W218" i="37" s="1"/>
  <c r="I218" i="37" s="1"/>
  <c r="B218" i="37"/>
  <c r="U218" i="37" s="1"/>
  <c r="A218" i="37"/>
  <c r="E217" i="37"/>
  <c r="D217" i="37"/>
  <c r="C217" i="37"/>
  <c r="W217" i="37" s="1"/>
  <c r="I217" i="37" s="1"/>
  <c r="AA217" i="37" s="1"/>
  <c r="B217" i="37"/>
  <c r="U217" i="37" s="1"/>
  <c r="AC217" i="37" s="1"/>
  <c r="A217" i="37"/>
  <c r="E216" i="37"/>
  <c r="D216" i="37"/>
  <c r="C216" i="37"/>
  <c r="W216" i="37" s="1"/>
  <c r="I216" i="37" s="1"/>
  <c r="AA216" i="37" s="1"/>
  <c r="B216" i="37"/>
  <c r="U216" i="37" s="1"/>
  <c r="AC216" i="37" s="1"/>
  <c r="A216" i="37"/>
  <c r="E215" i="37"/>
  <c r="D215" i="37"/>
  <c r="C215" i="37"/>
  <c r="W215" i="37" s="1"/>
  <c r="I215" i="37" s="1"/>
  <c r="AA215" i="37" s="1"/>
  <c r="B215" i="37"/>
  <c r="U215" i="37" s="1"/>
  <c r="A215" i="37"/>
  <c r="E214" i="37"/>
  <c r="D214" i="37"/>
  <c r="C214" i="37"/>
  <c r="W214" i="37" s="1"/>
  <c r="I214" i="37" s="1"/>
  <c r="B214" i="37"/>
  <c r="U214" i="37" s="1"/>
  <c r="A214" i="37"/>
  <c r="E213" i="37"/>
  <c r="D213" i="37"/>
  <c r="C213" i="37"/>
  <c r="W213" i="37" s="1"/>
  <c r="I213" i="37" s="1"/>
  <c r="AA213" i="37" s="1"/>
  <c r="B213" i="37"/>
  <c r="U213" i="37" s="1"/>
  <c r="AC213" i="37" s="1"/>
  <c r="A213" i="37"/>
  <c r="E212" i="37"/>
  <c r="D212" i="37"/>
  <c r="C212" i="37"/>
  <c r="W212" i="37" s="1"/>
  <c r="I212" i="37" s="1"/>
  <c r="AA212" i="37" s="1"/>
  <c r="B212" i="37"/>
  <c r="U212" i="37" s="1"/>
  <c r="AC212" i="37" s="1"/>
  <c r="A212" i="37"/>
  <c r="E211" i="37"/>
  <c r="D211" i="37"/>
  <c r="C211" i="37"/>
  <c r="W211" i="37" s="1"/>
  <c r="I211" i="37" s="1"/>
  <c r="AA211" i="37" s="1"/>
  <c r="B211" i="37"/>
  <c r="U211" i="37" s="1"/>
  <c r="A211" i="37"/>
  <c r="E210" i="37"/>
  <c r="D210" i="37"/>
  <c r="C210" i="37"/>
  <c r="W210" i="37" s="1"/>
  <c r="I210" i="37" s="1"/>
  <c r="B210" i="37"/>
  <c r="U210" i="37" s="1"/>
  <c r="A210" i="37"/>
  <c r="E209" i="37"/>
  <c r="D209" i="37"/>
  <c r="C209" i="37"/>
  <c r="W209" i="37" s="1"/>
  <c r="I209" i="37" s="1"/>
  <c r="AA209" i="37" s="1"/>
  <c r="B209" i="37"/>
  <c r="U209" i="37" s="1"/>
  <c r="AC209" i="37" s="1"/>
  <c r="A209" i="37"/>
  <c r="E208" i="37"/>
  <c r="D208" i="37"/>
  <c r="C208" i="37"/>
  <c r="W208" i="37" s="1"/>
  <c r="I208" i="37" s="1"/>
  <c r="AA208" i="37" s="1"/>
  <c r="B208" i="37"/>
  <c r="U208" i="37" s="1"/>
  <c r="AC208" i="37" s="1"/>
  <c r="A208" i="37"/>
  <c r="E207" i="37"/>
  <c r="D207" i="37"/>
  <c r="C207" i="37"/>
  <c r="W207" i="37" s="1"/>
  <c r="I207" i="37" s="1"/>
  <c r="AA207" i="37" s="1"/>
  <c r="B207" i="37"/>
  <c r="U207" i="37" s="1"/>
  <c r="A207" i="37"/>
  <c r="E206" i="37"/>
  <c r="D206" i="37"/>
  <c r="C206" i="37"/>
  <c r="W206" i="37" s="1"/>
  <c r="I206" i="37" s="1"/>
  <c r="B206" i="37"/>
  <c r="U206" i="37" s="1"/>
  <c r="A206" i="37"/>
  <c r="E205" i="37"/>
  <c r="D205" i="37"/>
  <c r="C205" i="37"/>
  <c r="W205" i="37" s="1"/>
  <c r="I205" i="37" s="1"/>
  <c r="AA205" i="37" s="1"/>
  <c r="B205" i="37"/>
  <c r="U205" i="37" s="1"/>
  <c r="AC205" i="37" s="1"/>
  <c r="A205" i="37"/>
  <c r="E204" i="37"/>
  <c r="D204" i="37"/>
  <c r="C204" i="37"/>
  <c r="W204" i="37" s="1"/>
  <c r="I204" i="37" s="1"/>
  <c r="AA204" i="37" s="1"/>
  <c r="B204" i="37"/>
  <c r="U204" i="37" s="1"/>
  <c r="AC204" i="37" s="1"/>
  <c r="A204" i="37"/>
  <c r="E203" i="37"/>
  <c r="D203" i="37"/>
  <c r="C203" i="37"/>
  <c r="W203" i="37" s="1"/>
  <c r="I203" i="37" s="1"/>
  <c r="AA203" i="37" s="1"/>
  <c r="B203" i="37"/>
  <c r="U203" i="37" s="1"/>
  <c r="A203" i="37"/>
  <c r="E202" i="37"/>
  <c r="D202" i="37"/>
  <c r="C202" i="37"/>
  <c r="W202" i="37" s="1"/>
  <c r="I202" i="37" s="1"/>
  <c r="B202" i="37"/>
  <c r="U202" i="37" s="1"/>
  <c r="A202" i="37"/>
  <c r="E201" i="37"/>
  <c r="D201" i="37"/>
  <c r="C201" i="37"/>
  <c r="W201" i="37" s="1"/>
  <c r="I201" i="37" s="1"/>
  <c r="AA201" i="37" s="1"/>
  <c r="B201" i="37"/>
  <c r="U201" i="37" s="1"/>
  <c r="AC201" i="37" s="1"/>
  <c r="A201" i="37"/>
  <c r="E200" i="37"/>
  <c r="D200" i="37"/>
  <c r="C200" i="37"/>
  <c r="W200" i="37" s="1"/>
  <c r="I200" i="37" s="1"/>
  <c r="AA200" i="37" s="1"/>
  <c r="B200" i="37"/>
  <c r="U200" i="37" s="1"/>
  <c r="AC200" i="37" s="1"/>
  <c r="A200" i="37"/>
  <c r="E199" i="37"/>
  <c r="D199" i="37"/>
  <c r="C199" i="37"/>
  <c r="W199" i="37" s="1"/>
  <c r="I199" i="37" s="1"/>
  <c r="AA199" i="37" s="1"/>
  <c r="B199" i="37"/>
  <c r="U199" i="37" s="1"/>
  <c r="A199" i="37"/>
  <c r="E198" i="37"/>
  <c r="D198" i="37"/>
  <c r="C198" i="37"/>
  <c r="W198" i="37" s="1"/>
  <c r="I198" i="37" s="1"/>
  <c r="B198" i="37"/>
  <c r="U198" i="37" s="1"/>
  <c r="A198" i="37"/>
  <c r="E197" i="37"/>
  <c r="D197" i="37"/>
  <c r="C197" i="37"/>
  <c r="W197" i="37" s="1"/>
  <c r="I197" i="37" s="1"/>
  <c r="AA197" i="37" s="1"/>
  <c r="B197" i="37"/>
  <c r="U197" i="37" s="1"/>
  <c r="AC197" i="37" s="1"/>
  <c r="A197" i="37"/>
  <c r="E196" i="37"/>
  <c r="D196" i="37"/>
  <c r="C196" i="37"/>
  <c r="W196" i="37" s="1"/>
  <c r="I196" i="37" s="1"/>
  <c r="AA196" i="37" s="1"/>
  <c r="B196" i="37"/>
  <c r="U196" i="37" s="1"/>
  <c r="AC196" i="37" s="1"/>
  <c r="A196" i="37"/>
  <c r="E195" i="37"/>
  <c r="D195" i="37"/>
  <c r="C195" i="37"/>
  <c r="W195" i="37" s="1"/>
  <c r="I195" i="37" s="1"/>
  <c r="AA195" i="37" s="1"/>
  <c r="B195" i="37"/>
  <c r="U195" i="37" s="1"/>
  <c r="A195" i="37"/>
  <c r="E194" i="37"/>
  <c r="D194" i="37"/>
  <c r="C194" i="37"/>
  <c r="W194" i="37" s="1"/>
  <c r="I194" i="37" s="1"/>
  <c r="B194" i="37"/>
  <c r="U194" i="37" s="1"/>
  <c r="A194" i="37"/>
  <c r="E193" i="37"/>
  <c r="D193" i="37"/>
  <c r="C193" i="37"/>
  <c r="W193" i="37" s="1"/>
  <c r="I193" i="37" s="1"/>
  <c r="AA193" i="37" s="1"/>
  <c r="B193" i="37"/>
  <c r="U193" i="37" s="1"/>
  <c r="AC193" i="37" s="1"/>
  <c r="A193" i="37"/>
  <c r="E192" i="37"/>
  <c r="D192" i="37"/>
  <c r="C192" i="37"/>
  <c r="W192" i="37" s="1"/>
  <c r="I192" i="37" s="1"/>
  <c r="AA192" i="37" s="1"/>
  <c r="B192" i="37"/>
  <c r="U192" i="37" s="1"/>
  <c r="AC192" i="37" s="1"/>
  <c r="A192" i="37"/>
  <c r="E191" i="37"/>
  <c r="D191" i="37"/>
  <c r="C191" i="37"/>
  <c r="W191" i="37" s="1"/>
  <c r="I191" i="37" s="1"/>
  <c r="AA191" i="37" s="1"/>
  <c r="B191" i="37"/>
  <c r="U191" i="37" s="1"/>
  <c r="A191" i="37"/>
  <c r="E190" i="37"/>
  <c r="D190" i="37"/>
  <c r="C190" i="37"/>
  <c r="W190" i="37" s="1"/>
  <c r="I190" i="37" s="1"/>
  <c r="B190" i="37"/>
  <c r="U190" i="37" s="1"/>
  <c r="AC190" i="37" s="1"/>
  <c r="A190" i="37"/>
  <c r="E189" i="37"/>
  <c r="D189" i="37"/>
  <c r="C189" i="37"/>
  <c r="W189" i="37" s="1"/>
  <c r="I189" i="37" s="1"/>
  <c r="AA189" i="37" s="1"/>
  <c r="B189" i="37"/>
  <c r="U189" i="37" s="1"/>
  <c r="AC189" i="37" s="1"/>
  <c r="A189" i="37"/>
  <c r="E188" i="37"/>
  <c r="D188" i="37"/>
  <c r="C188" i="37"/>
  <c r="W188" i="37" s="1"/>
  <c r="I188" i="37" s="1"/>
  <c r="AA188" i="37" s="1"/>
  <c r="B188" i="37"/>
  <c r="U188" i="37" s="1"/>
  <c r="AC188" i="37" s="1"/>
  <c r="A188" i="37"/>
  <c r="E187" i="37"/>
  <c r="D187" i="37"/>
  <c r="C187" i="37"/>
  <c r="W187" i="37" s="1"/>
  <c r="I187" i="37" s="1"/>
  <c r="AA187" i="37" s="1"/>
  <c r="B187" i="37"/>
  <c r="U187" i="37" s="1"/>
  <c r="A187" i="37"/>
  <c r="E186" i="37"/>
  <c r="D186" i="37"/>
  <c r="C186" i="37"/>
  <c r="W186" i="37" s="1"/>
  <c r="I186" i="37" s="1"/>
  <c r="B186" i="37"/>
  <c r="U186" i="37" s="1"/>
  <c r="AC186" i="37" s="1"/>
  <c r="A186" i="37"/>
  <c r="E185" i="37"/>
  <c r="D185" i="37"/>
  <c r="C185" i="37"/>
  <c r="W185" i="37" s="1"/>
  <c r="I185" i="37" s="1"/>
  <c r="AA185" i="37" s="1"/>
  <c r="B185" i="37"/>
  <c r="U185" i="37" s="1"/>
  <c r="AC185" i="37" s="1"/>
  <c r="A185" i="37"/>
  <c r="E184" i="37"/>
  <c r="D184" i="37"/>
  <c r="C184" i="37"/>
  <c r="W184" i="37" s="1"/>
  <c r="I184" i="37" s="1"/>
  <c r="AA184" i="37" s="1"/>
  <c r="B184" i="37"/>
  <c r="U184" i="37" s="1"/>
  <c r="AC184" i="37" s="1"/>
  <c r="A184" i="37"/>
  <c r="E183" i="37"/>
  <c r="D183" i="37"/>
  <c r="C183" i="37"/>
  <c r="W183" i="37" s="1"/>
  <c r="I183" i="37" s="1"/>
  <c r="AA183" i="37" s="1"/>
  <c r="B183" i="37"/>
  <c r="U183" i="37" s="1"/>
  <c r="A183" i="37"/>
  <c r="E182" i="37"/>
  <c r="D182" i="37"/>
  <c r="C182" i="37"/>
  <c r="W182" i="37" s="1"/>
  <c r="I182" i="37" s="1"/>
  <c r="B182" i="37"/>
  <c r="U182" i="37" s="1"/>
  <c r="AC182" i="37" s="1"/>
  <c r="A182" i="37"/>
  <c r="E181" i="37"/>
  <c r="D181" i="37"/>
  <c r="C181" i="37"/>
  <c r="W181" i="37" s="1"/>
  <c r="I181" i="37" s="1"/>
  <c r="AA181" i="37" s="1"/>
  <c r="B181" i="37"/>
  <c r="U181" i="37" s="1"/>
  <c r="AC181" i="37" s="1"/>
  <c r="A181" i="37"/>
  <c r="E180" i="37"/>
  <c r="D180" i="37"/>
  <c r="C180" i="37"/>
  <c r="W180" i="37" s="1"/>
  <c r="I180" i="37" s="1"/>
  <c r="AA180" i="37" s="1"/>
  <c r="B180" i="37"/>
  <c r="U180" i="37" s="1"/>
  <c r="AC180" i="37" s="1"/>
  <c r="A180" i="37"/>
  <c r="E179" i="37"/>
  <c r="D179" i="37"/>
  <c r="C179" i="37"/>
  <c r="W179" i="37" s="1"/>
  <c r="I179" i="37" s="1"/>
  <c r="AA179" i="37" s="1"/>
  <c r="B179" i="37"/>
  <c r="U179" i="37" s="1"/>
  <c r="A179" i="37"/>
  <c r="E178" i="37"/>
  <c r="D178" i="37"/>
  <c r="C178" i="37"/>
  <c r="W178" i="37" s="1"/>
  <c r="I178" i="37" s="1"/>
  <c r="B178" i="37"/>
  <c r="U178" i="37" s="1"/>
  <c r="AC178" i="37" s="1"/>
  <c r="A178" i="37"/>
  <c r="E177" i="37"/>
  <c r="D177" i="37"/>
  <c r="C177" i="37"/>
  <c r="W177" i="37" s="1"/>
  <c r="I177" i="37" s="1"/>
  <c r="AA177" i="37" s="1"/>
  <c r="B177" i="37"/>
  <c r="U177" i="37" s="1"/>
  <c r="AC177" i="37" s="1"/>
  <c r="A177" i="37"/>
  <c r="E176" i="37"/>
  <c r="D176" i="37"/>
  <c r="C176" i="37"/>
  <c r="W176" i="37" s="1"/>
  <c r="I176" i="37" s="1"/>
  <c r="AA176" i="37" s="1"/>
  <c r="B176" i="37"/>
  <c r="U176" i="37" s="1"/>
  <c r="AC176" i="37" s="1"/>
  <c r="A176" i="37"/>
  <c r="E175" i="37"/>
  <c r="D175" i="37"/>
  <c r="C175" i="37"/>
  <c r="W175" i="37" s="1"/>
  <c r="I175" i="37" s="1"/>
  <c r="AA175" i="37" s="1"/>
  <c r="B175" i="37"/>
  <c r="U175" i="37" s="1"/>
  <c r="A175" i="37"/>
  <c r="E174" i="37"/>
  <c r="D174" i="37"/>
  <c r="C174" i="37"/>
  <c r="W174" i="37" s="1"/>
  <c r="I174" i="37" s="1"/>
  <c r="B174" i="37"/>
  <c r="U174" i="37" s="1"/>
  <c r="AC174" i="37" s="1"/>
  <c r="A174" i="37"/>
  <c r="E173" i="37"/>
  <c r="D173" i="37"/>
  <c r="C173" i="37"/>
  <c r="W173" i="37" s="1"/>
  <c r="I173" i="37" s="1"/>
  <c r="AA173" i="37" s="1"/>
  <c r="B173" i="37"/>
  <c r="U173" i="37" s="1"/>
  <c r="AC173" i="37" s="1"/>
  <c r="A173" i="37"/>
  <c r="E172" i="37"/>
  <c r="D172" i="37"/>
  <c r="C172" i="37"/>
  <c r="W172" i="37" s="1"/>
  <c r="I172" i="37" s="1"/>
  <c r="AA172" i="37" s="1"/>
  <c r="B172" i="37"/>
  <c r="U172" i="37" s="1"/>
  <c r="AC172" i="37" s="1"/>
  <c r="A172" i="37"/>
  <c r="E171" i="37"/>
  <c r="D171" i="37"/>
  <c r="C171" i="37"/>
  <c r="W171" i="37" s="1"/>
  <c r="I171" i="37" s="1"/>
  <c r="AA171" i="37" s="1"/>
  <c r="B171" i="37"/>
  <c r="U171" i="37" s="1"/>
  <c r="A171" i="37"/>
  <c r="E170" i="37"/>
  <c r="D170" i="37"/>
  <c r="C170" i="37"/>
  <c r="W170" i="37" s="1"/>
  <c r="I170" i="37" s="1"/>
  <c r="B170" i="37"/>
  <c r="U170" i="37" s="1"/>
  <c r="AC170" i="37" s="1"/>
  <c r="A170" i="37"/>
  <c r="E169" i="37"/>
  <c r="D169" i="37"/>
  <c r="C169" i="37"/>
  <c r="W169" i="37" s="1"/>
  <c r="I169" i="37" s="1"/>
  <c r="AA169" i="37" s="1"/>
  <c r="B169" i="37"/>
  <c r="U169" i="37" s="1"/>
  <c r="AC169" i="37" s="1"/>
  <c r="A169" i="37"/>
  <c r="E168" i="37"/>
  <c r="D168" i="37"/>
  <c r="C168" i="37"/>
  <c r="W168" i="37" s="1"/>
  <c r="I168" i="37" s="1"/>
  <c r="AA168" i="37" s="1"/>
  <c r="B168" i="37"/>
  <c r="U168" i="37" s="1"/>
  <c r="AC168" i="37" s="1"/>
  <c r="A168" i="37"/>
  <c r="E167" i="37"/>
  <c r="D167" i="37"/>
  <c r="C167" i="37"/>
  <c r="W167" i="37" s="1"/>
  <c r="I167" i="37" s="1"/>
  <c r="AA167" i="37" s="1"/>
  <c r="B167" i="37"/>
  <c r="U167" i="37" s="1"/>
  <c r="A167" i="37"/>
  <c r="E166" i="37"/>
  <c r="D166" i="37"/>
  <c r="C166" i="37"/>
  <c r="W166" i="37" s="1"/>
  <c r="I166" i="37" s="1"/>
  <c r="B166" i="37"/>
  <c r="U166" i="37" s="1"/>
  <c r="AC166" i="37" s="1"/>
  <c r="A166" i="37"/>
  <c r="E165" i="37"/>
  <c r="D165" i="37"/>
  <c r="C165" i="37"/>
  <c r="W165" i="37" s="1"/>
  <c r="I165" i="37" s="1"/>
  <c r="AA165" i="37" s="1"/>
  <c r="B165" i="37"/>
  <c r="U165" i="37" s="1"/>
  <c r="AC165" i="37" s="1"/>
  <c r="A165" i="37"/>
  <c r="E164" i="37"/>
  <c r="D164" i="37"/>
  <c r="C164" i="37"/>
  <c r="W164" i="37" s="1"/>
  <c r="I164" i="37" s="1"/>
  <c r="AA164" i="37" s="1"/>
  <c r="B164" i="37"/>
  <c r="U164" i="37" s="1"/>
  <c r="AC164" i="37" s="1"/>
  <c r="A164" i="37"/>
  <c r="E163" i="37"/>
  <c r="D163" i="37"/>
  <c r="C163" i="37"/>
  <c r="W163" i="37" s="1"/>
  <c r="I163" i="37" s="1"/>
  <c r="AA163" i="37" s="1"/>
  <c r="B163" i="37"/>
  <c r="U163" i="37" s="1"/>
  <c r="A163" i="37"/>
  <c r="E162" i="37"/>
  <c r="D162" i="37"/>
  <c r="C162" i="37"/>
  <c r="W162" i="37" s="1"/>
  <c r="I162" i="37" s="1"/>
  <c r="B162" i="37"/>
  <c r="U162" i="37" s="1"/>
  <c r="AC162" i="37" s="1"/>
  <c r="A162" i="37"/>
  <c r="E161" i="37"/>
  <c r="D161" i="37"/>
  <c r="C161" i="37"/>
  <c r="W161" i="37" s="1"/>
  <c r="I161" i="37" s="1"/>
  <c r="AA161" i="37" s="1"/>
  <c r="B161" i="37"/>
  <c r="U161" i="37" s="1"/>
  <c r="AC161" i="37" s="1"/>
  <c r="A161" i="37"/>
  <c r="E160" i="37"/>
  <c r="D160" i="37"/>
  <c r="C160" i="37"/>
  <c r="W160" i="37" s="1"/>
  <c r="I160" i="37" s="1"/>
  <c r="AA160" i="37" s="1"/>
  <c r="B160" i="37"/>
  <c r="U160" i="37" s="1"/>
  <c r="AC160" i="37" s="1"/>
  <c r="A160" i="37"/>
  <c r="E159" i="37"/>
  <c r="D159" i="37"/>
  <c r="C159" i="37"/>
  <c r="W159" i="37" s="1"/>
  <c r="I159" i="37" s="1"/>
  <c r="AA159" i="37" s="1"/>
  <c r="B159" i="37"/>
  <c r="U159" i="37" s="1"/>
  <c r="A159" i="37"/>
  <c r="E158" i="37"/>
  <c r="D158" i="37"/>
  <c r="C158" i="37"/>
  <c r="W158" i="37" s="1"/>
  <c r="I158" i="37" s="1"/>
  <c r="B158" i="37"/>
  <c r="U158" i="37" s="1"/>
  <c r="AC158" i="37" s="1"/>
  <c r="A158" i="37"/>
  <c r="E157" i="37"/>
  <c r="D157" i="37"/>
  <c r="C157" i="37"/>
  <c r="W157" i="37" s="1"/>
  <c r="I157" i="37" s="1"/>
  <c r="AA157" i="37" s="1"/>
  <c r="B157" i="37"/>
  <c r="U157" i="37" s="1"/>
  <c r="AC157" i="37" s="1"/>
  <c r="A157" i="37"/>
  <c r="E156" i="37"/>
  <c r="D156" i="37"/>
  <c r="C156" i="37"/>
  <c r="W156" i="37" s="1"/>
  <c r="I156" i="37" s="1"/>
  <c r="AA156" i="37" s="1"/>
  <c r="B156" i="37"/>
  <c r="U156" i="37" s="1"/>
  <c r="AC156" i="37" s="1"/>
  <c r="A156" i="37"/>
  <c r="E155" i="37"/>
  <c r="D155" i="37"/>
  <c r="C155" i="37"/>
  <c r="W155" i="37" s="1"/>
  <c r="I155" i="37" s="1"/>
  <c r="AA155" i="37" s="1"/>
  <c r="B155" i="37"/>
  <c r="U155" i="37" s="1"/>
  <c r="A155" i="37"/>
  <c r="E154" i="37"/>
  <c r="D154" i="37"/>
  <c r="C154" i="37"/>
  <c r="W154" i="37" s="1"/>
  <c r="I154" i="37" s="1"/>
  <c r="B154" i="37"/>
  <c r="U154" i="37" s="1"/>
  <c r="AC154" i="37" s="1"/>
  <c r="A154" i="37"/>
  <c r="E153" i="37"/>
  <c r="D153" i="37"/>
  <c r="C153" i="37"/>
  <c r="W153" i="37" s="1"/>
  <c r="I153" i="37" s="1"/>
  <c r="AA153" i="37" s="1"/>
  <c r="B153" i="37"/>
  <c r="U153" i="37" s="1"/>
  <c r="AC153" i="37" s="1"/>
  <c r="A153" i="37"/>
  <c r="E152" i="37"/>
  <c r="D152" i="37"/>
  <c r="C152" i="37"/>
  <c r="W152" i="37" s="1"/>
  <c r="I152" i="37" s="1"/>
  <c r="AA152" i="37" s="1"/>
  <c r="B152" i="37"/>
  <c r="U152" i="37" s="1"/>
  <c r="AC152" i="37" s="1"/>
  <c r="A152" i="37"/>
  <c r="E151" i="37"/>
  <c r="D151" i="37"/>
  <c r="C151" i="37"/>
  <c r="W151" i="37" s="1"/>
  <c r="I151" i="37" s="1"/>
  <c r="AA151" i="37" s="1"/>
  <c r="B151" i="37"/>
  <c r="U151" i="37" s="1"/>
  <c r="A151" i="37"/>
  <c r="E150" i="37"/>
  <c r="D150" i="37"/>
  <c r="C150" i="37"/>
  <c r="W150" i="37" s="1"/>
  <c r="I150" i="37" s="1"/>
  <c r="B150" i="37"/>
  <c r="U150" i="37" s="1"/>
  <c r="AC150" i="37" s="1"/>
  <c r="A150" i="37"/>
  <c r="E149" i="37"/>
  <c r="D149" i="37"/>
  <c r="C149" i="37"/>
  <c r="W149" i="37" s="1"/>
  <c r="I149" i="37" s="1"/>
  <c r="AA149" i="37" s="1"/>
  <c r="B149" i="37"/>
  <c r="U149" i="37" s="1"/>
  <c r="AC149" i="37" s="1"/>
  <c r="A149" i="37"/>
  <c r="E148" i="37"/>
  <c r="D148" i="37"/>
  <c r="C148" i="37"/>
  <c r="W148" i="37" s="1"/>
  <c r="I148" i="37" s="1"/>
  <c r="AA148" i="37" s="1"/>
  <c r="B148" i="37"/>
  <c r="U148" i="37" s="1"/>
  <c r="AC148" i="37" s="1"/>
  <c r="A148" i="37"/>
  <c r="E147" i="37"/>
  <c r="D147" i="37"/>
  <c r="C147" i="37"/>
  <c r="W147" i="37" s="1"/>
  <c r="I147" i="37" s="1"/>
  <c r="AA147" i="37" s="1"/>
  <c r="B147" i="37"/>
  <c r="U147" i="37" s="1"/>
  <c r="A147" i="37"/>
  <c r="E146" i="37"/>
  <c r="D146" i="37"/>
  <c r="C146" i="37"/>
  <c r="W146" i="37" s="1"/>
  <c r="I146" i="37" s="1"/>
  <c r="B146" i="37"/>
  <c r="U146" i="37" s="1"/>
  <c r="AC146" i="37" s="1"/>
  <c r="A146" i="37"/>
  <c r="E145" i="37"/>
  <c r="D145" i="37"/>
  <c r="C145" i="37"/>
  <c r="W145" i="37" s="1"/>
  <c r="I145" i="37" s="1"/>
  <c r="AA145" i="37" s="1"/>
  <c r="B145" i="37"/>
  <c r="U145" i="37" s="1"/>
  <c r="AC145" i="37" s="1"/>
  <c r="A145" i="37"/>
  <c r="E144" i="37"/>
  <c r="D144" i="37"/>
  <c r="C144" i="37"/>
  <c r="W144" i="37" s="1"/>
  <c r="I144" i="37" s="1"/>
  <c r="AA144" i="37" s="1"/>
  <c r="B144" i="37"/>
  <c r="U144" i="37" s="1"/>
  <c r="AC144" i="37" s="1"/>
  <c r="A144" i="37"/>
  <c r="E143" i="37"/>
  <c r="D143" i="37"/>
  <c r="C143" i="37"/>
  <c r="W143" i="37" s="1"/>
  <c r="I143" i="37" s="1"/>
  <c r="AA143" i="37" s="1"/>
  <c r="B143" i="37"/>
  <c r="U143" i="37" s="1"/>
  <c r="A143" i="37"/>
  <c r="E142" i="37"/>
  <c r="D142" i="37"/>
  <c r="C142" i="37"/>
  <c r="W142" i="37" s="1"/>
  <c r="I142" i="37" s="1"/>
  <c r="B142" i="37"/>
  <c r="U142" i="37" s="1"/>
  <c r="AC142" i="37" s="1"/>
  <c r="A142" i="37"/>
  <c r="E141" i="37"/>
  <c r="D141" i="37"/>
  <c r="C141" i="37"/>
  <c r="W141" i="37" s="1"/>
  <c r="I141" i="37" s="1"/>
  <c r="AA141" i="37" s="1"/>
  <c r="B141" i="37"/>
  <c r="U141" i="37" s="1"/>
  <c r="AC141" i="37" s="1"/>
  <c r="A141" i="37"/>
  <c r="E140" i="37"/>
  <c r="D140" i="37"/>
  <c r="C140" i="37"/>
  <c r="W140" i="37" s="1"/>
  <c r="I140" i="37" s="1"/>
  <c r="AA140" i="37" s="1"/>
  <c r="B140" i="37"/>
  <c r="U140" i="37" s="1"/>
  <c r="AC140" i="37" s="1"/>
  <c r="A140" i="37"/>
  <c r="E139" i="37"/>
  <c r="D139" i="37"/>
  <c r="C139" i="37"/>
  <c r="W139" i="37" s="1"/>
  <c r="I139" i="37" s="1"/>
  <c r="AA139" i="37" s="1"/>
  <c r="B139" i="37"/>
  <c r="U139" i="37" s="1"/>
  <c r="A139" i="37"/>
  <c r="E138" i="37"/>
  <c r="D138" i="37"/>
  <c r="C138" i="37"/>
  <c r="W138" i="37" s="1"/>
  <c r="I138" i="37" s="1"/>
  <c r="B138" i="37"/>
  <c r="U138" i="37" s="1"/>
  <c r="AC138" i="37" s="1"/>
  <c r="A138" i="37"/>
  <c r="E137" i="37"/>
  <c r="D137" i="37"/>
  <c r="C137" i="37"/>
  <c r="W137" i="37" s="1"/>
  <c r="I137" i="37" s="1"/>
  <c r="AA137" i="37" s="1"/>
  <c r="B137" i="37"/>
  <c r="U137" i="37" s="1"/>
  <c r="AC137" i="37" s="1"/>
  <c r="A137" i="37"/>
  <c r="E136" i="37"/>
  <c r="D136" i="37"/>
  <c r="C136" i="37"/>
  <c r="W136" i="37" s="1"/>
  <c r="I136" i="37" s="1"/>
  <c r="AA136" i="37" s="1"/>
  <c r="B136" i="37"/>
  <c r="U136" i="37" s="1"/>
  <c r="AC136" i="37" s="1"/>
  <c r="A136" i="37"/>
  <c r="E135" i="37"/>
  <c r="D135" i="37"/>
  <c r="C135" i="37"/>
  <c r="W135" i="37" s="1"/>
  <c r="I135" i="37" s="1"/>
  <c r="AA135" i="37" s="1"/>
  <c r="B135" i="37"/>
  <c r="U135" i="37" s="1"/>
  <c r="A135" i="37"/>
  <c r="E134" i="37"/>
  <c r="D134" i="37"/>
  <c r="C134" i="37"/>
  <c r="W134" i="37" s="1"/>
  <c r="I134" i="37" s="1"/>
  <c r="B134" i="37"/>
  <c r="U134" i="37" s="1"/>
  <c r="AC134" i="37" s="1"/>
  <c r="A134" i="37"/>
  <c r="E133" i="37"/>
  <c r="D133" i="37"/>
  <c r="C133" i="37"/>
  <c r="W133" i="37" s="1"/>
  <c r="I133" i="37" s="1"/>
  <c r="AA133" i="37" s="1"/>
  <c r="B133" i="37"/>
  <c r="U133" i="37" s="1"/>
  <c r="AC133" i="37" s="1"/>
  <c r="A133" i="37"/>
  <c r="E132" i="37"/>
  <c r="D132" i="37"/>
  <c r="C132" i="37"/>
  <c r="W132" i="37" s="1"/>
  <c r="I132" i="37" s="1"/>
  <c r="AA132" i="37" s="1"/>
  <c r="B132" i="37"/>
  <c r="U132" i="37" s="1"/>
  <c r="AC132" i="37" s="1"/>
  <c r="A132" i="37"/>
  <c r="E131" i="37"/>
  <c r="D131" i="37"/>
  <c r="C131" i="37"/>
  <c r="W131" i="37" s="1"/>
  <c r="I131" i="37" s="1"/>
  <c r="AA131" i="37" s="1"/>
  <c r="B131" i="37"/>
  <c r="U131" i="37" s="1"/>
  <c r="A131" i="37"/>
  <c r="E130" i="37"/>
  <c r="D130" i="37"/>
  <c r="C130" i="37"/>
  <c r="W130" i="37" s="1"/>
  <c r="I130" i="37" s="1"/>
  <c r="B130" i="37"/>
  <c r="U130" i="37" s="1"/>
  <c r="AC130" i="37" s="1"/>
  <c r="A130" i="37"/>
  <c r="E129" i="37"/>
  <c r="D129" i="37"/>
  <c r="C129" i="37"/>
  <c r="W129" i="37" s="1"/>
  <c r="I129" i="37" s="1"/>
  <c r="AA129" i="37" s="1"/>
  <c r="B129" i="37"/>
  <c r="U129" i="37" s="1"/>
  <c r="AC129" i="37" s="1"/>
  <c r="A129" i="37"/>
  <c r="E128" i="37"/>
  <c r="D128" i="37"/>
  <c r="C128" i="37"/>
  <c r="W128" i="37" s="1"/>
  <c r="I128" i="37" s="1"/>
  <c r="AA128" i="37" s="1"/>
  <c r="B128" i="37"/>
  <c r="U128" i="37" s="1"/>
  <c r="AC128" i="37" s="1"/>
  <c r="A128" i="37"/>
  <c r="E127" i="37"/>
  <c r="D127" i="37"/>
  <c r="C127" i="37"/>
  <c r="W127" i="37" s="1"/>
  <c r="I127" i="37" s="1"/>
  <c r="AA127" i="37" s="1"/>
  <c r="B127" i="37"/>
  <c r="U127" i="37" s="1"/>
  <c r="A127" i="37"/>
  <c r="E126" i="37"/>
  <c r="D126" i="37"/>
  <c r="C126" i="37"/>
  <c r="W126" i="37" s="1"/>
  <c r="I126" i="37" s="1"/>
  <c r="B126" i="37"/>
  <c r="U126" i="37" s="1"/>
  <c r="AC126" i="37" s="1"/>
  <c r="A126" i="37"/>
  <c r="E125" i="37"/>
  <c r="D125" i="37"/>
  <c r="C125" i="37"/>
  <c r="W125" i="37" s="1"/>
  <c r="I125" i="37" s="1"/>
  <c r="AA125" i="37" s="1"/>
  <c r="B125" i="37"/>
  <c r="U125" i="37" s="1"/>
  <c r="AC125" i="37" s="1"/>
  <c r="A125" i="37"/>
  <c r="E124" i="37"/>
  <c r="D124" i="37"/>
  <c r="C124" i="37"/>
  <c r="W124" i="37" s="1"/>
  <c r="I124" i="37" s="1"/>
  <c r="AA124" i="37" s="1"/>
  <c r="B124" i="37"/>
  <c r="U124" i="37" s="1"/>
  <c r="AC124" i="37" s="1"/>
  <c r="A124" i="37"/>
  <c r="E123" i="37"/>
  <c r="D123" i="37"/>
  <c r="C123" i="37"/>
  <c r="W123" i="37" s="1"/>
  <c r="I123" i="37" s="1"/>
  <c r="AA123" i="37" s="1"/>
  <c r="B123" i="37"/>
  <c r="U123" i="37" s="1"/>
  <c r="A123" i="37"/>
  <c r="E122" i="37"/>
  <c r="D122" i="37"/>
  <c r="C122" i="37"/>
  <c r="W122" i="37" s="1"/>
  <c r="I122" i="37" s="1"/>
  <c r="B122" i="37"/>
  <c r="U122" i="37" s="1"/>
  <c r="AC122" i="37" s="1"/>
  <c r="A122" i="37"/>
  <c r="E121" i="37"/>
  <c r="D121" i="37"/>
  <c r="C121" i="37"/>
  <c r="W121" i="37" s="1"/>
  <c r="I121" i="37" s="1"/>
  <c r="AA121" i="37" s="1"/>
  <c r="B121" i="37"/>
  <c r="U121" i="37" s="1"/>
  <c r="AC121" i="37" s="1"/>
  <c r="A121" i="37"/>
  <c r="E120" i="37"/>
  <c r="D120" i="37"/>
  <c r="C120" i="37"/>
  <c r="W120" i="37" s="1"/>
  <c r="I120" i="37" s="1"/>
  <c r="AA120" i="37" s="1"/>
  <c r="B120" i="37"/>
  <c r="U120" i="37" s="1"/>
  <c r="AC120" i="37" s="1"/>
  <c r="A120" i="37"/>
  <c r="E119" i="37"/>
  <c r="D119" i="37"/>
  <c r="C119" i="37"/>
  <c r="W119" i="37" s="1"/>
  <c r="I119" i="37" s="1"/>
  <c r="AA119" i="37" s="1"/>
  <c r="B119" i="37"/>
  <c r="U119" i="37" s="1"/>
  <c r="A119" i="37"/>
  <c r="E118" i="37"/>
  <c r="D118" i="37"/>
  <c r="C118" i="37"/>
  <c r="W118" i="37" s="1"/>
  <c r="I118" i="37" s="1"/>
  <c r="B118" i="37"/>
  <c r="U118" i="37" s="1"/>
  <c r="AC118" i="37" s="1"/>
  <c r="A118" i="37"/>
  <c r="E117" i="37"/>
  <c r="D117" i="37"/>
  <c r="C117" i="37"/>
  <c r="W117" i="37" s="1"/>
  <c r="I117" i="37" s="1"/>
  <c r="AA117" i="37" s="1"/>
  <c r="B117" i="37"/>
  <c r="U117" i="37" s="1"/>
  <c r="AC117" i="37" s="1"/>
  <c r="A117" i="37"/>
  <c r="E116" i="37"/>
  <c r="D116" i="37"/>
  <c r="C116" i="37"/>
  <c r="W116" i="37" s="1"/>
  <c r="I116" i="37" s="1"/>
  <c r="AA116" i="37" s="1"/>
  <c r="B116" i="37"/>
  <c r="U116" i="37" s="1"/>
  <c r="AC116" i="37" s="1"/>
  <c r="A116" i="37"/>
  <c r="E115" i="37"/>
  <c r="D115" i="37"/>
  <c r="C115" i="37"/>
  <c r="W115" i="37" s="1"/>
  <c r="I115" i="37" s="1"/>
  <c r="AA115" i="37" s="1"/>
  <c r="B115" i="37"/>
  <c r="U115" i="37" s="1"/>
  <c r="A115" i="37"/>
  <c r="E114" i="37"/>
  <c r="D114" i="37"/>
  <c r="C114" i="37"/>
  <c r="W114" i="37" s="1"/>
  <c r="I114" i="37" s="1"/>
  <c r="B114" i="37"/>
  <c r="U114" i="37" s="1"/>
  <c r="AC114" i="37" s="1"/>
  <c r="A114" i="37"/>
  <c r="E113" i="37"/>
  <c r="D113" i="37"/>
  <c r="C113" i="37"/>
  <c r="W113" i="37" s="1"/>
  <c r="I113" i="37" s="1"/>
  <c r="AA113" i="37" s="1"/>
  <c r="B113" i="37"/>
  <c r="U113" i="37" s="1"/>
  <c r="AC113" i="37" s="1"/>
  <c r="A113" i="37"/>
  <c r="E112" i="37"/>
  <c r="D112" i="37"/>
  <c r="C112" i="37"/>
  <c r="W112" i="37" s="1"/>
  <c r="I112" i="37" s="1"/>
  <c r="AA112" i="37" s="1"/>
  <c r="B112" i="37"/>
  <c r="U112" i="37" s="1"/>
  <c r="AC112" i="37" s="1"/>
  <c r="A112" i="37"/>
  <c r="E111" i="37"/>
  <c r="D111" i="37"/>
  <c r="C111" i="37"/>
  <c r="W111" i="37" s="1"/>
  <c r="I111" i="37" s="1"/>
  <c r="AA111" i="37" s="1"/>
  <c r="B111" i="37"/>
  <c r="U111" i="37" s="1"/>
  <c r="A111" i="37"/>
  <c r="E110" i="37"/>
  <c r="D110" i="37"/>
  <c r="C110" i="37"/>
  <c r="W110" i="37" s="1"/>
  <c r="I110" i="37" s="1"/>
  <c r="B110" i="37"/>
  <c r="U110" i="37" s="1"/>
  <c r="AC110" i="37" s="1"/>
  <c r="A110" i="37"/>
  <c r="E109" i="37"/>
  <c r="D109" i="37"/>
  <c r="C109" i="37"/>
  <c r="W109" i="37" s="1"/>
  <c r="I109" i="37" s="1"/>
  <c r="AA109" i="37" s="1"/>
  <c r="B109" i="37"/>
  <c r="U109" i="37" s="1"/>
  <c r="AC109" i="37" s="1"/>
  <c r="A109" i="37"/>
  <c r="E108" i="37"/>
  <c r="D108" i="37"/>
  <c r="C108" i="37"/>
  <c r="W108" i="37" s="1"/>
  <c r="I108" i="37" s="1"/>
  <c r="AA108" i="37" s="1"/>
  <c r="B108" i="37"/>
  <c r="U108" i="37" s="1"/>
  <c r="AC108" i="37" s="1"/>
  <c r="A108" i="37"/>
  <c r="E107" i="37"/>
  <c r="D107" i="37"/>
  <c r="C107" i="37"/>
  <c r="W107" i="37" s="1"/>
  <c r="I107" i="37" s="1"/>
  <c r="AA107" i="37" s="1"/>
  <c r="B107" i="37"/>
  <c r="U107" i="37" s="1"/>
  <c r="A107" i="37"/>
  <c r="E106" i="37"/>
  <c r="D106" i="37"/>
  <c r="C106" i="37"/>
  <c r="W106" i="37" s="1"/>
  <c r="I106" i="37" s="1"/>
  <c r="B106" i="37"/>
  <c r="U106" i="37" s="1"/>
  <c r="AC106" i="37" s="1"/>
  <c r="A106" i="37"/>
  <c r="E105" i="37"/>
  <c r="D105" i="37"/>
  <c r="C105" i="37"/>
  <c r="W105" i="37" s="1"/>
  <c r="I105" i="37" s="1"/>
  <c r="AA105" i="37" s="1"/>
  <c r="B105" i="37"/>
  <c r="U105" i="37" s="1"/>
  <c r="AC105" i="37" s="1"/>
  <c r="A105" i="37"/>
  <c r="E104" i="37"/>
  <c r="D104" i="37"/>
  <c r="C104" i="37"/>
  <c r="W104" i="37" s="1"/>
  <c r="I104" i="37" s="1"/>
  <c r="AA104" i="37" s="1"/>
  <c r="B104" i="37"/>
  <c r="U104" i="37" s="1"/>
  <c r="AC104" i="37" s="1"/>
  <c r="A104" i="37"/>
  <c r="E103" i="37"/>
  <c r="D103" i="37"/>
  <c r="C103" i="37"/>
  <c r="W103" i="37" s="1"/>
  <c r="I103" i="37" s="1"/>
  <c r="AA103" i="37" s="1"/>
  <c r="B103" i="37"/>
  <c r="U103" i="37" s="1"/>
  <c r="A103" i="37"/>
  <c r="E102" i="37"/>
  <c r="D102" i="37"/>
  <c r="C102" i="37"/>
  <c r="W102" i="37" s="1"/>
  <c r="I102" i="37" s="1"/>
  <c r="B102" i="37"/>
  <c r="U102" i="37" s="1"/>
  <c r="AC102" i="37" s="1"/>
  <c r="A102" i="37"/>
  <c r="E101" i="37"/>
  <c r="D101" i="37"/>
  <c r="C101" i="37"/>
  <c r="W101" i="37" s="1"/>
  <c r="I101" i="37" s="1"/>
  <c r="AA101" i="37" s="1"/>
  <c r="B101" i="37"/>
  <c r="U101" i="37" s="1"/>
  <c r="AC101" i="37" s="1"/>
  <c r="A101" i="37"/>
  <c r="E100" i="37"/>
  <c r="D100" i="37"/>
  <c r="C100" i="37"/>
  <c r="W100" i="37" s="1"/>
  <c r="I100" i="37" s="1"/>
  <c r="AA100" i="37" s="1"/>
  <c r="B100" i="37"/>
  <c r="U100" i="37" s="1"/>
  <c r="AC100" i="37" s="1"/>
  <c r="A100" i="37"/>
  <c r="E99" i="37"/>
  <c r="D99" i="37"/>
  <c r="C99" i="37"/>
  <c r="W99" i="37" s="1"/>
  <c r="I99" i="37" s="1"/>
  <c r="AA99" i="37" s="1"/>
  <c r="B99" i="37"/>
  <c r="U99" i="37" s="1"/>
  <c r="A99" i="37"/>
  <c r="E98" i="37"/>
  <c r="D98" i="37"/>
  <c r="C98" i="37"/>
  <c r="W98" i="37" s="1"/>
  <c r="I98" i="37" s="1"/>
  <c r="B98" i="37"/>
  <c r="U98" i="37" s="1"/>
  <c r="AC98" i="37" s="1"/>
  <c r="A98" i="37"/>
  <c r="E97" i="37"/>
  <c r="D97" i="37"/>
  <c r="C97" i="37"/>
  <c r="W97" i="37" s="1"/>
  <c r="I97" i="37" s="1"/>
  <c r="AA97" i="37" s="1"/>
  <c r="B97" i="37"/>
  <c r="U97" i="37" s="1"/>
  <c r="AC97" i="37" s="1"/>
  <c r="A97" i="37"/>
  <c r="E96" i="37"/>
  <c r="D96" i="37"/>
  <c r="C96" i="37"/>
  <c r="W96" i="37" s="1"/>
  <c r="I96" i="37" s="1"/>
  <c r="AA96" i="37" s="1"/>
  <c r="B96" i="37"/>
  <c r="U96" i="37" s="1"/>
  <c r="AC96" i="37" s="1"/>
  <c r="A96" i="37"/>
  <c r="E95" i="37"/>
  <c r="D95" i="37"/>
  <c r="C95" i="37"/>
  <c r="W95" i="37" s="1"/>
  <c r="I95" i="37" s="1"/>
  <c r="AA95" i="37" s="1"/>
  <c r="B95" i="37"/>
  <c r="U95" i="37" s="1"/>
  <c r="A95" i="37"/>
  <c r="E94" i="37"/>
  <c r="D94" i="37"/>
  <c r="C94" i="37"/>
  <c r="W94" i="37" s="1"/>
  <c r="I94" i="37" s="1"/>
  <c r="B94" i="37"/>
  <c r="U94" i="37" s="1"/>
  <c r="AC94" i="37" s="1"/>
  <c r="A94" i="37"/>
  <c r="E93" i="37"/>
  <c r="D93" i="37"/>
  <c r="C93" i="37"/>
  <c r="W93" i="37" s="1"/>
  <c r="I93" i="37" s="1"/>
  <c r="AA93" i="37" s="1"/>
  <c r="B93" i="37"/>
  <c r="U93" i="37" s="1"/>
  <c r="AC93" i="37" s="1"/>
  <c r="A93" i="37"/>
  <c r="E92" i="37"/>
  <c r="D92" i="37"/>
  <c r="C92" i="37"/>
  <c r="W92" i="37" s="1"/>
  <c r="I92" i="37" s="1"/>
  <c r="AA92" i="37" s="1"/>
  <c r="B92" i="37"/>
  <c r="U92" i="37" s="1"/>
  <c r="AC92" i="37" s="1"/>
  <c r="A92" i="37"/>
  <c r="E91" i="37"/>
  <c r="D91" i="37"/>
  <c r="C91" i="37"/>
  <c r="W91" i="37" s="1"/>
  <c r="I91" i="37" s="1"/>
  <c r="AA91" i="37" s="1"/>
  <c r="B91" i="37"/>
  <c r="U91" i="37" s="1"/>
  <c r="A91" i="37"/>
  <c r="E90" i="37"/>
  <c r="D90" i="37"/>
  <c r="C90" i="37"/>
  <c r="W90" i="37" s="1"/>
  <c r="I90" i="37" s="1"/>
  <c r="B90" i="37"/>
  <c r="U90" i="37" s="1"/>
  <c r="AC90" i="37" s="1"/>
  <c r="A90" i="37"/>
  <c r="E89" i="37"/>
  <c r="D89" i="37"/>
  <c r="C89" i="37"/>
  <c r="W89" i="37" s="1"/>
  <c r="I89" i="37" s="1"/>
  <c r="AA89" i="37" s="1"/>
  <c r="B89" i="37"/>
  <c r="U89" i="37" s="1"/>
  <c r="AC89" i="37" s="1"/>
  <c r="A89" i="37"/>
  <c r="E88" i="37"/>
  <c r="D88" i="37"/>
  <c r="C88" i="37"/>
  <c r="W88" i="37" s="1"/>
  <c r="I88" i="37" s="1"/>
  <c r="AA88" i="37" s="1"/>
  <c r="B88" i="37"/>
  <c r="U88" i="37" s="1"/>
  <c r="AC88" i="37" s="1"/>
  <c r="A88" i="37"/>
  <c r="E87" i="37"/>
  <c r="D87" i="37"/>
  <c r="C87" i="37"/>
  <c r="W87" i="37" s="1"/>
  <c r="I87" i="37" s="1"/>
  <c r="AA87" i="37" s="1"/>
  <c r="B87" i="37"/>
  <c r="U87" i="37" s="1"/>
  <c r="A87" i="37"/>
  <c r="E86" i="37"/>
  <c r="D86" i="37"/>
  <c r="C86" i="37"/>
  <c r="W86" i="37" s="1"/>
  <c r="I86" i="37" s="1"/>
  <c r="B86" i="37"/>
  <c r="U86" i="37" s="1"/>
  <c r="AC86" i="37" s="1"/>
  <c r="A86" i="37"/>
  <c r="E85" i="37"/>
  <c r="D85" i="37"/>
  <c r="C85" i="37"/>
  <c r="W85" i="37" s="1"/>
  <c r="I85" i="37" s="1"/>
  <c r="AA85" i="37" s="1"/>
  <c r="B85" i="37"/>
  <c r="U85" i="37" s="1"/>
  <c r="AC85" i="37" s="1"/>
  <c r="A85" i="37"/>
  <c r="E84" i="37"/>
  <c r="D84" i="37"/>
  <c r="C84" i="37"/>
  <c r="W84" i="37" s="1"/>
  <c r="I84" i="37" s="1"/>
  <c r="AA84" i="37" s="1"/>
  <c r="B84" i="37"/>
  <c r="U84" i="37" s="1"/>
  <c r="AC84" i="37" s="1"/>
  <c r="A84" i="37"/>
  <c r="E83" i="37"/>
  <c r="D83" i="37"/>
  <c r="C83" i="37"/>
  <c r="W83" i="37" s="1"/>
  <c r="I83" i="37" s="1"/>
  <c r="AA83" i="37" s="1"/>
  <c r="B83" i="37"/>
  <c r="U83" i="37" s="1"/>
  <c r="A83" i="37"/>
  <c r="E82" i="37"/>
  <c r="D82" i="37"/>
  <c r="C82" i="37"/>
  <c r="W82" i="37" s="1"/>
  <c r="I82" i="37" s="1"/>
  <c r="B82" i="37"/>
  <c r="U82" i="37" s="1"/>
  <c r="AC82" i="37" s="1"/>
  <c r="A82" i="37"/>
  <c r="E81" i="37"/>
  <c r="D81" i="37"/>
  <c r="C81" i="37"/>
  <c r="W81" i="37" s="1"/>
  <c r="I81" i="37" s="1"/>
  <c r="AA81" i="37" s="1"/>
  <c r="B81" i="37"/>
  <c r="U81" i="37" s="1"/>
  <c r="AC81" i="37" s="1"/>
  <c r="A81" i="37"/>
  <c r="E80" i="37"/>
  <c r="D80" i="37"/>
  <c r="C80" i="37"/>
  <c r="W80" i="37" s="1"/>
  <c r="I80" i="37" s="1"/>
  <c r="AA80" i="37" s="1"/>
  <c r="B80" i="37"/>
  <c r="U80" i="37" s="1"/>
  <c r="AC80" i="37" s="1"/>
  <c r="A80" i="37"/>
  <c r="E79" i="37"/>
  <c r="D79" i="37"/>
  <c r="C79" i="37"/>
  <c r="W79" i="37" s="1"/>
  <c r="I79" i="37" s="1"/>
  <c r="AA79" i="37" s="1"/>
  <c r="B79" i="37"/>
  <c r="U79" i="37" s="1"/>
  <c r="A79" i="37"/>
  <c r="E78" i="37"/>
  <c r="D78" i="37"/>
  <c r="C78" i="37"/>
  <c r="W78" i="37" s="1"/>
  <c r="I78" i="37" s="1"/>
  <c r="B78" i="37"/>
  <c r="U78" i="37" s="1"/>
  <c r="AC78" i="37" s="1"/>
  <c r="A78" i="37"/>
  <c r="E77" i="37"/>
  <c r="D77" i="37"/>
  <c r="C77" i="37"/>
  <c r="W77" i="37" s="1"/>
  <c r="I77" i="37" s="1"/>
  <c r="AA77" i="37" s="1"/>
  <c r="B77" i="37"/>
  <c r="U77" i="37" s="1"/>
  <c r="AC77" i="37" s="1"/>
  <c r="A77" i="37"/>
  <c r="E76" i="37"/>
  <c r="D76" i="37"/>
  <c r="C76" i="37"/>
  <c r="W76" i="37" s="1"/>
  <c r="I76" i="37" s="1"/>
  <c r="AA76" i="37" s="1"/>
  <c r="B76" i="37"/>
  <c r="U76" i="37" s="1"/>
  <c r="AC76" i="37" s="1"/>
  <c r="A76" i="37"/>
  <c r="E75" i="37"/>
  <c r="D75" i="37"/>
  <c r="C75" i="37"/>
  <c r="W75" i="37" s="1"/>
  <c r="I75" i="37" s="1"/>
  <c r="AA75" i="37" s="1"/>
  <c r="B75" i="37"/>
  <c r="U75" i="37" s="1"/>
  <c r="A75" i="37"/>
  <c r="E74" i="37"/>
  <c r="D74" i="37"/>
  <c r="C74" i="37"/>
  <c r="W74" i="37" s="1"/>
  <c r="I74" i="37" s="1"/>
  <c r="B74" i="37"/>
  <c r="U74" i="37" s="1"/>
  <c r="AC74" i="37" s="1"/>
  <c r="A74" i="37"/>
  <c r="E73" i="37"/>
  <c r="D73" i="37"/>
  <c r="C73" i="37"/>
  <c r="W73" i="37" s="1"/>
  <c r="I73" i="37" s="1"/>
  <c r="AA73" i="37" s="1"/>
  <c r="B73" i="37"/>
  <c r="U73" i="37" s="1"/>
  <c r="AC73" i="37" s="1"/>
  <c r="A73" i="37"/>
  <c r="E72" i="37"/>
  <c r="D72" i="37"/>
  <c r="C72" i="37"/>
  <c r="W72" i="37" s="1"/>
  <c r="I72" i="37" s="1"/>
  <c r="AA72" i="37" s="1"/>
  <c r="B72" i="37"/>
  <c r="U72" i="37" s="1"/>
  <c r="AC72" i="37" s="1"/>
  <c r="A72" i="37"/>
  <c r="E71" i="37"/>
  <c r="D71" i="37"/>
  <c r="C71" i="37"/>
  <c r="W71" i="37" s="1"/>
  <c r="I71" i="37" s="1"/>
  <c r="AA71" i="37" s="1"/>
  <c r="B71" i="37"/>
  <c r="U71" i="37" s="1"/>
  <c r="A71" i="37"/>
  <c r="E70" i="37"/>
  <c r="D70" i="37"/>
  <c r="C70" i="37"/>
  <c r="W70" i="37" s="1"/>
  <c r="I70" i="37" s="1"/>
  <c r="B70" i="37"/>
  <c r="U70" i="37" s="1"/>
  <c r="AC70" i="37" s="1"/>
  <c r="A70" i="37"/>
  <c r="E69" i="37"/>
  <c r="D69" i="37"/>
  <c r="C69" i="37"/>
  <c r="W69" i="37" s="1"/>
  <c r="I69" i="37" s="1"/>
  <c r="AA69" i="37" s="1"/>
  <c r="B69" i="37"/>
  <c r="U69" i="37" s="1"/>
  <c r="AC69" i="37" s="1"/>
  <c r="A69" i="37"/>
  <c r="E68" i="37"/>
  <c r="D68" i="37"/>
  <c r="C68" i="37"/>
  <c r="W68" i="37" s="1"/>
  <c r="I68" i="37" s="1"/>
  <c r="AA68" i="37" s="1"/>
  <c r="B68" i="37"/>
  <c r="U68" i="37" s="1"/>
  <c r="AC68" i="37" s="1"/>
  <c r="A68" i="37"/>
  <c r="E67" i="37"/>
  <c r="D67" i="37"/>
  <c r="C67" i="37"/>
  <c r="W67" i="37" s="1"/>
  <c r="I67" i="37" s="1"/>
  <c r="AA67" i="37" s="1"/>
  <c r="B67" i="37"/>
  <c r="U67" i="37" s="1"/>
  <c r="A67" i="37"/>
  <c r="E66" i="37"/>
  <c r="D66" i="37"/>
  <c r="C66" i="37"/>
  <c r="W66" i="37" s="1"/>
  <c r="I66" i="37" s="1"/>
  <c r="B66" i="37"/>
  <c r="U66" i="37" s="1"/>
  <c r="AC66" i="37" s="1"/>
  <c r="A66" i="37"/>
  <c r="E65" i="37"/>
  <c r="D65" i="37"/>
  <c r="C65" i="37"/>
  <c r="W65" i="37" s="1"/>
  <c r="I65" i="37" s="1"/>
  <c r="AA65" i="37" s="1"/>
  <c r="B65" i="37"/>
  <c r="U65" i="37" s="1"/>
  <c r="AC65" i="37" s="1"/>
  <c r="A65" i="37"/>
  <c r="E64" i="37"/>
  <c r="D64" i="37"/>
  <c r="C64" i="37"/>
  <c r="W64" i="37" s="1"/>
  <c r="I64" i="37" s="1"/>
  <c r="AA64" i="37" s="1"/>
  <c r="B64" i="37"/>
  <c r="U64" i="37" s="1"/>
  <c r="AC64" i="37" s="1"/>
  <c r="A64" i="37"/>
  <c r="E63" i="37"/>
  <c r="D63" i="37"/>
  <c r="C63" i="37"/>
  <c r="W63" i="37" s="1"/>
  <c r="I63" i="37" s="1"/>
  <c r="AA63" i="37" s="1"/>
  <c r="B63" i="37"/>
  <c r="U63" i="37" s="1"/>
  <c r="A63" i="37"/>
  <c r="E62" i="37"/>
  <c r="D62" i="37"/>
  <c r="C62" i="37"/>
  <c r="W62" i="37" s="1"/>
  <c r="I62" i="37" s="1"/>
  <c r="B62" i="37"/>
  <c r="U62" i="37" s="1"/>
  <c r="AC62" i="37" s="1"/>
  <c r="A62" i="37"/>
  <c r="E61" i="37"/>
  <c r="D61" i="37"/>
  <c r="C61" i="37"/>
  <c r="W61" i="37" s="1"/>
  <c r="I61" i="37" s="1"/>
  <c r="AA61" i="37" s="1"/>
  <c r="B61" i="37"/>
  <c r="U61" i="37" s="1"/>
  <c r="AC61" i="37" s="1"/>
  <c r="A61" i="37"/>
  <c r="E60" i="37"/>
  <c r="D60" i="37"/>
  <c r="C60" i="37"/>
  <c r="W60" i="37" s="1"/>
  <c r="I60" i="37" s="1"/>
  <c r="AA60" i="37" s="1"/>
  <c r="B60" i="37"/>
  <c r="U60" i="37" s="1"/>
  <c r="AC60" i="37" s="1"/>
  <c r="A60" i="37"/>
  <c r="E59" i="37"/>
  <c r="D59" i="37"/>
  <c r="C59" i="37"/>
  <c r="W59" i="37" s="1"/>
  <c r="I59" i="37" s="1"/>
  <c r="AA59" i="37" s="1"/>
  <c r="B59" i="37"/>
  <c r="U59" i="37" s="1"/>
  <c r="A59" i="37"/>
  <c r="E58" i="37"/>
  <c r="D58" i="37"/>
  <c r="C58" i="37"/>
  <c r="W58" i="37" s="1"/>
  <c r="I58" i="37" s="1"/>
  <c r="B58" i="37"/>
  <c r="U58" i="37" s="1"/>
  <c r="AC58" i="37" s="1"/>
  <c r="A58" i="37"/>
  <c r="E57" i="37"/>
  <c r="D57" i="37"/>
  <c r="C57" i="37"/>
  <c r="W57" i="37" s="1"/>
  <c r="I57" i="37" s="1"/>
  <c r="AA57" i="37" s="1"/>
  <c r="B57" i="37"/>
  <c r="U57" i="37" s="1"/>
  <c r="AC57" i="37" s="1"/>
  <c r="A57" i="37"/>
  <c r="E56" i="37"/>
  <c r="D56" i="37"/>
  <c r="C56" i="37"/>
  <c r="W56" i="37" s="1"/>
  <c r="I56" i="37" s="1"/>
  <c r="AA56" i="37" s="1"/>
  <c r="B56" i="37"/>
  <c r="U56" i="37" s="1"/>
  <c r="AC56" i="37" s="1"/>
  <c r="A56" i="37"/>
  <c r="E55" i="37"/>
  <c r="D55" i="37"/>
  <c r="C55" i="37"/>
  <c r="W55" i="37" s="1"/>
  <c r="I55" i="37" s="1"/>
  <c r="AA55" i="37" s="1"/>
  <c r="B55" i="37"/>
  <c r="U55" i="37" s="1"/>
  <c r="A55" i="37"/>
  <c r="E54" i="37"/>
  <c r="D54" i="37"/>
  <c r="C54" i="37"/>
  <c r="W54" i="37" s="1"/>
  <c r="I54" i="37" s="1"/>
  <c r="B54" i="37"/>
  <c r="U54" i="37" s="1"/>
  <c r="AC54" i="37" s="1"/>
  <c r="A54" i="37"/>
  <c r="E53" i="37"/>
  <c r="D53" i="37"/>
  <c r="C53" i="37"/>
  <c r="W53" i="37" s="1"/>
  <c r="I53" i="37" s="1"/>
  <c r="AA53" i="37" s="1"/>
  <c r="B53" i="37"/>
  <c r="U53" i="37" s="1"/>
  <c r="AC53" i="37" s="1"/>
  <c r="A53" i="37"/>
  <c r="E52" i="37"/>
  <c r="D52" i="37"/>
  <c r="C52" i="37"/>
  <c r="W52" i="37" s="1"/>
  <c r="I52" i="37" s="1"/>
  <c r="AA52" i="37" s="1"/>
  <c r="B52" i="37"/>
  <c r="U52" i="37" s="1"/>
  <c r="AC52" i="37" s="1"/>
  <c r="A52" i="37"/>
  <c r="E51" i="37"/>
  <c r="D51" i="37"/>
  <c r="C51" i="37"/>
  <c r="W51" i="37" s="1"/>
  <c r="I51" i="37" s="1"/>
  <c r="AA51" i="37" s="1"/>
  <c r="B51" i="37"/>
  <c r="U51" i="37" s="1"/>
  <c r="A51" i="37"/>
  <c r="E50" i="37"/>
  <c r="D50" i="37"/>
  <c r="C50" i="37"/>
  <c r="W50" i="37" s="1"/>
  <c r="I50" i="37" s="1"/>
  <c r="B50" i="37"/>
  <c r="U50" i="37" s="1"/>
  <c r="AC50" i="37" s="1"/>
  <c r="A50" i="37"/>
  <c r="E49" i="37"/>
  <c r="D49" i="37"/>
  <c r="C49" i="37"/>
  <c r="W49" i="37" s="1"/>
  <c r="I49" i="37" s="1"/>
  <c r="AA49" i="37" s="1"/>
  <c r="B49" i="37"/>
  <c r="U49" i="37" s="1"/>
  <c r="AC49" i="37" s="1"/>
  <c r="A49" i="37"/>
  <c r="E48" i="37"/>
  <c r="D48" i="37"/>
  <c r="C48" i="37"/>
  <c r="W48" i="37" s="1"/>
  <c r="I48" i="37" s="1"/>
  <c r="AA48" i="37" s="1"/>
  <c r="B48" i="37"/>
  <c r="U48" i="37" s="1"/>
  <c r="AC48" i="37" s="1"/>
  <c r="A48" i="37"/>
  <c r="E47" i="37"/>
  <c r="D47" i="37"/>
  <c r="C47" i="37"/>
  <c r="W47" i="37" s="1"/>
  <c r="I47" i="37" s="1"/>
  <c r="AA47" i="37" s="1"/>
  <c r="B47" i="37"/>
  <c r="U47" i="37" s="1"/>
  <c r="A47" i="37"/>
  <c r="E46" i="37"/>
  <c r="D46" i="37"/>
  <c r="C46" i="37"/>
  <c r="W46" i="37" s="1"/>
  <c r="I46" i="37" s="1"/>
  <c r="B46" i="37"/>
  <c r="U46" i="37" s="1"/>
  <c r="AC46" i="37" s="1"/>
  <c r="A46" i="37"/>
  <c r="E45" i="37"/>
  <c r="D45" i="37"/>
  <c r="C45" i="37"/>
  <c r="W45" i="37" s="1"/>
  <c r="I45" i="37" s="1"/>
  <c r="AA45" i="37" s="1"/>
  <c r="B45" i="37"/>
  <c r="U45" i="37" s="1"/>
  <c r="AC45" i="37" s="1"/>
  <c r="A45" i="37"/>
  <c r="E44" i="37"/>
  <c r="D44" i="37"/>
  <c r="C44" i="37"/>
  <c r="W44" i="37" s="1"/>
  <c r="I44" i="37" s="1"/>
  <c r="AA44" i="37" s="1"/>
  <c r="B44" i="37"/>
  <c r="U44" i="37" s="1"/>
  <c r="AC44" i="37" s="1"/>
  <c r="A44" i="37"/>
  <c r="E43" i="37"/>
  <c r="D43" i="37"/>
  <c r="C43" i="37"/>
  <c r="W43" i="37" s="1"/>
  <c r="I43" i="37" s="1"/>
  <c r="AA43" i="37" s="1"/>
  <c r="B43" i="37"/>
  <c r="U43" i="37" s="1"/>
  <c r="A43" i="37"/>
  <c r="E42" i="37"/>
  <c r="D42" i="37"/>
  <c r="C42" i="37"/>
  <c r="W42" i="37" s="1"/>
  <c r="I42" i="37" s="1"/>
  <c r="B42" i="37"/>
  <c r="U42" i="37" s="1"/>
  <c r="AC42" i="37" s="1"/>
  <c r="A42" i="37"/>
  <c r="E41" i="37"/>
  <c r="D41" i="37"/>
  <c r="C41" i="37"/>
  <c r="W41" i="37" s="1"/>
  <c r="I41" i="37" s="1"/>
  <c r="AA41" i="37" s="1"/>
  <c r="B41" i="37"/>
  <c r="U41" i="37" s="1"/>
  <c r="AC41" i="37" s="1"/>
  <c r="A41" i="37"/>
  <c r="E40" i="37"/>
  <c r="D40" i="37"/>
  <c r="C40" i="37"/>
  <c r="W40" i="37" s="1"/>
  <c r="I40" i="37" s="1"/>
  <c r="AA40" i="37" s="1"/>
  <c r="B40" i="37"/>
  <c r="U40" i="37" s="1"/>
  <c r="AC40" i="37" s="1"/>
  <c r="A40" i="37"/>
  <c r="E39" i="37"/>
  <c r="D39" i="37"/>
  <c r="C39" i="37"/>
  <c r="W39" i="37" s="1"/>
  <c r="I39" i="37" s="1"/>
  <c r="AA39" i="37" s="1"/>
  <c r="B39" i="37"/>
  <c r="U39" i="37" s="1"/>
  <c r="A39" i="37"/>
  <c r="E38" i="37"/>
  <c r="D38" i="37"/>
  <c r="C38" i="37"/>
  <c r="W38" i="37" s="1"/>
  <c r="I38" i="37" s="1"/>
  <c r="B38" i="37"/>
  <c r="U38" i="37" s="1"/>
  <c r="AC38" i="37" s="1"/>
  <c r="A38" i="37"/>
  <c r="E37" i="37"/>
  <c r="D37" i="37"/>
  <c r="C37" i="37"/>
  <c r="W37" i="37" s="1"/>
  <c r="I37" i="37" s="1"/>
  <c r="AA37" i="37" s="1"/>
  <c r="B37" i="37"/>
  <c r="U37" i="37" s="1"/>
  <c r="AC37" i="37" s="1"/>
  <c r="A37" i="37"/>
  <c r="E36" i="37"/>
  <c r="D36" i="37"/>
  <c r="C36" i="37"/>
  <c r="B36" i="37"/>
  <c r="U36" i="37" s="1"/>
  <c r="AC36" i="37" s="1"/>
  <c r="A36" i="37"/>
  <c r="E35" i="37"/>
  <c r="D35" i="37"/>
  <c r="C35" i="37"/>
  <c r="B35" i="37"/>
  <c r="U35" i="37" s="1"/>
  <c r="A35" i="37"/>
  <c r="E34" i="37"/>
  <c r="D34" i="37"/>
  <c r="C34" i="37"/>
  <c r="B34" i="37"/>
  <c r="U34" i="37" s="1"/>
  <c r="AC34" i="37" s="1"/>
  <c r="A34" i="37"/>
  <c r="E33" i="37"/>
  <c r="D33" i="37"/>
  <c r="C33" i="37"/>
  <c r="B33" i="37"/>
  <c r="U33" i="37" s="1"/>
  <c r="A33" i="37"/>
  <c r="E32" i="37"/>
  <c r="D32" i="37"/>
  <c r="C32" i="37"/>
  <c r="B32" i="37"/>
  <c r="U32" i="37" s="1"/>
  <c r="A32" i="37"/>
  <c r="E31" i="37"/>
  <c r="D31" i="37"/>
  <c r="C31" i="37"/>
  <c r="B31" i="37"/>
  <c r="U31" i="37" s="1"/>
  <c r="A31" i="37"/>
  <c r="E30" i="37"/>
  <c r="D30" i="37"/>
  <c r="C30" i="37"/>
  <c r="B30" i="37"/>
  <c r="U30" i="37" s="1"/>
  <c r="AC30" i="37" s="1"/>
  <c r="A30" i="37"/>
  <c r="E29" i="37"/>
  <c r="D29" i="37"/>
  <c r="C29" i="37"/>
  <c r="B29" i="37"/>
  <c r="U29" i="37" s="1"/>
  <c r="A29" i="37"/>
  <c r="E28" i="37"/>
  <c r="D28" i="37"/>
  <c r="C28" i="37"/>
  <c r="B28" i="37"/>
  <c r="U28" i="37" s="1"/>
  <c r="A28" i="37"/>
  <c r="E27" i="37"/>
  <c r="D27" i="37"/>
  <c r="C27" i="37"/>
  <c r="B27" i="37"/>
  <c r="U27" i="37" s="1"/>
  <c r="A27" i="37"/>
  <c r="E26" i="37"/>
  <c r="D26" i="37"/>
  <c r="C26" i="37"/>
  <c r="B26" i="37"/>
  <c r="U26" i="37" s="1"/>
  <c r="AC26" i="37" s="1"/>
  <c r="A26" i="37"/>
  <c r="E25" i="37"/>
  <c r="D25" i="37"/>
  <c r="C25" i="37"/>
  <c r="B25" i="37"/>
  <c r="U25" i="37" s="1"/>
  <c r="AC25" i="37" s="1"/>
  <c r="A25" i="37"/>
  <c r="E3" i="37"/>
  <c r="AC32" i="37" l="1"/>
  <c r="AC27" i="38"/>
  <c r="AC31" i="38"/>
  <c r="AC35" i="38"/>
  <c r="AC32" i="45"/>
  <c r="AC25" i="41"/>
  <c r="AC28" i="37"/>
  <c r="AC28" i="45"/>
  <c r="AC29" i="37"/>
  <c r="AC33" i="37"/>
  <c r="AC28" i="38"/>
  <c r="AC32" i="38"/>
  <c r="AC31" i="39"/>
  <c r="AC30" i="40"/>
  <c r="AC29" i="41"/>
  <c r="AC33" i="41"/>
  <c r="AA37" i="38"/>
  <c r="AA41" i="38"/>
  <c r="AA45" i="38"/>
  <c r="AA49" i="38"/>
  <c r="AA53" i="38"/>
  <c r="AA57" i="38"/>
  <c r="AA61" i="38"/>
  <c r="AA65" i="38"/>
  <c r="AA69" i="38"/>
  <c r="AA73" i="38"/>
  <c r="AA77" i="38"/>
  <c r="AA81" i="38"/>
  <c r="AA85" i="38"/>
  <c r="AA89" i="38"/>
  <c r="AA93" i="38"/>
  <c r="AA97" i="38"/>
  <c r="AA101" i="38"/>
  <c r="AA105" i="38"/>
  <c r="AA109" i="38"/>
  <c r="AC110" i="38"/>
  <c r="AA113" i="38"/>
  <c r="AC114" i="38"/>
  <c r="AA117" i="38"/>
  <c r="AC118" i="38"/>
  <c r="AA121" i="38"/>
  <c r="AC122" i="38"/>
  <c r="AA125" i="38"/>
  <c r="AC126" i="38"/>
  <c r="AA129" i="38"/>
  <c r="AC130" i="38"/>
  <c r="AA133" i="38"/>
  <c r="AC134" i="38"/>
  <c r="AA137" i="38"/>
  <c r="AC138" i="38"/>
  <c r="AA141" i="38"/>
  <c r="AC142" i="38"/>
  <c r="AA145" i="38"/>
  <c r="AC146" i="38"/>
  <c r="AA149" i="38"/>
  <c r="AC150" i="38"/>
  <c r="AA153" i="38"/>
  <c r="AC154" i="38"/>
  <c r="AA157" i="38"/>
  <c r="AC158" i="38"/>
  <c r="AA161" i="38"/>
  <c r="AC162" i="38"/>
  <c r="AA165" i="38"/>
  <c r="AC166" i="38"/>
  <c r="AA169" i="38"/>
  <c r="AC170" i="38"/>
  <c r="AA173" i="38"/>
  <c r="AC174" i="38"/>
  <c r="AA177" i="38"/>
  <c r="AC178" i="38"/>
  <c r="AA181" i="38"/>
  <c r="AC182" i="38"/>
  <c r="AA185" i="38"/>
  <c r="AC186" i="38"/>
  <c r="AA189" i="38"/>
  <c r="AC190" i="38"/>
  <c r="AA193" i="38"/>
  <c r="AC194" i="38"/>
  <c r="AA197" i="38"/>
  <c r="AC198" i="38"/>
  <c r="AA201" i="38"/>
  <c r="AC202" i="38"/>
  <c r="AA205" i="38"/>
  <c r="AC206" i="38"/>
  <c r="AA209" i="38"/>
  <c r="AC210" i="38"/>
  <c r="AA213" i="38"/>
  <c r="AC214" i="38"/>
  <c r="AA217" i="38"/>
  <c r="AC218" i="38"/>
  <c r="AA221" i="38"/>
  <c r="AC222" i="38"/>
  <c r="AC25" i="39"/>
  <c r="AC29" i="39"/>
  <c r="AC33" i="39"/>
  <c r="AC37" i="39"/>
  <c r="AA40" i="39"/>
  <c r="AC41" i="39"/>
  <c r="AA44" i="39"/>
  <c r="AC45" i="39"/>
  <c r="AA48" i="39"/>
  <c r="AC49" i="39"/>
  <c r="AA52" i="39"/>
  <c r="AC53" i="39"/>
  <c r="AA56" i="39"/>
  <c r="AC57" i="39"/>
  <c r="AA60" i="39"/>
  <c r="AC61" i="39"/>
  <c r="AA64" i="39"/>
  <c r="AC65" i="39"/>
  <c r="AA68" i="39"/>
  <c r="AC69" i="39"/>
  <c r="AA72" i="39"/>
  <c r="AC73" i="39"/>
  <c r="AA76" i="39"/>
  <c r="AC77" i="39"/>
  <c r="AA80" i="39"/>
  <c r="AC81" i="39"/>
  <c r="AA84" i="39"/>
  <c r="AC85" i="39"/>
  <c r="AA88" i="39"/>
  <c r="AC89" i="39"/>
  <c r="AA92" i="39"/>
  <c r="AC93" i="39"/>
  <c r="AA96" i="39"/>
  <c r="AC97" i="39"/>
  <c r="AA100" i="39"/>
  <c r="AC101" i="39"/>
  <c r="AA104" i="39"/>
  <c r="AC105" i="39"/>
  <c r="AA108" i="39"/>
  <c r="AC109" i="39"/>
  <c r="AA112" i="39"/>
  <c r="AC113" i="39"/>
  <c r="AA116" i="39"/>
  <c r="AC117" i="39"/>
  <c r="AA120" i="39"/>
  <c r="AC121" i="39"/>
  <c r="AA124" i="39"/>
  <c r="AC125" i="39"/>
  <c r="AA128" i="39"/>
  <c r="AC129" i="39"/>
  <c r="AA132" i="39"/>
  <c r="AC133" i="39"/>
  <c r="AA136" i="39"/>
  <c r="AC137" i="39"/>
  <c r="AA140" i="39"/>
  <c r="AC141" i="39"/>
  <c r="AA144" i="39"/>
  <c r="AC145" i="39"/>
  <c r="AA148" i="39"/>
  <c r="AC149" i="39"/>
  <c r="AA152" i="39"/>
  <c r="AC153" i="39"/>
  <c r="AA156" i="39"/>
  <c r="AC157" i="39"/>
  <c r="AA160" i="39"/>
  <c r="AC161" i="39"/>
  <c r="AA164" i="39"/>
  <c r="AC165" i="39"/>
  <c r="AA168" i="39"/>
  <c r="AC169" i="39"/>
  <c r="AA172" i="39"/>
  <c r="AC173" i="39"/>
  <c r="AA176" i="39"/>
  <c r="AC177" i="39"/>
  <c r="AA180" i="39"/>
  <c r="AC181" i="39"/>
  <c r="AA184" i="39"/>
  <c r="AC185" i="39"/>
  <c r="AA188" i="39"/>
  <c r="AC189" i="39"/>
  <c r="AA192" i="39"/>
  <c r="AC193" i="39"/>
  <c r="AA196" i="39"/>
  <c r="AC197" i="39"/>
  <c r="AA200" i="39"/>
  <c r="AC201" i="39"/>
  <c r="AA204" i="39"/>
  <c r="AC205" i="39"/>
  <c r="AA208" i="39"/>
  <c r="AC209" i="39"/>
  <c r="AA212" i="39"/>
  <c r="AC213" i="39"/>
  <c r="AA216" i="39"/>
  <c r="AC217" i="39"/>
  <c r="AA220" i="39"/>
  <c r="AC221" i="39"/>
  <c r="AA224" i="39"/>
  <c r="AC28" i="40"/>
  <c r="AC32" i="40"/>
  <c r="AC36" i="40"/>
  <c r="AA39" i="40"/>
  <c r="AC40" i="40"/>
  <c r="AA43" i="40"/>
  <c r="AC44" i="40"/>
  <c r="AA47" i="40"/>
  <c r="AC48" i="40"/>
  <c r="AA51" i="40"/>
  <c r="AC52" i="40"/>
  <c r="AA55" i="40"/>
  <c r="AC56" i="40"/>
  <c r="AA59" i="40"/>
  <c r="AC60" i="40"/>
  <c r="AA63" i="40"/>
  <c r="AC64" i="40"/>
  <c r="AA67" i="40"/>
  <c r="AC68" i="40"/>
  <c r="AA71" i="40"/>
  <c r="AC72" i="40"/>
  <c r="AA75" i="40"/>
  <c r="AC76" i="40"/>
  <c r="AA79" i="40"/>
  <c r="AC80" i="40"/>
  <c r="AA83" i="40"/>
  <c r="AC84" i="40"/>
  <c r="AA87" i="40"/>
  <c r="AC88" i="40"/>
  <c r="AA91" i="40"/>
  <c r="AC92" i="40"/>
  <c r="AA95" i="40"/>
  <c r="AC96" i="40"/>
  <c r="AA99" i="40"/>
  <c r="AC100" i="40"/>
  <c r="AA103" i="40"/>
  <c r="AC104" i="40"/>
  <c r="AA107" i="40"/>
  <c r="AC108" i="40"/>
  <c r="AA111" i="40"/>
  <c r="AC112" i="40"/>
  <c r="AA115" i="40"/>
  <c r="AC116" i="40"/>
  <c r="AA119" i="40"/>
  <c r="AC120" i="40"/>
  <c r="AA123" i="40"/>
  <c r="AC124" i="40"/>
  <c r="AA127" i="40"/>
  <c r="AC128" i="40"/>
  <c r="AA131" i="40"/>
  <c r="AC132" i="40"/>
  <c r="AA135" i="40"/>
  <c r="AC136" i="40"/>
  <c r="AA139" i="40"/>
  <c r="AC140" i="40"/>
  <c r="AA143" i="40"/>
  <c r="AC144" i="40"/>
  <c r="AA147" i="40"/>
  <c r="AC148" i="40"/>
  <c r="AA151" i="40"/>
  <c r="AC152" i="40"/>
  <c r="AA155" i="40"/>
  <c r="AC156" i="40"/>
  <c r="AA159" i="40"/>
  <c r="AC160" i="40"/>
  <c r="AA163" i="40"/>
  <c r="AC164" i="40"/>
  <c r="AA167" i="40"/>
  <c r="AC168" i="40"/>
  <c r="AA171" i="40"/>
  <c r="AC172" i="40"/>
  <c r="AA175" i="40"/>
  <c r="AC176" i="40"/>
  <c r="AA179" i="40"/>
  <c r="AC180" i="40"/>
  <c r="AA183" i="40"/>
  <c r="AC184" i="40"/>
  <c r="AA187" i="40"/>
  <c r="AC188" i="40"/>
  <c r="AA191" i="40"/>
  <c r="AC192" i="40"/>
  <c r="AA195" i="40"/>
  <c r="AC196" i="40"/>
  <c r="AA199" i="40"/>
  <c r="AC200" i="40"/>
  <c r="AA203" i="40"/>
  <c r="AC204" i="40"/>
  <c r="AA207" i="40"/>
  <c r="AC208" i="40"/>
  <c r="AA211" i="40"/>
  <c r="AC212" i="40"/>
  <c r="AA215" i="40"/>
  <c r="AC216" i="40"/>
  <c r="AA219" i="40"/>
  <c r="AC220" i="40"/>
  <c r="AA223" i="40"/>
  <c r="AC224" i="40"/>
  <c r="AA104" i="41"/>
  <c r="AC105" i="41"/>
  <c r="AA108" i="41"/>
  <c r="AC109" i="41"/>
  <c r="AA112" i="41"/>
  <c r="AC113" i="41"/>
  <c r="AA116" i="41"/>
  <c r="AC117" i="41"/>
  <c r="AA120" i="41"/>
  <c r="AC121" i="41"/>
  <c r="AA124" i="41"/>
  <c r="AC125" i="41"/>
  <c r="AA128" i="41"/>
  <c r="AC129" i="41"/>
  <c r="AA132" i="41"/>
  <c r="AC133" i="41"/>
  <c r="AA136" i="41"/>
  <c r="AC137" i="41"/>
  <c r="AA140" i="41"/>
  <c r="AC141" i="41"/>
  <c r="AA144" i="41"/>
  <c r="AC145" i="41"/>
  <c r="AA148" i="41"/>
  <c r="AC149" i="41"/>
  <c r="AA152" i="41"/>
  <c r="AC153" i="41"/>
  <c r="AA156" i="41"/>
  <c r="AC157" i="41"/>
  <c r="AA160" i="41"/>
  <c r="AC161" i="41"/>
  <c r="AA164" i="41"/>
  <c r="AC165" i="41"/>
  <c r="AA168" i="41"/>
  <c r="AC169" i="41"/>
  <c r="AA172" i="41"/>
  <c r="AC173" i="41"/>
  <c r="AA176" i="41"/>
  <c r="AC177" i="41"/>
  <c r="AA180" i="41"/>
  <c r="AC181" i="41"/>
  <c r="AA184" i="41"/>
  <c r="AC185" i="41"/>
  <c r="AA188" i="41"/>
  <c r="AC189" i="41"/>
  <c r="AA192" i="41"/>
  <c r="AC193" i="41"/>
  <c r="AA196" i="41"/>
  <c r="AC197" i="41"/>
  <c r="AA200" i="41"/>
  <c r="AC201" i="41"/>
  <c r="AA204" i="41"/>
  <c r="AC205" i="41"/>
  <c r="AA208" i="41"/>
  <c r="AC209" i="41"/>
  <c r="AA212" i="41"/>
  <c r="AC213" i="41"/>
  <c r="AA216" i="41"/>
  <c r="AC217" i="41"/>
  <c r="AA220" i="41"/>
  <c r="AC221" i="41"/>
  <c r="AA224" i="41"/>
  <c r="AC28" i="42"/>
  <c r="AC32" i="42"/>
  <c r="AC36" i="42"/>
  <c r="AA39" i="42"/>
  <c r="AC40" i="42"/>
  <c r="AA43" i="42"/>
  <c r="AC44" i="42"/>
  <c r="AA47" i="42"/>
  <c r="AC48" i="42"/>
  <c r="AA51" i="42"/>
  <c r="AC52" i="42"/>
  <c r="AA55" i="42"/>
  <c r="AC56" i="42"/>
  <c r="AA59" i="42"/>
  <c r="AC60" i="42"/>
  <c r="AA63" i="42"/>
  <c r="AC64" i="42"/>
  <c r="AA67" i="42"/>
  <c r="AC68" i="42"/>
  <c r="AA71" i="42"/>
  <c r="AC72" i="42"/>
  <c r="AA75" i="42"/>
  <c r="AC76" i="42"/>
  <c r="AA79" i="42"/>
  <c r="AC80" i="42"/>
  <c r="AA83" i="42"/>
  <c r="AC84" i="42"/>
  <c r="AA87" i="42"/>
  <c r="AC88" i="42"/>
  <c r="AA91" i="42"/>
  <c r="AC92" i="42"/>
  <c r="AA95" i="42"/>
  <c r="AC96" i="42"/>
  <c r="AA99" i="42"/>
  <c r="AC100" i="42"/>
  <c r="AA103" i="42"/>
  <c r="AC104" i="42"/>
  <c r="AA107" i="42"/>
  <c r="AC108" i="42"/>
  <c r="AA111" i="42"/>
  <c r="AC112" i="42"/>
  <c r="AA115" i="42"/>
  <c r="AC116" i="42"/>
  <c r="AA119" i="42"/>
  <c r="AC120" i="42"/>
  <c r="AA123" i="42"/>
  <c r="AC124" i="42"/>
  <c r="AA127" i="42"/>
  <c r="AC128" i="42"/>
  <c r="AA131" i="42"/>
  <c r="AC132" i="42"/>
  <c r="AA135" i="42"/>
  <c r="AC136" i="42"/>
  <c r="AA139" i="42"/>
  <c r="AC140" i="42"/>
  <c r="AA143" i="42"/>
  <c r="AC144" i="42"/>
  <c r="AA147" i="42"/>
  <c r="AC148" i="42"/>
  <c r="AA151" i="42"/>
  <c r="AC152" i="42"/>
  <c r="AA155" i="42"/>
  <c r="AC156" i="42"/>
  <c r="AA159" i="42"/>
  <c r="AC160" i="42"/>
  <c r="AA163" i="42"/>
  <c r="AC164" i="42"/>
  <c r="AA167" i="42"/>
  <c r="AC168" i="42"/>
  <c r="AA171" i="42"/>
  <c r="AC172" i="42"/>
  <c r="AA175" i="42"/>
  <c r="AC176" i="42"/>
  <c r="AA179" i="42"/>
  <c r="AC180" i="42"/>
  <c r="AA183" i="42"/>
  <c r="AC184" i="42"/>
  <c r="AA187" i="42"/>
  <c r="AC188" i="42"/>
  <c r="AA191" i="42"/>
  <c r="AC192" i="42"/>
  <c r="AA195" i="42"/>
  <c r="AC196" i="42"/>
  <c r="AA199" i="42"/>
  <c r="AC200" i="42"/>
  <c r="AA203" i="42"/>
  <c r="AC204" i="42"/>
  <c r="AA207" i="42"/>
  <c r="AC208" i="42"/>
  <c r="AA211" i="42"/>
  <c r="AC212" i="42"/>
  <c r="AA215" i="42"/>
  <c r="AC216" i="42"/>
  <c r="AA219" i="42"/>
  <c r="AC220" i="42"/>
  <c r="AA223" i="42"/>
  <c r="AC224" i="42"/>
  <c r="AC27" i="43"/>
  <c r="AC31" i="43"/>
  <c r="AC35" i="43"/>
  <c r="AA38" i="43"/>
  <c r="AC39" i="43"/>
  <c r="AA42" i="43"/>
  <c r="AC43" i="43"/>
  <c r="AA46" i="43"/>
  <c r="AC47" i="43"/>
  <c r="AA50" i="43"/>
  <c r="AC51" i="43"/>
  <c r="AA54" i="43"/>
  <c r="AC27" i="41"/>
  <c r="AC31" i="41"/>
  <c r="AC35" i="41"/>
  <c r="AA38" i="41"/>
  <c r="AC39" i="41"/>
  <c r="AA42" i="41"/>
  <c r="AC43" i="41"/>
  <c r="AA46" i="41"/>
  <c r="AC47" i="41"/>
  <c r="AA50" i="41"/>
  <c r="AC51" i="41"/>
  <c r="AA54" i="41"/>
  <c r="AC55" i="41"/>
  <c r="AA58" i="41"/>
  <c r="AC59" i="41"/>
  <c r="AA62" i="41"/>
  <c r="AC63" i="41"/>
  <c r="AA66" i="41"/>
  <c r="AC67" i="41"/>
  <c r="AA70" i="41"/>
  <c r="AC71" i="41"/>
  <c r="AA74" i="41"/>
  <c r="AC75" i="41"/>
  <c r="AA78" i="41"/>
  <c r="AC79" i="41"/>
  <c r="AA82" i="41"/>
  <c r="AC83" i="41"/>
  <c r="AA86" i="41"/>
  <c r="AC87" i="41"/>
  <c r="AA90" i="41"/>
  <c r="AC91" i="41"/>
  <c r="AA94" i="41"/>
  <c r="AC95" i="41"/>
  <c r="AA98" i="41"/>
  <c r="AC99" i="41"/>
  <c r="AA102" i="41"/>
  <c r="AC103" i="41"/>
  <c r="AA106" i="41"/>
  <c r="AC107" i="41"/>
  <c r="AA110" i="41"/>
  <c r="AC111" i="41"/>
  <c r="AA114" i="41"/>
  <c r="AC115" i="41"/>
  <c r="AA118" i="41"/>
  <c r="AC119" i="41"/>
  <c r="AA122" i="41"/>
  <c r="AC123" i="41"/>
  <c r="AA126" i="41"/>
  <c r="AC127" i="41"/>
  <c r="AA130" i="41"/>
  <c r="AC131" i="41"/>
  <c r="AA134" i="41"/>
  <c r="AC135" i="41"/>
  <c r="AA138" i="41"/>
  <c r="AC139" i="41"/>
  <c r="AA142" i="41"/>
  <c r="AC143" i="41"/>
  <c r="AA146" i="41"/>
  <c r="AC147" i="41"/>
  <c r="AA150" i="41"/>
  <c r="AC151" i="41"/>
  <c r="AA154" i="41"/>
  <c r="AC155" i="41"/>
  <c r="AA158" i="41"/>
  <c r="AC159" i="41"/>
  <c r="AA162" i="41"/>
  <c r="AC163" i="41"/>
  <c r="AA166" i="41"/>
  <c r="AC167" i="41"/>
  <c r="AA170" i="41"/>
  <c r="AC171" i="41"/>
  <c r="AA174" i="41"/>
  <c r="AC175" i="41"/>
  <c r="AA178" i="41"/>
  <c r="AC179" i="41"/>
  <c r="AA182" i="41"/>
  <c r="AC183" i="41"/>
  <c r="AA186" i="41"/>
  <c r="AC187" i="41"/>
  <c r="AA190" i="41"/>
  <c r="AC191" i="41"/>
  <c r="AA194" i="41"/>
  <c r="AC195" i="41"/>
  <c r="AA198" i="41"/>
  <c r="AC199" i="41"/>
  <c r="AA202" i="41"/>
  <c r="AC203" i="41"/>
  <c r="AA206" i="41"/>
  <c r="AC207" i="41"/>
  <c r="AA210" i="41"/>
  <c r="AC211" i="41"/>
  <c r="AA214" i="41"/>
  <c r="AC215" i="41"/>
  <c r="AA218" i="41"/>
  <c r="AC219" i="41"/>
  <c r="AA222" i="41"/>
  <c r="AC223" i="41"/>
  <c r="AC26" i="42"/>
  <c r="AC30" i="42"/>
  <c r="AC34" i="42"/>
  <c r="AA37" i="42"/>
  <c r="AC38" i="42"/>
  <c r="AA41" i="42"/>
  <c r="AC42" i="42"/>
  <c r="AA45" i="42"/>
  <c r="AC46" i="42"/>
  <c r="AA49" i="42"/>
  <c r="AC50" i="42"/>
  <c r="AA53" i="42"/>
  <c r="AC54" i="42"/>
  <c r="AA57" i="42"/>
  <c r="AC58" i="42"/>
  <c r="AA61" i="42"/>
  <c r="AC62" i="42"/>
  <c r="AA65" i="42"/>
  <c r="AC66" i="42"/>
  <c r="AA69" i="42"/>
  <c r="AC70" i="42"/>
  <c r="AA73" i="42"/>
  <c r="AC74" i="42"/>
  <c r="AA77" i="42"/>
  <c r="AC78" i="42"/>
  <c r="AA81" i="42"/>
  <c r="AC82" i="42"/>
  <c r="AA85" i="42"/>
  <c r="AC86" i="42"/>
  <c r="AA89" i="42"/>
  <c r="AC90" i="42"/>
  <c r="AC55" i="43"/>
  <c r="AA58" i="43"/>
  <c r="AC59" i="43"/>
  <c r="AA62" i="43"/>
  <c r="AC63" i="43"/>
  <c r="AA66" i="43"/>
  <c r="AC67" i="43"/>
  <c r="AA70" i="43"/>
  <c r="AC71" i="43"/>
  <c r="AA74" i="43"/>
  <c r="AC75" i="43"/>
  <c r="AA78" i="43"/>
  <c r="AC79" i="43"/>
  <c r="AA82" i="43"/>
  <c r="AC83" i="43"/>
  <c r="AA86" i="43"/>
  <c r="AC87" i="43"/>
  <c r="AA90" i="43"/>
  <c r="AC91" i="43"/>
  <c r="AA94" i="43"/>
  <c r="AC95" i="43"/>
  <c r="AA98" i="43"/>
  <c r="AC99" i="43"/>
  <c r="AA102" i="43"/>
  <c r="AC103" i="43"/>
  <c r="AA106" i="43"/>
  <c r="AC107" i="43"/>
  <c r="AA110" i="43"/>
  <c r="AC111" i="43"/>
  <c r="AA114" i="43"/>
  <c r="AC115" i="43"/>
  <c r="AA118" i="43"/>
  <c r="AC119" i="43"/>
  <c r="AA122" i="43"/>
  <c r="AC123" i="43"/>
  <c r="AA126" i="43"/>
  <c r="AC127" i="43"/>
  <c r="AA130" i="43"/>
  <c r="AC131" i="43"/>
  <c r="AA134" i="43"/>
  <c r="AC135" i="43"/>
  <c r="AA138" i="43"/>
  <c r="AC139" i="43"/>
  <c r="AA142" i="43"/>
  <c r="AC143" i="43"/>
  <c r="AA146" i="43"/>
  <c r="AC147" i="43"/>
  <c r="AA150" i="43"/>
  <c r="AC151" i="43"/>
  <c r="AA154" i="43"/>
  <c r="AC155" i="43"/>
  <c r="AA158" i="43"/>
  <c r="AC159" i="43"/>
  <c r="AA162" i="43"/>
  <c r="AC163" i="43"/>
  <c r="AA166" i="43"/>
  <c r="AC167" i="43"/>
  <c r="AA170" i="43"/>
  <c r="AC171" i="43"/>
  <c r="AA174" i="43"/>
  <c r="AC175" i="43"/>
  <c r="AA178" i="43"/>
  <c r="AC179" i="43"/>
  <c r="AA182" i="43"/>
  <c r="AC183" i="43"/>
  <c r="AA186" i="43"/>
  <c r="AC187" i="43"/>
  <c r="AA190" i="43"/>
  <c r="AC191" i="43"/>
  <c r="AA194" i="43"/>
  <c r="AC195" i="43"/>
  <c r="AA198" i="43"/>
  <c r="AC199" i="43"/>
  <c r="AA202" i="43"/>
  <c r="AC203" i="43"/>
  <c r="AA206" i="43"/>
  <c r="AC207" i="43"/>
  <c r="AA210" i="43"/>
  <c r="AC211" i="43"/>
  <c r="AA214" i="43"/>
  <c r="AC215" i="43"/>
  <c r="AA218" i="43"/>
  <c r="AC219" i="43"/>
  <c r="AA222" i="43"/>
  <c r="AC223" i="43"/>
  <c r="AA93" i="42"/>
  <c r="AC94" i="42"/>
  <c r="AA97" i="42"/>
  <c r="AC98" i="42"/>
  <c r="AA101" i="42"/>
  <c r="AC102" i="42"/>
  <c r="AA105" i="42"/>
  <c r="AC106" i="42"/>
  <c r="AA109" i="42"/>
  <c r="AC110" i="42"/>
  <c r="AA113" i="42"/>
  <c r="AC114" i="42"/>
  <c r="AA117" i="42"/>
  <c r="AC118" i="42"/>
  <c r="AA121" i="42"/>
  <c r="AC122" i="42"/>
  <c r="AA125" i="42"/>
  <c r="AC126" i="42"/>
  <c r="AA129" i="42"/>
  <c r="AC130" i="42"/>
  <c r="AA133" i="42"/>
  <c r="AC134" i="42"/>
  <c r="AA137" i="42"/>
  <c r="AC138" i="42"/>
  <c r="AA141" i="42"/>
  <c r="AC142" i="42"/>
  <c r="AA145" i="42"/>
  <c r="AC146" i="42"/>
  <c r="AA149" i="42"/>
  <c r="AC150" i="42"/>
  <c r="AA153" i="42"/>
  <c r="AC154" i="42"/>
  <c r="AA157" i="42"/>
  <c r="AC158" i="42"/>
  <c r="AA161" i="42"/>
  <c r="AC162" i="42"/>
  <c r="AA165" i="42"/>
  <c r="AC166" i="42"/>
  <c r="AA169" i="42"/>
  <c r="AC170" i="42"/>
  <c r="AA173" i="42"/>
  <c r="AC174" i="42"/>
  <c r="AA177" i="42"/>
  <c r="AC178" i="42"/>
  <c r="AA181" i="42"/>
  <c r="AC182" i="42"/>
  <c r="AA185" i="42"/>
  <c r="AC186" i="42"/>
  <c r="AA189" i="42"/>
  <c r="AC190" i="42"/>
  <c r="AA193" i="42"/>
  <c r="AC194" i="42"/>
  <c r="AC26" i="44"/>
  <c r="AC30" i="44"/>
  <c r="AC34" i="44"/>
  <c r="AC38" i="44"/>
  <c r="AC42" i="44"/>
  <c r="AC46" i="44"/>
  <c r="AC50" i="44"/>
  <c r="AC54" i="44"/>
  <c r="AC58" i="44"/>
  <c r="AC62" i="44"/>
  <c r="AC66" i="44"/>
  <c r="AC70" i="44"/>
  <c r="AC74" i="44"/>
  <c r="AC78" i="44"/>
  <c r="AC82" i="44"/>
  <c r="AC86" i="44"/>
  <c r="AC90" i="44"/>
  <c r="AC94" i="44"/>
  <c r="AC98" i="44"/>
  <c r="AC102" i="44"/>
  <c r="AC106" i="44"/>
  <c r="AC110" i="44"/>
  <c r="AC114" i="44"/>
  <c r="AC118" i="44"/>
  <c r="AC122" i="44"/>
  <c r="AC126" i="44"/>
  <c r="AC130" i="44"/>
  <c r="AC134" i="44"/>
  <c r="AC138" i="44"/>
  <c r="AC142" i="44"/>
  <c r="AC146" i="44"/>
  <c r="AA197" i="42"/>
  <c r="AC198" i="42"/>
  <c r="AA201" i="42"/>
  <c r="AC202" i="42"/>
  <c r="AA205" i="42"/>
  <c r="AC206" i="42"/>
  <c r="AA209" i="42"/>
  <c r="AC210" i="42"/>
  <c r="AA213" i="42"/>
  <c r="AC214" i="42"/>
  <c r="AA217" i="42"/>
  <c r="AC218" i="42"/>
  <c r="AA221" i="42"/>
  <c r="AC222" i="42"/>
  <c r="AC25" i="43"/>
  <c r="AC29" i="43"/>
  <c r="AC33" i="43"/>
  <c r="AC37" i="43"/>
  <c r="AA40" i="43"/>
  <c r="AC41" i="43"/>
  <c r="AA44" i="43"/>
  <c r="AC45" i="43"/>
  <c r="AA48" i="43"/>
  <c r="AC49" i="43"/>
  <c r="AA52" i="43"/>
  <c r="AC53" i="43"/>
  <c r="AA56" i="43"/>
  <c r="AC57" i="43"/>
  <c r="AA60" i="43"/>
  <c r="AC61" i="43"/>
  <c r="AA64" i="43"/>
  <c r="AC65" i="43"/>
  <c r="AA68" i="43"/>
  <c r="AC69" i="43"/>
  <c r="AA72" i="43"/>
  <c r="AC73" i="43"/>
  <c r="AA76" i="43"/>
  <c r="AC77" i="43"/>
  <c r="AA80" i="43"/>
  <c r="AC81" i="43"/>
  <c r="AA84" i="43"/>
  <c r="AC85" i="43"/>
  <c r="AA88" i="43"/>
  <c r="AC89" i="43"/>
  <c r="AA92" i="43"/>
  <c r="AC93" i="43"/>
  <c r="AA96" i="43"/>
  <c r="AC97" i="43"/>
  <c r="AA100" i="43"/>
  <c r="AC101" i="43"/>
  <c r="AA104" i="43"/>
  <c r="AC105" i="43"/>
  <c r="AA108" i="43"/>
  <c r="AC109" i="43"/>
  <c r="AA112" i="43"/>
  <c r="AC113" i="43"/>
  <c r="AA116" i="43"/>
  <c r="AC117" i="43"/>
  <c r="AA120" i="43"/>
  <c r="AC121" i="43"/>
  <c r="AA124" i="43"/>
  <c r="AC125" i="43"/>
  <c r="AA128" i="43"/>
  <c r="AC129" i="43"/>
  <c r="AA132" i="43"/>
  <c r="AC133" i="43"/>
  <c r="AA136" i="43"/>
  <c r="AC137" i="43"/>
  <c r="AA140" i="43"/>
  <c r="AC141" i="43"/>
  <c r="AA144" i="43"/>
  <c r="AC145" i="43"/>
  <c r="AA148" i="43"/>
  <c r="AC149" i="43"/>
  <c r="AA152" i="43"/>
  <c r="AC153" i="43"/>
  <c r="AA156" i="43"/>
  <c r="AC157" i="43"/>
  <c r="AA160" i="43"/>
  <c r="AC161" i="43"/>
  <c r="AA164" i="43"/>
  <c r="AC165" i="43"/>
  <c r="AA168" i="43"/>
  <c r="AC169" i="43"/>
  <c r="AA172" i="43"/>
  <c r="AC173" i="43"/>
  <c r="AA176" i="43"/>
  <c r="AC177" i="43"/>
  <c r="AA180" i="43"/>
  <c r="AC181" i="43"/>
  <c r="AA184" i="43"/>
  <c r="AC185" i="43"/>
  <c r="AA188" i="43"/>
  <c r="AC189" i="43"/>
  <c r="AA192" i="43"/>
  <c r="AC193" i="43"/>
  <c r="AA196" i="43"/>
  <c r="AC197" i="43"/>
  <c r="AA200" i="43"/>
  <c r="AC201" i="43"/>
  <c r="AA204" i="43"/>
  <c r="AC205" i="43"/>
  <c r="AA208" i="43"/>
  <c r="AC209" i="43"/>
  <c r="AA212" i="43"/>
  <c r="AC213" i="43"/>
  <c r="AA216" i="43"/>
  <c r="AC217" i="43"/>
  <c r="AA220" i="43"/>
  <c r="AC221" i="43"/>
  <c r="AA224" i="43"/>
  <c r="AC28" i="44"/>
  <c r="AC32" i="44"/>
  <c r="AC36" i="44"/>
  <c r="AA39" i="44"/>
  <c r="AC40" i="44"/>
  <c r="AA43" i="44"/>
  <c r="AC44" i="44"/>
  <c r="AA47" i="44"/>
  <c r="AC48" i="44"/>
  <c r="AA51" i="44"/>
  <c r="AC52" i="44"/>
  <c r="AA55" i="44"/>
  <c r="AC56" i="44"/>
  <c r="AA59" i="44"/>
  <c r="AC60" i="44"/>
  <c r="AA63" i="44"/>
  <c r="AC64" i="44"/>
  <c r="AA67" i="44"/>
  <c r="AC68" i="44"/>
  <c r="AA71" i="44"/>
  <c r="AC72" i="44"/>
  <c r="AA75" i="44"/>
  <c r="AC76" i="44"/>
  <c r="AA79" i="44"/>
  <c r="AC80" i="44"/>
  <c r="AA83" i="44"/>
  <c r="AC84" i="44"/>
  <c r="AA87" i="44"/>
  <c r="AC88" i="44"/>
  <c r="AA91" i="44"/>
  <c r="AC92" i="44"/>
  <c r="AA95" i="44"/>
  <c r="AC96" i="44"/>
  <c r="AA99" i="44"/>
  <c r="AC100" i="44"/>
  <c r="AA103" i="44"/>
  <c r="AC104" i="44"/>
  <c r="AA107" i="44"/>
  <c r="AC108" i="44"/>
  <c r="AA111" i="44"/>
  <c r="AC112" i="44"/>
  <c r="AA115" i="44"/>
  <c r="AC116" i="44"/>
  <c r="AA119" i="44"/>
  <c r="AC120" i="44"/>
  <c r="AA123" i="44"/>
  <c r="AC124" i="44"/>
  <c r="AA127" i="44"/>
  <c r="AC128" i="44"/>
  <c r="AA131" i="44"/>
  <c r="AC132" i="44"/>
  <c r="AA135" i="44"/>
  <c r="AC136" i="44"/>
  <c r="AA139" i="44"/>
  <c r="AC140" i="44"/>
  <c r="AA143" i="44"/>
  <c r="AC144" i="44"/>
  <c r="AA147" i="44"/>
  <c r="AC148" i="44"/>
  <c r="AA151" i="44"/>
  <c r="AC152" i="44"/>
  <c r="AA155" i="44"/>
  <c r="AC156" i="44"/>
  <c r="AA159" i="44"/>
  <c r="AC160" i="44"/>
  <c r="AA163" i="44"/>
  <c r="AC164" i="44"/>
  <c r="AA167" i="44"/>
  <c r="AC168" i="44"/>
  <c r="AA171" i="44"/>
  <c r="AC172" i="44"/>
  <c r="AA175" i="44"/>
  <c r="AC176" i="44"/>
  <c r="AA179" i="44"/>
  <c r="AC180" i="44"/>
  <c r="AA183" i="44"/>
  <c r="AC184" i="44"/>
  <c r="AA187" i="44"/>
  <c r="AC188" i="44"/>
  <c r="AA191" i="44"/>
  <c r="AC192" i="44"/>
  <c r="AA195" i="44"/>
  <c r="AC196" i="44"/>
  <c r="AA199" i="44"/>
  <c r="AC200" i="44"/>
  <c r="AA203" i="44"/>
  <c r="AC204" i="44"/>
  <c r="AA207" i="44"/>
  <c r="AC208" i="44"/>
  <c r="AA211" i="44"/>
  <c r="AC212" i="44"/>
  <c r="AA215" i="44"/>
  <c r="AC216" i="44"/>
  <c r="AA219" i="44"/>
  <c r="AC220" i="44"/>
  <c r="AA223" i="44"/>
  <c r="AC224" i="44"/>
  <c r="AA38" i="45"/>
  <c r="AA42" i="45"/>
  <c r="AA46" i="45"/>
  <c r="AA50" i="45"/>
  <c r="AA54" i="45"/>
  <c r="AA58" i="45"/>
  <c r="AA62" i="45"/>
  <c r="AA66" i="45"/>
  <c r="AA70" i="45"/>
  <c r="AA74" i="45"/>
  <c r="AA78" i="45"/>
  <c r="AA82" i="45"/>
  <c r="AA86" i="45"/>
  <c r="AA90" i="45"/>
  <c r="AA94" i="45"/>
  <c r="AA98" i="45"/>
  <c r="AA102" i="45"/>
  <c r="AA106" i="45"/>
  <c r="AA110" i="45"/>
  <c r="AA114" i="45"/>
  <c r="AA118" i="45"/>
  <c r="AA122" i="45"/>
  <c r="AA126" i="45"/>
  <c r="AA130" i="45"/>
  <c r="AA134" i="45"/>
  <c r="AA138" i="45"/>
  <c r="AA142" i="45"/>
  <c r="AA146" i="45"/>
  <c r="AA150" i="45"/>
  <c r="AA154" i="45"/>
  <c r="AA158" i="45"/>
  <c r="AA162" i="45"/>
  <c r="AA166" i="45"/>
  <c r="AA170" i="45"/>
  <c r="AA174" i="45"/>
  <c r="AA178" i="45"/>
  <c r="AA182" i="45"/>
  <c r="AA186" i="45"/>
  <c r="AA190" i="45"/>
  <c r="AA194" i="45"/>
  <c r="AA198" i="45"/>
  <c r="AA202" i="45"/>
  <c r="AA206" i="45"/>
  <c r="AA210" i="45"/>
  <c r="AA214" i="45"/>
  <c r="AA218" i="45"/>
  <c r="AA222" i="45"/>
  <c r="AC194" i="37"/>
  <c r="AC198" i="37"/>
  <c r="AC202" i="37"/>
  <c r="AC206" i="37"/>
  <c r="AC210" i="37"/>
  <c r="AC214" i="37"/>
  <c r="AC218" i="37"/>
  <c r="AC222" i="37"/>
  <c r="AC25" i="38"/>
  <c r="AC29" i="38"/>
  <c r="AC33" i="38"/>
  <c r="AC37" i="38"/>
  <c r="AC41" i="38"/>
  <c r="AC45" i="38"/>
  <c r="AC49" i="38"/>
  <c r="AC53" i="38"/>
  <c r="AC57" i="38"/>
  <c r="AC61" i="38"/>
  <c r="AC65" i="38"/>
  <c r="AC69" i="38"/>
  <c r="AC73" i="38"/>
  <c r="AC77" i="38"/>
  <c r="AC81" i="38"/>
  <c r="AC85" i="38"/>
  <c r="AC89" i="38"/>
  <c r="AC93" i="38"/>
  <c r="AC97" i="38"/>
  <c r="AC101" i="38"/>
  <c r="AC105" i="38"/>
  <c r="AC27" i="37"/>
  <c r="AC31" i="37"/>
  <c r="AC35" i="37"/>
  <c r="AA38" i="37"/>
  <c r="AC39" i="37"/>
  <c r="AA42" i="37"/>
  <c r="AC43" i="37"/>
  <c r="AA46" i="37"/>
  <c r="AC47" i="37"/>
  <c r="AA50" i="37"/>
  <c r="AC51" i="37"/>
  <c r="AA54" i="37"/>
  <c r="AC55" i="37"/>
  <c r="AA58" i="37"/>
  <c r="AC59" i="37"/>
  <c r="AA62" i="37"/>
  <c r="AC63" i="37"/>
  <c r="AA66" i="37"/>
  <c r="AC67" i="37"/>
  <c r="AA70" i="37"/>
  <c r="AC71" i="37"/>
  <c r="AA74" i="37"/>
  <c r="AC75" i="37"/>
  <c r="AA78" i="37"/>
  <c r="AC79" i="37"/>
  <c r="AA82" i="37"/>
  <c r="AC83" i="37"/>
  <c r="AA86" i="37"/>
  <c r="AC87" i="37"/>
  <c r="AA90" i="37"/>
  <c r="AC91" i="37"/>
  <c r="AA94" i="37"/>
  <c r="AC95" i="37"/>
  <c r="AA98" i="37"/>
  <c r="AC99" i="37"/>
  <c r="AA102" i="37"/>
  <c r="AC103" i="37"/>
  <c r="AA106" i="37"/>
  <c r="AC107" i="37"/>
  <c r="AA110" i="37"/>
  <c r="AC111" i="37"/>
  <c r="AA114" i="37"/>
  <c r="AC115" i="37"/>
  <c r="AA118" i="37"/>
  <c r="AC119" i="37"/>
  <c r="AA122" i="37"/>
  <c r="AC123" i="37"/>
  <c r="AA126" i="37"/>
  <c r="AC127" i="37"/>
  <c r="AA130" i="37"/>
  <c r="AC131" i="37"/>
  <c r="AA134" i="37"/>
  <c r="AC135" i="37"/>
  <c r="AA138" i="37"/>
  <c r="AC139" i="37"/>
  <c r="AA142" i="37"/>
  <c r="AC143" i="37"/>
  <c r="AA146" i="37"/>
  <c r="AC147" i="37"/>
  <c r="AA150" i="37"/>
  <c r="AC151" i="37"/>
  <c r="AA154" i="37"/>
  <c r="AC155" i="37"/>
  <c r="AA158" i="37"/>
  <c r="AC159" i="37"/>
  <c r="AA162" i="37"/>
  <c r="AC163" i="37"/>
  <c r="AA166" i="37"/>
  <c r="AC167" i="37"/>
  <c r="AA170" i="37"/>
  <c r="AC171" i="37"/>
  <c r="AA174" i="37"/>
  <c r="AC175" i="37"/>
  <c r="AA178" i="37"/>
  <c r="AC179" i="37"/>
  <c r="AA182" i="37"/>
  <c r="AC183" i="37"/>
  <c r="AA186" i="37"/>
  <c r="AC187" i="37"/>
  <c r="AA190" i="37"/>
  <c r="AC191" i="37"/>
  <c r="AA194" i="37"/>
  <c r="AC195" i="37"/>
  <c r="AA198" i="37"/>
  <c r="AC199" i="37"/>
  <c r="AA202" i="37"/>
  <c r="AC203" i="37"/>
  <c r="AA206" i="37"/>
  <c r="AC207" i="37"/>
  <c r="AA210" i="37"/>
  <c r="AC211" i="37"/>
  <c r="AA214" i="37"/>
  <c r="AC215" i="37"/>
  <c r="AA218" i="37"/>
  <c r="AC219" i="37"/>
  <c r="AA222" i="37"/>
  <c r="AC223" i="37"/>
  <c r="AC26" i="38"/>
  <c r="AC30" i="38"/>
  <c r="AC34" i="38"/>
  <c r="AC38" i="38"/>
  <c r="AC42" i="38"/>
  <c r="AC46" i="38"/>
  <c r="AC50" i="38"/>
  <c r="AC54" i="38"/>
  <c r="AC58" i="38"/>
  <c r="AC62" i="38"/>
  <c r="AC66" i="38"/>
  <c r="AC70" i="38"/>
  <c r="AC74" i="38"/>
  <c r="AC78" i="38"/>
  <c r="AC82" i="38"/>
  <c r="AC86" i="38"/>
  <c r="AC90" i="38"/>
  <c r="AC94" i="38"/>
  <c r="AC98" i="38"/>
  <c r="AC102" i="38"/>
  <c r="AC106" i="38"/>
  <c r="AC111" i="38"/>
  <c r="AC115" i="38"/>
  <c r="AC119" i="38"/>
  <c r="AC123" i="38"/>
  <c r="AC127" i="38"/>
  <c r="AC131" i="38"/>
  <c r="AC135" i="38"/>
  <c r="AC139" i="38"/>
  <c r="AC143" i="38"/>
  <c r="AC147" i="38"/>
  <c r="AC151" i="38"/>
  <c r="AC155" i="38"/>
  <c r="AC159" i="38"/>
  <c r="AC163" i="38"/>
  <c r="AC167" i="38"/>
  <c r="AC171" i="38"/>
  <c r="AC175" i="38"/>
  <c r="AC179" i="38"/>
  <c r="AC183" i="38"/>
  <c r="AC187" i="38"/>
  <c r="AC191" i="38"/>
  <c r="AC195" i="38"/>
  <c r="AC199" i="38"/>
  <c r="AA202" i="38"/>
  <c r="AC203" i="38"/>
  <c r="AA206" i="38"/>
  <c r="AC207" i="38"/>
  <c r="AA210" i="38"/>
  <c r="AC211" i="38"/>
  <c r="AA214" i="38"/>
  <c r="AC215" i="38"/>
  <c r="AA218" i="38"/>
  <c r="AC219" i="38"/>
  <c r="AA222" i="38"/>
  <c r="AC223" i="38"/>
  <c r="AC26" i="39"/>
  <c r="AC30" i="39"/>
  <c r="AC34" i="39"/>
  <c r="AC38" i="39"/>
  <c r="AC42" i="39"/>
  <c r="AC46" i="39"/>
  <c r="AC50" i="39"/>
  <c r="AC54" i="39"/>
  <c r="AC58" i="39"/>
  <c r="AC62" i="39"/>
  <c r="AC66" i="39"/>
  <c r="AC70" i="39"/>
  <c r="AC74" i="39"/>
  <c r="AC78" i="39"/>
  <c r="AC82" i="39"/>
  <c r="AC86" i="39"/>
  <c r="AC90" i="39"/>
  <c r="AC94" i="39"/>
  <c r="AC98" i="39"/>
  <c r="AC102" i="39"/>
  <c r="AC106" i="39"/>
  <c r="AC110" i="39"/>
  <c r="AC114" i="39"/>
  <c r="AC118" i="39"/>
  <c r="AC122" i="39"/>
  <c r="AC126" i="39"/>
  <c r="AC130" i="39"/>
  <c r="AC134" i="39"/>
  <c r="AC138" i="39"/>
  <c r="AC142" i="39"/>
  <c r="AC146" i="39"/>
  <c r="AC150" i="39"/>
  <c r="AC154" i="39"/>
  <c r="AC158" i="39"/>
  <c r="AC162" i="39"/>
  <c r="AC166" i="39"/>
  <c r="AC170" i="39"/>
  <c r="AC174" i="39"/>
  <c r="AC178" i="39"/>
  <c r="AC182" i="39"/>
  <c r="AC186" i="39"/>
  <c r="AC190" i="39"/>
  <c r="AC194" i="39"/>
  <c r="AC198" i="39"/>
  <c r="AC202" i="39"/>
  <c r="AC206" i="39"/>
  <c r="AC210" i="39"/>
  <c r="AA213" i="39"/>
  <c r="AC214" i="39"/>
  <c r="AA217" i="39"/>
  <c r="AC218" i="39"/>
  <c r="AA221" i="39"/>
  <c r="AC222" i="39"/>
  <c r="AC25" i="40"/>
  <c r="AC29" i="40"/>
  <c r="AC33" i="40"/>
  <c r="AC37" i="40"/>
  <c r="AC41" i="40"/>
  <c r="AC45" i="40"/>
  <c r="AC49" i="40"/>
  <c r="AC53" i="40"/>
  <c r="AC57" i="40"/>
  <c r="AC61" i="40"/>
  <c r="AC65" i="40"/>
  <c r="AC69" i="40"/>
  <c r="AC73" i="40"/>
  <c r="AC77" i="40"/>
  <c r="AC81" i="40"/>
  <c r="AC85" i="40"/>
  <c r="AC89" i="40"/>
  <c r="AC93" i="40"/>
  <c r="AC97" i="40"/>
  <c r="AC101" i="40"/>
  <c r="AC105" i="40"/>
  <c r="AC109" i="40"/>
  <c r="AC113" i="40"/>
  <c r="AC117" i="40"/>
  <c r="AC121" i="40"/>
  <c r="AC125" i="40"/>
  <c r="AC129" i="40"/>
  <c r="AC133" i="40"/>
  <c r="AC137" i="40"/>
  <c r="AC141" i="40"/>
  <c r="AC145" i="40"/>
  <c r="AC149" i="40"/>
  <c r="AC153" i="40"/>
  <c r="AC157" i="40"/>
  <c r="AC161" i="40"/>
  <c r="AC165" i="40"/>
  <c r="AC169" i="40"/>
  <c r="AC173" i="40"/>
  <c r="AC177" i="40"/>
  <c r="AC181" i="40"/>
  <c r="AC185" i="40"/>
  <c r="AC189" i="40"/>
  <c r="AC193" i="40"/>
  <c r="AC197" i="40"/>
  <c r="AC201" i="40"/>
  <c r="AC205" i="40"/>
  <c r="AC209" i="40"/>
  <c r="AC213" i="40"/>
  <c r="AC217" i="40"/>
  <c r="AA220" i="40"/>
  <c r="AC221" i="40"/>
  <c r="AA224" i="40"/>
  <c r="AC28" i="41"/>
  <c r="AC32" i="41"/>
  <c r="AC36" i="41"/>
  <c r="AC40" i="41"/>
  <c r="AC44" i="41"/>
  <c r="AC48" i="41"/>
  <c r="AC52" i="41"/>
  <c r="AC56" i="41"/>
  <c r="AC60" i="41"/>
  <c r="AC64" i="41"/>
  <c r="AC68" i="41"/>
  <c r="AC72" i="41"/>
  <c r="AC76" i="41"/>
  <c r="AC80" i="41"/>
  <c r="AC84" i="41"/>
  <c r="AC88" i="41"/>
  <c r="AC92" i="41"/>
  <c r="AC96" i="41"/>
  <c r="AC100" i="41"/>
  <c r="AC104" i="41"/>
  <c r="AC108" i="41"/>
  <c r="AC112" i="41"/>
  <c r="AC116" i="41"/>
  <c r="AC120" i="41"/>
  <c r="AC124" i="41"/>
  <c r="AC128" i="41"/>
  <c r="AC132" i="41"/>
  <c r="AC136" i="41"/>
  <c r="AC140" i="41"/>
  <c r="AC144" i="41"/>
  <c r="AC148" i="41"/>
  <c r="AC152" i="41"/>
  <c r="AC156" i="41"/>
  <c r="AC160" i="41"/>
  <c r="AC164" i="41"/>
  <c r="AC168" i="41"/>
  <c r="AC172" i="41"/>
  <c r="AC176" i="41"/>
  <c r="AC180" i="41"/>
  <c r="AC184" i="41"/>
  <c r="AC188" i="41"/>
  <c r="AC192" i="41"/>
  <c r="AC196" i="41"/>
  <c r="AC200" i="41"/>
  <c r="AC204" i="41"/>
  <c r="AC208" i="41"/>
  <c r="AC212" i="41"/>
  <c r="AC216" i="41"/>
  <c r="AC220" i="41"/>
  <c r="AC224" i="41"/>
  <c r="AC27" i="42"/>
  <c r="AC31" i="42"/>
  <c r="AC35" i="42"/>
  <c r="AC39" i="42"/>
  <c r="AC43" i="42"/>
  <c r="AC47" i="42"/>
  <c r="AC51" i="42"/>
  <c r="AC55" i="42"/>
  <c r="AC59" i="42"/>
  <c r="AC63" i="42"/>
  <c r="AC67" i="42"/>
  <c r="AC71" i="42"/>
  <c r="AC75" i="42"/>
  <c r="AC79" i="42"/>
  <c r="AC83" i="42"/>
  <c r="AC87" i="42"/>
  <c r="AC91" i="42"/>
  <c r="AC95" i="42"/>
  <c r="AC99" i="42"/>
  <c r="AC103" i="42"/>
  <c r="AC107" i="42"/>
  <c r="AC111" i="42"/>
  <c r="AC115" i="42"/>
  <c r="AC119" i="42"/>
  <c r="AC123" i="42"/>
  <c r="AC127" i="42"/>
  <c r="AC131" i="42"/>
  <c r="AC135" i="42"/>
  <c r="AC139" i="42"/>
  <c r="AC143" i="42"/>
  <c r="AC147" i="42"/>
  <c r="AC151" i="42"/>
  <c r="AC155" i="42"/>
  <c r="AC159" i="42"/>
  <c r="AC163" i="42"/>
  <c r="AC167" i="42"/>
  <c r="AC171" i="42"/>
  <c r="AC175" i="42"/>
  <c r="AC179" i="42"/>
  <c r="AC183" i="42"/>
  <c r="AC187" i="42"/>
  <c r="AC191" i="42"/>
  <c r="AC195" i="42"/>
  <c r="AC199" i="42"/>
  <c r="AC203" i="42"/>
  <c r="AC207" i="42"/>
  <c r="AC211" i="42"/>
  <c r="AC215" i="42"/>
  <c r="AC219" i="42"/>
  <c r="AC223" i="42"/>
  <c r="AC26" i="43"/>
  <c r="AC30" i="43"/>
  <c r="AC34" i="43"/>
  <c r="AC38" i="43"/>
  <c r="AC42" i="43"/>
  <c r="AC46" i="43"/>
  <c r="AC50" i="43"/>
  <c r="AC54" i="43"/>
  <c r="AC58" i="43"/>
  <c r="AC62" i="43"/>
  <c r="AC66" i="43"/>
  <c r="AC70" i="43"/>
  <c r="AC74" i="43"/>
  <c r="AC78" i="43"/>
  <c r="AC82" i="43"/>
  <c r="AC86" i="43"/>
  <c r="AC90" i="43"/>
  <c r="AC94" i="43"/>
  <c r="AC98" i="43"/>
  <c r="AC102" i="43"/>
  <c r="AC106" i="43"/>
  <c r="AC110" i="43"/>
  <c r="AC114" i="43"/>
  <c r="AC118" i="43"/>
  <c r="AC122" i="43"/>
  <c r="AC126" i="43"/>
  <c r="AC130" i="43"/>
  <c r="AC134" i="43"/>
  <c r="AC138" i="43"/>
  <c r="AC142" i="43"/>
  <c r="AC146" i="43"/>
  <c r="AC150" i="43"/>
  <c r="AC154" i="43"/>
  <c r="AC158" i="43"/>
  <c r="AC162" i="43"/>
  <c r="AC166" i="43"/>
  <c r="AC170" i="43"/>
  <c r="AC174" i="43"/>
  <c r="AC178" i="43"/>
  <c r="AC182" i="43"/>
  <c r="AC186" i="43"/>
  <c r="AC190" i="43"/>
  <c r="AC194" i="43"/>
  <c r="AC198" i="43"/>
  <c r="AC202" i="43"/>
  <c r="AC206" i="43"/>
  <c r="AC210" i="43"/>
  <c r="AC214" i="43"/>
  <c r="AC218" i="43"/>
  <c r="AC222" i="43"/>
  <c r="AC25" i="44"/>
  <c r="AC29" i="44"/>
  <c r="AC33" i="44"/>
  <c r="AC37" i="44"/>
  <c r="AC41" i="44"/>
  <c r="AC45" i="44"/>
  <c r="AC49" i="44"/>
  <c r="AC53" i="44"/>
  <c r="AC57" i="44"/>
  <c r="AC61" i="44"/>
  <c r="AC65" i="44"/>
  <c r="AC69" i="44"/>
  <c r="AC73" i="44"/>
  <c r="AC77" i="44"/>
  <c r="AC81" i="44"/>
  <c r="AC85" i="44"/>
  <c r="AC89" i="44"/>
  <c r="AC93" i="44"/>
  <c r="AC97" i="44"/>
  <c r="AC101" i="44"/>
  <c r="AC105" i="44"/>
  <c r="AC109" i="44"/>
  <c r="AC25" i="45"/>
  <c r="AC29" i="45"/>
  <c r="AC33" i="45"/>
  <c r="AC109" i="38"/>
  <c r="AC113" i="38"/>
  <c r="AC117" i="38"/>
  <c r="AC121" i="38"/>
  <c r="AC125" i="38"/>
  <c r="AC129" i="38"/>
  <c r="AC133" i="38"/>
  <c r="AC137" i="38"/>
  <c r="AC141" i="38"/>
  <c r="AC145" i="38"/>
  <c r="AC149" i="38"/>
  <c r="AC153" i="38"/>
  <c r="AC157" i="38"/>
  <c r="AC161" i="38"/>
  <c r="AC165" i="38"/>
  <c r="AC169" i="38"/>
  <c r="AC173" i="38"/>
  <c r="AC177" i="38"/>
  <c r="AC181" i="38"/>
  <c r="AC185" i="38"/>
  <c r="AC189" i="38"/>
  <c r="AC193" i="38"/>
  <c r="AC197" i="38"/>
  <c r="AC201" i="38"/>
  <c r="AA204" i="38"/>
  <c r="AC205" i="38"/>
  <c r="AA208" i="38"/>
  <c r="AC209" i="38"/>
  <c r="AA212" i="38"/>
  <c r="AC213" i="38"/>
  <c r="AA216" i="38"/>
  <c r="AC217" i="38"/>
  <c r="AA220" i="38"/>
  <c r="AC221" i="38"/>
  <c r="AA224" i="38"/>
  <c r="AC28" i="39"/>
  <c r="AC32" i="39"/>
  <c r="AC36" i="39"/>
  <c r="AC40" i="39"/>
  <c r="AC44" i="39"/>
  <c r="AC48" i="39"/>
  <c r="AC52" i="39"/>
  <c r="AC56" i="39"/>
  <c r="AC60" i="39"/>
  <c r="AC64" i="39"/>
  <c r="AC68" i="39"/>
  <c r="AC72" i="39"/>
  <c r="AC76" i="39"/>
  <c r="AC80" i="39"/>
  <c r="AC84" i="39"/>
  <c r="AC88" i="39"/>
  <c r="AC92" i="39"/>
  <c r="AC96" i="39"/>
  <c r="AC100" i="39"/>
  <c r="AC104" i="39"/>
  <c r="AC108" i="39"/>
  <c r="AC112" i="39"/>
  <c r="AC116" i="39"/>
  <c r="AC120" i="39"/>
  <c r="AC124" i="39"/>
  <c r="AC128" i="39"/>
  <c r="AC132" i="39"/>
  <c r="AC136" i="39"/>
  <c r="AC140" i="39"/>
  <c r="AC144" i="39"/>
  <c r="AC148" i="39"/>
  <c r="AC152" i="39"/>
  <c r="AC156" i="39"/>
  <c r="AC160" i="39"/>
  <c r="AC164" i="39"/>
  <c r="AC168" i="39"/>
  <c r="AC172" i="39"/>
  <c r="AC176" i="39"/>
  <c r="AC180" i="39"/>
  <c r="AC184" i="39"/>
  <c r="AC188" i="39"/>
  <c r="AC192" i="39"/>
  <c r="AC196" i="39"/>
  <c r="AC200" i="39"/>
  <c r="AC204" i="39"/>
  <c r="AC208" i="39"/>
  <c r="AA211" i="39"/>
  <c r="AC212" i="39"/>
  <c r="AA215" i="39"/>
  <c r="AC216" i="39"/>
  <c r="AA219" i="39"/>
  <c r="AC220" i="39"/>
  <c r="AA223" i="39"/>
  <c r="AC224" i="39"/>
  <c r="AC27" i="40"/>
  <c r="AC31" i="40"/>
  <c r="AC35" i="40"/>
  <c r="AC39" i="40"/>
  <c r="AC43" i="40"/>
  <c r="AC47" i="40"/>
  <c r="AC51" i="40"/>
  <c r="AC55" i="40"/>
  <c r="AC59" i="40"/>
  <c r="AC63" i="40"/>
  <c r="AC67" i="40"/>
  <c r="AC71" i="40"/>
  <c r="AC75" i="40"/>
  <c r="AC79" i="40"/>
  <c r="AC83" i="40"/>
  <c r="AC87" i="40"/>
  <c r="AC91" i="40"/>
  <c r="AC95" i="40"/>
  <c r="AC99" i="40"/>
  <c r="AC103" i="40"/>
  <c r="AC107" i="40"/>
  <c r="AC111" i="40"/>
  <c r="AC115" i="40"/>
  <c r="AC119" i="40"/>
  <c r="AC123" i="40"/>
  <c r="AC127" i="40"/>
  <c r="AC131" i="40"/>
  <c r="AC135" i="40"/>
  <c r="AC139" i="40"/>
  <c r="AC143" i="40"/>
  <c r="AC147" i="40"/>
  <c r="AC151" i="40"/>
  <c r="AC155" i="40"/>
  <c r="AC159" i="40"/>
  <c r="AC163" i="40"/>
  <c r="AC167" i="40"/>
  <c r="AC171" i="40"/>
  <c r="AC175" i="40"/>
  <c r="AC179" i="40"/>
  <c r="AC183" i="40"/>
  <c r="AC187" i="40"/>
  <c r="AC191" i="40"/>
  <c r="AC195" i="40"/>
  <c r="AC199" i="40"/>
  <c r="AC203" i="40"/>
  <c r="AC207" i="40"/>
  <c r="AC211" i="40"/>
  <c r="AC215" i="40"/>
  <c r="AC219" i="40"/>
  <c r="AA222" i="40"/>
  <c r="AC223" i="40"/>
  <c r="AC26" i="41"/>
  <c r="AC30" i="41"/>
  <c r="AC34" i="41"/>
  <c r="AC38" i="41"/>
  <c r="AC42" i="41"/>
  <c r="AC46" i="41"/>
  <c r="AC50" i="41"/>
  <c r="AC54" i="41"/>
  <c r="AC58" i="41"/>
  <c r="AC62" i="41"/>
  <c r="AC66" i="41"/>
  <c r="AC70" i="41"/>
  <c r="AC74" i="41"/>
  <c r="AC78" i="41"/>
  <c r="AC82" i="41"/>
  <c r="AC86" i="41"/>
  <c r="AC90" i="41"/>
  <c r="AC94" i="41"/>
  <c r="AC98" i="41"/>
  <c r="AC102" i="41"/>
  <c r="AC106" i="41"/>
  <c r="AC110" i="41"/>
  <c r="AC114" i="41"/>
  <c r="AC118" i="41"/>
  <c r="AC122" i="41"/>
  <c r="AC126" i="41"/>
  <c r="AC130" i="41"/>
  <c r="AC134" i="41"/>
  <c r="AC138" i="41"/>
  <c r="AC142" i="41"/>
  <c r="AC146" i="41"/>
  <c r="AC150" i="41"/>
  <c r="AC154" i="41"/>
  <c r="AC158" i="41"/>
  <c r="AC162" i="41"/>
  <c r="AC166" i="41"/>
  <c r="AC170" i="41"/>
  <c r="AC174" i="41"/>
  <c r="AC178" i="41"/>
  <c r="AC182" i="41"/>
  <c r="AC186" i="41"/>
  <c r="AC190" i="41"/>
  <c r="AC194" i="41"/>
  <c r="AC198" i="41"/>
  <c r="AC202" i="41"/>
  <c r="AC206" i="41"/>
  <c r="AC210" i="41"/>
  <c r="AC214" i="41"/>
  <c r="AC218" i="41"/>
  <c r="AC222" i="41"/>
  <c r="AC25" i="42"/>
  <c r="AC29" i="42"/>
  <c r="AC33" i="42"/>
  <c r="AC37" i="42"/>
  <c r="AC41" i="42"/>
  <c r="AC45" i="42"/>
  <c r="AC49" i="42"/>
  <c r="AC53" i="42"/>
  <c r="AC57" i="42"/>
  <c r="AC61" i="42"/>
  <c r="AC65" i="42"/>
  <c r="AC69" i="42"/>
  <c r="AC73" i="42"/>
  <c r="AC77" i="42"/>
  <c r="AC81" i="42"/>
  <c r="AC85" i="42"/>
  <c r="AC89" i="42"/>
  <c r="AC93" i="42"/>
  <c r="AC97" i="42"/>
  <c r="AC101" i="42"/>
  <c r="AC105" i="42"/>
  <c r="AC109" i="42"/>
  <c r="AC113" i="42"/>
  <c r="AC117" i="42"/>
  <c r="AC121" i="42"/>
  <c r="AC125" i="42"/>
  <c r="AC129" i="42"/>
  <c r="AC133" i="42"/>
  <c r="AC137" i="42"/>
  <c r="AC141" i="42"/>
  <c r="AC145" i="42"/>
  <c r="AC149" i="42"/>
  <c r="AC153" i="42"/>
  <c r="AC157" i="42"/>
  <c r="AC161" i="42"/>
  <c r="AC165" i="42"/>
  <c r="AC169" i="42"/>
  <c r="AC173" i="42"/>
  <c r="AC177" i="42"/>
  <c r="AC181" i="42"/>
  <c r="AC185" i="42"/>
  <c r="AC189" i="42"/>
  <c r="AC193" i="42"/>
  <c r="AC197" i="42"/>
  <c r="AC201" i="42"/>
  <c r="AC205" i="42"/>
  <c r="AC209" i="42"/>
  <c r="AC213" i="42"/>
  <c r="AC217" i="42"/>
  <c r="AC221" i="42"/>
  <c r="AC28" i="43"/>
  <c r="AC32" i="43"/>
  <c r="AC36" i="43"/>
  <c r="AC40" i="43"/>
  <c r="AC44" i="43"/>
  <c r="AC48" i="43"/>
  <c r="AC52" i="43"/>
  <c r="AC56" i="43"/>
  <c r="AC60" i="43"/>
  <c r="AC64" i="43"/>
  <c r="AC68" i="43"/>
  <c r="AC72" i="43"/>
  <c r="AC76" i="43"/>
  <c r="AC80" i="43"/>
  <c r="AC84" i="43"/>
  <c r="AC88" i="43"/>
  <c r="AC92" i="43"/>
  <c r="AC96" i="43"/>
  <c r="AC100" i="43"/>
  <c r="AC104" i="43"/>
  <c r="AC108" i="43"/>
  <c r="AC112" i="43"/>
  <c r="AC116" i="43"/>
  <c r="AC120" i="43"/>
  <c r="AC124" i="43"/>
  <c r="AC128" i="43"/>
  <c r="AC132" i="43"/>
  <c r="AC136" i="43"/>
  <c r="AC140" i="43"/>
  <c r="AC144" i="43"/>
  <c r="AC148" i="43"/>
  <c r="AC152" i="43"/>
  <c r="AC156" i="43"/>
  <c r="AC160" i="43"/>
  <c r="AC164" i="43"/>
  <c r="AC168" i="43"/>
  <c r="AC172" i="43"/>
  <c r="AC176" i="43"/>
  <c r="AC180" i="43"/>
  <c r="AC184" i="43"/>
  <c r="AC188" i="43"/>
  <c r="AC192" i="43"/>
  <c r="AC196" i="43"/>
  <c r="AC200" i="43"/>
  <c r="AC204" i="43"/>
  <c r="AC208" i="43"/>
  <c r="AC212" i="43"/>
  <c r="AC216" i="43"/>
  <c r="AC220" i="43"/>
  <c r="AC224" i="43"/>
  <c r="AC27" i="44"/>
  <c r="AC31" i="44"/>
  <c r="AC35" i="44"/>
  <c r="AC39" i="44"/>
  <c r="AC43" i="44"/>
  <c r="AC47" i="44"/>
  <c r="AC51" i="44"/>
  <c r="AC55" i="44"/>
  <c r="AC59" i="44"/>
  <c r="AC63" i="44"/>
  <c r="AC67" i="44"/>
  <c r="AC71" i="44"/>
  <c r="AC75" i="44"/>
  <c r="AC79" i="44"/>
  <c r="AC83" i="44"/>
  <c r="AC87" i="44"/>
  <c r="AC91" i="44"/>
  <c r="AC95" i="44"/>
  <c r="AC99" i="44"/>
  <c r="AC103" i="44"/>
  <c r="AC107" i="44"/>
  <c r="AC111" i="44"/>
  <c r="AC115" i="44"/>
  <c r="AC119" i="44"/>
  <c r="AC123" i="44"/>
  <c r="AC127" i="44"/>
  <c r="AC131" i="44"/>
  <c r="AC135" i="44"/>
  <c r="AC139" i="44"/>
  <c r="AC143" i="44"/>
  <c r="AC147" i="44"/>
  <c r="AC151" i="44"/>
  <c r="AC155" i="44"/>
  <c r="AC159" i="44"/>
  <c r="AC163" i="44"/>
  <c r="AC167" i="44"/>
  <c r="AC171" i="44"/>
  <c r="AC175" i="44"/>
  <c r="AC179" i="44"/>
  <c r="AC183" i="44"/>
  <c r="AC187" i="44"/>
  <c r="AC191" i="44"/>
  <c r="AC195" i="44"/>
  <c r="AC199" i="44"/>
  <c r="AC203" i="44"/>
  <c r="AC207" i="44"/>
  <c r="AC211" i="44"/>
  <c r="AC215" i="44"/>
  <c r="AC219" i="44"/>
  <c r="AC223" i="44"/>
  <c r="AC222" i="45"/>
  <c r="AC27" i="45"/>
  <c r="AC31" i="45"/>
  <c r="AC35" i="45"/>
  <c r="AC39" i="45"/>
  <c r="AC43" i="45"/>
  <c r="AC47" i="45"/>
  <c r="AC51" i="45"/>
  <c r="AC55" i="45"/>
  <c r="AC59" i="45"/>
  <c r="AC63" i="45"/>
  <c r="AC67" i="45"/>
  <c r="AC71" i="45"/>
  <c r="AC75" i="45"/>
  <c r="AC79" i="45"/>
  <c r="AC83" i="45"/>
  <c r="AC87" i="45"/>
  <c r="AC91" i="45"/>
  <c r="AC95" i="45"/>
  <c r="AC99" i="45"/>
  <c r="AC103" i="45"/>
  <c r="AC107" i="45"/>
  <c r="AC111" i="45"/>
  <c r="AC115" i="45"/>
  <c r="AC119" i="45"/>
  <c r="AC123" i="45"/>
  <c r="AC127" i="45"/>
  <c r="AC131" i="45"/>
  <c r="AC135" i="45"/>
  <c r="AC139" i="45"/>
  <c r="AC143" i="45"/>
  <c r="AC147" i="45"/>
  <c r="AC151" i="45"/>
  <c r="AC155" i="45"/>
  <c r="AC159" i="45"/>
  <c r="AC163" i="45"/>
  <c r="AC167" i="45"/>
  <c r="AC171" i="45"/>
  <c r="AC175" i="45"/>
  <c r="AC179" i="45"/>
  <c r="AC183" i="45"/>
  <c r="AC187" i="45"/>
  <c r="AC191" i="45"/>
  <c r="AC195" i="45"/>
  <c r="AC199" i="45"/>
  <c r="AC203" i="45"/>
  <c r="AC207" i="45"/>
  <c r="AC211" i="45"/>
  <c r="AC215" i="45"/>
  <c r="AC219" i="45"/>
  <c r="AC223" i="45"/>
  <c r="S222" i="37"/>
  <c r="S218" i="37"/>
  <c r="S214" i="37"/>
  <c r="S210" i="37"/>
  <c r="S206" i="37"/>
  <c r="S202" i="37"/>
  <c r="S198" i="37"/>
  <c r="S194" i="37"/>
  <c r="S190" i="37"/>
  <c r="S186" i="37"/>
  <c r="S182" i="37"/>
  <c r="S178" i="37"/>
  <c r="S174" i="37"/>
  <c r="S170" i="37"/>
  <c r="S166" i="37"/>
  <c r="S162" i="37"/>
  <c r="S158" i="37"/>
  <c r="S154" i="37"/>
  <c r="S150" i="37"/>
  <c r="S146" i="37"/>
  <c r="S142" i="37"/>
  <c r="S138" i="37"/>
  <c r="S134" i="37"/>
  <c r="S130" i="37"/>
  <c r="S126" i="37"/>
  <c r="S122" i="37"/>
  <c r="S118" i="37"/>
  <c r="S114" i="37"/>
  <c r="S110" i="37"/>
  <c r="S106" i="37"/>
  <c r="S102" i="37"/>
  <c r="S98" i="37"/>
  <c r="S94" i="37"/>
  <c r="S90" i="37"/>
  <c r="S86" i="37"/>
  <c r="S82" i="37"/>
  <c r="S221" i="37"/>
  <c r="S217" i="37"/>
  <c r="S213" i="37"/>
  <c r="S209" i="37"/>
  <c r="S205" i="37"/>
  <c r="S201" i="37"/>
  <c r="S197" i="37"/>
  <c r="S193" i="37"/>
  <c r="S189" i="37"/>
  <c r="S185" i="37"/>
  <c r="S181" i="37"/>
  <c r="S177" i="37"/>
  <c r="S173" i="37"/>
  <c r="S169" i="37"/>
  <c r="S165" i="37"/>
  <c r="S161" i="37"/>
  <c r="S157" i="37"/>
  <c r="S153" i="37"/>
  <c r="S149" i="37"/>
  <c r="S145" i="37"/>
  <c r="S141" i="37"/>
  <c r="S137" i="37"/>
  <c r="S133" i="37"/>
  <c r="S129" i="37"/>
  <c r="S125" i="37"/>
  <c r="S121" i="37"/>
  <c r="S117" i="37"/>
  <c r="S113" i="37"/>
  <c r="S109" i="37"/>
  <c r="S105" i="37"/>
  <c r="S101" i="37"/>
  <c r="S97" i="37"/>
  <c r="S93" i="37"/>
  <c r="S89" i="37"/>
  <c r="S85" i="37"/>
  <c r="S81" i="37"/>
  <c r="S224" i="37"/>
  <c r="S216" i="37"/>
  <c r="S208" i="37"/>
  <c r="S200" i="37"/>
  <c r="S192" i="37"/>
  <c r="S184" i="37"/>
  <c r="S176" i="37"/>
  <c r="S168" i="37"/>
  <c r="S160" i="37"/>
  <c r="S152" i="37"/>
  <c r="S144" i="37"/>
  <c r="S136" i="37"/>
  <c r="S128" i="37"/>
  <c r="S120" i="37"/>
  <c r="S112" i="37"/>
  <c r="S104" i="37"/>
  <c r="S96" i="37"/>
  <c r="S88" i="37"/>
  <c r="S80" i="37"/>
  <c r="S76" i="37"/>
  <c r="S72" i="37"/>
  <c r="S68" i="37"/>
  <c r="S64" i="37"/>
  <c r="S60" i="37"/>
  <c r="S56" i="37"/>
  <c r="S52" i="37"/>
  <c r="S48" i="37"/>
  <c r="S44" i="37"/>
  <c r="S40" i="37"/>
  <c r="S36" i="37"/>
  <c r="S31" i="37"/>
  <c r="O31" i="37" s="1"/>
  <c r="S220" i="37"/>
  <c r="S212" i="37"/>
  <c r="S204" i="37"/>
  <c r="S196" i="37"/>
  <c r="S188" i="37"/>
  <c r="S180" i="37"/>
  <c r="S172" i="37"/>
  <c r="S164" i="37"/>
  <c r="S156" i="37"/>
  <c r="S148" i="37"/>
  <c r="S140" i="37"/>
  <c r="S132" i="37"/>
  <c r="S124" i="37"/>
  <c r="S116" i="37"/>
  <c r="S108" i="37"/>
  <c r="S100" i="37"/>
  <c r="S92" i="37"/>
  <c r="S84" i="37"/>
  <c r="S78" i="37"/>
  <c r="S74" i="37"/>
  <c r="S70" i="37"/>
  <c r="S66" i="37"/>
  <c r="S62" i="37"/>
  <c r="S58" i="37"/>
  <c r="S54" i="37"/>
  <c r="S50" i="37"/>
  <c r="S46" i="37"/>
  <c r="S42" i="37"/>
  <c r="S38" i="37"/>
  <c r="S34" i="37"/>
  <c r="S223" i="37"/>
  <c r="S207" i="37"/>
  <c r="S191" i="37"/>
  <c r="S175" i="37"/>
  <c r="S159" i="37"/>
  <c r="S143" i="37"/>
  <c r="S127" i="37"/>
  <c r="S111" i="37"/>
  <c r="S95" i="37"/>
  <c r="S79" i="37"/>
  <c r="S71" i="37"/>
  <c r="S63" i="37"/>
  <c r="S55" i="37"/>
  <c r="S47" i="37"/>
  <c r="S39" i="37"/>
  <c r="S215" i="37"/>
  <c r="S199" i="37"/>
  <c r="S183" i="37"/>
  <c r="S167" i="37"/>
  <c r="S151" i="37"/>
  <c r="S135" i="37"/>
  <c r="S119" i="37"/>
  <c r="S103" i="37"/>
  <c r="S87" i="37"/>
  <c r="S75" i="37"/>
  <c r="S67" i="37"/>
  <c r="S59" i="37"/>
  <c r="S51" i="37"/>
  <c r="S43" i="37"/>
  <c r="S35" i="37"/>
  <c r="S219" i="37"/>
  <c r="S187" i="37"/>
  <c r="S155" i="37"/>
  <c r="S123" i="37"/>
  <c r="S91" i="37"/>
  <c r="S69" i="37"/>
  <c r="S53" i="37"/>
  <c r="S37" i="37"/>
  <c r="S203" i="37"/>
  <c r="S171" i="37"/>
  <c r="S139" i="37"/>
  <c r="S107" i="37"/>
  <c r="S77" i="37"/>
  <c r="S61" i="37"/>
  <c r="S45" i="37"/>
  <c r="S211" i="37"/>
  <c r="S147" i="37"/>
  <c r="S83" i="37"/>
  <c r="S49" i="37"/>
  <c r="S179" i="37"/>
  <c r="S115" i="37"/>
  <c r="S65" i="37"/>
  <c r="S33" i="37"/>
  <c r="O33" i="37" s="1"/>
  <c r="S131" i="37"/>
  <c r="S41" i="37"/>
  <c r="S99" i="37"/>
  <c r="S195" i="37"/>
  <c r="S73" i="37"/>
  <c r="S163" i="37"/>
  <c r="S57" i="37"/>
  <c r="S32" i="37"/>
  <c r="R221" i="37"/>
  <c r="R213" i="37"/>
  <c r="R205" i="37"/>
  <c r="R197" i="37"/>
  <c r="R189" i="37"/>
  <c r="R181" i="37"/>
  <c r="R173" i="37"/>
  <c r="R165" i="37"/>
  <c r="R157" i="37"/>
  <c r="R149" i="37"/>
  <c r="R141" i="37"/>
  <c r="R133" i="37"/>
  <c r="R204" i="37"/>
  <c r="R172" i="37"/>
  <c r="R140" i="37"/>
  <c r="R123" i="37"/>
  <c r="R115" i="37"/>
  <c r="R107" i="37"/>
  <c r="R99" i="37"/>
  <c r="R91" i="37"/>
  <c r="R83" i="37"/>
  <c r="R75" i="37"/>
  <c r="R67" i="37"/>
  <c r="R59" i="37"/>
  <c r="R51" i="37"/>
  <c r="R43" i="37"/>
  <c r="R35" i="37"/>
  <c r="R27" i="37"/>
  <c r="R200" i="37"/>
  <c r="R168" i="37"/>
  <c r="R136" i="37"/>
  <c r="R174" i="37"/>
  <c r="R116" i="37"/>
  <c r="R84" i="37"/>
  <c r="R52" i="37"/>
  <c r="R182" i="37"/>
  <c r="R128" i="37"/>
  <c r="R96" i="37"/>
  <c r="R64" i="37"/>
  <c r="R32" i="37"/>
  <c r="R130" i="37"/>
  <c r="R66" i="37"/>
  <c r="R186" i="37"/>
  <c r="R94" i="37"/>
  <c r="R219" i="37"/>
  <c r="R211" i="37"/>
  <c r="R203" i="37"/>
  <c r="R195" i="37"/>
  <c r="R187" i="37"/>
  <c r="R179" i="37"/>
  <c r="R171" i="37"/>
  <c r="R163" i="37"/>
  <c r="R155" i="37"/>
  <c r="R147" i="37"/>
  <c r="R139" i="37"/>
  <c r="R131" i="37"/>
  <c r="R196" i="37"/>
  <c r="R164" i="37"/>
  <c r="R132" i="37"/>
  <c r="R121" i="37"/>
  <c r="R113" i="37"/>
  <c r="R105" i="37"/>
  <c r="R97" i="37"/>
  <c r="R89" i="37"/>
  <c r="R81" i="37"/>
  <c r="R73" i="37"/>
  <c r="R65" i="37"/>
  <c r="R57" i="37"/>
  <c r="R49" i="37"/>
  <c r="R41" i="37"/>
  <c r="R33" i="37"/>
  <c r="J33" i="37" s="1"/>
  <c r="R25" i="37"/>
  <c r="J25" i="37" s="1"/>
  <c r="R224" i="37"/>
  <c r="R192" i="37"/>
  <c r="R160" i="37"/>
  <c r="R222" i="37"/>
  <c r="R158" i="37"/>
  <c r="R108" i="37"/>
  <c r="R76" i="37"/>
  <c r="R44" i="37"/>
  <c r="R166" i="37"/>
  <c r="R120" i="37"/>
  <c r="R88" i="37"/>
  <c r="R56" i="37"/>
  <c r="R114" i="37"/>
  <c r="R50" i="37"/>
  <c r="R154" i="37"/>
  <c r="R78" i="37"/>
  <c r="R217" i="37"/>
  <c r="R209" i="37"/>
  <c r="R201" i="37"/>
  <c r="R193" i="37"/>
  <c r="R185" i="37"/>
  <c r="R177" i="37"/>
  <c r="R169" i="37"/>
  <c r="R161" i="37"/>
  <c r="R153" i="37"/>
  <c r="R145" i="37"/>
  <c r="R137" i="37"/>
  <c r="R129" i="37"/>
  <c r="R220" i="37"/>
  <c r="R188" i="37"/>
  <c r="R156" i="37"/>
  <c r="R127" i="37"/>
  <c r="R119" i="37"/>
  <c r="R111" i="37"/>
  <c r="R103" i="37"/>
  <c r="R95" i="37"/>
  <c r="R87" i="37"/>
  <c r="R79" i="37"/>
  <c r="R71" i="37"/>
  <c r="R63" i="37"/>
  <c r="R55" i="37"/>
  <c r="R47" i="37"/>
  <c r="R39" i="37"/>
  <c r="R31" i="37"/>
  <c r="J31" i="37" s="1"/>
  <c r="R216" i="37"/>
  <c r="R184" i="37"/>
  <c r="R152" i="37"/>
  <c r="R206" i="37"/>
  <c r="R142" i="37"/>
  <c r="R100" i="37"/>
  <c r="R68" i="37"/>
  <c r="R36" i="37"/>
  <c r="R214" i="37"/>
  <c r="R150" i="37"/>
  <c r="R112" i="37"/>
  <c r="R80" i="37"/>
  <c r="R48" i="37"/>
  <c r="R194" i="37"/>
  <c r="R98" i="37"/>
  <c r="R34" i="37"/>
  <c r="R126" i="37"/>
  <c r="R62" i="37"/>
  <c r="R54" i="37"/>
  <c r="R74" i="37"/>
  <c r="R70" i="37"/>
  <c r="R58" i="37"/>
  <c r="R215" i="37"/>
  <c r="R183" i="37"/>
  <c r="R151" i="37"/>
  <c r="R180" i="37"/>
  <c r="R109" i="37"/>
  <c r="R77" i="37"/>
  <c r="R45" i="37"/>
  <c r="R208" i="37"/>
  <c r="R60" i="37"/>
  <c r="R134" i="37"/>
  <c r="R170" i="37"/>
  <c r="R146" i="37"/>
  <c r="R138" i="37"/>
  <c r="R38" i="37"/>
  <c r="R178" i="37"/>
  <c r="R207" i="37"/>
  <c r="R175" i="37"/>
  <c r="R143" i="37"/>
  <c r="R148" i="37"/>
  <c r="R101" i="37"/>
  <c r="R69" i="37"/>
  <c r="R37" i="37"/>
  <c r="R176" i="37"/>
  <c r="R190" i="37"/>
  <c r="R28" i="37"/>
  <c r="R104" i="37"/>
  <c r="R162" i="37"/>
  <c r="R218" i="37"/>
  <c r="R118" i="37"/>
  <c r="R106" i="37"/>
  <c r="R223" i="37"/>
  <c r="R191" i="37"/>
  <c r="R159" i="37"/>
  <c r="R212" i="37"/>
  <c r="R117" i="37"/>
  <c r="R85" i="37"/>
  <c r="R53" i="37"/>
  <c r="R92" i="37"/>
  <c r="R198" i="37"/>
  <c r="R40" i="37"/>
  <c r="R46" i="37"/>
  <c r="R210" i="37"/>
  <c r="R122" i="37"/>
  <c r="R86" i="37"/>
  <c r="R42" i="37"/>
  <c r="R26" i="37"/>
  <c r="R199" i="37"/>
  <c r="R125" i="37"/>
  <c r="R202" i="37"/>
  <c r="R167" i="37"/>
  <c r="R93" i="37"/>
  <c r="R144" i="37"/>
  <c r="R72" i="37"/>
  <c r="R110" i="37"/>
  <c r="R102" i="37"/>
  <c r="R135" i="37"/>
  <c r="R61" i="37"/>
  <c r="R124" i="37"/>
  <c r="R82" i="37"/>
  <c r="R90" i="37"/>
  <c r="S221" i="40"/>
  <c r="S217" i="40"/>
  <c r="S213" i="40"/>
  <c r="S209" i="40"/>
  <c r="S205" i="40"/>
  <c r="S201" i="40"/>
  <c r="S197" i="40"/>
  <c r="S193" i="40"/>
  <c r="S189" i="40"/>
  <c r="S185" i="40"/>
  <c r="S181" i="40"/>
  <c r="S177" i="40"/>
  <c r="S173" i="40"/>
  <c r="S169" i="40"/>
  <c r="S165" i="40"/>
  <c r="S161" i="40"/>
  <c r="S157" i="40"/>
  <c r="S153" i="40"/>
  <c r="S149" i="40"/>
  <c r="S145" i="40"/>
  <c r="S141" i="40"/>
  <c r="S137" i="40"/>
  <c r="S133" i="40"/>
  <c r="S129" i="40"/>
  <c r="S125" i="40"/>
  <c r="S121" i="40"/>
  <c r="S117" i="40"/>
  <c r="S113" i="40"/>
  <c r="S109" i="40"/>
  <c r="S105" i="40"/>
  <c r="S101" i="40"/>
  <c r="S97" i="40"/>
  <c r="S93" i="40"/>
  <c r="S89" i="40"/>
  <c r="S85" i="40"/>
  <c r="S81" i="40"/>
  <c r="S77" i="40"/>
  <c r="S73" i="40"/>
  <c r="S69" i="40"/>
  <c r="S65" i="40"/>
  <c r="S61" i="40"/>
  <c r="S57" i="40"/>
  <c r="S53" i="40"/>
  <c r="S49" i="40"/>
  <c r="S45" i="40"/>
  <c r="S41" i="40"/>
  <c r="S37" i="40"/>
  <c r="S33" i="40"/>
  <c r="O33" i="40" s="1"/>
  <c r="S223" i="40"/>
  <c r="S219" i="40"/>
  <c r="S215" i="40"/>
  <c r="S211" i="40"/>
  <c r="S207" i="40"/>
  <c r="S203" i="40"/>
  <c r="S199" i="40"/>
  <c r="S195" i="40"/>
  <c r="S191" i="40"/>
  <c r="S187" i="40"/>
  <c r="S183" i="40"/>
  <c r="S179" i="40"/>
  <c r="S175" i="40"/>
  <c r="S171" i="40"/>
  <c r="S167" i="40"/>
  <c r="S163" i="40"/>
  <c r="S159" i="40"/>
  <c r="S155" i="40"/>
  <c r="S151" i="40"/>
  <c r="S147" i="40"/>
  <c r="S143" i="40"/>
  <c r="S139" i="40"/>
  <c r="S135" i="40"/>
  <c r="S131" i="40"/>
  <c r="S127" i="40"/>
  <c r="S123" i="40"/>
  <c r="S119" i="40"/>
  <c r="S115" i="40"/>
  <c r="S111" i="40"/>
  <c r="S107" i="40"/>
  <c r="S103" i="40"/>
  <c r="S99" i="40"/>
  <c r="S95" i="40"/>
  <c r="S91" i="40"/>
  <c r="S87" i="40"/>
  <c r="S83" i="40"/>
  <c r="S79" i="40"/>
  <c r="S75" i="40"/>
  <c r="S71" i="40"/>
  <c r="S67" i="40"/>
  <c r="S63" i="40"/>
  <c r="S59" i="40"/>
  <c r="S55" i="40"/>
  <c r="S51" i="40"/>
  <c r="S47" i="40"/>
  <c r="S43" i="40"/>
  <c r="S39" i="40"/>
  <c r="S35" i="40"/>
  <c r="S224" i="40"/>
  <c r="S216" i="40"/>
  <c r="S208" i="40"/>
  <c r="S200" i="40"/>
  <c r="S192" i="40"/>
  <c r="S184" i="40"/>
  <c r="S176" i="40"/>
  <c r="S168" i="40"/>
  <c r="S160" i="40"/>
  <c r="S152" i="40"/>
  <c r="S144" i="40"/>
  <c r="S136" i="40"/>
  <c r="S128" i="40"/>
  <c r="S120" i="40"/>
  <c r="S112" i="40"/>
  <c r="S104" i="40"/>
  <c r="S96" i="40"/>
  <c r="S88" i="40"/>
  <c r="S80" i="40"/>
  <c r="S72" i="40"/>
  <c r="S64" i="40"/>
  <c r="S56" i="40"/>
  <c r="S48" i="40"/>
  <c r="S40" i="40"/>
  <c r="S31" i="40"/>
  <c r="O31" i="40" s="1"/>
  <c r="S220" i="40"/>
  <c r="S212" i="40"/>
  <c r="S204" i="40"/>
  <c r="S196" i="40"/>
  <c r="S188" i="40"/>
  <c r="S180" i="40"/>
  <c r="S172" i="40"/>
  <c r="S164" i="40"/>
  <c r="S156" i="40"/>
  <c r="S148" i="40"/>
  <c r="S140" i="40"/>
  <c r="S132" i="40"/>
  <c r="S124" i="40"/>
  <c r="S116" i="40"/>
  <c r="S108" i="40"/>
  <c r="S100" i="40"/>
  <c r="S92" i="40"/>
  <c r="S84" i="40"/>
  <c r="S76" i="40"/>
  <c r="S68" i="40"/>
  <c r="S60" i="40"/>
  <c r="S52" i="40"/>
  <c r="S44" i="40"/>
  <c r="S36" i="40"/>
  <c r="S214" i="40"/>
  <c r="S198" i="40"/>
  <c r="S182" i="40"/>
  <c r="S166" i="40"/>
  <c r="S150" i="40"/>
  <c r="S134" i="40"/>
  <c r="S118" i="40"/>
  <c r="S102" i="40"/>
  <c r="S86" i="40"/>
  <c r="S70" i="40"/>
  <c r="S54" i="40"/>
  <c r="S38" i="40"/>
  <c r="S210" i="40"/>
  <c r="S194" i="40"/>
  <c r="S178" i="40"/>
  <c r="S162" i="40"/>
  <c r="S146" i="40"/>
  <c r="S130" i="40"/>
  <c r="S114" i="40"/>
  <c r="S98" i="40"/>
  <c r="S82" i="40"/>
  <c r="S66" i="40"/>
  <c r="S50" i="40"/>
  <c r="S34" i="40"/>
  <c r="S222" i="40"/>
  <c r="S206" i="40"/>
  <c r="S190" i="40"/>
  <c r="S174" i="40"/>
  <c r="S158" i="40"/>
  <c r="S142" i="40"/>
  <c r="S126" i="40"/>
  <c r="S110" i="40"/>
  <c r="S94" i="40"/>
  <c r="S78" i="40"/>
  <c r="S62" i="40"/>
  <c r="S46" i="40"/>
  <c r="S202" i="40"/>
  <c r="S138" i="40"/>
  <c r="S74" i="40"/>
  <c r="S170" i="40"/>
  <c r="S106" i="40"/>
  <c r="S42" i="40"/>
  <c r="S218" i="40"/>
  <c r="S154" i="40"/>
  <c r="S90" i="40"/>
  <c r="S122" i="40"/>
  <c r="S58" i="40"/>
  <c r="S186" i="40"/>
  <c r="S32" i="40"/>
  <c r="R217" i="40"/>
  <c r="R209" i="40"/>
  <c r="R201" i="40"/>
  <c r="R193" i="40"/>
  <c r="R185" i="40"/>
  <c r="R177" i="40"/>
  <c r="R169" i="40"/>
  <c r="R161" i="40"/>
  <c r="R153" i="40"/>
  <c r="R145" i="40"/>
  <c r="R137" i="40"/>
  <c r="R129" i="40"/>
  <c r="R121" i="40"/>
  <c r="R113" i="40"/>
  <c r="R223" i="40"/>
  <c r="R215" i="40"/>
  <c r="R207" i="40"/>
  <c r="R199" i="40"/>
  <c r="R191" i="40"/>
  <c r="R183" i="40"/>
  <c r="R175" i="40"/>
  <c r="R167" i="40"/>
  <c r="R221" i="40"/>
  <c r="R213" i="40"/>
  <c r="R205" i="40"/>
  <c r="R197" i="40"/>
  <c r="R189" i="40"/>
  <c r="R181" i="40"/>
  <c r="R173" i="40"/>
  <c r="R165" i="40"/>
  <c r="R157" i="40"/>
  <c r="R149" i="40"/>
  <c r="R141" i="40"/>
  <c r="R133" i="40"/>
  <c r="R125" i="40"/>
  <c r="R117" i="40"/>
  <c r="R109" i="40"/>
  <c r="R101" i="40"/>
  <c r="R93" i="40"/>
  <c r="R200" i="40"/>
  <c r="R168" i="40"/>
  <c r="R136" i="40"/>
  <c r="R104" i="40"/>
  <c r="R84" i="40"/>
  <c r="R76" i="40"/>
  <c r="R68" i="40"/>
  <c r="R60" i="40"/>
  <c r="R52" i="40"/>
  <c r="R44" i="40"/>
  <c r="R36" i="40"/>
  <c r="R28" i="40"/>
  <c r="R194" i="40"/>
  <c r="R162" i="40"/>
  <c r="R130" i="40"/>
  <c r="R98" i="40"/>
  <c r="R164" i="40"/>
  <c r="R100" i="40"/>
  <c r="R63" i="40"/>
  <c r="R31" i="40"/>
  <c r="J31" i="40" s="1"/>
  <c r="R182" i="40"/>
  <c r="R118" i="40"/>
  <c r="R65" i="40"/>
  <c r="R33" i="40"/>
  <c r="J33" i="40" s="1"/>
  <c r="R203" i="40"/>
  <c r="R171" i="40"/>
  <c r="R151" i="40"/>
  <c r="R135" i="40"/>
  <c r="R119" i="40"/>
  <c r="R105" i="40"/>
  <c r="R95" i="40"/>
  <c r="R216" i="40"/>
  <c r="R176" i="40"/>
  <c r="R128" i="40"/>
  <c r="R88" i="40"/>
  <c r="R78" i="40"/>
  <c r="R66" i="40"/>
  <c r="R56" i="40"/>
  <c r="R46" i="40"/>
  <c r="R34" i="40"/>
  <c r="R202" i="40"/>
  <c r="R154" i="40"/>
  <c r="R114" i="40"/>
  <c r="R148" i="40"/>
  <c r="R79" i="40"/>
  <c r="R39" i="40"/>
  <c r="R150" i="40"/>
  <c r="R73" i="40"/>
  <c r="R25" i="40"/>
  <c r="J25" i="40" s="1"/>
  <c r="R220" i="40"/>
  <c r="R156" i="40"/>
  <c r="R92" i="40"/>
  <c r="R59" i="40"/>
  <c r="R27" i="40"/>
  <c r="R190" i="40"/>
  <c r="R126" i="40"/>
  <c r="R77" i="40"/>
  <c r="R45" i="40"/>
  <c r="R195" i="40"/>
  <c r="R163" i="40"/>
  <c r="R147" i="40"/>
  <c r="R131" i="40"/>
  <c r="R115" i="40"/>
  <c r="R103" i="40"/>
  <c r="R91" i="40"/>
  <c r="R208" i="40"/>
  <c r="R160" i="40"/>
  <c r="R120" i="40"/>
  <c r="R86" i="40"/>
  <c r="R74" i="40"/>
  <c r="R64" i="40"/>
  <c r="R54" i="40"/>
  <c r="R42" i="40"/>
  <c r="R32" i="40"/>
  <c r="R186" i="40"/>
  <c r="R146" i="40"/>
  <c r="R106" i="40"/>
  <c r="R212" i="40"/>
  <c r="R132" i="40"/>
  <c r="R71" i="40"/>
  <c r="R214" i="40"/>
  <c r="R134" i="40"/>
  <c r="R57" i="40"/>
  <c r="R211" i="40"/>
  <c r="R179" i="40"/>
  <c r="R155" i="40"/>
  <c r="R139" i="40"/>
  <c r="R123" i="40"/>
  <c r="R107" i="40"/>
  <c r="R97" i="40"/>
  <c r="R224" i="40"/>
  <c r="R184" i="40"/>
  <c r="R144" i="40"/>
  <c r="R96" i="40"/>
  <c r="R80" i="40"/>
  <c r="R70" i="40"/>
  <c r="R58" i="40"/>
  <c r="R48" i="40"/>
  <c r="R38" i="40"/>
  <c r="R26" i="40"/>
  <c r="R210" i="40"/>
  <c r="R170" i="40"/>
  <c r="R122" i="40"/>
  <c r="R180" i="40"/>
  <c r="R87" i="40"/>
  <c r="R47" i="40"/>
  <c r="R166" i="40"/>
  <c r="R81" i="40"/>
  <c r="R41" i="40"/>
  <c r="R219" i="40"/>
  <c r="R127" i="40"/>
  <c r="R152" i="40"/>
  <c r="R62" i="40"/>
  <c r="R138" i="40"/>
  <c r="R198" i="40"/>
  <c r="R188" i="40"/>
  <c r="R108" i="40"/>
  <c r="R51" i="40"/>
  <c r="R222" i="40"/>
  <c r="R142" i="40"/>
  <c r="R69" i="40"/>
  <c r="R187" i="40"/>
  <c r="R111" i="40"/>
  <c r="R112" i="40"/>
  <c r="R50" i="40"/>
  <c r="R90" i="40"/>
  <c r="R196" i="40"/>
  <c r="R102" i="40"/>
  <c r="R172" i="40"/>
  <c r="R83" i="40"/>
  <c r="R43" i="40"/>
  <c r="R206" i="40"/>
  <c r="R110" i="40"/>
  <c r="R61" i="40"/>
  <c r="R159" i="40"/>
  <c r="R99" i="40"/>
  <c r="R82" i="40"/>
  <c r="R40" i="40"/>
  <c r="R218" i="40"/>
  <c r="R116" i="40"/>
  <c r="R49" i="40"/>
  <c r="R140" i="40"/>
  <c r="R75" i="40"/>
  <c r="R35" i="40"/>
  <c r="R174" i="40"/>
  <c r="R94" i="40"/>
  <c r="R53" i="40"/>
  <c r="R143" i="40"/>
  <c r="R89" i="40"/>
  <c r="R192" i="40"/>
  <c r="R72" i="40"/>
  <c r="R178" i="40"/>
  <c r="R55" i="40"/>
  <c r="R204" i="40"/>
  <c r="R124" i="40"/>
  <c r="R67" i="40"/>
  <c r="R158" i="40"/>
  <c r="R85" i="40"/>
  <c r="R37" i="40"/>
  <c r="S221" i="44"/>
  <c r="S217" i="44"/>
  <c r="S213" i="44"/>
  <c r="S209" i="44"/>
  <c r="S205" i="44"/>
  <c r="S201" i="44"/>
  <c r="S197" i="44"/>
  <c r="S193" i="44"/>
  <c r="S189" i="44"/>
  <c r="S185" i="44"/>
  <c r="S181" i="44"/>
  <c r="S177" i="44"/>
  <c r="S173" i="44"/>
  <c r="S169" i="44"/>
  <c r="S165" i="44"/>
  <c r="S161" i="44"/>
  <c r="S157" i="44"/>
  <c r="S153" i="44"/>
  <c r="S149" i="44"/>
  <c r="S145" i="44"/>
  <c r="S141" i="44"/>
  <c r="S137" i="44"/>
  <c r="S133" i="44"/>
  <c r="S129" i="44"/>
  <c r="S125" i="44"/>
  <c r="S121" i="44"/>
  <c r="S117" i="44"/>
  <c r="S113" i="44"/>
  <c r="S109" i="44"/>
  <c r="S105" i="44"/>
  <c r="S101" i="44"/>
  <c r="S97" i="44"/>
  <c r="S93" i="44"/>
  <c r="S89" i="44"/>
  <c r="S85" i="44"/>
  <c r="S81" i="44"/>
  <c r="S77" i="44"/>
  <c r="S73" i="44"/>
  <c r="S69" i="44"/>
  <c r="S65" i="44"/>
  <c r="S61" i="44"/>
  <c r="S57" i="44"/>
  <c r="S53" i="44"/>
  <c r="S49" i="44"/>
  <c r="S45" i="44"/>
  <c r="S41" i="44"/>
  <c r="S37" i="44"/>
  <c r="S33" i="44"/>
  <c r="O33" i="44" s="1"/>
  <c r="S223" i="44"/>
  <c r="S219" i="44"/>
  <c r="S215" i="44"/>
  <c r="S211" i="44"/>
  <c r="S207" i="44"/>
  <c r="S203" i="44"/>
  <c r="S199" i="44"/>
  <c r="S195" i="44"/>
  <c r="S191" i="44"/>
  <c r="S187" i="44"/>
  <c r="S183" i="44"/>
  <c r="S179" i="44"/>
  <c r="S175" i="44"/>
  <c r="S171" i="44"/>
  <c r="S167" i="44"/>
  <c r="S163" i="44"/>
  <c r="S159" i="44"/>
  <c r="S155" i="44"/>
  <c r="S151" i="44"/>
  <c r="S147" i="44"/>
  <c r="S143" i="44"/>
  <c r="S139" i="44"/>
  <c r="S135" i="44"/>
  <c r="S131" i="44"/>
  <c r="S127" i="44"/>
  <c r="S123" i="44"/>
  <c r="S119" i="44"/>
  <c r="S115" i="44"/>
  <c r="S111" i="44"/>
  <c r="S107" i="44"/>
  <c r="S103" i="44"/>
  <c r="S99" i="44"/>
  <c r="S95" i="44"/>
  <c r="S91" i="44"/>
  <c r="S87" i="44"/>
  <c r="S83" i="44"/>
  <c r="S79" i="44"/>
  <c r="S75" i="44"/>
  <c r="S71" i="44"/>
  <c r="S67" i="44"/>
  <c r="S63" i="44"/>
  <c r="S59" i="44"/>
  <c r="S55" i="44"/>
  <c r="S51" i="44"/>
  <c r="S47" i="44"/>
  <c r="S43" i="44"/>
  <c r="S39" i="44"/>
  <c r="S35" i="44"/>
  <c r="S224" i="44"/>
  <c r="S216" i="44"/>
  <c r="S208" i="44"/>
  <c r="S200" i="44"/>
  <c r="S192" i="44"/>
  <c r="S184" i="44"/>
  <c r="S176" i="44"/>
  <c r="S168" i="44"/>
  <c r="S160" i="44"/>
  <c r="S152" i="44"/>
  <c r="S144" i="44"/>
  <c r="S136" i="44"/>
  <c r="S128" i="44"/>
  <c r="S120" i="44"/>
  <c r="S112" i="44"/>
  <c r="S104" i="44"/>
  <c r="S96" i="44"/>
  <c r="S88" i="44"/>
  <c r="S80" i="44"/>
  <c r="S72" i="44"/>
  <c r="S64" i="44"/>
  <c r="S56" i="44"/>
  <c r="S48" i="44"/>
  <c r="S40" i="44"/>
  <c r="S31" i="44"/>
  <c r="O31" i="44" s="1"/>
  <c r="S220" i="44"/>
  <c r="S212" i="44"/>
  <c r="S204" i="44"/>
  <c r="S196" i="44"/>
  <c r="S188" i="44"/>
  <c r="S180" i="44"/>
  <c r="S172" i="44"/>
  <c r="S164" i="44"/>
  <c r="S156" i="44"/>
  <c r="S148" i="44"/>
  <c r="S140" i="44"/>
  <c r="S132" i="44"/>
  <c r="S124" i="44"/>
  <c r="S116" i="44"/>
  <c r="S108" i="44"/>
  <c r="S100" i="44"/>
  <c r="S92" i="44"/>
  <c r="S84" i="44"/>
  <c r="S76" i="44"/>
  <c r="S68" i="44"/>
  <c r="S60" i="44"/>
  <c r="S52" i="44"/>
  <c r="S44" i="44"/>
  <c r="S36" i="44"/>
  <c r="S218" i="44"/>
  <c r="S210" i="44"/>
  <c r="S202" i="44"/>
  <c r="S194" i="44"/>
  <c r="S186" i="44"/>
  <c r="S178" i="44"/>
  <c r="S170" i="44"/>
  <c r="S162" i="44"/>
  <c r="S154" i="44"/>
  <c r="S146" i="44"/>
  <c r="S138" i="44"/>
  <c r="S130" i="44"/>
  <c r="S122" i="44"/>
  <c r="S114" i="44"/>
  <c r="S106" i="44"/>
  <c r="S98" i="44"/>
  <c r="S90" i="44"/>
  <c r="S82" i="44"/>
  <c r="S74" i="44"/>
  <c r="S66" i="44"/>
  <c r="S58" i="44"/>
  <c r="S50" i="44"/>
  <c r="S42" i="44"/>
  <c r="S34" i="44"/>
  <c r="S222" i="44"/>
  <c r="S190" i="44"/>
  <c r="S158" i="44"/>
  <c r="S126" i="44"/>
  <c r="S94" i="44"/>
  <c r="S62" i="44"/>
  <c r="S214" i="44"/>
  <c r="S182" i="44"/>
  <c r="S150" i="44"/>
  <c r="S118" i="44"/>
  <c r="S86" i="44"/>
  <c r="S54" i="44"/>
  <c r="S134" i="44"/>
  <c r="S38" i="44"/>
  <c r="S206" i="44"/>
  <c r="S174" i="44"/>
  <c r="S142" i="44"/>
  <c r="S110" i="44"/>
  <c r="S78" i="44"/>
  <c r="S46" i="44"/>
  <c r="S198" i="44"/>
  <c r="S166" i="44"/>
  <c r="S102" i="44"/>
  <c r="S70" i="44"/>
  <c r="S32" i="44"/>
  <c r="R222" i="44"/>
  <c r="R214" i="44"/>
  <c r="R220" i="44"/>
  <c r="R210" i="44"/>
  <c r="R202" i="44"/>
  <c r="R194" i="44"/>
  <c r="R186" i="44"/>
  <c r="R178" i="44"/>
  <c r="R170" i="44"/>
  <c r="R162" i="44"/>
  <c r="R154" i="44"/>
  <c r="R146" i="44"/>
  <c r="R138" i="44"/>
  <c r="R130" i="44"/>
  <c r="R122" i="44"/>
  <c r="R114" i="44"/>
  <c r="R106" i="44"/>
  <c r="R98" i="44"/>
  <c r="R90" i="44"/>
  <c r="R82" i="44"/>
  <c r="R74" i="44"/>
  <c r="R66" i="44"/>
  <c r="R58" i="44"/>
  <c r="R50" i="44"/>
  <c r="R42" i="44"/>
  <c r="R34" i="44"/>
  <c r="R26" i="44"/>
  <c r="R195" i="44"/>
  <c r="R163" i="44"/>
  <c r="R131" i="44"/>
  <c r="R99" i="44"/>
  <c r="R67" i="44"/>
  <c r="R35" i="44"/>
  <c r="R223" i="44"/>
  <c r="R191" i="44"/>
  <c r="R159" i="44"/>
  <c r="R127" i="44"/>
  <c r="R95" i="44"/>
  <c r="R63" i="44"/>
  <c r="R31" i="44"/>
  <c r="J31" i="44" s="1"/>
  <c r="R218" i="44"/>
  <c r="R208" i="44"/>
  <c r="R200" i="44"/>
  <c r="R192" i="44"/>
  <c r="R184" i="44"/>
  <c r="R224" i="44"/>
  <c r="R212" i="44"/>
  <c r="R204" i="44"/>
  <c r="R216" i="44"/>
  <c r="R190" i="44"/>
  <c r="R176" i="44"/>
  <c r="R166" i="44"/>
  <c r="R156" i="44"/>
  <c r="R144" i="44"/>
  <c r="R134" i="44"/>
  <c r="R124" i="44"/>
  <c r="R112" i="44"/>
  <c r="R102" i="44"/>
  <c r="R92" i="44"/>
  <c r="R80" i="44"/>
  <c r="R70" i="44"/>
  <c r="R60" i="44"/>
  <c r="R48" i="44"/>
  <c r="R38" i="44"/>
  <c r="R28" i="44"/>
  <c r="R203" i="44"/>
  <c r="R155" i="44"/>
  <c r="R115" i="44"/>
  <c r="R75" i="44"/>
  <c r="R27" i="44"/>
  <c r="R215" i="44"/>
  <c r="R175" i="44"/>
  <c r="R135" i="44"/>
  <c r="R87" i="44"/>
  <c r="R47" i="44"/>
  <c r="R197" i="44"/>
  <c r="R133" i="44"/>
  <c r="R69" i="44"/>
  <c r="R177" i="44"/>
  <c r="R113" i="44"/>
  <c r="R49" i="44"/>
  <c r="R205" i="44"/>
  <c r="R141" i="44"/>
  <c r="R206" i="44"/>
  <c r="R188" i="44"/>
  <c r="R174" i="44"/>
  <c r="R164" i="44"/>
  <c r="R152" i="44"/>
  <c r="R142" i="44"/>
  <c r="R132" i="44"/>
  <c r="R120" i="44"/>
  <c r="R110" i="44"/>
  <c r="R100" i="44"/>
  <c r="R88" i="44"/>
  <c r="R78" i="44"/>
  <c r="R68" i="44"/>
  <c r="R56" i="44"/>
  <c r="R46" i="44"/>
  <c r="R36" i="44"/>
  <c r="R187" i="44"/>
  <c r="R147" i="44"/>
  <c r="R107" i="44"/>
  <c r="R59" i="44"/>
  <c r="R207" i="44"/>
  <c r="R167" i="44"/>
  <c r="R119" i="44"/>
  <c r="R79" i="44"/>
  <c r="R39" i="44"/>
  <c r="R181" i="44"/>
  <c r="R117" i="44"/>
  <c r="R53" i="44"/>
  <c r="R161" i="44"/>
  <c r="R97" i="44"/>
  <c r="R33" i="44"/>
  <c r="J33" i="44" s="1"/>
  <c r="R189" i="44"/>
  <c r="R125" i="44"/>
  <c r="R61" i="44"/>
  <c r="R201" i="44"/>
  <c r="R137" i="44"/>
  <c r="R73" i="44"/>
  <c r="R198" i="44"/>
  <c r="R182" i="44"/>
  <c r="R172" i="44"/>
  <c r="R160" i="44"/>
  <c r="R150" i="44"/>
  <c r="R140" i="44"/>
  <c r="R128" i="44"/>
  <c r="R118" i="44"/>
  <c r="R108" i="44"/>
  <c r="R96" i="44"/>
  <c r="R86" i="44"/>
  <c r="R76" i="44"/>
  <c r="R64" i="44"/>
  <c r="R54" i="44"/>
  <c r="R44" i="44"/>
  <c r="R32" i="44"/>
  <c r="R219" i="44"/>
  <c r="R179" i="44"/>
  <c r="R139" i="44"/>
  <c r="R91" i="44"/>
  <c r="R51" i="44"/>
  <c r="R199" i="44"/>
  <c r="R151" i="44"/>
  <c r="R111" i="44"/>
  <c r="R71" i="44"/>
  <c r="R165" i="44"/>
  <c r="R101" i="44"/>
  <c r="R37" i="44"/>
  <c r="R209" i="44"/>
  <c r="R145" i="44"/>
  <c r="R81" i="44"/>
  <c r="R173" i="44"/>
  <c r="R109" i="44"/>
  <c r="R45" i="44"/>
  <c r="R185" i="44"/>
  <c r="R121" i="44"/>
  <c r="R57" i="44"/>
  <c r="R77" i="44"/>
  <c r="R217" i="44"/>
  <c r="R89" i="44"/>
  <c r="R25" i="44"/>
  <c r="J25" i="44" s="1"/>
  <c r="R196" i="44"/>
  <c r="R180" i="44"/>
  <c r="R168" i="44"/>
  <c r="R158" i="44"/>
  <c r="R148" i="44"/>
  <c r="R136" i="44"/>
  <c r="R126" i="44"/>
  <c r="R116" i="44"/>
  <c r="R104" i="44"/>
  <c r="R94" i="44"/>
  <c r="R84" i="44"/>
  <c r="R72" i="44"/>
  <c r="R62" i="44"/>
  <c r="R52" i="44"/>
  <c r="R40" i="44"/>
  <c r="R211" i="44"/>
  <c r="R171" i="44"/>
  <c r="R123" i="44"/>
  <c r="R83" i="44"/>
  <c r="R43" i="44"/>
  <c r="R183" i="44"/>
  <c r="R143" i="44"/>
  <c r="R103" i="44"/>
  <c r="R55" i="44"/>
  <c r="R213" i="44"/>
  <c r="R149" i="44"/>
  <c r="R85" i="44"/>
  <c r="R193" i="44"/>
  <c r="R129" i="44"/>
  <c r="R65" i="44"/>
  <c r="R221" i="44"/>
  <c r="R157" i="44"/>
  <c r="R93" i="44"/>
  <c r="R169" i="44"/>
  <c r="R105" i="44"/>
  <c r="R41" i="44"/>
  <c r="R153" i="44"/>
  <c r="S224" i="45"/>
  <c r="S220" i="45"/>
  <c r="S216" i="45"/>
  <c r="S212" i="45"/>
  <c r="S208" i="45"/>
  <c r="S204" i="45"/>
  <c r="S200" i="45"/>
  <c r="S196" i="45"/>
  <c r="S192" i="45"/>
  <c r="S188" i="45"/>
  <c r="S184" i="45"/>
  <c r="S180" i="45"/>
  <c r="S176" i="45"/>
  <c r="S172" i="45"/>
  <c r="S168" i="45"/>
  <c r="S164" i="45"/>
  <c r="S160" i="45"/>
  <c r="S156" i="45"/>
  <c r="S152" i="45"/>
  <c r="S148" i="45"/>
  <c r="S144" i="45"/>
  <c r="S140" i="45"/>
  <c r="S136" i="45"/>
  <c r="S132" i="45"/>
  <c r="S128" i="45"/>
  <c r="S124" i="45"/>
  <c r="S120" i="45"/>
  <c r="S116" i="45"/>
  <c r="S112" i="45"/>
  <c r="S108" i="45"/>
  <c r="S104" i="45"/>
  <c r="S100" i="45"/>
  <c r="S96" i="45"/>
  <c r="S92" i="45"/>
  <c r="S88" i="45"/>
  <c r="S84" i="45"/>
  <c r="S80" i="45"/>
  <c r="S76" i="45"/>
  <c r="S72" i="45"/>
  <c r="S68" i="45"/>
  <c r="S64" i="45"/>
  <c r="S60" i="45"/>
  <c r="S56" i="45"/>
  <c r="S52" i="45"/>
  <c r="S48" i="45"/>
  <c r="S44" i="45"/>
  <c r="S40" i="45"/>
  <c r="S36" i="45"/>
  <c r="S31" i="45"/>
  <c r="O31" i="45" s="1"/>
  <c r="S222" i="45"/>
  <c r="S218" i="45"/>
  <c r="S214" i="45"/>
  <c r="S210" i="45"/>
  <c r="S206" i="45"/>
  <c r="S202" i="45"/>
  <c r="S198" i="45"/>
  <c r="S194" i="45"/>
  <c r="S190" i="45"/>
  <c r="S186" i="45"/>
  <c r="S182" i="45"/>
  <c r="S178" i="45"/>
  <c r="S174" i="45"/>
  <c r="S170" i="45"/>
  <c r="S166" i="45"/>
  <c r="S162" i="45"/>
  <c r="S158" i="45"/>
  <c r="S154" i="45"/>
  <c r="S150" i="45"/>
  <c r="S146" i="45"/>
  <c r="S142" i="45"/>
  <c r="S138" i="45"/>
  <c r="S134" i="45"/>
  <c r="S130" i="45"/>
  <c r="S126" i="45"/>
  <c r="S122" i="45"/>
  <c r="S118" i="45"/>
  <c r="S114" i="45"/>
  <c r="S110" i="45"/>
  <c r="S106" i="45"/>
  <c r="S102" i="45"/>
  <c r="S98" i="45"/>
  <c r="S94" i="45"/>
  <c r="S90" i="45"/>
  <c r="S86" i="45"/>
  <c r="S82" i="45"/>
  <c r="S78" i="45"/>
  <c r="S74" i="45"/>
  <c r="S70" i="45"/>
  <c r="S66" i="45"/>
  <c r="S62" i="45"/>
  <c r="S58" i="45"/>
  <c r="S54" i="45"/>
  <c r="S50" i="45"/>
  <c r="S46" i="45"/>
  <c r="S42" i="45"/>
  <c r="S38" i="45"/>
  <c r="S34" i="45"/>
  <c r="S219" i="45"/>
  <c r="S211" i="45"/>
  <c r="S203" i="45"/>
  <c r="S195" i="45"/>
  <c r="S187" i="45"/>
  <c r="S179" i="45"/>
  <c r="S171" i="45"/>
  <c r="S163" i="45"/>
  <c r="S155" i="45"/>
  <c r="S147" i="45"/>
  <c r="S139" i="45"/>
  <c r="S131" i="45"/>
  <c r="S123" i="45"/>
  <c r="S115" i="45"/>
  <c r="S107" i="45"/>
  <c r="S99" i="45"/>
  <c r="S91" i="45"/>
  <c r="S83" i="45"/>
  <c r="S75" i="45"/>
  <c r="S67" i="45"/>
  <c r="S59" i="45"/>
  <c r="S51" i="45"/>
  <c r="S43" i="45"/>
  <c r="S35" i="45"/>
  <c r="S223" i="45"/>
  <c r="S215" i="45"/>
  <c r="S207" i="45"/>
  <c r="S199" i="45"/>
  <c r="S191" i="45"/>
  <c r="S183" i="45"/>
  <c r="S175" i="45"/>
  <c r="S167" i="45"/>
  <c r="S159" i="45"/>
  <c r="S151" i="45"/>
  <c r="S143" i="45"/>
  <c r="S135" i="45"/>
  <c r="S127" i="45"/>
  <c r="S119" i="45"/>
  <c r="S111" i="45"/>
  <c r="S103" i="45"/>
  <c r="S95" i="45"/>
  <c r="S87" i="45"/>
  <c r="S79" i="45"/>
  <c r="S71" i="45"/>
  <c r="S63" i="45"/>
  <c r="S55" i="45"/>
  <c r="S47" i="45"/>
  <c r="S39" i="45"/>
  <c r="S221" i="45"/>
  <c r="S213" i="45"/>
  <c r="S205" i="45"/>
  <c r="S197" i="45"/>
  <c r="S189" i="45"/>
  <c r="S181" i="45"/>
  <c r="S173" i="45"/>
  <c r="S165" i="45"/>
  <c r="S157" i="45"/>
  <c r="S149" i="45"/>
  <c r="S141" i="45"/>
  <c r="S133" i="45"/>
  <c r="S125" i="45"/>
  <c r="S117" i="45"/>
  <c r="S109" i="45"/>
  <c r="S101" i="45"/>
  <c r="S93" i="45"/>
  <c r="S85" i="45"/>
  <c r="S77" i="45"/>
  <c r="S69" i="45"/>
  <c r="S61" i="45"/>
  <c r="S193" i="45"/>
  <c r="S161" i="45"/>
  <c r="S129" i="45"/>
  <c r="S97" i="45"/>
  <c r="S65" i="45"/>
  <c r="S45" i="45"/>
  <c r="S217" i="45"/>
  <c r="S185" i="45"/>
  <c r="S153" i="45"/>
  <c r="S121" i="45"/>
  <c r="S89" i="45"/>
  <c r="S57" i="45"/>
  <c r="S41" i="45"/>
  <c r="S137" i="45"/>
  <c r="S49" i="45"/>
  <c r="S209" i="45"/>
  <c r="S177" i="45"/>
  <c r="S145" i="45"/>
  <c r="S113" i="45"/>
  <c r="S81" i="45"/>
  <c r="S53" i="45"/>
  <c r="S37" i="45"/>
  <c r="S201" i="45"/>
  <c r="S169" i="45"/>
  <c r="S105" i="45"/>
  <c r="S73" i="45"/>
  <c r="S33" i="45"/>
  <c r="O33" i="45" s="1"/>
  <c r="S32" i="45"/>
  <c r="R218" i="45"/>
  <c r="R210" i="45"/>
  <c r="R202" i="45"/>
  <c r="R194" i="45"/>
  <c r="R186" i="45"/>
  <c r="R178" i="45"/>
  <c r="R170" i="45"/>
  <c r="R162" i="45"/>
  <c r="R154" i="45"/>
  <c r="R146" i="45"/>
  <c r="R138" i="45"/>
  <c r="R130" i="45"/>
  <c r="R122" i="45"/>
  <c r="R203" i="45"/>
  <c r="R171" i="45"/>
  <c r="R139" i="45"/>
  <c r="R116" i="45"/>
  <c r="R108" i="45"/>
  <c r="R100" i="45"/>
  <c r="R92" i="45"/>
  <c r="R84" i="45"/>
  <c r="R76" i="45"/>
  <c r="R68" i="45"/>
  <c r="R60" i="45"/>
  <c r="R52" i="45"/>
  <c r="R44" i="45"/>
  <c r="R36" i="45"/>
  <c r="R28" i="45"/>
  <c r="R199" i="45"/>
  <c r="R167" i="45"/>
  <c r="R216" i="45"/>
  <c r="R206" i="45"/>
  <c r="R196" i="45"/>
  <c r="R184" i="45"/>
  <c r="R174" i="45"/>
  <c r="R164" i="45"/>
  <c r="R152" i="45"/>
  <c r="R142" i="45"/>
  <c r="R132" i="45"/>
  <c r="R120" i="45"/>
  <c r="R187" i="45"/>
  <c r="R147" i="45"/>
  <c r="R114" i="45"/>
  <c r="R104" i="45"/>
  <c r="R94" i="45"/>
  <c r="R82" i="45"/>
  <c r="R72" i="45"/>
  <c r="R62" i="45"/>
  <c r="R50" i="45"/>
  <c r="R40" i="45"/>
  <c r="R207" i="45"/>
  <c r="R159" i="45"/>
  <c r="R127" i="45"/>
  <c r="R113" i="45"/>
  <c r="R105" i="45"/>
  <c r="R97" i="45"/>
  <c r="R89" i="45"/>
  <c r="R81" i="45"/>
  <c r="R73" i="45"/>
  <c r="R65" i="45"/>
  <c r="R57" i="45"/>
  <c r="R49" i="45"/>
  <c r="R41" i="45"/>
  <c r="R33" i="45"/>
  <c r="J33" i="45" s="1"/>
  <c r="R25" i="45"/>
  <c r="J25" i="45" s="1"/>
  <c r="R205" i="45"/>
  <c r="R141" i="45"/>
  <c r="R185" i="45"/>
  <c r="R121" i="45"/>
  <c r="R224" i="45"/>
  <c r="R214" i="45"/>
  <c r="R204" i="45"/>
  <c r="R192" i="45"/>
  <c r="R182" i="45"/>
  <c r="R172" i="45"/>
  <c r="R160" i="45"/>
  <c r="R150" i="45"/>
  <c r="R140" i="45"/>
  <c r="R128" i="45"/>
  <c r="R219" i="45"/>
  <c r="R179" i="45"/>
  <c r="R131" i="45"/>
  <c r="R112" i="45"/>
  <c r="R102" i="45"/>
  <c r="R90" i="45"/>
  <c r="R80" i="45"/>
  <c r="R70" i="45"/>
  <c r="R58" i="45"/>
  <c r="R48" i="45"/>
  <c r="R38" i="45"/>
  <c r="R26" i="45"/>
  <c r="R191" i="45"/>
  <c r="R151" i="45"/>
  <c r="R119" i="45"/>
  <c r="R111" i="45"/>
  <c r="R103" i="45"/>
  <c r="R95" i="45"/>
  <c r="R87" i="45"/>
  <c r="R79" i="45"/>
  <c r="R71" i="45"/>
  <c r="R63" i="45"/>
  <c r="R55" i="45"/>
  <c r="R47" i="45"/>
  <c r="R39" i="45"/>
  <c r="R31" i="45"/>
  <c r="J31" i="45" s="1"/>
  <c r="R189" i="45"/>
  <c r="R125" i="45"/>
  <c r="R169" i="45"/>
  <c r="R197" i="45"/>
  <c r="R133" i="45"/>
  <c r="R209" i="45"/>
  <c r="R145" i="45"/>
  <c r="R222" i="45"/>
  <c r="R212" i="45"/>
  <c r="R200" i="45"/>
  <c r="R190" i="45"/>
  <c r="R180" i="45"/>
  <c r="R168" i="45"/>
  <c r="R158" i="45"/>
  <c r="R148" i="45"/>
  <c r="R136" i="45"/>
  <c r="R126" i="45"/>
  <c r="R211" i="45"/>
  <c r="R163" i="45"/>
  <c r="R123" i="45"/>
  <c r="R110" i="45"/>
  <c r="R98" i="45"/>
  <c r="R88" i="45"/>
  <c r="R78" i="45"/>
  <c r="R66" i="45"/>
  <c r="R56" i="45"/>
  <c r="R46" i="45"/>
  <c r="R34" i="45"/>
  <c r="R223" i="45"/>
  <c r="R183" i="45"/>
  <c r="R143" i="45"/>
  <c r="R117" i="45"/>
  <c r="R109" i="45"/>
  <c r="R101" i="45"/>
  <c r="R93" i="45"/>
  <c r="R85" i="45"/>
  <c r="R77" i="45"/>
  <c r="R69" i="45"/>
  <c r="R61" i="45"/>
  <c r="R53" i="45"/>
  <c r="R45" i="45"/>
  <c r="R37" i="45"/>
  <c r="R173" i="45"/>
  <c r="R217" i="45"/>
  <c r="R153" i="45"/>
  <c r="R181" i="45"/>
  <c r="R193" i="45"/>
  <c r="R129" i="45"/>
  <c r="R149" i="45"/>
  <c r="R220" i="45"/>
  <c r="R208" i="45"/>
  <c r="R198" i="45"/>
  <c r="R188" i="45"/>
  <c r="R176" i="45"/>
  <c r="R166" i="45"/>
  <c r="R156" i="45"/>
  <c r="R144" i="45"/>
  <c r="R134" i="45"/>
  <c r="R124" i="45"/>
  <c r="R195" i="45"/>
  <c r="R155" i="45"/>
  <c r="R118" i="45"/>
  <c r="R106" i="45"/>
  <c r="R96" i="45"/>
  <c r="R86" i="45"/>
  <c r="R74" i="45"/>
  <c r="R64" i="45"/>
  <c r="R54" i="45"/>
  <c r="R42" i="45"/>
  <c r="R32" i="45"/>
  <c r="R215" i="45"/>
  <c r="R175" i="45"/>
  <c r="R135" i="45"/>
  <c r="R115" i="45"/>
  <c r="R107" i="45"/>
  <c r="R99" i="45"/>
  <c r="R91" i="45"/>
  <c r="R83" i="45"/>
  <c r="R75" i="45"/>
  <c r="R67" i="45"/>
  <c r="R59" i="45"/>
  <c r="R51" i="45"/>
  <c r="R43" i="45"/>
  <c r="R35" i="45"/>
  <c r="R27" i="45"/>
  <c r="R221" i="45"/>
  <c r="R157" i="45"/>
  <c r="R201" i="45"/>
  <c r="R137" i="45"/>
  <c r="R165" i="45"/>
  <c r="R177" i="45"/>
  <c r="R213" i="45"/>
  <c r="R161" i="45"/>
  <c r="S223" i="38"/>
  <c r="S219" i="38"/>
  <c r="S215" i="38"/>
  <c r="S211" i="38"/>
  <c r="S207" i="38"/>
  <c r="S203" i="38"/>
  <c r="S199" i="38"/>
  <c r="S195" i="38"/>
  <c r="S191" i="38"/>
  <c r="S187" i="38"/>
  <c r="S183" i="38"/>
  <c r="S179" i="38"/>
  <c r="S175" i="38"/>
  <c r="S171" i="38"/>
  <c r="S167" i="38"/>
  <c r="S163" i="38"/>
  <c r="S159" i="38"/>
  <c r="S155" i="38"/>
  <c r="S151" i="38"/>
  <c r="S147" i="38"/>
  <c r="S143" i="38"/>
  <c r="S139" i="38"/>
  <c r="S135" i="38"/>
  <c r="S131" i="38"/>
  <c r="S127" i="38"/>
  <c r="S123" i="38"/>
  <c r="S119" i="38"/>
  <c r="S115" i="38"/>
  <c r="S111" i="38"/>
  <c r="S107" i="38"/>
  <c r="S221" i="38"/>
  <c r="S217" i="38"/>
  <c r="S213" i="38"/>
  <c r="S209" i="38"/>
  <c r="S205" i="38"/>
  <c r="S201" i="38"/>
  <c r="S197" i="38"/>
  <c r="S193" i="38"/>
  <c r="S189" i="38"/>
  <c r="S185" i="38"/>
  <c r="S181" i="38"/>
  <c r="S177" i="38"/>
  <c r="S173" i="38"/>
  <c r="S169" i="38"/>
  <c r="S165" i="38"/>
  <c r="S161" i="38"/>
  <c r="S157" i="38"/>
  <c r="S153" i="38"/>
  <c r="S149" i="38"/>
  <c r="S145" i="38"/>
  <c r="S141" i="38"/>
  <c r="S137" i="38"/>
  <c r="S133" i="38"/>
  <c r="S129" i="38"/>
  <c r="S125" i="38"/>
  <c r="S121" i="38"/>
  <c r="S117" i="38"/>
  <c r="S113" i="38"/>
  <c r="S109" i="38"/>
  <c r="S105" i="38"/>
  <c r="S218" i="38"/>
  <c r="S210" i="38"/>
  <c r="S202" i="38"/>
  <c r="S194" i="38"/>
  <c r="S186" i="38"/>
  <c r="S178" i="38"/>
  <c r="S170" i="38"/>
  <c r="S162" i="38"/>
  <c r="S154" i="38"/>
  <c r="S146" i="38"/>
  <c r="S138" i="38"/>
  <c r="S130" i="38"/>
  <c r="S122" i="38"/>
  <c r="S114" i="38"/>
  <c r="S106" i="38"/>
  <c r="S101" i="38"/>
  <c r="S97" i="38"/>
  <c r="S93" i="38"/>
  <c r="S89" i="38"/>
  <c r="S85" i="38"/>
  <c r="S81" i="38"/>
  <c r="S77" i="38"/>
  <c r="S73" i="38"/>
  <c r="S69" i="38"/>
  <c r="S65" i="38"/>
  <c r="S61" i="38"/>
  <c r="S57" i="38"/>
  <c r="S53" i="38"/>
  <c r="S49" i="38"/>
  <c r="S45" i="38"/>
  <c r="S41" i="38"/>
  <c r="S37" i="38"/>
  <c r="S33" i="38"/>
  <c r="O33" i="38" s="1"/>
  <c r="S222" i="38"/>
  <c r="S214" i="38"/>
  <c r="S206" i="38"/>
  <c r="S198" i="38"/>
  <c r="S190" i="38"/>
  <c r="S182" i="38"/>
  <c r="S174" i="38"/>
  <c r="S166" i="38"/>
  <c r="S158" i="38"/>
  <c r="S150" i="38"/>
  <c r="S142" i="38"/>
  <c r="S134" i="38"/>
  <c r="S126" i="38"/>
  <c r="S118" i="38"/>
  <c r="S110" i="38"/>
  <c r="S103" i="38"/>
  <c r="S99" i="38"/>
  <c r="S95" i="38"/>
  <c r="S91" i="38"/>
  <c r="S87" i="38"/>
  <c r="S83" i="38"/>
  <c r="S79" i="38"/>
  <c r="S75" i="38"/>
  <c r="S71" i="38"/>
  <c r="S67" i="38"/>
  <c r="S63" i="38"/>
  <c r="S59" i="38"/>
  <c r="S55" i="38"/>
  <c r="S51" i="38"/>
  <c r="S47" i="38"/>
  <c r="S43" i="38"/>
  <c r="S39" i="38"/>
  <c r="S35" i="38"/>
  <c r="S216" i="38"/>
  <c r="S200" i="38"/>
  <c r="S184" i="38"/>
  <c r="S168" i="38"/>
  <c r="S152" i="38"/>
  <c r="S136" i="38"/>
  <c r="S120" i="38"/>
  <c r="S104" i="38"/>
  <c r="S96" i="38"/>
  <c r="S88" i="38"/>
  <c r="S80" i="38"/>
  <c r="S72" i="38"/>
  <c r="S64" i="38"/>
  <c r="S56" i="38"/>
  <c r="S48" i="38"/>
  <c r="S40" i="38"/>
  <c r="S31" i="38"/>
  <c r="O31" i="38" s="1"/>
  <c r="S224" i="38"/>
  <c r="S208" i="38"/>
  <c r="S192" i="38"/>
  <c r="S176" i="38"/>
  <c r="S160" i="38"/>
  <c r="S144" i="38"/>
  <c r="S128" i="38"/>
  <c r="S112" i="38"/>
  <c r="S100" i="38"/>
  <c r="S92" i="38"/>
  <c r="S84" i="38"/>
  <c r="S76" i="38"/>
  <c r="S68" i="38"/>
  <c r="S60" i="38"/>
  <c r="S52" i="38"/>
  <c r="S44" i="38"/>
  <c r="S36" i="38"/>
  <c r="S212" i="38"/>
  <c r="S180" i="38"/>
  <c r="S148" i="38"/>
  <c r="S116" i="38"/>
  <c r="S94" i="38"/>
  <c r="S78" i="38"/>
  <c r="S62" i="38"/>
  <c r="S46" i="38"/>
  <c r="S196" i="38"/>
  <c r="S164" i="38"/>
  <c r="S132" i="38"/>
  <c r="S102" i="38"/>
  <c r="S86" i="38"/>
  <c r="S70" i="38"/>
  <c r="S54" i="38"/>
  <c r="S38" i="38"/>
  <c r="S172" i="38"/>
  <c r="S108" i="38"/>
  <c r="S74" i="38"/>
  <c r="S42" i="38"/>
  <c r="S220" i="38"/>
  <c r="S156" i="38"/>
  <c r="S98" i="38"/>
  <c r="S66" i="38"/>
  <c r="S34" i="38"/>
  <c r="S204" i="38"/>
  <c r="S140" i="38"/>
  <c r="S90" i="38"/>
  <c r="S58" i="38"/>
  <c r="S188" i="38"/>
  <c r="S124" i="38"/>
  <c r="S82" i="38"/>
  <c r="S50" i="38"/>
  <c r="S32" i="38"/>
  <c r="R219" i="38"/>
  <c r="R220" i="38"/>
  <c r="R206" i="38"/>
  <c r="R198" i="38"/>
  <c r="R190" i="38"/>
  <c r="R182" i="38"/>
  <c r="R174" i="38"/>
  <c r="R166" i="38"/>
  <c r="R158" i="38"/>
  <c r="R150" i="38"/>
  <c r="R142" i="38"/>
  <c r="R134" i="38"/>
  <c r="R126" i="38"/>
  <c r="R118" i="38"/>
  <c r="R110" i="38"/>
  <c r="R102" i="38"/>
  <c r="R94" i="38"/>
  <c r="R86" i="38"/>
  <c r="R78" i="38"/>
  <c r="R70" i="38"/>
  <c r="R62" i="38"/>
  <c r="R54" i="38"/>
  <c r="R46" i="38"/>
  <c r="R38" i="38"/>
  <c r="R207" i="38"/>
  <c r="R175" i="38"/>
  <c r="R143" i="38"/>
  <c r="R111" i="38"/>
  <c r="R79" i="38"/>
  <c r="R47" i="38"/>
  <c r="R185" i="38"/>
  <c r="R153" i="38"/>
  <c r="R121" i="38"/>
  <c r="R89" i="38"/>
  <c r="R57" i="38"/>
  <c r="R25" i="38"/>
  <c r="J25" i="38" s="1"/>
  <c r="R217" i="38"/>
  <c r="R212" i="38"/>
  <c r="R204" i="38"/>
  <c r="R196" i="38"/>
  <c r="R188" i="38"/>
  <c r="R180" i="38"/>
  <c r="R172" i="38"/>
  <c r="R164" i="38"/>
  <c r="R156" i="38"/>
  <c r="R148" i="38"/>
  <c r="R140" i="38"/>
  <c r="R132" i="38"/>
  <c r="R124" i="38"/>
  <c r="R116" i="38"/>
  <c r="R108" i="38"/>
  <c r="R100" i="38"/>
  <c r="R92" i="38"/>
  <c r="R84" i="38"/>
  <c r="R76" i="38"/>
  <c r="R68" i="38"/>
  <c r="R60" i="38"/>
  <c r="R52" i="38"/>
  <c r="R44" i="38"/>
  <c r="R36" i="38"/>
  <c r="R28" i="38"/>
  <c r="R224" i="38"/>
  <c r="R199" i="38"/>
  <c r="R167" i="38"/>
  <c r="R135" i="38"/>
  <c r="R103" i="38"/>
  <c r="R71" i="38"/>
  <c r="R39" i="38"/>
  <c r="R209" i="38"/>
  <c r="R177" i="38"/>
  <c r="R145" i="38"/>
  <c r="R113" i="38"/>
  <c r="R81" i="38"/>
  <c r="R49" i="38"/>
  <c r="R223" i="38"/>
  <c r="R215" i="38"/>
  <c r="R210" i="38"/>
  <c r="R202" i="38"/>
  <c r="R194" i="38"/>
  <c r="R186" i="38"/>
  <c r="R178" i="38"/>
  <c r="R170" i="38"/>
  <c r="R162" i="38"/>
  <c r="R154" i="38"/>
  <c r="R146" i="38"/>
  <c r="R138" i="38"/>
  <c r="R130" i="38"/>
  <c r="R122" i="38"/>
  <c r="R114" i="38"/>
  <c r="R106" i="38"/>
  <c r="R98" i="38"/>
  <c r="R90" i="38"/>
  <c r="R82" i="38"/>
  <c r="R74" i="38"/>
  <c r="R66" i="38"/>
  <c r="R58" i="38"/>
  <c r="R50" i="38"/>
  <c r="R42" i="38"/>
  <c r="R34" i="38"/>
  <c r="R26" i="38"/>
  <c r="R191" i="38"/>
  <c r="R159" i="38"/>
  <c r="R127" i="38"/>
  <c r="R95" i="38"/>
  <c r="R63" i="38"/>
  <c r="R31" i="38"/>
  <c r="J31" i="38" s="1"/>
  <c r="R201" i="38"/>
  <c r="R169" i="38"/>
  <c r="R137" i="38"/>
  <c r="R105" i="38"/>
  <c r="R73" i="38"/>
  <c r="R41" i="38"/>
  <c r="R171" i="38"/>
  <c r="R107" i="38"/>
  <c r="R43" i="38"/>
  <c r="R173" i="38"/>
  <c r="R109" i="38"/>
  <c r="R45" i="38"/>
  <c r="R101" i="38"/>
  <c r="R147" i="38"/>
  <c r="R213" i="38"/>
  <c r="R192" i="38"/>
  <c r="R160" i="38"/>
  <c r="R128" i="38"/>
  <c r="R96" i="38"/>
  <c r="R64" i="38"/>
  <c r="R32" i="38"/>
  <c r="R183" i="38"/>
  <c r="R55" i="38"/>
  <c r="R193" i="38"/>
  <c r="R65" i="38"/>
  <c r="R203" i="38"/>
  <c r="R123" i="38"/>
  <c r="R27" i="38"/>
  <c r="R189" i="38"/>
  <c r="R93" i="38"/>
  <c r="R69" i="38"/>
  <c r="R214" i="38"/>
  <c r="R83" i="38"/>
  <c r="R117" i="38"/>
  <c r="R163" i="38"/>
  <c r="R35" i="38"/>
  <c r="R184" i="38"/>
  <c r="R152" i="38"/>
  <c r="R120" i="38"/>
  <c r="R88" i="38"/>
  <c r="R56" i="38"/>
  <c r="R151" i="38"/>
  <c r="R161" i="38"/>
  <c r="R33" i="38"/>
  <c r="J33" i="38" s="1"/>
  <c r="R187" i="38"/>
  <c r="R91" i="38"/>
  <c r="R157" i="38"/>
  <c r="R77" i="38"/>
  <c r="R197" i="38"/>
  <c r="R37" i="38"/>
  <c r="R211" i="38"/>
  <c r="R51" i="38"/>
  <c r="R221" i="38"/>
  <c r="R200" i="38"/>
  <c r="R168" i="38"/>
  <c r="R136" i="38"/>
  <c r="R104" i="38"/>
  <c r="R72" i="38"/>
  <c r="R40" i="38"/>
  <c r="R218" i="38"/>
  <c r="R87" i="38"/>
  <c r="R97" i="38"/>
  <c r="R222" i="38"/>
  <c r="R139" i="38"/>
  <c r="R59" i="38"/>
  <c r="R205" i="38"/>
  <c r="R125" i="38"/>
  <c r="R133" i="38"/>
  <c r="R115" i="38"/>
  <c r="R208" i="38"/>
  <c r="R80" i="38"/>
  <c r="R119" i="38"/>
  <c r="R181" i="38"/>
  <c r="R67" i="38"/>
  <c r="R176" i="38"/>
  <c r="R48" i="38"/>
  <c r="R155" i="38"/>
  <c r="R141" i="38"/>
  <c r="R179" i="38"/>
  <c r="R149" i="38"/>
  <c r="R195" i="38"/>
  <c r="R144" i="38"/>
  <c r="R75" i="38"/>
  <c r="R61" i="38"/>
  <c r="R165" i="38"/>
  <c r="R85" i="38"/>
  <c r="R131" i="38"/>
  <c r="R112" i="38"/>
  <c r="R129" i="38"/>
  <c r="R216" i="38"/>
  <c r="R53" i="38"/>
  <c r="R99" i="38"/>
  <c r="S223" i="42"/>
  <c r="S219" i="42"/>
  <c r="S215" i="42"/>
  <c r="S211" i="42"/>
  <c r="S207" i="42"/>
  <c r="S203" i="42"/>
  <c r="S220" i="42"/>
  <c r="S214" i="42"/>
  <c r="S209" i="42"/>
  <c r="S204" i="42"/>
  <c r="S199" i="42"/>
  <c r="S195" i="42"/>
  <c r="S191" i="42"/>
  <c r="S187" i="42"/>
  <c r="S183" i="42"/>
  <c r="S179" i="42"/>
  <c r="S175" i="42"/>
  <c r="S171" i="42"/>
  <c r="S167" i="42"/>
  <c r="S163" i="42"/>
  <c r="S159" i="42"/>
  <c r="S155" i="42"/>
  <c r="S151" i="42"/>
  <c r="S147" i="42"/>
  <c r="S143" i="42"/>
  <c r="S139" i="42"/>
  <c r="S135" i="42"/>
  <c r="S131" i="42"/>
  <c r="S127" i="42"/>
  <c r="S123" i="42"/>
  <c r="S119" i="42"/>
  <c r="S115" i="42"/>
  <c r="S111" i="42"/>
  <c r="S107" i="42"/>
  <c r="S103" i="42"/>
  <c r="S99" i="42"/>
  <c r="S95" i="42"/>
  <c r="S91" i="42"/>
  <c r="S87" i="42"/>
  <c r="S83" i="42"/>
  <c r="S79" i="42"/>
  <c r="S75" i="42"/>
  <c r="S71" i="42"/>
  <c r="S67" i="42"/>
  <c r="S63" i="42"/>
  <c r="S59" i="42"/>
  <c r="S55" i="42"/>
  <c r="S51" i="42"/>
  <c r="S47" i="42"/>
  <c r="S43" i="42"/>
  <c r="S39" i="42"/>
  <c r="S35" i="42"/>
  <c r="S222" i="42"/>
  <c r="S217" i="42"/>
  <c r="S212" i="42"/>
  <c r="S206" i="42"/>
  <c r="S201" i="42"/>
  <c r="S197" i="42"/>
  <c r="S193" i="42"/>
  <c r="S189" i="42"/>
  <c r="S185" i="42"/>
  <c r="S181" i="42"/>
  <c r="S177" i="42"/>
  <c r="S173" i="42"/>
  <c r="S169" i="42"/>
  <c r="S165" i="42"/>
  <c r="S161" i="42"/>
  <c r="S157" i="42"/>
  <c r="S153" i="42"/>
  <c r="S149" i="42"/>
  <c r="S145" i="42"/>
  <c r="S141" i="42"/>
  <c r="S137" i="42"/>
  <c r="S133" i="42"/>
  <c r="S129" i="42"/>
  <c r="S125" i="42"/>
  <c r="S121" i="42"/>
  <c r="S117" i="42"/>
  <c r="S113" i="42"/>
  <c r="S109" i="42"/>
  <c r="S105" i="42"/>
  <c r="S101" i="42"/>
  <c r="S97" i="42"/>
  <c r="S93" i="42"/>
  <c r="S89" i="42"/>
  <c r="S85" i="42"/>
  <c r="S81" i="42"/>
  <c r="S77" i="42"/>
  <c r="S73" i="42"/>
  <c r="S69" i="42"/>
  <c r="S65" i="42"/>
  <c r="S61" i="42"/>
  <c r="S57" i="42"/>
  <c r="S53" i="42"/>
  <c r="S49" i="42"/>
  <c r="S45" i="42"/>
  <c r="S41" i="42"/>
  <c r="S37" i="42"/>
  <c r="S33" i="42"/>
  <c r="O33" i="42" s="1"/>
  <c r="S224" i="42"/>
  <c r="S213" i="42"/>
  <c r="S202" i="42"/>
  <c r="S194" i="42"/>
  <c r="S186" i="42"/>
  <c r="S178" i="42"/>
  <c r="S170" i="42"/>
  <c r="S162" i="42"/>
  <c r="S154" i="42"/>
  <c r="S146" i="42"/>
  <c r="S138" i="42"/>
  <c r="S130" i="42"/>
  <c r="S122" i="42"/>
  <c r="S114" i="42"/>
  <c r="S106" i="42"/>
  <c r="S98" i="42"/>
  <c r="S90" i="42"/>
  <c r="S82" i="42"/>
  <c r="S74" i="42"/>
  <c r="S66" i="42"/>
  <c r="S58" i="42"/>
  <c r="S50" i="42"/>
  <c r="S42" i="42"/>
  <c r="S34" i="42"/>
  <c r="S218" i="42"/>
  <c r="S208" i="42"/>
  <c r="S198" i="42"/>
  <c r="S190" i="42"/>
  <c r="S182" i="42"/>
  <c r="S174" i="42"/>
  <c r="S166" i="42"/>
  <c r="S158" i="42"/>
  <c r="S150" i="42"/>
  <c r="S142" i="42"/>
  <c r="S134" i="42"/>
  <c r="S126" i="42"/>
  <c r="S118" i="42"/>
  <c r="S110" i="42"/>
  <c r="S102" i="42"/>
  <c r="S94" i="42"/>
  <c r="S86" i="42"/>
  <c r="S78" i="42"/>
  <c r="S70" i="42"/>
  <c r="S62" i="42"/>
  <c r="S54" i="42"/>
  <c r="S46" i="42"/>
  <c r="S38" i="42"/>
  <c r="S210" i="42"/>
  <c r="S192" i="42"/>
  <c r="S176" i="42"/>
  <c r="S160" i="42"/>
  <c r="S144" i="42"/>
  <c r="S128" i="42"/>
  <c r="S112" i="42"/>
  <c r="S96" i="42"/>
  <c r="S80" i="42"/>
  <c r="S64" i="42"/>
  <c r="S48" i="42"/>
  <c r="S31" i="42"/>
  <c r="O31" i="42" s="1"/>
  <c r="S221" i="42"/>
  <c r="S200" i="42"/>
  <c r="S184" i="42"/>
  <c r="S168" i="42"/>
  <c r="S152" i="42"/>
  <c r="S136" i="42"/>
  <c r="S120" i="42"/>
  <c r="S104" i="42"/>
  <c r="S88" i="42"/>
  <c r="S72" i="42"/>
  <c r="S56" i="42"/>
  <c r="S40" i="42"/>
  <c r="S216" i="42"/>
  <c r="S196" i="42"/>
  <c r="S180" i="42"/>
  <c r="S164" i="42"/>
  <c r="S148" i="42"/>
  <c r="S132" i="42"/>
  <c r="S116" i="42"/>
  <c r="S100" i="42"/>
  <c r="S84" i="42"/>
  <c r="S68" i="42"/>
  <c r="S52" i="42"/>
  <c r="S36" i="42"/>
  <c r="S156" i="42"/>
  <c r="S92" i="42"/>
  <c r="S205" i="42"/>
  <c r="S140" i="42"/>
  <c r="S76" i="42"/>
  <c r="S172" i="42"/>
  <c r="S188" i="42"/>
  <c r="S124" i="42"/>
  <c r="S60" i="42"/>
  <c r="S108" i="42"/>
  <c r="S44" i="42"/>
  <c r="S32" i="42"/>
  <c r="R220" i="42"/>
  <c r="R212" i="42"/>
  <c r="R204" i="42"/>
  <c r="R196" i="42"/>
  <c r="R188" i="42"/>
  <c r="R180" i="42"/>
  <c r="R172" i="42"/>
  <c r="R164" i="42"/>
  <c r="R156" i="42"/>
  <c r="R148" i="42"/>
  <c r="R140" i="42"/>
  <c r="R132" i="42"/>
  <c r="R124" i="42"/>
  <c r="R116" i="42"/>
  <c r="R108" i="42"/>
  <c r="R100" i="42"/>
  <c r="R92" i="42"/>
  <c r="R84" i="42"/>
  <c r="R76" i="42"/>
  <c r="R68" i="42"/>
  <c r="R60" i="42"/>
  <c r="R52" i="42"/>
  <c r="R44" i="42"/>
  <c r="R36" i="42"/>
  <c r="R28" i="42"/>
  <c r="R207" i="42"/>
  <c r="R175" i="42"/>
  <c r="R143" i="42"/>
  <c r="R111" i="42"/>
  <c r="R79" i="42"/>
  <c r="R47" i="42"/>
  <c r="R209" i="42"/>
  <c r="R177" i="42"/>
  <c r="R145" i="42"/>
  <c r="R113" i="42"/>
  <c r="R81" i="42"/>
  <c r="R49" i="42"/>
  <c r="R222" i="42"/>
  <c r="R210" i="42"/>
  <c r="R200" i="42"/>
  <c r="R190" i="42"/>
  <c r="R178" i="42"/>
  <c r="R168" i="42"/>
  <c r="R158" i="42"/>
  <c r="R146" i="42"/>
  <c r="R136" i="42"/>
  <c r="R126" i="42"/>
  <c r="R114" i="42"/>
  <c r="R104" i="42"/>
  <c r="R94" i="42"/>
  <c r="R82" i="42"/>
  <c r="R72" i="42"/>
  <c r="R62" i="42"/>
  <c r="R50" i="42"/>
  <c r="R40" i="42"/>
  <c r="R223" i="42"/>
  <c r="R183" i="42"/>
  <c r="R135" i="42"/>
  <c r="R95" i="42"/>
  <c r="R55" i="42"/>
  <c r="R217" i="42"/>
  <c r="R169" i="42"/>
  <c r="R129" i="42"/>
  <c r="R89" i="42"/>
  <c r="R41" i="42"/>
  <c r="R203" i="42"/>
  <c r="R171" i="42"/>
  <c r="R139" i="42"/>
  <c r="R107" i="42"/>
  <c r="R75" i="42"/>
  <c r="R43" i="42"/>
  <c r="R221" i="42"/>
  <c r="R189" i="42"/>
  <c r="R157" i="42"/>
  <c r="R125" i="42"/>
  <c r="R93" i="42"/>
  <c r="R61" i="42"/>
  <c r="R218" i="42"/>
  <c r="R208" i="42"/>
  <c r="R198" i="42"/>
  <c r="R186" i="42"/>
  <c r="R176" i="42"/>
  <c r="R166" i="42"/>
  <c r="R154" i="42"/>
  <c r="R144" i="42"/>
  <c r="R134" i="42"/>
  <c r="R122" i="42"/>
  <c r="R112" i="42"/>
  <c r="R102" i="42"/>
  <c r="R90" i="42"/>
  <c r="R80" i="42"/>
  <c r="R70" i="42"/>
  <c r="R58" i="42"/>
  <c r="R48" i="42"/>
  <c r="R38" i="42"/>
  <c r="R26" i="42"/>
  <c r="R215" i="42"/>
  <c r="R167" i="42"/>
  <c r="R127" i="42"/>
  <c r="R87" i="42"/>
  <c r="R39" i="42"/>
  <c r="R201" i="42"/>
  <c r="R161" i="42"/>
  <c r="R121" i="42"/>
  <c r="R73" i="42"/>
  <c r="R33" i="42"/>
  <c r="J33" i="42" s="1"/>
  <c r="R224" i="42"/>
  <c r="R214" i="42"/>
  <c r="R202" i="42"/>
  <c r="R192" i="42"/>
  <c r="R182" i="42"/>
  <c r="R170" i="42"/>
  <c r="R160" i="42"/>
  <c r="R150" i="42"/>
  <c r="R138" i="42"/>
  <c r="R128" i="42"/>
  <c r="R118" i="42"/>
  <c r="R106" i="42"/>
  <c r="R96" i="42"/>
  <c r="R86" i="42"/>
  <c r="R74" i="42"/>
  <c r="R64" i="42"/>
  <c r="R54" i="42"/>
  <c r="R42" i="42"/>
  <c r="R32" i="42"/>
  <c r="R191" i="42"/>
  <c r="R151" i="42"/>
  <c r="R103" i="42"/>
  <c r="R63" i="42"/>
  <c r="R185" i="42"/>
  <c r="R137" i="42"/>
  <c r="R97" i="42"/>
  <c r="R57" i="42"/>
  <c r="R206" i="42"/>
  <c r="R162" i="42"/>
  <c r="R120" i="42"/>
  <c r="R78" i="42"/>
  <c r="R34" i="42"/>
  <c r="R71" i="42"/>
  <c r="R193" i="42"/>
  <c r="R25" i="42"/>
  <c r="J25" i="42" s="1"/>
  <c r="R195" i="42"/>
  <c r="R155" i="42"/>
  <c r="R115" i="42"/>
  <c r="R67" i="42"/>
  <c r="R27" i="42"/>
  <c r="R213" i="42"/>
  <c r="R173" i="42"/>
  <c r="R133" i="42"/>
  <c r="R85" i="42"/>
  <c r="R45" i="42"/>
  <c r="R194" i="42"/>
  <c r="R152" i="42"/>
  <c r="R110" i="42"/>
  <c r="R66" i="42"/>
  <c r="R199" i="42"/>
  <c r="R31" i="42"/>
  <c r="J31" i="42" s="1"/>
  <c r="R153" i="42"/>
  <c r="R187" i="42"/>
  <c r="R147" i="42"/>
  <c r="R99" i="42"/>
  <c r="R59" i="42"/>
  <c r="R205" i="42"/>
  <c r="R165" i="42"/>
  <c r="R117" i="42"/>
  <c r="R77" i="42"/>
  <c r="R37" i="42"/>
  <c r="R184" i="42"/>
  <c r="R142" i="42"/>
  <c r="R98" i="42"/>
  <c r="R56" i="42"/>
  <c r="R159" i="42"/>
  <c r="R105" i="42"/>
  <c r="R219" i="42"/>
  <c r="R179" i="42"/>
  <c r="R131" i="42"/>
  <c r="R91" i="42"/>
  <c r="R51" i="42"/>
  <c r="R197" i="42"/>
  <c r="R149" i="42"/>
  <c r="R109" i="42"/>
  <c r="R69" i="42"/>
  <c r="R216" i="42"/>
  <c r="R174" i="42"/>
  <c r="R130" i="42"/>
  <c r="R88" i="42"/>
  <c r="R46" i="42"/>
  <c r="R119" i="42"/>
  <c r="R65" i="42"/>
  <c r="R211" i="42"/>
  <c r="R163" i="42"/>
  <c r="R123" i="42"/>
  <c r="R83" i="42"/>
  <c r="R35" i="42"/>
  <c r="R181" i="42"/>
  <c r="R141" i="42"/>
  <c r="R101" i="42"/>
  <c r="R53" i="42"/>
  <c r="S224" i="41"/>
  <c r="S220" i="41"/>
  <c r="S216" i="41"/>
  <c r="S212" i="41"/>
  <c r="S208" i="41"/>
  <c r="S204" i="41"/>
  <c r="S200" i="41"/>
  <c r="S196" i="41"/>
  <c r="S192" i="41"/>
  <c r="S188" i="41"/>
  <c r="S184" i="41"/>
  <c r="S180" i="41"/>
  <c r="S176" i="41"/>
  <c r="S172" i="41"/>
  <c r="S168" i="41"/>
  <c r="S164" i="41"/>
  <c r="S160" i="41"/>
  <c r="S156" i="41"/>
  <c r="S152" i="41"/>
  <c r="S148" i="41"/>
  <c r="S144" i="41"/>
  <c r="S140" i="41"/>
  <c r="S136" i="41"/>
  <c r="S132" i="41"/>
  <c r="S128" i="41"/>
  <c r="S124" i="41"/>
  <c r="S120" i="41"/>
  <c r="S116" i="41"/>
  <c r="S112" i="41"/>
  <c r="S108" i="41"/>
  <c r="S104" i="41"/>
  <c r="S100" i="41"/>
  <c r="S96" i="41"/>
  <c r="S92" i="41"/>
  <c r="S88" i="41"/>
  <c r="S84" i="41"/>
  <c r="S80" i="41"/>
  <c r="S76" i="41"/>
  <c r="S72" i="41"/>
  <c r="S68" i="41"/>
  <c r="S64" i="41"/>
  <c r="S60" i="41"/>
  <c r="S56" i="41"/>
  <c r="S52" i="41"/>
  <c r="S48" i="41"/>
  <c r="S44" i="41"/>
  <c r="S40" i="41"/>
  <c r="S36" i="41"/>
  <c r="S31" i="41"/>
  <c r="O31" i="41" s="1"/>
  <c r="S222" i="41"/>
  <c r="S218" i="41"/>
  <c r="S214" i="41"/>
  <c r="S210" i="41"/>
  <c r="S206" i="41"/>
  <c r="S202" i="41"/>
  <c r="S198" i="41"/>
  <c r="S194" i="41"/>
  <c r="S190" i="41"/>
  <c r="S186" i="41"/>
  <c r="S182" i="41"/>
  <c r="S178" i="41"/>
  <c r="S174" i="41"/>
  <c r="S170" i="41"/>
  <c r="S166" i="41"/>
  <c r="S162" i="41"/>
  <c r="S158" i="41"/>
  <c r="S154" i="41"/>
  <c r="S150" i="41"/>
  <c r="S146" i="41"/>
  <c r="S142" i="41"/>
  <c r="S138" i="41"/>
  <c r="S134" i="41"/>
  <c r="S219" i="41"/>
  <c r="S211" i="41"/>
  <c r="S203" i="41"/>
  <c r="S195" i="41"/>
  <c r="S187" i="41"/>
  <c r="S179" i="41"/>
  <c r="S171" i="41"/>
  <c r="S163" i="41"/>
  <c r="S155" i="41"/>
  <c r="S147" i="41"/>
  <c r="S139" i="41"/>
  <c r="S131" i="41"/>
  <c r="S126" i="41"/>
  <c r="S121" i="41"/>
  <c r="S115" i="41"/>
  <c r="S110" i="41"/>
  <c r="S105" i="41"/>
  <c r="S99" i="41"/>
  <c r="S94" i="41"/>
  <c r="S89" i="41"/>
  <c r="S83" i="41"/>
  <c r="S78" i="41"/>
  <c r="S73" i="41"/>
  <c r="S67" i="41"/>
  <c r="S62" i="41"/>
  <c r="S57" i="41"/>
  <c r="S51" i="41"/>
  <c r="S46" i="41"/>
  <c r="S41" i="41"/>
  <c r="S35" i="41"/>
  <c r="S223" i="41"/>
  <c r="S215" i="41"/>
  <c r="S207" i="41"/>
  <c r="S199" i="41"/>
  <c r="S191" i="41"/>
  <c r="S183" i="41"/>
  <c r="S175" i="41"/>
  <c r="S167" i="41"/>
  <c r="S159" i="41"/>
  <c r="S151" i="41"/>
  <c r="S143" i="41"/>
  <c r="S135" i="41"/>
  <c r="S129" i="41"/>
  <c r="S123" i="41"/>
  <c r="S118" i="41"/>
  <c r="S113" i="41"/>
  <c r="S107" i="41"/>
  <c r="S102" i="41"/>
  <c r="S97" i="41"/>
  <c r="S91" i="41"/>
  <c r="S86" i="41"/>
  <c r="S81" i="41"/>
  <c r="S75" i="41"/>
  <c r="S70" i="41"/>
  <c r="S65" i="41"/>
  <c r="S59" i="41"/>
  <c r="S54" i="41"/>
  <c r="S49" i="41"/>
  <c r="S43" i="41"/>
  <c r="S38" i="41"/>
  <c r="S33" i="41"/>
  <c r="O33" i="41" s="1"/>
  <c r="S217" i="41"/>
  <c r="S201" i="41"/>
  <c r="S185" i="41"/>
  <c r="S169" i="41"/>
  <c r="S153" i="41"/>
  <c r="S137" i="41"/>
  <c r="S125" i="41"/>
  <c r="S114" i="41"/>
  <c r="S103" i="41"/>
  <c r="S93" i="41"/>
  <c r="S82" i="41"/>
  <c r="S71" i="41"/>
  <c r="S61" i="41"/>
  <c r="S50" i="41"/>
  <c r="S39" i="41"/>
  <c r="S213" i="41"/>
  <c r="S197" i="41"/>
  <c r="S181" i="41"/>
  <c r="S165" i="41"/>
  <c r="S209" i="41"/>
  <c r="S193" i="41"/>
  <c r="S177" i="41"/>
  <c r="S161" i="41"/>
  <c r="S145" i="41"/>
  <c r="S130" i="41"/>
  <c r="S119" i="41"/>
  <c r="S109" i="41"/>
  <c r="S98" i="41"/>
  <c r="S87" i="41"/>
  <c r="S77" i="41"/>
  <c r="S66" i="41"/>
  <c r="S55" i="41"/>
  <c r="S45" i="41"/>
  <c r="S34" i="41"/>
  <c r="S205" i="41"/>
  <c r="S149" i="41"/>
  <c r="S122" i="41"/>
  <c r="S101" i="41"/>
  <c r="S79" i="41"/>
  <c r="S58" i="41"/>
  <c r="S37" i="41"/>
  <c r="S173" i="41"/>
  <c r="S133" i="41"/>
  <c r="S111" i="41"/>
  <c r="S90" i="41"/>
  <c r="S69" i="41"/>
  <c r="S47" i="41"/>
  <c r="S221" i="41"/>
  <c r="S157" i="41"/>
  <c r="S127" i="41"/>
  <c r="S106" i="41"/>
  <c r="S85" i="41"/>
  <c r="S63" i="41"/>
  <c r="S42" i="41"/>
  <c r="S117" i="41"/>
  <c r="S95" i="41"/>
  <c r="S141" i="41"/>
  <c r="S189" i="41"/>
  <c r="S74" i="41"/>
  <c r="S53" i="41"/>
  <c r="S32" i="41"/>
  <c r="R220" i="41"/>
  <c r="R212" i="41"/>
  <c r="R204" i="41"/>
  <c r="R196" i="41"/>
  <c r="R188" i="41"/>
  <c r="R180" i="41"/>
  <c r="R172" i="41"/>
  <c r="R164" i="41"/>
  <c r="R156" i="41"/>
  <c r="R148" i="41"/>
  <c r="R140" i="41"/>
  <c r="R132" i="41"/>
  <c r="R124" i="41"/>
  <c r="R116" i="41"/>
  <c r="R108" i="41"/>
  <c r="R100" i="41"/>
  <c r="R92" i="41"/>
  <c r="R84" i="41"/>
  <c r="R76" i="41"/>
  <c r="R68" i="41"/>
  <c r="R60" i="41"/>
  <c r="R52" i="41"/>
  <c r="R44" i="41"/>
  <c r="R36" i="41"/>
  <c r="R28" i="41"/>
  <c r="R199" i="41"/>
  <c r="R167" i="41"/>
  <c r="R135" i="41"/>
  <c r="R103" i="41"/>
  <c r="R71" i="41"/>
  <c r="R39" i="41"/>
  <c r="R201" i="41"/>
  <c r="R169" i="41"/>
  <c r="R137" i="41"/>
  <c r="R105" i="41"/>
  <c r="R73" i="41"/>
  <c r="R41" i="41"/>
  <c r="R224" i="41"/>
  <c r="R214" i="41"/>
  <c r="R202" i="41"/>
  <c r="R192" i="41"/>
  <c r="R182" i="41"/>
  <c r="R170" i="41"/>
  <c r="R160" i="41"/>
  <c r="R150" i="41"/>
  <c r="R138" i="41"/>
  <c r="R128" i="41"/>
  <c r="R118" i="41"/>
  <c r="R106" i="41"/>
  <c r="R96" i="41"/>
  <c r="R86" i="41"/>
  <c r="R74" i="41"/>
  <c r="R64" i="41"/>
  <c r="R54" i="41"/>
  <c r="R42" i="41"/>
  <c r="R32" i="41"/>
  <c r="R191" i="41"/>
  <c r="R151" i="41"/>
  <c r="R111" i="41"/>
  <c r="R63" i="41"/>
  <c r="R185" i="41"/>
  <c r="R145" i="41"/>
  <c r="R97" i="41"/>
  <c r="R57" i="41"/>
  <c r="R195" i="41"/>
  <c r="R163" i="41"/>
  <c r="R131" i="41"/>
  <c r="R99" i="41"/>
  <c r="R67" i="41"/>
  <c r="R35" i="41"/>
  <c r="R213" i="41"/>
  <c r="R181" i="41"/>
  <c r="R149" i="41"/>
  <c r="R117" i="41"/>
  <c r="R85" i="41"/>
  <c r="R53" i="41"/>
  <c r="R222" i="41"/>
  <c r="R210" i="41"/>
  <c r="R200" i="41"/>
  <c r="R190" i="41"/>
  <c r="R178" i="41"/>
  <c r="R168" i="41"/>
  <c r="R158" i="41"/>
  <c r="R146" i="41"/>
  <c r="R136" i="41"/>
  <c r="R126" i="41"/>
  <c r="R114" i="41"/>
  <c r="R104" i="41"/>
  <c r="R94" i="41"/>
  <c r="R82" i="41"/>
  <c r="R72" i="41"/>
  <c r="R62" i="41"/>
  <c r="R50" i="41"/>
  <c r="R40" i="41"/>
  <c r="R223" i="41"/>
  <c r="R183" i="41"/>
  <c r="R143" i="41"/>
  <c r="R95" i="41"/>
  <c r="R55" i="41"/>
  <c r="R217" i="41"/>
  <c r="R177" i="41"/>
  <c r="R129" i="41"/>
  <c r="R89" i="41"/>
  <c r="R49" i="41"/>
  <c r="R216" i="41"/>
  <c r="R206" i="41"/>
  <c r="R194" i="41"/>
  <c r="R184" i="41"/>
  <c r="R174" i="41"/>
  <c r="R162" i="41"/>
  <c r="R152" i="41"/>
  <c r="R142" i="41"/>
  <c r="R130" i="41"/>
  <c r="R120" i="41"/>
  <c r="R110" i="41"/>
  <c r="R98" i="41"/>
  <c r="R88" i="41"/>
  <c r="R78" i="41"/>
  <c r="R66" i="41"/>
  <c r="R56" i="41"/>
  <c r="R46" i="41"/>
  <c r="R34" i="41"/>
  <c r="R207" i="41"/>
  <c r="R159" i="41"/>
  <c r="R119" i="41"/>
  <c r="R79" i="41"/>
  <c r="R31" i="41"/>
  <c r="J31" i="41" s="1"/>
  <c r="R193" i="41"/>
  <c r="R153" i="41"/>
  <c r="R113" i="41"/>
  <c r="R65" i="41"/>
  <c r="R25" i="41"/>
  <c r="J25" i="41" s="1"/>
  <c r="R218" i="41"/>
  <c r="R176" i="41"/>
  <c r="R134" i="41"/>
  <c r="R90" i="41"/>
  <c r="R48" i="41"/>
  <c r="R215" i="41"/>
  <c r="R47" i="41"/>
  <c r="R161" i="41"/>
  <c r="R211" i="41"/>
  <c r="R171" i="41"/>
  <c r="R123" i="41"/>
  <c r="R83" i="41"/>
  <c r="R43" i="41"/>
  <c r="R189" i="41"/>
  <c r="R141" i="41"/>
  <c r="R101" i="41"/>
  <c r="R61" i="41"/>
  <c r="R208" i="41"/>
  <c r="R166" i="41"/>
  <c r="R122" i="41"/>
  <c r="R80" i="41"/>
  <c r="R38" i="41"/>
  <c r="R175" i="41"/>
  <c r="R121" i="41"/>
  <c r="R203" i="41"/>
  <c r="R155" i="41"/>
  <c r="R115" i="41"/>
  <c r="R75" i="41"/>
  <c r="R27" i="41"/>
  <c r="R221" i="41"/>
  <c r="R173" i="41"/>
  <c r="R133" i="41"/>
  <c r="R93" i="41"/>
  <c r="R45" i="41"/>
  <c r="R198" i="41"/>
  <c r="R154" i="41"/>
  <c r="R112" i="41"/>
  <c r="R70" i="41"/>
  <c r="R26" i="41"/>
  <c r="R127" i="41"/>
  <c r="R81" i="41"/>
  <c r="R187" i="41"/>
  <c r="R147" i="41"/>
  <c r="R107" i="41"/>
  <c r="R59" i="41"/>
  <c r="R205" i="41"/>
  <c r="R165" i="41"/>
  <c r="R125" i="41"/>
  <c r="R77" i="41"/>
  <c r="R37" i="41"/>
  <c r="R186" i="41"/>
  <c r="R144" i="41"/>
  <c r="R102" i="41"/>
  <c r="R58" i="41"/>
  <c r="R87" i="41"/>
  <c r="R209" i="41"/>
  <c r="R33" i="41"/>
  <c r="J33" i="41" s="1"/>
  <c r="R219" i="41"/>
  <c r="R179" i="41"/>
  <c r="R139" i="41"/>
  <c r="R91" i="41"/>
  <c r="R51" i="41"/>
  <c r="R197" i="41"/>
  <c r="R157" i="41"/>
  <c r="R109" i="41"/>
  <c r="R69" i="41"/>
  <c r="S223" i="39"/>
  <c r="S219" i="39"/>
  <c r="S215" i="39"/>
  <c r="S211" i="39"/>
  <c r="S207" i="39"/>
  <c r="S203" i="39"/>
  <c r="S199" i="39"/>
  <c r="S195" i="39"/>
  <c r="S191" i="39"/>
  <c r="S187" i="39"/>
  <c r="S183" i="39"/>
  <c r="S179" i="39"/>
  <c r="S175" i="39"/>
  <c r="S171" i="39"/>
  <c r="S167" i="39"/>
  <c r="S163" i="39"/>
  <c r="S159" i="39"/>
  <c r="S155" i="39"/>
  <c r="S151" i="39"/>
  <c r="S147" i="39"/>
  <c r="S143" i="39"/>
  <c r="S139" i="39"/>
  <c r="S135" i="39"/>
  <c r="S131" i="39"/>
  <c r="S127" i="39"/>
  <c r="S123" i="39"/>
  <c r="S221" i="39"/>
  <c r="S217" i="39"/>
  <c r="S213" i="39"/>
  <c r="S209" i="39"/>
  <c r="S205" i="39"/>
  <c r="S201" i="39"/>
  <c r="S197" i="39"/>
  <c r="S193" i="39"/>
  <c r="S189" i="39"/>
  <c r="S185" i="39"/>
  <c r="S181" i="39"/>
  <c r="S177" i="39"/>
  <c r="S173" i="39"/>
  <c r="S169" i="39"/>
  <c r="S165" i="39"/>
  <c r="S161" i="39"/>
  <c r="S157" i="39"/>
  <c r="S153" i="39"/>
  <c r="S149" i="39"/>
  <c r="S145" i="39"/>
  <c r="S141" i="39"/>
  <c r="S137" i="39"/>
  <c r="S133" i="39"/>
  <c r="S129" i="39"/>
  <c r="S218" i="39"/>
  <c r="S210" i="39"/>
  <c r="S202" i="39"/>
  <c r="S194" i="39"/>
  <c r="S186" i="39"/>
  <c r="S178" i="39"/>
  <c r="S170" i="39"/>
  <c r="S162" i="39"/>
  <c r="S154" i="39"/>
  <c r="S146" i="39"/>
  <c r="S138" i="39"/>
  <c r="S130" i="39"/>
  <c r="S124" i="39"/>
  <c r="S119" i="39"/>
  <c r="S115" i="39"/>
  <c r="S111" i="39"/>
  <c r="S107" i="39"/>
  <c r="S103" i="39"/>
  <c r="S99" i="39"/>
  <c r="S95" i="39"/>
  <c r="S91" i="39"/>
  <c r="S87" i="39"/>
  <c r="S83" i="39"/>
  <c r="S79" i="39"/>
  <c r="S75" i="39"/>
  <c r="S71" i="39"/>
  <c r="S67" i="39"/>
  <c r="S63" i="39"/>
  <c r="S59" i="39"/>
  <c r="S55" i="39"/>
  <c r="S51" i="39"/>
  <c r="S47" i="39"/>
  <c r="S43" i="39"/>
  <c r="S39" i="39"/>
  <c r="S35" i="39"/>
  <c r="S222" i="39"/>
  <c r="S214" i="39"/>
  <c r="S206" i="39"/>
  <c r="S198" i="39"/>
  <c r="S190" i="39"/>
  <c r="S182" i="39"/>
  <c r="S174" i="39"/>
  <c r="S166" i="39"/>
  <c r="S158" i="39"/>
  <c r="S150" i="39"/>
  <c r="S142" i="39"/>
  <c r="S134" i="39"/>
  <c r="S126" i="39"/>
  <c r="S121" i="39"/>
  <c r="S117" i="39"/>
  <c r="S113" i="39"/>
  <c r="S109" i="39"/>
  <c r="S105" i="39"/>
  <c r="S101" i="39"/>
  <c r="S97" i="39"/>
  <c r="S93" i="39"/>
  <c r="S89" i="39"/>
  <c r="S85" i="39"/>
  <c r="S81" i="39"/>
  <c r="S77" i="39"/>
  <c r="S73" i="39"/>
  <c r="S69" i="39"/>
  <c r="S65" i="39"/>
  <c r="S61" i="39"/>
  <c r="S57" i="39"/>
  <c r="S53" i="39"/>
  <c r="S49" i="39"/>
  <c r="S45" i="39"/>
  <c r="S41" i="39"/>
  <c r="S37" i="39"/>
  <c r="S33" i="39"/>
  <c r="O33" i="39" s="1"/>
  <c r="S224" i="39"/>
  <c r="S208" i="39"/>
  <c r="S192" i="39"/>
  <c r="S176" i="39"/>
  <c r="S160" i="39"/>
  <c r="S144" i="39"/>
  <c r="S128" i="39"/>
  <c r="S118" i="39"/>
  <c r="S110" i="39"/>
  <c r="S102" i="39"/>
  <c r="S94" i="39"/>
  <c r="S86" i="39"/>
  <c r="S78" i="39"/>
  <c r="S70" i="39"/>
  <c r="S62" i="39"/>
  <c r="S54" i="39"/>
  <c r="S46" i="39"/>
  <c r="S38" i="39"/>
  <c r="S216" i="39"/>
  <c r="S200" i="39"/>
  <c r="S184" i="39"/>
  <c r="S168" i="39"/>
  <c r="S152" i="39"/>
  <c r="S136" i="39"/>
  <c r="S122" i="39"/>
  <c r="S114" i="39"/>
  <c r="S106" i="39"/>
  <c r="S98" i="39"/>
  <c r="S90" i="39"/>
  <c r="S82" i="39"/>
  <c r="S74" i="39"/>
  <c r="S66" i="39"/>
  <c r="S58" i="39"/>
  <c r="S50" i="39"/>
  <c r="S42" i="39"/>
  <c r="S34" i="39"/>
  <c r="S204" i="39"/>
  <c r="S172" i="39"/>
  <c r="S140" i="39"/>
  <c r="S116" i="39"/>
  <c r="S100" i="39"/>
  <c r="S84" i="39"/>
  <c r="S68" i="39"/>
  <c r="S52" i="39"/>
  <c r="S36" i="39"/>
  <c r="S196" i="39"/>
  <c r="S164" i="39"/>
  <c r="S132" i="39"/>
  <c r="S112" i="39"/>
  <c r="S96" i="39"/>
  <c r="S80" i="39"/>
  <c r="S64" i="39"/>
  <c r="S48" i="39"/>
  <c r="S31" i="39"/>
  <c r="O31" i="39" s="1"/>
  <c r="S220" i="39"/>
  <c r="S188" i="39"/>
  <c r="S156" i="39"/>
  <c r="S125" i="39"/>
  <c r="S108" i="39"/>
  <c r="S92" i="39"/>
  <c r="S76" i="39"/>
  <c r="S60" i="39"/>
  <c r="S44" i="39"/>
  <c r="S148" i="39"/>
  <c r="S72" i="39"/>
  <c r="S212" i="39"/>
  <c r="S104" i="39"/>
  <c r="S40" i="39"/>
  <c r="S180" i="39"/>
  <c r="S88" i="39"/>
  <c r="S120" i="39"/>
  <c r="S56" i="39"/>
  <c r="S32" i="39"/>
  <c r="R222" i="39"/>
  <c r="R214" i="39"/>
  <c r="R206" i="39"/>
  <c r="R198" i="39"/>
  <c r="R190" i="39"/>
  <c r="R182" i="39"/>
  <c r="R174" i="39"/>
  <c r="R166" i="39"/>
  <c r="R158" i="39"/>
  <c r="R150" i="39"/>
  <c r="R142" i="39"/>
  <c r="R134" i="39"/>
  <c r="R215" i="39"/>
  <c r="R183" i="39"/>
  <c r="R151" i="39"/>
  <c r="R193" i="39"/>
  <c r="R161" i="39"/>
  <c r="R129" i="39"/>
  <c r="R121" i="39"/>
  <c r="R113" i="39"/>
  <c r="R105" i="39"/>
  <c r="R97" i="39"/>
  <c r="R89" i="39"/>
  <c r="R81" i="39"/>
  <c r="R73" i="39"/>
  <c r="R65" i="39"/>
  <c r="R57" i="39"/>
  <c r="R49" i="39"/>
  <c r="R41" i="39"/>
  <c r="R33" i="39"/>
  <c r="J33" i="39" s="1"/>
  <c r="R25" i="39"/>
  <c r="J25" i="39" s="1"/>
  <c r="R220" i="39"/>
  <c r="R212" i="39"/>
  <c r="R204" i="39"/>
  <c r="R196" i="39"/>
  <c r="R188" i="39"/>
  <c r="R180" i="39"/>
  <c r="R172" i="39"/>
  <c r="R164" i="39"/>
  <c r="R156" i="39"/>
  <c r="R148" i="39"/>
  <c r="R140" i="39"/>
  <c r="R132" i="39"/>
  <c r="R207" i="39"/>
  <c r="R175" i="39"/>
  <c r="R143" i="39"/>
  <c r="R217" i="39"/>
  <c r="R185" i="39"/>
  <c r="R153" i="39"/>
  <c r="R127" i="39"/>
  <c r="R119" i="39"/>
  <c r="R111" i="39"/>
  <c r="R103" i="39"/>
  <c r="R95" i="39"/>
  <c r="R87" i="39"/>
  <c r="R79" i="39"/>
  <c r="R71" i="39"/>
  <c r="R63" i="39"/>
  <c r="R55" i="39"/>
  <c r="R47" i="39"/>
  <c r="R39" i="39"/>
  <c r="R31" i="39"/>
  <c r="J31" i="39" s="1"/>
  <c r="R218" i="39"/>
  <c r="R210" i="39"/>
  <c r="R202" i="39"/>
  <c r="R194" i="39"/>
  <c r="R186" i="39"/>
  <c r="R178" i="39"/>
  <c r="R170" i="39"/>
  <c r="R162" i="39"/>
  <c r="R154" i="39"/>
  <c r="R146" i="39"/>
  <c r="R138" i="39"/>
  <c r="R130" i="39"/>
  <c r="R199" i="39"/>
  <c r="R167" i="39"/>
  <c r="R135" i="39"/>
  <c r="R209" i="39"/>
  <c r="R177" i="39"/>
  <c r="R145" i="39"/>
  <c r="R125" i="39"/>
  <c r="R117" i="39"/>
  <c r="R109" i="39"/>
  <c r="R101" i="39"/>
  <c r="R93" i="39"/>
  <c r="R85" i="39"/>
  <c r="R77" i="39"/>
  <c r="R69" i="39"/>
  <c r="R61" i="39"/>
  <c r="R53" i="39"/>
  <c r="R45" i="39"/>
  <c r="R37" i="39"/>
  <c r="R179" i="39"/>
  <c r="R128" i="39"/>
  <c r="R96" i="39"/>
  <c r="R64" i="39"/>
  <c r="R32" i="39"/>
  <c r="R181" i="39"/>
  <c r="R122" i="39"/>
  <c r="R90" i="39"/>
  <c r="R58" i="39"/>
  <c r="R26" i="39"/>
  <c r="R173" i="39"/>
  <c r="R92" i="39"/>
  <c r="R28" i="39"/>
  <c r="R219" i="39"/>
  <c r="R110" i="39"/>
  <c r="R46" i="39"/>
  <c r="R200" i="39"/>
  <c r="R168" i="39"/>
  <c r="R136" i="39"/>
  <c r="R137" i="39"/>
  <c r="R99" i="39"/>
  <c r="R67" i="39"/>
  <c r="R35" i="39"/>
  <c r="R147" i="39"/>
  <c r="R104" i="39"/>
  <c r="R56" i="39"/>
  <c r="R213" i="39"/>
  <c r="R133" i="39"/>
  <c r="R82" i="39"/>
  <c r="R42" i="39"/>
  <c r="R124" i="39"/>
  <c r="R44" i="39"/>
  <c r="R126" i="39"/>
  <c r="R189" i="39"/>
  <c r="R84" i="39"/>
  <c r="R118" i="39"/>
  <c r="R54" i="39"/>
  <c r="R224" i="39"/>
  <c r="R192" i="39"/>
  <c r="R160" i="39"/>
  <c r="R223" i="39"/>
  <c r="R123" i="39"/>
  <c r="R91" i="39"/>
  <c r="R59" i="39"/>
  <c r="R27" i="39"/>
  <c r="R211" i="39"/>
  <c r="R131" i="39"/>
  <c r="R88" i="39"/>
  <c r="R48" i="39"/>
  <c r="R197" i="39"/>
  <c r="R114" i="39"/>
  <c r="R74" i="39"/>
  <c r="R34" i="39"/>
  <c r="R108" i="39"/>
  <c r="R94" i="39"/>
  <c r="R208" i="39"/>
  <c r="R176" i="39"/>
  <c r="R144" i="39"/>
  <c r="R159" i="39"/>
  <c r="R169" i="39"/>
  <c r="R107" i="39"/>
  <c r="R75" i="39"/>
  <c r="R43" i="39"/>
  <c r="R163" i="39"/>
  <c r="R112" i="39"/>
  <c r="R72" i="39"/>
  <c r="R149" i="39"/>
  <c r="R98" i="39"/>
  <c r="R50" i="39"/>
  <c r="R141" i="39"/>
  <c r="R60" i="39"/>
  <c r="R155" i="39"/>
  <c r="R62" i="39"/>
  <c r="R152" i="39"/>
  <c r="R201" i="39"/>
  <c r="R120" i="39"/>
  <c r="R106" i="39"/>
  <c r="R76" i="39"/>
  <c r="R221" i="39"/>
  <c r="R68" i="39"/>
  <c r="R102" i="39"/>
  <c r="R191" i="39"/>
  <c r="R115" i="39"/>
  <c r="R80" i="39"/>
  <c r="R66" i="39"/>
  <c r="R157" i="39"/>
  <c r="R52" i="39"/>
  <c r="R203" i="39"/>
  <c r="R86" i="39"/>
  <c r="R216" i="39"/>
  <c r="R83" i="39"/>
  <c r="R40" i="39"/>
  <c r="R187" i="39"/>
  <c r="R116" i="39"/>
  <c r="R36" i="39"/>
  <c r="R171" i="39"/>
  <c r="R70" i="39"/>
  <c r="R184" i="39"/>
  <c r="R51" i="39"/>
  <c r="R195" i="39"/>
  <c r="R165" i="39"/>
  <c r="R205" i="39"/>
  <c r="R78" i="39"/>
  <c r="R100" i="39"/>
  <c r="R139" i="39"/>
  <c r="R38" i="39"/>
  <c r="S222" i="43"/>
  <c r="S218" i="43"/>
  <c r="S214" i="43"/>
  <c r="S210" i="43"/>
  <c r="S206" i="43"/>
  <c r="S202" i="43"/>
  <c r="S198" i="43"/>
  <c r="S194" i="43"/>
  <c r="S190" i="43"/>
  <c r="S186" i="43"/>
  <c r="S182" i="43"/>
  <c r="S178" i="43"/>
  <c r="S174" i="43"/>
  <c r="S170" i="43"/>
  <c r="S166" i="43"/>
  <c r="S162" i="43"/>
  <c r="S158" i="43"/>
  <c r="S154" i="43"/>
  <c r="S150" i="43"/>
  <c r="S146" i="43"/>
  <c r="S142" i="43"/>
  <c r="S138" i="43"/>
  <c r="S134" i="43"/>
  <c r="S130" i="43"/>
  <c r="S126" i="43"/>
  <c r="S122" i="43"/>
  <c r="S118" i="43"/>
  <c r="S114" i="43"/>
  <c r="S110" i="43"/>
  <c r="S106" i="43"/>
  <c r="S102" i="43"/>
  <c r="S98" i="43"/>
  <c r="S94" i="43"/>
  <c r="S90" i="43"/>
  <c r="S224" i="43"/>
  <c r="S220" i="43"/>
  <c r="S216" i="43"/>
  <c r="S212" i="43"/>
  <c r="S208" i="43"/>
  <c r="S204" i="43"/>
  <c r="S200" i="43"/>
  <c r="S196" i="43"/>
  <c r="S192" i="43"/>
  <c r="S188" i="43"/>
  <c r="S184" i="43"/>
  <c r="S180" i="43"/>
  <c r="S176" i="43"/>
  <c r="S172" i="43"/>
  <c r="S168" i="43"/>
  <c r="S164" i="43"/>
  <c r="S160" i="43"/>
  <c r="S156" i="43"/>
  <c r="S152" i="43"/>
  <c r="S148" i="43"/>
  <c r="S144" i="43"/>
  <c r="S140" i="43"/>
  <c r="S136" i="43"/>
  <c r="S132" i="43"/>
  <c r="S128" i="43"/>
  <c r="S124" i="43"/>
  <c r="S120" i="43"/>
  <c r="S116" i="43"/>
  <c r="S112" i="43"/>
  <c r="S108" i="43"/>
  <c r="S104" i="43"/>
  <c r="S100" i="43"/>
  <c r="S96" i="43"/>
  <c r="S92" i="43"/>
  <c r="S88" i="43"/>
  <c r="S221" i="43"/>
  <c r="S213" i="43"/>
  <c r="S205" i="43"/>
  <c r="S197" i="43"/>
  <c r="S189" i="43"/>
  <c r="S181" i="43"/>
  <c r="S173" i="43"/>
  <c r="S165" i="43"/>
  <c r="S157" i="43"/>
  <c r="S149" i="43"/>
  <c r="S141" i="43"/>
  <c r="S133" i="43"/>
  <c r="S125" i="43"/>
  <c r="S117" i="43"/>
  <c r="S109" i="43"/>
  <c r="S101" i="43"/>
  <c r="S93" i="43"/>
  <c r="S86" i="43"/>
  <c r="S82" i="43"/>
  <c r="S78" i="43"/>
  <c r="S74" i="43"/>
  <c r="S70" i="43"/>
  <c r="S66" i="43"/>
  <c r="S62" i="43"/>
  <c r="S58" i="43"/>
  <c r="S54" i="43"/>
  <c r="S50" i="43"/>
  <c r="S46" i="43"/>
  <c r="S42" i="43"/>
  <c r="S38" i="43"/>
  <c r="S34" i="43"/>
  <c r="S217" i="43"/>
  <c r="S209" i="43"/>
  <c r="S201" i="43"/>
  <c r="S193" i="43"/>
  <c r="S185" i="43"/>
  <c r="S177" i="43"/>
  <c r="S169" i="43"/>
  <c r="S161" i="43"/>
  <c r="S153" i="43"/>
  <c r="S145" i="43"/>
  <c r="S137" i="43"/>
  <c r="S129" i="43"/>
  <c r="S121" i="43"/>
  <c r="S113" i="43"/>
  <c r="S105" i="43"/>
  <c r="S97" i="43"/>
  <c r="S89" i="43"/>
  <c r="S84" i="43"/>
  <c r="S80" i="43"/>
  <c r="S76" i="43"/>
  <c r="S72" i="43"/>
  <c r="S68" i="43"/>
  <c r="S64" i="43"/>
  <c r="S60" i="43"/>
  <c r="S56" i="43"/>
  <c r="S52" i="43"/>
  <c r="S48" i="43"/>
  <c r="S44" i="43"/>
  <c r="S40" i="43"/>
  <c r="S36" i="43"/>
  <c r="S31" i="43"/>
  <c r="O31" i="43" s="1"/>
  <c r="S211" i="43"/>
  <c r="S195" i="43"/>
  <c r="S179" i="43"/>
  <c r="S163" i="43"/>
  <c r="S147" i="43"/>
  <c r="S131" i="43"/>
  <c r="S115" i="43"/>
  <c r="S99" i="43"/>
  <c r="S85" i="43"/>
  <c r="S77" i="43"/>
  <c r="S69" i="43"/>
  <c r="S61" i="43"/>
  <c r="S53" i="43"/>
  <c r="S45" i="43"/>
  <c r="S37" i="43"/>
  <c r="S219" i="43"/>
  <c r="S203" i="43"/>
  <c r="S187" i="43"/>
  <c r="S171" i="43"/>
  <c r="S155" i="43"/>
  <c r="S139" i="43"/>
  <c r="S123" i="43"/>
  <c r="S107" i="43"/>
  <c r="S91" i="43"/>
  <c r="S81" i="43"/>
  <c r="S73" i="43"/>
  <c r="S65" i="43"/>
  <c r="S57" i="43"/>
  <c r="S49" i="43"/>
  <c r="S41" i="43"/>
  <c r="S33" i="43"/>
  <c r="O33" i="43" s="1"/>
  <c r="S215" i="43"/>
  <c r="S199" i="43"/>
  <c r="S183" i="43"/>
  <c r="S167" i="43"/>
  <c r="S151" i="43"/>
  <c r="S135" i="43"/>
  <c r="S119" i="43"/>
  <c r="S103" i="43"/>
  <c r="S87" i="43"/>
  <c r="S79" i="43"/>
  <c r="S71" i="43"/>
  <c r="S63" i="43"/>
  <c r="S55" i="43"/>
  <c r="S47" i="43"/>
  <c r="S39" i="43"/>
  <c r="S223" i="43"/>
  <c r="S159" i="43"/>
  <c r="S95" i="43"/>
  <c r="S59" i="43"/>
  <c r="S207" i="43"/>
  <c r="S143" i="43"/>
  <c r="S83" i="43"/>
  <c r="S51" i="43"/>
  <c r="S175" i="43"/>
  <c r="S35" i="43"/>
  <c r="S191" i="43"/>
  <c r="S127" i="43"/>
  <c r="S75" i="43"/>
  <c r="S43" i="43"/>
  <c r="S111" i="43"/>
  <c r="S67" i="43"/>
  <c r="S32" i="43"/>
  <c r="R220" i="43"/>
  <c r="R212" i="43"/>
  <c r="R204" i="43"/>
  <c r="R196" i="43"/>
  <c r="R188" i="43"/>
  <c r="R180" i="43"/>
  <c r="R172" i="43"/>
  <c r="R164" i="43"/>
  <c r="R156" i="43"/>
  <c r="R148" i="43"/>
  <c r="R140" i="43"/>
  <c r="R132" i="43"/>
  <c r="R124" i="43"/>
  <c r="R215" i="43"/>
  <c r="R183" i="43"/>
  <c r="R151" i="43"/>
  <c r="R119" i="43"/>
  <c r="R217" i="43"/>
  <c r="R185" i="43"/>
  <c r="R153" i="43"/>
  <c r="R121" i="43"/>
  <c r="R110" i="43"/>
  <c r="R102" i="43"/>
  <c r="R94" i="43"/>
  <c r="R86" i="43"/>
  <c r="R78" i="43"/>
  <c r="R70" i="43"/>
  <c r="R62" i="43"/>
  <c r="R54" i="43"/>
  <c r="R46" i="43"/>
  <c r="R38" i="43"/>
  <c r="R218" i="43"/>
  <c r="R208" i="43"/>
  <c r="R198" i="43"/>
  <c r="R186" i="43"/>
  <c r="R176" i="43"/>
  <c r="R166" i="43"/>
  <c r="R154" i="43"/>
  <c r="R144" i="43"/>
  <c r="R134" i="43"/>
  <c r="R122" i="43"/>
  <c r="R207" i="43"/>
  <c r="R167" i="43"/>
  <c r="R127" i="43"/>
  <c r="R201" i="43"/>
  <c r="R161" i="43"/>
  <c r="R116" i="43"/>
  <c r="R106" i="43"/>
  <c r="R96" i="43"/>
  <c r="R84" i="43"/>
  <c r="R74" i="43"/>
  <c r="R64" i="43"/>
  <c r="R52" i="43"/>
  <c r="R42" i="43"/>
  <c r="R32" i="43"/>
  <c r="R211" i="43"/>
  <c r="R179" i="43"/>
  <c r="R147" i="43"/>
  <c r="R125" i="43"/>
  <c r="R91" i="43"/>
  <c r="R59" i="43"/>
  <c r="R27" i="43"/>
  <c r="R141" i="43"/>
  <c r="R87" i="43"/>
  <c r="R55" i="43"/>
  <c r="R216" i="43"/>
  <c r="R206" i="43"/>
  <c r="R194" i="43"/>
  <c r="R184" i="43"/>
  <c r="R174" i="43"/>
  <c r="R162" i="43"/>
  <c r="R152" i="43"/>
  <c r="R142" i="43"/>
  <c r="R130" i="43"/>
  <c r="R120" i="43"/>
  <c r="R199" i="43"/>
  <c r="R159" i="43"/>
  <c r="R193" i="43"/>
  <c r="R145" i="43"/>
  <c r="R114" i="43"/>
  <c r="R104" i="43"/>
  <c r="R92" i="43"/>
  <c r="R82" i="43"/>
  <c r="R72" i="43"/>
  <c r="R60" i="43"/>
  <c r="R50" i="43"/>
  <c r="R40" i="43"/>
  <c r="R28" i="43"/>
  <c r="R222" i="43"/>
  <c r="R210" i="43"/>
  <c r="R200" i="43"/>
  <c r="R190" i="43"/>
  <c r="R178" i="43"/>
  <c r="R168" i="43"/>
  <c r="R158" i="43"/>
  <c r="R146" i="43"/>
  <c r="R136" i="43"/>
  <c r="R126" i="43"/>
  <c r="R223" i="43"/>
  <c r="R175" i="43"/>
  <c r="R135" i="43"/>
  <c r="R209" i="43"/>
  <c r="R169" i="43"/>
  <c r="R129" i="43"/>
  <c r="R108" i="43"/>
  <c r="R98" i="43"/>
  <c r="R88" i="43"/>
  <c r="R76" i="43"/>
  <c r="R66" i="43"/>
  <c r="R56" i="43"/>
  <c r="R44" i="43"/>
  <c r="R34" i="43"/>
  <c r="R192" i="43"/>
  <c r="R150" i="43"/>
  <c r="R100" i="43"/>
  <c r="R58" i="43"/>
  <c r="R187" i="43"/>
  <c r="R139" i="43"/>
  <c r="R157" i="43"/>
  <c r="R83" i="43"/>
  <c r="R43" i="43"/>
  <c r="R103" i="43"/>
  <c r="R63" i="43"/>
  <c r="R149" i="43"/>
  <c r="R61" i="43"/>
  <c r="R105" i="43"/>
  <c r="R41" i="43"/>
  <c r="R181" i="43"/>
  <c r="R69" i="43"/>
  <c r="R224" i="43"/>
  <c r="R182" i="43"/>
  <c r="R138" i="43"/>
  <c r="R177" i="43"/>
  <c r="R90" i="43"/>
  <c r="R48" i="43"/>
  <c r="R219" i="43"/>
  <c r="R171" i="43"/>
  <c r="R131" i="43"/>
  <c r="R115" i="43"/>
  <c r="R75" i="43"/>
  <c r="R35" i="43"/>
  <c r="R205" i="43"/>
  <c r="R95" i="43"/>
  <c r="R47" i="43"/>
  <c r="R109" i="43"/>
  <c r="R45" i="43"/>
  <c r="R89" i="43"/>
  <c r="R25" i="43"/>
  <c r="J25" i="43" s="1"/>
  <c r="R117" i="43"/>
  <c r="R53" i="43"/>
  <c r="R165" i="43"/>
  <c r="R65" i="43"/>
  <c r="R214" i="43"/>
  <c r="R170" i="43"/>
  <c r="R128" i="43"/>
  <c r="R191" i="43"/>
  <c r="R137" i="43"/>
  <c r="R80" i="43"/>
  <c r="R36" i="43"/>
  <c r="R203" i="43"/>
  <c r="R163" i="43"/>
  <c r="R123" i="43"/>
  <c r="R221" i="43"/>
  <c r="R107" i="43"/>
  <c r="R67" i="43"/>
  <c r="R173" i="43"/>
  <c r="R79" i="43"/>
  <c r="R39" i="43"/>
  <c r="R93" i="43"/>
  <c r="R197" i="43"/>
  <c r="R73" i="43"/>
  <c r="R101" i="43"/>
  <c r="R37" i="43"/>
  <c r="R113" i="43"/>
  <c r="R49" i="43"/>
  <c r="R81" i="43"/>
  <c r="R202" i="43"/>
  <c r="R160" i="43"/>
  <c r="R118" i="43"/>
  <c r="R143" i="43"/>
  <c r="R112" i="43"/>
  <c r="R68" i="43"/>
  <c r="R26" i="43"/>
  <c r="R195" i="43"/>
  <c r="R155" i="43"/>
  <c r="R189" i="43"/>
  <c r="R99" i="43"/>
  <c r="R51" i="43"/>
  <c r="R111" i="43"/>
  <c r="R71" i="43"/>
  <c r="R31" i="43"/>
  <c r="J31" i="43" s="1"/>
  <c r="R213" i="43"/>
  <c r="R77" i="43"/>
  <c r="R133" i="43"/>
  <c r="R57" i="43"/>
  <c r="R85" i="43"/>
  <c r="R97" i="43"/>
  <c r="R33" i="43"/>
  <c r="J33" i="43" s="1"/>
  <c r="M224" i="36"/>
  <c r="M223" i="36"/>
  <c r="M222" i="36"/>
  <c r="M221" i="36"/>
  <c r="M220" i="36"/>
  <c r="M219" i="36"/>
  <c r="M218" i="36"/>
  <c r="M217" i="36"/>
  <c r="M216" i="36"/>
  <c r="M215" i="36"/>
  <c r="M214" i="36"/>
  <c r="M213" i="36"/>
  <c r="M212" i="36"/>
  <c r="M211" i="36"/>
  <c r="M210" i="36"/>
  <c r="M209" i="36"/>
  <c r="M208" i="36"/>
  <c r="M207" i="36"/>
  <c r="M206" i="36"/>
  <c r="M205" i="36"/>
  <c r="M204" i="36"/>
  <c r="M203" i="36"/>
  <c r="M202" i="36"/>
  <c r="M201" i="36"/>
  <c r="M200" i="36"/>
  <c r="M199" i="36"/>
  <c r="M198" i="36"/>
  <c r="M197" i="36"/>
  <c r="M196" i="36"/>
  <c r="M195" i="36"/>
  <c r="M194" i="36"/>
  <c r="M193" i="36"/>
  <c r="M192" i="36"/>
  <c r="M191" i="36"/>
  <c r="M190" i="36"/>
  <c r="M189" i="36"/>
  <c r="M188" i="36"/>
  <c r="M187" i="36"/>
  <c r="M186" i="36"/>
  <c r="M185" i="36"/>
  <c r="M184" i="36"/>
  <c r="M183" i="36"/>
  <c r="M182" i="36"/>
  <c r="M181" i="36"/>
  <c r="M180" i="36"/>
  <c r="M179" i="36"/>
  <c r="M178" i="36"/>
  <c r="M177" i="36"/>
  <c r="M176" i="36"/>
  <c r="M175" i="36"/>
  <c r="M174" i="36"/>
  <c r="M173" i="36"/>
  <c r="M172" i="36"/>
  <c r="M171" i="36"/>
  <c r="M170" i="36"/>
  <c r="M169" i="36"/>
  <c r="M168" i="36"/>
  <c r="M167" i="36"/>
  <c r="M166" i="36"/>
  <c r="M165" i="36"/>
  <c r="M164" i="36"/>
  <c r="M163" i="36"/>
  <c r="M162" i="36"/>
  <c r="M161" i="36"/>
  <c r="M160" i="36"/>
  <c r="M159" i="36"/>
  <c r="M158" i="36"/>
  <c r="M157" i="36"/>
  <c r="M156" i="36"/>
  <c r="M155" i="36"/>
  <c r="M154" i="36"/>
  <c r="M153" i="36"/>
  <c r="M152" i="36"/>
  <c r="M151" i="36"/>
  <c r="M150" i="36"/>
  <c r="M149" i="36"/>
  <c r="M148" i="36"/>
  <c r="M147" i="36"/>
  <c r="M146" i="36"/>
  <c r="M145" i="36"/>
  <c r="M144" i="36"/>
  <c r="M143" i="36"/>
  <c r="M142" i="36"/>
  <c r="M141" i="36"/>
  <c r="M140" i="36"/>
  <c r="M139" i="36"/>
  <c r="M138" i="36"/>
  <c r="M137" i="36"/>
  <c r="M136" i="36"/>
  <c r="M135" i="36"/>
  <c r="M134" i="36"/>
  <c r="M133" i="36"/>
  <c r="M132" i="36"/>
  <c r="M131" i="36"/>
  <c r="M130" i="36"/>
  <c r="M129" i="36"/>
  <c r="M128" i="36"/>
  <c r="M127" i="36"/>
  <c r="M126" i="36"/>
  <c r="M125" i="36"/>
  <c r="M124" i="36"/>
  <c r="M123" i="36"/>
  <c r="M122" i="36"/>
  <c r="M121" i="36"/>
  <c r="M120" i="36"/>
  <c r="M119" i="36"/>
  <c r="M118" i="36"/>
  <c r="M117" i="36"/>
  <c r="M116" i="36"/>
  <c r="M115" i="36"/>
  <c r="M114" i="36"/>
  <c r="M113" i="36"/>
  <c r="M112" i="36"/>
  <c r="M111" i="36"/>
  <c r="M110" i="36"/>
  <c r="M109" i="36"/>
  <c r="M108" i="36"/>
  <c r="M107" i="36"/>
  <c r="M106" i="36"/>
  <c r="M105" i="36"/>
  <c r="M104" i="36"/>
  <c r="M103" i="36"/>
  <c r="M102" i="36"/>
  <c r="M101" i="36"/>
  <c r="M100" i="36"/>
  <c r="M99" i="36"/>
  <c r="M98" i="36"/>
  <c r="M97" i="36"/>
  <c r="M96" i="36"/>
  <c r="M95" i="36"/>
  <c r="M94" i="36"/>
  <c r="M93" i="36"/>
  <c r="M92" i="36"/>
  <c r="M91" i="36"/>
  <c r="M90" i="36"/>
  <c r="M89" i="36"/>
  <c r="M88" i="36"/>
  <c r="M87" i="36"/>
  <c r="M86" i="36"/>
  <c r="M85" i="36"/>
  <c r="M84" i="36"/>
  <c r="M83" i="36"/>
  <c r="M82" i="36"/>
  <c r="M81" i="36"/>
  <c r="M80" i="36"/>
  <c r="M79" i="36"/>
  <c r="M78" i="36"/>
  <c r="M77" i="36"/>
  <c r="M76" i="36"/>
  <c r="M75" i="36"/>
  <c r="M74" i="36"/>
  <c r="M73" i="36"/>
  <c r="M72" i="36"/>
  <c r="M69" i="36"/>
  <c r="M68" i="36"/>
  <c r="M67" i="36"/>
  <c r="M66" i="36"/>
  <c r="M65" i="36"/>
  <c r="M64" i="36"/>
  <c r="M63" i="36"/>
  <c r="M60" i="36"/>
  <c r="M59" i="36"/>
  <c r="M56" i="36"/>
  <c r="M55" i="36"/>
  <c r="M54" i="36"/>
  <c r="M53" i="36"/>
  <c r="M52" i="36"/>
  <c r="M51" i="36"/>
  <c r="M50" i="36"/>
  <c r="M49" i="36"/>
  <c r="M48" i="36"/>
  <c r="M47" i="36"/>
  <c r="M46" i="36"/>
  <c r="M43" i="36"/>
  <c r="M42" i="36"/>
  <c r="M41" i="36"/>
  <c r="M37" i="36"/>
  <c r="H224" i="36"/>
  <c r="H223" i="36"/>
  <c r="H222" i="36"/>
  <c r="H221" i="36"/>
  <c r="H220" i="36"/>
  <c r="H219" i="36"/>
  <c r="H218" i="36"/>
  <c r="H217" i="36"/>
  <c r="H216" i="36"/>
  <c r="H215" i="36"/>
  <c r="H214" i="36"/>
  <c r="H213" i="36"/>
  <c r="H212" i="36"/>
  <c r="H211" i="36"/>
  <c r="H210" i="36"/>
  <c r="H209" i="36"/>
  <c r="H208" i="36"/>
  <c r="H207" i="36"/>
  <c r="H206" i="36"/>
  <c r="H205" i="36"/>
  <c r="H204" i="36"/>
  <c r="H203" i="36"/>
  <c r="H202" i="36"/>
  <c r="H201" i="36"/>
  <c r="H200" i="36"/>
  <c r="H199" i="36"/>
  <c r="H198" i="36"/>
  <c r="H197" i="36"/>
  <c r="H196" i="36"/>
  <c r="H195" i="36"/>
  <c r="H194" i="36"/>
  <c r="H193" i="36"/>
  <c r="H192" i="36"/>
  <c r="H191" i="36"/>
  <c r="H190" i="36"/>
  <c r="H189" i="36"/>
  <c r="H188" i="36"/>
  <c r="H187" i="36"/>
  <c r="H186" i="36"/>
  <c r="H185" i="36"/>
  <c r="H184" i="36"/>
  <c r="H183" i="36"/>
  <c r="H182" i="36"/>
  <c r="H181" i="36"/>
  <c r="H180" i="36"/>
  <c r="H179" i="36"/>
  <c r="H178" i="36"/>
  <c r="H177" i="36"/>
  <c r="H176" i="36"/>
  <c r="H175" i="36"/>
  <c r="H174" i="36"/>
  <c r="H173" i="36"/>
  <c r="H172" i="36"/>
  <c r="H171" i="36"/>
  <c r="H170" i="36"/>
  <c r="H169" i="36"/>
  <c r="H168" i="36"/>
  <c r="H167" i="36"/>
  <c r="H166" i="36"/>
  <c r="H165" i="36"/>
  <c r="H164" i="36"/>
  <c r="H163" i="36"/>
  <c r="H162" i="36"/>
  <c r="H161" i="36"/>
  <c r="H160" i="36"/>
  <c r="H159" i="36"/>
  <c r="H158" i="36"/>
  <c r="H157" i="36"/>
  <c r="H156" i="36"/>
  <c r="H155" i="36"/>
  <c r="H154" i="36"/>
  <c r="H153" i="36"/>
  <c r="H152" i="36"/>
  <c r="H151" i="36"/>
  <c r="H150" i="36"/>
  <c r="H149" i="36"/>
  <c r="H148" i="36"/>
  <c r="H147" i="36"/>
  <c r="H146" i="36"/>
  <c r="H145" i="36"/>
  <c r="H144" i="36"/>
  <c r="H143" i="36"/>
  <c r="H142" i="36"/>
  <c r="H141" i="36"/>
  <c r="H140" i="36"/>
  <c r="H139" i="36"/>
  <c r="H138" i="36"/>
  <c r="H137" i="36"/>
  <c r="H136" i="36"/>
  <c r="H135" i="36"/>
  <c r="H134" i="36"/>
  <c r="H133" i="36"/>
  <c r="H132" i="36"/>
  <c r="H131" i="36"/>
  <c r="H130" i="36"/>
  <c r="H129" i="36"/>
  <c r="H128" i="36"/>
  <c r="H127" i="36"/>
  <c r="H126" i="36"/>
  <c r="H125" i="36"/>
  <c r="H124" i="36"/>
  <c r="H123" i="36"/>
  <c r="H122" i="36"/>
  <c r="H121" i="36"/>
  <c r="H120" i="36"/>
  <c r="H119" i="36"/>
  <c r="H118" i="36"/>
  <c r="H117" i="36"/>
  <c r="H116" i="36"/>
  <c r="H115" i="36"/>
  <c r="H114" i="36"/>
  <c r="H113" i="36"/>
  <c r="H112" i="36"/>
  <c r="H111" i="36"/>
  <c r="H110" i="36"/>
  <c r="H109" i="36"/>
  <c r="H108" i="36"/>
  <c r="H107" i="36"/>
  <c r="H106" i="36"/>
  <c r="H105" i="36"/>
  <c r="H104" i="36"/>
  <c r="H103" i="36"/>
  <c r="H102" i="36"/>
  <c r="H101" i="36"/>
  <c r="H100" i="36"/>
  <c r="H99" i="36"/>
  <c r="H98" i="36"/>
  <c r="H97" i="36"/>
  <c r="H96" i="36"/>
  <c r="H95" i="36"/>
  <c r="H94" i="36"/>
  <c r="H93" i="36"/>
  <c r="H92" i="36"/>
  <c r="H91" i="36"/>
  <c r="H90" i="36"/>
  <c r="H89" i="36"/>
  <c r="H88" i="36"/>
  <c r="H87" i="36"/>
  <c r="H86" i="36"/>
  <c r="H85" i="36"/>
  <c r="H84" i="36"/>
  <c r="H83" i="36"/>
  <c r="H82" i="36"/>
  <c r="H81" i="36"/>
  <c r="H80" i="36"/>
  <c r="H79" i="36"/>
  <c r="H78" i="36"/>
  <c r="H77" i="36"/>
  <c r="H76" i="36"/>
  <c r="H75" i="36"/>
  <c r="H74" i="36"/>
  <c r="H73" i="36"/>
  <c r="H72" i="36"/>
  <c r="H71" i="36"/>
  <c r="H70" i="36"/>
  <c r="H69" i="36"/>
  <c r="H68" i="36"/>
  <c r="H67" i="36"/>
  <c r="H66" i="36"/>
  <c r="H65" i="36"/>
  <c r="H64" i="36"/>
  <c r="H63" i="36"/>
  <c r="H62" i="36"/>
  <c r="H61" i="36"/>
  <c r="H60" i="36"/>
  <c r="H59" i="36"/>
  <c r="H58" i="36"/>
  <c r="H57" i="36"/>
  <c r="H56" i="36"/>
  <c r="H55" i="36"/>
  <c r="H54" i="36"/>
  <c r="H53" i="36"/>
  <c r="H52" i="36"/>
  <c r="H51" i="36"/>
  <c r="H50" i="36"/>
  <c r="H49" i="36"/>
  <c r="H48" i="36"/>
  <c r="H47" i="36"/>
  <c r="H46" i="36"/>
  <c r="H45" i="36"/>
  <c r="H44" i="36"/>
  <c r="H43" i="36"/>
  <c r="H42" i="36"/>
  <c r="H41" i="36"/>
  <c r="H40" i="36"/>
  <c r="H39" i="36"/>
  <c r="H38" i="36"/>
  <c r="H37" i="36"/>
  <c r="H36" i="36"/>
  <c r="H35" i="36"/>
  <c r="H34" i="36"/>
  <c r="H33" i="36"/>
  <c r="H31" i="36"/>
  <c r="H29" i="36"/>
  <c r="H28" i="36"/>
  <c r="E224" i="36"/>
  <c r="D224" i="36"/>
  <c r="C224" i="36"/>
  <c r="W224" i="36" s="1"/>
  <c r="I224" i="36" s="1"/>
  <c r="B224" i="36"/>
  <c r="U224" i="36" s="1"/>
  <c r="A224" i="36"/>
  <c r="E223" i="36"/>
  <c r="D223" i="36"/>
  <c r="C223" i="36"/>
  <c r="W223" i="36" s="1"/>
  <c r="I223" i="36" s="1"/>
  <c r="B223" i="36"/>
  <c r="U223" i="36" s="1"/>
  <c r="AC223" i="36" s="1"/>
  <c r="A223" i="36"/>
  <c r="E222" i="36"/>
  <c r="D222" i="36"/>
  <c r="C222" i="36"/>
  <c r="W222" i="36" s="1"/>
  <c r="I222" i="36" s="1"/>
  <c r="AA222" i="36" s="1"/>
  <c r="B222" i="36"/>
  <c r="U222" i="36" s="1"/>
  <c r="A222" i="36"/>
  <c r="E221" i="36"/>
  <c r="D221" i="36"/>
  <c r="C221" i="36"/>
  <c r="W221" i="36" s="1"/>
  <c r="I221" i="36" s="1"/>
  <c r="B221" i="36"/>
  <c r="U221" i="36" s="1"/>
  <c r="A221" i="36"/>
  <c r="E220" i="36"/>
  <c r="D220" i="36"/>
  <c r="C220" i="36"/>
  <c r="W220" i="36" s="1"/>
  <c r="I220" i="36" s="1"/>
  <c r="B220" i="36"/>
  <c r="U220" i="36" s="1"/>
  <c r="A220" i="36"/>
  <c r="E219" i="36"/>
  <c r="D219" i="36"/>
  <c r="C219" i="36"/>
  <c r="W219" i="36" s="1"/>
  <c r="I219" i="36" s="1"/>
  <c r="B219" i="36"/>
  <c r="U219" i="36" s="1"/>
  <c r="AC219" i="36" s="1"/>
  <c r="A219" i="36"/>
  <c r="E218" i="36"/>
  <c r="D218" i="36"/>
  <c r="C218" i="36"/>
  <c r="W218" i="36" s="1"/>
  <c r="I218" i="36" s="1"/>
  <c r="AA218" i="36" s="1"/>
  <c r="B218" i="36"/>
  <c r="U218" i="36" s="1"/>
  <c r="A218" i="36"/>
  <c r="E217" i="36"/>
  <c r="D217" i="36"/>
  <c r="C217" i="36"/>
  <c r="W217" i="36" s="1"/>
  <c r="I217" i="36" s="1"/>
  <c r="B217" i="36"/>
  <c r="U217" i="36" s="1"/>
  <c r="A217" i="36"/>
  <c r="E216" i="36"/>
  <c r="D216" i="36"/>
  <c r="C216" i="36"/>
  <c r="W216" i="36" s="1"/>
  <c r="I216" i="36" s="1"/>
  <c r="B216" i="36"/>
  <c r="U216" i="36" s="1"/>
  <c r="A216" i="36"/>
  <c r="E215" i="36"/>
  <c r="D215" i="36"/>
  <c r="C215" i="36"/>
  <c r="W215" i="36" s="1"/>
  <c r="I215" i="36" s="1"/>
  <c r="B215" i="36"/>
  <c r="U215" i="36" s="1"/>
  <c r="AC215" i="36" s="1"/>
  <c r="A215" i="36"/>
  <c r="E214" i="36"/>
  <c r="D214" i="36"/>
  <c r="C214" i="36"/>
  <c r="W214" i="36" s="1"/>
  <c r="I214" i="36" s="1"/>
  <c r="AA214" i="36" s="1"/>
  <c r="B214" i="36"/>
  <c r="U214" i="36" s="1"/>
  <c r="A214" i="36"/>
  <c r="E213" i="36"/>
  <c r="D213" i="36"/>
  <c r="C213" i="36"/>
  <c r="W213" i="36" s="1"/>
  <c r="I213" i="36" s="1"/>
  <c r="B213" i="36"/>
  <c r="U213" i="36" s="1"/>
  <c r="A213" i="36"/>
  <c r="E212" i="36"/>
  <c r="D212" i="36"/>
  <c r="C212" i="36"/>
  <c r="W212" i="36" s="1"/>
  <c r="I212" i="36" s="1"/>
  <c r="B212" i="36"/>
  <c r="U212" i="36" s="1"/>
  <c r="A212" i="36"/>
  <c r="E211" i="36"/>
  <c r="D211" i="36"/>
  <c r="C211" i="36"/>
  <c r="W211" i="36" s="1"/>
  <c r="I211" i="36" s="1"/>
  <c r="B211" i="36"/>
  <c r="U211" i="36" s="1"/>
  <c r="AC211" i="36" s="1"/>
  <c r="A211" i="36"/>
  <c r="E210" i="36"/>
  <c r="D210" i="36"/>
  <c r="C210" i="36"/>
  <c r="W210" i="36" s="1"/>
  <c r="I210" i="36" s="1"/>
  <c r="AA210" i="36" s="1"/>
  <c r="B210" i="36"/>
  <c r="U210" i="36" s="1"/>
  <c r="A210" i="36"/>
  <c r="E209" i="36"/>
  <c r="D209" i="36"/>
  <c r="C209" i="36"/>
  <c r="W209" i="36" s="1"/>
  <c r="I209" i="36" s="1"/>
  <c r="B209" i="36"/>
  <c r="U209" i="36" s="1"/>
  <c r="A209" i="36"/>
  <c r="E208" i="36"/>
  <c r="D208" i="36"/>
  <c r="C208" i="36"/>
  <c r="W208" i="36" s="1"/>
  <c r="I208" i="36" s="1"/>
  <c r="B208" i="36"/>
  <c r="U208" i="36" s="1"/>
  <c r="A208" i="36"/>
  <c r="E207" i="36"/>
  <c r="D207" i="36"/>
  <c r="C207" i="36"/>
  <c r="W207" i="36" s="1"/>
  <c r="I207" i="36" s="1"/>
  <c r="B207" i="36"/>
  <c r="U207" i="36" s="1"/>
  <c r="AC207" i="36" s="1"/>
  <c r="A207" i="36"/>
  <c r="E206" i="36"/>
  <c r="D206" i="36"/>
  <c r="C206" i="36"/>
  <c r="W206" i="36" s="1"/>
  <c r="I206" i="36" s="1"/>
  <c r="AA206" i="36" s="1"/>
  <c r="B206" i="36"/>
  <c r="U206" i="36" s="1"/>
  <c r="A206" i="36"/>
  <c r="E205" i="36"/>
  <c r="D205" i="36"/>
  <c r="C205" i="36"/>
  <c r="W205" i="36" s="1"/>
  <c r="I205" i="36" s="1"/>
  <c r="B205" i="36"/>
  <c r="U205" i="36" s="1"/>
  <c r="A205" i="36"/>
  <c r="E204" i="36"/>
  <c r="D204" i="36"/>
  <c r="C204" i="36"/>
  <c r="W204" i="36" s="1"/>
  <c r="I204" i="36" s="1"/>
  <c r="B204" i="36"/>
  <c r="U204" i="36" s="1"/>
  <c r="A204" i="36"/>
  <c r="E203" i="36"/>
  <c r="D203" i="36"/>
  <c r="C203" i="36"/>
  <c r="W203" i="36" s="1"/>
  <c r="I203" i="36" s="1"/>
  <c r="B203" i="36"/>
  <c r="U203" i="36" s="1"/>
  <c r="AC203" i="36" s="1"/>
  <c r="A203" i="36"/>
  <c r="E202" i="36"/>
  <c r="D202" i="36"/>
  <c r="C202" i="36"/>
  <c r="W202" i="36" s="1"/>
  <c r="I202" i="36" s="1"/>
  <c r="AA202" i="36" s="1"/>
  <c r="B202" i="36"/>
  <c r="U202" i="36" s="1"/>
  <c r="A202" i="36"/>
  <c r="E201" i="36"/>
  <c r="D201" i="36"/>
  <c r="C201" i="36"/>
  <c r="W201" i="36" s="1"/>
  <c r="I201" i="36" s="1"/>
  <c r="B201" i="36"/>
  <c r="U201" i="36" s="1"/>
  <c r="A201" i="36"/>
  <c r="E200" i="36"/>
  <c r="D200" i="36"/>
  <c r="C200" i="36"/>
  <c r="W200" i="36" s="1"/>
  <c r="I200" i="36" s="1"/>
  <c r="B200" i="36"/>
  <c r="U200" i="36" s="1"/>
  <c r="A200" i="36"/>
  <c r="E199" i="36"/>
  <c r="D199" i="36"/>
  <c r="C199" i="36"/>
  <c r="W199" i="36" s="1"/>
  <c r="I199" i="36" s="1"/>
  <c r="B199" i="36"/>
  <c r="U199" i="36" s="1"/>
  <c r="AC199" i="36" s="1"/>
  <c r="A199" i="36"/>
  <c r="E198" i="36"/>
  <c r="D198" i="36"/>
  <c r="C198" i="36"/>
  <c r="W198" i="36" s="1"/>
  <c r="I198" i="36" s="1"/>
  <c r="AA198" i="36" s="1"/>
  <c r="B198" i="36"/>
  <c r="U198" i="36" s="1"/>
  <c r="A198" i="36"/>
  <c r="E197" i="36"/>
  <c r="D197" i="36"/>
  <c r="C197" i="36"/>
  <c r="W197" i="36" s="1"/>
  <c r="I197" i="36" s="1"/>
  <c r="B197" i="36"/>
  <c r="U197" i="36" s="1"/>
  <c r="A197" i="36"/>
  <c r="E196" i="36"/>
  <c r="D196" i="36"/>
  <c r="C196" i="36"/>
  <c r="W196" i="36" s="1"/>
  <c r="I196" i="36" s="1"/>
  <c r="B196" i="36"/>
  <c r="U196" i="36" s="1"/>
  <c r="A196" i="36"/>
  <c r="E195" i="36"/>
  <c r="D195" i="36"/>
  <c r="C195" i="36"/>
  <c r="W195" i="36" s="1"/>
  <c r="I195" i="36" s="1"/>
  <c r="B195" i="36"/>
  <c r="U195" i="36" s="1"/>
  <c r="AC195" i="36" s="1"/>
  <c r="A195" i="36"/>
  <c r="E194" i="36"/>
  <c r="D194" i="36"/>
  <c r="C194" i="36"/>
  <c r="W194" i="36" s="1"/>
  <c r="I194" i="36" s="1"/>
  <c r="AA194" i="36" s="1"/>
  <c r="B194" i="36"/>
  <c r="U194" i="36" s="1"/>
  <c r="A194" i="36"/>
  <c r="E193" i="36"/>
  <c r="D193" i="36"/>
  <c r="C193" i="36"/>
  <c r="W193" i="36" s="1"/>
  <c r="I193" i="36" s="1"/>
  <c r="B193" i="36"/>
  <c r="U193" i="36" s="1"/>
  <c r="A193" i="36"/>
  <c r="E192" i="36"/>
  <c r="D192" i="36"/>
  <c r="C192" i="36"/>
  <c r="W192" i="36" s="1"/>
  <c r="I192" i="36" s="1"/>
  <c r="B192" i="36"/>
  <c r="U192" i="36" s="1"/>
  <c r="A192" i="36"/>
  <c r="E191" i="36"/>
  <c r="D191" i="36"/>
  <c r="C191" i="36"/>
  <c r="W191" i="36" s="1"/>
  <c r="I191" i="36" s="1"/>
  <c r="B191" i="36"/>
  <c r="U191" i="36" s="1"/>
  <c r="AC191" i="36" s="1"/>
  <c r="A191" i="36"/>
  <c r="E190" i="36"/>
  <c r="D190" i="36"/>
  <c r="C190" i="36"/>
  <c r="W190" i="36" s="1"/>
  <c r="I190" i="36" s="1"/>
  <c r="AA190" i="36" s="1"/>
  <c r="B190" i="36"/>
  <c r="U190" i="36" s="1"/>
  <c r="A190" i="36"/>
  <c r="E189" i="36"/>
  <c r="D189" i="36"/>
  <c r="C189" i="36"/>
  <c r="W189" i="36" s="1"/>
  <c r="I189" i="36" s="1"/>
  <c r="B189" i="36"/>
  <c r="U189" i="36" s="1"/>
  <c r="A189" i="36"/>
  <c r="E188" i="36"/>
  <c r="D188" i="36"/>
  <c r="C188" i="36"/>
  <c r="W188" i="36" s="1"/>
  <c r="I188" i="36" s="1"/>
  <c r="B188" i="36"/>
  <c r="U188" i="36" s="1"/>
  <c r="A188" i="36"/>
  <c r="E187" i="36"/>
  <c r="D187" i="36"/>
  <c r="C187" i="36"/>
  <c r="W187" i="36" s="1"/>
  <c r="I187" i="36" s="1"/>
  <c r="B187" i="36"/>
  <c r="U187" i="36" s="1"/>
  <c r="AC187" i="36" s="1"/>
  <c r="A187" i="36"/>
  <c r="E186" i="36"/>
  <c r="D186" i="36"/>
  <c r="C186" i="36"/>
  <c r="W186" i="36" s="1"/>
  <c r="I186" i="36" s="1"/>
  <c r="AA186" i="36" s="1"/>
  <c r="B186" i="36"/>
  <c r="U186" i="36" s="1"/>
  <c r="A186" i="36"/>
  <c r="E185" i="36"/>
  <c r="D185" i="36"/>
  <c r="C185" i="36"/>
  <c r="W185" i="36" s="1"/>
  <c r="I185" i="36" s="1"/>
  <c r="B185" i="36"/>
  <c r="U185" i="36" s="1"/>
  <c r="A185" i="36"/>
  <c r="E184" i="36"/>
  <c r="D184" i="36"/>
  <c r="C184" i="36"/>
  <c r="W184" i="36" s="1"/>
  <c r="I184" i="36" s="1"/>
  <c r="B184" i="36"/>
  <c r="U184" i="36" s="1"/>
  <c r="A184" i="36"/>
  <c r="E183" i="36"/>
  <c r="D183" i="36"/>
  <c r="C183" i="36"/>
  <c r="W183" i="36" s="1"/>
  <c r="I183" i="36" s="1"/>
  <c r="B183" i="36"/>
  <c r="U183" i="36" s="1"/>
  <c r="AC183" i="36" s="1"/>
  <c r="A183" i="36"/>
  <c r="E182" i="36"/>
  <c r="D182" i="36"/>
  <c r="C182" i="36"/>
  <c r="W182" i="36" s="1"/>
  <c r="I182" i="36" s="1"/>
  <c r="AA182" i="36" s="1"/>
  <c r="B182" i="36"/>
  <c r="U182" i="36" s="1"/>
  <c r="A182" i="36"/>
  <c r="E181" i="36"/>
  <c r="D181" i="36"/>
  <c r="C181" i="36"/>
  <c r="W181" i="36" s="1"/>
  <c r="I181" i="36" s="1"/>
  <c r="B181" i="36"/>
  <c r="U181" i="36" s="1"/>
  <c r="A181" i="36"/>
  <c r="E180" i="36"/>
  <c r="D180" i="36"/>
  <c r="C180" i="36"/>
  <c r="W180" i="36" s="1"/>
  <c r="I180" i="36" s="1"/>
  <c r="B180" i="36"/>
  <c r="U180" i="36" s="1"/>
  <c r="A180" i="36"/>
  <c r="E179" i="36"/>
  <c r="D179" i="36"/>
  <c r="C179" i="36"/>
  <c r="W179" i="36" s="1"/>
  <c r="I179" i="36" s="1"/>
  <c r="B179" i="36"/>
  <c r="U179" i="36" s="1"/>
  <c r="AC179" i="36" s="1"/>
  <c r="A179" i="36"/>
  <c r="E178" i="36"/>
  <c r="D178" i="36"/>
  <c r="C178" i="36"/>
  <c r="W178" i="36" s="1"/>
  <c r="I178" i="36" s="1"/>
  <c r="AA178" i="36" s="1"/>
  <c r="B178" i="36"/>
  <c r="U178" i="36" s="1"/>
  <c r="A178" i="36"/>
  <c r="E177" i="36"/>
  <c r="D177" i="36"/>
  <c r="C177" i="36"/>
  <c r="W177" i="36" s="1"/>
  <c r="I177" i="36" s="1"/>
  <c r="B177" i="36"/>
  <c r="U177" i="36" s="1"/>
  <c r="A177" i="36"/>
  <c r="E176" i="36"/>
  <c r="D176" i="36"/>
  <c r="C176" i="36"/>
  <c r="W176" i="36" s="1"/>
  <c r="I176" i="36" s="1"/>
  <c r="B176" i="36"/>
  <c r="U176" i="36" s="1"/>
  <c r="A176" i="36"/>
  <c r="E175" i="36"/>
  <c r="D175" i="36"/>
  <c r="C175" i="36"/>
  <c r="W175" i="36" s="1"/>
  <c r="I175" i="36" s="1"/>
  <c r="B175" i="36"/>
  <c r="U175" i="36" s="1"/>
  <c r="AC175" i="36" s="1"/>
  <c r="A175" i="36"/>
  <c r="E174" i="36"/>
  <c r="D174" i="36"/>
  <c r="C174" i="36"/>
  <c r="W174" i="36" s="1"/>
  <c r="I174" i="36" s="1"/>
  <c r="AA174" i="36" s="1"/>
  <c r="B174" i="36"/>
  <c r="U174" i="36" s="1"/>
  <c r="A174" i="36"/>
  <c r="E173" i="36"/>
  <c r="D173" i="36"/>
  <c r="C173" i="36"/>
  <c r="W173" i="36" s="1"/>
  <c r="I173" i="36" s="1"/>
  <c r="B173" i="36"/>
  <c r="U173" i="36" s="1"/>
  <c r="A173" i="36"/>
  <c r="E172" i="36"/>
  <c r="D172" i="36"/>
  <c r="C172" i="36"/>
  <c r="W172" i="36" s="1"/>
  <c r="I172" i="36" s="1"/>
  <c r="B172" i="36"/>
  <c r="U172" i="36" s="1"/>
  <c r="A172" i="36"/>
  <c r="E171" i="36"/>
  <c r="D171" i="36"/>
  <c r="C171" i="36"/>
  <c r="W171" i="36" s="1"/>
  <c r="I171" i="36" s="1"/>
  <c r="B171" i="36"/>
  <c r="U171" i="36" s="1"/>
  <c r="AC171" i="36" s="1"/>
  <c r="A171" i="36"/>
  <c r="E170" i="36"/>
  <c r="D170" i="36"/>
  <c r="C170" i="36"/>
  <c r="W170" i="36" s="1"/>
  <c r="I170" i="36" s="1"/>
  <c r="AA170" i="36" s="1"/>
  <c r="B170" i="36"/>
  <c r="U170" i="36" s="1"/>
  <c r="A170" i="36"/>
  <c r="E169" i="36"/>
  <c r="D169" i="36"/>
  <c r="C169" i="36"/>
  <c r="W169" i="36" s="1"/>
  <c r="I169" i="36" s="1"/>
  <c r="B169" i="36"/>
  <c r="U169" i="36" s="1"/>
  <c r="A169" i="36"/>
  <c r="E168" i="36"/>
  <c r="D168" i="36"/>
  <c r="C168" i="36"/>
  <c r="W168" i="36" s="1"/>
  <c r="I168" i="36" s="1"/>
  <c r="B168" i="36"/>
  <c r="U168" i="36" s="1"/>
  <c r="A168" i="36"/>
  <c r="E167" i="36"/>
  <c r="D167" i="36"/>
  <c r="C167" i="36"/>
  <c r="W167" i="36" s="1"/>
  <c r="I167" i="36" s="1"/>
  <c r="B167" i="36"/>
  <c r="U167" i="36" s="1"/>
  <c r="AC167" i="36" s="1"/>
  <c r="A167" i="36"/>
  <c r="E166" i="36"/>
  <c r="D166" i="36"/>
  <c r="C166" i="36"/>
  <c r="W166" i="36" s="1"/>
  <c r="I166" i="36" s="1"/>
  <c r="AA166" i="36" s="1"/>
  <c r="B166" i="36"/>
  <c r="U166" i="36" s="1"/>
  <c r="A166" i="36"/>
  <c r="E165" i="36"/>
  <c r="D165" i="36"/>
  <c r="C165" i="36"/>
  <c r="W165" i="36" s="1"/>
  <c r="I165" i="36" s="1"/>
  <c r="B165" i="36"/>
  <c r="U165" i="36" s="1"/>
  <c r="A165" i="36"/>
  <c r="E164" i="36"/>
  <c r="D164" i="36"/>
  <c r="C164" i="36"/>
  <c r="W164" i="36" s="1"/>
  <c r="I164" i="36" s="1"/>
  <c r="B164" i="36"/>
  <c r="U164" i="36" s="1"/>
  <c r="A164" i="36"/>
  <c r="E163" i="36"/>
  <c r="D163" i="36"/>
  <c r="C163" i="36"/>
  <c r="W163" i="36" s="1"/>
  <c r="I163" i="36" s="1"/>
  <c r="B163" i="36"/>
  <c r="U163" i="36" s="1"/>
  <c r="AC163" i="36" s="1"/>
  <c r="A163" i="36"/>
  <c r="E162" i="36"/>
  <c r="D162" i="36"/>
  <c r="C162" i="36"/>
  <c r="W162" i="36" s="1"/>
  <c r="I162" i="36" s="1"/>
  <c r="AA162" i="36" s="1"/>
  <c r="B162" i="36"/>
  <c r="U162" i="36" s="1"/>
  <c r="A162" i="36"/>
  <c r="E161" i="36"/>
  <c r="D161" i="36"/>
  <c r="C161" i="36"/>
  <c r="W161" i="36" s="1"/>
  <c r="I161" i="36" s="1"/>
  <c r="B161" i="36"/>
  <c r="U161" i="36" s="1"/>
  <c r="A161" i="36"/>
  <c r="E160" i="36"/>
  <c r="D160" i="36"/>
  <c r="C160" i="36"/>
  <c r="W160" i="36" s="1"/>
  <c r="I160" i="36" s="1"/>
  <c r="B160" i="36"/>
  <c r="U160" i="36" s="1"/>
  <c r="A160" i="36"/>
  <c r="E159" i="36"/>
  <c r="D159" i="36"/>
  <c r="C159" i="36"/>
  <c r="W159" i="36" s="1"/>
  <c r="I159" i="36" s="1"/>
  <c r="B159" i="36"/>
  <c r="U159" i="36" s="1"/>
  <c r="AC159" i="36" s="1"/>
  <c r="A159" i="36"/>
  <c r="E158" i="36"/>
  <c r="D158" i="36"/>
  <c r="C158" i="36"/>
  <c r="W158" i="36" s="1"/>
  <c r="I158" i="36" s="1"/>
  <c r="AA158" i="36" s="1"/>
  <c r="B158" i="36"/>
  <c r="U158" i="36" s="1"/>
  <c r="A158" i="36"/>
  <c r="E157" i="36"/>
  <c r="D157" i="36"/>
  <c r="C157" i="36"/>
  <c r="W157" i="36" s="1"/>
  <c r="I157" i="36" s="1"/>
  <c r="B157" i="36"/>
  <c r="U157" i="36" s="1"/>
  <c r="A157" i="36"/>
  <c r="E156" i="36"/>
  <c r="D156" i="36"/>
  <c r="C156" i="36"/>
  <c r="W156" i="36" s="1"/>
  <c r="I156" i="36" s="1"/>
  <c r="B156" i="36"/>
  <c r="U156" i="36" s="1"/>
  <c r="A156" i="36"/>
  <c r="E155" i="36"/>
  <c r="D155" i="36"/>
  <c r="C155" i="36"/>
  <c r="W155" i="36" s="1"/>
  <c r="I155" i="36" s="1"/>
  <c r="B155" i="36"/>
  <c r="U155" i="36" s="1"/>
  <c r="AC155" i="36" s="1"/>
  <c r="A155" i="36"/>
  <c r="E154" i="36"/>
  <c r="D154" i="36"/>
  <c r="C154" i="36"/>
  <c r="W154" i="36" s="1"/>
  <c r="I154" i="36" s="1"/>
  <c r="AA154" i="36" s="1"/>
  <c r="B154" i="36"/>
  <c r="U154" i="36" s="1"/>
  <c r="A154" i="36"/>
  <c r="E153" i="36"/>
  <c r="D153" i="36"/>
  <c r="C153" i="36"/>
  <c r="W153" i="36" s="1"/>
  <c r="I153" i="36" s="1"/>
  <c r="B153" i="36"/>
  <c r="U153" i="36" s="1"/>
  <c r="A153" i="36"/>
  <c r="E152" i="36"/>
  <c r="D152" i="36"/>
  <c r="C152" i="36"/>
  <c r="W152" i="36" s="1"/>
  <c r="I152" i="36" s="1"/>
  <c r="B152" i="36"/>
  <c r="U152" i="36" s="1"/>
  <c r="A152" i="36"/>
  <c r="E151" i="36"/>
  <c r="D151" i="36"/>
  <c r="C151" i="36"/>
  <c r="W151" i="36" s="1"/>
  <c r="I151" i="36" s="1"/>
  <c r="B151" i="36"/>
  <c r="U151" i="36" s="1"/>
  <c r="AC151" i="36" s="1"/>
  <c r="A151" i="36"/>
  <c r="E150" i="36"/>
  <c r="D150" i="36"/>
  <c r="C150" i="36"/>
  <c r="W150" i="36" s="1"/>
  <c r="I150" i="36" s="1"/>
  <c r="AA150" i="36" s="1"/>
  <c r="B150" i="36"/>
  <c r="U150" i="36" s="1"/>
  <c r="A150" i="36"/>
  <c r="E149" i="36"/>
  <c r="D149" i="36"/>
  <c r="C149" i="36"/>
  <c r="W149" i="36" s="1"/>
  <c r="I149" i="36" s="1"/>
  <c r="B149" i="36"/>
  <c r="U149" i="36" s="1"/>
  <c r="A149" i="36"/>
  <c r="E148" i="36"/>
  <c r="D148" i="36"/>
  <c r="C148" i="36"/>
  <c r="W148" i="36" s="1"/>
  <c r="I148" i="36" s="1"/>
  <c r="B148" i="36"/>
  <c r="U148" i="36" s="1"/>
  <c r="A148" i="36"/>
  <c r="E147" i="36"/>
  <c r="D147" i="36"/>
  <c r="C147" i="36"/>
  <c r="W147" i="36" s="1"/>
  <c r="I147" i="36" s="1"/>
  <c r="B147" i="36"/>
  <c r="U147" i="36" s="1"/>
  <c r="AC147" i="36" s="1"/>
  <c r="A147" i="36"/>
  <c r="E146" i="36"/>
  <c r="D146" i="36"/>
  <c r="C146" i="36"/>
  <c r="W146" i="36" s="1"/>
  <c r="I146" i="36" s="1"/>
  <c r="AA146" i="36" s="1"/>
  <c r="B146" i="36"/>
  <c r="U146" i="36" s="1"/>
  <c r="A146" i="36"/>
  <c r="E145" i="36"/>
  <c r="D145" i="36"/>
  <c r="C145" i="36"/>
  <c r="W145" i="36" s="1"/>
  <c r="I145" i="36" s="1"/>
  <c r="B145" i="36"/>
  <c r="U145" i="36" s="1"/>
  <c r="A145" i="36"/>
  <c r="E144" i="36"/>
  <c r="D144" i="36"/>
  <c r="C144" i="36"/>
  <c r="W144" i="36" s="1"/>
  <c r="I144" i="36" s="1"/>
  <c r="B144" i="36"/>
  <c r="U144" i="36" s="1"/>
  <c r="A144" i="36"/>
  <c r="E143" i="36"/>
  <c r="D143" i="36"/>
  <c r="C143" i="36"/>
  <c r="W143" i="36" s="1"/>
  <c r="I143" i="36" s="1"/>
  <c r="B143" i="36"/>
  <c r="U143" i="36" s="1"/>
  <c r="AC143" i="36" s="1"/>
  <c r="A143" i="36"/>
  <c r="E142" i="36"/>
  <c r="D142" i="36"/>
  <c r="C142" i="36"/>
  <c r="W142" i="36" s="1"/>
  <c r="I142" i="36" s="1"/>
  <c r="AA142" i="36" s="1"/>
  <c r="B142" i="36"/>
  <c r="U142" i="36" s="1"/>
  <c r="A142" i="36"/>
  <c r="E141" i="36"/>
  <c r="D141" i="36"/>
  <c r="C141" i="36"/>
  <c r="W141" i="36" s="1"/>
  <c r="I141" i="36" s="1"/>
  <c r="B141" i="36"/>
  <c r="U141" i="36" s="1"/>
  <c r="A141" i="36"/>
  <c r="E140" i="36"/>
  <c r="D140" i="36"/>
  <c r="C140" i="36"/>
  <c r="W140" i="36" s="1"/>
  <c r="I140" i="36" s="1"/>
  <c r="B140" i="36"/>
  <c r="U140" i="36" s="1"/>
  <c r="A140" i="36"/>
  <c r="E139" i="36"/>
  <c r="D139" i="36"/>
  <c r="C139" i="36"/>
  <c r="W139" i="36" s="1"/>
  <c r="I139" i="36" s="1"/>
  <c r="B139" i="36"/>
  <c r="U139" i="36" s="1"/>
  <c r="AC139" i="36" s="1"/>
  <c r="A139" i="36"/>
  <c r="E138" i="36"/>
  <c r="D138" i="36"/>
  <c r="C138" i="36"/>
  <c r="W138" i="36" s="1"/>
  <c r="I138" i="36" s="1"/>
  <c r="AA138" i="36" s="1"/>
  <c r="B138" i="36"/>
  <c r="U138" i="36" s="1"/>
  <c r="A138" i="36"/>
  <c r="E137" i="36"/>
  <c r="D137" i="36"/>
  <c r="C137" i="36"/>
  <c r="W137" i="36" s="1"/>
  <c r="I137" i="36" s="1"/>
  <c r="B137" i="36"/>
  <c r="U137" i="36" s="1"/>
  <c r="A137" i="36"/>
  <c r="E136" i="36"/>
  <c r="D136" i="36"/>
  <c r="C136" i="36"/>
  <c r="W136" i="36" s="1"/>
  <c r="I136" i="36" s="1"/>
  <c r="B136" i="36"/>
  <c r="U136" i="36" s="1"/>
  <c r="A136" i="36"/>
  <c r="E135" i="36"/>
  <c r="D135" i="36"/>
  <c r="C135" i="36"/>
  <c r="W135" i="36" s="1"/>
  <c r="I135" i="36" s="1"/>
  <c r="B135" i="36"/>
  <c r="U135" i="36" s="1"/>
  <c r="AC135" i="36" s="1"/>
  <c r="A135" i="36"/>
  <c r="E134" i="36"/>
  <c r="D134" i="36"/>
  <c r="C134" i="36"/>
  <c r="W134" i="36" s="1"/>
  <c r="I134" i="36" s="1"/>
  <c r="AA134" i="36" s="1"/>
  <c r="B134" i="36"/>
  <c r="U134" i="36" s="1"/>
  <c r="A134" i="36"/>
  <c r="E133" i="36"/>
  <c r="D133" i="36"/>
  <c r="C133" i="36"/>
  <c r="W133" i="36" s="1"/>
  <c r="I133" i="36" s="1"/>
  <c r="B133" i="36"/>
  <c r="U133" i="36" s="1"/>
  <c r="A133" i="36"/>
  <c r="E132" i="36"/>
  <c r="D132" i="36"/>
  <c r="C132" i="36"/>
  <c r="W132" i="36" s="1"/>
  <c r="I132" i="36" s="1"/>
  <c r="B132" i="36"/>
  <c r="U132" i="36" s="1"/>
  <c r="A132" i="36"/>
  <c r="E131" i="36"/>
  <c r="D131" i="36"/>
  <c r="C131" i="36"/>
  <c r="W131" i="36" s="1"/>
  <c r="I131" i="36" s="1"/>
  <c r="B131" i="36"/>
  <c r="U131" i="36" s="1"/>
  <c r="AC131" i="36" s="1"/>
  <c r="A131" i="36"/>
  <c r="E130" i="36"/>
  <c r="D130" i="36"/>
  <c r="C130" i="36"/>
  <c r="W130" i="36" s="1"/>
  <c r="I130" i="36" s="1"/>
  <c r="AA130" i="36" s="1"/>
  <c r="B130" i="36"/>
  <c r="U130" i="36" s="1"/>
  <c r="A130" i="36"/>
  <c r="E129" i="36"/>
  <c r="D129" i="36"/>
  <c r="C129" i="36"/>
  <c r="W129" i="36" s="1"/>
  <c r="I129" i="36" s="1"/>
  <c r="B129" i="36"/>
  <c r="U129" i="36" s="1"/>
  <c r="A129" i="36"/>
  <c r="E128" i="36"/>
  <c r="D128" i="36"/>
  <c r="C128" i="36"/>
  <c r="W128" i="36" s="1"/>
  <c r="I128" i="36" s="1"/>
  <c r="B128" i="36"/>
  <c r="U128" i="36" s="1"/>
  <c r="A128" i="36"/>
  <c r="E127" i="36"/>
  <c r="D127" i="36"/>
  <c r="C127" i="36"/>
  <c r="W127" i="36" s="1"/>
  <c r="I127" i="36" s="1"/>
  <c r="B127" i="36"/>
  <c r="U127" i="36" s="1"/>
  <c r="AC127" i="36" s="1"/>
  <c r="A127" i="36"/>
  <c r="E126" i="36"/>
  <c r="D126" i="36"/>
  <c r="C126" i="36"/>
  <c r="W126" i="36" s="1"/>
  <c r="I126" i="36" s="1"/>
  <c r="AA126" i="36" s="1"/>
  <c r="B126" i="36"/>
  <c r="U126" i="36" s="1"/>
  <c r="A126" i="36"/>
  <c r="E125" i="36"/>
  <c r="D125" i="36"/>
  <c r="C125" i="36"/>
  <c r="W125" i="36" s="1"/>
  <c r="I125" i="36" s="1"/>
  <c r="B125" i="36"/>
  <c r="U125" i="36" s="1"/>
  <c r="A125" i="36"/>
  <c r="E124" i="36"/>
  <c r="D124" i="36"/>
  <c r="C124" i="36"/>
  <c r="W124" i="36" s="1"/>
  <c r="I124" i="36" s="1"/>
  <c r="B124" i="36"/>
  <c r="U124" i="36" s="1"/>
  <c r="A124" i="36"/>
  <c r="E123" i="36"/>
  <c r="D123" i="36"/>
  <c r="C123" i="36"/>
  <c r="W123" i="36" s="1"/>
  <c r="I123" i="36" s="1"/>
  <c r="B123" i="36"/>
  <c r="U123" i="36" s="1"/>
  <c r="AC123" i="36" s="1"/>
  <c r="A123" i="36"/>
  <c r="E122" i="36"/>
  <c r="D122" i="36"/>
  <c r="C122" i="36"/>
  <c r="W122" i="36" s="1"/>
  <c r="I122" i="36" s="1"/>
  <c r="AA122" i="36" s="1"/>
  <c r="B122" i="36"/>
  <c r="U122" i="36" s="1"/>
  <c r="A122" i="36"/>
  <c r="E121" i="36"/>
  <c r="D121" i="36"/>
  <c r="C121" i="36"/>
  <c r="W121" i="36" s="1"/>
  <c r="I121" i="36" s="1"/>
  <c r="B121" i="36"/>
  <c r="U121" i="36" s="1"/>
  <c r="A121" i="36"/>
  <c r="E120" i="36"/>
  <c r="D120" i="36"/>
  <c r="C120" i="36"/>
  <c r="W120" i="36" s="1"/>
  <c r="I120" i="36" s="1"/>
  <c r="B120" i="36"/>
  <c r="U120" i="36" s="1"/>
  <c r="A120" i="36"/>
  <c r="E119" i="36"/>
  <c r="D119" i="36"/>
  <c r="C119" i="36"/>
  <c r="W119" i="36" s="1"/>
  <c r="I119" i="36" s="1"/>
  <c r="B119" i="36"/>
  <c r="U119" i="36" s="1"/>
  <c r="AC119" i="36" s="1"/>
  <c r="A119" i="36"/>
  <c r="E118" i="36"/>
  <c r="D118" i="36"/>
  <c r="C118" i="36"/>
  <c r="W118" i="36" s="1"/>
  <c r="I118" i="36" s="1"/>
  <c r="AA118" i="36" s="1"/>
  <c r="B118" i="36"/>
  <c r="U118" i="36" s="1"/>
  <c r="A118" i="36"/>
  <c r="E117" i="36"/>
  <c r="D117" i="36"/>
  <c r="C117" i="36"/>
  <c r="W117" i="36" s="1"/>
  <c r="I117" i="36" s="1"/>
  <c r="B117" i="36"/>
  <c r="U117" i="36" s="1"/>
  <c r="A117" i="36"/>
  <c r="E116" i="36"/>
  <c r="D116" i="36"/>
  <c r="C116" i="36"/>
  <c r="W116" i="36" s="1"/>
  <c r="I116" i="36" s="1"/>
  <c r="B116" i="36"/>
  <c r="U116" i="36" s="1"/>
  <c r="A116" i="36"/>
  <c r="E115" i="36"/>
  <c r="D115" i="36"/>
  <c r="C115" i="36"/>
  <c r="W115" i="36" s="1"/>
  <c r="I115" i="36" s="1"/>
  <c r="B115" i="36"/>
  <c r="U115" i="36" s="1"/>
  <c r="AC115" i="36" s="1"/>
  <c r="A115" i="36"/>
  <c r="E114" i="36"/>
  <c r="D114" i="36"/>
  <c r="C114" i="36"/>
  <c r="W114" i="36" s="1"/>
  <c r="I114" i="36" s="1"/>
  <c r="AA114" i="36" s="1"/>
  <c r="B114" i="36"/>
  <c r="U114" i="36" s="1"/>
  <c r="A114" i="36"/>
  <c r="E113" i="36"/>
  <c r="D113" i="36"/>
  <c r="C113" i="36"/>
  <c r="W113" i="36" s="1"/>
  <c r="I113" i="36" s="1"/>
  <c r="B113" i="36"/>
  <c r="U113" i="36" s="1"/>
  <c r="A113" i="36"/>
  <c r="E112" i="36"/>
  <c r="D112" i="36"/>
  <c r="C112" i="36"/>
  <c r="W112" i="36" s="1"/>
  <c r="I112" i="36" s="1"/>
  <c r="B112" i="36"/>
  <c r="U112" i="36" s="1"/>
  <c r="A112" i="36"/>
  <c r="E111" i="36"/>
  <c r="D111" i="36"/>
  <c r="C111" i="36"/>
  <c r="W111" i="36" s="1"/>
  <c r="I111" i="36" s="1"/>
  <c r="B111" i="36"/>
  <c r="U111" i="36" s="1"/>
  <c r="AC111" i="36" s="1"/>
  <c r="A111" i="36"/>
  <c r="E110" i="36"/>
  <c r="D110" i="36"/>
  <c r="C110" i="36"/>
  <c r="W110" i="36" s="1"/>
  <c r="I110" i="36" s="1"/>
  <c r="AA110" i="36" s="1"/>
  <c r="B110" i="36"/>
  <c r="U110" i="36" s="1"/>
  <c r="A110" i="36"/>
  <c r="E109" i="36"/>
  <c r="D109" i="36"/>
  <c r="C109" i="36"/>
  <c r="W109" i="36" s="1"/>
  <c r="I109" i="36" s="1"/>
  <c r="B109" i="36"/>
  <c r="U109" i="36" s="1"/>
  <c r="A109" i="36"/>
  <c r="E108" i="36"/>
  <c r="D108" i="36"/>
  <c r="C108" i="36"/>
  <c r="W108" i="36" s="1"/>
  <c r="I108" i="36" s="1"/>
  <c r="B108" i="36"/>
  <c r="U108" i="36" s="1"/>
  <c r="A108" i="36"/>
  <c r="E107" i="36"/>
  <c r="D107" i="36"/>
  <c r="C107" i="36"/>
  <c r="W107" i="36" s="1"/>
  <c r="I107" i="36" s="1"/>
  <c r="B107" i="36"/>
  <c r="U107" i="36" s="1"/>
  <c r="AC107" i="36" s="1"/>
  <c r="A107" i="36"/>
  <c r="E106" i="36"/>
  <c r="D106" i="36"/>
  <c r="C106" i="36"/>
  <c r="W106" i="36" s="1"/>
  <c r="I106" i="36" s="1"/>
  <c r="AA106" i="36" s="1"/>
  <c r="B106" i="36"/>
  <c r="U106" i="36" s="1"/>
  <c r="A106" i="36"/>
  <c r="E105" i="36"/>
  <c r="D105" i="36"/>
  <c r="C105" i="36"/>
  <c r="W105" i="36" s="1"/>
  <c r="I105" i="36" s="1"/>
  <c r="B105" i="36"/>
  <c r="U105" i="36" s="1"/>
  <c r="A105" i="36"/>
  <c r="E104" i="36"/>
  <c r="D104" i="36"/>
  <c r="C104" i="36"/>
  <c r="W104" i="36" s="1"/>
  <c r="I104" i="36" s="1"/>
  <c r="B104" i="36"/>
  <c r="U104" i="36" s="1"/>
  <c r="A104" i="36"/>
  <c r="E103" i="36"/>
  <c r="D103" i="36"/>
  <c r="C103" i="36"/>
  <c r="W103" i="36" s="1"/>
  <c r="I103" i="36" s="1"/>
  <c r="B103" i="36"/>
  <c r="U103" i="36" s="1"/>
  <c r="AC103" i="36" s="1"/>
  <c r="A103" i="36"/>
  <c r="E102" i="36"/>
  <c r="D102" i="36"/>
  <c r="C102" i="36"/>
  <c r="W102" i="36" s="1"/>
  <c r="I102" i="36" s="1"/>
  <c r="AA102" i="36" s="1"/>
  <c r="B102" i="36"/>
  <c r="U102" i="36" s="1"/>
  <c r="A102" i="36"/>
  <c r="E101" i="36"/>
  <c r="D101" i="36"/>
  <c r="C101" i="36"/>
  <c r="W101" i="36" s="1"/>
  <c r="I101" i="36" s="1"/>
  <c r="B101" i="36"/>
  <c r="U101" i="36" s="1"/>
  <c r="A101" i="36"/>
  <c r="E100" i="36"/>
  <c r="D100" i="36"/>
  <c r="C100" i="36"/>
  <c r="W100" i="36" s="1"/>
  <c r="I100" i="36" s="1"/>
  <c r="B100" i="36"/>
  <c r="U100" i="36" s="1"/>
  <c r="A100" i="36"/>
  <c r="E99" i="36"/>
  <c r="D99" i="36"/>
  <c r="C99" i="36"/>
  <c r="W99" i="36" s="1"/>
  <c r="I99" i="36" s="1"/>
  <c r="B99" i="36"/>
  <c r="U99" i="36" s="1"/>
  <c r="AC99" i="36" s="1"/>
  <c r="A99" i="36"/>
  <c r="E98" i="36"/>
  <c r="D98" i="36"/>
  <c r="C98" i="36"/>
  <c r="W98" i="36" s="1"/>
  <c r="I98" i="36" s="1"/>
  <c r="AA98" i="36" s="1"/>
  <c r="B98" i="36"/>
  <c r="U98" i="36" s="1"/>
  <c r="A98" i="36"/>
  <c r="E97" i="36"/>
  <c r="D97" i="36"/>
  <c r="C97" i="36"/>
  <c r="W97" i="36" s="1"/>
  <c r="I97" i="36" s="1"/>
  <c r="B97" i="36"/>
  <c r="U97" i="36" s="1"/>
  <c r="A97" i="36"/>
  <c r="E96" i="36"/>
  <c r="D96" i="36"/>
  <c r="C96" i="36"/>
  <c r="W96" i="36" s="1"/>
  <c r="I96" i="36" s="1"/>
  <c r="B96" i="36"/>
  <c r="U96" i="36" s="1"/>
  <c r="A96" i="36"/>
  <c r="E95" i="36"/>
  <c r="D95" i="36"/>
  <c r="C95" i="36"/>
  <c r="W95" i="36" s="1"/>
  <c r="I95" i="36" s="1"/>
  <c r="B95" i="36"/>
  <c r="U95" i="36" s="1"/>
  <c r="AC95" i="36" s="1"/>
  <c r="A95" i="36"/>
  <c r="E94" i="36"/>
  <c r="D94" i="36"/>
  <c r="C94" i="36"/>
  <c r="W94" i="36" s="1"/>
  <c r="I94" i="36" s="1"/>
  <c r="AA94" i="36" s="1"/>
  <c r="B94" i="36"/>
  <c r="U94" i="36" s="1"/>
  <c r="A94" i="36"/>
  <c r="E93" i="36"/>
  <c r="D93" i="36"/>
  <c r="C93" i="36"/>
  <c r="W93" i="36" s="1"/>
  <c r="I93" i="36" s="1"/>
  <c r="B93" i="36"/>
  <c r="U93" i="36" s="1"/>
  <c r="A93" i="36"/>
  <c r="E92" i="36"/>
  <c r="D92" i="36"/>
  <c r="C92" i="36"/>
  <c r="W92" i="36" s="1"/>
  <c r="I92" i="36" s="1"/>
  <c r="B92" i="36"/>
  <c r="U92" i="36" s="1"/>
  <c r="A92" i="36"/>
  <c r="E91" i="36"/>
  <c r="D91" i="36"/>
  <c r="C91" i="36"/>
  <c r="W91" i="36" s="1"/>
  <c r="I91" i="36" s="1"/>
  <c r="B91" i="36"/>
  <c r="U91" i="36" s="1"/>
  <c r="AC91" i="36" s="1"/>
  <c r="A91" i="36"/>
  <c r="E90" i="36"/>
  <c r="D90" i="36"/>
  <c r="C90" i="36"/>
  <c r="W90" i="36" s="1"/>
  <c r="I90" i="36" s="1"/>
  <c r="AA90" i="36" s="1"/>
  <c r="B90" i="36"/>
  <c r="U90" i="36" s="1"/>
  <c r="A90" i="36"/>
  <c r="E89" i="36"/>
  <c r="D89" i="36"/>
  <c r="C89" i="36"/>
  <c r="W89" i="36" s="1"/>
  <c r="I89" i="36" s="1"/>
  <c r="B89" i="36"/>
  <c r="U89" i="36" s="1"/>
  <c r="A89" i="36"/>
  <c r="E88" i="36"/>
  <c r="D88" i="36"/>
  <c r="C88" i="36"/>
  <c r="W88" i="36" s="1"/>
  <c r="I88" i="36" s="1"/>
  <c r="B88" i="36"/>
  <c r="U88" i="36" s="1"/>
  <c r="A88" i="36"/>
  <c r="E87" i="36"/>
  <c r="D87" i="36"/>
  <c r="C87" i="36"/>
  <c r="W87" i="36" s="1"/>
  <c r="I87" i="36" s="1"/>
  <c r="B87" i="36"/>
  <c r="U87" i="36" s="1"/>
  <c r="AC87" i="36" s="1"/>
  <c r="A87" i="36"/>
  <c r="E86" i="36"/>
  <c r="D86" i="36"/>
  <c r="C86" i="36"/>
  <c r="W86" i="36" s="1"/>
  <c r="I86" i="36" s="1"/>
  <c r="AA86" i="36" s="1"/>
  <c r="B86" i="36"/>
  <c r="U86" i="36" s="1"/>
  <c r="A86" i="36"/>
  <c r="E85" i="36"/>
  <c r="D85" i="36"/>
  <c r="C85" i="36"/>
  <c r="W85" i="36" s="1"/>
  <c r="I85" i="36" s="1"/>
  <c r="B85" i="36"/>
  <c r="U85" i="36" s="1"/>
  <c r="A85" i="36"/>
  <c r="E84" i="36"/>
  <c r="D84" i="36"/>
  <c r="C84" i="36"/>
  <c r="W84" i="36" s="1"/>
  <c r="I84" i="36" s="1"/>
  <c r="B84" i="36"/>
  <c r="U84" i="36" s="1"/>
  <c r="A84" i="36"/>
  <c r="E83" i="36"/>
  <c r="D83" i="36"/>
  <c r="C83" i="36"/>
  <c r="W83" i="36" s="1"/>
  <c r="I83" i="36" s="1"/>
  <c r="B83" i="36"/>
  <c r="U83" i="36" s="1"/>
  <c r="AC83" i="36" s="1"/>
  <c r="A83" i="36"/>
  <c r="E82" i="36"/>
  <c r="D82" i="36"/>
  <c r="C82" i="36"/>
  <c r="W82" i="36" s="1"/>
  <c r="I82" i="36" s="1"/>
  <c r="AA82" i="36" s="1"/>
  <c r="B82" i="36"/>
  <c r="U82" i="36" s="1"/>
  <c r="A82" i="36"/>
  <c r="E81" i="36"/>
  <c r="D81" i="36"/>
  <c r="C81" i="36"/>
  <c r="W81" i="36" s="1"/>
  <c r="I81" i="36" s="1"/>
  <c r="B81" i="36"/>
  <c r="U81" i="36" s="1"/>
  <c r="A81" i="36"/>
  <c r="E80" i="36"/>
  <c r="D80" i="36"/>
  <c r="C80" i="36"/>
  <c r="W80" i="36" s="1"/>
  <c r="I80" i="36" s="1"/>
  <c r="B80" i="36"/>
  <c r="U80" i="36" s="1"/>
  <c r="A80" i="36"/>
  <c r="E79" i="36"/>
  <c r="D79" i="36"/>
  <c r="C79" i="36"/>
  <c r="W79" i="36" s="1"/>
  <c r="I79" i="36" s="1"/>
  <c r="B79" i="36"/>
  <c r="U79" i="36" s="1"/>
  <c r="AC79" i="36" s="1"/>
  <c r="A79" i="36"/>
  <c r="E78" i="36"/>
  <c r="D78" i="36"/>
  <c r="C78" i="36"/>
  <c r="W78" i="36" s="1"/>
  <c r="I78" i="36" s="1"/>
  <c r="AA78" i="36" s="1"/>
  <c r="B78" i="36"/>
  <c r="U78" i="36" s="1"/>
  <c r="A78" i="36"/>
  <c r="E77" i="36"/>
  <c r="D77" i="36"/>
  <c r="C77" i="36"/>
  <c r="W77" i="36" s="1"/>
  <c r="I77" i="36" s="1"/>
  <c r="B77" i="36"/>
  <c r="U77" i="36" s="1"/>
  <c r="A77" i="36"/>
  <c r="E76" i="36"/>
  <c r="D76" i="36"/>
  <c r="C76" i="36"/>
  <c r="W76" i="36" s="1"/>
  <c r="I76" i="36" s="1"/>
  <c r="B76" i="36"/>
  <c r="U76" i="36" s="1"/>
  <c r="A76" i="36"/>
  <c r="E75" i="36"/>
  <c r="D75" i="36"/>
  <c r="C75" i="36"/>
  <c r="W75" i="36" s="1"/>
  <c r="I75" i="36" s="1"/>
  <c r="B75" i="36"/>
  <c r="U75" i="36" s="1"/>
  <c r="AC75" i="36" s="1"/>
  <c r="A75" i="36"/>
  <c r="E74" i="36"/>
  <c r="D74" i="36"/>
  <c r="C74" i="36"/>
  <c r="W74" i="36" s="1"/>
  <c r="I74" i="36" s="1"/>
  <c r="AA74" i="36" s="1"/>
  <c r="B74" i="36"/>
  <c r="U74" i="36" s="1"/>
  <c r="A74" i="36"/>
  <c r="E73" i="36"/>
  <c r="D73" i="36"/>
  <c r="C73" i="36"/>
  <c r="W73" i="36" s="1"/>
  <c r="I73" i="36" s="1"/>
  <c r="B73" i="36"/>
  <c r="U73" i="36" s="1"/>
  <c r="A73" i="36"/>
  <c r="E72" i="36"/>
  <c r="D72" i="36"/>
  <c r="C72" i="36"/>
  <c r="W72" i="36" s="1"/>
  <c r="I72" i="36" s="1"/>
  <c r="B72" i="36"/>
  <c r="U72" i="36" s="1"/>
  <c r="A72" i="36"/>
  <c r="E71" i="36"/>
  <c r="D71" i="36"/>
  <c r="C71" i="36"/>
  <c r="W71" i="36" s="1"/>
  <c r="I71" i="36" s="1"/>
  <c r="B71" i="36"/>
  <c r="U71" i="36" s="1"/>
  <c r="AC71" i="36" s="1"/>
  <c r="A71" i="36"/>
  <c r="E70" i="36"/>
  <c r="D70" i="36"/>
  <c r="C70" i="36"/>
  <c r="W70" i="36" s="1"/>
  <c r="I70" i="36" s="1"/>
  <c r="AA70" i="36" s="1"/>
  <c r="B70" i="36"/>
  <c r="U70" i="36" s="1"/>
  <c r="A70" i="36"/>
  <c r="E69" i="36"/>
  <c r="D69" i="36"/>
  <c r="C69" i="36"/>
  <c r="W69" i="36" s="1"/>
  <c r="I69" i="36" s="1"/>
  <c r="B69" i="36"/>
  <c r="U69" i="36" s="1"/>
  <c r="A69" i="36"/>
  <c r="E68" i="36"/>
  <c r="D68" i="36"/>
  <c r="C68" i="36"/>
  <c r="W68" i="36" s="1"/>
  <c r="I68" i="36" s="1"/>
  <c r="B68" i="36"/>
  <c r="U68" i="36" s="1"/>
  <c r="A68" i="36"/>
  <c r="E67" i="36"/>
  <c r="D67" i="36"/>
  <c r="C67" i="36"/>
  <c r="W67" i="36" s="1"/>
  <c r="I67" i="36" s="1"/>
  <c r="B67" i="36"/>
  <c r="U67" i="36" s="1"/>
  <c r="AC67" i="36" s="1"/>
  <c r="A67" i="36"/>
  <c r="E66" i="36"/>
  <c r="D66" i="36"/>
  <c r="C66" i="36"/>
  <c r="W66" i="36" s="1"/>
  <c r="I66" i="36" s="1"/>
  <c r="AA66" i="36" s="1"/>
  <c r="B66" i="36"/>
  <c r="U66" i="36" s="1"/>
  <c r="A66" i="36"/>
  <c r="E65" i="36"/>
  <c r="D65" i="36"/>
  <c r="C65" i="36"/>
  <c r="W65" i="36" s="1"/>
  <c r="I65" i="36" s="1"/>
  <c r="B65" i="36"/>
  <c r="U65" i="36" s="1"/>
  <c r="A65" i="36"/>
  <c r="E64" i="36"/>
  <c r="D64" i="36"/>
  <c r="C64" i="36"/>
  <c r="W64" i="36" s="1"/>
  <c r="I64" i="36" s="1"/>
  <c r="B64" i="36"/>
  <c r="U64" i="36" s="1"/>
  <c r="A64" i="36"/>
  <c r="E63" i="36"/>
  <c r="D63" i="36"/>
  <c r="C63" i="36"/>
  <c r="W63" i="36" s="1"/>
  <c r="I63" i="36" s="1"/>
  <c r="B63" i="36"/>
  <c r="U63" i="36" s="1"/>
  <c r="AC63" i="36" s="1"/>
  <c r="A63" i="36"/>
  <c r="E62" i="36"/>
  <c r="D62" i="36"/>
  <c r="C62" i="36"/>
  <c r="W62" i="36" s="1"/>
  <c r="I62" i="36" s="1"/>
  <c r="AA62" i="36" s="1"/>
  <c r="B62" i="36"/>
  <c r="U62" i="36" s="1"/>
  <c r="A62" i="36"/>
  <c r="E61" i="36"/>
  <c r="D61" i="36"/>
  <c r="C61" i="36"/>
  <c r="W61" i="36" s="1"/>
  <c r="I61" i="36" s="1"/>
  <c r="B61" i="36"/>
  <c r="U61" i="36" s="1"/>
  <c r="A61" i="36"/>
  <c r="E60" i="36"/>
  <c r="D60" i="36"/>
  <c r="C60" i="36"/>
  <c r="W60" i="36" s="1"/>
  <c r="I60" i="36" s="1"/>
  <c r="B60" i="36"/>
  <c r="U60" i="36" s="1"/>
  <c r="A60" i="36"/>
  <c r="E59" i="36"/>
  <c r="D59" i="36"/>
  <c r="C59" i="36"/>
  <c r="W59" i="36" s="1"/>
  <c r="I59" i="36" s="1"/>
  <c r="B59" i="36"/>
  <c r="U59" i="36" s="1"/>
  <c r="AC59" i="36" s="1"/>
  <c r="A59" i="36"/>
  <c r="E58" i="36"/>
  <c r="D58" i="36"/>
  <c r="C58" i="36"/>
  <c r="W58" i="36" s="1"/>
  <c r="I58" i="36" s="1"/>
  <c r="AA58" i="36" s="1"/>
  <c r="B58" i="36"/>
  <c r="U58" i="36" s="1"/>
  <c r="A58" i="36"/>
  <c r="E57" i="36"/>
  <c r="D57" i="36"/>
  <c r="C57" i="36"/>
  <c r="W57" i="36" s="1"/>
  <c r="I57" i="36" s="1"/>
  <c r="B57" i="36"/>
  <c r="U57" i="36" s="1"/>
  <c r="A57" i="36"/>
  <c r="E56" i="36"/>
  <c r="D56" i="36"/>
  <c r="C56" i="36"/>
  <c r="W56" i="36" s="1"/>
  <c r="I56" i="36" s="1"/>
  <c r="B56" i="36"/>
  <c r="U56" i="36" s="1"/>
  <c r="A56" i="36"/>
  <c r="E55" i="36"/>
  <c r="D55" i="36"/>
  <c r="C55" i="36"/>
  <c r="W55" i="36" s="1"/>
  <c r="I55" i="36" s="1"/>
  <c r="B55" i="36"/>
  <c r="U55" i="36" s="1"/>
  <c r="AC55" i="36" s="1"/>
  <c r="A55" i="36"/>
  <c r="E54" i="36"/>
  <c r="D54" i="36"/>
  <c r="C54" i="36"/>
  <c r="W54" i="36" s="1"/>
  <c r="I54" i="36" s="1"/>
  <c r="AA54" i="36" s="1"/>
  <c r="B54" i="36"/>
  <c r="U54" i="36" s="1"/>
  <c r="A54" i="36"/>
  <c r="E53" i="36"/>
  <c r="D53" i="36"/>
  <c r="C53" i="36"/>
  <c r="W53" i="36" s="1"/>
  <c r="I53" i="36" s="1"/>
  <c r="B53" i="36"/>
  <c r="U53" i="36" s="1"/>
  <c r="A53" i="36"/>
  <c r="E52" i="36"/>
  <c r="D52" i="36"/>
  <c r="C52" i="36"/>
  <c r="W52" i="36" s="1"/>
  <c r="I52" i="36" s="1"/>
  <c r="B52" i="36"/>
  <c r="U52" i="36" s="1"/>
  <c r="A52" i="36"/>
  <c r="E51" i="36"/>
  <c r="D51" i="36"/>
  <c r="C51" i="36"/>
  <c r="W51" i="36" s="1"/>
  <c r="I51" i="36" s="1"/>
  <c r="B51" i="36"/>
  <c r="U51" i="36" s="1"/>
  <c r="AC51" i="36" s="1"/>
  <c r="A51" i="36"/>
  <c r="E50" i="36"/>
  <c r="D50" i="36"/>
  <c r="C50" i="36"/>
  <c r="W50" i="36" s="1"/>
  <c r="I50" i="36" s="1"/>
  <c r="AA50" i="36" s="1"/>
  <c r="B50" i="36"/>
  <c r="U50" i="36" s="1"/>
  <c r="A50" i="36"/>
  <c r="E49" i="36"/>
  <c r="D49" i="36"/>
  <c r="C49" i="36"/>
  <c r="W49" i="36" s="1"/>
  <c r="I49" i="36" s="1"/>
  <c r="B49" i="36"/>
  <c r="U49" i="36" s="1"/>
  <c r="A49" i="36"/>
  <c r="E48" i="36"/>
  <c r="D48" i="36"/>
  <c r="C48" i="36"/>
  <c r="W48" i="36" s="1"/>
  <c r="I48" i="36" s="1"/>
  <c r="B48" i="36"/>
  <c r="U48" i="36" s="1"/>
  <c r="A48" i="36"/>
  <c r="E47" i="36"/>
  <c r="D47" i="36"/>
  <c r="C47" i="36"/>
  <c r="W47" i="36" s="1"/>
  <c r="I47" i="36" s="1"/>
  <c r="B47" i="36"/>
  <c r="U47" i="36" s="1"/>
  <c r="AC47" i="36" s="1"/>
  <c r="A47" i="36"/>
  <c r="E46" i="36"/>
  <c r="D46" i="36"/>
  <c r="C46" i="36"/>
  <c r="W46" i="36" s="1"/>
  <c r="I46" i="36" s="1"/>
  <c r="AA46" i="36" s="1"/>
  <c r="B46" i="36"/>
  <c r="U46" i="36" s="1"/>
  <c r="A46" i="36"/>
  <c r="E45" i="36"/>
  <c r="D45" i="36"/>
  <c r="C45" i="36"/>
  <c r="W45" i="36" s="1"/>
  <c r="I45" i="36" s="1"/>
  <c r="B45" i="36"/>
  <c r="U45" i="36" s="1"/>
  <c r="A45" i="36"/>
  <c r="E44" i="36"/>
  <c r="D44" i="36"/>
  <c r="C44" i="36"/>
  <c r="W44" i="36" s="1"/>
  <c r="I44" i="36" s="1"/>
  <c r="B44" i="36"/>
  <c r="U44" i="36" s="1"/>
  <c r="A44" i="36"/>
  <c r="E43" i="36"/>
  <c r="D43" i="36"/>
  <c r="C43" i="36"/>
  <c r="W43" i="36" s="1"/>
  <c r="I43" i="36" s="1"/>
  <c r="B43" i="36"/>
  <c r="U43" i="36" s="1"/>
  <c r="AC43" i="36" s="1"/>
  <c r="A43" i="36"/>
  <c r="E42" i="36"/>
  <c r="D42" i="36"/>
  <c r="C42" i="36"/>
  <c r="W42" i="36" s="1"/>
  <c r="I42" i="36" s="1"/>
  <c r="AA42" i="36" s="1"/>
  <c r="B42" i="36"/>
  <c r="U42" i="36" s="1"/>
  <c r="A42" i="36"/>
  <c r="E41" i="36"/>
  <c r="D41" i="36"/>
  <c r="C41" i="36"/>
  <c r="W41" i="36" s="1"/>
  <c r="I41" i="36" s="1"/>
  <c r="B41" i="36"/>
  <c r="U41" i="36" s="1"/>
  <c r="A41" i="36"/>
  <c r="E40" i="36"/>
  <c r="D40" i="36"/>
  <c r="C40" i="36"/>
  <c r="W40" i="36" s="1"/>
  <c r="I40" i="36" s="1"/>
  <c r="B40" i="36"/>
  <c r="U40" i="36" s="1"/>
  <c r="A40" i="36"/>
  <c r="E39" i="36"/>
  <c r="D39" i="36"/>
  <c r="C39" i="36"/>
  <c r="W39" i="36" s="1"/>
  <c r="I39" i="36" s="1"/>
  <c r="B39" i="36"/>
  <c r="U39" i="36" s="1"/>
  <c r="AC39" i="36" s="1"/>
  <c r="A39" i="36"/>
  <c r="E38" i="36"/>
  <c r="D38" i="36"/>
  <c r="C38" i="36"/>
  <c r="W38" i="36" s="1"/>
  <c r="I38" i="36" s="1"/>
  <c r="AA38" i="36" s="1"/>
  <c r="B38" i="36"/>
  <c r="U38" i="36" s="1"/>
  <c r="A38" i="36"/>
  <c r="E37" i="36"/>
  <c r="D37" i="36"/>
  <c r="C37" i="36"/>
  <c r="W37" i="36" s="1"/>
  <c r="I37" i="36" s="1"/>
  <c r="B37" i="36"/>
  <c r="U37" i="36" s="1"/>
  <c r="A37" i="36"/>
  <c r="E36" i="36"/>
  <c r="D36" i="36"/>
  <c r="C36" i="36"/>
  <c r="B36" i="36"/>
  <c r="U36" i="36" s="1"/>
  <c r="A36" i="36"/>
  <c r="E35" i="36"/>
  <c r="D35" i="36"/>
  <c r="C35" i="36"/>
  <c r="B35" i="36"/>
  <c r="U35" i="36" s="1"/>
  <c r="AC35" i="36" s="1"/>
  <c r="A35" i="36"/>
  <c r="E34" i="36"/>
  <c r="D34" i="36"/>
  <c r="C34" i="36"/>
  <c r="B34" i="36"/>
  <c r="U34" i="36" s="1"/>
  <c r="A34" i="36"/>
  <c r="E33" i="36"/>
  <c r="D33" i="36"/>
  <c r="C33" i="36"/>
  <c r="B33" i="36"/>
  <c r="U33" i="36" s="1"/>
  <c r="A33" i="36"/>
  <c r="E32" i="36"/>
  <c r="D32" i="36"/>
  <c r="C32" i="36"/>
  <c r="B32" i="36"/>
  <c r="U32" i="36" s="1"/>
  <c r="A32" i="36"/>
  <c r="E31" i="36"/>
  <c r="D31" i="36"/>
  <c r="C31" i="36"/>
  <c r="B31" i="36"/>
  <c r="U31" i="36" s="1"/>
  <c r="A31" i="36"/>
  <c r="E30" i="36"/>
  <c r="D30" i="36"/>
  <c r="C30" i="36"/>
  <c r="B30" i="36"/>
  <c r="U30" i="36" s="1"/>
  <c r="A30" i="36"/>
  <c r="E29" i="36"/>
  <c r="D29" i="36"/>
  <c r="C29" i="36"/>
  <c r="B29" i="36"/>
  <c r="U29" i="36" s="1"/>
  <c r="A29" i="36"/>
  <c r="E28" i="36"/>
  <c r="D28" i="36"/>
  <c r="C28" i="36"/>
  <c r="B28" i="36"/>
  <c r="U28" i="36" s="1"/>
  <c r="A28" i="36"/>
  <c r="E27" i="36"/>
  <c r="D27" i="36"/>
  <c r="C27" i="36"/>
  <c r="B27" i="36"/>
  <c r="U27" i="36" s="1"/>
  <c r="AC27" i="36" s="1"/>
  <c r="A27" i="36"/>
  <c r="E26" i="36"/>
  <c r="D26" i="36"/>
  <c r="C26" i="36"/>
  <c r="B26" i="36"/>
  <c r="U26" i="36" s="1"/>
  <c r="A26" i="36"/>
  <c r="E25" i="36"/>
  <c r="D25" i="36"/>
  <c r="C25" i="36"/>
  <c r="B25" i="36"/>
  <c r="U25" i="36" s="1"/>
  <c r="A25" i="36"/>
  <c r="E3" i="36"/>
  <c r="AC31" i="36" l="1"/>
  <c r="AC26" i="36"/>
  <c r="AC30" i="36"/>
  <c r="AC34" i="36"/>
  <c r="AA37" i="36"/>
  <c r="AC38" i="36"/>
  <c r="AA41" i="36"/>
  <c r="AC42" i="36"/>
  <c r="AA45" i="36"/>
  <c r="AC46" i="36"/>
  <c r="AA49" i="36"/>
  <c r="AC50" i="36"/>
  <c r="AA53" i="36"/>
  <c r="AC54" i="36"/>
  <c r="AA57" i="36"/>
  <c r="AC58" i="36"/>
  <c r="AA61" i="36"/>
  <c r="AC62" i="36"/>
  <c r="AA65" i="36"/>
  <c r="AC66" i="36"/>
  <c r="AA69" i="36"/>
  <c r="AC70" i="36"/>
  <c r="AA73" i="36"/>
  <c r="AC74" i="36"/>
  <c r="AA77" i="36"/>
  <c r="AC78" i="36"/>
  <c r="AA81" i="36"/>
  <c r="AC82" i="36"/>
  <c r="AA85" i="36"/>
  <c r="AC86" i="36"/>
  <c r="AA89" i="36"/>
  <c r="AC90" i="36"/>
  <c r="AA93" i="36"/>
  <c r="AC94" i="36"/>
  <c r="AA97" i="36"/>
  <c r="AC98" i="36"/>
  <c r="AA101" i="36"/>
  <c r="AC102" i="36"/>
  <c r="AA105" i="36"/>
  <c r="AC106" i="36"/>
  <c r="AA109" i="36"/>
  <c r="AC110" i="36"/>
  <c r="AA113" i="36"/>
  <c r="AC114" i="36"/>
  <c r="AA117" i="36"/>
  <c r="AC118" i="36"/>
  <c r="AA121" i="36"/>
  <c r="AC122" i="36"/>
  <c r="AA125" i="36"/>
  <c r="AC126" i="36"/>
  <c r="AA129" i="36"/>
  <c r="AC130" i="36"/>
  <c r="AA133" i="36"/>
  <c r="AC134" i="36"/>
  <c r="AA137" i="36"/>
  <c r="AC138" i="36"/>
  <c r="AA141" i="36"/>
  <c r="AC142" i="36"/>
  <c r="AA145" i="36"/>
  <c r="AC146" i="36"/>
  <c r="AA149" i="36"/>
  <c r="AC150" i="36"/>
  <c r="AA153" i="36"/>
  <c r="AC154" i="36"/>
  <c r="AA157" i="36"/>
  <c r="AC158" i="36"/>
  <c r="AA161" i="36"/>
  <c r="AC162" i="36"/>
  <c r="AA165" i="36"/>
  <c r="AC166" i="36"/>
  <c r="AA169" i="36"/>
  <c r="AC170" i="36"/>
  <c r="AA173" i="36"/>
  <c r="AC174" i="36"/>
  <c r="AA177" i="36"/>
  <c r="AC178" i="36"/>
  <c r="AA181" i="36"/>
  <c r="AC182" i="36"/>
  <c r="AA185" i="36"/>
  <c r="AC186" i="36"/>
  <c r="AA189" i="36"/>
  <c r="AC190" i="36"/>
  <c r="AA193" i="36"/>
  <c r="AC194" i="36"/>
  <c r="AA197" i="36"/>
  <c r="AC198" i="36"/>
  <c r="AA201" i="36"/>
  <c r="AC202" i="36"/>
  <c r="AA205" i="36"/>
  <c r="AC206" i="36"/>
  <c r="AA209" i="36"/>
  <c r="AC210" i="36"/>
  <c r="AA213" i="36"/>
  <c r="AC214" i="36"/>
  <c r="AA217" i="36"/>
  <c r="AC218" i="36"/>
  <c r="AA221" i="36"/>
  <c r="AC222" i="36"/>
  <c r="AC25" i="36"/>
  <c r="AC29" i="36"/>
  <c r="AC33" i="36"/>
  <c r="AC37" i="36"/>
  <c r="AA40" i="36"/>
  <c r="AC41" i="36"/>
  <c r="AA44" i="36"/>
  <c r="AC45" i="36"/>
  <c r="AA48" i="36"/>
  <c r="AC49" i="36"/>
  <c r="AA52" i="36"/>
  <c r="AC53" i="36"/>
  <c r="AA56" i="36"/>
  <c r="AC57" i="36"/>
  <c r="AA60" i="36"/>
  <c r="AC61" i="36"/>
  <c r="AA64" i="36"/>
  <c r="AC65" i="36"/>
  <c r="AA68" i="36"/>
  <c r="AC69" i="36"/>
  <c r="AA72" i="36"/>
  <c r="AC73" i="36"/>
  <c r="AA76" i="36"/>
  <c r="AC77" i="36"/>
  <c r="AA80" i="36"/>
  <c r="AC81" i="36"/>
  <c r="AA84" i="36"/>
  <c r="AC85" i="36"/>
  <c r="AA88" i="36"/>
  <c r="AC89" i="36"/>
  <c r="AA92" i="36"/>
  <c r="AC93" i="36"/>
  <c r="AA96" i="36"/>
  <c r="AC97" i="36"/>
  <c r="AA100" i="36"/>
  <c r="AC101" i="36"/>
  <c r="AA104" i="36"/>
  <c r="AC105" i="36"/>
  <c r="AA108" i="36"/>
  <c r="AC109" i="36"/>
  <c r="AA112" i="36"/>
  <c r="AC113" i="36"/>
  <c r="AA116" i="36"/>
  <c r="AC117" i="36"/>
  <c r="AA120" i="36"/>
  <c r="AC121" i="36"/>
  <c r="AA124" i="36"/>
  <c r="AC125" i="36"/>
  <c r="AA128" i="36"/>
  <c r="AC129" i="36"/>
  <c r="AA132" i="36"/>
  <c r="AC133" i="36"/>
  <c r="AA136" i="36"/>
  <c r="AC137" i="36"/>
  <c r="AA140" i="36"/>
  <c r="AC141" i="36"/>
  <c r="AA144" i="36"/>
  <c r="AC145" i="36"/>
  <c r="AA148" i="36"/>
  <c r="AC149" i="36"/>
  <c r="AA152" i="36"/>
  <c r="AC153" i="36"/>
  <c r="AA156" i="36"/>
  <c r="AC157" i="36"/>
  <c r="AA160" i="36"/>
  <c r="AC161" i="36"/>
  <c r="AA164" i="36"/>
  <c r="AC165" i="36"/>
  <c r="AA168" i="36"/>
  <c r="AC169" i="36"/>
  <c r="AA172" i="36"/>
  <c r="AC173" i="36"/>
  <c r="AA176" i="36"/>
  <c r="AC177" i="36"/>
  <c r="AA180" i="36"/>
  <c r="AC181" i="36"/>
  <c r="AA184" i="36"/>
  <c r="AC185" i="36"/>
  <c r="AA188" i="36"/>
  <c r="AC189" i="36"/>
  <c r="AA192" i="36"/>
  <c r="AC193" i="36"/>
  <c r="AA196" i="36"/>
  <c r="AC197" i="36"/>
  <c r="AA200" i="36"/>
  <c r="AC201" i="36"/>
  <c r="AA204" i="36"/>
  <c r="AC205" i="36"/>
  <c r="AA208" i="36"/>
  <c r="AC209" i="36"/>
  <c r="AA212" i="36"/>
  <c r="AC213" i="36"/>
  <c r="AA216" i="36"/>
  <c r="AC217" i="36"/>
  <c r="AA220" i="36"/>
  <c r="AC221" i="36"/>
  <c r="AA224" i="36"/>
  <c r="AC28" i="36"/>
  <c r="AC32" i="36"/>
  <c r="AC36" i="36"/>
  <c r="AA39" i="36"/>
  <c r="AC40" i="36"/>
  <c r="AA43" i="36"/>
  <c r="AC44" i="36"/>
  <c r="AA47" i="36"/>
  <c r="AC48" i="36"/>
  <c r="AA51" i="36"/>
  <c r="AC52" i="36"/>
  <c r="AA55" i="36"/>
  <c r="AC56" i="36"/>
  <c r="AA59" i="36"/>
  <c r="AC60" i="36"/>
  <c r="AA63" i="36"/>
  <c r="AC64" i="36"/>
  <c r="AA67" i="36"/>
  <c r="AC68" i="36"/>
  <c r="AA71" i="36"/>
  <c r="AC72" i="36"/>
  <c r="AA75" i="36"/>
  <c r="AC76" i="36"/>
  <c r="AA79" i="36"/>
  <c r="AC80" i="36"/>
  <c r="AA83" i="36"/>
  <c r="AC84" i="36"/>
  <c r="AA87" i="36"/>
  <c r="AC88" i="36"/>
  <c r="AA91" i="36"/>
  <c r="AC92" i="36"/>
  <c r="AA95" i="36"/>
  <c r="AC96" i="36"/>
  <c r="AA99" i="36"/>
  <c r="AC100" i="36"/>
  <c r="AA103" i="36"/>
  <c r="AC104" i="36"/>
  <c r="AA107" i="36"/>
  <c r="AC108" i="36"/>
  <c r="AA111" i="36"/>
  <c r="AC112" i="36"/>
  <c r="AA115" i="36"/>
  <c r="AC116" i="36"/>
  <c r="AA119" i="36"/>
  <c r="AC120" i="36"/>
  <c r="AA123" i="36"/>
  <c r="AC124" i="36"/>
  <c r="AA127" i="36"/>
  <c r="AC128" i="36"/>
  <c r="AA131" i="36"/>
  <c r="AC132" i="36"/>
  <c r="AA135" i="36"/>
  <c r="AC136" i="36"/>
  <c r="AA139" i="36"/>
  <c r="AC140" i="36"/>
  <c r="AA143" i="36"/>
  <c r="AC144" i="36"/>
  <c r="AA147" i="36"/>
  <c r="AC148" i="36"/>
  <c r="AA151" i="36"/>
  <c r="AC152" i="36"/>
  <c r="AA155" i="36"/>
  <c r="AC156" i="36"/>
  <c r="AA159" i="36"/>
  <c r="AC160" i="36"/>
  <c r="AA163" i="36"/>
  <c r="AC164" i="36"/>
  <c r="AA167" i="36"/>
  <c r="AC168" i="36"/>
  <c r="AA171" i="36"/>
  <c r="AC172" i="36"/>
  <c r="AA175" i="36"/>
  <c r="AC176" i="36"/>
  <c r="AA179" i="36"/>
  <c r="AC180" i="36"/>
  <c r="AA183" i="36"/>
  <c r="AC184" i="36"/>
  <c r="AA187" i="36"/>
  <c r="AC188" i="36"/>
  <c r="AA191" i="36"/>
  <c r="AC192" i="36"/>
  <c r="AA195" i="36"/>
  <c r="AC196" i="36"/>
  <c r="AA199" i="36"/>
  <c r="AC200" i="36"/>
  <c r="AA203" i="36"/>
  <c r="AC204" i="36"/>
  <c r="AA207" i="36"/>
  <c r="AC208" i="36"/>
  <c r="AA211" i="36"/>
  <c r="AC212" i="36"/>
  <c r="AA215" i="36"/>
  <c r="AC216" i="36"/>
  <c r="AA219" i="36"/>
  <c r="AC220" i="36"/>
  <c r="AA223" i="36"/>
  <c r="AC224" i="36"/>
  <c r="S224" i="36"/>
  <c r="S220" i="36"/>
  <c r="S216" i="36"/>
  <c r="S212" i="36"/>
  <c r="S208" i="36"/>
  <c r="S204" i="36"/>
  <c r="S200" i="36"/>
  <c r="S196" i="36"/>
  <c r="S192" i="36"/>
  <c r="S188" i="36"/>
  <c r="S184" i="36"/>
  <c r="S180" i="36"/>
  <c r="S176" i="36"/>
  <c r="S172" i="36"/>
  <c r="S168" i="36"/>
  <c r="S164" i="36"/>
  <c r="S160" i="36"/>
  <c r="S156" i="36"/>
  <c r="S152" i="36"/>
  <c r="S148" i="36"/>
  <c r="S144" i="36"/>
  <c r="S140" i="36"/>
  <c r="S136" i="36"/>
  <c r="S132" i="36"/>
  <c r="S128" i="36"/>
  <c r="S124" i="36"/>
  <c r="S120" i="36"/>
  <c r="S116" i="36"/>
  <c r="S112" i="36"/>
  <c r="S108" i="36"/>
  <c r="S104" i="36"/>
  <c r="S100" i="36"/>
  <c r="S96" i="36"/>
  <c r="S92" i="36"/>
  <c r="S88" i="36"/>
  <c r="S84" i="36"/>
  <c r="S80" i="36"/>
  <c r="S76" i="36"/>
  <c r="S72" i="36"/>
  <c r="S68" i="36"/>
  <c r="S64" i="36"/>
  <c r="S60" i="36"/>
  <c r="S56" i="36"/>
  <c r="S52" i="36"/>
  <c r="S48" i="36"/>
  <c r="S44" i="36"/>
  <c r="S40" i="36"/>
  <c r="S36" i="36"/>
  <c r="S31" i="36"/>
  <c r="O31" i="36" s="1"/>
  <c r="S223" i="36"/>
  <c r="S219" i="36"/>
  <c r="S215" i="36"/>
  <c r="S211" i="36"/>
  <c r="S207" i="36"/>
  <c r="S203" i="36"/>
  <c r="S199" i="36"/>
  <c r="S195" i="36"/>
  <c r="S191" i="36"/>
  <c r="S187" i="36"/>
  <c r="S183" i="36"/>
  <c r="S179" i="36"/>
  <c r="S175" i="36"/>
  <c r="S171" i="36"/>
  <c r="S167" i="36"/>
  <c r="S163" i="36"/>
  <c r="S159" i="36"/>
  <c r="S155" i="36"/>
  <c r="S151" i="36"/>
  <c r="S147" i="36"/>
  <c r="S143" i="36"/>
  <c r="S139" i="36"/>
  <c r="S135" i="36"/>
  <c r="S131" i="36"/>
  <c r="S127" i="36"/>
  <c r="S123" i="36"/>
  <c r="S119" i="36"/>
  <c r="S115" i="36"/>
  <c r="S111" i="36"/>
  <c r="S107" i="36"/>
  <c r="S103" i="36"/>
  <c r="S99" i="36"/>
  <c r="S95" i="36"/>
  <c r="S91" i="36"/>
  <c r="S87" i="36"/>
  <c r="S83" i="36"/>
  <c r="S79" i="36"/>
  <c r="S75" i="36"/>
  <c r="S71" i="36"/>
  <c r="S67" i="36"/>
  <c r="S63" i="36"/>
  <c r="S59" i="36"/>
  <c r="S55" i="36"/>
  <c r="S51" i="36"/>
  <c r="S47" i="36"/>
  <c r="S43" i="36"/>
  <c r="S39" i="36"/>
  <c r="S35" i="36"/>
  <c r="S222" i="36"/>
  <c r="S214" i="36"/>
  <c r="S206" i="36"/>
  <c r="S198" i="36"/>
  <c r="S190" i="36"/>
  <c r="S182" i="36"/>
  <c r="S174" i="36"/>
  <c r="S166" i="36"/>
  <c r="S158" i="36"/>
  <c r="S150" i="36"/>
  <c r="S142" i="36"/>
  <c r="S134" i="36"/>
  <c r="S126" i="36"/>
  <c r="S118" i="36"/>
  <c r="S110" i="36"/>
  <c r="S102" i="36"/>
  <c r="S94" i="36"/>
  <c r="S86" i="36"/>
  <c r="S78" i="36"/>
  <c r="S70" i="36"/>
  <c r="S62" i="36"/>
  <c r="S54" i="36"/>
  <c r="S46" i="36"/>
  <c r="S38" i="36"/>
  <c r="S218" i="36"/>
  <c r="S210" i="36"/>
  <c r="S202" i="36"/>
  <c r="S194" i="36"/>
  <c r="S186" i="36"/>
  <c r="S178" i="36"/>
  <c r="S170" i="36"/>
  <c r="S162" i="36"/>
  <c r="S154" i="36"/>
  <c r="S146" i="36"/>
  <c r="S138" i="36"/>
  <c r="S130" i="36"/>
  <c r="S122" i="36"/>
  <c r="S114" i="36"/>
  <c r="S106" i="36"/>
  <c r="S98" i="36"/>
  <c r="S90" i="36"/>
  <c r="S82" i="36"/>
  <c r="S74" i="36"/>
  <c r="S66" i="36"/>
  <c r="S58" i="36"/>
  <c r="S50" i="36"/>
  <c r="S42" i="36"/>
  <c r="S34" i="36"/>
  <c r="S221" i="36"/>
  <c r="S205" i="36"/>
  <c r="S189" i="36"/>
  <c r="S173" i="36"/>
  <c r="S157" i="36"/>
  <c r="S141" i="36"/>
  <c r="S125" i="36"/>
  <c r="S109" i="36"/>
  <c r="S93" i="36"/>
  <c r="S77" i="36"/>
  <c r="S61" i="36"/>
  <c r="S45" i="36"/>
  <c r="S213" i="36"/>
  <c r="S197" i="36"/>
  <c r="S181" i="36"/>
  <c r="S165" i="36"/>
  <c r="S149" i="36"/>
  <c r="S133" i="36"/>
  <c r="S117" i="36"/>
  <c r="S101" i="36"/>
  <c r="S85" i="36"/>
  <c r="S69" i="36"/>
  <c r="S53" i="36"/>
  <c r="S37" i="36"/>
  <c r="S217" i="36"/>
  <c r="S185" i="36"/>
  <c r="S153" i="36"/>
  <c r="S121" i="36"/>
  <c r="S89" i="36"/>
  <c r="S57" i="36"/>
  <c r="S201" i="36"/>
  <c r="S169" i="36"/>
  <c r="S137" i="36"/>
  <c r="S105" i="36"/>
  <c r="S73" i="36"/>
  <c r="S41" i="36"/>
  <c r="S209" i="36"/>
  <c r="S145" i="36"/>
  <c r="S81" i="36"/>
  <c r="S177" i="36"/>
  <c r="S113" i="36"/>
  <c r="S49" i="36"/>
  <c r="S193" i="36"/>
  <c r="S65" i="36"/>
  <c r="S161" i="36"/>
  <c r="S33" i="36"/>
  <c r="O33" i="36" s="1"/>
  <c r="S129" i="36"/>
  <c r="S97" i="36"/>
  <c r="S32" i="36"/>
  <c r="R224" i="36"/>
  <c r="R216" i="36"/>
  <c r="R208" i="36"/>
  <c r="R200" i="36"/>
  <c r="R192" i="36"/>
  <c r="R184" i="36"/>
  <c r="R176" i="36"/>
  <c r="R168" i="36"/>
  <c r="R160" i="36"/>
  <c r="R152" i="36"/>
  <c r="R144" i="36"/>
  <c r="R136" i="36"/>
  <c r="R128" i="36"/>
  <c r="R120" i="36"/>
  <c r="R112" i="36"/>
  <c r="R104" i="36"/>
  <c r="R96" i="36"/>
  <c r="R88" i="36"/>
  <c r="R80" i="36"/>
  <c r="R72" i="36"/>
  <c r="R64" i="36"/>
  <c r="R56" i="36"/>
  <c r="R195" i="36"/>
  <c r="R163" i="36"/>
  <c r="R131" i="36"/>
  <c r="R99" i="36"/>
  <c r="R67" i="36"/>
  <c r="R207" i="36"/>
  <c r="R175" i="36"/>
  <c r="R143" i="36"/>
  <c r="R111" i="36"/>
  <c r="R79" i="36"/>
  <c r="R53" i="36"/>
  <c r="R45" i="36"/>
  <c r="R37" i="36"/>
  <c r="R205" i="36"/>
  <c r="R141" i="36"/>
  <c r="R77" i="36"/>
  <c r="R36" i="36"/>
  <c r="R213" i="36"/>
  <c r="R149" i="36"/>
  <c r="R85" i="36"/>
  <c r="R32" i="36"/>
  <c r="R121" i="36"/>
  <c r="R38" i="36"/>
  <c r="R169" i="36"/>
  <c r="R46" i="36"/>
  <c r="R81" i="36"/>
  <c r="R129" i="36"/>
  <c r="R222" i="36"/>
  <c r="R214" i="36"/>
  <c r="R206" i="36"/>
  <c r="R198" i="36"/>
  <c r="R190" i="36"/>
  <c r="R182" i="36"/>
  <c r="R174" i="36"/>
  <c r="R166" i="36"/>
  <c r="R158" i="36"/>
  <c r="R150" i="36"/>
  <c r="R142" i="36"/>
  <c r="R134" i="36"/>
  <c r="R126" i="36"/>
  <c r="R118" i="36"/>
  <c r="R110" i="36"/>
  <c r="R102" i="36"/>
  <c r="R94" i="36"/>
  <c r="R86" i="36"/>
  <c r="R78" i="36"/>
  <c r="R70" i="36"/>
  <c r="R62" i="36"/>
  <c r="R219" i="36"/>
  <c r="R187" i="36"/>
  <c r="R155" i="36"/>
  <c r="R123" i="36"/>
  <c r="R91" i="36"/>
  <c r="R59" i="36"/>
  <c r="R199" i="36"/>
  <c r="R167" i="36"/>
  <c r="R135" i="36"/>
  <c r="R103" i="36"/>
  <c r="R71" i="36"/>
  <c r="R51" i="36"/>
  <c r="R43" i="36"/>
  <c r="R35" i="36"/>
  <c r="R27" i="36"/>
  <c r="R189" i="36"/>
  <c r="R125" i="36"/>
  <c r="R61" i="36"/>
  <c r="R28" i="36"/>
  <c r="R197" i="36"/>
  <c r="R133" i="36"/>
  <c r="R69" i="36"/>
  <c r="R217" i="36"/>
  <c r="R89" i="36"/>
  <c r="R137" i="36"/>
  <c r="R26" i="36"/>
  <c r="R65" i="36"/>
  <c r="R220" i="36"/>
  <c r="R212" i="36"/>
  <c r="R204" i="36"/>
  <c r="R196" i="36"/>
  <c r="R188" i="36"/>
  <c r="R180" i="36"/>
  <c r="R172" i="36"/>
  <c r="R164" i="36"/>
  <c r="R156" i="36"/>
  <c r="R148" i="36"/>
  <c r="R140" i="36"/>
  <c r="R132" i="36"/>
  <c r="R124" i="36"/>
  <c r="R116" i="36"/>
  <c r="R108" i="36"/>
  <c r="R100" i="36"/>
  <c r="R92" i="36"/>
  <c r="R84" i="36"/>
  <c r="R76" i="36"/>
  <c r="R68" i="36"/>
  <c r="R60" i="36"/>
  <c r="R211" i="36"/>
  <c r="R179" i="36"/>
  <c r="R147" i="36"/>
  <c r="R115" i="36"/>
  <c r="R83" i="36"/>
  <c r="R223" i="36"/>
  <c r="R191" i="36"/>
  <c r="R159" i="36"/>
  <c r="R127" i="36"/>
  <c r="R95" i="36"/>
  <c r="R63" i="36"/>
  <c r="R49" i="36"/>
  <c r="R41" i="36"/>
  <c r="R33" i="36"/>
  <c r="J33" i="36" s="1"/>
  <c r="R25" i="36"/>
  <c r="J25" i="36" s="1"/>
  <c r="R173" i="36"/>
  <c r="R109" i="36"/>
  <c r="R52" i="36"/>
  <c r="R181" i="36"/>
  <c r="R117" i="36"/>
  <c r="R48" i="36"/>
  <c r="R185" i="36"/>
  <c r="R57" i="36"/>
  <c r="R105" i="36"/>
  <c r="R209" i="36"/>
  <c r="R50" i="36"/>
  <c r="R34" i="36"/>
  <c r="R161" i="36"/>
  <c r="R218" i="36"/>
  <c r="R186" i="36"/>
  <c r="R154" i="36"/>
  <c r="R122" i="36"/>
  <c r="R90" i="36"/>
  <c r="R58" i="36"/>
  <c r="R107" i="36"/>
  <c r="R151" i="36"/>
  <c r="R47" i="36"/>
  <c r="R157" i="36"/>
  <c r="R54" i="36"/>
  <c r="R145" i="36"/>
  <c r="R193" i="36"/>
  <c r="R210" i="36"/>
  <c r="R178" i="36"/>
  <c r="R146" i="36"/>
  <c r="R114" i="36"/>
  <c r="R82" i="36"/>
  <c r="R203" i="36"/>
  <c r="R75" i="36"/>
  <c r="R119" i="36"/>
  <c r="R39" i="36"/>
  <c r="R93" i="36"/>
  <c r="R165" i="36"/>
  <c r="R201" i="36"/>
  <c r="R97" i="36"/>
  <c r="R194" i="36"/>
  <c r="R162" i="36"/>
  <c r="R130" i="36"/>
  <c r="R98" i="36"/>
  <c r="R66" i="36"/>
  <c r="R139" i="36"/>
  <c r="R183" i="36"/>
  <c r="R55" i="36"/>
  <c r="R221" i="36"/>
  <c r="R40" i="36"/>
  <c r="R153" i="36"/>
  <c r="R177" i="36"/>
  <c r="R113" i="36"/>
  <c r="R202" i="36"/>
  <c r="R74" i="36"/>
  <c r="R31" i="36"/>
  <c r="J31" i="36" s="1"/>
  <c r="R44" i="36"/>
  <c r="R42" i="36"/>
  <c r="R170" i="36"/>
  <c r="R171" i="36"/>
  <c r="R101" i="36"/>
  <c r="R73" i="36"/>
  <c r="R138" i="36"/>
  <c r="R215" i="36"/>
  <c r="R106" i="36"/>
  <c r="R87" i="36"/>
  <c r="M224" i="32"/>
  <c r="M223" i="32"/>
  <c r="M222" i="32"/>
  <c r="M221" i="32"/>
  <c r="M220" i="32"/>
  <c r="M219" i="32"/>
  <c r="M218" i="32"/>
  <c r="M217" i="32"/>
  <c r="M216" i="32"/>
  <c r="M215" i="32"/>
  <c r="M214" i="32"/>
  <c r="M213" i="32"/>
  <c r="M212" i="32"/>
  <c r="M211" i="32"/>
  <c r="M210" i="32"/>
  <c r="M209" i="32"/>
  <c r="M208" i="32"/>
  <c r="M207" i="32"/>
  <c r="M206" i="32"/>
  <c r="M205" i="32"/>
  <c r="M204" i="32"/>
  <c r="M203" i="32"/>
  <c r="M202" i="32"/>
  <c r="M201" i="32"/>
  <c r="M200" i="32"/>
  <c r="M199" i="32"/>
  <c r="M198" i="32"/>
  <c r="M197" i="32"/>
  <c r="M196" i="32"/>
  <c r="M195" i="32"/>
  <c r="M194" i="32"/>
  <c r="M193" i="32"/>
  <c r="M192" i="32"/>
  <c r="M191" i="32"/>
  <c r="M190" i="32"/>
  <c r="M189" i="32"/>
  <c r="M188" i="32"/>
  <c r="M187" i="32"/>
  <c r="M186" i="32"/>
  <c r="M185" i="32"/>
  <c r="M184" i="32"/>
  <c r="M183" i="32"/>
  <c r="M182" i="32"/>
  <c r="M181" i="32"/>
  <c r="M180" i="32"/>
  <c r="M179" i="32"/>
  <c r="M178" i="32"/>
  <c r="M177" i="32"/>
  <c r="M176" i="32"/>
  <c r="M175" i="32"/>
  <c r="M174" i="32"/>
  <c r="M173" i="32"/>
  <c r="M172" i="32"/>
  <c r="M171" i="32"/>
  <c r="M170" i="32"/>
  <c r="M169" i="32"/>
  <c r="M168" i="32"/>
  <c r="M167" i="32"/>
  <c r="M166" i="32"/>
  <c r="M165" i="32"/>
  <c r="M164" i="32"/>
  <c r="M163" i="32"/>
  <c r="M162" i="32"/>
  <c r="M161" i="32"/>
  <c r="M160" i="32"/>
  <c r="M159" i="32"/>
  <c r="M158" i="32"/>
  <c r="M157" i="32"/>
  <c r="M156" i="32"/>
  <c r="M155" i="32"/>
  <c r="M154" i="32"/>
  <c r="M153" i="32"/>
  <c r="M152" i="32"/>
  <c r="M151" i="32"/>
  <c r="M150" i="32"/>
  <c r="M149" i="32"/>
  <c r="M148" i="32"/>
  <c r="M147" i="32"/>
  <c r="M146" i="32"/>
  <c r="M145" i="32"/>
  <c r="M144" i="32"/>
  <c r="M143" i="32"/>
  <c r="M142" i="32"/>
  <c r="M141" i="32"/>
  <c r="M140" i="32"/>
  <c r="M139" i="32"/>
  <c r="M138" i="32"/>
  <c r="M137" i="32"/>
  <c r="M136" i="32"/>
  <c r="M135" i="32"/>
  <c r="M134" i="32"/>
  <c r="M133" i="32"/>
  <c r="M132" i="32"/>
  <c r="M131" i="32"/>
  <c r="M130" i="32"/>
  <c r="M129" i="32"/>
  <c r="M128" i="32"/>
  <c r="M127" i="32"/>
  <c r="M126" i="32"/>
  <c r="M125" i="32"/>
  <c r="M124" i="32"/>
  <c r="M123" i="32"/>
  <c r="M122" i="32"/>
  <c r="M121" i="32"/>
  <c r="M120" i="32"/>
  <c r="M119" i="32"/>
  <c r="M118" i="32"/>
  <c r="M117" i="32"/>
  <c r="M116" i="32"/>
  <c r="M115" i="32"/>
  <c r="M114" i="32"/>
  <c r="M113" i="32"/>
  <c r="M112" i="32"/>
  <c r="M111" i="32"/>
  <c r="M110" i="32"/>
  <c r="M109" i="32"/>
  <c r="M108" i="32"/>
  <c r="M107" i="32"/>
  <c r="M106" i="32"/>
  <c r="M105" i="32"/>
  <c r="M104" i="32"/>
  <c r="M103" i="32"/>
  <c r="M102" i="32"/>
  <c r="M101" i="32"/>
  <c r="M100" i="32"/>
  <c r="M99" i="32"/>
  <c r="M98" i="32"/>
  <c r="M97" i="32"/>
  <c r="M96" i="32"/>
  <c r="M95" i="32"/>
  <c r="M94" i="32"/>
  <c r="M93" i="32"/>
  <c r="M92" i="32"/>
  <c r="M91" i="32"/>
  <c r="M90" i="32"/>
  <c r="M89" i="32"/>
  <c r="M88" i="32"/>
  <c r="M87" i="32"/>
  <c r="M86" i="32"/>
  <c r="M85" i="32"/>
  <c r="M84" i="32"/>
  <c r="M83" i="32"/>
  <c r="M82" i="32"/>
  <c r="M81" i="32"/>
  <c r="M80" i="32"/>
  <c r="M79" i="32"/>
  <c r="M78" i="32"/>
  <c r="M77" i="32"/>
  <c r="M76" i="32"/>
  <c r="M75" i="32"/>
  <c r="M74" i="32"/>
  <c r="M73" i="32"/>
  <c r="M72" i="32"/>
  <c r="M69" i="32"/>
  <c r="M68" i="32"/>
  <c r="M67" i="32"/>
  <c r="M66" i="32"/>
  <c r="M65" i="32"/>
  <c r="M64" i="32"/>
  <c r="M63" i="32"/>
  <c r="M60" i="32"/>
  <c r="M59" i="32"/>
  <c r="M56" i="32"/>
  <c r="M55" i="32"/>
  <c r="M54" i="32"/>
  <c r="M53" i="32"/>
  <c r="M52" i="32"/>
  <c r="M51" i="32"/>
  <c r="M50" i="32"/>
  <c r="M49" i="32"/>
  <c r="M48" i="32"/>
  <c r="M47" i="32"/>
  <c r="M46" i="32"/>
  <c r="M43" i="32"/>
  <c r="M42" i="32"/>
  <c r="M41" i="32"/>
  <c r="M37" i="32"/>
  <c r="H224" i="32"/>
  <c r="H223" i="32"/>
  <c r="H222" i="32"/>
  <c r="H221" i="32"/>
  <c r="H220" i="32"/>
  <c r="H219" i="32"/>
  <c r="H218" i="32"/>
  <c r="H217" i="32"/>
  <c r="H216" i="32"/>
  <c r="H215" i="32"/>
  <c r="H214" i="32"/>
  <c r="H213" i="32"/>
  <c r="H212" i="32"/>
  <c r="H211" i="32"/>
  <c r="H210" i="32"/>
  <c r="H209" i="32"/>
  <c r="H208" i="32"/>
  <c r="H207" i="32"/>
  <c r="H206" i="32"/>
  <c r="H205" i="32"/>
  <c r="H204" i="32"/>
  <c r="H203" i="32"/>
  <c r="H202" i="32"/>
  <c r="H201" i="32"/>
  <c r="H200" i="32"/>
  <c r="H199" i="32"/>
  <c r="H198" i="32"/>
  <c r="H197" i="32"/>
  <c r="H196" i="32"/>
  <c r="H195" i="32"/>
  <c r="H194" i="32"/>
  <c r="H193" i="32"/>
  <c r="H192" i="32"/>
  <c r="H191" i="32"/>
  <c r="H190" i="32"/>
  <c r="H189" i="32"/>
  <c r="H188" i="32"/>
  <c r="H187" i="32"/>
  <c r="H186" i="32"/>
  <c r="H185" i="32"/>
  <c r="H184" i="32"/>
  <c r="H183" i="32"/>
  <c r="H182" i="32"/>
  <c r="H181" i="32"/>
  <c r="H180" i="32"/>
  <c r="H179" i="32"/>
  <c r="H178" i="32"/>
  <c r="H177" i="32"/>
  <c r="H176" i="32"/>
  <c r="H175" i="32"/>
  <c r="H174" i="32"/>
  <c r="H173" i="32"/>
  <c r="H172" i="32"/>
  <c r="H171" i="32"/>
  <c r="H170" i="32"/>
  <c r="H169" i="32"/>
  <c r="H168" i="32"/>
  <c r="H167" i="32"/>
  <c r="H166" i="32"/>
  <c r="H165" i="32"/>
  <c r="H164" i="32"/>
  <c r="H163" i="32"/>
  <c r="H162" i="32"/>
  <c r="H161" i="32"/>
  <c r="H160" i="32"/>
  <c r="H159" i="32"/>
  <c r="H158" i="32"/>
  <c r="H157" i="32"/>
  <c r="H156" i="32"/>
  <c r="H155" i="32"/>
  <c r="H154" i="32"/>
  <c r="H153" i="32"/>
  <c r="H152" i="32"/>
  <c r="H151" i="32"/>
  <c r="H150" i="32"/>
  <c r="H149" i="32"/>
  <c r="H148" i="32"/>
  <c r="H147" i="32"/>
  <c r="H146" i="32"/>
  <c r="H145" i="32"/>
  <c r="H144" i="32"/>
  <c r="H143" i="32"/>
  <c r="H142" i="32"/>
  <c r="H141" i="32"/>
  <c r="H140" i="32"/>
  <c r="H139" i="32"/>
  <c r="H138" i="32"/>
  <c r="H137" i="32"/>
  <c r="H136" i="32"/>
  <c r="H135" i="32"/>
  <c r="H134" i="32"/>
  <c r="H133" i="32"/>
  <c r="H132" i="32"/>
  <c r="H131" i="32"/>
  <c r="H130" i="32"/>
  <c r="H129" i="32"/>
  <c r="H128" i="32"/>
  <c r="H127" i="32"/>
  <c r="H126" i="32"/>
  <c r="H125" i="32"/>
  <c r="H124" i="32"/>
  <c r="H123" i="32"/>
  <c r="H122" i="32"/>
  <c r="H121" i="32"/>
  <c r="H120" i="32"/>
  <c r="H119" i="32"/>
  <c r="H118" i="32"/>
  <c r="H117" i="32"/>
  <c r="H116" i="32"/>
  <c r="H115" i="32"/>
  <c r="H114" i="32"/>
  <c r="H113" i="32"/>
  <c r="H112" i="32"/>
  <c r="H111" i="32"/>
  <c r="H110" i="32"/>
  <c r="H109" i="32"/>
  <c r="H108" i="32"/>
  <c r="H107" i="32"/>
  <c r="H106" i="32"/>
  <c r="H105" i="32"/>
  <c r="H104" i="32"/>
  <c r="H103" i="32"/>
  <c r="H102" i="32"/>
  <c r="H101" i="32"/>
  <c r="H100" i="32"/>
  <c r="H99" i="32"/>
  <c r="H98" i="32"/>
  <c r="H97" i="32"/>
  <c r="H96" i="32"/>
  <c r="H95" i="32"/>
  <c r="H94" i="32"/>
  <c r="H93" i="32"/>
  <c r="H92" i="32"/>
  <c r="H91" i="32"/>
  <c r="H90" i="32"/>
  <c r="H89" i="32"/>
  <c r="H88" i="32"/>
  <c r="H87" i="32"/>
  <c r="H86" i="32"/>
  <c r="H85" i="32"/>
  <c r="H84" i="32"/>
  <c r="H83" i="32"/>
  <c r="H82" i="32"/>
  <c r="H81" i="32"/>
  <c r="H80" i="32"/>
  <c r="H79" i="32"/>
  <c r="H78" i="32"/>
  <c r="H77" i="32"/>
  <c r="H76" i="32"/>
  <c r="H75" i="32"/>
  <c r="H74" i="32"/>
  <c r="H73" i="32"/>
  <c r="H72" i="32"/>
  <c r="H71" i="32"/>
  <c r="H70" i="32"/>
  <c r="H69" i="32"/>
  <c r="H68" i="32"/>
  <c r="H67" i="32"/>
  <c r="H66" i="32"/>
  <c r="H65" i="32"/>
  <c r="H64" i="32"/>
  <c r="H63" i="32"/>
  <c r="H62" i="32"/>
  <c r="H61" i="32"/>
  <c r="H60" i="32"/>
  <c r="H59" i="32"/>
  <c r="H58" i="32"/>
  <c r="H57" i="32"/>
  <c r="H56" i="32"/>
  <c r="H55" i="32"/>
  <c r="H54" i="32"/>
  <c r="H53" i="32"/>
  <c r="H52" i="32"/>
  <c r="H51" i="32"/>
  <c r="H50" i="32"/>
  <c r="H49" i="32"/>
  <c r="H48" i="32"/>
  <c r="H47" i="32"/>
  <c r="H46" i="32"/>
  <c r="H45" i="32"/>
  <c r="H44" i="32"/>
  <c r="H43" i="32"/>
  <c r="H42" i="32"/>
  <c r="H41" i="32"/>
  <c r="H40" i="32"/>
  <c r="H39" i="32"/>
  <c r="H38" i="32"/>
  <c r="H37" i="32"/>
  <c r="H36" i="32"/>
  <c r="H35" i="32"/>
  <c r="H34" i="32"/>
  <c r="H33" i="32"/>
  <c r="H31" i="32"/>
  <c r="H29" i="32"/>
  <c r="H28" i="32"/>
  <c r="E224" i="32"/>
  <c r="D224" i="32"/>
  <c r="C224" i="32"/>
  <c r="W224" i="32" s="1"/>
  <c r="I224" i="32" s="1"/>
  <c r="B224" i="32"/>
  <c r="U224" i="32" s="1"/>
  <c r="A224" i="32"/>
  <c r="E223" i="32"/>
  <c r="D223" i="32"/>
  <c r="C223" i="32"/>
  <c r="W223" i="32" s="1"/>
  <c r="I223" i="32" s="1"/>
  <c r="B223" i="32"/>
  <c r="U223" i="32" s="1"/>
  <c r="A223" i="32"/>
  <c r="E222" i="32"/>
  <c r="D222" i="32"/>
  <c r="C222" i="32"/>
  <c r="W222" i="32" s="1"/>
  <c r="I222" i="32" s="1"/>
  <c r="B222" i="32"/>
  <c r="U222" i="32" s="1"/>
  <c r="A222" i="32"/>
  <c r="E221" i="32"/>
  <c r="D221" i="32"/>
  <c r="C221" i="32"/>
  <c r="W221" i="32" s="1"/>
  <c r="I221" i="32" s="1"/>
  <c r="B221" i="32"/>
  <c r="U221" i="32" s="1"/>
  <c r="AC221" i="32" s="1"/>
  <c r="A221" i="32"/>
  <c r="E220" i="32"/>
  <c r="D220" i="32"/>
  <c r="C220" i="32"/>
  <c r="W220" i="32" s="1"/>
  <c r="I220" i="32" s="1"/>
  <c r="B220" i="32"/>
  <c r="U220" i="32" s="1"/>
  <c r="A220" i="32"/>
  <c r="E219" i="32"/>
  <c r="D219" i="32"/>
  <c r="C219" i="32"/>
  <c r="W219" i="32" s="1"/>
  <c r="I219" i="32" s="1"/>
  <c r="B219" i="32"/>
  <c r="U219" i="32" s="1"/>
  <c r="A219" i="32"/>
  <c r="E218" i="32"/>
  <c r="D218" i="32"/>
  <c r="C218" i="32"/>
  <c r="W218" i="32" s="1"/>
  <c r="I218" i="32" s="1"/>
  <c r="B218" i="32"/>
  <c r="U218" i="32" s="1"/>
  <c r="A218" i="32"/>
  <c r="E217" i="32"/>
  <c r="D217" i="32"/>
  <c r="C217" i="32"/>
  <c r="W217" i="32" s="1"/>
  <c r="I217" i="32" s="1"/>
  <c r="B217" i="32"/>
  <c r="U217" i="32" s="1"/>
  <c r="AC217" i="32" s="1"/>
  <c r="A217" i="32"/>
  <c r="E216" i="32"/>
  <c r="D216" i="32"/>
  <c r="C216" i="32"/>
  <c r="W216" i="32" s="1"/>
  <c r="I216" i="32" s="1"/>
  <c r="B216" i="32"/>
  <c r="U216" i="32" s="1"/>
  <c r="A216" i="32"/>
  <c r="E215" i="32"/>
  <c r="D215" i="32"/>
  <c r="C215" i="32"/>
  <c r="W215" i="32" s="1"/>
  <c r="I215" i="32" s="1"/>
  <c r="B215" i="32"/>
  <c r="U215" i="32" s="1"/>
  <c r="A215" i="32"/>
  <c r="E214" i="32"/>
  <c r="D214" i="32"/>
  <c r="C214" i="32"/>
  <c r="W214" i="32" s="1"/>
  <c r="I214" i="32" s="1"/>
  <c r="B214" i="32"/>
  <c r="U214" i="32" s="1"/>
  <c r="A214" i="32"/>
  <c r="E213" i="32"/>
  <c r="D213" i="32"/>
  <c r="C213" i="32"/>
  <c r="W213" i="32" s="1"/>
  <c r="I213" i="32" s="1"/>
  <c r="B213" i="32"/>
  <c r="U213" i="32" s="1"/>
  <c r="AC213" i="32" s="1"/>
  <c r="A213" i="32"/>
  <c r="E212" i="32"/>
  <c r="D212" i="32"/>
  <c r="C212" i="32"/>
  <c r="W212" i="32" s="1"/>
  <c r="I212" i="32" s="1"/>
  <c r="B212" i="32"/>
  <c r="U212" i="32" s="1"/>
  <c r="A212" i="32"/>
  <c r="E211" i="32"/>
  <c r="D211" i="32"/>
  <c r="C211" i="32"/>
  <c r="W211" i="32" s="1"/>
  <c r="I211" i="32" s="1"/>
  <c r="B211" i="32"/>
  <c r="U211" i="32" s="1"/>
  <c r="A211" i="32"/>
  <c r="E210" i="32"/>
  <c r="D210" i="32"/>
  <c r="C210" i="32"/>
  <c r="W210" i="32" s="1"/>
  <c r="I210" i="32" s="1"/>
  <c r="B210" i="32"/>
  <c r="U210" i="32" s="1"/>
  <c r="A210" i="32"/>
  <c r="E209" i="32"/>
  <c r="D209" i="32"/>
  <c r="C209" i="32"/>
  <c r="W209" i="32" s="1"/>
  <c r="I209" i="32" s="1"/>
  <c r="B209" i="32"/>
  <c r="U209" i="32" s="1"/>
  <c r="AC209" i="32" s="1"/>
  <c r="A209" i="32"/>
  <c r="E208" i="32"/>
  <c r="D208" i="32"/>
  <c r="C208" i="32"/>
  <c r="W208" i="32" s="1"/>
  <c r="I208" i="32" s="1"/>
  <c r="B208" i="32"/>
  <c r="U208" i="32" s="1"/>
  <c r="A208" i="32"/>
  <c r="E207" i="32"/>
  <c r="D207" i="32"/>
  <c r="C207" i="32"/>
  <c r="W207" i="32" s="1"/>
  <c r="I207" i="32" s="1"/>
  <c r="B207" i="32"/>
  <c r="U207" i="32" s="1"/>
  <c r="A207" i="32"/>
  <c r="E206" i="32"/>
  <c r="D206" i="32"/>
  <c r="C206" i="32"/>
  <c r="W206" i="32" s="1"/>
  <c r="I206" i="32" s="1"/>
  <c r="B206" i="32"/>
  <c r="U206" i="32" s="1"/>
  <c r="A206" i="32"/>
  <c r="E205" i="32"/>
  <c r="D205" i="32"/>
  <c r="C205" i="32"/>
  <c r="W205" i="32" s="1"/>
  <c r="I205" i="32" s="1"/>
  <c r="B205" i="32"/>
  <c r="U205" i="32" s="1"/>
  <c r="AC205" i="32" s="1"/>
  <c r="A205" i="32"/>
  <c r="E204" i="32"/>
  <c r="D204" i="32"/>
  <c r="C204" i="32"/>
  <c r="W204" i="32" s="1"/>
  <c r="I204" i="32" s="1"/>
  <c r="B204" i="32"/>
  <c r="U204" i="32" s="1"/>
  <c r="A204" i="32"/>
  <c r="E203" i="32"/>
  <c r="D203" i="32"/>
  <c r="C203" i="32"/>
  <c r="W203" i="32" s="1"/>
  <c r="I203" i="32" s="1"/>
  <c r="B203" i="32"/>
  <c r="U203" i="32" s="1"/>
  <c r="A203" i="32"/>
  <c r="E202" i="32"/>
  <c r="D202" i="32"/>
  <c r="C202" i="32"/>
  <c r="W202" i="32" s="1"/>
  <c r="I202" i="32" s="1"/>
  <c r="B202" i="32"/>
  <c r="U202" i="32" s="1"/>
  <c r="A202" i="32"/>
  <c r="E201" i="32"/>
  <c r="D201" i="32"/>
  <c r="C201" i="32"/>
  <c r="W201" i="32" s="1"/>
  <c r="I201" i="32" s="1"/>
  <c r="B201" i="32"/>
  <c r="U201" i="32" s="1"/>
  <c r="AC201" i="32" s="1"/>
  <c r="A201" i="32"/>
  <c r="E200" i="32"/>
  <c r="D200" i="32"/>
  <c r="C200" i="32"/>
  <c r="W200" i="32" s="1"/>
  <c r="I200" i="32" s="1"/>
  <c r="B200" i="32"/>
  <c r="U200" i="32" s="1"/>
  <c r="A200" i="32"/>
  <c r="E199" i="32"/>
  <c r="D199" i="32"/>
  <c r="C199" i="32"/>
  <c r="W199" i="32" s="1"/>
  <c r="I199" i="32" s="1"/>
  <c r="B199" i="32"/>
  <c r="U199" i="32" s="1"/>
  <c r="A199" i="32"/>
  <c r="E198" i="32"/>
  <c r="D198" i="32"/>
  <c r="C198" i="32"/>
  <c r="W198" i="32" s="1"/>
  <c r="I198" i="32" s="1"/>
  <c r="B198" i="32"/>
  <c r="U198" i="32" s="1"/>
  <c r="A198" i="32"/>
  <c r="E197" i="32"/>
  <c r="D197" i="32"/>
  <c r="C197" i="32"/>
  <c r="W197" i="32" s="1"/>
  <c r="I197" i="32" s="1"/>
  <c r="B197" i="32"/>
  <c r="U197" i="32" s="1"/>
  <c r="AC197" i="32" s="1"/>
  <c r="A197" i="32"/>
  <c r="E196" i="32"/>
  <c r="D196" i="32"/>
  <c r="C196" i="32"/>
  <c r="W196" i="32" s="1"/>
  <c r="I196" i="32" s="1"/>
  <c r="B196" i="32"/>
  <c r="U196" i="32" s="1"/>
  <c r="A196" i="32"/>
  <c r="E195" i="32"/>
  <c r="D195" i="32"/>
  <c r="C195" i="32"/>
  <c r="W195" i="32" s="1"/>
  <c r="I195" i="32" s="1"/>
  <c r="B195" i="32"/>
  <c r="U195" i="32" s="1"/>
  <c r="A195" i="32"/>
  <c r="E194" i="32"/>
  <c r="D194" i="32"/>
  <c r="C194" i="32"/>
  <c r="W194" i="32" s="1"/>
  <c r="I194" i="32" s="1"/>
  <c r="B194" i="32"/>
  <c r="U194" i="32" s="1"/>
  <c r="A194" i="32"/>
  <c r="E193" i="32"/>
  <c r="D193" i="32"/>
  <c r="C193" i="32"/>
  <c r="W193" i="32" s="1"/>
  <c r="I193" i="32" s="1"/>
  <c r="B193" i="32"/>
  <c r="U193" i="32" s="1"/>
  <c r="AC193" i="32" s="1"/>
  <c r="A193" i="32"/>
  <c r="E192" i="32"/>
  <c r="D192" i="32"/>
  <c r="C192" i="32"/>
  <c r="W192" i="32" s="1"/>
  <c r="I192" i="32" s="1"/>
  <c r="B192" i="32"/>
  <c r="U192" i="32" s="1"/>
  <c r="A192" i="32"/>
  <c r="E191" i="32"/>
  <c r="D191" i="32"/>
  <c r="C191" i="32"/>
  <c r="W191" i="32" s="1"/>
  <c r="I191" i="32" s="1"/>
  <c r="B191" i="32"/>
  <c r="U191" i="32" s="1"/>
  <c r="A191" i="32"/>
  <c r="E190" i="32"/>
  <c r="D190" i="32"/>
  <c r="C190" i="32"/>
  <c r="W190" i="32" s="1"/>
  <c r="I190" i="32" s="1"/>
  <c r="B190" i="32"/>
  <c r="U190" i="32" s="1"/>
  <c r="A190" i="32"/>
  <c r="E189" i="32"/>
  <c r="D189" i="32"/>
  <c r="C189" i="32"/>
  <c r="W189" i="32" s="1"/>
  <c r="I189" i="32" s="1"/>
  <c r="B189" i="32"/>
  <c r="U189" i="32" s="1"/>
  <c r="AC189" i="32" s="1"/>
  <c r="A189" i="32"/>
  <c r="E188" i="32"/>
  <c r="D188" i="32"/>
  <c r="C188" i="32"/>
  <c r="W188" i="32" s="1"/>
  <c r="I188" i="32" s="1"/>
  <c r="B188" i="32"/>
  <c r="U188" i="32" s="1"/>
  <c r="A188" i="32"/>
  <c r="E187" i="32"/>
  <c r="D187" i="32"/>
  <c r="C187" i="32"/>
  <c r="W187" i="32" s="1"/>
  <c r="I187" i="32" s="1"/>
  <c r="B187" i="32"/>
  <c r="U187" i="32" s="1"/>
  <c r="A187" i="32"/>
  <c r="E186" i="32"/>
  <c r="D186" i="32"/>
  <c r="C186" i="32"/>
  <c r="W186" i="32" s="1"/>
  <c r="I186" i="32" s="1"/>
  <c r="B186" i="32"/>
  <c r="U186" i="32" s="1"/>
  <c r="A186" i="32"/>
  <c r="E185" i="32"/>
  <c r="D185" i="32"/>
  <c r="C185" i="32"/>
  <c r="W185" i="32" s="1"/>
  <c r="I185" i="32" s="1"/>
  <c r="B185" i="32"/>
  <c r="U185" i="32" s="1"/>
  <c r="AC185" i="32" s="1"/>
  <c r="A185" i="32"/>
  <c r="E184" i="32"/>
  <c r="D184" i="32"/>
  <c r="C184" i="32"/>
  <c r="W184" i="32" s="1"/>
  <c r="I184" i="32" s="1"/>
  <c r="B184" i="32"/>
  <c r="U184" i="32" s="1"/>
  <c r="A184" i="32"/>
  <c r="E183" i="32"/>
  <c r="D183" i="32"/>
  <c r="C183" i="32"/>
  <c r="W183" i="32" s="1"/>
  <c r="I183" i="32" s="1"/>
  <c r="B183" i="32"/>
  <c r="U183" i="32" s="1"/>
  <c r="A183" i="32"/>
  <c r="E182" i="32"/>
  <c r="D182" i="32"/>
  <c r="C182" i="32"/>
  <c r="W182" i="32" s="1"/>
  <c r="I182" i="32" s="1"/>
  <c r="B182" i="32"/>
  <c r="U182" i="32" s="1"/>
  <c r="A182" i="32"/>
  <c r="E181" i="32"/>
  <c r="D181" i="32"/>
  <c r="C181" i="32"/>
  <c r="W181" i="32" s="1"/>
  <c r="I181" i="32" s="1"/>
  <c r="B181" i="32"/>
  <c r="U181" i="32" s="1"/>
  <c r="AC181" i="32" s="1"/>
  <c r="A181" i="32"/>
  <c r="E180" i="32"/>
  <c r="D180" i="32"/>
  <c r="C180" i="32"/>
  <c r="W180" i="32" s="1"/>
  <c r="I180" i="32" s="1"/>
  <c r="B180" i="32"/>
  <c r="U180" i="32" s="1"/>
  <c r="A180" i="32"/>
  <c r="E179" i="32"/>
  <c r="D179" i="32"/>
  <c r="C179" i="32"/>
  <c r="W179" i="32" s="1"/>
  <c r="I179" i="32" s="1"/>
  <c r="B179" i="32"/>
  <c r="U179" i="32" s="1"/>
  <c r="A179" i="32"/>
  <c r="E178" i="32"/>
  <c r="D178" i="32"/>
  <c r="C178" i="32"/>
  <c r="W178" i="32" s="1"/>
  <c r="I178" i="32" s="1"/>
  <c r="B178" i="32"/>
  <c r="U178" i="32" s="1"/>
  <c r="A178" i="32"/>
  <c r="E177" i="32"/>
  <c r="D177" i="32"/>
  <c r="C177" i="32"/>
  <c r="W177" i="32" s="1"/>
  <c r="I177" i="32" s="1"/>
  <c r="B177" i="32"/>
  <c r="U177" i="32" s="1"/>
  <c r="AC177" i="32" s="1"/>
  <c r="A177" i="32"/>
  <c r="E176" i="32"/>
  <c r="D176" i="32"/>
  <c r="C176" i="32"/>
  <c r="W176" i="32" s="1"/>
  <c r="I176" i="32" s="1"/>
  <c r="B176" i="32"/>
  <c r="U176" i="32" s="1"/>
  <c r="A176" i="32"/>
  <c r="E175" i="32"/>
  <c r="D175" i="32"/>
  <c r="C175" i="32"/>
  <c r="W175" i="32" s="1"/>
  <c r="I175" i="32" s="1"/>
  <c r="B175" i="32"/>
  <c r="U175" i="32" s="1"/>
  <c r="A175" i="32"/>
  <c r="E174" i="32"/>
  <c r="D174" i="32"/>
  <c r="C174" i="32"/>
  <c r="W174" i="32" s="1"/>
  <c r="I174" i="32" s="1"/>
  <c r="B174" i="32"/>
  <c r="U174" i="32" s="1"/>
  <c r="A174" i="32"/>
  <c r="E173" i="32"/>
  <c r="D173" i="32"/>
  <c r="C173" i="32"/>
  <c r="W173" i="32" s="1"/>
  <c r="I173" i="32" s="1"/>
  <c r="B173" i="32"/>
  <c r="U173" i="32" s="1"/>
  <c r="AC173" i="32" s="1"/>
  <c r="A173" i="32"/>
  <c r="E172" i="32"/>
  <c r="D172" i="32"/>
  <c r="C172" i="32"/>
  <c r="W172" i="32" s="1"/>
  <c r="I172" i="32" s="1"/>
  <c r="B172" i="32"/>
  <c r="U172" i="32" s="1"/>
  <c r="A172" i="32"/>
  <c r="E171" i="32"/>
  <c r="D171" i="32"/>
  <c r="C171" i="32"/>
  <c r="W171" i="32" s="1"/>
  <c r="I171" i="32" s="1"/>
  <c r="B171" i="32"/>
  <c r="U171" i="32" s="1"/>
  <c r="A171" i="32"/>
  <c r="E170" i="32"/>
  <c r="D170" i="32"/>
  <c r="C170" i="32"/>
  <c r="W170" i="32" s="1"/>
  <c r="I170" i="32" s="1"/>
  <c r="B170" i="32"/>
  <c r="U170" i="32" s="1"/>
  <c r="A170" i="32"/>
  <c r="E169" i="32"/>
  <c r="D169" i="32"/>
  <c r="C169" i="32"/>
  <c r="W169" i="32" s="1"/>
  <c r="I169" i="32" s="1"/>
  <c r="B169" i="32"/>
  <c r="U169" i="32" s="1"/>
  <c r="AC169" i="32" s="1"/>
  <c r="A169" i="32"/>
  <c r="E168" i="32"/>
  <c r="D168" i="32"/>
  <c r="C168" i="32"/>
  <c r="W168" i="32" s="1"/>
  <c r="I168" i="32" s="1"/>
  <c r="B168" i="32"/>
  <c r="U168" i="32" s="1"/>
  <c r="A168" i="32"/>
  <c r="E167" i="32"/>
  <c r="D167" i="32"/>
  <c r="C167" i="32"/>
  <c r="W167" i="32" s="1"/>
  <c r="I167" i="32" s="1"/>
  <c r="B167" i="32"/>
  <c r="U167" i="32" s="1"/>
  <c r="A167" i="32"/>
  <c r="E166" i="32"/>
  <c r="D166" i="32"/>
  <c r="C166" i="32"/>
  <c r="W166" i="32" s="1"/>
  <c r="I166" i="32" s="1"/>
  <c r="B166" i="32"/>
  <c r="U166" i="32" s="1"/>
  <c r="A166" i="32"/>
  <c r="E165" i="32"/>
  <c r="D165" i="32"/>
  <c r="C165" i="32"/>
  <c r="W165" i="32" s="1"/>
  <c r="I165" i="32" s="1"/>
  <c r="B165" i="32"/>
  <c r="U165" i="32" s="1"/>
  <c r="AC165" i="32" s="1"/>
  <c r="A165" i="32"/>
  <c r="E164" i="32"/>
  <c r="D164" i="32"/>
  <c r="C164" i="32"/>
  <c r="W164" i="32" s="1"/>
  <c r="I164" i="32" s="1"/>
  <c r="B164" i="32"/>
  <c r="U164" i="32" s="1"/>
  <c r="A164" i="32"/>
  <c r="E163" i="32"/>
  <c r="D163" i="32"/>
  <c r="C163" i="32"/>
  <c r="W163" i="32" s="1"/>
  <c r="I163" i="32" s="1"/>
  <c r="B163" i="32"/>
  <c r="U163" i="32" s="1"/>
  <c r="A163" i="32"/>
  <c r="E162" i="32"/>
  <c r="D162" i="32"/>
  <c r="C162" i="32"/>
  <c r="W162" i="32" s="1"/>
  <c r="I162" i="32" s="1"/>
  <c r="B162" i="32"/>
  <c r="U162" i="32" s="1"/>
  <c r="A162" i="32"/>
  <c r="E161" i="32"/>
  <c r="D161" i="32"/>
  <c r="C161" i="32"/>
  <c r="W161" i="32" s="1"/>
  <c r="I161" i="32" s="1"/>
  <c r="B161" i="32"/>
  <c r="U161" i="32" s="1"/>
  <c r="AC161" i="32" s="1"/>
  <c r="A161" i="32"/>
  <c r="E160" i="32"/>
  <c r="D160" i="32"/>
  <c r="C160" i="32"/>
  <c r="W160" i="32" s="1"/>
  <c r="I160" i="32" s="1"/>
  <c r="B160" i="32"/>
  <c r="U160" i="32" s="1"/>
  <c r="A160" i="32"/>
  <c r="E159" i="32"/>
  <c r="D159" i="32"/>
  <c r="C159" i="32"/>
  <c r="W159" i="32" s="1"/>
  <c r="I159" i="32" s="1"/>
  <c r="B159" i="32"/>
  <c r="U159" i="32" s="1"/>
  <c r="A159" i="32"/>
  <c r="E158" i="32"/>
  <c r="D158" i="32"/>
  <c r="C158" i="32"/>
  <c r="W158" i="32" s="1"/>
  <c r="I158" i="32" s="1"/>
  <c r="B158" i="32"/>
  <c r="U158" i="32" s="1"/>
  <c r="A158" i="32"/>
  <c r="E157" i="32"/>
  <c r="D157" i="32"/>
  <c r="C157" i="32"/>
  <c r="W157" i="32" s="1"/>
  <c r="I157" i="32" s="1"/>
  <c r="B157" i="32"/>
  <c r="U157" i="32" s="1"/>
  <c r="AC157" i="32" s="1"/>
  <c r="A157" i="32"/>
  <c r="E156" i="32"/>
  <c r="D156" i="32"/>
  <c r="C156" i="32"/>
  <c r="W156" i="32" s="1"/>
  <c r="I156" i="32" s="1"/>
  <c r="B156" i="32"/>
  <c r="U156" i="32" s="1"/>
  <c r="A156" i="32"/>
  <c r="E155" i="32"/>
  <c r="D155" i="32"/>
  <c r="C155" i="32"/>
  <c r="W155" i="32" s="1"/>
  <c r="I155" i="32" s="1"/>
  <c r="B155" i="32"/>
  <c r="U155" i="32" s="1"/>
  <c r="A155" i="32"/>
  <c r="E154" i="32"/>
  <c r="D154" i="32"/>
  <c r="C154" i="32"/>
  <c r="W154" i="32" s="1"/>
  <c r="I154" i="32" s="1"/>
  <c r="B154" i="32"/>
  <c r="U154" i="32" s="1"/>
  <c r="A154" i="32"/>
  <c r="E153" i="32"/>
  <c r="D153" i="32"/>
  <c r="C153" i="32"/>
  <c r="W153" i="32" s="1"/>
  <c r="I153" i="32" s="1"/>
  <c r="B153" i="32"/>
  <c r="U153" i="32" s="1"/>
  <c r="AC153" i="32" s="1"/>
  <c r="A153" i="32"/>
  <c r="E152" i="32"/>
  <c r="D152" i="32"/>
  <c r="C152" i="32"/>
  <c r="W152" i="32" s="1"/>
  <c r="I152" i="32" s="1"/>
  <c r="B152" i="32"/>
  <c r="U152" i="32" s="1"/>
  <c r="A152" i="32"/>
  <c r="E151" i="32"/>
  <c r="D151" i="32"/>
  <c r="C151" i="32"/>
  <c r="W151" i="32" s="1"/>
  <c r="I151" i="32" s="1"/>
  <c r="B151" i="32"/>
  <c r="U151" i="32" s="1"/>
  <c r="A151" i="32"/>
  <c r="E150" i="32"/>
  <c r="D150" i="32"/>
  <c r="C150" i="32"/>
  <c r="W150" i="32" s="1"/>
  <c r="I150" i="32" s="1"/>
  <c r="B150" i="32"/>
  <c r="U150" i="32" s="1"/>
  <c r="A150" i="32"/>
  <c r="E149" i="32"/>
  <c r="D149" i="32"/>
  <c r="C149" i="32"/>
  <c r="W149" i="32" s="1"/>
  <c r="I149" i="32" s="1"/>
  <c r="B149" i="32"/>
  <c r="U149" i="32" s="1"/>
  <c r="AC149" i="32" s="1"/>
  <c r="A149" i="32"/>
  <c r="E148" i="32"/>
  <c r="D148" i="32"/>
  <c r="C148" i="32"/>
  <c r="W148" i="32" s="1"/>
  <c r="I148" i="32" s="1"/>
  <c r="B148" i="32"/>
  <c r="U148" i="32" s="1"/>
  <c r="A148" i="32"/>
  <c r="E147" i="32"/>
  <c r="D147" i="32"/>
  <c r="C147" i="32"/>
  <c r="W147" i="32" s="1"/>
  <c r="I147" i="32" s="1"/>
  <c r="B147" i="32"/>
  <c r="U147" i="32" s="1"/>
  <c r="A147" i="32"/>
  <c r="E146" i="32"/>
  <c r="D146" i="32"/>
  <c r="C146" i="32"/>
  <c r="W146" i="32" s="1"/>
  <c r="I146" i="32" s="1"/>
  <c r="B146" i="32"/>
  <c r="U146" i="32" s="1"/>
  <c r="A146" i="32"/>
  <c r="E145" i="32"/>
  <c r="D145" i="32"/>
  <c r="C145" i="32"/>
  <c r="W145" i="32" s="1"/>
  <c r="I145" i="32" s="1"/>
  <c r="B145" i="32"/>
  <c r="U145" i="32" s="1"/>
  <c r="AC145" i="32" s="1"/>
  <c r="A145" i="32"/>
  <c r="E144" i="32"/>
  <c r="D144" i="32"/>
  <c r="C144" i="32"/>
  <c r="W144" i="32" s="1"/>
  <c r="I144" i="32" s="1"/>
  <c r="B144" i="32"/>
  <c r="U144" i="32" s="1"/>
  <c r="A144" i="32"/>
  <c r="E143" i="32"/>
  <c r="D143" i="32"/>
  <c r="C143" i="32"/>
  <c r="W143" i="32" s="1"/>
  <c r="I143" i="32" s="1"/>
  <c r="B143" i="32"/>
  <c r="U143" i="32" s="1"/>
  <c r="A143" i="32"/>
  <c r="E142" i="32"/>
  <c r="D142" i="32"/>
  <c r="C142" i="32"/>
  <c r="W142" i="32" s="1"/>
  <c r="I142" i="32" s="1"/>
  <c r="B142" i="32"/>
  <c r="U142" i="32" s="1"/>
  <c r="A142" i="32"/>
  <c r="E141" i="32"/>
  <c r="D141" i="32"/>
  <c r="C141" i="32"/>
  <c r="W141" i="32" s="1"/>
  <c r="I141" i="32" s="1"/>
  <c r="B141" i="32"/>
  <c r="U141" i="32" s="1"/>
  <c r="AC141" i="32" s="1"/>
  <c r="A141" i="32"/>
  <c r="E140" i="32"/>
  <c r="D140" i="32"/>
  <c r="C140" i="32"/>
  <c r="W140" i="32" s="1"/>
  <c r="I140" i="32" s="1"/>
  <c r="B140" i="32"/>
  <c r="U140" i="32" s="1"/>
  <c r="A140" i="32"/>
  <c r="E139" i="32"/>
  <c r="D139" i="32"/>
  <c r="C139" i="32"/>
  <c r="W139" i="32" s="1"/>
  <c r="I139" i="32" s="1"/>
  <c r="B139" i="32"/>
  <c r="U139" i="32" s="1"/>
  <c r="A139" i="32"/>
  <c r="E138" i="32"/>
  <c r="D138" i="32"/>
  <c r="C138" i="32"/>
  <c r="W138" i="32" s="1"/>
  <c r="I138" i="32" s="1"/>
  <c r="B138" i="32"/>
  <c r="U138" i="32" s="1"/>
  <c r="A138" i="32"/>
  <c r="E137" i="32"/>
  <c r="D137" i="32"/>
  <c r="C137" i="32"/>
  <c r="W137" i="32" s="1"/>
  <c r="I137" i="32" s="1"/>
  <c r="B137" i="32"/>
  <c r="U137" i="32" s="1"/>
  <c r="AC137" i="32" s="1"/>
  <c r="A137" i="32"/>
  <c r="E136" i="32"/>
  <c r="D136" i="32"/>
  <c r="C136" i="32"/>
  <c r="W136" i="32" s="1"/>
  <c r="I136" i="32" s="1"/>
  <c r="B136" i="32"/>
  <c r="U136" i="32" s="1"/>
  <c r="A136" i="32"/>
  <c r="E135" i="32"/>
  <c r="D135" i="32"/>
  <c r="C135" i="32"/>
  <c r="W135" i="32" s="1"/>
  <c r="I135" i="32" s="1"/>
  <c r="B135" i="32"/>
  <c r="U135" i="32" s="1"/>
  <c r="A135" i="32"/>
  <c r="E134" i="32"/>
  <c r="D134" i="32"/>
  <c r="C134" i="32"/>
  <c r="W134" i="32" s="1"/>
  <c r="I134" i="32" s="1"/>
  <c r="B134" i="32"/>
  <c r="U134" i="32" s="1"/>
  <c r="A134" i="32"/>
  <c r="E133" i="32"/>
  <c r="D133" i="32"/>
  <c r="C133" i="32"/>
  <c r="W133" i="32" s="1"/>
  <c r="I133" i="32" s="1"/>
  <c r="B133" i="32"/>
  <c r="U133" i="32" s="1"/>
  <c r="AC133" i="32" s="1"/>
  <c r="A133" i="32"/>
  <c r="E132" i="32"/>
  <c r="D132" i="32"/>
  <c r="C132" i="32"/>
  <c r="W132" i="32" s="1"/>
  <c r="I132" i="32" s="1"/>
  <c r="B132" i="32"/>
  <c r="U132" i="32" s="1"/>
  <c r="A132" i="32"/>
  <c r="E131" i="32"/>
  <c r="D131" i="32"/>
  <c r="C131" i="32"/>
  <c r="W131" i="32" s="1"/>
  <c r="I131" i="32" s="1"/>
  <c r="B131" i="32"/>
  <c r="U131" i="32" s="1"/>
  <c r="A131" i="32"/>
  <c r="E130" i="32"/>
  <c r="D130" i="32"/>
  <c r="C130" i="32"/>
  <c r="W130" i="32" s="1"/>
  <c r="I130" i="32" s="1"/>
  <c r="B130" i="32"/>
  <c r="U130" i="32" s="1"/>
  <c r="A130" i="32"/>
  <c r="E129" i="32"/>
  <c r="D129" i="32"/>
  <c r="C129" i="32"/>
  <c r="W129" i="32" s="1"/>
  <c r="I129" i="32" s="1"/>
  <c r="B129" i="32"/>
  <c r="U129" i="32" s="1"/>
  <c r="AC129" i="32" s="1"/>
  <c r="A129" i="32"/>
  <c r="E128" i="32"/>
  <c r="D128" i="32"/>
  <c r="C128" i="32"/>
  <c r="W128" i="32" s="1"/>
  <c r="I128" i="32" s="1"/>
  <c r="B128" i="32"/>
  <c r="U128" i="32" s="1"/>
  <c r="A128" i="32"/>
  <c r="E127" i="32"/>
  <c r="D127" i="32"/>
  <c r="C127" i="32"/>
  <c r="W127" i="32" s="1"/>
  <c r="I127" i="32" s="1"/>
  <c r="B127" i="32"/>
  <c r="U127" i="32" s="1"/>
  <c r="A127" i="32"/>
  <c r="E126" i="32"/>
  <c r="D126" i="32"/>
  <c r="C126" i="32"/>
  <c r="W126" i="32" s="1"/>
  <c r="I126" i="32" s="1"/>
  <c r="B126" i="32"/>
  <c r="U126" i="32" s="1"/>
  <c r="A126" i="32"/>
  <c r="E125" i="32"/>
  <c r="D125" i="32"/>
  <c r="C125" i="32"/>
  <c r="W125" i="32" s="1"/>
  <c r="I125" i="32" s="1"/>
  <c r="B125" i="32"/>
  <c r="U125" i="32" s="1"/>
  <c r="AC125" i="32" s="1"/>
  <c r="A125" i="32"/>
  <c r="E124" i="32"/>
  <c r="D124" i="32"/>
  <c r="C124" i="32"/>
  <c r="W124" i="32" s="1"/>
  <c r="I124" i="32" s="1"/>
  <c r="B124" i="32"/>
  <c r="U124" i="32" s="1"/>
  <c r="A124" i="32"/>
  <c r="E123" i="32"/>
  <c r="D123" i="32"/>
  <c r="C123" i="32"/>
  <c r="W123" i="32" s="1"/>
  <c r="I123" i="32" s="1"/>
  <c r="B123" i="32"/>
  <c r="U123" i="32" s="1"/>
  <c r="A123" i="32"/>
  <c r="E122" i="32"/>
  <c r="D122" i="32"/>
  <c r="C122" i="32"/>
  <c r="W122" i="32" s="1"/>
  <c r="I122" i="32" s="1"/>
  <c r="B122" i="32"/>
  <c r="U122" i="32" s="1"/>
  <c r="A122" i="32"/>
  <c r="E121" i="32"/>
  <c r="D121" i="32"/>
  <c r="C121" i="32"/>
  <c r="W121" i="32" s="1"/>
  <c r="I121" i="32" s="1"/>
  <c r="B121" i="32"/>
  <c r="U121" i="32" s="1"/>
  <c r="AC121" i="32" s="1"/>
  <c r="A121" i="32"/>
  <c r="E120" i="32"/>
  <c r="D120" i="32"/>
  <c r="C120" i="32"/>
  <c r="W120" i="32" s="1"/>
  <c r="I120" i="32" s="1"/>
  <c r="B120" i="32"/>
  <c r="U120" i="32" s="1"/>
  <c r="A120" i="32"/>
  <c r="E119" i="32"/>
  <c r="D119" i="32"/>
  <c r="C119" i="32"/>
  <c r="W119" i="32" s="1"/>
  <c r="I119" i="32" s="1"/>
  <c r="B119" i="32"/>
  <c r="U119" i="32" s="1"/>
  <c r="A119" i="32"/>
  <c r="E118" i="32"/>
  <c r="D118" i="32"/>
  <c r="C118" i="32"/>
  <c r="W118" i="32" s="1"/>
  <c r="I118" i="32" s="1"/>
  <c r="B118" i="32"/>
  <c r="U118" i="32" s="1"/>
  <c r="A118" i="32"/>
  <c r="E117" i="32"/>
  <c r="D117" i="32"/>
  <c r="C117" i="32"/>
  <c r="W117" i="32" s="1"/>
  <c r="I117" i="32" s="1"/>
  <c r="B117" i="32"/>
  <c r="U117" i="32" s="1"/>
  <c r="AC117" i="32" s="1"/>
  <c r="A117" i="32"/>
  <c r="E116" i="32"/>
  <c r="D116" i="32"/>
  <c r="C116" i="32"/>
  <c r="W116" i="32" s="1"/>
  <c r="I116" i="32" s="1"/>
  <c r="B116" i="32"/>
  <c r="U116" i="32" s="1"/>
  <c r="A116" i="32"/>
  <c r="E115" i="32"/>
  <c r="D115" i="32"/>
  <c r="C115" i="32"/>
  <c r="W115" i="32" s="1"/>
  <c r="I115" i="32" s="1"/>
  <c r="B115" i="32"/>
  <c r="U115" i="32" s="1"/>
  <c r="A115" i="32"/>
  <c r="E114" i="32"/>
  <c r="D114" i="32"/>
  <c r="C114" i="32"/>
  <c r="W114" i="32" s="1"/>
  <c r="I114" i="32" s="1"/>
  <c r="B114" i="32"/>
  <c r="U114" i="32" s="1"/>
  <c r="A114" i="32"/>
  <c r="E113" i="32"/>
  <c r="D113" i="32"/>
  <c r="C113" i="32"/>
  <c r="W113" i="32" s="1"/>
  <c r="I113" i="32" s="1"/>
  <c r="B113" i="32"/>
  <c r="U113" i="32" s="1"/>
  <c r="AC113" i="32" s="1"/>
  <c r="A113" i="32"/>
  <c r="E112" i="32"/>
  <c r="D112" i="32"/>
  <c r="C112" i="32"/>
  <c r="W112" i="32" s="1"/>
  <c r="I112" i="32" s="1"/>
  <c r="B112" i="32"/>
  <c r="U112" i="32" s="1"/>
  <c r="A112" i="32"/>
  <c r="E111" i="32"/>
  <c r="D111" i="32"/>
  <c r="C111" i="32"/>
  <c r="W111" i="32" s="1"/>
  <c r="I111" i="32" s="1"/>
  <c r="B111" i="32"/>
  <c r="U111" i="32" s="1"/>
  <c r="A111" i="32"/>
  <c r="E110" i="32"/>
  <c r="D110" i="32"/>
  <c r="C110" i="32"/>
  <c r="W110" i="32" s="1"/>
  <c r="I110" i="32" s="1"/>
  <c r="B110" i="32"/>
  <c r="U110" i="32" s="1"/>
  <c r="A110" i="32"/>
  <c r="E109" i="32"/>
  <c r="D109" i="32"/>
  <c r="C109" i="32"/>
  <c r="W109" i="32" s="1"/>
  <c r="I109" i="32" s="1"/>
  <c r="B109" i="32"/>
  <c r="U109" i="32" s="1"/>
  <c r="AC109" i="32" s="1"/>
  <c r="A109" i="32"/>
  <c r="E108" i="32"/>
  <c r="D108" i="32"/>
  <c r="C108" i="32"/>
  <c r="W108" i="32" s="1"/>
  <c r="I108" i="32" s="1"/>
  <c r="B108" i="32"/>
  <c r="U108" i="32" s="1"/>
  <c r="A108" i="32"/>
  <c r="E107" i="32"/>
  <c r="D107" i="32"/>
  <c r="C107" i="32"/>
  <c r="W107" i="32" s="1"/>
  <c r="I107" i="32" s="1"/>
  <c r="B107" i="32"/>
  <c r="U107" i="32" s="1"/>
  <c r="A107" i="32"/>
  <c r="E106" i="32"/>
  <c r="D106" i="32"/>
  <c r="C106" i="32"/>
  <c r="W106" i="32" s="1"/>
  <c r="I106" i="32" s="1"/>
  <c r="B106" i="32"/>
  <c r="U106" i="32" s="1"/>
  <c r="A106" i="32"/>
  <c r="E105" i="32"/>
  <c r="D105" i="32"/>
  <c r="C105" i="32"/>
  <c r="W105" i="32" s="1"/>
  <c r="I105" i="32" s="1"/>
  <c r="B105" i="32"/>
  <c r="U105" i="32" s="1"/>
  <c r="AC105" i="32" s="1"/>
  <c r="A105" i="32"/>
  <c r="E104" i="32"/>
  <c r="D104" i="32"/>
  <c r="C104" i="32"/>
  <c r="W104" i="32" s="1"/>
  <c r="I104" i="32" s="1"/>
  <c r="B104" i="32"/>
  <c r="U104" i="32" s="1"/>
  <c r="A104" i="32"/>
  <c r="E103" i="32"/>
  <c r="D103" i="32"/>
  <c r="C103" i="32"/>
  <c r="W103" i="32" s="1"/>
  <c r="I103" i="32" s="1"/>
  <c r="B103" i="32"/>
  <c r="U103" i="32" s="1"/>
  <c r="A103" i="32"/>
  <c r="E102" i="32"/>
  <c r="D102" i="32"/>
  <c r="C102" i="32"/>
  <c r="W102" i="32" s="1"/>
  <c r="I102" i="32" s="1"/>
  <c r="B102" i="32"/>
  <c r="U102" i="32" s="1"/>
  <c r="A102" i="32"/>
  <c r="E101" i="32"/>
  <c r="D101" i="32"/>
  <c r="C101" i="32"/>
  <c r="W101" i="32" s="1"/>
  <c r="I101" i="32" s="1"/>
  <c r="B101" i="32"/>
  <c r="U101" i="32" s="1"/>
  <c r="AC101" i="32" s="1"/>
  <c r="A101" i="32"/>
  <c r="E100" i="32"/>
  <c r="D100" i="32"/>
  <c r="C100" i="32"/>
  <c r="W100" i="32" s="1"/>
  <c r="I100" i="32" s="1"/>
  <c r="B100" i="32"/>
  <c r="U100" i="32" s="1"/>
  <c r="A100" i="32"/>
  <c r="E99" i="32"/>
  <c r="D99" i="32"/>
  <c r="C99" i="32"/>
  <c r="W99" i="32" s="1"/>
  <c r="I99" i="32" s="1"/>
  <c r="B99" i="32"/>
  <c r="U99" i="32" s="1"/>
  <c r="A99" i="32"/>
  <c r="E98" i="32"/>
  <c r="D98" i="32"/>
  <c r="C98" i="32"/>
  <c r="W98" i="32" s="1"/>
  <c r="I98" i="32" s="1"/>
  <c r="B98" i="32"/>
  <c r="U98" i="32" s="1"/>
  <c r="A98" i="32"/>
  <c r="E97" i="32"/>
  <c r="D97" i="32"/>
  <c r="C97" i="32"/>
  <c r="W97" i="32" s="1"/>
  <c r="I97" i="32" s="1"/>
  <c r="B97" i="32"/>
  <c r="U97" i="32" s="1"/>
  <c r="AC97" i="32" s="1"/>
  <c r="A97" i="32"/>
  <c r="E96" i="32"/>
  <c r="D96" i="32"/>
  <c r="C96" i="32"/>
  <c r="W96" i="32" s="1"/>
  <c r="I96" i="32" s="1"/>
  <c r="B96" i="32"/>
  <c r="U96" i="32" s="1"/>
  <c r="A96" i="32"/>
  <c r="E95" i="32"/>
  <c r="D95" i="32"/>
  <c r="C95" i="32"/>
  <c r="W95" i="32" s="1"/>
  <c r="I95" i="32" s="1"/>
  <c r="B95" i="32"/>
  <c r="U95" i="32" s="1"/>
  <c r="A95" i="32"/>
  <c r="E94" i="32"/>
  <c r="D94" i="32"/>
  <c r="C94" i="32"/>
  <c r="W94" i="32" s="1"/>
  <c r="I94" i="32" s="1"/>
  <c r="B94" i="32"/>
  <c r="U94" i="32" s="1"/>
  <c r="A94" i="32"/>
  <c r="E93" i="32"/>
  <c r="D93" i="32"/>
  <c r="C93" i="32"/>
  <c r="W93" i="32" s="1"/>
  <c r="I93" i="32" s="1"/>
  <c r="B93" i="32"/>
  <c r="U93" i="32" s="1"/>
  <c r="AC93" i="32" s="1"/>
  <c r="A93" i="32"/>
  <c r="E92" i="32"/>
  <c r="D92" i="32"/>
  <c r="C92" i="32"/>
  <c r="W92" i="32" s="1"/>
  <c r="I92" i="32" s="1"/>
  <c r="B92" i="32"/>
  <c r="U92" i="32" s="1"/>
  <c r="A92" i="32"/>
  <c r="E91" i="32"/>
  <c r="D91" i="32"/>
  <c r="C91" i="32"/>
  <c r="W91" i="32" s="1"/>
  <c r="I91" i="32" s="1"/>
  <c r="B91" i="32"/>
  <c r="U91" i="32" s="1"/>
  <c r="A91" i="32"/>
  <c r="E90" i="32"/>
  <c r="D90" i="32"/>
  <c r="C90" i="32"/>
  <c r="W90" i="32" s="1"/>
  <c r="I90" i="32" s="1"/>
  <c r="B90" i="32"/>
  <c r="U90" i="32" s="1"/>
  <c r="A90" i="32"/>
  <c r="E89" i="32"/>
  <c r="D89" i="32"/>
  <c r="C89" i="32"/>
  <c r="W89" i="32" s="1"/>
  <c r="I89" i="32" s="1"/>
  <c r="B89" i="32"/>
  <c r="U89" i="32" s="1"/>
  <c r="AC89" i="32" s="1"/>
  <c r="A89" i="32"/>
  <c r="E88" i="32"/>
  <c r="D88" i="32"/>
  <c r="C88" i="32"/>
  <c r="W88" i="32" s="1"/>
  <c r="I88" i="32" s="1"/>
  <c r="B88" i="32"/>
  <c r="U88" i="32" s="1"/>
  <c r="A88" i="32"/>
  <c r="E87" i="32"/>
  <c r="D87" i="32"/>
  <c r="C87" i="32"/>
  <c r="W87" i="32" s="1"/>
  <c r="I87" i="32" s="1"/>
  <c r="B87" i="32"/>
  <c r="U87" i="32" s="1"/>
  <c r="A87" i="32"/>
  <c r="E86" i="32"/>
  <c r="D86" i="32"/>
  <c r="C86" i="32"/>
  <c r="W86" i="32" s="1"/>
  <c r="I86" i="32" s="1"/>
  <c r="B86" i="32"/>
  <c r="U86" i="32" s="1"/>
  <c r="A86" i="32"/>
  <c r="E85" i="32"/>
  <c r="D85" i="32"/>
  <c r="C85" i="32"/>
  <c r="W85" i="32" s="1"/>
  <c r="I85" i="32" s="1"/>
  <c r="B85" i="32"/>
  <c r="U85" i="32" s="1"/>
  <c r="AC85" i="32" s="1"/>
  <c r="A85" i="32"/>
  <c r="E84" i="32"/>
  <c r="D84" i="32"/>
  <c r="C84" i="32"/>
  <c r="W84" i="32" s="1"/>
  <c r="I84" i="32" s="1"/>
  <c r="B84" i="32"/>
  <c r="U84" i="32" s="1"/>
  <c r="A84" i="32"/>
  <c r="E83" i="32"/>
  <c r="D83" i="32"/>
  <c r="C83" i="32"/>
  <c r="W83" i="32" s="1"/>
  <c r="I83" i="32" s="1"/>
  <c r="B83" i="32"/>
  <c r="U83" i="32" s="1"/>
  <c r="A83" i="32"/>
  <c r="E82" i="32"/>
  <c r="D82" i="32"/>
  <c r="C82" i="32"/>
  <c r="W82" i="32" s="1"/>
  <c r="I82" i="32" s="1"/>
  <c r="B82" i="32"/>
  <c r="U82" i="32" s="1"/>
  <c r="A82" i="32"/>
  <c r="E81" i="32"/>
  <c r="D81" i="32"/>
  <c r="C81" i="32"/>
  <c r="W81" i="32" s="1"/>
  <c r="I81" i="32" s="1"/>
  <c r="B81" i="32"/>
  <c r="U81" i="32" s="1"/>
  <c r="AC81" i="32" s="1"/>
  <c r="A81" i="32"/>
  <c r="E80" i="32"/>
  <c r="D80" i="32"/>
  <c r="C80" i="32"/>
  <c r="W80" i="32" s="1"/>
  <c r="I80" i="32" s="1"/>
  <c r="B80" i="32"/>
  <c r="U80" i="32" s="1"/>
  <c r="A80" i="32"/>
  <c r="E79" i="32"/>
  <c r="D79" i="32"/>
  <c r="C79" i="32"/>
  <c r="W79" i="32" s="1"/>
  <c r="I79" i="32" s="1"/>
  <c r="B79" i="32"/>
  <c r="U79" i="32" s="1"/>
  <c r="A79" i="32"/>
  <c r="E78" i="32"/>
  <c r="D78" i="32"/>
  <c r="C78" i="32"/>
  <c r="W78" i="32" s="1"/>
  <c r="I78" i="32" s="1"/>
  <c r="B78" i="32"/>
  <c r="U78" i="32" s="1"/>
  <c r="A78" i="32"/>
  <c r="E77" i="32"/>
  <c r="D77" i="32"/>
  <c r="C77" i="32"/>
  <c r="W77" i="32" s="1"/>
  <c r="I77" i="32" s="1"/>
  <c r="B77" i="32"/>
  <c r="U77" i="32" s="1"/>
  <c r="AC77" i="32" s="1"/>
  <c r="A77" i="32"/>
  <c r="E76" i="32"/>
  <c r="D76" i="32"/>
  <c r="C76" i="32"/>
  <c r="W76" i="32" s="1"/>
  <c r="I76" i="32" s="1"/>
  <c r="B76" i="32"/>
  <c r="U76" i="32" s="1"/>
  <c r="A76" i="32"/>
  <c r="E75" i="32"/>
  <c r="D75" i="32"/>
  <c r="C75" i="32"/>
  <c r="W75" i="32" s="1"/>
  <c r="I75" i="32" s="1"/>
  <c r="B75" i="32"/>
  <c r="U75" i="32" s="1"/>
  <c r="A75" i="32"/>
  <c r="E74" i="32"/>
  <c r="D74" i="32"/>
  <c r="C74" i="32"/>
  <c r="W74" i="32" s="1"/>
  <c r="I74" i="32" s="1"/>
  <c r="B74" i="32"/>
  <c r="U74" i="32" s="1"/>
  <c r="A74" i="32"/>
  <c r="E73" i="32"/>
  <c r="D73" i="32"/>
  <c r="C73" i="32"/>
  <c r="W73" i="32" s="1"/>
  <c r="I73" i="32" s="1"/>
  <c r="B73" i="32"/>
  <c r="U73" i="32" s="1"/>
  <c r="AC73" i="32" s="1"/>
  <c r="A73" i="32"/>
  <c r="E72" i="32"/>
  <c r="D72" i="32"/>
  <c r="C72" i="32"/>
  <c r="W72" i="32" s="1"/>
  <c r="I72" i="32" s="1"/>
  <c r="B72" i="32"/>
  <c r="U72" i="32" s="1"/>
  <c r="A72" i="32"/>
  <c r="E71" i="32"/>
  <c r="D71" i="32"/>
  <c r="C71" i="32"/>
  <c r="W71" i="32" s="1"/>
  <c r="I71" i="32" s="1"/>
  <c r="B71" i="32"/>
  <c r="U71" i="32" s="1"/>
  <c r="A71" i="32"/>
  <c r="E70" i="32"/>
  <c r="D70" i="32"/>
  <c r="C70" i="32"/>
  <c r="W70" i="32" s="1"/>
  <c r="I70" i="32" s="1"/>
  <c r="B70" i="32"/>
  <c r="U70" i="32" s="1"/>
  <c r="A70" i="32"/>
  <c r="E69" i="32"/>
  <c r="D69" i="32"/>
  <c r="C69" i="32"/>
  <c r="W69" i="32" s="1"/>
  <c r="I69" i="32" s="1"/>
  <c r="B69" i="32"/>
  <c r="U69" i="32" s="1"/>
  <c r="AC69" i="32" s="1"/>
  <c r="A69" i="32"/>
  <c r="E68" i="32"/>
  <c r="D68" i="32"/>
  <c r="C68" i="32"/>
  <c r="W68" i="32" s="1"/>
  <c r="I68" i="32" s="1"/>
  <c r="B68" i="32"/>
  <c r="U68" i="32" s="1"/>
  <c r="A68" i="32"/>
  <c r="E67" i="32"/>
  <c r="D67" i="32"/>
  <c r="C67" i="32"/>
  <c r="W67" i="32" s="1"/>
  <c r="I67" i="32" s="1"/>
  <c r="B67" i="32"/>
  <c r="U67" i="32" s="1"/>
  <c r="A67" i="32"/>
  <c r="E66" i="32"/>
  <c r="D66" i="32"/>
  <c r="C66" i="32"/>
  <c r="W66" i="32" s="1"/>
  <c r="I66" i="32" s="1"/>
  <c r="B66" i="32"/>
  <c r="U66" i="32" s="1"/>
  <c r="A66" i="32"/>
  <c r="E65" i="32"/>
  <c r="D65" i="32"/>
  <c r="C65" i="32"/>
  <c r="W65" i="32" s="1"/>
  <c r="I65" i="32" s="1"/>
  <c r="B65" i="32"/>
  <c r="U65" i="32" s="1"/>
  <c r="AC65" i="32" s="1"/>
  <c r="A65" i="32"/>
  <c r="E64" i="32"/>
  <c r="D64" i="32"/>
  <c r="C64" i="32"/>
  <c r="W64" i="32" s="1"/>
  <c r="I64" i="32" s="1"/>
  <c r="B64" i="32"/>
  <c r="U64" i="32" s="1"/>
  <c r="A64" i="32"/>
  <c r="E63" i="32"/>
  <c r="D63" i="32"/>
  <c r="C63" i="32"/>
  <c r="W63" i="32" s="1"/>
  <c r="I63" i="32" s="1"/>
  <c r="B63" i="32"/>
  <c r="U63" i="32" s="1"/>
  <c r="A63" i="32"/>
  <c r="E62" i="32"/>
  <c r="D62" i="32"/>
  <c r="C62" i="32"/>
  <c r="W62" i="32" s="1"/>
  <c r="I62" i="32" s="1"/>
  <c r="B62" i="32"/>
  <c r="U62" i="32" s="1"/>
  <c r="A62" i="32"/>
  <c r="E61" i="32"/>
  <c r="D61" i="32"/>
  <c r="C61" i="32"/>
  <c r="W61" i="32" s="1"/>
  <c r="I61" i="32" s="1"/>
  <c r="B61" i="32"/>
  <c r="U61" i="32" s="1"/>
  <c r="AC61" i="32" s="1"/>
  <c r="A61" i="32"/>
  <c r="E60" i="32"/>
  <c r="D60" i="32"/>
  <c r="C60" i="32"/>
  <c r="W60" i="32" s="1"/>
  <c r="I60" i="32" s="1"/>
  <c r="B60" i="32"/>
  <c r="U60" i="32" s="1"/>
  <c r="A60" i="32"/>
  <c r="E59" i="32"/>
  <c r="D59" i="32"/>
  <c r="C59" i="32"/>
  <c r="W59" i="32" s="1"/>
  <c r="I59" i="32" s="1"/>
  <c r="B59" i="32"/>
  <c r="U59" i="32" s="1"/>
  <c r="A59" i="32"/>
  <c r="E58" i="32"/>
  <c r="D58" i="32"/>
  <c r="C58" i="32"/>
  <c r="W58" i="32" s="1"/>
  <c r="I58" i="32" s="1"/>
  <c r="B58" i="32"/>
  <c r="U58" i="32" s="1"/>
  <c r="A58" i="32"/>
  <c r="E57" i="32"/>
  <c r="D57" i="32"/>
  <c r="C57" i="32"/>
  <c r="W57" i="32" s="1"/>
  <c r="I57" i="32" s="1"/>
  <c r="B57" i="32"/>
  <c r="U57" i="32" s="1"/>
  <c r="AC57" i="32" s="1"/>
  <c r="A57" i="32"/>
  <c r="E56" i="32"/>
  <c r="D56" i="32"/>
  <c r="C56" i="32"/>
  <c r="W56" i="32" s="1"/>
  <c r="I56" i="32" s="1"/>
  <c r="B56" i="32"/>
  <c r="U56" i="32" s="1"/>
  <c r="A56" i="32"/>
  <c r="E55" i="32"/>
  <c r="D55" i="32"/>
  <c r="C55" i="32"/>
  <c r="W55" i="32" s="1"/>
  <c r="I55" i="32" s="1"/>
  <c r="B55" i="32"/>
  <c r="U55" i="32" s="1"/>
  <c r="A55" i="32"/>
  <c r="E54" i="32"/>
  <c r="D54" i="32"/>
  <c r="C54" i="32"/>
  <c r="W54" i="32" s="1"/>
  <c r="I54" i="32" s="1"/>
  <c r="B54" i="32"/>
  <c r="U54" i="32" s="1"/>
  <c r="A54" i="32"/>
  <c r="E53" i="32"/>
  <c r="D53" i="32"/>
  <c r="C53" i="32"/>
  <c r="W53" i="32" s="1"/>
  <c r="I53" i="32" s="1"/>
  <c r="B53" i="32"/>
  <c r="U53" i="32" s="1"/>
  <c r="AC53" i="32" s="1"/>
  <c r="A53" i="32"/>
  <c r="E52" i="32"/>
  <c r="D52" i="32"/>
  <c r="C52" i="32"/>
  <c r="W52" i="32" s="1"/>
  <c r="I52" i="32" s="1"/>
  <c r="B52" i="32"/>
  <c r="U52" i="32" s="1"/>
  <c r="A52" i="32"/>
  <c r="E51" i="32"/>
  <c r="D51" i="32"/>
  <c r="C51" i="32"/>
  <c r="W51" i="32" s="1"/>
  <c r="I51" i="32" s="1"/>
  <c r="B51" i="32"/>
  <c r="U51" i="32" s="1"/>
  <c r="A51" i="32"/>
  <c r="E50" i="32"/>
  <c r="D50" i="32"/>
  <c r="C50" i="32"/>
  <c r="W50" i="32" s="1"/>
  <c r="I50" i="32" s="1"/>
  <c r="B50" i="32"/>
  <c r="U50" i="32" s="1"/>
  <c r="A50" i="32"/>
  <c r="E49" i="32"/>
  <c r="D49" i="32"/>
  <c r="C49" i="32"/>
  <c r="W49" i="32" s="1"/>
  <c r="I49" i="32" s="1"/>
  <c r="B49" i="32"/>
  <c r="U49" i="32" s="1"/>
  <c r="AC49" i="32" s="1"/>
  <c r="A49" i="32"/>
  <c r="E48" i="32"/>
  <c r="D48" i="32"/>
  <c r="C48" i="32"/>
  <c r="W48" i="32" s="1"/>
  <c r="I48" i="32" s="1"/>
  <c r="B48" i="32"/>
  <c r="U48" i="32" s="1"/>
  <c r="A48" i="32"/>
  <c r="E47" i="32"/>
  <c r="D47" i="32"/>
  <c r="C47" i="32"/>
  <c r="W47" i="32" s="1"/>
  <c r="I47" i="32" s="1"/>
  <c r="B47" i="32"/>
  <c r="U47" i="32" s="1"/>
  <c r="A47" i="32"/>
  <c r="E46" i="32"/>
  <c r="D46" i="32"/>
  <c r="C46" i="32"/>
  <c r="W46" i="32" s="1"/>
  <c r="I46" i="32" s="1"/>
  <c r="B46" i="32"/>
  <c r="U46" i="32" s="1"/>
  <c r="A46" i="32"/>
  <c r="E45" i="32"/>
  <c r="D45" i="32"/>
  <c r="C45" i="32"/>
  <c r="W45" i="32" s="1"/>
  <c r="I45" i="32" s="1"/>
  <c r="B45" i="32"/>
  <c r="U45" i="32" s="1"/>
  <c r="AC45" i="32" s="1"/>
  <c r="A45" i="32"/>
  <c r="E44" i="32"/>
  <c r="D44" i="32"/>
  <c r="C44" i="32"/>
  <c r="W44" i="32" s="1"/>
  <c r="I44" i="32" s="1"/>
  <c r="B44" i="32"/>
  <c r="U44" i="32" s="1"/>
  <c r="A44" i="32"/>
  <c r="E43" i="32"/>
  <c r="D43" i="32"/>
  <c r="C43" i="32"/>
  <c r="W43" i="32" s="1"/>
  <c r="I43" i="32" s="1"/>
  <c r="B43" i="32"/>
  <c r="U43" i="32" s="1"/>
  <c r="A43" i="32"/>
  <c r="E42" i="32"/>
  <c r="D42" i="32"/>
  <c r="C42" i="32"/>
  <c r="W42" i="32" s="1"/>
  <c r="I42" i="32" s="1"/>
  <c r="B42" i="32"/>
  <c r="U42" i="32" s="1"/>
  <c r="A42" i="32"/>
  <c r="E41" i="32"/>
  <c r="D41" i="32"/>
  <c r="C41" i="32"/>
  <c r="W41" i="32" s="1"/>
  <c r="I41" i="32" s="1"/>
  <c r="B41" i="32"/>
  <c r="U41" i="32" s="1"/>
  <c r="AC41" i="32" s="1"/>
  <c r="A41" i="32"/>
  <c r="E40" i="32"/>
  <c r="D40" i="32"/>
  <c r="C40" i="32"/>
  <c r="W40" i="32" s="1"/>
  <c r="I40" i="32" s="1"/>
  <c r="B40" i="32"/>
  <c r="U40" i="32" s="1"/>
  <c r="A40" i="32"/>
  <c r="E39" i="32"/>
  <c r="D39" i="32"/>
  <c r="C39" i="32"/>
  <c r="W39" i="32" s="1"/>
  <c r="I39" i="32" s="1"/>
  <c r="B39" i="32"/>
  <c r="U39" i="32" s="1"/>
  <c r="A39" i="32"/>
  <c r="E38" i="32"/>
  <c r="D38" i="32"/>
  <c r="C38" i="32"/>
  <c r="W38" i="32" s="1"/>
  <c r="I38" i="32" s="1"/>
  <c r="B38" i="32"/>
  <c r="U38" i="32" s="1"/>
  <c r="A38" i="32"/>
  <c r="E37" i="32"/>
  <c r="D37" i="32"/>
  <c r="C37" i="32"/>
  <c r="W37" i="32" s="1"/>
  <c r="I37" i="32" s="1"/>
  <c r="B37" i="32"/>
  <c r="U37" i="32" s="1"/>
  <c r="AC37" i="32" s="1"/>
  <c r="A37" i="32"/>
  <c r="E36" i="32"/>
  <c r="D36" i="32"/>
  <c r="C36" i="32"/>
  <c r="B36" i="32"/>
  <c r="U36" i="32" s="1"/>
  <c r="A36" i="32"/>
  <c r="E35" i="32"/>
  <c r="D35" i="32"/>
  <c r="C35" i="32"/>
  <c r="B35" i="32"/>
  <c r="U35" i="32" s="1"/>
  <c r="A35" i="32"/>
  <c r="E34" i="32"/>
  <c r="D34" i="32"/>
  <c r="C34" i="32"/>
  <c r="B34" i="32"/>
  <c r="U34" i="32" s="1"/>
  <c r="A34" i="32"/>
  <c r="E33" i="32"/>
  <c r="D33" i="32"/>
  <c r="C33" i="32"/>
  <c r="B33" i="32"/>
  <c r="U33" i="32" s="1"/>
  <c r="AC33" i="32" s="1"/>
  <c r="A33" i="32"/>
  <c r="E32" i="32"/>
  <c r="D32" i="32"/>
  <c r="C32" i="32"/>
  <c r="B32" i="32"/>
  <c r="U32" i="32" s="1"/>
  <c r="A32" i="32"/>
  <c r="E31" i="32"/>
  <c r="D31" i="32"/>
  <c r="C31" i="32"/>
  <c r="B31" i="32"/>
  <c r="U31" i="32" s="1"/>
  <c r="A31" i="32"/>
  <c r="E30" i="32"/>
  <c r="D30" i="32"/>
  <c r="C30" i="32"/>
  <c r="B30" i="32"/>
  <c r="U30" i="32" s="1"/>
  <c r="A30" i="32"/>
  <c r="E29" i="32"/>
  <c r="D29" i="32"/>
  <c r="C29" i="32"/>
  <c r="B29" i="32"/>
  <c r="U29" i="32" s="1"/>
  <c r="AC29" i="32" s="1"/>
  <c r="A29" i="32"/>
  <c r="E28" i="32"/>
  <c r="D28" i="32"/>
  <c r="C28" i="32"/>
  <c r="B28" i="32"/>
  <c r="U28" i="32" s="1"/>
  <c r="A28" i="32"/>
  <c r="E27" i="32"/>
  <c r="D27" i="32"/>
  <c r="C27" i="32"/>
  <c r="B27" i="32"/>
  <c r="U27" i="32" s="1"/>
  <c r="A27" i="32"/>
  <c r="E26" i="32"/>
  <c r="D26" i="32"/>
  <c r="C26" i="32"/>
  <c r="B26" i="32"/>
  <c r="U26" i="32" s="1"/>
  <c r="A26" i="32"/>
  <c r="E25" i="32"/>
  <c r="D25" i="32"/>
  <c r="C25" i="32"/>
  <c r="B25" i="32"/>
  <c r="U25" i="32" s="1"/>
  <c r="A25" i="32"/>
  <c r="E3" i="32"/>
  <c r="AC25" i="32" l="1"/>
  <c r="AC28" i="32"/>
  <c r="AC32" i="32"/>
  <c r="AC36" i="32"/>
  <c r="AC40" i="32"/>
  <c r="AC44" i="32"/>
  <c r="AC48" i="32"/>
  <c r="AC52" i="32"/>
  <c r="AC56" i="32"/>
  <c r="AC60" i="32"/>
  <c r="AC64" i="32"/>
  <c r="AC68" i="32"/>
  <c r="AC72" i="32"/>
  <c r="AC76" i="32"/>
  <c r="AC80" i="32"/>
  <c r="AC84" i="32"/>
  <c r="AC88" i="32"/>
  <c r="AC92" i="32"/>
  <c r="AC96" i="32"/>
  <c r="AC100" i="32"/>
  <c r="AC104" i="32"/>
  <c r="AC108" i="32"/>
  <c r="AC112" i="32"/>
  <c r="AC116" i="32"/>
  <c r="AC120" i="32"/>
  <c r="AC124" i="32"/>
  <c r="AC128" i="32"/>
  <c r="AC132" i="32"/>
  <c r="AC136" i="32"/>
  <c r="AC140" i="32"/>
  <c r="AC144" i="32"/>
  <c r="AC148" i="32"/>
  <c r="AC152" i="32"/>
  <c r="AC156" i="32"/>
  <c r="AC160" i="32"/>
  <c r="AC164" i="32"/>
  <c r="AC168" i="32"/>
  <c r="AC172" i="32"/>
  <c r="AC176" i="32"/>
  <c r="AC180" i="32"/>
  <c r="AC184" i="32"/>
  <c r="AC188" i="32"/>
  <c r="AC192" i="32"/>
  <c r="AC196" i="32"/>
  <c r="AC200" i="32"/>
  <c r="AC204" i="32"/>
  <c r="AC208" i="32"/>
  <c r="AC212" i="32"/>
  <c r="AC216" i="32"/>
  <c r="AC220" i="32"/>
  <c r="AC224" i="32"/>
  <c r="AC26" i="32"/>
  <c r="AC30" i="32"/>
  <c r="AC34" i="32"/>
  <c r="AC38" i="32"/>
  <c r="AC42" i="32"/>
  <c r="AC46" i="32"/>
  <c r="AC50" i="32"/>
  <c r="AC54" i="32"/>
  <c r="AC58" i="32"/>
  <c r="AC62" i="32"/>
  <c r="AC66" i="32"/>
  <c r="AC70" i="32"/>
  <c r="AC74" i="32"/>
  <c r="AC78" i="32"/>
  <c r="AC82" i="32"/>
  <c r="AC86" i="32"/>
  <c r="AC90" i="32"/>
  <c r="AC94" i="32"/>
  <c r="AC98" i="32"/>
  <c r="AC102" i="32"/>
  <c r="AC106" i="32"/>
  <c r="AC110" i="32"/>
  <c r="AC114" i="32"/>
  <c r="AC118" i="32"/>
  <c r="AC122" i="32"/>
  <c r="AC126" i="32"/>
  <c r="AC130" i="32"/>
  <c r="AC134" i="32"/>
  <c r="AC138" i="32"/>
  <c r="AC142" i="32"/>
  <c r="AC146" i="32"/>
  <c r="AC150" i="32"/>
  <c r="AC154" i="32"/>
  <c r="AC158" i="32"/>
  <c r="AC162" i="32"/>
  <c r="AC166" i="32"/>
  <c r="AC170" i="32"/>
  <c r="AC174" i="32"/>
  <c r="AC178" i="32"/>
  <c r="AC182" i="32"/>
  <c r="AC186" i="32"/>
  <c r="AC190" i="32"/>
  <c r="AC194" i="32"/>
  <c r="AC198" i="32"/>
  <c r="AC202" i="32"/>
  <c r="AC206" i="32"/>
  <c r="AC210" i="32"/>
  <c r="AC214" i="32"/>
  <c r="AC218" i="32"/>
  <c r="AC222" i="32"/>
  <c r="AA40" i="32"/>
  <c r="Y40" i="36"/>
  <c r="AA44" i="32"/>
  <c r="Y44" i="36"/>
  <c r="AA48" i="32"/>
  <c r="Y48" i="36"/>
  <c r="AA52" i="32"/>
  <c r="Y52" i="36"/>
  <c r="Y56" i="36"/>
  <c r="AA56" i="32"/>
  <c r="Y60" i="36"/>
  <c r="AA60" i="32"/>
  <c r="AA64" i="32"/>
  <c r="Y64" i="36"/>
  <c r="Y68" i="36"/>
  <c r="AA68" i="32"/>
  <c r="AA72" i="32"/>
  <c r="Y72" i="36"/>
  <c r="AA76" i="32"/>
  <c r="Y76" i="36"/>
  <c r="AA80" i="32"/>
  <c r="Y80" i="36"/>
  <c r="AA84" i="32"/>
  <c r="Y84" i="36"/>
  <c r="AA88" i="32"/>
  <c r="Y88" i="36"/>
  <c r="AA92" i="32"/>
  <c r="Y92" i="36"/>
  <c r="AA96" i="32"/>
  <c r="Y96" i="36"/>
  <c r="AA100" i="32"/>
  <c r="Y100" i="36"/>
  <c r="AA104" i="32"/>
  <c r="Y104" i="36"/>
  <c r="AA108" i="32"/>
  <c r="Y108" i="36"/>
  <c r="Y112" i="36"/>
  <c r="AA112" i="32"/>
  <c r="AA116" i="32"/>
  <c r="Y116" i="36"/>
  <c r="AA120" i="32"/>
  <c r="Y120" i="36"/>
  <c r="Y124" i="36"/>
  <c r="AA124" i="32"/>
  <c r="AA128" i="32"/>
  <c r="Y128" i="36"/>
  <c r="AA132" i="32"/>
  <c r="Y132" i="36"/>
  <c r="AA136" i="32"/>
  <c r="Y136" i="36"/>
  <c r="AA140" i="32"/>
  <c r="Y140" i="36"/>
  <c r="AA144" i="32"/>
  <c r="Y144" i="36"/>
  <c r="AA148" i="32"/>
  <c r="Y148" i="36"/>
  <c r="AA152" i="32"/>
  <c r="Y152" i="36"/>
  <c r="AA156" i="32"/>
  <c r="Y156" i="36"/>
  <c r="AA160" i="32"/>
  <c r="Y160" i="36"/>
  <c r="Y164" i="36"/>
  <c r="AA164" i="32"/>
  <c r="AA168" i="32"/>
  <c r="Y168" i="36"/>
  <c r="AA172" i="32"/>
  <c r="Y172" i="36"/>
  <c r="AA176" i="32"/>
  <c r="Y176" i="36"/>
  <c r="AA180" i="32"/>
  <c r="Y180" i="36"/>
  <c r="AA184" i="32"/>
  <c r="Y184" i="36"/>
  <c r="AA188" i="32"/>
  <c r="Y188" i="36"/>
  <c r="AA192" i="32"/>
  <c r="Y192" i="36"/>
  <c r="AA196" i="32"/>
  <c r="Y196" i="36"/>
  <c r="AA200" i="32"/>
  <c r="Y200" i="36"/>
  <c r="AA204" i="32"/>
  <c r="Y204" i="36"/>
  <c r="AA208" i="32"/>
  <c r="Y208" i="36"/>
  <c r="AA212" i="32"/>
  <c r="Y212" i="36"/>
  <c r="AA216" i="32"/>
  <c r="Y216" i="36"/>
  <c r="AA220" i="32"/>
  <c r="Y220" i="36"/>
  <c r="AA224" i="32"/>
  <c r="Y224" i="36"/>
  <c r="AC27" i="32"/>
  <c r="AC31" i="32"/>
  <c r="AC35" i="32"/>
  <c r="AC39" i="32"/>
  <c r="AC43" i="32"/>
  <c r="AC47" i="32"/>
  <c r="AC51" i="32"/>
  <c r="AC55" i="32"/>
  <c r="AC59" i="32"/>
  <c r="AC63" i="32"/>
  <c r="AC67" i="32"/>
  <c r="AC71" i="32"/>
  <c r="AC75" i="32"/>
  <c r="AC79" i="32"/>
  <c r="AC83" i="32"/>
  <c r="AC87" i="32"/>
  <c r="AC91" i="32"/>
  <c r="AC95" i="32"/>
  <c r="AC99" i="32"/>
  <c r="AC103" i="32"/>
  <c r="AC107" i="32"/>
  <c r="AC111" i="32"/>
  <c r="AC115" i="32"/>
  <c r="AC119" i="32"/>
  <c r="AC123" i="32"/>
  <c r="AC127" i="32"/>
  <c r="AC131" i="32"/>
  <c r="AC135" i="32"/>
  <c r="AC139" i="32"/>
  <c r="AC143" i="32"/>
  <c r="AC147" i="32"/>
  <c r="AC151" i="32"/>
  <c r="AC155" i="32"/>
  <c r="AC159" i="32"/>
  <c r="AC163" i="32"/>
  <c r="AC167" i="32"/>
  <c r="AC171" i="32"/>
  <c r="AC175" i="32"/>
  <c r="AC179" i="32"/>
  <c r="AC183" i="32"/>
  <c r="AC187" i="32"/>
  <c r="AC191" i="32"/>
  <c r="AC195" i="32"/>
  <c r="AC199" i="32"/>
  <c r="AC203" i="32"/>
  <c r="AC207" i="32"/>
  <c r="AC211" i="32"/>
  <c r="AC215" i="32"/>
  <c r="AC219" i="32"/>
  <c r="AC223" i="32"/>
  <c r="AA37" i="32"/>
  <c r="Y37" i="36"/>
  <c r="AA41" i="32"/>
  <c r="Y41" i="36"/>
  <c r="AA45" i="32"/>
  <c r="Y45" i="36"/>
  <c r="AA49" i="32"/>
  <c r="Y49" i="36"/>
  <c r="AA53" i="32"/>
  <c r="Y53" i="36"/>
  <c r="AA57" i="32"/>
  <c r="Y57" i="36"/>
  <c r="AA61" i="32"/>
  <c r="Y61" i="36"/>
  <c r="AA65" i="32"/>
  <c r="Y65" i="36"/>
  <c r="AA69" i="32"/>
  <c r="Y69" i="36"/>
  <c r="AA73" i="32"/>
  <c r="Y73" i="36"/>
  <c r="Y77" i="36"/>
  <c r="AA77" i="32"/>
  <c r="AA81" i="32"/>
  <c r="Y81" i="36"/>
  <c r="AA85" i="32"/>
  <c r="Y85" i="36"/>
  <c r="AA89" i="32"/>
  <c r="Y89" i="36"/>
  <c r="AA93" i="32"/>
  <c r="Y93" i="36"/>
  <c r="AA97" i="32"/>
  <c r="Y97" i="36"/>
  <c r="AA101" i="32"/>
  <c r="Y101" i="36"/>
  <c r="AA105" i="32"/>
  <c r="Y105" i="36"/>
  <c r="AA109" i="32"/>
  <c r="Y109" i="36"/>
  <c r="AA113" i="32"/>
  <c r="Y113" i="36"/>
  <c r="AA117" i="32"/>
  <c r="Y117" i="36"/>
  <c r="AA121" i="32"/>
  <c r="Y121" i="36"/>
  <c r="AA125" i="32"/>
  <c r="Y125" i="36"/>
  <c r="AA129" i="32"/>
  <c r="Y129" i="36"/>
  <c r="AA133" i="32"/>
  <c r="Y133" i="36"/>
  <c r="AA137" i="32"/>
  <c r="Y137" i="36"/>
  <c r="Y141" i="36"/>
  <c r="AA141" i="32"/>
  <c r="Y145" i="36"/>
  <c r="AA145" i="32"/>
  <c r="AA149" i="32"/>
  <c r="Y149" i="36"/>
  <c r="Y153" i="36"/>
  <c r="AA153" i="32"/>
  <c r="AA157" i="32"/>
  <c r="Y157" i="36"/>
  <c r="AA161" i="32"/>
  <c r="Y161" i="36"/>
  <c r="AA165" i="32"/>
  <c r="Y165" i="36"/>
  <c r="Y169" i="36"/>
  <c r="AA169" i="32"/>
  <c r="AA173" i="32"/>
  <c r="Y173" i="36"/>
  <c r="AA177" i="32"/>
  <c r="Y177" i="36"/>
  <c r="AA181" i="32"/>
  <c r="Y181" i="36"/>
  <c r="Y185" i="36"/>
  <c r="AA185" i="32"/>
  <c r="AA189" i="32"/>
  <c r="Y189" i="36"/>
  <c r="AA193" i="32"/>
  <c r="Y193" i="36"/>
  <c r="Y197" i="36"/>
  <c r="AA197" i="32"/>
  <c r="AA201" i="32"/>
  <c r="Y201" i="36"/>
  <c r="AA205" i="32"/>
  <c r="Y205" i="36"/>
  <c r="AA209" i="32"/>
  <c r="Y209" i="36"/>
  <c r="Y213" i="36"/>
  <c r="AA213" i="32"/>
  <c r="AA217" i="32"/>
  <c r="Y217" i="36"/>
  <c r="Y221" i="36"/>
  <c r="AA221" i="32"/>
  <c r="AA38" i="32"/>
  <c r="Y38" i="36"/>
  <c r="AA42" i="32"/>
  <c r="Y42" i="36"/>
  <c r="Y46" i="36"/>
  <c r="AA46" i="32"/>
  <c r="AA50" i="32"/>
  <c r="Y50" i="36"/>
  <c r="AA54" i="32"/>
  <c r="Y54" i="36"/>
  <c r="AA58" i="32"/>
  <c r="Y58" i="36"/>
  <c r="AA62" i="32"/>
  <c r="Y62" i="36"/>
  <c r="AA66" i="32"/>
  <c r="Y66" i="36"/>
  <c r="AA70" i="32"/>
  <c r="Y70" i="36"/>
  <c r="AA74" i="32"/>
  <c r="Y74" i="36"/>
  <c r="AA78" i="32"/>
  <c r="Y78" i="36"/>
  <c r="AA82" i="32"/>
  <c r="Y82" i="36"/>
  <c r="AA86" i="32"/>
  <c r="Y86" i="36"/>
  <c r="Y90" i="36"/>
  <c r="AA90" i="32"/>
  <c r="AA94" i="32"/>
  <c r="Y94" i="36"/>
  <c r="AA98" i="32"/>
  <c r="Y98" i="36"/>
  <c r="Y102" i="36"/>
  <c r="AA102" i="32"/>
  <c r="AA106" i="32"/>
  <c r="Y106" i="36"/>
  <c r="AA110" i="32"/>
  <c r="Y110" i="36"/>
  <c r="AA114" i="32"/>
  <c r="Y114" i="36"/>
  <c r="AA118" i="32"/>
  <c r="Y118" i="36"/>
  <c r="AA122" i="32"/>
  <c r="Y122" i="36"/>
  <c r="AA126" i="32"/>
  <c r="Y126" i="36"/>
  <c r="Y130" i="36"/>
  <c r="AA130" i="32"/>
  <c r="AA134" i="32"/>
  <c r="Y134" i="36"/>
  <c r="AA138" i="32"/>
  <c r="Y138" i="36"/>
  <c r="AA142" i="32"/>
  <c r="Y142" i="36"/>
  <c r="AA146" i="32"/>
  <c r="Y146" i="36"/>
  <c r="AA150" i="32"/>
  <c r="Y150" i="36"/>
  <c r="AA154" i="32"/>
  <c r="Y154" i="36"/>
  <c r="AA158" i="32"/>
  <c r="Y158" i="36"/>
  <c r="AA162" i="32"/>
  <c r="Y162" i="36"/>
  <c r="AA166" i="32"/>
  <c r="Y166" i="36"/>
  <c r="AA170" i="32"/>
  <c r="Y170" i="36"/>
  <c r="AA174" i="32"/>
  <c r="Y174" i="36"/>
  <c r="AA178" i="32"/>
  <c r="Y178" i="36"/>
  <c r="Y182" i="36"/>
  <c r="AA182" i="32"/>
  <c r="AA186" i="32"/>
  <c r="Y186" i="36"/>
  <c r="AA190" i="32"/>
  <c r="Y190" i="36"/>
  <c r="AA194" i="32"/>
  <c r="Y194" i="36"/>
  <c r="AA198" i="32"/>
  <c r="Y198" i="36"/>
  <c r="AA202" i="32"/>
  <c r="Y202" i="36"/>
  <c r="AA206" i="32"/>
  <c r="Y206" i="36"/>
  <c r="AA210" i="32"/>
  <c r="Y210" i="36"/>
  <c r="Y214" i="36"/>
  <c r="AA214" i="32"/>
  <c r="AA218" i="32"/>
  <c r="Y218" i="36"/>
  <c r="AA222" i="32"/>
  <c r="Y222" i="36"/>
  <c r="AA39" i="32"/>
  <c r="Y39" i="36"/>
  <c r="AA43" i="32"/>
  <c r="Y43" i="36"/>
  <c r="AA47" i="32"/>
  <c r="Y47" i="36"/>
  <c r="Y51" i="36"/>
  <c r="AA51" i="32"/>
  <c r="AA55" i="32"/>
  <c r="Y55" i="36"/>
  <c r="Y59" i="36"/>
  <c r="AA59" i="32"/>
  <c r="AA63" i="32"/>
  <c r="Y63" i="36"/>
  <c r="AA67" i="32"/>
  <c r="Y67" i="36"/>
  <c r="AA71" i="32"/>
  <c r="Y71" i="36"/>
  <c r="AA75" i="32"/>
  <c r="Y75" i="36"/>
  <c r="AA79" i="32"/>
  <c r="Y79" i="36"/>
  <c r="Y83" i="36"/>
  <c r="AA83" i="32"/>
  <c r="AA87" i="32"/>
  <c r="Y87" i="36"/>
  <c r="AA91" i="32"/>
  <c r="Y91" i="36"/>
  <c r="AA95" i="32"/>
  <c r="Y95" i="36"/>
  <c r="AA99" i="32"/>
  <c r="Y99" i="36"/>
  <c r="AA103" i="32"/>
  <c r="Y103" i="36"/>
  <c r="AA107" i="32"/>
  <c r="Y107" i="36"/>
  <c r="AA111" i="32"/>
  <c r="Y111" i="36"/>
  <c r="AA115" i="32"/>
  <c r="Y115" i="36"/>
  <c r="AA119" i="32"/>
  <c r="Y119" i="36"/>
  <c r="AA123" i="32"/>
  <c r="Y123" i="36"/>
  <c r="AA127" i="32"/>
  <c r="Y127" i="36"/>
  <c r="AA131" i="32"/>
  <c r="Y131" i="36"/>
  <c r="AA135" i="32"/>
  <c r="Y135" i="36"/>
  <c r="AA139" i="32"/>
  <c r="Y139" i="36"/>
  <c r="AA143" i="32"/>
  <c r="Y143" i="36"/>
  <c r="Y147" i="36"/>
  <c r="AA147" i="32"/>
  <c r="AA151" i="32"/>
  <c r="Y151" i="36"/>
  <c r="AA155" i="32"/>
  <c r="Y155" i="36"/>
  <c r="AA159" i="32"/>
  <c r="Y159" i="36"/>
  <c r="Y163" i="36"/>
  <c r="AA163" i="32"/>
  <c r="Y167" i="36"/>
  <c r="AA167" i="32"/>
  <c r="AA171" i="32"/>
  <c r="Y171" i="36"/>
  <c r="AA175" i="32"/>
  <c r="Y175" i="36"/>
  <c r="AA179" i="32"/>
  <c r="Y179" i="36"/>
  <c r="AA183" i="32"/>
  <c r="Y183" i="36"/>
  <c r="AA187" i="32"/>
  <c r="Y187" i="36"/>
  <c r="AA191" i="32"/>
  <c r="Y191" i="36"/>
  <c r="AA195" i="32"/>
  <c r="Y195" i="36"/>
  <c r="AA199" i="32"/>
  <c r="Y199" i="36"/>
  <c r="AA203" i="32"/>
  <c r="Y203" i="36"/>
  <c r="AA207" i="32"/>
  <c r="Y207" i="36"/>
  <c r="AA211" i="32"/>
  <c r="Y211" i="36"/>
  <c r="Y215" i="36"/>
  <c r="AA215" i="32"/>
  <c r="AA219" i="32"/>
  <c r="Y219" i="36"/>
  <c r="Y223" i="36"/>
  <c r="AA223" i="32"/>
  <c r="S223" i="32"/>
  <c r="S219" i="32"/>
  <c r="S215" i="32"/>
  <c r="S211" i="32"/>
  <c r="S207" i="32"/>
  <c r="S203" i="32"/>
  <c r="S199" i="32"/>
  <c r="S195" i="32"/>
  <c r="S191" i="32"/>
  <c r="S187" i="32"/>
  <c r="S183" i="32"/>
  <c r="S179" i="32"/>
  <c r="S175" i="32"/>
  <c r="S171" i="32"/>
  <c r="S167" i="32"/>
  <c r="S163" i="32"/>
  <c r="S159" i="32"/>
  <c r="S155" i="32"/>
  <c r="S151" i="32"/>
  <c r="S147" i="32"/>
  <c r="S143" i="32"/>
  <c r="S139" i="32"/>
  <c r="S135" i="32"/>
  <c r="S131" i="32"/>
  <c r="S127" i="32"/>
  <c r="S123" i="32"/>
  <c r="S119" i="32"/>
  <c r="S115" i="32"/>
  <c r="S111" i="32"/>
  <c r="S107" i="32"/>
  <c r="S103" i="32"/>
  <c r="S99" i="32"/>
  <c r="S95" i="32"/>
  <c r="S91" i="32"/>
  <c r="S87" i="32"/>
  <c r="S83" i="32"/>
  <c r="S79" i="32"/>
  <c r="S75" i="32"/>
  <c r="S71" i="32"/>
  <c r="S67" i="32"/>
  <c r="S63" i="32"/>
  <c r="S59" i="32"/>
  <c r="S55" i="32"/>
  <c r="S51" i="32"/>
  <c r="S47" i="32"/>
  <c r="S43" i="32"/>
  <c r="S39" i="32"/>
  <c r="S35" i="32"/>
  <c r="S221" i="32"/>
  <c r="S217" i="32"/>
  <c r="S213" i="32"/>
  <c r="S209" i="32"/>
  <c r="S205" i="32"/>
  <c r="S201" i="32"/>
  <c r="S197" i="32"/>
  <c r="S193" i="32"/>
  <c r="S189" i="32"/>
  <c r="S185" i="32"/>
  <c r="S181" i="32"/>
  <c r="S177" i="32"/>
  <c r="S173" i="32"/>
  <c r="S169" i="32"/>
  <c r="S165" i="32"/>
  <c r="S161" i="32"/>
  <c r="S157" i="32"/>
  <c r="S153" i="32"/>
  <c r="S149" i="32"/>
  <c r="S145" i="32"/>
  <c r="S141" i="32"/>
  <c r="S137" i="32"/>
  <c r="S133" i="32"/>
  <c r="S129" i="32"/>
  <c r="S125" i="32"/>
  <c r="S121" i="32"/>
  <c r="S117" i="32"/>
  <c r="S113" i="32"/>
  <c r="S109" i="32"/>
  <c r="S105" i="32"/>
  <c r="S101" i="32"/>
  <c r="S97" i="32"/>
  <c r="S93" i="32"/>
  <c r="S89" i="32"/>
  <c r="S85" i="32"/>
  <c r="S81" i="32"/>
  <c r="S77" i="32"/>
  <c r="S73" i="32"/>
  <c r="S69" i="32"/>
  <c r="S65" i="32"/>
  <c r="S61" i="32"/>
  <c r="S57" i="32"/>
  <c r="S53" i="32"/>
  <c r="S49" i="32"/>
  <c r="S45" i="32"/>
  <c r="S41" i="32"/>
  <c r="S37" i="32"/>
  <c r="S33" i="32"/>
  <c r="O33" i="32" s="1"/>
  <c r="S222" i="32"/>
  <c r="S214" i="32"/>
  <c r="S206" i="32"/>
  <c r="S198" i="32"/>
  <c r="S190" i="32"/>
  <c r="S182" i="32"/>
  <c r="S174" i="32"/>
  <c r="S166" i="32"/>
  <c r="S158" i="32"/>
  <c r="S150" i="32"/>
  <c r="S142" i="32"/>
  <c r="S134" i="32"/>
  <c r="S126" i="32"/>
  <c r="S118" i="32"/>
  <c r="S110" i="32"/>
  <c r="S102" i="32"/>
  <c r="S94" i="32"/>
  <c r="S86" i="32"/>
  <c r="S78" i="32"/>
  <c r="S70" i="32"/>
  <c r="S62" i="32"/>
  <c r="S54" i="32"/>
  <c r="S46" i="32"/>
  <c r="S38" i="32"/>
  <c r="S218" i="32"/>
  <c r="S210" i="32"/>
  <c r="S202" i="32"/>
  <c r="S194" i="32"/>
  <c r="S186" i="32"/>
  <c r="S178" i="32"/>
  <c r="S170" i="32"/>
  <c r="S162" i="32"/>
  <c r="S154" i="32"/>
  <c r="S146" i="32"/>
  <c r="S138" i="32"/>
  <c r="S130" i="32"/>
  <c r="S122" i="32"/>
  <c r="S114" i="32"/>
  <c r="S106" i="32"/>
  <c r="S98" i="32"/>
  <c r="S90" i="32"/>
  <c r="S82" i="32"/>
  <c r="S74" i="32"/>
  <c r="S66" i="32"/>
  <c r="S58" i="32"/>
  <c r="S50" i="32"/>
  <c r="S42" i="32"/>
  <c r="S34" i="32"/>
  <c r="S224" i="32"/>
  <c r="S208" i="32"/>
  <c r="S192" i="32"/>
  <c r="S176" i="32"/>
  <c r="S160" i="32"/>
  <c r="S144" i="32"/>
  <c r="S128" i="32"/>
  <c r="S112" i="32"/>
  <c r="S96" i="32"/>
  <c r="S80" i="32"/>
  <c r="S64" i="32"/>
  <c r="S48" i="32"/>
  <c r="S31" i="32"/>
  <c r="O31" i="32" s="1"/>
  <c r="S220" i="32"/>
  <c r="S204" i="32"/>
  <c r="S188" i="32"/>
  <c r="S172" i="32"/>
  <c r="S156" i="32"/>
  <c r="S140" i="32"/>
  <c r="S124" i="32"/>
  <c r="S108" i="32"/>
  <c r="S92" i="32"/>
  <c r="S76" i="32"/>
  <c r="S60" i="32"/>
  <c r="S44" i="32"/>
  <c r="S180" i="32"/>
  <c r="S132" i="32"/>
  <c r="S84" i="32"/>
  <c r="S36" i="32"/>
  <c r="S216" i="32"/>
  <c r="S200" i="32"/>
  <c r="S184" i="32"/>
  <c r="S168" i="32"/>
  <c r="S152" i="32"/>
  <c r="S136" i="32"/>
  <c r="S120" i="32"/>
  <c r="S104" i="32"/>
  <c r="S88" i="32"/>
  <c r="S72" i="32"/>
  <c r="S56" i="32"/>
  <c r="S40" i="32"/>
  <c r="S212" i="32"/>
  <c r="S196" i="32"/>
  <c r="S164" i="32"/>
  <c r="S148" i="32"/>
  <c r="S116" i="32"/>
  <c r="S100" i="32"/>
  <c r="S68" i="32"/>
  <c r="S52" i="32"/>
  <c r="S32" i="32"/>
  <c r="R220" i="32"/>
  <c r="R212" i="32"/>
  <c r="R204" i="32"/>
  <c r="R196" i="32"/>
  <c r="R188" i="32"/>
  <c r="R180" i="32"/>
  <c r="R172" i="32"/>
  <c r="R164" i="32"/>
  <c r="R156" i="32"/>
  <c r="R148" i="32"/>
  <c r="R140" i="32"/>
  <c r="R132" i="32"/>
  <c r="R124" i="32"/>
  <c r="R116" i="32"/>
  <c r="R108" i="32"/>
  <c r="R100" i="32"/>
  <c r="R92" i="32"/>
  <c r="R84" i="32"/>
  <c r="R76" i="32"/>
  <c r="R68" i="32"/>
  <c r="R60" i="32"/>
  <c r="R52" i="32"/>
  <c r="R44" i="32"/>
  <c r="R36" i="32"/>
  <c r="R28" i="32"/>
  <c r="R218" i="32"/>
  <c r="R208" i="32"/>
  <c r="R198" i="32"/>
  <c r="R186" i="32"/>
  <c r="R176" i="32"/>
  <c r="R166" i="32"/>
  <c r="R154" i="32"/>
  <c r="R144" i="32"/>
  <c r="R134" i="32"/>
  <c r="R122" i="32"/>
  <c r="R112" i="32"/>
  <c r="R102" i="32"/>
  <c r="R90" i="32"/>
  <c r="R80" i="32"/>
  <c r="R70" i="32"/>
  <c r="R58" i="32"/>
  <c r="R48" i="32"/>
  <c r="R38" i="32"/>
  <c r="R26" i="32"/>
  <c r="R217" i="32"/>
  <c r="R209" i="32"/>
  <c r="R201" i="32"/>
  <c r="R193" i="32"/>
  <c r="R185" i="32"/>
  <c r="R177" i="32"/>
  <c r="R169" i="32"/>
  <c r="R161" i="32"/>
  <c r="R153" i="32"/>
  <c r="R145" i="32"/>
  <c r="R137" i="32"/>
  <c r="R129" i="32"/>
  <c r="R121" i="32"/>
  <c r="R113" i="32"/>
  <c r="R105" i="32"/>
  <c r="R97" i="32"/>
  <c r="R89" i="32"/>
  <c r="R67" i="32"/>
  <c r="R35" i="32"/>
  <c r="R53" i="32"/>
  <c r="R216" i="32"/>
  <c r="R206" i="32"/>
  <c r="R194" i="32"/>
  <c r="R184" i="32"/>
  <c r="R174" i="32"/>
  <c r="R162" i="32"/>
  <c r="R152" i="32"/>
  <c r="R142" i="32"/>
  <c r="R130" i="32"/>
  <c r="R120" i="32"/>
  <c r="R110" i="32"/>
  <c r="R98" i="32"/>
  <c r="R88" i="32"/>
  <c r="R78" i="32"/>
  <c r="R66" i="32"/>
  <c r="R56" i="32"/>
  <c r="R46" i="32"/>
  <c r="R34" i="32"/>
  <c r="R223" i="32"/>
  <c r="R215" i="32"/>
  <c r="R207" i="32"/>
  <c r="R199" i="32"/>
  <c r="R191" i="32"/>
  <c r="R183" i="32"/>
  <c r="R175" i="32"/>
  <c r="R167" i="32"/>
  <c r="R159" i="32"/>
  <c r="R151" i="32"/>
  <c r="R143" i="32"/>
  <c r="R135" i="32"/>
  <c r="R127" i="32"/>
  <c r="R119" i="32"/>
  <c r="R111" i="32"/>
  <c r="R103" i="32"/>
  <c r="R95" i="32"/>
  <c r="R87" i="32"/>
  <c r="R59" i="32"/>
  <c r="R27" i="32"/>
  <c r="R77" i="32"/>
  <c r="R45" i="32"/>
  <c r="R55" i="32"/>
  <c r="R65" i="32"/>
  <c r="R33" i="32"/>
  <c r="J33" i="32" s="1"/>
  <c r="R224" i="32"/>
  <c r="R214" i="32"/>
  <c r="R202" i="32"/>
  <c r="R192" i="32"/>
  <c r="R182" i="32"/>
  <c r="R170" i="32"/>
  <c r="R160" i="32"/>
  <c r="R150" i="32"/>
  <c r="R138" i="32"/>
  <c r="R128" i="32"/>
  <c r="R118" i="32"/>
  <c r="R106" i="32"/>
  <c r="R96" i="32"/>
  <c r="R86" i="32"/>
  <c r="R74" i="32"/>
  <c r="R64" i="32"/>
  <c r="R54" i="32"/>
  <c r="R42" i="32"/>
  <c r="R32" i="32"/>
  <c r="R221" i="32"/>
  <c r="R213" i="32"/>
  <c r="R205" i="32"/>
  <c r="R197" i="32"/>
  <c r="R189" i="32"/>
  <c r="R181" i="32"/>
  <c r="R173" i="32"/>
  <c r="R165" i="32"/>
  <c r="R157" i="32"/>
  <c r="R149" i="32"/>
  <c r="R141" i="32"/>
  <c r="R133" i="32"/>
  <c r="R125" i="32"/>
  <c r="R117" i="32"/>
  <c r="R109" i="32"/>
  <c r="R101" i="32"/>
  <c r="R93" i="32"/>
  <c r="R85" i="32"/>
  <c r="R83" i="32"/>
  <c r="R51" i="32"/>
  <c r="R69" i="32"/>
  <c r="R37" i="32"/>
  <c r="R79" i="32"/>
  <c r="R47" i="32"/>
  <c r="R57" i="32"/>
  <c r="R25" i="32"/>
  <c r="J25" i="32" s="1"/>
  <c r="R31" i="32"/>
  <c r="J31" i="32" s="1"/>
  <c r="R73" i="32"/>
  <c r="R41" i="32"/>
  <c r="R222" i="32"/>
  <c r="R210" i="32"/>
  <c r="R200" i="32"/>
  <c r="R190" i="32"/>
  <c r="R178" i="32"/>
  <c r="R168" i="32"/>
  <c r="R158" i="32"/>
  <c r="R146" i="32"/>
  <c r="R136" i="32"/>
  <c r="R126" i="32"/>
  <c r="R114" i="32"/>
  <c r="R104" i="32"/>
  <c r="R94" i="32"/>
  <c r="R82" i="32"/>
  <c r="R72" i="32"/>
  <c r="R62" i="32"/>
  <c r="R50" i="32"/>
  <c r="R40" i="32"/>
  <c r="R219" i="32"/>
  <c r="R211" i="32"/>
  <c r="R203" i="32"/>
  <c r="R195" i="32"/>
  <c r="R187" i="32"/>
  <c r="R179" i="32"/>
  <c r="R171" i="32"/>
  <c r="R163" i="32"/>
  <c r="R155" i="32"/>
  <c r="R147" i="32"/>
  <c r="R139" i="32"/>
  <c r="R131" i="32"/>
  <c r="R123" i="32"/>
  <c r="R115" i="32"/>
  <c r="R107" i="32"/>
  <c r="R99" i="32"/>
  <c r="R91" i="32"/>
  <c r="R75" i="32"/>
  <c r="R43" i="32"/>
  <c r="R61" i="32"/>
  <c r="R71" i="32"/>
  <c r="R39" i="32"/>
  <c r="R81" i="32"/>
  <c r="R49" i="32"/>
  <c r="R63" i="32"/>
  <c r="E3" i="30" l="1"/>
  <c r="H3" i="29" l="1"/>
  <c r="H3" i="28"/>
  <c r="H3" i="25" l="1"/>
  <c r="F436" i="21" l="1"/>
  <c r="F435" i="21"/>
  <c r="F434" i="21"/>
  <c r="F433" i="21"/>
  <c r="F432" i="21"/>
  <c r="F431" i="21"/>
  <c r="F430" i="21"/>
  <c r="F429" i="21"/>
  <c r="F428" i="21"/>
  <c r="F427" i="21"/>
  <c r="F426" i="21"/>
  <c r="F425" i="21"/>
  <c r="F424" i="21"/>
  <c r="F423" i="21"/>
  <c r="F422" i="21"/>
  <c r="F421" i="21"/>
  <c r="F420" i="21"/>
  <c r="F419" i="21"/>
  <c r="F418" i="21"/>
  <c r="F417" i="21"/>
  <c r="F416" i="21"/>
  <c r="F415" i="21"/>
  <c r="F414" i="21"/>
  <c r="F413" i="21"/>
  <c r="F412" i="21"/>
  <c r="F411" i="21"/>
  <c r="F410" i="21"/>
  <c r="F409" i="21"/>
  <c r="F408" i="21"/>
  <c r="F407" i="21"/>
  <c r="F406" i="21"/>
  <c r="F405" i="21"/>
  <c r="F404" i="21"/>
  <c r="F403" i="21"/>
  <c r="F402" i="21"/>
  <c r="F401" i="21"/>
  <c r="F400" i="21"/>
  <c r="F399" i="21"/>
  <c r="F398" i="21"/>
  <c r="F397" i="21"/>
  <c r="F396" i="21"/>
  <c r="F395" i="21"/>
  <c r="F394" i="21"/>
  <c r="F393" i="21"/>
  <c r="F392" i="21"/>
  <c r="F391" i="21"/>
  <c r="F390" i="21"/>
  <c r="F389" i="21"/>
  <c r="F388" i="21"/>
  <c r="F387" i="21"/>
  <c r="F386" i="21"/>
  <c r="F385" i="21"/>
  <c r="F384" i="21"/>
  <c r="F383" i="21"/>
  <c r="F382" i="21"/>
  <c r="F381" i="21"/>
  <c r="F380" i="21"/>
  <c r="F379" i="21"/>
  <c r="F378" i="21"/>
  <c r="F377" i="21"/>
  <c r="F376" i="21"/>
  <c r="F375" i="21"/>
  <c r="F374" i="21"/>
  <c r="F373" i="21"/>
  <c r="F372" i="21"/>
  <c r="F371" i="21"/>
  <c r="F370" i="21"/>
  <c r="F369" i="21"/>
  <c r="F368" i="21"/>
  <c r="F367" i="21"/>
  <c r="F366" i="21"/>
  <c r="F365" i="21"/>
  <c r="F364" i="21"/>
  <c r="F363" i="21"/>
  <c r="F362" i="21"/>
  <c r="F361" i="21"/>
  <c r="F360" i="21"/>
  <c r="F359" i="21"/>
  <c r="F358" i="21"/>
  <c r="F357" i="21"/>
  <c r="F356" i="21"/>
  <c r="F355" i="21"/>
  <c r="F354" i="21"/>
  <c r="F353" i="21"/>
  <c r="F352" i="21"/>
  <c r="F351" i="21"/>
  <c r="F350" i="21"/>
  <c r="F349" i="21"/>
  <c r="F348" i="21"/>
  <c r="F347" i="21"/>
  <c r="F346" i="21"/>
  <c r="F345" i="21"/>
  <c r="F344" i="21"/>
  <c r="F343" i="21"/>
  <c r="F342" i="21"/>
  <c r="F341" i="21"/>
  <c r="F340" i="21"/>
  <c r="F339" i="21"/>
  <c r="F338" i="21"/>
  <c r="F337" i="21"/>
  <c r="F336" i="21"/>
  <c r="F335" i="21"/>
  <c r="F334" i="21"/>
  <c r="F333" i="21"/>
  <c r="F332" i="21"/>
  <c r="F331" i="21"/>
  <c r="F330" i="21"/>
  <c r="F329" i="21"/>
  <c r="F328" i="21"/>
  <c r="F327" i="21"/>
  <c r="F326" i="21"/>
  <c r="F325" i="21"/>
  <c r="F324" i="21"/>
  <c r="F323" i="21"/>
  <c r="F322" i="21"/>
  <c r="F321" i="21"/>
  <c r="F320" i="21"/>
  <c r="F319" i="21"/>
  <c r="F318" i="21"/>
  <c r="F317" i="21"/>
  <c r="F316" i="21"/>
  <c r="F315" i="21"/>
  <c r="F314" i="21"/>
  <c r="F313" i="21"/>
  <c r="F312" i="21"/>
  <c r="F311" i="21"/>
  <c r="F310" i="21"/>
  <c r="F309" i="21"/>
  <c r="F308" i="21"/>
  <c r="F307" i="21"/>
  <c r="F306" i="21"/>
  <c r="F305" i="21"/>
  <c r="F304" i="21"/>
  <c r="F303" i="21"/>
  <c r="F302" i="21"/>
  <c r="F301" i="21"/>
  <c r="F300" i="21"/>
  <c r="F299" i="21"/>
  <c r="F298" i="21"/>
  <c r="F297" i="21"/>
  <c r="F296" i="21"/>
  <c r="F295" i="21"/>
  <c r="F294" i="21"/>
  <c r="F293" i="21"/>
  <c r="F292" i="21"/>
  <c r="F291" i="21"/>
  <c r="F290" i="21"/>
  <c r="F289" i="21"/>
  <c r="F288" i="21"/>
  <c r="F287" i="21"/>
  <c r="F286" i="21"/>
  <c r="F285" i="21"/>
  <c r="F284" i="21"/>
  <c r="F283" i="21"/>
  <c r="F282" i="21"/>
  <c r="F281" i="21"/>
  <c r="F280" i="21"/>
  <c r="F279" i="21"/>
  <c r="F278" i="21"/>
  <c r="F277" i="21"/>
  <c r="F276" i="21"/>
  <c r="F275" i="21"/>
  <c r="F274" i="21"/>
  <c r="F273" i="21"/>
  <c r="F272" i="21"/>
  <c r="F271" i="21"/>
  <c r="F270" i="21"/>
  <c r="F269" i="21"/>
  <c r="F268" i="21"/>
  <c r="F267" i="21"/>
  <c r="F266" i="21"/>
  <c r="F265" i="21"/>
  <c r="F264" i="21"/>
  <c r="F263" i="21"/>
  <c r="F262" i="21"/>
  <c r="F261" i="21"/>
  <c r="F260" i="21"/>
  <c r="F259" i="21"/>
  <c r="F258" i="21"/>
  <c r="F257" i="21"/>
  <c r="F256" i="21"/>
  <c r="F255" i="21"/>
  <c r="F254" i="21"/>
  <c r="F253" i="21"/>
  <c r="F252" i="21"/>
  <c r="F251" i="21"/>
  <c r="F250" i="21"/>
  <c r="F249" i="21"/>
  <c r="F248" i="21"/>
  <c r="F247" i="21"/>
  <c r="F246" i="21"/>
  <c r="F245" i="21"/>
  <c r="F244" i="21"/>
  <c r="F243" i="21"/>
  <c r="F242" i="21"/>
  <c r="F241" i="21"/>
  <c r="F240" i="21"/>
  <c r="F239" i="21"/>
  <c r="F238" i="21"/>
  <c r="F237" i="21"/>
  <c r="L32" i="22" l="1"/>
  <c r="E47" i="22"/>
  <c r="AM47" i="22" s="1"/>
  <c r="E46" i="22"/>
  <c r="AM46" i="22" s="1"/>
  <c r="E45" i="22"/>
  <c r="AM45" i="22" s="1"/>
  <c r="E44" i="22"/>
  <c r="AM44" i="22" s="1"/>
  <c r="E43" i="22"/>
  <c r="AM43" i="22" s="1"/>
  <c r="E42" i="22"/>
  <c r="AM42" i="22" s="1"/>
  <c r="E41" i="22"/>
  <c r="AM41" i="22" s="1"/>
  <c r="E40" i="22"/>
  <c r="AM40" i="22" s="1"/>
  <c r="E39" i="22"/>
  <c r="AM39" i="22" s="1"/>
  <c r="E38" i="22"/>
  <c r="AM38" i="22" s="1"/>
  <c r="E37" i="22"/>
  <c r="AM37" i="22" s="1"/>
  <c r="D31" i="22" l="1"/>
  <c r="D30" i="22"/>
  <c r="D29" i="22"/>
  <c r="D28" i="22"/>
  <c r="D27" i="22"/>
  <c r="D26" i="22"/>
  <c r="D25" i="22"/>
  <c r="D24" i="22"/>
  <c r="D23" i="22"/>
  <c r="D22" i="22"/>
  <c r="D21" i="22"/>
  <c r="D20" i="22"/>
  <c r="X24" i="22" l="1"/>
  <c r="AD24" i="22"/>
  <c r="X28" i="22"/>
  <c r="AD28" i="22"/>
  <c r="AJ28" i="22" s="1"/>
  <c r="L21" i="22"/>
  <c r="L25" i="22"/>
  <c r="L29" i="22"/>
  <c r="L24" i="22"/>
  <c r="R24" i="22"/>
  <c r="L22" i="22"/>
  <c r="L26" i="22"/>
  <c r="L30" i="22"/>
  <c r="L28" i="22"/>
  <c r="R28" i="22"/>
  <c r="L23" i="22"/>
  <c r="L27" i="22"/>
  <c r="L31" i="22"/>
  <c r="L20" i="22"/>
  <c r="AA28" i="22"/>
  <c r="Z28" i="22"/>
  <c r="U28" i="22"/>
  <c r="T28" i="22"/>
  <c r="O28" i="22"/>
  <c r="N28" i="22"/>
  <c r="I28" i="22"/>
  <c r="H28" i="22"/>
  <c r="E3" i="22"/>
  <c r="AC28" i="22" l="1"/>
  <c r="W28" i="22"/>
  <c r="Q28" i="22"/>
  <c r="K28" i="22"/>
  <c r="E436" i="21"/>
  <c r="D436" i="21"/>
  <c r="C436" i="21"/>
  <c r="G436" i="21" s="1"/>
  <c r="B436" i="21"/>
  <c r="AN436" i="21" s="1"/>
  <c r="A436" i="21"/>
  <c r="E435" i="21"/>
  <c r="D435" i="21"/>
  <c r="C435" i="21"/>
  <c r="G435" i="21" s="1"/>
  <c r="B435" i="21"/>
  <c r="AN435" i="21" s="1"/>
  <c r="A435" i="21"/>
  <c r="E434" i="21"/>
  <c r="D434" i="21"/>
  <c r="C434" i="21"/>
  <c r="G434" i="21" s="1"/>
  <c r="B434" i="21"/>
  <c r="AN434" i="21" s="1"/>
  <c r="A434" i="21"/>
  <c r="E433" i="21"/>
  <c r="D433" i="21"/>
  <c r="C433" i="21"/>
  <c r="G433" i="21" s="1"/>
  <c r="B433" i="21"/>
  <c r="AN433" i="21" s="1"/>
  <c r="A433" i="21"/>
  <c r="E432" i="21"/>
  <c r="D432" i="21"/>
  <c r="C432" i="21"/>
  <c r="G432" i="21" s="1"/>
  <c r="B432" i="21"/>
  <c r="AN432" i="21" s="1"/>
  <c r="A432" i="21"/>
  <c r="E431" i="21"/>
  <c r="D431" i="21"/>
  <c r="C431" i="21"/>
  <c r="G431" i="21" s="1"/>
  <c r="B431" i="21"/>
  <c r="AN431" i="21" s="1"/>
  <c r="A431" i="21"/>
  <c r="E430" i="21"/>
  <c r="D430" i="21"/>
  <c r="C430" i="21"/>
  <c r="G430" i="21" s="1"/>
  <c r="B430" i="21"/>
  <c r="AN430" i="21" s="1"/>
  <c r="A430" i="21"/>
  <c r="E429" i="21"/>
  <c r="D429" i="21"/>
  <c r="C429" i="21"/>
  <c r="G429" i="21" s="1"/>
  <c r="B429" i="21"/>
  <c r="AN429" i="21" s="1"/>
  <c r="A429" i="21"/>
  <c r="E428" i="21"/>
  <c r="D428" i="21"/>
  <c r="C428" i="21"/>
  <c r="G428" i="21" s="1"/>
  <c r="B428" i="21"/>
  <c r="AN428" i="21" s="1"/>
  <c r="A428" i="21"/>
  <c r="E427" i="21"/>
  <c r="D427" i="21"/>
  <c r="C427" i="21"/>
  <c r="G427" i="21" s="1"/>
  <c r="B427" i="21"/>
  <c r="AN427" i="21" s="1"/>
  <c r="A427" i="21"/>
  <c r="E426" i="21"/>
  <c r="D426" i="21"/>
  <c r="C426" i="21"/>
  <c r="G426" i="21" s="1"/>
  <c r="B426" i="21"/>
  <c r="AN426" i="21" s="1"/>
  <c r="A426" i="21"/>
  <c r="E425" i="21"/>
  <c r="D425" i="21"/>
  <c r="C425" i="21"/>
  <c r="G425" i="21" s="1"/>
  <c r="B425" i="21"/>
  <c r="AN425" i="21" s="1"/>
  <c r="A425" i="21"/>
  <c r="E424" i="21"/>
  <c r="D424" i="21"/>
  <c r="C424" i="21"/>
  <c r="G424" i="21" s="1"/>
  <c r="B424" i="21"/>
  <c r="AN424" i="21" s="1"/>
  <c r="A424" i="21"/>
  <c r="E423" i="21"/>
  <c r="D423" i="21"/>
  <c r="C423" i="21"/>
  <c r="G423" i="21" s="1"/>
  <c r="B423" i="21"/>
  <c r="AN423" i="21" s="1"/>
  <c r="A423" i="21"/>
  <c r="E422" i="21"/>
  <c r="D422" i="21"/>
  <c r="C422" i="21"/>
  <c r="G422" i="21" s="1"/>
  <c r="B422" i="21"/>
  <c r="AN422" i="21" s="1"/>
  <c r="A422" i="21"/>
  <c r="E421" i="21"/>
  <c r="D421" i="21"/>
  <c r="C421" i="21"/>
  <c r="G421" i="21" s="1"/>
  <c r="B421" i="21"/>
  <c r="AN421" i="21" s="1"/>
  <c r="A421" i="21"/>
  <c r="E420" i="21"/>
  <c r="D420" i="21"/>
  <c r="C420" i="21"/>
  <c r="G420" i="21" s="1"/>
  <c r="B420" i="21"/>
  <c r="AN420" i="21" s="1"/>
  <c r="A420" i="21"/>
  <c r="E419" i="21"/>
  <c r="D419" i="21"/>
  <c r="C419" i="21"/>
  <c r="G419" i="21" s="1"/>
  <c r="B419" i="21"/>
  <c r="AN419" i="21" s="1"/>
  <c r="A419" i="21"/>
  <c r="E418" i="21"/>
  <c r="D418" i="21"/>
  <c r="C418" i="21"/>
  <c r="G418" i="21" s="1"/>
  <c r="B418" i="21"/>
  <c r="AN418" i="21" s="1"/>
  <c r="A418" i="21"/>
  <c r="E417" i="21"/>
  <c r="D417" i="21"/>
  <c r="C417" i="21"/>
  <c r="G417" i="21" s="1"/>
  <c r="B417" i="21"/>
  <c r="AN417" i="21" s="1"/>
  <c r="A417" i="21"/>
  <c r="E416" i="21"/>
  <c r="D416" i="21"/>
  <c r="C416" i="21"/>
  <c r="G416" i="21" s="1"/>
  <c r="B416" i="21"/>
  <c r="AN416" i="21" s="1"/>
  <c r="A416" i="21"/>
  <c r="E415" i="21"/>
  <c r="D415" i="21"/>
  <c r="C415" i="21"/>
  <c r="G415" i="21" s="1"/>
  <c r="B415" i="21"/>
  <c r="AN415" i="21" s="1"/>
  <c r="A415" i="21"/>
  <c r="E414" i="21"/>
  <c r="D414" i="21"/>
  <c r="C414" i="21"/>
  <c r="G414" i="21" s="1"/>
  <c r="B414" i="21"/>
  <c r="AN414" i="21" s="1"/>
  <c r="A414" i="21"/>
  <c r="E413" i="21"/>
  <c r="D413" i="21"/>
  <c r="C413" i="21"/>
  <c r="G413" i="21" s="1"/>
  <c r="B413" i="21"/>
  <c r="AN413" i="21" s="1"/>
  <c r="A413" i="21"/>
  <c r="E412" i="21"/>
  <c r="D412" i="21"/>
  <c r="C412" i="21"/>
  <c r="G412" i="21" s="1"/>
  <c r="B412" i="21"/>
  <c r="AN412" i="21" s="1"/>
  <c r="A412" i="21"/>
  <c r="E411" i="21"/>
  <c r="D411" i="21"/>
  <c r="C411" i="21"/>
  <c r="G411" i="21" s="1"/>
  <c r="B411" i="21"/>
  <c r="AN411" i="21" s="1"/>
  <c r="A411" i="21"/>
  <c r="E410" i="21"/>
  <c r="D410" i="21"/>
  <c r="C410" i="21"/>
  <c r="G410" i="21" s="1"/>
  <c r="B410" i="21"/>
  <c r="AN410" i="21" s="1"/>
  <c r="A410" i="21"/>
  <c r="E409" i="21"/>
  <c r="D409" i="21"/>
  <c r="C409" i="21"/>
  <c r="G409" i="21" s="1"/>
  <c r="B409" i="21"/>
  <c r="AN409" i="21" s="1"/>
  <c r="A409" i="21"/>
  <c r="E408" i="21"/>
  <c r="D408" i="21"/>
  <c r="C408" i="21"/>
  <c r="G408" i="21" s="1"/>
  <c r="B408" i="21"/>
  <c r="AN408" i="21" s="1"/>
  <c r="A408" i="21"/>
  <c r="E407" i="21"/>
  <c r="D407" i="21"/>
  <c r="C407" i="21"/>
  <c r="G407" i="21" s="1"/>
  <c r="B407" i="21"/>
  <c r="AN407" i="21" s="1"/>
  <c r="A407" i="21"/>
  <c r="E406" i="21"/>
  <c r="D406" i="21"/>
  <c r="C406" i="21"/>
  <c r="G406" i="21" s="1"/>
  <c r="B406" i="21"/>
  <c r="AN406" i="21" s="1"/>
  <c r="A406" i="21"/>
  <c r="E405" i="21"/>
  <c r="D405" i="21"/>
  <c r="C405" i="21"/>
  <c r="G405" i="21" s="1"/>
  <c r="B405" i="21"/>
  <c r="AN405" i="21" s="1"/>
  <c r="A405" i="21"/>
  <c r="E404" i="21"/>
  <c r="D404" i="21"/>
  <c r="C404" i="21"/>
  <c r="G404" i="21" s="1"/>
  <c r="B404" i="21"/>
  <c r="AN404" i="21" s="1"/>
  <c r="A404" i="21"/>
  <c r="E403" i="21"/>
  <c r="D403" i="21"/>
  <c r="C403" i="21"/>
  <c r="G403" i="21" s="1"/>
  <c r="B403" i="21"/>
  <c r="AN403" i="21" s="1"/>
  <c r="A403" i="21"/>
  <c r="E402" i="21"/>
  <c r="D402" i="21"/>
  <c r="C402" i="21"/>
  <c r="G402" i="21" s="1"/>
  <c r="B402" i="21"/>
  <c r="AN402" i="21" s="1"/>
  <c r="A402" i="21"/>
  <c r="E401" i="21"/>
  <c r="D401" i="21"/>
  <c r="C401" i="21"/>
  <c r="G401" i="21" s="1"/>
  <c r="B401" i="21"/>
  <c r="AN401" i="21" s="1"/>
  <c r="A401" i="21"/>
  <c r="E400" i="21"/>
  <c r="D400" i="21"/>
  <c r="C400" i="21"/>
  <c r="G400" i="21" s="1"/>
  <c r="B400" i="21"/>
  <c r="AN400" i="21" s="1"/>
  <c r="A400" i="21"/>
  <c r="E399" i="21"/>
  <c r="D399" i="21"/>
  <c r="C399" i="21"/>
  <c r="G399" i="21" s="1"/>
  <c r="B399" i="21"/>
  <c r="AN399" i="21" s="1"/>
  <c r="A399" i="21"/>
  <c r="E398" i="21"/>
  <c r="D398" i="21"/>
  <c r="C398" i="21"/>
  <c r="G398" i="21" s="1"/>
  <c r="B398" i="21"/>
  <c r="AN398" i="21" s="1"/>
  <c r="A398" i="21"/>
  <c r="E397" i="21"/>
  <c r="D397" i="21"/>
  <c r="C397" i="21"/>
  <c r="G397" i="21" s="1"/>
  <c r="B397" i="21"/>
  <c r="AN397" i="21" s="1"/>
  <c r="A397" i="21"/>
  <c r="E396" i="21"/>
  <c r="D396" i="21"/>
  <c r="C396" i="21"/>
  <c r="G396" i="21" s="1"/>
  <c r="B396" i="21"/>
  <c r="AN396" i="21" s="1"/>
  <c r="A396" i="21"/>
  <c r="E395" i="21"/>
  <c r="D395" i="21"/>
  <c r="C395" i="21"/>
  <c r="G395" i="21" s="1"/>
  <c r="B395" i="21"/>
  <c r="AN395" i="21" s="1"/>
  <c r="A395" i="21"/>
  <c r="E394" i="21"/>
  <c r="D394" i="21"/>
  <c r="C394" i="21"/>
  <c r="G394" i="21" s="1"/>
  <c r="B394" i="21"/>
  <c r="AN394" i="21" s="1"/>
  <c r="A394" i="21"/>
  <c r="E393" i="21"/>
  <c r="D393" i="21"/>
  <c r="C393" i="21"/>
  <c r="G393" i="21" s="1"/>
  <c r="B393" i="21"/>
  <c r="AN393" i="21" s="1"/>
  <c r="A393" i="21"/>
  <c r="E392" i="21"/>
  <c r="D392" i="21"/>
  <c r="C392" i="21"/>
  <c r="G392" i="21" s="1"/>
  <c r="B392" i="21"/>
  <c r="AN392" i="21" s="1"/>
  <c r="A392" i="21"/>
  <c r="E391" i="21"/>
  <c r="D391" i="21"/>
  <c r="C391" i="21"/>
  <c r="G391" i="21" s="1"/>
  <c r="B391" i="21"/>
  <c r="AN391" i="21" s="1"/>
  <c r="A391" i="21"/>
  <c r="E390" i="21"/>
  <c r="D390" i="21"/>
  <c r="C390" i="21"/>
  <c r="G390" i="21" s="1"/>
  <c r="B390" i="21"/>
  <c r="AN390" i="21" s="1"/>
  <c r="A390" i="21"/>
  <c r="E389" i="21"/>
  <c r="D389" i="21"/>
  <c r="C389" i="21"/>
  <c r="G389" i="21" s="1"/>
  <c r="B389" i="21"/>
  <c r="AN389" i="21" s="1"/>
  <c r="A389" i="21"/>
  <c r="E388" i="21"/>
  <c r="D388" i="21"/>
  <c r="C388" i="21"/>
  <c r="G388" i="21" s="1"/>
  <c r="B388" i="21"/>
  <c r="AN388" i="21" s="1"/>
  <c r="A388" i="21"/>
  <c r="E387" i="21"/>
  <c r="D387" i="21"/>
  <c r="C387" i="21"/>
  <c r="G387" i="21" s="1"/>
  <c r="B387" i="21"/>
  <c r="AN387" i="21" s="1"/>
  <c r="A387" i="21"/>
  <c r="E386" i="21"/>
  <c r="D386" i="21"/>
  <c r="C386" i="21"/>
  <c r="G386" i="21" s="1"/>
  <c r="B386" i="21"/>
  <c r="AN386" i="21" s="1"/>
  <c r="A386" i="21"/>
  <c r="E385" i="21"/>
  <c r="D385" i="21"/>
  <c r="C385" i="21"/>
  <c r="G385" i="21" s="1"/>
  <c r="B385" i="21"/>
  <c r="AN385" i="21" s="1"/>
  <c r="A385" i="21"/>
  <c r="E384" i="21"/>
  <c r="D384" i="21"/>
  <c r="C384" i="21"/>
  <c r="G384" i="21" s="1"/>
  <c r="B384" i="21"/>
  <c r="AN384" i="21" s="1"/>
  <c r="A384" i="21"/>
  <c r="E383" i="21"/>
  <c r="D383" i="21"/>
  <c r="C383" i="21"/>
  <c r="G383" i="21" s="1"/>
  <c r="B383" i="21"/>
  <c r="AN383" i="21" s="1"/>
  <c r="A383" i="21"/>
  <c r="E382" i="21"/>
  <c r="D382" i="21"/>
  <c r="C382" i="21"/>
  <c r="G382" i="21" s="1"/>
  <c r="B382" i="21"/>
  <c r="AN382" i="21" s="1"/>
  <c r="A382" i="21"/>
  <c r="E381" i="21"/>
  <c r="D381" i="21"/>
  <c r="C381" i="21"/>
  <c r="G381" i="21" s="1"/>
  <c r="B381" i="21"/>
  <c r="AN381" i="21" s="1"/>
  <c r="A381" i="21"/>
  <c r="E380" i="21"/>
  <c r="D380" i="21"/>
  <c r="C380" i="21"/>
  <c r="G380" i="21" s="1"/>
  <c r="B380" i="21"/>
  <c r="AN380" i="21" s="1"/>
  <c r="A380" i="21"/>
  <c r="E379" i="21"/>
  <c r="D379" i="21"/>
  <c r="C379" i="21"/>
  <c r="G379" i="21" s="1"/>
  <c r="B379" i="21"/>
  <c r="AN379" i="21" s="1"/>
  <c r="A379" i="21"/>
  <c r="E378" i="21"/>
  <c r="D378" i="21"/>
  <c r="C378" i="21"/>
  <c r="G378" i="21" s="1"/>
  <c r="B378" i="21"/>
  <c r="AN378" i="21" s="1"/>
  <c r="A378" i="21"/>
  <c r="E377" i="21"/>
  <c r="D377" i="21"/>
  <c r="C377" i="21"/>
  <c r="G377" i="21" s="1"/>
  <c r="B377" i="21"/>
  <c r="AN377" i="21" s="1"/>
  <c r="A377" i="21"/>
  <c r="E376" i="21"/>
  <c r="D376" i="21"/>
  <c r="C376" i="21"/>
  <c r="G376" i="21" s="1"/>
  <c r="B376" i="21"/>
  <c r="AN376" i="21" s="1"/>
  <c r="A376" i="21"/>
  <c r="E375" i="21"/>
  <c r="D375" i="21"/>
  <c r="C375" i="21"/>
  <c r="G375" i="21" s="1"/>
  <c r="B375" i="21"/>
  <c r="AN375" i="21" s="1"/>
  <c r="A375" i="21"/>
  <c r="E374" i="21"/>
  <c r="D374" i="21"/>
  <c r="C374" i="21"/>
  <c r="G374" i="21" s="1"/>
  <c r="B374" i="21"/>
  <c r="AN374" i="21" s="1"/>
  <c r="A374" i="21"/>
  <c r="E373" i="21"/>
  <c r="D373" i="21"/>
  <c r="C373" i="21"/>
  <c r="G373" i="21" s="1"/>
  <c r="B373" i="21"/>
  <c r="AN373" i="21" s="1"/>
  <c r="A373" i="21"/>
  <c r="E372" i="21"/>
  <c r="D372" i="21"/>
  <c r="C372" i="21"/>
  <c r="G372" i="21" s="1"/>
  <c r="B372" i="21"/>
  <c r="AN372" i="21" s="1"/>
  <c r="A372" i="21"/>
  <c r="E371" i="21"/>
  <c r="D371" i="21"/>
  <c r="C371" i="21"/>
  <c r="G371" i="21" s="1"/>
  <c r="B371" i="21"/>
  <c r="AN371" i="21" s="1"/>
  <c r="A371" i="21"/>
  <c r="E370" i="21"/>
  <c r="D370" i="21"/>
  <c r="C370" i="21"/>
  <c r="G370" i="21" s="1"/>
  <c r="B370" i="21"/>
  <c r="AN370" i="21" s="1"/>
  <c r="A370" i="21"/>
  <c r="E369" i="21"/>
  <c r="D369" i="21"/>
  <c r="C369" i="21"/>
  <c r="G369" i="21" s="1"/>
  <c r="B369" i="21"/>
  <c r="AN369" i="21" s="1"/>
  <c r="A369" i="21"/>
  <c r="E368" i="21"/>
  <c r="D368" i="21"/>
  <c r="C368" i="21"/>
  <c r="G368" i="21" s="1"/>
  <c r="B368" i="21"/>
  <c r="AN368" i="21" s="1"/>
  <c r="A368" i="21"/>
  <c r="E367" i="21"/>
  <c r="D367" i="21"/>
  <c r="C367" i="21"/>
  <c r="G367" i="21" s="1"/>
  <c r="B367" i="21"/>
  <c r="AN367" i="21" s="1"/>
  <c r="A367" i="21"/>
  <c r="E366" i="21"/>
  <c r="D366" i="21"/>
  <c r="C366" i="21"/>
  <c r="G366" i="21" s="1"/>
  <c r="B366" i="21"/>
  <c r="AN366" i="21" s="1"/>
  <c r="A366" i="21"/>
  <c r="E365" i="21"/>
  <c r="D365" i="21"/>
  <c r="C365" i="21"/>
  <c r="G365" i="21" s="1"/>
  <c r="B365" i="21"/>
  <c r="AN365" i="21" s="1"/>
  <c r="A365" i="21"/>
  <c r="E364" i="21"/>
  <c r="D364" i="21"/>
  <c r="C364" i="21"/>
  <c r="G364" i="21" s="1"/>
  <c r="B364" i="21"/>
  <c r="AN364" i="21" s="1"/>
  <c r="A364" i="21"/>
  <c r="E363" i="21"/>
  <c r="D363" i="21"/>
  <c r="C363" i="21"/>
  <c r="G363" i="21" s="1"/>
  <c r="B363" i="21"/>
  <c r="AN363" i="21" s="1"/>
  <c r="A363" i="21"/>
  <c r="E362" i="21"/>
  <c r="D362" i="21"/>
  <c r="C362" i="21"/>
  <c r="G362" i="21" s="1"/>
  <c r="B362" i="21"/>
  <c r="A362" i="21"/>
  <c r="E361" i="21"/>
  <c r="D361" i="21"/>
  <c r="C361" i="21"/>
  <c r="G361" i="21" s="1"/>
  <c r="B361" i="21"/>
  <c r="AN361" i="21" s="1"/>
  <c r="A361" i="21"/>
  <c r="E360" i="21"/>
  <c r="D360" i="21"/>
  <c r="C360" i="21"/>
  <c r="G360" i="21" s="1"/>
  <c r="B360" i="21"/>
  <c r="AN360" i="21" s="1"/>
  <c r="A360" i="21"/>
  <c r="E359" i="21"/>
  <c r="D359" i="21"/>
  <c r="C359" i="21"/>
  <c r="G359" i="21" s="1"/>
  <c r="B359" i="21"/>
  <c r="AN359" i="21" s="1"/>
  <c r="A359" i="21"/>
  <c r="E358" i="21"/>
  <c r="D358" i="21"/>
  <c r="C358" i="21"/>
  <c r="G358" i="21" s="1"/>
  <c r="B358" i="21"/>
  <c r="A358" i="21"/>
  <c r="E357" i="21"/>
  <c r="D357" i="21"/>
  <c r="C357" i="21"/>
  <c r="G357" i="21" s="1"/>
  <c r="B357" i="21"/>
  <c r="AN357" i="21" s="1"/>
  <c r="A357" i="21"/>
  <c r="E356" i="21"/>
  <c r="D356" i="21"/>
  <c r="C356" i="21"/>
  <c r="G356" i="21" s="1"/>
  <c r="B356" i="21"/>
  <c r="AN356" i="21" s="1"/>
  <c r="A356" i="21"/>
  <c r="E355" i="21"/>
  <c r="D355" i="21"/>
  <c r="C355" i="21"/>
  <c r="G355" i="21" s="1"/>
  <c r="B355" i="21"/>
  <c r="AN355" i="21" s="1"/>
  <c r="A355" i="21"/>
  <c r="E354" i="21"/>
  <c r="D354" i="21"/>
  <c r="C354" i="21"/>
  <c r="G354" i="21" s="1"/>
  <c r="B354" i="21"/>
  <c r="A354" i="21"/>
  <c r="E353" i="21"/>
  <c r="D353" i="21"/>
  <c r="C353" i="21"/>
  <c r="G353" i="21" s="1"/>
  <c r="B353" i="21"/>
  <c r="AN353" i="21" s="1"/>
  <c r="A353" i="21"/>
  <c r="E352" i="21"/>
  <c r="D352" i="21"/>
  <c r="C352" i="21"/>
  <c r="G352" i="21" s="1"/>
  <c r="B352" i="21"/>
  <c r="AN352" i="21" s="1"/>
  <c r="A352" i="21"/>
  <c r="E351" i="21"/>
  <c r="D351" i="21"/>
  <c r="C351" i="21"/>
  <c r="G351" i="21" s="1"/>
  <c r="B351" i="21"/>
  <c r="AN351" i="21" s="1"/>
  <c r="A351" i="21"/>
  <c r="E350" i="21"/>
  <c r="D350" i="21"/>
  <c r="C350" i="21"/>
  <c r="G350" i="21" s="1"/>
  <c r="B350" i="21"/>
  <c r="A350" i="21"/>
  <c r="E349" i="21"/>
  <c r="D349" i="21"/>
  <c r="C349" i="21"/>
  <c r="G349" i="21" s="1"/>
  <c r="B349" i="21"/>
  <c r="AN349" i="21" s="1"/>
  <c r="A349" i="21"/>
  <c r="E348" i="21"/>
  <c r="D348" i="21"/>
  <c r="C348" i="21"/>
  <c r="G348" i="21" s="1"/>
  <c r="B348" i="21"/>
  <c r="AN348" i="21" s="1"/>
  <c r="A348" i="21"/>
  <c r="E347" i="21"/>
  <c r="D347" i="21"/>
  <c r="C347" i="21"/>
  <c r="G347" i="21" s="1"/>
  <c r="B347" i="21"/>
  <c r="AN347" i="21" s="1"/>
  <c r="A347" i="21"/>
  <c r="E346" i="21"/>
  <c r="D346" i="21"/>
  <c r="C346" i="21"/>
  <c r="G346" i="21" s="1"/>
  <c r="B346" i="21"/>
  <c r="A346" i="21"/>
  <c r="E345" i="21"/>
  <c r="D345" i="21"/>
  <c r="C345" i="21"/>
  <c r="G345" i="21" s="1"/>
  <c r="B345" i="21"/>
  <c r="AN345" i="21" s="1"/>
  <c r="A345" i="21"/>
  <c r="E344" i="21"/>
  <c r="D344" i="21"/>
  <c r="C344" i="21"/>
  <c r="G344" i="21" s="1"/>
  <c r="B344" i="21"/>
  <c r="AN344" i="21" s="1"/>
  <c r="A344" i="21"/>
  <c r="E343" i="21"/>
  <c r="D343" i="21"/>
  <c r="C343" i="21"/>
  <c r="G343" i="21" s="1"/>
  <c r="B343" i="21"/>
  <c r="AN343" i="21" s="1"/>
  <c r="A343" i="21"/>
  <c r="E342" i="21"/>
  <c r="D342" i="21"/>
  <c r="C342" i="21"/>
  <c r="G342" i="21" s="1"/>
  <c r="B342" i="21"/>
  <c r="A342" i="21"/>
  <c r="E341" i="21"/>
  <c r="D341" i="21"/>
  <c r="C341" i="21"/>
  <c r="G341" i="21" s="1"/>
  <c r="B341" i="21"/>
  <c r="AN341" i="21" s="1"/>
  <c r="A341" i="21"/>
  <c r="E340" i="21"/>
  <c r="D340" i="21"/>
  <c r="C340" i="21"/>
  <c r="G340" i="21" s="1"/>
  <c r="B340" i="21"/>
  <c r="AN340" i="21" s="1"/>
  <c r="A340" i="21"/>
  <c r="E339" i="21"/>
  <c r="D339" i="21"/>
  <c r="C339" i="21"/>
  <c r="G339" i="21" s="1"/>
  <c r="B339" i="21"/>
  <c r="AN339" i="21" s="1"/>
  <c r="A339" i="21"/>
  <c r="E338" i="21"/>
  <c r="D338" i="21"/>
  <c r="C338" i="21"/>
  <c r="G338" i="21" s="1"/>
  <c r="B338" i="21"/>
  <c r="A338" i="21"/>
  <c r="E337" i="21"/>
  <c r="D337" i="21"/>
  <c r="C337" i="21"/>
  <c r="G337" i="21" s="1"/>
  <c r="B337" i="21"/>
  <c r="AN337" i="21" s="1"/>
  <c r="A337" i="21"/>
  <c r="E336" i="21"/>
  <c r="D336" i="21"/>
  <c r="C336" i="21"/>
  <c r="G336" i="21" s="1"/>
  <c r="B336" i="21"/>
  <c r="AN336" i="21" s="1"/>
  <c r="A336" i="21"/>
  <c r="E335" i="21"/>
  <c r="D335" i="21"/>
  <c r="C335" i="21"/>
  <c r="G335" i="21" s="1"/>
  <c r="B335" i="21"/>
  <c r="AN335" i="21" s="1"/>
  <c r="A335" i="21"/>
  <c r="E334" i="21"/>
  <c r="D334" i="21"/>
  <c r="C334" i="21"/>
  <c r="G334" i="21" s="1"/>
  <c r="B334" i="21"/>
  <c r="A334" i="21"/>
  <c r="E333" i="21"/>
  <c r="D333" i="21"/>
  <c r="C333" i="21"/>
  <c r="G333" i="21" s="1"/>
  <c r="B333" i="21"/>
  <c r="AN333" i="21" s="1"/>
  <c r="A333" i="21"/>
  <c r="E332" i="21"/>
  <c r="D332" i="21"/>
  <c r="C332" i="21"/>
  <c r="G332" i="21" s="1"/>
  <c r="B332" i="21"/>
  <c r="AN332" i="21" s="1"/>
  <c r="A332" i="21"/>
  <c r="E331" i="21"/>
  <c r="D331" i="21"/>
  <c r="C331" i="21"/>
  <c r="G331" i="21" s="1"/>
  <c r="B331" i="21"/>
  <c r="AN331" i="21" s="1"/>
  <c r="A331" i="21"/>
  <c r="E330" i="21"/>
  <c r="D330" i="21"/>
  <c r="C330" i="21"/>
  <c r="G330" i="21" s="1"/>
  <c r="B330" i="21"/>
  <c r="A330" i="21"/>
  <c r="E329" i="21"/>
  <c r="D329" i="21"/>
  <c r="C329" i="21"/>
  <c r="G329" i="21" s="1"/>
  <c r="B329" i="21"/>
  <c r="AN329" i="21" s="1"/>
  <c r="A329" i="21"/>
  <c r="E328" i="21"/>
  <c r="D328" i="21"/>
  <c r="C328" i="21"/>
  <c r="G328" i="21" s="1"/>
  <c r="B328" i="21"/>
  <c r="AN328" i="21" s="1"/>
  <c r="A328" i="21"/>
  <c r="E327" i="21"/>
  <c r="D327" i="21"/>
  <c r="C327" i="21"/>
  <c r="G327" i="21" s="1"/>
  <c r="B327" i="21"/>
  <c r="AN327" i="21" s="1"/>
  <c r="A327" i="21"/>
  <c r="E326" i="21"/>
  <c r="D326" i="21"/>
  <c r="C326" i="21"/>
  <c r="G326" i="21" s="1"/>
  <c r="B326" i="21"/>
  <c r="A326" i="21"/>
  <c r="E325" i="21"/>
  <c r="D325" i="21"/>
  <c r="C325" i="21"/>
  <c r="G325" i="21" s="1"/>
  <c r="B325" i="21"/>
  <c r="AN325" i="21" s="1"/>
  <c r="A325" i="21"/>
  <c r="E324" i="21"/>
  <c r="D324" i="21"/>
  <c r="C324" i="21"/>
  <c r="G324" i="21" s="1"/>
  <c r="B324" i="21"/>
  <c r="AN324" i="21" s="1"/>
  <c r="A324" i="21"/>
  <c r="E323" i="21"/>
  <c r="D323" i="21"/>
  <c r="C323" i="21"/>
  <c r="G323" i="21" s="1"/>
  <c r="B323" i="21"/>
  <c r="AN323" i="21" s="1"/>
  <c r="A323" i="21"/>
  <c r="E322" i="21"/>
  <c r="D322" i="21"/>
  <c r="C322" i="21"/>
  <c r="G322" i="21" s="1"/>
  <c r="B322" i="21"/>
  <c r="A322" i="21"/>
  <c r="E321" i="21"/>
  <c r="D321" i="21"/>
  <c r="C321" i="21"/>
  <c r="G321" i="21" s="1"/>
  <c r="B321" i="21"/>
  <c r="AN321" i="21" s="1"/>
  <c r="A321" i="21"/>
  <c r="E320" i="21"/>
  <c r="D320" i="21"/>
  <c r="C320" i="21"/>
  <c r="G320" i="21" s="1"/>
  <c r="B320" i="21"/>
  <c r="AN320" i="21" s="1"/>
  <c r="A320" i="21"/>
  <c r="E319" i="21"/>
  <c r="D319" i="21"/>
  <c r="C319" i="21"/>
  <c r="G319" i="21" s="1"/>
  <c r="B319" i="21"/>
  <c r="AN319" i="21" s="1"/>
  <c r="A319" i="21"/>
  <c r="E318" i="21"/>
  <c r="D318" i="21"/>
  <c r="C318" i="21"/>
  <c r="G318" i="21" s="1"/>
  <c r="B318" i="21"/>
  <c r="A318" i="21"/>
  <c r="E317" i="21"/>
  <c r="D317" i="21"/>
  <c r="C317" i="21"/>
  <c r="G317" i="21" s="1"/>
  <c r="B317" i="21"/>
  <c r="AN317" i="21" s="1"/>
  <c r="A317" i="21"/>
  <c r="E316" i="21"/>
  <c r="D316" i="21"/>
  <c r="C316" i="21"/>
  <c r="G316" i="21" s="1"/>
  <c r="B316" i="21"/>
  <c r="AN316" i="21" s="1"/>
  <c r="A316" i="21"/>
  <c r="E315" i="21"/>
  <c r="D315" i="21"/>
  <c r="C315" i="21"/>
  <c r="G315" i="21" s="1"/>
  <c r="B315" i="21"/>
  <c r="AN315" i="21" s="1"/>
  <c r="A315" i="21"/>
  <c r="E314" i="21"/>
  <c r="D314" i="21"/>
  <c r="C314" i="21"/>
  <c r="G314" i="21" s="1"/>
  <c r="B314" i="21"/>
  <c r="A314" i="21"/>
  <c r="E313" i="21"/>
  <c r="D313" i="21"/>
  <c r="C313" i="21"/>
  <c r="G313" i="21" s="1"/>
  <c r="B313" i="21"/>
  <c r="AN313" i="21" s="1"/>
  <c r="A313" i="21"/>
  <c r="E312" i="21"/>
  <c r="D312" i="21"/>
  <c r="C312" i="21"/>
  <c r="G312" i="21" s="1"/>
  <c r="B312" i="21"/>
  <c r="AN312" i="21" s="1"/>
  <c r="A312" i="21"/>
  <c r="E311" i="21"/>
  <c r="D311" i="21"/>
  <c r="C311" i="21"/>
  <c r="G311" i="21" s="1"/>
  <c r="B311" i="21"/>
  <c r="AN311" i="21" s="1"/>
  <c r="A311" i="21"/>
  <c r="E310" i="21"/>
  <c r="D310" i="21"/>
  <c r="C310" i="21"/>
  <c r="G310" i="21" s="1"/>
  <c r="B310" i="21"/>
  <c r="A310" i="21"/>
  <c r="E309" i="21"/>
  <c r="D309" i="21"/>
  <c r="C309" i="21"/>
  <c r="G309" i="21" s="1"/>
  <c r="B309" i="21"/>
  <c r="AN309" i="21" s="1"/>
  <c r="A309" i="21"/>
  <c r="E308" i="21"/>
  <c r="D308" i="21"/>
  <c r="C308" i="21"/>
  <c r="G308" i="21" s="1"/>
  <c r="B308" i="21"/>
  <c r="AN308" i="21" s="1"/>
  <c r="A308" i="21"/>
  <c r="E307" i="21"/>
  <c r="D307" i="21"/>
  <c r="C307" i="21"/>
  <c r="G307" i="21" s="1"/>
  <c r="B307" i="21"/>
  <c r="AN307" i="21" s="1"/>
  <c r="A307" i="21"/>
  <c r="E306" i="21"/>
  <c r="D306" i="21"/>
  <c r="C306" i="21"/>
  <c r="G306" i="21" s="1"/>
  <c r="B306" i="21"/>
  <c r="AN306" i="21" s="1"/>
  <c r="A306" i="21"/>
  <c r="E305" i="21"/>
  <c r="D305" i="21"/>
  <c r="C305" i="21"/>
  <c r="G305" i="21" s="1"/>
  <c r="B305" i="21"/>
  <c r="AN305" i="21" s="1"/>
  <c r="A305" i="21"/>
  <c r="E304" i="21"/>
  <c r="D304" i="21"/>
  <c r="C304" i="21"/>
  <c r="G304" i="21" s="1"/>
  <c r="B304" i="21"/>
  <c r="AN304" i="21" s="1"/>
  <c r="A304" i="21"/>
  <c r="E303" i="21"/>
  <c r="D303" i="21"/>
  <c r="C303" i="21"/>
  <c r="G303" i="21" s="1"/>
  <c r="B303" i="21"/>
  <c r="AN303" i="21" s="1"/>
  <c r="A303" i="21"/>
  <c r="E302" i="21"/>
  <c r="D302" i="21"/>
  <c r="C302" i="21"/>
  <c r="G302" i="21" s="1"/>
  <c r="B302" i="21"/>
  <c r="AN302" i="21" s="1"/>
  <c r="A302" i="21"/>
  <c r="E301" i="21"/>
  <c r="D301" i="21"/>
  <c r="C301" i="21"/>
  <c r="G301" i="21" s="1"/>
  <c r="B301" i="21"/>
  <c r="AN301" i="21" s="1"/>
  <c r="A301" i="21"/>
  <c r="E300" i="21"/>
  <c r="D300" i="21"/>
  <c r="C300" i="21"/>
  <c r="G300" i="21" s="1"/>
  <c r="B300" i="21"/>
  <c r="AN300" i="21" s="1"/>
  <c r="A300" i="21"/>
  <c r="E299" i="21"/>
  <c r="D299" i="21"/>
  <c r="C299" i="21"/>
  <c r="G299" i="21" s="1"/>
  <c r="B299" i="21"/>
  <c r="AN299" i="21" s="1"/>
  <c r="A299" i="21"/>
  <c r="E298" i="21"/>
  <c r="D298" i="21"/>
  <c r="C298" i="21"/>
  <c r="G298" i="21" s="1"/>
  <c r="B298" i="21"/>
  <c r="AN298" i="21" s="1"/>
  <c r="A298" i="21"/>
  <c r="E297" i="21"/>
  <c r="D297" i="21"/>
  <c r="C297" i="21"/>
  <c r="G297" i="21" s="1"/>
  <c r="B297" i="21"/>
  <c r="AN297" i="21" s="1"/>
  <c r="A297" i="21"/>
  <c r="E296" i="21"/>
  <c r="D296" i="21"/>
  <c r="C296" i="21"/>
  <c r="G296" i="21" s="1"/>
  <c r="B296" i="21"/>
  <c r="AN296" i="21" s="1"/>
  <c r="A296" i="21"/>
  <c r="E295" i="21"/>
  <c r="D295" i="21"/>
  <c r="C295" i="21"/>
  <c r="G295" i="21" s="1"/>
  <c r="B295" i="21"/>
  <c r="AN295" i="21" s="1"/>
  <c r="A295" i="21"/>
  <c r="E294" i="21"/>
  <c r="D294" i="21"/>
  <c r="C294" i="21"/>
  <c r="G294" i="21" s="1"/>
  <c r="B294" i="21"/>
  <c r="AN294" i="21" s="1"/>
  <c r="A294" i="21"/>
  <c r="E293" i="21"/>
  <c r="D293" i="21"/>
  <c r="C293" i="21"/>
  <c r="G293" i="21" s="1"/>
  <c r="B293" i="21"/>
  <c r="AN293" i="21" s="1"/>
  <c r="A293" i="21"/>
  <c r="E292" i="21"/>
  <c r="D292" i="21"/>
  <c r="C292" i="21"/>
  <c r="G292" i="21" s="1"/>
  <c r="B292" i="21"/>
  <c r="AN292" i="21" s="1"/>
  <c r="A292" i="21"/>
  <c r="E291" i="21"/>
  <c r="D291" i="21"/>
  <c r="C291" i="21"/>
  <c r="G291" i="21" s="1"/>
  <c r="B291" i="21"/>
  <c r="AN291" i="21" s="1"/>
  <c r="A291" i="21"/>
  <c r="E290" i="21"/>
  <c r="D290" i="21"/>
  <c r="C290" i="21"/>
  <c r="G290" i="21" s="1"/>
  <c r="B290" i="21"/>
  <c r="AN290" i="21" s="1"/>
  <c r="A290" i="21"/>
  <c r="E289" i="21"/>
  <c r="D289" i="21"/>
  <c r="C289" i="21"/>
  <c r="G289" i="21" s="1"/>
  <c r="B289" i="21"/>
  <c r="AN289" i="21" s="1"/>
  <c r="A289" i="21"/>
  <c r="E288" i="21"/>
  <c r="D288" i="21"/>
  <c r="C288" i="21"/>
  <c r="G288" i="21" s="1"/>
  <c r="B288" i="21"/>
  <c r="AN288" i="21" s="1"/>
  <c r="A288" i="21"/>
  <c r="E287" i="21"/>
  <c r="D287" i="21"/>
  <c r="C287" i="21"/>
  <c r="G287" i="21" s="1"/>
  <c r="B287" i="21"/>
  <c r="AN287" i="21" s="1"/>
  <c r="A287" i="21"/>
  <c r="E286" i="21"/>
  <c r="D286" i="21"/>
  <c r="C286" i="21"/>
  <c r="B286" i="21"/>
  <c r="AN286" i="21" s="1"/>
  <c r="A286" i="21"/>
  <c r="E285" i="21"/>
  <c r="D285" i="21"/>
  <c r="C285" i="21"/>
  <c r="B285" i="21"/>
  <c r="AN285" i="21" s="1"/>
  <c r="A285" i="21"/>
  <c r="E284" i="21"/>
  <c r="D284" i="21"/>
  <c r="C284" i="21"/>
  <c r="G284" i="21" s="1"/>
  <c r="B284" i="21"/>
  <c r="AN284" i="21" s="1"/>
  <c r="A284" i="21"/>
  <c r="E283" i="21"/>
  <c r="D283" i="21"/>
  <c r="C283" i="21"/>
  <c r="B283" i="21"/>
  <c r="AN283" i="21" s="1"/>
  <c r="A283" i="21"/>
  <c r="E282" i="21"/>
  <c r="D282" i="21"/>
  <c r="C282" i="21"/>
  <c r="B282" i="21"/>
  <c r="AN282" i="21" s="1"/>
  <c r="A282" i="21"/>
  <c r="E281" i="21"/>
  <c r="D281" i="21"/>
  <c r="C281" i="21"/>
  <c r="B281" i="21"/>
  <c r="AN281" i="21" s="1"/>
  <c r="A281" i="21"/>
  <c r="E280" i="21"/>
  <c r="D280" i="21"/>
  <c r="C280" i="21"/>
  <c r="B280" i="21"/>
  <c r="AN280" i="21" s="1"/>
  <c r="A280" i="21"/>
  <c r="E279" i="21"/>
  <c r="D279" i="21"/>
  <c r="C279" i="21"/>
  <c r="B279" i="21"/>
  <c r="AN279" i="21" s="1"/>
  <c r="A279" i="21"/>
  <c r="E278" i="21"/>
  <c r="D278" i="21"/>
  <c r="C278" i="21"/>
  <c r="B278" i="21"/>
  <c r="AN278" i="21" s="1"/>
  <c r="A278" i="21"/>
  <c r="E277" i="21"/>
  <c r="D277" i="21"/>
  <c r="C277" i="21"/>
  <c r="B277" i="21"/>
  <c r="AN277" i="21" s="1"/>
  <c r="A277" i="21"/>
  <c r="E276" i="21"/>
  <c r="D276" i="21"/>
  <c r="C276" i="21"/>
  <c r="B276" i="21"/>
  <c r="AN276" i="21" s="1"/>
  <c r="A276" i="21"/>
  <c r="E275" i="21"/>
  <c r="D275" i="21"/>
  <c r="C275" i="21"/>
  <c r="B275" i="21"/>
  <c r="AN275" i="21" s="1"/>
  <c r="A275" i="21"/>
  <c r="E274" i="21"/>
  <c r="D274" i="21"/>
  <c r="C274" i="21"/>
  <c r="B274" i="21"/>
  <c r="AN274" i="21" s="1"/>
  <c r="A274" i="21"/>
  <c r="E273" i="21"/>
  <c r="D273" i="21"/>
  <c r="C273" i="21"/>
  <c r="B273" i="21"/>
  <c r="AN273" i="21" s="1"/>
  <c r="A273" i="21"/>
  <c r="E272" i="21"/>
  <c r="D272" i="21"/>
  <c r="C272" i="21"/>
  <c r="B272" i="21"/>
  <c r="AN272" i="21" s="1"/>
  <c r="A272" i="21"/>
  <c r="E271" i="21"/>
  <c r="D271" i="21"/>
  <c r="C271" i="21"/>
  <c r="B271" i="21"/>
  <c r="AN271" i="21" s="1"/>
  <c r="A271" i="21"/>
  <c r="E270" i="21"/>
  <c r="D270" i="21"/>
  <c r="C270" i="21"/>
  <c r="B270" i="21"/>
  <c r="AN270" i="21" s="1"/>
  <c r="A270" i="21"/>
  <c r="E269" i="21"/>
  <c r="D269" i="21"/>
  <c r="C269" i="21"/>
  <c r="B269" i="21"/>
  <c r="AN269" i="21" s="1"/>
  <c r="A269" i="21"/>
  <c r="E268" i="21"/>
  <c r="D268" i="21"/>
  <c r="C268" i="21"/>
  <c r="B268" i="21"/>
  <c r="AN268" i="21" s="1"/>
  <c r="A268" i="21"/>
  <c r="E267" i="21"/>
  <c r="D267" i="21"/>
  <c r="C267" i="21"/>
  <c r="B267" i="21"/>
  <c r="AN267" i="21" s="1"/>
  <c r="A267" i="21"/>
  <c r="E266" i="21"/>
  <c r="D266" i="21"/>
  <c r="C266" i="21"/>
  <c r="B266" i="21"/>
  <c r="AN266" i="21" s="1"/>
  <c r="A266" i="21"/>
  <c r="E265" i="21"/>
  <c r="D265" i="21"/>
  <c r="C265" i="21"/>
  <c r="B265" i="21"/>
  <c r="AN265" i="21" s="1"/>
  <c r="A265" i="21"/>
  <c r="E264" i="21"/>
  <c r="D264" i="21"/>
  <c r="C264" i="21"/>
  <c r="B264" i="21"/>
  <c r="AN264" i="21" s="1"/>
  <c r="A264" i="21"/>
  <c r="E263" i="21"/>
  <c r="D263" i="21"/>
  <c r="C263" i="21"/>
  <c r="B263" i="21"/>
  <c r="AN263" i="21" s="1"/>
  <c r="A263" i="21"/>
  <c r="E262" i="21"/>
  <c r="D262" i="21"/>
  <c r="C262" i="21"/>
  <c r="B262" i="21"/>
  <c r="AN262" i="21" s="1"/>
  <c r="A262" i="21"/>
  <c r="E261" i="21"/>
  <c r="D261" i="21"/>
  <c r="C261" i="21"/>
  <c r="B261" i="21"/>
  <c r="AN261" i="21" s="1"/>
  <c r="A261" i="21"/>
  <c r="E260" i="21"/>
  <c r="D260" i="21"/>
  <c r="C260" i="21"/>
  <c r="B260" i="21"/>
  <c r="AN260" i="21" s="1"/>
  <c r="A260" i="21"/>
  <c r="E259" i="21"/>
  <c r="D259" i="21"/>
  <c r="C259" i="21"/>
  <c r="B259" i="21"/>
  <c r="AN259" i="21" s="1"/>
  <c r="A259" i="21"/>
  <c r="E258" i="21"/>
  <c r="D258" i="21"/>
  <c r="C258" i="21"/>
  <c r="B258" i="21"/>
  <c r="AN258" i="21" s="1"/>
  <c r="A258" i="21"/>
  <c r="E257" i="21"/>
  <c r="D257" i="21"/>
  <c r="C257" i="21"/>
  <c r="B257" i="21"/>
  <c r="AN257" i="21" s="1"/>
  <c r="A257" i="21"/>
  <c r="E256" i="21"/>
  <c r="D256" i="21"/>
  <c r="C256" i="21"/>
  <c r="B256" i="21"/>
  <c r="AN256" i="21" s="1"/>
  <c r="A256" i="21"/>
  <c r="E255" i="21"/>
  <c r="D255" i="21"/>
  <c r="C255" i="21"/>
  <c r="B255" i="21"/>
  <c r="AN255" i="21" s="1"/>
  <c r="A255" i="21"/>
  <c r="E254" i="21"/>
  <c r="D254" i="21"/>
  <c r="C254" i="21"/>
  <c r="B254" i="21"/>
  <c r="AN254" i="21" s="1"/>
  <c r="A254" i="21"/>
  <c r="E253" i="21"/>
  <c r="D253" i="21"/>
  <c r="C253" i="21"/>
  <c r="B253" i="21"/>
  <c r="AN253" i="21" s="1"/>
  <c r="A253" i="21"/>
  <c r="E252" i="21"/>
  <c r="D252" i="21"/>
  <c r="C252" i="21"/>
  <c r="B252" i="21"/>
  <c r="AN252" i="21" s="1"/>
  <c r="A252" i="21"/>
  <c r="E251" i="21"/>
  <c r="D251" i="21"/>
  <c r="C251" i="21"/>
  <c r="B251" i="21"/>
  <c r="AN251" i="21" s="1"/>
  <c r="A251" i="21"/>
  <c r="E250" i="21"/>
  <c r="D250" i="21"/>
  <c r="C250" i="21"/>
  <c r="B250" i="21"/>
  <c r="AN250" i="21" s="1"/>
  <c r="A250" i="21"/>
  <c r="E249" i="21"/>
  <c r="D249" i="21"/>
  <c r="C249" i="21"/>
  <c r="B249" i="21"/>
  <c r="AN249" i="21" s="1"/>
  <c r="A249" i="21"/>
  <c r="E248" i="21"/>
  <c r="D248" i="21"/>
  <c r="C248" i="21"/>
  <c r="B248" i="21"/>
  <c r="AN248" i="21" s="1"/>
  <c r="A248" i="21"/>
  <c r="E247" i="21"/>
  <c r="D247" i="21"/>
  <c r="C247" i="21"/>
  <c r="B247" i="21"/>
  <c r="AN247" i="21" s="1"/>
  <c r="A247" i="21"/>
  <c r="E246" i="21"/>
  <c r="D246" i="21"/>
  <c r="C246" i="21"/>
  <c r="B246" i="21"/>
  <c r="AN246" i="21" s="1"/>
  <c r="A246" i="21"/>
  <c r="E245" i="21"/>
  <c r="D245" i="21"/>
  <c r="C245" i="21"/>
  <c r="B245" i="21"/>
  <c r="AN245" i="21" s="1"/>
  <c r="A245" i="21"/>
  <c r="E244" i="21"/>
  <c r="D244" i="21"/>
  <c r="C244" i="21"/>
  <c r="B244" i="21"/>
  <c r="AN244" i="21" s="1"/>
  <c r="A244" i="21"/>
  <c r="E243" i="21"/>
  <c r="D243" i="21"/>
  <c r="C243" i="21"/>
  <c r="B243" i="21"/>
  <c r="AN243" i="21" s="1"/>
  <c r="A243" i="21"/>
  <c r="E242" i="21"/>
  <c r="D242" i="21"/>
  <c r="C242" i="21"/>
  <c r="B242" i="21"/>
  <c r="AN242" i="21" s="1"/>
  <c r="A242" i="21"/>
  <c r="E241" i="21"/>
  <c r="D241" i="21"/>
  <c r="C241" i="21"/>
  <c r="B241" i="21"/>
  <c r="AN241" i="21" s="1"/>
  <c r="A241" i="21"/>
  <c r="E240" i="21"/>
  <c r="D240" i="21"/>
  <c r="C240" i="21"/>
  <c r="B240" i="21"/>
  <c r="AN240" i="21" s="1"/>
  <c r="A240" i="21"/>
  <c r="E239" i="21"/>
  <c r="D239" i="21"/>
  <c r="C239" i="21"/>
  <c r="B239" i="21"/>
  <c r="AN239" i="21" s="1"/>
  <c r="A239" i="21"/>
  <c r="E238" i="21"/>
  <c r="D238" i="21"/>
  <c r="C238" i="21"/>
  <c r="B238" i="21"/>
  <c r="AN238" i="21" s="1"/>
  <c r="A238" i="21"/>
  <c r="C237" i="21"/>
  <c r="B237" i="21"/>
  <c r="AN237" i="21" s="1"/>
  <c r="E237" i="21"/>
  <c r="D237" i="21"/>
  <c r="A237" i="21"/>
  <c r="G286" i="21"/>
  <c r="G285" i="21"/>
  <c r="AC310" i="21" l="1"/>
  <c r="AN310" i="21"/>
  <c r="AC322" i="21"/>
  <c r="AN322" i="21"/>
  <c r="AC334" i="21"/>
  <c r="AN334" i="21"/>
  <c r="AC358" i="21"/>
  <c r="AN358" i="21"/>
  <c r="AC314" i="21"/>
  <c r="AN314" i="21"/>
  <c r="AC318" i="21"/>
  <c r="AN318" i="21"/>
  <c r="AC330" i="21"/>
  <c r="AN330" i="21"/>
  <c r="AC342" i="21"/>
  <c r="AN342" i="21"/>
  <c r="AC346" i="21"/>
  <c r="AN346" i="21"/>
  <c r="AC326" i="21"/>
  <c r="AN326" i="21"/>
  <c r="AC338" i="21"/>
  <c r="AN338" i="21"/>
  <c r="AC350" i="21"/>
  <c r="AN350" i="21"/>
  <c r="AC354" i="21"/>
  <c r="AN354" i="21"/>
  <c r="AC362" i="21"/>
  <c r="AN362" i="21"/>
  <c r="AC366" i="21"/>
  <c r="AC288" i="21"/>
  <c r="AC292" i="21"/>
  <c r="AC296" i="21"/>
  <c r="AC300" i="21"/>
  <c r="AC304" i="21"/>
  <c r="AC308" i="21"/>
  <c r="AC312" i="21"/>
  <c r="AC316" i="21"/>
  <c r="AC320" i="21"/>
  <c r="AC324" i="21"/>
  <c r="AC328" i="21"/>
  <c r="AC332" i="21"/>
  <c r="AC336" i="21"/>
  <c r="AC340" i="21"/>
  <c r="AC344" i="21"/>
  <c r="AC348" i="21"/>
  <c r="AC352" i="21"/>
  <c r="AC356" i="21"/>
  <c r="AC360" i="21"/>
  <c r="AC364" i="21"/>
  <c r="AC368" i="21"/>
  <c r="AC372" i="21"/>
  <c r="AC376" i="21"/>
  <c r="AC380" i="21"/>
  <c r="AC384" i="21"/>
  <c r="AC388" i="21"/>
  <c r="AC392" i="21"/>
  <c r="AC396" i="21"/>
  <c r="AC400" i="21"/>
  <c r="AC404" i="21"/>
  <c r="AC408" i="21"/>
  <c r="AC412" i="21"/>
  <c r="AC416" i="21"/>
  <c r="AC420" i="21"/>
  <c r="AC424" i="21"/>
  <c r="AC428" i="21"/>
  <c r="AC432" i="21"/>
  <c r="AC436" i="21"/>
  <c r="AC248" i="21"/>
  <c r="AC246" i="21"/>
  <c r="AC250" i="21"/>
  <c r="AC254" i="21"/>
  <c r="AC258" i="21"/>
  <c r="AC262" i="21"/>
  <c r="AC266" i="21"/>
  <c r="AC270" i="21"/>
  <c r="AC274" i="21"/>
  <c r="AC278" i="21"/>
  <c r="AC282" i="21"/>
  <c r="AC286" i="21"/>
  <c r="AC290" i="21"/>
  <c r="AC294" i="21"/>
  <c r="AC298" i="21"/>
  <c r="AC302" i="21"/>
  <c r="AC306" i="21"/>
  <c r="AC370" i="21"/>
  <c r="AC374" i="21"/>
  <c r="AC378" i="21"/>
  <c r="AC382" i="21"/>
  <c r="AC386" i="21"/>
  <c r="AC390" i="21"/>
  <c r="AC394" i="21"/>
  <c r="AC252" i="21"/>
  <c r="AC256" i="21"/>
  <c r="AC260" i="21"/>
  <c r="AC264" i="21"/>
  <c r="AC268" i="21"/>
  <c r="AC272" i="21"/>
  <c r="AC276" i="21"/>
  <c r="AC280" i="21"/>
  <c r="AC284" i="21"/>
  <c r="AC398" i="21"/>
  <c r="AC402" i="21"/>
  <c r="AC406" i="21"/>
  <c r="AC410" i="21"/>
  <c r="AC414" i="21"/>
  <c r="AC418" i="21"/>
  <c r="AC422" i="21"/>
  <c r="AC426" i="21"/>
  <c r="AC430" i="21"/>
  <c r="AC240" i="21"/>
  <c r="AC244" i="21"/>
  <c r="AC242" i="21"/>
  <c r="AC241" i="21"/>
  <c r="AC245" i="21"/>
  <c r="AC249" i="21"/>
  <c r="AC253" i="21"/>
  <c r="AC257" i="21"/>
  <c r="AC261" i="21"/>
  <c r="AC265" i="21"/>
  <c r="AC269" i="21"/>
  <c r="AC273" i="21"/>
  <c r="AC277" i="21"/>
  <c r="AC281" i="21"/>
  <c r="AC285" i="21"/>
  <c r="AC289" i="21"/>
  <c r="AC293" i="21"/>
  <c r="AC297" i="21"/>
  <c r="AC301" i="21"/>
  <c r="AC305" i="21"/>
  <c r="AC309" i="21"/>
  <c r="AC313" i="21"/>
  <c r="AC317" i="21"/>
  <c r="AC321" i="21"/>
  <c r="AC325" i="21"/>
  <c r="AC329" i="21"/>
  <c r="AC333" i="21"/>
  <c r="AC337" i="21"/>
  <c r="AC341" i="21"/>
  <c r="AC345" i="21"/>
  <c r="AC349" i="21"/>
  <c r="AC353" i="21"/>
  <c r="AC357" i="21"/>
  <c r="AC361" i="21"/>
  <c r="AC365" i="21"/>
  <c r="AC369" i="21"/>
  <c r="AC373" i="21"/>
  <c r="AC377" i="21"/>
  <c r="AC381" i="21"/>
  <c r="AC385" i="21"/>
  <c r="AC389" i="21"/>
  <c r="AC393" i="21"/>
  <c r="AC397" i="21"/>
  <c r="AC401" i="21"/>
  <c r="AC405" i="21"/>
  <c r="AC409" i="21"/>
  <c r="AC413" i="21"/>
  <c r="AC417" i="21"/>
  <c r="AC421" i="21"/>
  <c r="AC425" i="21"/>
  <c r="AC429" i="21"/>
  <c r="AC433" i="21"/>
  <c r="AC238" i="21"/>
  <c r="AC434" i="21"/>
  <c r="AC237" i="21"/>
  <c r="AC239" i="21"/>
  <c r="AC243" i="21"/>
  <c r="AC247" i="21"/>
  <c r="AC251" i="21"/>
  <c r="AC255" i="21"/>
  <c r="AC259" i="21"/>
  <c r="AC263" i="21"/>
  <c r="AC267" i="21"/>
  <c r="AC271" i="21"/>
  <c r="AC275" i="21"/>
  <c r="AC279" i="21"/>
  <c r="AC283" i="21"/>
  <c r="AC287" i="21"/>
  <c r="AC291" i="21"/>
  <c r="AC295" i="21"/>
  <c r="AC299" i="21"/>
  <c r="AC303" i="21"/>
  <c r="AC307" i="21"/>
  <c r="AC311" i="21"/>
  <c r="AC315" i="21"/>
  <c r="AC319" i="21"/>
  <c r="AC323" i="21"/>
  <c r="AC327" i="21"/>
  <c r="AC331" i="21"/>
  <c r="AC335" i="21"/>
  <c r="AC339" i="21"/>
  <c r="AC343" i="21"/>
  <c r="AC347" i="21"/>
  <c r="AC351" i="21"/>
  <c r="AC355" i="21"/>
  <c r="AC359" i="21"/>
  <c r="AC363" i="21"/>
  <c r="AC367" i="21"/>
  <c r="AC371" i="21"/>
  <c r="AC375" i="21"/>
  <c r="AC379" i="21"/>
  <c r="AC383" i="21"/>
  <c r="AC387" i="21"/>
  <c r="AC391" i="21"/>
  <c r="AC395" i="21"/>
  <c r="AC399" i="21"/>
  <c r="AC403" i="21"/>
  <c r="AC407" i="21"/>
  <c r="AC411" i="21"/>
  <c r="AC415" i="21"/>
  <c r="AC419" i="21"/>
  <c r="AC423" i="21"/>
  <c r="AC427" i="21"/>
  <c r="AC431" i="21"/>
  <c r="AC435" i="21"/>
  <c r="F225" i="21"/>
  <c r="E225" i="21"/>
  <c r="AG225" i="21" s="1"/>
  <c r="D225" i="21"/>
  <c r="C225" i="21"/>
  <c r="AR225" i="21" s="1"/>
  <c r="B225" i="21"/>
  <c r="AN225" i="21" s="1"/>
  <c r="A225" i="21"/>
  <c r="F224" i="21"/>
  <c r="E224" i="21"/>
  <c r="AG224" i="21" s="1"/>
  <c r="D224" i="21"/>
  <c r="C224" i="21"/>
  <c r="AR224" i="21" s="1"/>
  <c r="B224" i="21"/>
  <c r="AN224" i="21" s="1"/>
  <c r="A224" i="21"/>
  <c r="F223" i="21"/>
  <c r="E223" i="21"/>
  <c r="AG223" i="21" s="1"/>
  <c r="D223" i="21"/>
  <c r="C223" i="21"/>
  <c r="AR223" i="21" s="1"/>
  <c r="B223" i="21"/>
  <c r="AN223" i="21" s="1"/>
  <c r="A223" i="21"/>
  <c r="F222" i="21"/>
  <c r="E222" i="21"/>
  <c r="AG222" i="21" s="1"/>
  <c r="D222" i="21"/>
  <c r="C222" i="21"/>
  <c r="AR222" i="21" s="1"/>
  <c r="B222" i="21"/>
  <c r="AN222" i="21" s="1"/>
  <c r="A222" i="21"/>
  <c r="F221" i="21"/>
  <c r="E221" i="21"/>
  <c r="AG221" i="21" s="1"/>
  <c r="D221" i="21"/>
  <c r="C221" i="21"/>
  <c r="AR221" i="21" s="1"/>
  <c r="B221" i="21"/>
  <c r="AN221" i="21" s="1"/>
  <c r="A221" i="21"/>
  <c r="F220" i="21"/>
  <c r="E220" i="21"/>
  <c r="AG220" i="21" s="1"/>
  <c r="D220" i="21"/>
  <c r="C220" i="21"/>
  <c r="AR220" i="21" s="1"/>
  <c r="B220" i="21"/>
  <c r="AN220" i="21" s="1"/>
  <c r="A220" i="21"/>
  <c r="F219" i="21"/>
  <c r="E219" i="21"/>
  <c r="AG219" i="21" s="1"/>
  <c r="D219" i="21"/>
  <c r="C219" i="21"/>
  <c r="AR219" i="21" s="1"/>
  <c r="B219" i="21"/>
  <c r="AN219" i="21" s="1"/>
  <c r="A219" i="21"/>
  <c r="F218" i="21"/>
  <c r="E218" i="21"/>
  <c r="AG218" i="21" s="1"/>
  <c r="D218" i="21"/>
  <c r="C218" i="21"/>
  <c r="AR218" i="21" s="1"/>
  <c r="B218" i="21"/>
  <c r="AN218" i="21" s="1"/>
  <c r="A218" i="21"/>
  <c r="F217" i="21"/>
  <c r="E217" i="21"/>
  <c r="AG217" i="21" s="1"/>
  <c r="D217" i="21"/>
  <c r="C217" i="21"/>
  <c r="AR217" i="21" s="1"/>
  <c r="B217" i="21"/>
  <c r="AN217" i="21" s="1"/>
  <c r="A217" i="21"/>
  <c r="F216" i="21"/>
  <c r="E216" i="21"/>
  <c r="AG216" i="21" s="1"/>
  <c r="D216" i="21"/>
  <c r="C216" i="21"/>
  <c r="AR216" i="21" s="1"/>
  <c r="B216" i="21"/>
  <c r="AN216" i="21" s="1"/>
  <c r="A216" i="21"/>
  <c r="F215" i="21"/>
  <c r="E215" i="21"/>
  <c r="AG215" i="21" s="1"/>
  <c r="D215" i="21"/>
  <c r="C215" i="21"/>
  <c r="AR215" i="21" s="1"/>
  <c r="B215" i="21"/>
  <c r="AN215" i="21" s="1"/>
  <c r="A215" i="21"/>
  <c r="F214" i="21"/>
  <c r="E214" i="21"/>
  <c r="AG214" i="21" s="1"/>
  <c r="D214" i="21"/>
  <c r="C214" i="21"/>
  <c r="AR214" i="21" s="1"/>
  <c r="B214" i="21"/>
  <c r="AN214" i="21" s="1"/>
  <c r="A214" i="21"/>
  <c r="F213" i="21"/>
  <c r="E213" i="21"/>
  <c r="AG213" i="21" s="1"/>
  <c r="D213" i="21"/>
  <c r="C213" i="21"/>
  <c r="AR213" i="21" s="1"/>
  <c r="B213" i="21"/>
  <c r="AN213" i="21" s="1"/>
  <c r="A213" i="21"/>
  <c r="F212" i="21"/>
  <c r="E212" i="21"/>
  <c r="AG212" i="21" s="1"/>
  <c r="D212" i="21"/>
  <c r="C212" i="21"/>
  <c r="AR212" i="21" s="1"/>
  <c r="B212" i="21"/>
  <c r="AN212" i="21" s="1"/>
  <c r="A212" i="21"/>
  <c r="F211" i="21"/>
  <c r="E211" i="21"/>
  <c r="AG211" i="21" s="1"/>
  <c r="D211" i="21"/>
  <c r="C211" i="21"/>
  <c r="AR211" i="21" s="1"/>
  <c r="B211" i="21"/>
  <c r="AN211" i="21" s="1"/>
  <c r="A211" i="21"/>
  <c r="F210" i="21"/>
  <c r="E210" i="21"/>
  <c r="AG210" i="21" s="1"/>
  <c r="D210" i="21"/>
  <c r="C210" i="21"/>
  <c r="AR210" i="21" s="1"/>
  <c r="B210" i="21"/>
  <c r="AN210" i="21" s="1"/>
  <c r="A210" i="21"/>
  <c r="F209" i="21"/>
  <c r="E209" i="21"/>
  <c r="AG209" i="21" s="1"/>
  <c r="D209" i="21"/>
  <c r="C209" i="21"/>
  <c r="AR209" i="21" s="1"/>
  <c r="B209" i="21"/>
  <c r="AN209" i="21" s="1"/>
  <c r="A209" i="21"/>
  <c r="F208" i="21"/>
  <c r="E208" i="21"/>
  <c r="AG208" i="21" s="1"/>
  <c r="D208" i="21"/>
  <c r="C208" i="21"/>
  <c r="AR208" i="21" s="1"/>
  <c r="B208" i="21"/>
  <c r="AN208" i="21" s="1"/>
  <c r="A208" i="21"/>
  <c r="F207" i="21"/>
  <c r="E207" i="21"/>
  <c r="AG207" i="21" s="1"/>
  <c r="D207" i="21"/>
  <c r="C207" i="21"/>
  <c r="AR207" i="21" s="1"/>
  <c r="B207" i="21"/>
  <c r="AN207" i="21" s="1"/>
  <c r="A207" i="21"/>
  <c r="F206" i="21"/>
  <c r="E206" i="21"/>
  <c r="AG206" i="21" s="1"/>
  <c r="D206" i="21"/>
  <c r="C206" i="21"/>
  <c r="AR206" i="21" s="1"/>
  <c r="B206" i="21"/>
  <c r="AN206" i="21" s="1"/>
  <c r="A206" i="21"/>
  <c r="F205" i="21"/>
  <c r="E205" i="21"/>
  <c r="AG205" i="21" s="1"/>
  <c r="D205" i="21"/>
  <c r="C205" i="21"/>
  <c r="AR205" i="21" s="1"/>
  <c r="B205" i="21"/>
  <c r="AN205" i="21" s="1"/>
  <c r="A205" i="21"/>
  <c r="F204" i="21"/>
  <c r="E204" i="21"/>
  <c r="AG204" i="21" s="1"/>
  <c r="D204" i="21"/>
  <c r="C204" i="21"/>
  <c r="AR204" i="21" s="1"/>
  <c r="B204" i="21"/>
  <c r="AN204" i="21" s="1"/>
  <c r="A204" i="21"/>
  <c r="F203" i="21"/>
  <c r="E203" i="21"/>
  <c r="AG203" i="21" s="1"/>
  <c r="D203" i="21"/>
  <c r="C203" i="21"/>
  <c r="AR203" i="21" s="1"/>
  <c r="B203" i="21"/>
  <c r="AN203" i="21" s="1"/>
  <c r="A203" i="21"/>
  <c r="F202" i="21"/>
  <c r="E202" i="21"/>
  <c r="AG202" i="21" s="1"/>
  <c r="D202" i="21"/>
  <c r="C202" i="21"/>
  <c r="AR202" i="21" s="1"/>
  <c r="B202" i="21"/>
  <c r="AN202" i="21" s="1"/>
  <c r="A202" i="21"/>
  <c r="F201" i="21"/>
  <c r="E201" i="21"/>
  <c r="AG201" i="21" s="1"/>
  <c r="D201" i="21"/>
  <c r="C201" i="21"/>
  <c r="AR201" i="21" s="1"/>
  <c r="B201" i="21"/>
  <c r="AN201" i="21" s="1"/>
  <c r="A201" i="21"/>
  <c r="F200" i="21"/>
  <c r="E200" i="21"/>
  <c r="AG200" i="21" s="1"/>
  <c r="D200" i="21"/>
  <c r="C200" i="21"/>
  <c r="AR200" i="21" s="1"/>
  <c r="B200" i="21"/>
  <c r="AN200" i="21" s="1"/>
  <c r="A200" i="21"/>
  <c r="F199" i="21"/>
  <c r="E199" i="21"/>
  <c r="AG199" i="21" s="1"/>
  <c r="D199" i="21"/>
  <c r="C199" i="21"/>
  <c r="AR199" i="21" s="1"/>
  <c r="B199" i="21"/>
  <c r="AN199" i="21" s="1"/>
  <c r="A199" i="21"/>
  <c r="F198" i="21"/>
  <c r="E198" i="21"/>
  <c r="AG198" i="21" s="1"/>
  <c r="D198" i="21"/>
  <c r="C198" i="21"/>
  <c r="AR198" i="21" s="1"/>
  <c r="B198" i="21"/>
  <c r="AN198" i="21" s="1"/>
  <c r="A198" i="21"/>
  <c r="F197" i="21"/>
  <c r="E197" i="21"/>
  <c r="AG197" i="21" s="1"/>
  <c r="D197" i="21"/>
  <c r="C197" i="21"/>
  <c r="AR197" i="21" s="1"/>
  <c r="B197" i="21"/>
  <c r="AN197" i="21" s="1"/>
  <c r="A197" i="21"/>
  <c r="F196" i="21"/>
  <c r="E196" i="21"/>
  <c r="AG196" i="21" s="1"/>
  <c r="D196" i="21"/>
  <c r="C196" i="21"/>
  <c r="AR196" i="21" s="1"/>
  <c r="B196" i="21"/>
  <c r="AN196" i="21" s="1"/>
  <c r="A196" i="21"/>
  <c r="F195" i="21"/>
  <c r="E195" i="21"/>
  <c r="AG195" i="21" s="1"/>
  <c r="D195" i="21"/>
  <c r="C195" i="21"/>
  <c r="AR195" i="21" s="1"/>
  <c r="B195" i="21"/>
  <c r="AN195" i="21" s="1"/>
  <c r="A195" i="21"/>
  <c r="F194" i="21"/>
  <c r="E194" i="21"/>
  <c r="AG194" i="21" s="1"/>
  <c r="D194" i="21"/>
  <c r="C194" i="21"/>
  <c r="AR194" i="21" s="1"/>
  <c r="B194" i="21"/>
  <c r="AN194" i="21" s="1"/>
  <c r="A194" i="21"/>
  <c r="F193" i="21"/>
  <c r="E193" i="21"/>
  <c r="AG193" i="21" s="1"/>
  <c r="D193" i="21"/>
  <c r="C193" i="21"/>
  <c r="AR193" i="21" s="1"/>
  <c r="B193" i="21"/>
  <c r="AN193" i="21" s="1"/>
  <c r="A193" i="21"/>
  <c r="F192" i="21"/>
  <c r="E192" i="21"/>
  <c r="AG192" i="21" s="1"/>
  <c r="D192" i="21"/>
  <c r="C192" i="21"/>
  <c r="AR192" i="21" s="1"/>
  <c r="B192" i="21"/>
  <c r="AN192" i="21" s="1"/>
  <c r="A192" i="21"/>
  <c r="F191" i="21"/>
  <c r="E191" i="21"/>
  <c r="AG191" i="21" s="1"/>
  <c r="D191" i="21"/>
  <c r="C191" i="21"/>
  <c r="AR191" i="21" s="1"/>
  <c r="B191" i="21"/>
  <c r="AN191" i="21" s="1"/>
  <c r="A191" i="21"/>
  <c r="F190" i="21"/>
  <c r="E190" i="21"/>
  <c r="AG190" i="21" s="1"/>
  <c r="D190" i="21"/>
  <c r="C190" i="21"/>
  <c r="AR190" i="21" s="1"/>
  <c r="B190" i="21"/>
  <c r="AN190" i="21" s="1"/>
  <c r="A190" i="21"/>
  <c r="F189" i="21"/>
  <c r="E189" i="21"/>
  <c r="AG189" i="21" s="1"/>
  <c r="D189" i="21"/>
  <c r="C189" i="21"/>
  <c r="AR189" i="21" s="1"/>
  <c r="B189" i="21"/>
  <c r="AN189" i="21" s="1"/>
  <c r="A189" i="21"/>
  <c r="F188" i="21"/>
  <c r="E188" i="21"/>
  <c r="AG188" i="21" s="1"/>
  <c r="D188" i="21"/>
  <c r="C188" i="21"/>
  <c r="AR188" i="21" s="1"/>
  <c r="B188" i="21"/>
  <c r="AN188" i="21" s="1"/>
  <c r="A188" i="21"/>
  <c r="F187" i="21"/>
  <c r="E187" i="21"/>
  <c r="AG187" i="21" s="1"/>
  <c r="D187" i="21"/>
  <c r="C187" i="21"/>
  <c r="AR187" i="21" s="1"/>
  <c r="B187" i="21"/>
  <c r="AN187" i="21" s="1"/>
  <c r="A187" i="21"/>
  <c r="F186" i="21"/>
  <c r="E186" i="21"/>
  <c r="AG186" i="21" s="1"/>
  <c r="D186" i="21"/>
  <c r="C186" i="21"/>
  <c r="AR186" i="21" s="1"/>
  <c r="B186" i="21"/>
  <c r="AN186" i="21" s="1"/>
  <c r="A186" i="21"/>
  <c r="F185" i="21"/>
  <c r="E185" i="21"/>
  <c r="AG185" i="21" s="1"/>
  <c r="D185" i="21"/>
  <c r="C185" i="21"/>
  <c r="AR185" i="21" s="1"/>
  <c r="B185" i="21"/>
  <c r="AN185" i="21" s="1"/>
  <c r="A185" i="21"/>
  <c r="F184" i="21"/>
  <c r="E184" i="21"/>
  <c r="AG184" i="21" s="1"/>
  <c r="D184" i="21"/>
  <c r="C184" i="21"/>
  <c r="AR184" i="21" s="1"/>
  <c r="B184" i="21"/>
  <c r="AN184" i="21" s="1"/>
  <c r="A184" i="21"/>
  <c r="F183" i="21"/>
  <c r="E183" i="21"/>
  <c r="AG183" i="21" s="1"/>
  <c r="D183" i="21"/>
  <c r="C183" i="21"/>
  <c r="AR183" i="21" s="1"/>
  <c r="B183" i="21"/>
  <c r="AN183" i="21" s="1"/>
  <c r="A183" i="21"/>
  <c r="F182" i="21"/>
  <c r="E182" i="21"/>
  <c r="AG182" i="21" s="1"/>
  <c r="D182" i="21"/>
  <c r="C182" i="21"/>
  <c r="AR182" i="21" s="1"/>
  <c r="B182" i="21"/>
  <c r="AN182" i="21" s="1"/>
  <c r="A182" i="21"/>
  <c r="F181" i="21"/>
  <c r="E181" i="21"/>
  <c r="AG181" i="21" s="1"/>
  <c r="D181" i="21"/>
  <c r="C181" i="21"/>
  <c r="AR181" i="21" s="1"/>
  <c r="B181" i="21"/>
  <c r="AN181" i="21" s="1"/>
  <c r="A181" i="21"/>
  <c r="F180" i="21"/>
  <c r="E180" i="21"/>
  <c r="AG180" i="21" s="1"/>
  <c r="D180" i="21"/>
  <c r="C180" i="21"/>
  <c r="AR180" i="21" s="1"/>
  <c r="B180" i="21"/>
  <c r="AN180" i="21" s="1"/>
  <c r="A180" i="21"/>
  <c r="F179" i="21"/>
  <c r="E179" i="21"/>
  <c r="AG179" i="21" s="1"/>
  <c r="D179" i="21"/>
  <c r="C179" i="21"/>
  <c r="AR179" i="21" s="1"/>
  <c r="B179" i="21"/>
  <c r="AN179" i="21" s="1"/>
  <c r="A179" i="21"/>
  <c r="F178" i="21"/>
  <c r="E178" i="21"/>
  <c r="AG178" i="21" s="1"/>
  <c r="D178" i="21"/>
  <c r="C178" i="21"/>
  <c r="AR178" i="21" s="1"/>
  <c r="B178" i="21"/>
  <c r="AN178" i="21" s="1"/>
  <c r="A178" i="21"/>
  <c r="F177" i="21"/>
  <c r="E177" i="21"/>
  <c r="AG177" i="21" s="1"/>
  <c r="D177" i="21"/>
  <c r="C177" i="21"/>
  <c r="AR177" i="21" s="1"/>
  <c r="B177" i="21"/>
  <c r="AN177" i="21" s="1"/>
  <c r="A177" i="21"/>
  <c r="F176" i="21"/>
  <c r="E176" i="21"/>
  <c r="AG176" i="21" s="1"/>
  <c r="D176" i="21"/>
  <c r="C176" i="21"/>
  <c r="AR176" i="21" s="1"/>
  <c r="B176" i="21"/>
  <c r="AN176" i="21" s="1"/>
  <c r="A176" i="21"/>
  <c r="F175" i="21"/>
  <c r="E175" i="21"/>
  <c r="AG175" i="21" s="1"/>
  <c r="D175" i="21"/>
  <c r="C175" i="21"/>
  <c r="AR175" i="21" s="1"/>
  <c r="B175" i="21"/>
  <c r="AN175" i="21" s="1"/>
  <c r="A175" i="21"/>
  <c r="F174" i="21"/>
  <c r="E174" i="21"/>
  <c r="AG174" i="21" s="1"/>
  <c r="D174" i="21"/>
  <c r="C174" i="21"/>
  <c r="AR174" i="21" s="1"/>
  <c r="B174" i="21"/>
  <c r="AN174" i="21" s="1"/>
  <c r="A174" i="21"/>
  <c r="F173" i="21"/>
  <c r="E173" i="21"/>
  <c r="AG173" i="21" s="1"/>
  <c r="D173" i="21"/>
  <c r="C173" i="21"/>
  <c r="AR173" i="21" s="1"/>
  <c r="B173" i="21"/>
  <c r="AN173" i="21" s="1"/>
  <c r="A173" i="21"/>
  <c r="F172" i="21"/>
  <c r="E172" i="21"/>
  <c r="AG172" i="21" s="1"/>
  <c r="D172" i="21"/>
  <c r="C172" i="21"/>
  <c r="AR172" i="21" s="1"/>
  <c r="B172" i="21"/>
  <c r="AN172" i="21" s="1"/>
  <c r="A172" i="21"/>
  <c r="F171" i="21"/>
  <c r="E171" i="21"/>
  <c r="AG171" i="21" s="1"/>
  <c r="D171" i="21"/>
  <c r="C171" i="21"/>
  <c r="AR171" i="21" s="1"/>
  <c r="B171" i="21"/>
  <c r="AN171" i="21" s="1"/>
  <c r="A171" i="21"/>
  <c r="F170" i="21"/>
  <c r="E170" i="21"/>
  <c r="AG170" i="21" s="1"/>
  <c r="D170" i="21"/>
  <c r="C170" i="21"/>
  <c r="AR170" i="21" s="1"/>
  <c r="B170" i="21"/>
  <c r="AN170" i="21" s="1"/>
  <c r="A170" i="21"/>
  <c r="F169" i="21"/>
  <c r="E169" i="21"/>
  <c r="AG169" i="21" s="1"/>
  <c r="D169" i="21"/>
  <c r="C169" i="21"/>
  <c r="AR169" i="21" s="1"/>
  <c r="B169" i="21"/>
  <c r="AN169" i="21" s="1"/>
  <c r="A169" i="21"/>
  <c r="F168" i="21"/>
  <c r="E168" i="21"/>
  <c r="AG168" i="21" s="1"/>
  <c r="D168" i="21"/>
  <c r="C168" i="21"/>
  <c r="AR168" i="21" s="1"/>
  <c r="B168" i="21"/>
  <c r="AN168" i="21" s="1"/>
  <c r="A168" i="21"/>
  <c r="F167" i="21"/>
  <c r="E167" i="21"/>
  <c r="AG167" i="21" s="1"/>
  <c r="D167" i="21"/>
  <c r="C167" i="21"/>
  <c r="AR167" i="21" s="1"/>
  <c r="B167" i="21"/>
  <c r="AN167" i="21" s="1"/>
  <c r="A167" i="21"/>
  <c r="F166" i="21"/>
  <c r="E166" i="21"/>
  <c r="AG166" i="21" s="1"/>
  <c r="D166" i="21"/>
  <c r="C166" i="21"/>
  <c r="AR166" i="21" s="1"/>
  <c r="B166" i="21"/>
  <c r="AN166" i="21" s="1"/>
  <c r="A166" i="21"/>
  <c r="F165" i="21"/>
  <c r="E165" i="21"/>
  <c r="AG165" i="21" s="1"/>
  <c r="D165" i="21"/>
  <c r="C165" i="21"/>
  <c r="AR165" i="21" s="1"/>
  <c r="B165" i="21"/>
  <c r="AN165" i="21" s="1"/>
  <c r="A165" i="21"/>
  <c r="F164" i="21"/>
  <c r="E164" i="21"/>
  <c r="AG164" i="21" s="1"/>
  <c r="D164" i="21"/>
  <c r="C164" i="21"/>
  <c r="AR164" i="21" s="1"/>
  <c r="B164" i="21"/>
  <c r="AN164" i="21" s="1"/>
  <c r="A164" i="21"/>
  <c r="F163" i="21"/>
  <c r="E163" i="21"/>
  <c r="AG163" i="21" s="1"/>
  <c r="D163" i="21"/>
  <c r="C163" i="21"/>
  <c r="AR163" i="21" s="1"/>
  <c r="B163" i="21"/>
  <c r="AN163" i="21" s="1"/>
  <c r="A163" i="21"/>
  <c r="F162" i="21"/>
  <c r="E162" i="21"/>
  <c r="AG162" i="21" s="1"/>
  <c r="D162" i="21"/>
  <c r="C162" i="21"/>
  <c r="AR162" i="21" s="1"/>
  <c r="B162" i="21"/>
  <c r="AN162" i="21" s="1"/>
  <c r="A162" i="21"/>
  <c r="F161" i="21"/>
  <c r="E161" i="21"/>
  <c r="AG161" i="21" s="1"/>
  <c r="D161" i="21"/>
  <c r="C161" i="21"/>
  <c r="AR161" i="21" s="1"/>
  <c r="B161" i="21"/>
  <c r="AN161" i="21" s="1"/>
  <c r="A161" i="21"/>
  <c r="F160" i="21"/>
  <c r="E160" i="21"/>
  <c r="AG160" i="21" s="1"/>
  <c r="D160" i="21"/>
  <c r="C160" i="21"/>
  <c r="AR160" i="21" s="1"/>
  <c r="B160" i="21"/>
  <c r="AN160" i="21" s="1"/>
  <c r="A160" i="21"/>
  <c r="F159" i="21"/>
  <c r="E159" i="21"/>
  <c r="AG159" i="21" s="1"/>
  <c r="D159" i="21"/>
  <c r="C159" i="21"/>
  <c r="AR159" i="21" s="1"/>
  <c r="B159" i="21"/>
  <c r="AN159" i="21" s="1"/>
  <c r="A159" i="21"/>
  <c r="F158" i="21"/>
  <c r="E158" i="21"/>
  <c r="AG158" i="21" s="1"/>
  <c r="D158" i="21"/>
  <c r="C158" i="21"/>
  <c r="AR158" i="21" s="1"/>
  <c r="B158" i="21"/>
  <c r="AN158" i="21" s="1"/>
  <c r="A158" i="21"/>
  <c r="F157" i="21"/>
  <c r="E157" i="21"/>
  <c r="AG157" i="21" s="1"/>
  <c r="D157" i="21"/>
  <c r="C157" i="21"/>
  <c r="AR157" i="21" s="1"/>
  <c r="B157" i="21"/>
  <c r="AN157" i="21" s="1"/>
  <c r="A157" i="21"/>
  <c r="F156" i="21"/>
  <c r="E156" i="21"/>
  <c r="AG156" i="21" s="1"/>
  <c r="D156" i="21"/>
  <c r="C156" i="21"/>
  <c r="AR156" i="21" s="1"/>
  <c r="B156" i="21"/>
  <c r="AN156" i="21" s="1"/>
  <c r="A156" i="21"/>
  <c r="F155" i="21"/>
  <c r="E155" i="21"/>
  <c r="AG155" i="21" s="1"/>
  <c r="D155" i="21"/>
  <c r="C155" i="21"/>
  <c r="AR155" i="21" s="1"/>
  <c r="B155" i="21"/>
  <c r="AN155" i="21" s="1"/>
  <c r="A155" i="21"/>
  <c r="F154" i="21"/>
  <c r="E154" i="21"/>
  <c r="AG154" i="21" s="1"/>
  <c r="D154" i="21"/>
  <c r="C154" i="21"/>
  <c r="AR154" i="21" s="1"/>
  <c r="B154" i="21"/>
  <c r="AN154" i="21" s="1"/>
  <c r="A154" i="21"/>
  <c r="F153" i="21"/>
  <c r="E153" i="21"/>
  <c r="AG153" i="21" s="1"/>
  <c r="D153" i="21"/>
  <c r="C153" i="21"/>
  <c r="AR153" i="21" s="1"/>
  <c r="B153" i="21"/>
  <c r="AN153" i="21" s="1"/>
  <c r="A153" i="21"/>
  <c r="F152" i="21"/>
  <c r="E152" i="21"/>
  <c r="AG152" i="21" s="1"/>
  <c r="D152" i="21"/>
  <c r="C152" i="21"/>
  <c r="AR152" i="21" s="1"/>
  <c r="B152" i="21"/>
  <c r="AN152" i="21" s="1"/>
  <c r="A152" i="21"/>
  <c r="F151" i="21"/>
  <c r="E151" i="21"/>
  <c r="AG151" i="21" s="1"/>
  <c r="D151" i="21"/>
  <c r="C151" i="21"/>
  <c r="AR151" i="21" s="1"/>
  <c r="B151" i="21"/>
  <c r="AN151" i="21" s="1"/>
  <c r="A151" i="21"/>
  <c r="F150" i="21"/>
  <c r="E150" i="21"/>
  <c r="AG150" i="21" s="1"/>
  <c r="D150" i="21"/>
  <c r="C150" i="21"/>
  <c r="AR150" i="21" s="1"/>
  <c r="B150" i="21"/>
  <c r="AN150" i="21" s="1"/>
  <c r="A150" i="21"/>
  <c r="F149" i="21"/>
  <c r="E149" i="21"/>
  <c r="AG149" i="21" s="1"/>
  <c r="D149" i="21"/>
  <c r="C149" i="21"/>
  <c r="AR149" i="21" s="1"/>
  <c r="B149" i="21"/>
  <c r="AN149" i="21" s="1"/>
  <c r="A149" i="21"/>
  <c r="F148" i="21"/>
  <c r="E148" i="21"/>
  <c r="AG148" i="21" s="1"/>
  <c r="D148" i="21"/>
  <c r="C148" i="21"/>
  <c r="AR148" i="21" s="1"/>
  <c r="B148" i="21"/>
  <c r="AN148" i="21" s="1"/>
  <c r="A148" i="21"/>
  <c r="F147" i="21"/>
  <c r="E147" i="21"/>
  <c r="AG147" i="21" s="1"/>
  <c r="D147" i="21"/>
  <c r="C147" i="21"/>
  <c r="AR147" i="21" s="1"/>
  <c r="B147" i="21"/>
  <c r="AN147" i="21" s="1"/>
  <c r="A147" i="21"/>
  <c r="F146" i="21"/>
  <c r="E146" i="21"/>
  <c r="AG146" i="21" s="1"/>
  <c r="D146" i="21"/>
  <c r="C146" i="21"/>
  <c r="AR146" i="21" s="1"/>
  <c r="B146" i="21"/>
  <c r="AN146" i="21" s="1"/>
  <c r="A146" i="21"/>
  <c r="F145" i="21"/>
  <c r="E145" i="21"/>
  <c r="AG145" i="21" s="1"/>
  <c r="D145" i="21"/>
  <c r="C145" i="21"/>
  <c r="AR145" i="21" s="1"/>
  <c r="B145" i="21"/>
  <c r="AN145" i="21" s="1"/>
  <c r="A145" i="21"/>
  <c r="F144" i="21"/>
  <c r="E144" i="21"/>
  <c r="AG144" i="21" s="1"/>
  <c r="D144" i="21"/>
  <c r="C144" i="21"/>
  <c r="AR144" i="21" s="1"/>
  <c r="B144" i="21"/>
  <c r="AN144" i="21" s="1"/>
  <c r="A144" i="21"/>
  <c r="F143" i="21"/>
  <c r="E143" i="21"/>
  <c r="AG143" i="21" s="1"/>
  <c r="D143" i="21"/>
  <c r="C143" i="21"/>
  <c r="AR143" i="21" s="1"/>
  <c r="B143" i="21"/>
  <c r="AN143" i="21" s="1"/>
  <c r="A143" i="21"/>
  <c r="F142" i="21"/>
  <c r="E142" i="21"/>
  <c r="AG142" i="21" s="1"/>
  <c r="D142" i="21"/>
  <c r="C142" i="21"/>
  <c r="AR142" i="21" s="1"/>
  <c r="B142" i="21"/>
  <c r="AN142" i="21" s="1"/>
  <c r="A142" i="21"/>
  <c r="F141" i="21"/>
  <c r="E141" i="21"/>
  <c r="AG141" i="21" s="1"/>
  <c r="D141" i="21"/>
  <c r="C141" i="21"/>
  <c r="AR141" i="21" s="1"/>
  <c r="B141" i="21"/>
  <c r="AN141" i="21" s="1"/>
  <c r="A141" i="21"/>
  <c r="F140" i="21"/>
  <c r="E140" i="21"/>
  <c r="AG140" i="21" s="1"/>
  <c r="D140" i="21"/>
  <c r="C140" i="21"/>
  <c r="AR140" i="21" s="1"/>
  <c r="B140" i="21"/>
  <c r="AN140" i="21" s="1"/>
  <c r="A140" i="21"/>
  <c r="F139" i="21"/>
  <c r="E139" i="21"/>
  <c r="AG139" i="21" s="1"/>
  <c r="D139" i="21"/>
  <c r="C139" i="21"/>
  <c r="AR139" i="21" s="1"/>
  <c r="B139" i="21"/>
  <c r="AN139" i="21" s="1"/>
  <c r="A139" i="21"/>
  <c r="F138" i="21"/>
  <c r="E138" i="21"/>
  <c r="AG138" i="21" s="1"/>
  <c r="D138" i="21"/>
  <c r="C138" i="21"/>
  <c r="AR138" i="21" s="1"/>
  <c r="B138" i="21"/>
  <c r="AN138" i="21" s="1"/>
  <c r="A138" i="21"/>
  <c r="F137" i="21"/>
  <c r="E137" i="21"/>
  <c r="AG137" i="21" s="1"/>
  <c r="D137" i="21"/>
  <c r="C137" i="21"/>
  <c r="AR137" i="21" s="1"/>
  <c r="B137" i="21"/>
  <c r="AN137" i="21" s="1"/>
  <c r="A137" i="21"/>
  <c r="F136" i="21"/>
  <c r="E136" i="21"/>
  <c r="AG136" i="21" s="1"/>
  <c r="D136" i="21"/>
  <c r="C136" i="21"/>
  <c r="AR136" i="21" s="1"/>
  <c r="B136" i="21"/>
  <c r="AN136" i="21" s="1"/>
  <c r="A136" i="21"/>
  <c r="F135" i="21"/>
  <c r="E135" i="21"/>
  <c r="AG135" i="21" s="1"/>
  <c r="D135" i="21"/>
  <c r="C135" i="21"/>
  <c r="AR135" i="21" s="1"/>
  <c r="B135" i="21"/>
  <c r="AN135" i="21" s="1"/>
  <c r="A135" i="21"/>
  <c r="F134" i="21"/>
  <c r="E134" i="21"/>
  <c r="AG134" i="21" s="1"/>
  <c r="D134" i="21"/>
  <c r="C134" i="21"/>
  <c r="AR134" i="21" s="1"/>
  <c r="B134" i="21"/>
  <c r="AN134" i="21" s="1"/>
  <c r="A134" i="21"/>
  <c r="F133" i="21"/>
  <c r="E133" i="21"/>
  <c r="AG133" i="21" s="1"/>
  <c r="D133" i="21"/>
  <c r="C133" i="21"/>
  <c r="AR133" i="21" s="1"/>
  <c r="B133" i="21"/>
  <c r="AN133" i="21" s="1"/>
  <c r="A133" i="21"/>
  <c r="F132" i="21"/>
  <c r="E132" i="21"/>
  <c r="AG132" i="21" s="1"/>
  <c r="D132" i="21"/>
  <c r="C132" i="21"/>
  <c r="AR132" i="21" s="1"/>
  <c r="B132" i="21"/>
  <c r="AN132" i="21" s="1"/>
  <c r="A132" i="21"/>
  <c r="F131" i="21"/>
  <c r="E131" i="21"/>
  <c r="AG131" i="21" s="1"/>
  <c r="D131" i="21"/>
  <c r="C131" i="21"/>
  <c r="AR131" i="21" s="1"/>
  <c r="B131" i="21"/>
  <c r="AN131" i="21" s="1"/>
  <c r="A131" i="21"/>
  <c r="F130" i="21"/>
  <c r="E130" i="21"/>
  <c r="AG130" i="21" s="1"/>
  <c r="D130" i="21"/>
  <c r="C130" i="21"/>
  <c r="AR130" i="21" s="1"/>
  <c r="B130" i="21"/>
  <c r="AN130" i="21" s="1"/>
  <c r="A130" i="21"/>
  <c r="F129" i="21"/>
  <c r="E129" i="21"/>
  <c r="AG129" i="21" s="1"/>
  <c r="D129" i="21"/>
  <c r="C129" i="21"/>
  <c r="AR129" i="21" s="1"/>
  <c r="B129" i="21"/>
  <c r="AN129" i="21" s="1"/>
  <c r="A129" i="21"/>
  <c r="F128" i="21"/>
  <c r="E128" i="21"/>
  <c r="AG128" i="21" s="1"/>
  <c r="D128" i="21"/>
  <c r="C128" i="21"/>
  <c r="AR128" i="21" s="1"/>
  <c r="B128" i="21"/>
  <c r="AN128" i="21" s="1"/>
  <c r="A128" i="21"/>
  <c r="F127" i="21"/>
  <c r="E127" i="21"/>
  <c r="AG127" i="21" s="1"/>
  <c r="D127" i="21"/>
  <c r="C127" i="21"/>
  <c r="AR127" i="21" s="1"/>
  <c r="B127" i="21"/>
  <c r="AN127" i="21" s="1"/>
  <c r="A127" i="21"/>
  <c r="F126" i="21"/>
  <c r="E126" i="21"/>
  <c r="AG126" i="21" s="1"/>
  <c r="D126" i="21"/>
  <c r="C126" i="21"/>
  <c r="AR126" i="21" s="1"/>
  <c r="B126" i="21"/>
  <c r="AN126" i="21" s="1"/>
  <c r="A126" i="21"/>
  <c r="F125" i="21"/>
  <c r="E125" i="21"/>
  <c r="AG125" i="21" s="1"/>
  <c r="D125" i="21"/>
  <c r="C125" i="21"/>
  <c r="AR125" i="21" s="1"/>
  <c r="B125" i="21"/>
  <c r="AN125" i="21" s="1"/>
  <c r="A125" i="21"/>
  <c r="F124" i="21"/>
  <c r="E124" i="21"/>
  <c r="AG124" i="21" s="1"/>
  <c r="D124" i="21"/>
  <c r="C124" i="21"/>
  <c r="AR124" i="21" s="1"/>
  <c r="B124" i="21"/>
  <c r="AN124" i="21" s="1"/>
  <c r="A124" i="21"/>
  <c r="F123" i="21"/>
  <c r="E123" i="21"/>
  <c r="AG123" i="21" s="1"/>
  <c r="D123" i="21"/>
  <c r="C123" i="21"/>
  <c r="AR123" i="21" s="1"/>
  <c r="B123" i="21"/>
  <c r="AN123" i="21" s="1"/>
  <c r="A123" i="21"/>
  <c r="F122" i="21"/>
  <c r="E122" i="21"/>
  <c r="AG122" i="21" s="1"/>
  <c r="D122" i="21"/>
  <c r="C122" i="21"/>
  <c r="AR122" i="21" s="1"/>
  <c r="B122" i="21"/>
  <c r="AN122" i="21" s="1"/>
  <c r="A122" i="21"/>
  <c r="F121" i="21"/>
  <c r="E121" i="21"/>
  <c r="AG121" i="21" s="1"/>
  <c r="D121" i="21"/>
  <c r="C121" i="21"/>
  <c r="AR121" i="21" s="1"/>
  <c r="B121" i="21"/>
  <c r="AN121" i="21" s="1"/>
  <c r="A121" i="21"/>
  <c r="F120" i="21"/>
  <c r="E120" i="21"/>
  <c r="AG120" i="21" s="1"/>
  <c r="D120" i="21"/>
  <c r="C120" i="21"/>
  <c r="AR120" i="21" s="1"/>
  <c r="B120" i="21"/>
  <c r="AN120" i="21" s="1"/>
  <c r="A120" i="21"/>
  <c r="F119" i="21"/>
  <c r="E119" i="21"/>
  <c r="AG119" i="21" s="1"/>
  <c r="D119" i="21"/>
  <c r="C119" i="21"/>
  <c r="AR119" i="21" s="1"/>
  <c r="B119" i="21"/>
  <c r="AN119" i="21" s="1"/>
  <c r="A119" i="21"/>
  <c r="F118" i="21"/>
  <c r="E118" i="21"/>
  <c r="AG118" i="21" s="1"/>
  <c r="D118" i="21"/>
  <c r="C118" i="21"/>
  <c r="AR118" i="21" s="1"/>
  <c r="B118" i="21"/>
  <c r="AN118" i="21" s="1"/>
  <c r="A118" i="21"/>
  <c r="F117" i="21"/>
  <c r="E117" i="21"/>
  <c r="AG117" i="21" s="1"/>
  <c r="D117" i="21"/>
  <c r="C117" i="21"/>
  <c r="AR117" i="21" s="1"/>
  <c r="B117" i="21"/>
  <c r="AN117" i="21" s="1"/>
  <c r="A117" i="21"/>
  <c r="F116" i="21"/>
  <c r="E116" i="21"/>
  <c r="AG116" i="21" s="1"/>
  <c r="D116" i="21"/>
  <c r="C116" i="21"/>
  <c r="AR116" i="21" s="1"/>
  <c r="B116" i="21"/>
  <c r="AN116" i="21" s="1"/>
  <c r="A116" i="21"/>
  <c r="F115" i="21"/>
  <c r="E115" i="21"/>
  <c r="AG115" i="21" s="1"/>
  <c r="D115" i="21"/>
  <c r="C115" i="21"/>
  <c r="AR115" i="21" s="1"/>
  <c r="B115" i="21"/>
  <c r="AN115" i="21" s="1"/>
  <c r="A115" i="21"/>
  <c r="F114" i="21"/>
  <c r="E114" i="21"/>
  <c r="AG114" i="21" s="1"/>
  <c r="D114" i="21"/>
  <c r="C114" i="21"/>
  <c r="AR114" i="21" s="1"/>
  <c r="B114" i="21"/>
  <c r="AN114" i="21" s="1"/>
  <c r="A114" i="21"/>
  <c r="F113" i="21"/>
  <c r="E113" i="21"/>
  <c r="AG113" i="21" s="1"/>
  <c r="D113" i="21"/>
  <c r="C113" i="21"/>
  <c r="AR113" i="21" s="1"/>
  <c r="B113" i="21"/>
  <c r="AN113" i="21" s="1"/>
  <c r="A113" i="21"/>
  <c r="F112" i="21"/>
  <c r="E112" i="21"/>
  <c r="AG112" i="21" s="1"/>
  <c r="D112" i="21"/>
  <c r="C112" i="21"/>
  <c r="AR112" i="21" s="1"/>
  <c r="B112" i="21"/>
  <c r="AN112" i="21" s="1"/>
  <c r="A112" i="21"/>
  <c r="F111" i="21"/>
  <c r="E111" i="21"/>
  <c r="AG111" i="21" s="1"/>
  <c r="D111" i="21"/>
  <c r="C111" i="21"/>
  <c r="AR111" i="21" s="1"/>
  <c r="B111" i="21"/>
  <c r="AN111" i="21" s="1"/>
  <c r="A111" i="21"/>
  <c r="F110" i="21"/>
  <c r="E110" i="21"/>
  <c r="AG110" i="21" s="1"/>
  <c r="D110" i="21"/>
  <c r="C110" i="21"/>
  <c r="AR110" i="21" s="1"/>
  <c r="B110" i="21"/>
  <c r="AN110" i="21" s="1"/>
  <c r="A110" i="21"/>
  <c r="F109" i="21"/>
  <c r="E109" i="21"/>
  <c r="AG109" i="21" s="1"/>
  <c r="D109" i="21"/>
  <c r="C109" i="21"/>
  <c r="AR109" i="21" s="1"/>
  <c r="B109" i="21"/>
  <c r="AN109" i="21" s="1"/>
  <c r="A109" i="21"/>
  <c r="F108" i="21"/>
  <c r="E108" i="21"/>
  <c r="AG108" i="21" s="1"/>
  <c r="D108" i="21"/>
  <c r="C108" i="21"/>
  <c r="AR108" i="21" s="1"/>
  <c r="B108" i="21"/>
  <c r="AN108" i="21" s="1"/>
  <c r="A108" i="21"/>
  <c r="F107" i="21"/>
  <c r="E107" i="21"/>
  <c r="AG107" i="21" s="1"/>
  <c r="D107" i="21"/>
  <c r="C107" i="21"/>
  <c r="AR107" i="21" s="1"/>
  <c r="B107" i="21"/>
  <c r="AN107" i="21" s="1"/>
  <c r="A107" i="21"/>
  <c r="F106" i="21"/>
  <c r="E106" i="21"/>
  <c r="AG106" i="21" s="1"/>
  <c r="D106" i="21"/>
  <c r="C106" i="21"/>
  <c r="AR106" i="21" s="1"/>
  <c r="B106" i="21"/>
  <c r="AN106" i="21" s="1"/>
  <c r="A106" i="21"/>
  <c r="F105" i="21"/>
  <c r="E105" i="21"/>
  <c r="AG105" i="21" s="1"/>
  <c r="D105" i="21"/>
  <c r="C105" i="21"/>
  <c r="AR105" i="21" s="1"/>
  <c r="B105" i="21"/>
  <c r="AN105" i="21" s="1"/>
  <c r="A105" i="21"/>
  <c r="F104" i="21"/>
  <c r="E104" i="21"/>
  <c r="AG104" i="21" s="1"/>
  <c r="D104" i="21"/>
  <c r="C104" i="21"/>
  <c r="AR104" i="21" s="1"/>
  <c r="B104" i="21"/>
  <c r="AN104" i="21" s="1"/>
  <c r="A104" i="21"/>
  <c r="F103" i="21"/>
  <c r="E103" i="21"/>
  <c r="AG103" i="21" s="1"/>
  <c r="D103" i="21"/>
  <c r="C103" i="21"/>
  <c r="AR103" i="21" s="1"/>
  <c r="B103" i="21"/>
  <c r="AN103" i="21" s="1"/>
  <c r="A103" i="21"/>
  <c r="F102" i="21"/>
  <c r="E102" i="21"/>
  <c r="AG102" i="21" s="1"/>
  <c r="D102" i="21"/>
  <c r="C102" i="21"/>
  <c r="AR102" i="21" s="1"/>
  <c r="B102" i="21"/>
  <c r="AN102" i="21" s="1"/>
  <c r="A102" i="21"/>
  <c r="F101" i="21"/>
  <c r="E101" i="21"/>
  <c r="AG101" i="21" s="1"/>
  <c r="D101" i="21"/>
  <c r="C101" i="21"/>
  <c r="AR101" i="21" s="1"/>
  <c r="B101" i="21"/>
  <c r="AN101" i="21" s="1"/>
  <c r="A101" i="21"/>
  <c r="F100" i="21"/>
  <c r="E100" i="21"/>
  <c r="AG100" i="21" s="1"/>
  <c r="D100" i="21"/>
  <c r="C100" i="21"/>
  <c r="AR100" i="21" s="1"/>
  <c r="B100" i="21"/>
  <c r="AN100" i="21" s="1"/>
  <c r="A100" i="21"/>
  <c r="F99" i="21"/>
  <c r="E99" i="21"/>
  <c r="AG99" i="21" s="1"/>
  <c r="D99" i="21"/>
  <c r="C99" i="21"/>
  <c r="AR99" i="21" s="1"/>
  <c r="B99" i="21"/>
  <c r="AN99" i="21" s="1"/>
  <c r="A99" i="21"/>
  <c r="F98" i="21"/>
  <c r="E98" i="21"/>
  <c r="AG98" i="21" s="1"/>
  <c r="D98" i="21"/>
  <c r="C98" i="21"/>
  <c r="AR98" i="21" s="1"/>
  <c r="B98" i="21"/>
  <c r="AN98" i="21" s="1"/>
  <c r="A98" i="21"/>
  <c r="F97" i="21"/>
  <c r="E97" i="21"/>
  <c r="AG97" i="21" s="1"/>
  <c r="D97" i="21"/>
  <c r="C97" i="21"/>
  <c r="AR97" i="21" s="1"/>
  <c r="B97" i="21"/>
  <c r="AN97" i="21" s="1"/>
  <c r="A97" i="21"/>
  <c r="F96" i="21"/>
  <c r="E96" i="21"/>
  <c r="AG96" i="21" s="1"/>
  <c r="D96" i="21"/>
  <c r="C96" i="21"/>
  <c r="AR96" i="21" s="1"/>
  <c r="B96" i="21"/>
  <c r="AN96" i="21" s="1"/>
  <c r="A96" i="21"/>
  <c r="F95" i="21"/>
  <c r="E95" i="21"/>
  <c r="AG95" i="21" s="1"/>
  <c r="D95" i="21"/>
  <c r="C95" i="21"/>
  <c r="AR95" i="21" s="1"/>
  <c r="B95" i="21"/>
  <c r="AN95" i="21" s="1"/>
  <c r="A95" i="21"/>
  <c r="F94" i="21"/>
  <c r="E94" i="21"/>
  <c r="AG94" i="21" s="1"/>
  <c r="D94" i="21"/>
  <c r="C94" i="21"/>
  <c r="AR94" i="21" s="1"/>
  <c r="B94" i="21"/>
  <c r="AN94" i="21" s="1"/>
  <c r="A94" i="21"/>
  <c r="F93" i="21"/>
  <c r="E93" i="21"/>
  <c r="AG93" i="21" s="1"/>
  <c r="D93" i="21"/>
  <c r="C93" i="21"/>
  <c r="AR93" i="21" s="1"/>
  <c r="B93" i="21"/>
  <c r="AN93" i="21" s="1"/>
  <c r="A93" i="21"/>
  <c r="F92" i="21"/>
  <c r="E92" i="21"/>
  <c r="AG92" i="21" s="1"/>
  <c r="D92" i="21"/>
  <c r="C92" i="21"/>
  <c r="AR92" i="21" s="1"/>
  <c r="B92" i="21"/>
  <c r="AN92" i="21" s="1"/>
  <c r="A92" i="21"/>
  <c r="F91" i="21"/>
  <c r="E91" i="21"/>
  <c r="AG91" i="21" s="1"/>
  <c r="D91" i="21"/>
  <c r="C91" i="21"/>
  <c r="AR91" i="21" s="1"/>
  <c r="B91" i="21"/>
  <c r="AN91" i="21" s="1"/>
  <c r="A91" i="21"/>
  <c r="F90" i="21"/>
  <c r="E90" i="21"/>
  <c r="AG90" i="21" s="1"/>
  <c r="D90" i="21"/>
  <c r="C90" i="21"/>
  <c r="AR90" i="21" s="1"/>
  <c r="B90" i="21"/>
  <c r="AN90" i="21" s="1"/>
  <c r="A90" i="21"/>
  <c r="F89" i="21"/>
  <c r="E89" i="21"/>
  <c r="AG89" i="21" s="1"/>
  <c r="D89" i="21"/>
  <c r="C89" i="21"/>
  <c r="AR89" i="21" s="1"/>
  <c r="B89" i="21"/>
  <c r="AN89" i="21" s="1"/>
  <c r="A89" i="21"/>
  <c r="F88" i="21"/>
  <c r="E88" i="21"/>
  <c r="AG88" i="21" s="1"/>
  <c r="D88" i="21"/>
  <c r="C88" i="21"/>
  <c r="AR88" i="21" s="1"/>
  <c r="B88" i="21"/>
  <c r="AN88" i="21" s="1"/>
  <c r="A88" i="21"/>
  <c r="F87" i="21"/>
  <c r="E87" i="21"/>
  <c r="AG87" i="21" s="1"/>
  <c r="D87" i="21"/>
  <c r="C87" i="21"/>
  <c r="AR87" i="21" s="1"/>
  <c r="B87" i="21"/>
  <c r="AN87" i="21" s="1"/>
  <c r="A87" i="21"/>
  <c r="F86" i="21"/>
  <c r="E86" i="21"/>
  <c r="AG86" i="21" s="1"/>
  <c r="D86" i="21"/>
  <c r="C86" i="21"/>
  <c r="AR86" i="21" s="1"/>
  <c r="B86" i="21"/>
  <c r="AN86" i="21" s="1"/>
  <c r="A86" i="21"/>
  <c r="F85" i="21"/>
  <c r="E85" i="21"/>
  <c r="AG85" i="21" s="1"/>
  <c r="D85" i="21"/>
  <c r="C85" i="21"/>
  <c r="AR85" i="21" s="1"/>
  <c r="B85" i="21"/>
  <c r="AN85" i="21" s="1"/>
  <c r="A85" i="21"/>
  <c r="F84" i="21"/>
  <c r="E84" i="21"/>
  <c r="AG84" i="21" s="1"/>
  <c r="D84" i="21"/>
  <c r="C84" i="21"/>
  <c r="AR84" i="21" s="1"/>
  <c r="B84" i="21"/>
  <c r="AN84" i="21" s="1"/>
  <c r="A84" i="21"/>
  <c r="F83" i="21"/>
  <c r="E83" i="21"/>
  <c r="AG83" i="21" s="1"/>
  <c r="D83" i="21"/>
  <c r="C83" i="21"/>
  <c r="AR83" i="21" s="1"/>
  <c r="B83" i="21"/>
  <c r="AN83" i="21" s="1"/>
  <c r="A83" i="21"/>
  <c r="F82" i="21"/>
  <c r="E82" i="21"/>
  <c r="AG82" i="21" s="1"/>
  <c r="D82" i="21"/>
  <c r="C82" i="21"/>
  <c r="AR82" i="21" s="1"/>
  <c r="B82" i="21"/>
  <c r="AN82" i="21" s="1"/>
  <c r="A82" i="21"/>
  <c r="F81" i="21"/>
  <c r="E81" i="21"/>
  <c r="AG81" i="21" s="1"/>
  <c r="D81" i="21"/>
  <c r="C81" i="21"/>
  <c r="AR81" i="21" s="1"/>
  <c r="B81" i="21"/>
  <c r="AN81" i="21" s="1"/>
  <c r="A81" i="21"/>
  <c r="F80" i="21"/>
  <c r="E80" i="21"/>
  <c r="AG80" i="21" s="1"/>
  <c r="D80" i="21"/>
  <c r="C80" i="21"/>
  <c r="AR80" i="21" s="1"/>
  <c r="B80" i="21"/>
  <c r="AN80" i="21" s="1"/>
  <c r="A80" i="21"/>
  <c r="F79" i="21"/>
  <c r="E79" i="21"/>
  <c r="AG79" i="21" s="1"/>
  <c r="D79" i="21"/>
  <c r="C79" i="21"/>
  <c r="AR79" i="21" s="1"/>
  <c r="B79" i="21"/>
  <c r="AN79" i="21" s="1"/>
  <c r="A79" i="21"/>
  <c r="F78" i="21"/>
  <c r="E78" i="21"/>
  <c r="AG78" i="21" s="1"/>
  <c r="D78" i="21"/>
  <c r="C78" i="21"/>
  <c r="AR78" i="21" s="1"/>
  <c r="B78" i="21"/>
  <c r="AN78" i="21" s="1"/>
  <c r="A78" i="21"/>
  <c r="F77" i="21"/>
  <c r="E77" i="21"/>
  <c r="AG77" i="21" s="1"/>
  <c r="D77" i="21"/>
  <c r="C77" i="21"/>
  <c r="AR77" i="21" s="1"/>
  <c r="B77" i="21"/>
  <c r="AN77" i="21" s="1"/>
  <c r="A77" i="21"/>
  <c r="F76" i="21"/>
  <c r="E76" i="21"/>
  <c r="AG76" i="21" s="1"/>
  <c r="D76" i="21"/>
  <c r="C76" i="21"/>
  <c r="AR76" i="21" s="1"/>
  <c r="B76" i="21"/>
  <c r="AN76" i="21" s="1"/>
  <c r="A76" i="21"/>
  <c r="F75" i="21"/>
  <c r="E75" i="21"/>
  <c r="D75" i="21"/>
  <c r="C75" i="21"/>
  <c r="AR75" i="21" s="1"/>
  <c r="B75" i="21"/>
  <c r="AN75" i="21" s="1"/>
  <c r="A75" i="21"/>
  <c r="F74" i="21"/>
  <c r="E74" i="21"/>
  <c r="D74" i="21"/>
  <c r="C74" i="21"/>
  <c r="AR74" i="21" s="1"/>
  <c r="B74" i="21"/>
  <c r="AN74" i="21" s="1"/>
  <c r="A74" i="21"/>
  <c r="F73" i="21"/>
  <c r="E73" i="21"/>
  <c r="D73" i="21"/>
  <c r="C73" i="21"/>
  <c r="AR73" i="21" s="1"/>
  <c r="B73" i="21"/>
  <c r="AN73" i="21" s="1"/>
  <c r="A73" i="21"/>
  <c r="F72" i="21"/>
  <c r="E72" i="21"/>
  <c r="D72" i="21"/>
  <c r="C72" i="21"/>
  <c r="AR72" i="21" s="1"/>
  <c r="B72" i="21"/>
  <c r="AN72" i="21" s="1"/>
  <c r="A72" i="21"/>
  <c r="F71" i="21"/>
  <c r="E71" i="21"/>
  <c r="D71" i="21"/>
  <c r="C71" i="21"/>
  <c r="AR71" i="21" s="1"/>
  <c r="B71" i="21"/>
  <c r="AN71" i="21" s="1"/>
  <c r="A71" i="21"/>
  <c r="F70" i="21"/>
  <c r="E70" i="21"/>
  <c r="D70" i="21"/>
  <c r="C70" i="21"/>
  <c r="AR70" i="21" s="1"/>
  <c r="B70" i="21"/>
  <c r="AN70" i="21" s="1"/>
  <c r="A70" i="21"/>
  <c r="F69" i="21"/>
  <c r="E69" i="21"/>
  <c r="D69" i="21"/>
  <c r="C69" i="21"/>
  <c r="AR69" i="21" s="1"/>
  <c r="B69" i="21"/>
  <c r="AN69" i="21" s="1"/>
  <c r="A69" i="21"/>
  <c r="F68" i="21"/>
  <c r="E68" i="21"/>
  <c r="D68" i="21"/>
  <c r="C68" i="21"/>
  <c r="AR68" i="21" s="1"/>
  <c r="B68" i="21"/>
  <c r="AN68" i="21" s="1"/>
  <c r="A68" i="21"/>
  <c r="F67" i="21"/>
  <c r="E67" i="21"/>
  <c r="D67" i="21"/>
  <c r="C67" i="21"/>
  <c r="AR67" i="21" s="1"/>
  <c r="B67" i="21"/>
  <c r="AN67" i="21" s="1"/>
  <c r="A67" i="21"/>
  <c r="F66" i="21"/>
  <c r="E66" i="21"/>
  <c r="D66" i="21"/>
  <c r="C66" i="21"/>
  <c r="AR66" i="21" s="1"/>
  <c r="B66" i="21"/>
  <c r="AN66" i="21" s="1"/>
  <c r="A66" i="21"/>
  <c r="F65" i="21"/>
  <c r="E65" i="21"/>
  <c r="D65" i="21"/>
  <c r="C65" i="21"/>
  <c r="AR65" i="21" s="1"/>
  <c r="B65" i="21"/>
  <c r="AN65" i="21" s="1"/>
  <c r="A65" i="21"/>
  <c r="F64" i="21"/>
  <c r="E64" i="21"/>
  <c r="D64" i="21"/>
  <c r="C64" i="21"/>
  <c r="AR64" i="21" s="1"/>
  <c r="B64" i="21"/>
  <c r="AN64" i="21" s="1"/>
  <c r="A64" i="21"/>
  <c r="F63" i="21"/>
  <c r="E63" i="21"/>
  <c r="D63" i="21"/>
  <c r="C63" i="21"/>
  <c r="AR63" i="21" s="1"/>
  <c r="B63" i="21"/>
  <c r="AN63" i="21" s="1"/>
  <c r="A63" i="21"/>
  <c r="F62" i="21"/>
  <c r="E62" i="21"/>
  <c r="D62" i="21"/>
  <c r="C62" i="21"/>
  <c r="AR62" i="21" s="1"/>
  <c r="B62" i="21"/>
  <c r="AN62" i="21" s="1"/>
  <c r="A62" i="21"/>
  <c r="F61" i="21"/>
  <c r="E61" i="21"/>
  <c r="D61" i="21"/>
  <c r="C61" i="21"/>
  <c r="AR61" i="21" s="1"/>
  <c r="B61" i="21"/>
  <c r="AN61" i="21" s="1"/>
  <c r="A61" i="21"/>
  <c r="F60" i="21"/>
  <c r="E60" i="21"/>
  <c r="D60" i="21"/>
  <c r="C60" i="21"/>
  <c r="AR60" i="21" s="1"/>
  <c r="B60" i="21"/>
  <c r="AN60" i="21" s="1"/>
  <c r="A60" i="21"/>
  <c r="F59" i="21"/>
  <c r="E59" i="21"/>
  <c r="D59" i="21"/>
  <c r="C59" i="21"/>
  <c r="AR59" i="21" s="1"/>
  <c r="B59" i="21"/>
  <c r="AN59" i="21" s="1"/>
  <c r="A59" i="21"/>
  <c r="F58" i="21"/>
  <c r="E58" i="21"/>
  <c r="D58" i="21"/>
  <c r="C58" i="21"/>
  <c r="AR58" i="21" s="1"/>
  <c r="B58" i="21"/>
  <c r="AN58" i="21" s="1"/>
  <c r="A58" i="21"/>
  <c r="F57" i="21"/>
  <c r="E57" i="21"/>
  <c r="D57" i="21"/>
  <c r="C57" i="21"/>
  <c r="AR57" i="21" s="1"/>
  <c r="B57" i="21"/>
  <c r="AN57" i="21" s="1"/>
  <c r="A57" i="21"/>
  <c r="F56" i="21"/>
  <c r="E56" i="21"/>
  <c r="D56" i="21"/>
  <c r="C56" i="21"/>
  <c r="AR56" i="21" s="1"/>
  <c r="B56" i="21"/>
  <c r="AN56" i="21" s="1"/>
  <c r="A56" i="21"/>
  <c r="F55" i="21"/>
  <c r="E55" i="21"/>
  <c r="D55" i="21"/>
  <c r="C55" i="21"/>
  <c r="AR55" i="21" s="1"/>
  <c r="B55" i="21"/>
  <c r="AN55" i="21" s="1"/>
  <c r="A55" i="21"/>
  <c r="F54" i="21"/>
  <c r="E54" i="21"/>
  <c r="D54" i="21"/>
  <c r="C54" i="21"/>
  <c r="AR54" i="21" s="1"/>
  <c r="B54" i="21"/>
  <c r="AN54" i="21" s="1"/>
  <c r="A54" i="21"/>
  <c r="F53" i="21"/>
  <c r="E53" i="21"/>
  <c r="D53" i="21"/>
  <c r="C53" i="21"/>
  <c r="AR53" i="21" s="1"/>
  <c r="B53" i="21"/>
  <c r="AN53" i="21" s="1"/>
  <c r="A53" i="21"/>
  <c r="F52" i="21"/>
  <c r="E52" i="21"/>
  <c r="D52" i="21"/>
  <c r="C52" i="21"/>
  <c r="AR52" i="21" s="1"/>
  <c r="B52" i="21"/>
  <c r="AN52" i="21" s="1"/>
  <c r="A52" i="21"/>
  <c r="F51" i="21"/>
  <c r="E51" i="21"/>
  <c r="D51" i="21"/>
  <c r="C51" i="21"/>
  <c r="AR51" i="21" s="1"/>
  <c r="B51" i="21"/>
  <c r="AN51" i="21" s="1"/>
  <c r="A51" i="21"/>
  <c r="F50" i="21"/>
  <c r="E50" i="21"/>
  <c r="D50" i="21"/>
  <c r="C50" i="21"/>
  <c r="AR50" i="21" s="1"/>
  <c r="B50" i="21"/>
  <c r="AN50" i="21" s="1"/>
  <c r="A50" i="21"/>
  <c r="F49" i="21"/>
  <c r="E49" i="21"/>
  <c r="D49" i="21"/>
  <c r="C49" i="21"/>
  <c r="AR49" i="21" s="1"/>
  <c r="B49" i="21"/>
  <c r="AN49" i="21" s="1"/>
  <c r="A49" i="21"/>
  <c r="F48" i="21"/>
  <c r="E48" i="21"/>
  <c r="D48" i="21"/>
  <c r="C48" i="21"/>
  <c r="AR48" i="21" s="1"/>
  <c r="B48" i="21"/>
  <c r="AN48" i="21" s="1"/>
  <c r="A48" i="21"/>
  <c r="F47" i="21"/>
  <c r="E47" i="21"/>
  <c r="D47" i="21"/>
  <c r="C47" i="21"/>
  <c r="AR47" i="21" s="1"/>
  <c r="B47" i="21"/>
  <c r="AN47" i="21" s="1"/>
  <c r="A47" i="21"/>
  <c r="F46" i="21"/>
  <c r="E46" i="21"/>
  <c r="D46" i="21"/>
  <c r="C46" i="21"/>
  <c r="AR46" i="21" s="1"/>
  <c r="B46" i="21"/>
  <c r="AN46" i="21" s="1"/>
  <c r="A46" i="21"/>
  <c r="F45" i="21"/>
  <c r="E45" i="21"/>
  <c r="D45" i="21"/>
  <c r="C45" i="21"/>
  <c r="AR45" i="21" s="1"/>
  <c r="B45" i="21"/>
  <c r="AN45" i="21" s="1"/>
  <c r="A45" i="21"/>
  <c r="F44" i="21"/>
  <c r="E44" i="21"/>
  <c r="D44" i="21"/>
  <c r="C44" i="21"/>
  <c r="AR44" i="21" s="1"/>
  <c r="B44" i="21"/>
  <c r="AN44" i="21" s="1"/>
  <c r="A44" i="21"/>
  <c r="F43" i="21"/>
  <c r="E43" i="21"/>
  <c r="D43" i="21"/>
  <c r="C43" i="21"/>
  <c r="AR43" i="21" s="1"/>
  <c r="B43" i="21"/>
  <c r="AN43" i="21" s="1"/>
  <c r="A43" i="21"/>
  <c r="F42" i="21"/>
  <c r="E42" i="21"/>
  <c r="D42" i="21"/>
  <c r="C42" i="21"/>
  <c r="AR42" i="21" s="1"/>
  <c r="B42" i="21"/>
  <c r="AN42" i="21" s="1"/>
  <c r="A42" i="21"/>
  <c r="F41" i="21"/>
  <c r="E41" i="21"/>
  <c r="D41" i="21"/>
  <c r="C41" i="21"/>
  <c r="AR41" i="21" s="1"/>
  <c r="B41" i="21"/>
  <c r="AN41" i="21" s="1"/>
  <c r="A41" i="21"/>
  <c r="F40" i="21"/>
  <c r="E40" i="21"/>
  <c r="D40" i="21"/>
  <c r="C40" i="21"/>
  <c r="AR40" i="21" s="1"/>
  <c r="B40" i="21"/>
  <c r="AN40" i="21" s="1"/>
  <c r="A40" i="21"/>
  <c r="F39" i="21"/>
  <c r="E39" i="21"/>
  <c r="D39" i="21"/>
  <c r="C39" i="21"/>
  <c r="AR39" i="21" s="1"/>
  <c r="B39" i="21"/>
  <c r="AN39" i="21" s="1"/>
  <c r="A39" i="21"/>
  <c r="F38" i="21"/>
  <c r="E38" i="21"/>
  <c r="D38" i="21"/>
  <c r="C38" i="21"/>
  <c r="AR38" i="21" s="1"/>
  <c r="B38" i="21"/>
  <c r="AN38" i="21" s="1"/>
  <c r="A38" i="21"/>
  <c r="F37" i="21"/>
  <c r="E37" i="21"/>
  <c r="D37" i="21"/>
  <c r="C37" i="21"/>
  <c r="B37" i="21"/>
  <c r="AN37" i="21" s="1"/>
  <c r="A37" i="21"/>
  <c r="F36" i="21"/>
  <c r="E36" i="21"/>
  <c r="D36" i="21"/>
  <c r="C36" i="21"/>
  <c r="B36" i="21"/>
  <c r="AN36" i="21" s="1"/>
  <c r="A36" i="21"/>
  <c r="F35" i="21"/>
  <c r="E35" i="21"/>
  <c r="D35" i="21"/>
  <c r="C35" i="21"/>
  <c r="B35" i="21"/>
  <c r="AN35" i="21" s="1"/>
  <c r="A35" i="21"/>
  <c r="F34" i="21"/>
  <c r="E34" i="21"/>
  <c r="D34" i="21"/>
  <c r="C34" i="21"/>
  <c r="B34" i="21"/>
  <c r="AN34" i="21" s="1"/>
  <c r="A34" i="21"/>
  <c r="F33" i="21"/>
  <c r="E33" i="21"/>
  <c r="D33" i="21"/>
  <c r="C33" i="21"/>
  <c r="B33" i="21"/>
  <c r="AN33" i="21" s="1"/>
  <c r="A33" i="21"/>
  <c r="F32" i="21"/>
  <c r="E32" i="21"/>
  <c r="D32" i="21"/>
  <c r="C32" i="21"/>
  <c r="B32" i="21"/>
  <c r="AN32" i="21" s="1"/>
  <c r="A32" i="21"/>
  <c r="F31" i="21"/>
  <c r="E31" i="21"/>
  <c r="D31" i="21"/>
  <c r="C31" i="21"/>
  <c r="B31" i="21"/>
  <c r="AN31" i="21" s="1"/>
  <c r="A31" i="21"/>
  <c r="F30" i="21"/>
  <c r="E30" i="21"/>
  <c r="D30" i="21"/>
  <c r="C30" i="21"/>
  <c r="B30" i="21"/>
  <c r="AN30" i="21" s="1"/>
  <c r="A30" i="21"/>
  <c r="F29" i="21"/>
  <c r="E29" i="21"/>
  <c r="D29" i="21"/>
  <c r="C29" i="21"/>
  <c r="B29" i="21"/>
  <c r="AN29" i="21" s="1"/>
  <c r="A29" i="21"/>
  <c r="F28" i="21"/>
  <c r="E28" i="21"/>
  <c r="D28" i="21"/>
  <c r="C28" i="21"/>
  <c r="B28" i="21"/>
  <c r="AN28" i="21" s="1"/>
  <c r="A28" i="21"/>
  <c r="F27" i="21"/>
  <c r="E27" i="21"/>
  <c r="D27" i="21"/>
  <c r="C27" i="21"/>
  <c r="B27" i="21"/>
  <c r="AN27" i="21" s="1"/>
  <c r="A27" i="21"/>
  <c r="F26" i="21"/>
  <c r="E26" i="21"/>
  <c r="D26" i="21"/>
  <c r="C26" i="21"/>
  <c r="B26" i="21"/>
  <c r="AN26" i="21" s="1"/>
  <c r="A26" i="21"/>
  <c r="E3" i="21"/>
  <c r="AG75" i="21" l="1"/>
  <c r="AG27" i="21"/>
  <c r="AG29" i="21"/>
  <c r="AG31" i="21"/>
  <c r="AG74" i="21"/>
  <c r="AG33" i="21"/>
  <c r="AG35" i="21"/>
  <c r="AG37" i="21"/>
  <c r="AG39" i="21"/>
  <c r="AG41" i="21"/>
  <c r="AG43" i="21"/>
  <c r="AG45" i="21"/>
  <c r="AG47" i="21"/>
  <c r="AG49" i="21"/>
  <c r="AG51" i="21"/>
  <c r="AG53" i="21"/>
  <c r="AG55" i="21"/>
  <c r="AG57" i="21"/>
  <c r="AG59" i="21"/>
  <c r="AG61" i="21"/>
  <c r="AG63" i="21"/>
  <c r="AG65" i="21"/>
  <c r="AG67" i="21"/>
  <c r="AG69" i="21"/>
  <c r="AG71" i="21"/>
  <c r="AG73" i="21"/>
  <c r="AG26" i="21"/>
  <c r="AG28" i="21"/>
  <c r="AG30" i="21"/>
  <c r="AG32" i="21"/>
  <c r="AG34" i="21"/>
  <c r="AG36" i="21"/>
  <c r="AG38" i="21"/>
  <c r="AG40" i="21"/>
  <c r="AG42" i="21"/>
  <c r="AG44" i="21"/>
  <c r="AG46" i="21"/>
  <c r="AG48" i="21"/>
  <c r="AG50" i="21"/>
  <c r="AG52" i="21"/>
  <c r="AG54" i="21"/>
  <c r="AG56" i="21"/>
  <c r="AG58" i="21"/>
  <c r="AG60" i="21"/>
  <c r="AG62" i="21"/>
  <c r="AG64" i="21"/>
  <c r="AG66" i="21"/>
  <c r="AG68" i="21"/>
  <c r="AG70" i="21"/>
  <c r="AG72" i="21"/>
  <c r="AC26" i="21"/>
  <c r="AC28" i="21"/>
  <c r="AC30" i="21"/>
  <c r="AC32" i="21"/>
  <c r="AC34" i="21"/>
  <c r="AC36" i="21"/>
  <c r="AC40" i="21"/>
  <c r="AC42" i="21"/>
  <c r="AC44" i="21"/>
  <c r="AC46" i="21"/>
  <c r="AC48" i="21"/>
  <c r="AC50" i="21"/>
  <c r="AC52" i="21"/>
  <c r="AC54" i="21"/>
  <c r="AC56" i="21"/>
  <c r="AC58" i="21"/>
  <c r="AC60" i="21"/>
  <c r="AC62" i="21"/>
  <c r="AC64" i="21"/>
  <c r="AC66" i="21"/>
  <c r="AC68" i="21"/>
  <c r="AC70" i="21"/>
  <c r="AC72" i="21"/>
  <c r="AC74" i="21"/>
  <c r="AC76" i="21"/>
  <c r="AC78" i="21"/>
  <c r="AC80" i="21"/>
  <c r="AC82" i="21"/>
  <c r="AC84" i="21"/>
  <c r="AC86" i="21"/>
  <c r="AC88" i="21"/>
  <c r="AC90" i="21"/>
  <c r="AC92" i="21"/>
  <c r="AC94" i="21"/>
  <c r="AC96" i="21"/>
  <c r="AC98" i="21"/>
  <c r="AC100" i="21"/>
  <c r="AC102" i="21"/>
  <c r="AC104" i="21"/>
  <c r="AC106" i="21"/>
  <c r="AC108" i="21"/>
  <c r="AC110" i="21"/>
  <c r="AC112" i="21"/>
  <c r="AC114" i="21"/>
  <c r="AC116" i="21"/>
  <c r="AC118" i="21"/>
  <c r="AC120" i="21"/>
  <c r="AC122" i="21"/>
  <c r="AC124" i="21"/>
  <c r="AC126" i="21"/>
  <c r="AC128" i="21"/>
  <c r="AC130" i="21"/>
  <c r="AC132" i="21"/>
  <c r="AC134" i="21"/>
  <c r="AC136" i="21"/>
  <c r="AC138" i="21"/>
  <c r="AC140" i="21"/>
  <c r="AC142" i="21"/>
  <c r="AC144" i="21"/>
  <c r="AC146" i="21"/>
  <c r="AC148" i="21"/>
  <c r="AC150" i="21"/>
  <c r="AC152" i="21"/>
  <c r="AC154" i="21"/>
  <c r="AC156" i="21"/>
  <c r="AC158" i="21"/>
  <c r="AC160" i="21"/>
  <c r="AC162" i="21"/>
  <c r="AC164" i="21"/>
  <c r="AC166" i="21"/>
  <c r="AC168" i="21"/>
  <c r="AC170" i="21"/>
  <c r="AC172" i="21"/>
  <c r="AC174" i="21"/>
  <c r="AC176" i="21"/>
  <c r="AC178" i="21"/>
  <c r="AC38" i="21"/>
  <c r="AC180" i="21"/>
  <c r="AC182" i="21"/>
  <c r="AC184" i="21"/>
  <c r="AC186" i="21"/>
  <c r="AC188" i="21"/>
  <c r="AC190" i="21"/>
  <c r="AC192" i="21"/>
  <c r="AC194" i="21"/>
  <c r="AC196" i="21"/>
  <c r="AC198" i="21"/>
  <c r="AC200" i="21"/>
  <c r="AC202" i="21"/>
  <c r="AC204" i="21"/>
  <c r="AC206" i="21"/>
  <c r="AC208" i="21"/>
  <c r="AC210" i="21"/>
  <c r="AC27" i="21"/>
  <c r="AC29" i="21"/>
  <c r="AC31" i="21"/>
  <c r="AC33" i="21"/>
  <c r="AC35" i="21"/>
  <c r="AC37" i="21"/>
  <c r="AC39" i="21"/>
  <c r="AC41" i="21"/>
  <c r="AC43" i="21"/>
  <c r="AC45" i="21"/>
  <c r="AC47" i="21"/>
  <c r="AC49" i="21"/>
  <c r="AC51" i="21"/>
  <c r="AC53" i="21"/>
  <c r="AC55" i="21"/>
  <c r="AC57" i="21"/>
  <c r="AC59" i="21"/>
  <c r="AC61" i="21"/>
  <c r="AC63" i="21"/>
  <c r="AC65" i="21"/>
  <c r="AC67" i="21"/>
  <c r="AC69" i="21"/>
  <c r="AC71" i="21"/>
  <c r="AC73" i="21"/>
  <c r="AC75" i="21"/>
  <c r="AC77" i="21"/>
  <c r="AC79" i="21"/>
  <c r="AC81" i="21"/>
  <c r="AC83" i="21"/>
  <c r="AC85" i="21"/>
  <c r="AC87" i="21"/>
  <c r="AC89" i="21"/>
  <c r="AC91" i="21"/>
  <c r="AC93" i="21"/>
  <c r="AC95" i="21"/>
  <c r="AC97" i="21"/>
  <c r="AC99" i="21"/>
  <c r="AC101" i="21"/>
  <c r="AC103" i="21"/>
  <c r="AC105" i="21"/>
  <c r="AC107" i="21"/>
  <c r="AC109" i="21"/>
  <c r="AC111" i="21"/>
  <c r="AC113" i="21"/>
  <c r="AC115" i="21"/>
  <c r="AC117" i="21"/>
  <c r="AC119" i="21"/>
  <c r="AC121" i="21"/>
  <c r="AC123" i="21"/>
  <c r="AC125" i="21"/>
  <c r="AC127" i="21"/>
  <c r="AC129" i="21"/>
  <c r="AC131" i="21"/>
  <c r="AC133" i="21"/>
  <c r="AC135" i="21"/>
  <c r="AC137" i="21"/>
  <c r="AC139" i="21"/>
  <c r="AC141" i="21"/>
  <c r="AC143" i="21"/>
  <c r="AC145" i="21"/>
  <c r="AC147" i="21"/>
  <c r="AC149" i="21"/>
  <c r="AC151" i="21"/>
  <c r="AC153" i="21"/>
  <c r="AC155" i="21"/>
  <c r="AC157" i="21"/>
  <c r="AC159" i="21"/>
  <c r="AC161" i="21"/>
  <c r="AC163" i="21"/>
  <c r="AC165" i="21"/>
  <c r="AC167" i="21"/>
  <c r="AC169" i="21"/>
  <c r="AC171" i="21"/>
  <c r="AC173" i="21"/>
  <c r="AC175" i="21"/>
  <c r="AC177" i="21"/>
  <c r="AC179" i="21"/>
  <c r="AC181" i="21"/>
  <c r="AC183" i="21"/>
  <c r="AC185" i="21"/>
  <c r="AC187" i="21"/>
  <c r="AC189" i="21"/>
  <c r="AC191" i="21"/>
  <c r="AC193" i="21"/>
  <c r="AC195" i="21"/>
  <c r="AC197" i="21"/>
  <c r="AC199" i="21"/>
  <c r="AC201" i="21"/>
  <c r="AC203" i="21"/>
  <c r="AC205" i="21"/>
  <c r="AC207" i="21"/>
  <c r="AC209" i="21"/>
  <c r="AC211" i="21"/>
  <c r="AC213" i="21"/>
  <c r="AC215" i="21"/>
  <c r="AC217" i="21"/>
  <c r="AC219" i="21"/>
  <c r="AC221" i="21"/>
  <c r="AC223" i="21"/>
  <c r="AC225" i="21"/>
  <c r="AC212" i="21"/>
  <c r="AC214" i="21"/>
  <c r="AC216" i="21"/>
  <c r="AC218" i="21"/>
  <c r="AC220" i="21"/>
  <c r="AC222" i="21"/>
  <c r="AC224" i="21"/>
  <c r="AL5" i="2" l="1"/>
  <c r="E19" i="2" s="1"/>
  <c r="E3" i="5" l="1"/>
  <c r="AP4" i="1" l="1"/>
  <c r="AM4" i="1"/>
  <c r="AJ4" i="1"/>
  <c r="AG4" i="1"/>
  <c r="AD4" i="1"/>
  <c r="AA4" i="1"/>
  <c r="X4" i="1"/>
  <c r="U4" i="1"/>
  <c r="R4" i="1"/>
  <c r="O4" i="1"/>
  <c r="L4" i="1"/>
  <c r="I4" i="1"/>
  <c r="T22" i="2" l="1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O37" i="2" l="1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M5" i="2"/>
  <c r="G5" i="6" s="1"/>
  <c r="AA5" i="6" s="1"/>
  <c r="P5" i="2"/>
  <c r="Y5" i="2"/>
  <c r="X5" i="2"/>
  <c r="AB5" i="2"/>
  <c r="E17" i="2" s="1"/>
  <c r="AE5" i="2"/>
  <c r="U5" i="2"/>
  <c r="G256" i="21"/>
  <c r="G253" i="21"/>
  <c r="G251" i="21"/>
  <c r="G252" i="21"/>
  <c r="G254" i="21"/>
  <c r="E13" i="2" l="1"/>
  <c r="CI9" i="1"/>
  <c r="E11" i="2"/>
  <c r="F5" i="6"/>
  <c r="F46" i="6"/>
  <c r="Z46" i="6" s="1"/>
  <c r="F19" i="6"/>
  <c r="Z19" i="6" s="1"/>
  <c r="G39" i="6"/>
  <c r="AA39" i="6" s="1"/>
  <c r="G23" i="6"/>
  <c r="AA23" i="6" s="1"/>
  <c r="G7" i="6"/>
  <c r="AA7" i="6" s="1"/>
  <c r="F26" i="6"/>
  <c r="Z26" i="6" s="1"/>
  <c r="F10" i="6"/>
  <c r="Z10" i="6" s="1"/>
  <c r="G38" i="6"/>
  <c r="AA38" i="6" s="1"/>
  <c r="G22" i="6"/>
  <c r="AA22" i="6" s="1"/>
  <c r="G6" i="6"/>
  <c r="AA6" i="6" s="1"/>
  <c r="F23" i="6"/>
  <c r="Z23" i="6" s="1"/>
  <c r="F7" i="6"/>
  <c r="Z7" i="6" s="1"/>
  <c r="G35" i="6"/>
  <c r="AA35" i="6" s="1"/>
  <c r="G19" i="6"/>
  <c r="AA19" i="6" s="1"/>
  <c r="F34" i="6"/>
  <c r="Z34" i="6" s="1"/>
  <c r="F22" i="6"/>
  <c r="Z22" i="6" s="1"/>
  <c r="F14" i="6"/>
  <c r="Z14" i="6" s="1"/>
  <c r="F6" i="6"/>
  <c r="Z6" i="6" s="1"/>
  <c r="G42" i="6"/>
  <c r="AA42" i="6" s="1"/>
  <c r="G34" i="6"/>
  <c r="AA34" i="6" s="1"/>
  <c r="G26" i="6"/>
  <c r="AA26" i="6" s="1"/>
  <c r="G18" i="6"/>
  <c r="AA18" i="6" s="1"/>
  <c r="G10" i="6"/>
  <c r="AA10" i="6" s="1"/>
  <c r="F30" i="6"/>
  <c r="Z30" i="6" s="1"/>
  <c r="F11" i="6"/>
  <c r="Z11" i="6" s="1"/>
  <c r="G47" i="6"/>
  <c r="AA47" i="6" s="1"/>
  <c r="G31" i="6"/>
  <c r="AA31" i="6" s="1"/>
  <c r="G15" i="6"/>
  <c r="AA15" i="6" s="1"/>
  <c r="F42" i="6"/>
  <c r="Z42" i="6" s="1"/>
  <c r="F18" i="6"/>
  <c r="Z18" i="6" s="1"/>
  <c r="G46" i="6"/>
  <c r="AA46" i="6" s="1"/>
  <c r="G30" i="6"/>
  <c r="AA30" i="6" s="1"/>
  <c r="G14" i="6"/>
  <c r="AA14" i="6" s="1"/>
  <c r="F38" i="6"/>
  <c r="Z38" i="6" s="1"/>
  <c r="F15" i="6"/>
  <c r="Z15" i="6" s="1"/>
  <c r="G43" i="6"/>
  <c r="AA43" i="6" s="1"/>
  <c r="G27" i="6"/>
  <c r="AA27" i="6" s="1"/>
  <c r="G11" i="6"/>
  <c r="AA11" i="6" s="1"/>
  <c r="F49" i="6"/>
  <c r="Z49" i="6" s="1"/>
  <c r="G24" i="6"/>
  <c r="AA24" i="6" s="1"/>
  <c r="G40" i="6"/>
  <c r="AA40" i="6" s="1"/>
  <c r="F12" i="6"/>
  <c r="Z12" i="6" s="1"/>
  <c r="F28" i="6"/>
  <c r="Z28" i="6" s="1"/>
  <c r="F44" i="6"/>
  <c r="Z44" i="6" s="1"/>
  <c r="F35" i="6"/>
  <c r="Z35" i="6" s="1"/>
  <c r="G8" i="6"/>
  <c r="AA8" i="6" s="1"/>
  <c r="G21" i="6"/>
  <c r="AA21" i="6" s="1"/>
  <c r="G37" i="6"/>
  <c r="AA37" i="6" s="1"/>
  <c r="F9" i="6"/>
  <c r="Z9" i="6" s="1"/>
  <c r="F25" i="6"/>
  <c r="Z25" i="6" s="1"/>
  <c r="F41" i="6"/>
  <c r="Z41" i="6" s="1"/>
  <c r="F33" i="6"/>
  <c r="Z33" i="6" s="1"/>
  <c r="G20" i="6"/>
  <c r="AA20" i="6" s="1"/>
  <c r="F8" i="6"/>
  <c r="Z8" i="6" s="1"/>
  <c r="F24" i="6"/>
  <c r="Z24" i="6" s="1"/>
  <c r="F40" i="6"/>
  <c r="Z40" i="6" s="1"/>
  <c r="F47" i="6"/>
  <c r="Z47" i="6" s="1"/>
  <c r="G33" i="6"/>
  <c r="AA33" i="6" s="1"/>
  <c r="F21" i="6"/>
  <c r="Z21" i="6" s="1"/>
  <c r="G12" i="6"/>
  <c r="AA12" i="6" s="1"/>
  <c r="G28" i="6"/>
  <c r="AA28" i="6" s="1"/>
  <c r="G44" i="6"/>
  <c r="AA44" i="6" s="1"/>
  <c r="F16" i="6"/>
  <c r="Z16" i="6" s="1"/>
  <c r="F32" i="6"/>
  <c r="Z32" i="6" s="1"/>
  <c r="F48" i="6"/>
  <c r="Z48" i="6" s="1"/>
  <c r="F39" i="6"/>
  <c r="Z39" i="6" s="1"/>
  <c r="G9" i="6"/>
  <c r="AA9" i="6" s="1"/>
  <c r="G25" i="6"/>
  <c r="AA25" i="6" s="1"/>
  <c r="G41" i="6"/>
  <c r="AA41" i="6" s="1"/>
  <c r="F13" i="6"/>
  <c r="Z13" i="6" s="1"/>
  <c r="F29" i="6"/>
  <c r="Z29" i="6" s="1"/>
  <c r="F45" i="6"/>
  <c r="Z45" i="6" s="1"/>
  <c r="G16" i="6"/>
  <c r="AA16" i="6" s="1"/>
  <c r="G32" i="6"/>
  <c r="AA32" i="6" s="1"/>
  <c r="G48" i="6"/>
  <c r="AA48" i="6" s="1"/>
  <c r="F20" i="6"/>
  <c r="Z20" i="6" s="1"/>
  <c r="F36" i="6"/>
  <c r="Z36" i="6" s="1"/>
  <c r="F27" i="6"/>
  <c r="Z27" i="6" s="1"/>
  <c r="F43" i="6"/>
  <c r="Z43" i="6" s="1"/>
  <c r="G13" i="6"/>
  <c r="AA13" i="6" s="1"/>
  <c r="G29" i="6"/>
  <c r="AA29" i="6" s="1"/>
  <c r="G45" i="6"/>
  <c r="AA45" i="6" s="1"/>
  <c r="F17" i="6"/>
  <c r="Z17" i="6" s="1"/>
  <c r="G36" i="6"/>
  <c r="AA36" i="6" s="1"/>
  <c r="F31" i="6"/>
  <c r="Z31" i="6" s="1"/>
  <c r="G17" i="6"/>
  <c r="AA17" i="6" s="1"/>
  <c r="G49" i="6"/>
  <c r="AA49" i="6" s="1"/>
  <c r="F37" i="6"/>
  <c r="Z37" i="6" s="1"/>
  <c r="G282" i="21"/>
  <c r="G283" i="21"/>
  <c r="G273" i="21"/>
  <c r="G274" i="21"/>
  <c r="G275" i="21"/>
  <c r="G272" i="21"/>
  <c r="G281" i="21"/>
  <c r="G278" i="21"/>
  <c r="G276" i="21"/>
  <c r="G280" i="21"/>
  <c r="G277" i="21"/>
  <c r="G279" i="21"/>
  <c r="G269" i="21"/>
  <c r="G271" i="21"/>
  <c r="G270" i="21"/>
  <c r="G268" i="21"/>
  <c r="G266" i="21"/>
  <c r="G257" i="21"/>
  <c r="G265" i="21"/>
  <c r="G249" i="21"/>
  <c r="G261" i="21"/>
  <c r="G262" i="21"/>
  <c r="G259" i="21"/>
  <c r="G263" i="21"/>
  <c r="G250" i="21"/>
  <c r="G267" i="21"/>
  <c r="G255" i="21"/>
  <c r="G264" i="21"/>
  <c r="G258" i="21"/>
  <c r="G260" i="21"/>
  <c r="G248" i="21"/>
  <c r="Z5" i="6" l="1"/>
  <c r="A5" i="53" s="1"/>
  <c r="A40" i="53" s="1"/>
  <c r="CI10" i="1"/>
  <c r="CI11" i="1"/>
  <c r="CI12" i="1"/>
  <c r="CI14" i="1"/>
  <c r="CG9" i="1"/>
  <c r="CI20" i="1"/>
  <c r="CI15" i="1"/>
  <c r="CI18" i="1"/>
  <c r="CI13" i="1"/>
  <c r="CI17" i="1"/>
  <c r="CI16" i="1"/>
  <c r="CI19" i="1"/>
  <c r="W36" i="37"/>
  <c r="AR37" i="21"/>
  <c r="W36" i="42"/>
  <c r="W36" i="41"/>
  <c r="W36" i="32"/>
  <c r="W36" i="38"/>
  <c r="W36" i="44"/>
  <c r="W36" i="36"/>
  <c r="W36" i="45"/>
  <c r="W36" i="39"/>
  <c r="W36" i="40"/>
  <c r="W36" i="43"/>
  <c r="CG208" i="1"/>
  <c r="CG85" i="1"/>
  <c r="CG57" i="1"/>
  <c r="CG141" i="1"/>
  <c r="CG201" i="1"/>
  <c r="CG126" i="1"/>
  <c r="CG190" i="1"/>
  <c r="CG39" i="1"/>
  <c r="CG87" i="1"/>
  <c r="CG151" i="1"/>
  <c r="CG54" i="1"/>
  <c r="CG97" i="1"/>
  <c r="CG69" i="1"/>
  <c r="CG133" i="1"/>
  <c r="CG41" i="1"/>
  <c r="CG105" i="1"/>
  <c r="CG169" i="1"/>
  <c r="CG61" i="1"/>
  <c r="CG125" i="1"/>
  <c r="CG33" i="1"/>
  <c r="CG145" i="1"/>
  <c r="CG193" i="1"/>
  <c r="CG26" i="1"/>
  <c r="CG58" i="1"/>
  <c r="CG90" i="1"/>
  <c r="CG118" i="1"/>
  <c r="CG150" i="1"/>
  <c r="CG170" i="1"/>
  <c r="CG186" i="1"/>
  <c r="CG202" i="1"/>
  <c r="CG19" i="1"/>
  <c r="CG35" i="1"/>
  <c r="CG51" i="1"/>
  <c r="CG67" i="1"/>
  <c r="CG83" i="1"/>
  <c r="CG99" i="1"/>
  <c r="CG115" i="1"/>
  <c r="CG131" i="1"/>
  <c r="CG147" i="1"/>
  <c r="CG163" i="1"/>
  <c r="CG179" i="1"/>
  <c r="CG195" i="1"/>
  <c r="CG181" i="1"/>
  <c r="CG14" i="1"/>
  <c r="CG46" i="1"/>
  <c r="CG78" i="1"/>
  <c r="CG110" i="1"/>
  <c r="CG142" i="1"/>
  <c r="CG20" i="1"/>
  <c r="CG36" i="1"/>
  <c r="CG52" i="1"/>
  <c r="CG68" i="1"/>
  <c r="CG84" i="1"/>
  <c r="CG100" i="1"/>
  <c r="CG116" i="1"/>
  <c r="CG132" i="1"/>
  <c r="CG148" i="1"/>
  <c r="CG164" i="1"/>
  <c r="CG180" i="1"/>
  <c r="CG196" i="1"/>
  <c r="CG17" i="1"/>
  <c r="CG13" i="1"/>
  <c r="CG161" i="1"/>
  <c r="CG66" i="1"/>
  <c r="CG174" i="1"/>
  <c r="CG55" i="1"/>
  <c r="CG103" i="1"/>
  <c r="CG167" i="1"/>
  <c r="CG199" i="1"/>
  <c r="CG86" i="1"/>
  <c r="CG24" i="1"/>
  <c r="CG56" i="1"/>
  <c r="CG104" i="1"/>
  <c r="CG136" i="1"/>
  <c r="CG184" i="1"/>
  <c r="CG49" i="1"/>
  <c r="CG37" i="1"/>
  <c r="CG101" i="1"/>
  <c r="CG165" i="1"/>
  <c r="CG73" i="1"/>
  <c r="CG137" i="1"/>
  <c r="CG29" i="1"/>
  <c r="CG93" i="1"/>
  <c r="CG157" i="1"/>
  <c r="CG113" i="1"/>
  <c r="CG177" i="1"/>
  <c r="CG10" i="1"/>
  <c r="CG42" i="1"/>
  <c r="CG74" i="1"/>
  <c r="CG106" i="1"/>
  <c r="CG134" i="1"/>
  <c r="CG162" i="1"/>
  <c r="CG178" i="1"/>
  <c r="CG194" i="1"/>
  <c r="CG11" i="1"/>
  <c r="CG27" i="1"/>
  <c r="CG43" i="1"/>
  <c r="CG59" i="1"/>
  <c r="CG75" i="1"/>
  <c r="CG91" i="1"/>
  <c r="CG107" i="1"/>
  <c r="CG123" i="1"/>
  <c r="CG139" i="1"/>
  <c r="CG155" i="1"/>
  <c r="CG171" i="1"/>
  <c r="CG187" i="1"/>
  <c r="CG203" i="1"/>
  <c r="CG197" i="1"/>
  <c r="CG30" i="1"/>
  <c r="CG62" i="1"/>
  <c r="CG94" i="1"/>
  <c r="CG130" i="1"/>
  <c r="CG12" i="1"/>
  <c r="CG28" i="1"/>
  <c r="CG44" i="1"/>
  <c r="CG60" i="1"/>
  <c r="CG76" i="1"/>
  <c r="CG92" i="1"/>
  <c r="CG108" i="1"/>
  <c r="CG124" i="1"/>
  <c r="CG140" i="1"/>
  <c r="CG156" i="1"/>
  <c r="CG172" i="1"/>
  <c r="CG188" i="1"/>
  <c r="CG204" i="1"/>
  <c r="CG21" i="1"/>
  <c r="CG149" i="1"/>
  <c r="CG121" i="1"/>
  <c r="CG77" i="1"/>
  <c r="CG81" i="1"/>
  <c r="CG34" i="1"/>
  <c r="CG98" i="1"/>
  <c r="CG158" i="1"/>
  <c r="CG206" i="1"/>
  <c r="CG23" i="1"/>
  <c r="CG71" i="1"/>
  <c r="CG119" i="1"/>
  <c r="CG135" i="1"/>
  <c r="CG183" i="1"/>
  <c r="CG189" i="1"/>
  <c r="CG22" i="1"/>
  <c r="CG122" i="1"/>
  <c r="CG154" i="1"/>
  <c r="CG40" i="1"/>
  <c r="CG72" i="1"/>
  <c r="CG88" i="1"/>
  <c r="CG120" i="1"/>
  <c r="CG152" i="1"/>
  <c r="CG168" i="1"/>
  <c r="CG200" i="1"/>
  <c r="CG65" i="1"/>
  <c r="CG53" i="1"/>
  <c r="CG117" i="1"/>
  <c r="CG25" i="1"/>
  <c r="CG89" i="1"/>
  <c r="CG153" i="1"/>
  <c r="CG45" i="1"/>
  <c r="CG109" i="1"/>
  <c r="CG173" i="1"/>
  <c r="CG129" i="1"/>
  <c r="CG185" i="1"/>
  <c r="CG18" i="1"/>
  <c r="CG50" i="1"/>
  <c r="CG82" i="1"/>
  <c r="CG114" i="1"/>
  <c r="CG146" i="1"/>
  <c r="CG166" i="1"/>
  <c r="CG182" i="1"/>
  <c r="CG198" i="1"/>
  <c r="CG15" i="1"/>
  <c r="CG31" i="1"/>
  <c r="CG47" i="1"/>
  <c r="CG63" i="1"/>
  <c r="CG79" i="1"/>
  <c r="CG95" i="1"/>
  <c r="CG111" i="1"/>
  <c r="CG127" i="1"/>
  <c r="CG143" i="1"/>
  <c r="CG159" i="1"/>
  <c r="CG175" i="1"/>
  <c r="CG191" i="1"/>
  <c r="CG207" i="1"/>
  <c r="CG205" i="1"/>
  <c r="CG38" i="1"/>
  <c r="CG70" i="1"/>
  <c r="CG102" i="1"/>
  <c r="CG138" i="1"/>
  <c r="CG16" i="1"/>
  <c r="CG32" i="1"/>
  <c r="CG48" i="1"/>
  <c r="CG64" i="1"/>
  <c r="CG80" i="1"/>
  <c r="CG96" i="1"/>
  <c r="CG112" i="1"/>
  <c r="CG128" i="1"/>
  <c r="CG144" i="1"/>
  <c r="CG160" i="1"/>
  <c r="CG176" i="1"/>
  <c r="CG192" i="1"/>
  <c r="W34" i="39"/>
  <c r="W34" i="32"/>
  <c r="W35" i="44"/>
  <c r="AR35" i="21"/>
  <c r="W35" i="32"/>
  <c r="W35" i="41"/>
  <c r="W33" i="45"/>
  <c r="W34" i="45"/>
  <c r="W35" i="39"/>
  <c r="W33" i="38"/>
  <c r="W34" i="42"/>
  <c r="W35" i="38"/>
  <c r="W33" i="36"/>
  <c r="W34" i="44"/>
  <c r="W34" i="37"/>
  <c r="AR34" i="21"/>
  <c r="W35" i="36"/>
  <c r="W34" i="43"/>
  <c r="W34" i="40"/>
  <c r="W35" i="40"/>
  <c r="W33" i="43"/>
  <c r="W33" i="40"/>
  <c r="W35" i="37"/>
  <c r="W33" i="41"/>
  <c r="AR36" i="21"/>
  <c r="W33" i="44"/>
  <c r="W33" i="39"/>
  <c r="W33" i="37"/>
  <c r="W33" i="32"/>
  <c r="W34" i="36"/>
  <c r="W34" i="41"/>
  <c r="W35" i="45"/>
  <c r="W35" i="42"/>
  <c r="W34" i="38"/>
  <c r="W35" i="43"/>
  <c r="W33" i="42"/>
  <c r="AR27" i="21"/>
  <c r="W27" i="36"/>
  <c r="W26" i="37"/>
  <c r="I26" i="37" s="1"/>
  <c r="W27" i="42"/>
  <c r="W29" i="36"/>
  <c r="I29" i="36" s="1"/>
  <c r="W25" i="32"/>
  <c r="I25" i="32" s="1"/>
  <c r="W25" i="36"/>
  <c r="I25" i="36" s="1"/>
  <c r="W27" i="45"/>
  <c r="W27" i="43"/>
  <c r="W27" i="40"/>
  <c r="W25" i="38"/>
  <c r="I25" i="38" s="1"/>
  <c r="W25" i="39"/>
  <c r="I25" i="39" s="1"/>
  <c r="W26" i="43"/>
  <c r="I26" i="43" s="1"/>
  <c r="W25" i="37"/>
  <c r="I25" i="37" s="1"/>
  <c r="W27" i="32"/>
  <c r="W27" i="38"/>
  <c r="W27" i="44"/>
  <c r="W26" i="32"/>
  <c r="I26" i="32" s="1"/>
  <c r="W25" i="44"/>
  <c r="I25" i="44" s="1"/>
  <c r="W26" i="38"/>
  <c r="I26" i="38" s="1"/>
  <c r="W27" i="39"/>
  <c r="W26" i="45"/>
  <c r="I26" i="45" s="1"/>
  <c r="W26" i="42"/>
  <c r="I26" i="42" s="1"/>
  <c r="W26" i="41"/>
  <c r="I26" i="41" s="1"/>
  <c r="W25" i="40"/>
  <c r="I25" i="40" s="1"/>
  <c r="AR28" i="21"/>
  <c r="W25" i="43"/>
  <c r="I25" i="43" s="1"/>
  <c r="W26" i="44"/>
  <c r="I26" i="44" s="1"/>
  <c r="W26" i="36"/>
  <c r="I26" i="36" s="1"/>
  <c r="W26" i="39"/>
  <c r="I26" i="39" s="1"/>
  <c r="W27" i="37"/>
  <c r="W26" i="40"/>
  <c r="I26" i="40" s="1"/>
  <c r="W25" i="42"/>
  <c r="I25" i="42" s="1"/>
  <c r="W27" i="41"/>
  <c r="W25" i="41"/>
  <c r="I25" i="41" s="1"/>
  <c r="W25" i="45"/>
  <c r="I25" i="45" s="1"/>
  <c r="AR26" i="21"/>
  <c r="AR32" i="21"/>
  <c r="AR30" i="21"/>
  <c r="AR29" i="21"/>
  <c r="AR31" i="21"/>
  <c r="AR33" i="21"/>
  <c r="W31" i="36"/>
  <c r="W30" i="41"/>
  <c r="W29" i="32"/>
  <c r="I29" i="32" s="1"/>
  <c r="W28" i="37"/>
  <c r="W28" i="32"/>
  <c r="W28" i="45"/>
  <c r="W29" i="45"/>
  <c r="W29" i="40"/>
  <c r="W30" i="36"/>
  <c r="W30" i="42"/>
  <c r="W30" i="38"/>
  <c r="W32" i="38"/>
  <c r="W31" i="32"/>
  <c r="W30" i="32"/>
  <c r="W28" i="36"/>
  <c r="W32" i="36"/>
  <c r="W32" i="40"/>
  <c r="W29" i="37"/>
  <c r="W29" i="43"/>
  <c r="W30" i="39"/>
  <c r="W29" i="38"/>
  <c r="W28" i="38"/>
  <c r="W32" i="41"/>
  <c r="W29" i="42"/>
  <c r="W28" i="40"/>
  <c r="W28" i="41"/>
  <c r="W30" i="37"/>
  <c r="W31" i="38"/>
  <c r="W32" i="42"/>
  <c r="W32" i="32"/>
  <c r="W31" i="43"/>
  <c r="W31" i="44"/>
  <c r="W28" i="44"/>
  <c r="W31" i="41"/>
  <c r="W31" i="45"/>
  <c r="W31" i="37"/>
  <c r="W32" i="45"/>
  <c r="W32" i="37"/>
  <c r="W28" i="42"/>
  <c r="W30" i="43"/>
  <c r="W30" i="45"/>
  <c r="W28" i="43"/>
  <c r="W29" i="41"/>
  <c r="W32" i="39"/>
  <c r="W31" i="39"/>
  <c r="W28" i="39"/>
  <c r="W29" i="39"/>
  <c r="W32" i="44"/>
  <c r="W30" i="44"/>
  <c r="W29" i="44"/>
  <c r="W30" i="40"/>
  <c r="W31" i="40"/>
  <c r="W31" i="42"/>
  <c r="W32" i="43"/>
  <c r="D66" i="22"/>
  <c r="X66" i="22" s="1"/>
  <c r="D65" i="22"/>
  <c r="X65" i="22" s="1"/>
  <c r="E66" i="22"/>
  <c r="E58" i="22"/>
  <c r="D58" i="22"/>
  <c r="M224" i="5"/>
  <c r="H224" i="5"/>
  <c r="E224" i="5"/>
  <c r="D224" i="5"/>
  <c r="C224" i="5"/>
  <c r="W224" i="5" s="1"/>
  <c r="I224" i="5" s="1"/>
  <c r="B224" i="5"/>
  <c r="U224" i="5" s="1"/>
  <c r="A224" i="5"/>
  <c r="M223" i="5"/>
  <c r="H223" i="5"/>
  <c r="E223" i="5"/>
  <c r="D223" i="5"/>
  <c r="C223" i="5"/>
  <c r="W223" i="5" s="1"/>
  <c r="I223" i="5" s="1"/>
  <c r="B223" i="5"/>
  <c r="U223" i="5" s="1"/>
  <c r="AC223" i="5" s="1"/>
  <c r="A223" i="5"/>
  <c r="M222" i="5"/>
  <c r="H222" i="5"/>
  <c r="E222" i="5"/>
  <c r="D222" i="5"/>
  <c r="C222" i="5"/>
  <c r="W222" i="5" s="1"/>
  <c r="I222" i="5" s="1"/>
  <c r="B222" i="5"/>
  <c r="U222" i="5" s="1"/>
  <c r="A222" i="5"/>
  <c r="M221" i="5"/>
  <c r="H221" i="5"/>
  <c r="E221" i="5"/>
  <c r="D221" i="5"/>
  <c r="C221" i="5"/>
  <c r="W221" i="5" s="1"/>
  <c r="I221" i="5" s="1"/>
  <c r="B221" i="5"/>
  <c r="U221" i="5" s="1"/>
  <c r="AC221" i="5" s="1"/>
  <c r="A221" i="5"/>
  <c r="M220" i="5"/>
  <c r="H220" i="5"/>
  <c r="E220" i="5"/>
  <c r="D220" i="5"/>
  <c r="C220" i="5"/>
  <c r="W220" i="5" s="1"/>
  <c r="I220" i="5" s="1"/>
  <c r="B220" i="5"/>
  <c r="U220" i="5" s="1"/>
  <c r="A220" i="5"/>
  <c r="M219" i="5"/>
  <c r="H219" i="5"/>
  <c r="E219" i="5"/>
  <c r="D219" i="5"/>
  <c r="C219" i="5"/>
  <c r="W219" i="5" s="1"/>
  <c r="I219" i="5" s="1"/>
  <c r="B219" i="5"/>
  <c r="U219" i="5" s="1"/>
  <c r="AC219" i="5" s="1"/>
  <c r="A219" i="5"/>
  <c r="M218" i="5"/>
  <c r="H218" i="5"/>
  <c r="E218" i="5"/>
  <c r="D218" i="5"/>
  <c r="C218" i="5"/>
  <c r="W218" i="5" s="1"/>
  <c r="I218" i="5" s="1"/>
  <c r="B218" i="5"/>
  <c r="U218" i="5" s="1"/>
  <c r="A218" i="5"/>
  <c r="M217" i="5"/>
  <c r="H217" i="5"/>
  <c r="E217" i="5"/>
  <c r="D217" i="5"/>
  <c r="C217" i="5"/>
  <c r="W217" i="5" s="1"/>
  <c r="I217" i="5" s="1"/>
  <c r="B217" i="5"/>
  <c r="U217" i="5" s="1"/>
  <c r="AC217" i="5" s="1"/>
  <c r="A217" i="5"/>
  <c r="M216" i="5"/>
  <c r="H216" i="5"/>
  <c r="E216" i="5"/>
  <c r="D216" i="5"/>
  <c r="C216" i="5"/>
  <c r="W216" i="5" s="1"/>
  <c r="I216" i="5" s="1"/>
  <c r="B216" i="5"/>
  <c r="U216" i="5" s="1"/>
  <c r="A216" i="5"/>
  <c r="M215" i="5"/>
  <c r="H215" i="5"/>
  <c r="E215" i="5"/>
  <c r="D215" i="5"/>
  <c r="C215" i="5"/>
  <c r="W215" i="5" s="1"/>
  <c r="I215" i="5" s="1"/>
  <c r="B215" i="5"/>
  <c r="U215" i="5" s="1"/>
  <c r="AC215" i="5" s="1"/>
  <c r="A215" i="5"/>
  <c r="M214" i="5"/>
  <c r="H214" i="5"/>
  <c r="E214" i="5"/>
  <c r="D214" i="5"/>
  <c r="C214" i="5"/>
  <c r="W214" i="5" s="1"/>
  <c r="I214" i="5" s="1"/>
  <c r="B214" i="5"/>
  <c r="U214" i="5" s="1"/>
  <c r="A214" i="5"/>
  <c r="M213" i="5"/>
  <c r="H213" i="5"/>
  <c r="E213" i="5"/>
  <c r="D213" i="5"/>
  <c r="C213" i="5"/>
  <c r="W213" i="5" s="1"/>
  <c r="I213" i="5" s="1"/>
  <c r="B213" i="5"/>
  <c r="U213" i="5" s="1"/>
  <c r="AC213" i="5" s="1"/>
  <c r="A213" i="5"/>
  <c r="M212" i="5"/>
  <c r="H212" i="5"/>
  <c r="E212" i="5"/>
  <c r="D212" i="5"/>
  <c r="C212" i="5"/>
  <c r="W212" i="5" s="1"/>
  <c r="I212" i="5" s="1"/>
  <c r="B212" i="5"/>
  <c r="U212" i="5" s="1"/>
  <c r="A212" i="5"/>
  <c r="M211" i="5"/>
  <c r="H211" i="5"/>
  <c r="E211" i="5"/>
  <c r="D211" i="5"/>
  <c r="C211" i="5"/>
  <c r="W211" i="5" s="1"/>
  <c r="I211" i="5" s="1"/>
  <c r="B211" i="5"/>
  <c r="U211" i="5" s="1"/>
  <c r="AC211" i="5" s="1"/>
  <c r="A211" i="5"/>
  <c r="M210" i="5"/>
  <c r="H210" i="5"/>
  <c r="E210" i="5"/>
  <c r="D210" i="5"/>
  <c r="C210" i="5"/>
  <c r="W210" i="5" s="1"/>
  <c r="I210" i="5" s="1"/>
  <c r="B210" i="5"/>
  <c r="U210" i="5" s="1"/>
  <c r="A210" i="5"/>
  <c r="M209" i="5"/>
  <c r="H209" i="5"/>
  <c r="E209" i="5"/>
  <c r="D209" i="5"/>
  <c r="C209" i="5"/>
  <c r="W209" i="5" s="1"/>
  <c r="I209" i="5" s="1"/>
  <c r="B209" i="5"/>
  <c r="U209" i="5" s="1"/>
  <c r="AC209" i="5" s="1"/>
  <c r="A209" i="5"/>
  <c r="M208" i="5"/>
  <c r="H208" i="5"/>
  <c r="E208" i="5"/>
  <c r="D208" i="5"/>
  <c r="C208" i="5"/>
  <c r="W208" i="5" s="1"/>
  <c r="I208" i="5" s="1"/>
  <c r="B208" i="5"/>
  <c r="U208" i="5" s="1"/>
  <c r="A208" i="5"/>
  <c r="M207" i="5"/>
  <c r="H207" i="5"/>
  <c r="E207" i="5"/>
  <c r="D207" i="5"/>
  <c r="C207" i="5"/>
  <c r="W207" i="5" s="1"/>
  <c r="I207" i="5" s="1"/>
  <c r="B207" i="5"/>
  <c r="U207" i="5" s="1"/>
  <c r="AC207" i="5" s="1"/>
  <c r="A207" i="5"/>
  <c r="M206" i="5"/>
  <c r="H206" i="5"/>
  <c r="E206" i="5"/>
  <c r="D206" i="5"/>
  <c r="C206" i="5"/>
  <c r="W206" i="5" s="1"/>
  <c r="I206" i="5" s="1"/>
  <c r="B206" i="5"/>
  <c r="U206" i="5" s="1"/>
  <c r="A206" i="5"/>
  <c r="M205" i="5"/>
  <c r="H205" i="5"/>
  <c r="E205" i="5"/>
  <c r="D205" i="5"/>
  <c r="C205" i="5"/>
  <c r="W205" i="5" s="1"/>
  <c r="I205" i="5" s="1"/>
  <c r="B205" i="5"/>
  <c r="U205" i="5" s="1"/>
  <c r="AC205" i="5" s="1"/>
  <c r="A205" i="5"/>
  <c r="M204" i="5"/>
  <c r="H204" i="5"/>
  <c r="E204" i="5"/>
  <c r="D204" i="5"/>
  <c r="C204" i="5"/>
  <c r="W204" i="5" s="1"/>
  <c r="I204" i="5" s="1"/>
  <c r="B204" i="5"/>
  <c r="U204" i="5" s="1"/>
  <c r="A204" i="5"/>
  <c r="M203" i="5"/>
  <c r="H203" i="5"/>
  <c r="E203" i="5"/>
  <c r="D203" i="5"/>
  <c r="C203" i="5"/>
  <c r="W203" i="5" s="1"/>
  <c r="I203" i="5" s="1"/>
  <c r="B203" i="5"/>
  <c r="U203" i="5" s="1"/>
  <c r="AC203" i="5" s="1"/>
  <c r="A203" i="5"/>
  <c r="M202" i="5"/>
  <c r="H202" i="5"/>
  <c r="E202" i="5"/>
  <c r="D202" i="5"/>
  <c r="C202" i="5"/>
  <c r="W202" i="5" s="1"/>
  <c r="I202" i="5" s="1"/>
  <c r="B202" i="5"/>
  <c r="U202" i="5" s="1"/>
  <c r="A202" i="5"/>
  <c r="M201" i="5"/>
  <c r="H201" i="5"/>
  <c r="E201" i="5"/>
  <c r="D201" i="5"/>
  <c r="C201" i="5"/>
  <c r="W201" i="5" s="1"/>
  <c r="I201" i="5" s="1"/>
  <c r="B201" i="5"/>
  <c r="U201" i="5" s="1"/>
  <c r="AC201" i="5" s="1"/>
  <c r="A201" i="5"/>
  <c r="M200" i="5"/>
  <c r="H200" i="5"/>
  <c r="E200" i="5"/>
  <c r="D200" i="5"/>
  <c r="C200" i="5"/>
  <c r="W200" i="5" s="1"/>
  <c r="I200" i="5" s="1"/>
  <c r="B200" i="5"/>
  <c r="U200" i="5" s="1"/>
  <c r="A200" i="5"/>
  <c r="M199" i="5"/>
  <c r="H199" i="5"/>
  <c r="E199" i="5"/>
  <c r="D199" i="5"/>
  <c r="C199" i="5"/>
  <c r="W199" i="5" s="1"/>
  <c r="I199" i="5" s="1"/>
  <c r="B199" i="5"/>
  <c r="U199" i="5" s="1"/>
  <c r="AC199" i="5" s="1"/>
  <c r="A199" i="5"/>
  <c r="M198" i="5"/>
  <c r="H198" i="5"/>
  <c r="E198" i="5"/>
  <c r="D198" i="5"/>
  <c r="C198" i="5"/>
  <c r="W198" i="5" s="1"/>
  <c r="I198" i="5" s="1"/>
  <c r="B198" i="5"/>
  <c r="U198" i="5" s="1"/>
  <c r="A198" i="5"/>
  <c r="M197" i="5"/>
  <c r="H197" i="5"/>
  <c r="E197" i="5"/>
  <c r="D197" i="5"/>
  <c r="C197" i="5"/>
  <c r="W197" i="5" s="1"/>
  <c r="I197" i="5" s="1"/>
  <c r="B197" i="5"/>
  <c r="U197" i="5" s="1"/>
  <c r="AC197" i="5" s="1"/>
  <c r="A197" i="5"/>
  <c r="M196" i="5"/>
  <c r="H196" i="5"/>
  <c r="E196" i="5"/>
  <c r="D196" i="5"/>
  <c r="C196" i="5"/>
  <c r="W196" i="5" s="1"/>
  <c r="I196" i="5" s="1"/>
  <c r="B196" i="5"/>
  <c r="U196" i="5" s="1"/>
  <c r="A196" i="5"/>
  <c r="M195" i="5"/>
  <c r="H195" i="5"/>
  <c r="E195" i="5"/>
  <c r="D195" i="5"/>
  <c r="C195" i="5"/>
  <c r="W195" i="5" s="1"/>
  <c r="I195" i="5" s="1"/>
  <c r="B195" i="5"/>
  <c r="U195" i="5" s="1"/>
  <c r="AC195" i="5" s="1"/>
  <c r="A195" i="5"/>
  <c r="M194" i="5"/>
  <c r="H194" i="5"/>
  <c r="E194" i="5"/>
  <c r="D194" i="5"/>
  <c r="C194" i="5"/>
  <c r="W194" i="5" s="1"/>
  <c r="I194" i="5" s="1"/>
  <c r="B194" i="5"/>
  <c r="U194" i="5" s="1"/>
  <c r="A194" i="5"/>
  <c r="M193" i="5"/>
  <c r="H193" i="5"/>
  <c r="E193" i="5"/>
  <c r="D193" i="5"/>
  <c r="C193" i="5"/>
  <c r="W193" i="5" s="1"/>
  <c r="I193" i="5" s="1"/>
  <c r="B193" i="5"/>
  <c r="U193" i="5" s="1"/>
  <c r="AC193" i="5" s="1"/>
  <c r="A193" i="5"/>
  <c r="M192" i="5"/>
  <c r="H192" i="5"/>
  <c r="E192" i="5"/>
  <c r="D192" i="5"/>
  <c r="C192" i="5"/>
  <c r="W192" i="5" s="1"/>
  <c r="I192" i="5" s="1"/>
  <c r="B192" i="5"/>
  <c r="U192" i="5" s="1"/>
  <c r="A192" i="5"/>
  <c r="M191" i="5"/>
  <c r="H191" i="5"/>
  <c r="E191" i="5"/>
  <c r="D191" i="5"/>
  <c r="C191" i="5"/>
  <c r="W191" i="5" s="1"/>
  <c r="I191" i="5" s="1"/>
  <c r="B191" i="5"/>
  <c r="U191" i="5" s="1"/>
  <c r="AC191" i="5" s="1"/>
  <c r="A191" i="5"/>
  <c r="M190" i="5"/>
  <c r="H190" i="5"/>
  <c r="E190" i="5"/>
  <c r="D190" i="5"/>
  <c r="C190" i="5"/>
  <c r="W190" i="5" s="1"/>
  <c r="I190" i="5" s="1"/>
  <c r="B190" i="5"/>
  <c r="U190" i="5" s="1"/>
  <c r="A190" i="5"/>
  <c r="M189" i="5"/>
  <c r="H189" i="5"/>
  <c r="E189" i="5"/>
  <c r="D189" i="5"/>
  <c r="C189" i="5"/>
  <c r="W189" i="5" s="1"/>
  <c r="I189" i="5" s="1"/>
  <c r="B189" i="5"/>
  <c r="U189" i="5" s="1"/>
  <c r="AC189" i="5" s="1"/>
  <c r="A189" i="5"/>
  <c r="M188" i="5"/>
  <c r="H188" i="5"/>
  <c r="E188" i="5"/>
  <c r="D188" i="5"/>
  <c r="C188" i="5"/>
  <c r="W188" i="5" s="1"/>
  <c r="I188" i="5" s="1"/>
  <c r="B188" i="5"/>
  <c r="U188" i="5" s="1"/>
  <c r="A188" i="5"/>
  <c r="M187" i="5"/>
  <c r="H187" i="5"/>
  <c r="E187" i="5"/>
  <c r="D187" i="5"/>
  <c r="C187" i="5"/>
  <c r="W187" i="5" s="1"/>
  <c r="I187" i="5" s="1"/>
  <c r="B187" i="5"/>
  <c r="U187" i="5" s="1"/>
  <c r="AC187" i="5" s="1"/>
  <c r="A187" i="5"/>
  <c r="M186" i="5"/>
  <c r="H186" i="5"/>
  <c r="E186" i="5"/>
  <c r="D186" i="5"/>
  <c r="C186" i="5"/>
  <c r="W186" i="5" s="1"/>
  <c r="I186" i="5" s="1"/>
  <c r="B186" i="5"/>
  <c r="U186" i="5" s="1"/>
  <c r="A186" i="5"/>
  <c r="M185" i="5"/>
  <c r="H185" i="5"/>
  <c r="E185" i="5"/>
  <c r="D185" i="5"/>
  <c r="C185" i="5"/>
  <c r="W185" i="5" s="1"/>
  <c r="I185" i="5" s="1"/>
  <c r="B185" i="5"/>
  <c r="U185" i="5" s="1"/>
  <c r="AC185" i="5" s="1"/>
  <c r="A185" i="5"/>
  <c r="M184" i="5"/>
  <c r="H184" i="5"/>
  <c r="E184" i="5"/>
  <c r="D184" i="5"/>
  <c r="C184" i="5"/>
  <c r="W184" i="5" s="1"/>
  <c r="I184" i="5" s="1"/>
  <c r="B184" i="5"/>
  <c r="U184" i="5" s="1"/>
  <c r="A184" i="5"/>
  <c r="M183" i="5"/>
  <c r="H183" i="5"/>
  <c r="E183" i="5"/>
  <c r="D183" i="5"/>
  <c r="C183" i="5"/>
  <c r="W183" i="5" s="1"/>
  <c r="I183" i="5" s="1"/>
  <c r="B183" i="5"/>
  <c r="U183" i="5" s="1"/>
  <c r="AC183" i="5" s="1"/>
  <c r="A183" i="5"/>
  <c r="M182" i="5"/>
  <c r="H182" i="5"/>
  <c r="E182" i="5"/>
  <c r="D182" i="5"/>
  <c r="C182" i="5"/>
  <c r="W182" i="5" s="1"/>
  <c r="I182" i="5" s="1"/>
  <c r="B182" i="5"/>
  <c r="U182" i="5" s="1"/>
  <c r="A182" i="5"/>
  <c r="M181" i="5"/>
  <c r="H181" i="5"/>
  <c r="E181" i="5"/>
  <c r="D181" i="5"/>
  <c r="C181" i="5"/>
  <c r="W181" i="5" s="1"/>
  <c r="I181" i="5" s="1"/>
  <c r="B181" i="5"/>
  <c r="U181" i="5" s="1"/>
  <c r="AC181" i="5" s="1"/>
  <c r="A181" i="5"/>
  <c r="M180" i="5"/>
  <c r="H180" i="5"/>
  <c r="E180" i="5"/>
  <c r="D180" i="5"/>
  <c r="C180" i="5"/>
  <c r="W180" i="5" s="1"/>
  <c r="I180" i="5" s="1"/>
  <c r="B180" i="5"/>
  <c r="U180" i="5" s="1"/>
  <c r="A180" i="5"/>
  <c r="M179" i="5"/>
  <c r="H179" i="5"/>
  <c r="E179" i="5"/>
  <c r="D179" i="5"/>
  <c r="C179" i="5"/>
  <c r="W179" i="5" s="1"/>
  <c r="I179" i="5" s="1"/>
  <c r="B179" i="5"/>
  <c r="U179" i="5" s="1"/>
  <c r="AC179" i="5" s="1"/>
  <c r="A179" i="5"/>
  <c r="M178" i="5"/>
  <c r="H178" i="5"/>
  <c r="E178" i="5"/>
  <c r="D178" i="5"/>
  <c r="C178" i="5"/>
  <c r="W178" i="5" s="1"/>
  <c r="I178" i="5" s="1"/>
  <c r="B178" i="5"/>
  <c r="U178" i="5" s="1"/>
  <c r="A178" i="5"/>
  <c r="M177" i="5"/>
  <c r="H177" i="5"/>
  <c r="E177" i="5"/>
  <c r="D177" i="5"/>
  <c r="C177" i="5"/>
  <c r="W177" i="5" s="1"/>
  <c r="I177" i="5" s="1"/>
  <c r="B177" i="5"/>
  <c r="U177" i="5" s="1"/>
  <c r="AC177" i="5" s="1"/>
  <c r="A177" i="5"/>
  <c r="M176" i="5"/>
  <c r="H176" i="5"/>
  <c r="E176" i="5"/>
  <c r="D176" i="5"/>
  <c r="C176" i="5"/>
  <c r="W176" i="5" s="1"/>
  <c r="I176" i="5" s="1"/>
  <c r="B176" i="5"/>
  <c r="U176" i="5" s="1"/>
  <c r="A176" i="5"/>
  <c r="M175" i="5"/>
  <c r="H175" i="5"/>
  <c r="E175" i="5"/>
  <c r="D175" i="5"/>
  <c r="C175" i="5"/>
  <c r="W175" i="5" s="1"/>
  <c r="I175" i="5" s="1"/>
  <c r="B175" i="5"/>
  <c r="U175" i="5" s="1"/>
  <c r="AC175" i="5" s="1"/>
  <c r="A175" i="5"/>
  <c r="M174" i="5"/>
  <c r="H174" i="5"/>
  <c r="E174" i="5"/>
  <c r="D174" i="5"/>
  <c r="C174" i="5"/>
  <c r="W174" i="5" s="1"/>
  <c r="I174" i="5" s="1"/>
  <c r="B174" i="5"/>
  <c r="U174" i="5" s="1"/>
  <c r="A174" i="5"/>
  <c r="M173" i="5"/>
  <c r="H173" i="5"/>
  <c r="E173" i="5"/>
  <c r="D173" i="5"/>
  <c r="C173" i="5"/>
  <c r="W173" i="5" s="1"/>
  <c r="I173" i="5" s="1"/>
  <c r="B173" i="5"/>
  <c r="U173" i="5" s="1"/>
  <c r="AC173" i="5" s="1"/>
  <c r="A173" i="5"/>
  <c r="M172" i="5"/>
  <c r="H172" i="5"/>
  <c r="E172" i="5"/>
  <c r="D172" i="5"/>
  <c r="C172" i="5"/>
  <c r="W172" i="5" s="1"/>
  <c r="I172" i="5" s="1"/>
  <c r="B172" i="5"/>
  <c r="U172" i="5" s="1"/>
  <c r="A172" i="5"/>
  <c r="M171" i="5"/>
  <c r="H171" i="5"/>
  <c r="E171" i="5"/>
  <c r="D171" i="5"/>
  <c r="C171" i="5"/>
  <c r="W171" i="5" s="1"/>
  <c r="I171" i="5" s="1"/>
  <c r="B171" i="5"/>
  <c r="U171" i="5" s="1"/>
  <c r="AC171" i="5" s="1"/>
  <c r="A171" i="5"/>
  <c r="M170" i="5"/>
  <c r="H170" i="5"/>
  <c r="E170" i="5"/>
  <c r="D170" i="5"/>
  <c r="C170" i="5"/>
  <c r="W170" i="5" s="1"/>
  <c r="I170" i="5" s="1"/>
  <c r="B170" i="5"/>
  <c r="U170" i="5" s="1"/>
  <c r="A170" i="5"/>
  <c r="M169" i="5"/>
  <c r="H169" i="5"/>
  <c r="E169" i="5"/>
  <c r="D169" i="5"/>
  <c r="C169" i="5"/>
  <c r="W169" i="5" s="1"/>
  <c r="I169" i="5" s="1"/>
  <c r="B169" i="5"/>
  <c r="U169" i="5" s="1"/>
  <c r="AC169" i="5" s="1"/>
  <c r="A169" i="5"/>
  <c r="M168" i="5"/>
  <c r="H168" i="5"/>
  <c r="E168" i="5"/>
  <c r="D168" i="5"/>
  <c r="C168" i="5"/>
  <c r="W168" i="5" s="1"/>
  <c r="I168" i="5" s="1"/>
  <c r="B168" i="5"/>
  <c r="U168" i="5" s="1"/>
  <c r="A168" i="5"/>
  <c r="M167" i="5"/>
  <c r="H167" i="5"/>
  <c r="E167" i="5"/>
  <c r="D167" i="5"/>
  <c r="C167" i="5"/>
  <c r="W167" i="5" s="1"/>
  <c r="I167" i="5" s="1"/>
  <c r="B167" i="5"/>
  <c r="U167" i="5" s="1"/>
  <c r="AC167" i="5" s="1"/>
  <c r="A167" i="5"/>
  <c r="M166" i="5"/>
  <c r="H166" i="5"/>
  <c r="E166" i="5"/>
  <c r="D166" i="5"/>
  <c r="C166" i="5"/>
  <c r="W166" i="5" s="1"/>
  <c r="I166" i="5" s="1"/>
  <c r="B166" i="5"/>
  <c r="U166" i="5" s="1"/>
  <c r="A166" i="5"/>
  <c r="M165" i="5"/>
  <c r="H165" i="5"/>
  <c r="E165" i="5"/>
  <c r="D165" i="5"/>
  <c r="C165" i="5"/>
  <c r="W165" i="5" s="1"/>
  <c r="I165" i="5" s="1"/>
  <c r="B165" i="5"/>
  <c r="U165" i="5" s="1"/>
  <c r="AC165" i="5" s="1"/>
  <c r="A165" i="5"/>
  <c r="M164" i="5"/>
  <c r="H164" i="5"/>
  <c r="E164" i="5"/>
  <c r="D164" i="5"/>
  <c r="C164" i="5"/>
  <c r="W164" i="5" s="1"/>
  <c r="I164" i="5" s="1"/>
  <c r="B164" i="5"/>
  <c r="U164" i="5" s="1"/>
  <c r="A164" i="5"/>
  <c r="M163" i="5"/>
  <c r="H163" i="5"/>
  <c r="E163" i="5"/>
  <c r="D163" i="5"/>
  <c r="C163" i="5"/>
  <c r="W163" i="5" s="1"/>
  <c r="I163" i="5" s="1"/>
  <c r="B163" i="5"/>
  <c r="U163" i="5" s="1"/>
  <c r="AC163" i="5" s="1"/>
  <c r="A163" i="5"/>
  <c r="M162" i="5"/>
  <c r="H162" i="5"/>
  <c r="E162" i="5"/>
  <c r="D162" i="5"/>
  <c r="C162" i="5"/>
  <c r="W162" i="5" s="1"/>
  <c r="I162" i="5" s="1"/>
  <c r="B162" i="5"/>
  <c r="U162" i="5" s="1"/>
  <c r="A162" i="5"/>
  <c r="M161" i="5"/>
  <c r="H161" i="5"/>
  <c r="E161" i="5"/>
  <c r="D161" i="5"/>
  <c r="C161" i="5"/>
  <c r="W161" i="5" s="1"/>
  <c r="I161" i="5" s="1"/>
  <c r="B161" i="5"/>
  <c r="U161" i="5" s="1"/>
  <c r="AC161" i="5" s="1"/>
  <c r="A161" i="5"/>
  <c r="M160" i="5"/>
  <c r="H160" i="5"/>
  <c r="E160" i="5"/>
  <c r="D160" i="5"/>
  <c r="C160" i="5"/>
  <c r="W160" i="5" s="1"/>
  <c r="I160" i="5" s="1"/>
  <c r="B160" i="5"/>
  <c r="U160" i="5" s="1"/>
  <c r="A160" i="5"/>
  <c r="M159" i="5"/>
  <c r="H159" i="5"/>
  <c r="E159" i="5"/>
  <c r="D159" i="5"/>
  <c r="C159" i="5"/>
  <c r="W159" i="5" s="1"/>
  <c r="I159" i="5" s="1"/>
  <c r="B159" i="5"/>
  <c r="U159" i="5" s="1"/>
  <c r="AC159" i="5" s="1"/>
  <c r="A159" i="5"/>
  <c r="M158" i="5"/>
  <c r="H158" i="5"/>
  <c r="E158" i="5"/>
  <c r="D158" i="5"/>
  <c r="C158" i="5"/>
  <c r="W158" i="5" s="1"/>
  <c r="I158" i="5" s="1"/>
  <c r="B158" i="5"/>
  <c r="U158" i="5" s="1"/>
  <c r="A158" i="5"/>
  <c r="M157" i="5"/>
  <c r="H157" i="5"/>
  <c r="E157" i="5"/>
  <c r="D157" i="5"/>
  <c r="C157" i="5"/>
  <c r="W157" i="5" s="1"/>
  <c r="I157" i="5" s="1"/>
  <c r="B157" i="5"/>
  <c r="U157" i="5" s="1"/>
  <c r="AC157" i="5" s="1"/>
  <c r="A157" i="5"/>
  <c r="M156" i="5"/>
  <c r="H156" i="5"/>
  <c r="E156" i="5"/>
  <c r="D156" i="5"/>
  <c r="C156" i="5"/>
  <c r="W156" i="5" s="1"/>
  <c r="I156" i="5" s="1"/>
  <c r="B156" i="5"/>
  <c r="U156" i="5" s="1"/>
  <c r="A156" i="5"/>
  <c r="M155" i="5"/>
  <c r="H155" i="5"/>
  <c r="E155" i="5"/>
  <c r="D155" i="5"/>
  <c r="C155" i="5"/>
  <c r="W155" i="5" s="1"/>
  <c r="I155" i="5" s="1"/>
  <c r="B155" i="5"/>
  <c r="U155" i="5" s="1"/>
  <c r="AC155" i="5" s="1"/>
  <c r="A155" i="5"/>
  <c r="M154" i="5"/>
  <c r="H154" i="5"/>
  <c r="E154" i="5"/>
  <c r="D154" i="5"/>
  <c r="C154" i="5"/>
  <c r="W154" i="5" s="1"/>
  <c r="I154" i="5" s="1"/>
  <c r="B154" i="5"/>
  <c r="U154" i="5" s="1"/>
  <c r="A154" i="5"/>
  <c r="M153" i="5"/>
  <c r="H153" i="5"/>
  <c r="E153" i="5"/>
  <c r="D153" i="5"/>
  <c r="C153" i="5"/>
  <c r="W153" i="5" s="1"/>
  <c r="I153" i="5" s="1"/>
  <c r="B153" i="5"/>
  <c r="U153" i="5" s="1"/>
  <c r="AC153" i="5" s="1"/>
  <c r="A153" i="5"/>
  <c r="M152" i="5"/>
  <c r="H152" i="5"/>
  <c r="E152" i="5"/>
  <c r="D152" i="5"/>
  <c r="C152" i="5"/>
  <c r="W152" i="5" s="1"/>
  <c r="I152" i="5" s="1"/>
  <c r="B152" i="5"/>
  <c r="U152" i="5" s="1"/>
  <c r="A152" i="5"/>
  <c r="M151" i="5"/>
  <c r="H151" i="5"/>
  <c r="E151" i="5"/>
  <c r="D151" i="5"/>
  <c r="C151" i="5"/>
  <c r="W151" i="5" s="1"/>
  <c r="I151" i="5" s="1"/>
  <c r="B151" i="5"/>
  <c r="U151" i="5" s="1"/>
  <c r="AC151" i="5" s="1"/>
  <c r="A151" i="5"/>
  <c r="M150" i="5"/>
  <c r="H150" i="5"/>
  <c r="E150" i="5"/>
  <c r="D150" i="5"/>
  <c r="C150" i="5"/>
  <c r="W150" i="5" s="1"/>
  <c r="I150" i="5" s="1"/>
  <c r="B150" i="5"/>
  <c r="U150" i="5" s="1"/>
  <c r="A150" i="5"/>
  <c r="M149" i="5"/>
  <c r="H149" i="5"/>
  <c r="E149" i="5"/>
  <c r="D149" i="5"/>
  <c r="C149" i="5"/>
  <c r="W149" i="5" s="1"/>
  <c r="I149" i="5" s="1"/>
  <c r="B149" i="5"/>
  <c r="U149" i="5" s="1"/>
  <c r="AC149" i="5" s="1"/>
  <c r="A149" i="5"/>
  <c r="M148" i="5"/>
  <c r="H148" i="5"/>
  <c r="E148" i="5"/>
  <c r="D148" i="5"/>
  <c r="C148" i="5"/>
  <c r="W148" i="5" s="1"/>
  <c r="I148" i="5" s="1"/>
  <c r="B148" i="5"/>
  <c r="U148" i="5" s="1"/>
  <c r="A148" i="5"/>
  <c r="M147" i="5"/>
  <c r="H147" i="5"/>
  <c r="E147" i="5"/>
  <c r="D147" i="5"/>
  <c r="C147" i="5"/>
  <c r="W147" i="5" s="1"/>
  <c r="I147" i="5" s="1"/>
  <c r="B147" i="5"/>
  <c r="U147" i="5" s="1"/>
  <c r="AC147" i="5" s="1"/>
  <c r="A147" i="5"/>
  <c r="M146" i="5"/>
  <c r="H146" i="5"/>
  <c r="E146" i="5"/>
  <c r="D146" i="5"/>
  <c r="C146" i="5"/>
  <c r="W146" i="5" s="1"/>
  <c r="I146" i="5" s="1"/>
  <c r="B146" i="5"/>
  <c r="U146" i="5" s="1"/>
  <c r="A146" i="5"/>
  <c r="M145" i="5"/>
  <c r="H145" i="5"/>
  <c r="E145" i="5"/>
  <c r="D145" i="5"/>
  <c r="C145" i="5"/>
  <c r="W145" i="5" s="1"/>
  <c r="I145" i="5" s="1"/>
  <c r="B145" i="5"/>
  <c r="U145" i="5" s="1"/>
  <c r="AC145" i="5" s="1"/>
  <c r="A145" i="5"/>
  <c r="M144" i="5"/>
  <c r="H144" i="5"/>
  <c r="E144" i="5"/>
  <c r="D144" i="5"/>
  <c r="C144" i="5"/>
  <c r="W144" i="5" s="1"/>
  <c r="I144" i="5" s="1"/>
  <c r="B144" i="5"/>
  <c r="U144" i="5" s="1"/>
  <c r="A144" i="5"/>
  <c r="M143" i="5"/>
  <c r="H143" i="5"/>
  <c r="E143" i="5"/>
  <c r="D143" i="5"/>
  <c r="C143" i="5"/>
  <c r="W143" i="5" s="1"/>
  <c r="I143" i="5" s="1"/>
  <c r="B143" i="5"/>
  <c r="U143" i="5" s="1"/>
  <c r="AC143" i="5" s="1"/>
  <c r="A143" i="5"/>
  <c r="M142" i="5"/>
  <c r="H142" i="5"/>
  <c r="E142" i="5"/>
  <c r="D142" i="5"/>
  <c r="C142" i="5"/>
  <c r="W142" i="5" s="1"/>
  <c r="I142" i="5" s="1"/>
  <c r="B142" i="5"/>
  <c r="U142" i="5" s="1"/>
  <c r="A142" i="5"/>
  <c r="M141" i="5"/>
  <c r="H141" i="5"/>
  <c r="E141" i="5"/>
  <c r="D141" i="5"/>
  <c r="C141" i="5"/>
  <c r="W141" i="5" s="1"/>
  <c r="I141" i="5" s="1"/>
  <c r="B141" i="5"/>
  <c r="U141" i="5" s="1"/>
  <c r="AC141" i="5" s="1"/>
  <c r="A141" i="5"/>
  <c r="M140" i="5"/>
  <c r="H140" i="5"/>
  <c r="E140" i="5"/>
  <c r="D140" i="5"/>
  <c r="C140" i="5"/>
  <c r="W140" i="5" s="1"/>
  <c r="I140" i="5" s="1"/>
  <c r="B140" i="5"/>
  <c r="U140" i="5" s="1"/>
  <c r="A140" i="5"/>
  <c r="M139" i="5"/>
  <c r="H139" i="5"/>
  <c r="E139" i="5"/>
  <c r="D139" i="5"/>
  <c r="C139" i="5"/>
  <c r="W139" i="5" s="1"/>
  <c r="I139" i="5" s="1"/>
  <c r="B139" i="5"/>
  <c r="U139" i="5" s="1"/>
  <c r="AC139" i="5" s="1"/>
  <c r="A139" i="5"/>
  <c r="M138" i="5"/>
  <c r="H138" i="5"/>
  <c r="E138" i="5"/>
  <c r="D138" i="5"/>
  <c r="C138" i="5"/>
  <c r="W138" i="5" s="1"/>
  <c r="I138" i="5" s="1"/>
  <c r="B138" i="5"/>
  <c r="U138" i="5" s="1"/>
  <c r="A138" i="5"/>
  <c r="M137" i="5"/>
  <c r="H137" i="5"/>
  <c r="E137" i="5"/>
  <c r="D137" i="5"/>
  <c r="C137" i="5"/>
  <c r="W137" i="5" s="1"/>
  <c r="I137" i="5" s="1"/>
  <c r="B137" i="5"/>
  <c r="U137" i="5" s="1"/>
  <c r="AC137" i="5" s="1"/>
  <c r="A137" i="5"/>
  <c r="M136" i="5"/>
  <c r="H136" i="5"/>
  <c r="E136" i="5"/>
  <c r="D136" i="5"/>
  <c r="C136" i="5"/>
  <c r="W136" i="5" s="1"/>
  <c r="I136" i="5" s="1"/>
  <c r="B136" i="5"/>
  <c r="U136" i="5" s="1"/>
  <c r="A136" i="5"/>
  <c r="M135" i="5"/>
  <c r="H135" i="5"/>
  <c r="E135" i="5"/>
  <c r="D135" i="5"/>
  <c r="C135" i="5"/>
  <c r="W135" i="5" s="1"/>
  <c r="I135" i="5" s="1"/>
  <c r="B135" i="5"/>
  <c r="U135" i="5" s="1"/>
  <c r="AC135" i="5" s="1"/>
  <c r="A135" i="5"/>
  <c r="M134" i="5"/>
  <c r="H134" i="5"/>
  <c r="E134" i="5"/>
  <c r="D134" i="5"/>
  <c r="C134" i="5"/>
  <c r="W134" i="5" s="1"/>
  <c r="I134" i="5" s="1"/>
  <c r="B134" i="5"/>
  <c r="U134" i="5" s="1"/>
  <c r="A134" i="5"/>
  <c r="M133" i="5"/>
  <c r="H133" i="5"/>
  <c r="E133" i="5"/>
  <c r="D133" i="5"/>
  <c r="C133" i="5"/>
  <c r="W133" i="5" s="1"/>
  <c r="I133" i="5" s="1"/>
  <c r="B133" i="5"/>
  <c r="U133" i="5" s="1"/>
  <c r="AC133" i="5" s="1"/>
  <c r="A133" i="5"/>
  <c r="M132" i="5"/>
  <c r="H132" i="5"/>
  <c r="E132" i="5"/>
  <c r="D132" i="5"/>
  <c r="C132" i="5"/>
  <c r="W132" i="5" s="1"/>
  <c r="I132" i="5" s="1"/>
  <c r="B132" i="5"/>
  <c r="U132" i="5" s="1"/>
  <c r="A132" i="5"/>
  <c r="M131" i="5"/>
  <c r="H131" i="5"/>
  <c r="E131" i="5"/>
  <c r="D131" i="5"/>
  <c r="C131" i="5"/>
  <c r="W131" i="5" s="1"/>
  <c r="I131" i="5" s="1"/>
  <c r="B131" i="5"/>
  <c r="U131" i="5" s="1"/>
  <c r="AC131" i="5" s="1"/>
  <c r="A131" i="5"/>
  <c r="M130" i="5"/>
  <c r="H130" i="5"/>
  <c r="E130" i="5"/>
  <c r="D130" i="5"/>
  <c r="C130" i="5"/>
  <c r="W130" i="5" s="1"/>
  <c r="I130" i="5" s="1"/>
  <c r="B130" i="5"/>
  <c r="U130" i="5" s="1"/>
  <c r="A130" i="5"/>
  <c r="M129" i="5"/>
  <c r="H129" i="5"/>
  <c r="E129" i="5"/>
  <c r="D129" i="5"/>
  <c r="C129" i="5"/>
  <c r="W129" i="5" s="1"/>
  <c r="I129" i="5" s="1"/>
  <c r="B129" i="5"/>
  <c r="U129" i="5" s="1"/>
  <c r="AC129" i="5" s="1"/>
  <c r="A129" i="5"/>
  <c r="M128" i="5"/>
  <c r="H128" i="5"/>
  <c r="E128" i="5"/>
  <c r="D128" i="5"/>
  <c r="C128" i="5"/>
  <c r="W128" i="5" s="1"/>
  <c r="I128" i="5" s="1"/>
  <c r="B128" i="5"/>
  <c r="U128" i="5" s="1"/>
  <c r="A128" i="5"/>
  <c r="M127" i="5"/>
  <c r="H127" i="5"/>
  <c r="E127" i="5"/>
  <c r="D127" i="5"/>
  <c r="C127" i="5"/>
  <c r="W127" i="5" s="1"/>
  <c r="I127" i="5" s="1"/>
  <c r="B127" i="5"/>
  <c r="U127" i="5" s="1"/>
  <c r="AC127" i="5" s="1"/>
  <c r="A127" i="5"/>
  <c r="M126" i="5"/>
  <c r="H126" i="5"/>
  <c r="E126" i="5"/>
  <c r="D126" i="5"/>
  <c r="C126" i="5"/>
  <c r="W126" i="5" s="1"/>
  <c r="I126" i="5" s="1"/>
  <c r="B126" i="5"/>
  <c r="U126" i="5" s="1"/>
  <c r="A126" i="5"/>
  <c r="M125" i="5"/>
  <c r="H125" i="5"/>
  <c r="E125" i="5"/>
  <c r="D125" i="5"/>
  <c r="C125" i="5"/>
  <c r="W125" i="5" s="1"/>
  <c r="I125" i="5" s="1"/>
  <c r="B125" i="5"/>
  <c r="U125" i="5" s="1"/>
  <c r="AC125" i="5" s="1"/>
  <c r="A125" i="5"/>
  <c r="M124" i="5"/>
  <c r="H124" i="5"/>
  <c r="E124" i="5"/>
  <c r="D124" i="5"/>
  <c r="C124" i="5"/>
  <c r="W124" i="5" s="1"/>
  <c r="I124" i="5" s="1"/>
  <c r="B124" i="5"/>
  <c r="U124" i="5" s="1"/>
  <c r="A124" i="5"/>
  <c r="M123" i="5"/>
  <c r="H123" i="5"/>
  <c r="E123" i="5"/>
  <c r="D123" i="5"/>
  <c r="C123" i="5"/>
  <c r="W123" i="5" s="1"/>
  <c r="I123" i="5" s="1"/>
  <c r="B123" i="5"/>
  <c r="U123" i="5" s="1"/>
  <c r="AC123" i="5" s="1"/>
  <c r="A123" i="5"/>
  <c r="M122" i="5"/>
  <c r="H122" i="5"/>
  <c r="E122" i="5"/>
  <c r="D122" i="5"/>
  <c r="C122" i="5"/>
  <c r="W122" i="5" s="1"/>
  <c r="I122" i="5" s="1"/>
  <c r="B122" i="5"/>
  <c r="U122" i="5" s="1"/>
  <c r="A122" i="5"/>
  <c r="M121" i="5"/>
  <c r="H121" i="5"/>
  <c r="E121" i="5"/>
  <c r="D121" i="5"/>
  <c r="C121" i="5"/>
  <c r="W121" i="5" s="1"/>
  <c r="I121" i="5" s="1"/>
  <c r="B121" i="5"/>
  <c r="U121" i="5" s="1"/>
  <c r="AC121" i="5" s="1"/>
  <c r="A121" i="5"/>
  <c r="M120" i="5"/>
  <c r="H120" i="5"/>
  <c r="E120" i="5"/>
  <c r="D120" i="5"/>
  <c r="C120" i="5"/>
  <c r="W120" i="5" s="1"/>
  <c r="I120" i="5" s="1"/>
  <c r="B120" i="5"/>
  <c r="U120" i="5" s="1"/>
  <c r="A120" i="5"/>
  <c r="M119" i="5"/>
  <c r="H119" i="5"/>
  <c r="E119" i="5"/>
  <c r="D119" i="5"/>
  <c r="C119" i="5"/>
  <c r="W119" i="5" s="1"/>
  <c r="I119" i="5" s="1"/>
  <c r="B119" i="5"/>
  <c r="U119" i="5" s="1"/>
  <c r="AC119" i="5" s="1"/>
  <c r="A119" i="5"/>
  <c r="M118" i="5"/>
  <c r="H118" i="5"/>
  <c r="E118" i="5"/>
  <c r="D118" i="5"/>
  <c r="C118" i="5"/>
  <c r="W118" i="5" s="1"/>
  <c r="I118" i="5" s="1"/>
  <c r="B118" i="5"/>
  <c r="U118" i="5" s="1"/>
  <c r="A118" i="5"/>
  <c r="M117" i="5"/>
  <c r="H117" i="5"/>
  <c r="E117" i="5"/>
  <c r="D117" i="5"/>
  <c r="C117" i="5"/>
  <c r="W117" i="5" s="1"/>
  <c r="I117" i="5" s="1"/>
  <c r="B117" i="5"/>
  <c r="U117" i="5" s="1"/>
  <c r="AC117" i="5" s="1"/>
  <c r="A117" i="5"/>
  <c r="M116" i="5"/>
  <c r="H116" i="5"/>
  <c r="E116" i="5"/>
  <c r="D116" i="5"/>
  <c r="C116" i="5"/>
  <c r="W116" i="5" s="1"/>
  <c r="I116" i="5" s="1"/>
  <c r="B116" i="5"/>
  <c r="U116" i="5" s="1"/>
  <c r="A116" i="5"/>
  <c r="M115" i="5"/>
  <c r="H115" i="5"/>
  <c r="E115" i="5"/>
  <c r="D115" i="5"/>
  <c r="C115" i="5"/>
  <c r="W115" i="5" s="1"/>
  <c r="I115" i="5" s="1"/>
  <c r="B115" i="5"/>
  <c r="U115" i="5" s="1"/>
  <c r="AC115" i="5" s="1"/>
  <c r="A115" i="5"/>
  <c r="M114" i="5"/>
  <c r="H114" i="5"/>
  <c r="E114" i="5"/>
  <c r="D114" i="5"/>
  <c r="C114" i="5"/>
  <c r="W114" i="5" s="1"/>
  <c r="I114" i="5" s="1"/>
  <c r="B114" i="5"/>
  <c r="U114" i="5" s="1"/>
  <c r="A114" i="5"/>
  <c r="M113" i="5"/>
  <c r="H113" i="5"/>
  <c r="E113" i="5"/>
  <c r="D113" i="5"/>
  <c r="C113" i="5"/>
  <c r="W113" i="5" s="1"/>
  <c r="I113" i="5" s="1"/>
  <c r="B113" i="5"/>
  <c r="U113" i="5" s="1"/>
  <c r="AC113" i="5" s="1"/>
  <c r="A113" i="5"/>
  <c r="M112" i="5"/>
  <c r="H112" i="5"/>
  <c r="E112" i="5"/>
  <c r="D112" i="5"/>
  <c r="C112" i="5"/>
  <c r="W112" i="5" s="1"/>
  <c r="I112" i="5" s="1"/>
  <c r="B112" i="5"/>
  <c r="U112" i="5" s="1"/>
  <c r="A112" i="5"/>
  <c r="M111" i="5"/>
  <c r="H111" i="5"/>
  <c r="E111" i="5"/>
  <c r="D111" i="5"/>
  <c r="C111" i="5"/>
  <c r="W111" i="5" s="1"/>
  <c r="I111" i="5" s="1"/>
  <c r="B111" i="5"/>
  <c r="U111" i="5" s="1"/>
  <c r="AC111" i="5" s="1"/>
  <c r="A111" i="5"/>
  <c r="M110" i="5"/>
  <c r="H110" i="5"/>
  <c r="E110" i="5"/>
  <c r="D110" i="5"/>
  <c r="C110" i="5"/>
  <c r="W110" i="5" s="1"/>
  <c r="I110" i="5" s="1"/>
  <c r="B110" i="5"/>
  <c r="U110" i="5" s="1"/>
  <c r="A110" i="5"/>
  <c r="M109" i="5"/>
  <c r="H109" i="5"/>
  <c r="E109" i="5"/>
  <c r="D109" i="5"/>
  <c r="C109" i="5"/>
  <c r="W109" i="5" s="1"/>
  <c r="I109" i="5" s="1"/>
  <c r="B109" i="5"/>
  <c r="U109" i="5" s="1"/>
  <c r="AC109" i="5" s="1"/>
  <c r="A109" i="5"/>
  <c r="M108" i="5"/>
  <c r="H108" i="5"/>
  <c r="E108" i="5"/>
  <c r="D108" i="5"/>
  <c r="C108" i="5"/>
  <c r="W108" i="5" s="1"/>
  <c r="I108" i="5" s="1"/>
  <c r="B108" i="5"/>
  <c r="U108" i="5" s="1"/>
  <c r="A108" i="5"/>
  <c r="M107" i="5"/>
  <c r="H107" i="5"/>
  <c r="E107" i="5"/>
  <c r="D107" i="5"/>
  <c r="C107" i="5"/>
  <c r="W107" i="5" s="1"/>
  <c r="I107" i="5" s="1"/>
  <c r="B107" i="5"/>
  <c r="U107" i="5" s="1"/>
  <c r="AC107" i="5" s="1"/>
  <c r="A107" i="5"/>
  <c r="M106" i="5"/>
  <c r="H106" i="5"/>
  <c r="E106" i="5"/>
  <c r="D106" i="5"/>
  <c r="C106" i="5"/>
  <c r="W106" i="5" s="1"/>
  <c r="I106" i="5" s="1"/>
  <c r="B106" i="5"/>
  <c r="U106" i="5" s="1"/>
  <c r="A106" i="5"/>
  <c r="M105" i="5"/>
  <c r="H105" i="5"/>
  <c r="E105" i="5"/>
  <c r="D105" i="5"/>
  <c r="C105" i="5"/>
  <c r="W105" i="5" s="1"/>
  <c r="I105" i="5" s="1"/>
  <c r="B105" i="5"/>
  <c r="U105" i="5" s="1"/>
  <c r="AC105" i="5" s="1"/>
  <c r="A105" i="5"/>
  <c r="M104" i="5"/>
  <c r="H104" i="5"/>
  <c r="E104" i="5"/>
  <c r="D104" i="5"/>
  <c r="C104" i="5"/>
  <c r="W104" i="5" s="1"/>
  <c r="I104" i="5" s="1"/>
  <c r="B104" i="5"/>
  <c r="U104" i="5" s="1"/>
  <c r="A104" i="5"/>
  <c r="M103" i="5"/>
  <c r="H103" i="5"/>
  <c r="E103" i="5"/>
  <c r="D103" i="5"/>
  <c r="C103" i="5"/>
  <c r="W103" i="5" s="1"/>
  <c r="I103" i="5" s="1"/>
  <c r="B103" i="5"/>
  <c r="U103" i="5" s="1"/>
  <c r="AC103" i="5" s="1"/>
  <c r="A103" i="5"/>
  <c r="M102" i="5"/>
  <c r="H102" i="5"/>
  <c r="E102" i="5"/>
  <c r="D102" i="5"/>
  <c r="C102" i="5"/>
  <c r="W102" i="5" s="1"/>
  <c r="I102" i="5" s="1"/>
  <c r="B102" i="5"/>
  <c r="U102" i="5" s="1"/>
  <c r="A102" i="5"/>
  <c r="M101" i="5"/>
  <c r="H101" i="5"/>
  <c r="E101" i="5"/>
  <c r="D101" i="5"/>
  <c r="C101" i="5"/>
  <c r="W101" i="5" s="1"/>
  <c r="I101" i="5" s="1"/>
  <c r="B101" i="5"/>
  <c r="U101" i="5" s="1"/>
  <c r="AC101" i="5" s="1"/>
  <c r="A101" i="5"/>
  <c r="M100" i="5"/>
  <c r="H100" i="5"/>
  <c r="E100" i="5"/>
  <c r="D100" i="5"/>
  <c r="C100" i="5"/>
  <c r="W100" i="5" s="1"/>
  <c r="I100" i="5" s="1"/>
  <c r="B100" i="5"/>
  <c r="U100" i="5" s="1"/>
  <c r="A100" i="5"/>
  <c r="M99" i="5"/>
  <c r="H99" i="5"/>
  <c r="E99" i="5"/>
  <c r="D99" i="5"/>
  <c r="C99" i="5"/>
  <c r="W99" i="5" s="1"/>
  <c r="I99" i="5" s="1"/>
  <c r="B99" i="5"/>
  <c r="U99" i="5" s="1"/>
  <c r="AC99" i="5" s="1"/>
  <c r="A99" i="5"/>
  <c r="M98" i="5"/>
  <c r="H98" i="5"/>
  <c r="E98" i="5"/>
  <c r="D98" i="5"/>
  <c r="C98" i="5"/>
  <c r="W98" i="5" s="1"/>
  <c r="I98" i="5" s="1"/>
  <c r="B98" i="5"/>
  <c r="U98" i="5" s="1"/>
  <c r="A98" i="5"/>
  <c r="M97" i="5"/>
  <c r="H97" i="5"/>
  <c r="E97" i="5"/>
  <c r="D97" i="5"/>
  <c r="C97" i="5"/>
  <c r="W97" i="5" s="1"/>
  <c r="I97" i="5" s="1"/>
  <c r="B97" i="5"/>
  <c r="U97" i="5" s="1"/>
  <c r="AC97" i="5" s="1"/>
  <c r="A97" i="5"/>
  <c r="M96" i="5"/>
  <c r="H96" i="5"/>
  <c r="E96" i="5"/>
  <c r="D96" i="5"/>
  <c r="C96" i="5"/>
  <c r="W96" i="5" s="1"/>
  <c r="I96" i="5" s="1"/>
  <c r="B96" i="5"/>
  <c r="U96" i="5" s="1"/>
  <c r="A96" i="5"/>
  <c r="M95" i="5"/>
  <c r="H95" i="5"/>
  <c r="E95" i="5"/>
  <c r="D95" i="5"/>
  <c r="C95" i="5"/>
  <c r="W95" i="5" s="1"/>
  <c r="I95" i="5" s="1"/>
  <c r="B95" i="5"/>
  <c r="U95" i="5" s="1"/>
  <c r="AC95" i="5" s="1"/>
  <c r="A95" i="5"/>
  <c r="M94" i="5"/>
  <c r="H94" i="5"/>
  <c r="E94" i="5"/>
  <c r="D94" i="5"/>
  <c r="C94" i="5"/>
  <c r="W94" i="5" s="1"/>
  <c r="I94" i="5" s="1"/>
  <c r="B94" i="5"/>
  <c r="U94" i="5" s="1"/>
  <c r="A94" i="5"/>
  <c r="M93" i="5"/>
  <c r="H93" i="5"/>
  <c r="E93" i="5"/>
  <c r="D93" i="5"/>
  <c r="C93" i="5"/>
  <c r="W93" i="5" s="1"/>
  <c r="I93" i="5" s="1"/>
  <c r="B93" i="5"/>
  <c r="U93" i="5" s="1"/>
  <c r="AC93" i="5" s="1"/>
  <c r="A93" i="5"/>
  <c r="M92" i="5"/>
  <c r="H92" i="5"/>
  <c r="E92" i="5"/>
  <c r="D92" i="5"/>
  <c r="C92" i="5"/>
  <c r="W92" i="5" s="1"/>
  <c r="I92" i="5" s="1"/>
  <c r="B92" i="5"/>
  <c r="U92" i="5" s="1"/>
  <c r="A92" i="5"/>
  <c r="M91" i="5"/>
  <c r="H91" i="5"/>
  <c r="E91" i="5"/>
  <c r="D91" i="5"/>
  <c r="C91" i="5"/>
  <c r="W91" i="5" s="1"/>
  <c r="I91" i="5" s="1"/>
  <c r="B91" i="5"/>
  <c r="U91" i="5" s="1"/>
  <c r="AC91" i="5" s="1"/>
  <c r="A91" i="5"/>
  <c r="M90" i="5"/>
  <c r="H90" i="5"/>
  <c r="E90" i="5"/>
  <c r="D90" i="5"/>
  <c r="C90" i="5"/>
  <c r="W90" i="5" s="1"/>
  <c r="I90" i="5" s="1"/>
  <c r="B90" i="5"/>
  <c r="U90" i="5" s="1"/>
  <c r="A90" i="5"/>
  <c r="M89" i="5"/>
  <c r="H89" i="5"/>
  <c r="E89" i="5"/>
  <c r="D89" i="5"/>
  <c r="C89" i="5"/>
  <c r="W89" i="5" s="1"/>
  <c r="I89" i="5" s="1"/>
  <c r="B89" i="5"/>
  <c r="U89" i="5" s="1"/>
  <c r="AC89" i="5" s="1"/>
  <c r="A89" i="5"/>
  <c r="M88" i="5"/>
  <c r="H88" i="5"/>
  <c r="E88" i="5"/>
  <c r="D88" i="5"/>
  <c r="C88" i="5"/>
  <c r="W88" i="5" s="1"/>
  <c r="I88" i="5" s="1"/>
  <c r="B88" i="5"/>
  <c r="U88" i="5" s="1"/>
  <c r="A88" i="5"/>
  <c r="M87" i="5"/>
  <c r="H87" i="5"/>
  <c r="E87" i="5"/>
  <c r="D87" i="5"/>
  <c r="C87" i="5"/>
  <c r="W87" i="5" s="1"/>
  <c r="I87" i="5" s="1"/>
  <c r="B87" i="5"/>
  <c r="U87" i="5" s="1"/>
  <c r="AC87" i="5" s="1"/>
  <c r="A87" i="5"/>
  <c r="M86" i="5"/>
  <c r="H86" i="5"/>
  <c r="E86" i="5"/>
  <c r="D86" i="5"/>
  <c r="C86" i="5"/>
  <c r="W86" i="5" s="1"/>
  <c r="I86" i="5" s="1"/>
  <c r="B86" i="5"/>
  <c r="U86" i="5" s="1"/>
  <c r="A86" i="5"/>
  <c r="M85" i="5"/>
  <c r="H85" i="5"/>
  <c r="E85" i="5"/>
  <c r="D85" i="5"/>
  <c r="C85" i="5"/>
  <c r="W85" i="5" s="1"/>
  <c r="I85" i="5" s="1"/>
  <c r="B85" i="5"/>
  <c r="U85" i="5" s="1"/>
  <c r="AC85" i="5" s="1"/>
  <c r="A85" i="5"/>
  <c r="M84" i="5"/>
  <c r="H84" i="5"/>
  <c r="E84" i="5"/>
  <c r="D84" i="5"/>
  <c r="C84" i="5"/>
  <c r="W84" i="5" s="1"/>
  <c r="I84" i="5" s="1"/>
  <c r="B84" i="5"/>
  <c r="U84" i="5" s="1"/>
  <c r="A84" i="5"/>
  <c r="M83" i="5"/>
  <c r="H83" i="5"/>
  <c r="E83" i="5"/>
  <c r="D83" i="5"/>
  <c r="C83" i="5"/>
  <c r="W83" i="5" s="1"/>
  <c r="I83" i="5" s="1"/>
  <c r="B83" i="5"/>
  <c r="U83" i="5" s="1"/>
  <c r="AC83" i="5" s="1"/>
  <c r="A83" i="5"/>
  <c r="M82" i="5"/>
  <c r="H82" i="5"/>
  <c r="E82" i="5"/>
  <c r="D82" i="5"/>
  <c r="C82" i="5"/>
  <c r="W82" i="5" s="1"/>
  <c r="I82" i="5" s="1"/>
  <c r="B82" i="5"/>
  <c r="U82" i="5" s="1"/>
  <c r="A82" i="5"/>
  <c r="M81" i="5"/>
  <c r="H81" i="5"/>
  <c r="E81" i="5"/>
  <c r="D81" i="5"/>
  <c r="C81" i="5"/>
  <c r="W81" i="5" s="1"/>
  <c r="I81" i="5" s="1"/>
  <c r="B81" i="5"/>
  <c r="U81" i="5" s="1"/>
  <c r="AC81" i="5" s="1"/>
  <c r="A81" i="5"/>
  <c r="M80" i="5"/>
  <c r="H80" i="5"/>
  <c r="E80" i="5"/>
  <c r="D80" i="5"/>
  <c r="C80" i="5"/>
  <c r="W80" i="5" s="1"/>
  <c r="I80" i="5" s="1"/>
  <c r="B80" i="5"/>
  <c r="U80" i="5" s="1"/>
  <c r="AC80" i="5" s="1"/>
  <c r="A80" i="5"/>
  <c r="M79" i="5"/>
  <c r="H79" i="5"/>
  <c r="E79" i="5"/>
  <c r="D79" i="5"/>
  <c r="C79" i="5"/>
  <c r="W79" i="5" s="1"/>
  <c r="I79" i="5" s="1"/>
  <c r="B79" i="5"/>
  <c r="U79" i="5" s="1"/>
  <c r="AC79" i="5" s="1"/>
  <c r="A79" i="5"/>
  <c r="M78" i="5"/>
  <c r="H78" i="5"/>
  <c r="E78" i="5"/>
  <c r="D78" i="5"/>
  <c r="C78" i="5"/>
  <c r="W78" i="5" s="1"/>
  <c r="I78" i="5" s="1"/>
  <c r="B78" i="5"/>
  <c r="U78" i="5" s="1"/>
  <c r="A78" i="5"/>
  <c r="M77" i="5"/>
  <c r="H77" i="5"/>
  <c r="E77" i="5"/>
  <c r="D77" i="5"/>
  <c r="C77" i="5"/>
  <c r="W77" i="5" s="1"/>
  <c r="I77" i="5" s="1"/>
  <c r="B77" i="5"/>
  <c r="U77" i="5" s="1"/>
  <c r="AC77" i="5" s="1"/>
  <c r="A77" i="5"/>
  <c r="M76" i="5"/>
  <c r="H76" i="5"/>
  <c r="E76" i="5"/>
  <c r="D76" i="5"/>
  <c r="C76" i="5"/>
  <c r="W76" i="5" s="1"/>
  <c r="I76" i="5" s="1"/>
  <c r="B76" i="5"/>
  <c r="U76" i="5" s="1"/>
  <c r="AC76" i="5" s="1"/>
  <c r="A76" i="5"/>
  <c r="M75" i="5"/>
  <c r="H75" i="5"/>
  <c r="E75" i="5"/>
  <c r="D75" i="5"/>
  <c r="C75" i="5"/>
  <c r="W75" i="5" s="1"/>
  <c r="I75" i="5" s="1"/>
  <c r="B75" i="5"/>
  <c r="U75" i="5" s="1"/>
  <c r="AC75" i="5" s="1"/>
  <c r="A75" i="5"/>
  <c r="M74" i="5"/>
  <c r="H74" i="5"/>
  <c r="E74" i="5"/>
  <c r="D74" i="5"/>
  <c r="C74" i="5"/>
  <c r="W74" i="5" s="1"/>
  <c r="I74" i="5" s="1"/>
  <c r="B74" i="5"/>
  <c r="U74" i="5" s="1"/>
  <c r="A74" i="5"/>
  <c r="M73" i="5"/>
  <c r="H73" i="5"/>
  <c r="E73" i="5"/>
  <c r="D73" i="5"/>
  <c r="C73" i="5"/>
  <c r="W73" i="5" s="1"/>
  <c r="I73" i="5" s="1"/>
  <c r="B73" i="5"/>
  <c r="U73" i="5" s="1"/>
  <c r="AC73" i="5" s="1"/>
  <c r="A73" i="5"/>
  <c r="M72" i="5"/>
  <c r="H72" i="5"/>
  <c r="E72" i="5"/>
  <c r="D72" i="5"/>
  <c r="C72" i="5"/>
  <c r="W72" i="5" s="1"/>
  <c r="I72" i="5" s="1"/>
  <c r="B72" i="5"/>
  <c r="U72" i="5" s="1"/>
  <c r="AC72" i="5" s="1"/>
  <c r="A72" i="5"/>
  <c r="H71" i="5"/>
  <c r="E71" i="5"/>
  <c r="D71" i="5"/>
  <c r="C71" i="5"/>
  <c r="W71" i="5" s="1"/>
  <c r="I71" i="5" s="1"/>
  <c r="B71" i="5"/>
  <c r="U71" i="5" s="1"/>
  <c r="A71" i="5"/>
  <c r="H70" i="5"/>
  <c r="E70" i="5"/>
  <c r="D70" i="5"/>
  <c r="C70" i="5"/>
  <c r="W70" i="5" s="1"/>
  <c r="I70" i="5" s="1"/>
  <c r="B70" i="5"/>
  <c r="U70" i="5" s="1"/>
  <c r="AC70" i="5" s="1"/>
  <c r="A70" i="5"/>
  <c r="M69" i="5"/>
  <c r="H69" i="5"/>
  <c r="E69" i="5"/>
  <c r="D69" i="5"/>
  <c r="C69" i="5"/>
  <c r="W69" i="5" s="1"/>
  <c r="I69" i="5" s="1"/>
  <c r="B69" i="5"/>
  <c r="U69" i="5" s="1"/>
  <c r="AC69" i="5" s="1"/>
  <c r="A69" i="5"/>
  <c r="M68" i="5"/>
  <c r="H68" i="5"/>
  <c r="E68" i="5"/>
  <c r="D68" i="5"/>
  <c r="C68" i="5"/>
  <c r="W68" i="5" s="1"/>
  <c r="I68" i="5" s="1"/>
  <c r="B68" i="5"/>
  <c r="U68" i="5" s="1"/>
  <c r="A68" i="5"/>
  <c r="M67" i="5"/>
  <c r="H67" i="5"/>
  <c r="E67" i="5"/>
  <c r="D67" i="5"/>
  <c r="C67" i="5"/>
  <c r="W67" i="5" s="1"/>
  <c r="I67" i="5" s="1"/>
  <c r="B67" i="5"/>
  <c r="U67" i="5" s="1"/>
  <c r="AC67" i="5" s="1"/>
  <c r="A67" i="5"/>
  <c r="M66" i="5"/>
  <c r="H66" i="5"/>
  <c r="E66" i="5"/>
  <c r="D66" i="5"/>
  <c r="C66" i="5"/>
  <c r="W66" i="5" s="1"/>
  <c r="I66" i="5" s="1"/>
  <c r="B66" i="5"/>
  <c r="U66" i="5" s="1"/>
  <c r="AC66" i="5" s="1"/>
  <c r="A66" i="5"/>
  <c r="M65" i="5"/>
  <c r="H65" i="5"/>
  <c r="E65" i="5"/>
  <c r="D65" i="5"/>
  <c r="C65" i="5"/>
  <c r="W65" i="5" s="1"/>
  <c r="I65" i="5" s="1"/>
  <c r="B65" i="5"/>
  <c r="U65" i="5" s="1"/>
  <c r="AC65" i="5" s="1"/>
  <c r="A65" i="5"/>
  <c r="M64" i="5"/>
  <c r="H64" i="5"/>
  <c r="E64" i="5"/>
  <c r="D64" i="5"/>
  <c r="C64" i="5"/>
  <c r="W64" i="5" s="1"/>
  <c r="I64" i="5" s="1"/>
  <c r="B64" i="5"/>
  <c r="U64" i="5" s="1"/>
  <c r="A64" i="5"/>
  <c r="M63" i="5"/>
  <c r="H63" i="5"/>
  <c r="E63" i="5"/>
  <c r="D63" i="5"/>
  <c r="C63" i="5"/>
  <c r="W63" i="5" s="1"/>
  <c r="I63" i="5" s="1"/>
  <c r="B63" i="5"/>
  <c r="U63" i="5" s="1"/>
  <c r="AC63" i="5" s="1"/>
  <c r="A63" i="5"/>
  <c r="H62" i="5"/>
  <c r="E62" i="5"/>
  <c r="D62" i="5"/>
  <c r="C62" i="5"/>
  <c r="W62" i="5" s="1"/>
  <c r="I62" i="5" s="1"/>
  <c r="B62" i="5"/>
  <c r="U62" i="5" s="1"/>
  <c r="AC62" i="5" s="1"/>
  <c r="A62" i="5"/>
  <c r="H61" i="5"/>
  <c r="E61" i="5"/>
  <c r="D61" i="5"/>
  <c r="C61" i="5"/>
  <c r="W61" i="5" s="1"/>
  <c r="I61" i="5" s="1"/>
  <c r="B61" i="5"/>
  <c r="U61" i="5" s="1"/>
  <c r="AC61" i="5" s="1"/>
  <c r="A61" i="5"/>
  <c r="M60" i="5"/>
  <c r="H60" i="5"/>
  <c r="E60" i="5"/>
  <c r="D60" i="5"/>
  <c r="C60" i="5"/>
  <c r="W60" i="5" s="1"/>
  <c r="I60" i="5" s="1"/>
  <c r="B60" i="5"/>
  <c r="U60" i="5" s="1"/>
  <c r="AC60" i="5" s="1"/>
  <c r="A60" i="5"/>
  <c r="M59" i="5"/>
  <c r="H59" i="5"/>
  <c r="E59" i="5"/>
  <c r="D59" i="5"/>
  <c r="C59" i="5"/>
  <c r="W59" i="5" s="1"/>
  <c r="I59" i="5" s="1"/>
  <c r="B59" i="5"/>
  <c r="U59" i="5" s="1"/>
  <c r="AC59" i="5" s="1"/>
  <c r="A59" i="5"/>
  <c r="H58" i="5"/>
  <c r="E58" i="5"/>
  <c r="D58" i="5"/>
  <c r="C58" i="5"/>
  <c r="W58" i="5" s="1"/>
  <c r="I58" i="5" s="1"/>
  <c r="B58" i="5"/>
  <c r="U58" i="5" s="1"/>
  <c r="AC58" i="5" s="1"/>
  <c r="A58" i="5"/>
  <c r="H57" i="5"/>
  <c r="E57" i="5"/>
  <c r="D57" i="5"/>
  <c r="C57" i="5"/>
  <c r="W57" i="5" s="1"/>
  <c r="I57" i="5" s="1"/>
  <c r="B57" i="5"/>
  <c r="U57" i="5" s="1"/>
  <c r="AC57" i="5" s="1"/>
  <c r="A57" i="5"/>
  <c r="M56" i="5"/>
  <c r="H56" i="5"/>
  <c r="E56" i="5"/>
  <c r="D56" i="5"/>
  <c r="C56" i="5"/>
  <c r="W56" i="5" s="1"/>
  <c r="I56" i="5" s="1"/>
  <c r="B56" i="5"/>
  <c r="U56" i="5" s="1"/>
  <c r="A56" i="5"/>
  <c r="M55" i="5"/>
  <c r="H55" i="5"/>
  <c r="E55" i="5"/>
  <c r="D55" i="5"/>
  <c r="C55" i="5"/>
  <c r="W55" i="5" s="1"/>
  <c r="I55" i="5" s="1"/>
  <c r="B55" i="5"/>
  <c r="U55" i="5" s="1"/>
  <c r="AC55" i="5" s="1"/>
  <c r="A55" i="5"/>
  <c r="M54" i="5"/>
  <c r="H54" i="5"/>
  <c r="E54" i="5"/>
  <c r="D54" i="5"/>
  <c r="C54" i="5"/>
  <c r="W54" i="5" s="1"/>
  <c r="I54" i="5" s="1"/>
  <c r="B54" i="5"/>
  <c r="U54" i="5" s="1"/>
  <c r="AC54" i="5" s="1"/>
  <c r="A54" i="5"/>
  <c r="M53" i="5"/>
  <c r="H53" i="5"/>
  <c r="E53" i="5"/>
  <c r="D53" i="5"/>
  <c r="C53" i="5"/>
  <c r="W53" i="5" s="1"/>
  <c r="I53" i="5" s="1"/>
  <c r="B53" i="5"/>
  <c r="U53" i="5" s="1"/>
  <c r="AC53" i="5" s="1"/>
  <c r="A53" i="5"/>
  <c r="M52" i="5"/>
  <c r="H52" i="5"/>
  <c r="E52" i="5"/>
  <c r="D52" i="5"/>
  <c r="C52" i="5"/>
  <c r="W52" i="5" s="1"/>
  <c r="I52" i="5" s="1"/>
  <c r="B52" i="5"/>
  <c r="U52" i="5" s="1"/>
  <c r="A52" i="5"/>
  <c r="M51" i="5"/>
  <c r="H51" i="5"/>
  <c r="E51" i="5"/>
  <c r="D51" i="5"/>
  <c r="C51" i="5"/>
  <c r="W51" i="5" s="1"/>
  <c r="I51" i="5" s="1"/>
  <c r="B51" i="5"/>
  <c r="U51" i="5" s="1"/>
  <c r="AC51" i="5" s="1"/>
  <c r="A51" i="5"/>
  <c r="M50" i="5"/>
  <c r="H50" i="5"/>
  <c r="E50" i="5"/>
  <c r="D50" i="5"/>
  <c r="C50" i="5"/>
  <c r="W50" i="5" s="1"/>
  <c r="I50" i="5" s="1"/>
  <c r="B50" i="5"/>
  <c r="U50" i="5" s="1"/>
  <c r="AC50" i="5" s="1"/>
  <c r="A50" i="5"/>
  <c r="M49" i="5"/>
  <c r="H49" i="5"/>
  <c r="E49" i="5"/>
  <c r="D49" i="5"/>
  <c r="C49" i="5"/>
  <c r="W49" i="5" s="1"/>
  <c r="I49" i="5" s="1"/>
  <c r="B49" i="5"/>
  <c r="U49" i="5" s="1"/>
  <c r="AC49" i="5" s="1"/>
  <c r="A49" i="5"/>
  <c r="M48" i="5"/>
  <c r="H48" i="5"/>
  <c r="E48" i="5"/>
  <c r="D48" i="5"/>
  <c r="C48" i="5"/>
  <c r="W48" i="5" s="1"/>
  <c r="I48" i="5" s="1"/>
  <c r="B48" i="5"/>
  <c r="U48" i="5" s="1"/>
  <c r="A48" i="5"/>
  <c r="M47" i="5"/>
  <c r="H47" i="5"/>
  <c r="E47" i="5"/>
  <c r="D47" i="5"/>
  <c r="C47" i="5"/>
  <c r="W47" i="5" s="1"/>
  <c r="I47" i="5" s="1"/>
  <c r="B47" i="5"/>
  <c r="U47" i="5" s="1"/>
  <c r="AC47" i="5" s="1"/>
  <c r="A47" i="5"/>
  <c r="M46" i="5"/>
  <c r="H46" i="5"/>
  <c r="E46" i="5"/>
  <c r="D46" i="5"/>
  <c r="C46" i="5"/>
  <c r="W46" i="5" s="1"/>
  <c r="I46" i="5" s="1"/>
  <c r="B46" i="5"/>
  <c r="U46" i="5" s="1"/>
  <c r="AC46" i="5" s="1"/>
  <c r="A46" i="5"/>
  <c r="H45" i="5"/>
  <c r="E45" i="5"/>
  <c r="D45" i="5"/>
  <c r="C45" i="5"/>
  <c r="W45" i="5" s="1"/>
  <c r="I45" i="5" s="1"/>
  <c r="B45" i="5"/>
  <c r="U45" i="5" s="1"/>
  <c r="A45" i="5"/>
  <c r="H44" i="5"/>
  <c r="E44" i="5"/>
  <c r="D44" i="5"/>
  <c r="C44" i="5"/>
  <c r="W44" i="5" s="1"/>
  <c r="I44" i="5" s="1"/>
  <c r="B44" i="5"/>
  <c r="U44" i="5" s="1"/>
  <c r="AC44" i="5" s="1"/>
  <c r="A44" i="5"/>
  <c r="M43" i="5"/>
  <c r="H43" i="5"/>
  <c r="E43" i="5"/>
  <c r="D43" i="5"/>
  <c r="C43" i="5"/>
  <c r="W43" i="5" s="1"/>
  <c r="I43" i="5" s="1"/>
  <c r="B43" i="5"/>
  <c r="U43" i="5" s="1"/>
  <c r="AC43" i="5" s="1"/>
  <c r="A43" i="5"/>
  <c r="M42" i="5"/>
  <c r="H42" i="5"/>
  <c r="E42" i="5"/>
  <c r="D42" i="5"/>
  <c r="C42" i="5"/>
  <c r="W42" i="5" s="1"/>
  <c r="I42" i="5" s="1"/>
  <c r="B42" i="5"/>
  <c r="U42" i="5" s="1"/>
  <c r="A42" i="5"/>
  <c r="M41" i="5"/>
  <c r="H41" i="5"/>
  <c r="E41" i="5"/>
  <c r="D41" i="5"/>
  <c r="C41" i="5"/>
  <c r="W41" i="5" s="1"/>
  <c r="I41" i="5" s="1"/>
  <c r="B41" i="5"/>
  <c r="U41" i="5" s="1"/>
  <c r="AC41" i="5" s="1"/>
  <c r="A41" i="5"/>
  <c r="H40" i="5"/>
  <c r="E40" i="5"/>
  <c r="D40" i="5"/>
  <c r="C40" i="5"/>
  <c r="W40" i="5" s="1"/>
  <c r="I40" i="5" s="1"/>
  <c r="B40" i="5"/>
  <c r="U40" i="5" s="1"/>
  <c r="AC40" i="5" s="1"/>
  <c r="A40" i="5"/>
  <c r="H39" i="5"/>
  <c r="E39" i="5"/>
  <c r="D39" i="5"/>
  <c r="C39" i="5"/>
  <c r="W39" i="5" s="1"/>
  <c r="I39" i="5" s="1"/>
  <c r="B39" i="5"/>
  <c r="U39" i="5" s="1"/>
  <c r="AC39" i="5" s="1"/>
  <c r="A39" i="5"/>
  <c r="H38" i="5"/>
  <c r="E38" i="5"/>
  <c r="D38" i="5"/>
  <c r="C38" i="5"/>
  <c r="W38" i="5" s="1"/>
  <c r="I38" i="5" s="1"/>
  <c r="B38" i="5"/>
  <c r="U38" i="5" s="1"/>
  <c r="AC38" i="5" s="1"/>
  <c r="A38" i="5"/>
  <c r="M37" i="5"/>
  <c r="H37" i="5"/>
  <c r="E37" i="5"/>
  <c r="D37" i="5"/>
  <c r="C37" i="5"/>
  <c r="W37" i="5" s="1"/>
  <c r="I37" i="5" s="1"/>
  <c r="B37" i="5"/>
  <c r="U37" i="5" s="1"/>
  <c r="A37" i="5"/>
  <c r="H36" i="5"/>
  <c r="E36" i="5"/>
  <c r="D36" i="5"/>
  <c r="C36" i="5"/>
  <c r="W36" i="5" s="1"/>
  <c r="I36" i="5" s="1"/>
  <c r="B36" i="5"/>
  <c r="U36" i="5" s="1"/>
  <c r="A36" i="5"/>
  <c r="H35" i="5"/>
  <c r="E35" i="5"/>
  <c r="D35" i="5"/>
  <c r="C35" i="5"/>
  <c r="W35" i="5" s="1"/>
  <c r="I35" i="5" s="1"/>
  <c r="B35" i="5"/>
  <c r="U35" i="5" s="1"/>
  <c r="A35" i="5"/>
  <c r="H34" i="5"/>
  <c r="E34" i="5"/>
  <c r="D34" i="5"/>
  <c r="C34" i="5"/>
  <c r="W34" i="5" s="1"/>
  <c r="I34" i="5" s="1"/>
  <c r="B34" i="5"/>
  <c r="U34" i="5" s="1"/>
  <c r="A34" i="5"/>
  <c r="H33" i="5"/>
  <c r="E33" i="5"/>
  <c r="D33" i="5"/>
  <c r="C33" i="5"/>
  <c r="W33" i="5" s="1"/>
  <c r="I33" i="5" s="1"/>
  <c r="B33" i="5"/>
  <c r="U33" i="5" s="1"/>
  <c r="A33" i="5"/>
  <c r="E32" i="5"/>
  <c r="D32" i="5"/>
  <c r="C32" i="5"/>
  <c r="W32" i="5" s="1"/>
  <c r="I32" i="5" s="1"/>
  <c r="B32" i="5"/>
  <c r="U32" i="5" s="1"/>
  <c r="AC32" i="5" s="1"/>
  <c r="A32" i="5"/>
  <c r="H31" i="5"/>
  <c r="E31" i="5"/>
  <c r="D31" i="5"/>
  <c r="C31" i="5"/>
  <c r="W31" i="5" s="1"/>
  <c r="I31" i="5" s="1"/>
  <c r="B31" i="5"/>
  <c r="U31" i="5" s="1"/>
  <c r="AC31" i="5" s="1"/>
  <c r="A31" i="5"/>
  <c r="E30" i="5"/>
  <c r="D30" i="5"/>
  <c r="C30" i="5"/>
  <c r="W30" i="5" s="1"/>
  <c r="I30" i="5" s="1"/>
  <c r="B30" i="5"/>
  <c r="U30" i="5" s="1"/>
  <c r="A30" i="5"/>
  <c r="AC36" i="5" l="1"/>
  <c r="AC34" i="5"/>
  <c r="AC84" i="5"/>
  <c r="AC88" i="5"/>
  <c r="AC92" i="5"/>
  <c r="AC96" i="5"/>
  <c r="AC100" i="5"/>
  <c r="AC104" i="5"/>
  <c r="AC108" i="5"/>
  <c r="AC112" i="5"/>
  <c r="AC116" i="5"/>
  <c r="AC120" i="5"/>
  <c r="AC124" i="5"/>
  <c r="AC128" i="5"/>
  <c r="AC132" i="5"/>
  <c r="AC136" i="5"/>
  <c r="AC140" i="5"/>
  <c r="AC144" i="5"/>
  <c r="AC148" i="5"/>
  <c r="AC152" i="5"/>
  <c r="AC156" i="5"/>
  <c r="AC160" i="5"/>
  <c r="AC164" i="5"/>
  <c r="AC168" i="5"/>
  <c r="AC172" i="5"/>
  <c r="AC176" i="5"/>
  <c r="AC180" i="5"/>
  <c r="AC184" i="5"/>
  <c r="AC188" i="5"/>
  <c r="AC192" i="5"/>
  <c r="AC196" i="5"/>
  <c r="AC200" i="5"/>
  <c r="AC204" i="5"/>
  <c r="AC208" i="5"/>
  <c r="AC212" i="5"/>
  <c r="AC216" i="5"/>
  <c r="AC220" i="5"/>
  <c r="AC224" i="5"/>
  <c r="AC30" i="5"/>
  <c r="AC33" i="5"/>
  <c r="AC35" i="5"/>
  <c r="AC37" i="5"/>
  <c r="AC42" i="5"/>
  <c r="AC45" i="5"/>
  <c r="AC48" i="5"/>
  <c r="AC52" i="5"/>
  <c r="AC56" i="5"/>
  <c r="AC64" i="5"/>
  <c r="AC68" i="5"/>
  <c r="AC71" i="5"/>
  <c r="AC74" i="5"/>
  <c r="AC78" i="5"/>
  <c r="AC82" i="5"/>
  <c r="AC86" i="5"/>
  <c r="AC90" i="5"/>
  <c r="AC94" i="5"/>
  <c r="AC98" i="5"/>
  <c r="AC102" i="5"/>
  <c r="AC106" i="5"/>
  <c r="AC110" i="5"/>
  <c r="AC114" i="5"/>
  <c r="AC118" i="5"/>
  <c r="AC122" i="5"/>
  <c r="AC126" i="5"/>
  <c r="AC130" i="5"/>
  <c r="AC134" i="5"/>
  <c r="AC138" i="5"/>
  <c r="AC142" i="5"/>
  <c r="AC146" i="5"/>
  <c r="AC150" i="5"/>
  <c r="AC154" i="5"/>
  <c r="AC158" i="5"/>
  <c r="AC162" i="5"/>
  <c r="AC166" i="5"/>
  <c r="AC170" i="5"/>
  <c r="AC174" i="5"/>
  <c r="AC178" i="5"/>
  <c r="AC182" i="5"/>
  <c r="AC186" i="5"/>
  <c r="AC190" i="5"/>
  <c r="AC194" i="5"/>
  <c r="AC198" i="5"/>
  <c r="AC202" i="5"/>
  <c r="AC206" i="5"/>
  <c r="AC210" i="5"/>
  <c r="AC214" i="5"/>
  <c r="AC218" i="5"/>
  <c r="AC222" i="5"/>
  <c r="Y34" i="32"/>
  <c r="I34" i="32" s="1"/>
  <c r="AA34" i="5"/>
  <c r="AA46" i="5"/>
  <c r="Y46" i="32"/>
  <c r="AA50" i="5"/>
  <c r="Y50" i="32"/>
  <c r="AA60" i="5"/>
  <c r="Y60" i="32"/>
  <c r="Y66" i="32"/>
  <c r="AA66" i="5"/>
  <c r="AA72" i="5"/>
  <c r="Y72" i="32"/>
  <c r="AA84" i="5"/>
  <c r="Y84" i="32"/>
  <c r="AA104" i="5"/>
  <c r="Y104" i="32"/>
  <c r="AA112" i="5"/>
  <c r="Y112" i="32"/>
  <c r="AA124" i="5"/>
  <c r="Y124" i="32"/>
  <c r="AA140" i="5"/>
  <c r="Y140" i="32"/>
  <c r="AA148" i="5"/>
  <c r="Y148" i="32"/>
  <c r="AA152" i="5"/>
  <c r="Y152" i="32"/>
  <c r="AA164" i="5"/>
  <c r="Y164" i="32"/>
  <c r="AA176" i="5"/>
  <c r="Y176" i="32"/>
  <c r="AA35" i="5"/>
  <c r="Y35" i="32"/>
  <c r="I35" i="32" s="1"/>
  <c r="AA37" i="5"/>
  <c r="Y37" i="32"/>
  <c r="AA42" i="5"/>
  <c r="Y42" i="32"/>
  <c r="AA45" i="5"/>
  <c r="Y45" i="32"/>
  <c r="AA48" i="5"/>
  <c r="Y48" i="32"/>
  <c r="AA52" i="5"/>
  <c r="Y52" i="32"/>
  <c r="AA56" i="5"/>
  <c r="Y56" i="32"/>
  <c r="AA64" i="5"/>
  <c r="Y64" i="32"/>
  <c r="AA68" i="5"/>
  <c r="Y68" i="32"/>
  <c r="AA71" i="5"/>
  <c r="Y71" i="32"/>
  <c r="AA74" i="5"/>
  <c r="Y74" i="32"/>
  <c r="AA78" i="5"/>
  <c r="Y78" i="32"/>
  <c r="AA82" i="5"/>
  <c r="Y82" i="32"/>
  <c r="AA86" i="5"/>
  <c r="Y86" i="32"/>
  <c r="AA90" i="5"/>
  <c r="Y90" i="32"/>
  <c r="AA94" i="5"/>
  <c r="Y94" i="32"/>
  <c r="Y98" i="32"/>
  <c r="AA98" i="5"/>
  <c r="AA102" i="5"/>
  <c r="Y102" i="32"/>
  <c r="AA106" i="5"/>
  <c r="Y106" i="32"/>
  <c r="AA110" i="5"/>
  <c r="Y110" i="32"/>
  <c r="AA114" i="5"/>
  <c r="Y114" i="32"/>
  <c r="AA118" i="5"/>
  <c r="Y118" i="32"/>
  <c r="AA122" i="5"/>
  <c r="Y122" i="32"/>
  <c r="AA126" i="5"/>
  <c r="Y126" i="32"/>
  <c r="Y130" i="32"/>
  <c r="AA130" i="5"/>
  <c r="AA134" i="5"/>
  <c r="Y134" i="32"/>
  <c r="AA138" i="5"/>
  <c r="Y138" i="32"/>
  <c r="AA142" i="5"/>
  <c r="Y142" i="32"/>
  <c r="AA146" i="5"/>
  <c r="Y146" i="32"/>
  <c r="AA150" i="5"/>
  <c r="Y150" i="32"/>
  <c r="AA154" i="5"/>
  <c r="Y154" i="32"/>
  <c r="AA158" i="5"/>
  <c r="Y158" i="32"/>
  <c r="Y162" i="32"/>
  <c r="AA162" i="5"/>
  <c r="AA166" i="5"/>
  <c r="Y166" i="32"/>
  <c r="AA170" i="5"/>
  <c r="Y170" i="32"/>
  <c r="AA174" i="5"/>
  <c r="Y174" i="32"/>
  <c r="AA178" i="5"/>
  <c r="Y178" i="32"/>
  <c r="AA182" i="5"/>
  <c r="Y182" i="32"/>
  <c r="AA186" i="5"/>
  <c r="Y186" i="32"/>
  <c r="AA190" i="5"/>
  <c r="Y190" i="32"/>
  <c r="Y194" i="32"/>
  <c r="AA194" i="5"/>
  <c r="AA198" i="5"/>
  <c r="Y198" i="32"/>
  <c r="AA202" i="5"/>
  <c r="Y202" i="32"/>
  <c r="AA206" i="5"/>
  <c r="Y206" i="32"/>
  <c r="AA210" i="5"/>
  <c r="Y210" i="32"/>
  <c r="AA214" i="5"/>
  <c r="Y214" i="32"/>
  <c r="AA218" i="5"/>
  <c r="Y218" i="32"/>
  <c r="AA222" i="5"/>
  <c r="Y222" i="32"/>
  <c r="AA44" i="5"/>
  <c r="Y44" i="32"/>
  <c r="AA88" i="5"/>
  <c r="Y88" i="32"/>
  <c r="AA96" i="5"/>
  <c r="Y96" i="32"/>
  <c r="AA120" i="5"/>
  <c r="Y120" i="32"/>
  <c r="AA132" i="5"/>
  <c r="Y132" i="32"/>
  <c r="AA144" i="5"/>
  <c r="Y144" i="32"/>
  <c r="AA160" i="5"/>
  <c r="Y160" i="32"/>
  <c r="AA172" i="5"/>
  <c r="Y172" i="32"/>
  <c r="AA180" i="5"/>
  <c r="Y180" i="32"/>
  <c r="AA188" i="5"/>
  <c r="Y188" i="32"/>
  <c r="AA200" i="5"/>
  <c r="Y200" i="32"/>
  <c r="AA204" i="5"/>
  <c r="Y204" i="32"/>
  <c r="AA208" i="5"/>
  <c r="Y208" i="32"/>
  <c r="AA212" i="5"/>
  <c r="Y212" i="32"/>
  <c r="AA216" i="5"/>
  <c r="Y216" i="32"/>
  <c r="AA220" i="5"/>
  <c r="Y220" i="32"/>
  <c r="AA224" i="5"/>
  <c r="Y224" i="32"/>
  <c r="AA39" i="5"/>
  <c r="Y39" i="32"/>
  <c r="AA41" i="5"/>
  <c r="Y41" i="32"/>
  <c r="Y47" i="32"/>
  <c r="AA47" i="5"/>
  <c r="AA51" i="5"/>
  <c r="Y51" i="32"/>
  <c r="AA55" i="5"/>
  <c r="Y55" i="32"/>
  <c r="AA58" i="5"/>
  <c r="Y58" i="32"/>
  <c r="AA61" i="5"/>
  <c r="Y61" i="32"/>
  <c r="AA63" i="5"/>
  <c r="Y63" i="32"/>
  <c r="AA67" i="5"/>
  <c r="Y67" i="32"/>
  <c r="AA73" i="5"/>
  <c r="Y73" i="32"/>
  <c r="AA77" i="5"/>
  <c r="Y77" i="32"/>
  <c r="AA81" i="5"/>
  <c r="Y81" i="32"/>
  <c r="AA85" i="5"/>
  <c r="Y85" i="32"/>
  <c r="AA89" i="5"/>
  <c r="Y89" i="32"/>
  <c r="AA93" i="5"/>
  <c r="Y93" i="32"/>
  <c r="AA97" i="5"/>
  <c r="Y97" i="32"/>
  <c r="AA101" i="5"/>
  <c r="Y101" i="32"/>
  <c r="AA105" i="5"/>
  <c r="Y105" i="32"/>
  <c r="AA109" i="5"/>
  <c r="Y109" i="32"/>
  <c r="AA113" i="5"/>
  <c r="Y113" i="32"/>
  <c r="AA117" i="5"/>
  <c r="Y117" i="32"/>
  <c r="AA121" i="5"/>
  <c r="Y121" i="32"/>
  <c r="AA125" i="5"/>
  <c r="Y125" i="32"/>
  <c r="AA129" i="5"/>
  <c r="Y129" i="32"/>
  <c r="AA133" i="5"/>
  <c r="Y133" i="32"/>
  <c r="AA137" i="5"/>
  <c r="Y137" i="32"/>
  <c r="AA141" i="5"/>
  <c r="Y141" i="32"/>
  <c r="AA145" i="5"/>
  <c r="Y145" i="32"/>
  <c r="AA149" i="5"/>
  <c r="Y149" i="32"/>
  <c r="AA153" i="5"/>
  <c r="Y153" i="32"/>
  <c r="AA157" i="5"/>
  <c r="Y157" i="32"/>
  <c r="AA161" i="5"/>
  <c r="Y161" i="32"/>
  <c r="Y165" i="32"/>
  <c r="AA165" i="5"/>
  <c r="AA169" i="5"/>
  <c r="Y169" i="32"/>
  <c r="AA173" i="5"/>
  <c r="Y173" i="32"/>
  <c r="AA177" i="5"/>
  <c r="Y177" i="32"/>
  <c r="AA181" i="5"/>
  <c r="Y181" i="32"/>
  <c r="AA185" i="5"/>
  <c r="Y185" i="32"/>
  <c r="AA189" i="5"/>
  <c r="Y189" i="32"/>
  <c r="AA193" i="5"/>
  <c r="Y193" i="32"/>
  <c r="AA197" i="5"/>
  <c r="Y197" i="32"/>
  <c r="AA201" i="5"/>
  <c r="Y201" i="32"/>
  <c r="AA205" i="5"/>
  <c r="Y205" i="32"/>
  <c r="AA209" i="5"/>
  <c r="Y209" i="32"/>
  <c r="AA213" i="5"/>
  <c r="Y213" i="32"/>
  <c r="AA217" i="5"/>
  <c r="Y217" i="32"/>
  <c r="AA221" i="5"/>
  <c r="Y221" i="32"/>
  <c r="AA36" i="5"/>
  <c r="Y36" i="32"/>
  <c r="I36" i="32" s="1"/>
  <c r="AA54" i="5"/>
  <c r="Y54" i="32"/>
  <c r="AA70" i="5"/>
  <c r="Y70" i="32"/>
  <c r="AA76" i="5"/>
  <c r="Y76" i="32"/>
  <c r="AA80" i="5"/>
  <c r="Y80" i="32"/>
  <c r="AA92" i="5"/>
  <c r="Y92" i="32"/>
  <c r="AA100" i="5"/>
  <c r="Y100" i="32"/>
  <c r="AA108" i="5"/>
  <c r="Y108" i="32"/>
  <c r="AA116" i="5"/>
  <c r="Y116" i="32"/>
  <c r="AA128" i="5"/>
  <c r="Y128" i="32"/>
  <c r="AA136" i="5"/>
  <c r="Y136" i="32"/>
  <c r="AA156" i="5"/>
  <c r="Y156" i="32"/>
  <c r="AA168" i="5"/>
  <c r="Y168" i="32"/>
  <c r="AA184" i="5"/>
  <c r="Y184" i="32"/>
  <c r="AA192" i="5"/>
  <c r="Y192" i="32"/>
  <c r="AA196" i="5"/>
  <c r="Y196" i="32"/>
  <c r="AA38" i="5"/>
  <c r="Y38" i="32"/>
  <c r="AA40" i="5"/>
  <c r="Y40" i="32"/>
  <c r="AA43" i="5"/>
  <c r="Y43" i="32"/>
  <c r="AA49" i="5"/>
  <c r="Y49" i="32"/>
  <c r="AA53" i="5"/>
  <c r="Y53" i="32"/>
  <c r="Y57" i="32"/>
  <c r="AA57" i="5"/>
  <c r="AA59" i="5"/>
  <c r="Y59" i="32"/>
  <c r="AA62" i="5"/>
  <c r="Y62" i="32"/>
  <c r="AA65" i="5"/>
  <c r="Y65" i="32"/>
  <c r="AA69" i="5"/>
  <c r="Y69" i="32"/>
  <c r="AA75" i="5"/>
  <c r="Y75" i="32"/>
  <c r="Y79" i="32"/>
  <c r="AA79" i="5"/>
  <c r="AA83" i="5"/>
  <c r="Y83" i="32"/>
  <c r="AA87" i="5"/>
  <c r="Y87" i="32"/>
  <c r="AA91" i="5"/>
  <c r="Y91" i="32"/>
  <c r="AA95" i="5"/>
  <c r="Y95" i="32"/>
  <c r="AA99" i="5"/>
  <c r="Y99" i="32"/>
  <c r="AA103" i="5"/>
  <c r="Y103" i="32"/>
  <c r="AA107" i="5"/>
  <c r="Y107" i="32"/>
  <c r="Y111" i="32"/>
  <c r="AA111" i="5"/>
  <c r="AA115" i="5"/>
  <c r="Y115" i="32"/>
  <c r="AA119" i="5"/>
  <c r="Y119" i="32"/>
  <c r="AA123" i="5"/>
  <c r="Y123" i="32"/>
  <c r="AA127" i="5"/>
  <c r="Y127" i="32"/>
  <c r="AA131" i="5"/>
  <c r="Y131" i="32"/>
  <c r="AA135" i="5"/>
  <c r="Y135" i="32"/>
  <c r="AA139" i="5"/>
  <c r="Y139" i="32"/>
  <c r="AA143" i="5"/>
  <c r="Y143" i="32"/>
  <c r="AA147" i="5"/>
  <c r="Y147" i="32"/>
  <c r="AA151" i="5"/>
  <c r="Y151" i="32"/>
  <c r="AA155" i="5"/>
  <c r="Y155" i="32"/>
  <c r="AA159" i="5"/>
  <c r="Y159" i="32"/>
  <c r="AA163" i="5"/>
  <c r="Y163" i="32"/>
  <c r="AA167" i="5"/>
  <c r="Y167" i="32"/>
  <c r="AA171" i="5"/>
  <c r="Y171" i="32"/>
  <c r="AA175" i="5"/>
  <c r="Y175" i="32"/>
  <c r="AA179" i="5"/>
  <c r="Y179" i="32"/>
  <c r="AA183" i="5"/>
  <c r="Y183" i="32"/>
  <c r="AA187" i="5"/>
  <c r="Y187" i="32"/>
  <c r="AA191" i="5"/>
  <c r="Y191" i="32"/>
  <c r="AA195" i="5"/>
  <c r="Y195" i="32"/>
  <c r="AA199" i="5"/>
  <c r="Y199" i="32"/>
  <c r="AA203" i="5"/>
  <c r="Y203" i="32"/>
  <c r="AA207" i="5"/>
  <c r="Y207" i="32"/>
  <c r="AA211" i="5"/>
  <c r="Y211" i="32"/>
  <c r="AA215" i="5"/>
  <c r="Y215" i="32"/>
  <c r="AA219" i="5"/>
  <c r="Y219" i="32"/>
  <c r="AA223" i="5"/>
  <c r="Y223" i="32"/>
  <c r="E5" i="53"/>
  <c r="I29" i="41"/>
  <c r="I29" i="45"/>
  <c r="I29" i="44"/>
  <c r="I29" i="37"/>
  <c r="I29" i="39"/>
  <c r="I29" i="38"/>
  <c r="I29" i="43"/>
  <c r="I29" i="42"/>
  <c r="I29" i="40"/>
  <c r="AD65" i="22"/>
  <c r="AJ65" i="22" s="1"/>
  <c r="AD66" i="22"/>
  <c r="AJ66" i="22" s="1"/>
  <c r="L65" i="22"/>
  <c r="R65" i="22"/>
  <c r="L66" i="22"/>
  <c r="R66" i="22"/>
  <c r="L58" i="22"/>
  <c r="Z44" i="5"/>
  <c r="K44" i="5" s="1"/>
  <c r="Z80" i="5"/>
  <c r="K80" i="5" s="1"/>
  <c r="Z96" i="5"/>
  <c r="K96" i="5" s="1"/>
  <c r="Z104" i="5"/>
  <c r="K104" i="5" s="1"/>
  <c r="Z116" i="5"/>
  <c r="K116" i="5" s="1"/>
  <c r="Z124" i="5"/>
  <c r="K124" i="5" s="1"/>
  <c r="Z136" i="5"/>
  <c r="K136" i="5" s="1"/>
  <c r="Z148" i="5"/>
  <c r="K148" i="5" s="1"/>
  <c r="Z164" i="5"/>
  <c r="K164" i="5" s="1"/>
  <c r="Z172" i="5"/>
  <c r="K172" i="5" s="1"/>
  <c r="Z188" i="5"/>
  <c r="K188" i="5" s="1"/>
  <c r="Z204" i="5"/>
  <c r="K204" i="5" s="1"/>
  <c r="Z40" i="5"/>
  <c r="K40" i="5" s="1"/>
  <c r="Z53" i="5"/>
  <c r="K53" i="5" s="1"/>
  <c r="Z62" i="5"/>
  <c r="K62" i="5" s="1"/>
  <c r="Z69" i="5"/>
  <c r="K69" i="5" s="1"/>
  <c r="Z75" i="5"/>
  <c r="K75" i="5" s="1"/>
  <c r="Z79" i="5"/>
  <c r="K79" i="5" s="1"/>
  <c r="Z83" i="5"/>
  <c r="K83" i="5" s="1"/>
  <c r="Z87" i="5"/>
  <c r="K87" i="5" s="1"/>
  <c r="Z91" i="5"/>
  <c r="K91" i="5" s="1"/>
  <c r="Z95" i="5"/>
  <c r="K95" i="5" s="1"/>
  <c r="Z99" i="5"/>
  <c r="K99" i="5" s="1"/>
  <c r="Z103" i="5"/>
  <c r="K103" i="5" s="1"/>
  <c r="Z107" i="5"/>
  <c r="K107" i="5" s="1"/>
  <c r="Z111" i="5"/>
  <c r="K111" i="5" s="1"/>
  <c r="Z115" i="5"/>
  <c r="K115" i="5" s="1"/>
  <c r="Z119" i="5"/>
  <c r="K119" i="5" s="1"/>
  <c r="Z123" i="5"/>
  <c r="K123" i="5" s="1"/>
  <c r="Z127" i="5"/>
  <c r="K127" i="5" s="1"/>
  <c r="Z131" i="5"/>
  <c r="K131" i="5" s="1"/>
  <c r="Z135" i="5"/>
  <c r="K135" i="5" s="1"/>
  <c r="Z139" i="5"/>
  <c r="K139" i="5" s="1"/>
  <c r="Z143" i="5"/>
  <c r="K143" i="5" s="1"/>
  <c r="Z147" i="5"/>
  <c r="K147" i="5" s="1"/>
  <c r="Z151" i="5"/>
  <c r="K151" i="5" s="1"/>
  <c r="Z155" i="5"/>
  <c r="K155" i="5" s="1"/>
  <c r="Z159" i="5"/>
  <c r="K159" i="5" s="1"/>
  <c r="Z163" i="5"/>
  <c r="K163" i="5" s="1"/>
  <c r="Z167" i="5"/>
  <c r="K167" i="5" s="1"/>
  <c r="Z171" i="5"/>
  <c r="K171" i="5" s="1"/>
  <c r="Z175" i="5"/>
  <c r="K175" i="5" s="1"/>
  <c r="Z179" i="5"/>
  <c r="K179" i="5" s="1"/>
  <c r="Z183" i="5"/>
  <c r="K183" i="5" s="1"/>
  <c r="Z187" i="5"/>
  <c r="K187" i="5" s="1"/>
  <c r="Z191" i="5"/>
  <c r="K191" i="5" s="1"/>
  <c r="Z195" i="5"/>
  <c r="K195" i="5" s="1"/>
  <c r="Z199" i="5"/>
  <c r="K199" i="5" s="1"/>
  <c r="Z203" i="5"/>
  <c r="K203" i="5" s="1"/>
  <c r="Z207" i="5"/>
  <c r="K207" i="5" s="1"/>
  <c r="Z211" i="5"/>
  <c r="K211" i="5" s="1"/>
  <c r="Z215" i="5"/>
  <c r="K215" i="5" s="1"/>
  <c r="Z219" i="5"/>
  <c r="K219" i="5" s="1"/>
  <c r="Z223" i="5"/>
  <c r="K223" i="5" s="1"/>
  <c r="Z46" i="5"/>
  <c r="K46" i="5" s="1"/>
  <c r="Z54" i="5"/>
  <c r="K54" i="5" s="1"/>
  <c r="Z70" i="5"/>
  <c r="K70" i="5" s="1"/>
  <c r="Z84" i="5"/>
  <c r="K84" i="5" s="1"/>
  <c r="Z92" i="5"/>
  <c r="K92" i="5" s="1"/>
  <c r="Z108" i="5"/>
  <c r="K108" i="5" s="1"/>
  <c r="Z144" i="5"/>
  <c r="K144" i="5" s="1"/>
  <c r="Z156" i="5"/>
  <c r="K156" i="5" s="1"/>
  <c r="Z168" i="5"/>
  <c r="K168" i="5" s="1"/>
  <c r="Z180" i="5"/>
  <c r="K180" i="5" s="1"/>
  <c r="Z192" i="5"/>
  <c r="K192" i="5" s="1"/>
  <c r="Z200" i="5"/>
  <c r="K200" i="5" s="1"/>
  <c r="L200" i="5" s="1"/>
  <c r="Z212" i="5"/>
  <c r="K212" i="5" s="1"/>
  <c r="Z38" i="5"/>
  <c r="K38" i="5" s="1"/>
  <c r="Z57" i="5"/>
  <c r="K57" i="5" s="1"/>
  <c r="Z65" i="5"/>
  <c r="K65" i="5" s="1"/>
  <c r="Z37" i="5"/>
  <c r="K37" i="5" s="1"/>
  <c r="Z45" i="5"/>
  <c r="K45" i="5" s="1"/>
  <c r="Z52" i="5"/>
  <c r="K52" i="5" s="1"/>
  <c r="Z68" i="5"/>
  <c r="K68" i="5" s="1"/>
  <c r="Z78" i="5"/>
  <c r="K78" i="5" s="1"/>
  <c r="Z90" i="5"/>
  <c r="K90" i="5" s="1"/>
  <c r="Z98" i="5"/>
  <c r="K98" i="5" s="1"/>
  <c r="Z110" i="5"/>
  <c r="K110" i="5" s="1"/>
  <c r="Z114" i="5"/>
  <c r="K114" i="5" s="1"/>
  <c r="Z118" i="5"/>
  <c r="K118" i="5" s="1"/>
  <c r="Z122" i="5"/>
  <c r="K122" i="5" s="1"/>
  <c r="Z126" i="5"/>
  <c r="K126" i="5" s="1"/>
  <c r="Z130" i="5"/>
  <c r="K130" i="5" s="1"/>
  <c r="Z134" i="5"/>
  <c r="K134" i="5" s="1"/>
  <c r="Z138" i="5"/>
  <c r="K138" i="5" s="1"/>
  <c r="Z142" i="5"/>
  <c r="K142" i="5" s="1"/>
  <c r="Z146" i="5"/>
  <c r="K146" i="5" s="1"/>
  <c r="Z150" i="5"/>
  <c r="K150" i="5" s="1"/>
  <c r="Z154" i="5"/>
  <c r="K154" i="5" s="1"/>
  <c r="Z158" i="5"/>
  <c r="K158" i="5" s="1"/>
  <c r="Z162" i="5"/>
  <c r="K162" i="5" s="1"/>
  <c r="Z166" i="5"/>
  <c r="K166" i="5" s="1"/>
  <c r="Z170" i="5"/>
  <c r="K170" i="5" s="1"/>
  <c r="Z174" i="5"/>
  <c r="K174" i="5" s="1"/>
  <c r="Z178" i="5"/>
  <c r="K178" i="5" s="1"/>
  <c r="Z182" i="5"/>
  <c r="K182" i="5" s="1"/>
  <c r="Z186" i="5"/>
  <c r="K186" i="5" s="1"/>
  <c r="Z190" i="5"/>
  <c r="K190" i="5" s="1"/>
  <c r="Z194" i="5"/>
  <c r="K194" i="5" s="1"/>
  <c r="Z198" i="5"/>
  <c r="K198" i="5" s="1"/>
  <c r="Z202" i="5"/>
  <c r="K202" i="5" s="1"/>
  <c r="Z206" i="5"/>
  <c r="K206" i="5" s="1"/>
  <c r="Z210" i="5"/>
  <c r="K210" i="5" s="1"/>
  <c r="Z214" i="5"/>
  <c r="K214" i="5" s="1"/>
  <c r="Z218" i="5"/>
  <c r="K218" i="5" s="1"/>
  <c r="Z222" i="5"/>
  <c r="K222" i="5" s="1"/>
  <c r="Z36" i="5"/>
  <c r="K36" i="5" s="1"/>
  <c r="Z50" i="5"/>
  <c r="K50" i="5" s="1"/>
  <c r="Z60" i="5"/>
  <c r="K60" i="5" s="1"/>
  <c r="Z66" i="5"/>
  <c r="K66" i="5" s="1"/>
  <c r="Z72" i="5"/>
  <c r="K72" i="5" s="1"/>
  <c r="Z76" i="5"/>
  <c r="K76" i="5" s="1"/>
  <c r="Z88" i="5"/>
  <c r="K88" i="5" s="1"/>
  <c r="Z100" i="5"/>
  <c r="K100" i="5" s="1"/>
  <c r="Z112" i="5"/>
  <c r="K112" i="5" s="1"/>
  <c r="Z120" i="5"/>
  <c r="K120" i="5" s="1"/>
  <c r="Z128" i="5"/>
  <c r="K128" i="5" s="1"/>
  <c r="Z132" i="5"/>
  <c r="K132" i="5" s="1"/>
  <c r="Z140" i="5"/>
  <c r="K140" i="5" s="1"/>
  <c r="Z152" i="5"/>
  <c r="K152" i="5" s="1"/>
  <c r="Z160" i="5"/>
  <c r="K160" i="5" s="1"/>
  <c r="Z176" i="5"/>
  <c r="K176" i="5" s="1"/>
  <c r="Z184" i="5"/>
  <c r="K184" i="5" s="1"/>
  <c r="Z196" i="5"/>
  <c r="K196" i="5" s="1"/>
  <c r="Z208" i="5"/>
  <c r="K208" i="5" s="1"/>
  <c r="Z216" i="5"/>
  <c r="K216" i="5" s="1"/>
  <c r="Z220" i="5"/>
  <c r="K220" i="5" s="1"/>
  <c r="Z224" i="5"/>
  <c r="K224" i="5" s="1"/>
  <c r="Z43" i="5"/>
  <c r="K43" i="5" s="1"/>
  <c r="Z49" i="5"/>
  <c r="K49" i="5" s="1"/>
  <c r="Z59" i="5"/>
  <c r="K59" i="5" s="1"/>
  <c r="Z35" i="5"/>
  <c r="K35" i="5" s="1"/>
  <c r="Z42" i="5"/>
  <c r="K42" i="5" s="1"/>
  <c r="Z48" i="5"/>
  <c r="K48" i="5" s="1"/>
  <c r="Z56" i="5"/>
  <c r="K56" i="5" s="1"/>
  <c r="Z64" i="5"/>
  <c r="K64" i="5" s="1"/>
  <c r="Z71" i="5"/>
  <c r="K71" i="5" s="1"/>
  <c r="Z74" i="5"/>
  <c r="K74" i="5" s="1"/>
  <c r="Z82" i="5"/>
  <c r="K82" i="5" s="1"/>
  <c r="Z86" i="5"/>
  <c r="K86" i="5" s="1"/>
  <c r="Z94" i="5"/>
  <c r="K94" i="5" s="1"/>
  <c r="Z102" i="5"/>
  <c r="K102" i="5" s="1"/>
  <c r="Z106" i="5"/>
  <c r="K106" i="5" s="1"/>
  <c r="Z39" i="5"/>
  <c r="K39" i="5" s="1"/>
  <c r="Z41" i="5"/>
  <c r="K41" i="5" s="1"/>
  <c r="Z47" i="5"/>
  <c r="K47" i="5" s="1"/>
  <c r="Z51" i="5"/>
  <c r="K51" i="5" s="1"/>
  <c r="Z55" i="5"/>
  <c r="K55" i="5" s="1"/>
  <c r="Z58" i="5"/>
  <c r="K58" i="5" s="1"/>
  <c r="Z61" i="5"/>
  <c r="K61" i="5" s="1"/>
  <c r="Z63" i="5"/>
  <c r="K63" i="5" s="1"/>
  <c r="Z67" i="5"/>
  <c r="K67" i="5" s="1"/>
  <c r="Z73" i="5"/>
  <c r="K73" i="5" s="1"/>
  <c r="Z77" i="5"/>
  <c r="K77" i="5" s="1"/>
  <c r="Z81" i="5"/>
  <c r="K81" i="5" s="1"/>
  <c r="Z85" i="5"/>
  <c r="K85" i="5" s="1"/>
  <c r="Z89" i="5"/>
  <c r="K89" i="5" s="1"/>
  <c r="Z93" i="5"/>
  <c r="K93" i="5" s="1"/>
  <c r="Z97" i="5"/>
  <c r="K97" i="5" s="1"/>
  <c r="Z101" i="5"/>
  <c r="K101" i="5" s="1"/>
  <c r="Z105" i="5"/>
  <c r="K105" i="5" s="1"/>
  <c r="Z109" i="5"/>
  <c r="K109" i="5" s="1"/>
  <c r="Z113" i="5"/>
  <c r="K113" i="5" s="1"/>
  <c r="Z117" i="5"/>
  <c r="K117" i="5" s="1"/>
  <c r="Z121" i="5"/>
  <c r="K121" i="5" s="1"/>
  <c r="Z125" i="5"/>
  <c r="K125" i="5" s="1"/>
  <c r="Z129" i="5"/>
  <c r="K129" i="5" s="1"/>
  <c r="Z133" i="5"/>
  <c r="K133" i="5" s="1"/>
  <c r="Z137" i="5"/>
  <c r="K137" i="5" s="1"/>
  <c r="Z141" i="5"/>
  <c r="K141" i="5" s="1"/>
  <c r="Z145" i="5"/>
  <c r="K145" i="5" s="1"/>
  <c r="Z149" i="5"/>
  <c r="K149" i="5" s="1"/>
  <c r="Z153" i="5"/>
  <c r="K153" i="5" s="1"/>
  <c r="Z157" i="5"/>
  <c r="K157" i="5" s="1"/>
  <c r="Z161" i="5"/>
  <c r="K161" i="5" s="1"/>
  <c r="Z165" i="5"/>
  <c r="K165" i="5" s="1"/>
  <c r="Z169" i="5"/>
  <c r="K169" i="5" s="1"/>
  <c r="Z173" i="5"/>
  <c r="K173" i="5" s="1"/>
  <c r="Z177" i="5"/>
  <c r="K177" i="5" s="1"/>
  <c r="Z181" i="5"/>
  <c r="K181" i="5" s="1"/>
  <c r="Z185" i="5"/>
  <c r="K185" i="5" s="1"/>
  <c r="Z189" i="5"/>
  <c r="K189" i="5" s="1"/>
  <c r="Z193" i="5"/>
  <c r="K193" i="5" s="1"/>
  <c r="Z197" i="5"/>
  <c r="K197" i="5" s="1"/>
  <c r="Z201" i="5"/>
  <c r="K201" i="5" s="1"/>
  <c r="Z205" i="5"/>
  <c r="K205" i="5" s="1"/>
  <c r="Z209" i="5"/>
  <c r="K209" i="5" s="1"/>
  <c r="Z213" i="5"/>
  <c r="K213" i="5" s="1"/>
  <c r="Z217" i="5"/>
  <c r="K217" i="5" s="1"/>
  <c r="Z221" i="5"/>
  <c r="K221" i="5" s="1"/>
  <c r="L35" i="5"/>
  <c r="Q42" i="5"/>
  <c r="L42" i="5"/>
  <c r="L45" i="5"/>
  <c r="Q64" i="5"/>
  <c r="L64" i="5"/>
  <c r="L68" i="5"/>
  <c r="Q68" i="5"/>
  <c r="L71" i="5"/>
  <c r="L94" i="5"/>
  <c r="Q94" i="5"/>
  <c r="L106" i="5"/>
  <c r="Q106" i="5"/>
  <c r="Q114" i="5"/>
  <c r="L114" i="5"/>
  <c r="Q122" i="5"/>
  <c r="L122" i="5"/>
  <c r="Q158" i="5"/>
  <c r="L158" i="5"/>
  <c r="Q166" i="5"/>
  <c r="L166" i="5"/>
  <c r="Q194" i="5"/>
  <c r="L194" i="5"/>
  <c r="L38" i="5"/>
  <c r="L40" i="5"/>
  <c r="Q43" i="5"/>
  <c r="L43" i="5"/>
  <c r="Q49" i="5"/>
  <c r="L49" i="5"/>
  <c r="Q53" i="5"/>
  <c r="L53" i="5"/>
  <c r="L57" i="5"/>
  <c r="Q59" i="5"/>
  <c r="L59" i="5"/>
  <c r="L62" i="5"/>
  <c r="Q65" i="5"/>
  <c r="L65" i="5"/>
  <c r="Q69" i="5"/>
  <c r="L69" i="5"/>
  <c r="L75" i="5"/>
  <c r="Q75" i="5"/>
  <c r="Q79" i="5"/>
  <c r="L79" i="5"/>
  <c r="Q83" i="5"/>
  <c r="L83" i="5"/>
  <c r="L87" i="5"/>
  <c r="Q87" i="5"/>
  <c r="Q91" i="5"/>
  <c r="L91" i="5"/>
  <c r="L95" i="5"/>
  <c r="Q95" i="5"/>
  <c r="Q99" i="5"/>
  <c r="L99" i="5"/>
  <c r="L103" i="5"/>
  <c r="Q103" i="5"/>
  <c r="Q107" i="5"/>
  <c r="L107" i="5"/>
  <c r="L111" i="5"/>
  <c r="Q111" i="5"/>
  <c r="Q115" i="5"/>
  <c r="L115" i="5"/>
  <c r="Q119" i="5"/>
  <c r="L119" i="5"/>
  <c r="Q123" i="5"/>
  <c r="L123" i="5"/>
  <c r="Q127" i="5"/>
  <c r="L127" i="5"/>
  <c r="Q131" i="5"/>
  <c r="L131" i="5"/>
  <c r="L135" i="5"/>
  <c r="Q135" i="5"/>
  <c r="Q139" i="5"/>
  <c r="L139" i="5"/>
  <c r="L143" i="5"/>
  <c r="Q143" i="5"/>
  <c r="Q147" i="5"/>
  <c r="L147" i="5"/>
  <c r="Q151" i="5"/>
  <c r="L151" i="5"/>
  <c r="Q155" i="5"/>
  <c r="L155" i="5"/>
  <c r="Q159" i="5"/>
  <c r="L159" i="5"/>
  <c r="Q163" i="5"/>
  <c r="L163" i="5"/>
  <c r="L167" i="5"/>
  <c r="Q167" i="5"/>
  <c r="L171" i="5"/>
  <c r="Q171" i="5"/>
  <c r="Q175" i="5"/>
  <c r="L175" i="5"/>
  <c r="Q179" i="5"/>
  <c r="L179" i="5"/>
  <c r="L183" i="5"/>
  <c r="Q183" i="5"/>
  <c r="L187" i="5"/>
  <c r="Q187" i="5"/>
  <c r="L191" i="5"/>
  <c r="Q191" i="5"/>
  <c r="Q195" i="5"/>
  <c r="L195" i="5"/>
  <c r="Q199" i="5"/>
  <c r="L199" i="5"/>
  <c r="L203" i="5"/>
  <c r="Q203" i="5"/>
  <c r="Q207" i="5"/>
  <c r="L207" i="5"/>
  <c r="Q211" i="5"/>
  <c r="L211" i="5"/>
  <c r="L215" i="5"/>
  <c r="Q215" i="5"/>
  <c r="L219" i="5"/>
  <c r="Q219" i="5"/>
  <c r="L223" i="5"/>
  <c r="Q223" i="5"/>
  <c r="L37" i="5"/>
  <c r="Q37" i="5"/>
  <c r="Q48" i="5"/>
  <c r="L48" i="5"/>
  <c r="Q86" i="5"/>
  <c r="L86" i="5"/>
  <c r="Q90" i="5"/>
  <c r="L90" i="5"/>
  <c r="L102" i="5"/>
  <c r="Q102" i="5"/>
  <c r="Q110" i="5"/>
  <c r="L110" i="5"/>
  <c r="Q126" i="5"/>
  <c r="L126" i="5"/>
  <c r="L134" i="5"/>
  <c r="Q134" i="5"/>
  <c r="L138" i="5"/>
  <c r="Q138" i="5"/>
  <c r="L146" i="5"/>
  <c r="Q146" i="5"/>
  <c r="L154" i="5"/>
  <c r="Q154" i="5"/>
  <c r="Q170" i="5"/>
  <c r="L170" i="5"/>
  <c r="L178" i="5"/>
  <c r="Q178" i="5"/>
  <c r="L186" i="5"/>
  <c r="Q186" i="5"/>
  <c r="L198" i="5"/>
  <c r="Q198" i="5"/>
  <c r="L210" i="5"/>
  <c r="Q210" i="5"/>
  <c r="L222" i="5"/>
  <c r="Q222" i="5"/>
  <c r="L39" i="5"/>
  <c r="L41" i="5"/>
  <c r="Q41" i="5"/>
  <c r="L47" i="5"/>
  <c r="Q47" i="5"/>
  <c r="Q51" i="5"/>
  <c r="L51" i="5"/>
  <c r="L55" i="5"/>
  <c r="Q55" i="5"/>
  <c r="L58" i="5"/>
  <c r="L61" i="5"/>
  <c r="L63" i="5"/>
  <c r="Q63" i="5"/>
  <c r="Q67" i="5"/>
  <c r="L67" i="5"/>
  <c r="Q73" i="5"/>
  <c r="L73" i="5"/>
  <c r="L77" i="5"/>
  <c r="Q77" i="5"/>
  <c r="Q81" i="5"/>
  <c r="L81" i="5"/>
  <c r="L85" i="5"/>
  <c r="Q85" i="5"/>
  <c r="Q89" i="5"/>
  <c r="L89" i="5"/>
  <c r="L93" i="5"/>
  <c r="Q93" i="5"/>
  <c r="Q97" i="5"/>
  <c r="L97" i="5"/>
  <c r="L101" i="5"/>
  <c r="Q101" i="5"/>
  <c r="Q105" i="5"/>
  <c r="L105" i="5"/>
  <c r="Q109" i="5"/>
  <c r="L109" i="5"/>
  <c r="Q113" i="5"/>
  <c r="L113" i="5"/>
  <c r="Q117" i="5"/>
  <c r="L117" i="5"/>
  <c r="Q121" i="5"/>
  <c r="L121" i="5"/>
  <c r="Q125" i="5"/>
  <c r="L125" i="5"/>
  <c r="Q129" i="5"/>
  <c r="L129" i="5"/>
  <c r="Q133" i="5"/>
  <c r="L133" i="5"/>
  <c r="Q137" i="5"/>
  <c r="L137" i="5"/>
  <c r="L141" i="5"/>
  <c r="Q141" i="5"/>
  <c r="Q145" i="5"/>
  <c r="L145" i="5"/>
  <c r="L149" i="5"/>
  <c r="Q149" i="5"/>
  <c r="Q153" i="5"/>
  <c r="L153" i="5"/>
  <c r="L157" i="5"/>
  <c r="Q157" i="5"/>
  <c r="L161" i="5"/>
  <c r="Q161" i="5"/>
  <c r="L165" i="5"/>
  <c r="Q165" i="5"/>
  <c r="Q169" i="5"/>
  <c r="L169" i="5"/>
  <c r="L173" i="5"/>
  <c r="Q173" i="5"/>
  <c r="Q177" i="5"/>
  <c r="L177" i="5"/>
  <c r="Q181" i="5"/>
  <c r="L181" i="5"/>
  <c r="Q185" i="5"/>
  <c r="L185" i="5"/>
  <c r="Q189" i="5"/>
  <c r="L189" i="5"/>
  <c r="Q193" i="5"/>
  <c r="L193" i="5"/>
  <c r="Q197" i="5"/>
  <c r="L197" i="5"/>
  <c r="Q201" i="5"/>
  <c r="L201" i="5"/>
  <c r="L205" i="5"/>
  <c r="Q205" i="5"/>
  <c r="Q209" i="5"/>
  <c r="L209" i="5"/>
  <c r="L213" i="5"/>
  <c r="Q213" i="5"/>
  <c r="Q217" i="5"/>
  <c r="L217" i="5"/>
  <c r="L221" i="5"/>
  <c r="Q221" i="5"/>
  <c r="L52" i="5"/>
  <c r="Q52" i="5"/>
  <c r="Q56" i="5"/>
  <c r="L56" i="5"/>
  <c r="Q74" i="5"/>
  <c r="L74" i="5"/>
  <c r="Q78" i="5"/>
  <c r="L78" i="5"/>
  <c r="Q82" i="5"/>
  <c r="L82" i="5"/>
  <c r="L98" i="5"/>
  <c r="Q98" i="5"/>
  <c r="Q118" i="5"/>
  <c r="L118" i="5"/>
  <c r="L130" i="5"/>
  <c r="Q130" i="5"/>
  <c r="L142" i="5"/>
  <c r="Q142" i="5"/>
  <c r="L150" i="5"/>
  <c r="Q150" i="5"/>
  <c r="Q162" i="5"/>
  <c r="L162" i="5"/>
  <c r="L174" i="5"/>
  <c r="Q174" i="5"/>
  <c r="L182" i="5"/>
  <c r="Q182" i="5"/>
  <c r="L190" i="5"/>
  <c r="Q190" i="5"/>
  <c r="Q202" i="5"/>
  <c r="L202" i="5"/>
  <c r="Q206" i="5"/>
  <c r="L206" i="5"/>
  <c r="Q214" i="5"/>
  <c r="L214" i="5"/>
  <c r="L218" i="5"/>
  <c r="Q218" i="5"/>
  <c r="L36" i="5"/>
  <c r="L44" i="5"/>
  <c r="L46" i="5"/>
  <c r="Q46" i="5"/>
  <c r="L50" i="5"/>
  <c r="Q50" i="5"/>
  <c r="L54" i="5"/>
  <c r="Q54" i="5"/>
  <c r="L60" i="5"/>
  <c r="Q60" i="5"/>
  <c r="Q66" i="5"/>
  <c r="L66" i="5"/>
  <c r="L70" i="5"/>
  <c r="L72" i="5"/>
  <c r="Q72" i="5"/>
  <c r="Q76" i="5"/>
  <c r="L76" i="5"/>
  <c r="Q80" i="5"/>
  <c r="L80" i="5"/>
  <c r="L84" i="5"/>
  <c r="Q84" i="5"/>
  <c r="Q88" i="5"/>
  <c r="L88" i="5"/>
  <c r="L92" i="5"/>
  <c r="Q92" i="5"/>
  <c r="L96" i="5"/>
  <c r="Q96" i="5"/>
  <c r="L100" i="5"/>
  <c r="Q100" i="5"/>
  <c r="Q104" i="5"/>
  <c r="L104" i="5"/>
  <c r="Q108" i="5"/>
  <c r="L108" i="5"/>
  <c r="Q112" i="5"/>
  <c r="L112" i="5"/>
  <c r="Q116" i="5"/>
  <c r="L116" i="5"/>
  <c r="Q120" i="5"/>
  <c r="L120" i="5"/>
  <c r="L124" i="5"/>
  <c r="Q124" i="5"/>
  <c r="L128" i="5"/>
  <c r="Q128" i="5"/>
  <c r="L132" i="5"/>
  <c r="Q132" i="5"/>
  <c r="L136" i="5"/>
  <c r="Q136" i="5"/>
  <c r="Q140" i="5"/>
  <c r="L140" i="5"/>
  <c r="Q144" i="5"/>
  <c r="L144" i="5"/>
  <c r="Q148" i="5"/>
  <c r="L148" i="5"/>
  <c r="Q152" i="5"/>
  <c r="L152" i="5"/>
  <c r="Q156" i="5"/>
  <c r="L156" i="5"/>
  <c r="Q160" i="5"/>
  <c r="L160" i="5"/>
  <c r="L164" i="5"/>
  <c r="Q164" i="5"/>
  <c r="L168" i="5"/>
  <c r="Q168" i="5"/>
  <c r="Q172" i="5"/>
  <c r="L172" i="5"/>
  <c r="Q176" i="5"/>
  <c r="L176" i="5"/>
  <c r="Q180" i="5"/>
  <c r="L180" i="5"/>
  <c r="Q184" i="5"/>
  <c r="L184" i="5"/>
  <c r="Q188" i="5"/>
  <c r="L188" i="5"/>
  <c r="L192" i="5"/>
  <c r="Q192" i="5"/>
  <c r="L196" i="5"/>
  <c r="Q196" i="5"/>
  <c r="Q204" i="5"/>
  <c r="L204" i="5"/>
  <c r="Q208" i="5"/>
  <c r="L208" i="5"/>
  <c r="Q212" i="5"/>
  <c r="L212" i="5"/>
  <c r="Q216" i="5"/>
  <c r="L216" i="5"/>
  <c r="Q220" i="5"/>
  <c r="L220" i="5"/>
  <c r="L224" i="5"/>
  <c r="Q224" i="5"/>
  <c r="AA65" i="22"/>
  <c r="H65" i="22"/>
  <c r="Z65" i="22"/>
  <c r="T65" i="22"/>
  <c r="N65" i="22"/>
  <c r="O65" i="22"/>
  <c r="U65" i="22"/>
  <c r="I65" i="22"/>
  <c r="AA66" i="22"/>
  <c r="H66" i="22"/>
  <c r="U66" i="22"/>
  <c r="O66" i="22"/>
  <c r="I66" i="22"/>
  <c r="N66" i="22"/>
  <c r="T66" i="22"/>
  <c r="Z66" i="22"/>
  <c r="A17" i="53"/>
  <c r="A19" i="53"/>
  <c r="A9" i="53"/>
  <c r="A18" i="53"/>
  <c r="A11" i="53"/>
  <c r="A8" i="53"/>
  <c r="A10" i="53"/>
  <c r="A20" i="53"/>
  <c r="N69" i="32"/>
  <c r="Q69" i="32" s="1"/>
  <c r="N72" i="32"/>
  <c r="Q72" i="32" s="1"/>
  <c r="N73" i="32"/>
  <c r="Q73" i="32" s="1"/>
  <c r="N74" i="32"/>
  <c r="Q74" i="32" s="1"/>
  <c r="N75" i="32"/>
  <c r="Q75" i="32" s="1"/>
  <c r="N76" i="32"/>
  <c r="Q76" i="32" s="1"/>
  <c r="N77" i="32"/>
  <c r="Q77" i="32" s="1"/>
  <c r="N78" i="32"/>
  <c r="Q78" i="32" s="1"/>
  <c r="N79" i="32"/>
  <c r="Q79" i="32" s="1"/>
  <c r="N80" i="32"/>
  <c r="Q80" i="32" s="1"/>
  <c r="N81" i="32"/>
  <c r="Q81" i="32" s="1"/>
  <c r="N82" i="32"/>
  <c r="Q82" i="32" s="1"/>
  <c r="N83" i="32"/>
  <c r="Q83" i="32" s="1"/>
  <c r="N84" i="32"/>
  <c r="Q84" i="32" s="1"/>
  <c r="N85" i="32"/>
  <c r="Q85" i="32" s="1"/>
  <c r="N86" i="32"/>
  <c r="Q86" i="32" s="1"/>
  <c r="N87" i="32"/>
  <c r="Q87" i="32" s="1"/>
  <c r="N88" i="32"/>
  <c r="Q88" i="32" s="1"/>
  <c r="N89" i="32"/>
  <c r="Q89" i="32" s="1"/>
  <c r="N90" i="32"/>
  <c r="Q90" i="32" s="1"/>
  <c r="N91" i="32"/>
  <c r="Q91" i="32" s="1"/>
  <c r="N92" i="32"/>
  <c r="Q92" i="32" s="1"/>
  <c r="N93" i="32"/>
  <c r="Q93" i="32" s="1"/>
  <c r="N94" i="32"/>
  <c r="Q94" i="32" s="1"/>
  <c r="N95" i="32"/>
  <c r="Q95" i="32" s="1"/>
  <c r="N96" i="32"/>
  <c r="Q96" i="32" s="1"/>
  <c r="N97" i="32"/>
  <c r="Q97" i="32" s="1"/>
  <c r="N98" i="32"/>
  <c r="Q98" i="32" s="1"/>
  <c r="N99" i="32"/>
  <c r="Q99" i="32" s="1"/>
  <c r="N100" i="32"/>
  <c r="Q100" i="32" s="1"/>
  <c r="N101" i="32"/>
  <c r="Q101" i="32" s="1"/>
  <c r="N102" i="32"/>
  <c r="Q102" i="32" s="1"/>
  <c r="N103" i="32"/>
  <c r="Q103" i="32" s="1"/>
  <c r="N104" i="32"/>
  <c r="Q104" i="32" s="1"/>
  <c r="N105" i="32"/>
  <c r="Q105" i="32" s="1"/>
  <c r="N106" i="32"/>
  <c r="Q106" i="32" s="1"/>
  <c r="N107" i="32"/>
  <c r="Q107" i="32" s="1"/>
  <c r="N108" i="32"/>
  <c r="Q108" i="32" s="1"/>
  <c r="N109" i="32"/>
  <c r="Q109" i="32" s="1"/>
  <c r="N110" i="32"/>
  <c r="Q110" i="32" s="1"/>
  <c r="N111" i="32"/>
  <c r="Q111" i="32" s="1"/>
  <c r="N112" i="32"/>
  <c r="Q112" i="32" s="1"/>
  <c r="N113" i="32"/>
  <c r="Q113" i="32" s="1"/>
  <c r="N114" i="32"/>
  <c r="Q114" i="32" s="1"/>
  <c r="N115" i="32"/>
  <c r="Q115" i="32" s="1"/>
  <c r="N116" i="32"/>
  <c r="Q116" i="32" s="1"/>
  <c r="N117" i="32"/>
  <c r="Q117" i="32" s="1"/>
  <c r="N118" i="32"/>
  <c r="Q118" i="32" s="1"/>
  <c r="N119" i="32"/>
  <c r="Q119" i="32" s="1"/>
  <c r="N120" i="32"/>
  <c r="Q120" i="32" s="1"/>
  <c r="N121" i="32"/>
  <c r="Q121" i="32" s="1"/>
  <c r="N122" i="32"/>
  <c r="Q122" i="32" s="1"/>
  <c r="N123" i="32"/>
  <c r="Q123" i="32" s="1"/>
  <c r="N124" i="32"/>
  <c r="Q124" i="32" s="1"/>
  <c r="N125" i="32"/>
  <c r="Q125" i="32" s="1"/>
  <c r="N126" i="32"/>
  <c r="Q126" i="32" s="1"/>
  <c r="N127" i="32"/>
  <c r="Q127" i="32" s="1"/>
  <c r="N128" i="32"/>
  <c r="Q128" i="32" s="1"/>
  <c r="N129" i="32"/>
  <c r="Q129" i="32" s="1"/>
  <c r="N130" i="32"/>
  <c r="Q130" i="32" s="1"/>
  <c r="N131" i="32"/>
  <c r="Q131" i="32" s="1"/>
  <c r="N132" i="32"/>
  <c r="Q132" i="32" s="1"/>
  <c r="N133" i="32"/>
  <c r="Q133" i="32" s="1"/>
  <c r="N134" i="32"/>
  <c r="Q134" i="32" s="1"/>
  <c r="N135" i="32"/>
  <c r="Q135" i="32" s="1"/>
  <c r="N136" i="32"/>
  <c r="Q136" i="32" s="1"/>
  <c r="N137" i="32"/>
  <c r="Q137" i="32" s="1"/>
  <c r="N138" i="32"/>
  <c r="Q138" i="32" s="1"/>
  <c r="N139" i="32"/>
  <c r="Q139" i="32" s="1"/>
  <c r="N140" i="32"/>
  <c r="Q140" i="32" s="1"/>
  <c r="N141" i="32"/>
  <c r="Q141" i="32" s="1"/>
  <c r="N142" i="32"/>
  <c r="Q142" i="32" s="1"/>
  <c r="N143" i="32"/>
  <c r="Q143" i="32" s="1"/>
  <c r="N144" i="32"/>
  <c r="Q144" i="32" s="1"/>
  <c r="N145" i="32"/>
  <c r="Q145" i="32" s="1"/>
  <c r="N146" i="32"/>
  <c r="Q146" i="32" s="1"/>
  <c r="N147" i="32"/>
  <c r="Q147" i="32" s="1"/>
  <c r="N148" i="32"/>
  <c r="Q148" i="32" s="1"/>
  <c r="N149" i="32"/>
  <c r="Q149" i="32" s="1"/>
  <c r="N150" i="32"/>
  <c r="Q150" i="32" s="1"/>
  <c r="N151" i="32"/>
  <c r="Q151" i="32" s="1"/>
  <c r="N152" i="32"/>
  <c r="Q152" i="32" s="1"/>
  <c r="N153" i="32"/>
  <c r="Q153" i="32" s="1"/>
  <c r="N154" i="32"/>
  <c r="Q154" i="32" s="1"/>
  <c r="N155" i="32"/>
  <c r="Q155" i="32" s="1"/>
  <c r="N156" i="32"/>
  <c r="Q156" i="32" s="1"/>
  <c r="N157" i="32"/>
  <c r="Q157" i="32" s="1"/>
  <c r="N158" i="32"/>
  <c r="Q158" i="32" s="1"/>
  <c r="N159" i="32"/>
  <c r="Q159" i="32" s="1"/>
  <c r="N160" i="32"/>
  <c r="Q160" i="32" s="1"/>
  <c r="N161" i="32"/>
  <c r="Q161" i="32" s="1"/>
  <c r="N162" i="32"/>
  <c r="Q162" i="32" s="1"/>
  <c r="N163" i="32"/>
  <c r="Q163" i="32" s="1"/>
  <c r="N164" i="32"/>
  <c r="Q164" i="32" s="1"/>
  <c r="N165" i="32"/>
  <c r="Q165" i="32" s="1"/>
  <c r="N166" i="32"/>
  <c r="Q166" i="32" s="1"/>
  <c r="N167" i="32"/>
  <c r="Q167" i="32" s="1"/>
  <c r="N168" i="32"/>
  <c r="Q168" i="32" s="1"/>
  <c r="N169" i="32"/>
  <c r="Q169" i="32" s="1"/>
  <c r="N170" i="32"/>
  <c r="Q170" i="32" s="1"/>
  <c r="N171" i="32"/>
  <c r="Q171" i="32" s="1"/>
  <c r="N172" i="32"/>
  <c r="Q172" i="32" s="1"/>
  <c r="N173" i="32"/>
  <c r="Q173" i="32" s="1"/>
  <c r="N174" i="32"/>
  <c r="Q174" i="32" s="1"/>
  <c r="N175" i="32"/>
  <c r="Q175" i="32" s="1"/>
  <c r="N176" i="32"/>
  <c r="Q176" i="32" s="1"/>
  <c r="N177" i="32"/>
  <c r="Q177" i="32" s="1"/>
  <c r="N178" i="32"/>
  <c r="Q178" i="32" s="1"/>
  <c r="N179" i="32"/>
  <c r="Q179" i="32" s="1"/>
  <c r="N180" i="32"/>
  <c r="Q180" i="32" s="1"/>
  <c r="N181" i="32"/>
  <c r="Q181" i="32" s="1"/>
  <c r="N182" i="32"/>
  <c r="Q182" i="32" s="1"/>
  <c r="N183" i="32"/>
  <c r="Q183" i="32" s="1"/>
  <c r="N184" i="32"/>
  <c r="Q184" i="32" s="1"/>
  <c r="N185" i="32"/>
  <c r="Q185" i="32" s="1"/>
  <c r="N186" i="32"/>
  <c r="Q186" i="32" s="1"/>
  <c r="N187" i="32"/>
  <c r="Q187" i="32" s="1"/>
  <c r="N188" i="32"/>
  <c r="Q188" i="32" s="1"/>
  <c r="N189" i="32"/>
  <c r="Q189" i="32" s="1"/>
  <c r="N190" i="32"/>
  <c r="Q190" i="32" s="1"/>
  <c r="N191" i="32"/>
  <c r="Q191" i="32" s="1"/>
  <c r="N192" i="32"/>
  <c r="Q192" i="32" s="1"/>
  <c r="N193" i="32"/>
  <c r="Q193" i="32" s="1"/>
  <c r="N194" i="32"/>
  <c r="Q194" i="32" s="1"/>
  <c r="N195" i="32"/>
  <c r="Q195" i="32" s="1"/>
  <c r="N196" i="32"/>
  <c r="Q196" i="32" s="1"/>
  <c r="N197" i="32"/>
  <c r="Q197" i="32" s="1"/>
  <c r="N198" i="32"/>
  <c r="Q198" i="32" s="1"/>
  <c r="N199" i="32"/>
  <c r="Q199" i="32" s="1"/>
  <c r="N200" i="32"/>
  <c r="N201" i="32"/>
  <c r="Q201" i="32" s="1"/>
  <c r="N202" i="32"/>
  <c r="Q202" i="32" s="1"/>
  <c r="N203" i="32"/>
  <c r="Q203" i="32" s="1"/>
  <c r="N204" i="32"/>
  <c r="Q204" i="32" s="1"/>
  <c r="N205" i="32"/>
  <c r="Q205" i="32" s="1"/>
  <c r="N206" i="32"/>
  <c r="Q206" i="32" s="1"/>
  <c r="N207" i="32"/>
  <c r="Q207" i="32" s="1"/>
  <c r="N208" i="32"/>
  <c r="Q208" i="32" s="1"/>
  <c r="N209" i="32"/>
  <c r="Q209" i="32" s="1"/>
  <c r="N210" i="32"/>
  <c r="Q210" i="32" s="1"/>
  <c r="N211" i="32"/>
  <c r="Q211" i="32" s="1"/>
  <c r="N212" i="32"/>
  <c r="Q212" i="32" s="1"/>
  <c r="N213" i="32"/>
  <c r="Q213" i="32" s="1"/>
  <c r="N214" i="32"/>
  <c r="Q214" i="32" s="1"/>
  <c r="N215" i="32"/>
  <c r="Q215" i="32" s="1"/>
  <c r="N216" i="32"/>
  <c r="Q216" i="32" s="1"/>
  <c r="N217" i="32"/>
  <c r="Q217" i="32" s="1"/>
  <c r="N218" i="32"/>
  <c r="Q218" i="32" s="1"/>
  <c r="N219" i="32"/>
  <c r="Q219" i="32" s="1"/>
  <c r="N220" i="32"/>
  <c r="Q220" i="32" s="1"/>
  <c r="N221" i="32"/>
  <c r="Q221" i="32" s="1"/>
  <c r="N222" i="32"/>
  <c r="Q222" i="32" s="1"/>
  <c r="N223" i="32"/>
  <c r="Q223" i="32" s="1"/>
  <c r="N224" i="32"/>
  <c r="Q224" i="32" s="1"/>
  <c r="P37" i="5"/>
  <c r="N37" i="32"/>
  <c r="Q37" i="32" s="1"/>
  <c r="P42" i="5"/>
  <c r="N42" i="32"/>
  <c r="Q42" i="32" s="1"/>
  <c r="P46" i="5"/>
  <c r="N46" i="32"/>
  <c r="Q46" i="32" s="1"/>
  <c r="P49" i="5"/>
  <c r="N49" i="32"/>
  <c r="Q49" i="32" s="1"/>
  <c r="P52" i="5"/>
  <c r="N52" i="32"/>
  <c r="Q52" i="32" s="1"/>
  <c r="P55" i="5"/>
  <c r="N55" i="32"/>
  <c r="Q55" i="32" s="1"/>
  <c r="P59" i="5"/>
  <c r="N59" i="32"/>
  <c r="Q59" i="32" s="1"/>
  <c r="P63" i="5"/>
  <c r="N63" i="32"/>
  <c r="Q63" i="32" s="1"/>
  <c r="P64" i="5"/>
  <c r="N64" i="32"/>
  <c r="Q64" i="32" s="1"/>
  <c r="P65" i="5"/>
  <c r="N65" i="32"/>
  <c r="Q65" i="32" s="1"/>
  <c r="P67" i="5"/>
  <c r="N67" i="32"/>
  <c r="Q67" i="32" s="1"/>
  <c r="P68" i="5"/>
  <c r="N68" i="32"/>
  <c r="Q68" i="32" s="1"/>
  <c r="P41" i="5"/>
  <c r="N41" i="32"/>
  <c r="Q41" i="32" s="1"/>
  <c r="P43" i="5"/>
  <c r="N43" i="32"/>
  <c r="Q43" i="32" s="1"/>
  <c r="P47" i="5"/>
  <c r="N47" i="32"/>
  <c r="Q47" i="32" s="1"/>
  <c r="P48" i="5"/>
  <c r="N48" i="32"/>
  <c r="Q48" i="32" s="1"/>
  <c r="P50" i="5"/>
  <c r="N50" i="32"/>
  <c r="Q50" i="32" s="1"/>
  <c r="P51" i="5"/>
  <c r="N51" i="32"/>
  <c r="Q51" i="32" s="1"/>
  <c r="P53" i="5"/>
  <c r="N53" i="32"/>
  <c r="Q53" i="32" s="1"/>
  <c r="P54" i="5"/>
  <c r="N54" i="32"/>
  <c r="Q54" i="32" s="1"/>
  <c r="P56" i="5"/>
  <c r="N56" i="32"/>
  <c r="Q56" i="32" s="1"/>
  <c r="P60" i="5"/>
  <c r="N60" i="32"/>
  <c r="Q60" i="32" s="1"/>
  <c r="P66" i="5"/>
  <c r="N66" i="32"/>
  <c r="Q66" i="32" s="1"/>
  <c r="P73" i="5"/>
  <c r="P75" i="5"/>
  <c r="P77" i="5"/>
  <c r="P79" i="5"/>
  <c r="P81" i="5"/>
  <c r="P89" i="5"/>
  <c r="P82" i="5"/>
  <c r="P69" i="5"/>
  <c r="P72" i="5"/>
  <c r="P74" i="5"/>
  <c r="P76" i="5"/>
  <c r="P78" i="5"/>
  <c r="P80" i="5"/>
  <c r="P83" i="5"/>
  <c r="P84" i="5"/>
  <c r="P85" i="5"/>
  <c r="P86" i="5"/>
  <c r="P87" i="5"/>
  <c r="P88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Q200" i="5" s="1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AA36" i="32" l="1"/>
  <c r="Y36" i="36"/>
  <c r="I36" i="36" s="1"/>
  <c r="AA36" i="36" s="1"/>
  <c r="Y34" i="36"/>
  <c r="I34" i="36" s="1"/>
  <c r="AA34" i="36" s="1"/>
  <c r="AA34" i="32"/>
  <c r="Y35" i="36"/>
  <c r="I35" i="36" s="1"/>
  <c r="AA35" i="36" s="1"/>
  <c r="AA35" i="32"/>
  <c r="L62" i="32"/>
  <c r="Z62" i="32"/>
  <c r="K62" i="32" s="1"/>
  <c r="L55" i="32"/>
  <c r="Z55" i="32"/>
  <c r="K55" i="32" s="1"/>
  <c r="L46" i="32"/>
  <c r="Z46" i="32"/>
  <c r="K46" i="32" s="1"/>
  <c r="L68" i="32"/>
  <c r="Z68" i="32"/>
  <c r="K68" i="32" s="1"/>
  <c r="L43" i="32"/>
  <c r="Z43" i="32"/>
  <c r="K43" i="32" s="1"/>
  <c r="L38" i="32"/>
  <c r="Z38" i="32"/>
  <c r="K38" i="32" s="1"/>
  <c r="L223" i="32"/>
  <c r="Z223" i="32"/>
  <c r="K223" i="32" s="1"/>
  <c r="L219" i="32"/>
  <c r="Z219" i="32"/>
  <c r="K219" i="32" s="1"/>
  <c r="L215" i="32"/>
  <c r="Z215" i="32"/>
  <c r="K215" i="32" s="1"/>
  <c r="L211" i="32"/>
  <c r="Z211" i="32"/>
  <c r="K211" i="32" s="1"/>
  <c r="L207" i="32"/>
  <c r="Z207" i="32"/>
  <c r="K207" i="32" s="1"/>
  <c r="L203" i="32"/>
  <c r="Z203" i="32"/>
  <c r="K203" i="32" s="1"/>
  <c r="L199" i="32"/>
  <c r="Z199" i="32"/>
  <c r="K199" i="32" s="1"/>
  <c r="L195" i="32"/>
  <c r="Z195" i="32"/>
  <c r="K195" i="32" s="1"/>
  <c r="L191" i="32"/>
  <c r="Z191" i="32"/>
  <c r="K191" i="32" s="1"/>
  <c r="L187" i="32"/>
  <c r="Z187" i="32"/>
  <c r="K187" i="32" s="1"/>
  <c r="L183" i="32"/>
  <c r="Z183" i="32"/>
  <c r="K183" i="32" s="1"/>
  <c r="L179" i="32"/>
  <c r="Z179" i="32"/>
  <c r="K179" i="32" s="1"/>
  <c r="L175" i="32"/>
  <c r="Z175" i="32"/>
  <c r="K175" i="32" s="1"/>
  <c r="L171" i="32"/>
  <c r="Z171" i="32"/>
  <c r="K171" i="32" s="1"/>
  <c r="L167" i="32"/>
  <c r="Z167" i="32"/>
  <c r="K167" i="32" s="1"/>
  <c r="L163" i="32"/>
  <c r="Z163" i="32"/>
  <c r="K163" i="32" s="1"/>
  <c r="L159" i="32"/>
  <c r="Z159" i="32"/>
  <c r="K159" i="32" s="1"/>
  <c r="L155" i="32"/>
  <c r="Z155" i="32"/>
  <c r="K155" i="32" s="1"/>
  <c r="L151" i="32"/>
  <c r="Z151" i="32"/>
  <c r="K151" i="32" s="1"/>
  <c r="L147" i="32"/>
  <c r="Z147" i="32"/>
  <c r="K147" i="32" s="1"/>
  <c r="L143" i="32"/>
  <c r="Z143" i="32"/>
  <c r="K143" i="32" s="1"/>
  <c r="L139" i="32"/>
  <c r="Z139" i="32"/>
  <c r="K139" i="32" s="1"/>
  <c r="L135" i="32"/>
  <c r="Z135" i="32"/>
  <c r="K135" i="32" s="1"/>
  <c r="L131" i="32"/>
  <c r="Z131" i="32"/>
  <c r="K131" i="32" s="1"/>
  <c r="L127" i="32"/>
  <c r="Z127" i="32"/>
  <c r="K127" i="32" s="1"/>
  <c r="L123" i="32"/>
  <c r="Z123" i="32"/>
  <c r="K123" i="32" s="1"/>
  <c r="L119" i="32"/>
  <c r="Z119" i="32"/>
  <c r="K119" i="32" s="1"/>
  <c r="L115" i="32"/>
  <c r="Z115" i="32"/>
  <c r="K115" i="32" s="1"/>
  <c r="L111" i="32"/>
  <c r="Z111" i="32"/>
  <c r="K111" i="32" s="1"/>
  <c r="L107" i="32"/>
  <c r="Z107" i="32"/>
  <c r="K107" i="32" s="1"/>
  <c r="L103" i="32"/>
  <c r="Z103" i="32"/>
  <c r="K103" i="32" s="1"/>
  <c r="L99" i="32"/>
  <c r="Z99" i="32"/>
  <c r="K99" i="32" s="1"/>
  <c r="L95" i="32"/>
  <c r="Z95" i="32"/>
  <c r="K95" i="32" s="1"/>
  <c r="L91" i="32"/>
  <c r="Z91" i="32"/>
  <c r="K91" i="32" s="1"/>
  <c r="L87" i="32"/>
  <c r="Z87" i="32"/>
  <c r="K87" i="32" s="1"/>
  <c r="L83" i="32"/>
  <c r="Z83" i="32"/>
  <c r="K83" i="32" s="1"/>
  <c r="L79" i="32"/>
  <c r="Z79" i="32"/>
  <c r="K79" i="32" s="1"/>
  <c r="L75" i="32"/>
  <c r="Z75" i="32"/>
  <c r="K75" i="32" s="1"/>
  <c r="L71" i="32"/>
  <c r="Z71" i="32"/>
  <c r="K71" i="32" s="1"/>
  <c r="L65" i="32"/>
  <c r="Z65" i="32"/>
  <c r="K65" i="32" s="1"/>
  <c r="L45" i="32"/>
  <c r="Z45" i="32"/>
  <c r="K45" i="32" s="1"/>
  <c r="L56" i="32"/>
  <c r="Z56" i="32"/>
  <c r="K56" i="32" s="1"/>
  <c r="L64" i="32"/>
  <c r="Z64" i="32"/>
  <c r="K64" i="32" s="1"/>
  <c r="L51" i="32"/>
  <c r="Z51" i="32"/>
  <c r="K51" i="32" s="1"/>
  <c r="L66" i="32"/>
  <c r="Z66" i="32"/>
  <c r="K66" i="32" s="1"/>
  <c r="L54" i="32"/>
  <c r="Z54" i="32"/>
  <c r="K54" i="32" s="1"/>
  <c r="L47" i="32"/>
  <c r="Z47" i="32"/>
  <c r="K47" i="32" s="1"/>
  <c r="L40" i="32"/>
  <c r="Z40" i="32"/>
  <c r="K40" i="32" s="1"/>
  <c r="L63" i="32"/>
  <c r="Z63" i="32"/>
  <c r="K63" i="32" s="1"/>
  <c r="L57" i="32"/>
  <c r="Z57" i="32"/>
  <c r="K57" i="32" s="1"/>
  <c r="L49" i="32"/>
  <c r="Z49" i="32"/>
  <c r="K49" i="32" s="1"/>
  <c r="L37" i="32"/>
  <c r="Z37" i="32"/>
  <c r="K37" i="32" s="1"/>
  <c r="L61" i="32"/>
  <c r="Z61" i="32"/>
  <c r="K61" i="32" s="1"/>
  <c r="L52" i="32"/>
  <c r="Z52" i="32"/>
  <c r="K52" i="32" s="1"/>
  <c r="L44" i="32"/>
  <c r="Z44" i="32"/>
  <c r="K44" i="32" s="1"/>
  <c r="L39" i="32"/>
  <c r="Z39" i="32"/>
  <c r="K39" i="32" s="1"/>
  <c r="L224" i="32"/>
  <c r="Z224" i="32"/>
  <c r="K224" i="32" s="1"/>
  <c r="L220" i="32"/>
  <c r="Z220" i="32"/>
  <c r="K220" i="32" s="1"/>
  <c r="L216" i="32"/>
  <c r="Z216" i="32"/>
  <c r="K216" i="32" s="1"/>
  <c r="L212" i="32"/>
  <c r="Z212" i="32"/>
  <c r="K212" i="32" s="1"/>
  <c r="L208" i="32"/>
  <c r="Z208" i="32"/>
  <c r="K208" i="32" s="1"/>
  <c r="L204" i="32"/>
  <c r="Z204" i="32"/>
  <c r="K204" i="32" s="1"/>
  <c r="L200" i="32"/>
  <c r="Z200" i="32"/>
  <c r="K200" i="32" s="1"/>
  <c r="L196" i="32"/>
  <c r="Z196" i="32"/>
  <c r="K196" i="32" s="1"/>
  <c r="L192" i="32"/>
  <c r="Z192" i="32"/>
  <c r="K192" i="32" s="1"/>
  <c r="L188" i="32"/>
  <c r="Z188" i="32"/>
  <c r="K188" i="32" s="1"/>
  <c r="L184" i="32"/>
  <c r="Z184" i="32"/>
  <c r="K184" i="32" s="1"/>
  <c r="L180" i="32"/>
  <c r="Z180" i="32"/>
  <c r="K180" i="32" s="1"/>
  <c r="L176" i="32"/>
  <c r="Z176" i="32"/>
  <c r="K176" i="32" s="1"/>
  <c r="L172" i="32"/>
  <c r="Z172" i="32"/>
  <c r="K172" i="32" s="1"/>
  <c r="L168" i="32"/>
  <c r="Z168" i="32"/>
  <c r="K168" i="32" s="1"/>
  <c r="L164" i="32"/>
  <c r="Z164" i="32"/>
  <c r="K164" i="32" s="1"/>
  <c r="L160" i="32"/>
  <c r="Z160" i="32"/>
  <c r="K160" i="32" s="1"/>
  <c r="L156" i="32"/>
  <c r="Z156" i="32"/>
  <c r="K156" i="32" s="1"/>
  <c r="L152" i="32"/>
  <c r="Z152" i="32"/>
  <c r="K152" i="32" s="1"/>
  <c r="L148" i="32"/>
  <c r="Z148" i="32"/>
  <c r="K148" i="32" s="1"/>
  <c r="L144" i="32"/>
  <c r="Z144" i="32"/>
  <c r="K144" i="32" s="1"/>
  <c r="L140" i="32"/>
  <c r="Z140" i="32"/>
  <c r="K140" i="32" s="1"/>
  <c r="L136" i="32"/>
  <c r="Z136" i="32"/>
  <c r="K136" i="32" s="1"/>
  <c r="L132" i="32"/>
  <c r="Z132" i="32"/>
  <c r="K132" i="32" s="1"/>
  <c r="L128" i="32"/>
  <c r="Z128" i="32"/>
  <c r="K128" i="32" s="1"/>
  <c r="L124" i="32"/>
  <c r="Z124" i="32"/>
  <c r="K124" i="32" s="1"/>
  <c r="L120" i="32"/>
  <c r="Z120" i="32"/>
  <c r="K120" i="32" s="1"/>
  <c r="L116" i="32"/>
  <c r="Z116" i="32"/>
  <c r="K116" i="32" s="1"/>
  <c r="L112" i="32"/>
  <c r="Z112" i="32"/>
  <c r="K112" i="32" s="1"/>
  <c r="L108" i="32"/>
  <c r="Z108" i="32"/>
  <c r="K108" i="32" s="1"/>
  <c r="L104" i="32"/>
  <c r="Z104" i="32"/>
  <c r="K104" i="32" s="1"/>
  <c r="L100" i="32"/>
  <c r="Z100" i="32"/>
  <c r="K100" i="32" s="1"/>
  <c r="L96" i="32"/>
  <c r="Z96" i="32"/>
  <c r="K96" i="32" s="1"/>
  <c r="L92" i="32"/>
  <c r="Z92" i="32"/>
  <c r="K92" i="32" s="1"/>
  <c r="L88" i="32"/>
  <c r="Z88" i="32"/>
  <c r="K88" i="32" s="1"/>
  <c r="L84" i="32"/>
  <c r="Z84" i="32"/>
  <c r="K84" i="32" s="1"/>
  <c r="L80" i="32"/>
  <c r="Z80" i="32"/>
  <c r="K80" i="32" s="1"/>
  <c r="L76" i="32"/>
  <c r="Z76" i="32"/>
  <c r="K76" i="32" s="1"/>
  <c r="L72" i="32"/>
  <c r="Z72" i="32"/>
  <c r="K72" i="32" s="1"/>
  <c r="L58" i="32"/>
  <c r="Z58" i="32"/>
  <c r="K58" i="32" s="1"/>
  <c r="L60" i="32"/>
  <c r="Z60" i="32"/>
  <c r="K60" i="32" s="1"/>
  <c r="L67" i="32"/>
  <c r="Z67" i="32"/>
  <c r="K67" i="32" s="1"/>
  <c r="L48" i="32"/>
  <c r="Z48" i="32"/>
  <c r="K48" i="32" s="1"/>
  <c r="L222" i="32"/>
  <c r="Z222" i="32"/>
  <c r="K222" i="32" s="1"/>
  <c r="L218" i="32"/>
  <c r="Z218" i="32"/>
  <c r="K218" i="32" s="1"/>
  <c r="L214" i="32"/>
  <c r="Z214" i="32"/>
  <c r="K214" i="32" s="1"/>
  <c r="L210" i="32"/>
  <c r="Z210" i="32"/>
  <c r="K210" i="32" s="1"/>
  <c r="L206" i="32"/>
  <c r="Z206" i="32"/>
  <c r="K206" i="32" s="1"/>
  <c r="L202" i="32"/>
  <c r="Z202" i="32"/>
  <c r="K202" i="32" s="1"/>
  <c r="L198" i="32"/>
  <c r="Z198" i="32"/>
  <c r="K198" i="32" s="1"/>
  <c r="L194" i="32"/>
  <c r="Z194" i="32"/>
  <c r="K194" i="32" s="1"/>
  <c r="L190" i="32"/>
  <c r="Z190" i="32"/>
  <c r="K190" i="32" s="1"/>
  <c r="L186" i="32"/>
  <c r="Z186" i="32"/>
  <c r="K186" i="32" s="1"/>
  <c r="L182" i="32"/>
  <c r="Z182" i="32"/>
  <c r="K182" i="32" s="1"/>
  <c r="L178" i="32"/>
  <c r="Z178" i="32"/>
  <c r="K178" i="32" s="1"/>
  <c r="L174" i="32"/>
  <c r="Z174" i="32"/>
  <c r="K174" i="32" s="1"/>
  <c r="L170" i="32"/>
  <c r="Z170" i="32"/>
  <c r="K170" i="32" s="1"/>
  <c r="L166" i="32"/>
  <c r="Z166" i="32"/>
  <c r="K166" i="32" s="1"/>
  <c r="L162" i="32"/>
  <c r="Z162" i="32"/>
  <c r="K162" i="32" s="1"/>
  <c r="L158" i="32"/>
  <c r="Z158" i="32"/>
  <c r="K158" i="32" s="1"/>
  <c r="L154" i="32"/>
  <c r="Z154" i="32"/>
  <c r="K154" i="32" s="1"/>
  <c r="L150" i="32"/>
  <c r="Z150" i="32"/>
  <c r="K150" i="32" s="1"/>
  <c r="L146" i="32"/>
  <c r="Z146" i="32"/>
  <c r="K146" i="32" s="1"/>
  <c r="L142" i="32"/>
  <c r="Z142" i="32"/>
  <c r="K142" i="32" s="1"/>
  <c r="L138" i="32"/>
  <c r="Z138" i="32"/>
  <c r="K138" i="32" s="1"/>
  <c r="L134" i="32"/>
  <c r="Z134" i="32"/>
  <c r="K134" i="32" s="1"/>
  <c r="L130" i="32"/>
  <c r="Z130" i="32"/>
  <c r="K130" i="32" s="1"/>
  <c r="L126" i="32"/>
  <c r="Z126" i="32"/>
  <c r="K126" i="32" s="1"/>
  <c r="L122" i="32"/>
  <c r="Z122" i="32"/>
  <c r="K122" i="32" s="1"/>
  <c r="L118" i="32"/>
  <c r="Z118" i="32"/>
  <c r="K118" i="32" s="1"/>
  <c r="L114" i="32"/>
  <c r="Z114" i="32"/>
  <c r="K114" i="32" s="1"/>
  <c r="L110" i="32"/>
  <c r="Z110" i="32"/>
  <c r="K110" i="32" s="1"/>
  <c r="L106" i="32"/>
  <c r="Z106" i="32"/>
  <c r="K106" i="32" s="1"/>
  <c r="L102" i="32"/>
  <c r="Z102" i="32"/>
  <c r="K102" i="32" s="1"/>
  <c r="L98" i="32"/>
  <c r="Z98" i="32"/>
  <c r="K98" i="32" s="1"/>
  <c r="L94" i="32"/>
  <c r="Z94" i="32"/>
  <c r="K94" i="32" s="1"/>
  <c r="L90" i="32"/>
  <c r="Z90" i="32"/>
  <c r="K90" i="32" s="1"/>
  <c r="L86" i="32"/>
  <c r="Z86" i="32"/>
  <c r="K86" i="32" s="1"/>
  <c r="L82" i="32"/>
  <c r="Z82" i="32"/>
  <c r="K82" i="32" s="1"/>
  <c r="L78" i="32"/>
  <c r="Z78" i="32"/>
  <c r="K78" i="32" s="1"/>
  <c r="L74" i="32"/>
  <c r="Z74" i="32"/>
  <c r="K74" i="32" s="1"/>
  <c r="L70" i="32"/>
  <c r="Z70" i="32"/>
  <c r="K70" i="32" s="1"/>
  <c r="L50" i="32"/>
  <c r="Z50" i="32"/>
  <c r="K50" i="32" s="1"/>
  <c r="L53" i="32"/>
  <c r="Z53" i="32"/>
  <c r="K53" i="32" s="1"/>
  <c r="L42" i="32"/>
  <c r="Z42" i="32"/>
  <c r="K42" i="32" s="1"/>
  <c r="L59" i="32"/>
  <c r="Z59" i="32"/>
  <c r="K59" i="32" s="1"/>
  <c r="L41" i="32"/>
  <c r="Z41" i="32"/>
  <c r="K41" i="32" s="1"/>
  <c r="L221" i="32"/>
  <c r="Z221" i="32"/>
  <c r="K221" i="32" s="1"/>
  <c r="L217" i="32"/>
  <c r="Z217" i="32"/>
  <c r="K217" i="32" s="1"/>
  <c r="L213" i="32"/>
  <c r="Z213" i="32"/>
  <c r="K213" i="32" s="1"/>
  <c r="L209" i="32"/>
  <c r="Z209" i="32"/>
  <c r="K209" i="32" s="1"/>
  <c r="L205" i="32"/>
  <c r="Z205" i="32"/>
  <c r="K205" i="32" s="1"/>
  <c r="L201" i="32"/>
  <c r="Z201" i="32"/>
  <c r="K201" i="32" s="1"/>
  <c r="L197" i="32"/>
  <c r="Z197" i="32"/>
  <c r="K197" i="32" s="1"/>
  <c r="L193" i="32"/>
  <c r="Z193" i="32"/>
  <c r="K193" i="32" s="1"/>
  <c r="L189" i="32"/>
  <c r="Z189" i="32"/>
  <c r="K189" i="32" s="1"/>
  <c r="L185" i="32"/>
  <c r="Z185" i="32"/>
  <c r="K185" i="32" s="1"/>
  <c r="L181" i="32"/>
  <c r="Z181" i="32"/>
  <c r="K181" i="32" s="1"/>
  <c r="L177" i="32"/>
  <c r="Z177" i="32"/>
  <c r="K177" i="32" s="1"/>
  <c r="L173" i="32"/>
  <c r="Z173" i="32"/>
  <c r="K173" i="32" s="1"/>
  <c r="L169" i="32"/>
  <c r="Z169" i="32"/>
  <c r="K169" i="32" s="1"/>
  <c r="L165" i="32"/>
  <c r="Z165" i="32"/>
  <c r="K165" i="32" s="1"/>
  <c r="L161" i="32"/>
  <c r="Z161" i="32"/>
  <c r="K161" i="32" s="1"/>
  <c r="L157" i="32"/>
  <c r="Z157" i="32"/>
  <c r="K157" i="32" s="1"/>
  <c r="L153" i="32"/>
  <c r="Z153" i="32"/>
  <c r="K153" i="32" s="1"/>
  <c r="L149" i="32"/>
  <c r="Z149" i="32"/>
  <c r="K149" i="32" s="1"/>
  <c r="L145" i="32"/>
  <c r="Z145" i="32"/>
  <c r="K145" i="32" s="1"/>
  <c r="L141" i="32"/>
  <c r="Z141" i="32"/>
  <c r="K141" i="32" s="1"/>
  <c r="L137" i="32"/>
  <c r="Z137" i="32"/>
  <c r="K137" i="32" s="1"/>
  <c r="L133" i="32"/>
  <c r="Z133" i="32"/>
  <c r="K133" i="32" s="1"/>
  <c r="L129" i="32"/>
  <c r="Z129" i="32"/>
  <c r="K129" i="32" s="1"/>
  <c r="L125" i="32"/>
  <c r="Z125" i="32"/>
  <c r="K125" i="32" s="1"/>
  <c r="L121" i="32"/>
  <c r="Z121" i="32"/>
  <c r="K121" i="32" s="1"/>
  <c r="L117" i="32"/>
  <c r="Z117" i="32"/>
  <c r="K117" i="32" s="1"/>
  <c r="L113" i="32"/>
  <c r="Z113" i="32"/>
  <c r="K113" i="32" s="1"/>
  <c r="L109" i="32"/>
  <c r="Z109" i="32"/>
  <c r="K109" i="32" s="1"/>
  <c r="L105" i="32"/>
  <c r="Z105" i="32"/>
  <c r="K105" i="32" s="1"/>
  <c r="L101" i="32"/>
  <c r="Z101" i="32"/>
  <c r="K101" i="32" s="1"/>
  <c r="L97" i="32"/>
  <c r="Z97" i="32"/>
  <c r="K97" i="32" s="1"/>
  <c r="L93" i="32"/>
  <c r="Z93" i="32"/>
  <c r="K93" i="32" s="1"/>
  <c r="L89" i="32"/>
  <c r="Z89" i="32"/>
  <c r="K89" i="32" s="1"/>
  <c r="L85" i="32"/>
  <c r="Z85" i="32"/>
  <c r="K85" i="32" s="1"/>
  <c r="L81" i="32"/>
  <c r="Z81" i="32"/>
  <c r="K81" i="32" s="1"/>
  <c r="L77" i="32"/>
  <c r="Z77" i="32"/>
  <c r="K77" i="32" s="1"/>
  <c r="L73" i="32"/>
  <c r="Z73" i="32"/>
  <c r="K73" i="32" s="1"/>
  <c r="L69" i="32"/>
  <c r="Z69" i="32"/>
  <c r="K69" i="32" s="1"/>
  <c r="AC65" i="22"/>
  <c r="AB65" i="22"/>
  <c r="AB66" i="22"/>
  <c r="AC66" i="22"/>
  <c r="K66" i="22"/>
  <c r="J66" i="22"/>
  <c r="K65" i="22"/>
  <c r="J65" i="22"/>
  <c r="V66" i="22"/>
  <c r="W66" i="22"/>
  <c r="Q65" i="22"/>
  <c r="P65" i="22"/>
  <c r="Q66" i="22"/>
  <c r="P66" i="22"/>
  <c r="V65" i="22"/>
  <c r="W65" i="22"/>
  <c r="N137" i="36"/>
  <c r="N129" i="36"/>
  <c r="Q129" i="36" s="1"/>
  <c r="P81" i="32"/>
  <c r="N224" i="36"/>
  <c r="Q224" i="36" s="1"/>
  <c r="N216" i="36"/>
  <c r="Q216" i="36" s="1"/>
  <c r="P212" i="32"/>
  <c r="N208" i="36"/>
  <c r="Q208" i="36" s="1"/>
  <c r="N200" i="36"/>
  <c r="N192" i="36"/>
  <c r="Q192" i="36" s="1"/>
  <c r="N184" i="36"/>
  <c r="Q184" i="36" s="1"/>
  <c r="P180" i="32"/>
  <c r="N176" i="36"/>
  <c r="Q176" i="36" s="1"/>
  <c r="P172" i="32"/>
  <c r="N168" i="36"/>
  <c r="Q168" i="36" s="1"/>
  <c r="N160" i="36"/>
  <c r="Q160" i="36" s="1"/>
  <c r="N152" i="36"/>
  <c r="Q152" i="36" s="1"/>
  <c r="N144" i="36"/>
  <c r="Q144" i="36" s="1"/>
  <c r="N136" i="36"/>
  <c r="P132" i="32"/>
  <c r="N128" i="36"/>
  <c r="Q128" i="36" s="1"/>
  <c r="P124" i="32"/>
  <c r="N120" i="36"/>
  <c r="Q120" i="36" s="1"/>
  <c r="P116" i="32"/>
  <c r="N112" i="36"/>
  <c r="Q112" i="36" s="1"/>
  <c r="P108" i="32"/>
  <c r="N104" i="36"/>
  <c r="Q104" i="36" s="1"/>
  <c r="N96" i="36"/>
  <c r="Q96" i="36" s="1"/>
  <c r="N88" i="36"/>
  <c r="Q88" i="36" s="1"/>
  <c r="P84" i="32"/>
  <c r="N80" i="36"/>
  <c r="Q80" i="36" s="1"/>
  <c r="N72" i="36"/>
  <c r="Q72" i="36" s="1"/>
  <c r="Y214" i="37"/>
  <c r="N197" i="36"/>
  <c r="Q197" i="36" s="1"/>
  <c r="P157" i="32"/>
  <c r="P133" i="32"/>
  <c r="P105" i="32"/>
  <c r="N223" i="36"/>
  <c r="Q223" i="36" s="1"/>
  <c r="N163" i="36"/>
  <c r="Q163" i="36" s="1"/>
  <c r="N143" i="36"/>
  <c r="Q143" i="36" s="1"/>
  <c r="P91" i="32"/>
  <c r="Y217" i="37"/>
  <c r="N169" i="36"/>
  <c r="Q169" i="36" s="1"/>
  <c r="P121" i="32"/>
  <c r="P101" i="32"/>
  <c r="P97" i="32"/>
  <c r="P93" i="32"/>
  <c r="P211" i="32"/>
  <c r="P151" i="32"/>
  <c r="N135" i="36"/>
  <c r="Q135" i="36" s="1"/>
  <c r="N127" i="36"/>
  <c r="N119" i="36"/>
  <c r="Q119" i="36" s="1"/>
  <c r="N103" i="36"/>
  <c r="Q103" i="36" s="1"/>
  <c r="N69" i="36"/>
  <c r="Q69" i="36" s="1"/>
  <c r="N222" i="36"/>
  <c r="Q222" i="36" s="1"/>
  <c r="N218" i="36"/>
  <c r="Q218" i="36" s="1"/>
  <c r="N214" i="36"/>
  <c r="Q214" i="36" s="1"/>
  <c r="N210" i="36"/>
  <c r="N206" i="36"/>
  <c r="Q206" i="36" s="1"/>
  <c r="N202" i="36"/>
  <c r="Q202" i="36" s="1"/>
  <c r="P198" i="32"/>
  <c r="N194" i="36"/>
  <c r="Q194" i="36" s="1"/>
  <c r="P190" i="32"/>
  <c r="P182" i="32"/>
  <c r="N174" i="36"/>
  <c r="Q174" i="36" s="1"/>
  <c r="N170" i="36"/>
  <c r="Q170" i="36" s="1"/>
  <c r="P158" i="32"/>
  <c r="P150" i="32"/>
  <c r="P146" i="32"/>
  <c r="N142" i="36"/>
  <c r="Q142" i="36" s="1"/>
  <c r="P130" i="32"/>
  <c r="N126" i="36"/>
  <c r="Q126" i="36" s="1"/>
  <c r="N122" i="36"/>
  <c r="Q122" i="36" s="1"/>
  <c r="P118" i="32"/>
  <c r="P114" i="32"/>
  <c r="P110" i="32"/>
  <c r="P106" i="32"/>
  <c r="P98" i="32"/>
  <c r="N94" i="36"/>
  <c r="Q94" i="36" s="1"/>
  <c r="N90" i="36"/>
  <c r="N86" i="36"/>
  <c r="Q86" i="36" s="1"/>
  <c r="N82" i="36"/>
  <c r="Q82" i="36" s="1"/>
  <c r="Y164" i="37"/>
  <c r="P82" i="32"/>
  <c r="N196" i="36"/>
  <c r="Q196" i="36" s="1"/>
  <c r="N164" i="36"/>
  <c r="Q164" i="36" s="1"/>
  <c r="P92" i="32"/>
  <c r="P170" i="32"/>
  <c r="N166" i="36"/>
  <c r="Q166" i="36" s="1"/>
  <c r="P184" i="32"/>
  <c r="P160" i="32"/>
  <c r="N212" i="36"/>
  <c r="Q212" i="36" s="1"/>
  <c r="P140" i="32"/>
  <c r="P131" i="32"/>
  <c r="N205" i="36"/>
  <c r="Q205" i="36" s="1"/>
  <c r="P224" i="32"/>
  <c r="N185" i="36"/>
  <c r="Q185" i="36" s="1"/>
  <c r="P147" i="32"/>
  <c r="P115" i="32"/>
  <c r="P223" i="32"/>
  <c r="N219" i="36"/>
  <c r="Q219" i="36" s="1"/>
  <c r="P219" i="32"/>
  <c r="N215" i="36"/>
  <c r="Q215" i="36" s="1"/>
  <c r="P215" i="32"/>
  <c r="N211" i="36"/>
  <c r="Q211" i="36" s="1"/>
  <c r="P207" i="32"/>
  <c r="P203" i="32"/>
  <c r="P199" i="32"/>
  <c r="P195" i="32"/>
  <c r="P191" i="32"/>
  <c r="N187" i="36"/>
  <c r="Q187" i="36" s="1"/>
  <c r="P187" i="32"/>
  <c r="N183" i="36"/>
  <c r="Q183" i="36" s="1"/>
  <c r="P183" i="32"/>
  <c r="N179" i="36"/>
  <c r="Q179" i="36" s="1"/>
  <c r="P175" i="32"/>
  <c r="N171" i="36"/>
  <c r="Q171" i="36" s="1"/>
  <c r="P171" i="32"/>
  <c r="N167" i="36"/>
  <c r="Q167" i="36" s="1"/>
  <c r="P167" i="32"/>
  <c r="P163" i="32"/>
  <c r="N159" i="36"/>
  <c r="Q159" i="36" s="1"/>
  <c r="P159" i="32"/>
  <c r="N155" i="36"/>
  <c r="Q155" i="36" s="1"/>
  <c r="N151" i="36"/>
  <c r="Q151" i="36" s="1"/>
  <c r="P143" i="32"/>
  <c r="N139" i="36"/>
  <c r="Q139" i="36" s="1"/>
  <c r="P139" i="32"/>
  <c r="P127" i="32"/>
  <c r="N123" i="36"/>
  <c r="Q123" i="36" s="1"/>
  <c r="P123" i="32"/>
  <c r="P111" i="32"/>
  <c r="N111" i="36"/>
  <c r="Q111" i="36" s="1"/>
  <c r="N107" i="36"/>
  <c r="Q107" i="36" s="1"/>
  <c r="P103" i="32"/>
  <c r="N99" i="36"/>
  <c r="Q99" i="36" s="1"/>
  <c r="P99" i="32"/>
  <c r="N95" i="36"/>
  <c r="Q95" i="36" s="1"/>
  <c r="P95" i="32"/>
  <c r="N91" i="36"/>
  <c r="Q91" i="36" s="1"/>
  <c r="P87" i="32"/>
  <c r="N83" i="36"/>
  <c r="Q83" i="36" s="1"/>
  <c r="P83" i="32"/>
  <c r="P79" i="32"/>
  <c r="N79" i="36"/>
  <c r="Q79" i="36" s="1"/>
  <c r="P75" i="32"/>
  <c r="N75" i="36"/>
  <c r="Q75" i="36" s="1"/>
  <c r="Y171" i="37"/>
  <c r="N175" i="36"/>
  <c r="Q175" i="36" s="1"/>
  <c r="N147" i="36"/>
  <c r="Q147" i="36" s="1"/>
  <c r="P135" i="32"/>
  <c r="N115" i="36"/>
  <c r="Q115" i="36" s="1"/>
  <c r="N207" i="36"/>
  <c r="Q207" i="36" s="1"/>
  <c r="N199" i="36"/>
  <c r="Q199" i="36" s="1"/>
  <c r="N191" i="36"/>
  <c r="Q191" i="36" s="1"/>
  <c r="P155" i="32"/>
  <c r="P107" i="32"/>
  <c r="N87" i="36"/>
  <c r="Q87" i="36" s="1"/>
  <c r="N131" i="36"/>
  <c r="Q131" i="36" s="1"/>
  <c r="P119" i="32"/>
  <c r="N203" i="36"/>
  <c r="Q203" i="36" s="1"/>
  <c r="N195" i="36"/>
  <c r="Q195" i="36" s="1"/>
  <c r="P179" i="32"/>
  <c r="N102" i="36"/>
  <c r="Q102" i="36" s="1"/>
  <c r="N118" i="36"/>
  <c r="Q118" i="36" s="1"/>
  <c r="P206" i="32"/>
  <c r="P78" i="32"/>
  <c r="P174" i="32"/>
  <c r="P222" i="32"/>
  <c r="N98" i="36"/>
  <c r="Q98" i="36" s="1"/>
  <c r="P214" i="32"/>
  <c r="P194" i="32"/>
  <c r="P86" i="32"/>
  <c r="P200" i="32"/>
  <c r="Q200" i="32" s="1"/>
  <c r="N188" i="36"/>
  <c r="Q188" i="36" s="1"/>
  <c r="N177" i="36"/>
  <c r="Q177" i="36" s="1"/>
  <c r="P173" i="32"/>
  <c r="P152" i="32"/>
  <c r="P100" i="32"/>
  <c r="P216" i="32"/>
  <c r="N204" i="36"/>
  <c r="Q204" i="36" s="1"/>
  <c r="P192" i="32"/>
  <c r="N180" i="36"/>
  <c r="Q180" i="36" s="1"/>
  <c r="N156" i="36"/>
  <c r="Q156" i="36" s="1"/>
  <c r="P76" i="32"/>
  <c r="P148" i="32"/>
  <c r="N121" i="36"/>
  <c r="Q121" i="36" s="1"/>
  <c r="P117" i="32"/>
  <c r="P221" i="32"/>
  <c r="N105" i="36"/>
  <c r="Q105" i="36" s="1"/>
  <c r="N141" i="36"/>
  <c r="Q141" i="36" s="1"/>
  <c r="P137" i="32"/>
  <c r="Y89" i="37"/>
  <c r="N220" i="36"/>
  <c r="Q220" i="36" s="1"/>
  <c r="P208" i="32"/>
  <c r="N189" i="36"/>
  <c r="Q189" i="36" s="1"/>
  <c r="N181" i="36"/>
  <c r="Q181" i="36" s="1"/>
  <c r="N161" i="36"/>
  <c r="Q161" i="36" s="1"/>
  <c r="P149" i="32"/>
  <c r="P74" i="32"/>
  <c r="Y137" i="37"/>
  <c r="P165" i="32"/>
  <c r="P189" i="32"/>
  <c r="P185" i="32"/>
  <c r="P181" i="32"/>
  <c r="P177" i="32"/>
  <c r="P161" i="32"/>
  <c r="N157" i="36"/>
  <c r="Q157" i="36" s="1"/>
  <c r="N145" i="36"/>
  <c r="Q145" i="36" s="1"/>
  <c r="P141" i="32"/>
  <c r="N133" i="36"/>
  <c r="Q133" i="36" s="1"/>
  <c r="P129" i="32"/>
  <c r="N113" i="36"/>
  <c r="Q113" i="36" s="1"/>
  <c r="P169" i="32"/>
  <c r="P197" i="32"/>
  <c r="N173" i="36"/>
  <c r="Q173" i="36" s="1"/>
  <c r="P153" i="32"/>
  <c r="N149" i="36"/>
  <c r="Q149" i="36" s="1"/>
  <c r="P145" i="32"/>
  <c r="P125" i="32"/>
  <c r="N117" i="36"/>
  <c r="Q117" i="36" s="1"/>
  <c r="P113" i="32"/>
  <c r="N221" i="36"/>
  <c r="Q221" i="36" s="1"/>
  <c r="P213" i="32"/>
  <c r="N165" i="36"/>
  <c r="Q165" i="36" s="1"/>
  <c r="N97" i="36"/>
  <c r="Q97" i="36" s="1"/>
  <c r="P89" i="32"/>
  <c r="N73" i="36"/>
  <c r="Q73" i="36" s="1"/>
  <c r="P69" i="32"/>
  <c r="P202" i="32"/>
  <c r="N153" i="36"/>
  <c r="Q153" i="36" s="1"/>
  <c r="N125" i="36"/>
  <c r="Q125" i="36" s="1"/>
  <c r="Y185" i="37"/>
  <c r="N150" i="36"/>
  <c r="Q150" i="36" s="1"/>
  <c r="N89" i="36"/>
  <c r="Q89" i="36" s="1"/>
  <c r="N186" i="36"/>
  <c r="Q186" i="36" s="1"/>
  <c r="N178" i="36"/>
  <c r="Q178" i="36" s="1"/>
  <c r="P178" i="32"/>
  <c r="P142" i="32"/>
  <c r="N134" i="36"/>
  <c r="Q134" i="36" s="1"/>
  <c r="P218" i="32"/>
  <c r="P210" i="32"/>
  <c r="N110" i="36"/>
  <c r="Q110" i="36" s="1"/>
  <c r="N106" i="36"/>
  <c r="Q106" i="36" s="1"/>
  <c r="N78" i="36"/>
  <c r="Q78" i="36" s="1"/>
  <c r="N74" i="36"/>
  <c r="Q74" i="36" s="1"/>
  <c r="N198" i="36"/>
  <c r="Q198" i="36" s="1"/>
  <c r="P122" i="32"/>
  <c r="N217" i="36"/>
  <c r="Q217" i="36" s="1"/>
  <c r="P217" i="32"/>
  <c r="N209" i="36"/>
  <c r="Q209" i="36" s="1"/>
  <c r="P209" i="32"/>
  <c r="N201" i="36"/>
  <c r="Q201" i="36" s="1"/>
  <c r="P201" i="32"/>
  <c r="N193" i="36"/>
  <c r="Q193" i="36" s="1"/>
  <c r="P193" i="32"/>
  <c r="N109" i="36"/>
  <c r="Q109" i="36" s="1"/>
  <c r="P109" i="32"/>
  <c r="N101" i="36"/>
  <c r="Q101" i="36" s="1"/>
  <c r="N93" i="36"/>
  <c r="Q93" i="36" s="1"/>
  <c r="N85" i="36"/>
  <c r="Q85" i="36" s="1"/>
  <c r="P85" i="32"/>
  <c r="N77" i="36"/>
  <c r="Q77" i="36" s="1"/>
  <c r="P77" i="32"/>
  <c r="Y169" i="37"/>
  <c r="N162" i="36"/>
  <c r="Q162" i="36" s="1"/>
  <c r="N154" i="36"/>
  <c r="Q154" i="36" s="1"/>
  <c r="P138" i="32"/>
  <c r="N130" i="36"/>
  <c r="Q130" i="36" s="1"/>
  <c r="P166" i="32"/>
  <c r="P102" i="32"/>
  <c r="P94" i="32"/>
  <c r="P90" i="32"/>
  <c r="N190" i="36"/>
  <c r="Q190" i="36" s="1"/>
  <c r="P186" i="32"/>
  <c r="P162" i="32"/>
  <c r="N138" i="36"/>
  <c r="Q138" i="36" s="1"/>
  <c r="P126" i="32"/>
  <c r="Y170" i="37"/>
  <c r="Y73" i="37"/>
  <c r="N213" i="36"/>
  <c r="Q213" i="36" s="1"/>
  <c r="P205" i="32"/>
  <c r="N182" i="36"/>
  <c r="Q182" i="36" s="1"/>
  <c r="N158" i="36"/>
  <c r="Q158" i="36" s="1"/>
  <c r="P154" i="32"/>
  <c r="N146" i="36"/>
  <c r="Q146" i="36" s="1"/>
  <c r="P134" i="32"/>
  <c r="N114" i="36"/>
  <c r="Q114" i="36" s="1"/>
  <c r="N81" i="36"/>
  <c r="Q81" i="36" s="1"/>
  <c r="P73" i="32"/>
  <c r="N108" i="36"/>
  <c r="Q108" i="36" s="1"/>
  <c r="N100" i="36"/>
  <c r="Q100" i="36" s="1"/>
  <c r="N92" i="36"/>
  <c r="Q92" i="36" s="1"/>
  <c r="N84" i="36"/>
  <c r="Q84" i="36" s="1"/>
  <c r="P80" i="32"/>
  <c r="N76" i="36"/>
  <c r="Q76" i="36" s="1"/>
  <c r="P176" i="32"/>
  <c r="N172" i="36"/>
  <c r="Q172" i="36" s="1"/>
  <c r="P168" i="32"/>
  <c r="N148" i="36"/>
  <c r="Q148" i="36" s="1"/>
  <c r="P144" i="32"/>
  <c r="N140" i="36"/>
  <c r="Q140" i="36" s="1"/>
  <c r="P136" i="32"/>
  <c r="N132" i="36"/>
  <c r="Q132" i="36" s="1"/>
  <c r="N124" i="36"/>
  <c r="Q124" i="36" s="1"/>
  <c r="P120" i="32"/>
  <c r="N116" i="36"/>
  <c r="Q116" i="36" s="1"/>
  <c r="Y128" i="37"/>
  <c r="P220" i="32"/>
  <c r="P204" i="32"/>
  <c r="P196" i="32"/>
  <c r="P188" i="32"/>
  <c r="P164" i="32"/>
  <c r="P156" i="32"/>
  <c r="P104" i="32"/>
  <c r="P96" i="32"/>
  <c r="P88" i="32"/>
  <c r="P72" i="32"/>
  <c r="P128" i="32"/>
  <c r="P112" i="32"/>
  <c r="Y42" i="37"/>
  <c r="N66" i="36"/>
  <c r="Q66" i="36" s="1"/>
  <c r="P66" i="32"/>
  <c r="N51" i="36"/>
  <c r="Q51" i="36" s="1"/>
  <c r="P51" i="32"/>
  <c r="N68" i="36"/>
  <c r="Q68" i="36" s="1"/>
  <c r="P68" i="32"/>
  <c r="N63" i="36"/>
  <c r="Q63" i="36" s="1"/>
  <c r="P63" i="32"/>
  <c r="N52" i="36"/>
  <c r="Q52" i="36" s="1"/>
  <c r="P52" i="32"/>
  <c r="N42" i="36"/>
  <c r="Q42" i="36" s="1"/>
  <c r="P42" i="32"/>
  <c r="Y40" i="37"/>
  <c r="Y60" i="37"/>
  <c r="N60" i="36"/>
  <c r="Q60" i="36" s="1"/>
  <c r="P60" i="32"/>
  <c r="N54" i="36"/>
  <c r="Q54" i="36" s="1"/>
  <c r="P54" i="32"/>
  <c r="N48" i="36"/>
  <c r="Q48" i="36" s="1"/>
  <c r="P48" i="32"/>
  <c r="N41" i="36"/>
  <c r="Q41" i="36" s="1"/>
  <c r="P41" i="32"/>
  <c r="N65" i="36"/>
  <c r="Q65" i="36" s="1"/>
  <c r="P65" i="32"/>
  <c r="N59" i="36"/>
  <c r="Q59" i="36" s="1"/>
  <c r="P59" i="32"/>
  <c r="N46" i="36"/>
  <c r="Q46" i="36" s="1"/>
  <c r="P46" i="32"/>
  <c r="N37" i="36"/>
  <c r="Q37" i="36" s="1"/>
  <c r="P37" i="32"/>
  <c r="N56" i="36"/>
  <c r="Q56" i="36" s="1"/>
  <c r="P56" i="32"/>
  <c r="N53" i="36"/>
  <c r="Q53" i="36" s="1"/>
  <c r="P53" i="32"/>
  <c r="N50" i="36"/>
  <c r="Q50" i="36" s="1"/>
  <c r="P50" i="32"/>
  <c r="N47" i="36"/>
  <c r="Q47" i="36" s="1"/>
  <c r="P47" i="32"/>
  <c r="N43" i="36"/>
  <c r="Q43" i="36" s="1"/>
  <c r="P43" i="32"/>
  <c r="N67" i="36"/>
  <c r="Q67" i="36" s="1"/>
  <c r="P67" i="32"/>
  <c r="N64" i="36"/>
  <c r="Q64" i="36" s="1"/>
  <c r="P64" i="32"/>
  <c r="N55" i="36"/>
  <c r="Q55" i="36" s="1"/>
  <c r="P55" i="32"/>
  <c r="N49" i="36"/>
  <c r="Q49" i="36" s="1"/>
  <c r="P49" i="32"/>
  <c r="E8" i="2"/>
  <c r="Y124" i="37" l="1"/>
  <c r="Y107" i="37"/>
  <c r="Y41" i="37"/>
  <c r="Y202" i="37"/>
  <c r="Y155" i="37"/>
  <c r="Y71" i="37"/>
  <c r="Y105" i="37"/>
  <c r="Y43" i="37"/>
  <c r="Y218" i="37"/>
  <c r="Y52" i="37"/>
  <c r="Y58" i="37"/>
  <c r="Y88" i="37"/>
  <c r="Y153" i="37"/>
  <c r="Y98" i="37"/>
  <c r="Y144" i="37"/>
  <c r="Y91" i="37"/>
  <c r="Y203" i="37"/>
  <c r="Y160" i="37"/>
  <c r="Y116" i="37"/>
  <c r="Y208" i="37"/>
  <c r="Y139" i="37"/>
  <c r="Y201" i="37"/>
  <c r="Y186" i="37"/>
  <c r="Y122" i="37"/>
  <c r="Y138" i="37"/>
  <c r="Y70" i="37"/>
  <c r="Y123" i="37"/>
  <c r="Y219" i="37"/>
  <c r="Y44" i="37"/>
  <c r="Y57" i="37"/>
  <c r="Y154" i="37"/>
  <c r="Y75" i="37"/>
  <c r="Y187" i="37"/>
  <c r="Y192" i="37"/>
  <c r="Y121" i="37"/>
  <c r="Y94" i="37"/>
  <c r="Y129" i="37"/>
  <c r="Y59" i="37"/>
  <c r="Y193" i="37"/>
  <c r="Y210" i="37"/>
  <c r="Y151" i="37"/>
  <c r="Y65" i="37"/>
  <c r="Y102" i="37"/>
  <c r="Y134" i="37"/>
  <c r="Y56" i="37"/>
  <c r="Y220" i="37"/>
  <c r="Y133" i="37"/>
  <c r="Y147" i="37"/>
  <c r="Y92" i="37"/>
  <c r="Y54" i="37"/>
  <c r="Y85" i="37"/>
  <c r="Y166" i="37"/>
  <c r="Y67" i="37"/>
  <c r="Y162" i="37"/>
  <c r="Y177" i="37"/>
  <c r="Y145" i="37"/>
  <c r="Y79" i="37"/>
  <c r="Y117" i="37"/>
  <c r="Y206" i="37"/>
  <c r="Y45" i="37"/>
  <c r="Y207" i="37"/>
  <c r="Y132" i="37"/>
  <c r="Y182" i="37"/>
  <c r="Y111" i="37"/>
  <c r="Y100" i="37"/>
  <c r="Y216" i="37"/>
  <c r="Y180" i="37"/>
  <c r="Y175" i="37"/>
  <c r="Y148" i="37"/>
  <c r="Y55" i="37"/>
  <c r="Y50" i="37"/>
  <c r="Y96" i="37"/>
  <c r="Y114" i="37"/>
  <c r="Y83" i="37"/>
  <c r="Y179" i="37"/>
  <c r="Y136" i="37"/>
  <c r="Y97" i="37"/>
  <c r="Y47" i="37"/>
  <c r="Y66" i="37"/>
  <c r="Y49" i="37"/>
  <c r="Y80" i="37"/>
  <c r="Y212" i="37"/>
  <c r="Y90" i="37"/>
  <c r="Y130" i="37"/>
  <c r="Y101" i="37"/>
  <c r="Y82" i="37"/>
  <c r="Y188" i="37"/>
  <c r="Y181" i="37"/>
  <c r="Y176" i="37"/>
  <c r="Y99" i="37"/>
  <c r="Y131" i="37"/>
  <c r="Y163" i="37"/>
  <c r="Y195" i="37"/>
  <c r="Y168" i="37"/>
  <c r="Y113" i="37"/>
  <c r="Y213" i="37"/>
  <c r="Y118" i="37"/>
  <c r="Y194" i="37"/>
  <c r="Y46" i="37"/>
  <c r="Y62" i="37"/>
  <c r="Y63" i="37"/>
  <c r="Y106" i="37"/>
  <c r="Y81" i="37"/>
  <c r="Y209" i="37"/>
  <c r="Y115" i="37"/>
  <c r="Y53" i="37"/>
  <c r="Y51" i="37"/>
  <c r="Y64" i="37"/>
  <c r="Y37" i="37"/>
  <c r="Y72" i="37"/>
  <c r="Y112" i="37"/>
  <c r="Y150" i="37"/>
  <c r="Y146" i="37"/>
  <c r="Y161" i="37"/>
  <c r="Y178" i="37"/>
  <c r="Y78" i="37"/>
  <c r="Y149" i="37"/>
  <c r="Y165" i="37"/>
  <c r="Y159" i="37"/>
  <c r="Y211" i="37"/>
  <c r="Y108" i="37"/>
  <c r="Y140" i="37"/>
  <c r="Y184" i="37"/>
  <c r="Y197" i="37"/>
  <c r="Y86" i="37"/>
  <c r="Y204" i="37"/>
  <c r="Y167" i="37"/>
  <c r="Y183" i="37"/>
  <c r="Y38" i="37"/>
  <c r="Y199" i="37"/>
  <c r="Y87" i="37"/>
  <c r="Y135" i="37"/>
  <c r="Y215" i="37"/>
  <c r="Y103" i="37"/>
  <c r="Y190" i="37"/>
  <c r="Y173" i="37"/>
  <c r="Y119" i="37"/>
  <c r="Y143" i="37"/>
  <c r="Y156" i="37"/>
  <c r="Y61" i="37"/>
  <c r="Y120" i="37"/>
  <c r="Y127" i="37"/>
  <c r="Y95" i="37"/>
  <c r="Y189" i="37"/>
  <c r="Y158" i="37"/>
  <c r="Y68" i="37"/>
  <c r="Y39" i="37"/>
  <c r="Y221" i="37"/>
  <c r="Y141" i="37"/>
  <c r="Y77" i="37"/>
  <c r="Y224" i="37"/>
  <c r="Y69" i="37"/>
  <c r="Y104" i="37"/>
  <c r="Y125" i="37"/>
  <c r="Y142" i="37"/>
  <c r="Y196" i="37"/>
  <c r="Y93" i="37"/>
  <c r="Y205" i="37"/>
  <c r="Y74" i="37"/>
  <c r="Y174" i="37"/>
  <c r="Y110" i="37"/>
  <c r="Y109" i="37"/>
  <c r="Y126" i="37"/>
  <c r="Y76" i="37"/>
  <c r="Y172" i="37"/>
  <c r="Y200" i="37"/>
  <c r="Y191" i="37"/>
  <c r="Y48" i="37"/>
  <c r="Y157" i="37"/>
  <c r="Y222" i="37"/>
  <c r="Y152" i="37"/>
  <c r="Y84" i="37"/>
  <c r="Y223" i="37"/>
  <c r="Y198" i="37"/>
  <c r="L45" i="36"/>
  <c r="Z45" i="36"/>
  <c r="K45" i="36" s="1"/>
  <c r="L38" i="36"/>
  <c r="Z38" i="36"/>
  <c r="K38" i="36" s="1"/>
  <c r="L50" i="36"/>
  <c r="Z50" i="36"/>
  <c r="K50" i="36" s="1"/>
  <c r="L46" i="36"/>
  <c r="Z46" i="36"/>
  <c r="K46" i="36" s="1"/>
  <c r="L62" i="36"/>
  <c r="Z62" i="36"/>
  <c r="K62" i="36" s="1"/>
  <c r="L48" i="36"/>
  <c r="Z48" i="36"/>
  <c r="K48" i="36" s="1"/>
  <c r="L67" i="36"/>
  <c r="Z67" i="36"/>
  <c r="K67" i="36" s="1"/>
  <c r="L220" i="36"/>
  <c r="Z220" i="36"/>
  <c r="K220" i="36" s="1"/>
  <c r="L125" i="36"/>
  <c r="Z125" i="36"/>
  <c r="K125" i="36" s="1"/>
  <c r="L122" i="36"/>
  <c r="Z122" i="36"/>
  <c r="K122" i="36" s="1"/>
  <c r="L145" i="36"/>
  <c r="Z145" i="36"/>
  <c r="K145" i="36" s="1"/>
  <c r="L144" i="36"/>
  <c r="Z144" i="36"/>
  <c r="K144" i="36" s="1"/>
  <c r="L127" i="36"/>
  <c r="Z127" i="36"/>
  <c r="K127" i="36" s="1"/>
  <c r="L71" i="36"/>
  <c r="Z71" i="36"/>
  <c r="K71" i="36" s="1"/>
  <c r="L79" i="36"/>
  <c r="Z79" i="36"/>
  <c r="K79" i="36" s="1"/>
  <c r="L103" i="36"/>
  <c r="Z103" i="36"/>
  <c r="K103" i="36" s="1"/>
  <c r="L123" i="36"/>
  <c r="Z123" i="36"/>
  <c r="K123" i="36" s="1"/>
  <c r="L187" i="36"/>
  <c r="Z187" i="36"/>
  <c r="K187" i="36" s="1"/>
  <c r="L211" i="36"/>
  <c r="Z211" i="36"/>
  <c r="K211" i="36" s="1"/>
  <c r="L219" i="36"/>
  <c r="Z219" i="36"/>
  <c r="K219" i="36" s="1"/>
  <c r="L152" i="36"/>
  <c r="Z152" i="36"/>
  <c r="K152" i="36" s="1"/>
  <c r="L172" i="36"/>
  <c r="Z172" i="36"/>
  <c r="K172" i="36" s="1"/>
  <c r="L186" i="36"/>
  <c r="Z186" i="36"/>
  <c r="K186" i="36" s="1"/>
  <c r="L96" i="36"/>
  <c r="Z96" i="36"/>
  <c r="K96" i="36" s="1"/>
  <c r="L128" i="36"/>
  <c r="Z128" i="36"/>
  <c r="K128" i="36" s="1"/>
  <c r="L170" i="36"/>
  <c r="Z170" i="36"/>
  <c r="K170" i="36" s="1"/>
  <c r="L61" i="36"/>
  <c r="Z61" i="36"/>
  <c r="K61" i="36" s="1"/>
  <c r="L53" i="36"/>
  <c r="Z53" i="36"/>
  <c r="K53" i="36" s="1"/>
  <c r="L40" i="36"/>
  <c r="Z40" i="36"/>
  <c r="K40" i="36" s="1"/>
  <c r="L54" i="36"/>
  <c r="Z54" i="36"/>
  <c r="K54" i="36" s="1"/>
  <c r="L66" i="36"/>
  <c r="Z66" i="36"/>
  <c r="K66" i="36" s="1"/>
  <c r="L51" i="36"/>
  <c r="Z51" i="36"/>
  <c r="K51" i="36" s="1"/>
  <c r="L56" i="36"/>
  <c r="Z56" i="36"/>
  <c r="K56" i="36" s="1"/>
  <c r="L37" i="36"/>
  <c r="Z37" i="36"/>
  <c r="K37" i="36" s="1"/>
  <c r="L80" i="36"/>
  <c r="Z80" i="36"/>
  <c r="K80" i="36" s="1"/>
  <c r="L104" i="36"/>
  <c r="Z104" i="36"/>
  <c r="K104" i="36" s="1"/>
  <c r="L133" i="36"/>
  <c r="Z133" i="36"/>
  <c r="K133" i="36" s="1"/>
  <c r="L134" i="36"/>
  <c r="Z134" i="36"/>
  <c r="K134" i="36" s="1"/>
  <c r="L130" i="36"/>
  <c r="Z130" i="36"/>
  <c r="K130" i="36" s="1"/>
  <c r="L129" i="36"/>
  <c r="Z129" i="36"/>
  <c r="K129" i="36" s="1"/>
  <c r="L142" i="36"/>
  <c r="Z142" i="36"/>
  <c r="K142" i="36" s="1"/>
  <c r="L158" i="36"/>
  <c r="Z158" i="36"/>
  <c r="K158" i="36" s="1"/>
  <c r="L149" i="36"/>
  <c r="Z149" i="36"/>
  <c r="K149" i="36" s="1"/>
  <c r="L196" i="36"/>
  <c r="Z196" i="36"/>
  <c r="K196" i="36" s="1"/>
  <c r="L141" i="36"/>
  <c r="Z141" i="36"/>
  <c r="K141" i="36" s="1"/>
  <c r="L165" i="36"/>
  <c r="Z165" i="36"/>
  <c r="K165" i="36" s="1"/>
  <c r="L109" i="36"/>
  <c r="Z109" i="36"/>
  <c r="K109" i="36" s="1"/>
  <c r="L112" i="36"/>
  <c r="Z112" i="36"/>
  <c r="K112" i="36" s="1"/>
  <c r="L212" i="36"/>
  <c r="Z212" i="36"/>
  <c r="K212" i="36" s="1"/>
  <c r="L90" i="36"/>
  <c r="Z90" i="36"/>
  <c r="K90" i="36" s="1"/>
  <c r="L157" i="36"/>
  <c r="Z157" i="36"/>
  <c r="K157" i="36" s="1"/>
  <c r="L210" i="36"/>
  <c r="Z210" i="36"/>
  <c r="K210" i="36" s="1"/>
  <c r="L150" i="36"/>
  <c r="Z150" i="36"/>
  <c r="K150" i="36" s="1"/>
  <c r="L106" i="36"/>
  <c r="Z106" i="36"/>
  <c r="K106" i="36" s="1"/>
  <c r="L153" i="36"/>
  <c r="Z153" i="36"/>
  <c r="K153" i="36" s="1"/>
  <c r="L169" i="36"/>
  <c r="Z169" i="36"/>
  <c r="K169" i="36" s="1"/>
  <c r="L86" i="36"/>
  <c r="Z86" i="36"/>
  <c r="K86" i="36" s="1"/>
  <c r="L178" i="36"/>
  <c r="Z178" i="36"/>
  <c r="K178" i="36" s="1"/>
  <c r="L98" i="36"/>
  <c r="Z98" i="36"/>
  <c r="K98" i="36" s="1"/>
  <c r="L82" i="36"/>
  <c r="Z82" i="36"/>
  <c r="K82" i="36" s="1"/>
  <c r="L185" i="36"/>
  <c r="Z185" i="36"/>
  <c r="K185" i="36" s="1"/>
  <c r="L81" i="36"/>
  <c r="Z81" i="36"/>
  <c r="K81" i="36" s="1"/>
  <c r="L204" i="36"/>
  <c r="Z204" i="36"/>
  <c r="K204" i="36" s="1"/>
  <c r="L181" i="36"/>
  <c r="Z181" i="36"/>
  <c r="K181" i="36" s="1"/>
  <c r="L176" i="36"/>
  <c r="Z176" i="36"/>
  <c r="K176" i="36" s="1"/>
  <c r="L131" i="36"/>
  <c r="Z131" i="36"/>
  <c r="K131" i="36" s="1"/>
  <c r="L143" i="36"/>
  <c r="Z143" i="36"/>
  <c r="K143" i="36" s="1"/>
  <c r="L151" i="36"/>
  <c r="Z151" i="36"/>
  <c r="K151" i="36" s="1"/>
  <c r="L179" i="36"/>
  <c r="Z179" i="36"/>
  <c r="K179" i="36" s="1"/>
  <c r="L207" i="36"/>
  <c r="Z207" i="36"/>
  <c r="K207" i="36" s="1"/>
  <c r="L168" i="36"/>
  <c r="Z168" i="36"/>
  <c r="K168" i="36" s="1"/>
  <c r="L136" i="36"/>
  <c r="Z136" i="36"/>
  <c r="K136" i="36" s="1"/>
  <c r="L218" i="36"/>
  <c r="Z218" i="36"/>
  <c r="K218" i="36" s="1"/>
  <c r="L84" i="36"/>
  <c r="Z84" i="36"/>
  <c r="K84" i="36" s="1"/>
  <c r="L100" i="36"/>
  <c r="Z100" i="36"/>
  <c r="K100" i="36" s="1"/>
  <c r="L116" i="36"/>
  <c r="Z116" i="36"/>
  <c r="K116" i="36" s="1"/>
  <c r="L192" i="36"/>
  <c r="Z192" i="36"/>
  <c r="K192" i="36" s="1"/>
  <c r="L216" i="36"/>
  <c r="Z216" i="36"/>
  <c r="K216" i="36" s="1"/>
  <c r="L139" i="36"/>
  <c r="Z139" i="36"/>
  <c r="K139" i="36" s="1"/>
  <c r="L105" i="36"/>
  <c r="Z105" i="36"/>
  <c r="K105" i="36" s="1"/>
  <c r="L121" i="36"/>
  <c r="Z121" i="36"/>
  <c r="K121" i="36" s="1"/>
  <c r="L205" i="36"/>
  <c r="Z205" i="36"/>
  <c r="K205" i="36" s="1"/>
  <c r="L107" i="36"/>
  <c r="Z107" i="36"/>
  <c r="K107" i="36" s="1"/>
  <c r="L182" i="36"/>
  <c r="Z182" i="36"/>
  <c r="K182" i="36" s="1"/>
  <c r="L198" i="36"/>
  <c r="Z198" i="36"/>
  <c r="K198" i="36" s="1"/>
  <c r="L60" i="36"/>
  <c r="Z60" i="36"/>
  <c r="K60" i="36" s="1"/>
  <c r="L58" i="36"/>
  <c r="Z58" i="36"/>
  <c r="K58" i="36" s="1"/>
  <c r="L55" i="36"/>
  <c r="Z55" i="36"/>
  <c r="K55" i="36" s="1"/>
  <c r="L49" i="36"/>
  <c r="Z49" i="36"/>
  <c r="K49" i="36" s="1"/>
  <c r="L88" i="36"/>
  <c r="Z88" i="36"/>
  <c r="K88" i="36" s="1"/>
  <c r="L120" i="36"/>
  <c r="Z120" i="36"/>
  <c r="K120" i="36" s="1"/>
  <c r="L114" i="36"/>
  <c r="Z114" i="36"/>
  <c r="K114" i="36" s="1"/>
  <c r="L202" i="36"/>
  <c r="Z202" i="36"/>
  <c r="K202" i="36" s="1"/>
  <c r="L154" i="36"/>
  <c r="Z154" i="36"/>
  <c r="K154" i="36" s="1"/>
  <c r="L126" i="36"/>
  <c r="Z126" i="36"/>
  <c r="K126" i="36" s="1"/>
  <c r="L160" i="36"/>
  <c r="Z160" i="36"/>
  <c r="K160" i="36" s="1"/>
  <c r="L156" i="36"/>
  <c r="Z156" i="36"/>
  <c r="K156" i="36" s="1"/>
  <c r="L69" i="36"/>
  <c r="Z69" i="36"/>
  <c r="K69" i="36" s="1"/>
  <c r="L118" i="36"/>
  <c r="Z118" i="36"/>
  <c r="K118" i="36" s="1"/>
  <c r="L161" i="36"/>
  <c r="Z161" i="36"/>
  <c r="K161" i="36" s="1"/>
  <c r="L177" i="36"/>
  <c r="Z177" i="36"/>
  <c r="K177" i="36" s="1"/>
  <c r="L78" i="36"/>
  <c r="Z78" i="36"/>
  <c r="K78" i="36" s="1"/>
  <c r="L188" i="36"/>
  <c r="Z188" i="36"/>
  <c r="K188" i="36" s="1"/>
  <c r="L93" i="36"/>
  <c r="Z93" i="36"/>
  <c r="K93" i="36" s="1"/>
  <c r="L77" i="36"/>
  <c r="Z77" i="36"/>
  <c r="K77" i="36" s="1"/>
  <c r="L209" i="36"/>
  <c r="Z209" i="36"/>
  <c r="K209" i="36" s="1"/>
  <c r="L173" i="36"/>
  <c r="Z173" i="36"/>
  <c r="K173" i="36" s="1"/>
  <c r="L70" i="36"/>
  <c r="Z70" i="36"/>
  <c r="K70" i="36" s="1"/>
  <c r="L175" i="36"/>
  <c r="Z175" i="36"/>
  <c r="K175" i="36" s="1"/>
  <c r="L75" i="36"/>
  <c r="Z75" i="36"/>
  <c r="K75" i="36" s="1"/>
  <c r="L95" i="36"/>
  <c r="Z95" i="36"/>
  <c r="K95" i="36" s="1"/>
  <c r="L115" i="36"/>
  <c r="Z115" i="36"/>
  <c r="K115" i="36" s="1"/>
  <c r="L135" i="36"/>
  <c r="Z135" i="36"/>
  <c r="K135" i="36" s="1"/>
  <c r="L147" i="36"/>
  <c r="Z147" i="36"/>
  <c r="K147" i="36" s="1"/>
  <c r="L159" i="36"/>
  <c r="Z159" i="36"/>
  <c r="K159" i="36" s="1"/>
  <c r="L171" i="36"/>
  <c r="Z171" i="36"/>
  <c r="K171" i="36" s="1"/>
  <c r="L183" i="36"/>
  <c r="Z183" i="36"/>
  <c r="K183" i="36" s="1"/>
  <c r="L76" i="36"/>
  <c r="Z76" i="36"/>
  <c r="K76" i="36" s="1"/>
  <c r="L92" i="36"/>
  <c r="Z92" i="36"/>
  <c r="K92" i="36" s="1"/>
  <c r="L108" i="36"/>
  <c r="Z108" i="36"/>
  <c r="K108" i="36" s="1"/>
  <c r="L124" i="36"/>
  <c r="Z124" i="36"/>
  <c r="K124" i="36" s="1"/>
  <c r="L180" i="36"/>
  <c r="Z180" i="36"/>
  <c r="K180" i="36" s="1"/>
  <c r="L208" i="36"/>
  <c r="Z208" i="36"/>
  <c r="K208" i="36" s="1"/>
  <c r="L224" i="36"/>
  <c r="Z224" i="36"/>
  <c r="K224" i="36" s="1"/>
  <c r="L113" i="36"/>
  <c r="Z113" i="36"/>
  <c r="K113" i="36" s="1"/>
  <c r="L189" i="36"/>
  <c r="Z189" i="36"/>
  <c r="K189" i="36" s="1"/>
  <c r="L213" i="36"/>
  <c r="Z213" i="36"/>
  <c r="K213" i="36" s="1"/>
  <c r="L94" i="36"/>
  <c r="Z94" i="36"/>
  <c r="K94" i="36" s="1"/>
  <c r="L166" i="36"/>
  <c r="Z166" i="36"/>
  <c r="K166" i="36" s="1"/>
  <c r="L190" i="36"/>
  <c r="Z190" i="36"/>
  <c r="K190" i="36" s="1"/>
  <c r="L206" i="36"/>
  <c r="Z206" i="36"/>
  <c r="K206" i="36" s="1"/>
  <c r="L191" i="36"/>
  <c r="Z191" i="36"/>
  <c r="K191" i="36" s="1"/>
  <c r="L52" i="36"/>
  <c r="Z52" i="36"/>
  <c r="K52" i="36" s="1"/>
  <c r="L43" i="36"/>
  <c r="Z43" i="36"/>
  <c r="K43" i="36" s="1"/>
  <c r="L68" i="36"/>
  <c r="Z68" i="36"/>
  <c r="K68" i="36" s="1"/>
  <c r="L39" i="36"/>
  <c r="Z39" i="36"/>
  <c r="K39" i="36" s="1"/>
  <c r="L63" i="36"/>
  <c r="Z63" i="36"/>
  <c r="K63" i="36" s="1"/>
  <c r="L72" i="36"/>
  <c r="Z72" i="36"/>
  <c r="K72" i="36" s="1"/>
  <c r="L110" i="36"/>
  <c r="Z110" i="36"/>
  <c r="K110" i="36" s="1"/>
  <c r="L73" i="36"/>
  <c r="Z73" i="36"/>
  <c r="K73" i="36" s="1"/>
  <c r="L162" i="36"/>
  <c r="Z162" i="36"/>
  <c r="K162" i="36" s="1"/>
  <c r="L146" i="36"/>
  <c r="Z146" i="36"/>
  <c r="K146" i="36" s="1"/>
  <c r="L138" i="36"/>
  <c r="Z138" i="36"/>
  <c r="K138" i="36" s="1"/>
  <c r="L89" i="36"/>
  <c r="Z89" i="36"/>
  <c r="K89" i="36" s="1"/>
  <c r="L91" i="36"/>
  <c r="Z91" i="36"/>
  <c r="K91" i="36" s="1"/>
  <c r="L199" i="36"/>
  <c r="Z199" i="36"/>
  <c r="K199" i="36" s="1"/>
  <c r="L140" i="36"/>
  <c r="Z140" i="36"/>
  <c r="K140" i="36" s="1"/>
  <c r="L200" i="36"/>
  <c r="Z200" i="36"/>
  <c r="K200" i="36" s="1"/>
  <c r="Z85" i="36"/>
  <c r="K85" i="36" s="1"/>
  <c r="L74" i="36"/>
  <c r="Z74" i="36"/>
  <c r="K74" i="36" s="1"/>
  <c r="L221" i="36"/>
  <c r="Z221" i="36"/>
  <c r="K221" i="36" s="1"/>
  <c r="L102" i="36"/>
  <c r="Z102" i="36"/>
  <c r="K102" i="36" s="1"/>
  <c r="L44" i="36"/>
  <c r="Z44" i="36"/>
  <c r="K44" i="36" s="1"/>
  <c r="L65" i="36"/>
  <c r="Z65" i="36"/>
  <c r="K65" i="36" s="1"/>
  <c r="L47" i="36"/>
  <c r="Z47" i="36"/>
  <c r="K47" i="36" s="1"/>
  <c r="L41" i="36"/>
  <c r="Z41" i="36"/>
  <c r="K41" i="36" s="1"/>
  <c r="L59" i="36"/>
  <c r="Z59" i="36"/>
  <c r="K59" i="36" s="1"/>
  <c r="L64" i="36"/>
  <c r="Z64" i="36"/>
  <c r="K64" i="36" s="1"/>
  <c r="L42" i="36"/>
  <c r="Z42" i="36"/>
  <c r="K42" i="36" s="1"/>
  <c r="L57" i="36"/>
  <c r="Z57" i="36"/>
  <c r="K57" i="36" s="1"/>
  <c r="L193" i="36"/>
  <c r="Z193" i="36"/>
  <c r="K193" i="36" s="1"/>
  <c r="L222" i="36"/>
  <c r="Z222" i="36"/>
  <c r="K222" i="36" s="1"/>
  <c r="L101" i="36"/>
  <c r="Z101" i="36"/>
  <c r="K101" i="36" s="1"/>
  <c r="L137" i="36"/>
  <c r="Z137" i="36"/>
  <c r="K137" i="36" s="1"/>
  <c r="L155" i="36"/>
  <c r="Z155" i="36"/>
  <c r="K155" i="36" s="1"/>
  <c r="L83" i="36"/>
  <c r="Z83" i="36"/>
  <c r="K83" i="36" s="1"/>
  <c r="L167" i="36"/>
  <c r="Z167" i="36"/>
  <c r="K167" i="36" s="1"/>
  <c r="L87" i="36"/>
  <c r="Z87" i="36"/>
  <c r="K87" i="36" s="1"/>
  <c r="L99" i="36"/>
  <c r="Z99" i="36"/>
  <c r="K99" i="36" s="1"/>
  <c r="L111" i="36"/>
  <c r="Z111" i="36"/>
  <c r="K111" i="36" s="1"/>
  <c r="L119" i="36"/>
  <c r="Z119" i="36"/>
  <c r="K119" i="36" s="1"/>
  <c r="L163" i="36"/>
  <c r="Z163" i="36"/>
  <c r="K163" i="36" s="1"/>
  <c r="L195" i="36"/>
  <c r="Z195" i="36"/>
  <c r="K195" i="36" s="1"/>
  <c r="L203" i="36"/>
  <c r="Z203" i="36"/>
  <c r="K203" i="36" s="1"/>
  <c r="L215" i="36"/>
  <c r="Z215" i="36"/>
  <c r="K215" i="36" s="1"/>
  <c r="L132" i="36"/>
  <c r="Z132" i="36"/>
  <c r="K132" i="36" s="1"/>
  <c r="L148" i="36"/>
  <c r="Z148" i="36"/>
  <c r="K148" i="36" s="1"/>
  <c r="Z164" i="36"/>
  <c r="K164" i="36" s="1"/>
  <c r="L184" i="36"/>
  <c r="Z184" i="36"/>
  <c r="K184" i="36" s="1"/>
  <c r="L197" i="36"/>
  <c r="Z197" i="36"/>
  <c r="K197" i="36" s="1"/>
  <c r="L223" i="36"/>
  <c r="Z223" i="36"/>
  <c r="K223" i="36" s="1"/>
  <c r="Z97" i="36"/>
  <c r="K97" i="36" s="1"/>
  <c r="L117" i="36"/>
  <c r="Z117" i="36"/>
  <c r="K117" i="36" s="1"/>
  <c r="L201" i="36"/>
  <c r="Z201" i="36"/>
  <c r="K201" i="36" s="1"/>
  <c r="L217" i="36"/>
  <c r="Z217" i="36"/>
  <c r="K217" i="36" s="1"/>
  <c r="L174" i="36"/>
  <c r="Z174" i="36"/>
  <c r="K174" i="36" s="1"/>
  <c r="Z194" i="36"/>
  <c r="K194" i="36" s="1"/>
  <c r="L214" i="36"/>
  <c r="Z214" i="36"/>
  <c r="K214" i="36" s="1"/>
  <c r="L164" i="36"/>
  <c r="N210" i="37"/>
  <c r="Q210" i="36"/>
  <c r="P127" i="36"/>
  <c r="Q127" i="36"/>
  <c r="L97" i="36"/>
  <c r="L194" i="36"/>
  <c r="N90" i="37"/>
  <c r="Q90" i="36"/>
  <c r="L85" i="36"/>
  <c r="N136" i="37"/>
  <c r="Q136" i="36"/>
  <c r="N137" i="37"/>
  <c r="P137" i="37" s="1"/>
  <c r="Q137" i="36"/>
  <c r="N103" i="37"/>
  <c r="N120" i="37"/>
  <c r="N194" i="37"/>
  <c r="N184" i="37"/>
  <c r="N176" i="37"/>
  <c r="N80" i="37"/>
  <c r="P104" i="36"/>
  <c r="N126" i="37"/>
  <c r="P224" i="36"/>
  <c r="P135" i="36"/>
  <c r="N197" i="37"/>
  <c r="N152" i="37"/>
  <c r="N128" i="37"/>
  <c r="P223" i="36"/>
  <c r="N88" i="37"/>
  <c r="N170" i="37"/>
  <c r="N218" i="37"/>
  <c r="P143" i="36"/>
  <c r="N82" i="37"/>
  <c r="N142" i="37"/>
  <c r="N112" i="37"/>
  <c r="P168" i="36"/>
  <c r="N72" i="37"/>
  <c r="P129" i="36"/>
  <c r="N202" i="37"/>
  <c r="N200" i="37"/>
  <c r="N169" i="37"/>
  <c r="P208" i="36"/>
  <c r="N160" i="37"/>
  <c r="N206" i="37"/>
  <c r="P94" i="36"/>
  <c r="P163" i="36"/>
  <c r="N69" i="37"/>
  <c r="N122" i="37"/>
  <c r="P82" i="36"/>
  <c r="P103" i="36"/>
  <c r="N174" i="37"/>
  <c r="P152" i="36"/>
  <c r="N214" i="37"/>
  <c r="P120" i="36"/>
  <c r="P136" i="36"/>
  <c r="N168" i="37"/>
  <c r="N223" i="37"/>
  <c r="P88" i="36"/>
  <c r="N104" i="37"/>
  <c r="P170" i="36"/>
  <c r="P202" i="36"/>
  <c r="P218" i="36"/>
  <c r="N127" i="37"/>
  <c r="P184" i="36"/>
  <c r="N216" i="37"/>
  <c r="Y105" i="38"/>
  <c r="Y217" i="38"/>
  <c r="P90" i="36"/>
  <c r="P142" i="36"/>
  <c r="Y214" i="38"/>
  <c r="P119" i="36"/>
  <c r="N192" i="37"/>
  <c r="P112" i="36"/>
  <c r="P128" i="36"/>
  <c r="P144" i="36"/>
  <c r="P176" i="36"/>
  <c r="P80" i="36"/>
  <c r="P96" i="36"/>
  <c r="P137" i="36"/>
  <c r="P194" i="36"/>
  <c r="P210" i="36"/>
  <c r="P126" i="36"/>
  <c r="N86" i="37"/>
  <c r="N143" i="37"/>
  <c r="P200" i="36"/>
  <c r="Q200" i="36" s="1"/>
  <c r="N224" i="37"/>
  <c r="N222" i="37"/>
  <c r="N119" i="37"/>
  <c r="N208" i="37"/>
  <c r="N163" i="37"/>
  <c r="P197" i="36"/>
  <c r="N144" i="37"/>
  <c r="N96" i="37"/>
  <c r="N129" i="37"/>
  <c r="P160" i="36"/>
  <c r="P69" i="36"/>
  <c r="P222" i="36"/>
  <c r="Y124" i="38"/>
  <c r="P169" i="36"/>
  <c r="P122" i="36"/>
  <c r="P174" i="36"/>
  <c r="N94" i="37"/>
  <c r="N135" i="37"/>
  <c r="P192" i="36"/>
  <c r="P214" i="36"/>
  <c r="P72" i="36"/>
  <c r="Y107" i="38"/>
  <c r="P86" i="36"/>
  <c r="P216" i="36"/>
  <c r="P206" i="36"/>
  <c r="P178" i="36"/>
  <c r="P147" i="36"/>
  <c r="P83" i="36"/>
  <c r="P123" i="36"/>
  <c r="N159" i="37"/>
  <c r="P140" i="36"/>
  <c r="N81" i="37"/>
  <c r="P213" i="36"/>
  <c r="N190" i="37"/>
  <c r="N93" i="37"/>
  <c r="N78" i="37"/>
  <c r="P134" i="36"/>
  <c r="N186" i="37"/>
  <c r="P97" i="36"/>
  <c r="N173" i="37"/>
  <c r="N157" i="37"/>
  <c r="P189" i="36"/>
  <c r="N199" i="37"/>
  <c r="P79" i="36"/>
  <c r="P111" i="36"/>
  <c r="N151" i="37"/>
  <c r="N171" i="37"/>
  <c r="N183" i="37"/>
  <c r="P211" i="36"/>
  <c r="N219" i="37"/>
  <c r="N85" i="37"/>
  <c r="P201" i="36"/>
  <c r="P217" i="36"/>
  <c r="P198" i="36"/>
  <c r="P74" i="36"/>
  <c r="P221" i="36"/>
  <c r="N181" i="37"/>
  <c r="P98" i="36"/>
  <c r="P95" i="36"/>
  <c r="P205" i="36"/>
  <c r="N114" i="37"/>
  <c r="P158" i="36"/>
  <c r="P138" i="36"/>
  <c r="N162" i="37"/>
  <c r="P77" i="36"/>
  <c r="P193" i="36"/>
  <c r="P209" i="36"/>
  <c r="P89" i="36"/>
  <c r="N125" i="37"/>
  <c r="N165" i="37"/>
  <c r="N133" i="37"/>
  <c r="P121" i="36"/>
  <c r="P177" i="36"/>
  <c r="P118" i="36"/>
  <c r="P195" i="36"/>
  <c r="N115" i="37"/>
  <c r="Y71" i="38"/>
  <c r="P91" i="36"/>
  <c r="N99" i="37"/>
  <c r="P155" i="36"/>
  <c r="P185" i="36"/>
  <c r="P212" i="36"/>
  <c r="N108" i="37"/>
  <c r="P146" i="36"/>
  <c r="P204" i="36"/>
  <c r="N191" i="37"/>
  <c r="N107" i="37"/>
  <c r="P166" i="36"/>
  <c r="P164" i="36"/>
  <c r="N92" i="37"/>
  <c r="P132" i="36"/>
  <c r="N148" i="37"/>
  <c r="P76" i="36"/>
  <c r="P130" i="36"/>
  <c r="P149" i="36"/>
  <c r="P161" i="36"/>
  <c r="P220" i="36"/>
  <c r="P203" i="36"/>
  <c r="P139" i="36"/>
  <c r="N167" i="37"/>
  <c r="N215" i="37"/>
  <c r="N164" i="37"/>
  <c r="P196" i="36"/>
  <c r="N196" i="37"/>
  <c r="N123" i="37"/>
  <c r="N166" i="37"/>
  <c r="Y70" i="38"/>
  <c r="N212" i="37"/>
  <c r="P199" i="36"/>
  <c r="N185" i="37"/>
  <c r="P99" i="36"/>
  <c r="N98" i="37"/>
  <c r="P109" i="36"/>
  <c r="P215" i="36"/>
  <c r="P151" i="36"/>
  <c r="N207" i="37"/>
  <c r="Y89" i="38"/>
  <c r="P171" i="36"/>
  <c r="N83" i="37"/>
  <c r="P78" i="36"/>
  <c r="P102" i="36"/>
  <c r="N204" i="37"/>
  <c r="N220" i="37"/>
  <c r="N102" i="37"/>
  <c r="N211" i="37"/>
  <c r="N79" i="37"/>
  <c r="N158" i="37"/>
  <c r="P107" i="36"/>
  <c r="P207" i="36"/>
  <c r="P150" i="36"/>
  <c r="N155" i="37"/>
  <c r="N195" i="37"/>
  <c r="P219" i="36"/>
  <c r="P75" i="36"/>
  <c r="N205" i="37"/>
  <c r="N77" i="37"/>
  <c r="N198" i="37"/>
  <c r="P175" i="36"/>
  <c r="N179" i="37"/>
  <c r="N209" i="37"/>
  <c r="P131" i="36"/>
  <c r="N156" i="37"/>
  <c r="N118" i="37"/>
  <c r="N187" i="37"/>
  <c r="N87" i="37"/>
  <c r="Y170" i="38"/>
  <c r="P157" i="36"/>
  <c r="N139" i="37"/>
  <c r="P105" i="36"/>
  <c r="N180" i="37"/>
  <c r="N89" i="37"/>
  <c r="N175" i="37"/>
  <c r="Y155" i="38"/>
  <c r="N75" i="37"/>
  <c r="N91" i="37"/>
  <c r="P115" i="36"/>
  <c r="N95" i="37"/>
  <c r="P167" i="36"/>
  <c r="P183" i="36"/>
  <c r="P191" i="36"/>
  <c r="N111" i="37"/>
  <c r="P159" i="36"/>
  <c r="P153" i="36"/>
  <c r="N138" i="37"/>
  <c r="N117" i="37"/>
  <c r="P179" i="36"/>
  <c r="P141" i="36"/>
  <c r="Y171" i="38"/>
  <c r="N217" i="37"/>
  <c r="N131" i="37"/>
  <c r="N147" i="37"/>
  <c r="P187" i="36"/>
  <c r="Y73" i="38"/>
  <c r="P73" i="36"/>
  <c r="N177" i="37"/>
  <c r="Y128" i="38"/>
  <c r="P87" i="36"/>
  <c r="N203" i="37"/>
  <c r="N189" i="37"/>
  <c r="P154" i="36"/>
  <c r="N97" i="37"/>
  <c r="N178" i="37"/>
  <c r="N188" i="37"/>
  <c r="N130" i="37"/>
  <c r="N213" i="37"/>
  <c r="P84" i="36"/>
  <c r="N121" i="37"/>
  <c r="N145" i="37"/>
  <c r="N161" i="37"/>
  <c r="N109" i="37"/>
  <c r="N100" i="37"/>
  <c r="Y185" i="38"/>
  <c r="P117" i="36"/>
  <c r="N110" i="37"/>
  <c r="N201" i="37"/>
  <c r="P180" i="36"/>
  <c r="N134" i="37"/>
  <c r="P124" i="36"/>
  <c r="N84" i="37"/>
  <c r="N149" i="37"/>
  <c r="P145" i="36"/>
  <c r="P182" i="36"/>
  <c r="P114" i="36"/>
  <c r="P162" i="36"/>
  <c r="P113" i="36"/>
  <c r="N146" i="37"/>
  <c r="P156" i="36"/>
  <c r="P188" i="36"/>
  <c r="N221" i="37"/>
  <c r="P108" i="36"/>
  <c r="P81" i="36"/>
  <c r="N105" i="37"/>
  <c r="N153" i="37"/>
  <c r="P110" i="36"/>
  <c r="N172" i="37"/>
  <c r="N141" i="37"/>
  <c r="N193" i="37"/>
  <c r="N140" i="37"/>
  <c r="P172" i="36"/>
  <c r="P186" i="36"/>
  <c r="N150" i="37"/>
  <c r="P133" i="36"/>
  <c r="P181" i="36"/>
  <c r="P165" i="36"/>
  <c r="P125" i="36"/>
  <c r="P173" i="36"/>
  <c r="P190" i="36"/>
  <c r="P116" i="36"/>
  <c r="Y137" i="38"/>
  <c r="N116" i="37"/>
  <c r="P101" i="36"/>
  <c r="Y169" i="38"/>
  <c r="N113" i="37"/>
  <c r="P85" i="36"/>
  <c r="N132" i="37"/>
  <c r="P100" i="36"/>
  <c r="N101" i="37"/>
  <c r="Y153" i="38"/>
  <c r="N73" i="37"/>
  <c r="P106" i="36"/>
  <c r="N154" i="37"/>
  <c r="N74" i="37"/>
  <c r="N106" i="37"/>
  <c r="P93" i="36"/>
  <c r="N76" i="37"/>
  <c r="N182" i="37"/>
  <c r="P92" i="36"/>
  <c r="N124" i="37"/>
  <c r="P148" i="36"/>
  <c r="N67" i="37"/>
  <c r="P67" i="36"/>
  <c r="N53" i="37"/>
  <c r="P53" i="36"/>
  <c r="P37" i="36"/>
  <c r="N37" i="37"/>
  <c r="P41" i="36"/>
  <c r="N41" i="37"/>
  <c r="N52" i="37"/>
  <c r="P52" i="36"/>
  <c r="N68" i="37"/>
  <c r="P68" i="36"/>
  <c r="Y42" i="38"/>
  <c r="P49" i="36"/>
  <c r="N49" i="37"/>
  <c r="P43" i="36"/>
  <c r="N43" i="37"/>
  <c r="N50" i="37"/>
  <c r="P50" i="36"/>
  <c r="N56" i="37"/>
  <c r="P56" i="36"/>
  <c r="N46" i="37"/>
  <c r="P46" i="36"/>
  <c r="P65" i="36"/>
  <c r="N65" i="37"/>
  <c r="N48" i="37"/>
  <c r="P48" i="36"/>
  <c r="Y40" i="38"/>
  <c r="N51" i="37"/>
  <c r="P51" i="36"/>
  <c r="N55" i="37"/>
  <c r="P55" i="36"/>
  <c r="N47" i="37"/>
  <c r="P47" i="36"/>
  <c r="P59" i="36"/>
  <c r="N59" i="37"/>
  <c r="N54" i="37"/>
  <c r="P54" i="36"/>
  <c r="Y60" i="38"/>
  <c r="N64" i="37"/>
  <c r="P64" i="36"/>
  <c r="Y41" i="38"/>
  <c r="N60" i="37"/>
  <c r="P60" i="36"/>
  <c r="N42" i="37"/>
  <c r="P42" i="36"/>
  <c r="N63" i="37"/>
  <c r="P63" i="36"/>
  <c r="N66" i="37"/>
  <c r="P66" i="36"/>
  <c r="E3" i="6"/>
  <c r="Y91" i="38" l="1"/>
  <c r="Y219" i="38"/>
  <c r="Y75" i="38"/>
  <c r="Y208" i="38"/>
  <c r="Y122" i="38"/>
  <c r="Y202" i="38"/>
  <c r="Y94" i="38"/>
  <c r="Y88" i="38"/>
  <c r="Y43" i="38"/>
  <c r="Y139" i="38"/>
  <c r="Y44" i="38"/>
  <c r="Y187" i="38"/>
  <c r="Y203" i="38"/>
  <c r="Y138" i="38"/>
  <c r="Y129" i="38"/>
  <c r="Y218" i="38"/>
  <c r="Y58" i="38"/>
  <c r="Y201" i="38"/>
  <c r="Y123" i="38"/>
  <c r="Y144" i="38"/>
  <c r="Y154" i="38"/>
  <c r="Y121" i="38"/>
  <c r="Y186" i="38"/>
  <c r="Y116" i="38"/>
  <c r="Y52" i="38"/>
  <c r="Y98" i="38"/>
  <c r="Y57" i="38"/>
  <c r="Y192" i="38"/>
  <c r="Y59" i="38"/>
  <c r="Y160" i="38"/>
  <c r="Y93" i="38"/>
  <c r="Y210" i="38"/>
  <c r="Y193" i="38"/>
  <c r="Y150" i="38"/>
  <c r="Y163" i="38"/>
  <c r="Y166" i="38"/>
  <c r="Y181" i="38"/>
  <c r="Y62" i="38"/>
  <c r="Y49" i="38"/>
  <c r="Y78" i="38"/>
  <c r="Y147" i="38"/>
  <c r="Y209" i="38"/>
  <c r="Y197" i="38"/>
  <c r="Y145" i="38"/>
  <c r="Y136" i="38"/>
  <c r="Y130" i="38"/>
  <c r="Y45" i="38"/>
  <c r="Y64" i="38"/>
  <c r="Y211" i="38"/>
  <c r="Y111" i="38"/>
  <c r="Y96" i="38"/>
  <c r="Y134" i="38"/>
  <c r="Y213" i="38"/>
  <c r="Y195" i="38"/>
  <c r="Y55" i="38"/>
  <c r="Y63" i="38"/>
  <c r="Y108" i="38"/>
  <c r="Y190" i="38"/>
  <c r="Y118" i="38"/>
  <c r="Y65" i="38"/>
  <c r="Y132" i="38"/>
  <c r="Y206" i="38"/>
  <c r="Y177" i="38"/>
  <c r="Y102" i="38"/>
  <c r="Y133" i="38"/>
  <c r="Y182" i="38"/>
  <c r="Y51" i="38"/>
  <c r="Y37" i="38"/>
  <c r="Y80" i="38"/>
  <c r="Y207" i="38"/>
  <c r="Y151" i="38"/>
  <c r="Y100" i="38"/>
  <c r="Y92" i="38"/>
  <c r="Y97" i="38"/>
  <c r="Y101" i="38"/>
  <c r="Y149" i="38"/>
  <c r="Y176" i="38"/>
  <c r="Y53" i="38"/>
  <c r="Y189" i="38"/>
  <c r="Y117" i="38"/>
  <c r="Y56" i="38"/>
  <c r="Y48" i="38"/>
  <c r="Y54" i="38"/>
  <c r="Y86" i="38"/>
  <c r="Y162" i="38"/>
  <c r="Y165" i="38"/>
  <c r="Y99" i="38"/>
  <c r="Y79" i="38"/>
  <c r="Y216" i="38"/>
  <c r="Y67" i="38"/>
  <c r="Y72" i="38"/>
  <c r="Y146" i="38"/>
  <c r="Y212" i="38"/>
  <c r="Y114" i="38"/>
  <c r="Y220" i="38"/>
  <c r="Y183" i="38"/>
  <c r="Y175" i="38"/>
  <c r="Y115" i="38"/>
  <c r="Y82" i="38"/>
  <c r="Y69" i="38"/>
  <c r="Y140" i="38"/>
  <c r="Y188" i="38"/>
  <c r="Y112" i="38"/>
  <c r="Y159" i="38"/>
  <c r="Y172" i="38"/>
  <c r="Y148" i="38"/>
  <c r="Y180" i="38"/>
  <c r="Y66" i="38"/>
  <c r="Y131" i="38"/>
  <c r="Y215" i="38"/>
  <c r="Y81" i="38"/>
  <c r="Y50" i="38"/>
  <c r="Y46" i="38"/>
  <c r="Y47" i="38"/>
  <c r="Y158" i="38"/>
  <c r="Y135" i="38"/>
  <c r="Y119" i="38"/>
  <c r="Y106" i="38"/>
  <c r="Y168" i="38"/>
  <c r="Y179" i="38"/>
  <c r="Y194" i="38"/>
  <c r="Y90" i="38"/>
  <c r="Y113" i="38"/>
  <c r="Y38" i="38"/>
  <c r="Y61" i="38"/>
  <c r="Y178" i="38"/>
  <c r="Y120" i="38"/>
  <c r="Y161" i="38"/>
  <c r="Y83" i="38"/>
  <c r="Y204" i="38"/>
  <c r="Y184" i="38"/>
  <c r="Y109" i="38"/>
  <c r="Y199" i="38"/>
  <c r="Y95" i="38"/>
  <c r="Y87" i="38"/>
  <c r="Y167" i="38"/>
  <c r="Y77" i="38"/>
  <c r="Y103" i="38"/>
  <c r="Y68" i="38"/>
  <c r="Y205" i="38"/>
  <c r="Y221" i="38"/>
  <c r="Y196" i="38"/>
  <c r="Y173" i="38"/>
  <c r="Y76" i="38"/>
  <c r="Y84" i="38"/>
  <c r="Y174" i="38"/>
  <c r="Y125" i="38"/>
  <c r="Y143" i="38"/>
  <c r="Y200" i="38"/>
  <c r="Y156" i="38"/>
  <c r="Y222" i="38"/>
  <c r="Y127" i="38"/>
  <c r="Y198" i="38"/>
  <c r="Y126" i="38"/>
  <c r="Y74" i="38"/>
  <c r="Y39" i="38"/>
  <c r="Y191" i="38"/>
  <c r="Y142" i="38"/>
  <c r="Y152" i="38"/>
  <c r="Y224" i="38"/>
  <c r="Y141" i="38"/>
  <c r="Y223" i="38"/>
  <c r="Y110" i="38"/>
  <c r="Y157" i="38"/>
  <c r="Y104" i="38"/>
  <c r="N137" i="38"/>
  <c r="Q137" i="38" s="1"/>
  <c r="Q63" i="37"/>
  <c r="Q55" i="37"/>
  <c r="Q51" i="37"/>
  <c r="Q48" i="37"/>
  <c r="Q46" i="37"/>
  <c r="Q50" i="37"/>
  <c r="Q68" i="37"/>
  <c r="Q67" i="37"/>
  <c r="Q76" i="37"/>
  <c r="Q106" i="37"/>
  <c r="Q140" i="37"/>
  <c r="Q172" i="37"/>
  <c r="Q105" i="37"/>
  <c r="Q221" i="37"/>
  <c r="Q146" i="37"/>
  <c r="Q149" i="37"/>
  <c r="Q161" i="37"/>
  <c r="Q97" i="37"/>
  <c r="Q189" i="37"/>
  <c r="Q131" i="37"/>
  <c r="Q138" i="37"/>
  <c r="Q75" i="37"/>
  <c r="Q89" i="37"/>
  <c r="Q187" i="37"/>
  <c r="Q205" i="37"/>
  <c r="Q195" i="37"/>
  <c r="Q79" i="37"/>
  <c r="Q204" i="37"/>
  <c r="Q207" i="37"/>
  <c r="Q185" i="37"/>
  <c r="Q196" i="37"/>
  <c r="Q215" i="37"/>
  <c r="Q219" i="37"/>
  <c r="Q151" i="37"/>
  <c r="Q78" i="37"/>
  <c r="Q208" i="37"/>
  <c r="Q143" i="37"/>
  <c r="Q127" i="37"/>
  <c r="Q168" i="37"/>
  <c r="Q214" i="37"/>
  <c r="Q206" i="37"/>
  <c r="Q169" i="37"/>
  <c r="Q202" i="37"/>
  <c r="Q112" i="37"/>
  <c r="Q88" i="37"/>
  <c r="Q136" i="37"/>
  <c r="Q65" i="37"/>
  <c r="Q43" i="37"/>
  <c r="Q41" i="37"/>
  <c r="Q182" i="37"/>
  <c r="Q74" i="37"/>
  <c r="Q101" i="37"/>
  <c r="Q113" i="37"/>
  <c r="Q193" i="37"/>
  <c r="Q84" i="37"/>
  <c r="Q201" i="37"/>
  <c r="Q145" i="37"/>
  <c r="Q213" i="37"/>
  <c r="Q177" i="37"/>
  <c r="Q180" i="37"/>
  <c r="Q198" i="37"/>
  <c r="Q155" i="37"/>
  <c r="Q211" i="37"/>
  <c r="Q167" i="37"/>
  <c r="Q107" i="37"/>
  <c r="Q108" i="37"/>
  <c r="Q99" i="37"/>
  <c r="Q133" i="37"/>
  <c r="Q114" i="37"/>
  <c r="Q85" i="37"/>
  <c r="Q186" i="37"/>
  <c r="Q93" i="37"/>
  <c r="Q81" i="37"/>
  <c r="Q159" i="37"/>
  <c r="Q135" i="37"/>
  <c r="Q144" i="37"/>
  <c r="Q119" i="37"/>
  <c r="Q222" i="37"/>
  <c r="Q86" i="37"/>
  <c r="Q104" i="37"/>
  <c r="Q69" i="37"/>
  <c r="Q160" i="37"/>
  <c r="Q152" i="37"/>
  <c r="Q66" i="37"/>
  <c r="Q42" i="37"/>
  <c r="Q64" i="37"/>
  <c r="Q54" i="37"/>
  <c r="Q47" i="37"/>
  <c r="Q56" i="37"/>
  <c r="Q52" i="37"/>
  <c r="Q53" i="37"/>
  <c r="Q124" i="37"/>
  <c r="Q154" i="37"/>
  <c r="Q73" i="37"/>
  <c r="Q116" i="37"/>
  <c r="Q110" i="37"/>
  <c r="Q100" i="37"/>
  <c r="Q121" i="37"/>
  <c r="Q188" i="37"/>
  <c r="Q203" i="37"/>
  <c r="Q217" i="37"/>
  <c r="Q111" i="37"/>
  <c r="Q139" i="37"/>
  <c r="Q87" i="37"/>
  <c r="Q118" i="37"/>
  <c r="Q209" i="37"/>
  <c r="Q102" i="37"/>
  <c r="Q98" i="37"/>
  <c r="Q212" i="37"/>
  <c r="Q166" i="37"/>
  <c r="Q164" i="37"/>
  <c r="Q92" i="37"/>
  <c r="Q165" i="37"/>
  <c r="Q162" i="37"/>
  <c r="Q181" i="37"/>
  <c r="Q183" i="37"/>
  <c r="Q199" i="37"/>
  <c r="Q157" i="37"/>
  <c r="Q190" i="37"/>
  <c r="Q94" i="37"/>
  <c r="Q129" i="37"/>
  <c r="Q224" i="37"/>
  <c r="Q216" i="37"/>
  <c r="Q122" i="37"/>
  <c r="Q72" i="37"/>
  <c r="Q142" i="37"/>
  <c r="Q218" i="37"/>
  <c r="Q137" i="37"/>
  <c r="Q210" i="37"/>
  <c r="Q60" i="37"/>
  <c r="Q59" i="37"/>
  <c r="Q49" i="37"/>
  <c r="Q37" i="37"/>
  <c r="Q132" i="37"/>
  <c r="Q150" i="37"/>
  <c r="Q141" i="37"/>
  <c r="Q153" i="37"/>
  <c r="Q134" i="37"/>
  <c r="Q109" i="37"/>
  <c r="Q130" i="37"/>
  <c r="Q178" i="37"/>
  <c r="Q147" i="37"/>
  <c r="Q117" i="37"/>
  <c r="Q95" i="37"/>
  <c r="Q91" i="37"/>
  <c r="Q175" i="37"/>
  <c r="Q156" i="37"/>
  <c r="Q179" i="37"/>
  <c r="Q77" i="37"/>
  <c r="Q158" i="37"/>
  <c r="Q220" i="37"/>
  <c r="Q83" i="37"/>
  <c r="Q123" i="37"/>
  <c r="Q148" i="37"/>
  <c r="Q191" i="37"/>
  <c r="Q115" i="37"/>
  <c r="Q125" i="37"/>
  <c r="Q171" i="37"/>
  <c r="Q173" i="37"/>
  <c r="Q96" i="37"/>
  <c r="Q163" i="37"/>
  <c r="Q192" i="37"/>
  <c r="Q223" i="37"/>
  <c r="Q174" i="37"/>
  <c r="Q82" i="37"/>
  <c r="Q170" i="37"/>
  <c r="Q128" i="37"/>
  <c r="Q90" i="37"/>
  <c r="Y85" i="38"/>
  <c r="L85" i="38" s="1"/>
  <c r="Y164" i="38"/>
  <c r="L164" i="38" s="1"/>
  <c r="L46" i="37"/>
  <c r="Z46" i="37"/>
  <c r="K46" i="37" s="1"/>
  <c r="L52" i="37"/>
  <c r="Z52" i="37"/>
  <c r="K52" i="37" s="1"/>
  <c r="L88" i="37"/>
  <c r="Z88" i="37"/>
  <c r="K88" i="37" s="1"/>
  <c r="L162" i="37"/>
  <c r="Z162" i="37"/>
  <c r="K162" i="37" s="1"/>
  <c r="L220" i="37"/>
  <c r="Z220" i="37"/>
  <c r="K220" i="37" s="1"/>
  <c r="L211" i="37"/>
  <c r="Z211" i="37"/>
  <c r="K211" i="37" s="1"/>
  <c r="L155" i="37"/>
  <c r="Z155" i="37"/>
  <c r="K155" i="37" s="1"/>
  <c r="L99" i="37"/>
  <c r="Z99" i="37"/>
  <c r="K99" i="37" s="1"/>
  <c r="L144" i="37"/>
  <c r="Z144" i="37"/>
  <c r="K144" i="37" s="1"/>
  <c r="L161" i="37"/>
  <c r="Z161" i="37"/>
  <c r="K161" i="37" s="1"/>
  <c r="L168" i="37"/>
  <c r="Z168" i="37"/>
  <c r="K168" i="37" s="1"/>
  <c r="L118" i="37"/>
  <c r="Z118" i="37"/>
  <c r="K118" i="37" s="1"/>
  <c r="L65" i="37"/>
  <c r="Z65" i="37"/>
  <c r="K65" i="37" s="1"/>
  <c r="L153" i="37"/>
  <c r="Z153" i="37"/>
  <c r="K153" i="37" s="1"/>
  <c r="L222" i="37"/>
  <c r="Z222" i="37"/>
  <c r="K222" i="37" s="1"/>
  <c r="L202" i="37"/>
  <c r="Z202" i="37"/>
  <c r="K202" i="37" s="1"/>
  <c r="L101" i="37"/>
  <c r="Z101" i="37"/>
  <c r="K101" i="37" s="1"/>
  <c r="L80" i="37"/>
  <c r="Z80" i="37"/>
  <c r="K80" i="37" s="1"/>
  <c r="L128" i="37"/>
  <c r="Z128" i="37"/>
  <c r="K128" i="37" s="1"/>
  <c r="L126" i="37"/>
  <c r="Z126" i="37"/>
  <c r="K126" i="37" s="1"/>
  <c r="L73" i="37"/>
  <c r="Z73" i="37"/>
  <c r="K73" i="37" s="1"/>
  <c r="L95" i="37"/>
  <c r="Z95" i="37"/>
  <c r="K95" i="37" s="1"/>
  <c r="L187" i="37"/>
  <c r="Z187" i="37"/>
  <c r="K187" i="37" s="1"/>
  <c r="L111" i="37"/>
  <c r="Z111" i="37"/>
  <c r="K111" i="37" s="1"/>
  <c r="L131" i="37"/>
  <c r="Z131" i="37"/>
  <c r="K131" i="37" s="1"/>
  <c r="L119" i="37"/>
  <c r="Z119" i="37"/>
  <c r="K119" i="37" s="1"/>
  <c r="L89" i="37"/>
  <c r="Z89" i="37"/>
  <c r="K89" i="37" s="1"/>
  <c r="L141" i="37"/>
  <c r="Z141" i="37"/>
  <c r="K141" i="37" s="1"/>
  <c r="L127" i="37"/>
  <c r="Z127" i="37"/>
  <c r="K127" i="37" s="1"/>
  <c r="L106" i="37"/>
  <c r="Z106" i="37"/>
  <c r="K106" i="37" s="1"/>
  <c r="L70" i="37"/>
  <c r="Z70" i="37"/>
  <c r="K70" i="37" s="1"/>
  <c r="L160" i="37"/>
  <c r="Z160" i="37"/>
  <c r="K160" i="37" s="1"/>
  <c r="L209" i="37"/>
  <c r="Z209" i="37"/>
  <c r="K209" i="37" s="1"/>
  <c r="L71" i="37"/>
  <c r="Z71" i="37"/>
  <c r="K71" i="37" s="1"/>
  <c r="L151" i="37"/>
  <c r="Z151" i="37"/>
  <c r="K151" i="37" s="1"/>
  <c r="L176" i="37"/>
  <c r="Z176" i="37"/>
  <c r="K176" i="37" s="1"/>
  <c r="L210" i="37"/>
  <c r="Z210" i="37"/>
  <c r="K210" i="37" s="1"/>
  <c r="L163" i="37"/>
  <c r="Z163" i="37"/>
  <c r="K163" i="37" s="1"/>
  <c r="L107" i="37"/>
  <c r="Z107" i="37"/>
  <c r="K107" i="37" s="1"/>
  <c r="L100" i="37"/>
  <c r="Z100" i="37"/>
  <c r="K100" i="37" s="1"/>
  <c r="L182" i="37"/>
  <c r="Z182" i="37"/>
  <c r="K182" i="37" s="1"/>
  <c r="L166" i="37"/>
  <c r="Z166" i="37"/>
  <c r="K166" i="37" s="1"/>
  <c r="L214" i="37"/>
  <c r="Z214" i="37"/>
  <c r="K214" i="37" s="1"/>
  <c r="L217" i="37"/>
  <c r="Z217" i="37"/>
  <c r="K217" i="37" s="1"/>
  <c r="L105" i="37"/>
  <c r="Z105" i="37"/>
  <c r="K105" i="37" s="1"/>
  <c r="L205" i="37"/>
  <c r="Z205" i="37"/>
  <c r="K205" i="37" s="1"/>
  <c r="L94" i="37"/>
  <c r="Z94" i="37"/>
  <c r="K94" i="37" s="1"/>
  <c r="L213" i="37"/>
  <c r="Z213" i="37"/>
  <c r="K213" i="37" s="1"/>
  <c r="L200" i="37"/>
  <c r="Z200" i="37"/>
  <c r="K200" i="37" s="1"/>
  <c r="L148" i="37"/>
  <c r="Z148" i="37"/>
  <c r="K148" i="37" s="1"/>
  <c r="Z156" i="37"/>
  <c r="K156" i="37" s="1"/>
  <c r="L97" i="37"/>
  <c r="Z97" i="37"/>
  <c r="K97" i="37" s="1"/>
  <c r="L63" i="37"/>
  <c r="Z63" i="37"/>
  <c r="K63" i="37" s="1"/>
  <c r="L66" i="37"/>
  <c r="Z66" i="37"/>
  <c r="K66" i="37" s="1"/>
  <c r="L38" i="37"/>
  <c r="Z38" i="37"/>
  <c r="K38" i="37" s="1"/>
  <c r="L78" i="37"/>
  <c r="Z78" i="37"/>
  <c r="K78" i="37" s="1"/>
  <c r="L79" i="37"/>
  <c r="Z79" i="37"/>
  <c r="K79" i="37" s="1"/>
  <c r="L147" i="37"/>
  <c r="Z147" i="37"/>
  <c r="K147" i="37" s="1"/>
  <c r="L173" i="37"/>
  <c r="Z173" i="37"/>
  <c r="K173" i="37" s="1"/>
  <c r="L96" i="37"/>
  <c r="Z96" i="37"/>
  <c r="K96" i="37" s="1"/>
  <c r="L193" i="37"/>
  <c r="Z193" i="37"/>
  <c r="K193" i="37" s="1"/>
  <c r="L179" i="37"/>
  <c r="Z179" i="37"/>
  <c r="K179" i="37" s="1"/>
  <c r="L208" i="37"/>
  <c r="Z208" i="37"/>
  <c r="K208" i="37" s="1"/>
  <c r="L76" i="37"/>
  <c r="Z76" i="37"/>
  <c r="K76" i="37" s="1"/>
  <c r="L192" i="37"/>
  <c r="Z192" i="37"/>
  <c r="K192" i="37" s="1"/>
  <c r="L69" i="37"/>
  <c r="Z69" i="37"/>
  <c r="K69" i="37" s="1"/>
  <c r="L223" i="37"/>
  <c r="Z223" i="37"/>
  <c r="K223" i="37" s="1"/>
  <c r="L51" i="37"/>
  <c r="Z51" i="37"/>
  <c r="K51" i="37" s="1"/>
  <c r="L58" i="37"/>
  <c r="Z58" i="37"/>
  <c r="K58" i="37" s="1"/>
  <c r="L37" i="37"/>
  <c r="Z37" i="37"/>
  <c r="K37" i="37" s="1"/>
  <c r="L158" i="37"/>
  <c r="Z158" i="37"/>
  <c r="K158" i="37" s="1"/>
  <c r="L56" i="37"/>
  <c r="Z56" i="37"/>
  <c r="K56" i="37" s="1"/>
  <c r="L39" i="37"/>
  <c r="Z39" i="37"/>
  <c r="K39" i="37" s="1"/>
  <c r="L110" i="37"/>
  <c r="Z110" i="37"/>
  <c r="K110" i="37" s="1"/>
  <c r="L122" i="37"/>
  <c r="Z122" i="37"/>
  <c r="K122" i="37" s="1"/>
  <c r="L109" i="37"/>
  <c r="Z109" i="37"/>
  <c r="K109" i="37" s="1"/>
  <c r="L104" i="37"/>
  <c r="Z104" i="37"/>
  <c r="K104" i="37" s="1"/>
  <c r="L195" i="37"/>
  <c r="Z195" i="37"/>
  <c r="K195" i="37" s="1"/>
  <c r="L215" i="37"/>
  <c r="Z215" i="37"/>
  <c r="K215" i="37" s="1"/>
  <c r="L152" i="37"/>
  <c r="Z152" i="37"/>
  <c r="K152" i="37" s="1"/>
  <c r="L115" i="37"/>
  <c r="Z115" i="37"/>
  <c r="K115" i="37" s="1"/>
  <c r="L130" i="37"/>
  <c r="Z130" i="37"/>
  <c r="K130" i="37" s="1"/>
  <c r="L199" i="37"/>
  <c r="Z199" i="37"/>
  <c r="K199" i="37" s="1"/>
  <c r="L154" i="37"/>
  <c r="Z154" i="37"/>
  <c r="K154" i="37" s="1"/>
  <c r="L138" i="37"/>
  <c r="Z138" i="37"/>
  <c r="K138" i="37" s="1"/>
  <c r="L83" i="37"/>
  <c r="Z83" i="37"/>
  <c r="K83" i="37" s="1"/>
  <c r="L149" i="37"/>
  <c r="Z149" i="37"/>
  <c r="K149" i="37" s="1"/>
  <c r="L218" i="37"/>
  <c r="Z218" i="37"/>
  <c r="K218" i="37" s="1"/>
  <c r="L143" i="37"/>
  <c r="Z143" i="37"/>
  <c r="K143" i="37" s="1"/>
  <c r="L82" i="37"/>
  <c r="Z82" i="37"/>
  <c r="K82" i="37" s="1"/>
  <c r="L150" i="37"/>
  <c r="Z150" i="37"/>
  <c r="K150" i="37" s="1"/>
  <c r="L90" i="37"/>
  <c r="Z90" i="37"/>
  <c r="K90" i="37" s="1"/>
  <c r="L113" i="37"/>
  <c r="Z113" i="37"/>
  <c r="K113" i="37" s="1"/>
  <c r="L180" i="37"/>
  <c r="Z180" i="37"/>
  <c r="K180" i="37" s="1"/>
  <c r="L116" i="37"/>
  <c r="Z116" i="37"/>
  <c r="K116" i="37" s="1"/>
  <c r="L190" i="37"/>
  <c r="Z190" i="37"/>
  <c r="K190" i="37" s="1"/>
  <c r="L194" i="37"/>
  <c r="Z194" i="37"/>
  <c r="K194" i="37" s="1"/>
  <c r="L206" i="37"/>
  <c r="Z206" i="37"/>
  <c r="K206" i="37" s="1"/>
  <c r="L117" i="37"/>
  <c r="Z117" i="37"/>
  <c r="K117" i="37" s="1"/>
  <c r="L174" i="37"/>
  <c r="Z174" i="37"/>
  <c r="K174" i="37" s="1"/>
  <c r="L216" i="37"/>
  <c r="Z216" i="37"/>
  <c r="K216" i="37" s="1"/>
  <c r="L184" i="37"/>
  <c r="Z184" i="37"/>
  <c r="K184" i="37" s="1"/>
  <c r="L41" i="37"/>
  <c r="Z41" i="37"/>
  <c r="K41" i="37" s="1"/>
  <c r="L48" i="37"/>
  <c r="Z48" i="37"/>
  <c r="K48" i="37" s="1"/>
  <c r="L54" i="37"/>
  <c r="Z54" i="37"/>
  <c r="K54" i="37" s="1"/>
  <c r="L47" i="37"/>
  <c r="Z47" i="37"/>
  <c r="K47" i="37" s="1"/>
  <c r="L157" i="37"/>
  <c r="Z157" i="37"/>
  <c r="K157" i="37" s="1"/>
  <c r="L142" i="37"/>
  <c r="Z142" i="37"/>
  <c r="K142" i="37" s="1"/>
  <c r="L145" i="37"/>
  <c r="Z145" i="37"/>
  <c r="K145" i="37" s="1"/>
  <c r="L171" i="37"/>
  <c r="Z171" i="37"/>
  <c r="K171" i="37" s="1"/>
  <c r="L203" i="37"/>
  <c r="Z203" i="37"/>
  <c r="K203" i="37" s="1"/>
  <c r="L183" i="37"/>
  <c r="Z183" i="37"/>
  <c r="K183" i="37" s="1"/>
  <c r="L98" i="37"/>
  <c r="Z98" i="37"/>
  <c r="K98" i="37" s="1"/>
  <c r="L129" i="37"/>
  <c r="Z129" i="37"/>
  <c r="K129" i="37" s="1"/>
  <c r="L136" i="37"/>
  <c r="Z136" i="37"/>
  <c r="K136" i="37" s="1"/>
  <c r="L103" i="37"/>
  <c r="Z103" i="37"/>
  <c r="K103" i="37" s="1"/>
  <c r="L125" i="37"/>
  <c r="Z125" i="37"/>
  <c r="K125" i="37" s="1"/>
  <c r="L204" i="37"/>
  <c r="Z204" i="37"/>
  <c r="K204" i="37" s="1"/>
  <c r="L121" i="37"/>
  <c r="Z121" i="37"/>
  <c r="K121" i="37" s="1"/>
  <c r="L108" i="37"/>
  <c r="Z108" i="37"/>
  <c r="K108" i="37" s="1"/>
  <c r="L124" i="37"/>
  <c r="Z124" i="37"/>
  <c r="K124" i="37" s="1"/>
  <c r="L84" i="37"/>
  <c r="Z84" i="37"/>
  <c r="K84" i="37" s="1"/>
  <c r="L186" i="37"/>
  <c r="Z186" i="37"/>
  <c r="K186" i="37" s="1"/>
  <c r="L172" i="37"/>
  <c r="Z172" i="37"/>
  <c r="K172" i="37" s="1"/>
  <c r="L197" i="37"/>
  <c r="Z197" i="37"/>
  <c r="K197" i="37" s="1"/>
  <c r="L59" i="37"/>
  <c r="Z59" i="37"/>
  <c r="K59" i="37" s="1"/>
  <c r="L53" i="37"/>
  <c r="Z53" i="37"/>
  <c r="K53" i="37" s="1"/>
  <c r="L77" i="37"/>
  <c r="Z77" i="37"/>
  <c r="K77" i="37" s="1"/>
  <c r="L188" i="37"/>
  <c r="Z188" i="37"/>
  <c r="K188" i="37" s="1"/>
  <c r="L112" i="37"/>
  <c r="Z112" i="37"/>
  <c r="K112" i="37" s="1"/>
  <c r="L50" i="37"/>
  <c r="Z50" i="37"/>
  <c r="K50" i="37" s="1"/>
  <c r="L44" i="37"/>
  <c r="Z44" i="37"/>
  <c r="K44" i="37" s="1"/>
  <c r="L60" i="37"/>
  <c r="Z60" i="37"/>
  <c r="K60" i="37" s="1"/>
  <c r="L62" i="37"/>
  <c r="Z62" i="37"/>
  <c r="K62" i="37" s="1"/>
  <c r="L68" i="37"/>
  <c r="Z68" i="37"/>
  <c r="K68" i="37" s="1"/>
  <c r="L40" i="37"/>
  <c r="Z40" i="37"/>
  <c r="K40" i="37" s="1"/>
  <c r="L42" i="37"/>
  <c r="Z42" i="37"/>
  <c r="K42" i="37" s="1"/>
  <c r="L64" i="37"/>
  <c r="Z64" i="37"/>
  <c r="K64" i="37" s="1"/>
  <c r="L61" i="37"/>
  <c r="Z61" i="37"/>
  <c r="K61" i="37" s="1"/>
  <c r="L86" i="37"/>
  <c r="Z86" i="37"/>
  <c r="K86" i="37" s="1"/>
  <c r="L169" i="37"/>
  <c r="Z169" i="37"/>
  <c r="K169" i="37" s="1"/>
  <c r="L137" i="37"/>
  <c r="Z137" i="37"/>
  <c r="K137" i="37" s="1"/>
  <c r="L212" i="37"/>
  <c r="Z212" i="37"/>
  <c r="K212" i="37" s="1"/>
  <c r="L181" i="37"/>
  <c r="Z181" i="37"/>
  <c r="K181" i="37" s="1"/>
  <c r="L178" i="37"/>
  <c r="Z178" i="37"/>
  <c r="K178" i="37" s="1"/>
  <c r="L219" i="37"/>
  <c r="Z219" i="37"/>
  <c r="K219" i="37" s="1"/>
  <c r="L75" i="37"/>
  <c r="Z75" i="37"/>
  <c r="K75" i="37" s="1"/>
  <c r="L91" i="37"/>
  <c r="Z91" i="37"/>
  <c r="K91" i="37" s="1"/>
  <c r="L45" i="37"/>
  <c r="Z45" i="37"/>
  <c r="K45" i="37" s="1"/>
  <c r="L43" i="37"/>
  <c r="Z43" i="37"/>
  <c r="K43" i="37" s="1"/>
  <c r="L57" i="37"/>
  <c r="Z57" i="37"/>
  <c r="K57" i="37" s="1"/>
  <c r="L49" i="37"/>
  <c r="Z49" i="37"/>
  <c r="K49" i="37" s="1"/>
  <c r="L55" i="37"/>
  <c r="Z55" i="37"/>
  <c r="K55" i="37" s="1"/>
  <c r="L67" i="37"/>
  <c r="Z67" i="37"/>
  <c r="K67" i="37" s="1"/>
  <c r="L72" i="37"/>
  <c r="Z72" i="37"/>
  <c r="K72" i="37" s="1"/>
  <c r="L102" i="37"/>
  <c r="Z102" i="37"/>
  <c r="K102" i="37" s="1"/>
  <c r="L146" i="37"/>
  <c r="Z146" i="37"/>
  <c r="K146" i="37" s="1"/>
  <c r="L165" i="37"/>
  <c r="Z165" i="37"/>
  <c r="K165" i="37" s="1"/>
  <c r="L185" i="37"/>
  <c r="Z185" i="37"/>
  <c r="K185" i="37" s="1"/>
  <c r="L114" i="37"/>
  <c r="Z114" i="37"/>
  <c r="K114" i="37" s="1"/>
  <c r="L221" i="37"/>
  <c r="Z221" i="37"/>
  <c r="K221" i="37" s="1"/>
  <c r="L93" i="37"/>
  <c r="Z93" i="37"/>
  <c r="K93" i="37" s="1"/>
  <c r="L207" i="37"/>
  <c r="Z207" i="37"/>
  <c r="K207" i="37" s="1"/>
  <c r="L167" i="37"/>
  <c r="Z167" i="37"/>
  <c r="K167" i="37" s="1"/>
  <c r="L196" i="37"/>
  <c r="Z196" i="37"/>
  <c r="K196" i="37" s="1"/>
  <c r="L120" i="37"/>
  <c r="Z120" i="37"/>
  <c r="K120" i="37" s="1"/>
  <c r="L135" i="37"/>
  <c r="Z135" i="37"/>
  <c r="K135" i="37" s="1"/>
  <c r="L159" i="37"/>
  <c r="Z159" i="37"/>
  <c r="K159" i="37" s="1"/>
  <c r="L170" i="37"/>
  <c r="Z170" i="37"/>
  <c r="K170" i="37" s="1"/>
  <c r="L175" i="37"/>
  <c r="Z175" i="37"/>
  <c r="K175" i="37" s="1"/>
  <c r="L81" i="37"/>
  <c r="Z81" i="37"/>
  <c r="K81" i="37" s="1"/>
  <c r="L177" i="37"/>
  <c r="Z177" i="37"/>
  <c r="K177" i="37" s="1"/>
  <c r="L87" i="37"/>
  <c r="Z87" i="37"/>
  <c r="K87" i="37" s="1"/>
  <c r="L134" i="37"/>
  <c r="Z134" i="37"/>
  <c r="K134" i="37" s="1"/>
  <c r="L123" i="37"/>
  <c r="Z123" i="37"/>
  <c r="K123" i="37" s="1"/>
  <c r="L133" i="37"/>
  <c r="Z133" i="37"/>
  <c r="K133" i="37" s="1"/>
  <c r="L189" i="37"/>
  <c r="Z189" i="37"/>
  <c r="K189" i="37" s="1"/>
  <c r="L139" i="37"/>
  <c r="Z139" i="37"/>
  <c r="K139" i="37" s="1"/>
  <c r="L224" i="37"/>
  <c r="Z224" i="37"/>
  <c r="K224" i="37" s="1"/>
  <c r="L92" i="37"/>
  <c r="Z92" i="37"/>
  <c r="K92" i="37" s="1"/>
  <c r="L198" i="37"/>
  <c r="Z198" i="37"/>
  <c r="K198" i="37" s="1"/>
  <c r="L132" i="37"/>
  <c r="Z132" i="37"/>
  <c r="K132" i="37" s="1"/>
  <c r="L74" i="37"/>
  <c r="Z74" i="37"/>
  <c r="K74" i="37" s="1"/>
  <c r="L201" i="37"/>
  <c r="Z201" i="37"/>
  <c r="K201" i="37" s="1"/>
  <c r="L191" i="37"/>
  <c r="Z191" i="37"/>
  <c r="K191" i="37" s="1"/>
  <c r="L140" i="37"/>
  <c r="Z140" i="37"/>
  <c r="K140" i="37" s="1"/>
  <c r="L85" i="37"/>
  <c r="Z85" i="37"/>
  <c r="K85" i="37" s="1"/>
  <c r="L164" i="37"/>
  <c r="Z164" i="37"/>
  <c r="K164" i="37" s="1"/>
  <c r="P136" i="37"/>
  <c r="P90" i="37"/>
  <c r="N210" i="38"/>
  <c r="Q210" i="38" s="1"/>
  <c r="N136" i="38"/>
  <c r="Q136" i="38" s="1"/>
  <c r="N90" i="38"/>
  <c r="Q90" i="38" s="1"/>
  <c r="P210" i="37"/>
  <c r="N197" i="38"/>
  <c r="Q197" i="38" s="1"/>
  <c r="Q197" i="37"/>
  <c r="N103" i="38"/>
  <c r="Q103" i="38" s="1"/>
  <c r="Q103" i="37"/>
  <c r="L156" i="37"/>
  <c r="P184" i="37"/>
  <c r="Q184" i="37"/>
  <c r="N126" i="38"/>
  <c r="Q126" i="38" s="1"/>
  <c r="Q126" i="37"/>
  <c r="N80" i="38"/>
  <c r="Q80" i="38" s="1"/>
  <c r="Q80" i="37"/>
  <c r="N194" i="38"/>
  <c r="Q194" i="38" s="1"/>
  <c r="Q194" i="37"/>
  <c r="P176" i="37"/>
  <c r="Q176" i="37"/>
  <c r="N120" i="38"/>
  <c r="Q120" i="38" s="1"/>
  <c r="Q120" i="37"/>
  <c r="N176" i="38"/>
  <c r="Q176" i="38" s="1"/>
  <c r="P126" i="37"/>
  <c r="P120" i="37"/>
  <c r="P80" i="37"/>
  <c r="P103" i="37"/>
  <c r="P194" i="37"/>
  <c r="N184" i="38"/>
  <c r="N122" i="38"/>
  <c r="Q122" i="38" s="1"/>
  <c r="P142" i="37"/>
  <c r="N151" i="38"/>
  <c r="Q151" i="38" s="1"/>
  <c r="P162" i="37"/>
  <c r="N148" i="38"/>
  <c r="Q148" i="38" s="1"/>
  <c r="P197" i="37"/>
  <c r="N214" i="38"/>
  <c r="N206" i="38"/>
  <c r="Q206" i="38" s="1"/>
  <c r="N128" i="38"/>
  <c r="Q128" i="38" s="1"/>
  <c r="N152" i="38"/>
  <c r="Q152" i="38" s="1"/>
  <c r="P163" i="37"/>
  <c r="N200" i="38"/>
  <c r="N218" i="38"/>
  <c r="Q218" i="38" s="1"/>
  <c r="P208" i="37"/>
  <c r="P170" i="37"/>
  <c r="P218" i="37"/>
  <c r="N96" i="38"/>
  <c r="Q96" i="38" s="1"/>
  <c r="N72" i="38"/>
  <c r="Q72" i="38" s="1"/>
  <c r="P160" i="37"/>
  <c r="N104" i="38"/>
  <c r="Q104" i="38" s="1"/>
  <c r="P219" i="37"/>
  <c r="N202" i="38"/>
  <c r="Q202" i="38" s="1"/>
  <c r="P82" i="37"/>
  <c r="N129" i="38"/>
  <c r="Q129" i="38" s="1"/>
  <c r="P190" i="37"/>
  <c r="P112" i="37"/>
  <c r="N69" i="38"/>
  <c r="Q69" i="38" s="1"/>
  <c r="Y217" i="39"/>
  <c r="N142" i="38"/>
  <c r="Q142" i="38" s="1"/>
  <c r="Y107" i="39"/>
  <c r="N222" i="38"/>
  <c r="Q222" i="38" s="1"/>
  <c r="N135" i="38"/>
  <c r="Q135" i="38" s="1"/>
  <c r="P86" i="37"/>
  <c r="N169" i="38"/>
  <c r="Q169" i="38" s="1"/>
  <c r="N88" i="38"/>
  <c r="Q88" i="38" s="1"/>
  <c r="N119" i="38"/>
  <c r="Q119" i="38" s="1"/>
  <c r="Y214" i="39"/>
  <c r="P127" i="37"/>
  <c r="P144" i="37"/>
  <c r="P88" i="37"/>
  <c r="N160" i="38"/>
  <c r="Q160" i="38" s="1"/>
  <c r="Y105" i="39"/>
  <c r="P223" i="37"/>
  <c r="P169" i="37"/>
  <c r="N216" i="38"/>
  <c r="Q216" i="38" s="1"/>
  <c r="P152" i="37"/>
  <c r="P200" i="37"/>
  <c r="Q200" i="37" s="1"/>
  <c r="P192" i="37"/>
  <c r="P143" i="37"/>
  <c r="P224" i="37"/>
  <c r="N94" i="38"/>
  <c r="Q94" i="38" s="1"/>
  <c r="P128" i="37"/>
  <c r="N170" i="38"/>
  <c r="Q170" i="38" s="1"/>
  <c r="N82" i="38"/>
  <c r="Q82" i="38" s="1"/>
  <c r="N92" i="38"/>
  <c r="Q92" i="38" s="1"/>
  <c r="P168" i="37"/>
  <c r="N112" i="38"/>
  <c r="Q112" i="38" s="1"/>
  <c r="N85" i="38"/>
  <c r="Q85" i="38" s="1"/>
  <c r="N183" i="38"/>
  <c r="Q183" i="38" s="1"/>
  <c r="P174" i="37"/>
  <c r="P202" i="37"/>
  <c r="P72" i="37"/>
  <c r="N165" i="38"/>
  <c r="Q165" i="38" s="1"/>
  <c r="N81" i="38"/>
  <c r="Q81" i="38" s="1"/>
  <c r="P214" i="37"/>
  <c r="P99" i="37"/>
  <c r="N224" i="38"/>
  <c r="Q224" i="38" s="1"/>
  <c r="P122" i="37"/>
  <c r="N215" i="38"/>
  <c r="Q215" i="38" s="1"/>
  <c r="N78" i="38"/>
  <c r="Q78" i="38" s="1"/>
  <c r="N157" i="38"/>
  <c r="Q157" i="38" s="1"/>
  <c r="N143" i="38"/>
  <c r="Q143" i="38" s="1"/>
  <c r="N93" i="38"/>
  <c r="Q93" i="38" s="1"/>
  <c r="Y186" i="39"/>
  <c r="N168" i="38"/>
  <c r="Q168" i="38" s="1"/>
  <c r="P206" i="37"/>
  <c r="P69" i="37"/>
  <c r="N159" i="38"/>
  <c r="Q159" i="38" s="1"/>
  <c r="P133" i="37"/>
  <c r="N174" i="38"/>
  <c r="Q174" i="38" s="1"/>
  <c r="N114" i="38"/>
  <c r="Q114" i="38" s="1"/>
  <c r="N192" i="38"/>
  <c r="Q192" i="38" s="1"/>
  <c r="P104" i="37"/>
  <c r="N127" i="38"/>
  <c r="Q127" i="38" s="1"/>
  <c r="N86" i="38"/>
  <c r="Q86" i="38" s="1"/>
  <c r="P96" i="37"/>
  <c r="Y94" i="39"/>
  <c r="N163" i="38"/>
  <c r="Q163" i="38" s="1"/>
  <c r="P119" i="37"/>
  <c r="P135" i="37"/>
  <c r="P216" i="37"/>
  <c r="N223" i="38"/>
  <c r="Q223" i="38" s="1"/>
  <c r="P222" i="37"/>
  <c r="N144" i="38"/>
  <c r="Q144" i="38" s="1"/>
  <c r="P92" i="37"/>
  <c r="N162" i="38"/>
  <c r="Q162" i="38" s="1"/>
  <c r="P151" i="37"/>
  <c r="N219" i="38"/>
  <c r="Q219" i="38" s="1"/>
  <c r="P85" i="37"/>
  <c r="P129" i="37"/>
  <c r="P183" i="37"/>
  <c r="P78" i="37"/>
  <c r="P125" i="37"/>
  <c r="P157" i="37"/>
  <c r="P148" i="37"/>
  <c r="P165" i="37"/>
  <c r="P81" i="37"/>
  <c r="P93" i="37"/>
  <c r="Y123" i="39"/>
  <c r="P94" i="37"/>
  <c r="P215" i="37"/>
  <c r="P159" i="37"/>
  <c r="N208" i="38"/>
  <c r="Q208" i="38" s="1"/>
  <c r="Y124" i="39"/>
  <c r="N190" i="38"/>
  <c r="Q190" i="38" s="1"/>
  <c r="Y71" i="39"/>
  <c r="Y122" i="39"/>
  <c r="P95" i="37"/>
  <c r="N91" i="38"/>
  <c r="Q91" i="38" s="1"/>
  <c r="P156" i="37"/>
  <c r="N102" i="38"/>
  <c r="Q102" i="38" s="1"/>
  <c r="N167" i="38"/>
  <c r="Q167" i="38" s="1"/>
  <c r="P171" i="37"/>
  <c r="N173" i="38"/>
  <c r="Q173" i="38" s="1"/>
  <c r="N108" i="38"/>
  <c r="Q108" i="38" s="1"/>
  <c r="P181" i="37"/>
  <c r="P115" i="37"/>
  <c r="P186" i="37"/>
  <c r="P199" i="37"/>
  <c r="N106" i="38"/>
  <c r="Q106" i="38" s="1"/>
  <c r="N101" i="38"/>
  <c r="Q101" i="38" s="1"/>
  <c r="N84" i="38"/>
  <c r="Q84" i="38" s="1"/>
  <c r="N110" i="38"/>
  <c r="Q110" i="38" s="1"/>
  <c r="N189" i="38"/>
  <c r="Q189" i="38" s="1"/>
  <c r="P147" i="37"/>
  <c r="N111" i="38"/>
  <c r="Q111" i="38" s="1"/>
  <c r="P75" i="37"/>
  <c r="P89" i="37"/>
  <c r="N187" i="38"/>
  <c r="Q187" i="38" s="1"/>
  <c r="P158" i="37"/>
  <c r="N212" i="38"/>
  <c r="Q212" i="38" s="1"/>
  <c r="N132" i="38"/>
  <c r="Q132" i="38" s="1"/>
  <c r="Y137" i="39"/>
  <c r="P172" i="37"/>
  <c r="N201" i="38"/>
  <c r="Q201" i="38" s="1"/>
  <c r="P177" i="37"/>
  <c r="Y75" i="39"/>
  <c r="N205" i="38"/>
  <c r="Q205" i="38" s="1"/>
  <c r="P98" i="37"/>
  <c r="P107" i="37"/>
  <c r="P191" i="37"/>
  <c r="P167" i="37"/>
  <c r="N107" i="38"/>
  <c r="Q107" i="38" s="1"/>
  <c r="N171" i="38"/>
  <c r="Q171" i="38" s="1"/>
  <c r="P173" i="37"/>
  <c r="N191" i="38"/>
  <c r="Q191" i="38" s="1"/>
  <c r="P108" i="37"/>
  <c r="N181" i="38"/>
  <c r="Q181" i="38" s="1"/>
  <c r="N115" i="38"/>
  <c r="Q115" i="38" s="1"/>
  <c r="N186" i="38"/>
  <c r="Q186" i="38" s="1"/>
  <c r="N199" i="38"/>
  <c r="Q199" i="38" s="1"/>
  <c r="N124" i="38"/>
  <c r="Q124" i="38" s="1"/>
  <c r="N113" i="38"/>
  <c r="Q113" i="38" s="1"/>
  <c r="P193" i="37"/>
  <c r="P134" i="37"/>
  <c r="N145" i="38"/>
  <c r="Q145" i="38" s="1"/>
  <c r="P188" i="37"/>
  <c r="Y171" i="39"/>
  <c r="P117" i="37"/>
  <c r="P138" i="37"/>
  <c r="P139" i="37"/>
  <c r="P195" i="37"/>
  <c r="P79" i="37"/>
  <c r="N204" i="38"/>
  <c r="Q204" i="38" s="1"/>
  <c r="N207" i="38"/>
  <c r="Q207" i="38" s="1"/>
  <c r="Y129" i="39"/>
  <c r="N123" i="38"/>
  <c r="Q123" i="38" s="1"/>
  <c r="N164" i="38"/>
  <c r="Q164" i="38" s="1"/>
  <c r="N153" i="38"/>
  <c r="Q153" i="38" s="1"/>
  <c r="N99" i="38"/>
  <c r="Q99" i="38" s="1"/>
  <c r="N133" i="38"/>
  <c r="Q133" i="38" s="1"/>
  <c r="N125" i="38"/>
  <c r="Q125" i="38" s="1"/>
  <c r="P114" i="37"/>
  <c r="N150" i="38"/>
  <c r="Q150" i="38" s="1"/>
  <c r="N141" i="38"/>
  <c r="Q141" i="38" s="1"/>
  <c r="P121" i="37"/>
  <c r="N130" i="38"/>
  <c r="Q130" i="38" s="1"/>
  <c r="N178" i="38"/>
  <c r="Q178" i="38" s="1"/>
  <c r="Y73" i="39"/>
  <c r="N118" i="38"/>
  <c r="Q118" i="38" s="1"/>
  <c r="N209" i="38"/>
  <c r="Q209" i="38" s="1"/>
  <c r="N77" i="38"/>
  <c r="Q77" i="38" s="1"/>
  <c r="N155" i="38"/>
  <c r="Q155" i="38" s="1"/>
  <c r="Y70" i="39"/>
  <c r="N196" i="38"/>
  <c r="Q196" i="38" s="1"/>
  <c r="P164" i="37"/>
  <c r="P220" i="37"/>
  <c r="P123" i="37"/>
  <c r="P196" i="37"/>
  <c r="Y91" i="39"/>
  <c r="P140" i="37"/>
  <c r="Y128" i="39"/>
  <c r="N166" i="38"/>
  <c r="Q166" i="38" s="1"/>
  <c r="P166" i="37"/>
  <c r="P91" i="37"/>
  <c r="N79" i="38"/>
  <c r="Q79" i="38" s="1"/>
  <c r="P84" i="37"/>
  <c r="N109" i="38"/>
  <c r="Q109" i="38" s="1"/>
  <c r="P83" i="37"/>
  <c r="N213" i="38"/>
  <c r="Q213" i="38" s="1"/>
  <c r="N139" i="38"/>
  <c r="Q139" i="38" s="1"/>
  <c r="N146" i="38"/>
  <c r="Q146" i="38" s="1"/>
  <c r="N156" i="38"/>
  <c r="Q156" i="38" s="1"/>
  <c r="N87" i="38"/>
  <c r="Q87" i="38" s="1"/>
  <c r="N177" i="38"/>
  <c r="Q177" i="38" s="1"/>
  <c r="P187" i="37"/>
  <c r="P155" i="37"/>
  <c r="P105" i="37"/>
  <c r="P87" i="37"/>
  <c r="P204" i="37"/>
  <c r="N175" i="38"/>
  <c r="Q175" i="38" s="1"/>
  <c r="N98" i="38"/>
  <c r="Q98" i="38" s="1"/>
  <c r="P212" i="37"/>
  <c r="P207" i="37"/>
  <c r="N179" i="38"/>
  <c r="Q179" i="38" s="1"/>
  <c r="N117" i="38"/>
  <c r="Q117" i="38" s="1"/>
  <c r="P179" i="37"/>
  <c r="P211" i="37"/>
  <c r="N158" i="38"/>
  <c r="Q158" i="38" s="1"/>
  <c r="P185" i="37"/>
  <c r="P205" i="37"/>
  <c r="P77" i="37"/>
  <c r="P175" i="37"/>
  <c r="Y203" i="39"/>
  <c r="N217" i="38"/>
  <c r="Q217" i="38" s="1"/>
  <c r="N185" i="38"/>
  <c r="Q185" i="38" s="1"/>
  <c r="P74" i="37"/>
  <c r="P102" i="37"/>
  <c r="P109" i="37"/>
  <c r="N83" i="38"/>
  <c r="Q83" i="38" s="1"/>
  <c r="N188" i="38"/>
  <c r="Q188" i="38" s="1"/>
  <c r="P203" i="37"/>
  <c r="P213" i="37"/>
  <c r="P110" i="37"/>
  <c r="N211" i="38"/>
  <c r="Q211" i="38" s="1"/>
  <c r="N220" i="38"/>
  <c r="Q220" i="38" s="1"/>
  <c r="Y89" i="39"/>
  <c r="P154" i="37"/>
  <c r="N195" i="38"/>
  <c r="Q195" i="38" s="1"/>
  <c r="P198" i="37"/>
  <c r="N100" i="38"/>
  <c r="Q100" i="38" s="1"/>
  <c r="N221" i="38"/>
  <c r="Q221" i="38" s="1"/>
  <c r="N161" i="38"/>
  <c r="Q161" i="38" s="1"/>
  <c r="P149" i="37"/>
  <c r="N198" i="38"/>
  <c r="Q198" i="38" s="1"/>
  <c r="N147" i="38"/>
  <c r="Q147" i="38" s="1"/>
  <c r="N75" i="38"/>
  <c r="Q75" i="38" s="1"/>
  <c r="P97" i="37"/>
  <c r="P118" i="37"/>
  <c r="P180" i="37"/>
  <c r="N95" i="38"/>
  <c r="Q95" i="38" s="1"/>
  <c r="P111" i="37"/>
  <c r="N149" i="38"/>
  <c r="Q149" i="38" s="1"/>
  <c r="P130" i="37"/>
  <c r="Y170" i="39"/>
  <c r="N97" i="38"/>
  <c r="Q97" i="38" s="1"/>
  <c r="N180" i="38"/>
  <c r="Q180" i="38" s="1"/>
  <c r="Y185" i="39"/>
  <c r="P209" i="37"/>
  <c r="P161" i="37"/>
  <c r="P116" i="37"/>
  <c r="Y219" i="39"/>
  <c r="N89" i="38"/>
  <c r="Q89" i="38" s="1"/>
  <c r="Y93" i="39"/>
  <c r="N138" i="38"/>
  <c r="Q138" i="38" s="1"/>
  <c r="N116" i="38"/>
  <c r="Q116" i="38" s="1"/>
  <c r="N203" i="38"/>
  <c r="Q203" i="38" s="1"/>
  <c r="N121" i="38"/>
  <c r="Q121" i="38" s="1"/>
  <c r="Y153" i="39"/>
  <c r="N74" i="38"/>
  <c r="Q74" i="38" s="1"/>
  <c r="P178" i="37"/>
  <c r="Y155" i="39"/>
  <c r="P221" i="37"/>
  <c r="N154" i="38"/>
  <c r="Q154" i="38" s="1"/>
  <c r="P141" i="37"/>
  <c r="N131" i="38"/>
  <c r="Q131" i="38" s="1"/>
  <c r="P217" i="37"/>
  <c r="P145" i="37"/>
  <c r="P131" i="37"/>
  <c r="P132" i="37"/>
  <c r="N105" i="38"/>
  <c r="Q105" i="38" s="1"/>
  <c r="P201" i="37"/>
  <c r="P189" i="37"/>
  <c r="N140" i="38"/>
  <c r="Q140" i="38" s="1"/>
  <c r="N134" i="38"/>
  <c r="Q134" i="38" s="1"/>
  <c r="N172" i="38"/>
  <c r="Q172" i="38" s="1"/>
  <c r="P100" i="37"/>
  <c r="N76" i="38"/>
  <c r="Q76" i="38" s="1"/>
  <c r="N193" i="38"/>
  <c r="Q193" i="38" s="1"/>
  <c r="P76" i="37"/>
  <c r="P73" i="37"/>
  <c r="P124" i="37"/>
  <c r="P153" i="37"/>
  <c r="P146" i="37"/>
  <c r="P150" i="37"/>
  <c r="P101" i="37"/>
  <c r="P113" i="37"/>
  <c r="N73" i="38"/>
  <c r="Q73" i="38" s="1"/>
  <c r="Y169" i="39"/>
  <c r="N182" i="38"/>
  <c r="Q182" i="38" s="1"/>
  <c r="P106" i="37"/>
  <c r="P182" i="37"/>
  <c r="N55" i="38"/>
  <c r="Q55" i="38" s="1"/>
  <c r="P55" i="37"/>
  <c r="P194" i="38"/>
  <c r="Y40" i="39"/>
  <c r="N52" i="38"/>
  <c r="Q52" i="38" s="1"/>
  <c r="P52" i="37"/>
  <c r="N60" i="38"/>
  <c r="Q60" i="38" s="1"/>
  <c r="P60" i="37"/>
  <c r="N64" i="38"/>
  <c r="Q64" i="38" s="1"/>
  <c r="P64" i="37"/>
  <c r="Y57" i="39"/>
  <c r="N59" i="38"/>
  <c r="Q59" i="38" s="1"/>
  <c r="P59" i="37"/>
  <c r="N37" i="38"/>
  <c r="Q37" i="38" s="1"/>
  <c r="P37" i="37"/>
  <c r="P53" i="37"/>
  <c r="N53" i="38"/>
  <c r="Q53" i="38" s="1"/>
  <c r="N63" i="38"/>
  <c r="Q63" i="38" s="1"/>
  <c r="P63" i="37"/>
  <c r="Y44" i="39"/>
  <c r="Y41" i="39"/>
  <c r="P47" i="37"/>
  <c r="N47" i="38"/>
  <c r="Q47" i="38" s="1"/>
  <c r="N51" i="38"/>
  <c r="Q51" i="38" s="1"/>
  <c r="P51" i="37"/>
  <c r="Y52" i="39"/>
  <c r="N48" i="38"/>
  <c r="Q48" i="38" s="1"/>
  <c r="P48" i="37"/>
  <c r="N56" i="38"/>
  <c r="Q56" i="38" s="1"/>
  <c r="P56" i="37"/>
  <c r="Y42" i="39"/>
  <c r="N68" i="38"/>
  <c r="Q68" i="38" s="1"/>
  <c r="P68" i="37"/>
  <c r="P67" i="37"/>
  <c r="N67" i="38"/>
  <c r="Q67" i="38" s="1"/>
  <c r="N42" i="38"/>
  <c r="Q42" i="38" s="1"/>
  <c r="P42" i="37"/>
  <c r="Y58" i="39"/>
  <c r="N126" i="39"/>
  <c r="Q126" i="39" s="1"/>
  <c r="P126" i="38"/>
  <c r="P54" i="37"/>
  <c r="N54" i="38"/>
  <c r="Q54" i="38" s="1"/>
  <c r="N65" i="38"/>
  <c r="Q65" i="38" s="1"/>
  <c r="P65" i="37"/>
  <c r="N50" i="38"/>
  <c r="Q50" i="38" s="1"/>
  <c r="P50" i="37"/>
  <c r="P66" i="37"/>
  <c r="N66" i="38"/>
  <c r="Q66" i="38" s="1"/>
  <c r="N43" i="38"/>
  <c r="Q43" i="38" s="1"/>
  <c r="P43" i="37"/>
  <c r="P49" i="37"/>
  <c r="N49" i="38"/>
  <c r="Q49" i="38" s="1"/>
  <c r="Y43" i="39"/>
  <c r="Y60" i="39"/>
  <c r="N120" i="39"/>
  <c r="Q120" i="39" s="1"/>
  <c r="P120" i="38"/>
  <c r="N46" i="38"/>
  <c r="Q46" i="38" s="1"/>
  <c r="P46" i="37"/>
  <c r="P41" i="37"/>
  <c r="N41" i="38"/>
  <c r="Q41" i="38" s="1"/>
  <c r="E89" i="22"/>
  <c r="E91" i="22"/>
  <c r="E84" i="22"/>
  <c r="E85" i="22"/>
  <c r="E78" i="22"/>
  <c r="D75" i="22"/>
  <c r="X75" i="22" s="1"/>
  <c r="D96" i="22"/>
  <c r="X96" i="22" s="1"/>
  <c r="D93" i="22"/>
  <c r="X93" i="22" s="1"/>
  <c r="D64" i="22"/>
  <c r="X64" i="22" s="1"/>
  <c r="D74" i="22"/>
  <c r="X74" i="22" s="1"/>
  <c r="E63" i="22"/>
  <c r="E95" i="22"/>
  <c r="E88" i="22"/>
  <c r="E93" i="22"/>
  <c r="E82" i="22"/>
  <c r="E60" i="22"/>
  <c r="D72" i="22"/>
  <c r="X72" i="22" s="1"/>
  <c r="D61" i="22"/>
  <c r="D81" i="22"/>
  <c r="X81" i="22" s="1"/>
  <c r="D97" i="22"/>
  <c r="X97" i="22" s="1"/>
  <c r="D79" i="22"/>
  <c r="X79" i="22" s="1"/>
  <c r="D68" i="22"/>
  <c r="X68" i="22" s="1"/>
  <c r="D100" i="22"/>
  <c r="X100" i="22" s="1"/>
  <c r="D78" i="22"/>
  <c r="X78" i="22" s="1"/>
  <c r="D94" i="22"/>
  <c r="X94" i="22" s="1"/>
  <c r="E73" i="22"/>
  <c r="E67" i="22"/>
  <c r="E83" i="22"/>
  <c r="E99" i="22"/>
  <c r="E76" i="22"/>
  <c r="E92" i="22"/>
  <c r="E69" i="22"/>
  <c r="E97" i="22"/>
  <c r="E70" i="22"/>
  <c r="E86" i="22"/>
  <c r="E102" i="22"/>
  <c r="D59" i="22"/>
  <c r="D91" i="22"/>
  <c r="X91" i="22" s="1"/>
  <c r="D80" i="22"/>
  <c r="X80" i="22" s="1"/>
  <c r="D69" i="22"/>
  <c r="X69" i="22" s="1"/>
  <c r="D85" i="22"/>
  <c r="X85" i="22" s="1"/>
  <c r="D101" i="22"/>
  <c r="X101" i="22" s="1"/>
  <c r="D87" i="22"/>
  <c r="X87" i="22" s="1"/>
  <c r="D76" i="22"/>
  <c r="X76" i="22" s="1"/>
  <c r="D62" i="22"/>
  <c r="X62" i="22" s="1"/>
  <c r="D82" i="22"/>
  <c r="X82" i="22" s="1"/>
  <c r="D98" i="22"/>
  <c r="X98" i="22" s="1"/>
  <c r="E75" i="22"/>
  <c r="E68" i="22"/>
  <c r="E100" i="22"/>
  <c r="E62" i="22"/>
  <c r="E94" i="22"/>
  <c r="D60" i="22"/>
  <c r="D77" i="22"/>
  <c r="X77" i="22" s="1"/>
  <c r="D71" i="22"/>
  <c r="X71" i="22" s="1"/>
  <c r="D92" i="22"/>
  <c r="X92" i="22" s="1"/>
  <c r="D90" i="22"/>
  <c r="X90" i="22" s="1"/>
  <c r="E61" i="22"/>
  <c r="E79" i="22"/>
  <c r="E72" i="22"/>
  <c r="E65" i="22"/>
  <c r="E98" i="22"/>
  <c r="D83" i="22"/>
  <c r="X83" i="22" s="1"/>
  <c r="E81" i="22"/>
  <c r="E71" i="22"/>
  <c r="E87" i="22"/>
  <c r="E64" i="22"/>
  <c r="E80" i="22"/>
  <c r="E96" i="22"/>
  <c r="E77" i="22"/>
  <c r="E101" i="22"/>
  <c r="E74" i="22"/>
  <c r="E90" i="22"/>
  <c r="E59" i="22"/>
  <c r="D67" i="22"/>
  <c r="X67" i="22" s="1"/>
  <c r="D99" i="22"/>
  <c r="X99" i="22" s="1"/>
  <c r="D88" i="22"/>
  <c r="X88" i="22" s="1"/>
  <c r="D73" i="22"/>
  <c r="X73" i="22" s="1"/>
  <c r="D89" i="22"/>
  <c r="X89" i="22" s="1"/>
  <c r="D63" i="22"/>
  <c r="X63" i="22" s="1"/>
  <c r="D95" i="22"/>
  <c r="X95" i="22" s="1"/>
  <c r="D84" i="22"/>
  <c r="X84" i="22" s="1"/>
  <c r="D70" i="22"/>
  <c r="X70" i="22" s="1"/>
  <c r="D86" i="22"/>
  <c r="X86" i="22" s="1"/>
  <c r="D102" i="22"/>
  <c r="X102" i="22" s="1"/>
  <c r="B29" i="5"/>
  <c r="U29" i="5" s="1"/>
  <c r="B28" i="5"/>
  <c r="U28" i="5" s="1"/>
  <c r="AC28" i="5" s="1"/>
  <c r="B27" i="5"/>
  <c r="U27" i="5" s="1"/>
  <c r="B26" i="5"/>
  <c r="U26" i="5" s="1"/>
  <c r="B25" i="5"/>
  <c r="U25" i="5" s="1"/>
  <c r="C29" i="5"/>
  <c r="W29" i="5" s="1"/>
  <c r="I29" i="5" s="1"/>
  <c r="C28" i="5"/>
  <c r="W28" i="5" s="1"/>
  <c r="I28" i="5" s="1"/>
  <c r="C27" i="5"/>
  <c r="W27" i="5" s="1"/>
  <c r="I27" i="5" s="1"/>
  <c r="C26" i="5"/>
  <c r="W26" i="5" s="1"/>
  <c r="I26" i="5" s="1"/>
  <c r="C25" i="5"/>
  <c r="W25" i="5" s="1"/>
  <c r="H29" i="5"/>
  <c r="H28" i="5"/>
  <c r="E29" i="5"/>
  <c r="D29" i="5"/>
  <c r="A29" i="5"/>
  <c r="E28" i="5"/>
  <c r="D28" i="5"/>
  <c r="A28" i="5"/>
  <c r="E27" i="5"/>
  <c r="D27" i="5"/>
  <c r="A27" i="5"/>
  <c r="E26" i="5"/>
  <c r="D26" i="5"/>
  <c r="A26" i="5"/>
  <c r="E25" i="5"/>
  <c r="D25" i="5"/>
  <c r="A25" i="5"/>
  <c r="N194" i="39" l="1"/>
  <c r="Q194" i="39" s="1"/>
  <c r="AC27" i="5"/>
  <c r="AC25" i="5"/>
  <c r="AC29" i="5"/>
  <c r="AC26" i="5"/>
  <c r="P137" i="38"/>
  <c r="N137" i="39"/>
  <c r="Q137" i="39" s="1"/>
  <c r="P197" i="38"/>
  <c r="I25" i="5"/>
  <c r="AA26" i="5"/>
  <c r="Y26" i="32"/>
  <c r="Y88" i="39"/>
  <c r="Y192" i="39"/>
  <c r="Y208" i="39"/>
  <c r="Y121" i="39"/>
  <c r="Y139" i="39"/>
  <c r="Y138" i="39"/>
  <c r="Y201" i="39"/>
  <c r="Y202" i="39"/>
  <c r="Y160" i="39"/>
  <c r="Y187" i="39"/>
  <c r="Y218" i="39"/>
  <c r="Y116" i="39"/>
  <c r="Y210" i="39"/>
  <c r="Y144" i="39"/>
  <c r="Y193" i="39"/>
  <c r="Y213" i="39"/>
  <c r="Y59" i="39"/>
  <c r="Y154" i="39"/>
  <c r="Y98" i="39"/>
  <c r="Y62" i="39"/>
  <c r="Y184" i="39"/>
  <c r="Y113" i="39"/>
  <c r="Y118" i="39"/>
  <c r="Y78" i="39"/>
  <c r="Y64" i="39"/>
  <c r="Y65" i="39"/>
  <c r="Y63" i="39"/>
  <c r="Y134" i="39"/>
  <c r="Y145" i="39"/>
  <c r="Y163" i="39"/>
  <c r="Y96" i="39"/>
  <c r="Y197" i="39"/>
  <c r="Y55" i="39"/>
  <c r="Y45" i="39"/>
  <c r="Y49" i="39"/>
  <c r="Y189" i="39"/>
  <c r="Y195" i="39"/>
  <c r="Y188" i="39"/>
  <c r="Y150" i="39"/>
  <c r="Y209" i="39"/>
  <c r="Y50" i="39"/>
  <c r="Y146" i="39"/>
  <c r="Y166" i="39"/>
  <c r="Y181" i="39"/>
  <c r="Y147" i="39"/>
  <c r="Y136" i="39"/>
  <c r="Y132" i="39"/>
  <c r="Y211" i="39"/>
  <c r="Y111" i="39"/>
  <c r="Y114" i="39"/>
  <c r="Y148" i="39"/>
  <c r="Y130" i="39"/>
  <c r="Y182" i="39"/>
  <c r="Y103" i="39"/>
  <c r="Y190" i="39"/>
  <c r="Y206" i="39"/>
  <c r="Y108" i="39"/>
  <c r="Y51" i="39"/>
  <c r="Y112" i="39"/>
  <c r="Y72" i="39"/>
  <c r="Y101" i="39"/>
  <c r="Y37" i="39"/>
  <c r="Y66" i="39"/>
  <c r="Y99" i="39"/>
  <c r="Y82" i="39"/>
  <c r="Y110" i="39"/>
  <c r="Y135" i="39"/>
  <c r="Y167" i="39"/>
  <c r="Y86" i="39"/>
  <c r="Y180" i="39"/>
  <c r="Y125" i="39"/>
  <c r="Y117" i="39"/>
  <c r="Y100" i="39"/>
  <c r="Y183" i="39"/>
  <c r="Y102" i="39"/>
  <c r="Y54" i="39"/>
  <c r="Y220" i="39"/>
  <c r="Y161" i="39"/>
  <c r="Y149" i="39"/>
  <c r="Y168" i="39"/>
  <c r="Y151" i="39"/>
  <c r="Y177" i="39"/>
  <c r="Y80" i="39"/>
  <c r="Y92" i="39"/>
  <c r="Y133" i="39"/>
  <c r="Y176" i="39"/>
  <c r="Y165" i="39"/>
  <c r="Y115" i="39"/>
  <c r="Y90" i="39"/>
  <c r="Y67" i="39"/>
  <c r="Y47" i="39"/>
  <c r="Y53" i="39"/>
  <c r="Y196" i="39"/>
  <c r="Y207" i="39"/>
  <c r="Y204" i="39"/>
  <c r="Y174" i="39"/>
  <c r="Y48" i="39"/>
  <c r="Y140" i="39"/>
  <c r="Y56" i="39"/>
  <c r="Y162" i="39"/>
  <c r="Y159" i="39"/>
  <c r="Y179" i="39"/>
  <c r="Y38" i="39"/>
  <c r="Y212" i="39"/>
  <c r="Y109" i="39"/>
  <c r="Y175" i="39"/>
  <c r="Y79" i="39"/>
  <c r="Y69" i="39"/>
  <c r="Y216" i="39"/>
  <c r="Y61" i="39"/>
  <c r="Y46" i="39"/>
  <c r="Y119" i="39"/>
  <c r="Y131" i="39"/>
  <c r="Y194" i="39"/>
  <c r="Y172" i="39"/>
  <c r="Y199" i="39"/>
  <c r="Y83" i="39"/>
  <c r="Y178" i="39"/>
  <c r="Y95" i="39"/>
  <c r="Y215" i="39"/>
  <c r="Y81" i="39"/>
  <c r="Y158" i="39"/>
  <c r="Y106" i="39"/>
  <c r="Y120" i="39"/>
  <c r="Y173" i="39"/>
  <c r="Y68" i="39"/>
  <c r="Y222" i="39"/>
  <c r="Y74" i="39"/>
  <c r="Z85" i="38"/>
  <c r="K85" i="38" s="1"/>
  <c r="Y152" i="39"/>
  <c r="Y87" i="39"/>
  <c r="Y200" i="39"/>
  <c r="Y84" i="39"/>
  <c r="Y77" i="39"/>
  <c r="Y221" i="39"/>
  <c r="Y205" i="39"/>
  <c r="Y143" i="39"/>
  <c r="Y39" i="39"/>
  <c r="Y157" i="39"/>
  <c r="Y76" i="39"/>
  <c r="Y224" i="39"/>
  <c r="Y127" i="39"/>
  <c r="Y142" i="39"/>
  <c r="Y126" i="39"/>
  <c r="Y156" i="39"/>
  <c r="Y198" i="39"/>
  <c r="Y223" i="39"/>
  <c r="Y191" i="39"/>
  <c r="Y141" i="39"/>
  <c r="Y104" i="39"/>
  <c r="Z164" i="38"/>
  <c r="K164" i="38" s="1"/>
  <c r="Y164" i="39"/>
  <c r="L164" i="39" s="1"/>
  <c r="Y85" i="39"/>
  <c r="L85" i="39" s="1"/>
  <c r="N197" i="39"/>
  <c r="Q197" i="39" s="1"/>
  <c r="AD89" i="22"/>
  <c r="AJ89" i="22" s="1"/>
  <c r="AD83" i="22"/>
  <c r="AJ83" i="22" s="1"/>
  <c r="AD80" i="22"/>
  <c r="AJ80" i="22" s="1"/>
  <c r="AD96" i="22"/>
  <c r="AJ96" i="22" s="1"/>
  <c r="AD84" i="22"/>
  <c r="AJ84" i="22" s="1"/>
  <c r="AD73" i="22"/>
  <c r="AJ73" i="22" s="1"/>
  <c r="AD77" i="22"/>
  <c r="AJ77" i="22" s="1"/>
  <c r="AD82" i="22"/>
  <c r="AJ82" i="22" s="1"/>
  <c r="AD101" i="22"/>
  <c r="AJ101" i="22" s="1"/>
  <c r="AD91" i="22"/>
  <c r="AJ91" i="22" s="1"/>
  <c r="AD68" i="22"/>
  <c r="AJ68" i="22" s="1"/>
  <c r="AD74" i="22"/>
  <c r="AJ74" i="22" s="1"/>
  <c r="AD75" i="22"/>
  <c r="AJ75" i="22" s="1"/>
  <c r="AD70" i="22"/>
  <c r="AJ70" i="22" s="1"/>
  <c r="AD98" i="22"/>
  <c r="AJ98" i="22" s="1"/>
  <c r="AD100" i="22"/>
  <c r="AJ100" i="22" s="1"/>
  <c r="AD102" i="22"/>
  <c r="AJ102" i="22" s="1"/>
  <c r="AD95" i="22"/>
  <c r="AJ95" i="22" s="1"/>
  <c r="AD88" i="22"/>
  <c r="AJ88" i="22" s="1"/>
  <c r="AD90" i="22"/>
  <c r="AJ90" i="22" s="1"/>
  <c r="AD62" i="22"/>
  <c r="AJ62" i="22" s="1"/>
  <c r="AD85" i="22"/>
  <c r="AJ85" i="22" s="1"/>
  <c r="AD94" i="22"/>
  <c r="AJ94" i="22" s="1"/>
  <c r="AD79" i="22"/>
  <c r="AJ79" i="22" s="1"/>
  <c r="AD72" i="22"/>
  <c r="AJ72" i="22" s="1"/>
  <c r="AD64" i="22"/>
  <c r="AJ64" i="22" s="1"/>
  <c r="AD67" i="22"/>
  <c r="AJ67" i="22" s="1"/>
  <c r="AD71" i="22"/>
  <c r="AJ71" i="22" s="1"/>
  <c r="AD87" i="22"/>
  <c r="AJ87" i="22" s="1"/>
  <c r="AD81" i="22"/>
  <c r="AJ81" i="22" s="1"/>
  <c r="AD86" i="22"/>
  <c r="AJ86" i="22" s="1"/>
  <c r="AD63" i="22"/>
  <c r="AJ63" i="22" s="1"/>
  <c r="AD99" i="22"/>
  <c r="AJ99" i="22" s="1"/>
  <c r="AD92" i="22"/>
  <c r="AJ92" i="22" s="1"/>
  <c r="AD76" i="22"/>
  <c r="AJ76" i="22" s="1"/>
  <c r="AD69" i="22"/>
  <c r="AJ69" i="22" s="1"/>
  <c r="AD78" i="22"/>
  <c r="AJ78" i="22" s="1"/>
  <c r="AD97" i="22"/>
  <c r="AJ97" i="22" s="1"/>
  <c r="AD93" i="22"/>
  <c r="AJ93" i="22" s="1"/>
  <c r="L67" i="22"/>
  <c r="R67" i="22"/>
  <c r="L71" i="22"/>
  <c r="R71" i="22"/>
  <c r="L87" i="22"/>
  <c r="R87" i="22"/>
  <c r="L81" i="22"/>
  <c r="R81" i="22"/>
  <c r="L84" i="22"/>
  <c r="R84" i="22"/>
  <c r="L73" i="22"/>
  <c r="R73" i="22"/>
  <c r="L77" i="22"/>
  <c r="R77" i="22"/>
  <c r="L82" i="22"/>
  <c r="R82" i="22"/>
  <c r="L101" i="22"/>
  <c r="R101" i="22"/>
  <c r="L91" i="22"/>
  <c r="R91" i="22"/>
  <c r="L68" i="22"/>
  <c r="R68" i="22"/>
  <c r="L61" i="22"/>
  <c r="L74" i="22"/>
  <c r="R74" i="22"/>
  <c r="L75" i="22"/>
  <c r="R75" i="22"/>
  <c r="L70" i="22"/>
  <c r="R70" i="22"/>
  <c r="L98" i="22"/>
  <c r="R98" i="22"/>
  <c r="L100" i="22"/>
  <c r="R100" i="22"/>
  <c r="L102" i="22"/>
  <c r="R102" i="22"/>
  <c r="L95" i="22"/>
  <c r="R95" i="22"/>
  <c r="L88" i="22"/>
  <c r="R88" i="22"/>
  <c r="L90" i="22"/>
  <c r="R90" i="22"/>
  <c r="L60" i="22"/>
  <c r="L62" i="22"/>
  <c r="R62" i="22"/>
  <c r="L85" i="22"/>
  <c r="R85" i="22"/>
  <c r="L59" i="22"/>
  <c r="L94" i="22"/>
  <c r="R94" i="22"/>
  <c r="L79" i="22"/>
  <c r="R79" i="22"/>
  <c r="L72" i="22"/>
  <c r="R72" i="22"/>
  <c r="L64" i="22"/>
  <c r="R64" i="22"/>
  <c r="L89" i="22"/>
  <c r="R89" i="22"/>
  <c r="L83" i="22"/>
  <c r="R83" i="22"/>
  <c r="L80" i="22"/>
  <c r="R80" i="22"/>
  <c r="L96" i="22"/>
  <c r="R96" i="22"/>
  <c r="L86" i="22"/>
  <c r="R86" i="22"/>
  <c r="L63" i="22"/>
  <c r="R63" i="22"/>
  <c r="L99" i="22"/>
  <c r="R99" i="22"/>
  <c r="L92" i="22"/>
  <c r="R92" i="22"/>
  <c r="L76" i="22"/>
  <c r="R76" i="22"/>
  <c r="L69" i="22"/>
  <c r="R69" i="22"/>
  <c r="L78" i="22"/>
  <c r="R78" i="22"/>
  <c r="L97" i="22"/>
  <c r="R97" i="22"/>
  <c r="L93" i="22"/>
  <c r="R93" i="22"/>
  <c r="N136" i="39"/>
  <c r="Q136" i="39" s="1"/>
  <c r="N176" i="39"/>
  <c r="Q176" i="39" s="1"/>
  <c r="P176" i="38"/>
  <c r="P90" i="38"/>
  <c r="P136" i="38"/>
  <c r="Y97" i="39"/>
  <c r="P80" i="38"/>
  <c r="L44" i="38"/>
  <c r="Z44" i="38"/>
  <c r="K44" i="38" s="1"/>
  <c r="L61" i="38"/>
  <c r="Z61" i="38"/>
  <c r="K61" i="38" s="1"/>
  <c r="L111" i="38"/>
  <c r="Z111" i="38"/>
  <c r="K111" i="38" s="1"/>
  <c r="L144" i="38"/>
  <c r="Z144" i="38"/>
  <c r="K144" i="38" s="1"/>
  <c r="L188" i="38"/>
  <c r="Z188" i="38"/>
  <c r="K188" i="38" s="1"/>
  <c r="L120" i="38"/>
  <c r="Z120" i="38"/>
  <c r="K120" i="38" s="1"/>
  <c r="L122" i="38"/>
  <c r="Z122" i="38"/>
  <c r="K122" i="38" s="1"/>
  <c r="L190" i="38"/>
  <c r="Z190" i="38"/>
  <c r="K190" i="38" s="1"/>
  <c r="L87" i="38"/>
  <c r="Z87" i="38"/>
  <c r="K87" i="38" s="1"/>
  <c r="L177" i="38"/>
  <c r="Z177" i="38"/>
  <c r="K177" i="38" s="1"/>
  <c r="L132" i="38"/>
  <c r="Z132" i="38"/>
  <c r="K132" i="38" s="1"/>
  <c r="L97" i="38"/>
  <c r="Z97" i="38"/>
  <c r="K97" i="38" s="1"/>
  <c r="L47" i="38"/>
  <c r="Z47" i="38"/>
  <c r="K47" i="38" s="1"/>
  <c r="P103" i="38"/>
  <c r="L57" i="38"/>
  <c r="Z57" i="38"/>
  <c r="K57" i="38" s="1"/>
  <c r="L48" i="38"/>
  <c r="Z48" i="38"/>
  <c r="K48" i="38" s="1"/>
  <c r="L169" i="38"/>
  <c r="Z169" i="38"/>
  <c r="K169" i="38" s="1"/>
  <c r="L78" i="38"/>
  <c r="Z78" i="38"/>
  <c r="K78" i="38" s="1"/>
  <c r="L77" i="38"/>
  <c r="Z77" i="38"/>
  <c r="K77" i="38" s="1"/>
  <c r="L212" i="38"/>
  <c r="Z212" i="38"/>
  <c r="K212" i="38" s="1"/>
  <c r="L157" i="38"/>
  <c r="Z157" i="38"/>
  <c r="K157" i="38" s="1"/>
  <c r="L109" i="38"/>
  <c r="Z109" i="38"/>
  <c r="K109" i="38" s="1"/>
  <c r="L196" i="38"/>
  <c r="Z196" i="38"/>
  <c r="K196" i="38" s="1"/>
  <c r="L93" i="38"/>
  <c r="Z93" i="38"/>
  <c r="K93" i="38" s="1"/>
  <c r="L146" i="38"/>
  <c r="Z146" i="38"/>
  <c r="K146" i="38" s="1"/>
  <c r="L219" i="38"/>
  <c r="Z219" i="38"/>
  <c r="K219" i="38" s="1"/>
  <c r="L126" i="38"/>
  <c r="Z126" i="38"/>
  <c r="K126" i="38" s="1"/>
  <c r="L99" i="38"/>
  <c r="Z99" i="38"/>
  <c r="K99" i="38" s="1"/>
  <c r="L119" i="38"/>
  <c r="Z119" i="38"/>
  <c r="K119" i="38" s="1"/>
  <c r="L175" i="38"/>
  <c r="Z175" i="38"/>
  <c r="K175" i="38" s="1"/>
  <c r="L81" i="38"/>
  <c r="Z81" i="38"/>
  <c r="K81" i="38" s="1"/>
  <c r="L98" i="38"/>
  <c r="Z98" i="38"/>
  <c r="K98" i="38" s="1"/>
  <c r="L145" i="38"/>
  <c r="Z145" i="38"/>
  <c r="K145" i="38" s="1"/>
  <c r="L128" i="38"/>
  <c r="Z128" i="38"/>
  <c r="K128" i="38" s="1"/>
  <c r="L70" i="38"/>
  <c r="Z70" i="38"/>
  <c r="K70" i="38" s="1"/>
  <c r="L187" i="38"/>
  <c r="Z187" i="38"/>
  <c r="K187" i="38" s="1"/>
  <c r="L80" i="38"/>
  <c r="Z80" i="38"/>
  <c r="K80" i="38" s="1"/>
  <c r="L101" i="38"/>
  <c r="Z101" i="38"/>
  <c r="K101" i="38" s="1"/>
  <c r="L150" i="38"/>
  <c r="Z150" i="38"/>
  <c r="K150" i="38" s="1"/>
  <c r="L171" i="38"/>
  <c r="Z171" i="38"/>
  <c r="K171" i="38" s="1"/>
  <c r="L82" i="38"/>
  <c r="Z82" i="38"/>
  <c r="K82" i="38" s="1"/>
  <c r="L152" i="38"/>
  <c r="Z152" i="38"/>
  <c r="K152" i="38" s="1"/>
  <c r="L75" i="38"/>
  <c r="Z75" i="38"/>
  <c r="K75" i="38" s="1"/>
  <c r="L104" i="38"/>
  <c r="Z104" i="38"/>
  <c r="K104" i="38" s="1"/>
  <c r="L110" i="38"/>
  <c r="Z110" i="38"/>
  <c r="K110" i="38" s="1"/>
  <c r="L135" i="38"/>
  <c r="Z135" i="38"/>
  <c r="K135" i="38" s="1"/>
  <c r="L207" i="38"/>
  <c r="Z207" i="38"/>
  <c r="K207" i="38" s="1"/>
  <c r="L86" i="38"/>
  <c r="Z86" i="38"/>
  <c r="K86" i="38" s="1"/>
  <c r="L134" i="38"/>
  <c r="Z134" i="38"/>
  <c r="K134" i="38" s="1"/>
  <c r="L116" i="38"/>
  <c r="Z116" i="38"/>
  <c r="K116" i="38" s="1"/>
  <c r="L76" i="38"/>
  <c r="Z76" i="38"/>
  <c r="K76" i="38" s="1"/>
  <c r="L208" i="38"/>
  <c r="Z208" i="38"/>
  <c r="K208" i="38" s="1"/>
  <c r="L94" i="38"/>
  <c r="Z94" i="38"/>
  <c r="K94" i="38" s="1"/>
  <c r="L166" i="38"/>
  <c r="Z166" i="38"/>
  <c r="K166" i="38" s="1"/>
  <c r="L198" i="38"/>
  <c r="Z198" i="38"/>
  <c r="K198" i="38" s="1"/>
  <c r="L210" i="38"/>
  <c r="Z210" i="38"/>
  <c r="K210" i="38" s="1"/>
  <c r="L204" i="38"/>
  <c r="Z204" i="38"/>
  <c r="K204" i="38" s="1"/>
  <c r="L154" i="38"/>
  <c r="Z154" i="38"/>
  <c r="K154" i="38" s="1"/>
  <c r="L176" i="38"/>
  <c r="Z176" i="38"/>
  <c r="K176" i="38" s="1"/>
  <c r="L189" i="38"/>
  <c r="Z189" i="38"/>
  <c r="K189" i="38" s="1"/>
  <c r="L105" i="38"/>
  <c r="Z105" i="38"/>
  <c r="K105" i="38" s="1"/>
  <c r="L214" i="38"/>
  <c r="Z214" i="38"/>
  <c r="K214" i="38" s="1"/>
  <c r="L148" i="38"/>
  <c r="Z148" i="38"/>
  <c r="K148" i="38" s="1"/>
  <c r="L217" i="38"/>
  <c r="Z217" i="38"/>
  <c r="K217" i="38" s="1"/>
  <c r="L100" i="38"/>
  <c r="Z100" i="38"/>
  <c r="K100" i="38" s="1"/>
  <c r="L118" i="38"/>
  <c r="Z118" i="38"/>
  <c r="K118" i="38" s="1"/>
  <c r="Z197" i="38"/>
  <c r="K197" i="38" s="1"/>
  <c r="L59" i="38"/>
  <c r="Z59" i="38"/>
  <c r="K59" i="38" s="1"/>
  <c r="L45" i="38"/>
  <c r="Z45" i="38"/>
  <c r="K45" i="38" s="1"/>
  <c r="L46" i="38"/>
  <c r="Z46" i="38"/>
  <c r="K46" i="38" s="1"/>
  <c r="L66" i="38"/>
  <c r="Z66" i="38"/>
  <c r="K66" i="38" s="1"/>
  <c r="L162" i="38"/>
  <c r="Z162" i="38"/>
  <c r="K162" i="38" s="1"/>
  <c r="L181" i="38"/>
  <c r="Z181" i="38"/>
  <c r="K181" i="38" s="1"/>
  <c r="L141" i="38"/>
  <c r="Z141" i="38"/>
  <c r="K141" i="38" s="1"/>
  <c r="L129" i="38"/>
  <c r="Z129" i="38"/>
  <c r="K129" i="38" s="1"/>
  <c r="L103" i="38"/>
  <c r="Z103" i="38"/>
  <c r="K103" i="38" s="1"/>
  <c r="L69" i="38"/>
  <c r="Z69" i="38"/>
  <c r="K69" i="38" s="1"/>
  <c r="L96" i="38"/>
  <c r="Z96" i="38"/>
  <c r="K96" i="38" s="1"/>
  <c r="L216" i="38"/>
  <c r="Z216" i="38"/>
  <c r="K216" i="38" s="1"/>
  <c r="N80" i="39"/>
  <c r="Q80" i="39" s="1"/>
  <c r="L68" i="38"/>
  <c r="Z68" i="38"/>
  <c r="K68" i="38" s="1"/>
  <c r="L49" i="38"/>
  <c r="Z49" i="38"/>
  <c r="K49" i="38" s="1"/>
  <c r="L50" i="38"/>
  <c r="Z50" i="38"/>
  <c r="K50" i="38" s="1"/>
  <c r="L153" i="38"/>
  <c r="Z153" i="38"/>
  <c r="K153" i="38" s="1"/>
  <c r="L220" i="38"/>
  <c r="Z220" i="38"/>
  <c r="K220" i="38" s="1"/>
  <c r="L185" i="38"/>
  <c r="Z185" i="38"/>
  <c r="K185" i="38" s="1"/>
  <c r="L112" i="38"/>
  <c r="Z112" i="38"/>
  <c r="K112" i="38" s="1"/>
  <c r="L89" i="38"/>
  <c r="Z89" i="38"/>
  <c r="K89" i="38" s="1"/>
  <c r="L127" i="38"/>
  <c r="Z127" i="38"/>
  <c r="K127" i="38" s="1"/>
  <c r="L95" i="38"/>
  <c r="Z95" i="38"/>
  <c r="K95" i="38" s="1"/>
  <c r="L179" i="38"/>
  <c r="Z179" i="38"/>
  <c r="K179" i="38" s="1"/>
  <c r="L130" i="38"/>
  <c r="Z130" i="38"/>
  <c r="K130" i="38" s="1"/>
  <c r="L193" i="38"/>
  <c r="Z193" i="38"/>
  <c r="K193" i="38" s="1"/>
  <c r="Z71" i="38"/>
  <c r="K71" i="38" s="1"/>
  <c r="L123" i="38"/>
  <c r="Z123" i="38"/>
  <c r="K123" i="38" s="1"/>
  <c r="L180" i="38"/>
  <c r="Z180" i="38"/>
  <c r="K180" i="38" s="1"/>
  <c r="L92" i="38"/>
  <c r="Z92" i="38"/>
  <c r="K92" i="38" s="1"/>
  <c r="L108" i="38"/>
  <c r="Z108" i="38"/>
  <c r="K108" i="38" s="1"/>
  <c r="L192" i="38"/>
  <c r="Z192" i="38"/>
  <c r="K192" i="38" s="1"/>
  <c r="L206" i="38"/>
  <c r="Z206" i="38"/>
  <c r="K206" i="38" s="1"/>
  <c r="L163" i="38"/>
  <c r="Z163" i="38"/>
  <c r="K163" i="38" s="1"/>
  <c r="L74" i="38"/>
  <c r="Z74" i="38"/>
  <c r="K74" i="38" s="1"/>
  <c r="L201" i="38"/>
  <c r="Z201" i="38"/>
  <c r="K201" i="38" s="1"/>
  <c r="L205" i="38"/>
  <c r="Z205" i="38"/>
  <c r="K205" i="38" s="1"/>
  <c r="L113" i="38"/>
  <c r="Z113" i="38"/>
  <c r="K113" i="38" s="1"/>
  <c r="L84" i="38"/>
  <c r="Z84" i="38"/>
  <c r="K84" i="38" s="1"/>
  <c r="Z184" i="38"/>
  <c r="K184" i="38" s="1"/>
  <c r="L41" i="38"/>
  <c r="Z41" i="38"/>
  <c r="K41" i="38" s="1"/>
  <c r="L55" i="38"/>
  <c r="Z55" i="38"/>
  <c r="K55" i="38" s="1"/>
  <c r="L165" i="38"/>
  <c r="Z165" i="38"/>
  <c r="K165" i="38" s="1"/>
  <c r="L202" i="38"/>
  <c r="Z202" i="38"/>
  <c r="K202" i="38" s="1"/>
  <c r="L203" i="38"/>
  <c r="Z203" i="38"/>
  <c r="K203" i="38" s="1"/>
  <c r="L161" i="38"/>
  <c r="Z161" i="38"/>
  <c r="K161" i="38" s="1"/>
  <c r="L79" i="38"/>
  <c r="Z79" i="38"/>
  <c r="K79" i="38" s="1"/>
  <c r="L149" i="38"/>
  <c r="Z149" i="38"/>
  <c r="K149" i="38" s="1"/>
  <c r="L218" i="38"/>
  <c r="Z218" i="38"/>
  <c r="K218" i="38" s="1"/>
  <c r="L147" i="38"/>
  <c r="Z147" i="38"/>
  <c r="K147" i="38" s="1"/>
  <c r="L173" i="38"/>
  <c r="Z173" i="38"/>
  <c r="K173" i="38" s="1"/>
  <c r="L102" i="38"/>
  <c r="Z102" i="38"/>
  <c r="K102" i="38" s="1"/>
  <c r="L168" i="38"/>
  <c r="Z168" i="38"/>
  <c r="K168" i="38" s="1"/>
  <c r="L124" i="38"/>
  <c r="Z124" i="38"/>
  <c r="K124" i="38" s="1"/>
  <c r="L133" i="38"/>
  <c r="Z133" i="38"/>
  <c r="K133" i="38" s="1"/>
  <c r="L199" i="38"/>
  <c r="Z199" i="38"/>
  <c r="K199" i="38" s="1"/>
  <c r="L174" i="38"/>
  <c r="Z174" i="38"/>
  <c r="K174" i="38" s="1"/>
  <c r="L191" i="38"/>
  <c r="Z191" i="38"/>
  <c r="K191" i="38" s="1"/>
  <c r="L43" i="38"/>
  <c r="Z43" i="38"/>
  <c r="K43" i="38" s="1"/>
  <c r="N210" i="39"/>
  <c r="Q210" i="39" s="1"/>
  <c r="L56" i="38"/>
  <c r="Z56" i="38"/>
  <c r="K56" i="38" s="1"/>
  <c r="L58" i="38"/>
  <c r="Z58" i="38"/>
  <c r="K58" i="38" s="1"/>
  <c r="L64" i="38"/>
  <c r="Z64" i="38"/>
  <c r="K64" i="38" s="1"/>
  <c r="L52" i="38"/>
  <c r="Z52" i="38"/>
  <c r="K52" i="38" s="1"/>
  <c r="N103" i="39"/>
  <c r="Q103" i="39" s="1"/>
  <c r="L38" i="38"/>
  <c r="Z38" i="38"/>
  <c r="K38" i="38" s="1"/>
  <c r="L53" i="38"/>
  <c r="Z53" i="38"/>
  <c r="K53" i="38" s="1"/>
  <c r="L63" i="38"/>
  <c r="Z63" i="38"/>
  <c r="K63" i="38" s="1"/>
  <c r="L158" i="38"/>
  <c r="Z158" i="38"/>
  <c r="K158" i="38" s="1"/>
  <c r="L195" i="38"/>
  <c r="Z195" i="38"/>
  <c r="K195" i="38" s="1"/>
  <c r="L183" i="38"/>
  <c r="Z183" i="38"/>
  <c r="K183" i="38" s="1"/>
  <c r="L178" i="38"/>
  <c r="Z178" i="38"/>
  <c r="K178" i="38" s="1"/>
  <c r="P210" i="38"/>
  <c r="L67" i="38"/>
  <c r="Z67" i="38"/>
  <c r="K67" i="38" s="1"/>
  <c r="L60" i="38"/>
  <c r="Z60" i="38"/>
  <c r="K60" i="38" s="1"/>
  <c r="L37" i="38"/>
  <c r="Z37" i="38"/>
  <c r="K37" i="38" s="1"/>
  <c r="L62" i="38"/>
  <c r="Z62" i="38"/>
  <c r="K62" i="38" s="1"/>
  <c r="L51" i="38"/>
  <c r="Z51" i="38"/>
  <c r="K51" i="38" s="1"/>
  <c r="L42" i="38"/>
  <c r="Z42" i="38"/>
  <c r="K42" i="38" s="1"/>
  <c r="L54" i="38"/>
  <c r="Z54" i="38"/>
  <c r="K54" i="38" s="1"/>
  <c r="L39" i="38"/>
  <c r="Z39" i="38"/>
  <c r="K39" i="38" s="1"/>
  <c r="L65" i="38"/>
  <c r="Z65" i="38"/>
  <c r="K65" i="38" s="1"/>
  <c r="L40" i="38"/>
  <c r="Z40" i="38"/>
  <c r="K40" i="38" s="1"/>
  <c r="L72" i="38"/>
  <c r="Z72" i="38"/>
  <c r="K72" i="38" s="1"/>
  <c r="L142" i="38"/>
  <c r="Z142" i="38"/>
  <c r="K142" i="38" s="1"/>
  <c r="L155" i="38"/>
  <c r="Z155" i="38"/>
  <c r="K155" i="38" s="1"/>
  <c r="L88" i="38"/>
  <c r="Z88" i="38"/>
  <c r="K88" i="38" s="1"/>
  <c r="L221" i="38"/>
  <c r="Z221" i="38"/>
  <c r="K221" i="38" s="1"/>
  <c r="L170" i="38"/>
  <c r="Z170" i="38"/>
  <c r="K170" i="38" s="1"/>
  <c r="L159" i="38"/>
  <c r="Z159" i="38"/>
  <c r="K159" i="38" s="1"/>
  <c r="L211" i="38"/>
  <c r="Z211" i="38"/>
  <c r="K211" i="38" s="1"/>
  <c r="L222" i="38"/>
  <c r="Z222" i="38"/>
  <c r="K222" i="38" s="1"/>
  <c r="L106" i="38"/>
  <c r="Z106" i="38"/>
  <c r="K106" i="38" s="1"/>
  <c r="L136" i="38"/>
  <c r="Z136" i="38"/>
  <c r="K136" i="38" s="1"/>
  <c r="L91" i="38"/>
  <c r="Z91" i="38"/>
  <c r="K91" i="38" s="1"/>
  <c r="L160" i="38"/>
  <c r="Z160" i="38"/>
  <c r="K160" i="38" s="1"/>
  <c r="L131" i="38"/>
  <c r="Z131" i="38"/>
  <c r="K131" i="38" s="1"/>
  <c r="L73" i="38"/>
  <c r="Z73" i="38"/>
  <c r="K73" i="38" s="1"/>
  <c r="L143" i="38"/>
  <c r="Z143" i="38"/>
  <c r="K143" i="38" s="1"/>
  <c r="L137" i="38"/>
  <c r="Z137" i="38"/>
  <c r="K137" i="38" s="1"/>
  <c r="L167" i="38"/>
  <c r="Z167" i="38"/>
  <c r="K167" i="38" s="1"/>
  <c r="L114" i="38"/>
  <c r="Z114" i="38"/>
  <c r="K114" i="38" s="1"/>
  <c r="L83" i="38"/>
  <c r="Z83" i="38"/>
  <c r="K83" i="38" s="1"/>
  <c r="L138" i="38"/>
  <c r="Z138" i="38"/>
  <c r="K138" i="38" s="1"/>
  <c r="L215" i="38"/>
  <c r="Z215" i="38"/>
  <c r="K215" i="38" s="1"/>
  <c r="L121" i="38"/>
  <c r="Z121" i="38"/>
  <c r="K121" i="38" s="1"/>
  <c r="L151" i="38"/>
  <c r="Z151" i="38"/>
  <c r="K151" i="38" s="1"/>
  <c r="L115" i="38"/>
  <c r="Z115" i="38"/>
  <c r="K115" i="38" s="1"/>
  <c r="L209" i="38"/>
  <c r="Z209" i="38"/>
  <c r="K209" i="38" s="1"/>
  <c r="L90" i="38"/>
  <c r="Z90" i="38"/>
  <c r="K90" i="38" s="1"/>
  <c r="L125" i="38"/>
  <c r="Z125" i="38"/>
  <c r="K125" i="38" s="1"/>
  <c r="L139" i="38"/>
  <c r="Z139" i="38"/>
  <c r="K139" i="38" s="1"/>
  <c r="L182" i="38"/>
  <c r="Z182" i="38"/>
  <c r="K182" i="38" s="1"/>
  <c r="L186" i="38"/>
  <c r="Z186" i="38"/>
  <c r="K186" i="38" s="1"/>
  <c r="L194" i="38"/>
  <c r="Z194" i="38"/>
  <c r="K194" i="38" s="1"/>
  <c r="L117" i="38"/>
  <c r="Z117" i="38"/>
  <c r="K117" i="38" s="1"/>
  <c r="L223" i="38"/>
  <c r="Z223" i="38"/>
  <c r="K223" i="38" s="1"/>
  <c r="L213" i="38"/>
  <c r="Z213" i="38"/>
  <c r="K213" i="38" s="1"/>
  <c r="L107" i="38"/>
  <c r="Z107" i="38"/>
  <c r="K107" i="38" s="1"/>
  <c r="L172" i="38"/>
  <c r="Z172" i="38"/>
  <c r="K172" i="38" s="1"/>
  <c r="L200" i="38"/>
  <c r="Z200" i="38"/>
  <c r="K200" i="38" s="1"/>
  <c r="L224" i="38"/>
  <c r="Z224" i="38"/>
  <c r="K224" i="38" s="1"/>
  <c r="L140" i="38"/>
  <c r="Z140" i="38"/>
  <c r="K140" i="38" s="1"/>
  <c r="L156" i="38"/>
  <c r="Z156" i="38"/>
  <c r="K156" i="38" s="1"/>
  <c r="N90" i="39"/>
  <c r="Q90" i="39" s="1"/>
  <c r="N184" i="39"/>
  <c r="Q184" i="39" s="1"/>
  <c r="Q184" i="38"/>
  <c r="L197" i="38"/>
  <c r="Y71" i="40"/>
  <c r="L71" i="38"/>
  <c r="N214" i="39"/>
  <c r="Q214" i="39" s="1"/>
  <c r="Q214" i="38"/>
  <c r="L184" i="38"/>
  <c r="S222" i="5"/>
  <c r="S206" i="5"/>
  <c r="S190" i="5"/>
  <c r="S174" i="5"/>
  <c r="S158" i="5"/>
  <c r="S142" i="5"/>
  <c r="S126" i="5"/>
  <c r="S110" i="5"/>
  <c r="S94" i="5"/>
  <c r="S78" i="5"/>
  <c r="S62" i="5"/>
  <c r="S46" i="5"/>
  <c r="S212" i="5"/>
  <c r="S196" i="5"/>
  <c r="S180" i="5"/>
  <c r="S164" i="5"/>
  <c r="S148" i="5"/>
  <c r="S132" i="5"/>
  <c r="S116" i="5"/>
  <c r="S100" i="5"/>
  <c r="S84" i="5"/>
  <c r="S68" i="5"/>
  <c r="S52" i="5"/>
  <c r="S36" i="5"/>
  <c r="S201" i="5"/>
  <c r="S169" i="5"/>
  <c r="S137" i="5"/>
  <c r="S105" i="5"/>
  <c r="S73" i="5"/>
  <c r="S41" i="5"/>
  <c r="S205" i="5"/>
  <c r="S173" i="5"/>
  <c r="S141" i="5"/>
  <c r="S109" i="5"/>
  <c r="S77" i="5"/>
  <c r="S45" i="5"/>
  <c r="S195" i="5"/>
  <c r="S131" i="5"/>
  <c r="S67" i="5"/>
  <c r="S207" i="5"/>
  <c r="S143" i="5"/>
  <c r="S79" i="5"/>
  <c r="S183" i="5"/>
  <c r="S219" i="5"/>
  <c r="S155" i="5"/>
  <c r="S91" i="5"/>
  <c r="S215" i="5"/>
  <c r="S119" i="5"/>
  <c r="R220" i="5"/>
  <c r="R156" i="5"/>
  <c r="R92" i="5"/>
  <c r="R28" i="5"/>
  <c r="R102" i="5"/>
  <c r="R169" i="5"/>
  <c r="R175" i="5"/>
  <c r="R111" i="5"/>
  <c r="R47" i="5"/>
  <c r="R138" i="5"/>
  <c r="R213" i="5"/>
  <c r="R113" i="5"/>
  <c r="R184" i="5"/>
  <c r="R120" i="5"/>
  <c r="R56" i="5"/>
  <c r="R154" i="5"/>
  <c r="R203" i="5"/>
  <c r="R139" i="5"/>
  <c r="R75" i="5"/>
  <c r="R194" i="5"/>
  <c r="R66" i="5"/>
  <c r="R141" i="5"/>
  <c r="R117" i="5"/>
  <c r="R208" i="5"/>
  <c r="R112" i="5"/>
  <c r="R206" i="5"/>
  <c r="R209" i="5"/>
  <c r="R163" i="5"/>
  <c r="R67" i="5"/>
  <c r="R118" i="5"/>
  <c r="R109" i="5"/>
  <c r="S218" i="5"/>
  <c r="S202" i="5"/>
  <c r="S186" i="5"/>
  <c r="S170" i="5"/>
  <c r="S154" i="5"/>
  <c r="S138" i="5"/>
  <c r="S122" i="5"/>
  <c r="S106" i="5"/>
  <c r="S90" i="5"/>
  <c r="S74" i="5"/>
  <c r="S58" i="5"/>
  <c r="S42" i="5"/>
  <c r="S224" i="5"/>
  <c r="S208" i="5"/>
  <c r="S192" i="5"/>
  <c r="S176" i="5"/>
  <c r="S160" i="5"/>
  <c r="S144" i="5"/>
  <c r="S128" i="5"/>
  <c r="S112" i="5"/>
  <c r="S96" i="5"/>
  <c r="S80" i="5"/>
  <c r="S64" i="5"/>
  <c r="S48" i="5"/>
  <c r="S31" i="5"/>
  <c r="O31" i="5" s="1"/>
  <c r="S193" i="5"/>
  <c r="S161" i="5"/>
  <c r="S129" i="5"/>
  <c r="S97" i="5"/>
  <c r="S65" i="5"/>
  <c r="S33" i="5"/>
  <c r="O33" i="5" s="1"/>
  <c r="S197" i="5"/>
  <c r="S165" i="5"/>
  <c r="S133" i="5"/>
  <c r="S101" i="5"/>
  <c r="S69" i="5"/>
  <c r="S37" i="5"/>
  <c r="S179" i="5"/>
  <c r="S115" i="5"/>
  <c r="S51" i="5"/>
  <c r="S191" i="5"/>
  <c r="S127" i="5"/>
  <c r="S63" i="5"/>
  <c r="S135" i="5"/>
  <c r="S203" i="5"/>
  <c r="S139" i="5"/>
  <c r="S75" i="5"/>
  <c r="S199" i="5"/>
  <c r="S103" i="5"/>
  <c r="R204" i="5"/>
  <c r="R140" i="5"/>
  <c r="R76" i="5"/>
  <c r="R198" i="5"/>
  <c r="R70" i="5"/>
  <c r="R223" i="5"/>
  <c r="R159" i="5"/>
  <c r="R95" i="5"/>
  <c r="R31" i="5"/>
  <c r="J31" i="5" s="1"/>
  <c r="R110" i="5"/>
  <c r="R181" i="5"/>
  <c r="R89" i="5"/>
  <c r="R49" i="5"/>
  <c r="R168" i="5"/>
  <c r="R104" i="5"/>
  <c r="R40" i="5"/>
  <c r="R126" i="5"/>
  <c r="R193" i="5"/>
  <c r="R187" i="5"/>
  <c r="R123" i="5"/>
  <c r="R59" i="5"/>
  <c r="R166" i="5"/>
  <c r="R34" i="5"/>
  <c r="R77" i="5"/>
  <c r="R53" i="5"/>
  <c r="R192" i="5"/>
  <c r="R96" i="5"/>
  <c r="R142" i="5"/>
  <c r="R145" i="5"/>
  <c r="R131" i="5"/>
  <c r="R35" i="5"/>
  <c r="R50" i="5"/>
  <c r="R105" i="5"/>
  <c r="R25" i="5"/>
  <c r="J25" i="5" s="1"/>
  <c r="R164" i="5"/>
  <c r="S214" i="5"/>
  <c r="S198" i="5"/>
  <c r="S182" i="5"/>
  <c r="S166" i="5"/>
  <c r="S150" i="5"/>
  <c r="S134" i="5"/>
  <c r="S118" i="5"/>
  <c r="S102" i="5"/>
  <c r="S86" i="5"/>
  <c r="S70" i="5"/>
  <c r="S54" i="5"/>
  <c r="S38" i="5"/>
  <c r="S220" i="5"/>
  <c r="S204" i="5"/>
  <c r="S188" i="5"/>
  <c r="S172" i="5"/>
  <c r="S156" i="5"/>
  <c r="S140" i="5"/>
  <c r="S124" i="5"/>
  <c r="S108" i="5"/>
  <c r="S92" i="5"/>
  <c r="S76" i="5"/>
  <c r="S60" i="5"/>
  <c r="S44" i="5"/>
  <c r="S217" i="5"/>
  <c r="S185" i="5"/>
  <c r="S153" i="5"/>
  <c r="S121" i="5"/>
  <c r="S89" i="5"/>
  <c r="S57" i="5"/>
  <c r="S221" i="5"/>
  <c r="S189" i="5"/>
  <c r="S157" i="5"/>
  <c r="S125" i="5"/>
  <c r="S93" i="5"/>
  <c r="S61" i="5"/>
  <c r="S163" i="5"/>
  <c r="S99" i="5"/>
  <c r="S35" i="5"/>
  <c r="S175" i="5"/>
  <c r="S111" i="5"/>
  <c r="S47" i="5"/>
  <c r="S87" i="5"/>
  <c r="S187" i="5"/>
  <c r="S123" i="5"/>
  <c r="S59" i="5"/>
  <c r="S167" i="5"/>
  <c r="S71" i="5"/>
  <c r="S32" i="5"/>
  <c r="R188" i="5"/>
  <c r="R124" i="5"/>
  <c r="R60" i="5"/>
  <c r="R162" i="5"/>
  <c r="R38" i="5"/>
  <c r="R207" i="5"/>
  <c r="R143" i="5"/>
  <c r="R79" i="5"/>
  <c r="R202" i="5"/>
  <c r="R74" i="5"/>
  <c r="R149" i="5"/>
  <c r="R133" i="5"/>
  <c r="R216" i="5"/>
  <c r="R152" i="5"/>
  <c r="R88" i="5"/>
  <c r="R218" i="5"/>
  <c r="R94" i="5"/>
  <c r="R161" i="5"/>
  <c r="R171" i="5"/>
  <c r="R107" i="5"/>
  <c r="R43" i="5"/>
  <c r="R130" i="5"/>
  <c r="R205" i="5"/>
  <c r="R137" i="5"/>
  <c r="R97" i="5"/>
  <c r="R160" i="5"/>
  <c r="R64" i="5"/>
  <c r="R106" i="5"/>
  <c r="R211" i="5"/>
  <c r="R115" i="5"/>
  <c r="R210" i="5"/>
  <c r="R217" i="5"/>
  <c r="R41" i="5"/>
  <c r="R212" i="5"/>
  <c r="S210" i="5"/>
  <c r="S194" i="5"/>
  <c r="S178" i="5"/>
  <c r="S162" i="5"/>
  <c r="S146" i="5"/>
  <c r="S130" i="5"/>
  <c r="S114" i="5"/>
  <c r="S98" i="5"/>
  <c r="S82" i="5"/>
  <c r="S66" i="5"/>
  <c r="S50" i="5"/>
  <c r="S34" i="5"/>
  <c r="S216" i="5"/>
  <c r="S200" i="5"/>
  <c r="S184" i="5"/>
  <c r="S168" i="5"/>
  <c r="S152" i="5"/>
  <c r="S136" i="5"/>
  <c r="S120" i="5"/>
  <c r="S104" i="5"/>
  <c r="S88" i="5"/>
  <c r="S72" i="5"/>
  <c r="S56" i="5"/>
  <c r="S40" i="5"/>
  <c r="S209" i="5"/>
  <c r="S177" i="5"/>
  <c r="S145" i="5"/>
  <c r="S113" i="5"/>
  <c r="S81" i="5"/>
  <c r="S49" i="5"/>
  <c r="S213" i="5"/>
  <c r="S181" i="5"/>
  <c r="S149" i="5"/>
  <c r="S117" i="5"/>
  <c r="S85" i="5"/>
  <c r="S53" i="5"/>
  <c r="S211" i="5"/>
  <c r="S147" i="5"/>
  <c r="S83" i="5"/>
  <c r="S223" i="5"/>
  <c r="S159" i="5"/>
  <c r="S95" i="5"/>
  <c r="S39" i="5"/>
  <c r="S171" i="5"/>
  <c r="S107" i="5"/>
  <c r="S43" i="5"/>
  <c r="S151" i="5"/>
  <c r="S55" i="5"/>
  <c r="R172" i="5"/>
  <c r="R108" i="5"/>
  <c r="R44" i="5"/>
  <c r="R134" i="5"/>
  <c r="R201" i="5"/>
  <c r="R191" i="5"/>
  <c r="R127" i="5"/>
  <c r="R63" i="5"/>
  <c r="R174" i="5"/>
  <c r="R42" i="5"/>
  <c r="R93" i="5"/>
  <c r="R69" i="5"/>
  <c r="R200" i="5"/>
  <c r="R136" i="5"/>
  <c r="R72" i="5"/>
  <c r="R190" i="5"/>
  <c r="R62" i="5"/>
  <c r="R219" i="5"/>
  <c r="R155" i="5"/>
  <c r="R91" i="5"/>
  <c r="R27" i="5"/>
  <c r="R98" i="5"/>
  <c r="R173" i="5"/>
  <c r="R73" i="5"/>
  <c r="R33" i="5"/>
  <c r="J33" i="5" s="1"/>
  <c r="R144" i="5"/>
  <c r="R48" i="5"/>
  <c r="R46" i="5"/>
  <c r="R179" i="5"/>
  <c r="R83" i="5"/>
  <c r="R146" i="5"/>
  <c r="R157" i="5"/>
  <c r="R129" i="5"/>
  <c r="R148" i="5"/>
  <c r="R84" i="5"/>
  <c r="R214" i="5"/>
  <c r="R86" i="5"/>
  <c r="R153" i="5"/>
  <c r="R167" i="5"/>
  <c r="R103" i="5"/>
  <c r="R39" i="5"/>
  <c r="R122" i="5"/>
  <c r="R197" i="5"/>
  <c r="R121" i="5"/>
  <c r="R81" i="5"/>
  <c r="R80" i="5"/>
  <c r="R177" i="5"/>
  <c r="R51" i="5"/>
  <c r="R45" i="5"/>
  <c r="R100" i="5"/>
  <c r="R185" i="5"/>
  <c r="R55" i="5"/>
  <c r="R61" i="5"/>
  <c r="R78" i="5"/>
  <c r="R189" i="5"/>
  <c r="R65" i="5"/>
  <c r="R132" i="5"/>
  <c r="R68" i="5"/>
  <c r="R182" i="5"/>
  <c r="R54" i="5"/>
  <c r="R215" i="5"/>
  <c r="R151" i="5"/>
  <c r="R87" i="5"/>
  <c r="R222" i="5"/>
  <c r="R90" i="5"/>
  <c r="R165" i="5"/>
  <c r="R57" i="5"/>
  <c r="R224" i="5"/>
  <c r="R32" i="5"/>
  <c r="R195" i="5"/>
  <c r="R178" i="5"/>
  <c r="R85" i="5"/>
  <c r="R36" i="5"/>
  <c r="R183" i="5"/>
  <c r="R158" i="5"/>
  <c r="R37" i="5"/>
  <c r="R128" i="5"/>
  <c r="R99" i="5"/>
  <c r="R196" i="5"/>
  <c r="R116" i="5"/>
  <c r="R52" i="5"/>
  <c r="R150" i="5"/>
  <c r="R221" i="5"/>
  <c r="R199" i="5"/>
  <c r="R135" i="5"/>
  <c r="R71" i="5"/>
  <c r="R186" i="5"/>
  <c r="R58" i="5"/>
  <c r="R125" i="5"/>
  <c r="R101" i="5"/>
  <c r="R176" i="5"/>
  <c r="R170" i="5"/>
  <c r="R147" i="5"/>
  <c r="R82" i="5"/>
  <c r="R180" i="5"/>
  <c r="R114" i="5"/>
  <c r="R119" i="5"/>
  <c r="R26" i="5"/>
  <c r="N86" i="22"/>
  <c r="I86" i="22"/>
  <c r="AA86" i="22"/>
  <c r="U86" i="22"/>
  <c r="O86" i="22"/>
  <c r="H86" i="22"/>
  <c r="Z86" i="22"/>
  <c r="T86" i="22"/>
  <c r="AA76" i="22"/>
  <c r="H76" i="22"/>
  <c r="U76" i="22"/>
  <c r="O76" i="22"/>
  <c r="I76" i="22"/>
  <c r="T76" i="22"/>
  <c r="Z76" i="22"/>
  <c r="N76" i="22"/>
  <c r="AA78" i="22"/>
  <c r="H78" i="22"/>
  <c r="U78" i="22"/>
  <c r="O78" i="22"/>
  <c r="I78" i="22"/>
  <c r="T78" i="22"/>
  <c r="Z78" i="22"/>
  <c r="N78" i="22"/>
  <c r="AA70" i="22"/>
  <c r="H70" i="22"/>
  <c r="U70" i="22"/>
  <c r="O70" i="22"/>
  <c r="I70" i="22"/>
  <c r="N70" i="22"/>
  <c r="T70" i="22"/>
  <c r="Z70" i="22"/>
  <c r="N89" i="22"/>
  <c r="I89" i="22"/>
  <c r="Z89" i="22"/>
  <c r="T89" i="22"/>
  <c r="U89" i="22"/>
  <c r="H89" i="22"/>
  <c r="AA89" i="22"/>
  <c r="O89" i="22"/>
  <c r="AA67" i="22"/>
  <c r="H67" i="22"/>
  <c r="Z67" i="22"/>
  <c r="I67" i="22"/>
  <c r="O67" i="22"/>
  <c r="U67" i="22"/>
  <c r="N67" i="22"/>
  <c r="T67" i="22"/>
  <c r="AA83" i="22"/>
  <c r="H83" i="22"/>
  <c r="Z83" i="22"/>
  <c r="T83" i="22"/>
  <c r="N83" i="22"/>
  <c r="O83" i="22"/>
  <c r="U83" i="22"/>
  <c r="I83" i="22"/>
  <c r="AA71" i="22"/>
  <c r="H71" i="22"/>
  <c r="Z71" i="22"/>
  <c r="O71" i="22"/>
  <c r="U71" i="22"/>
  <c r="N71" i="22"/>
  <c r="T71" i="22"/>
  <c r="I71" i="22"/>
  <c r="N98" i="22"/>
  <c r="I98" i="22"/>
  <c r="AA98" i="22"/>
  <c r="U98" i="22"/>
  <c r="O98" i="22"/>
  <c r="H98" i="22"/>
  <c r="T98" i="22"/>
  <c r="Z98" i="22"/>
  <c r="N87" i="22"/>
  <c r="I87" i="22"/>
  <c r="Z87" i="22"/>
  <c r="T87" i="22"/>
  <c r="AA87" i="22"/>
  <c r="U87" i="22"/>
  <c r="O87" i="22"/>
  <c r="H87" i="22"/>
  <c r="AA80" i="22"/>
  <c r="H80" i="22"/>
  <c r="U80" i="22"/>
  <c r="O80" i="22"/>
  <c r="I80" i="22"/>
  <c r="Z80" i="22"/>
  <c r="N80" i="22"/>
  <c r="T80" i="22"/>
  <c r="N100" i="22"/>
  <c r="I100" i="22"/>
  <c r="AA100" i="22"/>
  <c r="U100" i="22"/>
  <c r="O100" i="22"/>
  <c r="H100" i="22"/>
  <c r="Z100" i="22"/>
  <c r="T100" i="22"/>
  <c r="AA81" i="22"/>
  <c r="H81" i="22"/>
  <c r="Z81" i="22"/>
  <c r="T81" i="22"/>
  <c r="N81" i="22"/>
  <c r="O81" i="22"/>
  <c r="U81" i="22"/>
  <c r="I81" i="22"/>
  <c r="N96" i="22"/>
  <c r="I96" i="22"/>
  <c r="AA96" i="22"/>
  <c r="U96" i="22"/>
  <c r="O96" i="22"/>
  <c r="H96" i="22"/>
  <c r="T96" i="22"/>
  <c r="Z96" i="22"/>
  <c r="N99" i="22"/>
  <c r="I99" i="22"/>
  <c r="Z99" i="22"/>
  <c r="T99" i="22"/>
  <c r="U99" i="22"/>
  <c r="O99" i="22"/>
  <c r="H99" i="22"/>
  <c r="AA99" i="22"/>
  <c r="N92" i="22"/>
  <c r="I92" i="22"/>
  <c r="AA92" i="22"/>
  <c r="U92" i="22"/>
  <c r="O92" i="22"/>
  <c r="H92" i="22"/>
  <c r="Z92" i="22"/>
  <c r="T92" i="22"/>
  <c r="N93" i="22"/>
  <c r="I93" i="22"/>
  <c r="Z93" i="22"/>
  <c r="T93" i="22"/>
  <c r="AA93" i="22"/>
  <c r="O93" i="22"/>
  <c r="U93" i="22"/>
  <c r="H93" i="22"/>
  <c r="AA84" i="22"/>
  <c r="H84" i="22"/>
  <c r="U84" i="22"/>
  <c r="O84" i="22"/>
  <c r="I84" i="22"/>
  <c r="T84" i="22"/>
  <c r="Z84" i="22"/>
  <c r="N84" i="22"/>
  <c r="AA73" i="22"/>
  <c r="H73" i="22"/>
  <c r="Z73" i="22"/>
  <c r="T73" i="22"/>
  <c r="N73" i="22"/>
  <c r="O73" i="22"/>
  <c r="U73" i="22"/>
  <c r="I73" i="22"/>
  <c r="AA77" i="22"/>
  <c r="H77" i="22"/>
  <c r="Z77" i="22"/>
  <c r="T77" i="22"/>
  <c r="N77" i="22"/>
  <c r="U77" i="22"/>
  <c r="I77" i="22"/>
  <c r="O77" i="22"/>
  <c r="AA82" i="22"/>
  <c r="H82" i="22"/>
  <c r="U82" i="22"/>
  <c r="O82" i="22"/>
  <c r="I82" i="22"/>
  <c r="Z82" i="22"/>
  <c r="N82" i="22"/>
  <c r="T82" i="22"/>
  <c r="N101" i="22"/>
  <c r="I101" i="22"/>
  <c r="Z101" i="22"/>
  <c r="T101" i="22"/>
  <c r="AA101" i="22"/>
  <c r="O101" i="22"/>
  <c r="U101" i="22"/>
  <c r="H101" i="22"/>
  <c r="N91" i="22"/>
  <c r="I91" i="22"/>
  <c r="Z91" i="22"/>
  <c r="T91" i="22"/>
  <c r="H91" i="22"/>
  <c r="AA91" i="22"/>
  <c r="U91" i="22"/>
  <c r="O91" i="22"/>
  <c r="AA68" i="22"/>
  <c r="H68" i="22"/>
  <c r="T68" i="22"/>
  <c r="Z68" i="22"/>
  <c r="I68" i="22"/>
  <c r="O68" i="22"/>
  <c r="U68" i="22"/>
  <c r="N68" i="22"/>
  <c r="AA74" i="22"/>
  <c r="H74" i="22"/>
  <c r="U74" i="22"/>
  <c r="O74" i="22"/>
  <c r="I74" i="22"/>
  <c r="Z74" i="22"/>
  <c r="N74" i="22"/>
  <c r="T74" i="22"/>
  <c r="AA75" i="22"/>
  <c r="H75" i="22"/>
  <c r="Z75" i="22"/>
  <c r="T75" i="22"/>
  <c r="N75" i="22"/>
  <c r="O75" i="22"/>
  <c r="U75" i="22"/>
  <c r="I75" i="22"/>
  <c r="T63" i="22"/>
  <c r="O63" i="22"/>
  <c r="AA63" i="22"/>
  <c r="U63" i="22"/>
  <c r="N63" i="22"/>
  <c r="H63" i="22"/>
  <c r="Z63" i="22"/>
  <c r="I63" i="22"/>
  <c r="AA69" i="22"/>
  <c r="H69" i="22"/>
  <c r="Z69" i="22"/>
  <c r="T69" i="22"/>
  <c r="N69" i="22"/>
  <c r="U69" i="22"/>
  <c r="I69" i="22"/>
  <c r="O69" i="22"/>
  <c r="N97" i="22"/>
  <c r="I97" i="22"/>
  <c r="Z97" i="22"/>
  <c r="T97" i="22"/>
  <c r="U97" i="22"/>
  <c r="H97" i="22"/>
  <c r="AA97" i="22"/>
  <c r="O97" i="22"/>
  <c r="N102" i="22"/>
  <c r="I102" i="22"/>
  <c r="AA102" i="22"/>
  <c r="U102" i="22"/>
  <c r="O102" i="22"/>
  <c r="H102" i="22"/>
  <c r="Z102" i="22"/>
  <c r="T102" i="22"/>
  <c r="N95" i="22"/>
  <c r="I95" i="22"/>
  <c r="Z95" i="22"/>
  <c r="T95" i="22"/>
  <c r="O95" i="22"/>
  <c r="H95" i="22"/>
  <c r="AA95" i="22"/>
  <c r="U95" i="22"/>
  <c r="N88" i="22"/>
  <c r="I88" i="22"/>
  <c r="AA88" i="22"/>
  <c r="U88" i="22"/>
  <c r="O88" i="22"/>
  <c r="H88" i="22"/>
  <c r="T88" i="22"/>
  <c r="Z88" i="22"/>
  <c r="N90" i="22"/>
  <c r="I90" i="22"/>
  <c r="AA90" i="22"/>
  <c r="U90" i="22"/>
  <c r="O90" i="22"/>
  <c r="H90" i="22"/>
  <c r="Z90" i="22"/>
  <c r="T90" i="22"/>
  <c r="T62" i="22"/>
  <c r="O62" i="22"/>
  <c r="Z62" i="22"/>
  <c r="I62" i="22"/>
  <c r="AA62" i="22"/>
  <c r="U62" i="22"/>
  <c r="N62" i="22"/>
  <c r="H62" i="22"/>
  <c r="T85" i="22"/>
  <c r="O85" i="22"/>
  <c r="AA85" i="22"/>
  <c r="H85" i="22"/>
  <c r="N85" i="22"/>
  <c r="Z85" i="22"/>
  <c r="I85" i="22"/>
  <c r="U85" i="22"/>
  <c r="N94" i="22"/>
  <c r="I94" i="22"/>
  <c r="AA94" i="22"/>
  <c r="U94" i="22"/>
  <c r="O94" i="22"/>
  <c r="H94" i="22"/>
  <c r="Z94" i="22"/>
  <c r="T94" i="22"/>
  <c r="AA79" i="22"/>
  <c r="H79" i="22"/>
  <c r="Z79" i="22"/>
  <c r="T79" i="22"/>
  <c r="N79" i="22"/>
  <c r="U79" i="22"/>
  <c r="I79" i="22"/>
  <c r="O79" i="22"/>
  <c r="AA72" i="22"/>
  <c r="H72" i="22"/>
  <c r="U72" i="22"/>
  <c r="O72" i="22"/>
  <c r="I72" i="22"/>
  <c r="Z72" i="22"/>
  <c r="N72" i="22"/>
  <c r="T72" i="22"/>
  <c r="AA64" i="22"/>
  <c r="T64" i="22"/>
  <c r="O64" i="22"/>
  <c r="I64" i="22"/>
  <c r="U64" i="22"/>
  <c r="N64" i="22"/>
  <c r="H64" i="22"/>
  <c r="Z64" i="22"/>
  <c r="P184" i="38"/>
  <c r="P119" i="38"/>
  <c r="P122" i="38"/>
  <c r="N122" i="39"/>
  <c r="Q122" i="39" s="1"/>
  <c r="P215" i="38"/>
  <c r="N129" i="39"/>
  <c r="Q129" i="39" s="1"/>
  <c r="P72" i="38"/>
  <c r="N128" i="39"/>
  <c r="Q128" i="39" s="1"/>
  <c r="P148" i="38"/>
  <c r="P110" i="38"/>
  <c r="P152" i="38"/>
  <c r="N206" i="39"/>
  <c r="Q206" i="39" s="1"/>
  <c r="N148" i="39"/>
  <c r="Q148" i="39" s="1"/>
  <c r="P206" i="38"/>
  <c r="P151" i="38"/>
  <c r="N152" i="39"/>
  <c r="Q152" i="39" s="1"/>
  <c r="N151" i="39"/>
  <c r="Q151" i="39" s="1"/>
  <c r="N132" i="39"/>
  <c r="Q132" i="39" s="1"/>
  <c r="P170" i="38"/>
  <c r="N143" i="39"/>
  <c r="Q143" i="39" s="1"/>
  <c r="P144" i="38"/>
  <c r="P88" i="38"/>
  <c r="P135" i="38"/>
  <c r="Y186" i="40"/>
  <c r="N104" i="39"/>
  <c r="Q104" i="39" s="1"/>
  <c r="N124" i="39"/>
  <c r="Q124" i="39" s="1"/>
  <c r="P69" i="38"/>
  <c r="Y107" i="40"/>
  <c r="P189" i="38"/>
  <c r="P201" i="38"/>
  <c r="P129" i="38"/>
  <c r="N72" i="39"/>
  <c r="Q72" i="39" s="1"/>
  <c r="P99" i="38"/>
  <c r="P218" i="38"/>
  <c r="P128" i="38"/>
  <c r="P159" i="38"/>
  <c r="P187" i="38"/>
  <c r="P214" i="38"/>
  <c r="N200" i="39"/>
  <c r="N69" i="39"/>
  <c r="Q69" i="39" s="1"/>
  <c r="N135" i="39"/>
  <c r="Q135" i="39" s="1"/>
  <c r="Y217" i="40"/>
  <c r="P104" i="38"/>
  <c r="N153" i="39"/>
  <c r="Q153" i="39" s="1"/>
  <c r="N88" i="39"/>
  <c r="Q88" i="39" s="1"/>
  <c r="N82" i="39"/>
  <c r="Q82" i="39" s="1"/>
  <c r="N85" i="39"/>
  <c r="Q85" i="39" s="1"/>
  <c r="N163" i="39"/>
  <c r="Q163" i="39" s="1"/>
  <c r="N159" i="39"/>
  <c r="Q159" i="39" s="1"/>
  <c r="N218" i="39"/>
  <c r="Q218" i="39" s="1"/>
  <c r="N222" i="39"/>
  <c r="Q222" i="39" s="1"/>
  <c r="N212" i="39"/>
  <c r="Q212" i="39" s="1"/>
  <c r="N170" i="39"/>
  <c r="Q170" i="39" s="1"/>
  <c r="P86" i="38"/>
  <c r="P165" i="38"/>
  <c r="N199" i="39"/>
  <c r="Q199" i="39" s="1"/>
  <c r="N169" i="39"/>
  <c r="Q169" i="39" s="1"/>
  <c r="N216" i="39"/>
  <c r="Q216" i="39" s="1"/>
  <c r="P200" i="38"/>
  <c r="Q200" i="38" s="1"/>
  <c r="N96" i="39"/>
  <c r="Q96" i="39" s="1"/>
  <c r="P205" i="38"/>
  <c r="N84" i="39"/>
  <c r="Q84" i="39" s="1"/>
  <c r="P157" i="38"/>
  <c r="N144" i="39"/>
  <c r="Q144" i="39" s="1"/>
  <c r="P133" i="38"/>
  <c r="P142" i="38"/>
  <c r="N94" i="39"/>
  <c r="Q94" i="39" s="1"/>
  <c r="P202" i="38"/>
  <c r="P169" i="38"/>
  <c r="P216" i="38"/>
  <c r="P163" i="38"/>
  <c r="P96" i="38"/>
  <c r="P222" i="38"/>
  <c r="N157" i="39"/>
  <c r="Q157" i="39" s="1"/>
  <c r="N142" i="39"/>
  <c r="Q142" i="39" s="1"/>
  <c r="N86" i="39"/>
  <c r="Q86" i="39" s="1"/>
  <c r="P94" i="38"/>
  <c r="N165" i="39"/>
  <c r="Q165" i="39" s="1"/>
  <c r="N114" i="39"/>
  <c r="Q114" i="39" s="1"/>
  <c r="Y105" i="40"/>
  <c r="P93" i="38"/>
  <c r="N202" i="39"/>
  <c r="Q202" i="39" s="1"/>
  <c r="Y214" i="40"/>
  <c r="N181" i="39"/>
  <c r="Q181" i="39" s="1"/>
  <c r="P127" i="38"/>
  <c r="N119" i="39"/>
  <c r="Q119" i="39" s="1"/>
  <c r="N174" i="39"/>
  <c r="Q174" i="39" s="1"/>
  <c r="Y123" i="40"/>
  <c r="P160" i="38"/>
  <c r="P81" i="38"/>
  <c r="N160" i="39"/>
  <c r="Q160" i="39" s="1"/>
  <c r="P78" i="38"/>
  <c r="P171" i="38"/>
  <c r="P118" i="38"/>
  <c r="N183" i="39"/>
  <c r="Q183" i="39" s="1"/>
  <c r="P209" i="38"/>
  <c r="Y73" i="40"/>
  <c r="N208" i="39"/>
  <c r="Q208" i="39" s="1"/>
  <c r="P168" i="38"/>
  <c r="N92" i="39"/>
  <c r="Q92" i="39" s="1"/>
  <c r="P164" i="38"/>
  <c r="Y129" i="40"/>
  <c r="P150" i="38"/>
  <c r="P112" i="38"/>
  <c r="Y210" i="40"/>
  <c r="N224" i="39"/>
  <c r="Q224" i="39" s="1"/>
  <c r="Y160" i="40"/>
  <c r="Y208" i="40"/>
  <c r="P141" i="38"/>
  <c r="P125" i="38"/>
  <c r="N204" i="39"/>
  <c r="Q204" i="39" s="1"/>
  <c r="N112" i="39"/>
  <c r="Q112" i="39" s="1"/>
  <c r="N168" i="39"/>
  <c r="Q168" i="39" s="1"/>
  <c r="N162" i="39"/>
  <c r="Q162" i="39" s="1"/>
  <c r="N190" i="39"/>
  <c r="Q190" i="39" s="1"/>
  <c r="N77" i="39"/>
  <c r="Q77" i="39" s="1"/>
  <c r="P85" i="38"/>
  <c r="N130" i="39"/>
  <c r="Q130" i="39" s="1"/>
  <c r="P224" i="38"/>
  <c r="P107" i="38"/>
  <c r="N93" i="39"/>
  <c r="Q93" i="39" s="1"/>
  <c r="P145" i="38"/>
  <c r="P114" i="38"/>
  <c r="N78" i="39"/>
  <c r="Q78" i="39" s="1"/>
  <c r="N108" i="39"/>
  <c r="Q108" i="39" s="1"/>
  <c r="P173" i="38"/>
  <c r="P113" i="38"/>
  <c r="P92" i="38"/>
  <c r="P82" i="38"/>
  <c r="N178" i="39"/>
  <c r="Q178" i="39" s="1"/>
  <c r="P183" i="38"/>
  <c r="P106" i="38"/>
  <c r="P223" i="38"/>
  <c r="P155" i="38"/>
  <c r="P219" i="38"/>
  <c r="P207" i="38"/>
  <c r="P102" i="38"/>
  <c r="P192" i="38"/>
  <c r="N223" i="39"/>
  <c r="Q223" i="39" s="1"/>
  <c r="N81" i="39"/>
  <c r="Q81" i="39" s="1"/>
  <c r="Y192" i="40"/>
  <c r="N127" i="39"/>
  <c r="Q127" i="39" s="1"/>
  <c r="N196" i="39"/>
  <c r="Q196" i="39" s="1"/>
  <c r="P174" i="38"/>
  <c r="N215" i="39"/>
  <c r="Q215" i="39" s="1"/>
  <c r="P115" i="38"/>
  <c r="P143" i="38"/>
  <c r="P123" i="38"/>
  <c r="Y171" i="40"/>
  <c r="N192" i="39"/>
  <c r="Q192" i="39" s="1"/>
  <c r="P91" i="38"/>
  <c r="P204" i="38"/>
  <c r="Y94" i="40"/>
  <c r="P108" i="38"/>
  <c r="P124" i="38"/>
  <c r="N150" i="39"/>
  <c r="Q150" i="39" s="1"/>
  <c r="P162" i="38"/>
  <c r="N207" i="39"/>
  <c r="Q207" i="39" s="1"/>
  <c r="Y139" i="40"/>
  <c r="N115" i="39"/>
  <c r="Q115" i="39" s="1"/>
  <c r="P178" i="38"/>
  <c r="N118" i="39"/>
  <c r="Q118" i="39" s="1"/>
  <c r="P77" i="38"/>
  <c r="N107" i="39"/>
  <c r="Q107" i="39" s="1"/>
  <c r="N91" i="39"/>
  <c r="Q91" i="39" s="1"/>
  <c r="N145" i="39"/>
  <c r="Q145" i="39" s="1"/>
  <c r="N125" i="39"/>
  <c r="Q125" i="39" s="1"/>
  <c r="P153" i="38"/>
  <c r="N173" i="39"/>
  <c r="Q173" i="39" s="1"/>
  <c r="N155" i="39"/>
  <c r="Q155" i="39" s="1"/>
  <c r="N113" i="39"/>
  <c r="Q113" i="39" s="1"/>
  <c r="P208" i="38"/>
  <c r="N171" i="39"/>
  <c r="Q171" i="39" s="1"/>
  <c r="P196" i="38"/>
  <c r="Y70" i="40"/>
  <c r="P190" i="38"/>
  <c r="P181" i="38"/>
  <c r="Y122" i="40"/>
  <c r="P130" i="38"/>
  <c r="N164" i="39"/>
  <c r="Q164" i="39" s="1"/>
  <c r="N209" i="39"/>
  <c r="Q209" i="39" s="1"/>
  <c r="N123" i="39"/>
  <c r="Q123" i="39" s="1"/>
  <c r="N102" i="39"/>
  <c r="Q102" i="39" s="1"/>
  <c r="N141" i="39"/>
  <c r="Q141" i="39" s="1"/>
  <c r="P199" i="38"/>
  <c r="Y124" i="40"/>
  <c r="N201" i="39"/>
  <c r="Q201" i="39" s="1"/>
  <c r="N133" i="39"/>
  <c r="Q133" i="39" s="1"/>
  <c r="P132" i="38"/>
  <c r="P167" i="38"/>
  <c r="N99" i="39"/>
  <c r="Q99" i="39" s="1"/>
  <c r="N187" i="39"/>
  <c r="Q187" i="39" s="1"/>
  <c r="P212" i="38"/>
  <c r="P84" i="38"/>
  <c r="N189" i="39"/>
  <c r="Q189" i="39" s="1"/>
  <c r="Y75" i="40"/>
  <c r="P191" i="38"/>
  <c r="N219" i="39"/>
  <c r="Q219" i="39" s="1"/>
  <c r="N205" i="39"/>
  <c r="Q205" i="39" s="1"/>
  <c r="P186" i="38"/>
  <c r="P79" i="38"/>
  <c r="N167" i="39"/>
  <c r="Q167" i="39" s="1"/>
  <c r="N110" i="39"/>
  <c r="Q110" i="39" s="1"/>
  <c r="N186" i="39"/>
  <c r="Q186" i="39" s="1"/>
  <c r="N106" i="39"/>
  <c r="Q106" i="39" s="1"/>
  <c r="P105" i="38"/>
  <c r="Y88" i="40"/>
  <c r="P89" i="38"/>
  <c r="N149" i="39"/>
  <c r="Q149" i="39" s="1"/>
  <c r="P195" i="38"/>
  <c r="P83" i="38"/>
  <c r="N217" i="39"/>
  <c r="Q217" i="39" s="1"/>
  <c r="N179" i="39"/>
  <c r="Q179" i="39" s="1"/>
  <c r="P98" i="38"/>
  <c r="P87" i="38"/>
  <c r="P116" i="38"/>
  <c r="N117" i="39"/>
  <c r="Q117" i="39" s="1"/>
  <c r="P101" i="38"/>
  <c r="Y137" i="40"/>
  <c r="P111" i="38"/>
  <c r="P131" i="38"/>
  <c r="N203" i="39"/>
  <c r="Q203" i="39" s="1"/>
  <c r="N75" i="39"/>
  <c r="Q75" i="39" s="1"/>
  <c r="P221" i="38"/>
  <c r="Y203" i="40"/>
  <c r="N166" i="39"/>
  <c r="Q166" i="39" s="1"/>
  <c r="Y144" i="40"/>
  <c r="P134" i="38"/>
  <c r="P97" i="38"/>
  <c r="N198" i="39"/>
  <c r="Q198" i="39" s="1"/>
  <c r="N185" i="39"/>
  <c r="Q185" i="39" s="1"/>
  <c r="N191" i="39"/>
  <c r="Q191" i="39" s="1"/>
  <c r="N101" i="39"/>
  <c r="Q101" i="39" s="1"/>
  <c r="N111" i="39"/>
  <c r="Q111" i="39" s="1"/>
  <c r="P76" i="38"/>
  <c r="P74" i="38"/>
  <c r="Y93" i="40"/>
  <c r="N147" i="39"/>
  <c r="Q147" i="39" s="1"/>
  <c r="N188" i="39"/>
  <c r="Q188" i="39" s="1"/>
  <c r="N175" i="39"/>
  <c r="Q175" i="39" s="1"/>
  <c r="P177" i="38"/>
  <c r="Y128" i="40"/>
  <c r="Y91" i="40"/>
  <c r="P175" i="38"/>
  <c r="P156" i="38"/>
  <c r="N195" i="39"/>
  <c r="Q195" i="39" s="1"/>
  <c r="N83" i="39"/>
  <c r="Q83" i="39" s="1"/>
  <c r="P117" i="38"/>
  <c r="N221" i="39"/>
  <c r="Q221" i="39" s="1"/>
  <c r="P109" i="38"/>
  <c r="P166" i="38"/>
  <c r="Y145" i="40"/>
  <c r="N98" i="39"/>
  <c r="Q98" i="39" s="1"/>
  <c r="N220" i="39"/>
  <c r="Q220" i="39" s="1"/>
  <c r="P158" i="38"/>
  <c r="P213" i="38"/>
  <c r="N105" i="39"/>
  <c r="Q105" i="39" s="1"/>
  <c r="P121" i="38"/>
  <c r="N146" i="39"/>
  <c r="Q146" i="39" s="1"/>
  <c r="N87" i="39"/>
  <c r="Q87" i="39" s="1"/>
  <c r="P146" i="38"/>
  <c r="N79" i="39"/>
  <c r="Q79" i="39" s="1"/>
  <c r="P188" i="38"/>
  <c r="P220" i="38"/>
  <c r="N177" i="39"/>
  <c r="Q177" i="39" s="1"/>
  <c r="N158" i="39"/>
  <c r="Q158" i="39" s="1"/>
  <c r="N109" i="39"/>
  <c r="Q109" i="39" s="1"/>
  <c r="P185" i="38"/>
  <c r="N213" i="39"/>
  <c r="Q213" i="39" s="1"/>
  <c r="P139" i="38"/>
  <c r="N139" i="39"/>
  <c r="Q139" i="39" s="1"/>
  <c r="N156" i="39"/>
  <c r="Q156" i="39" s="1"/>
  <c r="P179" i="38"/>
  <c r="Y89" i="40"/>
  <c r="Y185" i="40"/>
  <c r="P217" i="38"/>
  <c r="P211" i="38"/>
  <c r="P149" i="38"/>
  <c r="P193" i="38"/>
  <c r="N154" i="39"/>
  <c r="Q154" i="39" s="1"/>
  <c r="N138" i="39"/>
  <c r="Q138" i="39" s="1"/>
  <c r="Y219" i="40"/>
  <c r="P138" i="38"/>
  <c r="Y153" i="40"/>
  <c r="N211" i="39"/>
  <c r="Q211" i="39" s="1"/>
  <c r="N100" i="39"/>
  <c r="Q100" i="39" s="1"/>
  <c r="N161" i="39"/>
  <c r="Q161" i="39" s="1"/>
  <c r="N131" i="39"/>
  <c r="Q131" i="39" s="1"/>
  <c r="P100" i="38"/>
  <c r="P161" i="38"/>
  <c r="P147" i="38"/>
  <c r="P198" i="38"/>
  <c r="N97" i="39"/>
  <c r="Q97" i="39" s="1"/>
  <c r="P203" i="38"/>
  <c r="N134" i="39"/>
  <c r="Q134" i="39" s="1"/>
  <c r="Y155" i="40"/>
  <c r="P75" i="38"/>
  <c r="N89" i="39"/>
  <c r="Q89" i="39" s="1"/>
  <c r="N180" i="39"/>
  <c r="Q180" i="39" s="1"/>
  <c r="N95" i="39"/>
  <c r="Q95" i="39" s="1"/>
  <c r="P180" i="38"/>
  <c r="Y170" i="40"/>
  <c r="P140" i="38"/>
  <c r="P172" i="38"/>
  <c r="N74" i="39"/>
  <c r="Q74" i="39" s="1"/>
  <c r="P95" i="38"/>
  <c r="N121" i="39"/>
  <c r="Q121" i="39" s="1"/>
  <c r="Y169" i="40"/>
  <c r="N76" i="39"/>
  <c r="Q76" i="39" s="1"/>
  <c r="N116" i="39"/>
  <c r="Q116" i="39" s="1"/>
  <c r="P154" i="38"/>
  <c r="N140" i="39"/>
  <c r="Q140" i="39" s="1"/>
  <c r="N172" i="39"/>
  <c r="Q172" i="39" s="1"/>
  <c r="N193" i="39"/>
  <c r="Q193" i="39" s="1"/>
  <c r="P73" i="38"/>
  <c r="N73" i="39"/>
  <c r="Q73" i="39" s="1"/>
  <c r="P182" i="38"/>
  <c r="N182" i="39"/>
  <c r="Q182" i="39" s="1"/>
  <c r="Y58" i="40"/>
  <c r="Y52" i="40"/>
  <c r="P55" i="38"/>
  <c r="N55" i="39"/>
  <c r="Q55" i="39" s="1"/>
  <c r="N66" i="39"/>
  <c r="Q66" i="39" s="1"/>
  <c r="P66" i="38"/>
  <c r="N68" i="39"/>
  <c r="Q68" i="39" s="1"/>
  <c r="P68" i="38"/>
  <c r="N56" i="39"/>
  <c r="Q56" i="39" s="1"/>
  <c r="P56" i="38"/>
  <c r="P63" i="38"/>
  <c r="N63" i="39"/>
  <c r="Q63" i="39" s="1"/>
  <c r="Y57" i="40"/>
  <c r="Y60" i="40"/>
  <c r="Y43" i="40"/>
  <c r="N65" i="39"/>
  <c r="Q65" i="39" s="1"/>
  <c r="P65" i="38"/>
  <c r="P126" i="39"/>
  <c r="N126" i="40"/>
  <c r="P42" i="38"/>
  <c r="N42" i="39"/>
  <c r="Q42" i="39" s="1"/>
  <c r="N37" i="39"/>
  <c r="Q37" i="39" s="1"/>
  <c r="P37" i="38"/>
  <c r="P64" i="38"/>
  <c r="N64" i="39"/>
  <c r="Q64" i="39" s="1"/>
  <c r="Y40" i="40"/>
  <c r="P120" i="39"/>
  <c r="N120" i="40"/>
  <c r="P194" i="39"/>
  <c r="N194" i="40"/>
  <c r="P41" i="38"/>
  <c r="N41" i="39"/>
  <c r="Q41" i="39" s="1"/>
  <c r="N43" i="39"/>
  <c r="Q43" i="39" s="1"/>
  <c r="P43" i="38"/>
  <c r="N54" i="39"/>
  <c r="Q54" i="39" s="1"/>
  <c r="P54" i="38"/>
  <c r="N51" i="39"/>
  <c r="Q51" i="39" s="1"/>
  <c r="P51" i="38"/>
  <c r="P47" i="38"/>
  <c r="N47" i="39"/>
  <c r="Q47" i="39" s="1"/>
  <c r="Y41" i="40"/>
  <c r="N53" i="39"/>
  <c r="Q53" i="39" s="1"/>
  <c r="P53" i="38"/>
  <c r="P46" i="38"/>
  <c r="N46" i="39"/>
  <c r="Q46" i="39" s="1"/>
  <c r="P137" i="39"/>
  <c r="N49" i="39"/>
  <c r="Q49" i="39" s="1"/>
  <c r="P49" i="38"/>
  <c r="N50" i="39"/>
  <c r="Q50" i="39" s="1"/>
  <c r="P50" i="38"/>
  <c r="N67" i="39"/>
  <c r="Q67" i="39" s="1"/>
  <c r="P67" i="38"/>
  <c r="Y42" i="40"/>
  <c r="N48" i="39"/>
  <c r="Q48" i="39" s="1"/>
  <c r="P48" i="38"/>
  <c r="Y44" i="40"/>
  <c r="P59" i="38"/>
  <c r="N59" i="39"/>
  <c r="Q59" i="39" s="1"/>
  <c r="N60" i="39"/>
  <c r="Q60" i="39" s="1"/>
  <c r="P60" i="38"/>
  <c r="N52" i="39"/>
  <c r="Q52" i="39" s="1"/>
  <c r="P52" i="38"/>
  <c r="N197" i="40" l="1"/>
  <c r="P197" i="39"/>
  <c r="AA33" i="5"/>
  <c r="Y33" i="32"/>
  <c r="I33" i="32" s="1"/>
  <c r="P90" i="39"/>
  <c r="N137" i="40"/>
  <c r="P176" i="39"/>
  <c r="AA31" i="5"/>
  <c r="Y31" i="32"/>
  <c r="I31" i="32" s="1"/>
  <c r="N176" i="40"/>
  <c r="Q176" i="40" s="1"/>
  <c r="N210" i="40"/>
  <c r="Q210" i="40" s="1"/>
  <c r="AA28" i="5"/>
  <c r="N136" i="40"/>
  <c r="N136" i="41" s="1"/>
  <c r="Q136" i="41" s="1"/>
  <c r="P136" i="39"/>
  <c r="Y28" i="32"/>
  <c r="I28" i="32" s="1"/>
  <c r="Y202" i="40"/>
  <c r="Y116" i="40"/>
  <c r="Y121" i="40"/>
  <c r="Y138" i="40"/>
  <c r="Y154" i="40"/>
  <c r="Y187" i="40"/>
  <c r="Y201" i="40"/>
  <c r="Y218" i="40"/>
  <c r="Y55" i="40"/>
  <c r="Y50" i="40"/>
  <c r="Y64" i="40"/>
  <c r="Y59" i="40"/>
  <c r="Y195" i="40"/>
  <c r="Y111" i="40"/>
  <c r="Y98" i="40"/>
  <c r="Y193" i="40"/>
  <c r="Y62" i="40"/>
  <c r="Y213" i="40"/>
  <c r="Y189" i="40"/>
  <c r="Y163" i="40"/>
  <c r="Y45" i="40"/>
  <c r="Y65" i="40"/>
  <c r="Y113" i="40"/>
  <c r="Y161" i="40"/>
  <c r="Y49" i="40"/>
  <c r="Y118" i="40"/>
  <c r="Y148" i="40"/>
  <c r="Y134" i="40"/>
  <c r="Y78" i="40"/>
  <c r="Y209" i="40"/>
  <c r="Y197" i="40"/>
  <c r="Y63" i="40"/>
  <c r="Y147" i="40"/>
  <c r="Y166" i="40"/>
  <c r="Y96" i="40"/>
  <c r="Y150" i="40"/>
  <c r="Y136" i="40"/>
  <c r="Y110" i="40"/>
  <c r="Y188" i="40"/>
  <c r="Y51" i="40"/>
  <c r="Y146" i="40"/>
  <c r="Y114" i="40"/>
  <c r="Y181" i="40"/>
  <c r="Y211" i="40"/>
  <c r="Y103" i="40"/>
  <c r="Y130" i="40"/>
  <c r="Y206" i="40"/>
  <c r="Y102" i="40"/>
  <c r="Y66" i="40"/>
  <c r="Y135" i="40"/>
  <c r="Y112" i="40"/>
  <c r="Y106" i="40"/>
  <c r="Y149" i="40"/>
  <c r="Y47" i="40"/>
  <c r="Y46" i="40"/>
  <c r="Y95" i="40"/>
  <c r="Y87" i="40"/>
  <c r="Y132" i="40"/>
  <c r="Y38" i="40"/>
  <c r="Y56" i="40"/>
  <c r="Y165" i="40"/>
  <c r="Y222" i="40"/>
  <c r="Y125" i="40"/>
  <c r="Y79" i="40"/>
  <c r="Y80" i="40"/>
  <c r="Y204" i="40"/>
  <c r="Y190" i="40"/>
  <c r="Y172" i="40"/>
  <c r="Y108" i="40"/>
  <c r="Y182" i="40"/>
  <c r="Y69" i="40"/>
  <c r="Y99" i="40"/>
  <c r="Y120" i="40"/>
  <c r="Y212" i="40"/>
  <c r="Y54" i="40"/>
  <c r="Y167" i="40"/>
  <c r="Y115" i="40"/>
  <c r="Y92" i="40"/>
  <c r="Y174" i="40"/>
  <c r="Y119" i="40"/>
  <c r="Y199" i="40"/>
  <c r="Y53" i="40"/>
  <c r="Y162" i="40"/>
  <c r="Y72" i="40"/>
  <c r="Y215" i="40"/>
  <c r="Y117" i="40"/>
  <c r="Y168" i="40"/>
  <c r="Y101" i="40"/>
  <c r="Y82" i="40"/>
  <c r="Y180" i="40"/>
  <c r="Y183" i="40"/>
  <c r="Y177" i="40"/>
  <c r="Y37" i="40"/>
  <c r="Y90" i="40"/>
  <c r="Y151" i="40"/>
  <c r="Y133" i="40"/>
  <c r="Y196" i="40"/>
  <c r="Y86" i="40"/>
  <c r="Y48" i="40"/>
  <c r="Y220" i="40"/>
  <c r="Y100" i="40"/>
  <c r="Y207" i="40"/>
  <c r="Y176" i="40"/>
  <c r="Y68" i="40"/>
  <c r="Y67" i="40"/>
  <c r="Y175" i="40"/>
  <c r="Y152" i="40"/>
  <c r="Y127" i="40"/>
  <c r="Y140" i="40"/>
  <c r="Y83" i="40"/>
  <c r="Y131" i="40"/>
  <c r="Y173" i="40"/>
  <c r="Y84" i="40"/>
  <c r="Y216" i="40"/>
  <c r="Y81" i="40"/>
  <c r="Y158" i="40"/>
  <c r="Y39" i="40"/>
  <c r="Y61" i="40"/>
  <c r="Y109" i="40"/>
  <c r="Y159" i="40"/>
  <c r="Y178" i="40"/>
  <c r="Y179" i="40"/>
  <c r="Y143" i="40"/>
  <c r="Y156" i="40"/>
  <c r="Y194" i="40"/>
  <c r="Y126" i="40"/>
  <c r="Y74" i="40"/>
  <c r="Z85" i="39"/>
  <c r="K85" i="39" s="1"/>
  <c r="Y76" i="40"/>
  <c r="Y205" i="40"/>
  <c r="Y200" i="40"/>
  <c r="Y77" i="40"/>
  <c r="Y198" i="40"/>
  <c r="Y221" i="40"/>
  <c r="Y142" i="40"/>
  <c r="Y157" i="40"/>
  <c r="Y223" i="40"/>
  <c r="Y141" i="40"/>
  <c r="Y224" i="40"/>
  <c r="Z164" i="39"/>
  <c r="K164" i="39" s="1"/>
  <c r="Y104" i="40"/>
  <c r="Y191" i="40"/>
  <c r="Z97" i="39"/>
  <c r="K97" i="39" s="1"/>
  <c r="Y85" i="40"/>
  <c r="Y164" i="40"/>
  <c r="L164" i="40" s="1"/>
  <c r="Q126" i="40"/>
  <c r="Q194" i="40"/>
  <c r="Q197" i="40"/>
  <c r="Q137" i="40"/>
  <c r="Q120" i="40"/>
  <c r="Z34" i="5"/>
  <c r="K34" i="5" s="1"/>
  <c r="L34" i="5" s="1"/>
  <c r="Z33" i="5"/>
  <c r="K33" i="5" s="1"/>
  <c r="L33" i="5" s="1"/>
  <c r="Z31" i="5"/>
  <c r="K31" i="5" s="1"/>
  <c r="L31" i="5" s="1"/>
  <c r="P184" i="39"/>
  <c r="P210" i="39"/>
  <c r="P80" i="39"/>
  <c r="N80" i="40"/>
  <c r="N80" i="41" s="1"/>
  <c r="Q80" i="41" s="1"/>
  <c r="Y184" i="40"/>
  <c r="L184" i="40" s="1"/>
  <c r="L97" i="39"/>
  <c r="Y97" i="40"/>
  <c r="L97" i="40" s="1"/>
  <c r="L44" i="39"/>
  <c r="Z44" i="39"/>
  <c r="K44" i="39" s="1"/>
  <c r="L42" i="39"/>
  <c r="Z42" i="39"/>
  <c r="K42" i="39" s="1"/>
  <c r="L67" i="39"/>
  <c r="Z67" i="39"/>
  <c r="K67" i="39" s="1"/>
  <c r="L157" i="39"/>
  <c r="Z157" i="39"/>
  <c r="K157" i="39" s="1"/>
  <c r="L126" i="39"/>
  <c r="Z126" i="39"/>
  <c r="K126" i="39" s="1"/>
  <c r="L178" i="39"/>
  <c r="Z178" i="39"/>
  <c r="K178" i="39" s="1"/>
  <c r="L137" i="39"/>
  <c r="Z137" i="39"/>
  <c r="K137" i="39" s="1"/>
  <c r="L120" i="39"/>
  <c r="Z120" i="39"/>
  <c r="K120" i="39" s="1"/>
  <c r="L125" i="39"/>
  <c r="Z125" i="39"/>
  <c r="K125" i="39" s="1"/>
  <c r="L131" i="39"/>
  <c r="Z131" i="39"/>
  <c r="K131" i="39" s="1"/>
  <c r="L192" i="39"/>
  <c r="Z192" i="39"/>
  <c r="K192" i="39" s="1"/>
  <c r="L208" i="39"/>
  <c r="Z208" i="39"/>
  <c r="K208" i="39" s="1"/>
  <c r="L210" i="39"/>
  <c r="Z210" i="39"/>
  <c r="K210" i="39" s="1"/>
  <c r="L123" i="39"/>
  <c r="Z123" i="39"/>
  <c r="K123" i="39" s="1"/>
  <c r="L87" i="39"/>
  <c r="Z87" i="39"/>
  <c r="K87" i="39" s="1"/>
  <c r="L103" i="39"/>
  <c r="Z103" i="39"/>
  <c r="K103" i="39" s="1"/>
  <c r="L107" i="39"/>
  <c r="Z107" i="39"/>
  <c r="K107" i="39" s="1"/>
  <c r="L223" i="39"/>
  <c r="Z223" i="39"/>
  <c r="K223" i="39" s="1"/>
  <c r="L84" i="39"/>
  <c r="Z84" i="39"/>
  <c r="K84" i="39" s="1"/>
  <c r="L216" i="39"/>
  <c r="Z216" i="39"/>
  <c r="K216" i="39" s="1"/>
  <c r="Z197" i="39"/>
  <c r="K197" i="39" s="1"/>
  <c r="L47" i="39"/>
  <c r="Z47" i="39"/>
  <c r="K47" i="39" s="1"/>
  <c r="L49" i="39"/>
  <c r="Z49" i="39"/>
  <c r="K49" i="39" s="1"/>
  <c r="L52" i="39"/>
  <c r="Z52" i="39"/>
  <c r="K52" i="39" s="1"/>
  <c r="L162" i="39"/>
  <c r="Z162" i="39"/>
  <c r="K162" i="39" s="1"/>
  <c r="L77" i="39"/>
  <c r="Z77" i="39"/>
  <c r="K77" i="39" s="1"/>
  <c r="L109" i="39"/>
  <c r="Z109" i="39"/>
  <c r="K109" i="39" s="1"/>
  <c r="L220" i="39"/>
  <c r="Z220" i="39"/>
  <c r="K220" i="39" s="1"/>
  <c r="L222" i="39"/>
  <c r="Z222" i="39"/>
  <c r="K222" i="39" s="1"/>
  <c r="L175" i="39"/>
  <c r="Z175" i="39"/>
  <c r="K175" i="39" s="1"/>
  <c r="L128" i="39"/>
  <c r="Z128" i="39"/>
  <c r="K128" i="39" s="1"/>
  <c r="L196" i="39"/>
  <c r="Z196" i="39"/>
  <c r="K196" i="39" s="1"/>
  <c r="L130" i="39"/>
  <c r="Z130" i="39"/>
  <c r="K130" i="39" s="1"/>
  <c r="L147" i="39"/>
  <c r="Z147" i="39"/>
  <c r="K147" i="39" s="1"/>
  <c r="L138" i="39"/>
  <c r="Z138" i="39"/>
  <c r="K138" i="39" s="1"/>
  <c r="L134" i="39"/>
  <c r="Z134" i="39"/>
  <c r="K134" i="39" s="1"/>
  <c r="L92" i="39"/>
  <c r="Z92" i="39"/>
  <c r="K92" i="39" s="1"/>
  <c r="L86" i="39"/>
  <c r="Z86" i="39"/>
  <c r="K86" i="39" s="1"/>
  <c r="L143" i="39"/>
  <c r="Z143" i="39"/>
  <c r="K143" i="39" s="1"/>
  <c r="L129" i="39"/>
  <c r="Z129" i="39"/>
  <c r="K129" i="39" s="1"/>
  <c r="L163" i="39"/>
  <c r="Z163" i="39"/>
  <c r="K163" i="39" s="1"/>
  <c r="L168" i="39"/>
  <c r="Z168" i="39"/>
  <c r="K168" i="39" s="1"/>
  <c r="L83" i="39"/>
  <c r="Z83" i="39"/>
  <c r="K83" i="39" s="1"/>
  <c r="L100" i="39"/>
  <c r="Z100" i="39"/>
  <c r="K100" i="39" s="1"/>
  <c r="L186" i="39"/>
  <c r="Z186" i="39"/>
  <c r="K186" i="39" s="1"/>
  <c r="L148" i="39"/>
  <c r="Z148" i="39"/>
  <c r="K148" i="39" s="1"/>
  <c r="L50" i="39"/>
  <c r="Z50" i="39"/>
  <c r="K50" i="39" s="1"/>
  <c r="P103" i="39"/>
  <c r="L165" i="39"/>
  <c r="Z165" i="39"/>
  <c r="K165" i="39" s="1"/>
  <c r="L112" i="39"/>
  <c r="Z112" i="39"/>
  <c r="K112" i="39" s="1"/>
  <c r="L221" i="39"/>
  <c r="Z221" i="39"/>
  <c r="K221" i="39" s="1"/>
  <c r="L98" i="39"/>
  <c r="Z98" i="39"/>
  <c r="K98" i="39" s="1"/>
  <c r="L119" i="39"/>
  <c r="Z119" i="39"/>
  <c r="K119" i="39" s="1"/>
  <c r="L146" i="39"/>
  <c r="Z146" i="39"/>
  <c r="K146" i="39" s="1"/>
  <c r="L152" i="39"/>
  <c r="Z152" i="39"/>
  <c r="K152" i="39" s="1"/>
  <c r="L114" i="39"/>
  <c r="Z114" i="39"/>
  <c r="K114" i="39" s="1"/>
  <c r="L207" i="39"/>
  <c r="Z207" i="39"/>
  <c r="K207" i="39" s="1"/>
  <c r="L124" i="39"/>
  <c r="Z124" i="39"/>
  <c r="K124" i="39" s="1"/>
  <c r="L179" i="39"/>
  <c r="Z179" i="39"/>
  <c r="K179" i="39" s="1"/>
  <c r="L116" i="39"/>
  <c r="Z116" i="39"/>
  <c r="K116" i="39" s="1"/>
  <c r="L80" i="39"/>
  <c r="Z80" i="39"/>
  <c r="K80" i="39" s="1"/>
  <c r="L188" i="39"/>
  <c r="Z188" i="39"/>
  <c r="K188" i="39" s="1"/>
  <c r="L194" i="39"/>
  <c r="Z194" i="39"/>
  <c r="K194" i="39" s="1"/>
  <c r="L209" i="39"/>
  <c r="Z209" i="39"/>
  <c r="K209" i="39" s="1"/>
  <c r="L154" i="39"/>
  <c r="Z154" i="39"/>
  <c r="K154" i="39" s="1"/>
  <c r="L176" i="39"/>
  <c r="Z176" i="39"/>
  <c r="K176" i="39" s="1"/>
  <c r="L160" i="39"/>
  <c r="Z160" i="39"/>
  <c r="K160" i="39" s="1"/>
  <c r="L201" i="39"/>
  <c r="Z201" i="39"/>
  <c r="K201" i="39" s="1"/>
  <c r="L206" i="39"/>
  <c r="Z206" i="39"/>
  <c r="K206" i="39" s="1"/>
  <c r="L133" i="39"/>
  <c r="Z133" i="39"/>
  <c r="K133" i="39" s="1"/>
  <c r="L190" i="39"/>
  <c r="Z190" i="39"/>
  <c r="K190" i="39" s="1"/>
  <c r="L177" i="39"/>
  <c r="Z177" i="39"/>
  <c r="K177" i="39" s="1"/>
  <c r="L118" i="39"/>
  <c r="Z118" i="39"/>
  <c r="K118" i="39" s="1"/>
  <c r="L217" i="39"/>
  <c r="Z217" i="39"/>
  <c r="K217" i="39" s="1"/>
  <c r="L96" i="39"/>
  <c r="Z96" i="39"/>
  <c r="K96" i="39" s="1"/>
  <c r="L172" i="39"/>
  <c r="Z172" i="39"/>
  <c r="K172" i="39" s="1"/>
  <c r="L224" i="39"/>
  <c r="Z224" i="39"/>
  <c r="K224" i="39" s="1"/>
  <c r="L140" i="39"/>
  <c r="Z140" i="39"/>
  <c r="K140" i="39" s="1"/>
  <c r="L191" i="39"/>
  <c r="Z191" i="39"/>
  <c r="K191" i="39" s="1"/>
  <c r="Z113" i="39"/>
  <c r="K113" i="39" s="1"/>
  <c r="L37" i="39"/>
  <c r="Z37" i="39"/>
  <c r="K37" i="39" s="1"/>
  <c r="L65" i="39"/>
  <c r="Z65" i="39"/>
  <c r="K65" i="39" s="1"/>
  <c r="L62" i="39"/>
  <c r="Z62" i="39"/>
  <c r="K62" i="39" s="1"/>
  <c r="N103" i="40"/>
  <c r="L54" i="39"/>
  <c r="Z54" i="39"/>
  <c r="K54" i="39" s="1"/>
  <c r="L64" i="39"/>
  <c r="Z64" i="39"/>
  <c r="K64" i="39" s="1"/>
  <c r="L68" i="39"/>
  <c r="Z68" i="39"/>
  <c r="K68" i="39" s="1"/>
  <c r="L61" i="39"/>
  <c r="Z61" i="39"/>
  <c r="K61" i="39" s="1"/>
  <c r="L58" i="39"/>
  <c r="Z58" i="39"/>
  <c r="K58" i="39" s="1"/>
  <c r="L142" i="39"/>
  <c r="Z142" i="39"/>
  <c r="K142" i="39" s="1"/>
  <c r="L169" i="39"/>
  <c r="Z169" i="39"/>
  <c r="K169" i="39" s="1"/>
  <c r="L158" i="39"/>
  <c r="Z158" i="39"/>
  <c r="K158" i="39" s="1"/>
  <c r="L155" i="39"/>
  <c r="Z155" i="39"/>
  <c r="K155" i="39" s="1"/>
  <c r="L195" i="39"/>
  <c r="Z195" i="39"/>
  <c r="K195" i="39" s="1"/>
  <c r="L185" i="39"/>
  <c r="Z185" i="39"/>
  <c r="K185" i="39" s="1"/>
  <c r="L111" i="39"/>
  <c r="Z111" i="39"/>
  <c r="K111" i="39" s="1"/>
  <c r="L145" i="39"/>
  <c r="Z145" i="39"/>
  <c r="K145" i="39" s="1"/>
  <c r="L91" i="39"/>
  <c r="Z91" i="39"/>
  <c r="K91" i="39" s="1"/>
  <c r="L81" i="39"/>
  <c r="Z81" i="39"/>
  <c r="K81" i="39" s="1"/>
  <c r="L93" i="39"/>
  <c r="Z93" i="39"/>
  <c r="K93" i="39" s="1"/>
  <c r="L150" i="39"/>
  <c r="Z150" i="39"/>
  <c r="K150" i="39" s="1"/>
  <c r="L193" i="39"/>
  <c r="Z193" i="39"/>
  <c r="K193" i="39" s="1"/>
  <c r="L144" i="39"/>
  <c r="Z144" i="39"/>
  <c r="K144" i="39" s="1"/>
  <c r="L181" i="39"/>
  <c r="Z181" i="39"/>
  <c r="K181" i="39" s="1"/>
  <c r="L135" i="39"/>
  <c r="Z135" i="39"/>
  <c r="K135" i="39" s="1"/>
  <c r="L75" i="39"/>
  <c r="Z75" i="39"/>
  <c r="K75" i="39" s="1"/>
  <c r="L180" i="39"/>
  <c r="Z180" i="39"/>
  <c r="K180" i="39" s="1"/>
  <c r="L115" i="39"/>
  <c r="Z115" i="39"/>
  <c r="K115" i="39" s="1"/>
  <c r="L95" i="39"/>
  <c r="Z95" i="39"/>
  <c r="K95" i="39" s="1"/>
  <c r="L215" i="39"/>
  <c r="Z215" i="39"/>
  <c r="K215" i="39" s="1"/>
  <c r="L161" i="39"/>
  <c r="Z161" i="39"/>
  <c r="K161" i="39" s="1"/>
  <c r="L151" i="39"/>
  <c r="Z151" i="39"/>
  <c r="K151" i="39" s="1"/>
  <c r="L166" i="39"/>
  <c r="Z166" i="39"/>
  <c r="K166" i="39" s="1"/>
  <c r="L82" i="39"/>
  <c r="Z82" i="39"/>
  <c r="K82" i="39" s="1"/>
  <c r="L205" i="39"/>
  <c r="Z205" i="39"/>
  <c r="K205" i="39" s="1"/>
  <c r="L214" i="39"/>
  <c r="Z214" i="39"/>
  <c r="K214" i="39" s="1"/>
  <c r="L149" i="39"/>
  <c r="Z149" i="39"/>
  <c r="K149" i="39" s="1"/>
  <c r="L173" i="39"/>
  <c r="Z173" i="39"/>
  <c r="K173" i="39" s="1"/>
  <c r="L174" i="39"/>
  <c r="Z174" i="39"/>
  <c r="K174" i="39" s="1"/>
  <c r="L69" i="39"/>
  <c r="Z69" i="39"/>
  <c r="K69" i="39" s="1"/>
  <c r="L189" i="39"/>
  <c r="Z189" i="39"/>
  <c r="K189" i="39" s="1"/>
  <c r="L184" i="39"/>
  <c r="Z184" i="39"/>
  <c r="K184" i="39" s="1"/>
  <c r="L39" i="39"/>
  <c r="Z39" i="39"/>
  <c r="K39" i="39" s="1"/>
  <c r="L63" i="39"/>
  <c r="Z63" i="39"/>
  <c r="K63" i="39" s="1"/>
  <c r="L46" i="39"/>
  <c r="Z46" i="39"/>
  <c r="K46" i="39" s="1"/>
  <c r="L202" i="39"/>
  <c r="Z202" i="39"/>
  <c r="K202" i="39" s="1"/>
  <c r="L171" i="39"/>
  <c r="Z171" i="39"/>
  <c r="K171" i="39" s="1"/>
  <c r="L199" i="39"/>
  <c r="Z199" i="39"/>
  <c r="K199" i="39" s="1"/>
  <c r="L48" i="39"/>
  <c r="Z48" i="39"/>
  <c r="K48" i="39" s="1"/>
  <c r="L38" i="39"/>
  <c r="Z38" i="39"/>
  <c r="K38" i="39" s="1"/>
  <c r="L40" i="39"/>
  <c r="Z40" i="39"/>
  <c r="K40" i="39" s="1"/>
  <c r="L170" i="39"/>
  <c r="Z170" i="39"/>
  <c r="K170" i="39" s="1"/>
  <c r="L153" i="39"/>
  <c r="Z153" i="39"/>
  <c r="K153" i="39" s="1"/>
  <c r="L136" i="39"/>
  <c r="Z136" i="39"/>
  <c r="K136" i="39" s="1"/>
  <c r="L141" i="39"/>
  <c r="Z141" i="39"/>
  <c r="K141" i="39" s="1"/>
  <c r="L104" i="39"/>
  <c r="Z104" i="39"/>
  <c r="K104" i="39" s="1"/>
  <c r="L183" i="39"/>
  <c r="Z183" i="39"/>
  <c r="K183" i="39" s="1"/>
  <c r="L122" i="39"/>
  <c r="Z122" i="39"/>
  <c r="K122" i="39" s="1"/>
  <c r="L139" i="39"/>
  <c r="Z139" i="39"/>
  <c r="K139" i="39" s="1"/>
  <c r="L121" i="39"/>
  <c r="Z121" i="39"/>
  <c r="K121" i="39" s="1"/>
  <c r="L187" i="39"/>
  <c r="Z187" i="39"/>
  <c r="K187" i="39" s="1"/>
  <c r="L71" i="39"/>
  <c r="Z71" i="39"/>
  <c r="K71" i="39" s="1"/>
  <c r="L45" i="39"/>
  <c r="Z45" i="39"/>
  <c r="K45" i="39" s="1"/>
  <c r="L66" i="39"/>
  <c r="Z66" i="39"/>
  <c r="K66" i="39" s="1"/>
  <c r="L60" i="39"/>
  <c r="Z60" i="39"/>
  <c r="K60" i="39" s="1"/>
  <c r="L57" i="39"/>
  <c r="Z57" i="39"/>
  <c r="K57" i="39" s="1"/>
  <c r="L51" i="39"/>
  <c r="Z51" i="39"/>
  <c r="K51" i="39" s="1"/>
  <c r="L212" i="39"/>
  <c r="Z212" i="39"/>
  <c r="K212" i="39" s="1"/>
  <c r="L99" i="39"/>
  <c r="Z99" i="39"/>
  <c r="K99" i="39" s="1"/>
  <c r="L89" i="39"/>
  <c r="Z89" i="39"/>
  <c r="K89" i="39" s="1"/>
  <c r="L159" i="39"/>
  <c r="Z159" i="39"/>
  <c r="K159" i="39" s="1"/>
  <c r="L167" i="39"/>
  <c r="Z167" i="39"/>
  <c r="K167" i="39" s="1"/>
  <c r="L127" i="39"/>
  <c r="Z127" i="39"/>
  <c r="K127" i="39" s="1"/>
  <c r="L106" i="39"/>
  <c r="Z106" i="39"/>
  <c r="K106" i="39" s="1"/>
  <c r="L211" i="39"/>
  <c r="Z211" i="39"/>
  <c r="K211" i="39" s="1"/>
  <c r="L72" i="39"/>
  <c r="Z72" i="39"/>
  <c r="K72" i="39" s="1"/>
  <c r="L101" i="39"/>
  <c r="Z101" i="39"/>
  <c r="K101" i="39" s="1"/>
  <c r="L90" i="39"/>
  <c r="Z90" i="39"/>
  <c r="K90" i="39" s="1"/>
  <c r="L108" i="39"/>
  <c r="Z108" i="39"/>
  <c r="K108" i="39" s="1"/>
  <c r="L74" i="39"/>
  <c r="Z74" i="39"/>
  <c r="K74" i="39" s="1"/>
  <c r="L105" i="39"/>
  <c r="Z105" i="39"/>
  <c r="K105" i="39" s="1"/>
  <c r="L132" i="39"/>
  <c r="Z132" i="39"/>
  <c r="K132" i="39" s="1"/>
  <c r="L156" i="39"/>
  <c r="Z156" i="39"/>
  <c r="K156" i="39" s="1"/>
  <c r="L55" i="39"/>
  <c r="Z55" i="39"/>
  <c r="K55" i="39" s="1"/>
  <c r="L41" i="39"/>
  <c r="Z41" i="39"/>
  <c r="K41" i="39" s="1"/>
  <c r="L43" i="39"/>
  <c r="Z43" i="39"/>
  <c r="K43" i="39" s="1"/>
  <c r="L110" i="39"/>
  <c r="Z110" i="39"/>
  <c r="K110" i="39" s="1"/>
  <c r="L88" i="39"/>
  <c r="Z88" i="39"/>
  <c r="K88" i="39" s="1"/>
  <c r="L102" i="39"/>
  <c r="Z102" i="39"/>
  <c r="K102" i="39" s="1"/>
  <c r="L70" i="39"/>
  <c r="Z70" i="39"/>
  <c r="K70" i="39" s="1"/>
  <c r="L79" i="39"/>
  <c r="Z79" i="39"/>
  <c r="K79" i="39" s="1"/>
  <c r="L204" i="39"/>
  <c r="Z204" i="39"/>
  <c r="K204" i="39" s="1"/>
  <c r="L117" i="39"/>
  <c r="Z117" i="39"/>
  <c r="K117" i="39" s="1"/>
  <c r="L200" i="39"/>
  <c r="Z200" i="39"/>
  <c r="K200" i="39" s="1"/>
  <c r="L218" i="39"/>
  <c r="Z218" i="39"/>
  <c r="K218" i="39" s="1"/>
  <c r="L213" i="39"/>
  <c r="Z213" i="39"/>
  <c r="K213" i="39" s="1"/>
  <c r="L53" i="39"/>
  <c r="Z53" i="39"/>
  <c r="K53" i="39" s="1"/>
  <c r="L56" i="39"/>
  <c r="Z56" i="39"/>
  <c r="K56" i="39" s="1"/>
  <c r="L59" i="39"/>
  <c r="Z59" i="39"/>
  <c r="K59" i="39" s="1"/>
  <c r="L219" i="39"/>
  <c r="Z219" i="39"/>
  <c r="K219" i="39" s="1"/>
  <c r="L78" i="39"/>
  <c r="Z78" i="39"/>
  <c r="K78" i="39" s="1"/>
  <c r="L203" i="39"/>
  <c r="Z203" i="39"/>
  <c r="K203" i="39" s="1"/>
  <c r="L198" i="39"/>
  <c r="Z198" i="39"/>
  <c r="K198" i="39" s="1"/>
  <c r="L94" i="39"/>
  <c r="Z94" i="39"/>
  <c r="K94" i="39" s="1"/>
  <c r="L182" i="39"/>
  <c r="Z182" i="39"/>
  <c r="K182" i="39" s="1"/>
  <c r="L76" i="39"/>
  <c r="Z76" i="39"/>
  <c r="K76" i="39" s="1"/>
  <c r="L73" i="39"/>
  <c r="Z73" i="39"/>
  <c r="K73" i="39" s="1"/>
  <c r="Z28" i="5"/>
  <c r="N184" i="40"/>
  <c r="Y156" i="41"/>
  <c r="Y71" i="41"/>
  <c r="N90" i="40"/>
  <c r="N214" i="40"/>
  <c r="L197" i="39"/>
  <c r="P214" i="39"/>
  <c r="L113" i="39"/>
  <c r="V64" i="22"/>
  <c r="W64" i="22"/>
  <c r="W94" i="22"/>
  <c r="V94" i="22"/>
  <c r="J62" i="22"/>
  <c r="K62" i="22"/>
  <c r="AC62" i="22"/>
  <c r="AB62" i="22"/>
  <c r="AB95" i="22"/>
  <c r="AC95" i="22"/>
  <c r="J97" i="22"/>
  <c r="K97" i="22"/>
  <c r="AB97" i="22"/>
  <c r="AC97" i="22"/>
  <c r="AC69" i="22"/>
  <c r="AB69" i="22"/>
  <c r="AC63" i="22"/>
  <c r="AB63" i="22"/>
  <c r="AC75" i="22"/>
  <c r="AB75" i="22"/>
  <c r="V74" i="22"/>
  <c r="W74" i="22"/>
  <c r="Q68" i="22"/>
  <c r="P68" i="22"/>
  <c r="AB68" i="22"/>
  <c r="AC68" i="22"/>
  <c r="AB91" i="22"/>
  <c r="AC91" i="22"/>
  <c r="AB101" i="22"/>
  <c r="AC101" i="22"/>
  <c r="V82" i="22"/>
  <c r="W82" i="22"/>
  <c r="AC77" i="22"/>
  <c r="AB77" i="22"/>
  <c r="AC73" i="22"/>
  <c r="AB73" i="22"/>
  <c r="Q84" i="22"/>
  <c r="P84" i="22"/>
  <c r="AB93" i="22"/>
  <c r="AC93" i="22"/>
  <c r="W92" i="22"/>
  <c r="V92" i="22"/>
  <c r="AB99" i="22"/>
  <c r="AC99" i="22"/>
  <c r="AC81" i="22"/>
  <c r="AB81" i="22"/>
  <c r="W100" i="22"/>
  <c r="V100" i="22"/>
  <c r="V80" i="22"/>
  <c r="W80" i="22"/>
  <c r="J87" i="22"/>
  <c r="K87" i="22"/>
  <c r="AB87" i="22"/>
  <c r="AC87" i="22"/>
  <c r="AB98" i="22"/>
  <c r="AC98" i="22"/>
  <c r="Q71" i="22"/>
  <c r="P71" i="22"/>
  <c r="AC71" i="22"/>
  <c r="AB71" i="22"/>
  <c r="AC83" i="22"/>
  <c r="AB83" i="22"/>
  <c r="V67" i="22"/>
  <c r="W67" i="22"/>
  <c r="AC67" i="22"/>
  <c r="AB67" i="22"/>
  <c r="J89" i="22"/>
  <c r="K89" i="22"/>
  <c r="AB89" i="22"/>
  <c r="AC89" i="22"/>
  <c r="Q70" i="22"/>
  <c r="P70" i="22"/>
  <c r="Q78" i="22"/>
  <c r="P78" i="22"/>
  <c r="Q76" i="22"/>
  <c r="P76" i="22"/>
  <c r="Q72" i="22"/>
  <c r="P72" i="22"/>
  <c r="K72" i="22"/>
  <c r="J72" i="22"/>
  <c r="J79" i="22"/>
  <c r="K79" i="22"/>
  <c r="AB94" i="22"/>
  <c r="AC94" i="22"/>
  <c r="Q62" i="22"/>
  <c r="P62" i="22"/>
  <c r="W90" i="22"/>
  <c r="V90" i="22"/>
  <c r="AB88" i="22"/>
  <c r="AC88" i="22"/>
  <c r="K88" i="22"/>
  <c r="J88" i="22"/>
  <c r="W102" i="22"/>
  <c r="V102" i="22"/>
  <c r="K69" i="22"/>
  <c r="J69" i="22"/>
  <c r="J63" i="22"/>
  <c r="K63" i="22"/>
  <c r="J75" i="22"/>
  <c r="K75" i="22"/>
  <c r="Q74" i="22"/>
  <c r="P74" i="22"/>
  <c r="K74" i="22"/>
  <c r="J74" i="22"/>
  <c r="V68" i="22"/>
  <c r="W68" i="22"/>
  <c r="K68" i="22"/>
  <c r="J68" i="22"/>
  <c r="Q82" i="22"/>
  <c r="P82" i="22"/>
  <c r="K82" i="22"/>
  <c r="J82" i="22"/>
  <c r="J77" i="22"/>
  <c r="K77" i="22"/>
  <c r="J73" i="22"/>
  <c r="K73" i="22"/>
  <c r="AB84" i="22"/>
  <c r="AC84" i="22"/>
  <c r="K84" i="22"/>
  <c r="J84" i="22"/>
  <c r="K92" i="22"/>
  <c r="J92" i="22"/>
  <c r="J99" i="22"/>
  <c r="K99" i="22"/>
  <c r="AB96" i="22"/>
  <c r="AC96" i="22"/>
  <c r="K96" i="22"/>
  <c r="J96" i="22"/>
  <c r="J81" i="22"/>
  <c r="K81" i="22"/>
  <c r="K100" i="22"/>
  <c r="J100" i="22"/>
  <c r="Q80" i="22"/>
  <c r="P80" i="22"/>
  <c r="K80" i="22"/>
  <c r="J80" i="22"/>
  <c r="J71" i="22"/>
  <c r="K71" i="22"/>
  <c r="J83" i="22"/>
  <c r="K83" i="22"/>
  <c r="Q67" i="22"/>
  <c r="P67" i="22"/>
  <c r="J67" i="22"/>
  <c r="K67" i="22"/>
  <c r="K70" i="22"/>
  <c r="J70" i="22"/>
  <c r="AB78" i="22"/>
  <c r="AC78" i="22"/>
  <c r="K78" i="22"/>
  <c r="J78" i="22"/>
  <c r="AB76" i="22"/>
  <c r="AC76" i="22"/>
  <c r="K76" i="22"/>
  <c r="J76" i="22"/>
  <c r="W86" i="22"/>
  <c r="V86" i="22"/>
  <c r="V72" i="22"/>
  <c r="W72" i="22"/>
  <c r="AC64" i="22"/>
  <c r="AB64" i="22"/>
  <c r="AB72" i="22"/>
  <c r="AC72" i="22"/>
  <c r="Q79" i="22"/>
  <c r="P79" i="22"/>
  <c r="Q94" i="22"/>
  <c r="P94" i="22"/>
  <c r="J85" i="22"/>
  <c r="K85" i="22"/>
  <c r="V85" i="22"/>
  <c r="W85" i="22"/>
  <c r="W62" i="22"/>
  <c r="V62" i="22"/>
  <c r="AB90" i="22"/>
  <c r="AC90" i="22"/>
  <c r="Q90" i="22"/>
  <c r="P90" i="22"/>
  <c r="W88" i="22"/>
  <c r="V88" i="22"/>
  <c r="Q88" i="22"/>
  <c r="P88" i="22"/>
  <c r="J95" i="22"/>
  <c r="K95" i="22"/>
  <c r="P95" i="22"/>
  <c r="Q95" i="22"/>
  <c r="AB102" i="22"/>
  <c r="AC102" i="22"/>
  <c r="Q102" i="22"/>
  <c r="P102" i="22"/>
  <c r="P97" i="22"/>
  <c r="Q97" i="22"/>
  <c r="Q69" i="22"/>
  <c r="P69" i="22"/>
  <c r="Q63" i="22"/>
  <c r="P63" i="22"/>
  <c r="W63" i="22"/>
  <c r="V63" i="22"/>
  <c r="Q75" i="22"/>
  <c r="P75" i="22"/>
  <c r="AB74" i="22"/>
  <c r="AC74" i="22"/>
  <c r="P91" i="22"/>
  <c r="Q91" i="22"/>
  <c r="J101" i="22"/>
  <c r="K101" i="22"/>
  <c r="P101" i="22"/>
  <c r="Q101" i="22"/>
  <c r="AB82" i="22"/>
  <c r="AC82" i="22"/>
  <c r="Q77" i="22"/>
  <c r="P77" i="22"/>
  <c r="Q73" i="22"/>
  <c r="P73" i="22"/>
  <c r="V84" i="22"/>
  <c r="W84" i="22"/>
  <c r="J93" i="22"/>
  <c r="K93" i="22"/>
  <c r="P93" i="22"/>
  <c r="Q93" i="22"/>
  <c r="AB92" i="22"/>
  <c r="AC92" i="22"/>
  <c r="Q92" i="22"/>
  <c r="P92" i="22"/>
  <c r="P99" i="22"/>
  <c r="Q99" i="22"/>
  <c r="W96" i="22"/>
  <c r="V96" i="22"/>
  <c r="Q96" i="22"/>
  <c r="P96" i="22"/>
  <c r="Q81" i="22"/>
  <c r="P81" i="22"/>
  <c r="AB100" i="22"/>
  <c r="AC100" i="22"/>
  <c r="Q100" i="22"/>
  <c r="P100" i="22"/>
  <c r="AB80" i="22"/>
  <c r="AC80" i="22"/>
  <c r="P87" i="22"/>
  <c r="Q87" i="22"/>
  <c r="W98" i="22"/>
  <c r="V98" i="22"/>
  <c r="Q98" i="22"/>
  <c r="P98" i="22"/>
  <c r="V71" i="22"/>
  <c r="W71" i="22"/>
  <c r="Q83" i="22"/>
  <c r="P83" i="22"/>
  <c r="P89" i="22"/>
  <c r="Q89" i="22"/>
  <c r="AB70" i="22"/>
  <c r="AC70" i="22"/>
  <c r="V78" i="22"/>
  <c r="W78" i="22"/>
  <c r="V76" i="22"/>
  <c r="W76" i="22"/>
  <c r="AB86" i="22"/>
  <c r="AC86" i="22"/>
  <c r="Q86" i="22"/>
  <c r="P86" i="22"/>
  <c r="P64" i="22"/>
  <c r="Q64" i="22"/>
  <c r="AC79" i="22"/>
  <c r="AB79" i="22"/>
  <c r="Q85" i="22"/>
  <c r="P85" i="22"/>
  <c r="J64" i="22"/>
  <c r="K64" i="22"/>
  <c r="V79" i="22"/>
  <c r="W79" i="22"/>
  <c r="K94" i="22"/>
  <c r="J94" i="22"/>
  <c r="AC85" i="22"/>
  <c r="AB85" i="22"/>
  <c r="K90" i="22"/>
  <c r="J90" i="22"/>
  <c r="W95" i="22"/>
  <c r="V95" i="22"/>
  <c r="K102" i="22"/>
  <c r="J102" i="22"/>
  <c r="W97" i="22"/>
  <c r="V97" i="22"/>
  <c r="V69" i="22"/>
  <c r="W69" i="22"/>
  <c r="V75" i="22"/>
  <c r="W75" i="22"/>
  <c r="J91" i="22"/>
  <c r="K91" i="22"/>
  <c r="W91" i="22"/>
  <c r="V91" i="22"/>
  <c r="W101" i="22"/>
  <c r="V101" i="22"/>
  <c r="V77" i="22"/>
  <c r="W77" i="22"/>
  <c r="V73" i="22"/>
  <c r="W73" i="22"/>
  <c r="W93" i="22"/>
  <c r="V93" i="22"/>
  <c r="W99" i="22"/>
  <c r="V99" i="22"/>
  <c r="V81" i="22"/>
  <c r="W81" i="22"/>
  <c r="W87" i="22"/>
  <c r="V87" i="22"/>
  <c r="K98" i="22"/>
  <c r="J98" i="22"/>
  <c r="V83" i="22"/>
  <c r="W83" i="22"/>
  <c r="W89" i="22"/>
  <c r="V89" i="22"/>
  <c r="V70" i="22"/>
  <c r="W70" i="22"/>
  <c r="K86" i="22"/>
  <c r="J86" i="22"/>
  <c r="P122" i="39"/>
  <c r="N122" i="40"/>
  <c r="P206" i="39"/>
  <c r="Y84" i="41"/>
  <c r="N93" i="40"/>
  <c r="P174" i="39"/>
  <c r="N222" i="40"/>
  <c r="N86" i="40"/>
  <c r="P148" i="39"/>
  <c r="P152" i="39"/>
  <c r="P181" i="39"/>
  <c r="N129" i="40"/>
  <c r="P124" i="39"/>
  <c r="P129" i="39"/>
  <c r="Y140" i="41"/>
  <c r="P144" i="39"/>
  <c r="P128" i="39"/>
  <c r="N151" i="40"/>
  <c r="N128" i="40"/>
  <c r="N92" i="40"/>
  <c r="P218" i="39"/>
  <c r="N206" i="40"/>
  <c r="N148" i="40"/>
  <c r="N169" i="40"/>
  <c r="Y201" i="41"/>
  <c r="P69" i="39"/>
  <c r="N124" i="40"/>
  <c r="N152" i="40"/>
  <c r="P104" i="39"/>
  <c r="P132" i="39"/>
  <c r="N143" i="40"/>
  <c r="P151" i="39"/>
  <c r="P143" i="39"/>
  <c r="N132" i="40"/>
  <c r="P72" i="39"/>
  <c r="N200" i="40"/>
  <c r="P114" i="39"/>
  <c r="P123" i="39"/>
  <c r="P119" i="39"/>
  <c r="N208" i="40"/>
  <c r="N72" i="40"/>
  <c r="N163" i="40"/>
  <c r="N216" i="40"/>
  <c r="Y160" i="41"/>
  <c r="Y186" i="41"/>
  <c r="N153" i="40"/>
  <c r="P150" i="39"/>
  <c r="N69" i="40"/>
  <c r="N187" i="40"/>
  <c r="Y107" i="41"/>
  <c r="Y121" i="41"/>
  <c r="P81" i="39"/>
  <c r="Y171" i="41"/>
  <c r="P157" i="39"/>
  <c r="P170" i="39"/>
  <c r="P168" i="39"/>
  <c r="P159" i="39"/>
  <c r="N85" i="40"/>
  <c r="P178" i="39"/>
  <c r="Y75" i="41"/>
  <c r="P199" i="39"/>
  <c r="N88" i="40"/>
  <c r="N104" i="40"/>
  <c r="P222" i="39"/>
  <c r="N119" i="40"/>
  <c r="P208" i="39"/>
  <c r="P75" i="39"/>
  <c r="N94" i="40"/>
  <c r="N165" i="40"/>
  <c r="Y73" i="41"/>
  <c r="P130" i="39"/>
  <c r="N135" i="40"/>
  <c r="P82" i="39"/>
  <c r="P86" i="39"/>
  <c r="N181" i="40"/>
  <c r="P163" i="39"/>
  <c r="N114" i="40"/>
  <c r="N174" i="40"/>
  <c r="N112" i="40"/>
  <c r="P200" i="39"/>
  <c r="Q200" i="39" s="1"/>
  <c r="Y217" i="41"/>
  <c r="P169" i="39"/>
  <c r="N144" i="40"/>
  <c r="N82" i="40"/>
  <c r="N168" i="40"/>
  <c r="N199" i="40"/>
  <c r="P94" i="39"/>
  <c r="P190" i="39"/>
  <c r="P165" i="39"/>
  <c r="N179" i="40"/>
  <c r="N157" i="40"/>
  <c r="P88" i="39"/>
  <c r="P108" i="39"/>
  <c r="N160" i="40"/>
  <c r="P205" i="39"/>
  <c r="P212" i="39"/>
  <c r="P85" i="39"/>
  <c r="P153" i="39"/>
  <c r="P135" i="39"/>
  <c r="P96" i="39"/>
  <c r="P160" i="39"/>
  <c r="N96" i="40"/>
  <c r="P183" i="39"/>
  <c r="N159" i="40"/>
  <c r="P224" i="39"/>
  <c r="P202" i="39"/>
  <c r="N212" i="40"/>
  <c r="N155" i="40"/>
  <c r="N142" i="40"/>
  <c r="Y203" i="41"/>
  <c r="N84" i="40"/>
  <c r="N204" i="40"/>
  <c r="Y105" i="41"/>
  <c r="N170" i="40"/>
  <c r="Y210" i="41"/>
  <c r="P196" i="39"/>
  <c r="P216" i="39"/>
  <c r="N190" i="40"/>
  <c r="P117" i="39"/>
  <c r="Y187" i="41"/>
  <c r="Y139" i="41"/>
  <c r="N202" i="40"/>
  <c r="Y129" i="41"/>
  <c r="N218" i="40"/>
  <c r="P162" i="39"/>
  <c r="P142" i="39"/>
  <c r="P84" i="39"/>
  <c r="P179" i="39"/>
  <c r="Y214" i="41"/>
  <c r="P171" i="39"/>
  <c r="N171" i="40"/>
  <c r="P215" i="39"/>
  <c r="N75" i="40"/>
  <c r="P107" i="39"/>
  <c r="N215" i="40"/>
  <c r="N108" i="40"/>
  <c r="Y144" i="41"/>
  <c r="N107" i="40"/>
  <c r="P198" i="39"/>
  <c r="P101" i="39"/>
  <c r="N205" i="40"/>
  <c r="N198" i="40"/>
  <c r="N101" i="40"/>
  <c r="P164" i="39"/>
  <c r="N78" i="40"/>
  <c r="Y208" i="41"/>
  <c r="P102" i="39"/>
  <c r="N183" i="40"/>
  <c r="N224" i="40"/>
  <c r="P91" i="39"/>
  <c r="N77" i="40"/>
  <c r="P92" i="39"/>
  <c r="N133" i="40"/>
  <c r="N115" i="40"/>
  <c r="Y123" i="41"/>
  <c r="P110" i="39"/>
  <c r="Y192" i="41"/>
  <c r="P145" i="39"/>
  <c r="P141" i="39"/>
  <c r="P77" i="39"/>
  <c r="N207" i="40"/>
  <c r="P112" i="39"/>
  <c r="P78" i="39"/>
  <c r="P209" i="39"/>
  <c r="N175" i="40"/>
  <c r="N173" i="40"/>
  <c r="N130" i="40"/>
  <c r="N189" i="40"/>
  <c r="N178" i="40"/>
  <c r="P111" i="39"/>
  <c r="P219" i="39"/>
  <c r="Y154" i="41"/>
  <c r="P204" i="39"/>
  <c r="P93" i="39"/>
  <c r="N118" i="40"/>
  <c r="N162" i="40"/>
  <c r="N127" i="40"/>
  <c r="Y78" i="41"/>
  <c r="N166" i="40"/>
  <c r="P106" i="39"/>
  <c r="N223" i="40"/>
  <c r="N192" i="40"/>
  <c r="P127" i="39"/>
  <c r="Y70" i="41"/>
  <c r="N113" i="40"/>
  <c r="N196" i="40"/>
  <c r="P223" i="39"/>
  <c r="Y122" i="41"/>
  <c r="P192" i="39"/>
  <c r="P167" i="39"/>
  <c r="N125" i="40"/>
  <c r="N123" i="40"/>
  <c r="Y138" i="41"/>
  <c r="N81" i="40"/>
  <c r="P113" i="39"/>
  <c r="N106" i="40"/>
  <c r="N111" i="40"/>
  <c r="N102" i="40"/>
  <c r="P207" i="39"/>
  <c r="P187" i="39"/>
  <c r="N219" i="40"/>
  <c r="N141" i="40"/>
  <c r="N164" i="40"/>
  <c r="P115" i="39"/>
  <c r="P173" i="39"/>
  <c r="N91" i="40"/>
  <c r="N110" i="40"/>
  <c r="N150" i="40"/>
  <c r="N145" i="40"/>
  <c r="P118" i="39"/>
  <c r="P133" i="39"/>
  <c r="P125" i="39"/>
  <c r="N209" i="40"/>
  <c r="P175" i="39"/>
  <c r="Y94" i="41"/>
  <c r="Y116" i="41"/>
  <c r="P155" i="39"/>
  <c r="P189" i="39"/>
  <c r="N117" i="40"/>
  <c r="Y137" i="41"/>
  <c r="P99" i="39"/>
  <c r="N185" i="40"/>
  <c r="N147" i="40"/>
  <c r="N191" i="40"/>
  <c r="P201" i="39"/>
  <c r="P203" i="39"/>
  <c r="P149" i="39"/>
  <c r="Y124" i="41"/>
  <c r="N167" i="40"/>
  <c r="P166" i="39"/>
  <c r="N99" i="40"/>
  <c r="P185" i="39"/>
  <c r="P147" i="39"/>
  <c r="P191" i="39"/>
  <c r="N201" i="40"/>
  <c r="N203" i="40"/>
  <c r="N149" i="40"/>
  <c r="Y147" i="41"/>
  <c r="P182" i="39"/>
  <c r="N116" i="40"/>
  <c r="Y202" i="41"/>
  <c r="P177" i="39"/>
  <c r="N105" i="40"/>
  <c r="P186" i="39"/>
  <c r="Y170" i="41"/>
  <c r="N161" i="40"/>
  <c r="Y153" i="41"/>
  <c r="P139" i="39"/>
  <c r="N158" i="40"/>
  <c r="Y128" i="41"/>
  <c r="P140" i="39"/>
  <c r="P131" i="39"/>
  <c r="N211" i="40"/>
  <c r="N109" i="40"/>
  <c r="P220" i="39"/>
  <c r="P221" i="39"/>
  <c r="Y93" i="41"/>
  <c r="P188" i="39"/>
  <c r="P217" i="39"/>
  <c r="Y88" i="41"/>
  <c r="N186" i="40"/>
  <c r="N188" i="40"/>
  <c r="N217" i="40"/>
  <c r="P76" i="39"/>
  <c r="P121" i="39"/>
  <c r="P74" i="39"/>
  <c r="N154" i="40"/>
  <c r="P146" i="39"/>
  <c r="N193" i="40"/>
  <c r="P172" i="39"/>
  <c r="N89" i="40"/>
  <c r="N134" i="40"/>
  <c r="N100" i="40"/>
  <c r="P138" i="39"/>
  <c r="N79" i="40"/>
  <c r="N98" i="40"/>
  <c r="N195" i="40"/>
  <c r="P98" i="39"/>
  <c r="P109" i="39"/>
  <c r="Y91" i="41"/>
  <c r="Y145" i="41"/>
  <c r="N83" i="40"/>
  <c r="P158" i="39"/>
  <c r="P83" i="39"/>
  <c r="N220" i="40"/>
  <c r="N156" i="40"/>
  <c r="N139" i="40"/>
  <c r="P195" i="39"/>
  <c r="P79" i="39"/>
  <c r="P154" i="39"/>
  <c r="N138" i="40"/>
  <c r="N146" i="40"/>
  <c r="N221" i="40"/>
  <c r="Y136" i="41"/>
  <c r="P105" i="39"/>
  <c r="P156" i="39"/>
  <c r="N121" i="40"/>
  <c r="P95" i="39"/>
  <c r="N131" i="40"/>
  <c r="P100" i="39"/>
  <c r="N74" i="40"/>
  <c r="N87" i="40"/>
  <c r="Y219" i="41"/>
  <c r="P87" i="39"/>
  <c r="N177" i="40"/>
  <c r="P213" i="39"/>
  <c r="N213" i="40"/>
  <c r="Y89" i="41"/>
  <c r="P211" i="39"/>
  <c r="Y195" i="41"/>
  <c r="Y185" i="41"/>
  <c r="P97" i="39"/>
  <c r="N97" i="40"/>
  <c r="Y155" i="41"/>
  <c r="P161" i="39"/>
  <c r="N76" i="40"/>
  <c r="P134" i="39"/>
  <c r="N73" i="40"/>
  <c r="P180" i="39"/>
  <c r="N180" i="40"/>
  <c r="P89" i="39"/>
  <c r="N95" i="40"/>
  <c r="Y169" i="41"/>
  <c r="N140" i="40"/>
  <c r="P73" i="39"/>
  <c r="P116" i="39"/>
  <c r="N172" i="40"/>
  <c r="N182" i="40"/>
  <c r="P193" i="39"/>
  <c r="P59" i="39"/>
  <c r="N59" i="40"/>
  <c r="N48" i="40"/>
  <c r="P48" i="39"/>
  <c r="P53" i="39"/>
  <c r="N53" i="40"/>
  <c r="Y41" i="41"/>
  <c r="N126" i="41"/>
  <c r="Q126" i="41" s="1"/>
  <c r="P126" i="40"/>
  <c r="Y49" i="41"/>
  <c r="P54" i="39"/>
  <c r="N54" i="40"/>
  <c r="P52" i="39"/>
  <c r="N52" i="40"/>
  <c r="Y44" i="41"/>
  <c r="P136" i="40"/>
  <c r="Y42" i="41"/>
  <c r="N50" i="40"/>
  <c r="P50" i="39"/>
  <c r="P49" i="39"/>
  <c r="N49" i="40"/>
  <c r="N47" i="40"/>
  <c r="P47" i="39"/>
  <c r="N43" i="40"/>
  <c r="P43" i="39"/>
  <c r="Y45" i="41"/>
  <c r="N41" i="40"/>
  <c r="P41" i="39"/>
  <c r="N194" i="41"/>
  <c r="Q194" i="41" s="1"/>
  <c r="P194" i="40"/>
  <c r="N120" i="41"/>
  <c r="Q120" i="41" s="1"/>
  <c r="P120" i="40"/>
  <c r="P65" i="39"/>
  <c r="N65" i="40"/>
  <c r="Y60" i="41"/>
  <c r="P197" i="40"/>
  <c r="N197" i="41"/>
  <c r="Q197" i="41" s="1"/>
  <c r="N56" i="40"/>
  <c r="P56" i="39"/>
  <c r="Y52" i="41"/>
  <c r="Y58" i="41"/>
  <c r="N46" i="40"/>
  <c r="P46" i="39"/>
  <c r="Y55" i="41"/>
  <c r="Y50" i="41"/>
  <c r="Y40" i="41"/>
  <c r="P42" i="39"/>
  <c r="N42" i="40"/>
  <c r="Y62" i="41"/>
  <c r="P68" i="39"/>
  <c r="N68" i="40"/>
  <c r="N66" i="40"/>
  <c r="P66" i="39"/>
  <c r="P60" i="39"/>
  <c r="N60" i="40"/>
  <c r="N67" i="40"/>
  <c r="P67" i="39"/>
  <c r="N137" i="41"/>
  <c r="Q137" i="41" s="1"/>
  <c r="P137" i="40"/>
  <c r="P51" i="39"/>
  <c r="N51" i="40"/>
  <c r="N64" i="40"/>
  <c r="P64" i="39"/>
  <c r="P37" i="39"/>
  <c r="N37" i="40"/>
  <c r="Y43" i="41"/>
  <c r="Y57" i="41"/>
  <c r="N63" i="40"/>
  <c r="P63" i="39"/>
  <c r="P55" i="39"/>
  <c r="N55" i="40"/>
  <c r="P176" i="40"/>
  <c r="N176" i="41"/>
  <c r="Q176" i="41" s="1"/>
  <c r="AF79" i="22"/>
  <c r="AG79" i="22"/>
  <c r="AG85" i="22"/>
  <c r="AG90" i="22"/>
  <c r="AF99" i="22"/>
  <c r="AF90" i="22"/>
  <c r="AF94" i="22"/>
  <c r="AG94" i="22"/>
  <c r="AG99" i="22"/>
  <c r="AF86" i="22"/>
  <c r="AF85" i="22"/>
  <c r="AG86" i="22"/>
  <c r="AG98" i="22"/>
  <c r="AF81" i="22"/>
  <c r="AF100" i="22"/>
  <c r="AF98" i="22"/>
  <c r="AG100" i="22"/>
  <c r="AG81" i="22"/>
  <c r="AF80" i="22"/>
  <c r="AF96" i="22"/>
  <c r="AF84" i="22"/>
  <c r="AG80" i="22"/>
  <c r="AF87" i="22"/>
  <c r="AF82" i="22"/>
  <c r="AF92" i="22"/>
  <c r="AF95" i="22"/>
  <c r="AG88" i="22"/>
  <c r="AG78" i="22"/>
  <c r="AF77" i="22"/>
  <c r="AG87" i="22"/>
  <c r="AG84" i="22"/>
  <c r="AG96" i="22"/>
  <c r="AG95" i="22"/>
  <c r="AF83" i="22"/>
  <c r="AF76" i="22"/>
  <c r="AF93" i="22"/>
  <c r="AF101" i="22"/>
  <c r="AG97" i="22"/>
  <c r="AG83" i="22"/>
  <c r="AF78" i="22"/>
  <c r="AG89" i="22"/>
  <c r="AF88" i="22"/>
  <c r="AG93" i="22"/>
  <c r="AG82" i="22"/>
  <c r="AG92" i="22"/>
  <c r="AG102" i="22"/>
  <c r="AG77" i="22"/>
  <c r="AG76" i="22"/>
  <c r="AF89" i="22"/>
  <c r="AF97" i="22"/>
  <c r="AF91" i="22"/>
  <c r="AG91" i="22"/>
  <c r="AF102" i="22"/>
  <c r="AG101" i="22"/>
  <c r="P210" i="40" l="1"/>
  <c r="N210" i="41"/>
  <c r="Q210" i="41" s="1"/>
  <c r="AA33" i="32"/>
  <c r="Y33" i="36"/>
  <c r="I33" i="36" s="1"/>
  <c r="AA33" i="36" s="1"/>
  <c r="AA28" i="32"/>
  <c r="Y28" i="36"/>
  <c r="I28" i="36" s="1"/>
  <c r="AA28" i="36" s="1"/>
  <c r="AA31" i="32"/>
  <c r="Y31" i="36"/>
  <c r="I31" i="36" s="1"/>
  <c r="AA31" i="36" s="1"/>
  <c r="Q136" i="40"/>
  <c r="P80" i="40"/>
  <c r="Y218" i="41"/>
  <c r="Y59" i="41"/>
  <c r="Y98" i="41"/>
  <c r="Y189" i="41"/>
  <c r="Y64" i="41"/>
  <c r="Y111" i="41"/>
  <c r="Y63" i="41"/>
  <c r="Y193" i="41"/>
  <c r="Y161" i="41"/>
  <c r="Y163" i="41"/>
  <c r="Y134" i="41"/>
  <c r="Y65" i="41"/>
  <c r="Y204" i="41"/>
  <c r="Y118" i="41"/>
  <c r="Y209" i="41"/>
  <c r="Y213" i="41"/>
  <c r="Y110" i="41"/>
  <c r="Y113" i="41"/>
  <c r="Y148" i="41"/>
  <c r="Y130" i="41"/>
  <c r="Y216" i="41"/>
  <c r="Y222" i="41"/>
  <c r="Y166" i="41"/>
  <c r="Y47" i="41"/>
  <c r="Y182" i="41"/>
  <c r="Y114" i="41"/>
  <c r="Y197" i="41"/>
  <c r="Y206" i="41"/>
  <c r="Y51" i="41"/>
  <c r="Y150" i="41"/>
  <c r="Y211" i="41"/>
  <c r="Y102" i="41"/>
  <c r="Y96" i="41"/>
  <c r="Y188" i="41"/>
  <c r="Y181" i="41"/>
  <c r="Y146" i="41"/>
  <c r="Y80" i="41"/>
  <c r="Y87" i="41"/>
  <c r="Y120" i="41"/>
  <c r="Y149" i="41"/>
  <c r="Y66" i="41"/>
  <c r="Y108" i="41"/>
  <c r="Y95" i="41"/>
  <c r="Y165" i="41"/>
  <c r="Y56" i="41"/>
  <c r="Y103" i="41"/>
  <c r="Y132" i="41"/>
  <c r="Y135" i="41"/>
  <c r="Y46" i="41"/>
  <c r="Y162" i="41"/>
  <c r="Y112" i="41"/>
  <c r="Y38" i="41"/>
  <c r="Y54" i="41"/>
  <c r="Y125" i="41"/>
  <c r="Y168" i="41"/>
  <c r="Y190" i="41"/>
  <c r="Y68" i="41"/>
  <c r="Y119" i="41"/>
  <c r="Y220" i="41"/>
  <c r="Y167" i="41"/>
  <c r="Y106" i="41"/>
  <c r="Y79" i="41"/>
  <c r="Y172" i="41"/>
  <c r="Y69" i="41"/>
  <c r="Y174" i="41"/>
  <c r="Y99" i="41"/>
  <c r="Y83" i="41"/>
  <c r="Y117" i="41"/>
  <c r="Y82" i="41"/>
  <c r="Y199" i="41"/>
  <c r="Y37" i="41"/>
  <c r="Y115" i="41"/>
  <c r="Y175" i="41"/>
  <c r="Y212" i="41"/>
  <c r="Y92" i="41"/>
  <c r="Y53" i="41"/>
  <c r="Y179" i="41"/>
  <c r="Y72" i="41"/>
  <c r="Y127" i="41"/>
  <c r="Y101" i="41"/>
  <c r="Y177" i="41"/>
  <c r="Y215" i="41"/>
  <c r="Y131" i="41"/>
  <c r="Y207" i="41"/>
  <c r="Y126" i="41"/>
  <c r="Y86" i="41"/>
  <c r="Y90" i="41"/>
  <c r="Y180" i="41"/>
  <c r="Y183" i="41"/>
  <c r="Y151" i="41"/>
  <c r="Y176" i="41"/>
  <c r="Y48" i="41"/>
  <c r="Y196" i="41"/>
  <c r="Y133" i="41"/>
  <c r="Y100" i="41"/>
  <c r="Y67" i="41"/>
  <c r="Y152" i="41"/>
  <c r="Y158" i="41"/>
  <c r="Y77" i="41"/>
  <c r="Y157" i="41"/>
  <c r="Y159" i="41"/>
  <c r="Y173" i="41"/>
  <c r="Y39" i="41"/>
  <c r="Y178" i="41"/>
  <c r="Y194" i="41"/>
  <c r="Y81" i="41"/>
  <c r="Y61" i="41"/>
  <c r="Y109" i="41"/>
  <c r="Y141" i="41"/>
  <c r="Y143" i="41"/>
  <c r="Y74" i="41"/>
  <c r="Y198" i="41"/>
  <c r="Y76" i="41"/>
  <c r="Y191" i="41"/>
  <c r="Y221" i="41"/>
  <c r="Y205" i="41"/>
  <c r="Y200" i="41"/>
  <c r="Y142" i="41"/>
  <c r="Y224" i="41"/>
  <c r="Y223" i="41"/>
  <c r="Z184" i="40"/>
  <c r="K184" i="40" s="1"/>
  <c r="Z164" i="40"/>
  <c r="K164" i="40" s="1"/>
  <c r="Y104" i="41"/>
  <c r="Y85" i="41"/>
  <c r="Z85" i="41" s="1"/>
  <c r="K85" i="41" s="1"/>
  <c r="Z85" i="40"/>
  <c r="K85" i="40" s="1"/>
  <c r="Y97" i="41"/>
  <c r="L97" i="41" s="1"/>
  <c r="L85" i="40"/>
  <c r="Y164" i="41"/>
  <c r="L164" i="41" s="1"/>
  <c r="Y184" i="41"/>
  <c r="L184" i="41" s="1"/>
  <c r="Z97" i="40"/>
  <c r="K97" i="40" s="1"/>
  <c r="Q41" i="40"/>
  <c r="Q177" i="40"/>
  <c r="Q217" i="40"/>
  <c r="Q117" i="40"/>
  <c r="Q145" i="40"/>
  <c r="Q196" i="40"/>
  <c r="Q178" i="40"/>
  <c r="Q207" i="40"/>
  <c r="Q133" i="40"/>
  <c r="Q202" i="40"/>
  <c r="Q159" i="40"/>
  <c r="Q112" i="40"/>
  <c r="Q187" i="40"/>
  <c r="Q72" i="40"/>
  <c r="Q132" i="40"/>
  <c r="Q152" i="40"/>
  <c r="Q93" i="40"/>
  <c r="Q214" i="40"/>
  <c r="Q55" i="40"/>
  <c r="Q42" i="40"/>
  <c r="Q46" i="40"/>
  <c r="Q50" i="40"/>
  <c r="Q48" i="40"/>
  <c r="Q182" i="40"/>
  <c r="Q140" i="40"/>
  <c r="Q131" i="40"/>
  <c r="Q146" i="40"/>
  <c r="Q195" i="40"/>
  <c r="Q100" i="40"/>
  <c r="Q193" i="40"/>
  <c r="Q188" i="40"/>
  <c r="Q201" i="40"/>
  <c r="Q191" i="40"/>
  <c r="Q91" i="40"/>
  <c r="Q141" i="40"/>
  <c r="Q102" i="40"/>
  <c r="Q125" i="40"/>
  <c r="Q113" i="40"/>
  <c r="Q173" i="40"/>
  <c r="Q198" i="40"/>
  <c r="Q107" i="40"/>
  <c r="Q108" i="40"/>
  <c r="Q171" i="40"/>
  <c r="Q218" i="40"/>
  <c r="Q204" i="40"/>
  <c r="Q212" i="40"/>
  <c r="Q179" i="40"/>
  <c r="Q199" i="40"/>
  <c r="Q82" i="40"/>
  <c r="Q174" i="40"/>
  <c r="Q69" i="40"/>
  <c r="Q124" i="40"/>
  <c r="Q169" i="40"/>
  <c r="Q92" i="40"/>
  <c r="Q129" i="40"/>
  <c r="Q86" i="40"/>
  <c r="Q90" i="40"/>
  <c r="Q63" i="40"/>
  <c r="Q67" i="40"/>
  <c r="Q87" i="40"/>
  <c r="Q121" i="40"/>
  <c r="Q220" i="40"/>
  <c r="Q105" i="40"/>
  <c r="Q223" i="40"/>
  <c r="Q162" i="40"/>
  <c r="Q75" i="40"/>
  <c r="Q190" i="40"/>
  <c r="Q84" i="40"/>
  <c r="Q157" i="40"/>
  <c r="Q114" i="40"/>
  <c r="Q122" i="40"/>
  <c r="Q37" i="40"/>
  <c r="Q60" i="40"/>
  <c r="Q68" i="40"/>
  <c r="Q49" i="40"/>
  <c r="Q53" i="40"/>
  <c r="Q172" i="40"/>
  <c r="Q180" i="40"/>
  <c r="Q76" i="40"/>
  <c r="Q213" i="40"/>
  <c r="Q74" i="40"/>
  <c r="Q138" i="40"/>
  <c r="Q139" i="40"/>
  <c r="Q98" i="40"/>
  <c r="Q134" i="40"/>
  <c r="Q186" i="40"/>
  <c r="Q211" i="40"/>
  <c r="Q99" i="40"/>
  <c r="Q219" i="40"/>
  <c r="Q111" i="40"/>
  <c r="Q81" i="40"/>
  <c r="Q118" i="40"/>
  <c r="Q189" i="40"/>
  <c r="Q175" i="40"/>
  <c r="Q224" i="40"/>
  <c r="Q78" i="40"/>
  <c r="Q205" i="40"/>
  <c r="Q215" i="40"/>
  <c r="Q142" i="40"/>
  <c r="Q96" i="40"/>
  <c r="Q181" i="40"/>
  <c r="Q135" i="40"/>
  <c r="Q165" i="40"/>
  <c r="Q104" i="40"/>
  <c r="Q216" i="40"/>
  <c r="Q148" i="40"/>
  <c r="Q128" i="40"/>
  <c r="Q222" i="40"/>
  <c r="Q184" i="40"/>
  <c r="Q103" i="40"/>
  <c r="Q73" i="40"/>
  <c r="Q221" i="40"/>
  <c r="Q83" i="40"/>
  <c r="Q109" i="40"/>
  <c r="Q203" i="40"/>
  <c r="Q185" i="40"/>
  <c r="Q110" i="40"/>
  <c r="Q164" i="40"/>
  <c r="Q123" i="40"/>
  <c r="Q101" i="40"/>
  <c r="Q155" i="40"/>
  <c r="Q160" i="40"/>
  <c r="Q119" i="40"/>
  <c r="Q64" i="40"/>
  <c r="Q66" i="40"/>
  <c r="Q47" i="40"/>
  <c r="Q54" i="40"/>
  <c r="Q51" i="40"/>
  <c r="Q56" i="40"/>
  <c r="Q65" i="40"/>
  <c r="Q43" i="40"/>
  <c r="Q52" i="40"/>
  <c r="Q59" i="40"/>
  <c r="Q95" i="40"/>
  <c r="Q97" i="40"/>
  <c r="Q156" i="40"/>
  <c r="Q79" i="40"/>
  <c r="Q89" i="40"/>
  <c r="Q154" i="40"/>
  <c r="Q158" i="40"/>
  <c r="Q161" i="40"/>
  <c r="Q116" i="40"/>
  <c r="Q149" i="40"/>
  <c r="Q167" i="40"/>
  <c r="Q147" i="40"/>
  <c r="Q209" i="40"/>
  <c r="Q150" i="40"/>
  <c r="Q106" i="40"/>
  <c r="Q192" i="40"/>
  <c r="Q166" i="40"/>
  <c r="Q127" i="40"/>
  <c r="Q130" i="40"/>
  <c r="Q115" i="40"/>
  <c r="Q77" i="40"/>
  <c r="Q183" i="40"/>
  <c r="Q170" i="40"/>
  <c r="Q168" i="40"/>
  <c r="Q144" i="40"/>
  <c r="Q94" i="40"/>
  <c r="Q88" i="40"/>
  <c r="Q85" i="40"/>
  <c r="Q153" i="40"/>
  <c r="Q163" i="40"/>
  <c r="Q208" i="40"/>
  <c r="Q143" i="40"/>
  <c r="Q206" i="40"/>
  <c r="Q151" i="40"/>
  <c r="Q80" i="40"/>
  <c r="N103" i="41"/>
  <c r="Q103" i="41" s="1"/>
  <c r="P103" i="40"/>
  <c r="N184" i="41"/>
  <c r="Q184" i="41" s="1"/>
  <c r="P184" i="40"/>
  <c r="P90" i="40"/>
  <c r="K28" i="5"/>
  <c r="P214" i="40"/>
  <c r="N214" i="41"/>
  <c r="Q214" i="41" s="1"/>
  <c r="N90" i="41"/>
  <c r="Q90" i="41" s="1"/>
  <c r="L62" i="40"/>
  <c r="Z62" i="40"/>
  <c r="K62" i="40" s="1"/>
  <c r="L51" i="40"/>
  <c r="Z51" i="40"/>
  <c r="K51" i="40" s="1"/>
  <c r="L40" i="40"/>
  <c r="Z40" i="40"/>
  <c r="K40" i="40" s="1"/>
  <c r="L158" i="40"/>
  <c r="Z158" i="40"/>
  <c r="K158" i="40" s="1"/>
  <c r="L145" i="40"/>
  <c r="Z145" i="40"/>
  <c r="K145" i="40" s="1"/>
  <c r="L153" i="40"/>
  <c r="Z153" i="40"/>
  <c r="K153" i="40" s="1"/>
  <c r="L150" i="40"/>
  <c r="Z150" i="40"/>
  <c r="K150" i="40" s="1"/>
  <c r="L152" i="40"/>
  <c r="Z152" i="40"/>
  <c r="K152" i="40" s="1"/>
  <c r="L116" i="40"/>
  <c r="Z116" i="40"/>
  <c r="K116" i="40" s="1"/>
  <c r="L135" i="40"/>
  <c r="Z135" i="40"/>
  <c r="K135" i="40" s="1"/>
  <c r="L179" i="40"/>
  <c r="Z179" i="40"/>
  <c r="K179" i="40" s="1"/>
  <c r="L130" i="40"/>
  <c r="Z130" i="40"/>
  <c r="K130" i="40" s="1"/>
  <c r="L176" i="40"/>
  <c r="Z176" i="40"/>
  <c r="K176" i="40" s="1"/>
  <c r="L208" i="40"/>
  <c r="Z208" i="40"/>
  <c r="K208" i="40" s="1"/>
  <c r="L181" i="40"/>
  <c r="Z181" i="40"/>
  <c r="K181" i="40" s="1"/>
  <c r="L129" i="40"/>
  <c r="Z129" i="40"/>
  <c r="K129" i="40" s="1"/>
  <c r="L120" i="40"/>
  <c r="Z120" i="40"/>
  <c r="K120" i="40" s="1"/>
  <c r="L133" i="40"/>
  <c r="Z133" i="40"/>
  <c r="K133" i="40" s="1"/>
  <c r="L131" i="40"/>
  <c r="Z131" i="40"/>
  <c r="K131" i="40" s="1"/>
  <c r="L199" i="40"/>
  <c r="Z199" i="40"/>
  <c r="K199" i="40" s="1"/>
  <c r="L174" i="40"/>
  <c r="Z174" i="40"/>
  <c r="K174" i="40" s="1"/>
  <c r="L66" i="40"/>
  <c r="Z66" i="40"/>
  <c r="K66" i="40" s="1"/>
  <c r="L44" i="40"/>
  <c r="Z44" i="40"/>
  <c r="K44" i="40" s="1"/>
  <c r="L165" i="40"/>
  <c r="Z165" i="40"/>
  <c r="K165" i="40" s="1"/>
  <c r="L219" i="40"/>
  <c r="Z219" i="40"/>
  <c r="K219" i="40" s="1"/>
  <c r="L54" i="40"/>
  <c r="Z54" i="40"/>
  <c r="K54" i="40" s="1"/>
  <c r="L68" i="40"/>
  <c r="Z68" i="40"/>
  <c r="K68" i="40" s="1"/>
  <c r="L42" i="40"/>
  <c r="Z42" i="40"/>
  <c r="K42" i="40" s="1"/>
  <c r="L61" i="40"/>
  <c r="Z61" i="40"/>
  <c r="K61" i="40" s="1"/>
  <c r="L155" i="40"/>
  <c r="Z155" i="40"/>
  <c r="K155" i="40" s="1"/>
  <c r="L195" i="40"/>
  <c r="Z195" i="40"/>
  <c r="K195" i="40" s="1"/>
  <c r="L98" i="40"/>
  <c r="Z98" i="40"/>
  <c r="K98" i="40" s="1"/>
  <c r="L170" i="40"/>
  <c r="Z170" i="40"/>
  <c r="K170" i="40" s="1"/>
  <c r="L211" i="40"/>
  <c r="Z211" i="40"/>
  <c r="K211" i="40" s="1"/>
  <c r="L207" i="40"/>
  <c r="Z207" i="40"/>
  <c r="K207" i="40" s="1"/>
  <c r="L188" i="40"/>
  <c r="Z188" i="40"/>
  <c r="K188" i="40" s="1"/>
  <c r="L57" i="40"/>
  <c r="Z57" i="40"/>
  <c r="K57" i="40" s="1"/>
  <c r="L63" i="40"/>
  <c r="Z63" i="40"/>
  <c r="K63" i="40" s="1"/>
  <c r="L56" i="40"/>
  <c r="Z56" i="40"/>
  <c r="K56" i="40" s="1"/>
  <c r="L65" i="40"/>
  <c r="Z65" i="40"/>
  <c r="K65" i="40" s="1"/>
  <c r="L37" i="40"/>
  <c r="Z37" i="40"/>
  <c r="K37" i="40" s="1"/>
  <c r="L58" i="40"/>
  <c r="Z58" i="40"/>
  <c r="K58" i="40" s="1"/>
  <c r="L48" i="40"/>
  <c r="Z48" i="40"/>
  <c r="K48" i="40" s="1"/>
  <c r="L67" i="40"/>
  <c r="Z67" i="40"/>
  <c r="K67" i="40" s="1"/>
  <c r="L162" i="40"/>
  <c r="Z162" i="40"/>
  <c r="K162" i="40" s="1"/>
  <c r="L169" i="40"/>
  <c r="Z169" i="40"/>
  <c r="K169" i="40" s="1"/>
  <c r="L157" i="40"/>
  <c r="Z157" i="40"/>
  <c r="K157" i="40" s="1"/>
  <c r="L142" i="40"/>
  <c r="Z142" i="40"/>
  <c r="K142" i="40" s="1"/>
  <c r="L159" i="40"/>
  <c r="Z159" i="40"/>
  <c r="K159" i="40" s="1"/>
  <c r="L119" i="40"/>
  <c r="Z119" i="40"/>
  <c r="K119" i="40" s="1"/>
  <c r="L196" i="40"/>
  <c r="Z196" i="40"/>
  <c r="K196" i="40" s="1"/>
  <c r="L93" i="40"/>
  <c r="Z93" i="40"/>
  <c r="K93" i="40" s="1"/>
  <c r="L222" i="40"/>
  <c r="Z222" i="40"/>
  <c r="K222" i="40" s="1"/>
  <c r="L220" i="40"/>
  <c r="Z220" i="40"/>
  <c r="K220" i="40" s="1"/>
  <c r="L212" i="40"/>
  <c r="Z212" i="40"/>
  <c r="K212" i="40" s="1"/>
  <c r="L106" i="40"/>
  <c r="Z106" i="40"/>
  <c r="K106" i="40" s="1"/>
  <c r="L92" i="40"/>
  <c r="Z92" i="40"/>
  <c r="K92" i="40" s="1"/>
  <c r="L80" i="40"/>
  <c r="Z80" i="40"/>
  <c r="K80" i="40" s="1"/>
  <c r="L198" i="40"/>
  <c r="Z198" i="40"/>
  <c r="K198" i="40" s="1"/>
  <c r="L154" i="40"/>
  <c r="Z154" i="40"/>
  <c r="K154" i="40" s="1"/>
  <c r="L110" i="40"/>
  <c r="Z110" i="40"/>
  <c r="K110" i="40" s="1"/>
  <c r="L123" i="40"/>
  <c r="Z123" i="40"/>
  <c r="K123" i="40" s="1"/>
  <c r="L141" i="40"/>
  <c r="Z141" i="40"/>
  <c r="K141" i="40" s="1"/>
  <c r="L144" i="40"/>
  <c r="Z144" i="40"/>
  <c r="K144" i="40" s="1"/>
  <c r="L161" i="40"/>
  <c r="Z161" i="40"/>
  <c r="K161" i="40" s="1"/>
  <c r="L167" i="40"/>
  <c r="Z167" i="40"/>
  <c r="K167" i="40" s="1"/>
  <c r="L139" i="40"/>
  <c r="Z139" i="40"/>
  <c r="K139" i="40" s="1"/>
  <c r="L210" i="40"/>
  <c r="Z210" i="40"/>
  <c r="K210" i="40" s="1"/>
  <c r="L105" i="40"/>
  <c r="Z105" i="40"/>
  <c r="K105" i="40" s="1"/>
  <c r="L101" i="40"/>
  <c r="Z101" i="40"/>
  <c r="K101" i="40" s="1"/>
  <c r="L132" i="40"/>
  <c r="Z132" i="40"/>
  <c r="K132" i="40" s="1"/>
  <c r="L117" i="40"/>
  <c r="Z117" i="40"/>
  <c r="K117" i="40" s="1"/>
  <c r="L118" i="40"/>
  <c r="Z118" i="40"/>
  <c r="K118" i="40" s="1"/>
  <c r="L149" i="40"/>
  <c r="Z149" i="40"/>
  <c r="K149" i="40" s="1"/>
  <c r="L173" i="40"/>
  <c r="Z173" i="40"/>
  <c r="K173" i="40" s="1"/>
  <c r="L224" i="40"/>
  <c r="Z224" i="40"/>
  <c r="K224" i="40" s="1"/>
  <c r="L86" i="40"/>
  <c r="Z86" i="40"/>
  <c r="K86" i="40" s="1"/>
  <c r="L197" i="40"/>
  <c r="Z197" i="40"/>
  <c r="K197" i="40" s="1"/>
  <c r="L71" i="40"/>
  <c r="Z71" i="40"/>
  <c r="K71" i="40" s="1"/>
  <c r="L46" i="40"/>
  <c r="Z46" i="40"/>
  <c r="K46" i="40" s="1"/>
  <c r="L64" i="40"/>
  <c r="Z64" i="40"/>
  <c r="K64" i="40" s="1"/>
  <c r="L47" i="40"/>
  <c r="Z47" i="40"/>
  <c r="K47" i="40" s="1"/>
  <c r="L90" i="40"/>
  <c r="Z90" i="40"/>
  <c r="K90" i="40" s="1"/>
  <c r="L122" i="40"/>
  <c r="Z122" i="40"/>
  <c r="K122" i="40" s="1"/>
  <c r="L134" i="40"/>
  <c r="Z134" i="40"/>
  <c r="K134" i="40" s="1"/>
  <c r="L108" i="40"/>
  <c r="Z108" i="40"/>
  <c r="K108" i="40" s="1"/>
  <c r="L114" i="40"/>
  <c r="Z114" i="40"/>
  <c r="K114" i="40" s="1"/>
  <c r="L95" i="40"/>
  <c r="Z95" i="40"/>
  <c r="K95" i="40" s="1"/>
  <c r="L187" i="40"/>
  <c r="Z187" i="40"/>
  <c r="K187" i="40" s="1"/>
  <c r="L204" i="40"/>
  <c r="Z204" i="40"/>
  <c r="K204" i="40" s="1"/>
  <c r="L168" i="40"/>
  <c r="Z168" i="40"/>
  <c r="K168" i="40" s="1"/>
  <c r="L194" i="40"/>
  <c r="Z194" i="40"/>
  <c r="K194" i="40" s="1"/>
  <c r="L140" i="40"/>
  <c r="Z140" i="40"/>
  <c r="K140" i="40" s="1"/>
  <c r="L59" i="40"/>
  <c r="Z59" i="40"/>
  <c r="K59" i="40" s="1"/>
  <c r="L41" i="40"/>
  <c r="Z41" i="40"/>
  <c r="K41" i="40" s="1"/>
  <c r="L175" i="40"/>
  <c r="Z175" i="40"/>
  <c r="K175" i="40" s="1"/>
  <c r="L111" i="40"/>
  <c r="Z111" i="40"/>
  <c r="K111" i="40" s="1"/>
  <c r="L136" i="40"/>
  <c r="Z136" i="40"/>
  <c r="K136" i="40" s="1"/>
  <c r="L91" i="40"/>
  <c r="Z91" i="40"/>
  <c r="K91" i="40" s="1"/>
  <c r="L221" i="40"/>
  <c r="Z221" i="40"/>
  <c r="K221" i="40" s="1"/>
  <c r="L178" i="40"/>
  <c r="Z178" i="40"/>
  <c r="K178" i="40" s="1"/>
  <c r="L99" i="40"/>
  <c r="Z99" i="40"/>
  <c r="K99" i="40" s="1"/>
  <c r="L202" i="40"/>
  <c r="Z202" i="40"/>
  <c r="K202" i="40" s="1"/>
  <c r="L124" i="40"/>
  <c r="Z124" i="40"/>
  <c r="K124" i="40" s="1"/>
  <c r="L102" i="40"/>
  <c r="Z102" i="40"/>
  <c r="K102" i="40" s="1"/>
  <c r="L137" i="40"/>
  <c r="Z137" i="40"/>
  <c r="K137" i="40" s="1"/>
  <c r="L193" i="40"/>
  <c r="Z193" i="40"/>
  <c r="K193" i="40" s="1"/>
  <c r="L138" i="40"/>
  <c r="Z138" i="40"/>
  <c r="K138" i="40" s="1"/>
  <c r="L79" i="40"/>
  <c r="Z79" i="40"/>
  <c r="K79" i="40" s="1"/>
  <c r="L78" i="40"/>
  <c r="Z78" i="40"/>
  <c r="K78" i="40" s="1"/>
  <c r="L192" i="40"/>
  <c r="Z192" i="40"/>
  <c r="K192" i="40" s="1"/>
  <c r="L74" i="40"/>
  <c r="Z74" i="40"/>
  <c r="K74" i="40" s="1"/>
  <c r="L215" i="40"/>
  <c r="Z215" i="40"/>
  <c r="K215" i="40" s="1"/>
  <c r="L82" i="40"/>
  <c r="Z82" i="40"/>
  <c r="K82" i="40" s="1"/>
  <c r="L180" i="40"/>
  <c r="Z180" i="40"/>
  <c r="K180" i="40" s="1"/>
  <c r="L214" i="40"/>
  <c r="Z214" i="40"/>
  <c r="K214" i="40" s="1"/>
  <c r="L163" i="40"/>
  <c r="Z163" i="40"/>
  <c r="K163" i="40" s="1"/>
  <c r="L83" i="40"/>
  <c r="Z83" i="40"/>
  <c r="K83" i="40" s="1"/>
  <c r="L143" i="40"/>
  <c r="Z143" i="40"/>
  <c r="K143" i="40" s="1"/>
  <c r="L100" i="40"/>
  <c r="Z100" i="40"/>
  <c r="K100" i="40" s="1"/>
  <c r="L96" i="40"/>
  <c r="Z96" i="40"/>
  <c r="K96" i="40" s="1"/>
  <c r="L75" i="40"/>
  <c r="Z75" i="40"/>
  <c r="K75" i="40" s="1"/>
  <c r="L223" i="40"/>
  <c r="Z223" i="40"/>
  <c r="K223" i="40" s="1"/>
  <c r="L121" i="40"/>
  <c r="Z121" i="40"/>
  <c r="K121" i="40" s="1"/>
  <c r="L160" i="40"/>
  <c r="Z160" i="40"/>
  <c r="K160" i="40" s="1"/>
  <c r="L172" i="40"/>
  <c r="Z172" i="40"/>
  <c r="K172" i="40" s="1"/>
  <c r="L113" i="40"/>
  <c r="Z113" i="40"/>
  <c r="K113" i="40" s="1"/>
  <c r="L156" i="40"/>
  <c r="Z156" i="40"/>
  <c r="K156" i="40" s="1"/>
  <c r="L43" i="40"/>
  <c r="Z43" i="40"/>
  <c r="K43" i="40" s="1"/>
  <c r="L50" i="40"/>
  <c r="Z50" i="40"/>
  <c r="K50" i="40" s="1"/>
  <c r="L60" i="40"/>
  <c r="Z60" i="40"/>
  <c r="K60" i="40" s="1"/>
  <c r="L45" i="40"/>
  <c r="Z45" i="40"/>
  <c r="K45" i="40" s="1"/>
  <c r="L38" i="40"/>
  <c r="Z38" i="40"/>
  <c r="K38" i="40" s="1"/>
  <c r="L112" i="40"/>
  <c r="Z112" i="40"/>
  <c r="K112" i="40" s="1"/>
  <c r="L88" i="40"/>
  <c r="Z88" i="40"/>
  <c r="K88" i="40" s="1"/>
  <c r="L126" i="40"/>
  <c r="Z126" i="40"/>
  <c r="K126" i="40" s="1"/>
  <c r="L109" i="40"/>
  <c r="Z109" i="40"/>
  <c r="K109" i="40" s="1"/>
  <c r="L104" i="40"/>
  <c r="Z104" i="40"/>
  <c r="K104" i="40" s="1"/>
  <c r="L87" i="40"/>
  <c r="Z87" i="40"/>
  <c r="K87" i="40" s="1"/>
  <c r="L217" i="40"/>
  <c r="Z217" i="40"/>
  <c r="K217" i="40" s="1"/>
  <c r="L186" i="40"/>
  <c r="Z186" i="40"/>
  <c r="K186" i="40" s="1"/>
  <c r="L201" i="40"/>
  <c r="Z201" i="40"/>
  <c r="K201" i="40" s="1"/>
  <c r="L216" i="40"/>
  <c r="Z216" i="40"/>
  <c r="K216" i="40" s="1"/>
  <c r="L53" i="40"/>
  <c r="Z53" i="40"/>
  <c r="K53" i="40" s="1"/>
  <c r="L39" i="40"/>
  <c r="Z39" i="40"/>
  <c r="K39" i="40" s="1"/>
  <c r="L52" i="40"/>
  <c r="Z52" i="40"/>
  <c r="K52" i="40" s="1"/>
  <c r="L49" i="40"/>
  <c r="Z49" i="40"/>
  <c r="K49" i="40" s="1"/>
  <c r="L185" i="40"/>
  <c r="Z185" i="40"/>
  <c r="K185" i="40" s="1"/>
  <c r="L55" i="40"/>
  <c r="Z55" i="40"/>
  <c r="K55" i="40" s="1"/>
  <c r="L77" i="40"/>
  <c r="Z77" i="40"/>
  <c r="K77" i="40" s="1"/>
  <c r="L89" i="40"/>
  <c r="Z89" i="40"/>
  <c r="K89" i="40" s="1"/>
  <c r="L183" i="40"/>
  <c r="Z183" i="40"/>
  <c r="K183" i="40" s="1"/>
  <c r="L128" i="40"/>
  <c r="Z128" i="40"/>
  <c r="K128" i="40" s="1"/>
  <c r="L147" i="40"/>
  <c r="Z147" i="40"/>
  <c r="K147" i="40" s="1"/>
  <c r="L72" i="40"/>
  <c r="Z72" i="40"/>
  <c r="K72" i="40" s="1"/>
  <c r="L94" i="40"/>
  <c r="Z94" i="40"/>
  <c r="K94" i="40" s="1"/>
  <c r="L70" i="40"/>
  <c r="Z70" i="40"/>
  <c r="K70" i="40" s="1"/>
  <c r="L182" i="40"/>
  <c r="Z182" i="40"/>
  <c r="K182" i="40" s="1"/>
  <c r="L125" i="40"/>
  <c r="Z125" i="40"/>
  <c r="K125" i="40" s="1"/>
  <c r="L81" i="40"/>
  <c r="Z81" i="40"/>
  <c r="K81" i="40" s="1"/>
  <c r="L146" i="40"/>
  <c r="Z146" i="40"/>
  <c r="K146" i="40" s="1"/>
  <c r="L205" i="40"/>
  <c r="Z205" i="40"/>
  <c r="K205" i="40" s="1"/>
  <c r="L115" i="40"/>
  <c r="Z115" i="40"/>
  <c r="K115" i="40" s="1"/>
  <c r="L127" i="40"/>
  <c r="Z127" i="40"/>
  <c r="K127" i="40" s="1"/>
  <c r="L151" i="40"/>
  <c r="Z151" i="40"/>
  <c r="K151" i="40" s="1"/>
  <c r="L203" i="40"/>
  <c r="Z203" i="40"/>
  <c r="K203" i="40" s="1"/>
  <c r="L166" i="40"/>
  <c r="Z166" i="40"/>
  <c r="K166" i="40" s="1"/>
  <c r="L200" i="40"/>
  <c r="Z200" i="40"/>
  <c r="K200" i="40" s="1"/>
  <c r="L190" i="40"/>
  <c r="Z190" i="40"/>
  <c r="K190" i="40" s="1"/>
  <c r="L177" i="40"/>
  <c r="Z177" i="40"/>
  <c r="K177" i="40" s="1"/>
  <c r="L206" i="40"/>
  <c r="Z206" i="40"/>
  <c r="K206" i="40" s="1"/>
  <c r="L73" i="40"/>
  <c r="Z73" i="40"/>
  <c r="K73" i="40" s="1"/>
  <c r="L209" i="40"/>
  <c r="Z209" i="40"/>
  <c r="K209" i="40" s="1"/>
  <c r="L69" i="40"/>
  <c r="Z69" i="40"/>
  <c r="K69" i="40" s="1"/>
  <c r="L213" i="40"/>
  <c r="Z213" i="40"/>
  <c r="K213" i="40" s="1"/>
  <c r="L103" i="40"/>
  <c r="Z103" i="40"/>
  <c r="K103" i="40" s="1"/>
  <c r="L171" i="40"/>
  <c r="Z171" i="40"/>
  <c r="K171" i="40" s="1"/>
  <c r="L107" i="40"/>
  <c r="Z107" i="40"/>
  <c r="K107" i="40" s="1"/>
  <c r="L218" i="40"/>
  <c r="Z218" i="40"/>
  <c r="K218" i="40" s="1"/>
  <c r="L191" i="40"/>
  <c r="Z191" i="40"/>
  <c r="K191" i="40" s="1"/>
  <c r="L189" i="40"/>
  <c r="Z189" i="40"/>
  <c r="K189" i="40" s="1"/>
  <c r="L76" i="40"/>
  <c r="Z76" i="40"/>
  <c r="K76" i="40" s="1"/>
  <c r="L84" i="40"/>
  <c r="Z84" i="40"/>
  <c r="K84" i="40" s="1"/>
  <c r="L148" i="40"/>
  <c r="Z148" i="40"/>
  <c r="K148" i="40" s="1"/>
  <c r="Y156" i="42"/>
  <c r="Y71" i="42"/>
  <c r="Y113" i="42"/>
  <c r="AH85" i="22"/>
  <c r="AH88" i="22"/>
  <c r="AH86" i="22"/>
  <c r="AH90" i="22"/>
  <c r="AH93" i="22"/>
  <c r="AH97" i="22"/>
  <c r="AH98" i="22"/>
  <c r="AH101" i="22"/>
  <c r="AH84" i="22"/>
  <c r="AH79" i="22"/>
  <c r="AH92" i="22"/>
  <c r="AH91" i="22"/>
  <c r="AH80" i="22"/>
  <c r="AH99" i="22"/>
  <c r="AH102" i="22"/>
  <c r="AH89" i="22"/>
  <c r="AH76" i="22"/>
  <c r="AH95" i="22"/>
  <c r="AH87" i="22"/>
  <c r="AH83" i="22"/>
  <c r="AH78" i="22"/>
  <c r="AH77" i="22"/>
  <c r="AH82" i="22"/>
  <c r="AH96" i="22"/>
  <c r="AH100" i="22"/>
  <c r="AH81" i="22"/>
  <c r="AH94" i="22"/>
  <c r="AI101" i="22"/>
  <c r="AI93" i="22"/>
  <c r="AI87" i="22"/>
  <c r="AI102" i="22"/>
  <c r="AI92" i="22"/>
  <c r="AI77" i="22"/>
  <c r="AI81" i="22"/>
  <c r="AI89" i="22"/>
  <c r="AI84" i="22"/>
  <c r="AI90" i="22"/>
  <c r="AI88" i="22"/>
  <c r="AI80" i="22"/>
  <c r="AI86" i="22"/>
  <c r="AI76" i="22"/>
  <c r="AI91" i="22"/>
  <c r="AI95" i="22"/>
  <c r="AI96" i="22"/>
  <c r="AI83" i="22"/>
  <c r="AI94" i="22"/>
  <c r="AI79" i="22"/>
  <c r="AI82" i="22"/>
  <c r="AI78" i="22"/>
  <c r="AI98" i="22"/>
  <c r="AI97" i="22"/>
  <c r="AI100" i="22"/>
  <c r="AI99" i="22"/>
  <c r="AI85" i="22"/>
  <c r="P122" i="40"/>
  <c r="N86" i="41"/>
  <c r="Q86" i="41" s="1"/>
  <c r="N129" i="41"/>
  <c r="Q129" i="41" s="1"/>
  <c r="N93" i="41"/>
  <c r="Q93" i="41" s="1"/>
  <c r="N122" i="41"/>
  <c r="Q122" i="41" s="1"/>
  <c r="P93" i="40"/>
  <c r="N128" i="41"/>
  <c r="Q128" i="41" s="1"/>
  <c r="P86" i="40"/>
  <c r="P129" i="40"/>
  <c r="Y84" i="42"/>
  <c r="Y186" i="42"/>
  <c r="Y116" i="42"/>
  <c r="N159" i="41"/>
  <c r="Q159" i="41" s="1"/>
  <c r="P179" i="40"/>
  <c r="N112" i="41"/>
  <c r="Q112" i="41" s="1"/>
  <c r="P222" i="40"/>
  <c r="N169" i="41"/>
  <c r="Q169" i="41" s="1"/>
  <c r="P92" i="40"/>
  <c r="N168" i="41"/>
  <c r="Q168" i="41" s="1"/>
  <c r="N224" i="41"/>
  <c r="Q224" i="41" s="1"/>
  <c r="N92" i="41"/>
  <c r="Q92" i="41" s="1"/>
  <c r="N165" i="41"/>
  <c r="Q165" i="41" s="1"/>
  <c r="N222" i="41"/>
  <c r="Q222" i="41" s="1"/>
  <c r="N151" i="41"/>
  <c r="Q151" i="41" s="1"/>
  <c r="N72" i="41"/>
  <c r="Q72" i="41" s="1"/>
  <c r="Y217" i="42"/>
  <c r="P77" i="40"/>
  <c r="P169" i="40"/>
  <c r="P69" i="40"/>
  <c r="Y140" i="42"/>
  <c r="P204" i="40"/>
  <c r="P151" i="40"/>
  <c r="Y201" i="42"/>
  <c r="N85" i="41"/>
  <c r="Q85" i="41" s="1"/>
  <c r="P200" i="40"/>
  <c r="Q200" i="40" s="1"/>
  <c r="P143" i="40"/>
  <c r="N208" i="41"/>
  <c r="Q208" i="41" s="1"/>
  <c r="P153" i="40"/>
  <c r="P128" i="40"/>
  <c r="N200" i="41"/>
  <c r="N206" i="41"/>
  <c r="Q206" i="41" s="1"/>
  <c r="P148" i="40"/>
  <c r="N216" i="41"/>
  <c r="Q216" i="41" s="1"/>
  <c r="N163" i="41"/>
  <c r="Q163" i="41" s="1"/>
  <c r="N82" i="41"/>
  <c r="Q82" i="41" s="1"/>
  <c r="N152" i="41"/>
  <c r="Q152" i="41" s="1"/>
  <c r="P206" i="40"/>
  <c r="N124" i="41"/>
  <c r="Q124" i="41" s="1"/>
  <c r="P132" i="40"/>
  <c r="P118" i="40"/>
  <c r="P152" i="40"/>
  <c r="N148" i="41"/>
  <c r="Q148" i="41" s="1"/>
  <c r="N143" i="41"/>
  <c r="Q143" i="41" s="1"/>
  <c r="P124" i="40"/>
  <c r="N119" i="41"/>
  <c r="Q119" i="41" s="1"/>
  <c r="P91" i="40"/>
  <c r="P159" i="40"/>
  <c r="P224" i="40"/>
  <c r="N77" i="41"/>
  <c r="Q77" i="41" s="1"/>
  <c r="N132" i="41"/>
  <c r="Q132" i="41" s="1"/>
  <c r="P165" i="40"/>
  <c r="P112" i="40"/>
  <c r="N203" i="41"/>
  <c r="Q203" i="41" s="1"/>
  <c r="P193" i="40"/>
  <c r="P168" i="40"/>
  <c r="P127" i="40"/>
  <c r="P72" i="40"/>
  <c r="N179" i="41"/>
  <c r="Q179" i="41" s="1"/>
  <c r="N69" i="41"/>
  <c r="Q69" i="41" s="1"/>
  <c r="Y73" i="42"/>
  <c r="P163" i="40"/>
  <c r="P82" i="40"/>
  <c r="P187" i="40"/>
  <c r="P208" i="40"/>
  <c r="P142" i="40"/>
  <c r="P119" i="40"/>
  <c r="N153" i="41"/>
  <c r="Q153" i="41" s="1"/>
  <c r="Y121" i="42"/>
  <c r="N150" i="41"/>
  <c r="Q150" i="41" s="1"/>
  <c r="Y218" i="42"/>
  <c r="N107" i="41"/>
  <c r="Q107" i="41" s="1"/>
  <c r="Y107" i="42"/>
  <c r="P216" i="40"/>
  <c r="Y160" i="42"/>
  <c r="P166" i="40"/>
  <c r="P199" i="40"/>
  <c r="N199" i="41"/>
  <c r="Q199" i="41" s="1"/>
  <c r="N181" i="41"/>
  <c r="Q181" i="41" s="1"/>
  <c r="Y94" i="42"/>
  <c r="P198" i="40"/>
  <c r="P223" i="40"/>
  <c r="P135" i="40"/>
  <c r="N170" i="41"/>
  <c r="Q170" i="41" s="1"/>
  <c r="N190" i="41"/>
  <c r="Q190" i="41" s="1"/>
  <c r="P88" i="40"/>
  <c r="N88" i="41"/>
  <c r="Q88" i="41" s="1"/>
  <c r="P154" i="40"/>
  <c r="P215" i="40"/>
  <c r="P85" i="40"/>
  <c r="P181" i="40"/>
  <c r="P173" i="40"/>
  <c r="N187" i="41"/>
  <c r="Q187" i="41" s="1"/>
  <c r="N201" i="41"/>
  <c r="Q201" i="41" s="1"/>
  <c r="Y171" i="42"/>
  <c r="P75" i="40"/>
  <c r="N135" i="41"/>
  <c r="Q135" i="41" s="1"/>
  <c r="N157" i="41"/>
  <c r="Q157" i="41" s="1"/>
  <c r="N104" i="41"/>
  <c r="Q104" i="41" s="1"/>
  <c r="P104" i="40"/>
  <c r="P186" i="40"/>
  <c r="Y75" i="42"/>
  <c r="P84" i="40"/>
  <c r="P160" i="40"/>
  <c r="P101" i="40"/>
  <c r="P174" i="40"/>
  <c r="N144" i="41"/>
  <c r="Q144" i="41" s="1"/>
  <c r="P114" i="40"/>
  <c r="N173" i="41"/>
  <c r="Q173" i="41" s="1"/>
  <c r="N94" i="41"/>
  <c r="Q94" i="41" s="1"/>
  <c r="P145" i="40"/>
  <c r="P170" i="40"/>
  <c r="N198" i="41"/>
  <c r="Q198" i="41" s="1"/>
  <c r="N174" i="41"/>
  <c r="Q174" i="41" s="1"/>
  <c r="N106" i="41"/>
  <c r="Q106" i="41" s="1"/>
  <c r="N155" i="41"/>
  <c r="Q155" i="41" s="1"/>
  <c r="P130" i="40"/>
  <c r="N105" i="41"/>
  <c r="Q105" i="41" s="1"/>
  <c r="N223" i="41"/>
  <c r="Q223" i="41" s="1"/>
  <c r="N75" i="41"/>
  <c r="Q75" i="41" s="1"/>
  <c r="P144" i="40"/>
  <c r="N98" i="41"/>
  <c r="Q98" i="41" s="1"/>
  <c r="N202" i="41"/>
  <c r="Q202" i="41" s="1"/>
  <c r="Y70" i="42"/>
  <c r="P107" i="40"/>
  <c r="N215" i="41"/>
  <c r="Q215" i="41" s="1"/>
  <c r="N114" i="41"/>
  <c r="Q114" i="41" s="1"/>
  <c r="P100" i="40"/>
  <c r="P94" i="40"/>
  <c r="N204" i="41"/>
  <c r="Q204" i="41" s="1"/>
  <c r="N111" i="41"/>
  <c r="Q111" i="41" s="1"/>
  <c r="Y203" i="42"/>
  <c r="N130" i="41"/>
  <c r="Q130" i="41" s="1"/>
  <c r="P190" i="40"/>
  <c r="N166" i="41"/>
  <c r="Q166" i="41" s="1"/>
  <c r="P202" i="40"/>
  <c r="P183" i="40"/>
  <c r="P218" i="40"/>
  <c r="P157" i="40"/>
  <c r="N84" i="41"/>
  <c r="Q84" i="41" s="1"/>
  <c r="N160" i="41"/>
  <c r="Q160" i="41" s="1"/>
  <c r="N78" i="41"/>
  <c r="Q78" i="41" s="1"/>
  <c r="Y192" i="42"/>
  <c r="P155" i="40"/>
  <c r="N171" i="41"/>
  <c r="Q171" i="41" s="1"/>
  <c r="N127" i="41"/>
  <c r="Q127" i="41" s="1"/>
  <c r="N115" i="41"/>
  <c r="Q115" i="41" s="1"/>
  <c r="Y208" i="42"/>
  <c r="P96" i="40"/>
  <c r="P212" i="40"/>
  <c r="Y144" i="42"/>
  <c r="Y210" i="42"/>
  <c r="Y105" i="42"/>
  <c r="N142" i="41"/>
  <c r="Q142" i="41" s="1"/>
  <c r="Y139" i="42"/>
  <c r="N218" i="41"/>
  <c r="Q218" i="41" s="1"/>
  <c r="P205" i="40"/>
  <c r="P134" i="40"/>
  <c r="P115" i="40"/>
  <c r="Y129" i="42"/>
  <c r="Y187" i="42"/>
  <c r="P125" i="40"/>
  <c r="P171" i="40"/>
  <c r="N96" i="41"/>
  <c r="Q96" i="41" s="1"/>
  <c r="Y123" i="42"/>
  <c r="N212" i="41"/>
  <c r="Q212" i="41" s="1"/>
  <c r="P195" i="40"/>
  <c r="N205" i="41"/>
  <c r="Q205" i="41" s="1"/>
  <c r="N188" i="41"/>
  <c r="Q188" i="41" s="1"/>
  <c r="N192" i="41"/>
  <c r="Q192" i="41" s="1"/>
  <c r="Y214" i="42"/>
  <c r="P78" i="40"/>
  <c r="N141" i="41"/>
  <c r="Q141" i="41" s="1"/>
  <c r="P162" i="40"/>
  <c r="N219" i="41"/>
  <c r="Q219" i="41" s="1"/>
  <c r="N133" i="41"/>
  <c r="Q133" i="41" s="1"/>
  <c r="P207" i="40"/>
  <c r="N189" i="41"/>
  <c r="Q189" i="41" s="1"/>
  <c r="N108" i="41"/>
  <c r="Q108" i="41" s="1"/>
  <c r="N147" i="41"/>
  <c r="Q147" i="41" s="1"/>
  <c r="P108" i="40"/>
  <c r="N113" i="41"/>
  <c r="Q113" i="41" s="1"/>
  <c r="N183" i="41"/>
  <c r="Q183" i="41" s="1"/>
  <c r="N101" i="41"/>
  <c r="Q101" i="41" s="1"/>
  <c r="N99" i="41"/>
  <c r="Q99" i="41" s="1"/>
  <c r="N211" i="41"/>
  <c r="Q211" i="41" s="1"/>
  <c r="P133" i="40"/>
  <c r="N89" i="41"/>
  <c r="Q89" i="41" s="1"/>
  <c r="P175" i="40"/>
  <c r="P185" i="40"/>
  <c r="N110" i="41"/>
  <c r="Q110" i="41" s="1"/>
  <c r="P178" i="40"/>
  <c r="N149" i="41"/>
  <c r="Q149" i="41" s="1"/>
  <c r="P192" i="40"/>
  <c r="P113" i="40"/>
  <c r="Y78" i="42"/>
  <c r="N81" i="41"/>
  <c r="Q81" i="41" s="1"/>
  <c r="N158" i="41"/>
  <c r="Q158" i="41" s="1"/>
  <c r="N162" i="41"/>
  <c r="Q162" i="41" s="1"/>
  <c r="N207" i="41"/>
  <c r="Q207" i="41" s="1"/>
  <c r="P189" i="40"/>
  <c r="Y128" i="42"/>
  <c r="Y138" i="42"/>
  <c r="P111" i="40"/>
  <c r="N175" i="41"/>
  <c r="Q175" i="41" s="1"/>
  <c r="P141" i="40"/>
  <c r="Y154" i="42"/>
  <c r="P219" i="40"/>
  <c r="N178" i="41"/>
  <c r="Q178" i="41" s="1"/>
  <c r="N118" i="41"/>
  <c r="Q118" i="41" s="1"/>
  <c r="P81" i="40"/>
  <c r="P123" i="40"/>
  <c r="N109" i="41"/>
  <c r="Q109" i="41" s="1"/>
  <c r="N196" i="41"/>
  <c r="Q196" i="41" s="1"/>
  <c r="N117" i="41"/>
  <c r="Q117" i="41" s="1"/>
  <c r="Y122" i="42"/>
  <c r="N123" i="41"/>
  <c r="Q123" i="41" s="1"/>
  <c r="Y134" i="42"/>
  <c r="N79" i="41"/>
  <c r="Q79" i="41" s="1"/>
  <c r="N209" i="41"/>
  <c r="Q209" i="41" s="1"/>
  <c r="N102" i="41"/>
  <c r="Q102" i="41" s="1"/>
  <c r="P196" i="40"/>
  <c r="P161" i="40"/>
  <c r="P164" i="40"/>
  <c r="P110" i="40"/>
  <c r="N191" i="41"/>
  <c r="Q191" i="41" s="1"/>
  <c r="N125" i="41"/>
  <c r="Q125" i="41" s="1"/>
  <c r="N167" i="41"/>
  <c r="Q167" i="41" s="1"/>
  <c r="N91" i="41"/>
  <c r="Q91" i="41" s="1"/>
  <c r="N154" i="41"/>
  <c r="Q154" i="41" s="1"/>
  <c r="N164" i="41"/>
  <c r="Q164" i="41" s="1"/>
  <c r="N100" i="41"/>
  <c r="Q100" i="41" s="1"/>
  <c r="P167" i="40"/>
  <c r="P203" i="40"/>
  <c r="N186" i="41"/>
  <c r="Q186" i="41" s="1"/>
  <c r="P209" i="40"/>
  <c r="N193" i="41"/>
  <c r="Q193" i="41" s="1"/>
  <c r="P102" i="40"/>
  <c r="P150" i="40"/>
  <c r="P217" i="40"/>
  <c r="P116" i="40"/>
  <c r="N134" i="41"/>
  <c r="Q134" i="41" s="1"/>
  <c r="Y147" i="42"/>
  <c r="N145" i="41"/>
  <c r="Q145" i="41" s="1"/>
  <c r="P201" i="40"/>
  <c r="P106" i="40"/>
  <c r="Y202" i="42"/>
  <c r="P105" i="40"/>
  <c r="P98" i="40"/>
  <c r="P79" i="40"/>
  <c r="N195" i="41"/>
  <c r="Q195" i="41" s="1"/>
  <c r="P89" i="40"/>
  <c r="P147" i="40"/>
  <c r="P109" i="40"/>
  <c r="P149" i="40"/>
  <c r="Y153" i="42"/>
  <c r="P158" i="40"/>
  <c r="Y170" i="42"/>
  <c r="Y93" i="42"/>
  <c r="N161" i="41"/>
  <c r="Q161" i="41" s="1"/>
  <c r="P188" i="40"/>
  <c r="Y137" i="42"/>
  <c r="N185" i="41"/>
  <c r="Q185" i="41" s="1"/>
  <c r="P117" i="40"/>
  <c r="P191" i="40"/>
  <c r="P99" i="40"/>
  <c r="Y124" i="42"/>
  <c r="P211" i="40"/>
  <c r="Y89" i="42"/>
  <c r="P87" i="40"/>
  <c r="N131" i="41"/>
  <c r="Q131" i="41" s="1"/>
  <c r="N213" i="41"/>
  <c r="Q213" i="41" s="1"/>
  <c r="N74" i="41"/>
  <c r="Q74" i="41" s="1"/>
  <c r="P221" i="40"/>
  <c r="N139" i="41"/>
  <c r="Q139" i="41" s="1"/>
  <c r="N217" i="41"/>
  <c r="Q217" i="41" s="1"/>
  <c r="N116" i="41"/>
  <c r="Q116" i="41" s="1"/>
  <c r="Y88" i="42"/>
  <c r="N172" i="41"/>
  <c r="Q172" i="41" s="1"/>
  <c r="N95" i="41"/>
  <c r="Q95" i="41" s="1"/>
  <c r="N180" i="41"/>
  <c r="Q180" i="41" s="1"/>
  <c r="Y185" i="42"/>
  <c r="N146" i="41"/>
  <c r="Q146" i="41" s="1"/>
  <c r="N83" i="41"/>
  <c r="Q83" i="41" s="1"/>
  <c r="N140" i="41"/>
  <c r="Q140" i="41" s="1"/>
  <c r="P76" i="40"/>
  <c r="N177" i="41"/>
  <c r="Q177" i="41" s="1"/>
  <c r="Y219" i="42"/>
  <c r="N121" i="41"/>
  <c r="Q121" i="41" s="1"/>
  <c r="P220" i="40"/>
  <c r="Y145" i="42"/>
  <c r="P83" i="40"/>
  <c r="P156" i="40"/>
  <c r="P121" i="40"/>
  <c r="N220" i="41"/>
  <c r="Q220" i="41" s="1"/>
  <c r="Y91" i="42"/>
  <c r="P139" i="40"/>
  <c r="Y136" i="42"/>
  <c r="Y98" i="42"/>
  <c r="N156" i="41"/>
  <c r="Q156" i="41" s="1"/>
  <c r="N138" i="41"/>
  <c r="Q138" i="41" s="1"/>
  <c r="P146" i="40"/>
  <c r="P138" i="40"/>
  <c r="N221" i="41"/>
  <c r="Q221" i="41" s="1"/>
  <c r="P131" i="40"/>
  <c r="P213" i="40"/>
  <c r="P74" i="40"/>
  <c r="P177" i="40"/>
  <c r="P97" i="40"/>
  <c r="N87" i="41"/>
  <c r="Q87" i="41" s="1"/>
  <c r="N97" i="41"/>
  <c r="Q97" i="41" s="1"/>
  <c r="P95" i="40"/>
  <c r="N76" i="41"/>
  <c r="Q76" i="41" s="1"/>
  <c r="Y195" i="42"/>
  <c r="N73" i="41"/>
  <c r="Q73" i="41" s="1"/>
  <c r="P73" i="40"/>
  <c r="P180" i="40"/>
  <c r="Y155" i="42"/>
  <c r="N182" i="41"/>
  <c r="Q182" i="41" s="1"/>
  <c r="Y169" i="42"/>
  <c r="P140" i="40"/>
  <c r="P172" i="40"/>
  <c r="P182" i="40"/>
  <c r="N176" i="42"/>
  <c r="Q176" i="42" s="1"/>
  <c r="P176" i="41"/>
  <c r="P37" i="40"/>
  <c r="N37" i="41"/>
  <c r="Q37" i="41" s="1"/>
  <c r="N137" i="42"/>
  <c r="Q137" i="42" s="1"/>
  <c r="P137" i="41"/>
  <c r="P80" i="41"/>
  <c r="N80" i="42"/>
  <c r="Q80" i="42" s="1"/>
  <c r="Y49" i="42"/>
  <c r="Y41" i="42"/>
  <c r="Y59" i="42"/>
  <c r="P68" i="40"/>
  <c r="N68" i="41"/>
  <c r="Q68" i="41" s="1"/>
  <c r="Y63" i="42"/>
  <c r="P42" i="40"/>
  <c r="N42" i="41"/>
  <c r="Q42" i="41" s="1"/>
  <c r="Y50" i="42"/>
  <c r="Y55" i="42"/>
  <c r="Y60" i="42"/>
  <c r="Y64" i="42"/>
  <c r="N47" i="41"/>
  <c r="Q47" i="41" s="1"/>
  <c r="P47" i="40"/>
  <c r="Y44" i="42"/>
  <c r="N55" i="41"/>
  <c r="Q55" i="41" s="1"/>
  <c r="P55" i="40"/>
  <c r="N63" i="41"/>
  <c r="Q63" i="41" s="1"/>
  <c r="P63" i="40"/>
  <c r="Y57" i="42"/>
  <c r="Y43" i="42"/>
  <c r="P51" i="40"/>
  <c r="N51" i="41"/>
  <c r="Q51" i="41" s="1"/>
  <c r="Y62" i="42"/>
  <c r="P46" i="40"/>
  <c r="N46" i="41"/>
  <c r="Q46" i="41" s="1"/>
  <c r="Y52" i="42"/>
  <c r="N65" i="41"/>
  <c r="Q65" i="41" s="1"/>
  <c r="P65" i="40"/>
  <c r="P41" i="40"/>
  <c r="N41" i="41"/>
  <c r="Q41" i="41" s="1"/>
  <c r="P136" i="41"/>
  <c r="N136" i="42"/>
  <c r="Q136" i="42" s="1"/>
  <c r="P59" i="40"/>
  <c r="N59" i="41"/>
  <c r="Q59" i="41" s="1"/>
  <c r="Y40" i="42"/>
  <c r="Y45" i="42"/>
  <c r="N52" i="41"/>
  <c r="Q52" i="41" s="1"/>
  <c r="P52" i="40"/>
  <c r="P126" i="41"/>
  <c r="N126" i="42"/>
  <c r="Q126" i="42" s="1"/>
  <c r="N210" i="42"/>
  <c r="Q210" i="42" s="1"/>
  <c r="P210" i="41"/>
  <c r="P67" i="40"/>
  <c r="N67" i="41"/>
  <c r="Q67" i="41" s="1"/>
  <c r="N60" i="41"/>
  <c r="Q60" i="41" s="1"/>
  <c r="P60" i="40"/>
  <c r="N56" i="41"/>
  <c r="Q56" i="41" s="1"/>
  <c r="P56" i="40"/>
  <c r="N197" i="42"/>
  <c r="Q197" i="42" s="1"/>
  <c r="P197" i="41"/>
  <c r="N120" i="42"/>
  <c r="Q120" i="42" s="1"/>
  <c r="P120" i="41"/>
  <c r="P49" i="40"/>
  <c r="N49" i="41"/>
  <c r="Q49" i="41" s="1"/>
  <c r="N64" i="41"/>
  <c r="Q64" i="41" s="1"/>
  <c r="P64" i="40"/>
  <c r="P66" i="40"/>
  <c r="N66" i="41"/>
  <c r="Q66" i="41" s="1"/>
  <c r="Y65" i="42"/>
  <c r="Y58" i="42"/>
  <c r="P194" i="41"/>
  <c r="N194" i="42"/>
  <c r="Q194" i="42" s="1"/>
  <c r="N43" i="41"/>
  <c r="Q43" i="41" s="1"/>
  <c r="P43" i="40"/>
  <c r="N50" i="41"/>
  <c r="Q50" i="41" s="1"/>
  <c r="P50" i="40"/>
  <c r="Y42" i="42"/>
  <c r="N54" i="41"/>
  <c r="Q54" i="41" s="1"/>
  <c r="P54" i="40"/>
  <c r="P53" i="40"/>
  <c r="N53" i="41"/>
  <c r="Q53" i="41" s="1"/>
  <c r="N48" i="41"/>
  <c r="Q48" i="41" s="1"/>
  <c r="P48" i="40"/>
  <c r="N103" i="42" l="1"/>
  <c r="Q103" i="42" s="1"/>
  <c r="P103" i="41"/>
  <c r="P214" i="41"/>
  <c r="Y193" i="42"/>
  <c r="Y189" i="42"/>
  <c r="Y111" i="42"/>
  <c r="Y222" i="42"/>
  <c r="Y163" i="42"/>
  <c r="Y118" i="42"/>
  <c r="Y114" i="42"/>
  <c r="Y204" i="42"/>
  <c r="Y51" i="42"/>
  <c r="Y56" i="42"/>
  <c r="Y66" i="42"/>
  <c r="Y110" i="42"/>
  <c r="Y161" i="42"/>
  <c r="Y209" i="42"/>
  <c r="Y148" i="42"/>
  <c r="Y130" i="42"/>
  <c r="Y206" i="42"/>
  <c r="Y213" i="42"/>
  <c r="Y47" i="42"/>
  <c r="Y182" i="42"/>
  <c r="Y96" i="42"/>
  <c r="Y216" i="42"/>
  <c r="Y80" i="42"/>
  <c r="Y166" i="42"/>
  <c r="Y197" i="42"/>
  <c r="Y188" i="42"/>
  <c r="Y103" i="42"/>
  <c r="Y150" i="42"/>
  <c r="Y87" i="42"/>
  <c r="Y102" i="42"/>
  <c r="Y181" i="42"/>
  <c r="Y211" i="42"/>
  <c r="Y120" i="42"/>
  <c r="Y146" i="42"/>
  <c r="Y165" i="42"/>
  <c r="Y149" i="42"/>
  <c r="Y135" i="42"/>
  <c r="Y174" i="42"/>
  <c r="Y54" i="42"/>
  <c r="Y220" i="42"/>
  <c r="Y92" i="42"/>
  <c r="Y132" i="42"/>
  <c r="Y168" i="42"/>
  <c r="Y95" i="42"/>
  <c r="Y172" i="42"/>
  <c r="Y112" i="42"/>
  <c r="Y108" i="42"/>
  <c r="Y79" i="42"/>
  <c r="Y68" i="42"/>
  <c r="Y46" i="42"/>
  <c r="Y106" i="42"/>
  <c r="Y119" i="42"/>
  <c r="Y162" i="42"/>
  <c r="Y99" i="42"/>
  <c r="Y125" i="42"/>
  <c r="Y38" i="42"/>
  <c r="Y190" i="42"/>
  <c r="Y167" i="42"/>
  <c r="Y117" i="42"/>
  <c r="Y180" i="42"/>
  <c r="Y69" i="42"/>
  <c r="Y37" i="42"/>
  <c r="Y131" i="42"/>
  <c r="Y83" i="42"/>
  <c r="Y176" i="42"/>
  <c r="Y175" i="42"/>
  <c r="Y82" i="42"/>
  <c r="Y215" i="42"/>
  <c r="Y72" i="42"/>
  <c r="Y212" i="42"/>
  <c r="Y199" i="42"/>
  <c r="Y115" i="42"/>
  <c r="Y101" i="42"/>
  <c r="Y207" i="42"/>
  <c r="Y53" i="42"/>
  <c r="Y179" i="42"/>
  <c r="Y127" i="42"/>
  <c r="Y177" i="42"/>
  <c r="Y126" i="42"/>
  <c r="Y183" i="42"/>
  <c r="Y158" i="42"/>
  <c r="Y133" i="42"/>
  <c r="Y151" i="42"/>
  <c r="Y86" i="42"/>
  <c r="Y90" i="42"/>
  <c r="Y100" i="42"/>
  <c r="Y48" i="42"/>
  <c r="Y196" i="42"/>
  <c r="Y152" i="42"/>
  <c r="Y109" i="42"/>
  <c r="Y67" i="42"/>
  <c r="Y61" i="42"/>
  <c r="Y39" i="42"/>
  <c r="Y77" i="42"/>
  <c r="Y224" i="42"/>
  <c r="Y198" i="42"/>
  <c r="Y157" i="42"/>
  <c r="Y178" i="42"/>
  <c r="Y159" i="42"/>
  <c r="Y194" i="42"/>
  <c r="Y173" i="42"/>
  <c r="Y81" i="42"/>
  <c r="Y221" i="42"/>
  <c r="Y74" i="42"/>
  <c r="Y141" i="42"/>
  <c r="Y200" i="42"/>
  <c r="Y191" i="42"/>
  <c r="Y142" i="42"/>
  <c r="Y104" i="42"/>
  <c r="Y143" i="42"/>
  <c r="Y76" i="42"/>
  <c r="Y205" i="42"/>
  <c r="Z97" i="41"/>
  <c r="K97" i="41" s="1"/>
  <c r="Y223" i="42"/>
  <c r="Z184" i="41"/>
  <c r="K184" i="41" s="1"/>
  <c r="L85" i="41"/>
  <c r="Z164" i="41"/>
  <c r="K164" i="41" s="1"/>
  <c r="Y156" i="43"/>
  <c r="Y97" i="42"/>
  <c r="Z97" i="42" s="1"/>
  <c r="K97" i="42" s="1"/>
  <c r="Y85" i="42"/>
  <c r="L85" i="42" s="1"/>
  <c r="Y164" i="42"/>
  <c r="Z164" i="42" s="1"/>
  <c r="K164" i="42" s="1"/>
  <c r="Y184" i="42"/>
  <c r="L184" i="42" s="1"/>
  <c r="N184" i="42"/>
  <c r="Q184" i="42" s="1"/>
  <c r="P184" i="41"/>
  <c r="N90" i="42"/>
  <c r="Q90" i="42" s="1"/>
  <c r="P90" i="41"/>
  <c r="N214" i="42"/>
  <c r="Q214" i="42" s="1"/>
  <c r="L156" i="42"/>
  <c r="Z156" i="42"/>
  <c r="K156" i="42" s="1"/>
  <c r="L39" i="41"/>
  <c r="Z39" i="41"/>
  <c r="K39" i="41" s="1"/>
  <c r="L45" i="41"/>
  <c r="Z45" i="41"/>
  <c r="K45" i="41" s="1"/>
  <c r="L46" i="41"/>
  <c r="Z46" i="41"/>
  <c r="K46" i="41" s="1"/>
  <c r="L59" i="41"/>
  <c r="Z59" i="41"/>
  <c r="K59" i="41" s="1"/>
  <c r="L175" i="41"/>
  <c r="Z175" i="41"/>
  <c r="K175" i="41" s="1"/>
  <c r="L221" i="41"/>
  <c r="Z221" i="41"/>
  <c r="K221" i="41" s="1"/>
  <c r="L207" i="41"/>
  <c r="Z207" i="41"/>
  <c r="K207" i="41" s="1"/>
  <c r="L80" i="41"/>
  <c r="Z80" i="41"/>
  <c r="K80" i="41" s="1"/>
  <c r="L99" i="41"/>
  <c r="Z99" i="41"/>
  <c r="K99" i="41" s="1"/>
  <c r="L104" i="41"/>
  <c r="Z104" i="41"/>
  <c r="K104" i="41" s="1"/>
  <c r="L154" i="41"/>
  <c r="Z154" i="41"/>
  <c r="K154" i="41" s="1"/>
  <c r="L198" i="41"/>
  <c r="Z198" i="41"/>
  <c r="K198" i="41" s="1"/>
  <c r="L123" i="41"/>
  <c r="Z123" i="41"/>
  <c r="K123" i="41" s="1"/>
  <c r="L87" i="41"/>
  <c r="Z87" i="41"/>
  <c r="K87" i="41" s="1"/>
  <c r="L204" i="41"/>
  <c r="Z204" i="41"/>
  <c r="K204" i="41" s="1"/>
  <c r="L163" i="41"/>
  <c r="Z163" i="41"/>
  <c r="K163" i="41" s="1"/>
  <c r="L117" i="41"/>
  <c r="Z117" i="41"/>
  <c r="K117" i="41" s="1"/>
  <c r="L203" i="41"/>
  <c r="Z203" i="41"/>
  <c r="K203" i="41" s="1"/>
  <c r="L182" i="41"/>
  <c r="Z182" i="41"/>
  <c r="K182" i="41" s="1"/>
  <c r="L209" i="41"/>
  <c r="Z209" i="41"/>
  <c r="K209" i="41" s="1"/>
  <c r="L143" i="41"/>
  <c r="Z143" i="41"/>
  <c r="K143" i="41" s="1"/>
  <c r="L115" i="41"/>
  <c r="Z115" i="41"/>
  <c r="K115" i="41" s="1"/>
  <c r="L172" i="41"/>
  <c r="Z172" i="41"/>
  <c r="K172" i="41" s="1"/>
  <c r="L174" i="41"/>
  <c r="Z174" i="41"/>
  <c r="K174" i="41" s="1"/>
  <c r="L191" i="41"/>
  <c r="Z191" i="41"/>
  <c r="K191" i="41" s="1"/>
  <c r="L199" i="41"/>
  <c r="Z199" i="41"/>
  <c r="K199" i="41" s="1"/>
  <c r="L116" i="41"/>
  <c r="Z116" i="41"/>
  <c r="K116" i="41" s="1"/>
  <c r="L84" i="41"/>
  <c r="Z84" i="41"/>
  <c r="K84" i="41" s="1"/>
  <c r="L38" i="41"/>
  <c r="Z38" i="41"/>
  <c r="K38" i="41" s="1"/>
  <c r="L52" i="41"/>
  <c r="Z52" i="41"/>
  <c r="K52" i="41" s="1"/>
  <c r="L68" i="41"/>
  <c r="Z68" i="41"/>
  <c r="K68" i="41" s="1"/>
  <c r="L63" i="41"/>
  <c r="Z63" i="41"/>
  <c r="K63" i="41" s="1"/>
  <c r="L53" i="41"/>
  <c r="Z53" i="41"/>
  <c r="K53" i="41" s="1"/>
  <c r="L165" i="41"/>
  <c r="Z165" i="41"/>
  <c r="K165" i="41" s="1"/>
  <c r="L51" i="41"/>
  <c r="Z51" i="41"/>
  <c r="K51" i="41" s="1"/>
  <c r="L47" i="41"/>
  <c r="Z47" i="41"/>
  <c r="K47" i="41" s="1"/>
  <c r="L66" i="41"/>
  <c r="Z66" i="41"/>
  <c r="K66" i="41" s="1"/>
  <c r="L57" i="41"/>
  <c r="Z57" i="41"/>
  <c r="K57" i="41" s="1"/>
  <c r="L50" i="41"/>
  <c r="Z50" i="41"/>
  <c r="K50" i="41" s="1"/>
  <c r="L54" i="41"/>
  <c r="Z54" i="41"/>
  <c r="K54" i="41" s="1"/>
  <c r="L48" i="41"/>
  <c r="Z48" i="41"/>
  <c r="K48" i="41" s="1"/>
  <c r="L155" i="41"/>
  <c r="Z155" i="41"/>
  <c r="K155" i="41" s="1"/>
  <c r="L195" i="41"/>
  <c r="Z195" i="41"/>
  <c r="K195" i="41" s="1"/>
  <c r="L159" i="41"/>
  <c r="Z159" i="41"/>
  <c r="K159" i="41" s="1"/>
  <c r="L119" i="41"/>
  <c r="Z119" i="41"/>
  <c r="K119" i="41" s="1"/>
  <c r="L136" i="41"/>
  <c r="Z136" i="41"/>
  <c r="K136" i="41" s="1"/>
  <c r="L185" i="41"/>
  <c r="Z185" i="41"/>
  <c r="K185" i="41" s="1"/>
  <c r="L158" i="41"/>
  <c r="Z158" i="41"/>
  <c r="K158" i="41" s="1"/>
  <c r="L89" i="41"/>
  <c r="Z89" i="41"/>
  <c r="K89" i="41" s="1"/>
  <c r="L126" i="41"/>
  <c r="Z126" i="41"/>
  <c r="K126" i="41" s="1"/>
  <c r="L211" i="41"/>
  <c r="Z211" i="41"/>
  <c r="K211" i="41" s="1"/>
  <c r="L147" i="41"/>
  <c r="Z147" i="41"/>
  <c r="K147" i="41" s="1"/>
  <c r="L135" i="41"/>
  <c r="Z135" i="41"/>
  <c r="K135" i="41" s="1"/>
  <c r="L150" i="41"/>
  <c r="Z150" i="41"/>
  <c r="K150" i="41" s="1"/>
  <c r="L134" i="41"/>
  <c r="Z134" i="41"/>
  <c r="K134" i="41" s="1"/>
  <c r="L178" i="41"/>
  <c r="Z178" i="41"/>
  <c r="K178" i="41" s="1"/>
  <c r="L65" i="41"/>
  <c r="Z65" i="41"/>
  <c r="K65" i="41" s="1"/>
  <c r="L40" i="41"/>
  <c r="Z40" i="41"/>
  <c r="K40" i="41" s="1"/>
  <c r="L67" i="41"/>
  <c r="Z67" i="41"/>
  <c r="K67" i="41" s="1"/>
  <c r="L62" i="41"/>
  <c r="Z62" i="41"/>
  <c r="K62" i="41" s="1"/>
  <c r="L44" i="41"/>
  <c r="Z44" i="41"/>
  <c r="K44" i="41" s="1"/>
  <c r="L55" i="41"/>
  <c r="Z55" i="41"/>
  <c r="K55" i="41" s="1"/>
  <c r="L49" i="41"/>
  <c r="Z49" i="41"/>
  <c r="K49" i="41" s="1"/>
  <c r="L37" i="41"/>
  <c r="Z37" i="41"/>
  <c r="K37" i="41" s="1"/>
  <c r="L77" i="41"/>
  <c r="Z77" i="41"/>
  <c r="K77" i="41" s="1"/>
  <c r="L157" i="41"/>
  <c r="Z157" i="41"/>
  <c r="K157" i="41" s="1"/>
  <c r="L91" i="41"/>
  <c r="Z91" i="41"/>
  <c r="K91" i="41" s="1"/>
  <c r="L111" i="41"/>
  <c r="Z111" i="41"/>
  <c r="K111" i="41" s="1"/>
  <c r="L88" i="41"/>
  <c r="Z88" i="41"/>
  <c r="K88" i="41" s="1"/>
  <c r="L112" i="41"/>
  <c r="Z112" i="41"/>
  <c r="K112" i="41" s="1"/>
  <c r="L124" i="41"/>
  <c r="Z124" i="41"/>
  <c r="K124" i="41" s="1"/>
  <c r="L106" i="41"/>
  <c r="Z106" i="41"/>
  <c r="K106" i="41" s="1"/>
  <c r="L93" i="41"/>
  <c r="Z93" i="41"/>
  <c r="K93" i="41" s="1"/>
  <c r="L153" i="41"/>
  <c r="Z153" i="41"/>
  <c r="K153" i="41" s="1"/>
  <c r="L220" i="41"/>
  <c r="Z220" i="41"/>
  <c r="K220" i="41" s="1"/>
  <c r="L110" i="41"/>
  <c r="Z110" i="41"/>
  <c r="K110" i="41" s="1"/>
  <c r="L82" i="41"/>
  <c r="Z82" i="41"/>
  <c r="K82" i="41" s="1"/>
  <c r="L129" i="41"/>
  <c r="Z129" i="41"/>
  <c r="K129" i="41" s="1"/>
  <c r="L167" i="41"/>
  <c r="Z167" i="41"/>
  <c r="K167" i="41" s="1"/>
  <c r="L139" i="41"/>
  <c r="Z139" i="41"/>
  <c r="K139" i="41" s="1"/>
  <c r="L105" i="41"/>
  <c r="Z105" i="41"/>
  <c r="K105" i="41" s="1"/>
  <c r="L144" i="41"/>
  <c r="Z144" i="41"/>
  <c r="K144" i="41" s="1"/>
  <c r="L161" i="41"/>
  <c r="Z161" i="41"/>
  <c r="K161" i="41" s="1"/>
  <c r="L127" i="41"/>
  <c r="Z127" i="41"/>
  <c r="K127" i="41" s="1"/>
  <c r="L72" i="41"/>
  <c r="Z72" i="41"/>
  <c r="K72" i="41" s="1"/>
  <c r="L151" i="41"/>
  <c r="Z151" i="41"/>
  <c r="K151" i="41" s="1"/>
  <c r="L75" i="41"/>
  <c r="Z75" i="41"/>
  <c r="K75" i="41" s="1"/>
  <c r="L118" i="41"/>
  <c r="Z118" i="41"/>
  <c r="K118" i="41" s="1"/>
  <c r="L213" i="41"/>
  <c r="Z213" i="41"/>
  <c r="K213" i="41" s="1"/>
  <c r="L188" i="41"/>
  <c r="Z188" i="41"/>
  <c r="K188" i="41" s="1"/>
  <c r="L218" i="41"/>
  <c r="Z218" i="41"/>
  <c r="K218" i="41" s="1"/>
  <c r="L108" i="41"/>
  <c r="Z108" i="41"/>
  <c r="K108" i="41" s="1"/>
  <c r="L76" i="41"/>
  <c r="Z76" i="41"/>
  <c r="K76" i="41" s="1"/>
  <c r="L86" i="41"/>
  <c r="Z86" i="41"/>
  <c r="K86" i="41" s="1"/>
  <c r="L130" i="41"/>
  <c r="Z130" i="41"/>
  <c r="K130" i="41" s="1"/>
  <c r="L95" i="41"/>
  <c r="Z95" i="41"/>
  <c r="K95" i="41" s="1"/>
  <c r="L216" i="41"/>
  <c r="Z216" i="41"/>
  <c r="K216" i="41" s="1"/>
  <c r="L212" i="41"/>
  <c r="Z212" i="41"/>
  <c r="K212" i="41" s="1"/>
  <c r="L148" i="41"/>
  <c r="Z148" i="41"/>
  <c r="K148" i="41" s="1"/>
  <c r="L113" i="41"/>
  <c r="Z113" i="41"/>
  <c r="K113" i="41" s="1"/>
  <c r="L71" i="41"/>
  <c r="Z71" i="41"/>
  <c r="K71" i="41" s="1"/>
  <c r="L196" i="41"/>
  <c r="Z196" i="41"/>
  <c r="K196" i="41" s="1"/>
  <c r="L141" i="41"/>
  <c r="Z141" i="41"/>
  <c r="K141" i="41" s="1"/>
  <c r="L166" i="41"/>
  <c r="Z166" i="41"/>
  <c r="K166" i="41" s="1"/>
  <c r="L70" i="41"/>
  <c r="Z70" i="41"/>
  <c r="K70" i="41" s="1"/>
  <c r="L69" i="41"/>
  <c r="Z69" i="41"/>
  <c r="K69" i="41" s="1"/>
  <c r="L107" i="41"/>
  <c r="Z107" i="41"/>
  <c r="K107" i="41" s="1"/>
  <c r="L179" i="41"/>
  <c r="Z179" i="41"/>
  <c r="K179" i="41" s="1"/>
  <c r="L60" i="41"/>
  <c r="Z60" i="41"/>
  <c r="K60" i="41" s="1"/>
  <c r="L219" i="41"/>
  <c r="Z219" i="41"/>
  <c r="K219" i="41" s="1"/>
  <c r="L170" i="41"/>
  <c r="Z170" i="41"/>
  <c r="K170" i="41" s="1"/>
  <c r="L202" i="41"/>
  <c r="Z202" i="41"/>
  <c r="K202" i="41" s="1"/>
  <c r="L222" i="41"/>
  <c r="Z222" i="41"/>
  <c r="K222" i="41" s="1"/>
  <c r="L122" i="41"/>
  <c r="Z122" i="41"/>
  <c r="K122" i="41" s="1"/>
  <c r="L152" i="41"/>
  <c r="Z152" i="41"/>
  <c r="K152" i="41" s="1"/>
  <c r="L78" i="41"/>
  <c r="Z78" i="41"/>
  <c r="K78" i="41" s="1"/>
  <c r="L74" i="41"/>
  <c r="Z74" i="41"/>
  <c r="K74" i="41" s="1"/>
  <c r="L193" i="41"/>
  <c r="Z193" i="41"/>
  <c r="K193" i="41" s="1"/>
  <c r="L214" i="41"/>
  <c r="Z214" i="41"/>
  <c r="K214" i="41" s="1"/>
  <c r="L187" i="41"/>
  <c r="Z187" i="41"/>
  <c r="K187" i="41" s="1"/>
  <c r="L210" i="41"/>
  <c r="Z210" i="41"/>
  <c r="K210" i="41" s="1"/>
  <c r="L181" i="41"/>
  <c r="Z181" i="41"/>
  <c r="K181" i="41" s="1"/>
  <c r="L79" i="41"/>
  <c r="Z79" i="41"/>
  <c r="K79" i="41" s="1"/>
  <c r="L180" i="41"/>
  <c r="Z180" i="41"/>
  <c r="K180" i="41" s="1"/>
  <c r="L205" i="41"/>
  <c r="Z205" i="41"/>
  <c r="K205" i="41" s="1"/>
  <c r="L200" i="41"/>
  <c r="Z200" i="41"/>
  <c r="K200" i="41" s="1"/>
  <c r="L100" i="41"/>
  <c r="Z100" i="41"/>
  <c r="K100" i="41" s="1"/>
  <c r="L81" i="41"/>
  <c r="Z81" i="41"/>
  <c r="K81" i="41" s="1"/>
  <c r="L171" i="41"/>
  <c r="Z171" i="41"/>
  <c r="K171" i="41" s="1"/>
  <c r="L183" i="41"/>
  <c r="Z183" i="41"/>
  <c r="K183" i="41" s="1"/>
  <c r="L160" i="41"/>
  <c r="Z160" i="41"/>
  <c r="K160" i="41" s="1"/>
  <c r="L223" i="41"/>
  <c r="Z223" i="41"/>
  <c r="K223" i="41" s="1"/>
  <c r="L121" i="41"/>
  <c r="Z121" i="41"/>
  <c r="K121" i="41" s="1"/>
  <c r="L103" i="41"/>
  <c r="Z103" i="41"/>
  <c r="K103" i="41" s="1"/>
  <c r="L201" i="41"/>
  <c r="Z201" i="41"/>
  <c r="K201" i="41" s="1"/>
  <c r="L133" i="41"/>
  <c r="Z133" i="41"/>
  <c r="K133" i="41" s="1"/>
  <c r="L168" i="41"/>
  <c r="Z168" i="41"/>
  <c r="K168" i="41" s="1"/>
  <c r="L194" i="41"/>
  <c r="Z194" i="41"/>
  <c r="K194" i="41" s="1"/>
  <c r="L186" i="41"/>
  <c r="Z186" i="41"/>
  <c r="K186" i="41" s="1"/>
  <c r="L197" i="41"/>
  <c r="Z197" i="41"/>
  <c r="K197" i="41" s="1"/>
  <c r="L42" i="41"/>
  <c r="Z42" i="41"/>
  <c r="K42" i="41" s="1"/>
  <c r="L61" i="41"/>
  <c r="Z61" i="41"/>
  <c r="K61" i="41" s="1"/>
  <c r="L43" i="41"/>
  <c r="Z43" i="41"/>
  <c r="K43" i="41" s="1"/>
  <c r="L64" i="41"/>
  <c r="Z64" i="41"/>
  <c r="K64" i="41" s="1"/>
  <c r="L145" i="41"/>
  <c r="Z145" i="41"/>
  <c r="K145" i="41" s="1"/>
  <c r="L162" i="41"/>
  <c r="Z162" i="41"/>
  <c r="K162" i="41" s="1"/>
  <c r="L90" i="41"/>
  <c r="Z90" i="41"/>
  <c r="K90" i="41" s="1"/>
  <c r="L138" i="41"/>
  <c r="Z138" i="41"/>
  <c r="K138" i="41" s="1"/>
  <c r="L128" i="41"/>
  <c r="Z128" i="41"/>
  <c r="K128" i="41" s="1"/>
  <c r="L102" i="41"/>
  <c r="Z102" i="41"/>
  <c r="K102" i="41" s="1"/>
  <c r="L83" i="41"/>
  <c r="Z83" i="41"/>
  <c r="K83" i="41" s="1"/>
  <c r="L125" i="41"/>
  <c r="Z125" i="41"/>
  <c r="K125" i="41" s="1"/>
  <c r="L149" i="41"/>
  <c r="Z149" i="41"/>
  <c r="K149" i="41" s="1"/>
  <c r="L114" i="41"/>
  <c r="Z114" i="41"/>
  <c r="K114" i="41" s="1"/>
  <c r="L224" i="41"/>
  <c r="Z224" i="41"/>
  <c r="K224" i="41" s="1"/>
  <c r="L140" i="41"/>
  <c r="Z140" i="41"/>
  <c r="K140" i="41" s="1"/>
  <c r="L58" i="41"/>
  <c r="Z58" i="41"/>
  <c r="K58" i="41" s="1"/>
  <c r="L98" i="41"/>
  <c r="Z98" i="41"/>
  <c r="K98" i="41" s="1"/>
  <c r="L56" i="41"/>
  <c r="Z56" i="41"/>
  <c r="K56" i="41" s="1"/>
  <c r="L41" i="41"/>
  <c r="Z41" i="41"/>
  <c r="K41" i="41" s="1"/>
  <c r="L169" i="41"/>
  <c r="Z169" i="41"/>
  <c r="K169" i="41" s="1"/>
  <c r="L142" i="41"/>
  <c r="Z142" i="41"/>
  <c r="K142" i="41" s="1"/>
  <c r="L137" i="41"/>
  <c r="Z137" i="41"/>
  <c r="K137" i="41" s="1"/>
  <c r="L92" i="41"/>
  <c r="Z92" i="41"/>
  <c r="K92" i="41" s="1"/>
  <c r="L109" i="41"/>
  <c r="Z109" i="41"/>
  <c r="K109" i="41" s="1"/>
  <c r="L101" i="41"/>
  <c r="Z101" i="41"/>
  <c r="K101" i="41" s="1"/>
  <c r="L132" i="41"/>
  <c r="Z132" i="41"/>
  <c r="K132" i="41" s="1"/>
  <c r="L208" i="41"/>
  <c r="Z208" i="41"/>
  <c r="K208" i="41" s="1"/>
  <c r="L192" i="41"/>
  <c r="Z192" i="41"/>
  <c r="K192" i="41" s="1"/>
  <c r="L215" i="41"/>
  <c r="Z215" i="41"/>
  <c r="K215" i="41" s="1"/>
  <c r="L177" i="41"/>
  <c r="Z177" i="41"/>
  <c r="K177" i="41" s="1"/>
  <c r="L146" i="41"/>
  <c r="Z146" i="41"/>
  <c r="K146" i="41" s="1"/>
  <c r="L190" i="41"/>
  <c r="Z190" i="41"/>
  <c r="K190" i="41" s="1"/>
  <c r="L96" i="41"/>
  <c r="Z96" i="41"/>
  <c r="K96" i="41" s="1"/>
  <c r="L206" i="41"/>
  <c r="Z206" i="41"/>
  <c r="K206" i="41" s="1"/>
  <c r="L173" i="41"/>
  <c r="Z173" i="41"/>
  <c r="K173" i="41" s="1"/>
  <c r="L94" i="41"/>
  <c r="Z94" i="41"/>
  <c r="K94" i="41" s="1"/>
  <c r="L73" i="41"/>
  <c r="Z73" i="41"/>
  <c r="K73" i="41" s="1"/>
  <c r="L176" i="41"/>
  <c r="Z176" i="41"/>
  <c r="K176" i="41" s="1"/>
  <c r="L120" i="41"/>
  <c r="Z120" i="41"/>
  <c r="K120" i="41" s="1"/>
  <c r="L217" i="41"/>
  <c r="Z217" i="41"/>
  <c r="K217" i="41" s="1"/>
  <c r="L131" i="41"/>
  <c r="Z131" i="41"/>
  <c r="K131" i="41" s="1"/>
  <c r="L189" i="41"/>
  <c r="Z189" i="41"/>
  <c r="K189" i="41" s="1"/>
  <c r="L156" i="41"/>
  <c r="Z156" i="41"/>
  <c r="K156" i="41" s="1"/>
  <c r="Y71" i="43"/>
  <c r="Y113" i="43"/>
  <c r="P93" i="41"/>
  <c r="Y148" i="43"/>
  <c r="N86" i="42"/>
  <c r="Q86" i="42" s="1"/>
  <c r="P86" i="41"/>
  <c r="P129" i="41"/>
  <c r="N93" i="42"/>
  <c r="Q93" i="42" s="1"/>
  <c r="P212" i="41"/>
  <c r="N129" i="42"/>
  <c r="Q129" i="42" s="1"/>
  <c r="N94" i="42"/>
  <c r="Q94" i="42" s="1"/>
  <c r="P200" i="41"/>
  <c r="Q200" i="41" s="1"/>
  <c r="N222" i="42"/>
  <c r="Q222" i="42" s="1"/>
  <c r="Y73" i="43"/>
  <c r="N122" i="42"/>
  <c r="Q122" i="42" s="1"/>
  <c r="P122" i="41"/>
  <c r="N112" i="42"/>
  <c r="Q112" i="42" s="1"/>
  <c r="P148" i="41"/>
  <c r="N153" i="42"/>
  <c r="Q153" i="42" s="1"/>
  <c r="Y186" i="43"/>
  <c r="P150" i="41"/>
  <c r="P151" i="41"/>
  <c r="N152" i="42"/>
  <c r="Q152" i="42" s="1"/>
  <c r="Y70" i="43"/>
  <c r="Y201" i="43"/>
  <c r="P128" i="41"/>
  <c r="N168" i="42"/>
  <c r="Y189" i="43"/>
  <c r="N165" i="42"/>
  <c r="Q165" i="42" s="1"/>
  <c r="Y84" i="43"/>
  <c r="P216" i="41"/>
  <c r="Y218" i="43"/>
  <c r="P117" i="41"/>
  <c r="P112" i="41"/>
  <c r="N98" i="42"/>
  <c r="Q98" i="42" s="1"/>
  <c r="P168" i="41"/>
  <c r="N128" i="42"/>
  <c r="Q128" i="42" s="1"/>
  <c r="N151" i="42"/>
  <c r="Q151" i="42" s="1"/>
  <c r="N203" i="42"/>
  <c r="Q203" i="42" s="1"/>
  <c r="P152" i="41"/>
  <c r="P179" i="41"/>
  <c r="N200" i="42"/>
  <c r="N148" i="42"/>
  <c r="Q148" i="42" s="1"/>
  <c r="P72" i="41"/>
  <c r="N159" i="42"/>
  <c r="Q159" i="42" s="1"/>
  <c r="N208" i="42"/>
  <c r="Q208" i="42" s="1"/>
  <c r="P85" i="41"/>
  <c r="N224" i="42"/>
  <c r="Q224" i="42" s="1"/>
  <c r="N72" i="42"/>
  <c r="Q72" i="42" s="1"/>
  <c r="N169" i="42"/>
  <c r="Q169" i="42" s="1"/>
  <c r="P159" i="41"/>
  <c r="N143" i="42"/>
  <c r="Q143" i="42" s="1"/>
  <c r="Y116" i="43"/>
  <c r="P169" i="41"/>
  <c r="P92" i="41"/>
  <c r="Y217" i="43"/>
  <c r="Y140" i="43"/>
  <c r="N85" i="42"/>
  <c r="Q85" i="42" s="1"/>
  <c r="P170" i="41"/>
  <c r="N92" i="42"/>
  <c r="Q92" i="42" s="1"/>
  <c r="P224" i="41"/>
  <c r="P143" i="41"/>
  <c r="P165" i="41"/>
  <c r="P188" i="41"/>
  <c r="N216" i="42"/>
  <c r="Q216" i="42" s="1"/>
  <c r="P208" i="41"/>
  <c r="P222" i="41"/>
  <c r="P82" i="41"/>
  <c r="P206" i="41"/>
  <c r="N206" i="42"/>
  <c r="Q206" i="42" s="1"/>
  <c r="N135" i="42"/>
  <c r="Q135" i="42" s="1"/>
  <c r="N199" i="42"/>
  <c r="Q199" i="42" s="1"/>
  <c r="P147" i="41"/>
  <c r="N130" i="42"/>
  <c r="Q130" i="42" s="1"/>
  <c r="N215" i="42"/>
  <c r="Q215" i="42" s="1"/>
  <c r="Y114" i="43"/>
  <c r="P119" i="41"/>
  <c r="P77" i="41"/>
  <c r="P132" i="41"/>
  <c r="N124" i="42"/>
  <c r="Q124" i="42" s="1"/>
  <c r="P163" i="41"/>
  <c r="P96" i="41"/>
  <c r="N119" i="42"/>
  <c r="Q119" i="42" s="1"/>
  <c r="N163" i="42"/>
  <c r="Q163" i="42" s="1"/>
  <c r="P190" i="41"/>
  <c r="P124" i="41"/>
  <c r="P69" i="41"/>
  <c r="N82" i="42"/>
  <c r="Q82" i="42" s="1"/>
  <c r="N77" i="42"/>
  <c r="Q77" i="42" s="1"/>
  <c r="P203" i="41"/>
  <c r="N132" i="42"/>
  <c r="Q132" i="42" s="1"/>
  <c r="N174" i="42"/>
  <c r="Q174" i="42" s="1"/>
  <c r="N179" i="42"/>
  <c r="Q179" i="42" s="1"/>
  <c r="P153" i="41"/>
  <c r="N141" i="42"/>
  <c r="Q141" i="42" s="1"/>
  <c r="P160" i="41"/>
  <c r="N183" i="42"/>
  <c r="Q183" i="42" s="1"/>
  <c r="N69" i="42"/>
  <c r="Q69" i="42" s="1"/>
  <c r="P223" i="41"/>
  <c r="P88" i="41"/>
  <c r="P173" i="41"/>
  <c r="Y107" i="43"/>
  <c r="Y163" i="43"/>
  <c r="Y203" i="43"/>
  <c r="Y160" i="43"/>
  <c r="Y121" i="43"/>
  <c r="P107" i="41"/>
  <c r="N104" i="42"/>
  <c r="Q104" i="42" s="1"/>
  <c r="P211" i="41"/>
  <c r="N107" i="42"/>
  <c r="Q107" i="42" s="1"/>
  <c r="P133" i="41"/>
  <c r="P135" i="41"/>
  <c r="P81" i="41"/>
  <c r="N157" i="42"/>
  <c r="Q157" i="42" s="1"/>
  <c r="P166" i="41"/>
  <c r="Y75" i="43"/>
  <c r="P94" i="41"/>
  <c r="P113" i="41"/>
  <c r="P130" i="41"/>
  <c r="Y93" i="43"/>
  <c r="N123" i="42"/>
  <c r="Q123" i="42" s="1"/>
  <c r="P144" i="41"/>
  <c r="P75" i="41"/>
  <c r="P155" i="41"/>
  <c r="P198" i="41"/>
  <c r="P157" i="41"/>
  <c r="N166" i="42"/>
  <c r="Q166" i="42" s="1"/>
  <c r="N189" i="42"/>
  <c r="Q189" i="42" s="1"/>
  <c r="N223" i="42"/>
  <c r="Q223" i="42" s="1"/>
  <c r="N106" i="42"/>
  <c r="Q106" i="42" s="1"/>
  <c r="N150" i="42"/>
  <c r="Q150" i="42" s="1"/>
  <c r="N219" i="42"/>
  <c r="Q219" i="42" s="1"/>
  <c r="N201" i="42"/>
  <c r="Q201" i="42" s="1"/>
  <c r="P100" i="41"/>
  <c r="N84" i="42"/>
  <c r="Q84" i="42" s="1"/>
  <c r="Y123" i="43"/>
  <c r="N115" i="42"/>
  <c r="Q115" i="42" s="1"/>
  <c r="P102" i="41"/>
  <c r="N170" i="42"/>
  <c r="Q170" i="42" s="1"/>
  <c r="P186" i="41"/>
  <c r="P215" i="41"/>
  <c r="N144" i="42"/>
  <c r="Q144" i="42" s="1"/>
  <c r="N75" i="42"/>
  <c r="Q75" i="42" s="1"/>
  <c r="Y139" i="43"/>
  <c r="N155" i="42"/>
  <c r="Q155" i="42" s="1"/>
  <c r="N198" i="42"/>
  <c r="Q198" i="42" s="1"/>
  <c r="P134" i="41"/>
  <c r="P199" i="41"/>
  <c r="P106" i="41"/>
  <c r="N88" i="42"/>
  <c r="Q88" i="42" s="1"/>
  <c r="N171" i="42"/>
  <c r="Q171" i="42" s="1"/>
  <c r="P201" i="41"/>
  <c r="N173" i="42"/>
  <c r="Q173" i="42" s="1"/>
  <c r="P98" i="41"/>
  <c r="P154" i="41"/>
  <c r="P187" i="41"/>
  <c r="Y171" i="43"/>
  <c r="N190" i="42"/>
  <c r="Q190" i="42" s="1"/>
  <c r="Y208" i="43"/>
  <c r="P174" i="41"/>
  <c r="P104" i="41"/>
  <c r="P218" i="41"/>
  <c r="N211" i="42"/>
  <c r="Q211" i="42" s="1"/>
  <c r="N96" i="42"/>
  <c r="Q96" i="42" s="1"/>
  <c r="P127" i="41"/>
  <c r="P181" i="41"/>
  <c r="Y214" i="43"/>
  <c r="N187" i="42"/>
  <c r="Q187" i="42" s="1"/>
  <c r="P204" i="41"/>
  <c r="Y94" i="43"/>
  <c r="P192" i="41"/>
  <c r="N181" i="42"/>
  <c r="Q181" i="42" s="1"/>
  <c r="N125" i="42"/>
  <c r="Q125" i="42" s="1"/>
  <c r="N162" i="42"/>
  <c r="Q162" i="42" s="1"/>
  <c r="P105" i="41"/>
  <c r="N78" i="42"/>
  <c r="Q78" i="42" s="1"/>
  <c r="P178" i="41"/>
  <c r="P89" i="41"/>
  <c r="P202" i="41"/>
  <c r="P110" i="41"/>
  <c r="N111" i="42"/>
  <c r="Q111" i="42" s="1"/>
  <c r="N105" i="42"/>
  <c r="Q105" i="42" s="1"/>
  <c r="P183" i="41"/>
  <c r="N204" i="42"/>
  <c r="Q204" i="42" s="1"/>
  <c r="N79" i="42"/>
  <c r="Q79" i="42" s="1"/>
  <c r="N218" i="42"/>
  <c r="Q218" i="42" s="1"/>
  <c r="N175" i="42"/>
  <c r="Q175" i="42" s="1"/>
  <c r="P114" i="41"/>
  <c r="P108" i="41"/>
  <c r="P101" i="41"/>
  <c r="Y187" i="43"/>
  <c r="N114" i="42"/>
  <c r="Q114" i="42" s="1"/>
  <c r="Y170" i="43"/>
  <c r="N89" i="42"/>
  <c r="Q89" i="42" s="1"/>
  <c r="N202" i="42"/>
  <c r="Q202" i="42" s="1"/>
  <c r="N110" i="42"/>
  <c r="Q110" i="42" s="1"/>
  <c r="P111" i="41"/>
  <c r="N160" i="42"/>
  <c r="Q160" i="42" s="1"/>
  <c r="Y192" i="43"/>
  <c r="N192" i="42"/>
  <c r="Q192" i="42" s="1"/>
  <c r="N127" i="42"/>
  <c r="Q127" i="42" s="1"/>
  <c r="N133" i="42"/>
  <c r="Q133" i="42" s="1"/>
  <c r="N142" i="42"/>
  <c r="Q142" i="42" s="1"/>
  <c r="N108" i="42"/>
  <c r="Q108" i="42" s="1"/>
  <c r="N102" i="42"/>
  <c r="Q102" i="42" s="1"/>
  <c r="N212" i="42"/>
  <c r="Q212" i="42" s="1"/>
  <c r="Y78" i="43"/>
  <c r="N188" i="42"/>
  <c r="Q188" i="42" s="1"/>
  <c r="Y105" i="43"/>
  <c r="Y129" i="43"/>
  <c r="P78" i="41"/>
  <c r="N100" i="42"/>
  <c r="Q100" i="42" s="1"/>
  <c r="N113" i="42"/>
  <c r="Q113" i="42" s="1"/>
  <c r="Y110" i="43"/>
  <c r="N185" i="42"/>
  <c r="Q185" i="42" s="1"/>
  <c r="P162" i="41"/>
  <c r="P142" i="41"/>
  <c r="N81" i="42"/>
  <c r="Q81" i="42" s="1"/>
  <c r="N134" i="42"/>
  <c r="Q134" i="42" s="1"/>
  <c r="N117" i="42"/>
  <c r="Q117" i="42" s="1"/>
  <c r="P189" i="41"/>
  <c r="N147" i="42"/>
  <c r="Q147" i="42" s="1"/>
  <c r="Y144" i="43"/>
  <c r="N178" i="42"/>
  <c r="Q178" i="42" s="1"/>
  <c r="P171" i="41"/>
  <c r="P84" i="41"/>
  <c r="P115" i="41"/>
  <c r="N186" i="42"/>
  <c r="Q186" i="42" s="1"/>
  <c r="P123" i="41"/>
  <c r="N154" i="42"/>
  <c r="Q154" i="42" s="1"/>
  <c r="N101" i="42"/>
  <c r="Q101" i="42" s="1"/>
  <c r="Y193" i="43"/>
  <c r="P125" i="41"/>
  <c r="N205" i="42"/>
  <c r="Q205" i="42" s="1"/>
  <c r="Y210" i="43"/>
  <c r="P193" i="41"/>
  <c r="P141" i="41"/>
  <c r="N196" i="42"/>
  <c r="Q196" i="42" s="1"/>
  <c r="P205" i="41"/>
  <c r="P219" i="41"/>
  <c r="N140" i="42"/>
  <c r="Q140" i="42" s="1"/>
  <c r="P99" i="41"/>
  <c r="N99" i="42"/>
  <c r="Q99" i="42" s="1"/>
  <c r="N149" i="42"/>
  <c r="Q149" i="42" s="1"/>
  <c r="Y111" i="43"/>
  <c r="P118" i="41"/>
  <c r="N172" i="42"/>
  <c r="Q172" i="42" s="1"/>
  <c r="N109" i="42"/>
  <c r="Q109" i="42" s="1"/>
  <c r="Y134" i="43"/>
  <c r="N158" i="42"/>
  <c r="Q158" i="42" s="1"/>
  <c r="P207" i="41"/>
  <c r="Y147" i="43"/>
  <c r="N191" i="42"/>
  <c r="Q191" i="42" s="1"/>
  <c r="P177" i="41"/>
  <c r="Y138" i="43"/>
  <c r="N121" i="42"/>
  <c r="Q121" i="42" s="1"/>
  <c r="N146" i="42"/>
  <c r="Q146" i="42" s="1"/>
  <c r="N74" i="42"/>
  <c r="Q74" i="42" s="1"/>
  <c r="Y145" i="43"/>
  <c r="Y128" i="43"/>
  <c r="N213" i="42"/>
  <c r="Q213" i="42" s="1"/>
  <c r="P139" i="41"/>
  <c r="P149" i="41"/>
  <c r="P191" i="41"/>
  <c r="Y137" i="43"/>
  <c r="N118" i="42"/>
  <c r="Q118" i="42" s="1"/>
  <c r="Y154" i="43"/>
  <c r="N207" i="42"/>
  <c r="Q207" i="42" s="1"/>
  <c r="P109" i="41"/>
  <c r="P167" i="41"/>
  <c r="P158" i="41"/>
  <c r="P175" i="41"/>
  <c r="P161" i="41"/>
  <c r="N180" i="42"/>
  <c r="Q180" i="42" s="1"/>
  <c r="N164" i="42"/>
  <c r="Q164" i="42" s="1"/>
  <c r="P209" i="41"/>
  <c r="Y122" i="43"/>
  <c r="P91" i="41"/>
  <c r="P185" i="41"/>
  <c r="N209" i="42"/>
  <c r="Q209" i="42" s="1"/>
  <c r="Y202" i="43"/>
  <c r="Y88" i="43"/>
  <c r="P196" i="41"/>
  <c r="N167" i="42"/>
  <c r="Q167" i="42" s="1"/>
  <c r="P145" i="41"/>
  <c r="P79" i="41"/>
  <c r="N193" i="42"/>
  <c r="Q193" i="42" s="1"/>
  <c r="P195" i="41"/>
  <c r="P146" i="41"/>
  <c r="P74" i="41"/>
  <c r="N145" i="42"/>
  <c r="Q145" i="42" s="1"/>
  <c r="P213" i="41"/>
  <c r="N139" i="42"/>
  <c r="Q139" i="42" s="1"/>
  <c r="P180" i="41"/>
  <c r="N177" i="42"/>
  <c r="Q177" i="42" s="1"/>
  <c r="P121" i="41"/>
  <c r="N91" i="42"/>
  <c r="Q91" i="42" s="1"/>
  <c r="P172" i="41"/>
  <c r="Y89" i="43"/>
  <c r="P164" i="41"/>
  <c r="N161" i="42"/>
  <c r="Q161" i="42" s="1"/>
  <c r="N195" i="42"/>
  <c r="Q195" i="42" s="1"/>
  <c r="P116" i="41"/>
  <c r="N116" i="42"/>
  <c r="Q116" i="42" s="1"/>
  <c r="Y219" i="43"/>
  <c r="Y153" i="43"/>
  <c r="P217" i="41"/>
  <c r="P140" i="41"/>
  <c r="P131" i="41"/>
  <c r="Y124" i="43"/>
  <c r="N83" i="42"/>
  <c r="Q83" i="42" s="1"/>
  <c r="P156" i="41"/>
  <c r="N131" i="42"/>
  <c r="Q131" i="42" s="1"/>
  <c r="P83" i="41"/>
  <c r="N217" i="42"/>
  <c r="Q217" i="42" s="1"/>
  <c r="Y195" i="43"/>
  <c r="P220" i="41"/>
  <c r="P95" i="41"/>
  <c r="P87" i="41"/>
  <c r="N95" i="42"/>
  <c r="Q95" i="42" s="1"/>
  <c r="Y185" i="43"/>
  <c r="P76" i="41"/>
  <c r="N138" i="42"/>
  <c r="Q138" i="42" s="1"/>
  <c r="Y91" i="43"/>
  <c r="N220" i="42"/>
  <c r="Q220" i="42" s="1"/>
  <c r="Y136" i="43"/>
  <c r="Y98" i="43"/>
  <c r="N221" i="42"/>
  <c r="Q221" i="42" s="1"/>
  <c r="P138" i="41"/>
  <c r="N156" i="42"/>
  <c r="Q156" i="42" s="1"/>
  <c r="P221" i="41"/>
  <c r="N87" i="42"/>
  <c r="Q87" i="42" s="1"/>
  <c r="N76" i="42"/>
  <c r="Q76" i="42" s="1"/>
  <c r="N97" i="42"/>
  <c r="Q97" i="42" s="1"/>
  <c r="P97" i="41"/>
  <c r="N182" i="42"/>
  <c r="Q182" i="42" s="1"/>
  <c r="P182" i="41"/>
  <c r="Y155" i="43"/>
  <c r="P73" i="41"/>
  <c r="N73" i="42"/>
  <c r="Q73" i="42" s="1"/>
  <c r="Y169" i="43"/>
  <c r="P43" i="41"/>
  <c r="N43" i="42"/>
  <c r="Q43" i="42" s="1"/>
  <c r="P210" i="42"/>
  <c r="N210" i="43"/>
  <c r="N136" i="43"/>
  <c r="P136" i="42"/>
  <c r="Y52" i="43"/>
  <c r="P63" i="41"/>
  <c r="N63" i="42"/>
  <c r="Q63" i="42" s="1"/>
  <c r="N68" i="42"/>
  <c r="Q68" i="42" s="1"/>
  <c r="P68" i="41"/>
  <c r="N50" i="42"/>
  <c r="Q50" i="42" s="1"/>
  <c r="P50" i="41"/>
  <c r="Y58" i="43"/>
  <c r="Y65" i="43"/>
  <c r="P197" i="42"/>
  <c r="N197" i="43"/>
  <c r="N59" i="42"/>
  <c r="Q59" i="42" s="1"/>
  <c r="P59" i="41"/>
  <c r="N46" i="42"/>
  <c r="Q46" i="42" s="1"/>
  <c r="P46" i="41"/>
  <c r="N42" i="42"/>
  <c r="Q42" i="42" s="1"/>
  <c r="P42" i="41"/>
  <c r="P66" i="41"/>
  <c r="N66" i="42"/>
  <c r="Q66" i="42" s="1"/>
  <c r="P49" i="41"/>
  <c r="N49" i="42"/>
  <c r="Q49" i="42" s="1"/>
  <c r="P56" i="41"/>
  <c r="N56" i="42"/>
  <c r="Q56" i="42" s="1"/>
  <c r="P60" i="41"/>
  <c r="N60" i="42"/>
  <c r="Q60" i="42" s="1"/>
  <c r="N67" i="42"/>
  <c r="Q67" i="42" s="1"/>
  <c r="P67" i="41"/>
  <c r="N126" i="43"/>
  <c r="P126" i="42"/>
  <c r="Y40" i="43"/>
  <c r="Y43" i="43"/>
  <c r="Y44" i="43"/>
  <c r="Y50" i="43"/>
  <c r="Y63" i="43"/>
  <c r="Y59" i="43"/>
  <c r="Y41" i="43"/>
  <c r="Y49" i="43"/>
  <c r="P176" i="42"/>
  <c r="N176" i="43"/>
  <c r="P120" i="42"/>
  <c r="N120" i="43"/>
  <c r="Y51" i="43"/>
  <c r="N52" i="42"/>
  <c r="Q52" i="42" s="1"/>
  <c r="P52" i="41"/>
  <c r="Y45" i="43"/>
  <c r="N65" i="42"/>
  <c r="Q65" i="42" s="1"/>
  <c r="P65" i="41"/>
  <c r="Y62" i="43"/>
  <c r="Y60" i="43"/>
  <c r="Y55" i="43"/>
  <c r="P53" i="41"/>
  <c r="N53" i="42"/>
  <c r="Q53" i="42" s="1"/>
  <c r="P54" i="41"/>
  <c r="N54" i="42"/>
  <c r="Q54" i="42" s="1"/>
  <c r="Y64" i="43"/>
  <c r="P37" i="41"/>
  <c r="N37" i="42"/>
  <c r="Q37" i="42" s="1"/>
  <c r="N48" i="42"/>
  <c r="Q48" i="42" s="1"/>
  <c r="P48" i="41"/>
  <c r="Y42" i="43"/>
  <c r="N194" i="43"/>
  <c r="P194" i="42"/>
  <c r="N64" i="42"/>
  <c r="Q64" i="42" s="1"/>
  <c r="P64" i="41"/>
  <c r="N103" i="43"/>
  <c r="P103" i="42"/>
  <c r="N41" i="42"/>
  <c r="Q41" i="42" s="1"/>
  <c r="P41" i="41"/>
  <c r="P51" i="41"/>
  <c r="N51" i="42"/>
  <c r="Q51" i="42" s="1"/>
  <c r="Y57" i="43"/>
  <c r="P55" i="41"/>
  <c r="N55" i="42"/>
  <c r="Q55" i="42" s="1"/>
  <c r="P47" i="41"/>
  <c r="N47" i="42"/>
  <c r="Q47" i="42" s="1"/>
  <c r="N80" i="43"/>
  <c r="P80" i="42"/>
  <c r="P137" i="42"/>
  <c r="N137" i="43"/>
  <c r="Y182" i="43" l="1"/>
  <c r="Y222" i="43"/>
  <c r="Y149" i="43"/>
  <c r="Y130" i="43"/>
  <c r="Y204" i="43"/>
  <c r="Y56" i="43"/>
  <c r="Y102" i="43"/>
  <c r="Y118" i="43"/>
  <c r="Y213" i="43"/>
  <c r="Y209" i="43"/>
  <c r="Y66" i="43"/>
  <c r="Y161" i="43"/>
  <c r="Y96" i="43"/>
  <c r="Y87" i="43"/>
  <c r="Y47" i="43"/>
  <c r="Y206" i="43"/>
  <c r="Y197" i="43"/>
  <c r="Y80" i="43"/>
  <c r="Y103" i="43"/>
  <c r="Y188" i="43"/>
  <c r="Y216" i="43"/>
  <c r="Y166" i="43"/>
  <c r="Y165" i="43"/>
  <c r="Y181" i="43"/>
  <c r="Y150" i="43"/>
  <c r="Y115" i="43"/>
  <c r="Y194" i="43"/>
  <c r="Y79" i="43"/>
  <c r="Y220" i="43"/>
  <c r="Y211" i="43"/>
  <c r="Y95" i="43"/>
  <c r="Y68" i="43"/>
  <c r="Y92" i="43"/>
  <c r="Y190" i="43"/>
  <c r="Y172" i="43"/>
  <c r="Y120" i="43"/>
  <c r="Y162" i="43"/>
  <c r="Y135" i="43"/>
  <c r="Y176" i="43"/>
  <c r="Y54" i="43"/>
  <c r="Y146" i="43"/>
  <c r="Y132" i="43"/>
  <c r="Y112" i="43"/>
  <c r="Y174" i="43"/>
  <c r="Y212" i="43"/>
  <c r="Y207" i="43"/>
  <c r="Y99" i="43"/>
  <c r="Y177" i="43"/>
  <c r="Y167" i="43"/>
  <c r="Y133" i="43"/>
  <c r="Y108" i="43"/>
  <c r="Y168" i="43"/>
  <c r="Y37" i="43"/>
  <c r="Y46" i="43"/>
  <c r="Y175" i="43"/>
  <c r="Y106" i="43"/>
  <c r="Y119" i="43"/>
  <c r="Y38" i="43"/>
  <c r="Y125" i="43"/>
  <c r="Y117" i="43"/>
  <c r="Y224" i="43"/>
  <c r="Y199" i="43"/>
  <c r="Y82" i="43"/>
  <c r="Y131" i="43"/>
  <c r="Y180" i="43"/>
  <c r="Y183" i="43"/>
  <c r="Y179" i="43"/>
  <c r="Y83" i="43"/>
  <c r="Y215" i="43"/>
  <c r="Y69" i="43"/>
  <c r="Y101" i="43"/>
  <c r="Y127" i="43"/>
  <c r="Y72" i="43"/>
  <c r="Y48" i="43"/>
  <c r="Y53" i="43"/>
  <c r="Y67" i="43"/>
  <c r="Y126" i="43"/>
  <c r="Y151" i="43"/>
  <c r="Y74" i="43"/>
  <c r="Y158" i="43"/>
  <c r="Y173" i="43"/>
  <c r="Y178" i="43"/>
  <c r="Y109" i="43"/>
  <c r="Y100" i="43"/>
  <c r="Y86" i="43"/>
  <c r="Y198" i="43"/>
  <c r="Y152" i="43"/>
  <c r="Y157" i="43"/>
  <c r="Y90" i="43"/>
  <c r="Y61" i="43"/>
  <c r="Y196" i="43"/>
  <c r="Y77" i="43"/>
  <c r="Y39" i="43"/>
  <c r="Y159" i="43"/>
  <c r="Y221" i="43"/>
  <c r="Y81" i="43"/>
  <c r="Y200" i="43"/>
  <c r="Y143" i="43"/>
  <c r="Y223" i="43"/>
  <c r="Y141" i="43"/>
  <c r="Y104" i="43"/>
  <c r="Y205" i="43"/>
  <c r="Y76" i="43"/>
  <c r="Y191" i="43"/>
  <c r="Y142" i="43"/>
  <c r="Y156" i="44"/>
  <c r="Z184" i="42"/>
  <c r="K184" i="42" s="1"/>
  <c r="Z85" i="42"/>
  <c r="K85" i="42" s="1"/>
  <c r="L97" i="42"/>
  <c r="Y164" i="43"/>
  <c r="L164" i="43" s="1"/>
  <c r="L164" i="42"/>
  <c r="Y97" i="43"/>
  <c r="Z97" i="43" s="1"/>
  <c r="K97" i="43" s="1"/>
  <c r="Y85" i="43"/>
  <c r="L85" i="43" s="1"/>
  <c r="Y184" i="43"/>
  <c r="L184" i="43" s="1"/>
  <c r="P184" i="42"/>
  <c r="N184" i="43"/>
  <c r="Q184" i="43" s="1"/>
  <c r="Q103" i="43"/>
  <c r="Q176" i="43"/>
  <c r="Q136" i="43"/>
  <c r="Q80" i="43"/>
  <c r="Q137" i="43"/>
  <c r="Q194" i="43"/>
  <c r="Q120" i="43"/>
  <c r="Q210" i="43"/>
  <c r="Q126" i="43"/>
  <c r="Q197" i="43"/>
  <c r="P90" i="42"/>
  <c r="N90" i="43"/>
  <c r="N214" i="43"/>
  <c r="P214" i="42"/>
  <c r="L45" i="42"/>
  <c r="Z45" i="42"/>
  <c r="K45" i="42" s="1"/>
  <c r="L51" i="42"/>
  <c r="Z51" i="42"/>
  <c r="K51" i="42" s="1"/>
  <c r="L98" i="42"/>
  <c r="Z98" i="42"/>
  <c r="K98" i="42" s="1"/>
  <c r="L185" i="42"/>
  <c r="Z185" i="42"/>
  <c r="K185" i="42" s="1"/>
  <c r="L89" i="42"/>
  <c r="Z89" i="42"/>
  <c r="K89" i="42" s="1"/>
  <c r="L99" i="42"/>
  <c r="Z99" i="42"/>
  <c r="K99" i="42" s="1"/>
  <c r="L151" i="42"/>
  <c r="Z151" i="42"/>
  <c r="K151" i="42" s="1"/>
  <c r="L161" i="42"/>
  <c r="Z161" i="42"/>
  <c r="K161" i="42" s="1"/>
  <c r="L172" i="42"/>
  <c r="Z172" i="42"/>
  <c r="K172" i="42" s="1"/>
  <c r="L182" i="42"/>
  <c r="Z182" i="42"/>
  <c r="K182" i="42" s="1"/>
  <c r="L87" i="42"/>
  <c r="Z87" i="42"/>
  <c r="K87" i="42" s="1"/>
  <c r="L206" i="42"/>
  <c r="Z206" i="42"/>
  <c r="K206" i="42" s="1"/>
  <c r="L76" i="42"/>
  <c r="Z76" i="42"/>
  <c r="K76" i="42" s="1"/>
  <c r="L213" i="42"/>
  <c r="Z213" i="42"/>
  <c r="K213" i="42" s="1"/>
  <c r="L70" i="42"/>
  <c r="Z70" i="42"/>
  <c r="K70" i="42" s="1"/>
  <c r="L71" i="42"/>
  <c r="Z71" i="42"/>
  <c r="K71" i="42" s="1"/>
  <c r="L57" i="42"/>
  <c r="Z57" i="42"/>
  <c r="K57" i="42" s="1"/>
  <c r="L47" i="42"/>
  <c r="Z47" i="42"/>
  <c r="K47" i="42" s="1"/>
  <c r="L62" i="42"/>
  <c r="Z62" i="42"/>
  <c r="K62" i="42" s="1"/>
  <c r="L63" i="42"/>
  <c r="Z63" i="42"/>
  <c r="K63" i="42" s="1"/>
  <c r="L66" i="42"/>
  <c r="Z66" i="42"/>
  <c r="K66" i="42" s="1"/>
  <c r="L136" i="42"/>
  <c r="Z136" i="42"/>
  <c r="K136" i="42" s="1"/>
  <c r="L91" i="42"/>
  <c r="Z91" i="42"/>
  <c r="K91" i="42" s="1"/>
  <c r="L48" i="42"/>
  <c r="Z48" i="42"/>
  <c r="K48" i="42" s="1"/>
  <c r="L41" i="42"/>
  <c r="Z41" i="42"/>
  <c r="K41" i="42" s="1"/>
  <c r="L156" i="43"/>
  <c r="Z156" i="43"/>
  <c r="K156" i="43" s="1"/>
  <c r="L68" i="42"/>
  <c r="Z68" i="42"/>
  <c r="K68" i="42" s="1"/>
  <c r="L61" i="42"/>
  <c r="Z61" i="42"/>
  <c r="K61" i="42" s="1"/>
  <c r="L58" i="42"/>
  <c r="Z58" i="42"/>
  <c r="K58" i="42" s="1"/>
  <c r="L165" i="42"/>
  <c r="Z165" i="42"/>
  <c r="K165" i="42" s="1"/>
  <c r="L142" i="42"/>
  <c r="Z142" i="42"/>
  <c r="K142" i="42" s="1"/>
  <c r="L150" i="42"/>
  <c r="Z150" i="42"/>
  <c r="K150" i="42" s="1"/>
  <c r="L202" i="42"/>
  <c r="Z202" i="42"/>
  <c r="K202" i="42" s="1"/>
  <c r="L128" i="42"/>
  <c r="Z128" i="42"/>
  <c r="K128" i="42" s="1"/>
  <c r="L210" i="42"/>
  <c r="Z210" i="42"/>
  <c r="K210" i="42" s="1"/>
  <c r="L74" i="42"/>
  <c r="Z74" i="42"/>
  <c r="K74" i="42" s="1"/>
  <c r="L96" i="42"/>
  <c r="Z96" i="42"/>
  <c r="K96" i="42" s="1"/>
  <c r="L177" i="42"/>
  <c r="Z177" i="42"/>
  <c r="K177" i="42" s="1"/>
  <c r="L42" i="42"/>
  <c r="Z42" i="42"/>
  <c r="K42" i="42" s="1"/>
  <c r="L64" i="42"/>
  <c r="Z64" i="42"/>
  <c r="K64" i="42" s="1"/>
  <c r="L60" i="42"/>
  <c r="Z60" i="42"/>
  <c r="K60" i="42" s="1"/>
  <c r="L39" i="42"/>
  <c r="Z39" i="42"/>
  <c r="K39" i="42" s="1"/>
  <c r="L37" i="42"/>
  <c r="Z37" i="42"/>
  <c r="K37" i="42" s="1"/>
  <c r="L49" i="42"/>
  <c r="Z49" i="42"/>
  <c r="K49" i="42" s="1"/>
  <c r="L50" i="42"/>
  <c r="Z50" i="42"/>
  <c r="K50" i="42" s="1"/>
  <c r="L43" i="42"/>
  <c r="Z43" i="42"/>
  <c r="K43" i="42" s="1"/>
  <c r="L38" i="42"/>
  <c r="Z38" i="42"/>
  <c r="K38" i="42" s="1"/>
  <c r="L97" i="43"/>
  <c r="L54" i="42"/>
  <c r="Z54" i="42"/>
  <c r="K54" i="42" s="1"/>
  <c r="L65" i="42"/>
  <c r="Z65" i="42"/>
  <c r="K65" i="42" s="1"/>
  <c r="L195" i="42"/>
  <c r="Z195" i="42"/>
  <c r="K195" i="42" s="1"/>
  <c r="L162" i="42"/>
  <c r="Z162" i="42"/>
  <c r="K162" i="42" s="1"/>
  <c r="L124" i="42"/>
  <c r="Z124" i="42"/>
  <c r="K124" i="42" s="1"/>
  <c r="L175" i="42"/>
  <c r="Z175" i="42"/>
  <c r="K175" i="42" s="1"/>
  <c r="L222" i="42"/>
  <c r="Z222" i="42"/>
  <c r="K222" i="42" s="1"/>
  <c r="L90" i="42"/>
  <c r="Z90" i="42"/>
  <c r="K90" i="42" s="1"/>
  <c r="L122" i="42"/>
  <c r="Z122" i="42"/>
  <c r="K122" i="42" s="1"/>
  <c r="L158" i="42"/>
  <c r="Z158" i="42"/>
  <c r="K158" i="42" s="1"/>
  <c r="L137" i="42"/>
  <c r="Z137" i="42"/>
  <c r="K137" i="42" s="1"/>
  <c r="L145" i="42"/>
  <c r="Z145" i="42"/>
  <c r="K145" i="42" s="1"/>
  <c r="L138" i="42"/>
  <c r="Z138" i="42"/>
  <c r="K138" i="42" s="1"/>
  <c r="L221" i="42"/>
  <c r="Z221" i="42"/>
  <c r="K221" i="42" s="1"/>
  <c r="L111" i="42"/>
  <c r="Z111" i="42"/>
  <c r="K111" i="42" s="1"/>
  <c r="L198" i="42"/>
  <c r="Z198" i="42"/>
  <c r="K198" i="42" s="1"/>
  <c r="L204" i="42"/>
  <c r="Z204" i="42"/>
  <c r="K204" i="42" s="1"/>
  <c r="L110" i="42"/>
  <c r="Z110" i="42"/>
  <c r="K110" i="42" s="1"/>
  <c r="L129" i="42"/>
  <c r="Z129" i="42"/>
  <c r="K129" i="42" s="1"/>
  <c r="L78" i="42"/>
  <c r="Z78" i="42"/>
  <c r="K78" i="42" s="1"/>
  <c r="L187" i="42"/>
  <c r="Z187" i="42"/>
  <c r="K187" i="42" s="1"/>
  <c r="L190" i="42"/>
  <c r="Z190" i="42"/>
  <c r="K190" i="42" s="1"/>
  <c r="L214" i="42"/>
  <c r="Z214" i="42"/>
  <c r="K214" i="42" s="1"/>
  <c r="L139" i="42"/>
  <c r="Z139" i="42"/>
  <c r="K139" i="42" s="1"/>
  <c r="L123" i="42"/>
  <c r="Z123" i="42"/>
  <c r="K123" i="42" s="1"/>
  <c r="L83" i="42"/>
  <c r="Z83" i="42"/>
  <c r="K83" i="42" s="1"/>
  <c r="L209" i="42"/>
  <c r="Z209" i="42"/>
  <c r="K209" i="42" s="1"/>
  <c r="L188" i="42"/>
  <c r="Z188" i="42"/>
  <c r="K188" i="42" s="1"/>
  <c r="L125" i="42"/>
  <c r="Z125" i="42"/>
  <c r="K125" i="42" s="1"/>
  <c r="L143" i="42"/>
  <c r="Z143" i="42"/>
  <c r="K143" i="42" s="1"/>
  <c r="L103" i="42"/>
  <c r="Z103" i="42"/>
  <c r="K103" i="42" s="1"/>
  <c r="L174" i="42"/>
  <c r="Z174" i="42"/>
  <c r="K174" i="42" s="1"/>
  <c r="L191" i="42"/>
  <c r="Z191" i="42"/>
  <c r="K191" i="42" s="1"/>
  <c r="L199" i="42"/>
  <c r="Z199" i="42"/>
  <c r="K199" i="42" s="1"/>
  <c r="L179" i="42"/>
  <c r="Z179" i="42"/>
  <c r="K179" i="42" s="1"/>
  <c r="L95" i="42"/>
  <c r="Z95" i="42"/>
  <c r="K95" i="42" s="1"/>
  <c r="L216" i="42"/>
  <c r="Z216" i="42"/>
  <c r="K216" i="42" s="1"/>
  <c r="L84" i="42"/>
  <c r="Z84" i="42"/>
  <c r="K84" i="42" s="1"/>
  <c r="L115" i="42"/>
  <c r="Z115" i="42"/>
  <c r="K115" i="42" s="1"/>
  <c r="Z148" i="42"/>
  <c r="K148" i="42" s="1"/>
  <c r="L59" i="42"/>
  <c r="Z59" i="42"/>
  <c r="K59" i="42" s="1"/>
  <c r="L53" i="42"/>
  <c r="Z53" i="42"/>
  <c r="K53" i="42" s="1"/>
  <c r="L52" i="42"/>
  <c r="Z52" i="42"/>
  <c r="K52" i="42" s="1"/>
  <c r="L153" i="42"/>
  <c r="Z153" i="42"/>
  <c r="K153" i="42" s="1"/>
  <c r="L196" i="42"/>
  <c r="Z196" i="42"/>
  <c r="K196" i="42" s="1"/>
  <c r="L104" i="42"/>
  <c r="Z104" i="42"/>
  <c r="K104" i="42" s="1"/>
  <c r="L141" i="42"/>
  <c r="Z141" i="42"/>
  <c r="K141" i="42" s="1"/>
  <c r="L181" i="42"/>
  <c r="Z181" i="42"/>
  <c r="K181" i="42" s="1"/>
  <c r="L100" i="42"/>
  <c r="Z100" i="42"/>
  <c r="K100" i="42" s="1"/>
  <c r="L81" i="42"/>
  <c r="Z81" i="42"/>
  <c r="K81" i="42" s="1"/>
  <c r="L132" i="42"/>
  <c r="Z132" i="42"/>
  <c r="K132" i="42" s="1"/>
  <c r="L82" i="42"/>
  <c r="Z82" i="42"/>
  <c r="K82" i="42" s="1"/>
  <c r="L163" i="42"/>
  <c r="Z163" i="42"/>
  <c r="K163" i="42" s="1"/>
  <c r="L109" i="42"/>
  <c r="Z109" i="42"/>
  <c r="K109" i="42" s="1"/>
  <c r="L120" i="42"/>
  <c r="Z120" i="42"/>
  <c r="K120" i="42" s="1"/>
  <c r="L130" i="42"/>
  <c r="Z130" i="42"/>
  <c r="K130" i="42" s="1"/>
  <c r="L46" i="42"/>
  <c r="Z46" i="42"/>
  <c r="K46" i="42" s="1"/>
  <c r="L40" i="42"/>
  <c r="Z40" i="42"/>
  <c r="K40" i="42" s="1"/>
  <c r="L157" i="42"/>
  <c r="Z157" i="42"/>
  <c r="K157" i="42" s="1"/>
  <c r="L219" i="42"/>
  <c r="Z219" i="42"/>
  <c r="K219" i="42" s="1"/>
  <c r="L135" i="42"/>
  <c r="Z135" i="42"/>
  <c r="K135" i="42" s="1"/>
  <c r="L80" i="42"/>
  <c r="Z80" i="42"/>
  <c r="K80" i="42" s="1"/>
  <c r="L88" i="42"/>
  <c r="Z88" i="42"/>
  <c r="K88" i="42" s="1"/>
  <c r="L154" i="42"/>
  <c r="Z154" i="42"/>
  <c r="K154" i="42" s="1"/>
  <c r="L102" i="42"/>
  <c r="Z102" i="42"/>
  <c r="K102" i="42" s="1"/>
  <c r="L112" i="42"/>
  <c r="Z112" i="42"/>
  <c r="K112" i="42" s="1"/>
  <c r="L144" i="42"/>
  <c r="Z144" i="42"/>
  <c r="K144" i="42" s="1"/>
  <c r="L105" i="42"/>
  <c r="Z105" i="42"/>
  <c r="K105" i="42" s="1"/>
  <c r="L101" i="42"/>
  <c r="Z101" i="42"/>
  <c r="K101" i="42" s="1"/>
  <c r="L192" i="42"/>
  <c r="Z192" i="42"/>
  <c r="K192" i="42" s="1"/>
  <c r="L170" i="42"/>
  <c r="Z170" i="42"/>
  <c r="K170" i="42" s="1"/>
  <c r="L79" i="42"/>
  <c r="Z79" i="42"/>
  <c r="K79" i="42" s="1"/>
  <c r="L200" i="42"/>
  <c r="Z200" i="42"/>
  <c r="K200" i="42" s="1"/>
  <c r="L180" i="42"/>
  <c r="Z180" i="42"/>
  <c r="K180" i="42" s="1"/>
  <c r="L173" i="42"/>
  <c r="Z173" i="42"/>
  <c r="K173" i="42" s="1"/>
  <c r="L208" i="42"/>
  <c r="Z208" i="42"/>
  <c r="K208" i="42" s="1"/>
  <c r="L149" i="42"/>
  <c r="Z149" i="42"/>
  <c r="K149" i="42" s="1"/>
  <c r="L167" i="42"/>
  <c r="Z167" i="42"/>
  <c r="K167" i="42" s="1"/>
  <c r="L93" i="42"/>
  <c r="Z93" i="42"/>
  <c r="K93" i="42" s="1"/>
  <c r="L183" i="42"/>
  <c r="Z183" i="42"/>
  <c r="K183" i="42" s="1"/>
  <c r="L203" i="42"/>
  <c r="Z203" i="42"/>
  <c r="K203" i="42" s="1"/>
  <c r="L107" i="42"/>
  <c r="Z107" i="42"/>
  <c r="K107" i="42" s="1"/>
  <c r="L114" i="42"/>
  <c r="Z114" i="42"/>
  <c r="K114" i="42" s="1"/>
  <c r="L118" i="42"/>
  <c r="Z118" i="42"/>
  <c r="K118" i="42" s="1"/>
  <c r="L86" i="42"/>
  <c r="Z86" i="42"/>
  <c r="K86" i="42" s="1"/>
  <c r="L140" i="42"/>
  <c r="Z140" i="42"/>
  <c r="K140" i="42" s="1"/>
  <c r="L116" i="42"/>
  <c r="Z116" i="42"/>
  <c r="K116" i="42" s="1"/>
  <c r="L69" i="42"/>
  <c r="Z69" i="42"/>
  <c r="K69" i="42" s="1"/>
  <c r="L218" i="42"/>
  <c r="Z218" i="42"/>
  <c r="K218" i="42" s="1"/>
  <c r="L189" i="42"/>
  <c r="Z189" i="42"/>
  <c r="K189" i="42" s="1"/>
  <c r="L201" i="42"/>
  <c r="Z201" i="42"/>
  <c r="K201" i="42" s="1"/>
  <c r="L166" i="42"/>
  <c r="Z166" i="42"/>
  <c r="K166" i="42" s="1"/>
  <c r="L73" i="42"/>
  <c r="Z73" i="42"/>
  <c r="K73" i="42" s="1"/>
  <c r="L212" i="42"/>
  <c r="Z212" i="42"/>
  <c r="K212" i="42" s="1"/>
  <c r="L113" i="42"/>
  <c r="Z113" i="42"/>
  <c r="K113" i="42" s="1"/>
  <c r="L197" i="42"/>
  <c r="Z197" i="42"/>
  <c r="K197" i="42" s="1"/>
  <c r="L56" i="42"/>
  <c r="Z56" i="42"/>
  <c r="K56" i="42" s="1"/>
  <c r="L205" i="42"/>
  <c r="Z205" i="42"/>
  <c r="K205" i="42" s="1"/>
  <c r="L160" i="42"/>
  <c r="Z160" i="42"/>
  <c r="K160" i="42" s="1"/>
  <c r="L108" i="42"/>
  <c r="Z108" i="42"/>
  <c r="K108" i="42" s="1"/>
  <c r="L223" i="42"/>
  <c r="Z223" i="42"/>
  <c r="K223" i="42" s="1"/>
  <c r="L224" i="42"/>
  <c r="Z224" i="42"/>
  <c r="K224" i="42" s="1"/>
  <c r="L44" i="42"/>
  <c r="Z44" i="42"/>
  <c r="K44" i="42" s="1"/>
  <c r="L169" i="42"/>
  <c r="Z169" i="42"/>
  <c r="K169" i="42" s="1"/>
  <c r="L155" i="42"/>
  <c r="Z155" i="42"/>
  <c r="K155" i="42" s="1"/>
  <c r="L119" i="42"/>
  <c r="Z119" i="42"/>
  <c r="K119" i="42" s="1"/>
  <c r="L106" i="42"/>
  <c r="Z106" i="42"/>
  <c r="K106" i="42" s="1"/>
  <c r="L55" i="42"/>
  <c r="Z55" i="42"/>
  <c r="K55" i="42" s="1"/>
  <c r="L67" i="42"/>
  <c r="Z67" i="42"/>
  <c r="K67" i="42" s="1"/>
  <c r="L77" i="42"/>
  <c r="Z77" i="42"/>
  <c r="K77" i="42" s="1"/>
  <c r="L159" i="42"/>
  <c r="Z159" i="42"/>
  <c r="K159" i="42" s="1"/>
  <c r="L207" i="42"/>
  <c r="Z207" i="42"/>
  <c r="K207" i="42" s="1"/>
  <c r="L152" i="42"/>
  <c r="Z152" i="42"/>
  <c r="K152" i="42" s="1"/>
  <c r="L92" i="42"/>
  <c r="Z92" i="42"/>
  <c r="K92" i="42" s="1"/>
  <c r="L147" i="42"/>
  <c r="Z147" i="42"/>
  <c r="K147" i="42" s="1"/>
  <c r="L134" i="42"/>
  <c r="Z134" i="42"/>
  <c r="K134" i="42" s="1"/>
  <c r="L193" i="42"/>
  <c r="Z193" i="42"/>
  <c r="K193" i="42" s="1"/>
  <c r="L220" i="42"/>
  <c r="Z220" i="42"/>
  <c r="K220" i="42" s="1"/>
  <c r="L178" i="42"/>
  <c r="Z178" i="42"/>
  <c r="K178" i="42" s="1"/>
  <c r="L94" i="42"/>
  <c r="Z94" i="42"/>
  <c r="K94" i="42" s="1"/>
  <c r="L146" i="42"/>
  <c r="Z146" i="42"/>
  <c r="K146" i="42" s="1"/>
  <c r="L126" i="42"/>
  <c r="Z126" i="42"/>
  <c r="K126" i="42" s="1"/>
  <c r="L171" i="42"/>
  <c r="Z171" i="42"/>
  <c r="K171" i="42" s="1"/>
  <c r="L127" i="42"/>
  <c r="Z127" i="42"/>
  <c r="K127" i="42" s="1"/>
  <c r="L72" i="42"/>
  <c r="Z72" i="42"/>
  <c r="K72" i="42" s="1"/>
  <c r="L117" i="42"/>
  <c r="Z117" i="42"/>
  <c r="K117" i="42" s="1"/>
  <c r="L75" i="42"/>
  <c r="Z75" i="42"/>
  <c r="K75" i="42" s="1"/>
  <c r="L121" i="42"/>
  <c r="Z121" i="42"/>
  <c r="K121" i="42" s="1"/>
  <c r="L211" i="42"/>
  <c r="Z211" i="42"/>
  <c r="K211" i="42" s="1"/>
  <c r="L215" i="42"/>
  <c r="Z215" i="42"/>
  <c r="K215" i="42" s="1"/>
  <c r="L176" i="42"/>
  <c r="Z176" i="42"/>
  <c r="K176" i="42" s="1"/>
  <c r="L217" i="42"/>
  <c r="Z217" i="42"/>
  <c r="K217" i="42" s="1"/>
  <c r="L168" i="42"/>
  <c r="Z168" i="42"/>
  <c r="K168" i="42" s="1"/>
  <c r="L133" i="42"/>
  <c r="Z133" i="42"/>
  <c r="K133" i="42" s="1"/>
  <c r="L131" i="42"/>
  <c r="Z131" i="42"/>
  <c r="K131" i="42" s="1"/>
  <c r="L186" i="42"/>
  <c r="Z186" i="42"/>
  <c r="K186" i="42" s="1"/>
  <c r="L194" i="42"/>
  <c r="Z194" i="42"/>
  <c r="K194" i="42" s="1"/>
  <c r="Y71" i="44"/>
  <c r="Y113" i="44"/>
  <c r="L148" i="42"/>
  <c r="P168" i="42"/>
  <c r="Q168" i="42"/>
  <c r="P86" i="42"/>
  <c r="N86" i="43"/>
  <c r="N112" i="43"/>
  <c r="N222" i="43"/>
  <c r="P112" i="42"/>
  <c r="P222" i="42"/>
  <c r="N93" i="43"/>
  <c r="N224" i="43"/>
  <c r="P148" i="42"/>
  <c r="P93" i="42"/>
  <c r="N129" i="43"/>
  <c r="Y70" i="44"/>
  <c r="P165" i="42"/>
  <c r="N159" i="43"/>
  <c r="P122" i="42"/>
  <c r="N165" i="43"/>
  <c r="P159" i="42"/>
  <c r="P224" i="42"/>
  <c r="N148" i="43"/>
  <c r="N122" i="43"/>
  <c r="N168" i="43"/>
  <c r="P129" i="42"/>
  <c r="Y189" i="44"/>
  <c r="Y73" i="44"/>
  <c r="N128" i="43"/>
  <c r="N94" i="43"/>
  <c r="N144" i="43"/>
  <c r="P94" i="42"/>
  <c r="Y203" i="44"/>
  <c r="N208" i="43"/>
  <c r="N152" i="43"/>
  <c r="N151" i="43"/>
  <c r="N124" i="43"/>
  <c r="Y84" i="44"/>
  <c r="P153" i="42"/>
  <c r="N132" i="43"/>
  <c r="N153" i="43"/>
  <c r="N98" i="43"/>
  <c r="Y186" i="44"/>
  <c r="Y201" i="44"/>
  <c r="P152" i="42"/>
  <c r="P128" i="42"/>
  <c r="P72" i="42"/>
  <c r="N119" i="43"/>
  <c r="N85" i="43"/>
  <c r="N200" i="43"/>
  <c r="Y218" i="44"/>
  <c r="P203" i="42"/>
  <c r="P169" i="42"/>
  <c r="P151" i="42"/>
  <c r="P98" i="42"/>
  <c r="Y217" i="44"/>
  <c r="Y114" i="44"/>
  <c r="N203" i="43"/>
  <c r="N106" i="43"/>
  <c r="P200" i="42"/>
  <c r="Q200" i="42" s="1"/>
  <c r="N72" i="43"/>
  <c r="P85" i="42"/>
  <c r="N169" i="43"/>
  <c r="P92" i="42"/>
  <c r="P130" i="42"/>
  <c r="N215" i="43"/>
  <c r="P216" i="42"/>
  <c r="P143" i="42"/>
  <c r="N92" i="43"/>
  <c r="P215" i="42"/>
  <c r="N143" i="43"/>
  <c r="Y140" i="44"/>
  <c r="P135" i="42"/>
  <c r="Y116" i="44"/>
  <c r="P208" i="42"/>
  <c r="P84" i="42"/>
  <c r="P179" i="42"/>
  <c r="N223" i="43"/>
  <c r="N216" i="43"/>
  <c r="P107" i="42"/>
  <c r="P119" i="42"/>
  <c r="N77" i="43"/>
  <c r="Y206" i="44"/>
  <c r="Y170" i="44"/>
  <c r="P199" i="42"/>
  <c r="Y208" i="44"/>
  <c r="P75" i="42"/>
  <c r="Y107" i="44"/>
  <c r="P124" i="42"/>
  <c r="P172" i="42"/>
  <c r="P212" i="42"/>
  <c r="N163" i="43"/>
  <c r="N130" i="43"/>
  <c r="P166" i="42"/>
  <c r="P206" i="42"/>
  <c r="N123" i="43"/>
  <c r="N219" i="43"/>
  <c r="N89" i="43"/>
  <c r="N201" i="43"/>
  <c r="N199" i="43"/>
  <c r="N75" i="43"/>
  <c r="Y182" i="44"/>
  <c r="P77" i="42"/>
  <c r="P117" i="42"/>
  <c r="N206" i="43"/>
  <c r="P190" i="42"/>
  <c r="N81" i="43"/>
  <c r="P89" i="42"/>
  <c r="N178" i="43"/>
  <c r="N107" i="43"/>
  <c r="Y121" i="44"/>
  <c r="N104" i="43"/>
  <c r="N82" i="43"/>
  <c r="P141" i="42"/>
  <c r="N135" i="43"/>
  <c r="P104" i="42"/>
  <c r="N88" i="43"/>
  <c r="N141" i="43"/>
  <c r="N179" i="43"/>
  <c r="P69" i="42"/>
  <c r="N174" i="43"/>
  <c r="P181" i="42"/>
  <c r="Y160" i="44"/>
  <c r="Y89" i="44"/>
  <c r="N183" i="43"/>
  <c r="N190" i="43"/>
  <c r="P142" i="42"/>
  <c r="N189" i="43"/>
  <c r="P163" i="42"/>
  <c r="Y214" i="44"/>
  <c r="N181" i="43"/>
  <c r="Y163" i="44"/>
  <c r="P183" i="42"/>
  <c r="P123" i="42"/>
  <c r="N142" i="43"/>
  <c r="P82" i="42"/>
  <c r="P189" i="42"/>
  <c r="P201" i="42"/>
  <c r="N173" i="43"/>
  <c r="P170" i="42"/>
  <c r="Y209" i="44"/>
  <c r="N164" i="43"/>
  <c r="P174" i="42"/>
  <c r="P157" i="42"/>
  <c r="N162" i="43"/>
  <c r="N69" i="43"/>
  <c r="P132" i="42"/>
  <c r="P198" i="42"/>
  <c r="N211" i="43"/>
  <c r="N161" i="43"/>
  <c r="P173" i="42"/>
  <c r="N175" i="43"/>
  <c r="N166" i="43"/>
  <c r="P101" i="42"/>
  <c r="Y149" i="44"/>
  <c r="P219" i="42"/>
  <c r="N198" i="43"/>
  <c r="Y129" i="44"/>
  <c r="N157" i="43"/>
  <c r="P106" i="42"/>
  <c r="P105" i="42"/>
  <c r="Y78" i="44"/>
  <c r="N186" i="43"/>
  <c r="Y93" i="44"/>
  <c r="Y123" i="44"/>
  <c r="N160" i="43"/>
  <c r="Y204" i="44"/>
  <c r="N170" i="43"/>
  <c r="Y110" i="44"/>
  <c r="P171" i="42"/>
  <c r="P146" i="42"/>
  <c r="P144" i="42"/>
  <c r="P223" i="42"/>
  <c r="N150" i="43"/>
  <c r="Y75" i="44"/>
  <c r="N84" i="43"/>
  <c r="Y139" i="44"/>
  <c r="P127" i="42"/>
  <c r="N79" i="43"/>
  <c r="P88" i="42"/>
  <c r="P155" i="42"/>
  <c r="P211" i="42"/>
  <c r="N115" i="43"/>
  <c r="N218" i="43"/>
  <c r="Y94" i="44"/>
  <c r="P125" i="42"/>
  <c r="N108" i="43"/>
  <c r="P115" i="42"/>
  <c r="P96" i="42"/>
  <c r="P218" i="42"/>
  <c r="P78" i="42"/>
  <c r="P133" i="42"/>
  <c r="P150" i="42"/>
  <c r="P154" i="42"/>
  <c r="N158" i="43"/>
  <c r="P99" i="42"/>
  <c r="N171" i="43"/>
  <c r="N125" i="43"/>
  <c r="P134" i="42"/>
  <c r="N155" i="43"/>
  <c r="N111" i="43"/>
  <c r="N202" i="43"/>
  <c r="P192" i="42"/>
  <c r="N110" i="43"/>
  <c r="P162" i="42"/>
  <c r="Y154" i="44"/>
  <c r="N102" i="43"/>
  <c r="P213" i="42"/>
  <c r="P188" i="42"/>
  <c r="N191" i="43"/>
  <c r="N180" i="43"/>
  <c r="Y210" i="44"/>
  <c r="P114" i="42"/>
  <c r="Y193" i="44"/>
  <c r="P187" i="42"/>
  <c r="N96" i="43"/>
  <c r="P147" i="42"/>
  <c r="N133" i="43"/>
  <c r="Y171" i="44"/>
  <c r="N185" i="43"/>
  <c r="P100" i="42"/>
  <c r="N140" i="43"/>
  <c r="N187" i="43"/>
  <c r="Y105" i="44"/>
  <c r="N114" i="43"/>
  <c r="P121" i="42"/>
  <c r="P193" i="42"/>
  <c r="P113" i="42"/>
  <c r="N204" i="43"/>
  <c r="P204" i="42"/>
  <c r="Y102" i="44"/>
  <c r="N192" i="43"/>
  <c r="Y192" i="44"/>
  <c r="P186" i="42"/>
  <c r="Y187" i="44"/>
  <c r="N154" i="43"/>
  <c r="N100" i="43"/>
  <c r="P79" i="42"/>
  <c r="N145" i="43"/>
  <c r="P180" i="42"/>
  <c r="N213" i="43"/>
  <c r="N146" i="43"/>
  <c r="P111" i="42"/>
  <c r="P108" i="42"/>
  <c r="Y219" i="44"/>
  <c r="P175" i="42"/>
  <c r="N78" i="43"/>
  <c r="P110" i="42"/>
  <c r="N101" i="43"/>
  <c r="P160" i="42"/>
  <c r="Y88" i="44"/>
  <c r="N127" i="43"/>
  <c r="Y144" i="44"/>
  <c r="P140" i="42"/>
  <c r="P102" i="42"/>
  <c r="P191" i="42"/>
  <c r="N134" i="43"/>
  <c r="P202" i="42"/>
  <c r="N105" i="43"/>
  <c r="N117" i="43"/>
  <c r="N207" i="43"/>
  <c r="N188" i="43"/>
  <c r="N99" i="43"/>
  <c r="N149" i="43"/>
  <c r="N113" i="43"/>
  <c r="P178" i="42"/>
  <c r="N147" i="43"/>
  <c r="N167" i="43"/>
  <c r="N172" i="43"/>
  <c r="N212" i="43"/>
  <c r="P185" i="42"/>
  <c r="P81" i="42"/>
  <c r="P205" i="42"/>
  <c r="N196" i="43"/>
  <c r="P149" i="42"/>
  <c r="P196" i="42"/>
  <c r="N205" i="43"/>
  <c r="P74" i="42"/>
  <c r="P209" i="42"/>
  <c r="Y111" i="44"/>
  <c r="Y222" i="44"/>
  <c r="Y145" i="44"/>
  <c r="P195" i="42"/>
  <c r="P158" i="42"/>
  <c r="Y134" i="44"/>
  <c r="N118" i="43"/>
  <c r="Y147" i="44"/>
  <c r="Y128" i="44"/>
  <c r="Y91" i="44"/>
  <c r="P116" i="42"/>
  <c r="Y202" i="44"/>
  <c r="Y124" i="44"/>
  <c r="P109" i="42"/>
  <c r="Y137" i="44"/>
  <c r="P177" i="42"/>
  <c r="Y138" i="44"/>
  <c r="P91" i="42"/>
  <c r="N109" i="43"/>
  <c r="P207" i="42"/>
  <c r="P167" i="42"/>
  <c r="P118" i="42"/>
  <c r="N121" i="43"/>
  <c r="N139" i="43"/>
  <c r="N74" i="43"/>
  <c r="N193" i="43"/>
  <c r="P145" i="42"/>
  <c r="Y185" i="44"/>
  <c r="P161" i="42"/>
  <c r="N91" i="43"/>
  <c r="N209" i="43"/>
  <c r="P164" i="42"/>
  <c r="N177" i="43"/>
  <c r="Y122" i="44"/>
  <c r="N116" i="43"/>
  <c r="P139" i="42"/>
  <c r="N217" i="43"/>
  <c r="N195" i="43"/>
  <c r="N83" i="43"/>
  <c r="P95" i="42"/>
  <c r="P83" i="42"/>
  <c r="Y195" i="44"/>
  <c r="P217" i="42"/>
  <c r="Y153" i="44"/>
  <c r="P97" i="42"/>
  <c r="Y98" i="44"/>
  <c r="N220" i="43"/>
  <c r="N95" i="43"/>
  <c r="P73" i="42"/>
  <c r="N131" i="43"/>
  <c r="P138" i="42"/>
  <c r="P87" i="42"/>
  <c r="P182" i="42"/>
  <c r="P131" i="42"/>
  <c r="N138" i="43"/>
  <c r="P156" i="42"/>
  <c r="P220" i="42"/>
  <c r="Y136" i="44"/>
  <c r="N221" i="43"/>
  <c r="P221" i="42"/>
  <c r="N156" i="43"/>
  <c r="N87" i="43"/>
  <c r="P76" i="42"/>
  <c r="N76" i="43"/>
  <c r="N97" i="43"/>
  <c r="N73" i="43"/>
  <c r="N182" i="43"/>
  <c r="Y155" i="44"/>
  <c r="Y169" i="44"/>
  <c r="AF74" i="22"/>
  <c r="AF72" i="22"/>
  <c r="AG73" i="22"/>
  <c r="AF68" i="22"/>
  <c r="AG69" i="22"/>
  <c r="AG70" i="22"/>
  <c r="AG74" i="22"/>
  <c r="AF64" i="22"/>
  <c r="AG67" i="22"/>
  <c r="AG72" i="22"/>
  <c r="AG64" i="22"/>
  <c r="AG68" i="22"/>
  <c r="AG71" i="22"/>
  <c r="AG75" i="22"/>
  <c r="AF75" i="22"/>
  <c r="AF73" i="22"/>
  <c r="AF71" i="22"/>
  <c r="AF70" i="22"/>
  <c r="AF69" i="22"/>
  <c r="AF67" i="22"/>
  <c r="P137" i="43"/>
  <c r="N137" i="44"/>
  <c r="Q137" i="44" s="1"/>
  <c r="N80" i="44"/>
  <c r="Q80" i="44" s="1"/>
  <c r="P80" i="43"/>
  <c r="P47" i="42"/>
  <c r="N47" i="43"/>
  <c r="N55" i="43"/>
  <c r="P55" i="42"/>
  <c r="Y57" i="44"/>
  <c r="P51" i="42"/>
  <c r="N51" i="43"/>
  <c r="P41" i="42"/>
  <c r="N41" i="43"/>
  <c r="Y56" i="44"/>
  <c r="N103" i="44"/>
  <c r="Q103" i="44" s="1"/>
  <c r="P103" i="43"/>
  <c r="P64" i="42"/>
  <c r="N64" i="43"/>
  <c r="P194" i="43"/>
  <c r="N194" i="44"/>
  <c r="Q194" i="44" s="1"/>
  <c r="Y42" i="44"/>
  <c r="N48" i="43"/>
  <c r="P48" i="42"/>
  <c r="P37" i="42"/>
  <c r="N37" i="43"/>
  <c r="Y64" i="44"/>
  <c r="P54" i="42"/>
  <c r="N54" i="43"/>
  <c r="P53" i="42"/>
  <c r="N53" i="43"/>
  <c r="Y55" i="44"/>
  <c r="Y60" i="44"/>
  <c r="Y62" i="44"/>
  <c r="N65" i="43"/>
  <c r="P65" i="42"/>
  <c r="Y45" i="44"/>
  <c r="N52" i="43"/>
  <c r="P52" i="42"/>
  <c r="Y51" i="44"/>
  <c r="N120" i="44"/>
  <c r="Q120" i="44" s="1"/>
  <c r="P120" i="43"/>
  <c r="P176" i="43"/>
  <c r="N176" i="44"/>
  <c r="Q176" i="44" s="1"/>
  <c r="Y49" i="44"/>
  <c r="Y41" i="44"/>
  <c r="Y59" i="44"/>
  <c r="Y63" i="44"/>
  <c r="Y50" i="44"/>
  <c r="Y44" i="44"/>
  <c r="Y43" i="44"/>
  <c r="Y40" i="44"/>
  <c r="N126" i="44"/>
  <c r="Q126" i="44" s="1"/>
  <c r="P126" i="43"/>
  <c r="N67" i="43"/>
  <c r="P67" i="42"/>
  <c r="P60" i="42"/>
  <c r="N60" i="43"/>
  <c r="P56" i="42"/>
  <c r="N56" i="43"/>
  <c r="N49" i="43"/>
  <c r="P49" i="42"/>
  <c r="N66" i="43"/>
  <c r="P66" i="42"/>
  <c r="N42" i="43"/>
  <c r="P42" i="42"/>
  <c r="P46" i="42"/>
  <c r="N46" i="43"/>
  <c r="N59" i="43"/>
  <c r="P59" i="42"/>
  <c r="N197" i="44"/>
  <c r="Q197" i="44" s="1"/>
  <c r="P197" i="43"/>
  <c r="Y65" i="44"/>
  <c r="Y58" i="44"/>
  <c r="N50" i="43"/>
  <c r="P50" i="42"/>
  <c r="N68" i="43"/>
  <c r="P68" i="42"/>
  <c r="N63" i="43"/>
  <c r="P63" i="42"/>
  <c r="Y52" i="44"/>
  <c r="N136" i="44"/>
  <c r="Q136" i="44" s="1"/>
  <c r="P136" i="43"/>
  <c r="N210" i="44"/>
  <c r="Q210" i="44" s="1"/>
  <c r="P210" i="43"/>
  <c r="P43" i="42"/>
  <c r="N43" i="43"/>
  <c r="P184" i="43" l="1"/>
  <c r="N184" i="44"/>
  <c r="Q184" i="44" s="1"/>
  <c r="Y161" i="44"/>
  <c r="Y118" i="44"/>
  <c r="Y130" i="44"/>
  <c r="Y197" i="44"/>
  <c r="Y96" i="44"/>
  <c r="Y213" i="44"/>
  <c r="Y103" i="44"/>
  <c r="Y95" i="44"/>
  <c r="Y194" i="44"/>
  <c r="Y47" i="44"/>
  <c r="Y165" i="44"/>
  <c r="Y66" i="44"/>
  <c r="Y87" i="44"/>
  <c r="Y188" i="44"/>
  <c r="Y181" i="44"/>
  <c r="Y177" i="44"/>
  <c r="Y79" i="44"/>
  <c r="Y68" i="44"/>
  <c r="Y80" i="44"/>
  <c r="Y166" i="44"/>
  <c r="Y150" i="44"/>
  <c r="Y220" i="44"/>
  <c r="Y216" i="44"/>
  <c r="Y92" i="44"/>
  <c r="Y212" i="44"/>
  <c r="Y162" i="44"/>
  <c r="Y211" i="44"/>
  <c r="Y115" i="44"/>
  <c r="Y38" i="44"/>
  <c r="Y190" i="44"/>
  <c r="Y135" i="44"/>
  <c r="Y132" i="44"/>
  <c r="Y174" i="44"/>
  <c r="Y172" i="44"/>
  <c r="Y176" i="44"/>
  <c r="Y120" i="44"/>
  <c r="Y54" i="44"/>
  <c r="Y168" i="44"/>
  <c r="Y106" i="44"/>
  <c r="Y99" i="44"/>
  <c r="Y175" i="44"/>
  <c r="Y112" i="44"/>
  <c r="Y108" i="44"/>
  <c r="Y46" i="44"/>
  <c r="Y146" i="44"/>
  <c r="Y133" i="44"/>
  <c r="Y207" i="44"/>
  <c r="Y69" i="44"/>
  <c r="Y167" i="44"/>
  <c r="Y180" i="44"/>
  <c r="Y119" i="44"/>
  <c r="Y72" i="44"/>
  <c r="Y224" i="44"/>
  <c r="Y37" i="44"/>
  <c r="Y215" i="44"/>
  <c r="Y74" i="44"/>
  <c r="Y125" i="44"/>
  <c r="Y131" i="44"/>
  <c r="Y117" i="44"/>
  <c r="Y198" i="44"/>
  <c r="Y183" i="44"/>
  <c r="Y199" i="44"/>
  <c r="Y53" i="44"/>
  <c r="Y101" i="44"/>
  <c r="Y179" i="44"/>
  <c r="Y82" i="44"/>
  <c r="Y127" i="44"/>
  <c r="Y83" i="44"/>
  <c r="Y48" i="44"/>
  <c r="Y157" i="44"/>
  <c r="Y67" i="44"/>
  <c r="Y158" i="44"/>
  <c r="Y100" i="44"/>
  <c r="Y126" i="44"/>
  <c r="Y178" i="44"/>
  <c r="Y151" i="44"/>
  <c r="Y39" i="44"/>
  <c r="Y90" i="44"/>
  <c r="Y173" i="44"/>
  <c r="Y152" i="44"/>
  <c r="Y196" i="44"/>
  <c r="Y109" i="44"/>
  <c r="Y86" i="44"/>
  <c r="Y77" i="44"/>
  <c r="Y205" i="44"/>
  <c r="Y61" i="44"/>
  <c r="Y159" i="44"/>
  <c r="Y221" i="44"/>
  <c r="Y143" i="44"/>
  <c r="Y141" i="44"/>
  <c r="Y81" i="44"/>
  <c r="Y191" i="44"/>
  <c r="Y104" i="44"/>
  <c r="Y200" i="44"/>
  <c r="Y223" i="44"/>
  <c r="Y76" i="44"/>
  <c r="Y142" i="44"/>
  <c r="Z184" i="43"/>
  <c r="K184" i="43" s="1"/>
  <c r="Y156" i="45"/>
  <c r="Z164" i="43"/>
  <c r="K164" i="43" s="1"/>
  <c r="Z85" i="43"/>
  <c r="K85" i="43" s="1"/>
  <c r="Y85" i="44"/>
  <c r="L85" i="44" s="1"/>
  <c r="Y164" i="44"/>
  <c r="Y184" i="44"/>
  <c r="L184" i="44" s="1"/>
  <c r="Y97" i="44"/>
  <c r="L97" i="44" s="1"/>
  <c r="Q49" i="43"/>
  <c r="Q41" i="43"/>
  <c r="Q47" i="43"/>
  <c r="Q76" i="43"/>
  <c r="Q220" i="43"/>
  <c r="Q195" i="43"/>
  <c r="Q113" i="43"/>
  <c r="Q105" i="43"/>
  <c r="Q133" i="43"/>
  <c r="Q79" i="43"/>
  <c r="Q166" i="43"/>
  <c r="Q164" i="43"/>
  <c r="Q190" i="43"/>
  <c r="Q135" i="43"/>
  <c r="Q89" i="43"/>
  <c r="Q163" i="43"/>
  <c r="Q143" i="43"/>
  <c r="Q153" i="43"/>
  <c r="Q122" i="43"/>
  <c r="Q63" i="43"/>
  <c r="Q42" i="43"/>
  <c r="Q73" i="43"/>
  <c r="Q60" i="43"/>
  <c r="Q52" i="43"/>
  <c r="Q65" i="43"/>
  <c r="Q53" i="43"/>
  <c r="Q48" i="43"/>
  <c r="Q64" i="43"/>
  <c r="Q51" i="43"/>
  <c r="Q55" i="43"/>
  <c r="Q97" i="43"/>
  <c r="Q221" i="43"/>
  <c r="Q138" i="43"/>
  <c r="Q95" i="43"/>
  <c r="Q83" i="43"/>
  <c r="Q116" i="43"/>
  <c r="Q74" i="43"/>
  <c r="Q121" i="43"/>
  <c r="Q109" i="43"/>
  <c r="Q205" i="43"/>
  <c r="Q196" i="43"/>
  <c r="Q212" i="43"/>
  <c r="Q188" i="43"/>
  <c r="Q117" i="43"/>
  <c r="Q127" i="43"/>
  <c r="Q213" i="43"/>
  <c r="Q192" i="43"/>
  <c r="Q114" i="43"/>
  <c r="Q110" i="43"/>
  <c r="Q111" i="43"/>
  <c r="Q171" i="43"/>
  <c r="Q108" i="43"/>
  <c r="Q115" i="43"/>
  <c r="Q84" i="43"/>
  <c r="Q150" i="43"/>
  <c r="Q160" i="43"/>
  <c r="Q161" i="43"/>
  <c r="Q69" i="43"/>
  <c r="Q173" i="43"/>
  <c r="Q104" i="43"/>
  <c r="Q107" i="43"/>
  <c r="Q201" i="43"/>
  <c r="Q123" i="43"/>
  <c r="Q130" i="43"/>
  <c r="Q77" i="43"/>
  <c r="Q216" i="43"/>
  <c r="Q92" i="43"/>
  <c r="Q72" i="43"/>
  <c r="Q119" i="43"/>
  <c r="Q152" i="43"/>
  <c r="Q128" i="43"/>
  <c r="Q168" i="43"/>
  <c r="Q86" i="43"/>
  <c r="Q68" i="43"/>
  <c r="Q37" i="43"/>
  <c r="Q87" i="43"/>
  <c r="Q131" i="43"/>
  <c r="Q209" i="43"/>
  <c r="Q100" i="43"/>
  <c r="Q140" i="43"/>
  <c r="Q102" i="43"/>
  <c r="Q198" i="43"/>
  <c r="Q162" i="43"/>
  <c r="Q75" i="43"/>
  <c r="Q208" i="43"/>
  <c r="Q165" i="43"/>
  <c r="Q222" i="43"/>
  <c r="Q214" i="43"/>
  <c r="Q43" i="43"/>
  <c r="Q59" i="43"/>
  <c r="Q56" i="43"/>
  <c r="Q54" i="43"/>
  <c r="Q182" i="43"/>
  <c r="Q156" i="43"/>
  <c r="Q217" i="43"/>
  <c r="Q91" i="43"/>
  <c r="Q139" i="43"/>
  <c r="Q167" i="43"/>
  <c r="Q149" i="43"/>
  <c r="Q154" i="43"/>
  <c r="Q187" i="43"/>
  <c r="Q191" i="43"/>
  <c r="Q158" i="43"/>
  <c r="Q170" i="43"/>
  <c r="Q175" i="43"/>
  <c r="Q183" i="43"/>
  <c r="Q179" i="43"/>
  <c r="Q88" i="43"/>
  <c r="Q178" i="43"/>
  <c r="Q219" i="43"/>
  <c r="Q223" i="43"/>
  <c r="Q169" i="43"/>
  <c r="Q106" i="43"/>
  <c r="Q85" i="43"/>
  <c r="Q132" i="43"/>
  <c r="Q124" i="43"/>
  <c r="Q144" i="43"/>
  <c r="Q148" i="43"/>
  <c r="Q129" i="43"/>
  <c r="Q93" i="43"/>
  <c r="Q112" i="43"/>
  <c r="Q90" i="43"/>
  <c r="Q172" i="43"/>
  <c r="Q78" i="43"/>
  <c r="Q96" i="43"/>
  <c r="Q180" i="43"/>
  <c r="Q155" i="43"/>
  <c r="Q211" i="43"/>
  <c r="Q141" i="43"/>
  <c r="Q81" i="43"/>
  <c r="Q224" i="43"/>
  <c r="Q50" i="43"/>
  <c r="Q46" i="43"/>
  <c r="Q66" i="43"/>
  <c r="Q67" i="43"/>
  <c r="Q177" i="43"/>
  <c r="Q193" i="43"/>
  <c r="Q118" i="43"/>
  <c r="Q147" i="43"/>
  <c r="Q99" i="43"/>
  <c r="Q207" i="43"/>
  <c r="Q134" i="43"/>
  <c r="Q101" i="43"/>
  <c r="Q146" i="43"/>
  <c r="Q145" i="43"/>
  <c r="Q204" i="43"/>
  <c r="Q185" i="43"/>
  <c r="Q202" i="43"/>
  <c r="Q125" i="43"/>
  <c r="Q218" i="43"/>
  <c r="Q186" i="43"/>
  <c r="Q157" i="43"/>
  <c r="Q142" i="43"/>
  <c r="Q181" i="43"/>
  <c r="Q189" i="43"/>
  <c r="Q174" i="43"/>
  <c r="Q82" i="43"/>
  <c r="Q206" i="43"/>
  <c r="Q199" i="43"/>
  <c r="Q215" i="43"/>
  <c r="Q203" i="43"/>
  <c r="Q98" i="43"/>
  <c r="Q151" i="43"/>
  <c r="Q94" i="43"/>
  <c r="N90" i="44"/>
  <c r="Q90" i="44" s="1"/>
  <c r="P90" i="43"/>
  <c r="P214" i="43"/>
  <c r="N214" i="44"/>
  <c r="Q214" i="44" s="1"/>
  <c r="Y148" i="44"/>
  <c r="L148" i="44" s="1"/>
  <c r="L63" i="43"/>
  <c r="Z63" i="43"/>
  <c r="K63" i="43" s="1"/>
  <c r="L46" i="43"/>
  <c r="Z46" i="43"/>
  <c r="K46" i="43" s="1"/>
  <c r="L60" i="43"/>
  <c r="Z60" i="43"/>
  <c r="K60" i="43" s="1"/>
  <c r="L136" i="43"/>
  <c r="Z136" i="43"/>
  <c r="K136" i="43" s="1"/>
  <c r="L157" i="43"/>
  <c r="Z157" i="43"/>
  <c r="K157" i="43" s="1"/>
  <c r="L152" i="43"/>
  <c r="Z152" i="43"/>
  <c r="K152" i="43" s="1"/>
  <c r="L198" i="43"/>
  <c r="Z198" i="43"/>
  <c r="K198" i="43" s="1"/>
  <c r="L144" i="43"/>
  <c r="Z144" i="43"/>
  <c r="K144" i="43" s="1"/>
  <c r="L187" i="43"/>
  <c r="Z187" i="43"/>
  <c r="K187" i="43" s="1"/>
  <c r="L74" i="43"/>
  <c r="Z74" i="43"/>
  <c r="K74" i="43" s="1"/>
  <c r="L171" i="43"/>
  <c r="Z171" i="43"/>
  <c r="K171" i="43" s="1"/>
  <c r="L173" i="43"/>
  <c r="Z173" i="43"/>
  <c r="K173" i="43" s="1"/>
  <c r="L154" i="43"/>
  <c r="Z154" i="43"/>
  <c r="K154" i="43" s="1"/>
  <c r="L117" i="43"/>
  <c r="Z117" i="43"/>
  <c r="K117" i="43" s="1"/>
  <c r="L75" i="43"/>
  <c r="Z75" i="43"/>
  <c r="K75" i="43" s="1"/>
  <c r="L78" i="43"/>
  <c r="Z78" i="43"/>
  <c r="K78" i="43" s="1"/>
  <c r="L215" i="43"/>
  <c r="Z215" i="43"/>
  <c r="K215" i="43" s="1"/>
  <c r="L168" i="43"/>
  <c r="Z168" i="43"/>
  <c r="K168" i="43" s="1"/>
  <c r="L71" i="43"/>
  <c r="Z71" i="43"/>
  <c r="K71" i="43" s="1"/>
  <c r="L66" i="43"/>
  <c r="Z66" i="43"/>
  <c r="K66" i="43" s="1"/>
  <c r="L44" i="43"/>
  <c r="Z44" i="43"/>
  <c r="K44" i="43" s="1"/>
  <c r="L41" i="43"/>
  <c r="Z41" i="43"/>
  <c r="K41" i="43" s="1"/>
  <c r="L67" i="43"/>
  <c r="Z67" i="43"/>
  <c r="K67" i="43" s="1"/>
  <c r="L43" i="43"/>
  <c r="Z43" i="43"/>
  <c r="K43" i="43" s="1"/>
  <c r="L50" i="43"/>
  <c r="Z50" i="43"/>
  <c r="K50" i="43" s="1"/>
  <c r="L59" i="43"/>
  <c r="Z59" i="43"/>
  <c r="K59" i="43" s="1"/>
  <c r="L39" i="43"/>
  <c r="Z39" i="43"/>
  <c r="K39" i="43" s="1"/>
  <c r="L56" i="43"/>
  <c r="Z56" i="43"/>
  <c r="K56" i="43" s="1"/>
  <c r="L159" i="43"/>
  <c r="Z159" i="43"/>
  <c r="K159" i="43" s="1"/>
  <c r="L165" i="43"/>
  <c r="Z165" i="43"/>
  <c r="K165" i="43" s="1"/>
  <c r="L185" i="43"/>
  <c r="Z185" i="43"/>
  <c r="K185" i="43" s="1"/>
  <c r="L92" i="43"/>
  <c r="Z92" i="43"/>
  <c r="K92" i="43" s="1"/>
  <c r="L137" i="43"/>
  <c r="Z137" i="43"/>
  <c r="K137" i="43" s="1"/>
  <c r="L207" i="43"/>
  <c r="Z207" i="43"/>
  <c r="K207" i="43" s="1"/>
  <c r="L150" i="43"/>
  <c r="Z150" i="43"/>
  <c r="K150" i="43" s="1"/>
  <c r="L145" i="43"/>
  <c r="Z145" i="43"/>
  <c r="K145" i="43" s="1"/>
  <c r="L99" i="43"/>
  <c r="Z99" i="43"/>
  <c r="K99" i="43" s="1"/>
  <c r="L181" i="43"/>
  <c r="Z181" i="43"/>
  <c r="K181" i="43" s="1"/>
  <c r="L88" i="43"/>
  <c r="Z88" i="43"/>
  <c r="K88" i="43" s="1"/>
  <c r="L52" i="43"/>
  <c r="Z52" i="43"/>
  <c r="K52" i="43" s="1"/>
  <c r="L65" i="43"/>
  <c r="Z65" i="43"/>
  <c r="K65" i="43" s="1"/>
  <c r="L38" i="43"/>
  <c r="Z38" i="43"/>
  <c r="K38" i="43" s="1"/>
  <c r="L53" i="43"/>
  <c r="Z53" i="43"/>
  <c r="K53" i="43" s="1"/>
  <c r="L37" i="43"/>
  <c r="Z37" i="43"/>
  <c r="K37" i="43" s="1"/>
  <c r="L45" i="43"/>
  <c r="Z45" i="43"/>
  <c r="K45" i="43" s="1"/>
  <c r="L55" i="43"/>
  <c r="Z55" i="43"/>
  <c r="K55" i="43" s="1"/>
  <c r="L64" i="43"/>
  <c r="Z64" i="43"/>
  <c r="K64" i="43" s="1"/>
  <c r="L98" i="43"/>
  <c r="Z98" i="43"/>
  <c r="K98" i="43" s="1"/>
  <c r="L153" i="43"/>
  <c r="Z153" i="43"/>
  <c r="K153" i="43" s="1"/>
  <c r="L202" i="43"/>
  <c r="Z202" i="43"/>
  <c r="K202" i="43" s="1"/>
  <c r="L134" i="43"/>
  <c r="Z134" i="43"/>
  <c r="K134" i="43" s="1"/>
  <c r="L222" i="43"/>
  <c r="Z222" i="43"/>
  <c r="K222" i="43" s="1"/>
  <c r="L104" i="43"/>
  <c r="Z104" i="43"/>
  <c r="K104" i="43" s="1"/>
  <c r="L200" i="43"/>
  <c r="Z200" i="43"/>
  <c r="K200" i="43" s="1"/>
  <c r="L112" i="43"/>
  <c r="Z112" i="43"/>
  <c r="K112" i="43" s="1"/>
  <c r="L102" i="43"/>
  <c r="Z102" i="43"/>
  <c r="K102" i="43" s="1"/>
  <c r="L101" i="43"/>
  <c r="Z101" i="43"/>
  <c r="K101" i="43" s="1"/>
  <c r="L210" i="43"/>
  <c r="Z210" i="43"/>
  <c r="K210" i="43" s="1"/>
  <c r="L139" i="43"/>
  <c r="Z139" i="43"/>
  <c r="K139" i="43" s="1"/>
  <c r="L220" i="43"/>
  <c r="Z220" i="43"/>
  <c r="K220" i="43" s="1"/>
  <c r="L204" i="43"/>
  <c r="Z204" i="43"/>
  <c r="K204" i="43" s="1"/>
  <c r="L149" i="43"/>
  <c r="Z149" i="43"/>
  <c r="K149" i="43" s="1"/>
  <c r="L109" i="43"/>
  <c r="Z109" i="43"/>
  <c r="K109" i="43" s="1"/>
  <c r="L79" i="43"/>
  <c r="Z79" i="43"/>
  <c r="K79" i="43" s="1"/>
  <c r="L87" i="43"/>
  <c r="Z87" i="43"/>
  <c r="K87" i="43" s="1"/>
  <c r="L100" i="43"/>
  <c r="Z100" i="43"/>
  <c r="K100" i="43" s="1"/>
  <c r="L76" i="43"/>
  <c r="Z76" i="43"/>
  <c r="K76" i="43" s="1"/>
  <c r="L176" i="43"/>
  <c r="Z176" i="43"/>
  <c r="K176" i="43" s="1"/>
  <c r="L140" i="43"/>
  <c r="Z140" i="43"/>
  <c r="K140" i="43" s="1"/>
  <c r="L183" i="43"/>
  <c r="Z183" i="43"/>
  <c r="K183" i="43" s="1"/>
  <c r="L217" i="43"/>
  <c r="Z217" i="43"/>
  <c r="K217" i="43" s="1"/>
  <c r="L218" i="43"/>
  <c r="Z218" i="43"/>
  <c r="K218" i="43" s="1"/>
  <c r="L191" i="43"/>
  <c r="Z191" i="43"/>
  <c r="K191" i="43" s="1"/>
  <c r="L201" i="43"/>
  <c r="Z201" i="43"/>
  <c r="K201" i="43" s="1"/>
  <c r="L199" i="43"/>
  <c r="Z199" i="43"/>
  <c r="K199" i="43" s="1"/>
  <c r="L73" i="43"/>
  <c r="Z73" i="43"/>
  <c r="K73" i="43" s="1"/>
  <c r="L213" i="43"/>
  <c r="Z213" i="43"/>
  <c r="K213" i="43" s="1"/>
  <c r="Z120" i="43"/>
  <c r="K120" i="43" s="1"/>
  <c r="L148" i="43"/>
  <c r="Z148" i="43"/>
  <c r="K148" i="43" s="1"/>
  <c r="L164" i="44"/>
  <c r="L47" i="43"/>
  <c r="Z47" i="43"/>
  <c r="K47" i="43" s="1"/>
  <c r="L155" i="43"/>
  <c r="Z155" i="43"/>
  <c r="K155" i="43" s="1"/>
  <c r="L119" i="43"/>
  <c r="Z119" i="43"/>
  <c r="K119" i="43" s="1"/>
  <c r="L162" i="43"/>
  <c r="Z162" i="43"/>
  <c r="K162" i="43" s="1"/>
  <c r="L175" i="43"/>
  <c r="Z175" i="43"/>
  <c r="K175" i="43" s="1"/>
  <c r="L147" i="43"/>
  <c r="Z147" i="43"/>
  <c r="K147" i="43" s="1"/>
  <c r="L177" i="43"/>
  <c r="Z177" i="43"/>
  <c r="K177" i="43" s="1"/>
  <c r="L94" i="43"/>
  <c r="Z94" i="43"/>
  <c r="K94" i="43" s="1"/>
  <c r="L209" i="43"/>
  <c r="Z209" i="43"/>
  <c r="K209" i="43" s="1"/>
  <c r="L132" i="43"/>
  <c r="Z132" i="43"/>
  <c r="K132" i="43" s="1"/>
  <c r="L163" i="43"/>
  <c r="Z163" i="43"/>
  <c r="K163" i="43" s="1"/>
  <c r="L182" i="43"/>
  <c r="Z182" i="43"/>
  <c r="K182" i="43" s="1"/>
  <c r="L141" i="43"/>
  <c r="Z141" i="43"/>
  <c r="K141" i="43" s="1"/>
  <c r="L186" i="43"/>
  <c r="Z186" i="43"/>
  <c r="K186" i="43" s="1"/>
  <c r="L70" i="43"/>
  <c r="Z70" i="43"/>
  <c r="K70" i="43" s="1"/>
  <c r="L58" i="43"/>
  <c r="Z58" i="43"/>
  <c r="K58" i="43" s="1"/>
  <c r="L61" i="43"/>
  <c r="Z61" i="43"/>
  <c r="K61" i="43" s="1"/>
  <c r="L68" i="43"/>
  <c r="Z68" i="43"/>
  <c r="K68" i="43" s="1"/>
  <c r="L156" i="44"/>
  <c r="Z156" i="44"/>
  <c r="K156" i="44" s="1"/>
  <c r="L57" i="43"/>
  <c r="Z57" i="43"/>
  <c r="K57" i="43" s="1"/>
  <c r="L90" i="43"/>
  <c r="Z90" i="43"/>
  <c r="K90" i="43" s="1"/>
  <c r="L124" i="43"/>
  <c r="Z124" i="43"/>
  <c r="K124" i="43" s="1"/>
  <c r="L219" i="43"/>
  <c r="Z219" i="43"/>
  <c r="K219" i="43" s="1"/>
  <c r="L80" i="43"/>
  <c r="Z80" i="43"/>
  <c r="K80" i="43" s="1"/>
  <c r="L205" i="43"/>
  <c r="Z205" i="43"/>
  <c r="K205" i="43" s="1"/>
  <c r="L96" i="43"/>
  <c r="Z96" i="43"/>
  <c r="K96" i="43" s="1"/>
  <c r="L135" i="43"/>
  <c r="Z135" i="43"/>
  <c r="K135" i="43" s="1"/>
  <c r="L193" i="43"/>
  <c r="Z193" i="43"/>
  <c r="K193" i="43" s="1"/>
  <c r="L190" i="43"/>
  <c r="Z190" i="43"/>
  <c r="K190" i="43" s="1"/>
  <c r="L188" i="43"/>
  <c r="Z188" i="43"/>
  <c r="K188" i="43" s="1"/>
  <c r="L123" i="43"/>
  <c r="Z123" i="43"/>
  <c r="K123" i="43" s="1"/>
  <c r="L143" i="43"/>
  <c r="Z143" i="43"/>
  <c r="K143" i="43" s="1"/>
  <c r="L151" i="43"/>
  <c r="Z151" i="43"/>
  <c r="K151" i="43" s="1"/>
  <c r="L89" i="43"/>
  <c r="Z89" i="43"/>
  <c r="K89" i="43" s="1"/>
  <c r="L211" i="43"/>
  <c r="Z211" i="43"/>
  <c r="K211" i="43" s="1"/>
  <c r="L118" i="43"/>
  <c r="Z118" i="43"/>
  <c r="K118" i="43" s="1"/>
  <c r="L108" i="43"/>
  <c r="Z108" i="43"/>
  <c r="K108" i="43" s="1"/>
  <c r="L81" i="43"/>
  <c r="Z81" i="43"/>
  <c r="K81" i="43" s="1"/>
  <c r="L170" i="43"/>
  <c r="Z170" i="43"/>
  <c r="K170" i="43" s="1"/>
  <c r="L116" i="43"/>
  <c r="Z116" i="43"/>
  <c r="K116" i="43" s="1"/>
  <c r="L69" i="43"/>
  <c r="Z69" i="43"/>
  <c r="K69" i="43" s="1"/>
  <c r="L114" i="43"/>
  <c r="Z114" i="43"/>
  <c r="K114" i="43" s="1"/>
  <c r="L179" i="43"/>
  <c r="Z179" i="43"/>
  <c r="K179" i="43" s="1"/>
  <c r="L115" i="43"/>
  <c r="Z115" i="43"/>
  <c r="K115" i="43" s="1"/>
  <c r="L166" i="43"/>
  <c r="Z166" i="43"/>
  <c r="K166" i="43" s="1"/>
  <c r="L113" i="43"/>
  <c r="Z113" i="43"/>
  <c r="K113" i="43" s="1"/>
  <c r="L197" i="43"/>
  <c r="Z197" i="43"/>
  <c r="K197" i="43" s="1"/>
  <c r="L62" i="43"/>
  <c r="Z62" i="43"/>
  <c r="K62" i="43" s="1"/>
  <c r="L106" i="43"/>
  <c r="Z106" i="43"/>
  <c r="K106" i="43" s="1"/>
  <c r="L138" i="43"/>
  <c r="Z138" i="43"/>
  <c r="K138" i="43" s="1"/>
  <c r="L128" i="43"/>
  <c r="Z128" i="43"/>
  <c r="K128" i="43" s="1"/>
  <c r="L111" i="43"/>
  <c r="Z111" i="43"/>
  <c r="K111" i="43" s="1"/>
  <c r="L196" i="43"/>
  <c r="Z196" i="43"/>
  <c r="K196" i="43" s="1"/>
  <c r="L192" i="43"/>
  <c r="Z192" i="43"/>
  <c r="K192" i="43" s="1"/>
  <c r="L105" i="43"/>
  <c r="Z105" i="43"/>
  <c r="K105" i="43" s="1"/>
  <c r="L160" i="43"/>
  <c r="Z160" i="43"/>
  <c r="K160" i="43" s="1"/>
  <c r="L146" i="43"/>
  <c r="Z146" i="43"/>
  <c r="K146" i="43" s="1"/>
  <c r="L174" i="43"/>
  <c r="Z174" i="43"/>
  <c r="K174" i="43" s="1"/>
  <c r="L216" i="43"/>
  <c r="Z216" i="43"/>
  <c r="K216" i="43" s="1"/>
  <c r="L194" i="43"/>
  <c r="Z194" i="43"/>
  <c r="K194" i="43" s="1"/>
  <c r="Z212" i="43"/>
  <c r="K212" i="43" s="1"/>
  <c r="L40" i="43"/>
  <c r="Z40" i="43"/>
  <c r="K40" i="43" s="1"/>
  <c r="L48" i="43"/>
  <c r="Z48" i="43"/>
  <c r="K48" i="43" s="1"/>
  <c r="L142" i="43"/>
  <c r="Z142" i="43"/>
  <c r="K142" i="43" s="1"/>
  <c r="L122" i="43"/>
  <c r="Z122" i="43"/>
  <c r="K122" i="43" s="1"/>
  <c r="L54" i="43"/>
  <c r="Z54" i="43"/>
  <c r="K54" i="43" s="1"/>
  <c r="L49" i="43"/>
  <c r="Z49" i="43"/>
  <c r="K49" i="43" s="1"/>
  <c r="L51" i="43"/>
  <c r="Z51" i="43"/>
  <c r="K51" i="43" s="1"/>
  <c r="L42" i="43"/>
  <c r="Z42" i="43"/>
  <c r="K42" i="43" s="1"/>
  <c r="L169" i="43"/>
  <c r="Z169" i="43"/>
  <c r="K169" i="43" s="1"/>
  <c r="L77" i="43"/>
  <c r="Z77" i="43"/>
  <c r="K77" i="43" s="1"/>
  <c r="L195" i="43"/>
  <c r="Z195" i="43"/>
  <c r="K195" i="43" s="1"/>
  <c r="L158" i="43"/>
  <c r="Z158" i="43"/>
  <c r="K158" i="43" s="1"/>
  <c r="L91" i="43"/>
  <c r="Z91" i="43"/>
  <c r="K91" i="43" s="1"/>
  <c r="L221" i="43"/>
  <c r="Z221" i="43"/>
  <c r="K221" i="43" s="1"/>
  <c r="L180" i="43"/>
  <c r="Z180" i="43"/>
  <c r="K180" i="43" s="1"/>
  <c r="L126" i="43"/>
  <c r="Z126" i="43"/>
  <c r="K126" i="43" s="1"/>
  <c r="L178" i="43"/>
  <c r="Z178" i="43"/>
  <c r="K178" i="43" s="1"/>
  <c r="L127" i="43"/>
  <c r="Z127" i="43"/>
  <c r="K127" i="43" s="1"/>
  <c r="L110" i="43"/>
  <c r="Z110" i="43"/>
  <c r="K110" i="43" s="1"/>
  <c r="L93" i="43"/>
  <c r="Z93" i="43"/>
  <c r="K93" i="43" s="1"/>
  <c r="L129" i="43"/>
  <c r="Z129" i="43"/>
  <c r="K129" i="43" s="1"/>
  <c r="L125" i="43"/>
  <c r="Z125" i="43"/>
  <c r="K125" i="43" s="1"/>
  <c r="L214" i="43"/>
  <c r="Z214" i="43"/>
  <c r="K214" i="43" s="1"/>
  <c r="L161" i="43"/>
  <c r="Z161" i="43"/>
  <c r="K161" i="43" s="1"/>
  <c r="L103" i="43"/>
  <c r="Z103" i="43"/>
  <c r="K103" i="43" s="1"/>
  <c r="L83" i="43"/>
  <c r="Z83" i="43"/>
  <c r="K83" i="43" s="1"/>
  <c r="L72" i="43"/>
  <c r="Z72" i="43"/>
  <c r="K72" i="43" s="1"/>
  <c r="L121" i="43"/>
  <c r="Z121" i="43"/>
  <c r="K121" i="43" s="1"/>
  <c r="L223" i="43"/>
  <c r="Z223" i="43"/>
  <c r="K223" i="43" s="1"/>
  <c r="L167" i="43"/>
  <c r="Z167" i="43"/>
  <c r="K167" i="43" s="1"/>
  <c r="L172" i="43"/>
  <c r="Z172" i="43"/>
  <c r="K172" i="43" s="1"/>
  <c r="L107" i="43"/>
  <c r="Z107" i="43"/>
  <c r="K107" i="43" s="1"/>
  <c r="L208" i="43"/>
  <c r="Z208" i="43"/>
  <c r="K208" i="43" s="1"/>
  <c r="L206" i="43"/>
  <c r="Z206" i="43"/>
  <c r="K206" i="43" s="1"/>
  <c r="L224" i="43"/>
  <c r="Z224" i="43"/>
  <c r="K224" i="43" s="1"/>
  <c r="L86" i="43"/>
  <c r="Z86" i="43"/>
  <c r="K86" i="43" s="1"/>
  <c r="L95" i="43"/>
  <c r="Z95" i="43"/>
  <c r="K95" i="43" s="1"/>
  <c r="L133" i="43"/>
  <c r="Z133" i="43"/>
  <c r="K133" i="43" s="1"/>
  <c r="L131" i="43"/>
  <c r="Z131" i="43"/>
  <c r="K131" i="43" s="1"/>
  <c r="L84" i="43"/>
  <c r="Z84" i="43"/>
  <c r="K84" i="43" s="1"/>
  <c r="L203" i="43"/>
  <c r="Z203" i="43"/>
  <c r="K203" i="43" s="1"/>
  <c r="L189" i="43"/>
  <c r="Z189" i="43"/>
  <c r="K189" i="43" s="1"/>
  <c r="L82" i="43"/>
  <c r="Z82" i="43"/>
  <c r="K82" i="43" s="1"/>
  <c r="L130" i="43"/>
  <c r="Z130" i="43"/>
  <c r="K130" i="43" s="1"/>
  <c r="L120" i="43"/>
  <c r="P159" i="43"/>
  <c r="Q159" i="43"/>
  <c r="L212" i="43"/>
  <c r="AH67" i="22"/>
  <c r="AH70" i="22"/>
  <c r="AH69" i="22"/>
  <c r="AH71" i="22"/>
  <c r="AH72" i="22"/>
  <c r="AH73" i="22"/>
  <c r="AH68" i="22"/>
  <c r="AH74" i="22"/>
  <c r="AH75" i="22"/>
  <c r="AH64" i="22"/>
  <c r="AI73" i="22"/>
  <c r="AI64" i="22"/>
  <c r="AI67" i="22"/>
  <c r="AI70" i="22"/>
  <c r="AI68" i="22"/>
  <c r="AI71" i="22"/>
  <c r="AI75" i="22"/>
  <c r="AI69" i="22"/>
  <c r="AI74" i="22"/>
  <c r="AI72" i="22"/>
  <c r="P129" i="43"/>
  <c r="P86" i="43"/>
  <c r="N86" i="44"/>
  <c r="Q86" i="44" s="1"/>
  <c r="N224" i="44"/>
  <c r="Q224" i="44" s="1"/>
  <c r="P224" i="43"/>
  <c r="Y73" i="45"/>
  <c r="P112" i="43"/>
  <c r="N112" i="44"/>
  <c r="Q112" i="44" s="1"/>
  <c r="P222" i="43"/>
  <c r="N222" i="44"/>
  <c r="Q222" i="44" s="1"/>
  <c r="N129" i="44"/>
  <c r="Q129" i="44" s="1"/>
  <c r="Y213" i="45"/>
  <c r="P93" i="43"/>
  <c r="Y166" i="45"/>
  <c r="N94" i="44"/>
  <c r="Q94" i="44" s="1"/>
  <c r="N93" i="44"/>
  <c r="Q93" i="44" s="1"/>
  <c r="P132" i="43"/>
  <c r="Y203" i="45"/>
  <c r="Y189" i="45"/>
  <c r="P148" i="43"/>
  <c r="Y84" i="45"/>
  <c r="P128" i="43"/>
  <c r="Y130" i="45"/>
  <c r="P115" i="43"/>
  <c r="P144" i="43"/>
  <c r="N152" i="44"/>
  <c r="Q152" i="44" s="1"/>
  <c r="N168" i="44"/>
  <c r="Q168" i="44" s="1"/>
  <c r="P152" i="43"/>
  <c r="Y70" i="45"/>
  <c r="N119" i="44"/>
  <c r="Q119" i="44" s="1"/>
  <c r="Y194" i="45"/>
  <c r="P168" i="43"/>
  <c r="Y186" i="45"/>
  <c r="N203" i="44"/>
  <c r="Q203" i="44" s="1"/>
  <c r="N144" i="44"/>
  <c r="Q144" i="44" s="1"/>
  <c r="N159" i="44"/>
  <c r="Q159" i="44" s="1"/>
  <c r="N148" i="44"/>
  <c r="Q148" i="44" s="1"/>
  <c r="N128" i="44"/>
  <c r="Q128" i="44" s="1"/>
  <c r="P122" i="43"/>
  <c r="N165" i="44"/>
  <c r="Q165" i="44" s="1"/>
  <c r="N122" i="44"/>
  <c r="Q122" i="44" s="1"/>
  <c r="P165" i="43"/>
  <c r="P94" i="43"/>
  <c r="P151" i="43"/>
  <c r="N92" i="44"/>
  <c r="Q92" i="44" s="1"/>
  <c r="N89" i="44"/>
  <c r="Q89" i="44" s="1"/>
  <c r="P143" i="43"/>
  <c r="P218" i="43"/>
  <c r="P208" i="43"/>
  <c r="P124" i="43"/>
  <c r="N169" i="44"/>
  <c r="Q169" i="44" s="1"/>
  <c r="N181" i="44"/>
  <c r="Q181" i="44" s="1"/>
  <c r="P202" i="43"/>
  <c r="P188" i="43"/>
  <c r="N132" i="44"/>
  <c r="Q132" i="44" s="1"/>
  <c r="N85" i="44"/>
  <c r="Q85" i="44" s="1"/>
  <c r="N208" i="44"/>
  <c r="Q208" i="44" s="1"/>
  <c r="Y217" i="45"/>
  <c r="N151" i="44"/>
  <c r="Q151" i="44" s="1"/>
  <c r="P216" i="43"/>
  <c r="P215" i="43"/>
  <c r="Y201" i="45"/>
  <c r="N187" i="44"/>
  <c r="Q187" i="44" s="1"/>
  <c r="N124" i="44"/>
  <c r="Q124" i="44" s="1"/>
  <c r="Y216" i="45"/>
  <c r="P119" i="43"/>
  <c r="P200" i="43"/>
  <c r="Q200" i="43" s="1"/>
  <c r="N72" i="44"/>
  <c r="Q72" i="44" s="1"/>
  <c r="N200" i="44"/>
  <c r="N153" i="44"/>
  <c r="Q153" i="44" s="1"/>
  <c r="P153" i="43"/>
  <c r="N98" i="44"/>
  <c r="Q98" i="44" s="1"/>
  <c r="P106" i="43"/>
  <c r="P98" i="43"/>
  <c r="N88" i="44"/>
  <c r="Q88" i="44" s="1"/>
  <c r="P85" i="43"/>
  <c r="P183" i="43"/>
  <c r="P92" i="43"/>
  <c r="N113" i="44"/>
  <c r="Q113" i="44" s="1"/>
  <c r="Y218" i="45"/>
  <c r="P89" i="43"/>
  <c r="N143" i="44"/>
  <c r="Q143" i="44" s="1"/>
  <c r="N216" i="44"/>
  <c r="Q216" i="44" s="1"/>
  <c r="P170" i="43"/>
  <c r="N215" i="44"/>
  <c r="Q215" i="44" s="1"/>
  <c r="P169" i="43"/>
  <c r="N166" i="44"/>
  <c r="Q166" i="44" s="1"/>
  <c r="P199" i="43"/>
  <c r="Y140" i="45"/>
  <c r="Y114" i="45"/>
  <c r="N106" i="44"/>
  <c r="Q106" i="44" s="1"/>
  <c r="P203" i="43"/>
  <c r="P72" i="43"/>
  <c r="P174" i="43"/>
  <c r="P123" i="43"/>
  <c r="N206" i="44"/>
  <c r="Q206" i="44" s="1"/>
  <c r="Y93" i="45"/>
  <c r="Y116" i="45"/>
  <c r="N135" i="44"/>
  <c r="Q135" i="44" s="1"/>
  <c r="N77" i="44"/>
  <c r="Q77" i="44" s="1"/>
  <c r="N157" i="44"/>
  <c r="Q157" i="44" s="1"/>
  <c r="P134" i="43"/>
  <c r="Y170" i="45"/>
  <c r="N150" i="44"/>
  <c r="Q150" i="44" s="1"/>
  <c r="Y96" i="45"/>
  <c r="P125" i="43"/>
  <c r="N180" i="44"/>
  <c r="Q180" i="44" s="1"/>
  <c r="Y123" i="45"/>
  <c r="P117" i="43"/>
  <c r="N223" i="44"/>
  <c r="Q223" i="44" s="1"/>
  <c r="N161" i="44"/>
  <c r="Q161" i="44" s="1"/>
  <c r="N69" i="44"/>
  <c r="Q69" i="44" s="1"/>
  <c r="Y118" i="45"/>
  <c r="P223" i="43"/>
  <c r="N84" i="44"/>
  <c r="Q84" i="44" s="1"/>
  <c r="N201" i="44"/>
  <c r="Q201" i="44" s="1"/>
  <c r="P189" i="43"/>
  <c r="P82" i="43"/>
  <c r="Y206" i="45"/>
  <c r="P206" i="43"/>
  <c r="N96" i="44"/>
  <c r="Q96" i="44" s="1"/>
  <c r="N130" i="44"/>
  <c r="Q130" i="44" s="1"/>
  <c r="Y103" i="45"/>
  <c r="P105" i="43"/>
  <c r="Y182" i="45"/>
  <c r="N100" i="44"/>
  <c r="Q100" i="44" s="1"/>
  <c r="N183" i="44"/>
  <c r="Q183" i="44" s="1"/>
  <c r="P173" i="43"/>
  <c r="P111" i="43"/>
  <c r="Y121" i="45"/>
  <c r="N82" i="44"/>
  <c r="Q82" i="44" s="1"/>
  <c r="P219" i="43"/>
  <c r="N192" i="44"/>
  <c r="Q192" i="44" s="1"/>
  <c r="Y214" i="45"/>
  <c r="P163" i="43"/>
  <c r="N211" i="44"/>
  <c r="Q211" i="44" s="1"/>
  <c r="Y208" i="45"/>
  <c r="P178" i="43"/>
  <c r="N219" i="44"/>
  <c r="Q219" i="44" s="1"/>
  <c r="P191" i="43"/>
  <c r="Y107" i="45"/>
  <c r="Y161" i="45"/>
  <c r="P77" i="43"/>
  <c r="P204" i="43"/>
  <c r="P146" i="43"/>
  <c r="P78" i="43"/>
  <c r="N163" i="44"/>
  <c r="Q163" i="44" s="1"/>
  <c r="P211" i="43"/>
  <c r="N189" i="44"/>
  <c r="Q189" i="44" s="1"/>
  <c r="N171" i="44"/>
  <c r="Q171" i="44" s="1"/>
  <c r="Y145" i="45"/>
  <c r="P110" i="43"/>
  <c r="N173" i="44"/>
  <c r="Q173" i="44" s="1"/>
  <c r="N199" i="44"/>
  <c r="Q199" i="44" s="1"/>
  <c r="N141" i="44"/>
  <c r="Q141" i="44" s="1"/>
  <c r="P201" i="43"/>
  <c r="Y79" i="45"/>
  <c r="N81" i="44"/>
  <c r="Q81" i="44" s="1"/>
  <c r="P104" i="43"/>
  <c r="N75" i="44"/>
  <c r="Q75" i="44" s="1"/>
  <c r="Y163" i="45"/>
  <c r="P107" i="43"/>
  <c r="P81" i="43"/>
  <c r="P75" i="43"/>
  <c r="P179" i="43"/>
  <c r="N178" i="44"/>
  <c r="Q178" i="44" s="1"/>
  <c r="P88" i="43"/>
  <c r="P158" i="43"/>
  <c r="N123" i="44"/>
  <c r="Q123" i="44" s="1"/>
  <c r="Y87" i="45"/>
  <c r="P130" i="43"/>
  <c r="Y160" i="45"/>
  <c r="P157" i="43"/>
  <c r="P187" i="43"/>
  <c r="N107" i="44"/>
  <c r="Q107" i="44" s="1"/>
  <c r="P69" i="43"/>
  <c r="N104" i="44"/>
  <c r="Q104" i="44" s="1"/>
  <c r="P133" i="43"/>
  <c r="P166" i="43"/>
  <c r="Y89" i="45"/>
  <c r="N218" i="44"/>
  <c r="Q218" i="44" s="1"/>
  <c r="N179" i="44"/>
  <c r="Q179" i="44" s="1"/>
  <c r="N202" i="44"/>
  <c r="Q202" i="44" s="1"/>
  <c r="P135" i="43"/>
  <c r="P141" i="43"/>
  <c r="N125" i="44"/>
  <c r="Q125" i="44" s="1"/>
  <c r="P180" i="43"/>
  <c r="N170" i="44"/>
  <c r="Q170" i="44" s="1"/>
  <c r="N127" i="44"/>
  <c r="Q127" i="44" s="1"/>
  <c r="P150" i="43"/>
  <c r="P84" i="43"/>
  <c r="P161" i="43"/>
  <c r="P181" i="43"/>
  <c r="P190" i="43"/>
  <c r="N174" i="44"/>
  <c r="Q174" i="44" s="1"/>
  <c r="N142" i="44"/>
  <c r="Q142" i="44" s="1"/>
  <c r="N160" i="44"/>
  <c r="Q160" i="44" s="1"/>
  <c r="N162" i="44"/>
  <c r="Q162" i="44" s="1"/>
  <c r="N190" i="44"/>
  <c r="Q190" i="44" s="1"/>
  <c r="Y94" i="45"/>
  <c r="P155" i="43"/>
  <c r="P142" i="43"/>
  <c r="N185" i="44"/>
  <c r="Q185" i="44" s="1"/>
  <c r="P186" i="43"/>
  <c r="P164" i="43"/>
  <c r="P198" i="43"/>
  <c r="N164" i="44"/>
  <c r="Q164" i="44" s="1"/>
  <c r="Y209" i="45"/>
  <c r="Y149" i="45"/>
  <c r="N175" i="44"/>
  <c r="Q175" i="44" s="1"/>
  <c r="N198" i="44"/>
  <c r="Q198" i="44" s="1"/>
  <c r="Y204" i="45"/>
  <c r="P175" i="43"/>
  <c r="Y78" i="45"/>
  <c r="P149" i="43"/>
  <c r="N186" i="44"/>
  <c r="Q186" i="44" s="1"/>
  <c r="P162" i="43"/>
  <c r="N105" i="44"/>
  <c r="Q105" i="44" s="1"/>
  <c r="Y129" i="45"/>
  <c r="N204" i="44"/>
  <c r="Q204" i="44" s="1"/>
  <c r="N146" i="44"/>
  <c r="Q146" i="44" s="1"/>
  <c r="P171" i="43"/>
  <c r="Y110" i="45"/>
  <c r="N191" i="44"/>
  <c r="Q191" i="44" s="1"/>
  <c r="P160" i="43"/>
  <c r="N78" i="44"/>
  <c r="Q78" i="44" s="1"/>
  <c r="N147" i="44"/>
  <c r="Q147" i="44" s="1"/>
  <c r="P192" i="43"/>
  <c r="N115" i="44"/>
  <c r="Q115" i="44" s="1"/>
  <c r="P108" i="43"/>
  <c r="N111" i="44"/>
  <c r="Q111" i="44" s="1"/>
  <c r="N79" i="44"/>
  <c r="Q79" i="44" s="1"/>
  <c r="P100" i="43"/>
  <c r="Y88" i="45"/>
  <c r="N110" i="44"/>
  <c r="Q110" i="44" s="1"/>
  <c r="Y192" i="45"/>
  <c r="P96" i="43"/>
  <c r="P185" i="43"/>
  <c r="N114" i="44"/>
  <c r="Q114" i="44" s="1"/>
  <c r="Y210" i="45"/>
  <c r="P102" i="43"/>
  <c r="Y75" i="45"/>
  <c r="P145" i="43"/>
  <c r="P79" i="43"/>
  <c r="P114" i="43"/>
  <c r="N102" i="44"/>
  <c r="Q102" i="44" s="1"/>
  <c r="Y139" i="45"/>
  <c r="N155" i="44"/>
  <c r="Q155" i="44" s="1"/>
  <c r="N158" i="44"/>
  <c r="Q158" i="44" s="1"/>
  <c r="N108" i="44"/>
  <c r="Q108" i="44" s="1"/>
  <c r="Y154" i="45"/>
  <c r="N145" i="44"/>
  <c r="Q145" i="44" s="1"/>
  <c r="N207" i="44"/>
  <c r="Q207" i="44" s="1"/>
  <c r="Y193" i="45"/>
  <c r="Y105" i="45"/>
  <c r="N99" i="44"/>
  <c r="Q99" i="44" s="1"/>
  <c r="N140" i="44"/>
  <c r="Q140" i="44" s="1"/>
  <c r="N167" i="44"/>
  <c r="Q167" i="44" s="1"/>
  <c r="N101" i="44"/>
  <c r="Q101" i="44" s="1"/>
  <c r="Y187" i="45"/>
  <c r="P118" i="43"/>
  <c r="N116" i="44"/>
  <c r="Q116" i="44" s="1"/>
  <c r="P140" i="43"/>
  <c r="Y144" i="45"/>
  <c r="N172" i="44"/>
  <c r="Q172" i="44" s="1"/>
  <c r="Y171" i="45"/>
  <c r="N133" i="44"/>
  <c r="Q133" i="44" s="1"/>
  <c r="P101" i="43"/>
  <c r="N196" i="44"/>
  <c r="Q196" i="44" s="1"/>
  <c r="N212" i="44"/>
  <c r="Q212" i="44" s="1"/>
  <c r="N213" i="44"/>
  <c r="Q213" i="44" s="1"/>
  <c r="N154" i="44"/>
  <c r="Q154" i="44" s="1"/>
  <c r="P113" i="43"/>
  <c r="N188" i="44"/>
  <c r="Q188" i="44" s="1"/>
  <c r="P127" i="43"/>
  <c r="P154" i="43"/>
  <c r="Y219" i="45"/>
  <c r="N121" i="44"/>
  <c r="Q121" i="44" s="1"/>
  <c r="N134" i="44"/>
  <c r="Q134" i="44" s="1"/>
  <c r="Y222" i="45"/>
  <c r="P213" i="43"/>
  <c r="N149" i="44"/>
  <c r="Q149" i="44" s="1"/>
  <c r="P212" i="43"/>
  <c r="P74" i="43"/>
  <c r="P167" i="43"/>
  <c r="N117" i="44"/>
  <c r="Q117" i="44" s="1"/>
  <c r="P196" i="43"/>
  <c r="N205" i="44"/>
  <c r="Q205" i="44" s="1"/>
  <c r="Y102" i="45"/>
  <c r="Y137" i="45"/>
  <c r="P172" i="43"/>
  <c r="P207" i="43"/>
  <c r="P147" i="43"/>
  <c r="P177" i="43"/>
  <c r="P99" i="43"/>
  <c r="N139" i="44"/>
  <c r="Q139" i="44" s="1"/>
  <c r="N209" i="44"/>
  <c r="Q209" i="44" s="1"/>
  <c r="Y147" i="45"/>
  <c r="Y202" i="45"/>
  <c r="Y134" i="45"/>
  <c r="P205" i="43"/>
  <c r="P109" i="43"/>
  <c r="P193" i="43"/>
  <c r="Y128" i="45"/>
  <c r="Y111" i="45"/>
  <c r="P91" i="43"/>
  <c r="N118" i="44"/>
  <c r="Q118" i="44" s="1"/>
  <c r="Y124" i="45"/>
  <c r="N217" i="44"/>
  <c r="Q217" i="44" s="1"/>
  <c r="Y122" i="45"/>
  <c r="N131" i="44"/>
  <c r="Q131" i="44" s="1"/>
  <c r="P220" i="43"/>
  <c r="Y91" i="45"/>
  <c r="N109" i="44"/>
  <c r="Q109" i="44" s="1"/>
  <c r="N193" i="44"/>
  <c r="Q193" i="44" s="1"/>
  <c r="Y138" i="45"/>
  <c r="P195" i="43"/>
  <c r="N91" i="44"/>
  <c r="Q91" i="44" s="1"/>
  <c r="P121" i="43"/>
  <c r="P217" i="43"/>
  <c r="N74" i="44"/>
  <c r="Q74" i="44" s="1"/>
  <c r="P139" i="43"/>
  <c r="P131" i="43"/>
  <c r="P116" i="43"/>
  <c r="N177" i="44"/>
  <c r="Q177" i="44" s="1"/>
  <c r="P209" i="43"/>
  <c r="Y195" i="45"/>
  <c r="Y185" i="45"/>
  <c r="Y153" i="45"/>
  <c r="N138" i="44"/>
  <c r="Q138" i="44" s="1"/>
  <c r="P83" i="43"/>
  <c r="P138" i="43"/>
  <c r="Y98" i="45"/>
  <c r="N195" i="44"/>
  <c r="Q195" i="44" s="1"/>
  <c r="N83" i="44"/>
  <c r="Q83" i="44" s="1"/>
  <c r="P95" i="43"/>
  <c r="N95" i="44"/>
  <c r="Q95" i="44" s="1"/>
  <c r="N182" i="44"/>
  <c r="Q182" i="44" s="1"/>
  <c r="P73" i="43"/>
  <c r="N87" i="44"/>
  <c r="Q87" i="44" s="1"/>
  <c r="P221" i="43"/>
  <c r="P97" i="43"/>
  <c r="N220" i="44"/>
  <c r="Q220" i="44" s="1"/>
  <c r="Y155" i="45"/>
  <c r="N156" i="44"/>
  <c r="Q156" i="44" s="1"/>
  <c r="Y136" i="45"/>
  <c r="N221" i="44"/>
  <c r="Q221" i="44" s="1"/>
  <c r="P156" i="43"/>
  <c r="P87" i="43"/>
  <c r="N76" i="44"/>
  <c r="Q76" i="44" s="1"/>
  <c r="P76" i="43"/>
  <c r="Y169" i="45"/>
  <c r="N97" i="44"/>
  <c r="Q97" i="44" s="1"/>
  <c r="N73" i="44"/>
  <c r="Q73" i="44" s="1"/>
  <c r="P182" i="43"/>
  <c r="N43" i="44"/>
  <c r="Q43" i="44" s="1"/>
  <c r="P43" i="43"/>
  <c r="N210" i="45"/>
  <c r="Q210" i="45" s="1"/>
  <c r="P210" i="44"/>
  <c r="N136" i="45"/>
  <c r="Q136" i="45" s="1"/>
  <c r="P136" i="44"/>
  <c r="Y52" i="45"/>
  <c r="P63" i="43"/>
  <c r="N63" i="44"/>
  <c r="Q63" i="44" s="1"/>
  <c r="N68" i="44"/>
  <c r="Q68" i="44" s="1"/>
  <c r="P68" i="43"/>
  <c r="P50" i="43"/>
  <c r="N50" i="44"/>
  <c r="Q50" i="44" s="1"/>
  <c r="Y58" i="45"/>
  <c r="Y65" i="45"/>
  <c r="P197" i="44"/>
  <c r="N197" i="45"/>
  <c r="Q197" i="45" s="1"/>
  <c r="P59" i="43"/>
  <c r="N59" i="44"/>
  <c r="Q59" i="44" s="1"/>
  <c r="N46" i="44"/>
  <c r="Q46" i="44" s="1"/>
  <c r="P46" i="43"/>
  <c r="P90" i="44"/>
  <c r="P42" i="43"/>
  <c r="N42" i="44"/>
  <c r="Q42" i="44" s="1"/>
  <c r="P66" i="43"/>
  <c r="N66" i="44"/>
  <c r="Q66" i="44" s="1"/>
  <c r="P49" i="43"/>
  <c r="N49" i="44"/>
  <c r="Q49" i="44" s="1"/>
  <c r="P56" i="43"/>
  <c r="N56" i="44"/>
  <c r="Q56" i="44" s="1"/>
  <c r="P60" i="43"/>
  <c r="N60" i="44"/>
  <c r="Q60" i="44" s="1"/>
  <c r="N67" i="44"/>
  <c r="Q67" i="44" s="1"/>
  <c r="P67" i="43"/>
  <c r="N126" i="45"/>
  <c r="Q126" i="45" s="1"/>
  <c r="P126" i="44"/>
  <c r="Y40" i="45"/>
  <c r="Y43" i="45"/>
  <c r="Y44" i="45"/>
  <c r="Y50" i="45"/>
  <c r="Y63" i="45"/>
  <c r="Y59" i="45"/>
  <c r="Y41" i="45"/>
  <c r="Y49" i="45"/>
  <c r="N176" i="45"/>
  <c r="Q176" i="45" s="1"/>
  <c r="P176" i="44"/>
  <c r="P120" i="44"/>
  <c r="N120" i="45"/>
  <c r="Q120" i="45" s="1"/>
  <c r="Y51" i="45"/>
  <c r="N52" i="44"/>
  <c r="Q52" i="44" s="1"/>
  <c r="P52" i="43"/>
  <c r="Y45" i="45"/>
  <c r="P65" i="43"/>
  <c r="N65" i="44"/>
  <c r="Q65" i="44" s="1"/>
  <c r="Y62" i="45"/>
  <c r="Y60" i="45"/>
  <c r="Y55" i="45"/>
  <c r="P53" i="43"/>
  <c r="N53" i="44"/>
  <c r="Q53" i="44" s="1"/>
  <c r="N54" i="44"/>
  <c r="Q54" i="44" s="1"/>
  <c r="P54" i="43"/>
  <c r="Y64" i="45"/>
  <c r="P37" i="43"/>
  <c r="N37" i="44"/>
  <c r="Q37" i="44" s="1"/>
  <c r="N48" i="44"/>
  <c r="Q48" i="44" s="1"/>
  <c r="P48" i="43"/>
  <c r="Y42" i="45"/>
  <c r="N194" i="45"/>
  <c r="Q194" i="45" s="1"/>
  <c r="P194" i="44"/>
  <c r="P64" i="43"/>
  <c r="N64" i="44"/>
  <c r="Q64" i="44" s="1"/>
  <c r="Y47" i="45"/>
  <c r="P103" i="44"/>
  <c r="N103" i="45"/>
  <c r="Q103" i="45" s="1"/>
  <c r="Y56" i="45"/>
  <c r="P184" i="44"/>
  <c r="N41" i="44"/>
  <c r="Q41" i="44" s="1"/>
  <c r="P41" i="43"/>
  <c r="N51" i="44"/>
  <c r="Q51" i="44" s="1"/>
  <c r="P51" i="43"/>
  <c r="Y57" i="45"/>
  <c r="P55" i="43"/>
  <c r="N55" i="44"/>
  <c r="Q55" i="44" s="1"/>
  <c r="P47" i="43"/>
  <c r="N47" i="44"/>
  <c r="Q47" i="44" s="1"/>
  <c r="N80" i="45"/>
  <c r="Q80" i="45" s="1"/>
  <c r="P80" i="44"/>
  <c r="N137" i="45"/>
  <c r="Q137" i="45" s="1"/>
  <c r="P137" i="44"/>
  <c r="N184" i="45" l="1"/>
  <c r="Q184" i="45" s="1"/>
  <c r="N90" i="45"/>
  <c r="Q90" i="45" s="1"/>
  <c r="Y95" i="45"/>
  <c r="Z197" i="44"/>
  <c r="K197" i="44" s="1"/>
  <c r="Y66" i="45"/>
  <c r="Y165" i="45"/>
  <c r="Y181" i="45"/>
  <c r="Y135" i="45"/>
  <c r="Y80" i="45"/>
  <c r="Y211" i="45"/>
  <c r="Y188" i="45"/>
  <c r="Y177" i="45"/>
  <c r="Y162" i="45"/>
  <c r="Y220" i="45"/>
  <c r="Y68" i="45"/>
  <c r="Y172" i="45"/>
  <c r="Y38" i="45"/>
  <c r="Y212" i="45"/>
  <c r="Y150" i="45"/>
  <c r="Y92" i="45"/>
  <c r="Y115" i="45"/>
  <c r="Y176" i="45"/>
  <c r="Y106" i="45"/>
  <c r="Y190" i="45"/>
  <c r="Y168" i="45"/>
  <c r="Y132" i="45"/>
  <c r="Y174" i="45"/>
  <c r="Y99" i="45"/>
  <c r="Y120" i="45"/>
  <c r="Y54" i="45"/>
  <c r="Y146" i="45"/>
  <c r="Y175" i="45"/>
  <c r="Y112" i="45"/>
  <c r="Y215" i="45"/>
  <c r="Y207" i="45"/>
  <c r="Y119" i="45"/>
  <c r="Y108" i="45"/>
  <c r="Y46" i="45"/>
  <c r="Y69" i="45"/>
  <c r="Y180" i="45"/>
  <c r="Y133" i="45"/>
  <c r="Y167" i="45"/>
  <c r="Y125" i="45"/>
  <c r="Y224" i="45"/>
  <c r="Y72" i="45"/>
  <c r="Y74" i="45"/>
  <c r="Y158" i="45"/>
  <c r="Y199" i="45"/>
  <c r="Y131" i="45"/>
  <c r="Y37" i="45"/>
  <c r="Y117" i="45"/>
  <c r="Y101" i="45"/>
  <c r="Y151" i="45"/>
  <c r="Y191" i="45"/>
  <c r="Y198" i="45"/>
  <c r="Y83" i="45"/>
  <c r="Y48" i="45"/>
  <c r="Y183" i="45"/>
  <c r="Y179" i="45"/>
  <c r="Y86" i="45"/>
  <c r="Y53" i="45"/>
  <c r="Y178" i="45"/>
  <c r="Y67" i="45"/>
  <c r="Y173" i="45"/>
  <c r="Y127" i="45"/>
  <c r="Y82" i="45"/>
  <c r="Y126" i="45"/>
  <c r="Y157" i="45"/>
  <c r="Y100" i="45"/>
  <c r="Y39" i="45"/>
  <c r="Y104" i="45"/>
  <c r="Y90" i="45"/>
  <c r="Y152" i="45"/>
  <c r="Y76" i="45"/>
  <c r="Y77" i="45"/>
  <c r="Y143" i="45"/>
  <c r="Y142" i="45"/>
  <c r="Y196" i="45"/>
  <c r="Y205" i="45"/>
  <c r="Y109" i="45"/>
  <c r="Y61" i="45"/>
  <c r="Y200" i="45"/>
  <c r="Y159" i="45"/>
  <c r="Y221" i="45"/>
  <c r="Y223" i="45"/>
  <c r="Y81" i="45"/>
  <c r="Y141" i="45"/>
  <c r="Z148" i="44"/>
  <c r="K148" i="44" s="1"/>
  <c r="Z184" i="44"/>
  <c r="K184" i="44" s="1"/>
  <c r="Z85" i="44"/>
  <c r="K85" i="44" s="1"/>
  <c r="Z97" i="44"/>
  <c r="K97" i="44" s="1"/>
  <c r="Y164" i="45"/>
  <c r="Y184" i="45"/>
  <c r="Y85" i="45"/>
  <c r="Y97" i="45"/>
  <c r="Z164" i="44"/>
  <c r="K164" i="44" s="1"/>
  <c r="Y148" i="45"/>
  <c r="P214" i="44"/>
  <c r="N214" i="45"/>
  <c r="Q214" i="45" s="1"/>
  <c r="P144" i="44"/>
  <c r="Y113" i="45"/>
  <c r="Y71" i="45"/>
  <c r="Y197" i="45"/>
  <c r="L197" i="44"/>
  <c r="L57" i="44"/>
  <c r="Z57" i="44"/>
  <c r="K57" i="44" s="1"/>
  <c r="L46" i="44"/>
  <c r="Z46" i="44"/>
  <c r="K46" i="44" s="1"/>
  <c r="L54" i="44"/>
  <c r="Z54" i="44"/>
  <c r="K54" i="44" s="1"/>
  <c r="L155" i="44"/>
  <c r="Z155" i="44"/>
  <c r="K155" i="44" s="1"/>
  <c r="L111" i="44"/>
  <c r="Z111" i="44"/>
  <c r="K111" i="44" s="1"/>
  <c r="L147" i="44"/>
  <c r="Z147" i="44"/>
  <c r="K147" i="44" s="1"/>
  <c r="L154" i="44"/>
  <c r="Z154" i="44"/>
  <c r="K154" i="44" s="1"/>
  <c r="L139" i="44"/>
  <c r="Z139" i="44"/>
  <c r="K139" i="44" s="1"/>
  <c r="L210" i="44"/>
  <c r="Z210" i="44"/>
  <c r="K210" i="44" s="1"/>
  <c r="L204" i="44"/>
  <c r="Z204" i="44"/>
  <c r="K204" i="44" s="1"/>
  <c r="L100" i="44"/>
  <c r="Z100" i="44"/>
  <c r="K100" i="44" s="1"/>
  <c r="L167" i="44"/>
  <c r="Z167" i="44"/>
  <c r="K167" i="44" s="1"/>
  <c r="L127" i="44"/>
  <c r="Z127" i="44"/>
  <c r="K127" i="44" s="1"/>
  <c r="L93" i="44"/>
  <c r="Z93" i="44"/>
  <c r="K93" i="44" s="1"/>
  <c r="L216" i="44"/>
  <c r="Z216" i="44"/>
  <c r="K216" i="44" s="1"/>
  <c r="L203" i="44"/>
  <c r="Z203" i="44"/>
  <c r="K203" i="44" s="1"/>
  <c r="L56" i="44"/>
  <c r="Z56" i="44"/>
  <c r="K56" i="44" s="1"/>
  <c r="L42" i="44"/>
  <c r="Z42" i="44"/>
  <c r="K42" i="44" s="1"/>
  <c r="L64" i="44"/>
  <c r="Z64" i="44"/>
  <c r="K64" i="44" s="1"/>
  <c r="L55" i="44"/>
  <c r="Z55" i="44"/>
  <c r="K55" i="44" s="1"/>
  <c r="L156" i="45"/>
  <c r="Z156" i="45"/>
  <c r="K156" i="45" s="1"/>
  <c r="L68" i="44"/>
  <c r="Z68" i="44"/>
  <c r="K68" i="44" s="1"/>
  <c r="L61" i="44"/>
  <c r="Z61" i="44"/>
  <c r="K61" i="44" s="1"/>
  <c r="L58" i="44"/>
  <c r="Z58" i="44"/>
  <c r="K58" i="44" s="1"/>
  <c r="L77" i="44"/>
  <c r="Z77" i="44"/>
  <c r="K77" i="44" s="1"/>
  <c r="L60" i="44"/>
  <c r="Z60" i="44"/>
  <c r="K60" i="44" s="1"/>
  <c r="L62" i="44"/>
  <c r="Z62" i="44"/>
  <c r="K62" i="44" s="1"/>
  <c r="L45" i="44"/>
  <c r="Z45" i="44"/>
  <c r="K45" i="44" s="1"/>
  <c r="L51" i="44"/>
  <c r="Z51" i="44"/>
  <c r="K51" i="44" s="1"/>
  <c r="L39" i="44"/>
  <c r="Z39" i="44"/>
  <c r="K39" i="44" s="1"/>
  <c r="L49" i="44"/>
  <c r="Z49" i="44"/>
  <c r="K49" i="44" s="1"/>
  <c r="L59" i="44"/>
  <c r="Z59" i="44"/>
  <c r="K59" i="44" s="1"/>
  <c r="L53" i="44"/>
  <c r="Z53" i="44"/>
  <c r="K53" i="44" s="1"/>
  <c r="L43" i="44"/>
  <c r="Z43" i="44"/>
  <c r="K43" i="44" s="1"/>
  <c r="L157" i="44"/>
  <c r="Z157" i="44"/>
  <c r="K157" i="44" s="1"/>
  <c r="L106" i="44"/>
  <c r="Z106" i="44"/>
  <c r="K106" i="44" s="1"/>
  <c r="L196" i="44"/>
  <c r="Z196" i="44"/>
  <c r="K196" i="44" s="1"/>
  <c r="L102" i="44"/>
  <c r="Z102" i="44"/>
  <c r="K102" i="44" s="1"/>
  <c r="L222" i="44"/>
  <c r="Z222" i="44"/>
  <c r="K222" i="44" s="1"/>
  <c r="L104" i="44"/>
  <c r="Z104" i="44"/>
  <c r="K104" i="44" s="1"/>
  <c r="L80" i="44"/>
  <c r="Z80" i="44"/>
  <c r="K80" i="44" s="1"/>
  <c r="L101" i="44"/>
  <c r="Z101" i="44"/>
  <c r="K101" i="44" s="1"/>
  <c r="L129" i="44"/>
  <c r="Z129" i="44"/>
  <c r="K129" i="44" s="1"/>
  <c r="L50" i="44"/>
  <c r="Z50" i="44"/>
  <c r="K50" i="44" s="1"/>
  <c r="L38" i="44"/>
  <c r="Z38" i="44"/>
  <c r="K38" i="44" s="1"/>
  <c r="L52" i="44"/>
  <c r="Z52" i="44"/>
  <c r="K52" i="44" s="1"/>
  <c r="L159" i="44"/>
  <c r="Z159" i="44"/>
  <c r="K159" i="44" s="1"/>
  <c r="L119" i="44"/>
  <c r="Z119" i="44"/>
  <c r="K119" i="44" s="1"/>
  <c r="L138" i="44"/>
  <c r="Z138" i="44"/>
  <c r="K138" i="44" s="1"/>
  <c r="L91" i="44"/>
  <c r="Z91" i="44"/>
  <c r="K91" i="44" s="1"/>
  <c r="L150" i="44"/>
  <c r="Z150" i="44"/>
  <c r="K150" i="44" s="1"/>
  <c r="L122" i="44"/>
  <c r="Z122" i="44"/>
  <c r="K122" i="44" s="1"/>
  <c r="L134" i="44"/>
  <c r="Z134" i="44"/>
  <c r="K134" i="44" s="1"/>
  <c r="L202" i="44"/>
  <c r="Z202" i="44"/>
  <c r="K202" i="44" s="1"/>
  <c r="L198" i="44"/>
  <c r="Z198" i="44"/>
  <c r="K198" i="44" s="1"/>
  <c r="L221" i="44"/>
  <c r="Z221" i="44"/>
  <c r="K221" i="44" s="1"/>
  <c r="L181" i="44"/>
  <c r="Z181" i="44"/>
  <c r="K181" i="44" s="1"/>
  <c r="L171" i="44"/>
  <c r="Z171" i="44"/>
  <c r="K171" i="44" s="1"/>
  <c r="L105" i="44"/>
  <c r="Z105" i="44"/>
  <c r="K105" i="44" s="1"/>
  <c r="L126" i="44"/>
  <c r="Z126" i="44"/>
  <c r="K126" i="44" s="1"/>
  <c r="L149" i="44"/>
  <c r="Z149" i="44"/>
  <c r="K149" i="44" s="1"/>
  <c r="L89" i="44"/>
  <c r="Z89" i="44"/>
  <c r="K89" i="44" s="1"/>
  <c r="L160" i="44"/>
  <c r="Z160" i="44"/>
  <c r="K160" i="44" s="1"/>
  <c r="L177" i="44"/>
  <c r="Z177" i="44"/>
  <c r="K177" i="44" s="1"/>
  <c r="L215" i="44"/>
  <c r="Z215" i="44"/>
  <c r="K215" i="44" s="1"/>
  <c r="L83" i="44"/>
  <c r="Z83" i="44"/>
  <c r="K83" i="44" s="1"/>
  <c r="L223" i="44"/>
  <c r="Z223" i="44"/>
  <c r="K223" i="44" s="1"/>
  <c r="L214" i="44"/>
  <c r="Z214" i="44"/>
  <c r="K214" i="44" s="1"/>
  <c r="L141" i="44"/>
  <c r="Z141" i="44"/>
  <c r="K141" i="44" s="1"/>
  <c r="L182" i="44"/>
  <c r="Z182" i="44"/>
  <c r="K182" i="44" s="1"/>
  <c r="L123" i="44"/>
  <c r="Z123" i="44"/>
  <c r="K123" i="44" s="1"/>
  <c r="L116" i="44"/>
  <c r="Z116" i="44"/>
  <c r="K116" i="44" s="1"/>
  <c r="L176" i="44"/>
  <c r="Z176" i="44"/>
  <c r="K176" i="44" s="1"/>
  <c r="L69" i="44"/>
  <c r="Z69" i="44"/>
  <c r="K69" i="44" s="1"/>
  <c r="L183" i="44"/>
  <c r="Z183" i="44"/>
  <c r="K183" i="44" s="1"/>
  <c r="L179" i="44"/>
  <c r="Z179" i="44"/>
  <c r="K179" i="44" s="1"/>
  <c r="L199" i="44"/>
  <c r="Z199" i="44"/>
  <c r="K199" i="44" s="1"/>
  <c r="L70" i="44"/>
  <c r="Z70" i="44"/>
  <c r="K70" i="44" s="1"/>
  <c r="L189" i="44"/>
  <c r="Z189" i="44"/>
  <c r="K189" i="44" s="1"/>
  <c r="L166" i="44"/>
  <c r="Z166" i="44"/>
  <c r="K166" i="44" s="1"/>
  <c r="L48" i="44"/>
  <c r="Z48" i="44"/>
  <c r="K48" i="44" s="1"/>
  <c r="L63" i="44"/>
  <c r="Z63" i="44"/>
  <c r="K63" i="44" s="1"/>
  <c r="L66" i="44"/>
  <c r="Z66" i="44"/>
  <c r="K66" i="44" s="1"/>
  <c r="L65" i="44"/>
  <c r="Z65" i="44"/>
  <c r="K65" i="44" s="1"/>
  <c r="L187" i="44"/>
  <c r="Z187" i="44"/>
  <c r="K187" i="44" s="1"/>
  <c r="L74" i="44"/>
  <c r="Z74" i="44"/>
  <c r="K74" i="44" s="1"/>
  <c r="L192" i="44"/>
  <c r="Z192" i="44"/>
  <c r="K192" i="44" s="1"/>
  <c r="L117" i="44"/>
  <c r="Z117" i="44"/>
  <c r="K117" i="44" s="1"/>
  <c r="L209" i="44"/>
  <c r="Z209" i="44"/>
  <c r="K209" i="44" s="1"/>
  <c r="L132" i="44"/>
  <c r="Z132" i="44"/>
  <c r="K132" i="44" s="1"/>
  <c r="L125" i="44"/>
  <c r="Z125" i="44"/>
  <c r="K125" i="44" s="1"/>
  <c r="L218" i="44"/>
  <c r="Z218" i="44"/>
  <c r="K218" i="44" s="1"/>
  <c r="L191" i="44"/>
  <c r="Z191" i="44"/>
  <c r="K191" i="44" s="1"/>
  <c r="L194" i="44"/>
  <c r="Z194" i="44"/>
  <c r="K194" i="44" s="1"/>
  <c r="L84" i="44"/>
  <c r="Z84" i="44"/>
  <c r="K84" i="44" s="1"/>
  <c r="L73" i="44"/>
  <c r="Z73" i="44"/>
  <c r="K73" i="44" s="1"/>
  <c r="L67" i="44"/>
  <c r="Z67" i="44"/>
  <c r="K67" i="44" s="1"/>
  <c r="L40" i="44"/>
  <c r="Z40" i="44"/>
  <c r="K40" i="44" s="1"/>
  <c r="L185" i="44"/>
  <c r="Z185" i="44"/>
  <c r="K185" i="44" s="1"/>
  <c r="L152" i="44"/>
  <c r="Z152" i="44"/>
  <c r="K152" i="44" s="1"/>
  <c r="L92" i="44"/>
  <c r="Z92" i="44"/>
  <c r="K92" i="44" s="1"/>
  <c r="L207" i="44"/>
  <c r="Z207" i="44"/>
  <c r="K207" i="44" s="1"/>
  <c r="L124" i="44"/>
  <c r="Z124" i="44"/>
  <c r="K124" i="44" s="1"/>
  <c r="L128" i="44"/>
  <c r="Z128" i="44"/>
  <c r="K128" i="44" s="1"/>
  <c r="L175" i="44"/>
  <c r="Z175" i="44"/>
  <c r="K175" i="44" s="1"/>
  <c r="L219" i="44"/>
  <c r="Z219" i="44"/>
  <c r="K219" i="44" s="1"/>
  <c r="L144" i="44"/>
  <c r="Z144" i="44"/>
  <c r="K144" i="44" s="1"/>
  <c r="L193" i="44"/>
  <c r="Z193" i="44"/>
  <c r="K193" i="44" s="1"/>
  <c r="L178" i="44"/>
  <c r="Z178" i="44"/>
  <c r="K178" i="44" s="1"/>
  <c r="L88" i="44"/>
  <c r="Z88" i="44"/>
  <c r="K88" i="44" s="1"/>
  <c r="L110" i="44"/>
  <c r="Z110" i="44"/>
  <c r="K110" i="44" s="1"/>
  <c r="L78" i="44"/>
  <c r="Z78" i="44"/>
  <c r="K78" i="44" s="1"/>
  <c r="L109" i="44"/>
  <c r="Z109" i="44"/>
  <c r="K109" i="44" s="1"/>
  <c r="L151" i="44"/>
  <c r="Z151" i="44"/>
  <c r="K151" i="44" s="1"/>
  <c r="L135" i="44"/>
  <c r="Z135" i="44"/>
  <c r="K135" i="44" s="1"/>
  <c r="L87" i="44"/>
  <c r="Z87" i="44"/>
  <c r="K87" i="44" s="1"/>
  <c r="L146" i="44"/>
  <c r="Z146" i="44"/>
  <c r="K146" i="44" s="1"/>
  <c r="L145" i="44"/>
  <c r="Z145" i="44"/>
  <c r="K145" i="44" s="1"/>
  <c r="L172" i="44"/>
  <c r="Z172" i="44"/>
  <c r="K172" i="44" s="1"/>
  <c r="L180" i="44"/>
  <c r="Z180" i="44"/>
  <c r="K180" i="44" s="1"/>
  <c r="L107" i="44"/>
  <c r="Z107" i="44"/>
  <c r="K107" i="44" s="1"/>
  <c r="L72" i="44"/>
  <c r="Z72" i="44"/>
  <c r="K72" i="44" s="1"/>
  <c r="L118" i="44"/>
  <c r="Z118" i="44"/>
  <c r="K118" i="44" s="1"/>
  <c r="L170" i="44"/>
  <c r="Z170" i="44"/>
  <c r="K170" i="44" s="1"/>
  <c r="L81" i="44"/>
  <c r="Z81" i="44"/>
  <c r="K81" i="44" s="1"/>
  <c r="L158" i="44"/>
  <c r="Z158" i="44"/>
  <c r="K158" i="44" s="1"/>
  <c r="L114" i="44"/>
  <c r="Z114" i="44"/>
  <c r="K114" i="44" s="1"/>
  <c r="L143" i="44"/>
  <c r="Z143" i="44"/>
  <c r="K143" i="44" s="1"/>
  <c r="L86" i="44"/>
  <c r="Z86" i="44"/>
  <c r="K86" i="44" s="1"/>
  <c r="L131" i="44"/>
  <c r="Z131" i="44"/>
  <c r="K131" i="44" s="1"/>
  <c r="L190" i="44"/>
  <c r="Z190" i="44"/>
  <c r="K190" i="44" s="1"/>
  <c r="L115" i="44"/>
  <c r="Z115" i="44"/>
  <c r="K115" i="44" s="1"/>
  <c r="L213" i="44"/>
  <c r="Z213" i="44"/>
  <c r="K213" i="44" s="1"/>
  <c r="L82" i="44"/>
  <c r="Z82" i="44"/>
  <c r="K82" i="44" s="1"/>
  <c r="L113" i="44"/>
  <c r="Z113" i="44"/>
  <c r="K113" i="44" s="1"/>
  <c r="L41" i="44"/>
  <c r="Z41" i="44"/>
  <c r="K41" i="44" s="1"/>
  <c r="L44" i="44"/>
  <c r="Z44" i="44"/>
  <c r="K44" i="44" s="1"/>
  <c r="L142" i="44"/>
  <c r="Z142" i="44"/>
  <c r="K142" i="44" s="1"/>
  <c r="L162" i="44"/>
  <c r="Z162" i="44"/>
  <c r="K162" i="44" s="1"/>
  <c r="L153" i="44"/>
  <c r="Z153" i="44"/>
  <c r="K153" i="44" s="1"/>
  <c r="L99" i="44"/>
  <c r="Z99" i="44"/>
  <c r="K99" i="44" s="1"/>
  <c r="L137" i="44"/>
  <c r="Z137" i="44"/>
  <c r="K137" i="44" s="1"/>
  <c r="L200" i="44"/>
  <c r="Z200" i="44"/>
  <c r="K200" i="44" s="1"/>
  <c r="L75" i="44"/>
  <c r="Z75" i="44"/>
  <c r="K75" i="44" s="1"/>
  <c r="L220" i="44"/>
  <c r="Z220" i="44"/>
  <c r="K220" i="44" s="1"/>
  <c r="L94" i="44"/>
  <c r="Z94" i="44"/>
  <c r="K94" i="44" s="1"/>
  <c r="L79" i="44"/>
  <c r="Z79" i="44"/>
  <c r="K79" i="44" s="1"/>
  <c r="L108" i="44"/>
  <c r="Z108" i="44"/>
  <c r="K108" i="44" s="1"/>
  <c r="L217" i="44"/>
  <c r="Z217" i="44"/>
  <c r="K217" i="44" s="1"/>
  <c r="L169" i="44"/>
  <c r="Z169" i="44"/>
  <c r="K169" i="44" s="1"/>
  <c r="L136" i="44"/>
  <c r="Z136" i="44"/>
  <c r="K136" i="44" s="1"/>
  <c r="L165" i="44"/>
  <c r="Z165" i="44"/>
  <c r="K165" i="44" s="1"/>
  <c r="L47" i="44"/>
  <c r="Z47" i="44"/>
  <c r="K47" i="44" s="1"/>
  <c r="L37" i="44"/>
  <c r="Z37" i="44"/>
  <c r="K37" i="44" s="1"/>
  <c r="L98" i="44"/>
  <c r="Z98" i="44"/>
  <c r="K98" i="44" s="1"/>
  <c r="L195" i="44"/>
  <c r="Z195" i="44"/>
  <c r="K195" i="44" s="1"/>
  <c r="L90" i="44"/>
  <c r="Z90" i="44"/>
  <c r="K90" i="44" s="1"/>
  <c r="L112" i="44"/>
  <c r="Z112" i="44"/>
  <c r="K112" i="44" s="1"/>
  <c r="L205" i="44"/>
  <c r="Z205" i="44"/>
  <c r="K205" i="44" s="1"/>
  <c r="L173" i="44"/>
  <c r="Z173" i="44"/>
  <c r="K173" i="44" s="1"/>
  <c r="L188" i="44"/>
  <c r="Z188" i="44"/>
  <c r="K188" i="44" s="1"/>
  <c r="L163" i="44"/>
  <c r="Z163" i="44"/>
  <c r="K163" i="44" s="1"/>
  <c r="L161" i="44"/>
  <c r="Z161" i="44"/>
  <c r="K161" i="44" s="1"/>
  <c r="L208" i="44"/>
  <c r="Z208" i="44"/>
  <c r="K208" i="44" s="1"/>
  <c r="L121" i="44"/>
  <c r="Z121" i="44"/>
  <c r="K121" i="44" s="1"/>
  <c r="L174" i="44"/>
  <c r="Z174" i="44"/>
  <c r="K174" i="44" s="1"/>
  <c r="L103" i="44"/>
  <c r="Z103" i="44"/>
  <c r="K103" i="44" s="1"/>
  <c r="L206" i="44"/>
  <c r="Z206" i="44"/>
  <c r="K206" i="44" s="1"/>
  <c r="L211" i="44"/>
  <c r="Z211" i="44"/>
  <c r="K211" i="44" s="1"/>
  <c r="L96" i="44"/>
  <c r="Z96" i="44"/>
  <c r="K96" i="44" s="1"/>
  <c r="L140" i="44"/>
  <c r="Z140" i="44"/>
  <c r="K140" i="44" s="1"/>
  <c r="L76" i="44"/>
  <c r="Z76" i="44"/>
  <c r="K76" i="44" s="1"/>
  <c r="L95" i="44"/>
  <c r="Z95" i="44"/>
  <c r="K95" i="44" s="1"/>
  <c r="L201" i="44"/>
  <c r="Z201" i="44"/>
  <c r="K201" i="44" s="1"/>
  <c r="L133" i="44"/>
  <c r="Z133" i="44"/>
  <c r="K133" i="44" s="1"/>
  <c r="L186" i="44"/>
  <c r="Z186" i="44"/>
  <c r="K186" i="44" s="1"/>
  <c r="L168" i="44"/>
  <c r="Z168" i="44"/>
  <c r="K168" i="44" s="1"/>
  <c r="L130" i="44"/>
  <c r="Z130" i="44"/>
  <c r="K130" i="44" s="1"/>
  <c r="L224" i="44"/>
  <c r="Z224" i="44"/>
  <c r="K224" i="44" s="1"/>
  <c r="L120" i="44"/>
  <c r="Z120" i="44"/>
  <c r="K120" i="44" s="1"/>
  <c r="L212" i="44"/>
  <c r="Z212" i="44"/>
  <c r="K212" i="44" s="1"/>
  <c r="L71" i="44"/>
  <c r="Z71" i="44"/>
  <c r="K71" i="44" s="1"/>
  <c r="P86" i="44"/>
  <c r="N86" i="45"/>
  <c r="Q86" i="45" s="1"/>
  <c r="P224" i="44"/>
  <c r="N222" i="45"/>
  <c r="Q222" i="45" s="1"/>
  <c r="N224" i="45"/>
  <c r="Q224" i="45" s="1"/>
  <c r="P222" i="44"/>
  <c r="N129" i="45"/>
  <c r="Q129" i="45" s="1"/>
  <c r="P112" i="44"/>
  <c r="N152" i="45"/>
  <c r="Q152" i="45" s="1"/>
  <c r="N112" i="45"/>
  <c r="Q112" i="45" s="1"/>
  <c r="P94" i="44"/>
  <c r="P159" i="44"/>
  <c r="P129" i="44"/>
  <c r="N93" i="45"/>
  <c r="Q93" i="45" s="1"/>
  <c r="P93" i="44"/>
  <c r="N94" i="45"/>
  <c r="Q94" i="45" s="1"/>
  <c r="P165" i="44"/>
  <c r="P152" i="44"/>
  <c r="P166" i="44"/>
  <c r="N85" i="45"/>
  <c r="Q85" i="45" s="1"/>
  <c r="P132" i="44"/>
  <c r="P72" i="44"/>
  <c r="P85" i="44"/>
  <c r="N89" i="45"/>
  <c r="Q89" i="45" s="1"/>
  <c r="N148" i="45"/>
  <c r="Q148" i="45" s="1"/>
  <c r="N128" i="45"/>
  <c r="Q128" i="45" s="1"/>
  <c r="N144" i="45"/>
  <c r="Q144" i="45" s="1"/>
  <c r="P128" i="44"/>
  <c r="N168" i="45"/>
  <c r="Q168" i="45" s="1"/>
  <c r="N119" i="45"/>
  <c r="Q119" i="45" s="1"/>
  <c r="P148" i="44"/>
  <c r="P119" i="44"/>
  <c r="N203" i="45"/>
  <c r="Q203" i="45" s="1"/>
  <c r="P168" i="44"/>
  <c r="P203" i="44"/>
  <c r="N159" i="45"/>
  <c r="Q159" i="45" s="1"/>
  <c r="N72" i="45"/>
  <c r="Q72" i="45" s="1"/>
  <c r="P78" i="44"/>
  <c r="N165" i="45"/>
  <c r="Q165" i="45" s="1"/>
  <c r="N132" i="45"/>
  <c r="Q132" i="45" s="1"/>
  <c r="N88" i="45"/>
  <c r="Q88" i="45" s="1"/>
  <c r="N98" i="45"/>
  <c r="Q98" i="45" s="1"/>
  <c r="P92" i="44"/>
  <c r="N122" i="45"/>
  <c r="Q122" i="45" s="1"/>
  <c r="P122" i="44"/>
  <c r="N181" i="45"/>
  <c r="Q181" i="45" s="1"/>
  <c r="P211" i="44"/>
  <c r="N200" i="45"/>
  <c r="N107" i="45"/>
  <c r="Q107" i="45" s="1"/>
  <c r="N192" i="45"/>
  <c r="Q192" i="45" s="1"/>
  <c r="P180" i="44"/>
  <c r="P173" i="44"/>
  <c r="N223" i="45"/>
  <c r="Q223" i="45" s="1"/>
  <c r="N96" i="45"/>
  <c r="Q96" i="45" s="1"/>
  <c r="N180" i="45"/>
  <c r="Q180" i="45" s="1"/>
  <c r="P107" i="44"/>
  <c r="N150" i="45"/>
  <c r="Q150" i="45" s="1"/>
  <c r="P170" i="44"/>
  <c r="N151" i="45"/>
  <c r="Q151" i="45" s="1"/>
  <c r="N157" i="45"/>
  <c r="Q157" i="45" s="1"/>
  <c r="P200" i="44"/>
  <c r="Q200" i="44" s="1"/>
  <c r="P181" i="44"/>
  <c r="N173" i="45"/>
  <c r="Q173" i="45" s="1"/>
  <c r="P150" i="44"/>
  <c r="N170" i="45"/>
  <c r="Q170" i="45" s="1"/>
  <c r="P151" i="44"/>
  <c r="P169" i="44"/>
  <c r="N92" i="45"/>
  <c r="Q92" i="45" s="1"/>
  <c r="N208" i="45"/>
  <c r="Q208" i="45" s="1"/>
  <c r="P187" i="44"/>
  <c r="P208" i="44"/>
  <c r="N169" i="45"/>
  <c r="Q169" i="45" s="1"/>
  <c r="P100" i="44"/>
  <c r="N187" i="45"/>
  <c r="Q187" i="45" s="1"/>
  <c r="P146" i="44"/>
  <c r="P82" i="44"/>
  <c r="N82" i="45"/>
  <c r="Q82" i="45" s="1"/>
  <c r="P88" i="44"/>
  <c r="P89" i="44"/>
  <c r="P98" i="44"/>
  <c r="P215" i="44"/>
  <c r="P124" i="44"/>
  <c r="P153" i="44"/>
  <c r="N124" i="45"/>
  <c r="Q124" i="45" s="1"/>
  <c r="N113" i="45"/>
  <c r="Q113" i="45" s="1"/>
  <c r="N153" i="45"/>
  <c r="Q153" i="45" s="1"/>
  <c r="P115" i="44"/>
  <c r="P192" i="44"/>
  <c r="P96" i="44"/>
  <c r="P223" i="44"/>
  <c r="N190" i="45"/>
  <c r="Q190" i="45" s="1"/>
  <c r="P79" i="44"/>
  <c r="N174" i="45"/>
  <c r="Q174" i="45" s="1"/>
  <c r="P157" i="44"/>
  <c r="N211" i="45"/>
  <c r="Q211" i="45" s="1"/>
  <c r="N106" i="45"/>
  <c r="Q106" i="45" s="1"/>
  <c r="P105" i="44"/>
  <c r="N213" i="45"/>
  <c r="Q213" i="45" s="1"/>
  <c r="P163" i="44"/>
  <c r="P106" i="44"/>
  <c r="N163" i="45"/>
  <c r="Q163" i="45" s="1"/>
  <c r="P84" i="44"/>
  <c r="P206" i="44"/>
  <c r="P216" i="44"/>
  <c r="P143" i="44"/>
  <c r="N201" i="45"/>
  <c r="Q201" i="45" s="1"/>
  <c r="N216" i="45"/>
  <c r="Q216" i="45" s="1"/>
  <c r="N77" i="45"/>
  <c r="Q77" i="45" s="1"/>
  <c r="P113" i="44"/>
  <c r="N166" i="45"/>
  <c r="Q166" i="45" s="1"/>
  <c r="N215" i="45"/>
  <c r="Q215" i="45" s="1"/>
  <c r="N143" i="45"/>
  <c r="Q143" i="45" s="1"/>
  <c r="N69" i="45"/>
  <c r="Q69" i="45" s="1"/>
  <c r="N175" i="45"/>
  <c r="Q175" i="45" s="1"/>
  <c r="N206" i="45"/>
  <c r="Q206" i="45" s="1"/>
  <c r="N161" i="45"/>
  <c r="Q161" i="45" s="1"/>
  <c r="P77" i="44"/>
  <c r="P183" i="44"/>
  <c r="P123" i="44"/>
  <c r="P201" i="44"/>
  <c r="P199" i="44"/>
  <c r="N135" i="45"/>
  <c r="Q135" i="45" s="1"/>
  <c r="P171" i="44"/>
  <c r="N100" i="45"/>
  <c r="Q100" i="45" s="1"/>
  <c r="P69" i="44"/>
  <c r="P135" i="44"/>
  <c r="P130" i="44"/>
  <c r="P161" i="44"/>
  <c r="N84" i="45"/>
  <c r="Q84" i="45" s="1"/>
  <c r="N142" i="45"/>
  <c r="Q142" i="45" s="1"/>
  <c r="N219" i="45"/>
  <c r="Q219" i="45" s="1"/>
  <c r="N130" i="45"/>
  <c r="Q130" i="45" s="1"/>
  <c r="N186" i="45"/>
  <c r="Q186" i="45" s="1"/>
  <c r="P219" i="44"/>
  <c r="P141" i="44"/>
  <c r="P179" i="44"/>
  <c r="N183" i="45"/>
  <c r="Q183" i="45" s="1"/>
  <c r="N75" i="45"/>
  <c r="Q75" i="45" s="1"/>
  <c r="N116" i="45"/>
  <c r="Q116" i="45" s="1"/>
  <c r="N171" i="45"/>
  <c r="Q171" i="45" s="1"/>
  <c r="P189" i="44"/>
  <c r="P198" i="44"/>
  <c r="P178" i="44"/>
  <c r="N199" i="45"/>
  <c r="Q199" i="45" s="1"/>
  <c r="P75" i="44"/>
  <c r="P81" i="44"/>
  <c r="N189" i="45"/>
  <c r="Q189" i="45" s="1"/>
  <c r="N178" i="45"/>
  <c r="Q178" i="45" s="1"/>
  <c r="N191" i="45"/>
  <c r="Q191" i="45" s="1"/>
  <c r="N218" i="45"/>
  <c r="Q218" i="45" s="1"/>
  <c r="N162" i="45"/>
  <c r="Q162" i="45" s="1"/>
  <c r="P102" i="44"/>
  <c r="P149" i="44"/>
  <c r="N141" i="45"/>
  <c r="Q141" i="45" s="1"/>
  <c r="N123" i="45"/>
  <c r="Q123" i="45" s="1"/>
  <c r="P185" i="44"/>
  <c r="P218" i="44"/>
  <c r="P162" i="44"/>
  <c r="N185" i="45"/>
  <c r="Q185" i="45" s="1"/>
  <c r="N81" i="45"/>
  <c r="Q81" i="45" s="1"/>
  <c r="P114" i="44"/>
  <c r="N147" i="45"/>
  <c r="Q147" i="45" s="1"/>
  <c r="P160" i="44"/>
  <c r="P195" i="44"/>
  <c r="N127" i="45"/>
  <c r="Q127" i="45" s="1"/>
  <c r="P104" i="44"/>
  <c r="P142" i="44"/>
  <c r="N125" i="45"/>
  <c r="Q125" i="45" s="1"/>
  <c r="N155" i="45"/>
  <c r="Q155" i="45" s="1"/>
  <c r="P202" i="44"/>
  <c r="P204" i="44"/>
  <c r="N202" i="45"/>
  <c r="Q202" i="45" s="1"/>
  <c r="P207" i="44"/>
  <c r="P127" i="44"/>
  <c r="N104" i="45"/>
  <c r="Q104" i="45" s="1"/>
  <c r="P164" i="44"/>
  <c r="P125" i="44"/>
  <c r="N179" i="45"/>
  <c r="Q179" i="45" s="1"/>
  <c r="N115" i="45"/>
  <c r="Q115" i="45" s="1"/>
  <c r="P190" i="44"/>
  <c r="N160" i="45"/>
  <c r="Q160" i="45" s="1"/>
  <c r="N154" i="45"/>
  <c r="Q154" i="45" s="1"/>
  <c r="N79" i="45"/>
  <c r="Q79" i="45" s="1"/>
  <c r="N105" i="45"/>
  <c r="Q105" i="45" s="1"/>
  <c r="N78" i="45"/>
  <c r="Q78" i="45" s="1"/>
  <c r="N101" i="45"/>
  <c r="Q101" i="45" s="1"/>
  <c r="N164" i="45"/>
  <c r="Q164" i="45" s="1"/>
  <c r="P174" i="44"/>
  <c r="N146" i="45"/>
  <c r="Q146" i="45" s="1"/>
  <c r="N198" i="45"/>
  <c r="Q198" i="45" s="1"/>
  <c r="N108" i="45"/>
  <c r="Q108" i="45" s="1"/>
  <c r="N158" i="45"/>
  <c r="Q158" i="45" s="1"/>
  <c r="P191" i="44"/>
  <c r="P116" i="44"/>
  <c r="N149" i="45"/>
  <c r="Q149" i="45" s="1"/>
  <c r="P175" i="44"/>
  <c r="P110" i="44"/>
  <c r="P186" i="44"/>
  <c r="P193" i="44"/>
  <c r="P99" i="44"/>
  <c r="P155" i="44"/>
  <c r="P154" i="44"/>
  <c r="N114" i="45"/>
  <c r="Q114" i="45" s="1"/>
  <c r="P108" i="44"/>
  <c r="P147" i="44"/>
  <c r="P117" i="44"/>
  <c r="N207" i="45"/>
  <c r="Q207" i="45" s="1"/>
  <c r="P133" i="44"/>
  <c r="P167" i="44"/>
  <c r="P188" i="44"/>
  <c r="N99" i="45"/>
  <c r="Q99" i="45" s="1"/>
  <c r="P111" i="44"/>
  <c r="N117" i="45"/>
  <c r="Q117" i="45" s="1"/>
  <c r="N167" i="45"/>
  <c r="Q167" i="45" s="1"/>
  <c r="N204" i="45"/>
  <c r="Q204" i="45" s="1"/>
  <c r="N110" i="45"/>
  <c r="Q110" i="45" s="1"/>
  <c r="P101" i="44"/>
  <c r="N133" i="45"/>
  <c r="Q133" i="45" s="1"/>
  <c r="N188" i="45"/>
  <c r="Q188" i="45" s="1"/>
  <c r="N102" i="45"/>
  <c r="Q102" i="45" s="1"/>
  <c r="N111" i="45"/>
  <c r="Q111" i="45" s="1"/>
  <c r="P158" i="44"/>
  <c r="P145" i="44"/>
  <c r="N196" i="45"/>
  <c r="Q196" i="45" s="1"/>
  <c r="P140" i="44"/>
  <c r="N83" i="45"/>
  <c r="Q83" i="45" s="1"/>
  <c r="P172" i="44"/>
  <c r="P212" i="44"/>
  <c r="N145" i="45"/>
  <c r="Q145" i="45" s="1"/>
  <c r="P134" i="44"/>
  <c r="P213" i="44"/>
  <c r="N138" i="45"/>
  <c r="Q138" i="45" s="1"/>
  <c r="N205" i="45"/>
  <c r="Q205" i="45" s="1"/>
  <c r="P196" i="44"/>
  <c r="N172" i="45"/>
  <c r="Q172" i="45" s="1"/>
  <c r="N212" i="45"/>
  <c r="Q212" i="45" s="1"/>
  <c r="N217" i="45"/>
  <c r="Q217" i="45" s="1"/>
  <c r="N140" i="45"/>
  <c r="Q140" i="45" s="1"/>
  <c r="P205" i="44"/>
  <c r="P139" i="44"/>
  <c r="P121" i="44"/>
  <c r="N134" i="45"/>
  <c r="Q134" i="45" s="1"/>
  <c r="N139" i="45"/>
  <c r="Q139" i="45" s="1"/>
  <c r="N121" i="45"/>
  <c r="Q121" i="45" s="1"/>
  <c r="N118" i="45"/>
  <c r="Q118" i="45" s="1"/>
  <c r="N209" i="45"/>
  <c r="Q209" i="45" s="1"/>
  <c r="N91" i="45"/>
  <c r="Q91" i="45" s="1"/>
  <c r="P91" i="44"/>
  <c r="P209" i="44"/>
  <c r="N193" i="45"/>
  <c r="Q193" i="45" s="1"/>
  <c r="N131" i="45"/>
  <c r="Q131" i="45" s="1"/>
  <c r="P118" i="44"/>
  <c r="P131" i="44"/>
  <c r="P74" i="44"/>
  <c r="P217" i="44"/>
  <c r="P109" i="44"/>
  <c r="N177" i="45"/>
  <c r="Q177" i="45" s="1"/>
  <c r="N109" i="45"/>
  <c r="Q109" i="45" s="1"/>
  <c r="P83" i="44"/>
  <c r="P138" i="44"/>
  <c r="N74" i="45"/>
  <c r="Q74" i="45" s="1"/>
  <c r="P177" i="44"/>
  <c r="N195" i="45"/>
  <c r="Q195" i="45" s="1"/>
  <c r="N220" i="45"/>
  <c r="Q220" i="45" s="1"/>
  <c r="N95" i="45"/>
  <c r="Q95" i="45" s="1"/>
  <c r="N156" i="45"/>
  <c r="Q156" i="45" s="1"/>
  <c r="P95" i="44"/>
  <c r="P156" i="44"/>
  <c r="P73" i="44"/>
  <c r="P221" i="44"/>
  <c r="P220" i="44"/>
  <c r="P87" i="44"/>
  <c r="N182" i="45"/>
  <c r="Q182" i="45" s="1"/>
  <c r="N87" i="45"/>
  <c r="Q87" i="45" s="1"/>
  <c r="P182" i="44"/>
  <c r="N76" i="45"/>
  <c r="Q76" i="45" s="1"/>
  <c r="N221" i="45"/>
  <c r="Q221" i="45" s="1"/>
  <c r="P76" i="44"/>
  <c r="N97" i="45"/>
  <c r="Q97" i="45" s="1"/>
  <c r="P97" i="44"/>
  <c r="N73" i="45"/>
  <c r="Q73" i="45" s="1"/>
  <c r="P137" i="45"/>
  <c r="P80" i="45"/>
  <c r="P47" i="44"/>
  <c r="N47" i="45"/>
  <c r="Q47" i="45" s="1"/>
  <c r="P55" i="44"/>
  <c r="N55" i="45"/>
  <c r="Q55" i="45" s="1"/>
  <c r="P51" i="44"/>
  <c r="N51" i="45"/>
  <c r="Q51" i="45" s="1"/>
  <c r="N41" i="45"/>
  <c r="Q41" i="45" s="1"/>
  <c r="P41" i="44"/>
  <c r="P184" i="45"/>
  <c r="P103" i="45"/>
  <c r="P64" i="44"/>
  <c r="N64" i="45"/>
  <c r="Q64" i="45" s="1"/>
  <c r="P194" i="45"/>
  <c r="N48" i="45"/>
  <c r="Q48" i="45" s="1"/>
  <c r="P48" i="44"/>
  <c r="N37" i="45"/>
  <c r="Q37" i="45" s="1"/>
  <c r="P37" i="44"/>
  <c r="P54" i="44"/>
  <c r="N54" i="45"/>
  <c r="Q54" i="45" s="1"/>
  <c r="P53" i="44"/>
  <c r="N53" i="45"/>
  <c r="Q53" i="45" s="1"/>
  <c r="P65" i="44"/>
  <c r="N65" i="45"/>
  <c r="Q65" i="45" s="1"/>
  <c r="P52" i="44"/>
  <c r="N52" i="45"/>
  <c r="Q52" i="45" s="1"/>
  <c r="P120" i="45"/>
  <c r="P176" i="45"/>
  <c r="P126" i="45"/>
  <c r="N67" i="45"/>
  <c r="Q67" i="45" s="1"/>
  <c r="P67" i="44"/>
  <c r="N60" i="45"/>
  <c r="Q60" i="45" s="1"/>
  <c r="P60" i="44"/>
  <c r="P56" i="44"/>
  <c r="N56" i="45"/>
  <c r="Q56" i="45" s="1"/>
  <c r="N49" i="45"/>
  <c r="Q49" i="45" s="1"/>
  <c r="P49" i="44"/>
  <c r="P66" i="44"/>
  <c r="N66" i="45"/>
  <c r="Q66" i="45" s="1"/>
  <c r="N42" i="45"/>
  <c r="Q42" i="45" s="1"/>
  <c r="P42" i="44"/>
  <c r="N46" i="45"/>
  <c r="Q46" i="45" s="1"/>
  <c r="P46" i="44"/>
  <c r="P59" i="44"/>
  <c r="N59" i="45"/>
  <c r="Q59" i="45" s="1"/>
  <c r="P197" i="45"/>
  <c r="P50" i="44"/>
  <c r="N50" i="45"/>
  <c r="Q50" i="45" s="1"/>
  <c r="P68" i="44"/>
  <c r="N68" i="45"/>
  <c r="Q68" i="45" s="1"/>
  <c r="P63" i="44"/>
  <c r="N63" i="45"/>
  <c r="Q63" i="45" s="1"/>
  <c r="P136" i="45"/>
  <c r="P210" i="45"/>
  <c r="P43" i="44"/>
  <c r="N43" i="45"/>
  <c r="Q43" i="45" s="1"/>
  <c r="P90" i="45" l="1"/>
  <c r="P214" i="45"/>
  <c r="L148" i="45"/>
  <c r="L197" i="45"/>
  <c r="L184" i="45"/>
  <c r="Z197" i="45"/>
  <c r="K197" i="45" s="1"/>
  <c r="Z85" i="45"/>
  <c r="K85" i="45" s="1"/>
  <c r="Z164" i="45"/>
  <c r="K164" i="45" s="1"/>
  <c r="L85" i="45"/>
  <c r="L164" i="45"/>
  <c r="Z148" i="45"/>
  <c r="K148" i="45" s="1"/>
  <c r="Z97" i="45"/>
  <c r="K97" i="45" s="1"/>
  <c r="Z71" i="45"/>
  <c r="K71" i="45" s="1"/>
  <c r="Z113" i="45"/>
  <c r="K113" i="45" s="1"/>
  <c r="L97" i="45"/>
  <c r="Z184" i="45"/>
  <c r="K184" i="45" s="1"/>
  <c r="L113" i="45"/>
  <c r="L71" i="45"/>
  <c r="L46" i="45"/>
  <c r="Z46" i="45"/>
  <c r="K46" i="45" s="1"/>
  <c r="L39" i="45"/>
  <c r="Z39" i="45"/>
  <c r="K39" i="45" s="1"/>
  <c r="L51" i="45"/>
  <c r="Z51" i="45"/>
  <c r="K51" i="45" s="1"/>
  <c r="L45" i="45"/>
  <c r="Z45" i="45"/>
  <c r="K45" i="45" s="1"/>
  <c r="L55" i="45"/>
  <c r="Z55" i="45"/>
  <c r="K55" i="45" s="1"/>
  <c r="L165" i="45"/>
  <c r="Z165" i="45"/>
  <c r="K165" i="45" s="1"/>
  <c r="L142" i="45"/>
  <c r="Z142" i="45"/>
  <c r="K142" i="45" s="1"/>
  <c r="L91" i="45"/>
  <c r="Z91" i="45"/>
  <c r="K91" i="45" s="1"/>
  <c r="L92" i="45"/>
  <c r="Z92" i="45"/>
  <c r="K92" i="45" s="1"/>
  <c r="L215" i="45"/>
  <c r="Z215" i="45"/>
  <c r="K215" i="45" s="1"/>
  <c r="L76" i="45"/>
  <c r="Z76" i="45"/>
  <c r="K76" i="45" s="1"/>
  <c r="L133" i="45"/>
  <c r="Z133" i="45"/>
  <c r="K133" i="45" s="1"/>
  <c r="L218" i="45"/>
  <c r="Z218" i="45"/>
  <c r="K218" i="45" s="1"/>
  <c r="L146" i="45"/>
  <c r="Z146" i="45"/>
  <c r="K146" i="45" s="1"/>
  <c r="L213" i="45"/>
  <c r="Z213" i="45"/>
  <c r="K213" i="45" s="1"/>
  <c r="L212" i="45"/>
  <c r="Z212" i="45"/>
  <c r="K212" i="45" s="1"/>
  <c r="L53" i="45"/>
  <c r="Z53" i="45"/>
  <c r="K53" i="45" s="1"/>
  <c r="L42" i="45"/>
  <c r="Z42" i="45"/>
  <c r="K42" i="45" s="1"/>
  <c r="L159" i="45"/>
  <c r="Z159" i="45"/>
  <c r="K159" i="45" s="1"/>
  <c r="L195" i="45"/>
  <c r="Z195" i="45"/>
  <c r="K195" i="45" s="1"/>
  <c r="L106" i="45"/>
  <c r="Z106" i="45"/>
  <c r="K106" i="45" s="1"/>
  <c r="L65" i="45"/>
  <c r="Z65" i="45"/>
  <c r="K65" i="45" s="1"/>
  <c r="L38" i="45"/>
  <c r="Z38" i="45"/>
  <c r="K38" i="45" s="1"/>
  <c r="L62" i="45"/>
  <c r="Z62" i="45"/>
  <c r="K62" i="45" s="1"/>
  <c r="L47" i="45"/>
  <c r="Z47" i="45"/>
  <c r="K47" i="45" s="1"/>
  <c r="L56" i="45"/>
  <c r="Z56" i="45"/>
  <c r="K56" i="45" s="1"/>
  <c r="L138" i="45"/>
  <c r="Z138" i="45"/>
  <c r="K138" i="45" s="1"/>
  <c r="L122" i="45"/>
  <c r="Z122" i="45"/>
  <c r="K122" i="45" s="1"/>
  <c r="L152" i="45"/>
  <c r="Z152" i="45"/>
  <c r="K152" i="45" s="1"/>
  <c r="L175" i="45"/>
  <c r="Z175" i="45"/>
  <c r="K175" i="45" s="1"/>
  <c r="L134" i="45"/>
  <c r="Z134" i="45"/>
  <c r="K134" i="45" s="1"/>
  <c r="L139" i="45"/>
  <c r="Z139" i="45"/>
  <c r="K139" i="45" s="1"/>
  <c r="L117" i="45"/>
  <c r="Z117" i="45"/>
  <c r="K117" i="45" s="1"/>
  <c r="L209" i="45"/>
  <c r="Z209" i="45"/>
  <c r="K209" i="45" s="1"/>
  <c r="L110" i="45"/>
  <c r="Z110" i="45"/>
  <c r="K110" i="45" s="1"/>
  <c r="L160" i="45"/>
  <c r="Z160" i="45"/>
  <c r="K160" i="45" s="1"/>
  <c r="L54" i="45"/>
  <c r="Z54" i="45"/>
  <c r="K54" i="45" s="1"/>
  <c r="L63" i="45"/>
  <c r="Z63" i="45"/>
  <c r="K63" i="45" s="1"/>
  <c r="L41" i="45"/>
  <c r="Z41" i="45"/>
  <c r="K41" i="45" s="1"/>
  <c r="L77" i="45"/>
  <c r="Z77" i="45"/>
  <c r="K77" i="45" s="1"/>
  <c r="L169" i="45"/>
  <c r="Z169" i="45"/>
  <c r="K169" i="45" s="1"/>
  <c r="L157" i="45"/>
  <c r="Z157" i="45"/>
  <c r="K157" i="45" s="1"/>
  <c r="L162" i="45"/>
  <c r="Z162" i="45"/>
  <c r="K162" i="45" s="1"/>
  <c r="L150" i="45"/>
  <c r="Z150" i="45"/>
  <c r="K150" i="45" s="1"/>
  <c r="L111" i="45"/>
  <c r="Z111" i="45"/>
  <c r="K111" i="45" s="1"/>
  <c r="L207" i="45"/>
  <c r="Z207" i="45"/>
  <c r="K207" i="45" s="1"/>
  <c r="L112" i="45"/>
  <c r="Z112" i="45"/>
  <c r="K112" i="45" s="1"/>
  <c r="L105" i="45"/>
  <c r="Z105" i="45"/>
  <c r="K105" i="45" s="1"/>
  <c r="L99" i="45"/>
  <c r="Z99" i="45"/>
  <c r="K99" i="45" s="1"/>
  <c r="L200" i="45"/>
  <c r="Z200" i="45"/>
  <c r="K200" i="45" s="1"/>
  <c r="L193" i="45"/>
  <c r="Z193" i="45"/>
  <c r="K193" i="45" s="1"/>
  <c r="L88" i="45"/>
  <c r="Z88" i="45"/>
  <c r="K88" i="45" s="1"/>
  <c r="L173" i="45"/>
  <c r="Z173" i="45"/>
  <c r="K173" i="45" s="1"/>
  <c r="L192" i="45"/>
  <c r="Z192" i="45"/>
  <c r="K192" i="45" s="1"/>
  <c r="L149" i="45"/>
  <c r="Z149" i="45"/>
  <c r="K149" i="45" s="1"/>
  <c r="L219" i="45"/>
  <c r="Z219" i="45"/>
  <c r="K219" i="45" s="1"/>
  <c r="L126" i="45"/>
  <c r="Z126" i="45"/>
  <c r="K126" i="45" s="1"/>
  <c r="L132" i="45"/>
  <c r="Z132" i="45"/>
  <c r="K132" i="45" s="1"/>
  <c r="L188" i="45"/>
  <c r="Z188" i="45"/>
  <c r="K188" i="45" s="1"/>
  <c r="L177" i="45"/>
  <c r="Z177" i="45"/>
  <c r="K177" i="45" s="1"/>
  <c r="L163" i="45"/>
  <c r="Z163" i="45"/>
  <c r="K163" i="45" s="1"/>
  <c r="L141" i="45"/>
  <c r="Z141" i="45"/>
  <c r="K141" i="45" s="1"/>
  <c r="L121" i="45"/>
  <c r="Z121" i="45"/>
  <c r="K121" i="45" s="1"/>
  <c r="L103" i="45"/>
  <c r="Z103" i="45"/>
  <c r="K103" i="45" s="1"/>
  <c r="L206" i="45"/>
  <c r="Z206" i="45"/>
  <c r="K206" i="45" s="1"/>
  <c r="L176" i="45"/>
  <c r="Z176" i="45"/>
  <c r="K176" i="45" s="1"/>
  <c r="L211" i="45"/>
  <c r="Z211" i="45"/>
  <c r="K211" i="45" s="1"/>
  <c r="L108" i="45"/>
  <c r="Z108" i="45"/>
  <c r="K108" i="45" s="1"/>
  <c r="L114" i="45"/>
  <c r="Z114" i="45"/>
  <c r="K114" i="45" s="1"/>
  <c r="L151" i="45"/>
  <c r="Z151" i="45"/>
  <c r="K151" i="45" s="1"/>
  <c r="L172" i="45"/>
  <c r="Z172" i="45"/>
  <c r="K172" i="45" s="1"/>
  <c r="L69" i="45"/>
  <c r="Z69" i="45"/>
  <c r="K69" i="45" s="1"/>
  <c r="L107" i="45"/>
  <c r="Z107" i="45"/>
  <c r="K107" i="45" s="1"/>
  <c r="L190" i="45"/>
  <c r="Z190" i="45"/>
  <c r="K190" i="45" s="1"/>
  <c r="L131" i="45"/>
  <c r="Z131" i="45"/>
  <c r="K131" i="45" s="1"/>
  <c r="L183" i="45"/>
  <c r="Z183" i="45"/>
  <c r="K183" i="45" s="1"/>
  <c r="L115" i="45"/>
  <c r="Z115" i="45"/>
  <c r="K115" i="45" s="1"/>
  <c r="L87" i="45"/>
  <c r="Z87" i="45"/>
  <c r="K87" i="45" s="1"/>
  <c r="L84" i="45"/>
  <c r="Z84" i="45"/>
  <c r="K84" i="45" s="1"/>
  <c r="L168" i="45"/>
  <c r="Z168" i="45"/>
  <c r="K168" i="45" s="1"/>
  <c r="L82" i="45"/>
  <c r="Z82" i="45"/>
  <c r="K82" i="45" s="1"/>
  <c r="L224" i="45"/>
  <c r="Z224" i="45"/>
  <c r="K224" i="45" s="1"/>
  <c r="L189" i="45"/>
  <c r="Z189" i="45"/>
  <c r="K189" i="45" s="1"/>
  <c r="L58" i="45"/>
  <c r="Z58" i="45"/>
  <c r="K58" i="45" s="1"/>
  <c r="L66" i="45"/>
  <c r="Z66" i="45"/>
  <c r="K66" i="45" s="1"/>
  <c r="L119" i="45"/>
  <c r="Z119" i="45"/>
  <c r="K119" i="45" s="1"/>
  <c r="L128" i="45"/>
  <c r="Z128" i="45"/>
  <c r="K128" i="45" s="1"/>
  <c r="L74" i="45"/>
  <c r="Z74" i="45"/>
  <c r="K74" i="45" s="1"/>
  <c r="L210" i="45"/>
  <c r="Z210" i="45"/>
  <c r="K210" i="45" s="1"/>
  <c r="L101" i="45"/>
  <c r="Z101" i="45"/>
  <c r="K101" i="45" s="1"/>
  <c r="L205" i="45"/>
  <c r="Z205" i="45"/>
  <c r="K205" i="45" s="1"/>
  <c r="L167" i="45"/>
  <c r="Z167" i="45"/>
  <c r="K167" i="45" s="1"/>
  <c r="L100" i="45"/>
  <c r="Z100" i="45"/>
  <c r="K100" i="45" s="1"/>
  <c r="L174" i="45"/>
  <c r="Z174" i="45"/>
  <c r="K174" i="45" s="1"/>
  <c r="L214" i="45"/>
  <c r="Z214" i="45"/>
  <c r="K214" i="45" s="1"/>
  <c r="L140" i="45"/>
  <c r="Z140" i="45"/>
  <c r="K140" i="45" s="1"/>
  <c r="L194" i="45"/>
  <c r="Z194" i="45"/>
  <c r="K194" i="45" s="1"/>
  <c r="L50" i="45"/>
  <c r="Z50" i="45"/>
  <c r="K50" i="45" s="1"/>
  <c r="L49" i="45"/>
  <c r="Z49" i="45"/>
  <c r="K49" i="45" s="1"/>
  <c r="L37" i="45"/>
  <c r="Z37" i="45"/>
  <c r="K37" i="45" s="1"/>
  <c r="L153" i="45"/>
  <c r="Z153" i="45"/>
  <c r="K153" i="45" s="1"/>
  <c r="L198" i="45"/>
  <c r="Z198" i="45"/>
  <c r="K198" i="45" s="1"/>
  <c r="L147" i="45"/>
  <c r="Z147" i="45"/>
  <c r="K147" i="45" s="1"/>
  <c r="L187" i="45"/>
  <c r="Z187" i="45"/>
  <c r="K187" i="45" s="1"/>
  <c r="L178" i="45"/>
  <c r="Z178" i="45"/>
  <c r="K178" i="45" s="1"/>
  <c r="L80" i="45"/>
  <c r="Z80" i="45"/>
  <c r="K80" i="45" s="1"/>
  <c r="L78" i="45"/>
  <c r="Z78" i="45"/>
  <c r="K78" i="45" s="1"/>
  <c r="L94" i="45"/>
  <c r="Z94" i="45"/>
  <c r="K94" i="45" s="1"/>
  <c r="L89" i="45"/>
  <c r="Z89" i="45"/>
  <c r="K89" i="45" s="1"/>
  <c r="L222" i="45"/>
  <c r="Z222" i="45"/>
  <c r="K222" i="45" s="1"/>
  <c r="L223" i="45"/>
  <c r="Z223" i="45"/>
  <c r="K223" i="45" s="1"/>
  <c r="L125" i="45"/>
  <c r="Z125" i="45"/>
  <c r="K125" i="45" s="1"/>
  <c r="L127" i="45"/>
  <c r="Z127" i="45"/>
  <c r="K127" i="45" s="1"/>
  <c r="L158" i="45"/>
  <c r="Z158" i="45"/>
  <c r="K158" i="45" s="1"/>
  <c r="L81" i="45"/>
  <c r="Z81" i="45"/>
  <c r="K81" i="45" s="1"/>
  <c r="L118" i="45"/>
  <c r="Z118" i="45"/>
  <c r="K118" i="45" s="1"/>
  <c r="L208" i="45"/>
  <c r="Z208" i="45"/>
  <c r="K208" i="45" s="1"/>
  <c r="L95" i="45"/>
  <c r="Z95" i="45"/>
  <c r="K95" i="45" s="1"/>
  <c r="L145" i="45"/>
  <c r="Z145" i="45"/>
  <c r="K145" i="45" s="1"/>
  <c r="L201" i="45"/>
  <c r="Z201" i="45"/>
  <c r="K201" i="45" s="1"/>
  <c r="L143" i="45"/>
  <c r="Z143" i="45"/>
  <c r="K143" i="45" s="1"/>
  <c r="L86" i="45"/>
  <c r="Z86" i="45"/>
  <c r="K86" i="45" s="1"/>
  <c r="L180" i="45"/>
  <c r="Z180" i="45"/>
  <c r="K180" i="45" s="1"/>
  <c r="L199" i="45"/>
  <c r="Z199" i="45"/>
  <c r="K199" i="45" s="1"/>
  <c r="L109" i="45"/>
  <c r="Z109" i="45"/>
  <c r="K109" i="45" s="1"/>
  <c r="L130" i="45"/>
  <c r="Z130" i="45"/>
  <c r="K130" i="45" s="1"/>
  <c r="L186" i="45"/>
  <c r="Z186" i="45"/>
  <c r="K186" i="45" s="1"/>
  <c r="L61" i="45"/>
  <c r="Z61" i="45"/>
  <c r="K61" i="45" s="1"/>
  <c r="L40" i="45"/>
  <c r="Z40" i="45"/>
  <c r="K40" i="45" s="1"/>
  <c r="L44" i="45"/>
  <c r="Z44" i="45"/>
  <c r="K44" i="45" s="1"/>
  <c r="L48" i="45"/>
  <c r="Z48" i="45"/>
  <c r="K48" i="45" s="1"/>
  <c r="L57" i="45"/>
  <c r="Z57" i="45"/>
  <c r="K57" i="45" s="1"/>
  <c r="L90" i="45"/>
  <c r="Z90" i="45"/>
  <c r="K90" i="45" s="1"/>
  <c r="L137" i="45"/>
  <c r="Z137" i="45"/>
  <c r="K137" i="45" s="1"/>
  <c r="L75" i="45"/>
  <c r="Z75" i="45"/>
  <c r="K75" i="45" s="1"/>
  <c r="L204" i="45"/>
  <c r="Z204" i="45"/>
  <c r="K204" i="45" s="1"/>
  <c r="L79" i="45"/>
  <c r="Z79" i="45"/>
  <c r="K79" i="45" s="1"/>
  <c r="L182" i="45"/>
  <c r="Z182" i="45"/>
  <c r="K182" i="45" s="1"/>
  <c r="L72" i="45"/>
  <c r="Z72" i="45"/>
  <c r="K72" i="45" s="1"/>
  <c r="L203" i="45"/>
  <c r="Z203" i="45"/>
  <c r="K203" i="45" s="1"/>
  <c r="L43" i="45"/>
  <c r="Z43" i="45"/>
  <c r="K43" i="45" s="1"/>
  <c r="L59" i="45"/>
  <c r="Z59" i="45"/>
  <c r="K59" i="45" s="1"/>
  <c r="L67" i="45"/>
  <c r="Z67" i="45"/>
  <c r="K67" i="45" s="1"/>
  <c r="L181" i="45"/>
  <c r="Z181" i="45"/>
  <c r="K181" i="45" s="1"/>
  <c r="L102" i="45"/>
  <c r="Z102" i="45"/>
  <c r="K102" i="45" s="1"/>
  <c r="L52" i="45"/>
  <c r="Z52" i="45"/>
  <c r="K52" i="45" s="1"/>
  <c r="L68" i="45"/>
  <c r="Z68" i="45"/>
  <c r="K68" i="45" s="1"/>
  <c r="L60" i="45"/>
  <c r="Z60" i="45"/>
  <c r="K60" i="45" s="1"/>
  <c r="L64" i="45"/>
  <c r="Z64" i="45"/>
  <c r="K64" i="45" s="1"/>
  <c r="L98" i="45"/>
  <c r="Z98" i="45"/>
  <c r="K98" i="45" s="1"/>
  <c r="L136" i="45"/>
  <c r="Z136" i="45"/>
  <c r="K136" i="45" s="1"/>
  <c r="L185" i="45"/>
  <c r="Z185" i="45"/>
  <c r="K185" i="45" s="1"/>
  <c r="L155" i="45"/>
  <c r="Z155" i="45"/>
  <c r="K155" i="45" s="1"/>
  <c r="L196" i="45"/>
  <c r="Z196" i="45"/>
  <c r="K196" i="45" s="1"/>
  <c r="L221" i="45"/>
  <c r="Z221" i="45"/>
  <c r="K221" i="45" s="1"/>
  <c r="L104" i="45"/>
  <c r="Z104" i="45"/>
  <c r="K104" i="45" s="1"/>
  <c r="L202" i="45"/>
  <c r="Z202" i="45"/>
  <c r="K202" i="45" s="1"/>
  <c r="L154" i="45"/>
  <c r="Z154" i="45"/>
  <c r="K154" i="45" s="1"/>
  <c r="L171" i="45"/>
  <c r="Z171" i="45"/>
  <c r="K171" i="45" s="1"/>
  <c r="L144" i="45"/>
  <c r="Z144" i="45"/>
  <c r="K144" i="45" s="1"/>
  <c r="L220" i="45"/>
  <c r="Z220" i="45"/>
  <c r="K220" i="45" s="1"/>
  <c r="L129" i="45"/>
  <c r="Z129" i="45"/>
  <c r="K129" i="45" s="1"/>
  <c r="L124" i="45"/>
  <c r="Z124" i="45"/>
  <c r="K124" i="45" s="1"/>
  <c r="L96" i="45"/>
  <c r="Z96" i="45"/>
  <c r="K96" i="45" s="1"/>
  <c r="L170" i="45"/>
  <c r="Z170" i="45"/>
  <c r="K170" i="45" s="1"/>
  <c r="L161" i="45"/>
  <c r="Z161" i="45"/>
  <c r="K161" i="45" s="1"/>
  <c r="L116" i="45"/>
  <c r="Z116" i="45"/>
  <c r="K116" i="45" s="1"/>
  <c r="L83" i="45"/>
  <c r="Z83" i="45"/>
  <c r="K83" i="45" s="1"/>
  <c r="L135" i="45"/>
  <c r="Z135" i="45"/>
  <c r="K135" i="45" s="1"/>
  <c r="L179" i="45"/>
  <c r="Z179" i="45"/>
  <c r="K179" i="45" s="1"/>
  <c r="L123" i="45"/>
  <c r="Z123" i="45"/>
  <c r="K123" i="45" s="1"/>
  <c r="L217" i="45"/>
  <c r="Z217" i="45"/>
  <c r="K217" i="45" s="1"/>
  <c r="L216" i="45"/>
  <c r="Z216" i="45"/>
  <c r="K216" i="45" s="1"/>
  <c r="L191" i="45"/>
  <c r="Z191" i="45"/>
  <c r="K191" i="45" s="1"/>
  <c r="L93" i="45"/>
  <c r="Z93" i="45"/>
  <c r="K93" i="45" s="1"/>
  <c r="L70" i="45"/>
  <c r="Z70" i="45"/>
  <c r="K70" i="45" s="1"/>
  <c r="L73" i="45"/>
  <c r="Z73" i="45"/>
  <c r="K73" i="45" s="1"/>
  <c r="Z166" i="45"/>
  <c r="K166" i="45" s="1"/>
  <c r="L120" i="45"/>
  <c r="Z120" i="45"/>
  <c r="K120" i="45" s="1"/>
  <c r="L166" i="45"/>
  <c r="P69" i="45"/>
  <c r="P86" i="45"/>
  <c r="P222" i="45"/>
  <c r="P94" i="45"/>
  <c r="P129" i="45"/>
  <c r="P224" i="45"/>
  <c r="P152" i="45"/>
  <c r="P159" i="45"/>
  <c r="P165" i="45"/>
  <c r="P128" i="45"/>
  <c r="P93" i="45"/>
  <c r="P112" i="45"/>
  <c r="P85" i="45"/>
  <c r="P96" i="45"/>
  <c r="P132" i="45"/>
  <c r="P119" i="45"/>
  <c r="P208" i="45"/>
  <c r="P203" i="45"/>
  <c r="P82" i="45"/>
  <c r="P89" i="45"/>
  <c r="P88" i="45"/>
  <c r="P148" i="45"/>
  <c r="P168" i="45"/>
  <c r="P144" i="45"/>
  <c r="P72" i="45"/>
  <c r="P181" i="45"/>
  <c r="P107" i="45"/>
  <c r="P98" i="45"/>
  <c r="P200" i="45"/>
  <c r="Q200" i="45" s="1"/>
  <c r="P122" i="45"/>
  <c r="P157" i="45"/>
  <c r="P187" i="45"/>
  <c r="P192" i="45"/>
  <c r="P180" i="45"/>
  <c r="P169" i="45"/>
  <c r="P92" i="45"/>
  <c r="P150" i="45"/>
  <c r="P223" i="45"/>
  <c r="P77" i="45"/>
  <c r="P151" i="45"/>
  <c r="P173" i="45"/>
  <c r="P170" i="45"/>
  <c r="P163" i="45"/>
  <c r="P153" i="45"/>
  <c r="P174" i="45"/>
  <c r="P178" i="45"/>
  <c r="P124" i="45"/>
  <c r="P106" i="45"/>
  <c r="P211" i="45"/>
  <c r="P201" i="45"/>
  <c r="P113" i="45"/>
  <c r="P213" i="45"/>
  <c r="P190" i="45"/>
  <c r="P130" i="45"/>
  <c r="P202" i="45"/>
  <c r="P143" i="45"/>
  <c r="P216" i="45"/>
  <c r="P161" i="45"/>
  <c r="P206" i="45"/>
  <c r="P166" i="45"/>
  <c r="P215" i="45"/>
  <c r="P183" i="45"/>
  <c r="P175" i="45"/>
  <c r="P114" i="45"/>
  <c r="P135" i="45"/>
  <c r="P81" i="45"/>
  <c r="P191" i="45"/>
  <c r="P127" i="45"/>
  <c r="P78" i="45"/>
  <c r="P100" i="45"/>
  <c r="P219" i="45"/>
  <c r="P116" i="45"/>
  <c r="P147" i="45"/>
  <c r="P84" i="45"/>
  <c r="P142" i="45"/>
  <c r="P108" i="45"/>
  <c r="P199" i="45"/>
  <c r="P79" i="45"/>
  <c r="P179" i="45"/>
  <c r="P189" i="45"/>
  <c r="P171" i="45"/>
  <c r="P75" i="45"/>
  <c r="P123" i="45"/>
  <c r="P185" i="45"/>
  <c r="P167" i="45"/>
  <c r="P186" i="45"/>
  <c r="P218" i="45"/>
  <c r="P104" i="45"/>
  <c r="P162" i="45"/>
  <c r="P141" i="45"/>
  <c r="P125" i="45"/>
  <c r="P164" i="45"/>
  <c r="P140" i="45"/>
  <c r="P105" i="45"/>
  <c r="P158" i="45"/>
  <c r="P154" i="45"/>
  <c r="P115" i="45"/>
  <c r="P155" i="45"/>
  <c r="P146" i="45"/>
  <c r="P101" i="45"/>
  <c r="P198" i="45"/>
  <c r="P149" i="45"/>
  <c r="P160" i="45"/>
  <c r="P110" i="45"/>
  <c r="P121" i="45"/>
  <c r="P111" i="45"/>
  <c r="P139" i="45"/>
  <c r="P99" i="45"/>
  <c r="P91" i="45"/>
  <c r="P138" i="45"/>
  <c r="P102" i="45"/>
  <c r="P117" i="45"/>
  <c r="P188" i="45"/>
  <c r="P145" i="45"/>
  <c r="P217" i="45"/>
  <c r="P207" i="45"/>
  <c r="P196" i="45"/>
  <c r="P204" i="45"/>
  <c r="P133" i="45"/>
  <c r="P205" i="45"/>
  <c r="P172" i="45"/>
  <c r="P212" i="45"/>
  <c r="P177" i="45"/>
  <c r="P134" i="45"/>
  <c r="P83" i="45"/>
  <c r="P118" i="45"/>
  <c r="P209" i="45"/>
  <c r="P131" i="45"/>
  <c r="P193" i="45"/>
  <c r="P74" i="45"/>
  <c r="P109" i="45"/>
  <c r="P95" i="45"/>
  <c r="P195" i="45"/>
  <c r="P220" i="45"/>
  <c r="P182" i="45"/>
  <c r="P87" i="45"/>
  <c r="P156" i="45"/>
  <c r="P49" i="45"/>
  <c r="P55" i="45"/>
  <c r="P68" i="45"/>
  <c r="P60" i="45"/>
  <c r="P54" i="45"/>
  <c r="P56" i="45"/>
  <c r="P65" i="45"/>
  <c r="P48" i="45"/>
  <c r="P47" i="45"/>
  <c r="P73" i="45"/>
  <c r="P63" i="45"/>
  <c r="P221" i="45"/>
  <c r="P43" i="45"/>
  <c r="P50" i="45"/>
  <c r="P51" i="45"/>
  <c r="P46" i="45"/>
  <c r="P42" i="45"/>
  <c r="P66" i="45"/>
  <c r="P67" i="45"/>
  <c r="P52" i="45"/>
  <c r="P76" i="45"/>
  <c r="P64" i="45"/>
  <c r="P41" i="45"/>
  <c r="P97" i="45"/>
  <c r="P59" i="45"/>
  <c r="P37" i="45"/>
  <c r="P53" i="45"/>
  <c r="AF65" i="22" l="1"/>
  <c r="AG65" i="22"/>
  <c r="AH65" i="22" l="1"/>
  <c r="AI65" i="22"/>
  <c r="AG63" i="22" l="1"/>
  <c r="AF63" i="22"/>
  <c r="AF66" i="22"/>
  <c r="AG66" i="22"/>
  <c r="AH63" i="22" l="1"/>
  <c r="AH66" i="22"/>
  <c r="AI63" i="22"/>
  <c r="AI66" i="22"/>
  <c r="AG62" i="22" l="1"/>
  <c r="P28" i="22" l="1"/>
  <c r="AB28" i="22"/>
  <c r="V28" i="22"/>
  <c r="AG28" i="22"/>
  <c r="J28" i="22" l="1"/>
  <c r="AI28" i="22" l="1"/>
  <c r="AF28" i="22"/>
  <c r="AH28" i="22" s="1"/>
  <c r="M61" i="5" l="1"/>
  <c r="Q61" i="5" s="1"/>
  <c r="M61" i="43"/>
  <c r="M57" i="5"/>
  <c r="Q57" i="5" s="1"/>
  <c r="M44" i="37"/>
  <c r="M57" i="32"/>
  <c r="M44" i="32"/>
  <c r="M70" i="44"/>
  <c r="M61" i="40"/>
  <c r="M70" i="5"/>
  <c r="Q70" i="5" s="1"/>
  <c r="AT54" i="1"/>
  <c r="M61" i="38"/>
  <c r="M57" i="37"/>
  <c r="M70" i="41"/>
  <c r="M70" i="42"/>
  <c r="M61" i="44"/>
  <c r="M57" i="43"/>
  <c r="M57" i="39"/>
  <c r="M44" i="5"/>
  <c r="Q44" i="5" s="1"/>
  <c r="M70" i="32"/>
  <c r="M70" i="43"/>
  <c r="M57" i="44"/>
  <c r="M61" i="45"/>
  <c r="M44" i="41"/>
  <c r="M70" i="36"/>
  <c r="M70" i="45"/>
  <c r="M57" i="40"/>
  <c r="M61" i="32"/>
  <c r="M70" i="38"/>
  <c r="M61" i="37"/>
  <c r="M61" i="39"/>
  <c r="M44" i="38"/>
  <c r="M57" i="38"/>
  <c r="M61" i="41"/>
  <c r="M70" i="37"/>
  <c r="M70" i="40"/>
  <c r="M44" i="44"/>
  <c r="M57" i="36"/>
  <c r="M57" i="41"/>
  <c r="M44" i="43"/>
  <c r="M44" i="39"/>
  <c r="M44" i="42"/>
  <c r="M44" i="40"/>
  <c r="M61" i="42"/>
  <c r="M57" i="45"/>
  <c r="M61" i="36"/>
  <c r="M44" i="45"/>
  <c r="M57" i="42"/>
  <c r="M44" i="36"/>
  <c r="M70" i="39"/>
  <c r="AT28" i="1" l="1"/>
  <c r="P61" i="5"/>
  <c r="N61" i="32"/>
  <c r="Q61" i="32" s="1"/>
  <c r="N57" i="32"/>
  <c r="Q57" i="32" s="1"/>
  <c r="P57" i="5"/>
  <c r="AT45" i="1"/>
  <c r="AT41" i="1"/>
  <c r="P44" i="5"/>
  <c r="P70" i="5"/>
  <c r="N70" i="32"/>
  <c r="Q70" i="32" s="1"/>
  <c r="N44" i="32"/>
  <c r="Q44" i="32" s="1"/>
  <c r="N57" i="36" l="1"/>
  <c r="N61" i="36"/>
  <c r="P70" i="32"/>
  <c r="P57" i="32"/>
  <c r="N44" i="36"/>
  <c r="Q44" i="36" s="1"/>
  <c r="P44" i="32"/>
  <c r="N70" i="36"/>
  <c r="Q70" i="36" s="1"/>
  <c r="P61" i="32"/>
  <c r="P61" i="36" l="1"/>
  <c r="Q61" i="36"/>
  <c r="N57" i="37"/>
  <c r="Q57" i="36"/>
  <c r="P57" i="36"/>
  <c r="N61" i="37"/>
  <c r="N44" i="37"/>
  <c r="P44" i="36"/>
  <c r="N70" i="37"/>
  <c r="P70" i="36"/>
  <c r="Q44" i="37" l="1"/>
  <c r="Q57" i="37"/>
  <c r="Q70" i="37"/>
  <c r="N57" i="38"/>
  <c r="Q57" i="38" s="1"/>
  <c r="P57" i="37"/>
  <c r="N61" i="38"/>
  <c r="Q61" i="38" s="1"/>
  <c r="Q61" i="37"/>
  <c r="P61" i="37"/>
  <c r="P44" i="37"/>
  <c r="N44" i="38"/>
  <c r="Q44" i="38" s="1"/>
  <c r="N70" i="38"/>
  <c r="Q70" i="38" s="1"/>
  <c r="P70" i="37"/>
  <c r="P57" i="38" l="1"/>
  <c r="N57" i="39"/>
  <c r="Q57" i="39" s="1"/>
  <c r="N61" i="39"/>
  <c r="P61" i="39" s="1"/>
  <c r="P61" i="38"/>
  <c r="N44" i="39"/>
  <c r="Q44" i="39" s="1"/>
  <c r="P44" i="38"/>
  <c r="N70" i="39"/>
  <c r="Q70" i="39" s="1"/>
  <c r="P70" i="38"/>
  <c r="N57" i="40" l="1"/>
  <c r="Q57" i="40" s="1"/>
  <c r="P57" i="39"/>
  <c r="N61" i="40"/>
  <c r="Q61" i="40" s="1"/>
  <c r="Q61" i="39"/>
  <c r="N44" i="40"/>
  <c r="P44" i="39"/>
  <c r="N57" i="41"/>
  <c r="Q57" i="41" s="1"/>
  <c r="N70" i="40"/>
  <c r="P70" i="39"/>
  <c r="P57" i="40" l="1"/>
  <c r="P61" i="40"/>
  <c r="N61" i="41"/>
  <c r="Q61" i="41" s="1"/>
  <c r="Q44" i="40"/>
  <c r="Q70" i="40"/>
  <c r="N44" i="41"/>
  <c r="Q44" i="41" s="1"/>
  <c r="P44" i="40"/>
  <c r="P70" i="40"/>
  <c r="N70" i="41"/>
  <c r="Q70" i="41" s="1"/>
  <c r="N57" i="42"/>
  <c r="Q57" i="42" s="1"/>
  <c r="P57" i="41"/>
  <c r="P61" i="41" l="1"/>
  <c r="N61" i="42"/>
  <c r="Q61" i="42" s="1"/>
  <c r="P44" i="41"/>
  <c r="N44" i="42"/>
  <c r="Q44" i="42" s="1"/>
  <c r="P57" i="42"/>
  <c r="N57" i="43"/>
  <c r="N70" i="42"/>
  <c r="Q70" i="42" s="1"/>
  <c r="P70" i="41"/>
  <c r="N61" i="43" l="1"/>
  <c r="P61" i="43" s="1"/>
  <c r="P61" i="42"/>
  <c r="Q57" i="43"/>
  <c r="N44" i="43"/>
  <c r="P44" i="42"/>
  <c r="N70" i="43"/>
  <c r="P70" i="42"/>
  <c r="P57" i="43"/>
  <c r="N57" i="44"/>
  <c r="Q57" i="44" s="1"/>
  <c r="N61" i="44" l="1"/>
  <c r="Q61" i="44" s="1"/>
  <c r="Q61" i="43"/>
  <c r="Q70" i="43"/>
  <c r="Q44" i="43"/>
  <c r="N44" i="44"/>
  <c r="Q44" i="44" s="1"/>
  <c r="P44" i="43"/>
  <c r="P70" i="43"/>
  <c r="N70" i="44"/>
  <c r="Q70" i="44" s="1"/>
  <c r="P57" i="44"/>
  <c r="N57" i="45"/>
  <c r="Q57" i="45" s="1"/>
  <c r="N61" i="45" l="1"/>
  <c r="Q61" i="45" s="1"/>
  <c r="P61" i="44"/>
  <c r="N44" i="45"/>
  <c r="Q44" i="45" s="1"/>
  <c r="P44" i="44"/>
  <c r="P57" i="45"/>
  <c r="N70" i="45"/>
  <c r="Q70" i="45" s="1"/>
  <c r="P70" i="44"/>
  <c r="P61" i="45" l="1"/>
  <c r="P44" i="45"/>
  <c r="P70" i="45"/>
  <c r="M45" i="5" l="1"/>
  <c r="Q45" i="5" s="1"/>
  <c r="M39" i="5"/>
  <c r="Q39" i="5" s="1"/>
  <c r="M39" i="43"/>
  <c r="AT55" i="1"/>
  <c r="M71" i="5"/>
  <c r="Q71" i="5" s="1"/>
  <c r="M62" i="37"/>
  <c r="M39" i="37"/>
  <c r="M62" i="42"/>
  <c r="M39" i="40"/>
  <c r="M71" i="42"/>
  <c r="M45" i="38"/>
  <c r="M58" i="39"/>
  <c r="M62" i="45"/>
  <c r="M45" i="39"/>
  <c r="M71" i="36"/>
  <c r="M58" i="32"/>
  <c r="M39" i="41"/>
  <c r="M71" i="37"/>
  <c r="M58" i="41"/>
  <c r="M58" i="36"/>
  <c r="M62" i="41"/>
  <c r="M71" i="32"/>
  <c r="M62" i="32"/>
  <c r="M71" i="44"/>
  <c r="M58" i="44"/>
  <c r="M58" i="37"/>
  <c r="M62" i="40"/>
  <c r="M39" i="44"/>
  <c r="M39" i="32"/>
  <c r="M71" i="38"/>
  <c r="M39" i="38"/>
  <c r="M45" i="36"/>
  <c r="M71" i="45"/>
  <c r="M58" i="40"/>
  <c r="M62" i="36"/>
  <c r="M45" i="45"/>
  <c r="M71" i="43"/>
  <c r="M45" i="41"/>
  <c r="M62" i="38"/>
  <c r="M45" i="40"/>
  <c r="M62" i="44"/>
  <c r="M58" i="42"/>
  <c r="M58" i="43"/>
  <c r="M39" i="36"/>
  <c r="M45" i="32"/>
  <c r="M71" i="41"/>
  <c r="M39" i="42"/>
  <c r="M45" i="42"/>
  <c r="M71" i="39"/>
  <c r="M62" i="39"/>
  <c r="M39" i="39"/>
  <c r="M71" i="40"/>
  <c r="M45" i="44"/>
  <c r="M45" i="43"/>
  <c r="M62" i="43"/>
  <c r="M58" i="45"/>
  <c r="M39" i="45"/>
  <c r="M45" i="37"/>
  <c r="M58" i="38"/>
  <c r="AT46" i="1" l="1"/>
  <c r="AT42" i="1"/>
  <c r="AT23" i="1"/>
  <c r="P45" i="5"/>
  <c r="N45" i="32"/>
  <c r="Q45" i="32" s="1"/>
  <c r="P39" i="5"/>
  <c r="N39" i="32"/>
  <c r="Q39" i="32" s="1"/>
  <c r="M58" i="5"/>
  <c r="Q58" i="5" s="1"/>
  <c r="AT29" i="1"/>
  <c r="M62" i="5"/>
  <c r="Q62" i="5" s="1"/>
  <c r="P71" i="5"/>
  <c r="N71" i="32"/>
  <c r="Q71" i="32" s="1"/>
  <c r="P71" i="32" l="1"/>
  <c r="N39" i="36"/>
  <c r="P45" i="32"/>
  <c r="P39" i="32"/>
  <c r="P62" i="5"/>
  <c r="N62" i="32"/>
  <c r="Q62" i="32" s="1"/>
  <c r="N58" i="32"/>
  <c r="Q58" i="32" s="1"/>
  <c r="P58" i="5"/>
  <c r="N71" i="36"/>
  <c r="Q71" i="36" s="1"/>
  <c r="N45" i="36"/>
  <c r="Q45" i="36" s="1"/>
  <c r="N39" i="37" l="1"/>
  <c r="Q39" i="36"/>
  <c r="P39" i="36"/>
  <c r="P71" i="36"/>
  <c r="N71" i="37"/>
  <c r="N58" i="36"/>
  <c r="Q58" i="36" s="1"/>
  <c r="P58" i="32"/>
  <c r="P45" i="36"/>
  <c r="N45" i="37"/>
  <c r="P62" i="32"/>
  <c r="N62" i="36"/>
  <c r="Q62" i="36" s="1"/>
  <c r="Q45" i="37" l="1"/>
  <c r="Q71" i="37"/>
  <c r="Q39" i="37"/>
  <c r="P39" i="37"/>
  <c r="N39" i="38"/>
  <c r="Q39" i="38" s="1"/>
  <c r="N58" i="37"/>
  <c r="P58" i="36"/>
  <c r="P45" i="37"/>
  <c r="N45" i="38"/>
  <c r="Q45" i="38" s="1"/>
  <c r="P71" i="37"/>
  <c r="N71" i="38"/>
  <c r="Q71" i="38" s="1"/>
  <c r="N62" i="37"/>
  <c r="P62" i="36"/>
  <c r="N39" i="39" l="1"/>
  <c r="Q39" i="39" s="1"/>
  <c r="P39" i="38"/>
  <c r="Q62" i="37"/>
  <c r="Q58" i="37"/>
  <c r="P62" i="37"/>
  <c r="N62" i="38"/>
  <c r="Q62" i="38" s="1"/>
  <c r="P71" i="38"/>
  <c r="N71" i="39"/>
  <c r="Q71" i="39" s="1"/>
  <c r="P45" i="38"/>
  <c r="N45" i="39"/>
  <c r="Q45" i="39" s="1"/>
  <c r="P58" i="37"/>
  <c r="N58" i="38"/>
  <c r="Q58" i="38" s="1"/>
  <c r="P39" i="39" l="1"/>
  <c r="N39" i="40"/>
  <c r="N39" i="41" s="1"/>
  <c r="Q39" i="41" s="1"/>
  <c r="P58" i="38"/>
  <c r="N58" i="39"/>
  <c r="Q58" i="39" s="1"/>
  <c r="N62" i="39"/>
  <c r="Q62" i="39" s="1"/>
  <c r="P62" i="38"/>
  <c r="P71" i="39"/>
  <c r="N71" i="40"/>
  <c r="N45" i="40"/>
  <c r="P45" i="39"/>
  <c r="P39" i="40" l="1"/>
  <c r="Q39" i="40"/>
  <c r="Q45" i="40"/>
  <c r="Q71" i="40"/>
  <c r="N58" i="40"/>
  <c r="P58" i="39"/>
  <c r="N71" i="41"/>
  <c r="Q71" i="41" s="1"/>
  <c r="P71" i="40"/>
  <c r="P62" i="39"/>
  <c r="N62" i="40"/>
  <c r="P45" i="40"/>
  <c r="N45" i="41"/>
  <c r="Q45" i="41" s="1"/>
  <c r="N39" i="42"/>
  <c r="Q39" i="42" s="1"/>
  <c r="P39" i="41"/>
  <c r="Q58" i="40" l="1"/>
  <c r="Q62" i="40"/>
  <c r="N71" i="42"/>
  <c r="Q71" i="42" s="1"/>
  <c r="P71" i="41"/>
  <c r="N39" i="43"/>
  <c r="P39" i="42"/>
  <c r="N45" i="42"/>
  <c r="Q45" i="42" s="1"/>
  <c r="P45" i="41"/>
  <c r="P62" i="40"/>
  <c r="N62" i="41"/>
  <c r="Q62" i="41" s="1"/>
  <c r="P58" i="40"/>
  <c r="N58" i="41"/>
  <c r="Q58" i="41" s="1"/>
  <c r="Q39" i="43" l="1"/>
  <c r="P39" i="43"/>
  <c r="N39" i="44"/>
  <c r="Q39" i="44" s="1"/>
  <c r="P62" i="41"/>
  <c r="N62" i="42"/>
  <c r="Q62" i="42" s="1"/>
  <c r="N58" i="42"/>
  <c r="Q58" i="42" s="1"/>
  <c r="P58" i="41"/>
  <c r="N45" i="43"/>
  <c r="P45" i="42"/>
  <c r="P71" i="42"/>
  <c r="N71" i="43"/>
  <c r="Q45" i="43" l="1"/>
  <c r="Q71" i="43"/>
  <c r="P71" i="43"/>
  <c r="N71" i="44"/>
  <c r="Q71" i="44" s="1"/>
  <c r="P39" i="44"/>
  <c r="N39" i="45"/>
  <c r="Q39" i="45" s="1"/>
  <c r="P62" i="42"/>
  <c r="N62" i="43"/>
  <c r="N45" i="44"/>
  <c r="Q45" i="44" s="1"/>
  <c r="P45" i="43"/>
  <c r="P58" i="42"/>
  <c r="N58" i="43"/>
  <c r="Q58" i="43" l="1"/>
  <c r="Q62" i="43"/>
  <c r="P39" i="45"/>
  <c r="N58" i="44"/>
  <c r="Q58" i="44" s="1"/>
  <c r="P58" i="43"/>
  <c r="P71" i="44"/>
  <c r="N71" i="45"/>
  <c r="Q71" i="45" s="1"/>
  <c r="P45" i="44"/>
  <c r="N45" i="45"/>
  <c r="Q45" i="45" s="1"/>
  <c r="P62" i="43"/>
  <c r="N62" i="44"/>
  <c r="Q62" i="44" s="1"/>
  <c r="P71" i="45" l="1"/>
  <c r="P45" i="45"/>
  <c r="P62" i="44"/>
  <c r="N62" i="45"/>
  <c r="Q62" i="45" s="1"/>
  <c r="P58" i="44"/>
  <c r="N58" i="45"/>
  <c r="Q58" i="45" s="1"/>
  <c r="P62" i="45" l="1"/>
  <c r="P58" i="45"/>
  <c r="M38" i="44" l="1"/>
  <c r="M38" i="41"/>
  <c r="M38" i="39"/>
  <c r="M38" i="45"/>
  <c r="M38" i="38"/>
  <c r="M38" i="42"/>
  <c r="M38" i="5" l="1"/>
  <c r="Q38" i="5" s="1"/>
  <c r="M38" i="37"/>
  <c r="M38" i="40"/>
  <c r="M38" i="43"/>
  <c r="M38" i="32"/>
  <c r="M38" i="36"/>
  <c r="P38" i="5" l="1"/>
  <c r="N38" i="32"/>
  <c r="Q38" i="32" s="1"/>
  <c r="AT22" i="1"/>
  <c r="BN35" i="21"/>
  <c r="AN36" i="2"/>
  <c r="BP178" i="21"/>
  <c r="M461" i="21"/>
  <c r="BP217" i="21"/>
  <c r="BL89" i="21"/>
  <c r="BU392" i="21"/>
  <c r="BQ180" i="21"/>
  <c r="BL76" i="21"/>
  <c r="J500" i="21"/>
  <c r="L471" i="21"/>
  <c r="BP161" i="21"/>
  <c r="M449" i="21"/>
  <c r="BK212" i="21"/>
  <c r="BL156" i="21"/>
  <c r="BQ34" i="21"/>
  <c r="BM197" i="21"/>
  <c r="BP80" i="21"/>
  <c r="BU311" i="21"/>
  <c r="L476" i="21"/>
  <c r="BL168" i="21"/>
  <c r="BP88" i="21"/>
  <c r="BQ70" i="21"/>
  <c r="BN114" i="21"/>
  <c r="BT334" i="21"/>
  <c r="BQ47" i="21"/>
  <c r="BT323" i="21"/>
  <c r="BM82" i="21"/>
  <c r="BU321" i="21"/>
  <c r="BQ100" i="21"/>
  <c r="BL36" i="21"/>
  <c r="BM77" i="21"/>
  <c r="BJ110" i="21"/>
  <c r="M464" i="21"/>
  <c r="BU259" i="21"/>
  <c r="BL81" i="21"/>
  <c r="I498" i="21"/>
  <c r="BP65" i="21"/>
  <c r="BO100" i="21"/>
  <c r="BV420" i="21"/>
  <c r="BO158" i="21"/>
  <c r="BV265" i="21"/>
  <c r="J516" i="21"/>
  <c r="BO140" i="21"/>
  <c r="BO93" i="21"/>
  <c r="BP85" i="21"/>
  <c r="BT310" i="21"/>
  <c r="BN224" i="21"/>
  <c r="BU249" i="21"/>
  <c r="BT304" i="21"/>
  <c r="BL102" i="21"/>
  <c r="BP141" i="21"/>
  <c r="BM174" i="21"/>
  <c r="J476" i="21"/>
  <c r="BL142" i="21"/>
  <c r="BO152" i="21"/>
  <c r="BK36" i="21"/>
  <c r="BM185" i="21"/>
  <c r="BM162" i="21"/>
  <c r="M508" i="21"/>
  <c r="BP160" i="21"/>
  <c r="BV266" i="21"/>
  <c r="I473" i="21"/>
  <c r="BO119" i="21"/>
  <c r="BK87" i="21"/>
  <c r="BU271" i="21"/>
  <c r="BL87" i="21"/>
  <c r="BV373" i="21"/>
  <c r="BK196" i="21"/>
  <c r="BO134" i="21"/>
  <c r="I509" i="21"/>
  <c r="BT339" i="21"/>
  <c r="BM206" i="21"/>
  <c r="BO192" i="21"/>
  <c r="BP120" i="21"/>
  <c r="BK155" i="21"/>
  <c r="BL94" i="21"/>
  <c r="BP52" i="21"/>
  <c r="BQ66" i="21"/>
  <c r="BK46" i="21"/>
  <c r="AN56" i="2"/>
  <c r="J521" i="21"/>
  <c r="L470" i="21"/>
  <c r="BL152" i="21"/>
  <c r="BT409" i="21"/>
  <c r="BL66" i="21"/>
  <c r="BV284" i="21"/>
  <c r="BJ71" i="21"/>
  <c r="BL134" i="21"/>
  <c r="BL147" i="21"/>
  <c r="BJ64" i="21"/>
  <c r="BP176" i="21"/>
  <c r="AN24" i="2"/>
  <c r="BM69" i="21"/>
  <c r="AN11" i="2"/>
  <c r="BN95" i="21"/>
  <c r="BQ111" i="21"/>
  <c r="BM196" i="21"/>
  <c r="L464" i="21"/>
  <c r="BM85" i="21"/>
  <c r="BV344" i="21"/>
  <c r="BU305" i="21"/>
  <c r="BQ189" i="21"/>
  <c r="BV345" i="21"/>
  <c r="BL187" i="21"/>
  <c r="BU391" i="21"/>
  <c r="BK176" i="21"/>
  <c r="L463" i="21"/>
  <c r="BN211" i="21"/>
  <c r="J473" i="21"/>
  <c r="M481" i="21"/>
  <c r="AN65" i="2"/>
  <c r="BM103" i="21"/>
  <c r="BJ150" i="21"/>
  <c r="BP171" i="21"/>
  <c r="BU325" i="21"/>
  <c r="BK175" i="21"/>
  <c r="BN193" i="21"/>
  <c r="BL172" i="21"/>
  <c r="BP41" i="21"/>
  <c r="BK194" i="21"/>
  <c r="BU388" i="21"/>
  <c r="BO165" i="21"/>
  <c r="BJ174" i="21"/>
  <c r="L466" i="21"/>
  <c r="BO78" i="21"/>
  <c r="BP136" i="21"/>
  <c r="J502" i="21"/>
  <c r="BQ162" i="21"/>
  <c r="BQ192" i="21"/>
  <c r="BO197" i="21"/>
  <c r="M454" i="21"/>
  <c r="AN48" i="2"/>
  <c r="BO104" i="21"/>
  <c r="BP47" i="21"/>
  <c r="BQ69" i="21"/>
  <c r="M507" i="21"/>
  <c r="BO187" i="21"/>
  <c r="BJ197" i="21"/>
  <c r="G246" i="21"/>
  <c r="BO147" i="21"/>
  <c r="BN124" i="21"/>
  <c r="BV408" i="21"/>
  <c r="BM113" i="21"/>
  <c r="L517" i="21"/>
  <c r="BU355" i="21"/>
  <c r="BP106" i="21"/>
  <c r="BN42" i="21"/>
  <c r="BM26" i="21"/>
  <c r="BT383" i="21"/>
  <c r="BQ141" i="21"/>
  <c r="AN46" i="2"/>
  <c r="AN34" i="2"/>
  <c r="BP185" i="21"/>
  <c r="BV377" i="21"/>
  <c r="BK102" i="21"/>
  <c r="BQ128" i="21"/>
  <c r="BK26" i="21"/>
  <c r="BN88" i="21"/>
  <c r="BV399" i="21"/>
  <c r="BL158" i="21"/>
  <c r="BN206" i="21"/>
  <c r="BM223" i="21"/>
  <c r="BM62" i="21"/>
  <c r="BL106" i="21"/>
  <c r="BL133" i="21"/>
  <c r="BP100" i="21"/>
  <c r="BL82" i="21"/>
  <c r="BL215" i="21"/>
  <c r="BQ56" i="21"/>
  <c r="BU360" i="21"/>
  <c r="BQ91" i="21"/>
  <c r="BO201" i="21"/>
  <c r="BL217" i="21"/>
  <c r="BQ105" i="21"/>
  <c r="BM123" i="21"/>
  <c r="BN32" i="21"/>
  <c r="BM182" i="21"/>
  <c r="J494" i="21"/>
  <c r="BK139" i="21"/>
  <c r="BU266" i="21"/>
  <c r="BU413" i="21"/>
  <c r="BQ118" i="21"/>
  <c r="BO90" i="21"/>
  <c r="BQ197" i="21"/>
  <c r="M447" i="21"/>
  <c r="BU432" i="21"/>
  <c r="I485" i="21"/>
  <c r="BV342" i="21"/>
  <c r="BL153" i="21"/>
  <c r="BO145" i="21"/>
  <c r="BL178" i="21"/>
  <c r="BU411" i="21"/>
  <c r="BN67" i="21"/>
  <c r="BV349" i="21"/>
  <c r="BU373" i="21"/>
  <c r="I471" i="21"/>
  <c r="BP222" i="21"/>
  <c r="AN62" i="2"/>
  <c r="BK185" i="21"/>
  <c r="BU335" i="21"/>
  <c r="BP77" i="21"/>
  <c r="M515" i="21"/>
  <c r="BO27" i="21"/>
  <c r="BM53" i="21"/>
  <c r="J514" i="21"/>
  <c r="BQ71" i="21"/>
  <c r="BO75" i="21"/>
  <c r="BL145" i="21"/>
  <c r="BJ46" i="21"/>
  <c r="BQ48" i="21"/>
  <c r="BQ95" i="21"/>
  <c r="BN89" i="21"/>
  <c r="J512" i="21"/>
  <c r="BP96" i="21"/>
  <c r="BP199" i="21"/>
  <c r="BM79" i="21"/>
  <c r="BP107" i="21"/>
  <c r="BT428" i="21"/>
  <c r="BT271" i="21"/>
  <c r="BO216" i="21"/>
  <c r="BN119" i="21"/>
  <c r="BM28" i="21"/>
  <c r="BO209" i="21"/>
  <c r="BJ128" i="21"/>
  <c r="M506" i="21"/>
  <c r="BK117" i="21"/>
  <c r="BK183" i="21"/>
  <c r="BN126" i="21"/>
  <c r="BN170" i="21"/>
  <c r="BL195" i="21"/>
  <c r="I505" i="21"/>
  <c r="L473" i="21"/>
  <c r="BO177" i="21"/>
  <c r="BK171" i="21"/>
  <c r="BV362" i="21"/>
  <c r="M470" i="21"/>
  <c r="L498" i="21"/>
  <c r="BT307" i="21"/>
  <c r="I492" i="21"/>
  <c r="BU267" i="21"/>
  <c r="M511" i="21"/>
  <c r="BM148" i="21"/>
  <c r="BV331" i="21"/>
  <c r="BK140" i="21"/>
  <c r="BK59" i="21"/>
  <c r="BQ51" i="21"/>
  <c r="BK27" i="21"/>
  <c r="BQ112" i="21"/>
  <c r="BN148" i="21"/>
  <c r="BU338" i="21"/>
  <c r="BV294" i="21"/>
  <c r="BQ94" i="21"/>
  <c r="BL199" i="21"/>
  <c r="BQ76" i="21"/>
  <c r="BK62" i="21"/>
  <c r="J490" i="21"/>
  <c r="BK178" i="21"/>
  <c r="BN185" i="21"/>
  <c r="BM202" i="21"/>
  <c r="BK172" i="21"/>
  <c r="BN99" i="21"/>
  <c r="BK211" i="21"/>
  <c r="BO163" i="21"/>
  <c r="BQ213" i="21"/>
  <c r="BU339" i="21"/>
  <c r="BV319" i="21"/>
  <c r="I480" i="21"/>
  <c r="BP110" i="21"/>
  <c r="AN53" i="2"/>
  <c r="BM172" i="21"/>
  <c r="L508" i="21"/>
  <c r="I467" i="21"/>
  <c r="BT319" i="21"/>
  <c r="BJ73" i="21"/>
  <c r="BK101" i="21"/>
  <c r="BQ179" i="21"/>
  <c r="A3" i="1"/>
  <c r="BV350" i="21"/>
  <c r="BK165" i="21"/>
  <c r="M450" i="21"/>
  <c r="BT313" i="21"/>
  <c r="BV397" i="21"/>
  <c r="BU276" i="21"/>
  <c r="BJ164" i="21"/>
  <c r="BU374" i="21"/>
  <c r="BP68" i="21"/>
  <c r="BP78" i="21"/>
  <c r="BK159" i="21"/>
  <c r="BT265" i="21"/>
  <c r="BP164" i="21"/>
  <c r="BO170" i="21"/>
  <c r="BJ89" i="21"/>
  <c r="J508" i="21"/>
  <c r="BQ200" i="21"/>
  <c r="BQ177" i="21"/>
  <c r="BL95" i="21"/>
  <c r="BV297" i="21"/>
  <c r="AN23" i="2"/>
  <c r="AN8" i="2"/>
  <c r="BK60" i="21"/>
  <c r="BK111" i="21"/>
  <c r="BP115" i="21"/>
  <c r="BM136" i="21"/>
  <c r="BT301" i="21"/>
  <c r="BL173" i="21"/>
  <c r="BN223" i="21"/>
  <c r="BM198" i="21"/>
  <c r="I470" i="21"/>
  <c r="BP81" i="21"/>
  <c r="BQ90" i="21"/>
  <c r="BM115" i="21"/>
  <c r="L514" i="21"/>
  <c r="BM180" i="21"/>
  <c r="BV385" i="21"/>
  <c r="I482" i="21"/>
  <c r="BV386" i="21"/>
  <c r="BM132" i="21"/>
  <c r="BM225" i="21"/>
  <c r="I461" i="21"/>
  <c r="BM147" i="21"/>
  <c r="BM37" i="21"/>
  <c r="L465" i="21"/>
  <c r="M521" i="21"/>
  <c r="BN164" i="21"/>
  <c r="BQ41" i="21"/>
  <c r="BJ104" i="21"/>
  <c r="J511" i="21"/>
  <c r="J462" i="21"/>
  <c r="BN186" i="21"/>
  <c r="BV393" i="21"/>
  <c r="BL55" i="21"/>
  <c r="BV417" i="21"/>
  <c r="BP104" i="21"/>
  <c r="BP165" i="21"/>
  <c r="BP211" i="21"/>
  <c r="BL213" i="21"/>
  <c r="BK191" i="21"/>
  <c r="BM50" i="21"/>
  <c r="BK222" i="21"/>
  <c r="BK47" i="21"/>
  <c r="BT382" i="21"/>
  <c r="BM104" i="21"/>
  <c r="BN66" i="21"/>
  <c r="BM66" i="21"/>
  <c r="BN55" i="21"/>
  <c r="BV253" i="21"/>
  <c r="BV353" i="21"/>
  <c r="BK88" i="21"/>
  <c r="BO91" i="21"/>
  <c r="BQ199" i="21"/>
  <c r="BK157" i="21"/>
  <c r="BO112" i="21"/>
  <c r="BM108" i="21"/>
  <c r="BB11" i="2"/>
  <c r="BM199" i="21"/>
  <c r="M498" i="21"/>
  <c r="BK103" i="21"/>
  <c r="BK180" i="21"/>
  <c r="BL54" i="21"/>
  <c r="BP139" i="21"/>
  <c r="BO149" i="21"/>
  <c r="BM76" i="21"/>
  <c r="BP126" i="21"/>
  <c r="I500" i="21"/>
  <c r="AN12" i="2"/>
  <c r="BO125" i="21"/>
  <c r="BN43" i="21"/>
  <c r="BM94" i="21"/>
  <c r="BL97" i="21"/>
  <c r="BP124" i="21"/>
  <c r="BP86" i="21"/>
  <c r="BP192" i="21"/>
  <c r="I469" i="21"/>
  <c r="BV365" i="21"/>
  <c r="BL164" i="21"/>
  <c r="BF7" i="2"/>
  <c r="BM194" i="21"/>
  <c r="BK84" i="21"/>
  <c r="BJ106" i="21"/>
  <c r="BM71" i="21"/>
  <c r="BM203" i="21"/>
  <c r="BO82" i="21"/>
  <c r="BM44" i="21"/>
  <c r="BU269" i="21"/>
  <c r="M517" i="21"/>
  <c r="BK146" i="21"/>
  <c r="M495" i="21"/>
  <c r="BP93" i="21"/>
  <c r="M491" i="21"/>
  <c r="BN105" i="21"/>
  <c r="BQ120" i="21"/>
  <c r="BL200" i="21"/>
  <c r="BM189" i="21"/>
  <c r="BP201" i="21"/>
  <c r="BL184" i="21"/>
  <c r="BM209" i="21"/>
  <c r="BJ112" i="21"/>
  <c r="BO181" i="21"/>
  <c r="BP207" i="21"/>
  <c r="BK49" i="21"/>
  <c r="BU368" i="21"/>
  <c r="BN109" i="21"/>
  <c r="J469" i="21"/>
  <c r="BU396" i="21"/>
  <c r="BV269" i="21"/>
  <c r="BQ152" i="21"/>
  <c r="BM178" i="21"/>
  <c r="BJ203" i="21"/>
  <c r="BJ171" i="21"/>
  <c r="AN45" i="2"/>
  <c r="BM41" i="21"/>
  <c r="BL61" i="21"/>
  <c r="L516" i="21"/>
  <c r="M501" i="21"/>
  <c r="BK122" i="21"/>
  <c r="BJ193" i="21"/>
  <c r="BN38" i="21"/>
  <c r="BP200" i="21"/>
  <c r="BP89" i="21"/>
  <c r="BP134" i="21"/>
  <c r="BQ142" i="21"/>
  <c r="BT366" i="21"/>
  <c r="BQ175" i="21"/>
  <c r="BM61" i="21"/>
  <c r="BK93" i="21"/>
  <c r="BN147" i="21"/>
  <c r="BV431" i="21"/>
  <c r="BJ103" i="21"/>
  <c r="BN152" i="21"/>
  <c r="L462" i="21"/>
  <c r="J484" i="21"/>
  <c r="BT356" i="21"/>
  <c r="BN149" i="21"/>
  <c r="BJ182" i="21"/>
  <c r="BN216" i="21"/>
  <c r="BT266" i="21"/>
  <c r="M482" i="21"/>
  <c r="BP58" i="21"/>
  <c r="BK150" i="21"/>
  <c r="BP128" i="21"/>
  <c r="BL92" i="21"/>
  <c r="J505" i="21"/>
  <c r="BP193" i="21"/>
  <c r="BK174" i="21"/>
  <c r="BT395" i="21"/>
  <c r="BJ77" i="21"/>
  <c r="BQ72" i="21"/>
  <c r="BM87" i="21"/>
  <c r="BQ122" i="21"/>
  <c r="BM168" i="21"/>
  <c r="BM52" i="21"/>
  <c r="AN17" i="2"/>
  <c r="BT424" i="21"/>
  <c r="BQ150" i="21"/>
  <c r="BN87" i="21"/>
  <c r="BK119" i="21"/>
  <c r="BO72" i="21"/>
  <c r="BK184" i="21"/>
  <c r="BJ204" i="21"/>
  <c r="BO45" i="21"/>
  <c r="L492" i="21"/>
  <c r="BL182" i="21"/>
  <c r="BK100" i="21"/>
  <c r="BP114" i="21"/>
  <c r="BL34" i="21"/>
  <c r="BP138" i="21"/>
  <c r="BU372" i="21"/>
  <c r="J485" i="21"/>
  <c r="BM176" i="21"/>
  <c r="BJ115" i="21"/>
  <c r="BO219" i="21"/>
  <c r="BQ37" i="21"/>
  <c r="BO137" i="21"/>
  <c r="BT373" i="21"/>
  <c r="AN70" i="2"/>
  <c r="BT344" i="21"/>
  <c r="AN72" i="2"/>
  <c r="BP32" i="21"/>
  <c r="BN203" i="21"/>
  <c r="BT405" i="21"/>
  <c r="BV291" i="21"/>
  <c r="BT289" i="21"/>
  <c r="BL124" i="21"/>
  <c r="BL112" i="21"/>
  <c r="BQ182" i="21"/>
  <c r="BL50" i="21"/>
  <c r="BP30" i="21"/>
  <c r="BO65" i="21"/>
  <c r="BQ28" i="21"/>
  <c r="BO102" i="21"/>
  <c r="BO160" i="21"/>
  <c r="BQ206" i="21"/>
  <c r="BJ66" i="21"/>
  <c r="BL96" i="21"/>
  <c r="BM145" i="21"/>
  <c r="BL185" i="21"/>
  <c r="BO143" i="21"/>
  <c r="BK132" i="21"/>
  <c r="BV277" i="21"/>
  <c r="I468" i="21"/>
  <c r="BM222" i="21"/>
  <c r="BO60" i="21"/>
  <c r="BJ87" i="21"/>
  <c r="BU281" i="21"/>
  <c r="BJ225" i="21"/>
  <c r="BJ108" i="21"/>
  <c r="BU399" i="21"/>
  <c r="BP181" i="21"/>
  <c r="BP219" i="21"/>
  <c r="BQ123" i="21"/>
  <c r="BP198" i="21"/>
  <c r="BJ29" i="21"/>
  <c r="BM221" i="21"/>
  <c r="BO35" i="21"/>
  <c r="BM101" i="21"/>
  <c r="AN68" i="2"/>
  <c r="BQ124" i="21"/>
  <c r="BK67" i="21"/>
  <c r="BM99" i="21"/>
  <c r="BK224" i="21"/>
  <c r="BT359" i="21"/>
  <c r="BU286" i="21"/>
  <c r="M499" i="21"/>
  <c r="BP147" i="21"/>
  <c r="BK143" i="21"/>
  <c r="BP83" i="21"/>
  <c r="AN21" i="2"/>
  <c r="BV286" i="21"/>
  <c r="BM170" i="21"/>
  <c r="BN116" i="21"/>
  <c r="L493" i="21"/>
  <c r="BT255" i="21"/>
  <c r="BQ130" i="21"/>
  <c r="BP56" i="21"/>
  <c r="BJ190" i="21"/>
  <c r="BT393" i="21"/>
  <c r="BM109" i="21"/>
  <c r="BN158" i="21"/>
  <c r="BV404" i="21"/>
  <c r="BP179" i="21"/>
  <c r="BV339" i="21"/>
  <c r="BU310" i="21"/>
  <c r="AN15" i="2"/>
  <c r="L520" i="21"/>
  <c r="L467" i="21"/>
  <c r="I504" i="21"/>
  <c r="BJ209" i="21"/>
  <c r="BM38" i="21"/>
  <c r="BB12" i="2"/>
  <c r="I514" i="21"/>
  <c r="BL129" i="21"/>
  <c r="BU349" i="21"/>
  <c r="AN63" i="2"/>
  <c r="BM166" i="21"/>
  <c r="BM126" i="21"/>
  <c r="BV290" i="21"/>
  <c r="BJ109" i="21"/>
  <c r="BP146" i="21"/>
  <c r="BM207" i="21"/>
  <c r="BK161" i="21"/>
  <c r="BO106" i="21"/>
  <c r="BP113" i="21"/>
  <c r="BL122" i="21"/>
  <c r="G244" i="21"/>
  <c r="BL161" i="21"/>
  <c r="J507" i="21"/>
  <c r="L505" i="21"/>
  <c r="BM55" i="21"/>
  <c r="BL140" i="21"/>
  <c r="BT415" i="21"/>
  <c r="BT400" i="21"/>
  <c r="BL130" i="21"/>
  <c r="M509" i="21"/>
  <c r="BP36" i="21"/>
  <c r="BN194" i="21"/>
  <c r="BJ172" i="21"/>
  <c r="BK198" i="21"/>
  <c r="L513" i="21"/>
  <c r="BT282" i="21"/>
  <c r="BP173" i="21"/>
  <c r="BM102" i="21"/>
  <c r="BU251" i="21"/>
  <c r="BV416" i="21"/>
  <c r="BU285" i="21"/>
  <c r="BM128" i="21"/>
  <c r="BO204" i="21"/>
  <c r="BJ123" i="21"/>
  <c r="BN192" i="21"/>
  <c r="BK135" i="21"/>
  <c r="BK65" i="21"/>
  <c r="BO92" i="21"/>
  <c r="L502" i="21"/>
  <c r="BK69" i="21"/>
  <c r="BT336" i="21"/>
  <c r="BL80" i="21"/>
  <c r="BJ211" i="21"/>
  <c r="BK98" i="21"/>
  <c r="BN175" i="21"/>
  <c r="BO88" i="21"/>
  <c r="AN41" i="2"/>
  <c r="BQ107" i="21"/>
  <c r="BO221" i="21"/>
  <c r="BQ62" i="21"/>
  <c r="BV427" i="21"/>
  <c r="BL220" i="21"/>
  <c r="BP145" i="21"/>
  <c r="BN83" i="21"/>
  <c r="M477" i="21"/>
  <c r="BP63" i="21"/>
  <c r="BU424" i="21"/>
  <c r="BJ175" i="21"/>
  <c r="BT389" i="21"/>
  <c r="BQ127" i="21"/>
  <c r="BV354" i="21"/>
  <c r="BV432" i="21"/>
  <c r="BK75" i="21"/>
  <c r="BQ156" i="21"/>
  <c r="L486" i="21"/>
  <c r="M516" i="21"/>
  <c r="BQ167" i="21"/>
  <c r="BP69" i="21"/>
  <c r="BV262" i="21"/>
  <c r="BJ57" i="21"/>
  <c r="BT261" i="21"/>
  <c r="BK110" i="21"/>
  <c r="BM157" i="21"/>
  <c r="BL159" i="21"/>
  <c r="P438" i="21"/>
  <c r="BQ151" i="21"/>
  <c r="BT333" i="21"/>
  <c r="BV302" i="21"/>
  <c r="BT254" i="21"/>
  <c r="BQ115" i="21"/>
  <c r="M476" i="21"/>
  <c r="BP180" i="21"/>
  <c r="BK78" i="21"/>
  <c r="BJ45" i="21"/>
  <c r="AN49" i="2"/>
  <c r="AN58" i="2"/>
  <c r="BM47" i="21"/>
  <c r="BT418" i="21"/>
  <c r="BV369" i="21"/>
  <c r="I477" i="21"/>
  <c r="BU421" i="21"/>
  <c r="BO183" i="21"/>
  <c r="BD7" i="2"/>
  <c r="BQ83" i="21"/>
  <c r="BN76" i="21"/>
  <c r="BO199" i="21"/>
  <c r="BK33" i="21"/>
  <c r="BO135" i="21"/>
  <c r="BT272" i="21"/>
  <c r="BQ129" i="21"/>
  <c r="BO44" i="21"/>
  <c r="L500" i="21"/>
  <c r="BK112" i="21"/>
  <c r="BT357" i="21"/>
  <c r="BM171" i="21"/>
  <c r="BU315" i="21"/>
  <c r="BM29" i="21"/>
  <c r="BP42" i="21"/>
  <c r="BV379" i="21"/>
  <c r="BU379" i="21"/>
  <c r="BM167" i="21"/>
  <c r="M469" i="21"/>
  <c r="BM121" i="21"/>
  <c r="BO64" i="21"/>
  <c r="BL219" i="21"/>
  <c r="BK217" i="21"/>
  <c r="BL49" i="21"/>
  <c r="AN22" i="2"/>
  <c r="BU316" i="21"/>
  <c r="BJ50" i="21"/>
  <c r="BK85" i="21"/>
  <c r="BK76" i="21"/>
  <c r="BV306" i="21"/>
  <c r="BL151" i="21"/>
  <c r="BL104" i="21"/>
  <c r="BT367" i="21"/>
  <c r="I511" i="21"/>
  <c r="BU387" i="21"/>
  <c r="BO50" i="21"/>
  <c r="BU412" i="21"/>
  <c r="BJ43" i="21"/>
  <c r="BK82" i="21"/>
  <c r="J495" i="21"/>
  <c r="BO95" i="21"/>
  <c r="BN121" i="21"/>
  <c r="BT343" i="21"/>
  <c r="BU367" i="21"/>
  <c r="L507" i="21"/>
  <c r="L499" i="21"/>
  <c r="BL56" i="21"/>
  <c r="BV406" i="21"/>
  <c r="BP190" i="21"/>
  <c r="BU280" i="21"/>
  <c r="BU430" i="21"/>
  <c r="BO185" i="21"/>
  <c r="BL46" i="21"/>
  <c r="BK138" i="21"/>
  <c r="BL174" i="21"/>
  <c r="BT269" i="21"/>
  <c r="I475" i="21"/>
  <c r="BM63" i="21"/>
  <c r="BL118" i="21"/>
  <c r="BQ176" i="21"/>
  <c r="BL144" i="21"/>
  <c r="J463" i="21"/>
  <c r="BP62" i="21"/>
  <c r="BP60" i="21"/>
  <c r="BV347" i="21"/>
  <c r="BN122" i="21"/>
  <c r="BJ63" i="21"/>
  <c r="BL85" i="21"/>
  <c r="BT324" i="21"/>
  <c r="M494" i="21"/>
  <c r="BP132" i="21"/>
  <c r="BN65" i="21"/>
  <c r="BP112" i="21"/>
  <c r="BU329" i="21"/>
  <c r="BU294" i="21"/>
  <c r="M471" i="21"/>
  <c r="BQ196" i="21"/>
  <c r="M443" i="21"/>
  <c r="BL132" i="21"/>
  <c r="BO86" i="21"/>
  <c r="J487" i="21"/>
  <c r="BL148" i="21"/>
  <c r="BP157" i="21"/>
  <c r="BQ195" i="21"/>
  <c r="BV341" i="21"/>
  <c r="BL135" i="21"/>
  <c r="BV258" i="21"/>
  <c r="BT425" i="21"/>
  <c r="J467" i="21"/>
  <c r="BL165" i="21"/>
  <c r="BO168" i="21"/>
  <c r="BU295" i="21"/>
  <c r="BN106" i="21"/>
  <c r="BP45" i="21"/>
  <c r="BP51" i="21"/>
  <c r="BM142" i="21"/>
  <c r="BJ88" i="21"/>
  <c r="BJ35" i="21"/>
  <c r="BK162" i="21"/>
  <c r="BK195" i="21"/>
  <c r="BT278" i="21"/>
  <c r="BV390" i="21"/>
  <c r="BN225" i="21"/>
  <c r="BQ54" i="21"/>
  <c r="BL141" i="21"/>
  <c r="BM212" i="21"/>
  <c r="G243" i="21"/>
  <c r="BV288" i="21"/>
  <c r="BV268" i="21"/>
  <c r="BP125" i="21"/>
  <c r="BK91" i="21"/>
  <c r="I486" i="21"/>
  <c r="BL155" i="21"/>
  <c r="BT352" i="21"/>
  <c r="BK220" i="21"/>
  <c r="BL216" i="21"/>
  <c r="BM211" i="21"/>
  <c r="BN169" i="21"/>
  <c r="BT408" i="21"/>
  <c r="BM139" i="21"/>
  <c r="BO220" i="21"/>
  <c r="BP102" i="21"/>
  <c r="BP74" i="21"/>
  <c r="BL93" i="21"/>
  <c r="BL190" i="21"/>
  <c r="BQ174" i="21"/>
  <c r="BV322" i="21"/>
  <c r="BL204" i="21"/>
  <c r="BT417" i="21"/>
  <c r="BN52" i="21"/>
  <c r="BK50" i="21"/>
  <c r="BV338" i="21"/>
  <c r="BN213" i="21"/>
  <c r="BM45" i="21"/>
  <c r="BT298" i="21"/>
  <c r="BK39" i="21"/>
  <c r="BM64" i="21"/>
  <c r="BK203" i="21"/>
  <c r="BT275" i="21"/>
  <c r="BO166" i="21"/>
  <c r="BU340" i="21"/>
  <c r="BT267" i="21"/>
  <c r="BN92" i="21"/>
  <c r="I484" i="21"/>
  <c r="BQ207" i="21"/>
  <c r="BP137" i="21"/>
  <c r="J503" i="21"/>
  <c r="BV326" i="21"/>
  <c r="BV263" i="21"/>
  <c r="BN132" i="21"/>
  <c r="BT317" i="21"/>
  <c r="BM150" i="21"/>
  <c r="BL208" i="21"/>
  <c r="J470" i="21"/>
  <c r="BK74" i="21"/>
  <c r="I518" i="21"/>
  <c r="BO59" i="21"/>
  <c r="BU352" i="21"/>
  <c r="BJ140" i="21"/>
  <c r="BP202" i="21"/>
  <c r="BT430" i="21"/>
  <c r="BJ94" i="21"/>
  <c r="I510" i="21"/>
  <c r="BN51" i="21"/>
  <c r="AN59" i="2"/>
  <c r="BQ79" i="21"/>
  <c r="BQ49" i="21"/>
  <c r="BQ38" i="21"/>
  <c r="BV264" i="21"/>
  <c r="BM169" i="21"/>
  <c r="BK187" i="21"/>
  <c r="BP49" i="21"/>
  <c r="BN173" i="21"/>
  <c r="BQ134" i="21"/>
  <c r="BQ186" i="21"/>
  <c r="I466" i="21"/>
  <c r="BT288" i="21"/>
  <c r="BP184" i="21"/>
  <c r="L497" i="21"/>
  <c r="BN153" i="21"/>
  <c r="BO133" i="21"/>
  <c r="M465" i="21"/>
  <c r="BO34" i="21"/>
  <c r="BT364" i="21"/>
  <c r="BU380" i="21"/>
  <c r="BL139" i="21"/>
  <c r="BN143" i="21"/>
  <c r="BU288" i="21"/>
  <c r="BN113" i="21"/>
  <c r="BN166" i="21"/>
  <c r="BO172" i="21"/>
  <c r="BL191" i="21"/>
  <c r="BM51" i="21"/>
  <c r="BV351" i="21"/>
  <c r="BL78" i="21"/>
  <c r="BJ100" i="21"/>
  <c r="AN38" i="2"/>
  <c r="BU422" i="21"/>
  <c r="BP57" i="21"/>
  <c r="BU342" i="21"/>
  <c r="BP166" i="21"/>
  <c r="BJ134" i="21"/>
  <c r="BM164" i="21"/>
  <c r="BU290" i="21"/>
  <c r="BT365" i="21"/>
  <c r="BU343" i="21"/>
  <c r="BP84" i="21"/>
  <c r="BL47" i="21"/>
  <c r="AN52" i="2"/>
  <c r="BU435" i="21"/>
  <c r="BT326" i="21"/>
  <c r="BO190" i="21"/>
  <c r="BM96" i="21"/>
  <c r="BV275" i="21"/>
  <c r="BV328" i="21"/>
  <c r="BQ93" i="21"/>
  <c r="BO207" i="21"/>
  <c r="BN142" i="21"/>
  <c r="BV419" i="21"/>
  <c r="BJ160" i="21"/>
  <c r="BK202" i="21"/>
  <c r="BQ209" i="21"/>
  <c r="BK68" i="21"/>
  <c r="BL198" i="21"/>
  <c r="BN49" i="21"/>
  <c r="BO211" i="21"/>
  <c r="AN32" i="2"/>
  <c r="BP71" i="21"/>
  <c r="BJ189" i="21"/>
  <c r="BU410" i="21"/>
  <c r="L475" i="21"/>
  <c r="BL188" i="21"/>
  <c r="BV358" i="21"/>
  <c r="BQ215" i="21"/>
  <c r="BK129" i="21"/>
  <c r="BV301" i="21"/>
  <c r="BP225" i="21"/>
  <c r="BU279" i="21"/>
  <c r="BK92" i="21"/>
  <c r="BO39" i="21"/>
  <c r="BT385" i="21"/>
  <c r="BT372" i="21"/>
  <c r="I503" i="21"/>
  <c r="BP205" i="21"/>
  <c r="M490" i="21"/>
  <c r="BO79" i="21"/>
  <c r="BK38" i="21"/>
  <c r="BU306" i="21"/>
  <c r="BP66" i="21"/>
  <c r="BO151" i="21"/>
  <c r="BN111" i="21"/>
  <c r="BK167" i="21"/>
  <c r="BQ166" i="21"/>
  <c r="BU254" i="21"/>
  <c r="I497" i="21"/>
  <c r="BQ57" i="21"/>
  <c r="BT361" i="21"/>
  <c r="BT423" i="21"/>
  <c r="BJ86" i="21"/>
  <c r="BJ198" i="21"/>
  <c r="BJ220" i="21"/>
  <c r="BN181" i="21"/>
  <c r="BM154" i="21"/>
  <c r="M513" i="21"/>
  <c r="L501" i="21"/>
  <c r="BJ206" i="21"/>
  <c r="BN72" i="21"/>
  <c r="BL150" i="21"/>
  <c r="BQ50" i="21"/>
  <c r="J499" i="21"/>
  <c r="BU398" i="21"/>
  <c r="BN156" i="21"/>
  <c r="BO109" i="21"/>
  <c r="I483" i="21"/>
  <c r="BM175" i="21"/>
  <c r="M487" i="21"/>
  <c r="M468" i="21"/>
  <c r="L461" i="21"/>
  <c r="BT321" i="21"/>
  <c r="BL160" i="21"/>
  <c r="BB8" i="2"/>
  <c r="BJ138" i="21"/>
  <c r="BN163" i="21"/>
  <c r="BN73" i="21"/>
  <c r="BM33" i="21"/>
  <c r="BU308" i="21"/>
  <c r="BJ216" i="21"/>
  <c r="BL154" i="21"/>
  <c r="BU322" i="21"/>
  <c r="BV433" i="21"/>
  <c r="BT353" i="21"/>
  <c r="BL109" i="21"/>
  <c r="BJ132" i="21"/>
  <c r="BQ211" i="21"/>
  <c r="BV316" i="21"/>
  <c r="BN36" i="21"/>
  <c r="BK163" i="21"/>
  <c r="BJ192" i="21"/>
  <c r="BJ75" i="21"/>
  <c r="BT421" i="21"/>
  <c r="BQ108" i="21"/>
  <c r="BV305" i="21"/>
  <c r="I517" i="21"/>
  <c r="J474" i="21"/>
  <c r="BP109" i="21"/>
  <c r="BL100" i="21"/>
  <c r="M510" i="21"/>
  <c r="BT296" i="21"/>
  <c r="BT388" i="21"/>
  <c r="BJ61" i="21"/>
  <c r="BQ45" i="21"/>
  <c r="BN161" i="21"/>
  <c r="BM146" i="21"/>
  <c r="BO116" i="21"/>
  <c r="BK105" i="21"/>
  <c r="BM125" i="21"/>
  <c r="BL131" i="21"/>
  <c r="BM149" i="21"/>
  <c r="BL221" i="21"/>
  <c r="BV330" i="21"/>
  <c r="BT295" i="21"/>
  <c r="BO131" i="21"/>
  <c r="BK99" i="21"/>
  <c r="BM78" i="21"/>
  <c r="BL167" i="21"/>
  <c r="I506" i="21"/>
  <c r="M466" i="21"/>
  <c r="I499" i="21"/>
  <c r="BN98" i="21"/>
  <c r="BO194" i="21"/>
  <c r="BO49" i="21"/>
  <c r="BV412" i="21"/>
  <c r="BQ198" i="21"/>
  <c r="BO179" i="21"/>
  <c r="BV422" i="21"/>
  <c r="BU418" i="21"/>
  <c r="BM181" i="21"/>
  <c r="BJ139" i="21"/>
  <c r="BT358" i="21"/>
  <c r="BT329" i="21"/>
  <c r="BM48" i="21"/>
  <c r="BP155" i="21"/>
  <c r="BB10" i="2"/>
  <c r="BP151" i="21"/>
  <c r="BT253" i="21"/>
  <c r="BL116" i="21"/>
  <c r="BN221" i="21"/>
  <c r="BT381" i="21"/>
  <c r="BQ110" i="21"/>
  <c r="BQ78" i="21"/>
  <c r="BJ168" i="21"/>
  <c r="BN208" i="21"/>
  <c r="L485" i="21"/>
  <c r="BK89" i="21"/>
  <c r="BN41" i="21"/>
  <c r="BK160" i="21"/>
  <c r="M460" i="21"/>
  <c r="BO176" i="21"/>
  <c r="BL86" i="21"/>
  <c r="BJ152" i="21"/>
  <c r="BO84" i="21"/>
  <c r="BT387" i="21"/>
  <c r="BJ107" i="21"/>
  <c r="BU323" i="21"/>
  <c r="BM112" i="21"/>
  <c r="BT351" i="21"/>
  <c r="BM27" i="21"/>
  <c r="BT292" i="21"/>
  <c r="BU318" i="21"/>
  <c r="BJ215" i="21"/>
  <c r="BJ144" i="21"/>
  <c r="L483" i="21"/>
  <c r="BM57" i="21"/>
  <c r="I512" i="21"/>
  <c r="BN187" i="21"/>
  <c r="BL59" i="21"/>
  <c r="BP168" i="21"/>
  <c r="BU317" i="21"/>
  <c r="BO110" i="21"/>
  <c r="BK58" i="21"/>
  <c r="BK116" i="21"/>
  <c r="BP94" i="21"/>
  <c r="BJ169" i="21"/>
  <c r="BM58" i="21"/>
  <c r="BU417" i="21"/>
  <c r="BV293" i="21"/>
  <c r="BB7" i="2"/>
  <c r="BL114" i="21"/>
  <c r="BJ157" i="21"/>
  <c r="AN27" i="2"/>
  <c r="BQ143" i="21"/>
  <c r="BT419" i="21"/>
  <c r="I476" i="21"/>
  <c r="BQ137" i="21"/>
  <c r="BM84" i="21"/>
  <c r="BL224" i="21"/>
  <c r="BK142" i="21"/>
  <c r="BP131" i="21"/>
  <c r="L511" i="21"/>
  <c r="BK53" i="21"/>
  <c r="BT285" i="21"/>
  <c r="L30" i="21"/>
  <c r="M480" i="21"/>
  <c r="BJ72" i="21"/>
  <c r="BJ173" i="21"/>
  <c r="BK41" i="21"/>
  <c r="BU277" i="21"/>
  <c r="BQ42" i="21"/>
  <c r="BK29" i="21"/>
  <c r="AN67" i="2"/>
  <c r="BP143" i="21"/>
  <c r="BV434" i="21"/>
  <c r="BU303" i="21"/>
  <c r="AN14" i="2"/>
  <c r="BQ145" i="21"/>
  <c r="BT256" i="21"/>
  <c r="BQ153" i="21"/>
  <c r="BM137" i="21"/>
  <c r="BM42" i="21"/>
  <c r="BL105" i="21"/>
  <c r="J483" i="21"/>
  <c r="BK225" i="21"/>
  <c r="M451" i="21"/>
  <c r="BL146" i="21"/>
  <c r="T30" i="21"/>
  <c r="BT286" i="21"/>
  <c r="BJ165" i="21"/>
  <c r="BL60" i="21"/>
  <c r="BN160" i="21"/>
  <c r="M483" i="21"/>
  <c r="BO175" i="21"/>
  <c r="J477" i="21"/>
  <c r="L477" i="21"/>
  <c r="AN26" i="2"/>
  <c r="BO167" i="21"/>
  <c r="BJ54" i="21"/>
  <c r="BT302" i="21"/>
  <c r="BO148" i="21"/>
  <c r="BO169" i="21"/>
  <c r="BL179" i="21"/>
  <c r="BK113" i="21"/>
  <c r="BO225" i="21"/>
  <c r="BQ219" i="21"/>
  <c r="BL42" i="21"/>
  <c r="BP187" i="21"/>
  <c r="BO36" i="21"/>
  <c r="BP197" i="21"/>
  <c r="BV336" i="21"/>
  <c r="L474" i="21"/>
  <c r="BO96" i="21"/>
  <c r="BO138" i="21"/>
  <c r="BQ222" i="21"/>
  <c r="BH12" i="2"/>
  <c r="BQ144" i="21"/>
  <c r="L509" i="21"/>
  <c r="BP101" i="21"/>
  <c r="BK182" i="21"/>
  <c r="BP73" i="21"/>
  <c r="BL189" i="21"/>
  <c r="BP169" i="21"/>
  <c r="BT297" i="21"/>
  <c r="BK57" i="21"/>
  <c r="G242" i="21"/>
  <c r="BU408" i="21"/>
  <c r="BN188" i="21"/>
  <c r="BV323" i="21"/>
  <c r="BU426" i="21"/>
  <c r="BO40" i="21"/>
  <c r="BQ106" i="21"/>
  <c r="BP212" i="21"/>
  <c r="BN68" i="21"/>
  <c r="BN135" i="21"/>
  <c r="BO52" i="21"/>
  <c r="BU364" i="21"/>
  <c r="BQ55" i="21"/>
  <c r="BQ208" i="21"/>
  <c r="BJ202" i="21"/>
  <c r="BU375" i="21"/>
  <c r="BU370" i="21"/>
  <c r="BU400" i="21"/>
  <c r="I495" i="21"/>
  <c r="BV312" i="21"/>
  <c r="BK201" i="21"/>
  <c r="BO184" i="21"/>
  <c r="BK127" i="21"/>
  <c r="BM32" i="21"/>
  <c r="BM90" i="21"/>
  <c r="BN125" i="21"/>
  <c r="BP208" i="21"/>
  <c r="BJ81" i="21"/>
  <c r="BM124" i="21"/>
  <c r="BJ158" i="21"/>
  <c r="BT427" i="21"/>
  <c r="BN204" i="21"/>
  <c r="BP140" i="21"/>
  <c r="BF11" i="2"/>
  <c r="BT379" i="21"/>
  <c r="BL32" i="21"/>
  <c r="BU359" i="21"/>
  <c r="BK144" i="21"/>
  <c r="BJ38" i="21"/>
  <c r="BT394" i="21"/>
  <c r="BT401" i="21"/>
  <c r="BU344" i="21"/>
  <c r="BV282" i="21"/>
  <c r="BP116" i="21"/>
  <c r="BV320" i="21"/>
  <c r="BK43" i="21"/>
  <c r="BJ143" i="21"/>
  <c r="BO71" i="21"/>
  <c r="BV254" i="21"/>
  <c r="BM40" i="21"/>
  <c r="BL53" i="21"/>
  <c r="BP215" i="21"/>
  <c r="BL51" i="21"/>
  <c r="AN33" i="2"/>
  <c r="BL48" i="21"/>
  <c r="BL107" i="21"/>
  <c r="J493" i="21"/>
  <c r="BK81" i="21"/>
  <c r="BU319" i="21"/>
  <c r="BV411" i="21"/>
  <c r="BK214" i="21"/>
  <c r="BN162" i="21"/>
  <c r="BQ133" i="21"/>
  <c r="BU366" i="21"/>
  <c r="BU300" i="21"/>
  <c r="BU331" i="21"/>
  <c r="BK210" i="21"/>
  <c r="BV396" i="21"/>
  <c r="AN61" i="2"/>
  <c r="BK147" i="21"/>
  <c r="M497" i="21"/>
  <c r="BU257" i="21"/>
  <c r="BM161" i="21"/>
  <c r="BL176" i="21"/>
  <c r="BT348" i="21"/>
  <c r="BP90" i="21"/>
  <c r="BV355" i="21"/>
  <c r="BL183" i="21"/>
  <c r="BU296" i="21"/>
  <c r="BT422" i="21"/>
  <c r="BM210" i="21"/>
  <c r="BP182" i="21"/>
  <c r="BJ82" i="21"/>
  <c r="BO128" i="21"/>
  <c r="BU278" i="21"/>
  <c r="J480" i="21"/>
  <c r="BT376" i="21"/>
  <c r="BV382" i="21"/>
  <c r="I496" i="21"/>
  <c r="BJ55" i="21"/>
  <c r="BL180" i="21"/>
  <c r="X438" i="21"/>
  <c r="BM143" i="21"/>
  <c r="BJ51" i="21"/>
  <c r="BM105" i="21"/>
  <c r="BU264" i="21"/>
  <c r="BT306" i="21"/>
  <c r="BM54" i="21"/>
  <c r="BN134" i="21"/>
  <c r="BK64" i="21"/>
  <c r="BP38" i="21"/>
  <c r="BV329" i="21"/>
  <c r="BN70" i="21"/>
  <c r="BF9" i="2"/>
  <c r="BT380" i="21"/>
  <c r="BJ191" i="21"/>
  <c r="BP170" i="21"/>
  <c r="BU409" i="21"/>
  <c r="BT410" i="21"/>
  <c r="BT375" i="21"/>
  <c r="BJ200" i="21"/>
  <c r="BU434" i="21"/>
  <c r="BN56" i="21"/>
  <c r="BN63" i="21"/>
  <c r="BJ41" i="21"/>
  <c r="BH11" i="2"/>
  <c r="BV300" i="21"/>
  <c r="BM219" i="21"/>
  <c r="BJ96" i="21"/>
  <c r="BU358" i="21"/>
  <c r="BJ40" i="21"/>
  <c r="BJ146" i="21"/>
  <c r="BO191" i="21"/>
  <c r="J466" i="21"/>
  <c r="BL214" i="21"/>
  <c r="J506" i="21"/>
  <c r="BJ42" i="21"/>
  <c r="BU362" i="21"/>
  <c r="BQ53" i="21"/>
  <c r="BM208" i="21"/>
  <c r="BJ166" i="21"/>
  <c r="BM91" i="21"/>
  <c r="BU357" i="21"/>
  <c r="BK120" i="21"/>
  <c r="AN47" i="2"/>
  <c r="BV370" i="21"/>
  <c r="BV327" i="21"/>
  <c r="BQ67" i="21"/>
  <c r="BQ113" i="21"/>
  <c r="BQ131" i="21"/>
  <c r="BM173" i="21"/>
  <c r="BM92" i="21"/>
  <c r="BV340" i="21"/>
  <c r="BQ98" i="21"/>
  <c r="BO70" i="21"/>
  <c r="BU297" i="21"/>
  <c r="BU334" i="21"/>
  <c r="BO205" i="21"/>
  <c r="BO156" i="21"/>
  <c r="BO132" i="21"/>
  <c r="BP130" i="21"/>
  <c r="BU314" i="21"/>
  <c r="BO117" i="21"/>
  <c r="BO68" i="21"/>
  <c r="BL57" i="21"/>
  <c r="BO120" i="21"/>
  <c r="J461" i="21"/>
  <c r="BU258" i="21"/>
  <c r="J520" i="21"/>
  <c r="BV402" i="21"/>
  <c r="BM95" i="21"/>
  <c r="BP54" i="21"/>
  <c r="BK207" i="21"/>
  <c r="BN180" i="21"/>
  <c r="BJ127" i="21"/>
  <c r="M505" i="21"/>
  <c r="BT309" i="21"/>
  <c r="BO98" i="21"/>
  <c r="BN165" i="21"/>
  <c r="BQ160" i="21"/>
  <c r="BO153" i="21"/>
  <c r="BL99" i="21"/>
  <c r="BK218" i="21"/>
  <c r="BO47" i="21"/>
  <c r="BL123" i="21"/>
  <c r="BM107" i="21"/>
  <c r="BQ220" i="21"/>
  <c r="I474" i="21"/>
  <c r="BQ85" i="21"/>
  <c r="BD10" i="2"/>
  <c r="BQ88" i="21"/>
  <c r="BK97" i="21"/>
  <c r="J509" i="21"/>
  <c r="BL157" i="21"/>
  <c r="AN50" i="2"/>
  <c r="L512" i="21"/>
  <c r="L494" i="21"/>
  <c r="BP183" i="21"/>
  <c r="J460" i="21"/>
  <c r="BT277" i="21"/>
  <c r="BM88" i="21"/>
  <c r="I463" i="21"/>
  <c r="BU363" i="21"/>
  <c r="BN78" i="21"/>
  <c r="BU389" i="21"/>
  <c r="BN48" i="21"/>
  <c r="J498" i="21"/>
  <c r="BO127" i="21"/>
  <c r="BU390" i="21"/>
  <c r="BN201" i="21"/>
  <c r="BN54" i="21"/>
  <c r="BV383" i="21"/>
  <c r="BV267" i="21"/>
  <c r="BN172" i="21"/>
  <c r="BN81" i="21"/>
  <c r="BO81" i="21"/>
  <c r="BT281" i="21"/>
  <c r="BQ92" i="21"/>
  <c r="M453" i="21"/>
  <c r="M514" i="21"/>
  <c r="BM187" i="21"/>
  <c r="BL218" i="21"/>
  <c r="BQ147" i="21"/>
  <c r="BU299" i="21"/>
  <c r="BJ196" i="21"/>
  <c r="BB9" i="2"/>
  <c r="BM133" i="21"/>
  <c r="BO210" i="21"/>
  <c r="BD12" i="2"/>
  <c r="BV418" i="21"/>
  <c r="AN19" i="2"/>
  <c r="BT426" i="21"/>
  <c r="BQ102" i="21"/>
  <c r="BT378" i="21"/>
  <c r="BK115" i="21"/>
  <c r="BV310" i="21"/>
  <c r="BV352" i="21"/>
  <c r="BK151" i="21"/>
  <c r="BV395" i="21"/>
  <c r="I491" i="21"/>
  <c r="BP35" i="21"/>
  <c r="BN108" i="21"/>
  <c r="BM97" i="21"/>
  <c r="BJ74" i="21"/>
  <c r="BJ176" i="21"/>
  <c r="BK123" i="21"/>
  <c r="BO154" i="21"/>
  <c r="BN200" i="21"/>
  <c r="BK94" i="21"/>
  <c r="I464" i="21"/>
  <c r="AN18" i="2"/>
  <c r="BU287" i="21"/>
  <c r="BT264" i="21"/>
  <c r="J501" i="21"/>
  <c r="BQ204" i="21"/>
  <c r="BT354" i="21"/>
  <c r="BT377" i="21"/>
  <c r="BO48" i="21"/>
  <c r="BU378" i="21"/>
  <c r="BV388" i="21"/>
  <c r="BO202" i="21"/>
  <c r="BP98" i="21"/>
  <c r="BQ148" i="21"/>
  <c r="M473" i="21"/>
  <c r="BO74" i="21"/>
  <c r="BK72" i="21"/>
  <c r="BL58" i="21"/>
  <c r="BL138" i="21"/>
  <c r="BK130" i="21"/>
  <c r="BL171" i="21"/>
  <c r="BJ56" i="21"/>
  <c r="BJ83" i="21"/>
  <c r="BN59" i="21"/>
  <c r="BP59" i="21"/>
  <c r="BN178" i="21"/>
  <c r="BO66" i="21"/>
  <c r="BN34" i="21"/>
  <c r="BJ153" i="21"/>
  <c r="BO164" i="21"/>
  <c r="BN197" i="21"/>
  <c r="BF10" i="2"/>
  <c r="M462" i="21"/>
  <c r="BP40" i="21"/>
  <c r="BJ44" i="21"/>
  <c r="BV425" i="21"/>
  <c r="M467" i="21"/>
  <c r="BP108" i="21"/>
  <c r="BU350" i="21"/>
  <c r="BV287" i="21"/>
  <c r="BT370" i="21"/>
  <c r="BM200" i="21"/>
  <c r="BU270" i="21"/>
  <c r="BN101" i="21"/>
  <c r="BU275" i="21"/>
  <c r="BN110" i="21"/>
  <c r="BM73" i="21"/>
  <c r="BJ207" i="21"/>
  <c r="BJ98" i="21"/>
  <c r="BV249" i="21"/>
  <c r="BV314" i="21"/>
  <c r="BV413" i="21"/>
  <c r="BJ48" i="21"/>
  <c r="BJ137" i="21"/>
  <c r="BN183" i="21"/>
  <c r="BM205" i="21"/>
  <c r="BL170" i="21"/>
  <c r="BK124" i="21"/>
  <c r="BN118" i="21"/>
  <c r="BN112" i="21"/>
  <c r="BU348" i="21"/>
  <c r="BL210" i="21"/>
  <c r="BU298" i="21"/>
  <c r="I490" i="21"/>
  <c r="BJ47" i="21"/>
  <c r="BL43" i="21"/>
  <c r="BL136" i="21"/>
  <c r="BQ121" i="21"/>
  <c r="BU268" i="21"/>
  <c r="BO123" i="21"/>
  <c r="BN151" i="21"/>
  <c r="BU428" i="21"/>
  <c r="BP129" i="21"/>
  <c r="BO174" i="21"/>
  <c r="BJ181" i="21"/>
  <c r="BQ203" i="21"/>
  <c r="BV261" i="21"/>
  <c r="BJ85" i="21"/>
  <c r="BJ177" i="21"/>
  <c r="BU309" i="21"/>
  <c r="BJ78" i="21"/>
  <c r="L484" i="21"/>
  <c r="BO161" i="21"/>
  <c r="BU255" i="21"/>
  <c r="BN94" i="21"/>
  <c r="BL70" i="21"/>
  <c r="BJ178" i="21"/>
  <c r="M472" i="21"/>
  <c r="BK168" i="21"/>
  <c r="BP75" i="21"/>
  <c r="BK221" i="21"/>
  <c r="BQ104" i="21"/>
  <c r="BU416" i="21"/>
  <c r="BJ218" i="21"/>
  <c r="BV374" i="21"/>
  <c r="P30" i="21"/>
  <c r="BV410" i="21"/>
  <c r="BJ145" i="21"/>
  <c r="BK205" i="21"/>
  <c r="BP191" i="21"/>
  <c r="BT346" i="21"/>
  <c r="BL143" i="21"/>
  <c r="BT374" i="21"/>
  <c r="BL194" i="21"/>
  <c r="BQ146" i="21"/>
  <c r="BP64" i="21"/>
  <c r="L482" i="21"/>
  <c r="BO124" i="21"/>
  <c r="BJ68" i="21"/>
  <c r="BP186" i="21"/>
  <c r="BO77" i="21"/>
  <c r="BU420" i="21"/>
  <c r="BU324" i="21"/>
  <c r="BQ125" i="21"/>
  <c r="BO136" i="21"/>
  <c r="BM114" i="21"/>
  <c r="BT330" i="21"/>
  <c r="I472" i="21"/>
  <c r="BQ161" i="21"/>
  <c r="BJ214" i="21"/>
  <c r="BO105" i="21"/>
  <c r="BJ163" i="21"/>
  <c r="BL169" i="21"/>
  <c r="BT434" i="21"/>
  <c r="BQ96" i="21"/>
  <c r="BO85" i="21"/>
  <c r="BT273" i="21"/>
  <c r="M500" i="21"/>
  <c r="BU395" i="21"/>
  <c r="BT337" i="21"/>
  <c r="BM134" i="21"/>
  <c r="BQ101" i="21"/>
  <c r="BM186" i="21"/>
  <c r="G247" i="21"/>
  <c r="BM106" i="21"/>
  <c r="BT413" i="21"/>
  <c r="BN215" i="21"/>
  <c r="J497" i="21"/>
  <c r="BK56" i="21"/>
  <c r="BO107" i="21"/>
  <c r="BN174" i="21"/>
  <c r="J471" i="21"/>
  <c r="BM135" i="21"/>
  <c r="BV311" i="21"/>
  <c r="BP29" i="21"/>
  <c r="BO55" i="21"/>
  <c r="L506" i="21"/>
  <c r="BJ70" i="21"/>
  <c r="BL205" i="21"/>
  <c r="BO94" i="21"/>
  <c r="I487" i="21"/>
  <c r="BP48" i="21"/>
  <c r="BQ58" i="21"/>
  <c r="M486" i="21"/>
  <c r="BO76" i="21"/>
  <c r="BJ124" i="21"/>
  <c r="BJ101" i="21"/>
  <c r="BV375" i="21"/>
  <c r="BV335" i="21"/>
  <c r="BO188" i="21"/>
  <c r="BO32" i="21"/>
  <c r="BN102" i="21"/>
  <c r="BJ151" i="21"/>
  <c r="BJ65" i="21"/>
  <c r="BK166" i="21"/>
  <c r="BJ180" i="21"/>
  <c r="BQ171" i="21"/>
  <c r="BM192" i="21"/>
  <c r="BN46" i="21"/>
  <c r="BM67" i="21"/>
  <c r="BU386" i="21"/>
  <c r="BU337" i="21"/>
  <c r="J518" i="21"/>
  <c r="BK137" i="21"/>
  <c r="BO101" i="21"/>
  <c r="BV324" i="21"/>
  <c r="BQ223" i="21"/>
  <c r="BQ27" i="21"/>
  <c r="BP118" i="21"/>
  <c r="BV321" i="21"/>
  <c r="BN62" i="21"/>
  <c r="BN198" i="21"/>
  <c r="BT280" i="21"/>
  <c r="BM218" i="21"/>
  <c r="BO217" i="21"/>
  <c r="BQ40" i="21"/>
  <c r="BU302" i="21"/>
  <c r="BL115" i="21"/>
  <c r="BQ73" i="21"/>
  <c r="M512" i="21"/>
  <c r="BP72" i="21"/>
  <c r="BP158" i="21"/>
  <c r="BJ222" i="21"/>
  <c r="BJ59" i="21"/>
  <c r="BM110" i="21"/>
  <c r="BP224" i="21"/>
  <c r="BV337" i="21"/>
  <c r="BP156" i="21"/>
  <c r="BT311" i="21"/>
  <c r="BN189" i="21"/>
  <c r="BJ111" i="21"/>
  <c r="BO111" i="21"/>
  <c r="J488" i="21"/>
  <c r="BU332" i="21"/>
  <c r="BJ117" i="21"/>
  <c r="BM141" i="21"/>
  <c r="BK54" i="21"/>
  <c r="BT314" i="21"/>
  <c r="BM144" i="21"/>
  <c r="BV428" i="21"/>
  <c r="BV359" i="21"/>
  <c r="AN29" i="2"/>
  <c r="M445" i="21"/>
  <c r="BV298" i="21"/>
  <c r="BJ223" i="21"/>
  <c r="BL35" i="21"/>
  <c r="BV368" i="21"/>
  <c r="BP91" i="21"/>
  <c r="BJ125" i="21"/>
  <c r="BP148" i="21"/>
  <c r="AN42" i="2"/>
  <c r="BK40" i="21"/>
  <c r="L521" i="21"/>
  <c r="BV421" i="21"/>
  <c r="BQ163" i="21"/>
  <c r="BK131" i="21"/>
  <c r="BQ155" i="21"/>
  <c r="BN155" i="21"/>
  <c r="BN61" i="21"/>
  <c r="BU347" i="21"/>
  <c r="BH8" i="2"/>
  <c r="BJ136" i="21"/>
  <c r="BQ44" i="21"/>
  <c r="BU397" i="21"/>
  <c r="BQ138" i="21"/>
  <c r="BU320" i="21"/>
  <c r="BL126" i="21"/>
  <c r="BP127" i="21"/>
  <c r="BN139" i="21"/>
  <c r="BK63" i="21"/>
  <c r="BT312" i="21"/>
  <c r="AN25" i="2"/>
  <c r="BL177" i="21"/>
  <c r="AN40" i="2"/>
  <c r="BK104" i="21"/>
  <c r="BN212" i="21"/>
  <c r="BO54" i="21"/>
  <c r="BP223" i="21"/>
  <c r="BT322" i="21"/>
  <c r="BT369" i="21"/>
  <c r="BK219" i="21"/>
  <c r="BT274" i="21"/>
  <c r="BK71" i="21"/>
  <c r="BQ39" i="21"/>
  <c r="BP177" i="21"/>
  <c r="BP95" i="21"/>
  <c r="BT262" i="21"/>
  <c r="AN30" i="2"/>
  <c r="BN159" i="21"/>
  <c r="BJ116" i="21"/>
  <c r="BN47" i="21"/>
  <c r="BU293" i="21"/>
  <c r="AN57" i="2"/>
  <c r="BU263" i="21"/>
  <c r="BN44" i="21"/>
  <c r="BJ179" i="21"/>
  <c r="BQ43" i="21"/>
  <c r="BV387" i="21"/>
  <c r="BJ36" i="21"/>
  <c r="BK77" i="21"/>
  <c r="BO38" i="21"/>
  <c r="BV424" i="21"/>
  <c r="BU351" i="21"/>
  <c r="BQ75" i="21"/>
  <c r="I501" i="21"/>
  <c r="BT279" i="21"/>
  <c r="M485" i="21"/>
  <c r="BU403" i="21"/>
  <c r="BT259" i="21"/>
  <c r="BO118" i="21"/>
  <c r="BP159" i="21"/>
  <c r="BN190" i="21"/>
  <c r="BN84" i="21"/>
  <c r="BT371" i="21"/>
  <c r="BK118" i="21"/>
  <c r="BN40" i="21"/>
  <c r="BJ114" i="21"/>
  <c r="BO206" i="21"/>
  <c r="BT431" i="21"/>
  <c r="BK114" i="21"/>
  <c r="AN51" i="2"/>
  <c r="BM118" i="21"/>
  <c r="BT362" i="21"/>
  <c r="BN97" i="21"/>
  <c r="BK197" i="21"/>
  <c r="BL193" i="21"/>
  <c r="BV435" i="21"/>
  <c r="BO142" i="21"/>
  <c r="BJ120" i="21"/>
  <c r="BQ184" i="21"/>
  <c r="BQ136" i="21"/>
  <c r="BU381" i="21"/>
  <c r="BV318" i="21"/>
  <c r="BV259" i="21"/>
  <c r="BO67" i="21"/>
  <c r="BP55" i="21"/>
  <c r="BQ74" i="21"/>
  <c r="M503" i="21"/>
  <c r="BK34" i="21"/>
  <c r="BV371" i="21"/>
  <c r="AN39" i="2"/>
  <c r="BQ158" i="21"/>
  <c r="BQ201" i="21"/>
  <c r="BL206" i="21"/>
  <c r="I515" i="21"/>
  <c r="BQ65" i="21"/>
  <c r="BN214" i="21"/>
  <c r="M519" i="21"/>
  <c r="BV271" i="21"/>
  <c r="BL103" i="21"/>
  <c r="BK109" i="21"/>
  <c r="BT414" i="21"/>
  <c r="BU353" i="21"/>
  <c r="BL196" i="21"/>
  <c r="BM191" i="21"/>
  <c r="BO26" i="21"/>
  <c r="L481" i="21"/>
  <c r="BN217" i="21"/>
  <c r="AN55" i="2"/>
  <c r="BJ186" i="21"/>
  <c r="BO56" i="21"/>
  <c r="BL207" i="21"/>
  <c r="BM158" i="21"/>
  <c r="BL181" i="21"/>
  <c r="BJ80" i="21"/>
  <c r="BP99" i="21"/>
  <c r="BT303" i="21"/>
  <c r="BL44" i="21"/>
  <c r="BN82" i="21"/>
  <c r="M493" i="21"/>
  <c r="BO155" i="21"/>
  <c r="L519" i="21"/>
  <c r="BU356" i="21"/>
  <c r="BJ199" i="21"/>
  <c r="BQ217" i="21"/>
  <c r="BM193" i="21"/>
  <c r="BL52" i="21"/>
  <c r="BT300" i="21"/>
  <c r="BK190" i="21"/>
  <c r="BV357" i="21"/>
  <c r="BN141" i="21"/>
  <c r="M475" i="21"/>
  <c r="BK70" i="21"/>
  <c r="BK83" i="21"/>
  <c r="BN176" i="21"/>
  <c r="BV289" i="21"/>
  <c r="AN54" i="2"/>
  <c r="BT294" i="21"/>
  <c r="BL91" i="21"/>
  <c r="BV426" i="21"/>
  <c r="BV384" i="21"/>
  <c r="BM36" i="21"/>
  <c r="BM188" i="21"/>
  <c r="BT299" i="21"/>
  <c r="BP97" i="21"/>
  <c r="BV376" i="21"/>
  <c r="BN150" i="21"/>
  <c r="BQ169" i="21"/>
  <c r="BU291" i="21"/>
  <c r="BK156" i="21"/>
  <c r="BJ119" i="21"/>
  <c r="BN115" i="21"/>
  <c r="I493" i="21"/>
  <c r="L478" i="21"/>
  <c r="BP174" i="21"/>
  <c r="BM140" i="21"/>
  <c r="BH9" i="2"/>
  <c r="M496" i="21"/>
  <c r="BV415" i="21"/>
  <c r="BV334" i="21"/>
  <c r="BV372" i="21"/>
  <c r="L490" i="21"/>
  <c r="BT384" i="21"/>
  <c r="BT360" i="21"/>
  <c r="BP67" i="21"/>
  <c r="BJ221" i="21"/>
  <c r="BO195" i="21"/>
  <c r="BN218" i="21"/>
  <c r="BK121" i="21"/>
  <c r="BV304" i="21"/>
  <c r="BU289" i="21"/>
  <c r="BN177" i="21"/>
  <c r="BO159" i="21"/>
  <c r="BL117" i="21"/>
  <c r="I481" i="21"/>
  <c r="BO80" i="21"/>
  <c r="BL127" i="21"/>
  <c r="BJ183" i="21"/>
  <c r="BL162" i="21"/>
  <c r="BN138" i="21"/>
  <c r="AN69" i="2"/>
  <c r="BM120" i="21"/>
  <c r="BP111" i="21"/>
  <c r="BL137" i="21"/>
  <c r="BO58" i="21"/>
  <c r="BV381" i="21"/>
  <c r="J504" i="21"/>
  <c r="BQ64" i="21"/>
  <c r="BJ93" i="21"/>
  <c r="BK193" i="21"/>
  <c r="BM74" i="21"/>
  <c r="BP216" i="21"/>
  <c r="BL83" i="21"/>
  <c r="BN195" i="21"/>
  <c r="BP87" i="21"/>
  <c r="BJ52" i="21"/>
  <c r="BU256" i="21"/>
  <c r="M478" i="21"/>
  <c r="BO196" i="21"/>
  <c r="BK213" i="21"/>
  <c r="BL202" i="21"/>
  <c r="AN43" i="2"/>
  <c r="BO208" i="21"/>
  <c r="BM217" i="21"/>
  <c r="BU402" i="21"/>
  <c r="BV276" i="21"/>
  <c r="BL192" i="21"/>
  <c r="BO83" i="21"/>
  <c r="BU423" i="21"/>
  <c r="BU312" i="21"/>
  <c r="J519" i="21"/>
  <c r="BM214" i="21"/>
  <c r="BK192" i="21"/>
  <c r="BL209" i="21"/>
  <c r="BK206" i="21"/>
  <c r="BT341" i="21"/>
  <c r="BJ219" i="21"/>
  <c r="J513" i="21"/>
  <c r="BM152" i="21"/>
  <c r="BM216" i="21"/>
  <c r="BQ82" i="21"/>
  <c r="BT283" i="21"/>
  <c r="BN29" i="21"/>
  <c r="BU307" i="21"/>
  <c r="BM83" i="21"/>
  <c r="BT399" i="21"/>
  <c r="BJ185" i="21"/>
  <c r="BL166" i="21"/>
  <c r="BT403" i="21"/>
  <c r="BO203" i="21"/>
  <c r="BJ76" i="21"/>
  <c r="BL225" i="21"/>
  <c r="BT416" i="21"/>
  <c r="BJ170" i="21"/>
  <c r="BU313" i="21"/>
  <c r="BL175" i="21"/>
  <c r="BH7" i="2"/>
  <c r="BP133" i="21"/>
  <c r="BU414" i="21"/>
  <c r="BJ105" i="21"/>
  <c r="BQ109" i="21"/>
  <c r="BJ131" i="21"/>
  <c r="BV279" i="21"/>
  <c r="I502" i="21"/>
  <c r="BQ140" i="21"/>
  <c r="BT340" i="21"/>
  <c r="BL113" i="21"/>
  <c r="AN31" i="2"/>
  <c r="BM35" i="21"/>
  <c r="BL63" i="21"/>
  <c r="AN60" i="2"/>
  <c r="BQ29" i="21"/>
  <c r="BU284" i="21"/>
  <c r="BU354" i="21"/>
  <c r="BV299" i="21"/>
  <c r="BM34" i="21"/>
  <c r="BM160" i="21"/>
  <c r="BV430" i="21"/>
  <c r="BT435" i="21"/>
  <c r="BT404" i="21"/>
  <c r="BN179" i="21"/>
  <c r="BV403" i="21"/>
  <c r="BO144" i="21"/>
  <c r="BT436" i="21"/>
  <c r="BL101" i="21"/>
  <c r="I507" i="21"/>
  <c r="BJ156" i="21"/>
  <c r="BV423" i="21"/>
  <c r="BT276" i="21"/>
  <c r="BQ116" i="21"/>
  <c r="BP154" i="21"/>
  <c r="BT327" i="21"/>
  <c r="BT338" i="21"/>
  <c r="BO99" i="21"/>
  <c r="BN144" i="21"/>
  <c r="BQ33" i="21"/>
  <c r="BV401" i="21"/>
  <c r="AN35" i="2"/>
  <c r="BK108" i="21"/>
  <c r="BO141" i="21"/>
  <c r="BU326" i="21"/>
  <c r="AN13" i="2"/>
  <c r="BO213" i="21"/>
  <c r="BP194" i="21"/>
  <c r="BN79" i="21"/>
  <c r="BU394" i="21"/>
  <c r="BP218" i="21"/>
  <c r="BO87" i="21"/>
  <c r="M492" i="21"/>
  <c r="AN16" i="2"/>
  <c r="BN146" i="21"/>
  <c r="L472" i="21"/>
  <c r="BQ188" i="21"/>
  <c r="BP214" i="21"/>
  <c r="BV283" i="21"/>
  <c r="BM138" i="21"/>
  <c r="BJ187" i="21"/>
  <c r="BP150" i="21"/>
  <c r="BT320" i="21"/>
  <c r="BU283" i="21"/>
  <c r="BL201" i="21"/>
  <c r="BP162" i="21"/>
  <c r="BU327" i="21"/>
  <c r="BK37" i="21"/>
  <c r="BT396" i="21"/>
  <c r="BL64" i="21"/>
  <c r="BL88" i="21"/>
  <c r="BV280" i="21"/>
  <c r="BL119" i="21"/>
  <c r="BK149" i="21"/>
  <c r="BO63" i="21"/>
  <c r="BQ159" i="21"/>
  <c r="M463" i="21"/>
  <c r="BO103" i="21"/>
  <c r="BQ170" i="21"/>
  <c r="BM56" i="21"/>
  <c r="L503" i="21"/>
  <c r="BO73" i="21"/>
  <c r="BM81" i="21"/>
  <c r="BP144" i="21"/>
  <c r="BK90" i="21"/>
  <c r="BU328" i="21"/>
  <c r="BK86" i="21"/>
  <c r="BL186" i="21"/>
  <c r="BL120" i="21"/>
  <c r="BV367" i="21"/>
  <c r="BM127" i="21"/>
  <c r="BK154" i="21"/>
  <c r="BQ165" i="21"/>
  <c r="BO214" i="21"/>
  <c r="BM80" i="21"/>
  <c r="BO198" i="21"/>
  <c r="BN140" i="21"/>
  <c r="BQ154" i="21"/>
  <c r="BV309" i="21"/>
  <c r="BJ84" i="21"/>
  <c r="BO218" i="21"/>
  <c r="BJ148" i="21"/>
  <c r="BT392" i="21"/>
  <c r="BJ208" i="21"/>
  <c r="BN127" i="21"/>
  <c r="BO146" i="21"/>
  <c r="BQ59" i="21"/>
  <c r="BK126" i="21"/>
  <c r="BV436" i="21"/>
  <c r="BN117" i="21"/>
  <c r="BN131" i="21"/>
  <c r="BO43" i="21"/>
  <c r="BL73" i="21"/>
  <c r="BQ87" i="21"/>
  <c r="BJ97" i="21"/>
  <c r="BQ32" i="21"/>
  <c r="BK215" i="21"/>
  <c r="BL121" i="21"/>
  <c r="BJ161" i="21"/>
  <c r="BJ90" i="21"/>
  <c r="BN57" i="21"/>
  <c r="BK79" i="21"/>
  <c r="BM130" i="21"/>
  <c r="BU282" i="21"/>
  <c r="BQ97" i="21"/>
  <c r="BQ178" i="21"/>
  <c r="BV394" i="21"/>
  <c r="BL65" i="21"/>
  <c r="I521" i="21"/>
  <c r="J478" i="21"/>
  <c r="BT316" i="21"/>
  <c r="BP37" i="21"/>
  <c r="BU371" i="21"/>
  <c r="BP105" i="21"/>
  <c r="BL211" i="21"/>
  <c r="BJ217" i="21"/>
  <c r="BQ103" i="21"/>
  <c r="BT332" i="21"/>
  <c r="BQ52" i="21"/>
  <c r="BO215" i="21"/>
  <c r="BV405" i="21"/>
  <c r="BN167" i="21"/>
  <c r="BQ26" i="21"/>
  <c r="BO97" i="21"/>
  <c r="BK48" i="21"/>
  <c r="BN145" i="21"/>
  <c r="J491" i="21"/>
  <c r="BP79" i="21"/>
  <c r="BU265" i="21"/>
  <c r="BN202" i="21"/>
  <c r="BU384" i="21"/>
  <c r="BV361" i="21"/>
  <c r="BQ225" i="21"/>
  <c r="BL69" i="21"/>
  <c r="L510" i="21"/>
  <c r="BN207" i="21"/>
  <c r="BJ53" i="21"/>
  <c r="J481" i="21"/>
  <c r="BL37" i="21"/>
  <c r="BP82" i="21"/>
  <c r="AN66" i="2"/>
  <c r="J465" i="21"/>
  <c r="BJ155" i="21"/>
  <c r="BJ37" i="21"/>
  <c r="BT390" i="21"/>
  <c r="BL203" i="21"/>
  <c r="BQ132" i="21"/>
  <c r="BQ191" i="21"/>
  <c r="BL68" i="21"/>
  <c r="BQ60" i="21"/>
  <c r="BV343" i="21"/>
  <c r="BM165" i="21"/>
  <c r="M518" i="21"/>
  <c r="BP153" i="21"/>
  <c r="BU346" i="21"/>
  <c r="L515" i="21"/>
  <c r="BN50" i="21"/>
  <c r="BJ67" i="21"/>
  <c r="BO42" i="21"/>
  <c r="BQ168" i="21"/>
  <c r="BJ92" i="21"/>
  <c r="I520" i="21"/>
  <c r="BM183" i="21"/>
  <c r="BV292" i="21"/>
  <c r="BT412" i="21"/>
  <c r="BJ102" i="21"/>
  <c r="BL90" i="21"/>
  <c r="I460" i="21"/>
  <c r="BM153" i="21"/>
  <c r="BO69" i="21"/>
  <c r="BQ183" i="21"/>
  <c r="BO108" i="21"/>
  <c r="BK128" i="21"/>
  <c r="AN9" i="2"/>
  <c r="BM201" i="21"/>
  <c r="BV333" i="21"/>
  <c r="BN222" i="21"/>
  <c r="BK169" i="21"/>
  <c r="BQ77" i="21"/>
  <c r="BD9" i="2"/>
  <c r="BV348" i="21"/>
  <c r="BQ185" i="21"/>
  <c r="BO29" i="21"/>
  <c r="BM122" i="21"/>
  <c r="BU261" i="21"/>
  <c r="BO53" i="21"/>
  <c r="BL98" i="21"/>
  <c r="BQ61" i="21"/>
  <c r="BP103" i="21"/>
  <c r="BV356" i="21"/>
  <c r="BP53" i="21"/>
  <c r="BO178" i="21"/>
  <c r="BV392" i="21"/>
  <c r="I494" i="21"/>
  <c r="BO122" i="21"/>
  <c r="BL75" i="21"/>
  <c r="BJ210" i="21"/>
  <c r="BT284" i="21"/>
  <c r="BM100" i="21"/>
  <c r="BK145" i="21"/>
  <c r="L487" i="21"/>
  <c r="BJ135" i="21"/>
  <c r="BU404" i="21"/>
  <c r="BV295" i="21"/>
  <c r="BV346" i="21"/>
  <c r="BO113" i="21"/>
  <c r="BU383" i="21"/>
  <c r="BP121" i="21"/>
  <c r="BO41" i="21"/>
  <c r="BF8" i="2"/>
  <c r="BU401" i="21"/>
  <c r="BM151" i="21"/>
  <c r="BK95" i="21"/>
  <c r="BV378" i="21"/>
  <c r="BV255" i="21"/>
  <c r="BL79" i="21"/>
  <c r="BN168" i="21"/>
  <c r="BJ58" i="21"/>
  <c r="BV360" i="21"/>
  <c r="BQ46" i="21"/>
  <c r="BM116" i="21"/>
  <c r="L504" i="21"/>
  <c r="BN129" i="21"/>
  <c r="BQ35" i="21"/>
  <c r="BO180" i="21"/>
  <c r="BP189" i="21"/>
  <c r="BV296" i="21"/>
  <c r="BK153" i="21"/>
  <c r="BO171" i="21"/>
  <c r="AN10" i="2"/>
  <c r="M488" i="21"/>
  <c r="BL197" i="21"/>
  <c r="BK173" i="21"/>
  <c r="I465" i="21"/>
  <c r="BM72" i="21"/>
  <c r="L488" i="21"/>
  <c r="BQ205" i="21"/>
  <c r="BK125" i="21"/>
  <c r="BP152" i="21"/>
  <c r="BJ154" i="21"/>
  <c r="BT270" i="21"/>
  <c r="BN91" i="21"/>
  <c r="I519" i="21"/>
  <c r="G245" i="21"/>
  <c r="BN74" i="21"/>
  <c r="BV281" i="21"/>
  <c r="BU436" i="21"/>
  <c r="BL41" i="21"/>
  <c r="BU341" i="21"/>
  <c r="J464" i="21"/>
  <c r="BQ187" i="21"/>
  <c r="BL72" i="21"/>
  <c r="BT305" i="21"/>
  <c r="BL29" i="21"/>
  <c r="BK66" i="21"/>
  <c r="BP119" i="21"/>
  <c r="L468" i="21"/>
  <c r="BU406" i="21"/>
  <c r="BU433" i="21"/>
  <c r="BM213" i="21"/>
  <c r="BQ218" i="21"/>
  <c r="BP188" i="21"/>
  <c r="I513" i="21"/>
  <c r="BV274" i="21"/>
  <c r="BT420" i="21"/>
  <c r="M484" i="21"/>
  <c r="BQ119" i="21"/>
  <c r="BQ194" i="21"/>
  <c r="BL40" i="21"/>
  <c r="I488" i="21"/>
  <c r="BK32" i="21"/>
  <c r="BT391" i="21"/>
  <c r="BP172" i="21"/>
  <c r="BV380" i="21"/>
  <c r="BN39" i="21"/>
  <c r="BT290" i="21"/>
  <c r="BO173" i="21"/>
  <c r="BO139" i="21"/>
  <c r="BU419" i="21"/>
  <c r="BQ172" i="21"/>
  <c r="BV407" i="21"/>
  <c r="BK134" i="21"/>
  <c r="BV315" i="21"/>
  <c r="J489" i="21"/>
  <c r="BT308" i="21"/>
  <c r="BQ190" i="21"/>
  <c r="BU336" i="21"/>
  <c r="BQ173" i="21"/>
  <c r="BT432" i="21"/>
  <c r="J486" i="21"/>
  <c r="BO129" i="21"/>
  <c r="BJ122" i="21"/>
  <c r="BN58" i="21"/>
  <c r="BL39" i="21"/>
  <c r="BM155" i="21"/>
  <c r="BF12" i="2"/>
  <c r="BU304" i="21"/>
  <c r="BV272" i="21"/>
  <c r="BM119" i="21"/>
  <c r="BV257" i="21"/>
  <c r="BJ167" i="21"/>
  <c r="BM129" i="21"/>
  <c r="M452" i="21"/>
  <c r="AN28" i="2"/>
  <c r="BU427" i="21"/>
  <c r="BJ69" i="21"/>
  <c r="BK164" i="21"/>
  <c r="BM220" i="21"/>
  <c r="BJ133" i="21"/>
  <c r="BN104" i="21"/>
  <c r="BO223" i="21"/>
  <c r="BM117" i="21"/>
  <c r="BT263" i="21"/>
  <c r="BU273" i="21"/>
  <c r="M504" i="21"/>
  <c r="BO89" i="21"/>
  <c r="BQ212" i="21"/>
  <c r="BJ205" i="21"/>
  <c r="BN60" i="21"/>
  <c r="BN196" i="21"/>
  <c r="M520" i="21"/>
  <c r="I489" i="21"/>
  <c r="BQ157" i="21"/>
  <c r="BN71" i="21"/>
  <c r="BM224" i="21"/>
  <c r="BQ139" i="21"/>
  <c r="BK55" i="21"/>
  <c r="BV332" i="21"/>
  <c r="BT249" i="21"/>
  <c r="BK152" i="21"/>
  <c r="BM89" i="21"/>
  <c r="BT331" i="21"/>
  <c r="BP92" i="21"/>
  <c r="BV363" i="21"/>
  <c r="BM68" i="21"/>
  <c r="BN90" i="21"/>
  <c r="BO189" i="21"/>
  <c r="BJ60" i="21"/>
  <c r="BO150" i="21"/>
  <c r="BV273" i="21"/>
  <c r="BU333" i="21"/>
  <c r="BL67" i="21"/>
  <c r="BN154" i="21"/>
  <c r="BQ135" i="21"/>
  <c r="BO162" i="21"/>
  <c r="BT325" i="21"/>
  <c r="BU260" i="21"/>
  <c r="BQ86" i="21"/>
  <c r="BL84" i="21"/>
  <c r="BJ62" i="21"/>
  <c r="BL163" i="21"/>
  <c r="BJ159" i="21"/>
  <c r="BK52" i="21"/>
  <c r="BJ49" i="21"/>
  <c r="BK189" i="21"/>
  <c r="BJ212" i="21"/>
  <c r="BP123" i="21"/>
  <c r="BO33" i="21"/>
  <c r="BQ210" i="21"/>
  <c r="BK42" i="21"/>
  <c r="BK73" i="21"/>
  <c r="BM159" i="21"/>
  <c r="BP195" i="21"/>
  <c r="BP204" i="21"/>
  <c r="BJ194" i="21"/>
  <c r="AN64" i="2"/>
  <c r="M446" i="21"/>
  <c r="BK223" i="21"/>
  <c r="J515" i="21"/>
  <c r="BN30" i="21"/>
  <c r="BN136" i="21"/>
  <c r="BD8" i="2"/>
  <c r="BJ142" i="21"/>
  <c r="BQ81" i="21"/>
  <c r="BU407" i="21"/>
  <c r="M502" i="21"/>
  <c r="BO115" i="21"/>
  <c r="BL74" i="21"/>
  <c r="BN85" i="21"/>
  <c r="L469" i="21"/>
  <c r="BO130" i="21"/>
  <c r="L438" i="21"/>
  <c r="BP122" i="21"/>
  <c r="I462" i="21"/>
  <c r="BN86" i="21"/>
  <c r="BQ63" i="21"/>
  <c r="BU429" i="21"/>
  <c r="BL71" i="21"/>
  <c r="BO182" i="21"/>
  <c r="BP76" i="21"/>
  <c r="BJ129" i="21"/>
  <c r="BV278" i="21"/>
  <c r="BO157" i="21"/>
  <c r="BU292" i="21"/>
  <c r="BV270" i="21"/>
  <c r="J468" i="21"/>
  <c r="BP210" i="21"/>
  <c r="BN182" i="21"/>
  <c r="BT268" i="21"/>
  <c r="BN205" i="21"/>
  <c r="BJ118" i="21"/>
  <c r="BP220" i="21"/>
  <c r="J496" i="21"/>
  <c r="BN220" i="21"/>
  <c r="BQ68" i="21"/>
  <c r="BQ181" i="21"/>
  <c r="BT406" i="21"/>
  <c r="L491" i="21"/>
  <c r="BV317" i="21"/>
  <c r="BN100" i="21"/>
  <c r="BL222" i="21"/>
  <c r="BT411" i="21"/>
  <c r="BL38" i="21"/>
  <c r="J475" i="21"/>
  <c r="BV391" i="21"/>
  <c r="BM131" i="21"/>
  <c r="BM98" i="21"/>
  <c r="BN157" i="21"/>
  <c r="BK51" i="21"/>
  <c r="BT350" i="21"/>
  <c r="BN184" i="21"/>
  <c r="BQ202" i="21"/>
  <c r="BP34" i="21"/>
  <c r="BO62" i="21"/>
  <c r="M448" i="21"/>
  <c r="BM184" i="21"/>
  <c r="BN45" i="21"/>
  <c r="BU330" i="21"/>
  <c r="J482" i="21"/>
  <c r="BK106" i="21"/>
  <c r="L489" i="21"/>
  <c r="BN120" i="21"/>
  <c r="BU425" i="21"/>
  <c r="BT345" i="21"/>
  <c r="BM195" i="21"/>
  <c r="BQ99" i="21"/>
  <c r="BQ214" i="21"/>
  <c r="BV251" i="21"/>
  <c r="BP163" i="21"/>
  <c r="BN123" i="21"/>
  <c r="BQ149" i="21"/>
  <c r="BV308" i="21"/>
  <c r="I479" i="21"/>
  <c r="BK35" i="21"/>
  <c r="BN103" i="21"/>
  <c r="BT368" i="21"/>
  <c r="D43" i="53"/>
  <c r="BL128" i="21"/>
  <c r="BO37" i="21"/>
  <c r="BN80" i="21"/>
  <c r="BK136" i="21"/>
  <c r="BV364" i="21"/>
  <c r="BP196" i="21"/>
  <c r="BT258" i="21"/>
  <c r="BP206" i="21"/>
  <c r="BM49" i="21"/>
  <c r="BN133" i="21"/>
  <c r="BJ121" i="21"/>
  <c r="BV409" i="21"/>
  <c r="BT251" i="21"/>
  <c r="BT260" i="21"/>
  <c r="BV260" i="21"/>
  <c r="BP167" i="21"/>
  <c r="BN64" i="21"/>
  <c r="BM39" i="21"/>
  <c r="BO224" i="21"/>
  <c r="BO126" i="21"/>
  <c r="BT429" i="21"/>
  <c r="BN128" i="21"/>
  <c r="BH10" i="2"/>
  <c r="BT398" i="21"/>
  <c r="BM70" i="21"/>
  <c r="BT293" i="21"/>
  <c r="BJ30" i="21"/>
  <c r="BU393" i="21"/>
  <c r="BU369" i="21"/>
  <c r="BT397" i="21"/>
  <c r="BN130" i="21"/>
  <c r="BP221" i="21"/>
  <c r="BL77" i="21"/>
  <c r="L495" i="21"/>
  <c r="BJ39" i="21"/>
  <c r="BU415" i="21"/>
  <c r="BT287" i="21"/>
  <c r="BT328" i="21"/>
  <c r="BO222" i="21"/>
  <c r="BM215" i="21"/>
  <c r="BN209" i="21"/>
  <c r="BK158" i="21"/>
  <c r="BP50" i="21"/>
  <c r="BK141" i="21"/>
  <c r="BJ224" i="21"/>
  <c r="BK80" i="21"/>
  <c r="BV307" i="21"/>
  <c r="BM111" i="21"/>
  <c r="BU385" i="21"/>
  <c r="BJ95" i="21"/>
  <c r="BL110" i="21"/>
  <c r="BV429" i="21"/>
  <c r="BK107" i="21"/>
  <c r="BN37" i="21"/>
  <c r="I478" i="21"/>
  <c r="BO193" i="21"/>
  <c r="BT291" i="21"/>
  <c r="BQ126" i="21"/>
  <c r="BQ117" i="21"/>
  <c r="BV414" i="21"/>
  <c r="BT318" i="21"/>
  <c r="BJ149" i="21"/>
  <c r="BK148" i="21"/>
  <c r="BK28" i="21"/>
  <c r="BN77" i="21"/>
  <c r="BN210" i="21"/>
  <c r="BK96" i="21"/>
  <c r="BJ141" i="21"/>
  <c r="BL62" i="21"/>
  <c r="L479" i="21"/>
  <c r="BV285" i="21"/>
  <c r="BT386" i="21"/>
  <c r="I516" i="21"/>
  <c r="BP203" i="21"/>
  <c r="BJ201" i="21"/>
  <c r="BL111" i="21"/>
  <c r="AN37" i="2"/>
  <c r="BJ113" i="21"/>
  <c r="BJ162" i="21"/>
  <c r="BO114" i="21"/>
  <c r="BJ130" i="21"/>
  <c r="BV398" i="21"/>
  <c r="BK44" i="21"/>
  <c r="BJ91" i="21"/>
  <c r="AN44" i="2"/>
  <c r="BO57" i="21"/>
  <c r="BP142" i="21"/>
  <c r="BM93" i="21"/>
  <c r="L496" i="21"/>
  <c r="BM46" i="21"/>
  <c r="BJ34" i="21"/>
  <c r="M479" i="21"/>
  <c r="T438" i="21"/>
  <c r="J517" i="21"/>
  <c r="BT433" i="21"/>
  <c r="BU361" i="21"/>
  <c r="BO28" i="21"/>
  <c r="BJ213" i="21"/>
  <c r="BN93" i="21"/>
  <c r="BM59" i="21"/>
  <c r="BL223" i="21"/>
  <c r="BK133" i="21"/>
  <c r="BJ99" i="21"/>
  <c r="BT335" i="21"/>
  <c r="BK188" i="21"/>
  <c r="BQ36" i="21"/>
  <c r="BM156" i="21"/>
  <c r="BU301" i="21"/>
  <c r="BM204" i="21"/>
  <c r="BN107" i="21"/>
  <c r="BK216" i="21"/>
  <c r="BT402" i="21"/>
  <c r="BM179" i="21"/>
  <c r="BN53" i="21"/>
  <c r="BO51" i="21"/>
  <c r="BP213" i="21"/>
  <c r="BM86" i="21"/>
  <c r="BK170" i="21"/>
  <c r="BP46" i="21"/>
  <c r="M474" i="21"/>
  <c r="J479" i="21"/>
  <c r="BT315" i="21"/>
  <c r="BN219" i="21"/>
  <c r="BM163" i="21"/>
  <c r="BT257" i="21"/>
  <c r="BQ84" i="21"/>
  <c r="BT407" i="21"/>
  <c r="BU405" i="21"/>
  <c r="BK179" i="21"/>
  <c r="BK186" i="21"/>
  <c r="BK209" i="21"/>
  <c r="BV313" i="21"/>
  <c r="BL125" i="21"/>
  <c r="BM75" i="21"/>
  <c r="J492" i="21"/>
  <c r="BL45" i="21"/>
  <c r="BV366" i="21"/>
  <c r="BP175" i="21"/>
  <c r="X30" i="21"/>
  <c r="BQ80" i="21"/>
  <c r="M444" i="21"/>
  <c r="BO200" i="21"/>
  <c r="BO61" i="21"/>
  <c r="BV303" i="21"/>
  <c r="BP209" i="21"/>
  <c r="BP149" i="21"/>
  <c r="BL108" i="21"/>
  <c r="AN20" i="2"/>
  <c r="J510" i="21"/>
  <c r="BK61" i="21"/>
  <c r="BT355" i="21"/>
  <c r="BN171" i="21"/>
  <c r="BP135" i="21"/>
  <c r="BN199" i="21"/>
  <c r="BU377" i="21"/>
  <c r="BQ89" i="21"/>
  <c r="BO121" i="21"/>
  <c r="BT349" i="21"/>
  <c r="BK181" i="21"/>
  <c r="BJ126" i="21"/>
  <c r="BT342" i="21"/>
  <c r="BL212" i="21"/>
  <c r="BK200" i="21"/>
  <c r="BP39" i="21"/>
  <c r="BJ184" i="21"/>
  <c r="BK204" i="21"/>
  <c r="BM177" i="21"/>
  <c r="BP117" i="21"/>
  <c r="J472" i="21"/>
  <c r="M489" i="21"/>
  <c r="BD11" i="2"/>
  <c r="BU376" i="21"/>
  <c r="BQ164" i="21"/>
  <c r="BU365" i="21"/>
  <c r="BP44" i="21"/>
  <c r="BJ79" i="21"/>
  <c r="BN191" i="21"/>
  <c r="BK45" i="21"/>
  <c r="BQ216" i="21"/>
  <c r="BK199" i="21"/>
  <c r="L480" i="21"/>
  <c r="BK177" i="21"/>
  <c r="BP61" i="21"/>
  <c r="BJ147" i="21"/>
  <c r="BM43" i="21"/>
  <c r="BO212" i="21"/>
  <c r="BP43" i="21"/>
  <c r="BU262" i="21"/>
  <c r="L460" i="21"/>
  <c r="BM60" i="21"/>
  <c r="BQ221" i="21"/>
  <c r="BT363" i="21"/>
  <c r="BV256" i="21"/>
  <c r="BU253" i="21"/>
  <c r="BV389" i="21"/>
  <c r="BM65" i="21"/>
  <c r="BP70" i="21"/>
  <c r="BN137" i="21"/>
  <c r="AN71" i="2"/>
  <c r="BJ188" i="21"/>
  <c r="BN75" i="21"/>
  <c r="BV400" i="21"/>
  <c r="BN69" i="21"/>
  <c r="L518" i="21"/>
  <c r="BU345" i="21"/>
  <c r="BO46" i="21"/>
  <c r="BU272" i="21"/>
  <c r="BN96" i="21"/>
  <c r="I508" i="21"/>
  <c r="BK208" i="21"/>
  <c r="BU431" i="21"/>
  <c r="BU274" i="21"/>
  <c r="BT347" i="21"/>
  <c r="BJ32" i="21"/>
  <c r="BQ224" i="21"/>
  <c r="BV325" i="21"/>
  <c r="BO186" i="21"/>
  <c r="BQ114" i="21"/>
  <c r="BJ195" i="21"/>
  <c r="BL149" i="21"/>
  <c r="BU382" i="21"/>
  <c r="BL30" i="21"/>
  <c r="BQ193" i="21"/>
  <c r="BM190" i="21"/>
  <c r="Q190" i="21" l="1"/>
  <c r="Y193" i="21"/>
  <c r="P149" i="21"/>
  <c r="L195" i="21"/>
  <c r="Y114" i="21"/>
  <c r="U186" i="21"/>
  <c r="Y224" i="21"/>
  <c r="L32" i="21"/>
  <c r="AU77" i="2" s="1"/>
  <c r="M208" i="21"/>
  <c r="AU56" i="2"/>
  <c r="T96" i="21"/>
  <c r="U46" i="21"/>
  <c r="AW66" i="2"/>
  <c r="T69" i="21"/>
  <c r="T75" i="21"/>
  <c r="L188" i="21"/>
  <c r="T137" i="21"/>
  <c r="X70" i="21"/>
  <c r="Q65" i="21"/>
  <c r="Y221" i="21"/>
  <c r="Q60" i="21"/>
  <c r="AW8" i="2"/>
  <c r="H5" i="62"/>
  <c r="X43" i="21"/>
  <c r="U212" i="21"/>
  <c r="Q43" i="21"/>
  <c r="L147" i="21"/>
  <c r="X61" i="21"/>
  <c r="M177" i="21"/>
  <c r="AW28" i="2"/>
  <c r="M199" i="21"/>
  <c r="Y216" i="21"/>
  <c r="M45" i="21"/>
  <c r="T191" i="21"/>
  <c r="L79" i="21"/>
  <c r="X44" i="21"/>
  <c r="Y164" i="21"/>
  <c r="AX37" i="2"/>
  <c r="AV20" i="2"/>
  <c r="X117" i="21"/>
  <c r="Q177" i="21"/>
  <c r="M204" i="21"/>
  <c r="L184" i="21"/>
  <c r="X39" i="21"/>
  <c r="M200" i="21"/>
  <c r="P212" i="21"/>
  <c r="L126" i="21"/>
  <c r="M181" i="21"/>
  <c r="U121" i="21"/>
  <c r="Y89" i="21"/>
  <c r="T199" i="21"/>
  <c r="X135" i="21"/>
  <c r="T171" i="21"/>
  <c r="M61" i="21"/>
  <c r="AV58" i="2"/>
  <c r="P108" i="21"/>
  <c r="X149" i="21"/>
  <c r="X209" i="21"/>
  <c r="U61" i="21"/>
  <c r="U200" i="21"/>
  <c r="Y80" i="21"/>
  <c r="AX75" i="2"/>
  <c r="I73" i="62"/>
  <c r="H30" i="21"/>
  <c r="X175" i="21"/>
  <c r="P45" i="21"/>
  <c r="G37" i="62"/>
  <c r="AV40" i="2"/>
  <c r="Q75" i="21"/>
  <c r="P125" i="21"/>
  <c r="M209" i="21"/>
  <c r="M186" i="21"/>
  <c r="M179" i="21"/>
  <c r="Y84" i="21"/>
  <c r="Q163" i="21"/>
  <c r="T219" i="21"/>
  <c r="AV27" i="2"/>
  <c r="AX22" i="2"/>
  <c r="X46" i="21"/>
  <c r="M170" i="21"/>
  <c r="Q86" i="21"/>
  <c r="X213" i="21"/>
  <c r="U51" i="21"/>
  <c r="T53" i="21"/>
  <c r="Q179" i="21"/>
  <c r="M216" i="21"/>
  <c r="T107" i="21"/>
  <c r="Q204" i="21"/>
  <c r="Q156" i="21"/>
  <c r="Y36" i="21"/>
  <c r="M188" i="21"/>
  <c r="L99" i="21"/>
  <c r="M133" i="21"/>
  <c r="P223" i="21"/>
  <c r="Q59" i="21"/>
  <c r="T93" i="21"/>
  <c r="L213" i="21"/>
  <c r="U28" i="21"/>
  <c r="AV65" i="2"/>
  <c r="AW71" i="2"/>
  <c r="J537" i="21"/>
  <c r="J556" i="21" s="1"/>
  <c r="H3" i="62"/>
  <c r="AX27" i="2"/>
  <c r="L34" i="21"/>
  <c r="Q46" i="21"/>
  <c r="AW44" i="2"/>
  <c r="Q93" i="21"/>
  <c r="X142" i="21"/>
  <c r="U57" i="21"/>
  <c r="L91" i="21"/>
  <c r="M44" i="21"/>
  <c r="L130" i="21"/>
  <c r="U114" i="21"/>
  <c r="L162" i="21"/>
  <c r="L113" i="21"/>
  <c r="P111" i="21"/>
  <c r="L201" i="21"/>
  <c r="X203" i="21"/>
  <c r="H516" i="21"/>
  <c r="AU64" i="2"/>
  <c r="AW27" i="2"/>
  <c r="P62" i="21"/>
  <c r="L141" i="21"/>
  <c r="M96" i="21"/>
  <c r="T210" i="21"/>
  <c r="T77" i="21"/>
  <c r="M28" i="21"/>
  <c r="M148" i="21"/>
  <c r="L149" i="21"/>
  <c r="Y117" i="21"/>
  <c r="Y126" i="21"/>
  <c r="U193" i="21"/>
  <c r="H478" i="21"/>
  <c r="AU26" i="2"/>
  <c r="T37" i="21"/>
  <c r="M107" i="21"/>
  <c r="P110" i="21"/>
  <c r="L95" i="21"/>
  <c r="Q111" i="21"/>
  <c r="M80" i="21"/>
  <c r="L224" i="21"/>
  <c r="M141" i="21"/>
  <c r="X50" i="21"/>
  <c r="M158" i="21"/>
  <c r="T209" i="21"/>
  <c r="Q215" i="21"/>
  <c r="U222" i="21"/>
  <c r="L39" i="21"/>
  <c r="AW43" i="2"/>
  <c r="P77" i="21"/>
  <c r="X221" i="21"/>
  <c r="T130" i="21"/>
  <c r="Q70" i="21"/>
  <c r="T128" i="21"/>
  <c r="U126" i="21"/>
  <c r="U224" i="21"/>
  <c r="Q39" i="21"/>
  <c r="T64" i="21"/>
  <c r="X167" i="21"/>
  <c r="L121" i="21"/>
  <c r="T133" i="21"/>
  <c r="Q49" i="21"/>
  <c r="X206" i="21"/>
  <c r="X196" i="21"/>
  <c r="M136" i="21"/>
  <c r="T80" i="21"/>
  <c r="U37" i="21"/>
  <c r="P128" i="21"/>
  <c r="T103" i="21"/>
  <c r="M35" i="21"/>
  <c r="AU27" i="2"/>
  <c r="H479" i="21"/>
  <c r="Y149" i="21"/>
  <c r="T123" i="21"/>
  <c r="X163" i="21"/>
  <c r="Y214" i="21"/>
  <c r="Y99" i="21"/>
  <c r="Q195" i="21"/>
  <c r="T120" i="21"/>
  <c r="AW37" i="2"/>
  <c r="M106" i="21"/>
  <c r="AV30" i="2"/>
  <c r="T45" i="21"/>
  <c r="Q184" i="21"/>
  <c r="U62" i="21"/>
  <c r="X34" i="21"/>
  <c r="Y202" i="21"/>
  <c r="T184" i="21"/>
  <c r="M51" i="21"/>
  <c r="T157" i="21"/>
  <c r="Q98" i="21"/>
  <c r="Q131" i="21"/>
  <c r="AV23" i="2"/>
  <c r="P38" i="21"/>
  <c r="P222" i="21"/>
  <c r="T100" i="21"/>
  <c r="H36" i="62"/>
  <c r="AW39" i="2"/>
  <c r="Y181" i="21"/>
  <c r="Y68" i="21"/>
  <c r="T220" i="21"/>
  <c r="AV44" i="2"/>
  <c r="X220" i="21"/>
  <c r="L118" i="21"/>
  <c r="T205" i="21"/>
  <c r="T182" i="21"/>
  <c r="X210" i="21"/>
  <c r="AV16" i="2"/>
  <c r="G13" i="62"/>
  <c r="U157" i="21"/>
  <c r="L129" i="21"/>
  <c r="X76" i="21"/>
  <c r="U182" i="21"/>
  <c r="P71" i="21"/>
  <c r="Y63" i="21"/>
  <c r="T86" i="21"/>
  <c r="AU10" i="2"/>
  <c r="H462" i="21"/>
  <c r="X122" i="21"/>
  <c r="H438" i="21"/>
  <c r="H537" i="21"/>
  <c r="AU71" i="2"/>
  <c r="F3" i="62"/>
  <c r="U130" i="21"/>
  <c r="H14" i="62"/>
  <c r="AW17" i="2"/>
  <c r="T85" i="21"/>
  <c r="P74" i="21"/>
  <c r="U115" i="21"/>
  <c r="AX50" i="2"/>
  <c r="Y81" i="21"/>
  <c r="L142" i="21"/>
  <c r="T136" i="21"/>
  <c r="AV63" i="2"/>
  <c r="M223" i="21"/>
  <c r="L194" i="21"/>
  <c r="X204" i="21"/>
  <c r="X195" i="21"/>
  <c r="Q159" i="21"/>
  <c r="M73" i="21"/>
  <c r="M42" i="21"/>
  <c r="Y210" i="21"/>
  <c r="U33" i="21"/>
  <c r="X123" i="21"/>
  <c r="L212" i="21"/>
  <c r="M189" i="21"/>
  <c r="L49" i="21"/>
  <c r="M52" i="21"/>
  <c r="L159" i="21"/>
  <c r="P163" i="21"/>
  <c r="L62" i="21"/>
  <c r="P84" i="21"/>
  <c r="Y86" i="21"/>
  <c r="U162" i="21"/>
  <c r="Y135" i="21"/>
  <c r="T154" i="21"/>
  <c r="P67" i="21"/>
  <c r="U150" i="21"/>
  <c r="L60" i="21"/>
  <c r="U189" i="21"/>
  <c r="T90" i="21"/>
  <c r="Q68" i="21"/>
  <c r="X92" i="21"/>
  <c r="Q89" i="21"/>
  <c r="M152" i="21"/>
  <c r="M55" i="21"/>
  <c r="Y139" i="21"/>
  <c r="Q224" i="21"/>
  <c r="T71" i="21"/>
  <c r="Y157" i="21"/>
  <c r="H489" i="21"/>
  <c r="AU37" i="2"/>
  <c r="AX68" i="2"/>
  <c r="T196" i="21"/>
  <c r="T60" i="21"/>
  <c r="L205" i="21"/>
  <c r="Y212" i="21"/>
  <c r="U89" i="21"/>
  <c r="AX52" i="2"/>
  <c r="Q117" i="21"/>
  <c r="U223" i="21"/>
  <c r="T104" i="21"/>
  <c r="L133" i="21"/>
  <c r="Q220" i="21"/>
  <c r="M164" i="21"/>
  <c r="L69" i="21"/>
  <c r="Q129" i="21"/>
  <c r="L167" i="21"/>
  <c r="Q119" i="21"/>
  <c r="Q155" i="21"/>
  <c r="P39" i="21"/>
  <c r="T58" i="21"/>
  <c r="L122" i="21"/>
  <c r="U129" i="21"/>
  <c r="AV34" i="2"/>
  <c r="Y173" i="21"/>
  <c r="Y190" i="21"/>
  <c r="AV37" i="2"/>
  <c r="M134" i="21"/>
  <c r="Y172" i="21"/>
  <c r="U139" i="21"/>
  <c r="U173" i="21"/>
  <c r="T39" i="21"/>
  <c r="X172" i="21"/>
  <c r="M32" i="21"/>
  <c r="H488" i="21"/>
  <c r="AU36" i="2"/>
  <c r="P40" i="21"/>
  <c r="Y194" i="21"/>
  <c r="Y119" i="21"/>
  <c r="AX32" i="2"/>
  <c r="AU61" i="2"/>
  <c r="H513" i="21"/>
  <c r="X188" i="21"/>
  <c r="Y218" i="21"/>
  <c r="Q213" i="21"/>
  <c r="AW16" i="2"/>
  <c r="H13" i="62"/>
  <c r="X119" i="21"/>
  <c r="M66" i="21"/>
  <c r="P29" i="21"/>
  <c r="P72" i="21"/>
  <c r="Y187" i="21"/>
  <c r="AV12" i="2"/>
  <c r="P41" i="21"/>
  <c r="T74" i="21"/>
  <c r="AU67" i="2"/>
  <c r="H519" i="21"/>
  <c r="T91" i="21"/>
  <c r="L154" i="21"/>
  <c r="X152" i="21"/>
  <c r="M125" i="21"/>
  <c r="Y205" i="21"/>
  <c r="AW36" i="2"/>
  <c r="Q72" i="21"/>
  <c r="AU13" i="2"/>
  <c r="H465" i="21"/>
  <c r="M173" i="21"/>
  <c r="P197" i="21"/>
  <c r="AX36" i="2"/>
  <c r="U171" i="21"/>
  <c r="M153" i="21"/>
  <c r="X189" i="21"/>
  <c r="U180" i="21"/>
  <c r="Y35" i="21"/>
  <c r="T129" i="21"/>
  <c r="AW52" i="2"/>
  <c r="Q116" i="21"/>
  <c r="Y46" i="21"/>
  <c r="L58" i="21"/>
  <c r="T168" i="21"/>
  <c r="P79" i="21"/>
  <c r="M95" i="21"/>
  <c r="Q151" i="21"/>
  <c r="U41" i="21"/>
  <c r="X121" i="21"/>
  <c r="U113" i="21"/>
  <c r="L135" i="21"/>
  <c r="AW35" i="2"/>
  <c r="M145" i="21"/>
  <c r="Q100" i="21"/>
  <c r="L210" i="21"/>
  <c r="P75" i="21"/>
  <c r="U122" i="21"/>
  <c r="AU42" i="2"/>
  <c r="F39" i="62"/>
  <c r="U178" i="21"/>
  <c r="X53" i="21"/>
  <c r="X103" i="21"/>
  <c r="Y61" i="21"/>
  <c r="P98" i="21"/>
  <c r="U53" i="21"/>
  <c r="Q122" i="21"/>
  <c r="U29" i="21"/>
  <c r="Y185" i="21"/>
  <c r="Y77" i="21"/>
  <c r="M169" i="21"/>
  <c r="T222" i="21"/>
  <c r="Q201" i="21"/>
  <c r="A25" i="47"/>
  <c r="M128" i="21"/>
  <c r="U108" i="21"/>
  <c r="Y183" i="21"/>
  <c r="U69" i="21"/>
  <c r="Q153" i="21"/>
  <c r="AU8" i="2"/>
  <c r="F5" i="62"/>
  <c r="H460" i="21"/>
  <c r="P90" i="21"/>
  <c r="L102" i="21"/>
  <c r="Q183" i="21"/>
  <c r="AU68" i="2"/>
  <c r="H520" i="21"/>
  <c r="L92" i="21"/>
  <c r="Y168" i="21"/>
  <c r="U42" i="21"/>
  <c r="L67" i="21"/>
  <c r="T50" i="21"/>
  <c r="AW63" i="2"/>
  <c r="X153" i="21"/>
  <c r="AX66" i="2"/>
  <c r="Q165" i="21"/>
  <c r="Y60" i="21"/>
  <c r="P68" i="21"/>
  <c r="Y191" i="21"/>
  <c r="Y132" i="21"/>
  <c r="P203" i="21"/>
  <c r="L37" i="21"/>
  <c r="L155" i="21"/>
  <c r="AV13" i="2"/>
  <c r="X82" i="21"/>
  <c r="P37" i="21"/>
  <c r="AV29" i="2"/>
  <c r="L53" i="21"/>
  <c r="T207" i="21"/>
  <c r="AW58" i="2"/>
  <c r="P69" i="21"/>
  <c r="Y225" i="21"/>
  <c r="T202" i="21"/>
  <c r="X79" i="21"/>
  <c r="G36" i="62"/>
  <c r="AV39" i="2"/>
  <c r="T145" i="21"/>
  <c r="M48" i="21"/>
  <c r="U97" i="21"/>
  <c r="Y26" i="21"/>
  <c r="T167" i="21"/>
  <c r="U215" i="21"/>
  <c r="Y52" i="21"/>
  <c r="Y103" i="21"/>
  <c r="L217" i="21"/>
  <c r="P211" i="21"/>
  <c r="X105" i="21"/>
  <c r="X37" i="21"/>
  <c r="AV26" i="2"/>
  <c r="H521" i="21"/>
  <c r="AU69" i="2"/>
  <c r="P65" i="21"/>
  <c r="Y178" i="21"/>
  <c r="Y97" i="21"/>
  <c r="Q130" i="21"/>
  <c r="M79" i="21"/>
  <c r="T57" i="21"/>
  <c r="L90" i="21"/>
  <c r="L161" i="21"/>
  <c r="P121" i="21"/>
  <c r="M215" i="21"/>
  <c r="Y32" i="21"/>
  <c r="L97" i="21"/>
  <c r="Y87" i="21"/>
  <c r="P73" i="21"/>
  <c r="U43" i="21"/>
  <c r="T131" i="21"/>
  <c r="T117" i="21"/>
  <c r="M126" i="21"/>
  <c r="Y59" i="21"/>
  <c r="U146" i="21"/>
  <c r="T127" i="21"/>
  <c r="L208" i="21"/>
  <c r="L148" i="21"/>
  <c r="U218" i="21"/>
  <c r="L84" i="21"/>
  <c r="Y154" i="21"/>
  <c r="T140" i="21"/>
  <c r="U198" i="21"/>
  <c r="Q80" i="21"/>
  <c r="U214" i="21"/>
  <c r="Y165" i="21"/>
  <c r="M154" i="21"/>
  <c r="Q127" i="21"/>
  <c r="P120" i="21"/>
  <c r="P186" i="21"/>
  <c r="M86" i="21"/>
  <c r="M90" i="21"/>
  <c r="X144" i="21"/>
  <c r="Q81" i="21"/>
  <c r="U73" i="21"/>
  <c r="AW51" i="2"/>
  <c r="Q56" i="21"/>
  <c r="Y170" i="21"/>
  <c r="U103" i="21"/>
  <c r="AX11" i="2"/>
  <c r="Y159" i="21"/>
  <c r="U63" i="21"/>
  <c r="M149" i="21"/>
  <c r="P119" i="21"/>
  <c r="P88" i="21"/>
  <c r="P64" i="21"/>
  <c r="M37" i="21"/>
  <c r="X162" i="21"/>
  <c r="P201" i="21"/>
  <c r="X150" i="21"/>
  <c r="L187" i="21"/>
  <c r="Q138" i="21"/>
  <c r="X214" i="21"/>
  <c r="Y188" i="21"/>
  <c r="AW20" i="2"/>
  <c r="T146" i="21"/>
  <c r="A27" i="47"/>
  <c r="AX40" i="2"/>
  <c r="I37" i="62"/>
  <c r="U87" i="21"/>
  <c r="X218" i="21"/>
  <c r="T79" i="21"/>
  <c r="X194" i="21"/>
  <c r="U213" i="21"/>
  <c r="U141" i="21"/>
  <c r="M108" i="21"/>
  <c r="Y33" i="21"/>
  <c r="T144" i="21"/>
  <c r="U99" i="21"/>
  <c r="X154" i="21"/>
  <c r="Y116" i="21"/>
  <c r="L156" i="21"/>
  <c r="AU55" i="2"/>
  <c r="P101" i="21"/>
  <c r="U144" i="21"/>
  <c r="T179" i="21"/>
  <c r="Q160" i="21"/>
  <c r="Q34" i="21"/>
  <c r="Y29" i="21"/>
  <c r="A28" i="47"/>
  <c r="P63" i="21"/>
  <c r="Q35" i="21"/>
  <c r="P113" i="21"/>
  <c r="Y140" i="21"/>
  <c r="AU50" i="2"/>
  <c r="L131" i="21"/>
  <c r="Y109" i="21"/>
  <c r="L105" i="21"/>
  <c r="X133" i="21"/>
  <c r="BH13" i="2"/>
  <c r="P175" i="21"/>
  <c r="L170" i="21"/>
  <c r="P225" i="21"/>
  <c r="L76" i="21"/>
  <c r="U203" i="21"/>
  <c r="P166" i="21"/>
  <c r="L185" i="21"/>
  <c r="Q83" i="21"/>
  <c r="T29" i="21"/>
  <c r="Y82" i="21"/>
  <c r="Q216" i="21"/>
  <c r="Q152" i="21"/>
  <c r="AV61" i="2"/>
  <c r="L219" i="21"/>
  <c r="M206" i="21"/>
  <c r="P209" i="21"/>
  <c r="M192" i="21"/>
  <c r="Q214" i="21"/>
  <c r="AV67" i="2"/>
  <c r="U83" i="21"/>
  <c r="P192" i="21"/>
  <c r="Q217" i="21"/>
  <c r="U208" i="21"/>
  <c r="P202" i="21"/>
  <c r="M213" i="21"/>
  <c r="U196" i="21"/>
  <c r="AX26" i="2"/>
  <c r="L52" i="21"/>
  <c r="X87" i="21"/>
  <c r="T195" i="21"/>
  <c r="P83" i="21"/>
  <c r="X216" i="21"/>
  <c r="Q74" i="21"/>
  <c r="M193" i="21"/>
  <c r="L93" i="21"/>
  <c r="Y64" i="21"/>
  <c r="AV52" i="2"/>
  <c r="U58" i="21"/>
  <c r="P137" i="21"/>
  <c r="X111" i="21"/>
  <c r="Q120" i="21"/>
  <c r="T138" i="21"/>
  <c r="P162" i="21"/>
  <c r="L183" i="21"/>
  <c r="P127" i="21"/>
  <c r="U80" i="21"/>
  <c r="AU29" i="2"/>
  <c r="H481" i="21"/>
  <c r="P117" i="21"/>
  <c r="U159" i="21"/>
  <c r="T177" i="21"/>
  <c r="M121" i="21"/>
  <c r="T218" i="21"/>
  <c r="U195" i="21"/>
  <c r="L221" i="21"/>
  <c r="X67" i="21"/>
  <c r="AW38" i="2"/>
  <c r="AX44" i="2"/>
  <c r="Q140" i="21"/>
  <c r="X174" i="21"/>
  <c r="AW26" i="2"/>
  <c r="AU41" i="2"/>
  <c r="F38" i="62"/>
  <c r="T115" i="21"/>
  <c r="L119" i="21"/>
  <c r="M156" i="21"/>
  <c r="Y169" i="21"/>
  <c r="T150" i="21"/>
  <c r="X97" i="21"/>
  <c r="Q188" i="21"/>
  <c r="Q36" i="21"/>
  <c r="P91" i="21"/>
  <c r="T176" i="21"/>
  <c r="M83" i="21"/>
  <c r="M70" i="21"/>
  <c r="AX23" i="2"/>
  <c r="T141" i="21"/>
  <c r="M190" i="21"/>
  <c r="P52" i="21"/>
  <c r="Q193" i="21"/>
  <c r="Y217" i="21"/>
  <c r="L199" i="21"/>
  <c r="AW67" i="2"/>
  <c r="U155" i="21"/>
  <c r="AX41" i="2"/>
  <c r="I38" i="62"/>
  <c r="T82" i="21"/>
  <c r="P44" i="21"/>
  <c r="X99" i="21"/>
  <c r="L80" i="21"/>
  <c r="P181" i="21"/>
  <c r="Q158" i="21"/>
  <c r="P207" i="21"/>
  <c r="U56" i="21"/>
  <c r="L186" i="21"/>
  <c r="T217" i="21"/>
  <c r="AW29" i="2"/>
  <c r="U26" i="21"/>
  <c r="Q191" i="21"/>
  <c r="P196" i="21"/>
  <c r="M109" i="21"/>
  <c r="P103" i="21"/>
  <c r="AX67" i="2"/>
  <c r="T214" i="21"/>
  <c r="Y65" i="21"/>
  <c r="AU63" i="2"/>
  <c r="H515" i="21"/>
  <c r="P206" i="21"/>
  <c r="Y201" i="21"/>
  <c r="Y158" i="21"/>
  <c r="M34" i="21"/>
  <c r="AX51" i="2"/>
  <c r="Y74" i="21"/>
  <c r="X55" i="21"/>
  <c r="U67" i="21"/>
  <c r="Y136" i="21"/>
  <c r="Y184" i="21"/>
  <c r="L120" i="21"/>
  <c r="U142" i="21"/>
  <c r="P193" i="21"/>
  <c r="M197" i="21"/>
  <c r="T97" i="21"/>
  <c r="Q118" i="21"/>
  <c r="M114" i="21"/>
  <c r="U206" i="21"/>
  <c r="L114" i="21"/>
  <c r="T40" i="21"/>
  <c r="M118" i="21"/>
  <c r="T84" i="21"/>
  <c r="T190" i="21"/>
  <c r="X159" i="21"/>
  <c r="U118" i="21"/>
  <c r="AX33" i="2"/>
  <c r="AU49" i="2"/>
  <c r="Y75" i="21"/>
  <c r="U38" i="21"/>
  <c r="M77" i="21"/>
  <c r="L36" i="21"/>
  <c r="Y43" i="21"/>
  <c r="L179" i="21"/>
  <c r="T44" i="21"/>
  <c r="T47" i="21"/>
  <c r="L116" i="21"/>
  <c r="T159" i="21"/>
  <c r="X95" i="21"/>
  <c r="X177" i="21"/>
  <c r="Y39" i="21"/>
  <c r="M71" i="21"/>
  <c r="M219" i="21"/>
  <c r="X223" i="21"/>
  <c r="U54" i="21"/>
  <c r="T212" i="21"/>
  <c r="M104" i="21"/>
  <c r="P177" i="21"/>
  <c r="M63" i="21"/>
  <c r="T139" i="21"/>
  <c r="X127" i="21"/>
  <c r="P126" i="21"/>
  <c r="Y138" i="21"/>
  <c r="Y44" i="21"/>
  <c r="L136" i="21"/>
  <c r="T61" i="21"/>
  <c r="T155" i="21"/>
  <c r="Y155" i="21"/>
  <c r="M131" i="21"/>
  <c r="Y163" i="21"/>
  <c r="AW69" i="2"/>
  <c r="M40" i="21"/>
  <c r="X148" i="21"/>
  <c r="L125" i="21"/>
  <c r="X91" i="21"/>
  <c r="P35" i="21"/>
  <c r="L223" i="21"/>
  <c r="Q144" i="21"/>
  <c r="M54" i="21"/>
  <c r="Q141" i="21"/>
  <c r="L117" i="21"/>
  <c r="H117" i="21" s="1"/>
  <c r="AV36" i="2"/>
  <c r="U111" i="21"/>
  <c r="L111" i="21"/>
  <c r="T189" i="21"/>
  <c r="X156" i="21"/>
  <c r="X224" i="21"/>
  <c r="Q110" i="21"/>
  <c r="L59" i="21"/>
  <c r="L222" i="21"/>
  <c r="X158" i="21"/>
  <c r="X72" i="21"/>
  <c r="AX60" i="2"/>
  <c r="Y73" i="21"/>
  <c r="P115" i="21"/>
  <c r="Y40" i="21"/>
  <c r="U217" i="21"/>
  <c r="Q218" i="21"/>
  <c r="T198" i="21"/>
  <c r="T62" i="21"/>
  <c r="X118" i="21"/>
  <c r="Y27" i="21"/>
  <c r="Y223" i="21"/>
  <c r="U101" i="21"/>
  <c r="M137" i="21"/>
  <c r="AV66" i="2"/>
  <c r="Q67" i="21"/>
  <c r="T46" i="21"/>
  <c r="Q192" i="21"/>
  <c r="Y171" i="21"/>
  <c r="L180" i="21"/>
  <c r="M166" i="21"/>
  <c r="L65" i="21"/>
  <c r="L151" i="21"/>
  <c r="T102" i="21"/>
  <c r="U32" i="21"/>
  <c r="U188" i="21"/>
  <c r="I188" i="21" s="1"/>
  <c r="L101" i="21"/>
  <c r="L124" i="21"/>
  <c r="U76" i="21"/>
  <c r="AX34" i="2"/>
  <c r="Y58" i="21"/>
  <c r="X48" i="21"/>
  <c r="AU35" i="2"/>
  <c r="H487" i="21"/>
  <c r="U94" i="21"/>
  <c r="P205" i="21"/>
  <c r="L70" i="21"/>
  <c r="AW54" i="2"/>
  <c r="U55" i="21"/>
  <c r="X29" i="21"/>
  <c r="Q135" i="21"/>
  <c r="AV19" i="2"/>
  <c r="T174" i="21"/>
  <c r="U107" i="21"/>
  <c r="M56" i="21"/>
  <c r="AV45" i="2"/>
  <c r="T215" i="21"/>
  <c r="Q106" i="21"/>
  <c r="Q186" i="21"/>
  <c r="Y101" i="21"/>
  <c r="Q134" i="21"/>
  <c r="AX48" i="2"/>
  <c r="U85" i="21"/>
  <c r="Y96" i="21"/>
  <c r="P169" i="21"/>
  <c r="L163" i="21"/>
  <c r="U105" i="21"/>
  <c r="L214" i="21"/>
  <c r="Y161" i="21"/>
  <c r="H472" i="21"/>
  <c r="AU20" i="2"/>
  <c r="Q114" i="21"/>
  <c r="I114" i="21" s="1"/>
  <c r="U136" i="21"/>
  <c r="Y125" i="21"/>
  <c r="U77" i="21"/>
  <c r="X186" i="21"/>
  <c r="L68" i="21"/>
  <c r="U124" i="21"/>
  <c r="AW30" i="2"/>
  <c r="X64" i="21"/>
  <c r="Y146" i="21"/>
  <c r="P194" i="21"/>
  <c r="P143" i="21"/>
  <c r="X191" i="21"/>
  <c r="M205" i="21"/>
  <c r="L145" i="21"/>
  <c r="G73" i="62"/>
  <c r="AV75" i="2"/>
  <c r="L218" i="21"/>
  <c r="Y104" i="21"/>
  <c r="M221" i="21"/>
  <c r="X75" i="21"/>
  <c r="M168" i="21"/>
  <c r="AX20" i="2"/>
  <c r="L178" i="21"/>
  <c r="P70" i="21"/>
  <c r="T94" i="21"/>
  <c r="U161" i="21"/>
  <c r="AW32" i="2"/>
  <c r="L78" i="21"/>
  <c r="L177" i="21"/>
  <c r="H177" i="21" s="1"/>
  <c r="L85" i="21"/>
  <c r="Y203" i="21"/>
  <c r="L181" i="21"/>
  <c r="U174" i="21"/>
  <c r="X129" i="21"/>
  <c r="T151" i="21"/>
  <c r="U123" i="21"/>
  <c r="Y121" i="21"/>
  <c r="P136" i="21"/>
  <c r="P43" i="21"/>
  <c r="L47" i="21"/>
  <c r="H490" i="21"/>
  <c r="AU38" i="2"/>
  <c r="P210" i="21"/>
  <c r="T112" i="21"/>
  <c r="T118" i="21"/>
  <c r="M124" i="21"/>
  <c r="P170" i="21"/>
  <c r="Q205" i="21"/>
  <c r="I205" i="21" s="1"/>
  <c r="T183" i="21"/>
  <c r="L137" i="21"/>
  <c r="L48" i="21"/>
  <c r="L98" i="21"/>
  <c r="L207" i="21"/>
  <c r="Q73" i="21"/>
  <c r="T110" i="21"/>
  <c r="T101" i="21"/>
  <c r="Q200" i="21"/>
  <c r="X108" i="21"/>
  <c r="I12" i="62"/>
  <c r="AX15" i="2"/>
  <c r="L44" i="21"/>
  <c r="X40" i="21"/>
  <c r="AX10" i="2"/>
  <c r="T197" i="21"/>
  <c r="U164" i="21"/>
  <c r="L153" i="21"/>
  <c r="T34" i="21"/>
  <c r="U66" i="21"/>
  <c r="T178" i="21"/>
  <c r="X59" i="21"/>
  <c r="T59" i="21"/>
  <c r="L83" i="21"/>
  <c r="L56" i="21"/>
  <c r="P171" i="21"/>
  <c r="M130" i="21"/>
  <c r="P138" i="21"/>
  <c r="P58" i="21"/>
  <c r="M72" i="21"/>
  <c r="U74" i="21"/>
  <c r="AX21" i="2"/>
  <c r="Y148" i="21"/>
  <c r="X98" i="21"/>
  <c r="U202" i="21"/>
  <c r="U48" i="21"/>
  <c r="Y204" i="21"/>
  <c r="AV49" i="2"/>
  <c r="A26" i="47"/>
  <c r="AU12" i="2"/>
  <c r="H464" i="21"/>
  <c r="M94" i="21"/>
  <c r="T200" i="21"/>
  <c r="U154" i="21"/>
  <c r="M123" i="21"/>
  <c r="L176" i="21"/>
  <c r="L74" i="21"/>
  <c r="Q97" i="21"/>
  <c r="T108" i="21"/>
  <c r="X35" i="21"/>
  <c r="AU39" i="2"/>
  <c r="F36" i="62"/>
  <c r="M151" i="21"/>
  <c r="M115" i="21"/>
  <c r="Y102" i="21"/>
  <c r="U210" i="21"/>
  <c r="Q133" i="21"/>
  <c r="L196" i="21"/>
  <c r="Y147" i="21"/>
  <c r="P218" i="21"/>
  <c r="Q187" i="21"/>
  <c r="AX62" i="2"/>
  <c r="Y92" i="21"/>
  <c r="U81" i="21"/>
  <c r="T81" i="21"/>
  <c r="T172" i="21"/>
  <c r="T54" i="21"/>
  <c r="T201" i="21"/>
  <c r="U127" i="21"/>
  <c r="AV46" i="2"/>
  <c r="T48" i="21"/>
  <c r="T78" i="21"/>
  <c r="H463" i="21"/>
  <c r="AU11" i="2"/>
  <c r="Q88" i="21"/>
  <c r="G5" i="62"/>
  <c r="AV8" i="2"/>
  <c r="X183" i="21"/>
  <c r="AW42" i="2"/>
  <c r="H39" i="62"/>
  <c r="AW60" i="2"/>
  <c r="P157" i="21"/>
  <c r="AV57" i="2"/>
  <c r="M97" i="21"/>
  <c r="I97" i="21" s="1"/>
  <c r="Y88" i="21"/>
  <c r="Y85" i="21"/>
  <c r="AU22" i="2"/>
  <c r="H474" i="21"/>
  <c r="Y220" i="21"/>
  <c r="Q107" i="21"/>
  <c r="P123" i="21"/>
  <c r="U47" i="21"/>
  <c r="M218" i="21"/>
  <c r="P99" i="21"/>
  <c r="U153" i="21"/>
  <c r="Y160" i="21"/>
  <c r="T165" i="21"/>
  <c r="U98" i="21"/>
  <c r="AX53" i="2"/>
  <c r="L127" i="21"/>
  <c r="H127" i="21" s="1"/>
  <c r="T180" i="21"/>
  <c r="M207" i="21"/>
  <c r="X54" i="21"/>
  <c r="Q95" i="21"/>
  <c r="AV68" i="2"/>
  <c r="AV9" i="2"/>
  <c r="G6" i="62"/>
  <c r="U120" i="21"/>
  <c r="P57" i="21"/>
  <c r="U68" i="21"/>
  <c r="U117" i="21"/>
  <c r="X130" i="21"/>
  <c r="U132" i="21"/>
  <c r="U156" i="21"/>
  <c r="U205" i="21"/>
  <c r="U70" i="21"/>
  <c r="Y98" i="21"/>
  <c r="Q92" i="21"/>
  <c r="Q173" i="21"/>
  <c r="Y131" i="21"/>
  <c r="Y113" i="21"/>
  <c r="Y67" i="21"/>
  <c r="M120" i="21"/>
  <c r="Q91" i="21"/>
  <c r="L166" i="21"/>
  <c r="Q208" i="21"/>
  <c r="Y53" i="21"/>
  <c r="L42" i="21"/>
  <c r="AV54" i="2"/>
  <c r="P214" i="21"/>
  <c r="AV14" i="2"/>
  <c r="U191" i="21"/>
  <c r="L146" i="21"/>
  <c r="L40" i="21"/>
  <c r="L96" i="21"/>
  <c r="Q219" i="21"/>
  <c r="L41" i="21"/>
  <c r="T63" i="21"/>
  <c r="T56" i="21"/>
  <c r="L200" i="21"/>
  <c r="X170" i="21"/>
  <c r="L191" i="21"/>
  <c r="T70" i="21"/>
  <c r="X38" i="21"/>
  <c r="M64" i="21"/>
  <c r="T134" i="21"/>
  <c r="Q54" i="21"/>
  <c r="Q105" i="21"/>
  <c r="L51" i="21"/>
  <c r="Q143" i="21"/>
  <c r="L537" i="21"/>
  <c r="I3" i="62"/>
  <c r="AX71" i="2"/>
  <c r="P180" i="21"/>
  <c r="L55" i="21"/>
  <c r="AU44" i="2"/>
  <c r="AV28" i="2"/>
  <c r="U128" i="21"/>
  <c r="L82" i="21"/>
  <c r="X182" i="21"/>
  <c r="Q210" i="21"/>
  <c r="P183" i="21"/>
  <c r="X90" i="21"/>
  <c r="P176" i="21"/>
  <c r="Q161" i="21"/>
  <c r="AX45" i="2"/>
  <c r="M147" i="21"/>
  <c r="M210" i="21"/>
  <c r="I210" i="21" s="1"/>
  <c r="Y133" i="21"/>
  <c r="T162" i="21"/>
  <c r="M214" i="21"/>
  <c r="I214" i="21" s="1"/>
  <c r="M81" i="21"/>
  <c r="I81" i="21" s="1"/>
  <c r="G38" i="62"/>
  <c r="AV41" i="2"/>
  <c r="P107" i="21"/>
  <c r="P48" i="21"/>
  <c r="P51" i="21"/>
  <c r="X215" i="21"/>
  <c r="P53" i="21"/>
  <c r="H53" i="21" s="1"/>
  <c r="Q40" i="21"/>
  <c r="U71" i="21"/>
  <c r="L143" i="21"/>
  <c r="M43" i="21"/>
  <c r="I43" i="21" s="1"/>
  <c r="X116" i="21"/>
  <c r="L38" i="21"/>
  <c r="M144" i="21"/>
  <c r="P32" i="21"/>
  <c r="G75" i="62" s="1"/>
  <c r="X140" i="21"/>
  <c r="T204" i="21"/>
  <c r="L158" i="21"/>
  <c r="Q124" i="21"/>
  <c r="L81" i="21"/>
  <c r="X208" i="21"/>
  <c r="T125" i="21"/>
  <c r="Q90" i="21"/>
  <c r="Q32" i="21"/>
  <c r="M127" i="21"/>
  <c r="U184" i="21"/>
  <c r="M201" i="21"/>
  <c r="AU43" i="2"/>
  <c r="L202" i="21"/>
  <c r="Y208" i="21"/>
  <c r="Y55" i="21"/>
  <c r="U52" i="21"/>
  <c r="T135" i="21"/>
  <c r="T68" i="21"/>
  <c r="X212" i="21"/>
  <c r="Y106" i="21"/>
  <c r="U40" i="21"/>
  <c r="T188" i="21"/>
  <c r="M57" i="21"/>
  <c r="X169" i="21"/>
  <c r="P189" i="21"/>
  <c r="X73" i="21"/>
  <c r="M182" i="21"/>
  <c r="X101" i="21"/>
  <c r="AW57" i="2"/>
  <c r="Y144" i="21"/>
  <c r="Y222" i="21"/>
  <c r="U138" i="21"/>
  <c r="U96" i="21"/>
  <c r="AW22" i="2"/>
  <c r="X197" i="21"/>
  <c r="U36" i="21"/>
  <c r="X187" i="21"/>
  <c r="P42" i="21"/>
  <c r="Y219" i="21"/>
  <c r="U225" i="21"/>
  <c r="M113" i="21"/>
  <c r="P179" i="21"/>
  <c r="U169" i="21"/>
  <c r="U148" i="21"/>
  <c r="L54" i="21"/>
  <c r="U167" i="21"/>
  <c r="AW25" i="2"/>
  <c r="AV25" i="2"/>
  <c r="U175" i="21"/>
  <c r="AX31" i="2"/>
  <c r="T160" i="21"/>
  <c r="P60" i="21"/>
  <c r="L165" i="21"/>
  <c r="H73" i="62"/>
  <c r="AW75" i="2"/>
  <c r="P146" i="21"/>
  <c r="M225" i="21"/>
  <c r="AV31" i="2"/>
  <c r="P105" i="21"/>
  <c r="Q42" i="21"/>
  <c r="Q137" i="21"/>
  <c r="Y153" i="21"/>
  <c r="Y145" i="21"/>
  <c r="X143" i="21"/>
  <c r="M29" i="21"/>
  <c r="Y42" i="21"/>
  <c r="M41" i="21"/>
  <c r="L173" i="21"/>
  <c r="L72" i="21"/>
  <c r="AX28" i="2"/>
  <c r="F73" i="62"/>
  <c r="AU75" i="2"/>
  <c r="M53" i="21"/>
  <c r="AW59" i="2"/>
  <c r="X131" i="21"/>
  <c r="M142" i="21"/>
  <c r="P224" i="21"/>
  <c r="Q84" i="21"/>
  <c r="Y137" i="21"/>
  <c r="AU24" i="2"/>
  <c r="H476" i="21"/>
  <c r="Y143" i="21"/>
  <c r="L157" i="21"/>
  <c r="P114" i="21"/>
  <c r="BB13" i="2"/>
  <c r="Q58" i="21"/>
  <c r="L169" i="21"/>
  <c r="X94" i="21"/>
  <c r="M116" i="21"/>
  <c r="M58" i="21"/>
  <c r="I58" i="21" s="1"/>
  <c r="U110" i="21"/>
  <c r="X168" i="21"/>
  <c r="P59" i="21"/>
  <c r="T187" i="21"/>
  <c r="H512" i="21"/>
  <c r="AU60" i="2"/>
  <c r="Q57" i="21"/>
  <c r="AW31" i="2"/>
  <c r="L144" i="21"/>
  <c r="L215" i="21"/>
  <c r="Q27" i="21"/>
  <c r="Q112" i="21"/>
  <c r="L107" i="21"/>
  <c r="U84" i="21"/>
  <c r="L152" i="21"/>
  <c r="P86" i="21"/>
  <c r="U176" i="21"/>
  <c r="AX8" i="2"/>
  <c r="I5" i="62"/>
  <c r="M160" i="21"/>
  <c r="T41" i="21"/>
  <c r="M89" i="21"/>
  <c r="I89" i="21" s="1"/>
  <c r="AW33" i="2"/>
  <c r="T208" i="21"/>
  <c r="L168" i="21"/>
  <c r="Y78" i="21"/>
  <c r="Y110" i="21"/>
  <c r="T221" i="21"/>
  <c r="P116" i="21"/>
  <c r="X151" i="21"/>
  <c r="X155" i="21"/>
  <c r="Q48" i="21"/>
  <c r="L139" i="21"/>
  <c r="Q181" i="21"/>
  <c r="U179" i="21"/>
  <c r="Y198" i="21"/>
  <c r="U49" i="21"/>
  <c r="U194" i="21"/>
  <c r="T98" i="21"/>
  <c r="AU47" i="2"/>
  <c r="AX14" i="2"/>
  <c r="AU54" i="2"/>
  <c r="P167" i="21"/>
  <c r="Q78" i="21"/>
  <c r="M99" i="21"/>
  <c r="U131" i="21"/>
  <c r="I131" i="21" s="1"/>
  <c r="P221" i="21"/>
  <c r="Q149" i="21"/>
  <c r="P131" i="21"/>
  <c r="Q125" i="21"/>
  <c r="M105" i="21"/>
  <c r="U116" i="21"/>
  <c r="Q146" i="21"/>
  <c r="T161" i="21"/>
  <c r="Y45" i="21"/>
  <c r="L61" i="21"/>
  <c r="AX58" i="2"/>
  <c r="P100" i="21"/>
  <c r="X109" i="21"/>
  <c r="AV22" i="2"/>
  <c r="AU65" i="2"/>
  <c r="H517" i="21"/>
  <c r="Y108" i="21"/>
  <c r="L75" i="21"/>
  <c r="L192" i="21"/>
  <c r="M163" i="21"/>
  <c r="T36" i="21"/>
  <c r="Y211" i="21"/>
  <c r="L132" i="21"/>
  <c r="P109" i="21"/>
  <c r="P154" i="21"/>
  <c r="L216" i="21"/>
  <c r="Q33" i="21"/>
  <c r="T73" i="21"/>
  <c r="T163" i="21"/>
  <c r="L138" i="21"/>
  <c r="P160" i="21"/>
  <c r="AW9" i="2"/>
  <c r="H6" i="62"/>
  <c r="I13" i="62"/>
  <c r="AX16" i="2"/>
  <c r="AX35" i="2"/>
  <c r="Q175" i="21"/>
  <c r="H483" i="21"/>
  <c r="AU31" i="2"/>
  <c r="U109" i="21"/>
  <c r="T156" i="21"/>
  <c r="AV47" i="2"/>
  <c r="Y50" i="21"/>
  <c r="P150" i="21"/>
  <c r="T72" i="21"/>
  <c r="H72" i="21" s="1"/>
  <c r="L206" i="21"/>
  <c r="AW49" i="2"/>
  <c r="AX61" i="2"/>
  <c r="Q154" i="21"/>
  <c r="T181" i="21"/>
  <c r="L220" i="21"/>
  <c r="L198" i="21"/>
  <c r="L86" i="21"/>
  <c r="Y57" i="21"/>
  <c r="AU45" i="2"/>
  <c r="Y166" i="21"/>
  <c r="M167" i="21"/>
  <c r="T111" i="21"/>
  <c r="U151" i="21"/>
  <c r="X66" i="21"/>
  <c r="M38" i="21"/>
  <c r="U79" i="21"/>
  <c r="AX38" i="2"/>
  <c r="X205" i="21"/>
  <c r="AU51" i="2"/>
  <c r="U39" i="21"/>
  <c r="M92" i="21"/>
  <c r="X225" i="21"/>
  <c r="M129" i="21"/>
  <c r="Y215" i="21"/>
  <c r="P188" i="21"/>
  <c r="AW23" i="2"/>
  <c r="L189" i="21"/>
  <c r="X71" i="21"/>
  <c r="U211" i="21"/>
  <c r="T49" i="21"/>
  <c r="H49" i="21" s="1"/>
  <c r="P198" i="21"/>
  <c r="M68" i="21"/>
  <c r="I68" i="21" s="1"/>
  <c r="Y209" i="21"/>
  <c r="M202" i="21"/>
  <c r="L160" i="21"/>
  <c r="T142" i="21"/>
  <c r="U207" i="21"/>
  <c r="Y93" i="21"/>
  <c r="Q96" i="21"/>
  <c r="U190" i="21"/>
  <c r="P47" i="21"/>
  <c r="X84" i="21"/>
  <c r="H84" i="21" s="1"/>
  <c r="Q164" i="21"/>
  <c r="L134" i="21"/>
  <c r="X166" i="21"/>
  <c r="X57" i="21"/>
  <c r="L100" i="21"/>
  <c r="P78" i="21"/>
  <c r="Q51" i="21"/>
  <c r="P191" i="21"/>
  <c r="H191" i="21" s="1"/>
  <c r="U172" i="21"/>
  <c r="T166" i="21"/>
  <c r="T113" i="21"/>
  <c r="T143" i="21"/>
  <c r="H143" i="21" s="1"/>
  <c r="P139" i="21"/>
  <c r="U34" i="21"/>
  <c r="AX13" i="2"/>
  <c r="U133" i="21"/>
  <c r="T153" i="21"/>
  <c r="AW45" i="2"/>
  <c r="X184" i="21"/>
  <c r="AU14" i="2"/>
  <c r="H466" i="21"/>
  <c r="Y186" i="21"/>
  <c r="Y134" i="21"/>
  <c r="T173" i="21"/>
  <c r="X49" i="21"/>
  <c r="M187" i="21"/>
  <c r="Q169" i="21"/>
  <c r="Y38" i="21"/>
  <c r="Y49" i="21"/>
  <c r="Y79" i="21"/>
  <c r="T51" i="21"/>
  <c r="AU58" i="2"/>
  <c r="L94" i="21"/>
  <c r="X202" i="21"/>
  <c r="L140" i="21"/>
  <c r="U59" i="21"/>
  <c r="H518" i="21"/>
  <c r="AU66" i="2"/>
  <c r="M74" i="21"/>
  <c r="G15" i="62"/>
  <c r="AV18" i="2"/>
  <c r="P208" i="21"/>
  <c r="Q150" i="21"/>
  <c r="T132" i="21"/>
  <c r="AV51" i="2"/>
  <c r="X137" i="21"/>
  <c r="Y207" i="21"/>
  <c r="H484" i="21"/>
  <c r="AU32" i="2"/>
  <c r="T92" i="21"/>
  <c r="U166" i="21"/>
  <c r="M203" i="21"/>
  <c r="Q64" i="21"/>
  <c r="M39" i="21"/>
  <c r="Q45" i="21"/>
  <c r="T213" i="21"/>
  <c r="M50" i="21"/>
  <c r="T52" i="21"/>
  <c r="P204" i="21"/>
  <c r="Y174" i="21"/>
  <c r="P190" i="21"/>
  <c r="P93" i="21"/>
  <c r="X74" i="21"/>
  <c r="X102" i="21"/>
  <c r="U220" i="21"/>
  <c r="Q139" i="21"/>
  <c r="T169" i="21"/>
  <c r="Q211" i="21"/>
  <c r="P216" i="21"/>
  <c r="M220" i="21"/>
  <c r="P155" i="21"/>
  <c r="H486" i="21"/>
  <c r="AU34" i="2"/>
  <c r="M91" i="21"/>
  <c r="X125" i="21"/>
  <c r="Q212" i="21"/>
  <c r="P141" i="21"/>
  <c r="Y54" i="21"/>
  <c r="T225" i="21"/>
  <c r="M195" i="21"/>
  <c r="M162" i="21"/>
  <c r="L35" i="21"/>
  <c r="L88" i="21"/>
  <c r="Q142" i="21"/>
  <c r="X51" i="21"/>
  <c r="X45" i="21"/>
  <c r="T106" i="21"/>
  <c r="U168" i="21"/>
  <c r="P165" i="21"/>
  <c r="G12" i="62"/>
  <c r="AV15" i="2"/>
  <c r="P135" i="21"/>
  <c r="Y195" i="21"/>
  <c r="X157" i="21"/>
  <c r="P148" i="21"/>
  <c r="AV35" i="2"/>
  <c r="U86" i="21"/>
  <c r="P132" i="21"/>
  <c r="Y196" i="21"/>
  <c r="AX19" i="2"/>
  <c r="X112" i="21"/>
  <c r="T65" i="21"/>
  <c r="X132" i="21"/>
  <c r="AX42" i="2"/>
  <c r="I39" i="62"/>
  <c r="P85" i="21"/>
  <c r="L63" i="21"/>
  <c r="T122" i="21"/>
  <c r="X60" i="21"/>
  <c r="X62" i="21"/>
  <c r="AV11" i="2"/>
  <c r="P144" i="21"/>
  <c r="Y176" i="21"/>
  <c r="P118" i="21"/>
  <c r="Q63" i="21"/>
  <c r="H475" i="21"/>
  <c r="AU23" i="2"/>
  <c r="P174" i="21"/>
  <c r="M138" i="21"/>
  <c r="P46" i="21"/>
  <c r="U185" i="21"/>
  <c r="X190" i="21"/>
  <c r="P56" i="21"/>
  <c r="AW47" i="2"/>
  <c r="AW55" i="2"/>
  <c r="T121" i="21"/>
  <c r="H121" i="21" s="1"/>
  <c r="U95" i="21"/>
  <c r="AV43" i="2"/>
  <c r="M82" i="21"/>
  <c r="L43" i="21"/>
  <c r="U50" i="21"/>
  <c r="H511" i="21"/>
  <c r="AU59" i="2"/>
  <c r="P104" i="21"/>
  <c r="P151" i="21"/>
  <c r="M76" i="21"/>
  <c r="M85" i="21"/>
  <c r="L50" i="21"/>
  <c r="P49" i="21"/>
  <c r="M217" i="21"/>
  <c r="I217" i="21" s="1"/>
  <c r="P219" i="21"/>
  <c r="U64" i="21"/>
  <c r="Q121" i="21"/>
  <c r="AX17" i="2"/>
  <c r="I14" i="62"/>
  <c r="Q167" i="21"/>
  <c r="X42" i="21"/>
  <c r="Q29" i="21"/>
  <c r="Q171" i="21"/>
  <c r="M112" i="21"/>
  <c r="AW48" i="2"/>
  <c r="U44" i="21"/>
  <c r="I44" i="21" s="1"/>
  <c r="Y129" i="21"/>
  <c r="U135" i="21"/>
  <c r="M33" i="21"/>
  <c r="U199" i="21"/>
  <c r="T76" i="21"/>
  <c r="Y83" i="21"/>
  <c r="BD13" i="2"/>
  <c r="U183" i="21"/>
  <c r="AU25" i="2"/>
  <c r="H477" i="21"/>
  <c r="Q47" i="21"/>
  <c r="L45" i="21"/>
  <c r="H45" i="21" s="1"/>
  <c r="M78" i="21"/>
  <c r="X180" i="21"/>
  <c r="AX24" i="2"/>
  <c r="Y115" i="21"/>
  <c r="Y151" i="21"/>
  <c r="AV71" i="2"/>
  <c r="G3" i="62"/>
  <c r="I537" i="21"/>
  <c r="M537" i="21" s="1"/>
  <c r="P159" i="21"/>
  <c r="Q157" i="21"/>
  <c r="M110" i="21"/>
  <c r="I110" i="21" s="1"/>
  <c r="L57" i="21"/>
  <c r="H57" i="21" s="1"/>
  <c r="X69" i="21"/>
  <c r="Y167" i="21"/>
  <c r="AX64" i="2"/>
  <c r="AW34" i="2"/>
  <c r="Y156" i="21"/>
  <c r="M75" i="21"/>
  <c r="Y127" i="21"/>
  <c r="L175" i="21"/>
  <c r="H175" i="21" s="1"/>
  <c r="X63" i="21"/>
  <c r="AX25" i="2"/>
  <c r="T83" i="21"/>
  <c r="X145" i="21"/>
  <c r="P220" i="21"/>
  <c r="Y62" i="21"/>
  <c r="U221" i="21"/>
  <c r="Y107" i="21"/>
  <c r="I107" i="21" s="1"/>
  <c r="U88" i="21"/>
  <c r="T175" i="21"/>
  <c r="M98" i="21"/>
  <c r="I98" i="21" s="1"/>
  <c r="L211" i="21"/>
  <c r="P80" i="21"/>
  <c r="M69" i="21"/>
  <c r="AW50" i="2"/>
  <c r="U92" i="21"/>
  <c r="M65" i="21"/>
  <c r="M135" i="21"/>
  <c r="I135" i="21" s="1"/>
  <c r="T192" i="21"/>
  <c r="L123" i="21"/>
  <c r="H123" i="21" s="1"/>
  <c r="U204" i="21"/>
  <c r="Q128" i="21"/>
  <c r="Q102" i="21"/>
  <c r="X173" i="21"/>
  <c r="AW61" i="2"/>
  <c r="M198" i="21"/>
  <c r="L172" i="21"/>
  <c r="T194" i="21"/>
  <c r="H194" i="21" s="1"/>
  <c r="X36" i="21"/>
  <c r="AX57" i="2"/>
  <c r="P130" i="21"/>
  <c r="P140" i="21"/>
  <c r="Q55" i="21"/>
  <c r="AW53" i="2"/>
  <c r="AV55" i="2"/>
  <c r="P161" i="21"/>
  <c r="P122" i="21"/>
  <c r="X113" i="21"/>
  <c r="U106" i="21"/>
  <c r="M161" i="21"/>
  <c r="I161" i="21" s="1"/>
  <c r="Q207" i="21"/>
  <c r="X146" i="21"/>
  <c r="L109" i="21"/>
  <c r="Q126" i="21"/>
  <c r="Q166" i="21"/>
  <c r="P129" i="21"/>
  <c r="H514" i="21"/>
  <c r="AU62" i="2"/>
  <c r="Q38" i="21"/>
  <c r="L209" i="21"/>
  <c r="AU52" i="2"/>
  <c r="H12" i="62"/>
  <c r="AW15" i="2"/>
  <c r="AW68" i="2"/>
  <c r="X179" i="21"/>
  <c r="T158" i="21"/>
  <c r="Q109" i="21"/>
  <c r="L190" i="21"/>
  <c r="X56" i="21"/>
  <c r="Y130" i="21"/>
  <c r="AW41" i="2"/>
  <c r="H38" i="62"/>
  <c r="T116" i="21"/>
  <c r="Q170" i="21"/>
  <c r="X83" i="21"/>
  <c r="M143" i="21"/>
  <c r="X147" i="21"/>
  <c r="AX47" i="2"/>
  <c r="M224" i="21"/>
  <c r="I224" i="21" s="1"/>
  <c r="Q99" i="21"/>
  <c r="M67" i="21"/>
  <c r="Y124" i="21"/>
  <c r="I124" i="21" s="1"/>
  <c r="Q101" i="21"/>
  <c r="U35" i="21"/>
  <c r="Q221" i="21"/>
  <c r="L29" i="21"/>
  <c r="H29" i="21" s="1"/>
  <c r="X198" i="21"/>
  <c r="Y123" i="21"/>
  <c r="X219" i="21"/>
  <c r="X181" i="21"/>
  <c r="H181" i="21" s="1"/>
  <c r="L108" i="21"/>
  <c r="H108" i="21" s="1"/>
  <c r="L225" i="21"/>
  <c r="L87" i="21"/>
  <c r="U60" i="21"/>
  <c r="Q222" i="21"/>
  <c r="H468" i="21"/>
  <c r="F13" i="62"/>
  <c r="AU16" i="2"/>
  <c r="M132" i="21"/>
  <c r="U143" i="21"/>
  <c r="I143" i="21" s="1"/>
  <c r="P185" i="21"/>
  <c r="Q145" i="21"/>
  <c r="P96" i="21"/>
  <c r="L66" i="21"/>
  <c r="Y206" i="21"/>
  <c r="U160" i="21"/>
  <c r="U102" i="21"/>
  <c r="Y28" i="21"/>
  <c r="U65" i="21"/>
  <c r="P50" i="21"/>
  <c r="H50" i="21" s="1"/>
  <c r="Y182" i="21"/>
  <c r="P112" i="21"/>
  <c r="P124" i="21"/>
  <c r="T203" i="21"/>
  <c r="X32" i="21"/>
  <c r="AX77" i="2" s="1"/>
  <c r="A24" i="47"/>
  <c r="U137" i="21"/>
  <c r="Y37" i="21"/>
  <c r="U219" i="21"/>
  <c r="L115" i="21"/>
  <c r="Q176" i="21"/>
  <c r="AV33" i="2"/>
  <c r="X138" i="21"/>
  <c r="P34" i="21"/>
  <c r="X114" i="21"/>
  <c r="M100" i="21"/>
  <c r="P182" i="21"/>
  <c r="H37" i="62"/>
  <c r="AW40" i="2"/>
  <c r="U45" i="21"/>
  <c r="I45" i="21" s="1"/>
  <c r="L204" i="21"/>
  <c r="M184" i="21"/>
  <c r="U72" i="21"/>
  <c r="M119" i="21"/>
  <c r="I119" i="21" s="1"/>
  <c r="T87" i="21"/>
  <c r="Y150" i="21"/>
  <c r="Q52" i="21"/>
  <c r="Q168" i="21"/>
  <c r="I168" i="21" s="1"/>
  <c r="Y122" i="21"/>
  <c r="Q87" i="21"/>
  <c r="Y72" i="21"/>
  <c r="I72" i="21" s="1"/>
  <c r="L77" i="21"/>
  <c r="H77" i="21" s="1"/>
  <c r="M174" i="21"/>
  <c r="X193" i="21"/>
  <c r="AV53" i="2"/>
  <c r="P92" i="21"/>
  <c r="H92" i="21" s="1"/>
  <c r="X128" i="21"/>
  <c r="M150" i="21"/>
  <c r="I150" i="21" s="1"/>
  <c r="X58" i="21"/>
  <c r="AX30" i="2"/>
  <c r="T216" i="21"/>
  <c r="L182" i="21"/>
  <c r="T149" i="21"/>
  <c r="AV32" i="2"/>
  <c r="AW10" i="2"/>
  <c r="T152" i="21"/>
  <c r="L103" i="21"/>
  <c r="T147" i="21"/>
  <c r="M93" i="21"/>
  <c r="Q61" i="21"/>
  <c r="Y175" i="21"/>
  <c r="Y142" i="21"/>
  <c r="X134" i="21"/>
  <c r="X89" i="21"/>
  <c r="X200" i="21"/>
  <c r="T38" i="21"/>
  <c r="L193" i="21"/>
  <c r="M122" i="21"/>
  <c r="AX49" i="2"/>
  <c r="AW64" i="2"/>
  <c r="P61" i="21"/>
  <c r="H61" i="21" s="1"/>
  <c r="Q41" i="21"/>
  <c r="L171" i="21"/>
  <c r="L203" i="21"/>
  <c r="H203" i="21" s="1"/>
  <c r="Q178" i="21"/>
  <c r="Y152" i="21"/>
  <c r="G14" i="62"/>
  <c r="AV17" i="2"/>
  <c r="T109" i="21"/>
  <c r="M49" i="21"/>
  <c r="I49" i="21" s="1"/>
  <c r="X207" i="21"/>
  <c r="U181" i="21"/>
  <c r="L112" i="21"/>
  <c r="Q209" i="21"/>
  <c r="P184" i="21"/>
  <c r="X201" i="21"/>
  <c r="Q189" i="21"/>
  <c r="P200" i="21"/>
  <c r="Y120" i="21"/>
  <c r="T105" i="21"/>
  <c r="H105" i="21" s="1"/>
  <c r="I36" i="62"/>
  <c r="AX39" i="2"/>
  <c r="X93" i="21"/>
  <c r="AX43" i="2"/>
  <c r="M146" i="21"/>
  <c r="AX65" i="2"/>
  <c r="Q44" i="21"/>
  <c r="U82" i="21"/>
  <c r="Q203" i="21"/>
  <c r="Q71" i="21"/>
  <c r="L106" i="21"/>
  <c r="M84" i="21"/>
  <c r="I84" i="21" s="1"/>
  <c r="Q194" i="21"/>
  <c r="BF13" i="2"/>
  <c r="P164" i="21"/>
  <c r="H469" i="21"/>
  <c r="F14" i="62"/>
  <c r="AU17" i="2"/>
  <c r="X192" i="21"/>
  <c r="X86" i="21"/>
  <c r="X124" i="21"/>
  <c r="P97" i="21"/>
  <c r="Q94" i="21"/>
  <c r="T43" i="21"/>
  <c r="H43" i="21" s="1"/>
  <c r="U125" i="21"/>
  <c r="AU48" i="2"/>
  <c r="X126" i="21"/>
  <c r="Q76" i="21"/>
  <c r="U149" i="21"/>
  <c r="X139" i="21"/>
  <c r="P54" i="21"/>
  <c r="M180" i="21"/>
  <c r="M103" i="21"/>
  <c r="AX46" i="2"/>
  <c r="Q199" i="21"/>
  <c r="Q108" i="21"/>
  <c r="U112" i="21"/>
  <c r="M157" i="21"/>
  <c r="I157" i="21" s="1"/>
  <c r="Y199" i="21"/>
  <c r="U91" i="21"/>
  <c r="M88" i="21"/>
  <c r="I88" i="21" s="1"/>
  <c r="T55" i="21"/>
  <c r="Q66" i="21"/>
  <c r="T66" i="21"/>
  <c r="Q104" i="21"/>
  <c r="M47" i="21"/>
  <c r="M222" i="21"/>
  <c r="I222" i="21" s="1"/>
  <c r="Q50" i="21"/>
  <c r="I50" i="21" s="1"/>
  <c r="M191" i="21"/>
  <c r="P213" i="21"/>
  <c r="X211" i="21"/>
  <c r="X165" i="21"/>
  <c r="H165" i="21" s="1"/>
  <c r="X104" i="21"/>
  <c r="P55" i="21"/>
  <c r="H55" i="21" s="1"/>
  <c r="T186" i="21"/>
  <c r="AV10" i="2"/>
  <c r="AV59" i="2"/>
  <c r="L104" i="21"/>
  <c r="Y41" i="21"/>
  <c r="T164" i="21"/>
  <c r="AX69" i="2"/>
  <c r="AW13" i="2"/>
  <c r="Q37" i="21"/>
  <c r="Q147" i="21"/>
  <c r="AU9" i="2"/>
  <c r="F6" i="62"/>
  <c r="H461" i="21"/>
  <c r="Q225" i="21"/>
  <c r="I225" i="21" s="1"/>
  <c r="Q132" i="21"/>
  <c r="AU30" i="2"/>
  <c r="H482" i="21"/>
  <c r="Q180" i="21"/>
  <c r="AW62" i="2"/>
  <c r="Q115" i="21"/>
  <c r="Y90" i="21"/>
  <c r="X81" i="21"/>
  <c r="AU18" i="2"/>
  <c r="F15" i="62"/>
  <c r="H470" i="21"/>
  <c r="Q198" i="21"/>
  <c r="T223" i="21"/>
  <c r="P173" i="21"/>
  <c r="Q136" i="21"/>
  <c r="X115" i="21"/>
  <c r="M111" i="21"/>
  <c r="M60" i="21"/>
  <c r="P95" i="21"/>
  <c r="Y177" i="21"/>
  <c r="Y200" i="21"/>
  <c r="AV56" i="2"/>
  <c r="L89" i="21"/>
  <c r="U170" i="21"/>
  <c r="X164" i="21"/>
  <c r="M159" i="21"/>
  <c r="I159" i="21" s="1"/>
  <c r="X78" i="21"/>
  <c r="X68" i="21"/>
  <c r="L164" i="21"/>
  <c r="M165" i="21"/>
  <c r="Y179" i="21"/>
  <c r="M101" i="21"/>
  <c r="L73" i="21"/>
  <c r="H467" i="21"/>
  <c r="AU15" i="2"/>
  <c r="F12" i="62"/>
  <c r="AW56" i="2"/>
  <c r="Q172" i="21"/>
  <c r="X110" i="21"/>
  <c r="AU28" i="2"/>
  <c r="H480" i="21"/>
  <c r="Y213" i="21"/>
  <c r="U163" i="21"/>
  <c r="M211" i="21"/>
  <c r="I211" i="21" s="1"/>
  <c r="T99" i="21"/>
  <c r="M172" i="21"/>
  <c r="Q202" i="21"/>
  <c r="T185" i="21"/>
  <c r="H185" i="21" s="1"/>
  <c r="M178" i="21"/>
  <c r="AV38" i="2"/>
  <c r="M62" i="21"/>
  <c r="Y76" i="21"/>
  <c r="P199" i="21"/>
  <c r="Y94" i="21"/>
  <c r="T148" i="21"/>
  <c r="Y112" i="21"/>
  <c r="I112" i="21" s="1"/>
  <c r="M27" i="21"/>
  <c r="Y51" i="21"/>
  <c r="M59" i="21"/>
  <c r="M140" i="21"/>
  <c r="I140" i="21" s="1"/>
  <c r="Q148" i="21"/>
  <c r="AX59" i="2"/>
  <c r="AU40" i="2"/>
  <c r="F37" i="62"/>
  <c r="AW46" i="2"/>
  <c r="AX18" i="2"/>
  <c r="I15" i="62"/>
  <c r="M171" i="21"/>
  <c r="I171" i="21" s="1"/>
  <c r="U177" i="21"/>
  <c r="AW21" i="2"/>
  <c r="AU53" i="2"/>
  <c r="P195" i="21"/>
  <c r="T170" i="21"/>
  <c r="T126" i="21"/>
  <c r="M183" i="21"/>
  <c r="M117" i="21"/>
  <c r="I117" i="21" s="1"/>
  <c r="AX54" i="2"/>
  <c r="L128" i="21"/>
  <c r="H128" i="21" s="1"/>
  <c r="U209" i="21"/>
  <c r="Q28" i="21"/>
  <c r="T119" i="21"/>
  <c r="U216" i="21"/>
  <c r="X107" i="21"/>
  <c r="Q79" i="21"/>
  <c r="I79" i="21" s="1"/>
  <c r="X199" i="21"/>
  <c r="H199" i="21" s="1"/>
  <c r="X96" i="21"/>
  <c r="H96" i="21" s="1"/>
  <c r="AV60" i="2"/>
  <c r="T89" i="21"/>
  <c r="Y95" i="21"/>
  <c r="Y48" i="21"/>
  <c r="L46" i="21"/>
  <c r="P145" i="21"/>
  <c r="H145" i="21" s="1"/>
  <c r="U75" i="21"/>
  <c r="Y71" i="21"/>
  <c r="AV62" i="2"/>
  <c r="Q53" i="21"/>
  <c r="I53" i="21" s="1"/>
  <c r="U27" i="21"/>
  <c r="I27" i="21" s="1"/>
  <c r="AX63" i="2"/>
  <c r="X77" i="21"/>
  <c r="M185" i="21"/>
  <c r="I185" i="21" s="1"/>
  <c r="X222" i="21"/>
  <c r="H222" i="21" s="1"/>
  <c r="AU19" i="2"/>
  <c r="H471" i="21"/>
  <c r="T67" i="21"/>
  <c r="P178" i="21"/>
  <c r="U145" i="21"/>
  <c r="P153" i="21"/>
  <c r="H485" i="21"/>
  <c r="AU33" i="2"/>
  <c r="Y197" i="21"/>
  <c r="U90" i="21"/>
  <c r="Y118" i="21"/>
  <c r="I118" i="21" s="1"/>
  <c r="M139" i="21"/>
  <c r="AV42" i="2"/>
  <c r="G39" i="62"/>
  <c r="Q182" i="21"/>
  <c r="I182" i="21" s="1"/>
  <c r="T32" i="21"/>
  <c r="Q123" i="21"/>
  <c r="Y105" i="21"/>
  <c r="P217" i="21"/>
  <c r="U201" i="21"/>
  <c r="Y91" i="21"/>
  <c r="Y56" i="21"/>
  <c r="P215" i="21"/>
  <c r="P82" i="21"/>
  <c r="X100" i="21"/>
  <c r="P133" i="21"/>
  <c r="P106" i="21"/>
  <c r="H106" i="21" s="1"/>
  <c r="Q62" i="21"/>
  <c r="Q223" i="21"/>
  <c r="T206" i="21"/>
  <c r="P158" i="21"/>
  <c r="T88" i="21"/>
  <c r="M26" i="21"/>
  <c r="Y128" i="21"/>
  <c r="M102" i="21"/>
  <c r="I102" i="21" s="1"/>
  <c r="X185" i="21"/>
  <c r="Y141" i="21"/>
  <c r="Q26" i="21"/>
  <c r="T42" i="21"/>
  <c r="X106" i="21"/>
  <c r="AW65" i="2"/>
  <c r="Q113" i="21"/>
  <c r="T124" i="21"/>
  <c r="H124" i="21" s="1"/>
  <c r="U147" i="21"/>
  <c r="L197" i="21"/>
  <c r="U187" i="21"/>
  <c r="AX55" i="2"/>
  <c r="Y69" i="21"/>
  <c r="X47" i="21"/>
  <c r="U104" i="21"/>
  <c r="U197" i="21"/>
  <c r="Y192" i="21"/>
  <c r="Y162" i="21"/>
  <c r="AV50" i="2"/>
  <c r="X136" i="21"/>
  <c r="U78" i="21"/>
  <c r="AW14" i="2"/>
  <c r="L174" i="21"/>
  <c r="H174" i="21" s="1"/>
  <c r="U165" i="21"/>
  <c r="M194" i="21"/>
  <c r="X41" i="21"/>
  <c r="P172" i="21"/>
  <c r="H172" i="21" s="1"/>
  <c r="T193" i="21"/>
  <c r="H193" i="21" s="1"/>
  <c r="M175" i="21"/>
  <c r="X171" i="21"/>
  <c r="L150" i="21"/>
  <c r="Q103" i="21"/>
  <c r="AX29" i="2"/>
  <c r="AV21" i="2"/>
  <c r="T211" i="21"/>
  <c r="AW11" i="2"/>
  <c r="M176" i="21"/>
  <c r="P187" i="21"/>
  <c r="Y189" i="21"/>
  <c r="Q85" i="21"/>
  <c r="I85" i="21" s="1"/>
  <c r="AW12" i="2"/>
  <c r="Q196" i="21"/>
  <c r="Y111" i="21"/>
  <c r="T95" i="21"/>
  <c r="Q69" i="21"/>
  <c r="X176" i="21"/>
  <c r="L64" i="21"/>
  <c r="P147" i="21"/>
  <c r="H147" i="21" s="1"/>
  <c r="P134" i="21"/>
  <c r="L71" i="21"/>
  <c r="P66" i="21"/>
  <c r="P152" i="21"/>
  <c r="AW18" i="2"/>
  <c r="H15" i="62"/>
  <c r="AV69" i="2"/>
  <c r="M46" i="21"/>
  <c r="I46" i="21" s="1"/>
  <c r="Y66" i="21"/>
  <c r="X52" i="21"/>
  <c r="P94" i="21"/>
  <c r="M155" i="21"/>
  <c r="I155" i="21" s="1"/>
  <c r="X120" i="21"/>
  <c r="U192" i="21"/>
  <c r="Q206" i="21"/>
  <c r="AU57" i="2"/>
  <c r="U134" i="21"/>
  <c r="M196" i="21"/>
  <c r="P87" i="21"/>
  <c r="M87" i="21"/>
  <c r="I87" i="21" s="1"/>
  <c r="U119" i="21"/>
  <c r="AU21" i="2"/>
  <c r="H473" i="21"/>
  <c r="X160" i="21"/>
  <c r="H160" i="21" s="1"/>
  <c r="AX56" i="2"/>
  <c r="Q162" i="21"/>
  <c r="I162" i="21" s="1"/>
  <c r="Q185" i="21"/>
  <c r="M36" i="21"/>
  <c r="I36" i="21" s="1"/>
  <c r="U152" i="21"/>
  <c r="P142" i="21"/>
  <c r="AV24" i="2"/>
  <c r="Q174" i="21"/>
  <c r="I174" i="21" s="1"/>
  <c r="X141" i="21"/>
  <c r="P102" i="21"/>
  <c r="T224" i="21"/>
  <c r="X85" i="21"/>
  <c r="H85" i="21" s="1"/>
  <c r="U93" i="21"/>
  <c r="U140" i="21"/>
  <c r="AV64" i="2"/>
  <c r="U158" i="21"/>
  <c r="I158" i="21" s="1"/>
  <c r="U100" i="21"/>
  <c r="X65" i="21"/>
  <c r="AU46" i="2"/>
  <c r="P81" i="21"/>
  <c r="H81" i="21" s="1"/>
  <c r="AX12" i="2"/>
  <c r="L110" i="21"/>
  <c r="Q77" i="21"/>
  <c r="P36" i="21"/>
  <c r="H36" i="21" s="1"/>
  <c r="Y100" i="21"/>
  <c r="Q82" i="21"/>
  <c r="Y47" i="21"/>
  <c r="T114" i="21"/>
  <c r="Y70" i="21"/>
  <c r="X88" i="21"/>
  <c r="H88" i="21" s="1"/>
  <c r="P168" i="21"/>
  <c r="AW24" i="2"/>
  <c r="X80" i="21"/>
  <c r="Q197" i="21"/>
  <c r="Y34" i="21"/>
  <c r="P156" i="21"/>
  <c r="H156" i="21" s="1"/>
  <c r="M212" i="21"/>
  <c r="X161" i="21"/>
  <c r="AW19" i="2"/>
  <c r="AV48" i="2"/>
  <c r="P76" i="21"/>
  <c r="Y180" i="21"/>
  <c r="P89" i="21"/>
  <c r="X217" i="21"/>
  <c r="AX9" i="2"/>
  <c r="I6" i="62"/>
  <c r="X178" i="21"/>
  <c r="T35" i="21"/>
  <c r="H35" i="21" s="1"/>
  <c r="H104" i="21"/>
  <c r="I172" i="21"/>
  <c r="H134" i="21"/>
  <c r="I101" i="21"/>
  <c r="I187" i="21"/>
  <c r="I209" i="21"/>
  <c r="I78" i="21"/>
  <c r="I221" i="21"/>
  <c r="I151" i="21"/>
  <c r="H196" i="21"/>
  <c r="H153" i="21"/>
  <c r="H170" i="21"/>
  <c r="H107" i="21"/>
  <c r="I26" i="21"/>
  <c r="I148" i="21"/>
  <c r="H202" i="21"/>
  <c r="I67" i="21"/>
  <c r="I206" i="21"/>
  <c r="I141" i="21"/>
  <c r="I54" i="21"/>
  <c r="H179" i="21"/>
  <c r="H162" i="21"/>
  <c r="I90" i="21"/>
  <c r="H120" i="21"/>
  <c r="I83" i="21"/>
  <c r="I204" i="21"/>
  <c r="I216" i="21"/>
  <c r="H206" i="21"/>
  <c r="I186" i="21"/>
  <c r="H125" i="21"/>
  <c r="I39" i="21"/>
  <c r="H154" i="21"/>
  <c r="H74" i="21"/>
  <c r="H76" i="21"/>
  <c r="H129" i="21"/>
  <c r="I212" i="21"/>
  <c r="H34" i="21"/>
  <c r="H139" i="21"/>
  <c r="H82" i="21"/>
  <c r="H178" i="21"/>
  <c r="I203" i="21"/>
  <c r="I94" i="21"/>
  <c r="H62" i="21"/>
  <c r="H97" i="21"/>
  <c r="H63" i="21"/>
  <c r="H126" i="21"/>
  <c r="I71" i="21"/>
  <c r="I134" i="21"/>
  <c r="AV77" i="2"/>
  <c r="I207" i="21"/>
  <c r="H161" i="21"/>
  <c r="I215" i="21"/>
  <c r="H32" i="21"/>
  <c r="J559" i="21"/>
  <c r="F75" i="62"/>
  <c r="I176" i="21"/>
  <c r="I193" i="21"/>
  <c r="AA32" i="21"/>
  <c r="I75" i="62"/>
  <c r="I189" i="21"/>
  <c r="I29" i="21"/>
  <c r="AW78" i="2"/>
  <c r="H76" i="62"/>
  <c r="N38" i="36"/>
  <c r="P38" i="32"/>
  <c r="H217" i="21" l="1"/>
  <c r="H211" i="21"/>
  <c r="I183" i="21"/>
  <c r="I202" i="21"/>
  <c r="H198" i="21"/>
  <c r="H150" i="21"/>
  <c r="H109" i="21"/>
  <c r="I163" i="21"/>
  <c r="H100" i="21"/>
  <c r="H94" i="21"/>
  <c r="H146" i="21"/>
  <c r="I52" i="21"/>
  <c r="H116" i="21"/>
  <c r="H182" i="21"/>
  <c r="I105" i="21"/>
  <c r="H130" i="21"/>
  <c r="I48" i="21"/>
  <c r="H83" i="21"/>
  <c r="H197" i="21"/>
  <c r="H98" i="21"/>
  <c r="H112" i="21"/>
  <c r="H47" i="21"/>
  <c r="H70" i="21"/>
  <c r="H186" i="21"/>
  <c r="I96" i="21"/>
  <c r="H65" i="21"/>
  <c r="I137" i="21"/>
  <c r="H118" i="21"/>
  <c r="H223" i="21"/>
  <c r="H44" i="21"/>
  <c r="I197" i="21"/>
  <c r="I201" i="21"/>
  <c r="I65" i="21"/>
  <c r="H99" i="21"/>
  <c r="H119" i="21"/>
  <c r="H192" i="21"/>
  <c r="I116" i="21"/>
  <c r="I86" i="21"/>
  <c r="H131" i="21"/>
  <c r="H90" i="21"/>
  <c r="I169" i="21"/>
  <c r="I35" i="21"/>
  <c r="H91" i="21"/>
  <c r="H41" i="21"/>
  <c r="H122" i="21"/>
  <c r="I164" i="21"/>
  <c r="I223" i="21"/>
  <c r="I152" i="21"/>
  <c r="H212" i="21"/>
  <c r="I51" i="21"/>
  <c r="I62" i="21"/>
  <c r="I99" i="21"/>
  <c r="H133" i="21"/>
  <c r="H209" i="21"/>
  <c r="H149" i="21"/>
  <c r="H210" i="21"/>
  <c r="I57" i="21"/>
  <c r="I156" i="21"/>
  <c r="I75" i="21"/>
  <c r="I80" i="21"/>
  <c r="I200" i="21"/>
  <c r="I115" i="21"/>
  <c r="H201" i="21"/>
  <c r="I180" i="21"/>
  <c r="H215" i="21"/>
  <c r="H78" i="21"/>
  <c r="H136" i="21"/>
  <c r="I219" i="21"/>
  <c r="H67" i="21"/>
  <c r="I42" i="21"/>
  <c r="I133" i="21"/>
  <c r="I170" i="21"/>
  <c r="I181" i="21"/>
  <c r="H101" i="21"/>
  <c r="I109" i="21"/>
  <c r="I120" i="21"/>
  <c r="I95" i="21"/>
  <c r="H205" i="21"/>
  <c r="H103" i="21"/>
  <c r="H89" i="21"/>
  <c r="H168" i="21"/>
  <c r="I77" i="21"/>
  <c r="H224" i="21"/>
  <c r="H87" i="21"/>
  <c r="H64" i="21"/>
  <c r="H46" i="21"/>
  <c r="H148" i="21"/>
  <c r="I136" i="21"/>
  <c r="I33" i="21"/>
  <c r="I121" i="21"/>
  <c r="I138" i="21"/>
  <c r="H155" i="21"/>
  <c r="I74" i="21"/>
  <c r="H110" i="21"/>
  <c r="H102" i="21"/>
  <c r="H71" i="21"/>
  <c r="H187" i="21"/>
  <c r="I91" i="21"/>
  <c r="I123" i="21"/>
  <c r="I145" i="21"/>
  <c r="I60" i="21"/>
  <c r="I122" i="21"/>
  <c r="I184" i="21"/>
  <c r="H225" i="21"/>
  <c r="H137" i="21"/>
  <c r="H75" i="21"/>
  <c r="I70" i="21"/>
  <c r="H141" i="21"/>
  <c r="I147" i="21"/>
  <c r="I139" i="21"/>
  <c r="H73" i="21"/>
  <c r="H164" i="21"/>
  <c r="I191" i="21"/>
  <c r="I149" i="21"/>
  <c r="I125" i="21"/>
  <c r="I146" i="21"/>
  <c r="H204" i="21"/>
  <c r="H159" i="21"/>
  <c r="H189" i="21"/>
  <c r="I40" i="21"/>
  <c r="I218" i="21"/>
  <c r="H166" i="21"/>
  <c r="H37" i="21"/>
  <c r="I220" i="21"/>
  <c r="G69" i="62"/>
  <c r="AV73" i="2"/>
  <c r="H95" i="21"/>
  <c r="H171" i="21"/>
  <c r="I175" i="21"/>
  <c r="H56" i="21"/>
  <c r="H140" i="21"/>
  <c r="I92" i="21"/>
  <c r="H220" i="21"/>
  <c r="H132" i="21"/>
  <c r="H144" i="21"/>
  <c r="H169" i="21"/>
  <c r="H157" i="21"/>
  <c r="L556" i="21"/>
  <c r="L559" i="21"/>
  <c r="I130" i="21"/>
  <c r="H48" i="21"/>
  <c r="I56" i="21"/>
  <c r="I166" i="21"/>
  <c r="H111" i="21"/>
  <c r="H183" i="21"/>
  <c r="I108" i="21"/>
  <c r="AX78" i="2"/>
  <c r="I76" i="62"/>
  <c r="I66" i="21"/>
  <c r="H167" i="21"/>
  <c r="I73" i="21"/>
  <c r="H142" i="21"/>
  <c r="H39" i="21"/>
  <c r="H188" i="21"/>
  <c r="H195" i="21"/>
  <c r="I196" i="21"/>
  <c r="F69" i="62"/>
  <c r="AU73" i="2"/>
  <c r="I165" i="21"/>
  <c r="I47" i="21"/>
  <c r="I41" i="21"/>
  <c r="H152" i="21"/>
  <c r="H115" i="21"/>
  <c r="H66" i="21"/>
  <c r="I198" i="21"/>
  <c r="I69" i="21"/>
  <c r="H190" i="21"/>
  <c r="H52" i="21"/>
  <c r="H138" i="21"/>
  <c r="H216" i="21"/>
  <c r="I160" i="21"/>
  <c r="H158" i="21"/>
  <c r="I144" i="21"/>
  <c r="H176" i="21"/>
  <c r="H40" i="21"/>
  <c r="H163" i="21"/>
  <c r="H180" i="21"/>
  <c r="I111" i="21"/>
  <c r="I63" i="21"/>
  <c r="I34" i="21"/>
  <c r="H221" i="21"/>
  <c r="H93" i="21"/>
  <c r="I208" i="21"/>
  <c r="H208" i="21"/>
  <c r="I126" i="21"/>
  <c r="H60" i="21"/>
  <c r="I28" i="21"/>
  <c r="H113" i="21"/>
  <c r="H184" i="21"/>
  <c r="H79" i="21"/>
  <c r="I199" i="21"/>
  <c r="I100" i="21"/>
  <c r="W32" i="21"/>
  <c r="AW77" i="2"/>
  <c r="H75" i="62"/>
  <c r="I103" i="21"/>
  <c r="I194" i="21"/>
  <c r="I178" i="21"/>
  <c r="I93" i="21"/>
  <c r="I132" i="21"/>
  <c r="I82" i="21"/>
  <c r="I64" i="21"/>
  <c r="I129" i="21"/>
  <c r="I38" i="21"/>
  <c r="I167" i="21"/>
  <c r="H86" i="21"/>
  <c r="BH4" i="2"/>
  <c r="E14" i="2" s="1"/>
  <c r="H54" i="21"/>
  <c r="I113" i="21"/>
  <c r="I127" i="21"/>
  <c r="H38" i="21"/>
  <c r="H51" i="21"/>
  <c r="H207" i="21"/>
  <c r="H218" i="21"/>
  <c r="H68" i="21"/>
  <c r="H151" i="21"/>
  <c r="H114" i="21"/>
  <c r="AW73" i="2"/>
  <c r="H69" i="62"/>
  <c r="H80" i="21"/>
  <c r="I190" i="21"/>
  <c r="H219" i="21"/>
  <c r="I69" i="62"/>
  <c r="AX73" i="2"/>
  <c r="H135" i="21"/>
  <c r="H58" i="21"/>
  <c r="I153" i="21"/>
  <c r="I173" i="21"/>
  <c r="H69" i="21"/>
  <c r="I55" i="21"/>
  <c r="I61" i="21"/>
  <c r="I177" i="21"/>
  <c r="I76" i="21"/>
  <c r="I37" i="21"/>
  <c r="H173" i="21"/>
  <c r="I195" i="21"/>
  <c r="H213" i="21"/>
  <c r="I59" i="21"/>
  <c r="I142" i="21"/>
  <c r="G76" i="62"/>
  <c r="AV78" i="2"/>
  <c r="H200" i="21"/>
  <c r="H42" i="21"/>
  <c r="H214" i="21"/>
  <c r="H59" i="21"/>
  <c r="I104" i="21"/>
  <c r="I213" i="21"/>
  <c r="I192" i="21"/>
  <c r="I154" i="21"/>
  <c r="I128" i="21"/>
  <c r="AU78" i="2"/>
  <c r="F76" i="62"/>
  <c r="I32" i="21"/>
  <c r="I106" i="21"/>
  <c r="I179" i="21"/>
  <c r="P38" i="36"/>
  <c r="Q38" i="36"/>
  <c r="N38" i="37"/>
  <c r="BT250" i="21"/>
  <c r="N38" i="38" l="1"/>
  <c r="Q38" i="38" s="1"/>
  <c r="Q38" i="37"/>
  <c r="P38" i="37"/>
  <c r="M40" i="40"/>
  <c r="M40" i="5"/>
  <c r="Q40" i="5" s="1"/>
  <c r="AT24" i="1"/>
  <c r="M40" i="37"/>
  <c r="M40" i="41"/>
  <c r="M40" i="39"/>
  <c r="M40" i="38"/>
  <c r="M40" i="43"/>
  <c r="M40" i="32"/>
  <c r="M40" i="36"/>
  <c r="M40" i="42"/>
  <c r="M40" i="45"/>
  <c r="M40" i="44"/>
  <c r="P38" i="38" l="1"/>
  <c r="N38" i="39"/>
  <c r="P38" i="39" s="1"/>
  <c r="P40" i="5"/>
  <c r="N40" i="32"/>
  <c r="Q40" i="32" s="1"/>
  <c r="N38" i="40" l="1"/>
  <c r="Q38" i="39"/>
  <c r="AF62" i="22"/>
  <c r="P40" i="32"/>
  <c r="N40" i="36"/>
  <c r="Q40" i="36" s="1"/>
  <c r="Q38" i="40" l="1"/>
  <c r="N38" i="41"/>
  <c r="Q38" i="41" s="1"/>
  <c r="P38" i="40"/>
  <c r="AH62" i="22"/>
  <c r="AI62" i="22"/>
  <c r="N40" i="37"/>
  <c r="P40" i="36"/>
  <c r="N38" i="42" l="1"/>
  <c r="P38" i="42" s="1"/>
  <c r="P38" i="41"/>
  <c r="Q40" i="37"/>
  <c r="N40" i="38"/>
  <c r="Q40" i="38" s="1"/>
  <c r="P40" i="37"/>
  <c r="N38" i="43" l="1"/>
  <c r="P38" i="43" s="1"/>
  <c r="Q38" i="42"/>
  <c r="N40" i="39"/>
  <c r="Q40" i="39" s="1"/>
  <c r="P40" i="38"/>
  <c r="Q38" i="43" l="1"/>
  <c r="N38" i="44"/>
  <c r="Q38" i="44" s="1"/>
  <c r="N40" i="40"/>
  <c r="P40" i="39"/>
  <c r="N38" i="45" l="1"/>
  <c r="Q38" i="45" s="1"/>
  <c r="P38" i="44"/>
  <c r="Q40" i="40"/>
  <c r="N40" i="41"/>
  <c r="Q40" i="41" s="1"/>
  <c r="P40" i="40"/>
  <c r="P38" i="45" l="1"/>
  <c r="N40" i="42"/>
  <c r="Q40" i="42" s="1"/>
  <c r="P40" i="41"/>
  <c r="P40" i="42" l="1"/>
  <c r="N40" i="43"/>
  <c r="Q40" i="43" l="1"/>
  <c r="P40" i="43"/>
  <c r="N40" i="44"/>
  <c r="Q40" i="44" s="1"/>
  <c r="N40" i="45" l="1"/>
  <c r="Q40" i="45" s="1"/>
  <c r="P40" i="44"/>
  <c r="P40" i="45" l="1"/>
  <c r="E12" i="2"/>
  <c r="E5" i="2" s="1"/>
  <c r="M34" i="32" l="1"/>
  <c r="M34" i="36"/>
  <c r="M34" i="37"/>
  <c r="M34" i="38"/>
  <c r="M34" i="39"/>
  <c r="M34" i="40"/>
  <c r="M34" i="41"/>
  <c r="M34" i="42"/>
  <c r="M34" i="43"/>
  <c r="M34" i="44"/>
  <c r="M34" i="45"/>
  <c r="M35" i="32"/>
  <c r="M35" i="36"/>
  <c r="M35" i="37"/>
  <c r="M35" i="38"/>
  <c r="M35" i="39"/>
  <c r="M35" i="40"/>
  <c r="M35" i="41"/>
  <c r="M35" i="42"/>
  <c r="M35" i="43"/>
  <c r="M35" i="44"/>
  <c r="M35" i="45"/>
  <c r="AT18" i="1" l="1"/>
  <c r="M34" i="5"/>
  <c r="AT19" i="1"/>
  <c r="M35" i="5"/>
  <c r="Q35" i="5" s="1"/>
  <c r="M36" i="45"/>
  <c r="M36" i="37"/>
  <c r="M36" i="44"/>
  <c r="M36" i="36"/>
  <c r="M36" i="43"/>
  <c r="M36" i="39"/>
  <c r="M36" i="32"/>
  <c r="M36" i="41"/>
  <c r="M36" i="40"/>
  <c r="M36" i="42"/>
  <c r="M36" i="38"/>
  <c r="M36" i="5"/>
  <c r="AT20" i="1" l="1"/>
  <c r="Z33" i="32" l="1"/>
  <c r="K33" i="32" s="1"/>
  <c r="L33" i="32" s="1"/>
  <c r="Z36" i="32"/>
  <c r="K36" i="32" s="1"/>
  <c r="L36" i="32" s="1"/>
  <c r="L35" i="32"/>
  <c r="Z35" i="32"/>
  <c r="K35" i="32" s="1"/>
  <c r="Z34" i="32"/>
  <c r="K34" i="32" s="1"/>
  <c r="L34" i="32" s="1"/>
  <c r="Y33" i="37"/>
  <c r="I33" i="37" s="1"/>
  <c r="AA33" i="37" s="1"/>
  <c r="N34" i="32"/>
  <c r="P34" i="5"/>
  <c r="Q34" i="5" s="1"/>
  <c r="Y34" i="37"/>
  <c r="I34" i="37" s="1"/>
  <c r="AA34" i="37" s="1"/>
  <c r="Y35" i="37"/>
  <c r="I35" i="37" s="1"/>
  <c r="AA35" i="37" s="1"/>
  <c r="P35" i="5"/>
  <c r="N35" i="32"/>
  <c r="Q35" i="32" s="1"/>
  <c r="N36" i="32"/>
  <c r="P36" i="5"/>
  <c r="Q36" i="5" s="1"/>
  <c r="Y36" i="37"/>
  <c r="I36" i="37" s="1"/>
  <c r="AA36" i="37" s="1"/>
  <c r="Z36" i="36" l="1"/>
  <c r="K36" i="36" s="1"/>
  <c r="L36" i="36" s="1"/>
  <c r="Z34" i="36"/>
  <c r="K34" i="36" s="1"/>
  <c r="L34" i="36" s="1"/>
  <c r="L35" i="36"/>
  <c r="Z35" i="36"/>
  <c r="K35" i="36" s="1"/>
  <c r="Z33" i="36"/>
  <c r="K33" i="36" s="1"/>
  <c r="L33" i="36" s="1"/>
  <c r="Y33" i="38"/>
  <c r="I33" i="38" s="1"/>
  <c r="AA33" i="38" s="1"/>
  <c r="Y34" i="38"/>
  <c r="I34" i="38" s="1"/>
  <c r="AA34" i="38" s="1"/>
  <c r="P34" i="32"/>
  <c r="Q34" i="32" s="1"/>
  <c r="N34" i="36"/>
  <c r="Y35" i="38"/>
  <c r="I35" i="38" s="1"/>
  <c r="AA35" i="38" s="1"/>
  <c r="N35" i="36"/>
  <c r="Q35" i="36" s="1"/>
  <c r="P35" i="32"/>
  <c r="N36" i="36"/>
  <c r="P36" i="32"/>
  <c r="Q36" i="32" s="1"/>
  <c r="Y36" i="38"/>
  <c r="I36" i="38" s="1"/>
  <c r="AA36" i="38" s="1"/>
  <c r="L35" i="37" l="1"/>
  <c r="Z35" i="37"/>
  <c r="K35" i="37" s="1"/>
  <c r="Z34" i="37"/>
  <c r="K34" i="37" s="1"/>
  <c r="L34" i="37" s="1"/>
  <c r="Z33" i="37"/>
  <c r="K33" i="37" s="1"/>
  <c r="L33" i="37" s="1"/>
  <c r="Z36" i="37"/>
  <c r="K36" i="37" s="1"/>
  <c r="L36" i="37" s="1"/>
  <c r="Y33" i="39"/>
  <c r="I33" i="39" s="1"/>
  <c r="AA33" i="39" s="1"/>
  <c r="N34" i="37"/>
  <c r="P34" i="36"/>
  <c r="Q34" i="36" s="1"/>
  <c r="Y34" i="39"/>
  <c r="I34" i="39" s="1"/>
  <c r="AA34" i="39" s="1"/>
  <c r="N35" i="37"/>
  <c r="P35" i="36"/>
  <c r="Y35" i="39"/>
  <c r="I35" i="39" s="1"/>
  <c r="AA35" i="39" s="1"/>
  <c r="Y36" i="39"/>
  <c r="I36" i="39" s="1"/>
  <c r="AA36" i="39" s="1"/>
  <c r="P36" i="36"/>
  <c r="Q36" i="36" s="1"/>
  <c r="N36" i="37"/>
  <c r="Q35" i="37" l="1"/>
  <c r="Z36" i="38"/>
  <c r="K36" i="38" s="1"/>
  <c r="L36" i="38" s="1"/>
  <c r="L35" i="38"/>
  <c r="Z35" i="38"/>
  <c r="K35" i="38" s="1"/>
  <c r="Z34" i="38"/>
  <c r="K34" i="38" s="1"/>
  <c r="L34" i="38" s="1"/>
  <c r="Z33" i="38"/>
  <c r="K33" i="38" s="1"/>
  <c r="L33" i="38" s="1"/>
  <c r="Y33" i="40"/>
  <c r="I33" i="40" s="1"/>
  <c r="AA33" i="40" s="1"/>
  <c r="Y34" i="40"/>
  <c r="I34" i="40" s="1"/>
  <c r="AA34" i="40" s="1"/>
  <c r="N34" i="38"/>
  <c r="P34" i="37"/>
  <c r="Q34" i="37" s="1"/>
  <c r="Y35" i="40"/>
  <c r="I35" i="40" s="1"/>
  <c r="AA35" i="40" s="1"/>
  <c r="N35" i="38"/>
  <c r="Q35" i="38" s="1"/>
  <c r="P35" i="37"/>
  <c r="P36" i="37"/>
  <c r="Q36" i="37" s="1"/>
  <c r="N36" i="38"/>
  <c r="Y36" i="40"/>
  <c r="I36" i="40" s="1"/>
  <c r="AA36" i="40" s="1"/>
  <c r="L35" i="39" l="1"/>
  <c r="Z35" i="39"/>
  <c r="K35" i="39" s="1"/>
  <c r="Z34" i="39"/>
  <c r="K34" i="39" s="1"/>
  <c r="L34" i="39" s="1"/>
  <c r="Z36" i="39"/>
  <c r="K36" i="39" s="1"/>
  <c r="L36" i="39" s="1"/>
  <c r="Z33" i="39"/>
  <c r="K33" i="39" s="1"/>
  <c r="L33" i="39" s="1"/>
  <c r="Y33" i="41"/>
  <c r="I33" i="41" s="1"/>
  <c r="AA33" i="41" s="1"/>
  <c r="Y34" i="41"/>
  <c r="I34" i="41" s="1"/>
  <c r="AA34" i="41" s="1"/>
  <c r="N34" i="39"/>
  <c r="P34" i="38"/>
  <c r="Q34" i="38" s="1"/>
  <c r="Y35" i="41"/>
  <c r="I35" i="41" s="1"/>
  <c r="AA35" i="41" s="1"/>
  <c r="P35" i="38"/>
  <c r="N35" i="39"/>
  <c r="Q35" i="39" s="1"/>
  <c r="Y36" i="41"/>
  <c r="I36" i="41" s="1"/>
  <c r="AA36" i="41" s="1"/>
  <c r="P36" i="38"/>
  <c r="Q36" i="38" s="1"/>
  <c r="N36" i="39"/>
  <c r="Z36" i="40" l="1"/>
  <c r="K36" i="40" s="1"/>
  <c r="L36" i="40" s="1"/>
  <c r="L35" i="40"/>
  <c r="Z35" i="40"/>
  <c r="K35" i="40" s="1"/>
  <c r="Z31" i="32"/>
  <c r="K31" i="32" s="1"/>
  <c r="L31" i="32" s="1"/>
  <c r="Z34" i="40"/>
  <c r="K34" i="40" s="1"/>
  <c r="L34" i="40" s="1"/>
  <c r="Z33" i="40"/>
  <c r="K33" i="40" s="1"/>
  <c r="L33" i="40" s="1"/>
  <c r="Y33" i="42"/>
  <c r="I33" i="42" s="1"/>
  <c r="AA33" i="42" s="1"/>
  <c r="N34" i="40"/>
  <c r="P34" i="39"/>
  <c r="Q34" i="39" s="1"/>
  <c r="Y34" i="42"/>
  <c r="I34" i="42" s="1"/>
  <c r="AA34" i="42" s="1"/>
  <c r="Y35" i="42"/>
  <c r="I35" i="42" s="1"/>
  <c r="AA35" i="42" s="1"/>
  <c r="N35" i="40"/>
  <c r="P35" i="39"/>
  <c r="Y36" i="42"/>
  <c r="I36" i="42" s="1"/>
  <c r="AA36" i="42" s="1"/>
  <c r="N36" i="40"/>
  <c r="P36" i="39"/>
  <c r="Q36" i="39" s="1"/>
  <c r="Y31" i="37"/>
  <c r="I31" i="37" l="1"/>
  <c r="AA31" i="37" s="1"/>
  <c r="Q35" i="40"/>
  <c r="Z34" i="41"/>
  <c r="K34" i="41" s="1"/>
  <c r="L34" i="41" s="1"/>
  <c r="Z36" i="41"/>
  <c r="K36" i="41" s="1"/>
  <c r="L36" i="41" s="1"/>
  <c r="Z31" i="36"/>
  <c r="K31" i="36" s="1"/>
  <c r="L31" i="36" s="1"/>
  <c r="L35" i="41"/>
  <c r="Z35" i="41"/>
  <c r="K35" i="41" s="1"/>
  <c r="Z33" i="41"/>
  <c r="K33" i="41" s="1"/>
  <c r="L33" i="41" s="1"/>
  <c r="Y33" i="43"/>
  <c r="I33" i="43" s="1"/>
  <c r="AA33" i="43" s="1"/>
  <c r="Y34" i="43"/>
  <c r="I34" i="43" s="1"/>
  <c r="AA34" i="43" s="1"/>
  <c r="N34" i="41"/>
  <c r="P34" i="40"/>
  <c r="Q34" i="40" s="1"/>
  <c r="Y35" i="43"/>
  <c r="I35" i="43" s="1"/>
  <c r="AA35" i="43" s="1"/>
  <c r="N35" i="41"/>
  <c r="Q35" i="41" s="1"/>
  <c r="P35" i="40"/>
  <c r="P36" i="40"/>
  <c r="Q36" i="40" s="1"/>
  <c r="N36" i="41"/>
  <c r="Y36" i="43"/>
  <c r="I36" i="43" s="1"/>
  <c r="AA36" i="43" s="1"/>
  <c r="Y31" i="38" l="1"/>
  <c r="I31" i="38" s="1"/>
  <c r="AA31" i="38" s="1"/>
  <c r="Z33" i="42"/>
  <c r="K33" i="42" s="1"/>
  <c r="L33" i="42" s="1"/>
  <c r="L35" i="42"/>
  <c r="Z35" i="42"/>
  <c r="K35" i="42" s="1"/>
  <c r="Z34" i="42"/>
  <c r="K34" i="42" s="1"/>
  <c r="L34" i="42" s="1"/>
  <c r="Z31" i="37"/>
  <c r="K31" i="37" s="1"/>
  <c r="L31" i="37" s="1"/>
  <c r="Z36" i="42"/>
  <c r="K36" i="42" s="1"/>
  <c r="L36" i="42" s="1"/>
  <c r="Y33" i="44"/>
  <c r="I33" i="44" s="1"/>
  <c r="AA33" i="44" s="1"/>
  <c r="Y34" i="44"/>
  <c r="I34" i="44" s="1"/>
  <c r="AA34" i="44" s="1"/>
  <c r="P34" i="41"/>
  <c r="Q34" i="41" s="1"/>
  <c r="N34" i="42"/>
  <c r="Y35" i="44"/>
  <c r="I35" i="44" s="1"/>
  <c r="AA35" i="44" s="1"/>
  <c r="P35" i="41"/>
  <c r="N35" i="42"/>
  <c r="Q35" i="42" s="1"/>
  <c r="P36" i="41"/>
  <c r="Q36" i="41" s="1"/>
  <c r="N36" i="42"/>
  <c r="Y36" i="44"/>
  <c r="I36" i="44" s="1"/>
  <c r="AA36" i="44" s="1"/>
  <c r="Y31" i="39" l="1"/>
  <c r="Z36" i="43"/>
  <c r="K36" i="43" s="1"/>
  <c r="L36" i="43" s="1"/>
  <c r="Z33" i="43"/>
  <c r="K33" i="43" s="1"/>
  <c r="L33" i="43" s="1"/>
  <c r="Z31" i="38"/>
  <c r="K31" i="38" s="1"/>
  <c r="L31" i="38" s="1"/>
  <c r="L35" i="43"/>
  <c r="Z35" i="43"/>
  <c r="K35" i="43" s="1"/>
  <c r="Z34" i="43"/>
  <c r="K34" i="43" s="1"/>
  <c r="L34" i="43" s="1"/>
  <c r="Y33" i="45"/>
  <c r="I33" i="45" s="1"/>
  <c r="AA33" i="45" s="1"/>
  <c r="N34" i="43"/>
  <c r="P34" i="42"/>
  <c r="Q34" i="42" s="1"/>
  <c r="Y34" i="45"/>
  <c r="I34" i="45" s="1"/>
  <c r="AA34" i="45" s="1"/>
  <c r="N35" i="43"/>
  <c r="P35" i="42"/>
  <c r="Y35" i="45"/>
  <c r="I35" i="45" s="1"/>
  <c r="AA35" i="45" s="1"/>
  <c r="Y36" i="45"/>
  <c r="I36" i="45" s="1"/>
  <c r="AA36" i="45" s="1"/>
  <c r="N36" i="43"/>
  <c r="P36" i="42"/>
  <c r="Q36" i="42" s="1"/>
  <c r="I31" i="39" l="1"/>
  <c r="AA31" i="39" s="1"/>
  <c r="Q35" i="43"/>
  <c r="Z36" i="44"/>
  <c r="K36" i="44" s="1"/>
  <c r="L36" i="44" s="1"/>
  <c r="L35" i="44"/>
  <c r="Z35" i="44"/>
  <c r="K35" i="44" s="1"/>
  <c r="Z34" i="44"/>
  <c r="K34" i="44" s="1"/>
  <c r="L34" i="44" s="1"/>
  <c r="Z33" i="44"/>
  <c r="K33" i="44" s="1"/>
  <c r="L33" i="44" s="1"/>
  <c r="N34" i="44"/>
  <c r="P34" i="43"/>
  <c r="Q34" i="43" s="1"/>
  <c r="P35" i="43"/>
  <c r="N35" i="44"/>
  <c r="Q35" i="44" s="1"/>
  <c r="P36" i="43"/>
  <c r="Q36" i="43" s="1"/>
  <c r="N36" i="44"/>
  <c r="Y31" i="40" l="1"/>
  <c r="I31" i="40" s="1"/>
  <c r="AA31" i="40" s="1"/>
  <c r="Z31" i="39"/>
  <c r="K31" i="39" s="1"/>
  <c r="L31" i="39" s="1"/>
  <c r="L35" i="45"/>
  <c r="Z35" i="45"/>
  <c r="K35" i="45" s="1"/>
  <c r="Z34" i="45"/>
  <c r="K34" i="45" s="1"/>
  <c r="L34" i="45" s="1"/>
  <c r="Z36" i="45"/>
  <c r="K36" i="45" s="1"/>
  <c r="L36" i="45" s="1"/>
  <c r="Z33" i="45"/>
  <c r="K33" i="45" s="1"/>
  <c r="L33" i="45" s="1"/>
  <c r="P34" i="44"/>
  <c r="Q34" i="44" s="1"/>
  <c r="N34" i="45"/>
  <c r="P35" i="44"/>
  <c r="N35" i="45"/>
  <c r="Q35" i="45" s="1"/>
  <c r="N36" i="45"/>
  <c r="P36" i="44"/>
  <c r="Q36" i="44" s="1"/>
  <c r="Z31" i="40" l="1"/>
  <c r="K31" i="40" s="1"/>
  <c r="L31" i="40" s="1"/>
  <c r="Y31" i="41"/>
  <c r="P34" i="45"/>
  <c r="Q34" i="45" s="1"/>
  <c r="P35" i="45"/>
  <c r="P36" i="45"/>
  <c r="Q36" i="45" s="1"/>
  <c r="I31" i="41" l="1"/>
  <c r="AA31" i="41" s="1"/>
  <c r="Y31" i="42" l="1"/>
  <c r="Z31" i="41"/>
  <c r="K31" i="41" s="1"/>
  <c r="L31" i="41" s="1"/>
  <c r="I31" i="42" l="1"/>
  <c r="AA31" i="42" s="1"/>
  <c r="Z31" i="42" l="1"/>
  <c r="K31" i="42" s="1"/>
  <c r="L31" i="42" s="1"/>
  <c r="Y31" i="43"/>
  <c r="M28" i="44"/>
  <c r="M28" i="40"/>
  <c r="M28" i="36"/>
  <c r="M28" i="43"/>
  <c r="M28" i="39"/>
  <c r="M28" i="32"/>
  <c r="M28" i="42"/>
  <c r="M28" i="38"/>
  <c r="M28" i="45"/>
  <c r="M28" i="41"/>
  <c r="M28" i="37"/>
  <c r="AT12" i="1"/>
  <c r="M28" i="5"/>
  <c r="I31" i="43" l="1"/>
  <c r="AA31" i="43" s="1"/>
  <c r="AW49" i="21"/>
  <c r="AV49" i="21"/>
  <c r="N49" i="21" s="1"/>
  <c r="BA206" i="21"/>
  <c r="AZ206" i="21"/>
  <c r="V206" i="21" s="1"/>
  <c r="AX217" i="21"/>
  <c r="R217" i="21" s="1"/>
  <c r="AY217" i="21"/>
  <c r="AW116" i="21"/>
  <c r="AV116" i="21"/>
  <c r="N116" i="21" s="1"/>
  <c r="AV64" i="21"/>
  <c r="N64" i="21" s="1"/>
  <c r="AW64" i="21"/>
  <c r="AV195" i="21"/>
  <c r="N195" i="21" s="1"/>
  <c r="AW195" i="21"/>
  <c r="AZ69" i="21"/>
  <c r="V69" i="21" s="1"/>
  <c r="BA69" i="21"/>
  <c r="AZ223" i="21"/>
  <c r="V223" i="21" s="1"/>
  <c r="BA223" i="21"/>
  <c r="AV209" i="21"/>
  <c r="N209" i="21" s="1"/>
  <c r="AW209" i="21"/>
  <c r="BC97" i="21"/>
  <c r="BB97" i="21"/>
  <c r="Z97" i="21" s="1"/>
  <c r="BA181" i="21"/>
  <c r="AZ181" i="21"/>
  <c r="V181" i="21" s="1"/>
  <c r="BB196" i="21"/>
  <c r="Z196" i="21" s="1"/>
  <c r="BC196" i="21"/>
  <c r="AX185" i="21"/>
  <c r="R185" i="21" s="1"/>
  <c r="AY185" i="21"/>
  <c r="BC178" i="21"/>
  <c r="BB178" i="21"/>
  <c r="Z178" i="21" s="1"/>
  <c r="AY177" i="21"/>
  <c r="AX177" i="21"/>
  <c r="R177" i="21" s="1"/>
  <c r="BB120" i="21"/>
  <c r="Z120" i="21" s="1"/>
  <c r="BC120" i="21"/>
  <c r="AX76" i="21"/>
  <c r="R76" i="21" s="1"/>
  <c r="AY76" i="21"/>
  <c r="AW222" i="21"/>
  <c r="AV222" i="21"/>
  <c r="N222" i="21" s="1"/>
  <c r="AY44" i="21"/>
  <c r="AX44" i="21"/>
  <c r="R44" i="21" s="1"/>
  <c r="AZ38" i="21"/>
  <c r="V38" i="21" s="1"/>
  <c r="BA38" i="21"/>
  <c r="BC158" i="21"/>
  <c r="BB158" i="21"/>
  <c r="Z158" i="21" s="1"/>
  <c r="BC175" i="21"/>
  <c r="BB175" i="21"/>
  <c r="Z175" i="21" s="1"/>
  <c r="AW100" i="21"/>
  <c r="AV100" i="21"/>
  <c r="N100" i="21" s="1"/>
  <c r="AX84" i="21"/>
  <c r="R84" i="21" s="1"/>
  <c r="AY84" i="21"/>
  <c r="BC180" i="21"/>
  <c r="BB180" i="21"/>
  <c r="Z180" i="21" s="1"/>
  <c r="BB124" i="21"/>
  <c r="Z124" i="21" s="1"/>
  <c r="BC124" i="21"/>
  <c r="AY91" i="21"/>
  <c r="AX91" i="21"/>
  <c r="R91" i="21" s="1"/>
  <c r="BA134" i="21"/>
  <c r="AZ134" i="21"/>
  <c r="V134" i="21" s="1"/>
  <c r="AZ111" i="21"/>
  <c r="V111" i="21" s="1"/>
  <c r="BA111" i="21"/>
  <c r="AV40" i="21"/>
  <c r="N40" i="21" s="1"/>
  <c r="AW40" i="21"/>
  <c r="AY40" i="21"/>
  <c r="AX40" i="21"/>
  <c r="R40" i="21" s="1"/>
  <c r="AZ224" i="21"/>
  <c r="V224" i="21" s="1"/>
  <c r="BA224" i="21"/>
  <c r="BB224" i="21"/>
  <c r="Z224" i="21" s="1"/>
  <c r="BC224" i="21"/>
  <c r="AW154" i="21"/>
  <c r="AV154" i="21"/>
  <c r="N154" i="21" s="1"/>
  <c r="BB86" i="21"/>
  <c r="Z86" i="21" s="1"/>
  <c r="BC86" i="21"/>
  <c r="AV214" i="21"/>
  <c r="N214" i="21" s="1"/>
  <c r="AW214" i="21"/>
  <c r="BA94" i="21"/>
  <c r="AZ94" i="21"/>
  <c r="V94" i="21" s="1"/>
  <c r="BB84" i="21"/>
  <c r="Z84" i="21" s="1"/>
  <c r="BC84" i="21"/>
  <c r="AX118" i="21"/>
  <c r="R118" i="21" s="1"/>
  <c r="AY118" i="21"/>
  <c r="AW176" i="21"/>
  <c r="AV176" i="21"/>
  <c r="N176" i="21" s="1"/>
  <c r="BA118" i="21"/>
  <c r="AZ118" i="21"/>
  <c r="V118" i="21" s="1"/>
  <c r="AV82" i="21"/>
  <c r="N82" i="21" s="1"/>
  <c r="AW82" i="21"/>
  <c r="AW172" i="21"/>
  <c r="AV172" i="21"/>
  <c r="N172" i="21" s="1"/>
  <c r="AV131" i="21"/>
  <c r="N131" i="21" s="1"/>
  <c r="AW131" i="21"/>
  <c r="AX222" i="21"/>
  <c r="R222" i="21" s="1"/>
  <c r="AY222" i="21"/>
  <c r="BC181" i="21"/>
  <c r="BB181" i="21"/>
  <c r="Z181" i="21" s="1"/>
  <c r="AW61" i="21"/>
  <c r="AV61" i="21"/>
  <c r="N61" i="21" s="1"/>
  <c r="BA110" i="21"/>
  <c r="AZ110" i="21"/>
  <c r="V110" i="21" s="1"/>
  <c r="AV88" i="21"/>
  <c r="N88" i="21" s="1"/>
  <c r="AW88" i="21"/>
  <c r="BB135" i="21"/>
  <c r="Z135" i="21" s="1"/>
  <c r="BC135" i="21"/>
  <c r="AX204" i="21"/>
  <c r="R204" i="21" s="1"/>
  <c r="AY204" i="21"/>
  <c r="BB170" i="21"/>
  <c r="Z170" i="21" s="1"/>
  <c r="BC170" i="21"/>
  <c r="AZ132" i="21"/>
  <c r="V132" i="21" s="1"/>
  <c r="BA132" i="21"/>
  <c r="AZ216" i="21"/>
  <c r="V216" i="21" s="1"/>
  <c r="BA216" i="21"/>
  <c r="AW124" i="21"/>
  <c r="AV124" i="21"/>
  <c r="N124" i="21" s="1"/>
  <c r="AY159" i="21"/>
  <c r="AX159" i="21"/>
  <c r="R159" i="21" s="1"/>
  <c r="AV50" i="21"/>
  <c r="N50" i="21" s="1"/>
  <c r="AW50" i="21"/>
  <c r="AV70" i="21"/>
  <c r="N70" i="21" s="1"/>
  <c r="AW70" i="21"/>
  <c r="AZ100" i="21"/>
  <c r="V100" i="21" s="1"/>
  <c r="BA100" i="21"/>
  <c r="BB74" i="21"/>
  <c r="Z74" i="21" s="1"/>
  <c r="BC74" i="21"/>
  <c r="BC162" i="21"/>
  <c r="BB162" i="21"/>
  <c r="Z162" i="21" s="1"/>
  <c r="AW53" i="21"/>
  <c r="AV53" i="21"/>
  <c r="N53" i="21" s="1"/>
  <c r="AX69" i="21"/>
  <c r="R69" i="21" s="1"/>
  <c r="AY69" i="21"/>
  <c r="AV219" i="21"/>
  <c r="N219" i="21" s="1"/>
  <c r="AW219" i="21"/>
  <c r="AZ149" i="21"/>
  <c r="V149" i="21" s="1"/>
  <c r="BA149" i="21"/>
  <c r="BC89" i="21"/>
  <c r="BB89" i="21"/>
  <c r="Z89" i="21" s="1"/>
  <c r="AY219" i="21"/>
  <c r="AX219" i="21"/>
  <c r="R219" i="21" s="1"/>
  <c r="BB94" i="21"/>
  <c r="Z94" i="21" s="1"/>
  <c r="BC94" i="21"/>
  <c r="BB137" i="21"/>
  <c r="Z137" i="21" s="1"/>
  <c r="BC137" i="21"/>
  <c r="BB144" i="21"/>
  <c r="Z144" i="21" s="1"/>
  <c r="BC144" i="21"/>
  <c r="AX74" i="21"/>
  <c r="R74" i="21" s="1"/>
  <c r="AY74" i="21"/>
  <c r="BB207" i="21"/>
  <c r="Z207" i="21" s="1"/>
  <c r="BC207" i="21"/>
  <c r="AX184" i="21"/>
  <c r="R184" i="21" s="1"/>
  <c r="AY184" i="21"/>
  <c r="BA63" i="21"/>
  <c r="AZ63" i="21"/>
  <c r="V63" i="21" s="1"/>
  <c r="AV105" i="21"/>
  <c r="N105" i="21" s="1"/>
  <c r="AW105" i="21"/>
  <c r="AV213" i="21"/>
  <c r="N213" i="21" s="1"/>
  <c r="AW213" i="21"/>
  <c r="AX156" i="21"/>
  <c r="R156" i="21" s="1"/>
  <c r="AY156" i="21"/>
  <c r="BA144" i="21"/>
  <c r="AZ144" i="21"/>
  <c r="V144" i="21" s="1"/>
  <c r="AX128" i="21"/>
  <c r="R128" i="21" s="1"/>
  <c r="AY128" i="21"/>
  <c r="BA194" i="21"/>
  <c r="AZ194" i="21"/>
  <c r="V194" i="21" s="1"/>
  <c r="AW179" i="21"/>
  <c r="AV179" i="21"/>
  <c r="N179" i="21" s="1"/>
  <c r="BA102" i="21"/>
  <c r="AZ102" i="21"/>
  <c r="V102" i="21" s="1"/>
  <c r="AV119" i="21"/>
  <c r="N119" i="21" s="1"/>
  <c r="AW119" i="21"/>
  <c r="AV139" i="21"/>
  <c r="N139" i="21" s="1"/>
  <c r="AW139" i="21"/>
  <c r="AW170" i="21"/>
  <c r="AV170" i="21"/>
  <c r="N170" i="21" s="1"/>
  <c r="BA222" i="21"/>
  <c r="AZ222" i="21"/>
  <c r="V222" i="21" s="1"/>
  <c r="AV210" i="21"/>
  <c r="N210" i="21" s="1"/>
  <c r="AW210" i="21"/>
  <c r="AV47" i="21"/>
  <c r="N47" i="21" s="1"/>
  <c r="AW47" i="21"/>
  <c r="AZ129" i="21"/>
  <c r="V129" i="21" s="1"/>
  <c r="BA129" i="21"/>
  <c r="BB210" i="21"/>
  <c r="Z210" i="21" s="1"/>
  <c r="BC210" i="21"/>
  <c r="BB88" i="21"/>
  <c r="Z88" i="21" s="1"/>
  <c r="BC88" i="21"/>
  <c r="AX216" i="21"/>
  <c r="R216" i="21" s="1"/>
  <c r="AY216" i="21"/>
  <c r="AV125" i="21"/>
  <c r="N125" i="21" s="1"/>
  <c r="AW125" i="21"/>
  <c r="AY199" i="21"/>
  <c r="AX199" i="21"/>
  <c r="R199" i="21" s="1"/>
  <c r="AW162" i="21"/>
  <c r="AV162" i="21"/>
  <c r="N162" i="21" s="1"/>
  <c r="BC163" i="21"/>
  <c r="BB163" i="21"/>
  <c r="Z163" i="21" s="1"/>
  <c r="AZ87" i="21"/>
  <c r="V87" i="21" s="1"/>
  <c r="BA87" i="21"/>
  <c r="AW57" i="21"/>
  <c r="AV57" i="21"/>
  <c r="N57" i="21" s="1"/>
  <c r="BC62" i="21"/>
  <c r="BB62" i="21"/>
  <c r="Z62" i="21" s="1"/>
  <c r="AX192" i="21"/>
  <c r="R192" i="21" s="1"/>
  <c r="AY192" i="21"/>
  <c r="BB206" i="21"/>
  <c r="Z206" i="21" s="1"/>
  <c r="BC206" i="21"/>
  <c r="AZ147" i="21"/>
  <c r="V147" i="21" s="1"/>
  <c r="BA147" i="21"/>
  <c r="BB195" i="21"/>
  <c r="Z195" i="21" s="1"/>
  <c r="BC195" i="21"/>
  <c r="AY171" i="21"/>
  <c r="AX171" i="21"/>
  <c r="R171" i="21" s="1"/>
  <c r="AV155" i="21"/>
  <c r="N155" i="21" s="1"/>
  <c r="AW155" i="21"/>
  <c r="AX35" i="21"/>
  <c r="R35" i="21" s="1"/>
  <c r="S35" i="21" s="1"/>
  <c r="AY35" i="21"/>
  <c r="AW37" i="21"/>
  <c r="AV37" i="21"/>
  <c r="N37" i="21" s="1"/>
  <c r="AW212" i="21"/>
  <c r="AV212" i="21"/>
  <c r="N212" i="21" s="1"/>
  <c r="AY151" i="21"/>
  <c r="AX151" i="21"/>
  <c r="R151" i="21" s="1"/>
  <c r="BA172" i="21"/>
  <c r="AZ172" i="21"/>
  <c r="V172" i="21" s="1"/>
  <c r="AX101" i="21"/>
  <c r="R101" i="21" s="1"/>
  <c r="AY101" i="21"/>
  <c r="BB190" i="21"/>
  <c r="Z190" i="21" s="1"/>
  <c r="BC190" i="21"/>
  <c r="BC161" i="21"/>
  <c r="BB161" i="21"/>
  <c r="Z161" i="21" s="1"/>
  <c r="BA152" i="21"/>
  <c r="AZ152" i="21"/>
  <c r="V152" i="21" s="1"/>
  <c r="AZ192" i="21"/>
  <c r="V192" i="21" s="1"/>
  <c r="BA192" i="21"/>
  <c r="AY209" i="21"/>
  <c r="AX209" i="21"/>
  <c r="R209" i="21" s="1"/>
  <c r="AX196" i="21"/>
  <c r="R196" i="21" s="1"/>
  <c r="AY196" i="21"/>
  <c r="AV223" i="21"/>
  <c r="N223" i="21" s="1"/>
  <c r="AW223" i="21"/>
  <c r="AZ109" i="21"/>
  <c r="V109" i="21" s="1"/>
  <c r="BA109" i="21"/>
  <c r="BC205" i="21"/>
  <c r="BB205" i="21"/>
  <c r="Z205" i="21" s="1"/>
  <c r="AY182" i="21"/>
  <c r="AX182" i="21"/>
  <c r="R182" i="21" s="1"/>
  <c r="AZ141" i="21"/>
  <c r="V141" i="21" s="1"/>
  <c r="BA141" i="21"/>
  <c r="AV217" i="21"/>
  <c r="N217" i="21" s="1"/>
  <c r="AW217" i="21"/>
  <c r="AZ95" i="21"/>
  <c r="V95" i="21" s="1"/>
  <c r="BA95" i="21"/>
  <c r="AV80" i="21"/>
  <c r="N80" i="21" s="1"/>
  <c r="AW80" i="21"/>
  <c r="BA190" i="21"/>
  <c r="AZ190" i="21"/>
  <c r="V190" i="21" s="1"/>
  <c r="BB198" i="21"/>
  <c r="Z198" i="21" s="1"/>
  <c r="BC198" i="21"/>
  <c r="AX129" i="21"/>
  <c r="R129" i="21" s="1"/>
  <c r="AY129" i="21"/>
  <c r="AW140" i="21"/>
  <c r="AV140" i="21"/>
  <c r="N140" i="21" s="1"/>
  <c r="AZ215" i="21"/>
  <c r="V215" i="21" s="1"/>
  <c r="BA215" i="21"/>
  <c r="AV93" i="21"/>
  <c r="N93" i="21" s="1"/>
  <c r="AW93" i="21"/>
  <c r="AW174" i="21"/>
  <c r="AV174" i="21"/>
  <c r="N174" i="21" s="1"/>
  <c r="BB65" i="21"/>
  <c r="Z65" i="21" s="1"/>
  <c r="BC65" i="21"/>
  <c r="AY173" i="21"/>
  <c r="AX173" i="21"/>
  <c r="R173" i="21" s="1"/>
  <c r="AX89" i="21"/>
  <c r="R89" i="21" s="1"/>
  <c r="AY89" i="21"/>
  <c r="BA178" i="21"/>
  <c r="AZ178" i="21"/>
  <c r="V178" i="21" s="1"/>
  <c r="BB115" i="21"/>
  <c r="Z115" i="21" s="1"/>
  <c r="BC115" i="21"/>
  <c r="BB35" i="21"/>
  <c r="Z35" i="21" s="1"/>
  <c r="BC35" i="21"/>
  <c r="AX214" i="21"/>
  <c r="R214" i="21" s="1"/>
  <c r="AY214" i="21"/>
  <c r="BB104" i="21"/>
  <c r="Z104" i="21" s="1"/>
  <c r="BC104" i="21"/>
  <c r="AX68" i="21"/>
  <c r="R68" i="21" s="1"/>
  <c r="AY68" i="21"/>
  <c r="AV152" i="21"/>
  <c r="N152" i="21" s="1"/>
  <c r="AW152" i="21"/>
  <c r="AY170" i="21"/>
  <c r="AX170" i="21"/>
  <c r="R170" i="21" s="1"/>
  <c r="AZ58" i="21"/>
  <c r="V58" i="21" s="1"/>
  <c r="BA58" i="21"/>
  <c r="AV186" i="21"/>
  <c r="N186" i="21" s="1"/>
  <c r="AW186" i="21"/>
  <c r="AV225" i="21"/>
  <c r="N225" i="21" s="1"/>
  <c r="AW225" i="21"/>
  <c r="AX98" i="21"/>
  <c r="R98" i="21" s="1"/>
  <c r="AY98" i="21"/>
  <c r="AY60" i="21"/>
  <c r="AX60" i="21"/>
  <c r="R60" i="21" s="1"/>
  <c r="BA163" i="21"/>
  <c r="AZ163" i="21"/>
  <c r="V163" i="21" s="1"/>
  <c r="AZ139" i="21"/>
  <c r="V139" i="21" s="1"/>
  <c r="BA139" i="21"/>
  <c r="AX41" i="21"/>
  <c r="R41" i="21" s="1"/>
  <c r="AY41" i="21"/>
  <c r="AV32" i="21"/>
  <c r="N32" i="21" s="1"/>
  <c r="O32" i="21" s="1"/>
  <c r="AW32" i="21"/>
  <c r="BC182" i="21"/>
  <c r="BB182" i="21"/>
  <c r="Z182" i="21" s="1"/>
  <c r="AX67" i="21"/>
  <c r="R67" i="21" s="1"/>
  <c r="AY67" i="21"/>
  <c r="AX190" i="21"/>
  <c r="R190" i="21" s="1"/>
  <c r="AY190" i="21"/>
  <c r="AV99" i="21"/>
  <c r="N99" i="21" s="1"/>
  <c r="AW99" i="21"/>
  <c r="BB40" i="21"/>
  <c r="Z40" i="21" s="1"/>
  <c r="BC40" i="21"/>
  <c r="AZ189" i="21"/>
  <c r="V189" i="21" s="1"/>
  <c r="BA189" i="21"/>
  <c r="AY207" i="21"/>
  <c r="AX207" i="21"/>
  <c r="R207" i="21" s="1"/>
  <c r="BC143" i="21"/>
  <c r="BB143" i="21"/>
  <c r="Z143" i="21" s="1"/>
  <c r="BB96" i="21"/>
  <c r="Z96" i="21" s="1"/>
  <c r="BC96" i="21"/>
  <c r="AW220" i="21"/>
  <c r="AV220" i="21"/>
  <c r="N220" i="21" s="1"/>
  <c r="BB130" i="21"/>
  <c r="Z130" i="21" s="1"/>
  <c r="BC130" i="21"/>
  <c r="BA146" i="21"/>
  <c r="AZ146" i="21"/>
  <c r="V146" i="21" s="1"/>
  <c r="AX53" i="21"/>
  <c r="R53" i="21" s="1"/>
  <c r="AY53" i="21"/>
  <c r="AZ108" i="21"/>
  <c r="V108" i="21" s="1"/>
  <c r="BA108" i="21"/>
  <c r="AV94" i="21"/>
  <c r="N94" i="21" s="1"/>
  <c r="AW94" i="21"/>
  <c r="AZ126" i="21"/>
  <c r="V126" i="21" s="1"/>
  <c r="BA126" i="21"/>
  <c r="AX146" i="21"/>
  <c r="R146" i="21" s="1"/>
  <c r="AY146" i="21"/>
  <c r="AX130" i="21"/>
  <c r="R130" i="21" s="1"/>
  <c r="AY130" i="21"/>
  <c r="BB187" i="21"/>
  <c r="Z187" i="21" s="1"/>
  <c r="BC187" i="21"/>
  <c r="AV35" i="21"/>
  <c r="N35" i="21" s="1"/>
  <c r="O35" i="21" s="1"/>
  <c r="AW35" i="21"/>
  <c r="AX100" i="21"/>
  <c r="R100" i="21" s="1"/>
  <c r="AY100" i="21"/>
  <c r="AZ205" i="21"/>
  <c r="V205" i="21" s="1"/>
  <c r="BA205" i="21"/>
  <c r="AX189" i="21"/>
  <c r="R189" i="21" s="1"/>
  <c r="AY189" i="21"/>
  <c r="BB32" i="21"/>
  <c r="Z32" i="21" s="1"/>
  <c r="BC32" i="21"/>
  <c r="AY215" i="21"/>
  <c r="AX215" i="21"/>
  <c r="R215" i="21" s="1"/>
  <c r="AX50" i="21"/>
  <c r="R50" i="21" s="1"/>
  <c r="AY50" i="21"/>
  <c r="AZ203" i="21"/>
  <c r="V203" i="21" s="1"/>
  <c r="BA203" i="21"/>
  <c r="BC127" i="21"/>
  <c r="BB127" i="21"/>
  <c r="Z127" i="21" s="1"/>
  <c r="AZ52" i="21"/>
  <c r="V52" i="21" s="1"/>
  <c r="BA52" i="21"/>
  <c r="AZ211" i="21"/>
  <c r="V211" i="21" s="1"/>
  <c r="BA211" i="21"/>
  <c r="AY160" i="21"/>
  <c r="AX160" i="21"/>
  <c r="R160" i="21" s="1"/>
  <c r="BA39" i="21"/>
  <c r="AZ39" i="21"/>
  <c r="V39" i="21" s="1"/>
  <c r="AV205" i="21"/>
  <c r="N205" i="21" s="1"/>
  <c r="AW205" i="21"/>
  <c r="AZ133" i="21"/>
  <c r="V133" i="21" s="1"/>
  <c r="BA133" i="21"/>
  <c r="AV203" i="21"/>
  <c r="N203" i="21" s="1"/>
  <c r="AW203" i="21"/>
  <c r="BC159" i="21"/>
  <c r="BB159" i="21"/>
  <c r="Z159" i="21" s="1"/>
  <c r="AX63" i="21"/>
  <c r="R63" i="21" s="1"/>
  <c r="AY63" i="21"/>
  <c r="AW206" i="21"/>
  <c r="AV206" i="21"/>
  <c r="N206" i="21" s="1"/>
  <c r="AZ75" i="21"/>
  <c r="V75" i="21" s="1"/>
  <c r="BA75" i="21"/>
  <c r="BB200" i="21"/>
  <c r="Z200" i="21" s="1"/>
  <c r="BC200" i="21"/>
  <c r="AV91" i="21"/>
  <c r="N91" i="21" s="1"/>
  <c r="AW91" i="21"/>
  <c r="BB114" i="21"/>
  <c r="Z114" i="21" s="1"/>
  <c r="BC114" i="21"/>
  <c r="AZ67" i="21"/>
  <c r="V67" i="21" s="1"/>
  <c r="BA67" i="21"/>
  <c r="BB95" i="21"/>
  <c r="Z95" i="21" s="1"/>
  <c r="BC95" i="21"/>
  <c r="AX148" i="21"/>
  <c r="R148" i="21" s="1"/>
  <c r="AY148" i="21"/>
  <c r="AV215" i="21"/>
  <c r="N215" i="21" s="1"/>
  <c r="AW215" i="21"/>
  <c r="BA218" i="21"/>
  <c r="AZ218" i="21"/>
  <c r="V218" i="21" s="1"/>
  <c r="AV122" i="21"/>
  <c r="N122" i="21" s="1"/>
  <c r="AW122" i="21"/>
  <c r="BB39" i="21"/>
  <c r="Z39" i="21" s="1"/>
  <c r="BC39" i="21"/>
  <c r="AZ84" i="21"/>
  <c r="V84" i="21" s="1"/>
  <c r="BA84" i="21"/>
  <c r="BB61" i="21"/>
  <c r="Z61" i="21" s="1"/>
  <c r="BC61" i="21"/>
  <c r="BC117" i="21"/>
  <c r="BB117" i="21"/>
  <c r="Z117" i="21" s="1"/>
  <c r="BB138" i="21"/>
  <c r="Z138" i="21" s="1"/>
  <c r="BC138" i="21"/>
  <c r="AY103" i="21"/>
  <c r="AX103" i="21"/>
  <c r="R103" i="21" s="1"/>
  <c r="AV101" i="21"/>
  <c r="N101" i="21" s="1"/>
  <c r="AW101" i="21"/>
  <c r="AY168" i="21"/>
  <c r="AX168" i="21"/>
  <c r="R168" i="21" s="1"/>
  <c r="BC109" i="21"/>
  <c r="BB109" i="21"/>
  <c r="Z109" i="21" s="1"/>
  <c r="AZ200" i="21"/>
  <c r="V200" i="21" s="1"/>
  <c r="BA200" i="21"/>
  <c r="BB48" i="21"/>
  <c r="Z48" i="21" s="1"/>
  <c r="BC48" i="21"/>
  <c r="AV114" i="21"/>
  <c r="N114" i="21" s="1"/>
  <c r="AW114" i="21"/>
  <c r="AZ64" i="21"/>
  <c r="V64" i="21" s="1"/>
  <c r="BA64" i="21"/>
  <c r="BC121" i="21"/>
  <c r="BB121" i="21"/>
  <c r="Z121" i="21" s="1"/>
  <c r="AW104" i="21"/>
  <c r="AV104" i="21"/>
  <c r="N104" i="21" s="1"/>
  <c r="AX186" i="21"/>
  <c r="R186" i="21" s="1"/>
  <c r="AY186" i="21"/>
  <c r="AZ201" i="21"/>
  <c r="V201" i="21" s="1"/>
  <c r="BA201" i="21"/>
  <c r="AV157" i="21"/>
  <c r="N157" i="21" s="1"/>
  <c r="AW157" i="21"/>
  <c r="AV36" i="21"/>
  <c r="N36" i="21" s="1"/>
  <c r="AW36" i="21"/>
  <c r="BB132" i="21"/>
  <c r="Z132" i="21" s="1"/>
  <c r="BC132" i="21"/>
  <c r="AW142" i="21"/>
  <c r="AV142" i="21"/>
  <c r="N142" i="21" s="1"/>
  <c r="AZ65" i="21"/>
  <c r="V65" i="21" s="1"/>
  <c r="BA65" i="21"/>
  <c r="AV38" i="21"/>
  <c r="N38" i="21" s="1"/>
  <c r="AW38" i="21"/>
  <c r="BC46" i="21"/>
  <c r="BB46" i="21"/>
  <c r="Z46" i="21" s="1"/>
  <c r="AX140" i="21"/>
  <c r="R140" i="21" s="1"/>
  <c r="AY140" i="21"/>
  <c r="AX220" i="21"/>
  <c r="R220" i="21" s="1"/>
  <c r="AY220" i="21"/>
  <c r="AV55" i="21"/>
  <c r="N55" i="21" s="1"/>
  <c r="AW55" i="21"/>
  <c r="AZ208" i="21"/>
  <c r="V208" i="21" s="1"/>
  <c r="BA208" i="21"/>
  <c r="BA43" i="21"/>
  <c r="AZ43" i="21"/>
  <c r="V43" i="21" s="1"/>
  <c r="BA124" i="21"/>
  <c r="AZ124" i="21"/>
  <c r="V124" i="21" s="1"/>
  <c r="BB59" i="21"/>
  <c r="Z59" i="21" s="1"/>
  <c r="BC59" i="21"/>
  <c r="AZ219" i="21"/>
  <c r="V219" i="21" s="1"/>
  <c r="BA219" i="21"/>
  <c r="AY95" i="21"/>
  <c r="AX95" i="21"/>
  <c r="R95" i="21" s="1"/>
  <c r="AV208" i="21"/>
  <c r="N208" i="21" s="1"/>
  <c r="AW208" i="21"/>
  <c r="AW181" i="21"/>
  <c r="AV181" i="21"/>
  <c r="N181" i="21" s="1"/>
  <c r="BC185" i="21"/>
  <c r="BB185" i="21"/>
  <c r="Z185" i="21" s="1"/>
  <c r="AX147" i="21"/>
  <c r="R147" i="21" s="1"/>
  <c r="AY147" i="21"/>
  <c r="AV89" i="21"/>
  <c r="N89" i="21" s="1"/>
  <c r="AW89" i="21"/>
  <c r="BB36" i="21"/>
  <c r="Z36" i="21" s="1"/>
  <c r="BC36" i="21"/>
  <c r="BB70" i="21"/>
  <c r="Z70" i="21" s="1"/>
  <c r="BC70" i="21"/>
  <c r="BA186" i="21"/>
  <c r="AZ186" i="21"/>
  <c r="V186" i="21" s="1"/>
  <c r="AY175" i="21"/>
  <c r="AX175" i="21"/>
  <c r="R175" i="21" s="1"/>
  <c r="AX105" i="21"/>
  <c r="R105" i="21" s="1"/>
  <c r="AY105" i="21"/>
  <c r="BB203" i="21"/>
  <c r="Z203" i="21" s="1"/>
  <c r="BC203" i="21"/>
  <c r="AW112" i="21"/>
  <c r="AV112" i="21"/>
  <c r="N112" i="21" s="1"/>
  <c r="AX104" i="21"/>
  <c r="R104" i="21" s="1"/>
  <c r="AY104" i="21"/>
  <c r="AZ85" i="21"/>
  <c r="V85" i="21" s="1"/>
  <c r="BA85" i="21"/>
  <c r="BB43" i="21"/>
  <c r="Z43" i="21" s="1"/>
  <c r="BC43" i="21"/>
  <c r="AW160" i="21"/>
  <c r="AV160" i="21"/>
  <c r="N160" i="21" s="1"/>
  <c r="AV153" i="21"/>
  <c r="N153" i="21" s="1"/>
  <c r="AW153" i="21"/>
  <c r="AZ143" i="21"/>
  <c r="V143" i="21" s="1"/>
  <c r="BA143" i="21"/>
  <c r="BB91" i="21"/>
  <c r="Z91" i="21" s="1"/>
  <c r="BC91" i="21"/>
  <c r="BB202" i="21"/>
  <c r="Z202" i="21" s="1"/>
  <c r="BC202" i="21"/>
  <c r="AW41" i="21"/>
  <c r="AV41" i="21"/>
  <c r="N41" i="21" s="1"/>
  <c r="AZ101" i="21"/>
  <c r="V101" i="21" s="1"/>
  <c r="BA101" i="21"/>
  <c r="AY119" i="21"/>
  <c r="AX119" i="21"/>
  <c r="R119" i="21" s="1"/>
  <c r="BB80" i="21"/>
  <c r="Z80" i="21" s="1"/>
  <c r="BC80" i="21"/>
  <c r="AW108" i="21"/>
  <c r="AV108" i="21"/>
  <c r="N108" i="21" s="1"/>
  <c r="AV75" i="21"/>
  <c r="N75" i="21" s="1"/>
  <c r="AW75" i="21"/>
  <c r="BB146" i="21"/>
  <c r="Z146" i="21" s="1"/>
  <c r="BC146" i="21"/>
  <c r="AV59" i="21"/>
  <c r="N59" i="21" s="1"/>
  <c r="AW59" i="21"/>
  <c r="AV130" i="21"/>
  <c r="N130" i="21" s="1"/>
  <c r="AW130" i="21"/>
  <c r="AY48" i="21"/>
  <c r="AX48" i="21"/>
  <c r="R48" i="21" s="1"/>
  <c r="AV95" i="21"/>
  <c r="N95" i="21" s="1"/>
  <c r="AW95" i="21"/>
  <c r="AX72" i="21"/>
  <c r="R72" i="21" s="1"/>
  <c r="AY72" i="21"/>
  <c r="AY193" i="21"/>
  <c r="AX193" i="21"/>
  <c r="R193" i="21" s="1"/>
  <c r="BB186" i="21"/>
  <c r="Z186" i="21" s="1"/>
  <c r="BC186" i="21"/>
  <c r="AV171" i="21"/>
  <c r="N171" i="21" s="1"/>
  <c r="AW171" i="21"/>
  <c r="BB153" i="21"/>
  <c r="Z153" i="21" s="1"/>
  <c r="BC153" i="21"/>
  <c r="AV44" i="21"/>
  <c r="N44" i="21" s="1"/>
  <c r="AW44" i="21"/>
  <c r="AZ135" i="21"/>
  <c r="V135" i="21" s="1"/>
  <c r="BA135" i="21"/>
  <c r="AZ83" i="21"/>
  <c r="V83" i="21" s="1"/>
  <c r="BA83" i="21"/>
  <c r="AZ57" i="21"/>
  <c r="V57" i="21" s="1"/>
  <c r="BA57" i="21"/>
  <c r="AX200" i="21"/>
  <c r="R200" i="21" s="1"/>
  <c r="AY200" i="21"/>
  <c r="AX211" i="21"/>
  <c r="R211" i="21" s="1"/>
  <c r="AY211" i="21"/>
  <c r="BC197" i="21"/>
  <c r="BB197" i="21"/>
  <c r="Z197" i="21" s="1"/>
  <c r="AX34" i="21"/>
  <c r="R34" i="21" s="1"/>
  <c r="S34" i="21" s="1"/>
  <c r="AY34" i="21"/>
  <c r="AX71" i="21"/>
  <c r="R71" i="21" s="1"/>
  <c r="AY71" i="21"/>
  <c r="AX224" i="21"/>
  <c r="R224" i="21" s="1"/>
  <c r="AY224" i="21"/>
  <c r="AZ49" i="21"/>
  <c r="V49" i="21" s="1"/>
  <c r="BA49" i="21"/>
  <c r="BB140" i="21"/>
  <c r="Z140" i="21" s="1"/>
  <c r="BC140" i="21"/>
  <c r="BC225" i="21"/>
  <c r="BB225" i="21"/>
  <c r="Z225" i="21" s="1"/>
  <c r="BC155" i="21"/>
  <c r="BB155" i="21"/>
  <c r="Z155" i="21" s="1"/>
  <c r="AV221" i="21"/>
  <c r="N221" i="21" s="1"/>
  <c r="AW221" i="21"/>
  <c r="AZ191" i="21"/>
  <c r="V191" i="21" s="1"/>
  <c r="BA191" i="21"/>
  <c r="BA55" i="21"/>
  <c r="AZ55" i="21"/>
  <c r="V55" i="21" s="1"/>
  <c r="AZ123" i="21"/>
  <c r="V123" i="21" s="1"/>
  <c r="BA123" i="21"/>
  <c r="AX188" i="21"/>
  <c r="R188" i="21" s="1"/>
  <c r="AY188" i="21"/>
  <c r="AY223" i="21"/>
  <c r="AX223" i="21"/>
  <c r="R223" i="21" s="1"/>
  <c r="BB63" i="21"/>
  <c r="Z63" i="21" s="1"/>
  <c r="BC63" i="21"/>
  <c r="AV58" i="21"/>
  <c r="N58" i="21" s="1"/>
  <c r="AW58" i="21"/>
  <c r="AV149" i="21"/>
  <c r="N149" i="21" s="1"/>
  <c r="AW149" i="21"/>
  <c r="BB212" i="21"/>
  <c r="Z212" i="21" s="1"/>
  <c r="BC212" i="21"/>
  <c r="AX221" i="21"/>
  <c r="R221" i="21" s="1"/>
  <c r="AY221" i="21"/>
  <c r="BB77" i="21"/>
  <c r="Z77" i="21" s="1"/>
  <c r="BC77" i="21"/>
  <c r="AZ127" i="21"/>
  <c r="V127" i="21" s="1"/>
  <c r="BA127" i="21"/>
  <c r="AX82" i="21"/>
  <c r="R82" i="21" s="1"/>
  <c r="AY82" i="21"/>
  <c r="AX155" i="21"/>
  <c r="R155" i="21" s="1"/>
  <c r="AY155" i="21"/>
  <c r="AY99" i="21"/>
  <c r="AX99" i="21"/>
  <c r="R99" i="21" s="1"/>
  <c r="BB102" i="21"/>
  <c r="Z102" i="21" s="1"/>
  <c r="BC102" i="21"/>
  <c r="AZ104" i="21"/>
  <c r="V104" i="21" s="1"/>
  <c r="BA104" i="21"/>
  <c r="AW183" i="21"/>
  <c r="AV183" i="21"/>
  <c r="N183" i="21" s="1"/>
  <c r="BB150" i="21"/>
  <c r="Z150" i="21" s="1"/>
  <c r="BC150" i="21"/>
  <c r="AZ61" i="21"/>
  <c r="V61" i="21" s="1"/>
  <c r="BA61" i="21"/>
  <c r="BC133" i="21"/>
  <c r="BB133" i="21"/>
  <c r="Z133" i="21" s="1"/>
  <c r="BB142" i="21"/>
  <c r="Z142" i="21" s="1"/>
  <c r="BC142" i="21"/>
  <c r="AZ138" i="21"/>
  <c r="V138" i="21" s="1"/>
  <c r="BA138" i="21"/>
  <c r="AV54" i="21"/>
  <c r="N54" i="21" s="1"/>
  <c r="AW54" i="21"/>
  <c r="AZ86" i="21"/>
  <c r="V86" i="21" s="1"/>
  <c r="BA86" i="21"/>
  <c r="AW178" i="21"/>
  <c r="AV178" i="21"/>
  <c r="N178" i="21" s="1"/>
  <c r="AZ40" i="21"/>
  <c r="V40" i="21" s="1"/>
  <c r="BA40" i="21"/>
  <c r="AZ91" i="21"/>
  <c r="V91" i="21" s="1"/>
  <c r="BA91" i="21"/>
  <c r="BC213" i="21"/>
  <c r="BB213" i="21"/>
  <c r="Z213" i="21" s="1"/>
  <c r="BB111" i="21"/>
  <c r="Z111" i="21" s="1"/>
  <c r="BC111" i="21"/>
  <c r="AY131" i="21"/>
  <c r="AX131" i="21"/>
  <c r="R131" i="21" s="1"/>
  <c r="AY56" i="21"/>
  <c r="AX56" i="21"/>
  <c r="R56" i="21" s="1"/>
  <c r="AV133" i="21"/>
  <c r="N133" i="21" s="1"/>
  <c r="AW133" i="21"/>
  <c r="AZ66" i="21"/>
  <c r="V66" i="21" s="1"/>
  <c r="BA66" i="21"/>
  <c r="AY115" i="21"/>
  <c r="AX115" i="21"/>
  <c r="R115" i="21" s="1"/>
  <c r="AX124" i="21"/>
  <c r="R124" i="21" s="1"/>
  <c r="AY124" i="21"/>
  <c r="AZ117" i="21"/>
  <c r="V117" i="21" s="1"/>
  <c r="BA117" i="21"/>
  <c r="AV137" i="21"/>
  <c r="N137" i="21" s="1"/>
  <c r="AW137" i="21"/>
  <c r="BA167" i="21"/>
  <c r="AZ167" i="21"/>
  <c r="V167" i="21" s="1"/>
  <c r="BC42" i="21"/>
  <c r="BB42" i="21"/>
  <c r="Z42" i="21" s="1"/>
  <c r="AV211" i="21"/>
  <c r="N211" i="21" s="1"/>
  <c r="AW211" i="21"/>
  <c r="BC141" i="21"/>
  <c r="BB141" i="21"/>
  <c r="Z141" i="21" s="1"/>
  <c r="AX114" i="21"/>
  <c r="R114" i="21" s="1"/>
  <c r="AY114" i="21"/>
  <c r="BC215" i="21"/>
  <c r="BB215" i="21"/>
  <c r="Z215" i="21" s="1"/>
  <c r="AV110" i="21"/>
  <c r="N110" i="21" s="1"/>
  <c r="AW110" i="21"/>
  <c r="AV187" i="21"/>
  <c r="N187" i="21" s="1"/>
  <c r="AW187" i="21"/>
  <c r="BB53" i="21"/>
  <c r="Z53" i="21" s="1"/>
  <c r="BC53" i="21"/>
  <c r="BA136" i="21"/>
  <c r="AZ136" i="21"/>
  <c r="V136" i="21" s="1"/>
  <c r="AZ185" i="21"/>
  <c r="V185" i="21" s="1"/>
  <c r="BA185" i="21"/>
  <c r="AX45" i="21"/>
  <c r="R45" i="21" s="1"/>
  <c r="AY45" i="21"/>
  <c r="AZ131" i="21"/>
  <c r="V131" i="21" s="1"/>
  <c r="BA131" i="21"/>
  <c r="AW169" i="21"/>
  <c r="AV169" i="21"/>
  <c r="N169" i="21" s="1"/>
  <c r="AV151" i="21"/>
  <c r="N151" i="21" s="1"/>
  <c r="AW151" i="21"/>
  <c r="AV201" i="21"/>
  <c r="N201" i="21" s="1"/>
  <c r="AW201" i="21"/>
  <c r="AX205" i="21"/>
  <c r="R205" i="21" s="1"/>
  <c r="AY205" i="21"/>
  <c r="BB218" i="21"/>
  <c r="Z218" i="21" s="1"/>
  <c r="BC218" i="21"/>
  <c r="AV103" i="21"/>
  <c r="N103" i="21" s="1"/>
  <c r="AW103" i="21"/>
  <c r="AV109" i="21"/>
  <c r="N109" i="21" s="1"/>
  <c r="AW109" i="21"/>
  <c r="BB71" i="21"/>
  <c r="Z71" i="21" s="1"/>
  <c r="BC71" i="21"/>
  <c r="AV120" i="21"/>
  <c r="N120" i="21" s="1"/>
  <c r="AW120" i="21"/>
  <c r="AZ140" i="21"/>
  <c r="V140" i="21" s="1"/>
  <c r="BA140" i="21"/>
  <c r="AX62" i="21"/>
  <c r="R62" i="21" s="1"/>
  <c r="AY62" i="21"/>
  <c r="AW150" i="21"/>
  <c r="AV150" i="21"/>
  <c r="N150" i="21" s="1"/>
  <c r="BA156" i="21"/>
  <c r="AZ156" i="21"/>
  <c r="V156" i="21" s="1"/>
  <c r="BC166" i="21"/>
  <c r="BB166" i="21"/>
  <c r="Z166" i="21" s="1"/>
  <c r="AY107" i="21"/>
  <c r="AX107" i="21"/>
  <c r="R107" i="21" s="1"/>
  <c r="AX43" i="21"/>
  <c r="R43" i="21" s="1"/>
  <c r="AY43" i="21"/>
  <c r="BA212" i="21"/>
  <c r="AZ212" i="21"/>
  <c r="V212" i="21" s="1"/>
  <c r="AW132" i="21"/>
  <c r="AV132" i="21"/>
  <c r="N132" i="21" s="1"/>
  <c r="BB69" i="21"/>
  <c r="Z69" i="21" s="1"/>
  <c r="BC69" i="21"/>
  <c r="AX132" i="21"/>
  <c r="R132" i="21" s="1"/>
  <c r="AY132" i="21"/>
  <c r="BC173" i="21"/>
  <c r="BB173" i="21"/>
  <c r="Z173" i="21" s="1"/>
  <c r="BB66" i="21"/>
  <c r="Z66" i="21" s="1"/>
  <c r="BC66" i="21"/>
  <c r="AZ88" i="21"/>
  <c r="V88" i="21" s="1"/>
  <c r="BA88" i="21"/>
  <c r="AX139" i="21"/>
  <c r="R139" i="21" s="1"/>
  <c r="AY139" i="21"/>
  <c r="AW216" i="21"/>
  <c r="AV216" i="21"/>
  <c r="N216" i="21" s="1"/>
  <c r="AV117" i="21"/>
  <c r="N117" i="21" s="1"/>
  <c r="AW117" i="21"/>
  <c r="BB110" i="21"/>
  <c r="Z110" i="21" s="1"/>
  <c r="BC110" i="21"/>
  <c r="BA166" i="21"/>
  <c r="AZ166" i="21"/>
  <c r="V166" i="21" s="1"/>
  <c r="AZ78" i="21"/>
  <c r="V78" i="21" s="1"/>
  <c r="BA78" i="21"/>
  <c r="BB98" i="21"/>
  <c r="Z98" i="21" s="1"/>
  <c r="BC98" i="21"/>
  <c r="AX66" i="21"/>
  <c r="R66" i="21" s="1"/>
  <c r="AY66" i="21"/>
  <c r="BC139" i="21"/>
  <c r="BB139" i="21"/>
  <c r="Z139" i="21" s="1"/>
  <c r="AZ92" i="21"/>
  <c r="V92" i="21" s="1"/>
  <c r="BA92" i="21"/>
  <c r="AV51" i="21"/>
  <c r="N51" i="21" s="1"/>
  <c r="AW51" i="21"/>
  <c r="AX198" i="21"/>
  <c r="R198" i="21" s="1"/>
  <c r="AY198" i="21"/>
  <c r="AZ107" i="21"/>
  <c r="V107" i="21" s="1"/>
  <c r="BA107" i="21"/>
  <c r="BB217" i="21"/>
  <c r="Z217" i="21" s="1"/>
  <c r="BC217" i="21"/>
  <c r="AZ37" i="21"/>
  <c r="V37" i="21" s="1"/>
  <c r="BA37" i="21"/>
  <c r="AV123" i="21"/>
  <c r="N123" i="21" s="1"/>
  <c r="AW123" i="21"/>
  <c r="AX87" i="21"/>
  <c r="R87" i="21" s="1"/>
  <c r="AY87" i="21"/>
  <c r="BC125" i="21"/>
  <c r="BB125" i="21"/>
  <c r="Z125" i="21" s="1"/>
  <c r="AV194" i="21"/>
  <c r="N194" i="21" s="1"/>
  <c r="AW194" i="21"/>
  <c r="BB79" i="21"/>
  <c r="Z79" i="21" s="1"/>
  <c r="BC79" i="21"/>
  <c r="AW188" i="21"/>
  <c r="AV188" i="21"/>
  <c r="N188" i="21" s="1"/>
  <c r="BC167" i="21"/>
  <c r="BB167" i="21"/>
  <c r="Z167" i="21" s="1"/>
  <c r="BB220" i="21"/>
  <c r="Z220" i="21" s="1"/>
  <c r="BC220" i="21"/>
  <c r="AZ187" i="21"/>
  <c r="V187" i="21" s="1"/>
  <c r="BA187" i="21"/>
  <c r="AV81" i="21"/>
  <c r="N81" i="21" s="1"/>
  <c r="AW81" i="21"/>
  <c r="AY121" i="21"/>
  <c r="AX121" i="21"/>
  <c r="R121" i="21" s="1"/>
  <c r="AV190" i="21"/>
  <c r="N190" i="21" s="1"/>
  <c r="AW190" i="21"/>
  <c r="BC105" i="21"/>
  <c r="BB105" i="21"/>
  <c r="Z105" i="21" s="1"/>
  <c r="BB136" i="21"/>
  <c r="Z136" i="21" s="1"/>
  <c r="BC136" i="21"/>
  <c r="BA196" i="21"/>
  <c r="AZ196" i="21"/>
  <c r="V196" i="21" s="1"/>
  <c r="AX96" i="21"/>
  <c r="R96" i="21" s="1"/>
  <c r="AY96" i="21"/>
  <c r="AZ188" i="21"/>
  <c r="V188" i="21" s="1"/>
  <c r="BA188" i="21"/>
  <c r="AV97" i="21"/>
  <c r="N97" i="21" s="1"/>
  <c r="AW97" i="21"/>
  <c r="AX75" i="21"/>
  <c r="R75" i="21" s="1"/>
  <c r="AY75" i="21"/>
  <c r="AV136" i="21"/>
  <c r="N136" i="21" s="1"/>
  <c r="AW136" i="21"/>
  <c r="AZ32" i="21"/>
  <c r="V32" i="21" s="1"/>
  <c r="BA32" i="21"/>
  <c r="BC174" i="21"/>
  <c r="BB174" i="21"/>
  <c r="Z174" i="21" s="1"/>
  <c r="AZ97" i="21"/>
  <c r="V97" i="21" s="1"/>
  <c r="BA97" i="21"/>
  <c r="AZ151" i="21"/>
  <c r="V151" i="21" s="1"/>
  <c r="BA151" i="21"/>
  <c r="BB134" i="21"/>
  <c r="Z134" i="21" s="1"/>
  <c r="BC134" i="21"/>
  <c r="AV87" i="21"/>
  <c r="N87" i="21" s="1"/>
  <c r="AW87" i="21"/>
  <c r="AV167" i="21"/>
  <c r="N167" i="21" s="1"/>
  <c r="AW167" i="21"/>
  <c r="AV127" i="21"/>
  <c r="N127" i="21" s="1"/>
  <c r="AW127" i="21"/>
  <c r="AX90" i="21"/>
  <c r="R90" i="21" s="1"/>
  <c r="AY90" i="21"/>
  <c r="AV85" i="21"/>
  <c r="N85" i="21" s="1"/>
  <c r="AW85" i="21"/>
  <c r="BB83" i="21"/>
  <c r="Z83" i="21" s="1"/>
  <c r="BC83" i="21"/>
  <c r="AX154" i="21"/>
  <c r="R154" i="21" s="1"/>
  <c r="AY154" i="21"/>
  <c r="BA47" i="21"/>
  <c r="AZ47" i="21"/>
  <c r="V47" i="21" s="1"/>
  <c r="AX58" i="21"/>
  <c r="R58" i="21" s="1"/>
  <c r="AY58" i="21"/>
  <c r="AY32" i="21"/>
  <c r="AX32" i="21"/>
  <c r="R32" i="21" s="1"/>
  <c r="S32" i="21" s="1"/>
  <c r="BB57" i="21"/>
  <c r="Z57" i="21" s="1"/>
  <c r="BC57" i="21"/>
  <c r="AV46" i="21"/>
  <c r="N46" i="21" s="1"/>
  <c r="AW46" i="21"/>
  <c r="AV73" i="21"/>
  <c r="N73" i="21" s="1"/>
  <c r="AW73" i="21"/>
  <c r="AX201" i="21"/>
  <c r="R201" i="21" s="1"/>
  <c r="AY201" i="21"/>
  <c r="AZ99" i="21"/>
  <c r="V99" i="21" s="1"/>
  <c r="BA99" i="21"/>
  <c r="BA114" i="21"/>
  <c r="AZ114" i="21"/>
  <c r="V114" i="21" s="1"/>
  <c r="AV218" i="21"/>
  <c r="N218" i="21" s="1"/>
  <c r="AW218" i="21"/>
  <c r="AX83" i="21"/>
  <c r="R83" i="21" s="1"/>
  <c r="AY83" i="21"/>
  <c r="BB47" i="21"/>
  <c r="Z47" i="21" s="1"/>
  <c r="BC47" i="21"/>
  <c r="AZ105" i="21"/>
  <c r="V105" i="21" s="1"/>
  <c r="BA105" i="21"/>
  <c r="BB126" i="21"/>
  <c r="Z126" i="21" s="1"/>
  <c r="BC126" i="21"/>
  <c r="AZ193" i="21"/>
  <c r="V193" i="21" s="1"/>
  <c r="BA193" i="21"/>
  <c r="AX120" i="21"/>
  <c r="R120" i="21" s="1"/>
  <c r="AY120" i="21"/>
  <c r="AY176" i="21"/>
  <c r="AX176" i="21"/>
  <c r="R176" i="21" s="1"/>
  <c r="AY162" i="21"/>
  <c r="AX162" i="21"/>
  <c r="R162" i="21" s="1"/>
  <c r="AV90" i="21"/>
  <c r="N90" i="21" s="1"/>
  <c r="AW90" i="21"/>
  <c r="BB201" i="21"/>
  <c r="Z201" i="21" s="1"/>
  <c r="BC201" i="21"/>
  <c r="BA179" i="21"/>
  <c r="AZ179" i="21"/>
  <c r="V179" i="21" s="1"/>
  <c r="AY165" i="21"/>
  <c r="AX165" i="21"/>
  <c r="R165" i="21" s="1"/>
  <c r="BC54" i="21"/>
  <c r="BB54" i="21"/>
  <c r="Z54" i="21" s="1"/>
  <c r="BB204" i="21"/>
  <c r="Z204" i="21" s="1"/>
  <c r="BC204" i="21"/>
  <c r="AZ36" i="21"/>
  <c r="V36" i="21" s="1"/>
  <c r="BA36" i="21"/>
  <c r="AV207" i="21"/>
  <c r="N207" i="21" s="1"/>
  <c r="AW207" i="21"/>
  <c r="BB103" i="21"/>
  <c r="Z103" i="21" s="1"/>
  <c r="BC103" i="21"/>
  <c r="AZ34" i="21"/>
  <c r="V34" i="21" s="1"/>
  <c r="BA34" i="21"/>
  <c r="BB112" i="21"/>
  <c r="Z112" i="21" s="1"/>
  <c r="BC112" i="21"/>
  <c r="AX202" i="21"/>
  <c r="R202" i="21" s="1"/>
  <c r="AY202" i="21"/>
  <c r="AX164" i="21"/>
  <c r="R164" i="21" s="1"/>
  <c r="AY164" i="21"/>
  <c r="AY180" i="21"/>
  <c r="AX180" i="21"/>
  <c r="R180" i="21" s="1"/>
  <c r="AZ128" i="21"/>
  <c r="V128" i="21" s="1"/>
  <c r="BA128" i="21"/>
  <c r="AY169" i="21"/>
  <c r="AX169" i="21"/>
  <c r="R169" i="21" s="1"/>
  <c r="AZ119" i="21"/>
  <c r="V119" i="21" s="1"/>
  <c r="BA119" i="21"/>
  <c r="AX39" i="21"/>
  <c r="R39" i="21" s="1"/>
  <c r="AY39" i="21"/>
  <c r="AV224" i="21"/>
  <c r="N224" i="21" s="1"/>
  <c r="AW224" i="21"/>
  <c r="AV202" i="21"/>
  <c r="N202" i="21" s="1"/>
  <c r="AW202" i="21"/>
  <c r="BB107" i="21"/>
  <c r="Z107" i="21" s="1"/>
  <c r="BC107" i="21"/>
  <c r="BA90" i="21"/>
  <c r="AZ90" i="21"/>
  <c r="V90" i="21" s="1"/>
  <c r="BA148" i="21"/>
  <c r="AZ148" i="21"/>
  <c r="V148" i="21" s="1"/>
  <c r="BA176" i="21"/>
  <c r="AZ176" i="21"/>
  <c r="V176" i="21" s="1"/>
  <c r="AY172" i="21"/>
  <c r="AX172" i="21"/>
  <c r="R172" i="21" s="1"/>
  <c r="BB154" i="21"/>
  <c r="Z154" i="21" s="1"/>
  <c r="BC154" i="21"/>
  <c r="AZ96" i="21"/>
  <c r="V96" i="21" s="1"/>
  <c r="BA96" i="21"/>
  <c r="AZ50" i="21"/>
  <c r="V50" i="21" s="1"/>
  <c r="BA50" i="21"/>
  <c r="AY179" i="21"/>
  <c r="AX179" i="21"/>
  <c r="R179" i="21" s="1"/>
  <c r="AZ41" i="21"/>
  <c r="V41" i="21" s="1"/>
  <c r="BA41" i="21"/>
  <c r="BB156" i="21"/>
  <c r="Z156" i="21" s="1"/>
  <c r="BC156" i="21"/>
  <c r="AZ161" i="21"/>
  <c r="V161" i="21" s="1"/>
  <c r="BA161" i="21"/>
  <c r="AZ103" i="21"/>
  <c r="V103" i="21" s="1"/>
  <c r="BA103" i="21"/>
  <c r="AZ217" i="21"/>
  <c r="V217" i="21" s="1"/>
  <c r="BA217" i="21"/>
  <c r="AV135" i="21"/>
  <c r="N135" i="21" s="1"/>
  <c r="AW135" i="21"/>
  <c r="AX150" i="21"/>
  <c r="R150" i="21" s="1"/>
  <c r="AY150" i="21"/>
  <c r="AV118" i="21"/>
  <c r="N118" i="21" s="1"/>
  <c r="AW118" i="21"/>
  <c r="AY149" i="21"/>
  <c r="AX149" i="21"/>
  <c r="R149" i="21" s="1"/>
  <c r="AV84" i="21"/>
  <c r="N84" i="21" s="1"/>
  <c r="AW84" i="21"/>
  <c r="AZ121" i="21"/>
  <c r="V121" i="21" s="1"/>
  <c r="BA121" i="21"/>
  <c r="BB128" i="21"/>
  <c r="Z128" i="21" s="1"/>
  <c r="BC128" i="21"/>
  <c r="AZ53" i="21"/>
  <c r="V53" i="21" s="1"/>
  <c r="BA53" i="21"/>
  <c r="AX65" i="21"/>
  <c r="R65" i="21" s="1"/>
  <c r="AY65" i="21"/>
  <c r="BB60" i="21"/>
  <c r="Z60" i="21" s="1"/>
  <c r="BC60" i="21"/>
  <c r="AX126" i="21"/>
  <c r="R126" i="21" s="1"/>
  <c r="AY126" i="21"/>
  <c r="AV115" i="21"/>
  <c r="N115" i="21" s="1"/>
  <c r="AW115" i="21"/>
  <c r="AW175" i="21"/>
  <c r="AV175" i="21"/>
  <c r="N175" i="21" s="1"/>
  <c r="AV144" i="21"/>
  <c r="N144" i="21" s="1"/>
  <c r="AW144" i="21"/>
  <c r="BB108" i="21"/>
  <c r="Z108" i="21" s="1"/>
  <c r="BC108" i="21"/>
  <c r="AV191" i="21"/>
  <c r="N191" i="21" s="1"/>
  <c r="AW191" i="21"/>
  <c r="AW196" i="21"/>
  <c r="AV196" i="21"/>
  <c r="N196" i="21" s="1"/>
  <c r="AW45" i="21"/>
  <c r="AV45" i="21"/>
  <c r="N45" i="21" s="1"/>
  <c r="BB191" i="21"/>
  <c r="Z191" i="21" s="1"/>
  <c r="BC191" i="21"/>
  <c r="AW158" i="21"/>
  <c r="AV158" i="21"/>
  <c r="N158" i="21" s="1"/>
  <c r="AV52" i="21"/>
  <c r="N52" i="21" s="1"/>
  <c r="AW52" i="21"/>
  <c r="AX218" i="21"/>
  <c r="R218" i="21" s="1"/>
  <c r="AY218" i="21"/>
  <c r="AY161" i="21"/>
  <c r="AX161" i="21"/>
  <c r="R161" i="21" s="1"/>
  <c r="AY163" i="21"/>
  <c r="AX163" i="21"/>
  <c r="R163" i="21" s="1"/>
  <c r="AZ137" i="21"/>
  <c r="V137" i="21" s="1"/>
  <c r="BA137" i="21"/>
  <c r="AV62" i="21"/>
  <c r="N62" i="21" s="1"/>
  <c r="AW62" i="21"/>
  <c r="AY183" i="21"/>
  <c r="AX183" i="21"/>
  <c r="R183" i="21" s="1"/>
  <c r="AX88" i="21"/>
  <c r="R88" i="21" s="1"/>
  <c r="AY88" i="21"/>
  <c r="AX94" i="21"/>
  <c r="R94" i="21" s="1"/>
  <c r="AY94" i="21"/>
  <c r="AY167" i="21"/>
  <c r="AX167" i="21"/>
  <c r="R167" i="21" s="1"/>
  <c r="AV63" i="21"/>
  <c r="N63" i="21" s="1"/>
  <c r="AW63" i="21"/>
  <c r="AZ214" i="21"/>
  <c r="V214" i="21" s="1"/>
  <c r="BA214" i="21"/>
  <c r="AZ74" i="21"/>
  <c r="V74" i="21" s="1"/>
  <c r="BA74" i="21"/>
  <c r="AX47" i="21"/>
  <c r="R47" i="21" s="1"/>
  <c r="AY47" i="21"/>
  <c r="AW138" i="21"/>
  <c r="AV138" i="21"/>
  <c r="N138" i="21" s="1"/>
  <c r="AZ142" i="21"/>
  <c r="V142" i="21" s="1"/>
  <c r="BA142" i="21"/>
  <c r="AX79" i="21"/>
  <c r="R79" i="21" s="1"/>
  <c r="AY79" i="21"/>
  <c r="AW173" i="21"/>
  <c r="AV173" i="21"/>
  <c r="N173" i="21" s="1"/>
  <c r="AX133" i="21"/>
  <c r="R133" i="21" s="1"/>
  <c r="AY133" i="21"/>
  <c r="AV67" i="21"/>
  <c r="N67" i="21" s="1"/>
  <c r="AW67" i="21"/>
  <c r="AZ120" i="21"/>
  <c r="V120" i="21" s="1"/>
  <c r="BA120" i="21"/>
  <c r="AV74" i="21"/>
  <c r="N74" i="21" s="1"/>
  <c r="AW74" i="21"/>
  <c r="AV43" i="21"/>
  <c r="N43" i="21" s="1"/>
  <c r="AW43" i="21"/>
  <c r="BA106" i="21"/>
  <c r="AZ106" i="21"/>
  <c r="V106" i="21" s="1"/>
  <c r="AW96" i="21"/>
  <c r="AV96" i="21"/>
  <c r="N96" i="21" s="1"/>
  <c r="BB208" i="21"/>
  <c r="Z208" i="21" s="1"/>
  <c r="BC208" i="21"/>
  <c r="AX212" i="21"/>
  <c r="R212" i="21" s="1"/>
  <c r="AY212" i="21"/>
  <c r="AX166" i="21"/>
  <c r="R166" i="21" s="1"/>
  <c r="AY166" i="21"/>
  <c r="AX78" i="21"/>
  <c r="R78" i="21" s="1"/>
  <c r="AY78" i="21"/>
  <c r="AW180" i="21"/>
  <c r="AV180" i="21"/>
  <c r="N180" i="21" s="1"/>
  <c r="AV189" i="21"/>
  <c r="N189" i="21" s="1"/>
  <c r="AW189" i="21"/>
  <c r="BA202" i="21"/>
  <c r="AZ202" i="21"/>
  <c r="V202" i="21" s="1"/>
  <c r="AZ71" i="21"/>
  <c r="V71" i="21" s="1"/>
  <c r="BA71" i="21"/>
  <c r="BC101" i="21"/>
  <c r="BB101" i="21"/>
  <c r="Z101" i="21" s="1"/>
  <c r="BB222" i="21"/>
  <c r="Z222" i="21" s="1"/>
  <c r="BC222" i="21"/>
  <c r="AY141" i="21"/>
  <c r="AX141" i="21"/>
  <c r="R141" i="21" s="1"/>
  <c r="AZ72" i="21"/>
  <c r="V72" i="21" s="1"/>
  <c r="BA72" i="21"/>
  <c r="BC58" i="21"/>
  <c r="BB58" i="21"/>
  <c r="Z58" i="21" s="1"/>
  <c r="AX42" i="21"/>
  <c r="R42" i="21" s="1"/>
  <c r="AY42" i="21"/>
  <c r="BB49" i="21"/>
  <c r="Z49" i="21" s="1"/>
  <c r="BC49" i="21"/>
  <c r="AV129" i="21"/>
  <c r="N129" i="21" s="1"/>
  <c r="AW129" i="21"/>
  <c r="AZ42" i="21"/>
  <c r="V42" i="21" s="1"/>
  <c r="BA42" i="21"/>
  <c r="BB152" i="21"/>
  <c r="Z152" i="21" s="1"/>
  <c r="BC152" i="21"/>
  <c r="AZ48" i="21"/>
  <c r="V48" i="21" s="1"/>
  <c r="BA48" i="21"/>
  <c r="AX122" i="21"/>
  <c r="R122" i="21" s="1"/>
  <c r="AY122" i="21"/>
  <c r="BB214" i="21"/>
  <c r="Z214" i="21" s="1"/>
  <c r="BC214" i="21"/>
  <c r="BB64" i="21"/>
  <c r="Z64" i="21" s="1"/>
  <c r="BC64" i="21"/>
  <c r="BC50" i="21"/>
  <c r="BB50" i="21"/>
  <c r="Z50" i="21" s="1"/>
  <c r="AX194" i="21"/>
  <c r="R194" i="21" s="1"/>
  <c r="AY194" i="21"/>
  <c r="AY191" i="21"/>
  <c r="AX191" i="21"/>
  <c r="R191" i="21" s="1"/>
  <c r="AV71" i="21"/>
  <c r="N71" i="21" s="1"/>
  <c r="AW71" i="21"/>
  <c r="AX195" i="21"/>
  <c r="R195" i="21" s="1"/>
  <c r="AY195" i="21"/>
  <c r="AX153" i="21"/>
  <c r="R153" i="21" s="1"/>
  <c r="AY153" i="21"/>
  <c r="BB164" i="21"/>
  <c r="Z164" i="21" s="1"/>
  <c r="BC164" i="21"/>
  <c r="AX152" i="21"/>
  <c r="R152" i="21" s="1"/>
  <c r="AY152" i="21"/>
  <c r="AV156" i="21"/>
  <c r="N156" i="21" s="1"/>
  <c r="AW156" i="21"/>
  <c r="BA35" i="21"/>
  <c r="AZ35" i="21"/>
  <c r="V35" i="21" s="1"/>
  <c r="AX213" i="21"/>
  <c r="R213" i="21" s="1"/>
  <c r="AY213" i="21"/>
  <c r="AY137" i="21"/>
  <c r="AX137" i="21"/>
  <c r="R137" i="21" s="1"/>
  <c r="AX97" i="21"/>
  <c r="R97" i="21" s="1"/>
  <c r="AY97" i="21"/>
  <c r="BC165" i="21"/>
  <c r="BB165" i="21"/>
  <c r="Z165" i="21" s="1"/>
  <c r="AZ173" i="21"/>
  <c r="V173" i="21" s="1"/>
  <c r="BA173" i="21"/>
  <c r="BB194" i="21"/>
  <c r="Z194" i="21" s="1"/>
  <c r="BC194" i="21"/>
  <c r="AX92" i="21"/>
  <c r="R92" i="21" s="1"/>
  <c r="AY92" i="21"/>
  <c r="BB219" i="21"/>
  <c r="Z219" i="21" s="1"/>
  <c r="BC219" i="21"/>
  <c r="AZ207" i="21"/>
  <c r="V207" i="21" s="1"/>
  <c r="BA207" i="21"/>
  <c r="AZ221" i="21"/>
  <c r="V221" i="21" s="1"/>
  <c r="BA221" i="21"/>
  <c r="BB56" i="21"/>
  <c r="Z56" i="21" s="1"/>
  <c r="BC56" i="21"/>
  <c r="AW148" i="21"/>
  <c r="AV148" i="21"/>
  <c r="N148" i="21" s="1"/>
  <c r="AW168" i="21"/>
  <c r="AV168" i="21"/>
  <c r="N168" i="21" s="1"/>
  <c r="BA130" i="21"/>
  <c r="AZ130" i="21"/>
  <c r="V130" i="21" s="1"/>
  <c r="BB75" i="21"/>
  <c r="Z75" i="21" s="1"/>
  <c r="BC75" i="21"/>
  <c r="AZ93" i="21"/>
  <c r="V93" i="21" s="1"/>
  <c r="BA93" i="21"/>
  <c r="AV98" i="21"/>
  <c r="N98" i="21" s="1"/>
  <c r="AW98" i="21"/>
  <c r="BB160" i="21"/>
  <c r="Z160" i="21" s="1"/>
  <c r="BC160" i="21"/>
  <c r="AZ213" i="21"/>
  <c r="V213" i="21" s="1"/>
  <c r="BA213" i="21"/>
  <c r="AZ77" i="21"/>
  <c r="V77" i="21" s="1"/>
  <c r="BA77" i="21"/>
  <c r="BC171" i="21"/>
  <c r="BB171" i="21"/>
  <c r="Z171" i="21" s="1"/>
  <c r="AW204" i="21"/>
  <c r="AV204" i="21"/>
  <c r="N204" i="21" s="1"/>
  <c r="AZ220" i="21"/>
  <c r="V220" i="21" s="1"/>
  <c r="BA220" i="21"/>
  <c r="AZ183" i="21"/>
  <c r="V183" i="21" s="1"/>
  <c r="BA183" i="21"/>
  <c r="AZ197" i="21"/>
  <c r="V197" i="21" s="1"/>
  <c r="BA197" i="21"/>
  <c r="BA174" i="21"/>
  <c r="AZ174" i="21"/>
  <c r="V174" i="21" s="1"/>
  <c r="AZ76" i="21"/>
  <c r="V76" i="21" s="1"/>
  <c r="BA76" i="21"/>
  <c r="AV60" i="21"/>
  <c r="N60" i="21" s="1"/>
  <c r="AW60" i="21"/>
  <c r="BB82" i="21"/>
  <c r="Z82" i="21" s="1"/>
  <c r="BC82" i="21"/>
  <c r="AZ68" i="21"/>
  <c r="V68" i="21" s="1"/>
  <c r="BA68" i="21"/>
  <c r="AV113" i="21"/>
  <c r="N113" i="21" s="1"/>
  <c r="AW113" i="21"/>
  <c r="AX206" i="21"/>
  <c r="R206" i="21" s="1"/>
  <c r="AY206" i="21"/>
  <c r="BB211" i="21"/>
  <c r="Z211" i="21" s="1"/>
  <c r="BC211" i="21"/>
  <c r="BC177" i="21"/>
  <c r="BB177" i="21"/>
  <c r="Z177" i="21" s="1"/>
  <c r="BB183" i="21"/>
  <c r="Z183" i="21" s="1"/>
  <c r="BC183" i="21"/>
  <c r="AX73" i="21"/>
  <c r="R73" i="21" s="1"/>
  <c r="AY73" i="21"/>
  <c r="AX210" i="21"/>
  <c r="R210" i="21" s="1"/>
  <c r="AY210" i="21"/>
  <c r="AV185" i="21"/>
  <c r="N185" i="21" s="1"/>
  <c r="AW185" i="21"/>
  <c r="AX57" i="21"/>
  <c r="R57" i="21" s="1"/>
  <c r="AY57" i="21"/>
  <c r="AX106" i="21"/>
  <c r="R106" i="21" s="1"/>
  <c r="AY106" i="21"/>
  <c r="BC169" i="21"/>
  <c r="BB169" i="21"/>
  <c r="Z169" i="21" s="1"/>
  <c r="AX125" i="21"/>
  <c r="R125" i="21" s="1"/>
  <c r="AY125" i="21"/>
  <c r="BC179" i="21"/>
  <c r="BB179" i="21"/>
  <c r="Z179" i="21" s="1"/>
  <c r="AZ225" i="21"/>
  <c r="V225" i="21" s="1"/>
  <c r="BA225" i="21"/>
  <c r="AY181" i="21"/>
  <c r="AX181" i="21"/>
  <c r="R181" i="21" s="1"/>
  <c r="BA59" i="21"/>
  <c r="AZ59" i="21"/>
  <c r="V59" i="21" s="1"/>
  <c r="AX54" i="21"/>
  <c r="R54" i="21" s="1"/>
  <c r="AY54" i="21"/>
  <c r="AZ79" i="21"/>
  <c r="V79" i="21" s="1"/>
  <c r="BA79" i="21"/>
  <c r="AY135" i="21"/>
  <c r="AX135" i="21"/>
  <c r="R135" i="21" s="1"/>
  <c r="AX61" i="21"/>
  <c r="R61" i="21" s="1"/>
  <c r="AY61" i="21"/>
  <c r="BB45" i="21"/>
  <c r="Z45" i="21" s="1"/>
  <c r="BC45" i="21"/>
  <c r="AV79" i="21"/>
  <c r="N79" i="21" s="1"/>
  <c r="AW79" i="21"/>
  <c r="BA160" i="21"/>
  <c r="AZ160" i="21"/>
  <c r="V160" i="21" s="1"/>
  <c r="AX158" i="21"/>
  <c r="R158" i="21" s="1"/>
  <c r="AY158" i="21"/>
  <c r="AZ150" i="21"/>
  <c r="V150" i="21" s="1"/>
  <c r="BA150" i="21"/>
  <c r="BB52" i="21"/>
  <c r="Z52" i="21" s="1"/>
  <c r="BC52" i="21"/>
  <c r="AV197" i="21"/>
  <c r="N197" i="21" s="1"/>
  <c r="AW197" i="21"/>
  <c r="AV192" i="21"/>
  <c r="N192" i="21" s="1"/>
  <c r="AW192" i="21"/>
  <c r="AW159" i="21"/>
  <c r="AV159" i="21"/>
  <c r="N159" i="21" s="1"/>
  <c r="AX80" i="21"/>
  <c r="R80" i="21" s="1"/>
  <c r="AY80" i="21"/>
  <c r="AX117" i="21"/>
  <c r="R117" i="21" s="1"/>
  <c r="AY117" i="21"/>
  <c r="AZ198" i="21"/>
  <c r="V198" i="21" s="1"/>
  <c r="BA198" i="21"/>
  <c r="AW134" i="21"/>
  <c r="AV134" i="21"/>
  <c r="N134" i="21" s="1"/>
  <c r="AW164" i="21"/>
  <c r="AV164" i="21"/>
  <c r="N164" i="21" s="1"/>
  <c r="BB168" i="21"/>
  <c r="Z168" i="21" s="1"/>
  <c r="BC168" i="21"/>
  <c r="BB122" i="21"/>
  <c r="Z122" i="21" s="1"/>
  <c r="BC122" i="21"/>
  <c r="AV198" i="21"/>
  <c r="N198" i="21" s="1"/>
  <c r="AW198" i="21"/>
  <c r="AW182" i="21"/>
  <c r="AV182" i="21"/>
  <c r="N182" i="21" s="1"/>
  <c r="AV72" i="21"/>
  <c r="N72" i="21" s="1"/>
  <c r="AW72" i="21"/>
  <c r="AY111" i="21"/>
  <c r="AX111" i="21"/>
  <c r="R111" i="21" s="1"/>
  <c r="BB148" i="21"/>
  <c r="Z148" i="21" s="1"/>
  <c r="BC148" i="21"/>
  <c r="AV77" i="21"/>
  <c r="N77" i="21" s="1"/>
  <c r="AW77" i="21"/>
  <c r="BB131" i="21"/>
  <c r="Z131" i="21" s="1"/>
  <c r="BC131" i="21"/>
  <c r="AW184" i="21"/>
  <c r="AV184" i="21"/>
  <c r="N184" i="21" s="1"/>
  <c r="AV161" i="21"/>
  <c r="N161" i="21" s="1"/>
  <c r="AW161" i="21"/>
  <c r="AV66" i="21"/>
  <c r="N66" i="21" s="1"/>
  <c r="AW66" i="21"/>
  <c r="AX77" i="21"/>
  <c r="R77" i="21" s="1"/>
  <c r="AY77" i="21"/>
  <c r="BB223" i="21"/>
  <c r="Z223" i="21" s="1"/>
  <c r="BC223" i="21"/>
  <c r="BA154" i="21"/>
  <c r="AZ154" i="21"/>
  <c r="V154" i="21" s="1"/>
  <c r="AZ70" i="21"/>
  <c r="V70" i="21" s="1"/>
  <c r="BA70" i="21"/>
  <c r="AV111" i="21"/>
  <c r="N111" i="21" s="1"/>
  <c r="AW111" i="21"/>
  <c r="AV56" i="21"/>
  <c r="N56" i="21" s="1"/>
  <c r="AW56" i="21"/>
  <c r="AZ89" i="21"/>
  <c r="V89" i="21" s="1"/>
  <c r="BA89" i="21"/>
  <c r="BB106" i="21"/>
  <c r="Z106" i="21" s="1"/>
  <c r="BC106" i="21"/>
  <c r="BA122" i="21"/>
  <c r="AZ122" i="21"/>
  <c r="V122" i="21" s="1"/>
  <c r="BA180" i="21"/>
  <c r="AZ180" i="21"/>
  <c r="V180" i="21" s="1"/>
  <c r="BA98" i="21"/>
  <c r="AZ98" i="21"/>
  <c r="V98" i="21" s="1"/>
  <c r="AX138" i="21"/>
  <c r="R138" i="21" s="1"/>
  <c r="AY138" i="21"/>
  <c r="AZ116" i="21"/>
  <c r="V116" i="21" s="1"/>
  <c r="BA116" i="21"/>
  <c r="BA182" i="21"/>
  <c r="AZ182" i="21"/>
  <c r="V182" i="21" s="1"/>
  <c r="AV76" i="21"/>
  <c r="N76" i="21" s="1"/>
  <c r="AW76" i="21"/>
  <c r="AZ82" i="21"/>
  <c r="V82" i="21" s="1"/>
  <c r="BA82" i="21"/>
  <c r="BA158" i="21"/>
  <c r="AZ158" i="21"/>
  <c r="V158" i="21" s="1"/>
  <c r="AV163" i="21"/>
  <c r="N163" i="21" s="1"/>
  <c r="AW163" i="21"/>
  <c r="AV68" i="21"/>
  <c r="N68" i="21" s="1"/>
  <c r="AW68" i="21"/>
  <c r="BB78" i="21"/>
  <c r="Z78" i="21" s="1"/>
  <c r="BC78" i="21"/>
  <c r="BA175" i="21"/>
  <c r="AZ175" i="21"/>
  <c r="V175" i="21" s="1"/>
  <c r="AY225" i="21"/>
  <c r="AX225" i="21"/>
  <c r="R225" i="21" s="1"/>
  <c r="BB44" i="21"/>
  <c r="Z44" i="21" s="1"/>
  <c r="BC44" i="21"/>
  <c r="BB37" i="21"/>
  <c r="Z37" i="21" s="1"/>
  <c r="BC37" i="21"/>
  <c r="AV83" i="21"/>
  <c r="N83" i="21" s="1"/>
  <c r="AW83" i="21"/>
  <c r="AZ153" i="21"/>
  <c r="V153" i="21" s="1"/>
  <c r="BA153" i="21"/>
  <c r="BB68" i="21"/>
  <c r="Z68" i="21" s="1"/>
  <c r="BC68" i="21"/>
  <c r="AZ80" i="21"/>
  <c r="V80" i="21" s="1"/>
  <c r="BA80" i="21"/>
  <c r="AZ44" i="21"/>
  <c r="V44" i="21" s="1"/>
  <c r="BA44" i="21"/>
  <c r="BB85" i="21"/>
  <c r="Z85" i="21" s="1"/>
  <c r="BC85" i="21"/>
  <c r="BB92" i="21"/>
  <c r="Z92" i="21" s="1"/>
  <c r="BC92" i="21"/>
  <c r="BA165" i="21"/>
  <c r="AZ165" i="21"/>
  <c r="V165" i="21" s="1"/>
  <c r="AV141" i="21"/>
  <c r="N141" i="21" s="1"/>
  <c r="AW141" i="21"/>
  <c r="AV86" i="21"/>
  <c r="N86" i="21" s="1"/>
  <c r="AW86" i="21"/>
  <c r="BB119" i="21"/>
  <c r="Z119" i="21" s="1"/>
  <c r="BC119" i="21"/>
  <c r="AV48" i="21"/>
  <c r="N48" i="21" s="1"/>
  <c r="AW48" i="21"/>
  <c r="AW92" i="21"/>
  <c r="AV92" i="21"/>
  <c r="N92" i="21" s="1"/>
  <c r="AY127" i="21"/>
  <c r="AX127" i="21"/>
  <c r="R127" i="21" s="1"/>
  <c r="AX51" i="21"/>
  <c r="R51" i="21" s="1"/>
  <c r="AY51" i="21"/>
  <c r="AY187" i="21"/>
  <c r="AX187" i="21"/>
  <c r="R187" i="21" s="1"/>
  <c r="AX136" i="21"/>
  <c r="R136" i="21" s="1"/>
  <c r="AY136" i="21"/>
  <c r="AV69" i="21"/>
  <c r="N69" i="21" s="1"/>
  <c r="AW69" i="21"/>
  <c r="AV42" i="21"/>
  <c r="N42" i="21" s="1"/>
  <c r="AW42" i="21"/>
  <c r="BB51" i="21"/>
  <c r="Z51" i="21" s="1"/>
  <c r="BC51" i="21"/>
  <c r="AZ113" i="21"/>
  <c r="V113" i="21" s="1"/>
  <c r="BA113" i="21"/>
  <c r="BB188" i="21"/>
  <c r="Z188" i="21" s="1"/>
  <c r="BC188" i="21"/>
  <c r="BC176" i="21"/>
  <c r="BB176" i="21"/>
  <c r="Z176" i="21" s="1"/>
  <c r="BB192" i="21"/>
  <c r="Z192" i="21" s="1"/>
  <c r="BC192" i="21"/>
  <c r="AY203" i="21"/>
  <c r="AX203" i="21"/>
  <c r="R203" i="21" s="1"/>
  <c r="BC157" i="21"/>
  <c r="BB157" i="21"/>
  <c r="Z157" i="21" s="1"/>
  <c r="AZ195" i="21"/>
  <c r="V195" i="21" s="1"/>
  <c r="BA195" i="21"/>
  <c r="AX55" i="21"/>
  <c r="R55" i="21" s="1"/>
  <c r="AY55" i="21"/>
  <c r="AX113" i="21"/>
  <c r="R113" i="21" s="1"/>
  <c r="AY113" i="21"/>
  <c r="AW165" i="21"/>
  <c r="AV165" i="21"/>
  <c r="N165" i="21" s="1"/>
  <c r="BA177" i="21"/>
  <c r="AZ177" i="21"/>
  <c r="V177" i="21" s="1"/>
  <c r="AX123" i="21"/>
  <c r="R123" i="21" s="1"/>
  <c r="AY123" i="21"/>
  <c r="AW166" i="21"/>
  <c r="AV166" i="21"/>
  <c r="N166" i="21" s="1"/>
  <c r="BC193" i="21"/>
  <c r="BB193" i="21"/>
  <c r="Z193" i="21" s="1"/>
  <c r="AX109" i="21"/>
  <c r="R109" i="21" s="1"/>
  <c r="AY109" i="21"/>
  <c r="AV126" i="21"/>
  <c r="N126" i="21" s="1"/>
  <c r="AW126" i="21"/>
  <c r="AY36" i="21"/>
  <c r="AX36" i="21"/>
  <c r="R36" i="21" s="1"/>
  <c r="BB100" i="21"/>
  <c r="Z100" i="21" s="1"/>
  <c r="BC100" i="21"/>
  <c r="AX142" i="21"/>
  <c r="R142" i="21" s="1"/>
  <c r="AY142" i="21"/>
  <c r="BB87" i="21"/>
  <c r="Z87" i="21" s="1"/>
  <c r="BC87" i="21"/>
  <c r="AX85" i="21"/>
  <c r="R85" i="21" s="1"/>
  <c r="AY85" i="21"/>
  <c r="BB184" i="21"/>
  <c r="Z184" i="21" s="1"/>
  <c r="BC184" i="21"/>
  <c r="AZ45" i="21"/>
  <c r="V45" i="21" s="1"/>
  <c r="BA45" i="21"/>
  <c r="BB55" i="21"/>
  <c r="Z55" i="21" s="1"/>
  <c r="BC55" i="21"/>
  <c r="AZ204" i="21"/>
  <c r="V204" i="21" s="1"/>
  <c r="BA204" i="21"/>
  <c r="AW177" i="21"/>
  <c r="AV177" i="21"/>
  <c r="N177" i="21" s="1"/>
  <c r="BC147" i="21"/>
  <c r="BB147" i="21"/>
  <c r="Z147" i="21" s="1"/>
  <c r="BB149" i="21"/>
  <c r="Z149" i="21" s="1"/>
  <c r="BC149" i="21"/>
  <c r="AZ73" i="21"/>
  <c r="V73" i="21" s="1"/>
  <c r="BA73" i="21"/>
  <c r="AV147" i="21"/>
  <c r="N147" i="21" s="1"/>
  <c r="AW147" i="21"/>
  <c r="AV106" i="21"/>
  <c r="N106" i="21" s="1"/>
  <c r="AW106" i="21"/>
  <c r="AZ54" i="21"/>
  <c r="V54" i="21" s="1"/>
  <c r="BA54" i="21"/>
  <c r="BB99" i="21"/>
  <c r="Z99" i="21" s="1"/>
  <c r="BC99" i="21"/>
  <c r="BC93" i="21"/>
  <c r="BB93" i="21"/>
  <c r="Z93" i="21" s="1"/>
  <c r="BC199" i="21"/>
  <c r="BB199" i="21"/>
  <c r="Z199" i="21" s="1"/>
  <c r="BB81" i="21"/>
  <c r="Z81" i="21" s="1"/>
  <c r="BC81" i="21"/>
  <c r="AX93" i="21"/>
  <c r="R93" i="21" s="1"/>
  <c r="AY93" i="21"/>
  <c r="AV102" i="21"/>
  <c r="N102" i="21" s="1"/>
  <c r="AW102" i="21"/>
  <c r="AX116" i="21"/>
  <c r="R116" i="21" s="1"/>
  <c r="AY116" i="21"/>
  <c r="BC113" i="21"/>
  <c r="BB113" i="21"/>
  <c r="Z113" i="21" s="1"/>
  <c r="AY52" i="21"/>
  <c r="AX52" i="21"/>
  <c r="R52" i="21" s="1"/>
  <c r="BB216" i="21"/>
  <c r="Z216" i="21" s="1"/>
  <c r="BC216" i="21"/>
  <c r="BB116" i="21"/>
  <c r="Z116" i="21" s="1"/>
  <c r="BC116" i="21"/>
  <c r="BA51" i="21"/>
  <c r="AZ51" i="21"/>
  <c r="V51" i="21" s="1"/>
  <c r="AW200" i="21"/>
  <c r="AV200" i="21"/>
  <c r="N200" i="21" s="1"/>
  <c r="AX134" i="21"/>
  <c r="R134" i="21" s="1"/>
  <c r="AY134" i="21"/>
  <c r="BB129" i="21"/>
  <c r="Z129" i="21" s="1"/>
  <c r="BC129" i="21"/>
  <c r="AX38" i="21"/>
  <c r="R38" i="21" s="1"/>
  <c r="AY38" i="21"/>
  <c r="AV34" i="21"/>
  <c r="N34" i="21" s="1"/>
  <c r="O34" i="21" s="1"/>
  <c r="AW34" i="21"/>
  <c r="AZ125" i="21"/>
  <c r="V125" i="21" s="1"/>
  <c r="BA125" i="21"/>
  <c r="AX49" i="21"/>
  <c r="R49" i="21" s="1"/>
  <c r="AY49" i="21"/>
  <c r="AX86" i="21"/>
  <c r="R86" i="21" s="1"/>
  <c r="AY86" i="21"/>
  <c r="AY178" i="21"/>
  <c r="AX178" i="21"/>
  <c r="R178" i="21" s="1"/>
  <c r="AX197" i="21"/>
  <c r="R197" i="21" s="1"/>
  <c r="AY197" i="21"/>
  <c r="BA162" i="21"/>
  <c r="AZ162" i="21"/>
  <c r="V162" i="21" s="1"/>
  <c r="AZ184" i="21"/>
  <c r="V184" i="21" s="1"/>
  <c r="BA184" i="21"/>
  <c r="AX81" i="21"/>
  <c r="R81" i="21" s="1"/>
  <c r="AY81" i="21"/>
  <c r="AV193" i="21"/>
  <c r="N193" i="21" s="1"/>
  <c r="AW193" i="21"/>
  <c r="AW65" i="21"/>
  <c r="AV65" i="21"/>
  <c r="N65" i="21" s="1"/>
  <c r="BC151" i="21"/>
  <c r="BB151" i="21"/>
  <c r="Z151" i="21" s="1"/>
  <c r="AZ145" i="21"/>
  <c r="V145" i="21" s="1"/>
  <c r="BA145" i="21"/>
  <c r="AZ157" i="21"/>
  <c r="V157" i="21" s="1"/>
  <c r="BA157" i="21"/>
  <c r="AX110" i="21"/>
  <c r="R110" i="21" s="1"/>
  <c r="AY110" i="21"/>
  <c r="AZ56" i="21"/>
  <c r="V56" i="21" s="1"/>
  <c r="BA56" i="21"/>
  <c r="AX174" i="21"/>
  <c r="R174" i="21" s="1"/>
  <c r="AY174" i="21"/>
  <c r="AV143" i="21"/>
  <c r="N143" i="21" s="1"/>
  <c r="AW143" i="21"/>
  <c r="AX143" i="21"/>
  <c r="R143" i="21" s="1"/>
  <c r="AY143" i="21"/>
  <c r="AV199" i="21"/>
  <c r="N199" i="21" s="1"/>
  <c r="AW199" i="21"/>
  <c r="AX208" i="21"/>
  <c r="R208" i="21" s="1"/>
  <c r="AY208" i="21"/>
  <c r="AW146" i="21"/>
  <c r="AV146" i="21"/>
  <c r="N146" i="21" s="1"/>
  <c r="AZ46" i="21"/>
  <c r="V46" i="21" s="1"/>
  <c r="BA46" i="21"/>
  <c r="AY157" i="21"/>
  <c r="AX157" i="21"/>
  <c r="R157" i="21" s="1"/>
  <c r="BC209" i="21"/>
  <c r="BB209" i="21"/>
  <c r="Z209" i="21" s="1"/>
  <c r="BB73" i="21"/>
  <c r="Z73" i="21" s="1"/>
  <c r="BC73" i="21"/>
  <c r="AV39" i="21"/>
  <c r="N39" i="21" s="1"/>
  <c r="AW39" i="21"/>
  <c r="AV107" i="21"/>
  <c r="N107" i="21" s="1"/>
  <c r="AW107" i="21"/>
  <c r="BC38" i="21"/>
  <c r="BB38" i="21"/>
  <c r="Z38" i="21" s="1"/>
  <c r="AZ115" i="21"/>
  <c r="V115" i="21" s="1"/>
  <c r="BA115" i="21"/>
  <c r="AZ60" i="21"/>
  <c r="V60" i="21" s="1"/>
  <c r="BA60" i="21"/>
  <c r="AX112" i="21"/>
  <c r="R112" i="21" s="1"/>
  <c r="AY112" i="21"/>
  <c r="AX102" i="21"/>
  <c r="R102" i="21" s="1"/>
  <c r="AY102" i="21"/>
  <c r="AV145" i="21"/>
  <c r="N145" i="21" s="1"/>
  <c r="AW145" i="21"/>
  <c r="AZ155" i="21"/>
  <c r="V155" i="21" s="1"/>
  <c r="BA155" i="21"/>
  <c r="BC189" i="21"/>
  <c r="BB189" i="21"/>
  <c r="Z189" i="21" s="1"/>
  <c r="BB90" i="21"/>
  <c r="Z90" i="21" s="1"/>
  <c r="BC90" i="21"/>
  <c r="AY145" i="21"/>
  <c r="AX145" i="21"/>
  <c r="R145" i="21" s="1"/>
  <c r="AX144" i="21"/>
  <c r="R144" i="21" s="1"/>
  <c r="AY144" i="21"/>
  <c r="AX46" i="21"/>
  <c r="R46" i="21" s="1"/>
  <c r="AY46" i="21"/>
  <c r="AZ169" i="21"/>
  <c r="V169" i="21" s="1"/>
  <c r="BA169" i="21"/>
  <c r="AV121" i="21"/>
  <c r="N121" i="21" s="1"/>
  <c r="AW121" i="21"/>
  <c r="BA171" i="21"/>
  <c r="AZ171" i="21"/>
  <c r="V171" i="21" s="1"/>
  <c r="BB67" i="21"/>
  <c r="Z67" i="21" s="1"/>
  <c r="BC67" i="21"/>
  <c r="AZ62" i="21"/>
  <c r="V62" i="21" s="1"/>
  <c r="BA62" i="21"/>
  <c r="BC221" i="21"/>
  <c r="BB221" i="21"/>
  <c r="Z221" i="21" s="1"/>
  <c r="BB118" i="21"/>
  <c r="Z118" i="21" s="1"/>
  <c r="BC118" i="21"/>
  <c r="BB172" i="21"/>
  <c r="Z172" i="21" s="1"/>
  <c r="BC172" i="21"/>
  <c r="AZ199" i="21"/>
  <c r="V199" i="21" s="1"/>
  <c r="BA199" i="21"/>
  <c r="AW128" i="21"/>
  <c r="AV128" i="21"/>
  <c r="N128" i="21" s="1"/>
  <c r="BB145" i="21"/>
  <c r="Z145" i="21" s="1"/>
  <c r="BC145" i="21"/>
  <c r="BA164" i="21"/>
  <c r="AZ164" i="21"/>
  <c r="V164" i="21" s="1"/>
  <c r="BB76" i="21"/>
  <c r="Z76" i="21" s="1"/>
  <c r="BC76" i="21"/>
  <c r="AX59" i="21"/>
  <c r="R59" i="21" s="1"/>
  <c r="AY59" i="21"/>
  <c r="BA159" i="21"/>
  <c r="AZ159" i="21"/>
  <c r="V159" i="21" s="1"/>
  <c r="BA168" i="21"/>
  <c r="AZ168" i="21"/>
  <c r="V168" i="21" s="1"/>
  <c r="BC34" i="21"/>
  <c r="BB34" i="21"/>
  <c r="Z34" i="21" s="1"/>
  <c r="AY64" i="21"/>
  <c r="AX64" i="21"/>
  <c r="R64" i="21" s="1"/>
  <c r="AZ209" i="21"/>
  <c r="V209" i="21" s="1"/>
  <c r="BA209" i="21"/>
  <c r="BA210" i="21"/>
  <c r="AZ210" i="21"/>
  <c r="V210" i="21" s="1"/>
  <c r="BB123" i="21"/>
  <c r="Z123" i="21" s="1"/>
  <c r="BC123" i="21"/>
  <c r="AV78" i="21"/>
  <c r="N78" i="21" s="1"/>
  <c r="AW78" i="21"/>
  <c r="BB41" i="21"/>
  <c r="Z41" i="21" s="1"/>
  <c r="BC41" i="21"/>
  <c r="AX70" i="21"/>
  <c r="R70" i="21" s="1"/>
  <c r="AY70" i="21"/>
  <c r="BA170" i="21"/>
  <c r="AZ170" i="21"/>
  <c r="V170" i="21" s="1"/>
  <c r="AZ81" i="21"/>
  <c r="V81" i="21" s="1"/>
  <c r="BA81" i="21"/>
  <c r="AZ112" i="21"/>
  <c r="V112" i="21" s="1"/>
  <c r="BA112" i="21"/>
  <c r="BB72" i="21"/>
  <c r="Z72" i="21" s="1"/>
  <c r="BC72" i="21"/>
  <c r="AX108" i="21"/>
  <c r="R108" i="21" s="1"/>
  <c r="AY108" i="21"/>
  <c r="AX37" i="21"/>
  <c r="R37" i="21" s="1"/>
  <c r="AY37" i="21"/>
  <c r="O49" i="21"/>
  <c r="W206" i="21"/>
  <c r="S217" i="21"/>
  <c r="O116" i="21"/>
  <c r="O64" i="21"/>
  <c r="O195" i="21"/>
  <c r="W69" i="21"/>
  <c r="W223" i="21"/>
  <c r="O209" i="21"/>
  <c r="AA97" i="21"/>
  <c r="W181" i="21"/>
  <c r="AA196" i="21"/>
  <c r="S185" i="21"/>
  <c r="AA178" i="21"/>
  <c r="S177" i="21"/>
  <c r="AA120" i="21"/>
  <c r="S76" i="21"/>
  <c r="O222" i="21"/>
  <c r="S44" i="21"/>
  <c r="W38" i="21"/>
  <c r="AA158" i="21"/>
  <c r="AA175" i="21"/>
  <c r="O100" i="21"/>
  <c r="S84" i="21"/>
  <c r="AA180" i="21"/>
  <c r="AA124" i="21"/>
  <c r="S91" i="21"/>
  <c r="W134" i="21"/>
  <c r="W111" i="21"/>
  <c r="O40" i="21"/>
  <c r="S40" i="21"/>
  <c r="W224" i="21"/>
  <c r="AA224" i="21"/>
  <c r="O154" i="21"/>
  <c r="AA86" i="21"/>
  <c r="O214" i="21"/>
  <c r="W94" i="21"/>
  <c r="AA84" i="21"/>
  <c r="S118" i="21"/>
  <c r="O176" i="21"/>
  <c r="W118" i="21"/>
  <c r="O82" i="21"/>
  <c r="O172" i="21"/>
  <c r="O131" i="21"/>
  <c r="S222" i="21"/>
  <c r="AA181" i="21"/>
  <c r="O61" i="21"/>
  <c r="W110" i="21"/>
  <c r="O88" i="21"/>
  <c r="AA135" i="21"/>
  <c r="S204" i="21"/>
  <c r="AA170" i="21"/>
  <c r="W132" i="21"/>
  <c r="W216" i="21"/>
  <c r="O124" i="21"/>
  <c r="S159" i="21"/>
  <c r="O50" i="21"/>
  <c r="O70" i="21"/>
  <c r="W100" i="21"/>
  <c r="AA74" i="21"/>
  <c r="AA162" i="21"/>
  <c r="O53" i="21"/>
  <c r="S69" i="21"/>
  <c r="O219" i="21"/>
  <c r="W149" i="21"/>
  <c r="AA89" i="21"/>
  <c r="S219" i="21"/>
  <c r="AA94" i="21"/>
  <c r="AA137" i="21"/>
  <c r="AA144" i="21"/>
  <c r="S74" i="21"/>
  <c r="AA207" i="21"/>
  <c r="S184" i="21"/>
  <c r="W63" i="21"/>
  <c r="O105" i="21"/>
  <c r="O213" i="21"/>
  <c r="S156" i="21"/>
  <c r="W144" i="21"/>
  <c r="S128" i="21"/>
  <c r="W194" i="21"/>
  <c r="O179" i="21"/>
  <c r="W102" i="21"/>
  <c r="O119" i="21"/>
  <c r="O139" i="21"/>
  <c r="O170" i="21"/>
  <c r="W222" i="21"/>
  <c r="O210" i="21"/>
  <c r="O47" i="21"/>
  <c r="W129" i="21"/>
  <c r="AA210" i="21"/>
  <c r="AA88" i="21"/>
  <c r="S216" i="21"/>
  <c r="O125" i="21"/>
  <c r="S199" i="21"/>
  <c r="O162" i="21"/>
  <c r="AA163" i="21"/>
  <c r="W87" i="21"/>
  <c r="O57" i="21"/>
  <c r="AA62" i="21"/>
  <c r="S192" i="21"/>
  <c r="AA206" i="21"/>
  <c r="W147" i="21"/>
  <c r="AA195" i="21"/>
  <c r="S171" i="21"/>
  <c r="O155" i="21"/>
  <c r="O37" i="21"/>
  <c r="O212" i="21"/>
  <c r="S151" i="21"/>
  <c r="W172" i="21"/>
  <c r="S101" i="21"/>
  <c r="AA190" i="21"/>
  <c r="AA161" i="21"/>
  <c r="W152" i="21"/>
  <c r="W192" i="21"/>
  <c r="S209" i="21"/>
  <c r="S196" i="21"/>
  <c r="O223" i="21"/>
  <c r="W109" i="21"/>
  <c r="AA205" i="21"/>
  <c r="S182" i="21"/>
  <c r="W141" i="21"/>
  <c r="O217" i="21"/>
  <c r="W95" i="21"/>
  <c r="O80" i="21"/>
  <c r="W190" i="21"/>
  <c r="AA198" i="21"/>
  <c r="S129" i="21"/>
  <c r="O140" i="21"/>
  <c r="W215" i="21"/>
  <c r="O93" i="21"/>
  <c r="O174" i="21"/>
  <c r="AA65" i="21"/>
  <c r="S173" i="21"/>
  <c r="S89" i="21"/>
  <c r="W178" i="21"/>
  <c r="AA115" i="21"/>
  <c r="AA35" i="21"/>
  <c r="S214" i="21"/>
  <c r="AA104" i="21"/>
  <c r="S68" i="21"/>
  <c r="O152" i="21"/>
  <c r="S170" i="21"/>
  <c r="W58" i="21"/>
  <c r="O186" i="21"/>
  <c r="O225" i="21"/>
  <c r="S98" i="21"/>
  <c r="S60" i="21"/>
  <c r="W163" i="21"/>
  <c r="W139" i="21"/>
  <c r="S41" i="21"/>
  <c r="K186" i="21"/>
  <c r="AA182" i="21"/>
  <c r="S67" i="21"/>
  <c r="S190" i="21"/>
  <c r="O99" i="21"/>
  <c r="AA40" i="21"/>
  <c r="W189" i="21"/>
  <c r="S207" i="21"/>
  <c r="AA143" i="21"/>
  <c r="AA96" i="21"/>
  <c r="O220" i="21"/>
  <c r="AA130" i="21"/>
  <c r="W146" i="21"/>
  <c r="S53" i="21"/>
  <c r="W108" i="21"/>
  <c r="O94" i="21"/>
  <c r="W126" i="21"/>
  <c r="S146" i="21"/>
  <c r="S130" i="21"/>
  <c r="AA187" i="21"/>
  <c r="S100" i="21"/>
  <c r="W205" i="21"/>
  <c r="S189" i="21"/>
  <c r="S215" i="21"/>
  <c r="S50" i="21"/>
  <c r="W203" i="21"/>
  <c r="AA127" i="21"/>
  <c r="W52" i="21"/>
  <c r="W211" i="21"/>
  <c r="S160" i="21"/>
  <c r="W39" i="21"/>
  <c r="O205" i="21"/>
  <c r="W133" i="21"/>
  <c r="O203" i="21"/>
  <c r="AA159" i="21"/>
  <c r="S63" i="21"/>
  <c r="O206" i="21"/>
  <c r="W75" i="21"/>
  <c r="AA200" i="21"/>
  <c r="O91" i="21"/>
  <c r="AA114" i="21"/>
  <c r="W67" i="21"/>
  <c r="AA95" i="21"/>
  <c r="S148" i="21"/>
  <c r="O215" i="21"/>
  <c r="W218" i="21"/>
  <c r="O122" i="21"/>
  <c r="AA39" i="21"/>
  <c r="W84" i="21"/>
  <c r="AA61" i="21"/>
  <c r="AA117" i="21"/>
  <c r="AA138" i="21"/>
  <c r="S103" i="21"/>
  <c r="O101" i="21"/>
  <c r="S168" i="21"/>
  <c r="AA109" i="21"/>
  <c r="W200" i="21"/>
  <c r="AA48" i="21"/>
  <c r="O114" i="21"/>
  <c r="W64" i="21"/>
  <c r="AA121" i="21"/>
  <c r="O104" i="21"/>
  <c r="S186" i="21"/>
  <c r="W201" i="21"/>
  <c r="O157" i="21"/>
  <c r="O36" i="21"/>
  <c r="AA132" i="21"/>
  <c r="O142" i="21"/>
  <c r="W65" i="21"/>
  <c r="O38" i="21"/>
  <c r="AA46" i="21"/>
  <c r="S140" i="21"/>
  <c r="S220" i="21"/>
  <c r="K206" i="21"/>
  <c r="O55" i="21"/>
  <c r="W208" i="21"/>
  <c r="W43" i="21"/>
  <c r="W124" i="21"/>
  <c r="AA59" i="21"/>
  <c r="W219" i="21"/>
  <c r="S95" i="21"/>
  <c r="O208" i="21"/>
  <c r="O181" i="21"/>
  <c r="AA185" i="21"/>
  <c r="S147" i="21"/>
  <c r="O89" i="21"/>
  <c r="AA36" i="21"/>
  <c r="AA70" i="21"/>
  <c r="W186" i="21"/>
  <c r="S175" i="21"/>
  <c r="S105" i="21"/>
  <c r="AA203" i="21"/>
  <c r="O112" i="21"/>
  <c r="S104" i="21"/>
  <c r="W85" i="21"/>
  <c r="AA43" i="21"/>
  <c r="O160" i="21"/>
  <c r="O153" i="21"/>
  <c r="W143" i="21"/>
  <c r="AA91" i="21"/>
  <c r="AA202" i="21"/>
  <c r="O41" i="21"/>
  <c r="W101" i="21"/>
  <c r="S119" i="21"/>
  <c r="AA80" i="21"/>
  <c r="O108" i="21"/>
  <c r="O75" i="21"/>
  <c r="AA146" i="21"/>
  <c r="O59" i="21"/>
  <c r="O130" i="21"/>
  <c r="S48" i="21"/>
  <c r="O95" i="21"/>
  <c r="S72" i="21"/>
  <c r="S193" i="21"/>
  <c r="AA186" i="21"/>
  <c r="O171" i="21"/>
  <c r="AA153" i="21"/>
  <c r="O44" i="21"/>
  <c r="W135" i="21"/>
  <c r="W83" i="21"/>
  <c r="W57" i="21"/>
  <c r="S200" i="21"/>
  <c r="S211" i="21"/>
  <c r="AA197" i="21"/>
  <c r="S71" i="21"/>
  <c r="S224" i="21"/>
  <c r="W49" i="21"/>
  <c r="AA140" i="21"/>
  <c r="AA225" i="21"/>
  <c r="AA155" i="21"/>
  <c r="O221" i="21"/>
  <c r="W191" i="21"/>
  <c r="W55" i="21"/>
  <c r="W123" i="21"/>
  <c r="S188" i="21"/>
  <c r="S223" i="21"/>
  <c r="AA63" i="21"/>
  <c r="O58" i="21"/>
  <c r="O149" i="21"/>
  <c r="AA212" i="21"/>
  <c r="S221" i="21"/>
  <c r="AA77" i="21"/>
  <c r="W127" i="21"/>
  <c r="S82" i="21"/>
  <c r="S155" i="21"/>
  <c r="S99" i="21"/>
  <c r="AA102" i="21"/>
  <c r="W104" i="21"/>
  <c r="O183" i="21"/>
  <c r="AA150" i="21"/>
  <c r="W61" i="21"/>
  <c r="AA133" i="21"/>
  <c r="AA142" i="21"/>
  <c r="W138" i="21"/>
  <c r="O54" i="21"/>
  <c r="W86" i="21"/>
  <c r="O178" i="21"/>
  <c r="W40" i="21"/>
  <c r="W91" i="21"/>
  <c r="AA213" i="21"/>
  <c r="AA111" i="21"/>
  <c r="S131" i="21"/>
  <c r="S56" i="21"/>
  <c r="O133" i="21"/>
  <c r="W66" i="21"/>
  <c r="S115" i="21"/>
  <c r="S124" i="21"/>
  <c r="W117" i="21"/>
  <c r="O137" i="21"/>
  <c r="W167" i="21"/>
  <c r="AA42" i="21"/>
  <c r="O211" i="21"/>
  <c r="AA141" i="21"/>
  <c r="S114" i="21"/>
  <c r="AA215" i="21"/>
  <c r="O110" i="21"/>
  <c r="O187" i="21"/>
  <c r="AA53" i="21"/>
  <c r="W136" i="21"/>
  <c r="W185" i="21"/>
  <c r="S45" i="21"/>
  <c r="W131" i="21"/>
  <c r="O169" i="21"/>
  <c r="O151" i="21"/>
  <c r="K201" i="21"/>
  <c r="O201" i="21"/>
  <c r="S205" i="21"/>
  <c r="AA218" i="21"/>
  <c r="O103" i="21"/>
  <c r="O109" i="21"/>
  <c r="AA71" i="21"/>
  <c r="O120" i="21"/>
  <c r="W140" i="21"/>
  <c r="S62" i="21"/>
  <c r="O150" i="21"/>
  <c r="W156" i="21"/>
  <c r="AA166" i="21"/>
  <c r="S107" i="21"/>
  <c r="S43" i="21"/>
  <c r="W212" i="21"/>
  <c r="O132" i="21"/>
  <c r="AA69" i="21"/>
  <c r="S132" i="21"/>
  <c r="AA173" i="21"/>
  <c r="AA66" i="21"/>
  <c r="W88" i="21"/>
  <c r="S139" i="21"/>
  <c r="O216" i="21"/>
  <c r="O117" i="21"/>
  <c r="AA110" i="21"/>
  <c r="W166" i="21"/>
  <c r="W78" i="21"/>
  <c r="AA98" i="21"/>
  <c r="S66" i="21"/>
  <c r="AA139" i="21"/>
  <c r="W92" i="21"/>
  <c r="O51" i="21"/>
  <c r="S198" i="21"/>
  <c r="W107" i="21"/>
  <c r="AA217" i="21"/>
  <c r="W37" i="21"/>
  <c r="O123" i="21"/>
  <c r="S87" i="21"/>
  <c r="AA125" i="21"/>
  <c r="O194" i="21"/>
  <c r="AA79" i="21"/>
  <c r="O188" i="21"/>
  <c r="AA167" i="21"/>
  <c r="AA220" i="21"/>
  <c r="W187" i="21"/>
  <c r="O81" i="21"/>
  <c r="S121" i="21"/>
  <c r="O190" i="21"/>
  <c r="AA105" i="21"/>
  <c r="AA136" i="21"/>
  <c r="W196" i="21"/>
  <c r="S96" i="21"/>
  <c r="W188" i="21"/>
  <c r="O97" i="21"/>
  <c r="S75" i="21"/>
  <c r="O136" i="21"/>
  <c r="AA174" i="21"/>
  <c r="W97" i="21"/>
  <c r="W151" i="21"/>
  <c r="AA134" i="21"/>
  <c r="O87" i="21"/>
  <c r="O167" i="21"/>
  <c r="O127" i="21"/>
  <c r="S90" i="21"/>
  <c r="O85" i="21"/>
  <c r="AA83" i="21"/>
  <c r="S154" i="21"/>
  <c r="W47" i="21"/>
  <c r="S58" i="21"/>
  <c r="AA57" i="21"/>
  <c r="O46" i="21"/>
  <c r="O73" i="21"/>
  <c r="S201" i="21"/>
  <c r="W99" i="21"/>
  <c r="W114" i="21"/>
  <c r="O218" i="21"/>
  <c r="S83" i="21"/>
  <c r="AA47" i="21"/>
  <c r="W105" i="21"/>
  <c r="AA126" i="21"/>
  <c r="W193" i="21"/>
  <c r="S120" i="21"/>
  <c r="S176" i="21"/>
  <c r="S162" i="21"/>
  <c r="O90" i="21"/>
  <c r="AA201" i="21"/>
  <c r="W179" i="21"/>
  <c r="S165" i="21"/>
  <c r="AA54" i="21"/>
  <c r="AA204" i="21"/>
  <c r="W36" i="21"/>
  <c r="O207" i="21"/>
  <c r="AA103" i="21"/>
  <c r="W34" i="21"/>
  <c r="AA112" i="21"/>
  <c r="S202" i="21"/>
  <c r="S164" i="21"/>
  <c r="S180" i="21"/>
  <c r="W128" i="21"/>
  <c r="S169" i="21"/>
  <c r="W119" i="21"/>
  <c r="S39" i="21"/>
  <c r="O224" i="21"/>
  <c r="O202" i="21"/>
  <c r="AA107" i="21"/>
  <c r="W90" i="21"/>
  <c r="W148" i="21"/>
  <c r="W176" i="21"/>
  <c r="S172" i="21"/>
  <c r="AA154" i="21"/>
  <c r="K94" i="21"/>
  <c r="W96" i="21"/>
  <c r="W50" i="21"/>
  <c r="S179" i="21"/>
  <c r="W41" i="21"/>
  <c r="AA156" i="21"/>
  <c r="W161" i="21"/>
  <c r="W103" i="21"/>
  <c r="W217" i="21"/>
  <c r="O135" i="21"/>
  <c r="S150" i="21"/>
  <c r="O118" i="21"/>
  <c r="S149" i="21"/>
  <c r="O84" i="21"/>
  <c r="W121" i="21"/>
  <c r="AA128" i="21"/>
  <c r="W53" i="21"/>
  <c r="S65" i="21"/>
  <c r="AA60" i="21"/>
  <c r="S126" i="21"/>
  <c r="O115" i="21"/>
  <c r="O175" i="21"/>
  <c r="O144" i="21"/>
  <c r="AA108" i="21"/>
  <c r="O191" i="21"/>
  <c r="O196" i="21"/>
  <c r="O45" i="21"/>
  <c r="AA191" i="21"/>
  <c r="O158" i="21"/>
  <c r="O52" i="21"/>
  <c r="S218" i="21"/>
  <c r="S161" i="21"/>
  <c r="S163" i="21"/>
  <c r="W137" i="21"/>
  <c r="O62" i="21"/>
  <c r="S183" i="21"/>
  <c r="S88" i="21"/>
  <c r="S94" i="21"/>
  <c r="S167" i="21"/>
  <c r="O63" i="21"/>
  <c r="W214" i="21"/>
  <c r="W74" i="21"/>
  <c r="S47" i="21"/>
  <c r="O138" i="21"/>
  <c r="W142" i="21"/>
  <c r="S79" i="21"/>
  <c r="O173" i="21"/>
  <c r="S133" i="21"/>
  <c r="O67" i="21"/>
  <c r="W120" i="21"/>
  <c r="O74" i="21"/>
  <c r="O43" i="21"/>
  <c r="W106" i="21"/>
  <c r="O96" i="21"/>
  <c r="AA208" i="21"/>
  <c r="S212" i="21"/>
  <c r="S166" i="21"/>
  <c r="S78" i="21"/>
  <c r="O180" i="21"/>
  <c r="O189" i="21"/>
  <c r="W202" i="21"/>
  <c r="W71" i="21"/>
  <c r="AA101" i="21"/>
  <c r="AA222" i="21"/>
  <c r="S141" i="21"/>
  <c r="K122" i="21"/>
  <c r="W72" i="21"/>
  <c r="AA58" i="21"/>
  <c r="S42" i="21"/>
  <c r="AA49" i="21"/>
  <c r="O129" i="21"/>
  <c r="W42" i="21"/>
  <c r="AA152" i="21"/>
  <c r="W48" i="21"/>
  <c r="S122" i="21"/>
  <c r="AA214" i="21"/>
  <c r="AA64" i="21"/>
  <c r="AA50" i="21"/>
  <c r="S194" i="21"/>
  <c r="S191" i="21"/>
  <c r="O71" i="21"/>
  <c r="S195" i="21"/>
  <c r="S153" i="21"/>
  <c r="AA164" i="21"/>
  <c r="S152" i="21"/>
  <c r="O156" i="21"/>
  <c r="W35" i="21"/>
  <c r="S213" i="21"/>
  <c r="S137" i="21"/>
  <c r="S97" i="21"/>
  <c r="AA165" i="21"/>
  <c r="W173" i="21"/>
  <c r="AA194" i="21"/>
  <c r="S92" i="21"/>
  <c r="AA219" i="21"/>
  <c r="W207" i="21"/>
  <c r="W221" i="21"/>
  <c r="AA56" i="21"/>
  <c r="O148" i="21"/>
  <c r="O168" i="21"/>
  <c r="W130" i="21"/>
  <c r="AA75" i="21"/>
  <c r="W93" i="21"/>
  <c r="O98" i="21"/>
  <c r="AA160" i="21"/>
  <c r="W213" i="21"/>
  <c r="W77" i="21"/>
  <c r="AA171" i="21"/>
  <c r="O204" i="21"/>
  <c r="W220" i="21"/>
  <c r="W183" i="21"/>
  <c r="W197" i="21"/>
  <c r="W174" i="21"/>
  <c r="W76" i="21"/>
  <c r="O60" i="21"/>
  <c r="AA82" i="21"/>
  <c r="W68" i="21"/>
  <c r="O113" i="21"/>
  <c r="S206" i="21"/>
  <c r="AA211" i="21"/>
  <c r="AA177" i="21"/>
  <c r="AA183" i="21"/>
  <c r="S73" i="21"/>
  <c r="S210" i="21"/>
  <c r="O185" i="21"/>
  <c r="S57" i="21"/>
  <c r="S106" i="21"/>
  <c r="AA169" i="21"/>
  <c r="S125" i="21"/>
  <c r="AA179" i="21"/>
  <c r="W225" i="21"/>
  <c r="S181" i="21"/>
  <c r="W59" i="21"/>
  <c r="S54" i="21"/>
  <c r="W79" i="21"/>
  <c r="S135" i="21"/>
  <c r="S61" i="21"/>
  <c r="AA45" i="21"/>
  <c r="O79" i="21"/>
  <c r="W160" i="21"/>
  <c r="S158" i="21"/>
  <c r="W150" i="21"/>
  <c r="AA52" i="21"/>
  <c r="O197" i="21"/>
  <c r="K222" i="21"/>
  <c r="O192" i="21"/>
  <c r="O159" i="21"/>
  <c r="S80" i="21"/>
  <c r="S117" i="21"/>
  <c r="W198" i="21"/>
  <c r="O134" i="21"/>
  <c r="O164" i="21"/>
  <c r="AA168" i="21"/>
  <c r="AA122" i="21"/>
  <c r="O198" i="21"/>
  <c r="O182" i="21"/>
  <c r="O72" i="21"/>
  <c r="S111" i="21"/>
  <c r="AA148" i="21"/>
  <c r="O77" i="21"/>
  <c r="AA131" i="21"/>
  <c r="O184" i="21"/>
  <c r="O161" i="21"/>
  <c r="O66" i="21"/>
  <c r="K136" i="21"/>
  <c r="S77" i="21"/>
  <c r="AA223" i="21"/>
  <c r="W154" i="21"/>
  <c r="W70" i="21"/>
  <c r="O111" i="21"/>
  <c r="O56" i="21"/>
  <c r="W89" i="21"/>
  <c r="AA106" i="21"/>
  <c r="W122" i="21"/>
  <c r="W180" i="21"/>
  <c r="W98" i="21"/>
  <c r="S138" i="21"/>
  <c r="W116" i="21"/>
  <c r="W182" i="21"/>
  <c r="O76" i="21"/>
  <c r="W82" i="21"/>
  <c r="W158" i="21"/>
  <c r="O163" i="21"/>
  <c r="O68" i="21"/>
  <c r="AA78" i="21"/>
  <c r="W175" i="21"/>
  <c r="S225" i="21"/>
  <c r="AA44" i="21"/>
  <c r="AA37" i="21"/>
  <c r="O83" i="21"/>
  <c r="W153" i="21"/>
  <c r="AA68" i="21"/>
  <c r="W80" i="21"/>
  <c r="W44" i="21"/>
  <c r="AA85" i="21"/>
  <c r="AA92" i="21"/>
  <c r="W165" i="21"/>
  <c r="O141" i="21"/>
  <c r="O86" i="21"/>
  <c r="AA119" i="21"/>
  <c r="O48" i="21"/>
  <c r="O92" i="21"/>
  <c r="S127" i="21"/>
  <c r="S51" i="21"/>
  <c r="S187" i="21"/>
  <c r="S136" i="21"/>
  <c r="O69" i="21"/>
  <c r="O42" i="21"/>
  <c r="AA51" i="21"/>
  <c r="W113" i="21"/>
  <c r="AA188" i="21"/>
  <c r="AA176" i="21"/>
  <c r="AA192" i="21"/>
  <c r="S203" i="21"/>
  <c r="AA157" i="21"/>
  <c r="W195" i="21"/>
  <c r="S55" i="21"/>
  <c r="S113" i="21"/>
  <c r="O165" i="21"/>
  <c r="W177" i="21"/>
  <c r="S123" i="21"/>
  <c r="O166" i="21"/>
  <c r="AA193" i="21"/>
  <c r="S109" i="21"/>
  <c r="O126" i="21"/>
  <c r="S36" i="21"/>
  <c r="AA100" i="21"/>
  <c r="S142" i="21"/>
  <c r="AA87" i="21"/>
  <c r="S85" i="21"/>
  <c r="AA184" i="21"/>
  <c r="W45" i="21"/>
  <c r="AA55" i="21"/>
  <c r="W204" i="21"/>
  <c r="O177" i="21"/>
  <c r="AA147" i="21"/>
  <c r="AA149" i="21"/>
  <c r="W73" i="21"/>
  <c r="O147" i="21"/>
  <c r="O106" i="21"/>
  <c r="W54" i="21"/>
  <c r="AA99" i="21"/>
  <c r="AA93" i="21"/>
  <c r="AA199" i="21"/>
  <c r="AA81" i="21"/>
  <c r="S93" i="21"/>
  <c r="O102" i="21"/>
  <c r="S116" i="21"/>
  <c r="AA113" i="21"/>
  <c r="S52" i="21"/>
  <c r="AA216" i="21"/>
  <c r="AA116" i="21"/>
  <c r="W51" i="21"/>
  <c r="O200" i="21"/>
  <c r="S134" i="21"/>
  <c r="AA129" i="21"/>
  <c r="K70" i="21"/>
  <c r="S38" i="21"/>
  <c r="W125" i="21"/>
  <c r="S49" i="21"/>
  <c r="S86" i="21"/>
  <c r="S178" i="21"/>
  <c r="S197" i="21"/>
  <c r="W162" i="21"/>
  <c r="W184" i="21"/>
  <c r="S81" i="21"/>
  <c r="O193" i="21"/>
  <c r="O65" i="21"/>
  <c r="AA151" i="21"/>
  <c r="W145" i="21"/>
  <c r="W157" i="21"/>
  <c r="S110" i="21"/>
  <c r="W56" i="21"/>
  <c r="S174" i="21"/>
  <c r="O143" i="21"/>
  <c r="S143" i="21"/>
  <c r="O199" i="21"/>
  <c r="S208" i="21"/>
  <c r="O146" i="21"/>
  <c r="W46" i="21"/>
  <c r="S157" i="21"/>
  <c r="AA209" i="21"/>
  <c r="AA73" i="21"/>
  <c r="O39" i="21"/>
  <c r="O107" i="21"/>
  <c r="AA38" i="21"/>
  <c r="W115" i="21"/>
  <c r="W60" i="21"/>
  <c r="S112" i="21"/>
  <c r="S102" i="21"/>
  <c r="O145" i="21"/>
  <c r="W155" i="21"/>
  <c r="AA189" i="21"/>
  <c r="AA90" i="21"/>
  <c r="S145" i="21"/>
  <c r="S144" i="21"/>
  <c r="S46" i="21"/>
  <c r="W169" i="21"/>
  <c r="O121" i="21"/>
  <c r="W171" i="21"/>
  <c r="AA67" i="21"/>
  <c r="W62" i="21"/>
  <c r="AA221" i="21"/>
  <c r="AA118" i="21"/>
  <c r="AA172" i="21"/>
  <c r="W199" i="21"/>
  <c r="O128" i="21"/>
  <c r="AA145" i="21"/>
  <c r="W164" i="21"/>
  <c r="AA76" i="21"/>
  <c r="S59" i="21"/>
  <c r="W159" i="21"/>
  <c r="W168" i="21"/>
  <c r="AA34" i="21"/>
  <c r="S64" i="21"/>
  <c r="W209" i="21"/>
  <c r="W210" i="21"/>
  <c r="AA123" i="21"/>
  <c r="O78" i="21"/>
  <c r="AA41" i="21"/>
  <c r="S70" i="21"/>
  <c r="W170" i="21"/>
  <c r="W81" i="21"/>
  <c r="W112" i="21"/>
  <c r="AA72" i="21"/>
  <c r="S108" i="21"/>
  <c r="S37" i="21"/>
  <c r="Z31" i="43" l="1"/>
  <c r="K31" i="43" s="1"/>
  <c r="L31" i="43" s="1"/>
  <c r="Y31" i="44"/>
  <c r="K160" i="21"/>
  <c r="K36" i="21"/>
  <c r="K93" i="21"/>
  <c r="K194" i="21"/>
  <c r="K103" i="21"/>
  <c r="K64" i="21"/>
  <c r="K204" i="21"/>
  <c r="K82" i="21"/>
  <c r="K157" i="21"/>
  <c r="K153" i="21"/>
  <c r="K46" i="21"/>
  <c r="K96" i="21"/>
  <c r="K57" i="21"/>
  <c r="K74" i="21"/>
  <c r="K189" i="21"/>
  <c r="K115" i="21"/>
  <c r="K212" i="21"/>
  <c r="K162" i="21"/>
  <c r="K67" i="21"/>
  <c r="K133" i="21"/>
  <c r="K150" i="21"/>
  <c r="K113" i="21"/>
  <c r="K117" i="21"/>
  <c r="K217" i="21"/>
  <c r="K207" i="21"/>
  <c r="K54" i="21"/>
  <c r="K87" i="21"/>
  <c r="K152" i="21"/>
  <c r="K191" i="21"/>
  <c r="K155" i="21"/>
  <c r="K151" i="21"/>
  <c r="K223" i="21"/>
  <c r="K213" i="21"/>
  <c r="K104" i="21"/>
  <c r="K83" i="21"/>
  <c r="K175" i="21"/>
  <c r="K116" i="21"/>
  <c r="AT102" i="21"/>
  <c r="J102" i="21" s="1"/>
  <c r="AU102" i="21"/>
  <c r="AT164" i="21"/>
  <c r="J164" i="21" s="1"/>
  <c r="AU164" i="21"/>
  <c r="AU180" i="21"/>
  <c r="AT180" i="21"/>
  <c r="J180" i="21" s="1"/>
  <c r="AT188" i="21"/>
  <c r="J188" i="21" s="1"/>
  <c r="AU188" i="21"/>
  <c r="AU109" i="21"/>
  <c r="AT109" i="21"/>
  <c r="J109" i="21" s="1"/>
  <c r="AU58" i="21"/>
  <c r="AT58" i="21"/>
  <c r="J58" i="21" s="1"/>
  <c r="AU38" i="21"/>
  <c r="AT38" i="21"/>
  <c r="J38" i="21" s="1"/>
  <c r="AT91" i="21"/>
  <c r="J91" i="21" s="1"/>
  <c r="AU91" i="21"/>
  <c r="AT210" i="21"/>
  <c r="J210" i="21" s="1"/>
  <c r="AU210" i="21"/>
  <c r="AT195" i="21"/>
  <c r="J195" i="21" s="1"/>
  <c r="AU195" i="21"/>
  <c r="AT126" i="21"/>
  <c r="J126" i="21" s="1"/>
  <c r="AU126" i="21"/>
  <c r="AU163" i="21"/>
  <c r="AT163" i="21"/>
  <c r="J163" i="21" s="1"/>
  <c r="AT76" i="21"/>
  <c r="J76" i="21" s="1"/>
  <c r="AU76" i="21"/>
  <c r="AT198" i="21"/>
  <c r="J198" i="21" s="1"/>
  <c r="AU198" i="21"/>
  <c r="K159" i="21"/>
  <c r="AU159" i="21"/>
  <c r="AT159" i="21"/>
  <c r="J159" i="21" s="1"/>
  <c r="AT192" i="21"/>
  <c r="J192" i="21" s="1"/>
  <c r="AU192" i="21"/>
  <c r="AT79" i="21"/>
  <c r="J79" i="21" s="1"/>
  <c r="AU79" i="21"/>
  <c r="AT204" i="21"/>
  <c r="J204" i="21" s="1"/>
  <c r="AU204" i="21"/>
  <c r="AT71" i="21"/>
  <c r="J71" i="21" s="1"/>
  <c r="AU71" i="21"/>
  <c r="AT96" i="21"/>
  <c r="J96" i="21" s="1"/>
  <c r="AU96" i="21"/>
  <c r="K173" i="21"/>
  <c r="AU173" i="21"/>
  <c r="AT173" i="21"/>
  <c r="J173" i="21" s="1"/>
  <c r="AT138" i="21"/>
  <c r="J138" i="21" s="1"/>
  <c r="AU138" i="21"/>
  <c r="AT45" i="21"/>
  <c r="J45" i="21" s="1"/>
  <c r="AU45" i="21"/>
  <c r="AT118" i="21"/>
  <c r="J118" i="21" s="1"/>
  <c r="AU118" i="21"/>
  <c r="AT202" i="21"/>
  <c r="J202" i="21" s="1"/>
  <c r="AU202" i="21"/>
  <c r="AT90" i="21"/>
  <c r="J90" i="21" s="1"/>
  <c r="AU90" i="21"/>
  <c r="AT73" i="21"/>
  <c r="J73" i="21" s="1"/>
  <c r="AU73" i="21"/>
  <c r="AT85" i="21"/>
  <c r="J85" i="21" s="1"/>
  <c r="AU85" i="21"/>
  <c r="AT190" i="21"/>
  <c r="J190" i="21" s="1"/>
  <c r="AU190" i="21"/>
  <c r="AT81" i="21"/>
  <c r="J81" i="21" s="1"/>
  <c r="AU81" i="21"/>
  <c r="AT194" i="21"/>
  <c r="J194" i="21" s="1"/>
  <c r="AU194" i="21"/>
  <c r="AT150" i="21"/>
  <c r="J150" i="21" s="1"/>
  <c r="AU150" i="21"/>
  <c r="AU169" i="21"/>
  <c r="AT169" i="21"/>
  <c r="J169" i="21" s="1"/>
  <c r="AT187" i="21"/>
  <c r="J187" i="21" s="1"/>
  <c r="AU187" i="21"/>
  <c r="AT110" i="21"/>
  <c r="J110" i="21" s="1"/>
  <c r="AU110" i="21"/>
  <c r="AU181" i="21"/>
  <c r="AT181" i="21"/>
  <c r="J181" i="21" s="1"/>
  <c r="AT55" i="21"/>
  <c r="J55" i="21" s="1"/>
  <c r="AU55" i="21"/>
  <c r="AT35" i="21"/>
  <c r="J35" i="21" s="1"/>
  <c r="K35" i="21" s="1"/>
  <c r="AU35" i="21"/>
  <c r="AT32" i="21"/>
  <c r="J32" i="21" s="1"/>
  <c r="K32" i="21" s="1"/>
  <c r="AU32" i="21"/>
  <c r="AT140" i="21"/>
  <c r="J140" i="21" s="1"/>
  <c r="AU140" i="21"/>
  <c r="AT80" i="21"/>
  <c r="J80" i="21" s="1"/>
  <c r="AU80" i="21"/>
  <c r="AT47" i="21"/>
  <c r="J47" i="21" s="1"/>
  <c r="AU47" i="21"/>
  <c r="AT119" i="21"/>
  <c r="J119" i="21" s="1"/>
  <c r="AU119" i="21"/>
  <c r="AU219" i="21"/>
  <c r="AT219" i="21"/>
  <c r="J219" i="21" s="1"/>
  <c r="AU50" i="21"/>
  <c r="AT50" i="21"/>
  <c r="J50" i="21" s="1"/>
  <c r="AT172" i="21"/>
  <c r="J172" i="21" s="1"/>
  <c r="AU172" i="21"/>
  <c r="AT214" i="21"/>
  <c r="J214" i="21" s="1"/>
  <c r="AU214" i="21"/>
  <c r="AT222" i="21"/>
  <c r="J222" i="21" s="1"/>
  <c r="AU222" i="21"/>
  <c r="AU209" i="21"/>
  <c r="AT209" i="21"/>
  <c r="J209" i="21" s="1"/>
  <c r="AT49" i="21"/>
  <c r="J49" i="21" s="1"/>
  <c r="AU49" i="21"/>
  <c r="AU143" i="21"/>
  <c r="AT143" i="21"/>
  <c r="J143" i="21" s="1"/>
  <c r="AU34" i="21"/>
  <c r="AT34" i="21"/>
  <c r="J34" i="21" s="1"/>
  <c r="K34" i="21" s="1"/>
  <c r="AT168" i="21"/>
  <c r="J168" i="21" s="1"/>
  <c r="AU168" i="21"/>
  <c r="AT148" i="21"/>
  <c r="J148" i="21" s="1"/>
  <c r="AU148" i="21"/>
  <c r="AT158" i="21"/>
  <c r="J158" i="21" s="1"/>
  <c r="AU158" i="21"/>
  <c r="AT211" i="21"/>
  <c r="J211" i="21" s="1"/>
  <c r="AU211" i="21"/>
  <c r="AU178" i="21"/>
  <c r="AT178" i="21"/>
  <c r="J178" i="21" s="1"/>
  <c r="AT108" i="21"/>
  <c r="J108" i="21" s="1"/>
  <c r="AU108" i="21"/>
  <c r="AT220" i="21"/>
  <c r="J220" i="21" s="1"/>
  <c r="AU220" i="21"/>
  <c r="AT99" i="21"/>
  <c r="J99" i="21" s="1"/>
  <c r="AU99" i="21"/>
  <c r="AT61" i="21"/>
  <c r="J61" i="21" s="1"/>
  <c r="AU61" i="21"/>
  <c r="K78" i="21"/>
  <c r="AT78" i="21"/>
  <c r="J78" i="21" s="1"/>
  <c r="AU78" i="21"/>
  <c r="K65" i="21"/>
  <c r="AT65" i="21"/>
  <c r="J65" i="21" s="1"/>
  <c r="AU65" i="21"/>
  <c r="AT69" i="21"/>
  <c r="J69" i="21" s="1"/>
  <c r="AU69" i="21"/>
  <c r="AT92" i="21"/>
  <c r="J92" i="21" s="1"/>
  <c r="AU92" i="21"/>
  <c r="K68" i="21"/>
  <c r="AT68" i="21"/>
  <c r="J68" i="21" s="1"/>
  <c r="AU68" i="21"/>
  <c r="AU182" i="21"/>
  <c r="AT182" i="21"/>
  <c r="J182" i="21" s="1"/>
  <c r="AU185" i="21"/>
  <c r="AT185" i="21"/>
  <c r="J185" i="21" s="1"/>
  <c r="AT98" i="21"/>
  <c r="J98" i="21" s="1"/>
  <c r="AU98" i="21"/>
  <c r="K129" i="21"/>
  <c r="AU129" i="21"/>
  <c r="AT129" i="21"/>
  <c r="J129" i="21" s="1"/>
  <c r="AU189" i="21"/>
  <c r="AT189" i="21"/>
  <c r="J189" i="21" s="1"/>
  <c r="AT74" i="21"/>
  <c r="J74" i="21" s="1"/>
  <c r="AU74" i="21"/>
  <c r="AT191" i="21"/>
  <c r="J191" i="21" s="1"/>
  <c r="AU191" i="21"/>
  <c r="AT115" i="21"/>
  <c r="J115" i="21" s="1"/>
  <c r="AU115" i="21"/>
  <c r="AT135" i="21"/>
  <c r="J135" i="21" s="1"/>
  <c r="AU135" i="21"/>
  <c r="AT207" i="21"/>
  <c r="J207" i="21" s="1"/>
  <c r="AU207" i="21"/>
  <c r="AT127" i="21"/>
  <c r="J127" i="21" s="1"/>
  <c r="AU127" i="21"/>
  <c r="AU167" i="21"/>
  <c r="AT167" i="21"/>
  <c r="J167" i="21" s="1"/>
  <c r="K97" i="21"/>
  <c r="AU97" i="21"/>
  <c r="AT97" i="21"/>
  <c r="J97" i="21" s="1"/>
  <c r="AT51" i="21"/>
  <c r="J51" i="21" s="1"/>
  <c r="AU51" i="21"/>
  <c r="AT132" i="21"/>
  <c r="J132" i="21" s="1"/>
  <c r="AU132" i="21"/>
  <c r="AT120" i="21"/>
  <c r="J120" i="21" s="1"/>
  <c r="AU120" i="21"/>
  <c r="AU201" i="21"/>
  <c r="AT201" i="21"/>
  <c r="J201" i="21" s="1"/>
  <c r="AU151" i="21"/>
  <c r="AT151" i="21"/>
  <c r="J151" i="21" s="1"/>
  <c r="K149" i="21"/>
  <c r="AT149" i="21"/>
  <c r="J149" i="21" s="1"/>
  <c r="AU149" i="21"/>
  <c r="AT221" i="21"/>
  <c r="J221" i="21" s="1"/>
  <c r="AU221" i="21"/>
  <c r="AT75" i="21"/>
  <c r="J75" i="21" s="1"/>
  <c r="AU75" i="21"/>
  <c r="AT41" i="21"/>
  <c r="J41" i="21" s="1"/>
  <c r="AU41" i="21"/>
  <c r="AT160" i="21"/>
  <c r="J160" i="21" s="1"/>
  <c r="AU160" i="21"/>
  <c r="AT89" i="21"/>
  <c r="J89" i="21" s="1"/>
  <c r="AU89" i="21"/>
  <c r="AT36" i="21"/>
  <c r="J36" i="21" s="1"/>
  <c r="AU36" i="21"/>
  <c r="AT104" i="21"/>
  <c r="J104" i="21" s="1"/>
  <c r="AU104" i="21"/>
  <c r="AT122" i="21"/>
  <c r="J122" i="21" s="1"/>
  <c r="AU122" i="21"/>
  <c r="AT215" i="21"/>
  <c r="J215" i="21" s="1"/>
  <c r="AU215" i="21"/>
  <c r="AU203" i="21"/>
  <c r="AT203" i="21"/>
  <c r="J203" i="21" s="1"/>
  <c r="AT205" i="21"/>
  <c r="J205" i="21" s="1"/>
  <c r="AU205" i="21"/>
  <c r="AU174" i="21"/>
  <c r="AT174" i="21"/>
  <c r="J174" i="21" s="1"/>
  <c r="AT223" i="21"/>
  <c r="J223" i="21" s="1"/>
  <c r="AU223" i="21"/>
  <c r="AU155" i="21"/>
  <c r="AT155" i="21"/>
  <c r="J155" i="21" s="1"/>
  <c r="AT57" i="21"/>
  <c r="J57" i="21" s="1"/>
  <c r="AU57" i="21"/>
  <c r="AU162" i="21"/>
  <c r="AT162" i="21"/>
  <c r="J162" i="21" s="1"/>
  <c r="AT139" i="21"/>
  <c r="J139" i="21" s="1"/>
  <c r="AU139" i="21"/>
  <c r="AU179" i="21"/>
  <c r="AT179" i="21"/>
  <c r="J179" i="21" s="1"/>
  <c r="AU213" i="21"/>
  <c r="AT213" i="21"/>
  <c r="J213" i="21" s="1"/>
  <c r="AU105" i="21"/>
  <c r="AT105" i="21"/>
  <c r="J105" i="21" s="1"/>
  <c r="AT124" i="21"/>
  <c r="J124" i="21" s="1"/>
  <c r="AU124" i="21"/>
  <c r="AT88" i="21"/>
  <c r="J88" i="21" s="1"/>
  <c r="AU88" i="21"/>
  <c r="AT154" i="21"/>
  <c r="J154" i="21" s="1"/>
  <c r="AU154" i="21"/>
  <c r="AT39" i="21"/>
  <c r="J39" i="21" s="1"/>
  <c r="AU39" i="21"/>
  <c r="AU193" i="21"/>
  <c r="AT193" i="21"/>
  <c r="J193" i="21" s="1"/>
  <c r="AU165" i="21"/>
  <c r="AT165" i="21"/>
  <c r="J165" i="21" s="1"/>
  <c r="AU161" i="21"/>
  <c r="AT161" i="21"/>
  <c r="J161" i="21" s="1"/>
  <c r="AT184" i="21"/>
  <c r="J184" i="21" s="1"/>
  <c r="AU184" i="21"/>
  <c r="AT134" i="21"/>
  <c r="J134" i="21" s="1"/>
  <c r="AU134" i="21"/>
  <c r="AT63" i="21"/>
  <c r="J63" i="21" s="1"/>
  <c r="AU63" i="21"/>
  <c r="K62" i="21"/>
  <c r="AU62" i="21"/>
  <c r="AT62" i="21"/>
  <c r="J62" i="21" s="1"/>
  <c r="AT196" i="21"/>
  <c r="J196" i="21" s="1"/>
  <c r="AU196" i="21"/>
  <c r="AT84" i="21"/>
  <c r="J84" i="21" s="1"/>
  <c r="AU84" i="21"/>
  <c r="AU171" i="21"/>
  <c r="AT171" i="21"/>
  <c r="J171" i="21" s="1"/>
  <c r="AT59" i="21"/>
  <c r="J59" i="21" s="1"/>
  <c r="AU59" i="21"/>
  <c r="AT112" i="21"/>
  <c r="J112" i="21" s="1"/>
  <c r="AU112" i="21"/>
  <c r="AT114" i="21"/>
  <c r="J114" i="21" s="1"/>
  <c r="AU114" i="21"/>
  <c r="AT37" i="21"/>
  <c r="J37" i="21" s="1"/>
  <c r="AU37" i="21"/>
  <c r="AU125" i="21"/>
  <c r="AT125" i="21"/>
  <c r="J125" i="21" s="1"/>
  <c r="AU170" i="21"/>
  <c r="AT170" i="21"/>
  <c r="J170" i="21" s="1"/>
  <c r="AT53" i="21"/>
  <c r="J53" i="21" s="1"/>
  <c r="AU53" i="21"/>
  <c r="AU176" i="21"/>
  <c r="AT176" i="21"/>
  <c r="J176" i="21" s="1"/>
  <c r="AT100" i="21"/>
  <c r="J100" i="21" s="1"/>
  <c r="AU100" i="21"/>
  <c r="AU121" i="21"/>
  <c r="AT121" i="21"/>
  <c r="J121" i="21" s="1"/>
  <c r="K145" i="21"/>
  <c r="AU145" i="21"/>
  <c r="AT145" i="21"/>
  <c r="J145" i="21" s="1"/>
  <c r="AT199" i="21"/>
  <c r="J199" i="21" s="1"/>
  <c r="AU199" i="21"/>
  <c r="AT200" i="21"/>
  <c r="J200" i="21" s="1"/>
  <c r="AU200" i="21"/>
  <c r="AT147" i="21"/>
  <c r="J147" i="21" s="1"/>
  <c r="AU147" i="21"/>
  <c r="AT141" i="21"/>
  <c r="J141" i="21" s="1"/>
  <c r="AU141" i="21"/>
  <c r="AT83" i="21"/>
  <c r="J83" i="21" s="1"/>
  <c r="AU83" i="21"/>
  <c r="K56" i="21"/>
  <c r="AT56" i="21"/>
  <c r="J56" i="21" s="1"/>
  <c r="AU56" i="21"/>
  <c r="K66" i="21"/>
  <c r="AU66" i="21"/>
  <c r="AT66" i="21"/>
  <c r="J66" i="21" s="1"/>
  <c r="AT128" i="21"/>
  <c r="J128" i="21" s="1"/>
  <c r="AU128" i="21"/>
  <c r="AT107" i="21"/>
  <c r="J107" i="21" s="1"/>
  <c r="AU107" i="21"/>
  <c r="K146" i="21"/>
  <c r="AT146" i="21"/>
  <c r="J146" i="21" s="1"/>
  <c r="AU146" i="21"/>
  <c r="AT106" i="21"/>
  <c r="J106" i="21" s="1"/>
  <c r="AU106" i="21"/>
  <c r="AU177" i="21"/>
  <c r="AT177" i="21"/>
  <c r="J177" i="21" s="1"/>
  <c r="AT166" i="21"/>
  <c r="J166" i="21" s="1"/>
  <c r="AU166" i="21"/>
  <c r="AU42" i="21"/>
  <c r="AT42" i="21"/>
  <c r="J42" i="21" s="1"/>
  <c r="AT48" i="21"/>
  <c r="J48" i="21" s="1"/>
  <c r="AU48" i="21"/>
  <c r="K86" i="21"/>
  <c r="AT86" i="21"/>
  <c r="J86" i="21" s="1"/>
  <c r="AU86" i="21"/>
  <c r="AT111" i="21"/>
  <c r="J111" i="21" s="1"/>
  <c r="AU111" i="21"/>
  <c r="AT77" i="21"/>
  <c r="J77" i="21" s="1"/>
  <c r="AU77" i="21"/>
  <c r="AT72" i="21"/>
  <c r="J72" i="21" s="1"/>
  <c r="AU72" i="21"/>
  <c r="AU197" i="21"/>
  <c r="AT197" i="21"/>
  <c r="J197" i="21" s="1"/>
  <c r="AU113" i="21"/>
  <c r="AT113" i="21"/>
  <c r="J113" i="21" s="1"/>
  <c r="AT60" i="21"/>
  <c r="J60" i="21" s="1"/>
  <c r="AU60" i="21"/>
  <c r="AT156" i="21"/>
  <c r="J156" i="21" s="1"/>
  <c r="AU156" i="21"/>
  <c r="AT43" i="21"/>
  <c r="J43" i="21" s="1"/>
  <c r="AU43" i="21"/>
  <c r="AT67" i="21"/>
  <c r="J67" i="21" s="1"/>
  <c r="AU67" i="21"/>
  <c r="AT52" i="21"/>
  <c r="J52" i="21" s="1"/>
  <c r="AU52" i="21"/>
  <c r="AT144" i="21"/>
  <c r="J144" i="21" s="1"/>
  <c r="AU144" i="21"/>
  <c r="AU175" i="21"/>
  <c r="AT175" i="21"/>
  <c r="J175" i="21" s="1"/>
  <c r="AT224" i="21"/>
  <c r="J224" i="21" s="1"/>
  <c r="AU224" i="21"/>
  <c r="AT218" i="21"/>
  <c r="J218" i="21" s="1"/>
  <c r="AU218" i="21"/>
  <c r="AU46" i="21"/>
  <c r="AT46" i="21"/>
  <c r="J46" i="21" s="1"/>
  <c r="AT87" i="21"/>
  <c r="J87" i="21" s="1"/>
  <c r="AU87" i="21"/>
  <c r="AT136" i="21"/>
  <c r="J136" i="21" s="1"/>
  <c r="AU136" i="21"/>
  <c r="AT123" i="21"/>
  <c r="J123" i="21" s="1"/>
  <c r="AU123" i="21"/>
  <c r="AU117" i="21"/>
  <c r="AT117" i="21"/>
  <c r="J117" i="21" s="1"/>
  <c r="AT216" i="21"/>
  <c r="J216" i="21" s="1"/>
  <c r="AU216" i="21"/>
  <c r="AT103" i="21"/>
  <c r="J103" i="21" s="1"/>
  <c r="AU103" i="21"/>
  <c r="K137" i="21"/>
  <c r="AU137" i="21"/>
  <c r="AT137" i="21"/>
  <c r="J137" i="21" s="1"/>
  <c r="AT133" i="21"/>
  <c r="J133" i="21" s="1"/>
  <c r="AU133" i="21"/>
  <c r="AU54" i="21"/>
  <c r="AT54" i="21"/>
  <c r="J54" i="21" s="1"/>
  <c r="AU183" i="21"/>
  <c r="AT183" i="21"/>
  <c r="J183" i="21" s="1"/>
  <c r="AT44" i="21"/>
  <c r="J44" i="21" s="1"/>
  <c r="AU44" i="21"/>
  <c r="AT95" i="21"/>
  <c r="J95" i="21" s="1"/>
  <c r="AU95" i="21"/>
  <c r="AT130" i="21"/>
  <c r="J130" i="21" s="1"/>
  <c r="AU130" i="21"/>
  <c r="AU153" i="21"/>
  <c r="AT153" i="21"/>
  <c r="J153" i="21" s="1"/>
  <c r="AT208" i="21"/>
  <c r="J208" i="21" s="1"/>
  <c r="AU208" i="21"/>
  <c r="AT142" i="21"/>
  <c r="J142" i="21" s="1"/>
  <c r="AU142" i="21"/>
  <c r="AT157" i="21"/>
  <c r="J157" i="21" s="1"/>
  <c r="AU157" i="21"/>
  <c r="AU101" i="21"/>
  <c r="AT101" i="21"/>
  <c r="J101" i="21" s="1"/>
  <c r="AT206" i="21"/>
  <c r="J206" i="21" s="1"/>
  <c r="AU206" i="21"/>
  <c r="AT94" i="21"/>
  <c r="J94" i="21" s="1"/>
  <c r="AU94" i="21"/>
  <c r="AU225" i="21"/>
  <c r="AT225" i="21"/>
  <c r="J225" i="21" s="1"/>
  <c r="AT186" i="21"/>
  <c r="J186" i="21" s="1"/>
  <c r="AU186" i="21"/>
  <c r="AT152" i="21"/>
  <c r="J152" i="21" s="1"/>
  <c r="AU152" i="21"/>
  <c r="AU93" i="21"/>
  <c r="AT93" i="21"/>
  <c r="J93" i="21" s="1"/>
  <c r="AU217" i="21"/>
  <c r="AT217" i="21"/>
  <c r="J217" i="21" s="1"/>
  <c r="AT212" i="21"/>
  <c r="J212" i="21" s="1"/>
  <c r="AU212" i="21"/>
  <c r="AT70" i="21"/>
  <c r="J70" i="21" s="1"/>
  <c r="AU70" i="21"/>
  <c r="AU131" i="21"/>
  <c r="AT131" i="21"/>
  <c r="J131" i="21" s="1"/>
  <c r="AT82" i="21"/>
  <c r="J82" i="21" s="1"/>
  <c r="AU82" i="21"/>
  <c r="AT40" i="21"/>
  <c r="J40" i="21" s="1"/>
  <c r="AU40" i="21"/>
  <c r="AT64" i="21"/>
  <c r="J64" i="21" s="1"/>
  <c r="AU64" i="21"/>
  <c r="AT116" i="21"/>
  <c r="J116" i="21" s="1"/>
  <c r="AU116" i="21"/>
  <c r="K177" i="21"/>
  <c r="K141" i="21"/>
  <c r="K42" i="21"/>
  <c r="K182" i="21"/>
  <c r="K121" i="21"/>
  <c r="K101" i="21"/>
  <c r="K107" i="21"/>
  <c r="K192" i="21"/>
  <c r="K199" i="21"/>
  <c r="K90" i="21"/>
  <c r="K110" i="21"/>
  <c r="K69" i="21"/>
  <c r="K164" i="21"/>
  <c r="K181" i="21"/>
  <c r="K185" i="21"/>
  <c r="K73" i="21"/>
  <c r="K55" i="21"/>
  <c r="K123" i="21"/>
  <c r="K163" i="21"/>
  <c r="K169" i="21"/>
  <c r="K102" i="21"/>
  <c r="K60" i="21"/>
  <c r="K198" i="21"/>
  <c r="K40" i="21"/>
  <c r="K190" i="21"/>
  <c r="K197" i="21"/>
  <c r="K50" i="21"/>
  <c r="K44" i="21"/>
  <c r="K200" i="21"/>
  <c r="K120" i="21"/>
  <c r="K48" i="21"/>
  <c r="K111" i="21"/>
  <c r="K43" i="21"/>
  <c r="K51" i="21"/>
  <c r="K144" i="21"/>
  <c r="K108" i="21"/>
  <c r="K220" i="21"/>
  <c r="K37" i="21"/>
  <c r="K210" i="21"/>
  <c r="K208" i="21"/>
  <c r="K53" i="21"/>
  <c r="K216" i="21"/>
  <c r="K135" i="21"/>
  <c r="K132" i="21"/>
  <c r="K89" i="21"/>
  <c r="K215" i="21"/>
  <c r="K205" i="21"/>
  <c r="K106" i="21"/>
  <c r="K179" i="21"/>
  <c r="K52" i="21"/>
  <c r="K193" i="21"/>
  <c r="K184" i="21"/>
  <c r="K63" i="21"/>
  <c r="K219" i="21"/>
  <c r="K77" i="21"/>
  <c r="K214" i="21"/>
  <c r="K147" i="21"/>
  <c r="K95" i="21"/>
  <c r="K75" i="21"/>
  <c r="K118" i="21"/>
  <c r="K203" i="21"/>
  <c r="K139" i="21"/>
  <c r="K105" i="21"/>
  <c r="K124" i="21"/>
  <c r="K88" i="21"/>
  <c r="K156" i="21"/>
  <c r="K211" i="21"/>
  <c r="K114" i="21"/>
  <c r="K178" i="21"/>
  <c r="K39" i="21"/>
  <c r="K225" i="21"/>
  <c r="K41" i="21"/>
  <c r="K187" i="21"/>
  <c r="K196" i="21"/>
  <c r="K202" i="21"/>
  <c r="K130" i="21"/>
  <c r="K119" i="21"/>
  <c r="K92" i="21"/>
  <c r="K174" i="21"/>
  <c r="K221" i="21"/>
  <c r="K183" i="21"/>
  <c r="K165" i="21"/>
  <c r="K148" i="21"/>
  <c r="K38" i="21"/>
  <c r="K142" i="21"/>
  <c r="K79" i="21"/>
  <c r="K91" i="21"/>
  <c r="K58" i="21"/>
  <c r="K158" i="21"/>
  <c r="K188" i="21"/>
  <c r="K134" i="21"/>
  <c r="K127" i="21"/>
  <c r="K47" i="21"/>
  <c r="K131" i="21"/>
  <c r="K168" i="21"/>
  <c r="K180" i="21"/>
  <c r="K84" i="21"/>
  <c r="K112" i="21"/>
  <c r="K218" i="21"/>
  <c r="K161" i="21"/>
  <c r="K128" i="21"/>
  <c r="K154" i="21"/>
  <c r="K224" i="21"/>
  <c r="K167" i="21"/>
  <c r="K99" i="21"/>
  <c r="K71" i="21"/>
  <c r="K80" i="21"/>
  <c r="K126" i="21"/>
  <c r="K76" i="21"/>
  <c r="K85" i="21"/>
  <c r="K171" i="21"/>
  <c r="K59" i="21"/>
  <c r="K170" i="21"/>
  <c r="K143" i="21"/>
  <c r="K166" i="21"/>
  <c r="K61" i="21"/>
  <c r="K72" i="21"/>
  <c r="K100" i="21"/>
  <c r="K176" i="21"/>
  <c r="K125" i="21"/>
  <c r="K195" i="21"/>
  <c r="K109" i="21"/>
  <c r="K138" i="21"/>
  <c r="K45" i="21"/>
  <c r="K81" i="21"/>
  <c r="K140" i="21"/>
  <c r="K172" i="21"/>
  <c r="K209" i="21"/>
  <c r="K49" i="21"/>
  <c r="K98" i="21"/>
  <c r="I31" i="44" l="1"/>
  <c r="AA31" i="44" s="1"/>
  <c r="AW29" i="21"/>
  <c r="AV29" i="21"/>
  <c r="BC29" i="21"/>
  <c r="BB29" i="21"/>
  <c r="AX29" i="21"/>
  <c r="AY29" i="21"/>
  <c r="AZ29" i="21"/>
  <c r="BA29" i="21"/>
  <c r="AA29" i="21"/>
  <c r="W29" i="21"/>
  <c r="L28" i="5"/>
  <c r="Y31" i="45" l="1"/>
  <c r="Z31" i="44"/>
  <c r="K31" i="44" s="1"/>
  <c r="L31" i="44" s="1"/>
  <c r="Z29" i="21"/>
  <c r="N29" i="21"/>
  <c r="O29" i="21" s="1"/>
  <c r="V29" i="21"/>
  <c r="R29" i="21"/>
  <c r="S29" i="21" s="1"/>
  <c r="AT29" i="21"/>
  <c r="AU29" i="21"/>
  <c r="Z28" i="32"/>
  <c r="Y28" i="37"/>
  <c r="I28" i="37" s="1"/>
  <c r="AA28" i="37" s="1"/>
  <c r="I31" i="45" l="1"/>
  <c r="AA31" i="45" s="1"/>
  <c r="J29" i="21"/>
  <c r="K29" i="21" s="1"/>
  <c r="K28" i="32"/>
  <c r="L28" i="32" s="1"/>
  <c r="Z28" i="36"/>
  <c r="Y28" i="38"/>
  <c r="I28" i="38" s="1"/>
  <c r="AA28" i="38" s="1"/>
  <c r="Z31" i="45" l="1"/>
  <c r="K31" i="45" s="1"/>
  <c r="L31" i="45" s="1"/>
  <c r="K28" i="36"/>
  <c r="L28" i="36" s="1"/>
  <c r="Z28" i="37"/>
  <c r="Y28" i="39"/>
  <c r="I28" i="39" s="1"/>
  <c r="AA28" i="39" s="1"/>
  <c r="K28" i="37" l="1"/>
  <c r="L28" i="37" s="1"/>
  <c r="Z28" i="38"/>
  <c r="Y28" i="40"/>
  <c r="I28" i="40" s="1"/>
  <c r="AA28" i="40" s="1"/>
  <c r="K28" i="38" l="1"/>
  <c r="L28" i="38" s="1"/>
  <c r="Z28" i="39"/>
  <c r="Y28" i="41"/>
  <c r="I28" i="41" s="1"/>
  <c r="AA28" i="41" s="1"/>
  <c r="K28" i="39" l="1"/>
  <c r="L28" i="39" s="1"/>
  <c r="Z28" i="40"/>
  <c r="Y28" i="42"/>
  <c r="I28" i="42" s="1"/>
  <c r="AA28" i="42" s="1"/>
  <c r="K28" i="40" l="1"/>
  <c r="L28" i="40" s="1"/>
  <c r="Z28" i="41"/>
  <c r="Y28" i="43"/>
  <c r="I28" i="43" s="1"/>
  <c r="AA28" i="43" s="1"/>
  <c r="K28" i="41" l="1"/>
  <c r="L28" i="41" s="1"/>
  <c r="Z28" i="42"/>
  <c r="Y28" i="44"/>
  <c r="I28" i="44" s="1"/>
  <c r="AA28" i="44" s="1"/>
  <c r="K28" i="42" l="1"/>
  <c r="L28" i="42" s="1"/>
  <c r="Z28" i="43"/>
  <c r="Y28" i="45"/>
  <c r="I28" i="45" s="1"/>
  <c r="AA28" i="45" s="1"/>
  <c r="K28" i="43" l="1"/>
  <c r="L28" i="43" s="1"/>
  <c r="Z28" i="44"/>
  <c r="K28" i="44" l="1"/>
  <c r="L28" i="44" s="1"/>
  <c r="Z28" i="45"/>
  <c r="K28" i="45" l="1"/>
  <c r="L28" i="45" s="1"/>
  <c r="M33" i="40" l="1"/>
  <c r="M33" i="45"/>
  <c r="M33" i="41"/>
  <c r="M33" i="37"/>
  <c r="M33" i="36"/>
  <c r="M33" i="44"/>
  <c r="M33" i="43"/>
  <c r="M33" i="39"/>
  <c r="M33" i="42"/>
  <c r="M33" i="38"/>
  <c r="M33" i="5"/>
  <c r="M31" i="44"/>
  <c r="M31" i="40"/>
  <c r="M31" i="36"/>
  <c r="M31" i="43"/>
  <c r="M31" i="39"/>
  <c r="M31" i="42"/>
  <c r="M31" i="38"/>
  <c r="M31" i="45"/>
  <c r="M31" i="41"/>
  <c r="M31" i="37"/>
  <c r="M31" i="5"/>
  <c r="M29" i="41"/>
  <c r="M29" i="42"/>
  <c r="M29" i="38"/>
  <c r="M29" i="5"/>
  <c r="M29" i="45"/>
  <c r="M29" i="44"/>
  <c r="M29" i="40"/>
  <c r="M29" i="36"/>
  <c r="M29" i="37"/>
  <c r="M29" i="43"/>
  <c r="M29" i="39"/>
  <c r="M29" i="32"/>
  <c r="AT17" i="1" l="1"/>
  <c r="M33" i="32"/>
  <c r="AT15" i="1"/>
  <c r="M31" i="32"/>
  <c r="AT13" i="1"/>
  <c r="P33" i="5" l="1"/>
  <c r="Q33" i="5" s="1"/>
  <c r="N33" i="32"/>
  <c r="N31" i="32"/>
  <c r="P31" i="5"/>
  <c r="Q31" i="5" s="1"/>
  <c r="P33" i="32" l="1"/>
  <c r="Q33" i="32" s="1"/>
  <c r="N33" i="36"/>
  <c r="P31" i="32"/>
  <c r="Q31" i="32" s="1"/>
  <c r="N31" i="36"/>
  <c r="N33" i="37" l="1"/>
  <c r="P33" i="36"/>
  <c r="Q33" i="36" s="1"/>
  <c r="N31" i="37"/>
  <c r="P31" i="36"/>
  <c r="Q31" i="36" s="1"/>
  <c r="P33" i="37" l="1"/>
  <c r="Q33" i="37" s="1"/>
  <c r="N33" i="38"/>
  <c r="N31" i="38"/>
  <c r="P31" i="37"/>
  <c r="Q31" i="37" s="1"/>
  <c r="N33" i="39" l="1"/>
  <c r="P33" i="38"/>
  <c r="Q33" i="38" s="1"/>
  <c r="P31" i="38"/>
  <c r="Q31" i="38" s="1"/>
  <c r="N31" i="39"/>
  <c r="P33" i="39" l="1"/>
  <c r="Q33" i="39" s="1"/>
  <c r="N33" i="40"/>
  <c r="P31" i="39"/>
  <c r="Q31" i="39" s="1"/>
  <c r="N31" i="40"/>
  <c r="P33" i="40" l="1"/>
  <c r="Q33" i="40" s="1"/>
  <c r="N33" i="41"/>
  <c r="N31" i="41"/>
  <c r="P31" i="40"/>
  <c r="Q31" i="40" s="1"/>
  <c r="N33" i="42" l="1"/>
  <c r="P33" i="41"/>
  <c r="Q33" i="41" s="1"/>
  <c r="N31" i="42"/>
  <c r="P31" i="41"/>
  <c r="Q31" i="41" s="1"/>
  <c r="N33" i="43" l="1"/>
  <c r="P33" i="42"/>
  <c r="Q33" i="42" s="1"/>
  <c r="N31" i="43"/>
  <c r="P31" i="42"/>
  <c r="Q31" i="42" s="1"/>
  <c r="N33" i="44" l="1"/>
  <c r="P33" i="43"/>
  <c r="Q33" i="43" s="1"/>
  <c r="N31" i="44"/>
  <c r="P31" i="43"/>
  <c r="Q31" i="43" s="1"/>
  <c r="N33" i="45" l="1"/>
  <c r="P33" i="44"/>
  <c r="Q33" i="44" s="1"/>
  <c r="N31" i="45"/>
  <c r="P31" i="44"/>
  <c r="Q31" i="44" s="1"/>
  <c r="P33" i="45" l="1"/>
  <c r="Q33" i="45" s="1"/>
  <c r="P31" i="45"/>
  <c r="Q31" i="45" s="1"/>
  <c r="M26" i="5" l="1"/>
  <c r="Q26" i="5" s="1"/>
  <c r="H26" i="43"/>
  <c r="AA26" i="43" s="1"/>
  <c r="M26" i="43"/>
  <c r="H26" i="44"/>
  <c r="AA26" i="44" s="1"/>
  <c r="M26" i="44"/>
  <c r="H26" i="45"/>
  <c r="AA26" i="45" s="1"/>
  <c r="M26" i="45"/>
  <c r="H26" i="32"/>
  <c r="M26" i="32"/>
  <c r="H26" i="36"/>
  <c r="AA26" i="36" s="1"/>
  <c r="M26" i="36"/>
  <c r="H26" i="37"/>
  <c r="AA26" i="37" s="1"/>
  <c r="M26" i="37"/>
  <c r="H26" i="38"/>
  <c r="AA26" i="38" s="1"/>
  <c r="M26" i="38"/>
  <c r="H26" i="39"/>
  <c r="AA26" i="39" s="1"/>
  <c r="M26" i="39"/>
  <c r="H26" i="40"/>
  <c r="AA26" i="40" s="1"/>
  <c r="M26" i="40"/>
  <c r="H26" i="41"/>
  <c r="AA26" i="41" s="1"/>
  <c r="M26" i="41"/>
  <c r="H26" i="42"/>
  <c r="AA26" i="42" s="1"/>
  <c r="M26" i="42"/>
  <c r="AS10" i="1"/>
  <c r="AT10" i="1"/>
  <c r="AA26" i="32" l="1"/>
  <c r="Y26" i="36"/>
  <c r="L26" i="5"/>
  <c r="Z26" i="5"/>
  <c r="P26" i="5"/>
  <c r="N26" i="32"/>
  <c r="Q26" i="32" s="1"/>
  <c r="L26" i="32" l="1"/>
  <c r="K26" i="5"/>
  <c r="P26" i="32"/>
  <c r="N26" i="36"/>
  <c r="Q26" i="36" s="1"/>
  <c r="K26" i="32" l="1"/>
  <c r="Z26" i="32"/>
  <c r="L26" i="36"/>
  <c r="N26" i="37"/>
  <c r="P26" i="36"/>
  <c r="Y26" i="37" l="1"/>
  <c r="K26" i="36"/>
  <c r="L26" i="37"/>
  <c r="Z26" i="36"/>
  <c r="Q26" i="37"/>
  <c r="N26" i="38"/>
  <c r="P26" i="37"/>
  <c r="Z26" i="37" l="1"/>
  <c r="Y26" i="38"/>
  <c r="N26" i="39"/>
  <c r="N26" i="40" s="1"/>
  <c r="Q26" i="38"/>
  <c r="K26" i="37"/>
  <c r="P26" i="38"/>
  <c r="AL214" i="21"/>
  <c r="AL83" i="21"/>
  <c r="AJ328" i="21"/>
  <c r="AI393" i="21"/>
  <c r="AI53" i="21"/>
  <c r="AK134" i="21"/>
  <c r="AL334" i="21"/>
  <c r="AI418" i="21"/>
  <c r="AK278" i="21"/>
  <c r="AL356" i="21"/>
  <c r="AI123" i="21"/>
  <c r="AL141" i="21"/>
  <c r="AK153" i="21"/>
  <c r="AK401" i="21"/>
  <c r="AI316" i="21"/>
  <c r="AJ94" i="21"/>
  <c r="AK71" i="21"/>
  <c r="AI98" i="21"/>
  <c r="AJ296" i="21"/>
  <c r="AK435" i="21"/>
  <c r="AL149" i="21"/>
  <c r="AI184" i="21"/>
  <c r="AK49" i="21"/>
  <c r="AI397" i="21"/>
  <c r="AK283" i="21"/>
  <c r="AJ274" i="21"/>
  <c r="AJ107" i="21"/>
  <c r="AK128" i="21"/>
  <c r="AI251" i="21"/>
  <c r="AK413" i="21"/>
  <c r="AK149" i="21"/>
  <c r="AK356" i="21"/>
  <c r="AK75" i="21"/>
  <c r="AL86" i="21"/>
  <c r="AI129" i="21"/>
  <c r="AI350" i="21"/>
  <c r="AL91" i="21"/>
  <c r="AJ429" i="21"/>
  <c r="AI78" i="21"/>
  <c r="AL436" i="21"/>
  <c r="AJ391" i="21"/>
  <c r="AI206" i="21"/>
  <c r="AJ96" i="21"/>
  <c r="AI174" i="21"/>
  <c r="AI256" i="21"/>
  <c r="AJ345" i="21"/>
  <c r="AL397" i="21"/>
  <c r="AK349" i="21"/>
  <c r="AI196" i="21"/>
  <c r="AI95" i="21"/>
  <c r="AK85" i="21"/>
  <c r="AJ137" i="21"/>
  <c r="AL350" i="21"/>
  <c r="AI379" i="21"/>
  <c r="AK110" i="21"/>
  <c r="AI410" i="21"/>
  <c r="AJ368" i="21"/>
  <c r="AL155" i="21"/>
  <c r="AL150" i="21"/>
  <c r="AI86" i="21"/>
  <c r="AL362" i="21"/>
  <c r="AI179" i="21"/>
  <c r="AL186" i="21"/>
  <c r="AK223" i="21"/>
  <c r="AL382" i="21"/>
  <c r="AJ321" i="21"/>
  <c r="AI436" i="21"/>
  <c r="AJ382" i="21"/>
  <c r="AI344" i="21"/>
  <c r="AK44" i="21"/>
  <c r="AL132" i="21"/>
  <c r="AK175" i="21"/>
  <c r="AJ104" i="21"/>
  <c r="AL101" i="21"/>
  <c r="BU246" i="21"/>
  <c r="AL416" i="21"/>
  <c r="AL423" i="21"/>
  <c r="AI388" i="21"/>
  <c r="AK286" i="21"/>
  <c r="AK348" i="21"/>
  <c r="AJ105" i="21"/>
  <c r="AJ41" i="21"/>
  <c r="AI366" i="21"/>
  <c r="AI70" i="21"/>
  <c r="AI348" i="21"/>
  <c r="AJ92" i="21"/>
  <c r="AL411" i="21"/>
  <c r="AJ209" i="21"/>
  <c r="AJ320" i="21"/>
  <c r="AK157" i="21"/>
  <c r="AJ305" i="21"/>
  <c r="AK165" i="21"/>
  <c r="AK264" i="21"/>
  <c r="AI220" i="21"/>
  <c r="AL369" i="21"/>
  <c r="AK99" i="21"/>
  <c r="AL332" i="21"/>
  <c r="AK415" i="21"/>
  <c r="AJ217" i="21"/>
  <c r="AJ286" i="21"/>
  <c r="AK377" i="21"/>
  <c r="AL386" i="21"/>
  <c r="AL407" i="21"/>
  <c r="AK411" i="21"/>
  <c r="AK193" i="21"/>
  <c r="AI262" i="21"/>
  <c r="AI213" i="21"/>
  <c r="AJ66" i="21"/>
  <c r="AI368" i="21"/>
  <c r="AL358" i="21"/>
  <c r="AJ74" i="21"/>
  <c r="AK184" i="21"/>
  <c r="AL53" i="21"/>
  <c r="AJ149" i="21"/>
  <c r="AK51" i="21"/>
  <c r="AI409" i="21"/>
  <c r="AJ397" i="21"/>
  <c r="AI72" i="21"/>
  <c r="AJ180" i="21"/>
  <c r="AL131" i="21"/>
  <c r="AJ148" i="21"/>
  <c r="AK97" i="21"/>
  <c r="AL121" i="21"/>
  <c r="AK140" i="21"/>
  <c r="AI336" i="21"/>
  <c r="AK400" i="21"/>
  <c r="AI412" i="21"/>
  <c r="AL209" i="21"/>
  <c r="AI207" i="21"/>
  <c r="AL274" i="21"/>
  <c r="AJ44" i="21"/>
  <c r="AJ277" i="21"/>
  <c r="AJ48" i="21"/>
  <c r="AI384" i="21"/>
  <c r="AJ303" i="21"/>
  <c r="AK351" i="21"/>
  <c r="AL354" i="21"/>
  <c r="AK382" i="21"/>
  <c r="AL394" i="21"/>
  <c r="AL224" i="21"/>
  <c r="AK318" i="21"/>
  <c r="AJ134" i="21"/>
  <c r="AI61" i="21"/>
  <c r="AK215" i="21"/>
  <c r="AI71" i="21"/>
  <c r="AL82" i="21"/>
  <c r="AL207" i="21"/>
  <c r="BU245" i="21"/>
  <c r="AL296" i="21"/>
  <c r="AK252" i="21"/>
  <c r="AJ344" i="21"/>
  <c r="AJ65" i="21"/>
  <c r="AL146" i="21"/>
  <c r="AL250" i="21"/>
  <c r="AJ38" i="21"/>
  <c r="AK284" i="21"/>
  <c r="AK272" i="21"/>
  <c r="AJ432" i="21"/>
  <c r="AJ138" i="21"/>
  <c r="AL184" i="21"/>
  <c r="AI301" i="21"/>
  <c r="AJ147" i="21"/>
  <c r="AL80" i="21"/>
  <c r="AL38" i="21"/>
  <c r="AJ257" i="21"/>
  <c r="AL253" i="21"/>
  <c r="BT245" i="21"/>
  <c r="AI411" i="21"/>
  <c r="AL135" i="21"/>
  <c r="AJ264" i="21"/>
  <c r="AI323" i="21"/>
  <c r="AL166" i="21"/>
  <c r="AL366" i="21"/>
  <c r="AJ133" i="21"/>
  <c r="AI99" i="21"/>
  <c r="AK198" i="21"/>
  <c r="AI327" i="21"/>
  <c r="AL322" i="21"/>
  <c r="AK208" i="21"/>
  <c r="AL277" i="21"/>
  <c r="AL196" i="21"/>
  <c r="AK423" i="21"/>
  <c r="AL110" i="21"/>
  <c r="G241" i="21"/>
  <c r="AJ369" i="21"/>
  <c r="AK263" i="21"/>
  <c r="AI199" i="21"/>
  <c r="AI96" i="21"/>
  <c r="AL251" i="21"/>
  <c r="AI159" i="21"/>
  <c r="AJ152" i="21"/>
  <c r="AJ99" i="21"/>
  <c r="AK249" i="21"/>
  <c r="AK337" i="21"/>
  <c r="AL415" i="21"/>
  <c r="AJ338" i="21"/>
  <c r="AI400" i="21"/>
  <c r="AJ202" i="21"/>
  <c r="AL180" i="21"/>
  <c r="AJ75" i="21"/>
  <c r="AJ109" i="21"/>
  <c r="AK301" i="21"/>
  <c r="AK363" i="21"/>
  <c r="AL308" i="21"/>
  <c r="AL158" i="21"/>
  <c r="AI432" i="21"/>
  <c r="AI156" i="21"/>
  <c r="AL210" i="21"/>
  <c r="AL157" i="21"/>
  <c r="AK307" i="21"/>
  <c r="AL297" i="21"/>
  <c r="AL203" i="21"/>
  <c r="AK94" i="21"/>
  <c r="AJ319" i="21"/>
  <c r="AI39" i="21"/>
  <c r="AI182" i="21"/>
  <c r="AK104" i="21"/>
  <c r="AL427" i="21"/>
  <c r="AI376" i="21"/>
  <c r="AL79" i="21"/>
  <c r="AI288" i="21"/>
  <c r="AJ280" i="21"/>
  <c r="AK277" i="21"/>
  <c r="AJ360" i="21"/>
  <c r="AK433" i="21"/>
  <c r="AJ153" i="21"/>
  <c r="AK297" i="21"/>
  <c r="AL385" i="21"/>
  <c r="AJ378" i="21"/>
  <c r="AK224" i="21"/>
  <c r="AL304" i="21"/>
  <c r="AK312" i="21"/>
  <c r="AK109" i="21"/>
  <c r="AK321" i="21"/>
  <c r="AI58" i="21"/>
  <c r="AI144" i="21"/>
  <c r="AL392" i="21"/>
  <c r="G239" i="21"/>
  <c r="AL419" i="21"/>
  <c r="AJ63" i="21"/>
  <c r="AI286" i="21"/>
  <c r="AI60" i="21"/>
  <c r="AI296" i="21"/>
  <c r="AI130" i="21"/>
  <c r="AK267" i="21"/>
  <c r="AL281" i="21"/>
  <c r="AL387" i="21"/>
  <c r="AL206" i="21"/>
  <c r="AL152" i="21"/>
  <c r="AI359" i="21"/>
  <c r="AI140" i="21"/>
  <c r="AL260" i="21"/>
  <c r="AI295" i="21"/>
  <c r="AL162" i="21"/>
  <c r="AI268" i="21"/>
  <c r="AI202" i="21"/>
  <c r="AI253" i="21"/>
  <c r="AI125" i="21"/>
  <c r="AL370" i="21"/>
  <c r="AJ111" i="21"/>
  <c r="AJ93" i="21"/>
  <c r="AL159" i="21"/>
  <c r="AK205" i="21"/>
  <c r="AI169" i="21"/>
  <c r="AL42" i="21"/>
  <c r="AL113" i="21"/>
  <c r="AJ359" i="21"/>
  <c r="AI81" i="21"/>
  <c r="AL361" i="21"/>
  <c r="AI146" i="21"/>
  <c r="AI212" i="21"/>
  <c r="AL261" i="21"/>
  <c r="AK336" i="21"/>
  <c r="AI132" i="21"/>
  <c r="AK171" i="21"/>
  <c r="AI420" i="21"/>
  <c r="AI352" i="21"/>
  <c r="AJ43" i="21"/>
  <c r="AI204" i="21"/>
  <c r="AL116" i="21"/>
  <c r="AI195" i="21"/>
  <c r="AK387" i="21"/>
  <c r="AK373" i="21"/>
  <c r="AK84" i="21"/>
  <c r="AI122" i="21"/>
  <c r="AL338" i="21"/>
  <c r="AK60" i="21"/>
  <c r="AJ411" i="21"/>
  <c r="AK369" i="21"/>
  <c r="AJ282" i="21"/>
  <c r="AI278" i="21"/>
  <c r="AJ156" i="21"/>
  <c r="AI92" i="21"/>
  <c r="AI405" i="21"/>
  <c r="AL219" i="21"/>
  <c r="AJ125" i="21"/>
  <c r="AL111" i="21"/>
  <c r="AL429" i="21"/>
  <c r="AJ173" i="21"/>
  <c r="AL291" i="21"/>
  <c r="AJ142" i="21"/>
  <c r="AL428" i="21"/>
  <c r="AI223" i="21"/>
  <c r="AJ289" i="21"/>
  <c r="AI157" i="21"/>
  <c r="AK402" i="21"/>
  <c r="AL326" i="21"/>
  <c r="AJ254" i="21"/>
  <c r="AK111" i="21"/>
  <c r="AL63" i="21"/>
  <c r="AI367" i="21"/>
  <c r="AJ194" i="21"/>
  <c r="BV245" i="21"/>
  <c r="AL364" i="21"/>
  <c r="AI267" i="21"/>
  <c r="AJ131" i="21"/>
  <c r="AI131" i="21"/>
  <c r="AJ82" i="21"/>
  <c r="AL344" i="21"/>
  <c r="AK136" i="21"/>
  <c r="AL396" i="21"/>
  <c r="AK161" i="21"/>
  <c r="AJ327" i="21"/>
  <c r="AI64" i="21"/>
  <c r="AJ355" i="21"/>
  <c r="AL137" i="21"/>
  <c r="AI41" i="21"/>
  <c r="AK355" i="21"/>
  <c r="AJ158" i="21"/>
  <c r="AI105" i="21"/>
  <c r="AL376" i="21"/>
  <c r="AK45" i="21"/>
  <c r="AL408" i="21"/>
  <c r="AJ113" i="21"/>
  <c r="AI275" i="21"/>
  <c r="AL367" i="21"/>
  <c r="AJ190" i="21"/>
  <c r="AL432" i="21"/>
  <c r="AL340" i="21"/>
  <c r="AK279" i="21"/>
  <c r="AJ73" i="21"/>
  <c r="AI330" i="21"/>
  <c r="AI292" i="21"/>
  <c r="AI307" i="21"/>
  <c r="AJ123" i="21"/>
  <c r="AJ71" i="21"/>
  <c r="AI276" i="21"/>
  <c r="AJ436" i="21"/>
  <c r="AJ182" i="21"/>
  <c r="AJ40" i="21"/>
  <c r="AK187" i="21"/>
  <c r="AI173" i="21"/>
  <c r="AK385" i="21"/>
  <c r="AJ386" i="21"/>
  <c r="AK253" i="21"/>
  <c r="AK74" i="21"/>
  <c r="AL327" i="21"/>
  <c r="AL43" i="21"/>
  <c r="AI164" i="21"/>
  <c r="AI89" i="21"/>
  <c r="AK202" i="21"/>
  <c r="AI83" i="21"/>
  <c r="AI337" i="21"/>
  <c r="AK93" i="21"/>
  <c r="AJ302" i="21"/>
  <c r="AK326" i="21"/>
  <c r="AK407" i="21"/>
  <c r="AL167" i="21"/>
  <c r="AI343" i="21"/>
  <c r="AI361" i="21"/>
  <c r="AL368" i="21"/>
  <c r="AI101" i="21"/>
  <c r="AI124" i="21"/>
  <c r="AI362" i="21"/>
  <c r="AK204" i="21"/>
  <c r="AL288" i="21"/>
  <c r="AJ412" i="21"/>
  <c r="AK155" i="21"/>
  <c r="AI308" i="21"/>
  <c r="AL134" i="21"/>
  <c r="AL202" i="21"/>
  <c r="AI109" i="21"/>
  <c r="AI360" i="21"/>
  <c r="AK332" i="21"/>
  <c r="AJ407" i="21"/>
  <c r="AK138" i="21"/>
  <c r="AJ279" i="21"/>
  <c r="AL125" i="21"/>
  <c r="AL143" i="21"/>
  <c r="AI117" i="21"/>
  <c r="AL109" i="21"/>
  <c r="AI372" i="21"/>
  <c r="AI56" i="21"/>
  <c r="AJ329" i="21"/>
  <c r="AL73" i="21"/>
  <c r="AK302" i="21"/>
  <c r="AJ413" i="21"/>
  <c r="AJ204" i="21"/>
  <c r="AJ76" i="21"/>
  <c r="AK331" i="21"/>
  <c r="AI283" i="21"/>
  <c r="AL278" i="21"/>
  <c r="AL424" i="21"/>
  <c r="AI363" i="21"/>
  <c r="AK432" i="21"/>
  <c r="AJ316" i="21"/>
  <c r="AI298" i="21"/>
  <c r="AJ117" i="21"/>
  <c r="AK152" i="21"/>
  <c r="AJ267" i="21"/>
  <c r="AK339" i="21"/>
  <c r="AL145" i="21"/>
  <c r="AJ356" i="21"/>
  <c r="AL124" i="21"/>
  <c r="AJ198" i="21"/>
  <c r="AJ132" i="21"/>
  <c r="AK156" i="21"/>
  <c r="AK200" i="21"/>
  <c r="AK404" i="21"/>
  <c r="AL351" i="21"/>
  <c r="AL306" i="21"/>
  <c r="AL44" i="21"/>
  <c r="AI380" i="21"/>
  <c r="AK384" i="21"/>
  <c r="AK101" i="21"/>
  <c r="AI186" i="21"/>
  <c r="AL360" i="21"/>
  <c r="AL108" i="21"/>
  <c r="AK431" i="21"/>
  <c r="AI148" i="21"/>
  <c r="AK333" i="21"/>
  <c r="AK76" i="21"/>
  <c r="AJ373" i="21"/>
  <c r="AK271" i="21"/>
  <c r="AL200" i="21"/>
  <c r="AL51" i="21"/>
  <c r="AI333" i="21"/>
  <c r="AL272" i="21"/>
  <c r="AL425" i="21"/>
  <c r="AJ323" i="21"/>
  <c r="AK300" i="21"/>
  <c r="AI100" i="21"/>
  <c r="AJ376" i="21"/>
  <c r="AL84" i="21"/>
  <c r="AL363" i="21"/>
  <c r="AL100" i="21"/>
  <c r="AK345" i="21"/>
  <c r="AJ304" i="21"/>
  <c r="AI77" i="21"/>
  <c r="AK137" i="21"/>
  <c r="AK273" i="21"/>
  <c r="AL77" i="21"/>
  <c r="AJ364" i="21"/>
  <c r="BT247" i="21"/>
  <c r="AI413" i="21"/>
  <c r="AK178" i="21"/>
  <c r="AJ160" i="21"/>
  <c r="AK43" i="21"/>
  <c r="AL189" i="21"/>
  <c r="AJ157" i="21"/>
  <c r="AI403" i="21"/>
  <c r="AL147" i="21"/>
  <c r="BV250" i="21"/>
  <c r="AK303" i="21"/>
  <c r="AJ218" i="21"/>
  <c r="AL435" i="21"/>
  <c r="AL430" i="21"/>
  <c r="AK126" i="21"/>
  <c r="AJ127" i="21"/>
  <c r="AL55" i="21"/>
  <c r="AJ162" i="21"/>
  <c r="AI284" i="21"/>
  <c r="AK190" i="21"/>
  <c r="AJ77" i="21"/>
  <c r="AJ372" i="21"/>
  <c r="AJ124" i="21"/>
  <c r="AL223" i="21"/>
  <c r="AI351" i="21"/>
  <c r="AI269" i="21"/>
  <c r="AJ270" i="21"/>
  <c r="AI93" i="21"/>
  <c r="AK311" i="21"/>
  <c r="AK367" i="21"/>
  <c r="AI188" i="21"/>
  <c r="AJ95" i="21"/>
  <c r="AL256" i="21"/>
  <c r="AK221" i="21"/>
  <c r="G240" i="21"/>
  <c r="AK73" i="21"/>
  <c r="AJ39" i="21"/>
  <c r="AL249" i="21"/>
  <c r="AL302" i="21"/>
  <c r="AL402" i="21"/>
  <c r="AL118" i="21"/>
  <c r="AK102" i="21"/>
  <c r="AK414" i="21"/>
  <c r="AJ309" i="21"/>
  <c r="AI385" i="21"/>
  <c r="AK381" i="21"/>
  <c r="AJ259" i="21"/>
  <c r="AK390" i="21"/>
  <c r="AL194" i="21"/>
  <c r="AK254" i="21"/>
  <c r="AJ51" i="21"/>
  <c r="AL107" i="21"/>
  <c r="AJ80" i="21"/>
  <c r="AJ150" i="21"/>
  <c r="AJ154" i="21"/>
  <c r="AJ81" i="21"/>
  <c r="AL384" i="21"/>
  <c r="AJ331" i="21"/>
  <c r="AL170" i="21"/>
  <c r="AJ294" i="21"/>
  <c r="AK315" i="21"/>
  <c r="AI280" i="21"/>
  <c r="AI382" i="21"/>
  <c r="AJ278" i="21"/>
  <c r="AJ399" i="21"/>
  <c r="AI390" i="21"/>
  <c r="AL58" i="21"/>
  <c r="AJ332" i="21"/>
  <c r="AL343" i="21"/>
  <c r="AJ283" i="21"/>
  <c r="AL420" i="21"/>
  <c r="AJ326" i="21"/>
  <c r="AK143" i="21"/>
  <c r="AJ418" i="21"/>
  <c r="AL359" i="21"/>
  <c r="AI399" i="21"/>
  <c r="AK368" i="21"/>
  <c r="AI139" i="21"/>
  <c r="AL378" i="21"/>
  <c r="AI365" i="21"/>
  <c r="AL255" i="21"/>
  <c r="AK420" i="21"/>
  <c r="AK257" i="21"/>
  <c r="AK191" i="21"/>
  <c r="AL153" i="21"/>
  <c r="AJ336" i="21"/>
  <c r="AI115" i="21"/>
  <c r="AL46" i="21"/>
  <c r="AI57" i="21"/>
  <c r="AK210" i="21"/>
  <c r="AK288" i="21"/>
  <c r="AK135" i="21"/>
  <c r="AL335" i="21"/>
  <c r="AL433" i="21"/>
  <c r="AI353" i="21"/>
  <c r="AI259" i="21"/>
  <c r="AI201" i="21"/>
  <c r="AJ426" i="21"/>
  <c r="AK427" i="21"/>
  <c r="AJ220" i="21"/>
  <c r="AK130" i="21"/>
  <c r="AJ258" i="21"/>
  <c r="BU243" i="21"/>
  <c r="AI318" i="21"/>
  <c r="AJ392" i="21"/>
  <c r="AI114" i="21"/>
  <c r="AJ433" i="21"/>
  <c r="AJ252" i="21"/>
  <c r="AK330" i="21"/>
  <c r="AK88" i="21"/>
  <c r="AL330" i="21"/>
  <c r="AI270" i="21"/>
  <c r="AJ98" i="21"/>
  <c r="AL188" i="21"/>
  <c r="AJ292" i="21"/>
  <c r="AJ291" i="21"/>
  <c r="AL117" i="21"/>
  <c r="AK162" i="21"/>
  <c r="AK313" i="21"/>
  <c r="AK207" i="21"/>
  <c r="AJ348" i="21"/>
  <c r="AK340" i="21"/>
  <c r="AI345" i="21"/>
  <c r="AK364" i="21"/>
  <c r="AL123" i="21"/>
  <c r="AI48" i="21"/>
  <c r="AJ191" i="21"/>
  <c r="AJ225" i="21"/>
  <c r="AI332" i="21"/>
  <c r="AI389" i="21"/>
  <c r="AJ335" i="21"/>
  <c r="AL64" i="21"/>
  <c r="AI422" i="21"/>
  <c r="AK181" i="21"/>
  <c r="AK314" i="21"/>
  <c r="AI180" i="21"/>
  <c r="AK372" i="21"/>
  <c r="AI153" i="21"/>
  <c r="AJ251" i="21"/>
  <c r="AL390" i="21"/>
  <c r="AL205" i="21"/>
  <c r="AI107" i="21"/>
  <c r="AI299" i="21"/>
  <c r="AJ122" i="21"/>
  <c r="AK77" i="21"/>
  <c r="AJ370" i="21"/>
  <c r="AJ53" i="21"/>
  <c r="AI210" i="21"/>
  <c r="AK418" i="21"/>
  <c r="AI273" i="21"/>
  <c r="AL417" i="21"/>
  <c r="AK218" i="21"/>
  <c r="AL352" i="21"/>
  <c r="AI433" i="21"/>
  <c r="AL318" i="21"/>
  <c r="AI250" i="21"/>
  <c r="AJ385" i="21"/>
  <c r="AL310" i="21"/>
  <c r="AL346" i="21"/>
  <c r="AI65" i="21"/>
  <c r="AK425" i="21"/>
  <c r="AL216" i="21"/>
  <c r="BV243" i="21"/>
  <c r="AK259" i="21"/>
  <c r="AJ379" i="21"/>
  <c r="AJ221" i="21"/>
  <c r="AJ50" i="21"/>
  <c r="AK107" i="21"/>
  <c r="AL213" i="21"/>
  <c r="AL347" i="21"/>
  <c r="AJ295" i="21"/>
  <c r="AL372" i="21"/>
  <c r="AJ250" i="21"/>
  <c r="AK50" i="21"/>
  <c r="AI177" i="21"/>
  <c r="AI287" i="21"/>
  <c r="AI325" i="21"/>
  <c r="AK209" i="21"/>
  <c r="AJ434" i="21"/>
  <c r="AI358" i="21"/>
  <c r="AL92" i="21"/>
  <c r="AL282" i="21"/>
  <c r="AK429" i="21"/>
  <c r="AJ69" i="21"/>
  <c r="AK48" i="21"/>
  <c r="AJ140" i="21"/>
  <c r="AI347" i="21"/>
  <c r="AL140" i="21"/>
  <c r="AL90" i="21"/>
  <c r="AL127" i="21"/>
  <c r="AJ350" i="21"/>
  <c r="AI281" i="21"/>
  <c r="AI116" i="21"/>
  <c r="AI391" i="21"/>
  <c r="AL431" i="21"/>
  <c r="AJ86" i="21"/>
  <c r="AK258" i="21"/>
  <c r="AK394" i="21"/>
  <c r="AK328" i="21"/>
  <c r="AI137" i="21"/>
  <c r="AI79" i="21"/>
  <c r="AJ256" i="21"/>
  <c r="AL309" i="21"/>
  <c r="AK393" i="21"/>
  <c r="AJ346" i="21"/>
  <c r="AJ89" i="21"/>
  <c r="AL195" i="21"/>
  <c r="AJ84" i="21"/>
  <c r="AJ410" i="21"/>
  <c r="BT243" i="21"/>
  <c r="AK376" i="21"/>
  <c r="AL88" i="21"/>
  <c r="AJ275" i="21"/>
  <c r="AI331" i="21"/>
  <c r="AL388" i="21"/>
  <c r="AL305" i="21"/>
  <c r="AI154" i="21"/>
  <c r="AJ352" i="21"/>
  <c r="AK112" i="21"/>
  <c r="AK430" i="21"/>
  <c r="AK174" i="21"/>
  <c r="AJ87" i="21"/>
  <c r="AI198" i="21"/>
  <c r="AK70" i="21"/>
  <c r="AI338" i="21"/>
  <c r="AK66" i="21"/>
  <c r="AL395" i="21"/>
  <c r="AK213" i="21"/>
  <c r="AK179" i="21"/>
  <c r="AI66" i="21"/>
  <c r="AK67" i="21"/>
  <c r="AI430" i="21"/>
  <c r="AJ118" i="21"/>
  <c r="BV252" i="21"/>
  <c r="AI76" i="21"/>
  <c r="AL61" i="21"/>
  <c r="AJ141" i="21"/>
  <c r="AK306" i="21"/>
  <c r="AK322" i="21"/>
  <c r="AK359" i="21"/>
  <c r="AL163" i="21"/>
  <c r="AI88" i="21"/>
  <c r="AI73" i="21"/>
  <c r="AK289" i="21"/>
  <c r="AJ45" i="21"/>
  <c r="AI163" i="21"/>
  <c r="AJ330" i="21"/>
  <c r="AJ135" i="21"/>
  <c r="AL122" i="21"/>
  <c r="AL377" i="21"/>
  <c r="AK194" i="21"/>
  <c r="AK125" i="21"/>
  <c r="AI424" i="21"/>
  <c r="AK195" i="21"/>
  <c r="AI303" i="21"/>
  <c r="AL412" i="21"/>
  <c r="AK276" i="21"/>
  <c r="AI319" i="21"/>
  <c r="AI224" i="21"/>
  <c r="AJ167" i="21"/>
  <c r="AI135" i="21"/>
  <c r="AI113" i="21"/>
  <c r="AL252" i="21"/>
  <c r="AK199" i="21"/>
  <c r="AI356" i="21"/>
  <c r="AI150" i="21"/>
  <c r="AJ384" i="21"/>
  <c r="AI427" i="21"/>
  <c r="AL404" i="21"/>
  <c r="AJ401" i="21"/>
  <c r="AJ285" i="21"/>
  <c r="AK316" i="21"/>
  <c r="AK41" i="21"/>
  <c r="AL172" i="21"/>
  <c r="AL115" i="21"/>
  <c r="AK121" i="21"/>
  <c r="AJ195" i="21"/>
  <c r="AK82" i="21"/>
  <c r="AJ293" i="21"/>
  <c r="AL171" i="21"/>
  <c r="AL426" i="21"/>
  <c r="AK265" i="21"/>
  <c r="AL383" i="21"/>
  <c r="AK127" i="21"/>
  <c r="AJ172" i="21"/>
  <c r="AJ268" i="21"/>
  <c r="AL389" i="21"/>
  <c r="AL102" i="21"/>
  <c r="AJ196" i="21"/>
  <c r="AI294" i="21"/>
  <c r="AK170" i="21"/>
  <c r="AK86" i="21"/>
  <c r="AK141" i="21"/>
  <c r="AI265" i="21"/>
  <c r="AK131" i="21"/>
  <c r="AI87" i="21"/>
  <c r="AL57" i="21"/>
  <c r="G237" i="21"/>
  <c r="AJ393" i="21"/>
  <c r="AI428" i="21"/>
  <c r="AL178" i="21"/>
  <c r="AK115" i="21"/>
  <c r="AJ203" i="21"/>
  <c r="AI91" i="21"/>
  <c r="AL76" i="21"/>
  <c r="AK422" i="21"/>
  <c r="AK268" i="21"/>
  <c r="AI203" i="21"/>
  <c r="AK103" i="21"/>
  <c r="AJ406" i="21"/>
  <c r="AJ119" i="21"/>
  <c r="AK428" i="21"/>
  <c r="AI313" i="21"/>
  <c r="AL185" i="21"/>
  <c r="AJ192" i="21"/>
  <c r="AK412" i="21"/>
  <c r="AI417" i="21"/>
  <c r="AK396" i="21"/>
  <c r="AI354" i="21"/>
  <c r="AJ59" i="21"/>
  <c r="AL269" i="21"/>
  <c r="AK341" i="21"/>
  <c r="AL56" i="21"/>
  <c r="AL164" i="21"/>
  <c r="AK154" i="21"/>
  <c r="AI80" i="21"/>
  <c r="AK406" i="21"/>
  <c r="AK80" i="21"/>
  <c r="AL398" i="21"/>
  <c r="AK250" i="21"/>
  <c r="AJ100" i="21"/>
  <c r="AL93" i="21"/>
  <c r="AJ388" i="21"/>
  <c r="AI49" i="21"/>
  <c r="AK132" i="21"/>
  <c r="AL87" i="21"/>
  <c r="AL267" i="21"/>
  <c r="AK293" i="21"/>
  <c r="AJ112" i="21"/>
  <c r="AJ415" i="21"/>
  <c r="AL263" i="21"/>
  <c r="AJ273" i="21"/>
  <c r="AI371" i="21"/>
  <c r="AL191" i="21"/>
  <c r="AI94" i="21"/>
  <c r="AJ420" i="21"/>
  <c r="AJ272" i="21"/>
  <c r="AL190" i="21"/>
  <c r="AI377" i="21"/>
  <c r="AI176" i="21"/>
  <c r="AI38" i="21"/>
  <c r="AK39" i="21"/>
  <c r="AK123" i="21"/>
  <c r="AJ374" i="21"/>
  <c r="AJ207" i="21"/>
  <c r="AL66" i="21"/>
  <c r="AI160" i="21"/>
  <c r="AJ260" i="21"/>
  <c r="AL98" i="21"/>
  <c r="AK64" i="21"/>
  <c r="AK201" i="21"/>
  <c r="AK106" i="21"/>
  <c r="AI291" i="21"/>
  <c r="AI110" i="21"/>
  <c r="AJ169" i="21"/>
  <c r="AI55" i="21"/>
  <c r="AL54" i="21"/>
  <c r="AJ422" i="21"/>
  <c r="BU248" i="21"/>
  <c r="AL128" i="21"/>
  <c r="BU250" i="21"/>
  <c r="AK421" i="21"/>
  <c r="AI44" i="21"/>
  <c r="AJ423" i="21"/>
  <c r="AI375" i="21"/>
  <c r="AJ403" i="21"/>
  <c r="AL321" i="21"/>
  <c r="AJ177" i="21"/>
  <c r="AI69" i="21"/>
  <c r="AL403" i="21"/>
  <c r="AL345" i="21"/>
  <c r="AI143" i="21"/>
  <c r="AL422" i="21"/>
  <c r="AJ108" i="21"/>
  <c r="AL348" i="21"/>
  <c r="AK366" i="21"/>
  <c r="AK291" i="21"/>
  <c r="AL165" i="21"/>
  <c r="AK150" i="21"/>
  <c r="AK374" i="21"/>
  <c r="AK196" i="21"/>
  <c r="AJ313" i="21"/>
  <c r="AK90" i="21"/>
  <c r="AK63" i="21"/>
  <c r="AL317" i="21"/>
  <c r="AI378" i="21"/>
  <c r="AK59" i="21"/>
  <c r="AK81" i="21"/>
  <c r="AJ249" i="21"/>
  <c r="AL174" i="21"/>
  <c r="AK52" i="21"/>
  <c r="AK78" i="21"/>
  <c r="AJ380" i="21"/>
  <c r="AJ216" i="21"/>
  <c r="AJ408" i="21"/>
  <c r="AJ262" i="21"/>
  <c r="AL413" i="21"/>
  <c r="AJ67" i="21"/>
  <c r="AK290" i="21"/>
  <c r="AK91" i="21"/>
  <c r="AK397" i="21"/>
  <c r="AJ263" i="21"/>
  <c r="AJ425" i="21"/>
  <c r="AI394" i="21"/>
  <c r="AK142" i="21"/>
  <c r="AI192" i="21"/>
  <c r="AL222" i="21"/>
  <c r="AK192" i="21"/>
  <c r="AJ61" i="21"/>
  <c r="AI261" i="21"/>
  <c r="AL414" i="21"/>
  <c r="AL74" i="21"/>
  <c r="AI315" i="21"/>
  <c r="AI67" i="21"/>
  <c r="AL161" i="21"/>
  <c r="AK79" i="21"/>
  <c r="AI271" i="21"/>
  <c r="AI222" i="21"/>
  <c r="AJ361" i="21"/>
  <c r="AK426" i="21"/>
  <c r="AK395" i="21"/>
  <c r="AL169" i="21"/>
  <c r="AK69" i="21"/>
  <c r="AK334" i="21"/>
  <c r="AL399" i="21"/>
  <c r="AI404" i="21"/>
  <c r="AI200" i="21"/>
  <c r="AJ174" i="21"/>
  <c r="AJ349" i="21"/>
  <c r="AK338" i="21"/>
  <c r="AL193" i="21"/>
  <c r="AK424" i="21"/>
  <c r="AL410" i="21"/>
  <c r="AL95" i="21"/>
  <c r="AL105" i="21"/>
  <c r="AI277" i="21"/>
  <c r="AK139" i="21"/>
  <c r="AI161" i="21"/>
  <c r="AI171" i="21"/>
  <c r="AK280" i="21"/>
  <c r="AJ57" i="21"/>
  <c r="AL160" i="21"/>
  <c r="AJ377" i="21"/>
  <c r="AI218" i="21"/>
  <c r="AL434" i="21"/>
  <c r="AK282" i="21"/>
  <c r="AL329" i="21"/>
  <c r="AK225" i="21"/>
  <c r="AI162" i="21"/>
  <c r="AI392" i="21"/>
  <c r="AI215" i="21"/>
  <c r="AJ208" i="21"/>
  <c r="AK62" i="21"/>
  <c r="AL204" i="21"/>
  <c r="AL303" i="21"/>
  <c r="AK122" i="21"/>
  <c r="AI225" i="21"/>
  <c r="AK309" i="21"/>
  <c r="AJ58" i="21"/>
  <c r="AJ430" i="21"/>
  <c r="AK164" i="21"/>
  <c r="AI425" i="21"/>
  <c r="AJ46" i="21"/>
  <c r="AK405" i="21"/>
  <c r="AI141" i="21"/>
  <c r="AK294" i="21"/>
  <c r="AI373" i="21"/>
  <c r="AJ88" i="21"/>
  <c r="AJ166" i="21"/>
  <c r="AL259" i="21"/>
  <c r="AJ201" i="21"/>
  <c r="AL365" i="21"/>
  <c r="AJ179" i="21"/>
  <c r="AI364" i="21"/>
  <c r="AI314" i="21"/>
  <c r="AK148" i="21"/>
  <c r="AK56" i="21"/>
  <c r="AI305" i="21"/>
  <c r="AK167" i="21"/>
  <c r="AL119" i="21"/>
  <c r="AJ176" i="21"/>
  <c r="AL264" i="21"/>
  <c r="AL320" i="21"/>
  <c r="AI85" i="21"/>
  <c r="AJ343" i="21"/>
  <c r="AL126" i="21"/>
  <c r="AL78" i="21"/>
  <c r="AJ200" i="21"/>
  <c r="AK206" i="21"/>
  <c r="AJ106" i="21"/>
  <c r="AJ421" i="21"/>
  <c r="AK344" i="21"/>
  <c r="AK57" i="21"/>
  <c r="AJ171" i="21"/>
  <c r="AI387" i="21"/>
  <c r="AJ395" i="21"/>
  <c r="AL349" i="21"/>
  <c r="AK378" i="21"/>
  <c r="AL85" i="21"/>
  <c r="AL50" i="21"/>
  <c r="AJ310" i="21"/>
  <c r="AL136" i="21"/>
  <c r="AK113" i="21"/>
  <c r="AK296" i="21"/>
  <c r="BV248" i="21"/>
  <c r="AL120" i="21"/>
  <c r="AI322" i="21"/>
  <c r="AL225" i="21"/>
  <c r="AI59" i="21"/>
  <c r="AI62" i="21"/>
  <c r="AK47" i="21"/>
  <c r="AL300" i="21"/>
  <c r="AL319" i="21"/>
  <c r="AJ175" i="21"/>
  <c r="AI166" i="21"/>
  <c r="AL325" i="21"/>
  <c r="AI429" i="21"/>
  <c r="AL71" i="21"/>
  <c r="AK383" i="21"/>
  <c r="AK354" i="21"/>
  <c r="AJ120" i="21"/>
  <c r="AJ178" i="21"/>
  <c r="AK408" i="21"/>
  <c r="AL285" i="21"/>
  <c r="AK310" i="21"/>
  <c r="AJ215" i="21"/>
  <c r="AJ375" i="21"/>
  <c r="AK183" i="21"/>
  <c r="AK391" i="21"/>
  <c r="AI374" i="21"/>
  <c r="AJ357" i="21"/>
  <c r="AK352" i="21"/>
  <c r="AI386" i="21"/>
  <c r="AJ365" i="21"/>
  <c r="AJ354" i="21"/>
  <c r="AK389" i="21"/>
  <c r="AK417" i="21"/>
  <c r="AJ155" i="21"/>
  <c r="AK403" i="21"/>
  <c r="AI381" i="21"/>
  <c r="AI63" i="21"/>
  <c r="AJ222" i="21"/>
  <c r="AK360" i="21"/>
  <c r="AI90" i="21"/>
  <c r="AL89" i="21"/>
  <c r="AJ212" i="21"/>
  <c r="AJ115" i="21"/>
  <c r="AL289" i="21"/>
  <c r="AI407" i="21"/>
  <c r="AK270" i="21"/>
  <c r="AI335" i="21"/>
  <c r="BV246" i="21"/>
  <c r="AI147" i="21"/>
  <c r="AK261" i="21"/>
  <c r="AI421" i="21"/>
  <c r="AI304" i="21"/>
  <c r="AK335" i="21"/>
  <c r="AK116" i="21"/>
  <c r="AJ161" i="21"/>
  <c r="AI106" i="21"/>
  <c r="BV247" i="21"/>
  <c r="AJ266" i="21"/>
  <c r="AL341" i="21"/>
  <c r="AK419" i="21"/>
  <c r="AJ318" i="21"/>
  <c r="AJ52" i="21"/>
  <c r="AK114" i="21"/>
  <c r="AL380" i="21"/>
  <c r="AJ311" i="21"/>
  <c r="AK324" i="21"/>
  <c r="AJ56" i="21"/>
  <c r="AK182" i="21"/>
  <c r="AK292" i="21"/>
  <c r="AK89" i="21"/>
  <c r="AI339" i="21"/>
  <c r="AI309" i="21"/>
  <c r="AJ400" i="21"/>
  <c r="AJ136" i="21"/>
  <c r="AJ405" i="21"/>
  <c r="AL409" i="21"/>
  <c r="AK176" i="21"/>
  <c r="AK308" i="21"/>
  <c r="AJ97" i="21"/>
  <c r="AJ185" i="21"/>
  <c r="AK410" i="21"/>
  <c r="AK365" i="21"/>
  <c r="AL94" i="21"/>
  <c r="AJ103" i="21"/>
  <c r="AJ54" i="21"/>
  <c r="AJ210" i="21"/>
  <c r="AK357" i="21"/>
  <c r="AI414" i="21"/>
  <c r="AK295" i="21"/>
  <c r="AI181" i="21"/>
  <c r="AL183" i="21"/>
  <c r="AI285" i="21"/>
  <c r="AI355" i="21"/>
  <c r="AI149" i="21"/>
  <c r="AL97" i="21"/>
  <c r="AJ101" i="21"/>
  <c r="AI310" i="21"/>
  <c r="AL221" i="21"/>
  <c r="AJ224" i="21"/>
  <c r="AK319" i="21"/>
  <c r="AK266" i="21"/>
  <c r="AI104" i="21"/>
  <c r="AI197" i="21"/>
  <c r="AL298" i="21"/>
  <c r="AK188" i="21"/>
  <c r="AI75" i="21"/>
  <c r="AK177" i="21"/>
  <c r="AK98" i="21"/>
  <c r="AJ213" i="21"/>
  <c r="AK151" i="21"/>
  <c r="AJ347" i="21"/>
  <c r="AL258" i="21"/>
  <c r="AJ269" i="21"/>
  <c r="AK347" i="21"/>
  <c r="AK120" i="21"/>
  <c r="AI152" i="21"/>
  <c r="AI205" i="21"/>
  <c r="AL138" i="21"/>
  <c r="AK317" i="21"/>
  <c r="AI290" i="21"/>
  <c r="AK95" i="21"/>
  <c r="AJ417" i="21"/>
  <c r="AJ389" i="21"/>
  <c r="AL75" i="21"/>
  <c r="AK119" i="21"/>
  <c r="AJ387" i="21"/>
  <c r="AK346" i="21"/>
  <c r="AJ70" i="21"/>
  <c r="AK320" i="21"/>
  <c r="AK197" i="21"/>
  <c r="AI221" i="21"/>
  <c r="AK53" i="21"/>
  <c r="AL283" i="21"/>
  <c r="AI191" i="21"/>
  <c r="AK96" i="21"/>
  <c r="AK375" i="21"/>
  <c r="AI74" i="21"/>
  <c r="AI334" i="21"/>
  <c r="AL311" i="21"/>
  <c r="AI103" i="21"/>
  <c r="AK275" i="21"/>
  <c r="AJ49" i="21"/>
  <c r="BU247" i="21"/>
  <c r="AL301" i="21"/>
  <c r="AK65" i="21"/>
  <c r="AK386" i="21"/>
  <c r="AL67" i="21"/>
  <c r="AK118" i="21"/>
  <c r="AL156" i="21"/>
  <c r="AJ205" i="21"/>
  <c r="AJ339" i="21"/>
  <c r="AI142" i="21"/>
  <c r="AJ398" i="21"/>
  <c r="AL290" i="21"/>
  <c r="AL265" i="21"/>
  <c r="AK285" i="21"/>
  <c r="AI329" i="21"/>
  <c r="AI45" i="21"/>
  <c r="AJ128" i="21"/>
  <c r="AL292" i="21"/>
  <c r="AL286" i="21"/>
  <c r="AL103" i="21"/>
  <c r="AI155" i="21"/>
  <c r="AJ165" i="21"/>
  <c r="AK61" i="21"/>
  <c r="AJ367" i="21"/>
  <c r="AK58" i="21"/>
  <c r="AI340" i="21"/>
  <c r="AJ306" i="21"/>
  <c r="AJ188" i="21"/>
  <c r="AL314" i="21"/>
  <c r="AL39" i="21"/>
  <c r="AL381" i="21"/>
  <c r="AL175" i="21"/>
  <c r="AI50" i="21"/>
  <c r="AK189" i="21"/>
  <c r="AL198" i="21"/>
  <c r="AL257" i="21"/>
  <c r="AL353" i="21"/>
  <c r="AL371" i="21"/>
  <c r="AK436" i="21"/>
  <c r="AL218" i="21"/>
  <c r="AJ381" i="21"/>
  <c r="AK117" i="21"/>
  <c r="AI324" i="21"/>
  <c r="AJ324" i="21"/>
  <c r="AI194" i="21"/>
  <c r="AK362" i="21"/>
  <c r="AL254" i="21"/>
  <c r="AI208" i="21"/>
  <c r="AL299" i="21"/>
  <c r="AJ290" i="21"/>
  <c r="AI395" i="21"/>
  <c r="AI145" i="21"/>
  <c r="AI158" i="21"/>
  <c r="AK105" i="21"/>
  <c r="AK92" i="21"/>
  <c r="AJ394" i="21"/>
  <c r="BT238" i="21"/>
  <c r="AL284" i="21"/>
  <c r="AJ390" i="21"/>
  <c r="AL60" i="21"/>
  <c r="AL273" i="21"/>
  <c r="AK216" i="21"/>
  <c r="AI51" i="21"/>
  <c r="AJ409" i="21"/>
  <c r="AI257" i="21"/>
  <c r="AL192" i="21"/>
  <c r="AJ144" i="21"/>
  <c r="AL144" i="21"/>
  <c r="AK172" i="21"/>
  <c r="AJ219" i="21"/>
  <c r="AK343" i="21"/>
  <c r="AL315" i="21"/>
  <c r="AK185" i="21"/>
  <c r="AI134" i="21"/>
  <c r="AJ126" i="21"/>
  <c r="AI193" i="21"/>
  <c r="AL323" i="21"/>
  <c r="AK54" i="21"/>
  <c r="AL401" i="21"/>
  <c r="AJ193" i="21"/>
  <c r="AI172" i="21"/>
  <c r="AI127" i="21"/>
  <c r="AJ72" i="21"/>
  <c r="AK262" i="21"/>
  <c r="AI263" i="21"/>
  <c r="AK256" i="21"/>
  <c r="AI266" i="21"/>
  <c r="AL181" i="21"/>
  <c r="AI369" i="21"/>
  <c r="AL294" i="21"/>
  <c r="AL130" i="21"/>
  <c r="AK186" i="21"/>
  <c r="AJ146" i="21"/>
  <c r="AI190" i="21"/>
  <c r="AK38" i="21"/>
  <c r="AI40" i="21"/>
  <c r="AI297" i="21"/>
  <c r="AL270" i="21"/>
  <c r="AJ419" i="21"/>
  <c r="AK169" i="21"/>
  <c r="AL391" i="21"/>
  <c r="AJ143" i="21"/>
  <c r="AL375" i="21"/>
  <c r="AJ183" i="21"/>
  <c r="AI434" i="21"/>
  <c r="AL313" i="21"/>
  <c r="AJ424" i="21"/>
  <c r="AI408" i="21"/>
  <c r="AK269" i="21"/>
  <c r="AI255" i="21"/>
  <c r="AI82" i="21"/>
  <c r="AK305" i="21"/>
  <c r="AL268" i="21"/>
  <c r="AL208" i="21"/>
  <c r="AL68" i="21"/>
  <c r="AJ325" i="21"/>
  <c r="AL72" i="21"/>
  <c r="AK46" i="21"/>
  <c r="AJ314" i="21"/>
  <c r="AK40" i="21"/>
  <c r="AI84" i="21"/>
  <c r="AI121" i="21"/>
  <c r="AK203" i="21"/>
  <c r="AI346" i="21"/>
  <c r="AI272" i="21"/>
  <c r="AL312" i="21"/>
  <c r="AL199" i="21"/>
  <c r="AJ341" i="21"/>
  <c r="AK325" i="21"/>
  <c r="AJ271" i="21"/>
  <c r="AJ214" i="21"/>
  <c r="AJ435" i="21"/>
  <c r="AJ85" i="21"/>
  <c r="AJ60" i="21"/>
  <c r="AI258" i="21"/>
  <c r="AJ90" i="21"/>
  <c r="AJ358" i="21"/>
  <c r="AL328" i="21"/>
  <c r="AJ383" i="21"/>
  <c r="AL279" i="21"/>
  <c r="AI249" i="21"/>
  <c r="AJ197" i="21"/>
  <c r="AJ288" i="21"/>
  <c r="AL151" i="21"/>
  <c r="AI175" i="21"/>
  <c r="AJ353" i="21"/>
  <c r="AL41" i="21"/>
  <c r="AL337" i="21"/>
  <c r="AJ308" i="21"/>
  <c r="AL52" i="21"/>
  <c r="AL342" i="21"/>
  <c r="AK342" i="21"/>
  <c r="AK168" i="21"/>
  <c r="AI401" i="21"/>
  <c r="AJ170" i="21"/>
  <c r="AI118" i="21"/>
  <c r="AI112" i="21"/>
  <c r="AJ68" i="21"/>
  <c r="AI306" i="21"/>
  <c r="AJ189" i="21"/>
  <c r="AI423" i="21"/>
  <c r="AI111" i="21"/>
  <c r="AL293" i="21"/>
  <c r="AL45" i="21"/>
  <c r="AL81" i="21"/>
  <c r="AI108" i="21"/>
  <c r="AJ78" i="21"/>
  <c r="AK100" i="21"/>
  <c r="AL357" i="21"/>
  <c r="AL201" i="21"/>
  <c r="AK358" i="21"/>
  <c r="AL276" i="21"/>
  <c r="AI274" i="21"/>
  <c r="AL262" i="21"/>
  <c r="AJ414" i="21"/>
  <c r="AL112" i="21"/>
  <c r="AJ79" i="21"/>
  <c r="AI97" i="21"/>
  <c r="AI293" i="21"/>
  <c r="AI214" i="21"/>
  <c r="AJ62" i="21"/>
  <c r="AL49" i="21"/>
  <c r="AL287" i="21"/>
  <c r="AL176" i="21"/>
  <c r="AL99" i="21"/>
  <c r="AK42" i="21"/>
  <c r="AK327" i="21"/>
  <c r="AI302" i="21"/>
  <c r="AI416" i="21"/>
  <c r="AL379" i="21"/>
  <c r="AK434" i="21"/>
  <c r="AJ402" i="21"/>
  <c r="AJ199" i="21"/>
  <c r="AL129" i="21"/>
  <c r="AJ114" i="21"/>
  <c r="AL339" i="21"/>
  <c r="AK298" i="21"/>
  <c r="AL295" i="21"/>
  <c r="AL280" i="21"/>
  <c r="AJ298" i="21"/>
  <c r="AK361" i="21"/>
  <c r="AL266" i="21"/>
  <c r="AL96" i="21"/>
  <c r="AI406" i="21"/>
  <c r="AJ159" i="21"/>
  <c r="AL104" i="21"/>
  <c r="AK108" i="21"/>
  <c r="AK212" i="21"/>
  <c r="AK158" i="21"/>
  <c r="AL212" i="21"/>
  <c r="AK380" i="21"/>
  <c r="AK274" i="21"/>
  <c r="AL142" i="21"/>
  <c r="AI396" i="21"/>
  <c r="AJ164" i="21"/>
  <c r="AL374" i="21"/>
  <c r="AJ64" i="21"/>
  <c r="AL333" i="21"/>
  <c r="AL59" i="21"/>
  <c r="AI209" i="21"/>
  <c r="AL148" i="21"/>
  <c r="AL336" i="21"/>
  <c r="AK163" i="21"/>
  <c r="AJ102" i="21"/>
  <c r="AL47" i="21"/>
  <c r="AK251" i="21"/>
  <c r="AJ333" i="21"/>
  <c r="AK370" i="21"/>
  <c r="AJ110" i="21"/>
  <c r="AL179" i="21"/>
  <c r="AJ371" i="21"/>
  <c r="AL177" i="21"/>
  <c r="BT246" i="21"/>
  <c r="AK180" i="21"/>
  <c r="AJ184" i="21"/>
  <c r="AK392" i="21"/>
  <c r="AI435" i="21"/>
  <c r="AI311" i="21"/>
  <c r="AJ130" i="21"/>
  <c r="AK214" i="21"/>
  <c r="AK217" i="21"/>
  <c r="AK219" i="21"/>
  <c r="AJ363" i="21"/>
  <c r="AI217" i="21"/>
  <c r="AJ168" i="21"/>
  <c r="AI68" i="21"/>
  <c r="AI398" i="21"/>
  <c r="AK255" i="21"/>
  <c r="BT252" i="21"/>
  <c r="AI189" i="21"/>
  <c r="AJ186" i="21"/>
  <c r="AJ351" i="21"/>
  <c r="AK220" i="21"/>
  <c r="AL40" i="21"/>
  <c r="AJ301" i="21"/>
  <c r="AK353" i="21"/>
  <c r="AK124" i="21"/>
  <c r="AI282" i="21"/>
  <c r="AK304" i="21"/>
  <c r="AI133" i="21"/>
  <c r="AI178" i="21"/>
  <c r="AK388" i="21"/>
  <c r="AK87" i="21"/>
  <c r="AK260" i="21"/>
  <c r="AJ342" i="21"/>
  <c r="AJ261" i="21"/>
  <c r="AI167" i="21"/>
  <c r="AJ223" i="21"/>
  <c r="AI279" i="21"/>
  <c r="AJ151" i="21"/>
  <c r="AJ253" i="21"/>
  <c r="AJ427" i="21"/>
  <c r="AJ121" i="21"/>
  <c r="AJ83" i="21"/>
  <c r="AJ47" i="21"/>
  <c r="AI317" i="21"/>
  <c r="AK222" i="21"/>
  <c r="AJ396" i="21"/>
  <c r="AJ416" i="21"/>
  <c r="AL418" i="21"/>
  <c r="AI321" i="21"/>
  <c r="AL70" i="21"/>
  <c r="AI402" i="21"/>
  <c r="AJ281" i="21"/>
  <c r="AL271" i="21"/>
  <c r="AJ276" i="21"/>
  <c r="AL217" i="21"/>
  <c r="AJ334" i="21"/>
  <c r="AK211" i="21"/>
  <c r="AI320" i="21"/>
  <c r="AI168" i="21"/>
  <c r="AI328" i="21"/>
  <c r="AJ312" i="21"/>
  <c r="AJ362" i="21"/>
  <c r="AI138" i="21"/>
  <c r="AI326" i="21"/>
  <c r="AI119" i="21"/>
  <c r="AJ255" i="21"/>
  <c r="AL373" i="21"/>
  <c r="AI187" i="21"/>
  <c r="AI370" i="21"/>
  <c r="AK323" i="21"/>
  <c r="AI219" i="21"/>
  <c r="AJ55" i="21"/>
  <c r="AI46" i="21"/>
  <c r="AJ42" i="21"/>
  <c r="AL211" i="21"/>
  <c r="AL182" i="21"/>
  <c r="AJ299" i="21"/>
  <c r="AI43" i="21"/>
  <c r="AI136" i="21"/>
  <c r="AI419" i="21"/>
  <c r="AJ366" i="21"/>
  <c r="AL331" i="21"/>
  <c r="AK146" i="21"/>
  <c r="AK129" i="21"/>
  <c r="AJ307" i="21"/>
  <c r="AJ206" i="21"/>
  <c r="AK409" i="21"/>
  <c r="AJ337" i="21"/>
  <c r="AI264" i="21"/>
  <c r="AI52" i="21"/>
  <c r="AK68" i="21"/>
  <c r="AL400" i="21"/>
  <c r="AK144" i="21"/>
  <c r="AI252" i="21"/>
  <c r="BT248" i="21"/>
  <c r="AJ297" i="21"/>
  <c r="AI54" i="21"/>
  <c r="AK160" i="21"/>
  <c r="AJ428" i="21"/>
  <c r="AJ340" i="21"/>
  <c r="AL69" i="21"/>
  <c r="AJ116" i="21"/>
  <c r="AL139" i="21"/>
  <c r="AK72" i="21"/>
  <c r="AL406" i="21"/>
  <c r="AK133" i="21"/>
  <c r="AJ265" i="21"/>
  <c r="AK416" i="21"/>
  <c r="BU252" i="21"/>
  <c r="AL65" i="21"/>
  <c r="AL187" i="21"/>
  <c r="AK350" i="21"/>
  <c r="AI47" i="21"/>
  <c r="AL154" i="21"/>
  <c r="AJ284" i="21"/>
  <c r="AI349" i="21"/>
  <c r="AK281" i="21"/>
  <c r="AJ91" i="21"/>
  <c r="AL106" i="21"/>
  <c r="AI151" i="21"/>
  <c r="AI102" i="21"/>
  <c r="AI120" i="21"/>
  <c r="AI383" i="21"/>
  <c r="AK399" i="21"/>
  <c r="AJ322" i="21"/>
  <c r="AJ129" i="21"/>
  <c r="AI341" i="21"/>
  <c r="AI170" i="21"/>
  <c r="AJ431" i="21"/>
  <c r="AK379" i="21"/>
  <c r="AI126" i="21"/>
  <c r="AI254" i="21"/>
  <c r="AJ300" i="21"/>
  <c r="AL393" i="21"/>
  <c r="AK371" i="21"/>
  <c r="AI415" i="21"/>
  <c r="AK145" i="21"/>
  <c r="AI312" i="21"/>
  <c r="AJ181" i="21"/>
  <c r="AL133" i="21"/>
  <c r="AL173" i="21"/>
  <c r="AI216" i="21"/>
  <c r="AL168" i="21"/>
  <c r="AL114" i="21"/>
  <c r="AK173" i="21"/>
  <c r="AI260" i="21"/>
  <c r="G238" i="21"/>
  <c r="AK166" i="21"/>
  <c r="AL275" i="21"/>
  <c r="AL307" i="21"/>
  <c r="AK55" i="21"/>
  <c r="AL355" i="21"/>
  <c r="AI42" i="21"/>
  <c r="AJ404" i="21"/>
  <c r="AI342" i="21"/>
  <c r="AK287" i="21"/>
  <c r="AL220" i="21"/>
  <c r="AL215" i="21"/>
  <c r="AI289" i="21"/>
  <c r="AI431" i="21"/>
  <c r="AI426" i="21"/>
  <c r="AL197" i="21"/>
  <c r="AI183" i="21"/>
  <c r="AL48" i="21"/>
  <c r="AL324" i="21"/>
  <c r="AI211" i="21"/>
  <c r="AL316" i="21"/>
  <c r="AJ145" i="21"/>
  <c r="AI185" i="21"/>
  <c r="AJ315" i="21"/>
  <c r="AK329" i="21"/>
  <c r="AJ287" i="21"/>
  <c r="AI300" i="21"/>
  <c r="AL405" i="21"/>
  <c r="AJ163" i="21"/>
  <c r="AK398" i="21"/>
  <c r="AK83" i="21"/>
  <c r="AK159" i="21"/>
  <c r="AL421" i="21"/>
  <c r="AJ317" i="21"/>
  <c r="AI165" i="21"/>
  <c r="AJ211" i="21"/>
  <c r="AJ187" i="21"/>
  <c r="AI357" i="21"/>
  <c r="AL62" i="21"/>
  <c r="AK147" i="21"/>
  <c r="AI128" i="21"/>
  <c r="AK299" i="21"/>
  <c r="AJ139" i="21"/>
  <c r="I41" i="22" l="1"/>
  <c r="AD41" i="22"/>
  <c r="AJ41" i="22" s="1"/>
  <c r="X41" i="22"/>
  <c r="L41" i="22"/>
  <c r="R46" i="22"/>
  <c r="I45" i="22"/>
  <c r="T43" i="22"/>
  <c r="L42" i="22"/>
  <c r="N43" i="22"/>
  <c r="U52" i="22"/>
  <c r="AD47" i="22"/>
  <c r="AJ47" i="22" s="1"/>
  <c r="L39" i="22"/>
  <c r="I49" i="22"/>
  <c r="X51" i="22"/>
  <c r="T46" i="22"/>
  <c r="N45" i="22"/>
  <c r="T45" i="22"/>
  <c r="T42" i="22"/>
  <c r="X44" i="22"/>
  <c r="AA39" i="22"/>
  <c r="T49" i="22"/>
  <c r="Z40" i="22"/>
  <c r="Z47" i="22"/>
  <c r="U51" i="22"/>
  <c r="I44" i="22"/>
  <c r="O40" i="22"/>
  <c r="I43" i="22"/>
  <c r="L37" i="22"/>
  <c r="X45" i="22"/>
  <c r="H40" i="22"/>
  <c r="R44" i="22"/>
  <c r="N48" i="22"/>
  <c r="H51" i="22"/>
  <c r="AD44" i="22"/>
  <c r="AJ44" i="22" s="1"/>
  <c r="I47" i="22"/>
  <c r="H43" i="22"/>
  <c r="Z45" i="22"/>
  <c r="H52" i="22"/>
  <c r="R39" i="22"/>
  <c r="R47" i="22"/>
  <c r="Z42" i="22"/>
  <c r="L45" i="22"/>
  <c r="AD49" i="22"/>
  <c r="AJ49" i="22" s="1"/>
  <c r="T39" i="22"/>
  <c r="R51" i="22"/>
  <c r="N39" i="22"/>
  <c r="Z50" i="22"/>
  <c r="U40" i="22"/>
  <c r="AD42" i="22"/>
  <c r="AJ42" i="22" s="1"/>
  <c r="N41" i="22"/>
  <c r="O44" i="22"/>
  <c r="R43" i="22"/>
  <c r="O48" i="22"/>
  <c r="T52" i="22"/>
  <c r="V52" i="22" s="1"/>
  <c r="H41" i="22"/>
  <c r="O39" i="22"/>
  <c r="T47" i="22"/>
  <c r="U42" i="22"/>
  <c r="L46" i="22"/>
  <c r="X42" i="22"/>
  <c r="X43" i="22"/>
  <c r="R48" i="22"/>
  <c r="Z39" i="22"/>
  <c r="AA43" i="22"/>
  <c r="Z44" i="22"/>
  <c r="H46" i="22"/>
  <c r="I40" i="22"/>
  <c r="X49" i="22"/>
  <c r="L52" i="22"/>
  <c r="T51" i="22"/>
  <c r="L48" i="22"/>
  <c r="AA48" i="22"/>
  <c r="R49" i="22"/>
  <c r="N49" i="22"/>
  <c r="U44" i="22"/>
  <c r="I48" i="22"/>
  <c r="T50" i="22"/>
  <c r="X48" i="22"/>
  <c r="I46" i="22"/>
  <c r="Z51" i="22"/>
  <c r="AD40" i="22"/>
  <c r="AJ40" i="22" s="1"/>
  <c r="AA45" i="22"/>
  <c r="Z49" i="22"/>
  <c r="AA49" i="22"/>
  <c r="U49" i="22"/>
  <c r="W49" i="22" s="1"/>
  <c r="L44" i="22"/>
  <c r="O49" i="22"/>
  <c r="O46" i="22"/>
  <c r="T41" i="22"/>
  <c r="AA42" i="22"/>
  <c r="AA47" i="22"/>
  <c r="X50" i="22"/>
  <c r="U46" i="22"/>
  <c r="W46" i="22" s="1"/>
  <c r="AA44" i="22"/>
  <c r="AA50" i="22"/>
  <c r="AC50" i="22" s="1"/>
  <c r="L38" i="22"/>
  <c r="T44" i="22"/>
  <c r="W44" i="22" s="1"/>
  <c r="AD39" i="22"/>
  <c r="AJ39" i="22" s="1"/>
  <c r="AD52" i="22"/>
  <c r="AJ52" i="22" s="1"/>
  <c r="N44" i="22"/>
  <c r="P44" i="22" s="1"/>
  <c r="U47" i="22"/>
  <c r="U45" i="22"/>
  <c r="AD48" i="22"/>
  <c r="AJ48" i="22" s="1"/>
  <c r="N51" i="22"/>
  <c r="I50" i="22"/>
  <c r="L43" i="22"/>
  <c r="X40" i="22"/>
  <c r="X46" i="22"/>
  <c r="T48" i="22"/>
  <c r="AA51" i="22"/>
  <c r="AB51" i="22" s="1"/>
  <c r="U48" i="22"/>
  <c r="N52" i="22"/>
  <c r="O51" i="22"/>
  <c r="U41" i="22"/>
  <c r="AA52" i="22"/>
  <c r="AD51" i="22"/>
  <c r="AJ51" i="22" s="1"/>
  <c r="X39" i="22"/>
  <c r="L47" i="22"/>
  <c r="N42" i="22"/>
  <c r="R42" i="22"/>
  <c r="O41" i="22"/>
  <c r="P41" i="22" s="1"/>
  <c r="I51" i="22"/>
  <c r="I39" i="22"/>
  <c r="N50" i="22"/>
  <c r="I52" i="22"/>
  <c r="J52" i="22" s="1"/>
  <c r="Z48" i="22"/>
  <c r="Z43" i="22"/>
  <c r="AC43" i="22" s="1"/>
  <c r="Z41" i="22"/>
  <c r="X52" i="22"/>
  <c r="R45" i="22"/>
  <c r="Z46" i="22"/>
  <c r="O42" i="22"/>
  <c r="R50" i="22"/>
  <c r="H44" i="22"/>
  <c r="H39" i="22"/>
  <c r="AF39" i="22" s="1"/>
  <c r="O47" i="22"/>
  <c r="AA40" i="22"/>
  <c r="AC40" i="22" s="1"/>
  <c r="H42" i="22"/>
  <c r="H50" i="22"/>
  <c r="L49" i="22"/>
  <c r="AD46" i="22"/>
  <c r="AJ46" i="22" s="1"/>
  <c r="U39" i="22"/>
  <c r="V39" i="22" s="1"/>
  <c r="U43" i="22"/>
  <c r="V43" i="22" s="1"/>
  <c r="Z52" i="22"/>
  <c r="AC52" i="22" s="1"/>
  <c r="O43" i="22"/>
  <c r="Q43" i="22" s="1"/>
  <c r="AD45" i="22"/>
  <c r="AJ45" i="22" s="1"/>
  <c r="R41" i="22"/>
  <c r="R40" i="22"/>
  <c r="L40" i="22"/>
  <c r="AA41" i="22"/>
  <c r="AC41" i="22" s="1"/>
  <c r="L51" i="22"/>
  <c r="L50" i="22"/>
  <c r="H49" i="22"/>
  <c r="AF49" i="22" s="1"/>
  <c r="R52" i="22"/>
  <c r="O52" i="22"/>
  <c r="I42" i="22"/>
  <c r="AG42" i="22" s="1"/>
  <c r="T40" i="22"/>
  <c r="W40" i="22" s="1"/>
  <c r="H48" i="22"/>
  <c r="K48" i="22" s="1"/>
  <c r="H45" i="22"/>
  <c r="K45" i="22" s="1"/>
  <c r="N47" i="22"/>
  <c r="Q47" i="22" s="1"/>
  <c r="X47" i="22"/>
  <c r="O45" i="22"/>
  <c r="P45" i="22" s="1"/>
  <c r="H47" i="22"/>
  <c r="AA46" i="22"/>
  <c r="AC46" i="22" s="1"/>
  <c r="U50" i="22"/>
  <c r="W50" i="22" s="1"/>
  <c r="AD50" i="22"/>
  <c r="AJ50" i="22" s="1"/>
  <c r="N46" i="22"/>
  <c r="P46" i="22" s="1"/>
  <c r="N40" i="22"/>
  <c r="P40" i="22" s="1"/>
  <c r="O50" i="22"/>
  <c r="AG50" i="22" s="1"/>
  <c r="AD43" i="22"/>
  <c r="AJ43" i="22" s="1"/>
  <c r="AB43" i="22"/>
  <c r="AG45" i="22"/>
  <c r="J48" i="22"/>
  <c r="Q49" i="22"/>
  <c r="P49" i="22"/>
  <c r="AB50" i="22"/>
  <c r="K40" i="22"/>
  <c r="J50" i="22"/>
  <c r="K39" i="22"/>
  <c r="P42" i="22"/>
  <c r="K47" i="22"/>
  <c r="Q45" i="22"/>
  <c r="AB49" i="22"/>
  <c r="W52" i="22"/>
  <c r="P47" i="22"/>
  <c r="AF42" i="22"/>
  <c r="AH42" i="22" s="1"/>
  <c r="AC49" i="22"/>
  <c r="J45" i="22"/>
  <c r="AG52" i="22"/>
  <c r="Q46" i="22"/>
  <c r="AG39" i="22"/>
  <c r="AH39" i="22" s="1"/>
  <c r="Q42" i="22"/>
  <c r="AF46" i="22"/>
  <c r="J47" i="22"/>
  <c r="W47" i="22"/>
  <c r="Q44" i="22"/>
  <c r="V42" i="22"/>
  <c r="W42" i="22"/>
  <c r="W45" i="22"/>
  <c r="W43" i="22"/>
  <c r="L26" i="38"/>
  <c r="Q26" i="40"/>
  <c r="L26" i="39"/>
  <c r="P26" i="39"/>
  <c r="Q26" i="39"/>
  <c r="P26" i="40"/>
  <c r="N26" i="41"/>
  <c r="Q26" i="41" s="1"/>
  <c r="AB41" i="22" l="1"/>
  <c r="J42" i="22"/>
  <c r="AG51" i="22"/>
  <c r="AF48" i="22"/>
  <c r="K50" i="22"/>
  <c r="AG47" i="22"/>
  <c r="AF50" i="22"/>
  <c r="AB42" i="22"/>
  <c r="J51" i="22"/>
  <c r="AG41" i="22"/>
  <c r="AG49" i="22"/>
  <c r="Q51" i="22"/>
  <c r="AF52" i="22"/>
  <c r="V49" i="22"/>
  <c r="AF45" i="22"/>
  <c r="AH45" i="22" s="1"/>
  <c r="P43" i="22"/>
  <c r="W39" i="22"/>
  <c r="AB46" i="22"/>
  <c r="Q52" i="22"/>
  <c r="J44" i="22"/>
  <c r="AF41" i="22"/>
  <c r="V40" i="22"/>
  <c r="K44" i="22"/>
  <c r="AF44" i="22"/>
  <c r="AG43" i="22"/>
  <c r="V44" i="22"/>
  <c r="AG46" i="22"/>
  <c r="V45" i="22"/>
  <c r="AF40" i="22"/>
  <c r="Q40" i="22"/>
  <c r="AI40" i="22" s="1"/>
  <c r="V48" i="22"/>
  <c r="AF47" i="22"/>
  <c r="AH47" i="22" s="1"/>
  <c r="V47" i="22"/>
  <c r="AH46" i="22"/>
  <c r="K52" i="22"/>
  <c r="K51" i="22"/>
  <c r="AG44" i="22"/>
  <c r="AB45" i="22"/>
  <c r="P50" i="22"/>
  <c r="Q50" i="22"/>
  <c r="AI50" i="22" s="1"/>
  <c r="V50" i="22"/>
  <c r="P52" i="22"/>
  <c r="P51" i="22"/>
  <c r="AC51" i="22"/>
  <c r="AG48" i="22"/>
  <c r="AH48" i="22" s="1"/>
  <c r="K43" i="22"/>
  <c r="J43" i="22"/>
  <c r="AF43" i="22"/>
  <c r="AH43" i="22" s="1"/>
  <c r="P48" i="22"/>
  <c r="Q48" i="22"/>
  <c r="AH50" i="22"/>
  <c r="J39" i="22"/>
  <c r="AB52" i="22"/>
  <c r="AG40" i="22"/>
  <c r="AH40" i="22" s="1"/>
  <c r="AB39" i="22"/>
  <c r="AC39" i="22"/>
  <c r="K41" i="22"/>
  <c r="J41" i="22"/>
  <c r="AB47" i="22"/>
  <c r="AC47" i="22"/>
  <c r="AI47" i="22" s="1"/>
  <c r="V46" i="22"/>
  <c r="K42" i="22"/>
  <c r="AI42" i="22" s="1"/>
  <c r="AB48" i="22"/>
  <c r="AC48" i="22"/>
  <c r="V51" i="22"/>
  <c r="W51" i="22"/>
  <c r="K46" i="22"/>
  <c r="J46" i="22"/>
  <c r="Q41" i="22"/>
  <c r="Q39" i="22"/>
  <c r="P39" i="22"/>
  <c r="J40" i="22"/>
  <c r="AB40" i="22"/>
  <c r="J49" i="22"/>
  <c r="K49" i="22"/>
  <c r="AI49" i="22" s="1"/>
  <c r="W48" i="22"/>
  <c r="W41" i="22"/>
  <c r="V41" i="22"/>
  <c r="AB44" i="22"/>
  <c r="AC44" i="22"/>
  <c r="AI44" i="22" s="1"/>
  <c r="AC42" i="22"/>
  <c r="AC45" i="22"/>
  <c r="AI45" i="22" s="1"/>
  <c r="AF51" i="22"/>
  <c r="AH51" i="22" s="1"/>
  <c r="AI52" i="22"/>
  <c r="AH52" i="22"/>
  <c r="AI43" i="22"/>
  <c r="AH49" i="22"/>
  <c r="AI46" i="22"/>
  <c r="K26" i="38"/>
  <c r="Z26" i="38"/>
  <c r="Y26" i="39"/>
  <c r="L26" i="40"/>
  <c r="P26" i="41"/>
  <c r="N26" i="42"/>
  <c r="Q26" i="42" s="1"/>
  <c r="AH41" i="22" l="1"/>
  <c r="AI51" i="22"/>
  <c r="AH44" i="22"/>
  <c r="AI39" i="22"/>
  <c r="AI48" i="22"/>
  <c r="AI41" i="22"/>
  <c r="Z26" i="39"/>
  <c r="Y26" i="40"/>
  <c r="K26" i="39"/>
  <c r="L26" i="41"/>
  <c r="N26" i="43"/>
  <c r="P26" i="42"/>
  <c r="K26" i="40" l="1"/>
  <c r="Z26" i="40"/>
  <c r="Y26" i="41"/>
  <c r="P26" i="43"/>
  <c r="Q26" i="43"/>
  <c r="L26" i="42"/>
  <c r="N26" i="44"/>
  <c r="L26" i="43" l="1"/>
  <c r="N26" i="45"/>
  <c r="P26" i="45" s="1"/>
  <c r="Q26" i="44"/>
  <c r="P26" i="44"/>
  <c r="Z26" i="41" l="1"/>
  <c r="Y26" i="42"/>
  <c r="L26" i="44"/>
  <c r="Q26" i="45"/>
  <c r="K26" i="41" l="1"/>
  <c r="L26" i="45"/>
  <c r="H32" i="5"/>
  <c r="M32" i="5"/>
  <c r="H32" i="43"/>
  <c r="M32" i="43"/>
  <c r="H32" i="44"/>
  <c r="M32" i="44"/>
  <c r="H32" i="45"/>
  <c r="M32" i="45"/>
  <c r="H32" i="32"/>
  <c r="M32" i="32"/>
  <c r="H32" i="36"/>
  <c r="M32" i="36"/>
  <c r="H32" i="37"/>
  <c r="M32" i="37"/>
  <c r="H32" i="38"/>
  <c r="M32" i="38"/>
  <c r="H32" i="39"/>
  <c r="M32" i="39"/>
  <c r="H32" i="40"/>
  <c r="M32" i="40"/>
  <c r="H32" i="41"/>
  <c r="M32" i="41"/>
  <c r="H32" i="42"/>
  <c r="M32" i="42"/>
  <c r="AS16" i="1"/>
  <c r="AT16" i="1"/>
  <c r="AA32" i="5" l="1"/>
  <c r="Y32" i="32"/>
  <c r="I32" i="32" s="1"/>
  <c r="K26" i="42"/>
  <c r="Y26" i="43"/>
  <c r="Z26" i="42"/>
  <c r="N32" i="32"/>
  <c r="Z32" i="5"/>
  <c r="K32" i="5" s="1"/>
  <c r="L32" i="5" s="1"/>
  <c r="P32" i="5"/>
  <c r="Q32" i="5" s="1"/>
  <c r="H30" i="45"/>
  <c r="H30" i="43"/>
  <c r="H30" i="41"/>
  <c r="H30" i="39"/>
  <c r="H30" i="37"/>
  <c r="H30" i="32"/>
  <c r="M30" i="44"/>
  <c r="M30" i="42"/>
  <c r="M30" i="40"/>
  <c r="M30" i="38"/>
  <c r="M30" i="36"/>
  <c r="M30" i="5"/>
  <c r="H30" i="44"/>
  <c r="H30" i="42"/>
  <c r="H30" i="40"/>
  <c r="H30" i="38"/>
  <c r="H30" i="36"/>
  <c r="M30" i="45"/>
  <c r="M30" i="43"/>
  <c r="M30" i="41"/>
  <c r="M30" i="39"/>
  <c r="M30" i="37"/>
  <c r="M30" i="32"/>
  <c r="AT14" i="1"/>
  <c r="H30" i="5"/>
  <c r="AA32" i="32" l="1"/>
  <c r="Y32" i="36"/>
  <c r="I32" i="36" s="1"/>
  <c r="AA32" i="36" s="1"/>
  <c r="K26" i="43"/>
  <c r="Z26" i="43"/>
  <c r="Y26" i="44"/>
  <c r="AA238" i="21"/>
  <c r="W244" i="21"/>
  <c r="W238" i="21"/>
  <c r="AA27" i="21"/>
  <c r="S27" i="21"/>
  <c r="AA244" i="21"/>
  <c r="O238" i="21"/>
  <c r="W27" i="21"/>
  <c r="S238" i="21"/>
  <c r="W33" i="21"/>
  <c r="AA33" i="21"/>
  <c r="Z24" i="22"/>
  <c r="T24" i="22"/>
  <c r="H24" i="22"/>
  <c r="N24" i="22"/>
  <c r="P32" i="32"/>
  <c r="Q32" i="32" s="1"/>
  <c r="N32" i="36"/>
  <c r="N32" i="37" s="1"/>
  <c r="Z32" i="32"/>
  <c r="K32" i="32" s="1"/>
  <c r="L32" i="32" s="1"/>
  <c r="AS14" i="1"/>
  <c r="I30" i="32" l="1"/>
  <c r="K238" i="21"/>
  <c r="O27" i="21"/>
  <c r="AF24" i="22"/>
  <c r="Y32" i="37"/>
  <c r="P32" i="36"/>
  <c r="Q32" i="36"/>
  <c r="Z32" i="36"/>
  <c r="K32" i="36" s="1"/>
  <c r="L32" i="36" s="1"/>
  <c r="N32" i="38"/>
  <c r="P32" i="37"/>
  <c r="Q32" i="37" s="1"/>
  <c r="I32" i="37" l="1"/>
  <c r="AA32" i="37" s="1"/>
  <c r="Y26" i="45"/>
  <c r="K26" i="44"/>
  <c r="Z26" i="44"/>
  <c r="K27" i="21"/>
  <c r="P32" i="38"/>
  <c r="Q32" i="38" s="1"/>
  <c r="N32" i="39"/>
  <c r="Z32" i="37" l="1"/>
  <c r="K32" i="37" s="1"/>
  <c r="L32" i="37" s="1"/>
  <c r="Y32" i="38"/>
  <c r="I32" i="38" s="1"/>
  <c r="AA32" i="38" s="1"/>
  <c r="N32" i="40"/>
  <c r="P32" i="39"/>
  <c r="Q32" i="39" s="1"/>
  <c r="Y32" i="39" l="1"/>
  <c r="Z32" i="38"/>
  <c r="K32" i="38" s="1"/>
  <c r="L32" i="38" s="1"/>
  <c r="Z26" i="45"/>
  <c r="K26" i="45" s="1"/>
  <c r="N32" i="41"/>
  <c r="P32" i="40"/>
  <c r="Q32" i="40" s="1"/>
  <c r="I32" i="39" l="1"/>
  <c r="AA32" i="39" s="1"/>
  <c r="P32" i="41"/>
  <c r="Q32" i="41" s="1"/>
  <c r="N32" i="42"/>
  <c r="Z32" i="39" l="1"/>
  <c r="K32" i="39" s="1"/>
  <c r="L32" i="39" s="1"/>
  <c r="Y32" i="40"/>
  <c r="L32" i="41"/>
  <c r="N32" i="43"/>
  <c r="P32" i="42"/>
  <c r="Q32" i="42" s="1"/>
  <c r="I32" i="40" l="1"/>
  <c r="AA32" i="40" s="1"/>
  <c r="L32" i="42"/>
  <c r="P32" i="43"/>
  <c r="Q32" i="43" s="1"/>
  <c r="N32" i="44"/>
  <c r="Y32" i="41" l="1"/>
  <c r="I32" i="41" s="1"/>
  <c r="AA32" i="41" s="1"/>
  <c r="Z32" i="40"/>
  <c r="K32" i="40" s="1"/>
  <c r="L32" i="40" s="1"/>
  <c r="N32" i="45"/>
  <c r="P32" i="44"/>
  <c r="Q32" i="44" s="1"/>
  <c r="X25" i="22" l="1"/>
  <c r="AD25" i="22"/>
  <c r="R25" i="22"/>
  <c r="Z32" i="41"/>
  <c r="K32" i="41" s="1"/>
  <c r="Y32" i="42"/>
  <c r="I32" i="42" s="1"/>
  <c r="AA32" i="42" s="1"/>
  <c r="P32" i="45"/>
  <c r="Q32" i="45" s="1"/>
  <c r="Y32" i="43" l="1"/>
  <c r="I32" i="43" s="1"/>
  <c r="AA32" i="43" s="1"/>
  <c r="Z32" i="42"/>
  <c r="K32" i="42" s="1"/>
  <c r="L32" i="45"/>
  <c r="H27" i="5"/>
  <c r="M27" i="5"/>
  <c r="H27" i="43"/>
  <c r="M27" i="43"/>
  <c r="H27" i="44"/>
  <c r="M27" i="44"/>
  <c r="H27" i="45"/>
  <c r="M27" i="45"/>
  <c r="H27" i="32"/>
  <c r="M27" i="32"/>
  <c r="H27" i="36"/>
  <c r="M27" i="36"/>
  <c r="H27" i="37"/>
  <c r="M27" i="37"/>
  <c r="H27" i="38"/>
  <c r="M27" i="38"/>
  <c r="H27" i="39"/>
  <c r="M27" i="39"/>
  <c r="H27" i="40"/>
  <c r="M27" i="40"/>
  <c r="H27" i="41"/>
  <c r="M27" i="41"/>
  <c r="H27" i="42"/>
  <c r="M27" i="42"/>
  <c r="AS11" i="1"/>
  <c r="AT11" i="1"/>
  <c r="AA27" i="5" l="1"/>
  <c r="Y27" i="32"/>
  <c r="I27" i="32" s="1"/>
  <c r="Z32" i="43"/>
  <c r="K32" i="43" s="1"/>
  <c r="L32" i="43" s="1"/>
  <c r="Y32" i="44"/>
  <c r="I32" i="44" s="1"/>
  <c r="AA32" i="44" s="1"/>
  <c r="AA239" i="21"/>
  <c r="W239" i="21"/>
  <c r="M23" i="41"/>
  <c r="Q528" i="21" s="1"/>
  <c r="M23" i="37"/>
  <c r="L528" i="21" s="1"/>
  <c r="M23" i="44"/>
  <c r="U528" i="21" s="1"/>
  <c r="M23" i="42"/>
  <c r="R528" i="21" s="1"/>
  <c r="R550" i="21" s="1"/>
  <c r="M23" i="45"/>
  <c r="V528" i="21" s="1"/>
  <c r="V547" i="21" s="1"/>
  <c r="Z27" i="5"/>
  <c r="P27" i="5"/>
  <c r="Q27" i="5" s="1"/>
  <c r="M23" i="5"/>
  <c r="H528" i="21" s="1"/>
  <c r="M23" i="40"/>
  <c r="P528" i="21" s="1"/>
  <c r="M23" i="38"/>
  <c r="M528" i="21" s="1"/>
  <c r="M23" i="36"/>
  <c r="J528" i="21" s="1"/>
  <c r="M23" i="43"/>
  <c r="T528" i="21" s="1"/>
  <c r="M23" i="32"/>
  <c r="I528" i="21" s="1"/>
  <c r="I549" i="21" s="1"/>
  <c r="M23" i="39"/>
  <c r="N528" i="21" s="1"/>
  <c r="M25" i="45"/>
  <c r="M25" i="43"/>
  <c r="M25" i="41"/>
  <c r="M25" i="39"/>
  <c r="M25" i="37"/>
  <c r="M25" i="32"/>
  <c r="H25" i="45"/>
  <c r="H25" i="43"/>
  <c r="H25" i="41"/>
  <c r="H25" i="39"/>
  <c r="H25" i="37"/>
  <c r="M25" i="44"/>
  <c r="M25" i="42"/>
  <c r="M25" i="40"/>
  <c r="M25" i="38"/>
  <c r="M25" i="36"/>
  <c r="M25" i="5"/>
  <c r="H25" i="44"/>
  <c r="H25" i="42"/>
  <c r="H25" i="40"/>
  <c r="H25" i="38"/>
  <c r="H25" i="36"/>
  <c r="N27" i="32"/>
  <c r="H25" i="5"/>
  <c r="AA246" i="21" l="1"/>
  <c r="O23" i="22"/>
  <c r="AA247" i="21"/>
  <c r="AD23" i="22"/>
  <c r="W240" i="21"/>
  <c r="T23" i="22"/>
  <c r="H25" i="22"/>
  <c r="S247" i="21"/>
  <c r="I25" i="22"/>
  <c r="AA25" i="22"/>
  <c r="W246" i="21"/>
  <c r="AA23" i="22"/>
  <c r="N25" i="22"/>
  <c r="Z23" i="22"/>
  <c r="R23" i="22"/>
  <c r="X23" i="22"/>
  <c r="H23" i="22"/>
  <c r="N23" i="22"/>
  <c r="U25" i="22"/>
  <c r="T25" i="22"/>
  <c r="O247" i="21"/>
  <c r="Z25" i="22"/>
  <c r="AA240" i="21"/>
  <c r="W247" i="21"/>
  <c r="O25" i="22"/>
  <c r="U23" i="22"/>
  <c r="I23" i="22"/>
  <c r="AA25" i="40"/>
  <c r="AA25" i="43"/>
  <c r="AA25" i="42"/>
  <c r="AA25" i="37"/>
  <c r="AA25" i="45"/>
  <c r="AA25" i="36"/>
  <c r="AA25" i="44"/>
  <c r="AA25" i="39"/>
  <c r="AA25" i="38"/>
  <c r="AA25" i="41"/>
  <c r="AA27" i="32"/>
  <c r="Y27" i="36"/>
  <c r="AA25" i="5"/>
  <c r="Y25" i="32"/>
  <c r="W28" i="21"/>
  <c r="AA28" i="21"/>
  <c r="R547" i="21"/>
  <c r="R549" i="21"/>
  <c r="K27" i="5"/>
  <c r="L27" i="5" s="1"/>
  <c r="V550" i="21"/>
  <c r="V549" i="21"/>
  <c r="Z27" i="32"/>
  <c r="Z25" i="5"/>
  <c r="T547" i="21"/>
  <c r="T550" i="21"/>
  <c r="T549" i="21"/>
  <c r="J549" i="21"/>
  <c r="N549" i="21"/>
  <c r="M549" i="21"/>
  <c r="P547" i="21"/>
  <c r="P550" i="21"/>
  <c r="P549" i="21"/>
  <c r="L549" i="21"/>
  <c r="Q550" i="21"/>
  <c r="Q549" i="21"/>
  <c r="Q547" i="21"/>
  <c r="H549" i="21"/>
  <c r="U550" i="21"/>
  <c r="U549" i="21"/>
  <c r="U547" i="21"/>
  <c r="AT9" i="1"/>
  <c r="AS9" i="1"/>
  <c r="H25" i="32"/>
  <c r="P27" i="32"/>
  <c r="Q27" i="32" s="1"/>
  <c r="N27" i="36"/>
  <c r="X528" i="21"/>
  <c r="K25" i="22" l="1"/>
  <c r="AB23" i="22"/>
  <c r="AC23" i="22"/>
  <c r="V23" i="22"/>
  <c r="W25" i="22"/>
  <c r="P25" i="22"/>
  <c r="J25" i="22"/>
  <c r="AF23" i="22"/>
  <c r="W23" i="22"/>
  <c r="Q25" i="22"/>
  <c r="AG25" i="22"/>
  <c r="AC25" i="22"/>
  <c r="Q23" i="22"/>
  <c r="AB25" i="22"/>
  <c r="AF25" i="22"/>
  <c r="K23" i="22"/>
  <c r="AG23" i="22"/>
  <c r="P23" i="22"/>
  <c r="J23" i="22"/>
  <c r="V25" i="22"/>
  <c r="K25" i="5"/>
  <c r="AA25" i="32"/>
  <c r="Y25" i="36"/>
  <c r="I27" i="36"/>
  <c r="AA27" i="36" s="1"/>
  <c r="Y32" i="45"/>
  <c r="I32" i="45" s="1"/>
  <c r="AA32" i="45" s="1"/>
  <c r="Z32" i="44"/>
  <c r="K32" i="44" s="1"/>
  <c r="L32" i="44" s="1"/>
  <c r="K27" i="32"/>
  <c r="L27" i="32" s="1"/>
  <c r="Z25" i="32"/>
  <c r="X549" i="21"/>
  <c r="N27" i="37"/>
  <c r="P27" i="36"/>
  <c r="Q27" i="36" s="1"/>
  <c r="AH23" i="22" l="1"/>
  <c r="AH25" i="22"/>
  <c r="AI25" i="22"/>
  <c r="AI23" i="22"/>
  <c r="L25" i="5"/>
  <c r="Z27" i="36"/>
  <c r="K27" i="36" s="1"/>
  <c r="L27" i="36" s="1"/>
  <c r="Y27" i="37"/>
  <c r="I27" i="37" s="1"/>
  <c r="AA27" i="37" s="1"/>
  <c r="Y25" i="37"/>
  <c r="R27" i="22"/>
  <c r="K25" i="32"/>
  <c r="Z25" i="36"/>
  <c r="N27" i="38"/>
  <c r="P27" i="37"/>
  <c r="Q27" i="37" s="1"/>
  <c r="L25" i="32" l="1"/>
  <c r="Z27" i="37"/>
  <c r="K27" i="37" s="1"/>
  <c r="L27" i="37" s="1"/>
  <c r="Z32" i="45"/>
  <c r="K32" i="45" s="1"/>
  <c r="Y27" i="38"/>
  <c r="K25" i="36"/>
  <c r="P27" i="38"/>
  <c r="Q27" i="38" s="1"/>
  <c r="N27" i="39"/>
  <c r="L25" i="36" l="1"/>
  <c r="I27" i="38"/>
  <c r="AA27" i="38" s="1"/>
  <c r="Z25" i="37"/>
  <c r="Y25" i="38"/>
  <c r="K25" i="37"/>
  <c r="P27" i="39"/>
  <c r="Q27" i="39" s="1"/>
  <c r="N27" i="40"/>
  <c r="L25" i="37" l="1"/>
  <c r="Z27" i="38"/>
  <c r="K27" i="38" s="1"/>
  <c r="L27" i="38" s="1"/>
  <c r="Y27" i="39"/>
  <c r="I27" i="39" s="1"/>
  <c r="AA27" i="39" s="1"/>
  <c r="Y25" i="39"/>
  <c r="K25" i="38"/>
  <c r="Z25" i="38"/>
  <c r="X27" i="22"/>
  <c r="Z25" i="39"/>
  <c r="P27" i="40"/>
  <c r="Q27" i="40" s="1"/>
  <c r="N27" i="41"/>
  <c r="L25" i="38" l="1"/>
  <c r="Z27" i="39"/>
  <c r="K27" i="39" s="1"/>
  <c r="L27" i="39" s="1"/>
  <c r="Y27" i="40"/>
  <c r="I27" i="40" s="1"/>
  <c r="AA27" i="40" s="1"/>
  <c r="Y25" i="40"/>
  <c r="Z25" i="40" s="1"/>
  <c r="K25" i="39"/>
  <c r="P27" i="41"/>
  <c r="Q27" i="41" s="1"/>
  <c r="N27" i="42"/>
  <c r="L25" i="39" l="1"/>
  <c r="Y27" i="41"/>
  <c r="I27" i="41" s="1"/>
  <c r="AA27" i="41" s="1"/>
  <c r="Z27" i="40"/>
  <c r="K27" i="40" s="1"/>
  <c r="L27" i="40" s="1"/>
  <c r="K25" i="40"/>
  <c r="Y25" i="41"/>
  <c r="N27" i="43"/>
  <c r="P27" i="42"/>
  <c r="Q27" i="42" s="1"/>
  <c r="L25" i="40" l="1"/>
  <c r="Y27" i="42"/>
  <c r="I27" i="42" s="1"/>
  <c r="Z27" i="42" s="1"/>
  <c r="K27" i="42" s="1"/>
  <c r="L27" i="42" s="1"/>
  <c r="Z27" i="41"/>
  <c r="K27" i="41" s="1"/>
  <c r="L27" i="41" s="1"/>
  <c r="K25" i="41"/>
  <c r="Y25" i="42"/>
  <c r="Z25" i="42" s="1"/>
  <c r="Z25" i="41"/>
  <c r="AD27" i="22"/>
  <c r="AJ27" i="22" s="1"/>
  <c r="L27" i="43"/>
  <c r="P27" i="43"/>
  <c r="Q27" i="43" s="1"/>
  <c r="N27" i="44"/>
  <c r="L25" i="41" l="1"/>
  <c r="Y27" i="43"/>
  <c r="I27" i="43" s="1"/>
  <c r="AA27" i="43" s="1"/>
  <c r="AA27" i="42"/>
  <c r="K25" i="42"/>
  <c r="Y25" i="43"/>
  <c r="Z25" i="43" s="1"/>
  <c r="N27" i="45"/>
  <c r="P27" i="44"/>
  <c r="Q27" i="44" s="1"/>
  <c r="L25" i="42" l="1"/>
  <c r="Y27" i="44"/>
  <c r="I27" i="44" s="1"/>
  <c r="AA27" i="44" s="1"/>
  <c r="Z27" i="43"/>
  <c r="K27" i="43" s="1"/>
  <c r="K25" i="43"/>
  <c r="Y25" i="44"/>
  <c r="Z25" i="44" s="1"/>
  <c r="AJ25" i="22"/>
  <c r="P27" i="45"/>
  <c r="Q27" i="45" s="1"/>
  <c r="L25" i="43" l="1"/>
  <c r="Y27" i="45"/>
  <c r="I27" i="45" s="1"/>
  <c r="Z27" i="45" s="1"/>
  <c r="K27" i="45" s="1"/>
  <c r="L27" i="45" s="1"/>
  <c r="Z27" i="44"/>
  <c r="K27" i="44" s="1"/>
  <c r="L27" i="44" s="1"/>
  <c r="K25" i="44"/>
  <c r="Y25" i="45"/>
  <c r="AJ23" i="22"/>
  <c r="L25" i="44" l="1"/>
  <c r="AA27" i="45"/>
  <c r="K25" i="45"/>
  <c r="Z25" i="45"/>
  <c r="L25" i="45" l="1"/>
  <c r="I24" i="22" l="1"/>
  <c r="U24" i="22"/>
  <c r="AA24" i="22"/>
  <c r="O24" i="22"/>
  <c r="AA242" i="21"/>
  <c r="W242" i="21"/>
  <c r="AA31" i="21"/>
  <c r="W31" i="21"/>
  <c r="S242" i="21" l="1"/>
  <c r="P24" i="22"/>
  <c r="Q24" i="22"/>
  <c r="AB24" i="22"/>
  <c r="AC24" i="22"/>
  <c r="V24" i="22"/>
  <c r="W24" i="22"/>
  <c r="AG24" i="22"/>
  <c r="K24" i="22"/>
  <c r="J24" i="22"/>
  <c r="O31" i="21"/>
  <c r="Q30" i="5"/>
  <c r="O242" i="21"/>
  <c r="L30" i="5"/>
  <c r="I30" i="37" l="1"/>
  <c r="AH24" i="22"/>
  <c r="AI24" i="22"/>
  <c r="L103" i="22"/>
  <c r="L53" i="22"/>
  <c r="Q30" i="32"/>
  <c r="L30" i="32"/>
  <c r="R20" i="22" l="1"/>
  <c r="R26" i="22"/>
  <c r="R61" i="22"/>
  <c r="L33" i="22"/>
  <c r="Q30" i="36"/>
  <c r="L30" i="36"/>
  <c r="Q30" i="37" l="1"/>
  <c r="L30" i="37"/>
  <c r="L30" i="38" l="1"/>
  <c r="Q30" i="38"/>
  <c r="O20" i="22" l="1"/>
  <c r="N22" i="22"/>
  <c r="W248" i="21"/>
  <c r="U26" i="22"/>
  <c r="I20" i="22"/>
  <c r="T26" i="22"/>
  <c r="N26" i="22"/>
  <c r="H22" i="22"/>
  <c r="U20" i="22"/>
  <c r="H20" i="22"/>
  <c r="Z20" i="22"/>
  <c r="H26" i="22"/>
  <c r="I26" i="22"/>
  <c r="AA26" i="22"/>
  <c r="O26" i="22"/>
  <c r="N32" i="22"/>
  <c r="T32" i="22"/>
  <c r="T20" i="22"/>
  <c r="T22" i="22"/>
  <c r="N20" i="22"/>
  <c r="Z26" i="22"/>
  <c r="Z22" i="22"/>
  <c r="O248" i="21"/>
  <c r="AA20" i="22"/>
  <c r="H32" i="22"/>
  <c r="AA248" i="21"/>
  <c r="Z32" i="22"/>
  <c r="L30" i="39"/>
  <c r="X20" i="22"/>
  <c r="X61" i="22"/>
  <c r="X26" i="22"/>
  <c r="Q30" i="39"/>
  <c r="K26" i="22" l="1"/>
  <c r="AC20" i="22"/>
  <c r="AG20" i="22"/>
  <c r="W20" i="22"/>
  <c r="P26" i="22"/>
  <c r="AB20" i="22"/>
  <c r="AF26" i="22"/>
  <c r="AC26" i="22"/>
  <c r="AB26" i="22"/>
  <c r="J20" i="22"/>
  <c r="K20" i="22"/>
  <c r="V20" i="22"/>
  <c r="Q26" i="22"/>
  <c r="W26" i="22"/>
  <c r="V26" i="22"/>
  <c r="AF22" i="22"/>
  <c r="AG26" i="22"/>
  <c r="P20" i="22"/>
  <c r="Q20" i="22"/>
  <c r="AF20" i="22"/>
  <c r="J26" i="22"/>
  <c r="AF32" i="22"/>
  <c r="Q30" i="40"/>
  <c r="L30" i="40"/>
  <c r="AI20" i="22" l="1"/>
  <c r="AH20" i="22"/>
  <c r="AH26" i="22"/>
  <c r="AI26" i="22"/>
  <c r="L30" i="41"/>
  <c r="Q30" i="41"/>
  <c r="AD20" i="22" l="1"/>
  <c r="AJ20" i="22" s="1"/>
  <c r="AD26" i="22"/>
  <c r="AJ26" i="22" s="1"/>
  <c r="AD61" i="22"/>
  <c r="AJ61" i="22" s="1"/>
  <c r="Q30" i="42"/>
  <c r="L30" i="42"/>
  <c r="Q30" i="43" l="1"/>
  <c r="L30" i="43"/>
  <c r="Q30" i="44" l="1"/>
  <c r="L30" i="44"/>
  <c r="L30" i="45" l="1"/>
  <c r="AJ24" i="22"/>
  <c r="Q30" i="45"/>
  <c r="K240" i="21" l="1"/>
  <c r="S240" i="21"/>
  <c r="O240" i="21"/>
  <c r="Q28" i="45"/>
  <c r="Q28" i="44"/>
  <c r="Q28" i="43"/>
  <c r="Q28" i="42"/>
  <c r="Q28" i="41"/>
  <c r="Q28" i="40"/>
  <c r="Q28" i="39"/>
  <c r="Q28" i="38"/>
  <c r="Q28" i="37"/>
  <c r="Q28" i="36"/>
  <c r="Q28" i="32"/>
  <c r="Q28" i="5"/>
  <c r="I30" i="45"/>
  <c r="I30" i="44"/>
  <c r="I30" i="43"/>
  <c r="I30" i="42"/>
  <c r="I30" i="41"/>
  <c r="I30" i="40"/>
  <c r="I30" i="39"/>
  <c r="I30" i="38"/>
  <c r="K242" i="21"/>
  <c r="K31" i="21"/>
  <c r="S31" i="21"/>
  <c r="I30" i="36"/>
  <c r="I22" i="22" l="1"/>
  <c r="C11" i="53" l="1"/>
  <c r="C10" i="53"/>
  <c r="C9" i="53"/>
  <c r="C8" i="53"/>
  <c r="O22" i="22"/>
  <c r="K22" i="22"/>
  <c r="J22" i="22"/>
  <c r="C12" i="53" l="1"/>
  <c r="U22" i="22"/>
  <c r="P22" i="22"/>
  <c r="Q22" i="22"/>
  <c r="AA22" i="22" l="1"/>
  <c r="V22" i="22"/>
  <c r="W22" i="22"/>
  <c r="AB22" i="22" l="1"/>
  <c r="AC22" i="22"/>
  <c r="AI22" i="22" s="1"/>
  <c r="AG22" i="22"/>
  <c r="I32" i="22" l="1"/>
  <c r="AH22" i="22"/>
  <c r="O32" i="22" l="1"/>
  <c r="J32" i="22"/>
  <c r="K32" i="22"/>
  <c r="U32" i="22" l="1"/>
  <c r="Q32" i="22"/>
  <c r="P32" i="22"/>
  <c r="K247" i="21" l="1"/>
  <c r="AA32" i="22"/>
  <c r="AG32" i="22" s="1"/>
  <c r="W32" i="22"/>
  <c r="V32" i="22"/>
  <c r="AH32" i="22" l="1"/>
  <c r="AC32" i="22"/>
  <c r="AB32" i="22"/>
  <c r="AI32" i="22" l="1"/>
  <c r="O23" i="5"/>
  <c r="H531" i="21" s="1"/>
  <c r="H548" i="21" s="1"/>
  <c r="S25" i="5"/>
  <c r="O25" i="5" s="1"/>
  <c r="S26" i="5"/>
  <c r="S27" i="5"/>
  <c r="P28" i="5"/>
  <c r="S28" i="5"/>
  <c r="R29" i="5"/>
  <c r="J29" i="5" s="1"/>
  <c r="S29" i="5"/>
  <c r="O29" i="5" s="1"/>
  <c r="P30" i="5"/>
  <c r="R30" i="5"/>
  <c r="S30" i="5"/>
  <c r="Z30" i="5"/>
  <c r="K30" i="5" s="1"/>
  <c r="AA30" i="5"/>
  <c r="O23" i="43"/>
  <c r="T531" i="21" s="1"/>
  <c r="S25" i="43"/>
  <c r="O25" i="43" s="1"/>
  <c r="S26" i="43"/>
  <c r="S27" i="43"/>
  <c r="S28" i="43"/>
  <c r="R29" i="43"/>
  <c r="J29" i="43" s="1"/>
  <c r="S29" i="43"/>
  <c r="O29" i="43" s="1"/>
  <c r="R30" i="43"/>
  <c r="S30" i="43"/>
  <c r="Y30" i="43"/>
  <c r="Z30" i="43"/>
  <c r="K30" i="43" s="1"/>
  <c r="AA30" i="43"/>
  <c r="O23" i="44"/>
  <c r="U531" i="21" s="1"/>
  <c r="S25" i="44"/>
  <c r="O25" i="44" s="1"/>
  <c r="S26" i="44"/>
  <c r="S27" i="44"/>
  <c r="S28" i="44"/>
  <c r="R29" i="44"/>
  <c r="J29" i="44" s="1"/>
  <c r="S29" i="44"/>
  <c r="O29" i="44" s="1"/>
  <c r="R30" i="44"/>
  <c r="S30" i="44"/>
  <c r="Y30" i="44"/>
  <c r="Z30" i="44"/>
  <c r="K30" i="44" s="1"/>
  <c r="AA30" i="44"/>
  <c r="O23" i="45"/>
  <c r="V531" i="21" s="1"/>
  <c r="S25" i="45"/>
  <c r="O25" i="45" s="1"/>
  <c r="S26" i="45"/>
  <c r="S27" i="45"/>
  <c r="S28" i="45"/>
  <c r="R29" i="45"/>
  <c r="J29" i="45" s="1"/>
  <c r="S29" i="45"/>
  <c r="O29" i="45" s="1"/>
  <c r="R30" i="45"/>
  <c r="S30" i="45"/>
  <c r="Y30" i="45"/>
  <c r="Z30" i="45"/>
  <c r="K30" i="45" s="1"/>
  <c r="AA30" i="45"/>
  <c r="O23" i="32"/>
  <c r="I531" i="21" s="1"/>
  <c r="I547" i="21" s="1"/>
  <c r="S25" i="32"/>
  <c r="O25" i="32" s="1"/>
  <c r="S26" i="32"/>
  <c r="S27" i="32"/>
  <c r="N28" i="32"/>
  <c r="P28" i="32" s="1"/>
  <c r="S28" i="32"/>
  <c r="R29" i="32"/>
  <c r="J29" i="32" s="1"/>
  <c r="S29" i="32"/>
  <c r="O29" i="32" s="1"/>
  <c r="N30" i="32"/>
  <c r="R30" i="32"/>
  <c r="S30" i="32"/>
  <c r="Y30" i="32"/>
  <c r="Z30" i="32"/>
  <c r="K30" i="32" s="1"/>
  <c r="AA30" i="32"/>
  <c r="O23" i="36"/>
  <c r="J531" i="21" s="1"/>
  <c r="S25" i="36"/>
  <c r="O25" i="36" s="1"/>
  <c r="S26" i="36"/>
  <c r="S27" i="36"/>
  <c r="S28" i="36"/>
  <c r="R29" i="36"/>
  <c r="J29" i="36" s="1"/>
  <c r="S29" i="36"/>
  <c r="O29" i="36" s="1"/>
  <c r="R30" i="36"/>
  <c r="S30" i="36"/>
  <c r="Y30" i="36"/>
  <c r="Z30" i="36"/>
  <c r="K30" i="36" s="1"/>
  <c r="AA30" i="36"/>
  <c r="O23" i="37"/>
  <c r="L531" i="21" s="1"/>
  <c r="S25" i="37"/>
  <c r="O25" i="37" s="1"/>
  <c r="S26" i="37"/>
  <c r="S27" i="37"/>
  <c r="S28" i="37"/>
  <c r="R29" i="37"/>
  <c r="J29" i="37" s="1"/>
  <c r="S29" i="37"/>
  <c r="O29" i="37" s="1"/>
  <c r="R30" i="37"/>
  <c r="S30" i="37"/>
  <c r="Y30" i="37"/>
  <c r="Z30" i="37"/>
  <c r="K30" i="37" s="1"/>
  <c r="AA30" i="37"/>
  <c r="O23" i="38"/>
  <c r="M531" i="21" s="1"/>
  <c r="S25" i="38"/>
  <c r="O25" i="38" s="1"/>
  <c r="S26" i="38"/>
  <c r="S27" i="38"/>
  <c r="S28" i="38"/>
  <c r="R29" i="38"/>
  <c r="J29" i="38" s="1"/>
  <c r="S29" i="38"/>
  <c r="O29" i="38" s="1"/>
  <c r="R30" i="38"/>
  <c r="S30" i="38"/>
  <c r="Y30" i="38"/>
  <c r="Z30" i="38"/>
  <c r="K30" i="38" s="1"/>
  <c r="AA30" i="38"/>
  <c r="O23" i="39"/>
  <c r="N531" i="21" s="1"/>
  <c r="N547" i="21" s="1"/>
  <c r="S25" i="39"/>
  <c r="O25" i="39" s="1"/>
  <c r="S26" i="39"/>
  <c r="S27" i="39"/>
  <c r="S28" i="39"/>
  <c r="R29" i="39"/>
  <c r="J29" i="39" s="1"/>
  <c r="S29" i="39"/>
  <c r="O29" i="39" s="1"/>
  <c r="R30" i="39"/>
  <c r="S30" i="39"/>
  <c r="Y30" i="39"/>
  <c r="Z30" i="39"/>
  <c r="K30" i="39" s="1"/>
  <c r="AA30" i="39"/>
  <c r="O23" i="40"/>
  <c r="P531" i="21" s="1"/>
  <c r="S25" i="40"/>
  <c r="O25" i="40" s="1"/>
  <c r="S26" i="40"/>
  <c r="S27" i="40"/>
  <c r="S28" i="40"/>
  <c r="R29" i="40"/>
  <c r="J29" i="40" s="1"/>
  <c r="S29" i="40"/>
  <c r="O29" i="40" s="1"/>
  <c r="R30" i="40"/>
  <c r="S30" i="40"/>
  <c r="Y30" i="40"/>
  <c r="Z30" i="40"/>
  <c r="K30" i="40" s="1"/>
  <c r="AA30" i="40"/>
  <c r="O23" i="41"/>
  <c r="Q531" i="21" s="1"/>
  <c r="S25" i="41"/>
  <c r="O25" i="41" s="1"/>
  <c r="S26" i="41"/>
  <c r="S27" i="41"/>
  <c r="S28" i="41"/>
  <c r="R29" i="41"/>
  <c r="J29" i="41" s="1"/>
  <c r="S29" i="41"/>
  <c r="O29" i="41" s="1"/>
  <c r="R30" i="41"/>
  <c r="S30" i="41"/>
  <c r="Y30" i="41"/>
  <c r="Z30" i="41"/>
  <c r="K30" i="41" s="1"/>
  <c r="AA30" i="41"/>
  <c r="O23" i="42"/>
  <c r="R531" i="21" s="1"/>
  <c r="S25" i="42"/>
  <c r="O25" i="42" s="1"/>
  <c r="S26" i="42"/>
  <c r="S27" i="42"/>
  <c r="S28" i="42"/>
  <c r="R29" i="42"/>
  <c r="J29" i="42" s="1"/>
  <c r="S29" i="42"/>
  <c r="O29" i="42" s="1"/>
  <c r="R30" i="42"/>
  <c r="S30" i="42"/>
  <c r="Y30" i="42"/>
  <c r="Z30" i="42"/>
  <c r="K30" i="42" s="1"/>
  <c r="AA30" i="42"/>
  <c r="L547" i="21" l="1"/>
  <c r="L548" i="21"/>
  <c r="D8" i="53"/>
  <c r="D9" i="53"/>
  <c r="D11" i="53"/>
  <c r="D10" i="53"/>
  <c r="M547" i="21"/>
  <c r="M548" i="21"/>
  <c r="J547" i="21"/>
  <c r="J548" i="21"/>
  <c r="N25" i="32"/>
  <c r="P25" i="32" s="1"/>
  <c r="Q25" i="32" s="1"/>
  <c r="N28" i="36"/>
  <c r="H547" i="21"/>
  <c r="I548" i="21"/>
  <c r="P30" i="32"/>
  <c r="N30" i="36"/>
  <c r="N23" i="36" s="1"/>
  <c r="J530" i="21" s="1"/>
  <c r="N29" i="32"/>
  <c r="P29" i="5"/>
  <c r="Q29" i="5" s="1"/>
  <c r="P28" i="36"/>
  <c r="N28" i="37"/>
  <c r="AA29" i="42"/>
  <c r="Y29" i="43"/>
  <c r="Z29" i="42"/>
  <c r="K29" i="42" s="1"/>
  <c r="AA29" i="40"/>
  <c r="Y29" i="41"/>
  <c r="Z29" i="40"/>
  <c r="K29" i="40" s="1"/>
  <c r="AA29" i="38"/>
  <c r="Y29" i="39"/>
  <c r="Z29" i="38"/>
  <c r="K29" i="38" s="1"/>
  <c r="AA29" i="36"/>
  <c r="Y29" i="37"/>
  <c r="Z29" i="36"/>
  <c r="K29" i="36" s="1"/>
  <c r="AA29" i="45"/>
  <c r="Z29" i="45"/>
  <c r="K29" i="45" s="1"/>
  <c r="AA29" i="43"/>
  <c r="Y29" i="44"/>
  <c r="Z29" i="43"/>
  <c r="K29" i="43" s="1"/>
  <c r="X531" i="21"/>
  <c r="H532" i="21"/>
  <c r="AA29" i="5"/>
  <c r="Z29" i="5"/>
  <c r="K29" i="5" s="1"/>
  <c r="Y29" i="32"/>
  <c r="AA29" i="41"/>
  <c r="Y29" i="42"/>
  <c r="Z29" i="41"/>
  <c r="K29" i="41" s="1"/>
  <c r="AA29" i="39"/>
  <c r="Y29" i="40"/>
  <c r="Z29" i="39"/>
  <c r="K29" i="39" s="1"/>
  <c r="AA29" i="37"/>
  <c r="Y29" i="38"/>
  <c r="Z29" i="37"/>
  <c r="K29" i="37" s="1"/>
  <c r="AA29" i="32"/>
  <c r="Y29" i="36"/>
  <c r="Z29" i="32"/>
  <c r="K29" i="32" s="1"/>
  <c r="N23" i="32"/>
  <c r="I530" i="21" s="1"/>
  <c r="AA29" i="44"/>
  <c r="Y29" i="45"/>
  <c r="Z29" i="44"/>
  <c r="K29" i="44" s="1"/>
  <c r="N25" i="36" l="1"/>
  <c r="P25" i="36" s="1"/>
  <c r="Q25" i="36" s="1"/>
  <c r="D12" i="53"/>
  <c r="E12" i="53" s="1"/>
  <c r="F12" i="53" s="1"/>
  <c r="B30" i="53" s="1"/>
  <c r="B12" i="53" s="1"/>
  <c r="L29" i="44"/>
  <c r="K23" i="44" s="1"/>
  <c r="O3" i="44" s="1"/>
  <c r="L29" i="32"/>
  <c r="K23" i="32" s="1"/>
  <c r="O3" i="32" s="1"/>
  <c r="L29" i="42"/>
  <c r="K23" i="42" s="1"/>
  <c r="O3" i="42" s="1"/>
  <c r="L29" i="39"/>
  <c r="K23" i="39" s="1"/>
  <c r="O3" i="39" s="1"/>
  <c r="L29" i="43"/>
  <c r="K23" i="43" s="1"/>
  <c r="O3" i="43" s="1"/>
  <c r="L29" i="38"/>
  <c r="K23" i="38" s="1"/>
  <c r="O3" i="38" s="1"/>
  <c r="E9" i="53"/>
  <c r="F9" i="53" s="1"/>
  <c r="B27" i="53" s="1"/>
  <c r="B9" i="53" s="1"/>
  <c r="E8" i="53"/>
  <c r="F8" i="53" s="1"/>
  <c r="B26" i="53" s="1"/>
  <c r="B8" i="53" s="1"/>
  <c r="L29" i="37"/>
  <c r="K23" i="37" s="1"/>
  <c r="O3" i="37" s="1"/>
  <c r="L29" i="36"/>
  <c r="K23" i="36" s="1"/>
  <c r="O3" i="36" s="1"/>
  <c r="L29" i="41"/>
  <c r="K23" i="41" s="1"/>
  <c r="O3" i="41" s="1"/>
  <c r="L29" i="5"/>
  <c r="K23" i="5" s="1"/>
  <c r="O3" i="5" s="1"/>
  <c r="L29" i="45"/>
  <c r="K23" i="45" s="1"/>
  <c r="O3" i="45" s="1"/>
  <c r="L29" i="40"/>
  <c r="K23" i="40" s="1"/>
  <c r="O3" i="40" s="1"/>
  <c r="P25" i="5"/>
  <c r="Q25" i="5" s="1"/>
  <c r="P23" i="5" s="1"/>
  <c r="R22" i="22"/>
  <c r="P28" i="37"/>
  <c r="N28" i="38"/>
  <c r="I532" i="21"/>
  <c r="H551" i="21"/>
  <c r="H550" i="21"/>
  <c r="N29" i="36"/>
  <c r="P29" i="32"/>
  <c r="Q29" i="32" s="1"/>
  <c r="P23" i="32" s="1"/>
  <c r="X530" i="21"/>
  <c r="X532" i="21"/>
  <c r="X548" i="21"/>
  <c r="X547" i="21"/>
  <c r="P30" i="36"/>
  <c r="N30" i="37"/>
  <c r="N23" i="37" s="1"/>
  <c r="N25" i="37" l="1"/>
  <c r="P25" i="37" s="1"/>
  <c r="Q25" i="37" s="1"/>
  <c r="R32" i="22"/>
  <c r="L530" i="21"/>
  <c r="X551" i="21"/>
  <c r="X550" i="21"/>
  <c r="J532" i="21"/>
  <c r="J551" i="21" s="1"/>
  <c r="I550" i="21"/>
  <c r="I551" i="21"/>
  <c r="P29" i="36"/>
  <c r="Q29" i="36" s="1"/>
  <c r="P23" i="36" s="1"/>
  <c r="N29" i="37"/>
  <c r="P28" i="38"/>
  <c r="N28" i="39"/>
  <c r="P30" i="37"/>
  <c r="N30" i="38"/>
  <c r="N23" i="38" s="1"/>
  <c r="M530" i="21" s="1"/>
  <c r="P275" i="21"/>
  <c r="X242" i="21"/>
  <c r="U328" i="21"/>
  <c r="AQ68" i="2"/>
  <c r="P386" i="21"/>
  <c r="U350" i="21"/>
  <c r="AL239" i="21"/>
  <c r="U395" i="21"/>
  <c r="M250" i="21"/>
  <c r="P420" i="21"/>
  <c r="Y331" i="21"/>
  <c r="Y374" i="21"/>
  <c r="X260" i="21"/>
  <c r="X374" i="21"/>
  <c r="L447" i="21"/>
  <c r="X308" i="21"/>
  <c r="Q429" i="21"/>
  <c r="M373" i="21"/>
  <c r="T359" i="21"/>
  <c r="T358" i="21"/>
  <c r="P274" i="21"/>
  <c r="T302" i="21"/>
  <c r="D44" i="53"/>
  <c r="Y391" i="21"/>
  <c r="L245" i="21"/>
  <c r="U256" i="21"/>
  <c r="X394" i="21"/>
  <c r="AQ37" i="2"/>
  <c r="M388" i="21"/>
  <c r="M354" i="21"/>
  <c r="P419" i="21"/>
  <c r="T345" i="21"/>
  <c r="AR50" i="2"/>
  <c r="Q433" i="21"/>
  <c r="X303" i="21"/>
  <c r="Q424" i="21"/>
  <c r="AQ60" i="2"/>
  <c r="M298" i="21"/>
  <c r="T289" i="21"/>
  <c r="Q419" i="21"/>
  <c r="X358" i="21"/>
  <c r="AR47" i="2"/>
  <c r="Q253" i="21"/>
  <c r="Y272" i="21"/>
  <c r="U344" i="21"/>
  <c r="U375" i="21"/>
  <c r="X250" i="21"/>
  <c r="X247" i="21"/>
  <c r="Y268" i="21"/>
  <c r="AQ57" i="2"/>
  <c r="P306" i="21"/>
  <c r="Y274" i="21"/>
  <c r="M425" i="21"/>
  <c r="AQ33" i="2"/>
  <c r="Y346" i="21"/>
  <c r="Y320" i="21"/>
  <c r="T312" i="21"/>
  <c r="Y310" i="21"/>
  <c r="Q329" i="21"/>
  <c r="T242" i="21"/>
  <c r="AR32" i="2"/>
  <c r="L385" i="21"/>
  <c r="AR43" i="2"/>
  <c r="BU244" i="21"/>
  <c r="AQ71" i="2"/>
  <c r="P299" i="21"/>
  <c r="M275" i="21"/>
  <c r="Q386" i="21"/>
  <c r="P280" i="21"/>
  <c r="Y344" i="21"/>
  <c r="Y368" i="21"/>
  <c r="M360" i="21"/>
  <c r="AI34" i="21"/>
  <c r="Y338" i="21"/>
  <c r="Y436" i="21"/>
  <c r="M253" i="21"/>
  <c r="M274" i="21"/>
  <c r="U390" i="21"/>
  <c r="AI245" i="21"/>
  <c r="Q308" i="21"/>
  <c r="P277" i="21"/>
  <c r="L267" i="21"/>
  <c r="Q392" i="21"/>
  <c r="Y357" i="21"/>
  <c r="L387" i="21"/>
  <c r="X284" i="21"/>
  <c r="U239" i="21"/>
  <c r="M415" i="21"/>
  <c r="Q342" i="21"/>
  <c r="T308" i="21"/>
  <c r="P336" i="21"/>
  <c r="Y417" i="21"/>
  <c r="Y254" i="21"/>
  <c r="Q376" i="21"/>
  <c r="Q402" i="21"/>
  <c r="AQ24" i="2"/>
  <c r="T270" i="21"/>
  <c r="T383" i="21"/>
  <c r="P391" i="21"/>
  <c r="P289" i="21"/>
  <c r="Y372" i="21"/>
  <c r="M424" i="21"/>
  <c r="P408" i="21"/>
  <c r="M376" i="21"/>
  <c r="U281" i="21"/>
  <c r="P279" i="21"/>
  <c r="T355" i="21"/>
  <c r="AJ31" i="21"/>
  <c r="T279" i="21"/>
  <c r="M338" i="21"/>
  <c r="Y241" i="21"/>
  <c r="X252" i="21"/>
  <c r="M433" i="21"/>
  <c r="L255" i="21"/>
  <c r="Q401" i="21"/>
  <c r="M278" i="21"/>
  <c r="M324" i="21"/>
  <c r="M259" i="21"/>
  <c r="U300" i="21"/>
  <c r="P333" i="21"/>
  <c r="Q385" i="21"/>
  <c r="L369" i="21"/>
  <c r="Y364" i="21"/>
  <c r="L373" i="21"/>
  <c r="X297" i="21"/>
  <c r="M258" i="21"/>
  <c r="AL31" i="21"/>
  <c r="Y333" i="21"/>
  <c r="P340" i="21"/>
  <c r="Q256" i="21"/>
  <c r="Q338" i="21"/>
  <c r="M367" i="21"/>
  <c r="Y283" i="21"/>
  <c r="T435" i="21"/>
  <c r="Q318" i="21"/>
  <c r="L275" i="21"/>
  <c r="Y325" i="21"/>
  <c r="M241" i="21"/>
  <c r="Y30" i="21"/>
  <c r="T256" i="21"/>
  <c r="F50" i="53"/>
  <c r="P399" i="21"/>
  <c r="L376" i="21"/>
  <c r="P425" i="21"/>
  <c r="M296" i="21"/>
  <c r="Y287" i="21"/>
  <c r="U323" i="21"/>
  <c r="M332" i="21"/>
  <c r="Q417" i="21"/>
  <c r="Q352" i="21"/>
  <c r="L429" i="21"/>
  <c r="X276" i="21"/>
  <c r="T276" i="21"/>
  <c r="AQ44" i="2"/>
  <c r="P319" i="21"/>
  <c r="U338" i="21"/>
  <c r="T391" i="21"/>
  <c r="X371" i="21"/>
  <c r="P292" i="21"/>
  <c r="Y296" i="21"/>
  <c r="AL248" i="21"/>
  <c r="T426" i="21"/>
  <c r="Q242" i="21"/>
  <c r="AQ43" i="2"/>
  <c r="Q415" i="21"/>
  <c r="AL30" i="21"/>
  <c r="Y307" i="21"/>
  <c r="P395" i="21"/>
  <c r="Q296" i="21"/>
  <c r="U284" i="21"/>
  <c r="P304" i="21"/>
  <c r="Q283" i="21"/>
  <c r="X323" i="21"/>
  <c r="Q291" i="21"/>
  <c r="X393" i="21"/>
  <c r="AJ27" i="21"/>
  <c r="U285" i="21"/>
  <c r="U419" i="21"/>
  <c r="L269" i="21"/>
  <c r="Y273" i="21"/>
  <c r="P331" i="21"/>
  <c r="Q416" i="21"/>
  <c r="L339" i="21"/>
  <c r="Y244" i="21"/>
  <c r="P237" i="21"/>
  <c r="Q278" i="21"/>
  <c r="J450" i="21"/>
  <c r="L417" i="21"/>
  <c r="F54" i="53"/>
  <c r="Y237" i="21"/>
  <c r="M436" i="21"/>
  <c r="U291" i="21"/>
  <c r="P376" i="21"/>
  <c r="P261" i="21"/>
  <c r="U247" i="21"/>
  <c r="X354" i="21"/>
  <c r="L344" i="21"/>
  <c r="L401" i="21"/>
  <c r="M289" i="21"/>
  <c r="X304" i="21"/>
  <c r="P411" i="21"/>
  <c r="P284" i="21"/>
  <c r="AJ248" i="21"/>
  <c r="L393" i="21"/>
  <c r="L419" i="21"/>
  <c r="Q319" i="21"/>
  <c r="U329" i="21"/>
  <c r="M431" i="21"/>
  <c r="P381" i="21"/>
  <c r="AR66" i="2"/>
  <c r="X286" i="21"/>
  <c r="AR9" i="2"/>
  <c r="Q390" i="21"/>
  <c r="M435" i="21"/>
  <c r="P263" i="21"/>
  <c r="AK245" i="21"/>
  <c r="Q373" i="21"/>
  <c r="Y383" i="21"/>
  <c r="H449" i="21"/>
  <c r="U255" i="21"/>
  <c r="T357" i="21"/>
  <c r="U391" i="21"/>
  <c r="Y284" i="21"/>
  <c r="U374" i="21"/>
  <c r="P243" i="21"/>
  <c r="T300" i="21"/>
  <c r="Y267" i="21"/>
  <c r="M387" i="21"/>
  <c r="M381" i="21"/>
  <c r="H447" i="21"/>
  <c r="T361" i="21"/>
  <c r="T277" i="21"/>
  <c r="L428" i="21"/>
  <c r="AJ244" i="21"/>
  <c r="U341" i="21"/>
  <c r="L340" i="21"/>
  <c r="Q295" i="21"/>
  <c r="X275" i="21"/>
  <c r="AL244" i="21"/>
  <c r="BJ26" i="21"/>
  <c r="X390" i="21"/>
  <c r="L313" i="21"/>
  <c r="U289" i="21"/>
  <c r="BQ30" i="21"/>
  <c r="AQ52" i="2"/>
  <c r="AR52" i="2"/>
  <c r="L243" i="21"/>
  <c r="AI238" i="21"/>
  <c r="L379" i="21"/>
  <c r="X395" i="21"/>
  <c r="M300" i="21"/>
  <c r="M351" i="21"/>
  <c r="AR57" i="2"/>
  <c r="L296" i="21"/>
  <c r="X411" i="21"/>
  <c r="T371" i="21"/>
  <c r="Y301" i="21"/>
  <c r="U303" i="21"/>
  <c r="M385" i="21"/>
  <c r="M334" i="21"/>
  <c r="Y427" i="21"/>
  <c r="L343" i="21"/>
  <c r="M404" i="21"/>
  <c r="Q305" i="21"/>
  <c r="Y315" i="21"/>
  <c r="Y311" i="21"/>
  <c r="X403" i="21"/>
  <c r="Q421" i="21"/>
  <c r="AJ243" i="21"/>
  <c r="AK244" i="21"/>
  <c r="M266" i="21"/>
  <c r="Y407" i="21"/>
  <c r="U349" i="21"/>
  <c r="C43" i="53"/>
  <c r="Y405" i="21"/>
  <c r="M255" i="21"/>
  <c r="M329" i="21"/>
  <c r="T255" i="21"/>
  <c r="Y384" i="21"/>
  <c r="Y295" i="21"/>
  <c r="L288" i="21"/>
  <c r="M239" i="21"/>
  <c r="P388" i="21"/>
  <c r="AL247" i="21"/>
  <c r="M426" i="21"/>
  <c r="Y373" i="21"/>
  <c r="Y376" i="21"/>
  <c r="T401" i="21"/>
  <c r="U290" i="21"/>
  <c r="AJ36" i="21"/>
  <c r="L408" i="21"/>
  <c r="M348" i="21"/>
  <c r="U309" i="21"/>
  <c r="X319" i="21"/>
  <c r="L294" i="21"/>
  <c r="Q374" i="21"/>
  <c r="AL245" i="21"/>
  <c r="Y351" i="21"/>
  <c r="AQ70" i="2"/>
  <c r="M281" i="21"/>
  <c r="L31" i="21"/>
  <c r="AI242" i="21"/>
  <c r="T351" i="21"/>
  <c r="AQ12" i="2"/>
  <c r="T291" i="21"/>
  <c r="L451" i="21"/>
  <c r="Q303" i="21"/>
  <c r="AI244" i="21"/>
  <c r="T390" i="21"/>
  <c r="U414" i="21"/>
  <c r="AQ51" i="2"/>
  <c r="T415" i="21"/>
  <c r="U428" i="21"/>
  <c r="Q427" i="21"/>
  <c r="T252" i="21"/>
  <c r="U251" i="21"/>
  <c r="M267" i="21"/>
  <c r="L284" i="21"/>
  <c r="X279" i="21"/>
  <c r="Q358" i="21"/>
  <c r="BT244" i="21"/>
  <c r="U431" i="21"/>
  <c r="AI26" i="21"/>
  <c r="T432" i="21"/>
  <c r="M429" i="21"/>
  <c r="Y412" i="21"/>
  <c r="M371" i="21"/>
  <c r="Y335" i="21"/>
  <c r="Y291" i="21"/>
  <c r="T400" i="21"/>
  <c r="U367" i="21"/>
  <c r="J446" i="21"/>
  <c r="P373" i="21"/>
  <c r="L449" i="21"/>
  <c r="U403" i="21"/>
  <c r="Q383" i="21"/>
  <c r="X264" i="21"/>
  <c r="P269" i="21"/>
  <c r="L398" i="21"/>
  <c r="M356" i="21"/>
  <c r="BJ31" i="21"/>
  <c r="T265" i="21"/>
  <c r="T398" i="21"/>
  <c r="Q331" i="21"/>
  <c r="X426" i="21"/>
  <c r="T363" i="21"/>
  <c r="Q31" i="21"/>
  <c r="Y286" i="21"/>
  <c r="Q377" i="21"/>
  <c r="X322" i="21"/>
  <c r="P416" i="21"/>
  <c r="AQ28" i="2"/>
  <c r="X415" i="21"/>
  <c r="Q359" i="21"/>
  <c r="M363" i="21"/>
  <c r="X282" i="21"/>
  <c r="P406" i="21"/>
  <c r="Q362" i="21"/>
  <c r="M317" i="21"/>
  <c r="L407" i="21"/>
  <c r="BT237" i="21"/>
  <c r="L273" i="21"/>
  <c r="G46" i="53"/>
  <c r="U331" i="21"/>
  <c r="T325" i="21"/>
  <c r="Q368" i="21"/>
  <c r="L240" i="21"/>
  <c r="L394" i="21"/>
  <c r="P293" i="21"/>
  <c r="U410" i="21"/>
  <c r="U352" i="21"/>
  <c r="L363" i="21"/>
  <c r="U388" i="21"/>
  <c r="AI241" i="21"/>
  <c r="T427" i="21"/>
  <c r="M389" i="21"/>
  <c r="Y269" i="21"/>
  <c r="U420" i="21"/>
  <c r="AI248" i="21"/>
  <c r="L362" i="21"/>
  <c r="Q369" i="21"/>
  <c r="Q343" i="21"/>
  <c r="P323" i="21"/>
  <c r="Q414" i="21"/>
  <c r="U294" i="21"/>
  <c r="BV244" i="21"/>
  <c r="AQ39" i="2"/>
  <c r="Q289" i="21"/>
  <c r="BM30" i="21"/>
  <c r="AR8" i="2"/>
  <c r="Y270" i="21"/>
  <c r="M310" i="21"/>
  <c r="M330" i="21"/>
  <c r="U418" i="21"/>
  <c r="Y313" i="21"/>
  <c r="L434" i="21"/>
  <c r="M299" i="21"/>
  <c r="X348" i="21"/>
  <c r="X295" i="21"/>
  <c r="L389" i="21"/>
  <c r="U248" i="21"/>
  <c r="Y362" i="21"/>
  <c r="P328" i="21"/>
  <c r="X370" i="21"/>
  <c r="L336" i="21"/>
  <c r="Q388" i="21"/>
  <c r="L415" i="21"/>
  <c r="AK26" i="21"/>
  <c r="T320" i="21"/>
  <c r="M432" i="21"/>
  <c r="AI29" i="21"/>
  <c r="AR11" i="2"/>
  <c r="L345" i="21"/>
  <c r="U425" i="21"/>
  <c r="U354" i="21"/>
  <c r="M408" i="21"/>
  <c r="P322" i="21"/>
  <c r="U393" i="21"/>
  <c r="M276" i="21"/>
  <c r="Q262" i="21"/>
  <c r="U266" i="21"/>
  <c r="Y239" i="21"/>
  <c r="M290" i="21"/>
  <c r="X315" i="21"/>
  <c r="Y258" i="21"/>
  <c r="U252" i="21"/>
  <c r="U377" i="21"/>
  <c r="Y277" i="21"/>
  <c r="X402" i="21"/>
  <c r="T431" i="21"/>
  <c r="Q297" i="21"/>
  <c r="H448" i="21"/>
  <c r="T403" i="21"/>
  <c r="P369" i="21"/>
  <c r="T287" i="21"/>
  <c r="AR15" i="2"/>
  <c r="T275" i="21"/>
  <c r="X311" i="21"/>
  <c r="Y394" i="21"/>
  <c r="Q400" i="21"/>
  <c r="AQ34" i="2"/>
  <c r="U272" i="21"/>
  <c r="L382" i="21"/>
  <c r="T303" i="21"/>
  <c r="P415" i="21"/>
  <c r="AQ25" i="2"/>
  <c r="P429" i="21"/>
  <c r="M369" i="21"/>
  <c r="T285" i="21"/>
  <c r="U326" i="21"/>
  <c r="Y245" i="21"/>
  <c r="M264" i="21"/>
  <c r="Y428" i="21"/>
  <c r="U325" i="21"/>
  <c r="AR69" i="2"/>
  <c r="Y393" i="21"/>
  <c r="U421" i="21"/>
  <c r="L282" i="21"/>
  <c r="L383" i="21"/>
  <c r="L443" i="21"/>
  <c r="T347" i="21"/>
  <c r="L342" i="21"/>
  <c r="BO31" i="21"/>
  <c r="Q348" i="21"/>
  <c r="U353" i="21"/>
  <c r="X412" i="21"/>
  <c r="Q298" i="21"/>
  <c r="M413" i="21"/>
  <c r="L356" i="21"/>
  <c r="P367" i="21"/>
  <c r="Q268" i="21"/>
  <c r="AJ33" i="21"/>
  <c r="M286" i="21"/>
  <c r="L410" i="21"/>
  <c r="P248" i="21"/>
  <c r="M30" i="21"/>
  <c r="J453" i="21"/>
  <c r="P409" i="21"/>
  <c r="AQ47" i="2"/>
  <c r="P300" i="21"/>
  <c r="X418" i="21"/>
  <c r="T243" i="21"/>
  <c r="AI32" i="21"/>
  <c r="U339" i="21"/>
  <c r="M335" i="21"/>
  <c r="P352" i="21"/>
  <c r="J449" i="21"/>
  <c r="Y358" i="21"/>
  <c r="M390" i="21"/>
  <c r="AQ46" i="2"/>
  <c r="J451" i="21"/>
  <c r="X420" i="21"/>
  <c r="X327" i="21"/>
  <c r="M430" i="21"/>
  <c r="T385" i="21"/>
  <c r="X424" i="21"/>
  <c r="P266" i="21"/>
  <c r="L258" i="21"/>
  <c r="AR28" i="2"/>
  <c r="L242" i="21"/>
  <c r="Q382" i="21"/>
  <c r="Y408" i="21"/>
  <c r="C46" i="53"/>
  <c r="Q251" i="21"/>
  <c r="P374" i="21"/>
  <c r="X332" i="21"/>
  <c r="P436" i="21"/>
  <c r="Y259" i="21"/>
  <c r="M393" i="21"/>
  <c r="T384" i="21"/>
  <c r="T378" i="21"/>
  <c r="C51" i="53"/>
  <c r="Q304" i="21"/>
  <c r="Q356" i="21"/>
  <c r="I444" i="21"/>
  <c r="X268" i="21"/>
  <c r="P308" i="21"/>
  <c r="Y294" i="21"/>
  <c r="Q275" i="21"/>
  <c r="X306" i="21"/>
  <c r="M318" i="21"/>
  <c r="D45" i="53"/>
  <c r="L302" i="21"/>
  <c r="Q249" i="21"/>
  <c r="M427" i="21"/>
  <c r="P337" i="21"/>
  <c r="U392" i="21"/>
  <c r="P355" i="21"/>
  <c r="P385" i="21"/>
  <c r="X355" i="21"/>
  <c r="M402" i="21"/>
  <c r="L298" i="21"/>
  <c r="L384" i="21"/>
  <c r="AJ37" i="21"/>
  <c r="L260" i="21"/>
  <c r="Q349" i="21"/>
  <c r="Y349" i="21"/>
  <c r="M328" i="21"/>
  <c r="X401" i="21"/>
  <c r="U368" i="21"/>
  <c r="T253" i="21"/>
  <c r="Q279" i="21"/>
  <c r="M394" i="21"/>
  <c r="G50" i="53"/>
  <c r="M304" i="21"/>
  <c r="P360" i="21"/>
  <c r="M418" i="21"/>
  <c r="AQ45" i="2"/>
  <c r="U408" i="21"/>
  <c r="P368" i="21"/>
  <c r="T393" i="21"/>
  <c r="G52" i="53"/>
  <c r="BT239" i="21"/>
  <c r="M251" i="21"/>
  <c r="U337" i="21"/>
  <c r="M379" i="21"/>
  <c r="U435" i="21"/>
  <c r="T436" i="21"/>
  <c r="U362" i="21"/>
  <c r="U280" i="21"/>
  <c r="AR56" i="2"/>
  <c r="AJ239" i="21"/>
  <c r="X251" i="21"/>
  <c r="U306" i="21"/>
  <c r="T244" i="21"/>
  <c r="AQ55" i="2"/>
  <c r="Y415" i="21"/>
  <c r="X359" i="21"/>
  <c r="Q316" i="21"/>
  <c r="X301" i="21"/>
  <c r="M243" i="21"/>
  <c r="L292" i="21"/>
  <c r="G48" i="53"/>
  <c r="Q264" i="21"/>
  <c r="T370" i="21"/>
  <c r="U370" i="21"/>
  <c r="X356" i="21"/>
  <c r="P310" i="21"/>
  <c r="P303" i="21"/>
  <c r="Y248" i="21"/>
  <c r="L324" i="21"/>
  <c r="X353" i="21"/>
  <c r="G54" i="53"/>
  <c r="AR10" i="2"/>
  <c r="Y305" i="21"/>
  <c r="L268" i="21"/>
  <c r="X362" i="21"/>
  <c r="Q399" i="21"/>
  <c r="U298" i="21"/>
  <c r="L445" i="21"/>
  <c r="Q260" i="21"/>
  <c r="T290" i="21"/>
  <c r="G47" i="53"/>
  <c r="P249" i="21"/>
  <c r="X382" i="21"/>
  <c r="T286" i="21"/>
  <c r="P267" i="21"/>
  <c r="L396" i="21"/>
  <c r="U267" i="21"/>
  <c r="U381" i="21"/>
  <c r="Q334" i="21"/>
  <c r="X330" i="21"/>
  <c r="X387" i="21"/>
  <c r="X405" i="21"/>
  <c r="U378" i="21"/>
  <c r="M342" i="21"/>
  <c r="U369" i="21"/>
  <c r="Q267" i="21"/>
  <c r="Q292" i="21"/>
  <c r="Q428" i="21"/>
  <c r="Y422" i="21"/>
  <c r="Y302" i="21"/>
  <c r="P384" i="21"/>
  <c r="AR22" i="2"/>
  <c r="AR12" i="2"/>
  <c r="L346" i="21"/>
  <c r="M400" i="21"/>
  <c r="J443" i="21"/>
  <c r="P404" i="21"/>
  <c r="L330" i="21"/>
  <c r="M364" i="21"/>
  <c r="P389" i="21"/>
  <c r="M287" i="21"/>
  <c r="L259" i="21"/>
  <c r="AI247" i="21"/>
  <c r="X416" i="21"/>
  <c r="M320" i="21"/>
  <c r="M341" i="21"/>
  <c r="AQ65" i="2"/>
  <c r="U386" i="21"/>
  <c r="T369" i="21"/>
  <c r="D46" i="53"/>
  <c r="T245" i="21"/>
  <c r="P370" i="21"/>
  <c r="P314" i="21"/>
  <c r="Y377" i="21"/>
  <c r="AI246" i="21"/>
  <c r="G49" i="53"/>
  <c r="Y261" i="21"/>
  <c r="T425" i="21"/>
  <c r="AJ246" i="21"/>
  <c r="X237" i="21"/>
  <c r="Q393" i="21"/>
  <c r="T404" i="21"/>
  <c r="Q274" i="21"/>
  <c r="T248" i="21"/>
  <c r="L244" i="21"/>
  <c r="T423" i="21"/>
  <c r="Q345" i="21"/>
  <c r="U427" i="21"/>
  <c r="Y339" i="21"/>
  <c r="L402" i="21"/>
  <c r="Q282" i="21"/>
  <c r="X324" i="21"/>
  <c r="T375" i="21"/>
  <c r="X270" i="21"/>
  <c r="Y256" i="21"/>
  <c r="M405" i="21"/>
  <c r="T307" i="21"/>
  <c r="X436" i="21"/>
  <c r="Q341" i="21"/>
  <c r="U276" i="21"/>
  <c r="X368" i="21"/>
  <c r="BJ27" i="21"/>
  <c r="U423" i="21"/>
  <c r="U380" i="21"/>
  <c r="M268" i="21"/>
  <c r="U302" i="21"/>
  <c r="T254" i="21"/>
  <c r="T368" i="21"/>
  <c r="L332" i="21"/>
  <c r="T281" i="21"/>
  <c r="L416" i="21"/>
  <c r="Q309" i="21"/>
  <c r="BU239" i="21"/>
  <c r="M288" i="21"/>
  <c r="T417" i="21"/>
  <c r="T250" i="21"/>
  <c r="P265" i="21"/>
  <c r="U264" i="21"/>
  <c r="P294" i="21"/>
  <c r="T249" i="21"/>
  <c r="L444" i="21"/>
  <c r="Y332" i="21"/>
  <c r="P393" i="21"/>
  <c r="Y378" i="21"/>
  <c r="U282" i="21"/>
  <c r="L380" i="21"/>
  <c r="L375" i="21"/>
  <c r="AR21" i="2"/>
  <c r="U346" i="21"/>
  <c r="M248" i="21"/>
  <c r="AQ14" i="2"/>
  <c r="AQ67" i="2"/>
  <c r="P255" i="21"/>
  <c r="L422" i="21"/>
  <c r="T314" i="21"/>
  <c r="T247" i="21"/>
  <c r="BL26" i="21"/>
  <c r="Y423" i="21"/>
  <c r="T410" i="21"/>
  <c r="X431" i="21"/>
  <c r="G53" i="53"/>
  <c r="T409" i="21"/>
  <c r="Q238" i="21"/>
  <c r="C45" i="53"/>
  <c r="L321" i="21"/>
  <c r="U396" i="21"/>
  <c r="AR58" i="2"/>
  <c r="Y337" i="21"/>
  <c r="Q301" i="21"/>
  <c r="X328" i="21"/>
  <c r="L395" i="21"/>
  <c r="Y275" i="21"/>
  <c r="Y281" i="21"/>
  <c r="AK31" i="21"/>
  <c r="X302" i="21"/>
  <c r="AL238" i="21"/>
  <c r="L333" i="21"/>
  <c r="U356" i="21"/>
  <c r="X256" i="21"/>
  <c r="M302" i="21"/>
  <c r="U333" i="21"/>
  <c r="Y290" i="21"/>
  <c r="X253" i="21"/>
  <c r="AQ63" i="2"/>
  <c r="P316" i="21"/>
  <c r="Y352" i="21"/>
  <c r="T346" i="21"/>
  <c r="M327" i="21"/>
  <c r="Q272" i="21"/>
  <c r="M282" i="21"/>
  <c r="L453" i="21"/>
  <c r="P270" i="21"/>
  <c r="L297" i="21"/>
  <c r="M422" i="21"/>
  <c r="U286" i="21"/>
  <c r="AI239" i="21"/>
  <c r="M358" i="21"/>
  <c r="L446" i="21"/>
  <c r="M391" i="21"/>
  <c r="AK30" i="21"/>
  <c r="Y361" i="21"/>
  <c r="P394" i="21"/>
  <c r="AR59" i="2"/>
  <c r="Q357" i="21"/>
  <c r="X310" i="21"/>
  <c r="Y404" i="21"/>
  <c r="L391" i="21"/>
  <c r="M419" i="21"/>
  <c r="Q320" i="21"/>
  <c r="T360" i="21"/>
  <c r="L360" i="21"/>
  <c r="X326" i="21"/>
  <c r="X277" i="21"/>
  <c r="L318" i="21"/>
  <c r="AL29" i="21"/>
  <c r="AI33" i="21"/>
  <c r="AQ10" i="2"/>
  <c r="M377" i="21"/>
  <c r="M345" i="21"/>
  <c r="P364" i="21"/>
  <c r="T334" i="21"/>
  <c r="L427" i="21"/>
  <c r="M291" i="21"/>
  <c r="P311" i="21"/>
  <c r="P402" i="21"/>
  <c r="Q405" i="21"/>
  <c r="L327" i="21"/>
  <c r="T362" i="21"/>
  <c r="AR45" i="2"/>
  <c r="X285" i="21"/>
  <c r="L350" i="21"/>
  <c r="U253" i="21"/>
  <c r="M403" i="21"/>
  <c r="T297" i="21"/>
  <c r="T317" i="21"/>
  <c r="Q288" i="21"/>
  <c r="BV238" i="21"/>
  <c r="M297" i="21"/>
  <c r="AQ18" i="2"/>
  <c r="P290" i="21"/>
  <c r="M31" i="21"/>
  <c r="P356" i="21"/>
  <c r="C54" i="53"/>
  <c r="Q314" i="21"/>
  <c r="X429" i="21"/>
  <c r="AI237" i="21"/>
  <c r="AQ53" i="2"/>
  <c r="P298" i="21"/>
  <c r="M368" i="21"/>
  <c r="P307" i="21"/>
  <c r="C49" i="53"/>
  <c r="AQ20" i="2"/>
  <c r="L349" i="21"/>
  <c r="T321" i="21"/>
  <c r="Q420" i="21"/>
  <c r="U416" i="21"/>
  <c r="P297" i="21"/>
  <c r="L412" i="21"/>
  <c r="Y264" i="21"/>
  <c r="P412" i="21"/>
  <c r="AJ34" i="21"/>
  <c r="L278" i="21"/>
  <c r="AR35" i="2"/>
  <c r="X380" i="21"/>
  <c r="P375" i="21"/>
  <c r="C53" i="53"/>
  <c r="X386" i="21"/>
  <c r="M314" i="21"/>
  <c r="P326" i="21"/>
  <c r="P31" i="21"/>
  <c r="U310" i="21"/>
  <c r="L413" i="21"/>
  <c r="L263" i="21"/>
  <c r="P239" i="21"/>
  <c r="P295" i="21"/>
  <c r="AI240" i="21"/>
  <c r="Y406" i="21"/>
  <c r="P397" i="21"/>
  <c r="AR48" i="2"/>
  <c r="X385" i="21"/>
  <c r="AQ11" i="2"/>
  <c r="T428" i="21"/>
  <c r="P371" i="21"/>
  <c r="C50" i="53"/>
  <c r="L329" i="21"/>
  <c r="X419" i="21"/>
  <c r="M395" i="21"/>
  <c r="X274" i="21"/>
  <c r="U31" i="21"/>
  <c r="Y365" i="21"/>
  <c r="X413" i="21"/>
  <c r="P346" i="21"/>
  <c r="M244" i="21"/>
  <c r="AR13" i="2"/>
  <c r="Y330" i="21"/>
  <c r="H444" i="21"/>
  <c r="Q263" i="21"/>
  <c r="P426" i="21"/>
  <c r="Y411" i="21"/>
  <c r="Y429" i="21"/>
  <c r="U258" i="21"/>
  <c r="Q411" i="21"/>
  <c r="P281" i="21"/>
  <c r="M315" i="21"/>
  <c r="P424" i="21"/>
  <c r="X258" i="21"/>
  <c r="AL28" i="21"/>
  <c r="Q350" i="21"/>
  <c r="Q246" i="21"/>
  <c r="U359" i="21"/>
  <c r="X329" i="21"/>
  <c r="Y308" i="21"/>
  <c r="P372" i="21"/>
  <c r="M252" i="21"/>
  <c r="U245" i="21"/>
  <c r="T246" i="21"/>
  <c r="AQ26" i="2"/>
  <c r="X291" i="21"/>
  <c r="Y329" i="21"/>
  <c r="L367" i="21"/>
  <c r="P341" i="21"/>
  <c r="Y431" i="21"/>
  <c r="M322" i="21"/>
  <c r="L272" i="21"/>
  <c r="Q403" i="21"/>
  <c r="Q434" i="21"/>
  <c r="X434" i="21"/>
  <c r="M283" i="21"/>
  <c r="T258" i="21"/>
  <c r="L308" i="21"/>
  <c r="T430" i="21"/>
  <c r="Q250" i="21"/>
  <c r="U364" i="21"/>
  <c r="T324" i="21"/>
  <c r="U318" i="21"/>
  <c r="Q247" i="21"/>
  <c r="T266" i="21"/>
  <c r="Q280" i="21"/>
  <c r="T392" i="21"/>
  <c r="X345" i="21"/>
  <c r="P378" i="21"/>
  <c r="P335" i="21"/>
  <c r="Q389" i="21"/>
  <c r="AR41" i="2"/>
  <c r="Y249" i="21"/>
  <c r="Q323" i="21"/>
  <c r="BN31" i="21"/>
  <c r="C47" i="53"/>
  <c r="T330" i="21"/>
  <c r="M257" i="21"/>
  <c r="U400" i="21"/>
  <c r="U238" i="21"/>
  <c r="Q243" i="21"/>
  <c r="L325" i="21"/>
  <c r="X373" i="21"/>
  <c r="Y279" i="21"/>
  <c r="M277" i="21"/>
  <c r="M365" i="21"/>
  <c r="AR42" i="2"/>
  <c r="Y426" i="21"/>
  <c r="M307" i="21"/>
  <c r="P349" i="21"/>
  <c r="Q340" i="21"/>
  <c r="T264" i="21"/>
  <c r="AL246" i="21"/>
  <c r="AL36" i="21"/>
  <c r="T305" i="21"/>
  <c r="AK33" i="21"/>
  <c r="T395" i="21"/>
  <c r="M273" i="21"/>
  <c r="X320" i="21"/>
  <c r="Q330" i="21"/>
  <c r="T273" i="21"/>
  <c r="P377" i="21"/>
  <c r="P282" i="21"/>
  <c r="Q255" i="21"/>
  <c r="G51" i="53"/>
  <c r="P301" i="21"/>
  <c r="H446" i="21"/>
  <c r="X257" i="21"/>
  <c r="AR63" i="2"/>
  <c r="M279" i="21"/>
  <c r="T408" i="21"/>
  <c r="BP33" i="21"/>
  <c r="U387" i="21"/>
  <c r="Y260" i="21"/>
  <c r="Q404" i="21"/>
  <c r="P365" i="21"/>
  <c r="L248" i="21"/>
  <c r="U271" i="21"/>
  <c r="AK32" i="21"/>
  <c r="T367" i="21"/>
  <c r="X397" i="21"/>
  <c r="F44" i="53"/>
  <c r="P347" i="21"/>
  <c r="L352" i="21"/>
  <c r="P435" i="21"/>
  <c r="Y360" i="21"/>
  <c r="L371" i="21"/>
  <c r="Y316" i="21"/>
  <c r="U240" i="21"/>
  <c r="M401" i="21"/>
  <c r="Y348" i="21"/>
  <c r="L322" i="21"/>
  <c r="Q372" i="21"/>
  <c r="BL33" i="21"/>
  <c r="Q285" i="21"/>
  <c r="Y334" i="21"/>
  <c r="X288" i="21"/>
  <c r="Y430" i="21"/>
  <c r="D50" i="53"/>
  <c r="M399" i="21"/>
  <c r="J445" i="21"/>
  <c r="Y433" i="21"/>
  <c r="Y285" i="21"/>
  <c r="T237" i="21"/>
  <c r="X283" i="21"/>
  <c r="Y31" i="21"/>
  <c r="U283" i="21"/>
  <c r="X391" i="21"/>
  <c r="M240" i="21"/>
  <c r="AQ27" i="2"/>
  <c r="U358" i="21"/>
  <c r="L270" i="21"/>
  <c r="M406" i="21"/>
  <c r="M285" i="21"/>
  <c r="AQ42" i="2"/>
  <c r="U273" i="21"/>
  <c r="L399" i="21"/>
  <c r="M294" i="21"/>
  <c r="X352" i="21"/>
  <c r="AK36" i="21"/>
  <c r="P253" i="21"/>
  <c r="AQ58" i="2"/>
  <c r="U250" i="21"/>
  <c r="M262" i="21"/>
  <c r="Q375" i="21"/>
  <c r="P238" i="21"/>
  <c r="U249" i="21"/>
  <c r="M295" i="21"/>
  <c r="AR19" i="2"/>
  <c r="Y309" i="21"/>
  <c r="X238" i="21"/>
  <c r="M340" i="21"/>
  <c r="U340" i="21"/>
  <c r="AR61" i="2"/>
  <c r="T354" i="21"/>
  <c r="L314" i="21"/>
  <c r="L295" i="21"/>
  <c r="X31" i="21"/>
  <c r="L405" i="21"/>
  <c r="L331" i="21"/>
  <c r="Q257" i="21"/>
  <c r="L304" i="21"/>
  <c r="T280" i="21"/>
  <c r="Q269" i="21"/>
  <c r="Q394" i="21"/>
  <c r="Y347" i="21"/>
  <c r="Q347" i="21"/>
  <c r="P405" i="21"/>
  <c r="AJ247" i="21"/>
  <c r="Q239" i="21"/>
  <c r="P334" i="21"/>
  <c r="J452" i="21"/>
  <c r="Q286" i="21"/>
  <c r="Y303" i="21"/>
  <c r="U363" i="21"/>
  <c r="AQ21" i="2"/>
  <c r="AJ30" i="21"/>
  <c r="X259" i="21"/>
  <c r="AQ35" i="2"/>
  <c r="L334" i="21"/>
  <c r="L257" i="21"/>
  <c r="U314" i="21"/>
  <c r="C48" i="53"/>
  <c r="AR31" i="2"/>
  <c r="Y402" i="21"/>
  <c r="T263" i="21"/>
  <c r="X407" i="21"/>
  <c r="Y416" i="21"/>
  <c r="Q407" i="21"/>
  <c r="L323" i="21"/>
  <c r="L303" i="21"/>
  <c r="Q366" i="21"/>
  <c r="M380" i="21"/>
  <c r="Y257" i="21"/>
  <c r="T326" i="21"/>
  <c r="U406" i="21"/>
  <c r="U415" i="21"/>
  <c r="P343" i="21"/>
  <c r="U433" i="21"/>
  <c r="X381" i="21"/>
  <c r="Y386" i="21"/>
  <c r="Y398" i="21"/>
  <c r="AR40" i="2"/>
  <c r="Q311" i="21"/>
  <c r="AQ54" i="2"/>
  <c r="U270" i="21"/>
  <c r="AR23" i="2"/>
  <c r="T323" i="21"/>
  <c r="L406" i="21"/>
  <c r="X398" i="21"/>
  <c r="Q346" i="21"/>
  <c r="P285" i="21"/>
  <c r="P430" i="21"/>
  <c r="X351" i="21"/>
  <c r="P278" i="21"/>
  <c r="Q354" i="21"/>
  <c r="M386" i="21"/>
  <c r="U263" i="21"/>
  <c r="T405" i="21"/>
  <c r="L354" i="21"/>
  <c r="T278" i="21"/>
  <c r="L337" i="21"/>
  <c r="X340" i="21"/>
  <c r="AQ40" i="2"/>
  <c r="M333" i="21"/>
  <c r="P315" i="21"/>
  <c r="Q336" i="21"/>
  <c r="U297" i="21"/>
  <c r="P246" i="21"/>
  <c r="Y271" i="21"/>
  <c r="P344" i="21"/>
  <c r="P250" i="21"/>
  <c r="U348" i="21"/>
  <c r="T407" i="21"/>
  <c r="M339" i="21"/>
  <c r="P354" i="21"/>
  <c r="Y297" i="21"/>
  <c r="Q332" i="21"/>
  <c r="U293" i="21"/>
  <c r="BN26" i="21"/>
  <c r="Q432" i="21"/>
  <c r="AL26" i="21"/>
  <c r="Q327" i="21"/>
  <c r="Q431" i="21"/>
  <c r="U278" i="21"/>
  <c r="X300" i="21"/>
  <c r="AK246" i="21"/>
  <c r="Y353" i="21"/>
  <c r="L254" i="21"/>
  <c r="P348" i="21"/>
  <c r="X372" i="21"/>
  <c r="Y367" i="21"/>
  <c r="D49" i="53"/>
  <c r="U351" i="21"/>
  <c r="L335" i="21"/>
  <c r="P288" i="21"/>
  <c r="M270" i="21"/>
  <c r="Y263" i="21"/>
  <c r="U409" i="21"/>
  <c r="T422" i="21"/>
  <c r="Q244" i="21"/>
  <c r="T344" i="21"/>
  <c r="T310" i="21"/>
  <c r="L241" i="21"/>
  <c r="X435" i="21"/>
  <c r="U373" i="21"/>
  <c r="U343" i="21"/>
  <c r="AQ41" i="2"/>
  <c r="X265" i="21"/>
  <c r="Y247" i="21"/>
  <c r="Y341" i="21"/>
  <c r="Q287" i="21"/>
  <c r="X363" i="21"/>
  <c r="U429" i="21"/>
  <c r="X389" i="21"/>
  <c r="T434" i="21"/>
  <c r="AR51" i="2"/>
  <c r="P268" i="21"/>
  <c r="Q378" i="21"/>
  <c r="Q241" i="21"/>
  <c r="BL27" i="21"/>
  <c r="AQ59" i="2"/>
  <c r="U241" i="21"/>
  <c r="F52" i="53"/>
  <c r="U30" i="21"/>
  <c r="Q313" i="21"/>
  <c r="P240" i="21"/>
  <c r="Y399" i="21"/>
  <c r="L357" i="21"/>
  <c r="Y370" i="21"/>
  <c r="M272" i="21"/>
  <c r="Y322" i="21"/>
  <c r="T288" i="21"/>
  <c r="X404" i="21"/>
  <c r="BJ28" i="21"/>
  <c r="BT241" i="21"/>
  <c r="T356" i="21"/>
  <c r="M346" i="21"/>
  <c r="M366" i="21"/>
  <c r="T381" i="21"/>
  <c r="L301" i="21"/>
  <c r="AJ32" i="21"/>
  <c r="T419" i="21"/>
  <c r="Q248" i="21"/>
  <c r="H450" i="21"/>
  <c r="D48" i="53"/>
  <c r="M311" i="21"/>
  <c r="AR34" i="2"/>
  <c r="L372" i="21"/>
  <c r="X263" i="21"/>
  <c r="Q435" i="21"/>
  <c r="P272" i="21"/>
  <c r="Y380" i="21"/>
  <c r="Q325" i="21"/>
  <c r="Y243" i="21"/>
  <c r="T380" i="21"/>
  <c r="L316" i="21"/>
  <c r="X422" i="21"/>
  <c r="Q322" i="21"/>
  <c r="Q379" i="21"/>
  <c r="T298" i="21"/>
  <c r="Q293" i="21"/>
  <c r="X240" i="21"/>
  <c r="L370" i="21"/>
  <c r="Y369" i="21"/>
  <c r="Y421" i="21"/>
  <c r="U335" i="21"/>
  <c r="M336" i="21"/>
  <c r="X376" i="21"/>
  <c r="AR60" i="2"/>
  <c r="P245" i="21"/>
  <c r="BK30" i="21"/>
  <c r="T333" i="21"/>
  <c r="X417" i="21"/>
  <c r="T31" i="21"/>
  <c r="C52" i="53"/>
  <c r="AR64" i="2"/>
  <c r="AL33" i="21"/>
  <c r="T328" i="21"/>
  <c r="X350" i="21"/>
  <c r="P320" i="21"/>
  <c r="AR20" i="2"/>
  <c r="Y304" i="21"/>
  <c r="G44" i="53"/>
  <c r="T292" i="21"/>
  <c r="BM31" i="21"/>
  <c r="AQ9" i="2"/>
  <c r="P421" i="21"/>
  <c r="X400" i="21"/>
  <c r="AR27" i="2"/>
  <c r="Q307" i="21"/>
  <c r="P273" i="21"/>
  <c r="M423" i="21"/>
  <c r="X312" i="21"/>
  <c r="BP31" i="21"/>
  <c r="H451" i="21"/>
  <c r="U304" i="21"/>
  <c r="X299" i="21"/>
  <c r="L246" i="21"/>
  <c r="M361" i="21"/>
  <c r="M331" i="21"/>
  <c r="Q426" i="21"/>
  <c r="T394" i="21"/>
  <c r="Q30" i="21"/>
  <c r="P302" i="21"/>
  <c r="U277" i="21"/>
  <c r="M347" i="21"/>
  <c r="AR17" i="2"/>
  <c r="AK29" i="21"/>
  <c r="P327" i="21"/>
  <c r="L271" i="21"/>
  <c r="Y278" i="21"/>
  <c r="Y319" i="21"/>
  <c r="L309" i="21"/>
  <c r="U301" i="21"/>
  <c r="AQ31" i="2"/>
  <c r="X243" i="21"/>
  <c r="Y354" i="21"/>
  <c r="P361" i="21"/>
  <c r="X249" i="21"/>
  <c r="Q321" i="21"/>
  <c r="L361" i="21"/>
  <c r="U401" i="21"/>
  <c r="T387" i="21"/>
  <c r="L276" i="21"/>
  <c r="AQ50" i="2"/>
  <c r="T336" i="21"/>
  <c r="P309" i="21"/>
  <c r="D51" i="53"/>
  <c r="Q290" i="21"/>
  <c r="T342" i="21"/>
  <c r="U311" i="21"/>
  <c r="P431" i="21"/>
  <c r="AR71" i="2"/>
  <c r="Q370" i="21"/>
  <c r="U394" i="21"/>
  <c r="AQ64" i="2"/>
  <c r="X392" i="21"/>
  <c r="Y262" i="21"/>
  <c r="M306" i="21"/>
  <c r="L400" i="21"/>
  <c r="Q333" i="21"/>
  <c r="AR33" i="2"/>
  <c r="X433" i="21"/>
  <c r="T421" i="21"/>
  <c r="T406" i="21"/>
  <c r="Y389" i="21"/>
  <c r="P390" i="21"/>
  <c r="AQ72" i="2"/>
  <c r="Y318" i="21"/>
  <c r="L454" i="21"/>
  <c r="L365" i="21"/>
  <c r="T340" i="21"/>
  <c r="T268" i="21"/>
  <c r="M323" i="21"/>
  <c r="M265" i="21"/>
  <c r="M412" i="21"/>
  <c r="AR44" i="2"/>
  <c r="AI30" i="21"/>
  <c r="L347" i="21"/>
  <c r="P387" i="21"/>
  <c r="L368" i="21"/>
  <c r="L320" i="21"/>
  <c r="U384" i="21"/>
  <c r="Y250" i="21"/>
  <c r="U321" i="21"/>
  <c r="X246" i="21"/>
  <c r="C44" i="53"/>
  <c r="P339" i="21"/>
  <c r="T309" i="21"/>
  <c r="Q300" i="21"/>
  <c r="M254" i="21"/>
  <c r="P256" i="21"/>
  <c r="M312" i="21"/>
  <c r="H452" i="21"/>
  <c r="M421" i="21"/>
  <c r="Y419" i="21"/>
  <c r="P291" i="21"/>
  <c r="U246" i="21"/>
  <c r="T262" i="21"/>
  <c r="AQ29" i="2"/>
  <c r="Y356" i="21"/>
  <c r="M269" i="21"/>
  <c r="U305" i="21"/>
  <c r="L281" i="21"/>
  <c r="L432" i="21"/>
  <c r="P400" i="21"/>
  <c r="Q277" i="21"/>
  <c r="X321" i="21"/>
  <c r="AJ35" i="21"/>
  <c r="U422" i="21"/>
  <c r="AR46" i="2"/>
  <c r="T274" i="21"/>
  <c r="X325" i="21"/>
  <c r="AQ66" i="2"/>
  <c r="L293" i="21"/>
  <c r="M260" i="21"/>
  <c r="Y395" i="21"/>
  <c r="L424" i="21"/>
  <c r="X410" i="21"/>
  <c r="AQ36" i="2"/>
  <c r="Y288" i="21"/>
  <c r="T414" i="21"/>
  <c r="AJ245" i="21"/>
  <c r="X365" i="21"/>
  <c r="T365" i="21"/>
  <c r="Y413" i="21"/>
  <c r="T301" i="21"/>
  <c r="P241" i="21"/>
  <c r="Y425" i="21"/>
  <c r="X331" i="21"/>
  <c r="M343" i="21"/>
  <c r="AL35" i="21"/>
  <c r="U295" i="21"/>
  <c r="AK28" i="21"/>
  <c r="AQ69" i="2"/>
  <c r="AQ8" i="2"/>
  <c r="X432" i="21"/>
  <c r="U288" i="21"/>
  <c r="AK247" i="21"/>
  <c r="AR26" i="2"/>
  <c r="X337" i="21"/>
  <c r="L277" i="21"/>
  <c r="X245" i="21"/>
  <c r="Q299" i="21"/>
  <c r="P251" i="21"/>
  <c r="Y385" i="21"/>
  <c r="AI37" i="21"/>
  <c r="L452" i="21"/>
  <c r="P379" i="21"/>
  <c r="AR18" i="2"/>
  <c r="X305" i="21"/>
  <c r="P262" i="21"/>
  <c r="P414" i="21"/>
  <c r="L364" i="21"/>
  <c r="F47" i="53"/>
  <c r="AR30" i="2"/>
  <c r="M355" i="21"/>
  <c r="X271" i="21"/>
  <c r="AK34" i="21"/>
  <c r="T379" i="21"/>
  <c r="U426" i="21"/>
  <c r="Q271" i="21"/>
  <c r="Q326" i="21"/>
  <c r="T329" i="21"/>
  <c r="U262" i="21"/>
  <c r="Q430" i="21"/>
  <c r="Q361" i="21"/>
  <c r="Y251" i="21"/>
  <c r="Y381" i="21"/>
  <c r="Y299" i="21"/>
  <c r="M263" i="21"/>
  <c r="Q396" i="21"/>
  <c r="Y424" i="21"/>
  <c r="L251" i="21"/>
  <c r="X339" i="21"/>
  <c r="T304" i="21"/>
  <c r="X361" i="21"/>
  <c r="Y326" i="21"/>
  <c r="X269" i="21"/>
  <c r="Y240" i="21"/>
  <c r="AK27" i="21"/>
  <c r="M434" i="21"/>
  <c r="X334" i="21"/>
  <c r="AQ62" i="2"/>
  <c r="Y265" i="21"/>
  <c r="U385" i="21"/>
  <c r="T386" i="21"/>
  <c r="P359" i="21"/>
  <c r="T349" i="21"/>
  <c r="X346" i="21"/>
  <c r="P338" i="21"/>
  <c r="H454" i="21"/>
  <c r="Q391" i="21"/>
  <c r="T373" i="21"/>
  <c r="X427" i="21"/>
  <c r="U308" i="21"/>
  <c r="Y276" i="21"/>
  <c r="X281" i="21"/>
  <c r="Q351" i="21"/>
  <c r="U243" i="21"/>
  <c r="Y253" i="21"/>
  <c r="P383" i="21"/>
  <c r="P324" i="21"/>
  <c r="T299" i="21"/>
  <c r="BL28" i="21"/>
  <c r="P398" i="21"/>
  <c r="P427" i="21"/>
  <c r="T306" i="21"/>
  <c r="X293" i="21"/>
  <c r="T364" i="21"/>
  <c r="U382" i="21"/>
  <c r="L397" i="21"/>
  <c r="M305" i="21"/>
  <c r="AQ48" i="2"/>
  <c r="U432" i="21"/>
  <c r="L280" i="21"/>
  <c r="T257" i="21"/>
  <c r="M357" i="21"/>
  <c r="L290" i="21"/>
  <c r="U334" i="21"/>
  <c r="U307" i="21"/>
  <c r="M301" i="21"/>
  <c r="U257" i="21"/>
  <c r="D54" i="53"/>
  <c r="M316" i="21"/>
  <c r="U383" i="21"/>
  <c r="T331" i="21"/>
  <c r="Y397" i="21"/>
  <c r="X344" i="21"/>
  <c r="T259" i="21"/>
  <c r="X375" i="21"/>
  <c r="AK243" i="21"/>
  <c r="U320" i="21"/>
  <c r="M392" i="21"/>
  <c r="M417" i="21"/>
  <c r="L250" i="21"/>
  <c r="P417" i="21"/>
  <c r="M337" i="21"/>
  <c r="M309" i="21"/>
  <c r="X349" i="21"/>
  <c r="P317" i="21"/>
  <c r="L319" i="21"/>
  <c r="M242" i="21"/>
  <c r="X287" i="21"/>
  <c r="P312" i="21"/>
  <c r="Q422" i="21"/>
  <c r="T399" i="21"/>
  <c r="F53" i="53"/>
  <c r="L366" i="21"/>
  <c r="I443" i="21"/>
  <c r="X333" i="21"/>
  <c r="U402" i="21"/>
  <c r="L274" i="21"/>
  <c r="T412" i="21"/>
  <c r="L423" i="21"/>
  <c r="Y390" i="21"/>
  <c r="AJ26" i="21"/>
  <c r="L433" i="21"/>
  <c r="P242" i="21"/>
  <c r="T338" i="21"/>
  <c r="Y418" i="21"/>
  <c r="Q409" i="21"/>
  <c r="F45" i="53"/>
  <c r="M370" i="21"/>
  <c r="AI35" i="21"/>
  <c r="L450" i="21"/>
  <c r="T272" i="21"/>
  <c r="L307" i="21"/>
  <c r="T372" i="21"/>
  <c r="Q328" i="21"/>
  <c r="X244" i="21"/>
  <c r="X396" i="21"/>
  <c r="U434" i="21"/>
  <c r="L286" i="21"/>
  <c r="T239" i="21"/>
  <c r="U366" i="21"/>
  <c r="Q294" i="21"/>
  <c r="U347" i="21"/>
  <c r="AR29" i="2"/>
  <c r="T251" i="21"/>
  <c r="Y382" i="21"/>
  <c r="Q423" i="21"/>
  <c r="M407" i="21"/>
  <c r="T348" i="21"/>
  <c r="Q425" i="21"/>
  <c r="BN28" i="21"/>
  <c r="T271" i="21"/>
  <c r="T294" i="21"/>
  <c r="P433" i="21"/>
  <c r="Y293" i="21"/>
  <c r="F48" i="53"/>
  <c r="U269" i="21"/>
  <c r="L355" i="21"/>
  <c r="BL31" i="21"/>
  <c r="Y314" i="21"/>
  <c r="P392" i="21"/>
  <c r="U436" i="21"/>
  <c r="U313" i="21"/>
  <c r="U317" i="21"/>
  <c r="Y396" i="21"/>
  <c r="U399" i="21"/>
  <c r="U412" i="21"/>
  <c r="L390" i="21"/>
  <c r="L409" i="21"/>
  <c r="F46" i="53"/>
  <c r="L353" i="21"/>
  <c r="U417" i="21"/>
  <c r="Y327" i="21"/>
  <c r="P247" i="21"/>
  <c r="Y403" i="21"/>
  <c r="X406" i="21"/>
  <c r="M284" i="21"/>
  <c r="T315" i="21"/>
  <c r="AL243" i="21"/>
  <c r="L265" i="21"/>
  <c r="T413" i="21"/>
  <c r="U357" i="21"/>
  <c r="U397" i="21"/>
  <c r="U405" i="21"/>
  <c r="Q276" i="21"/>
  <c r="H453" i="21"/>
  <c r="P286" i="21"/>
  <c r="P396" i="21"/>
  <c r="Y388" i="21"/>
  <c r="U312" i="21"/>
  <c r="X357" i="21"/>
  <c r="P325" i="21"/>
  <c r="Q237" i="21"/>
  <c r="Q410" i="21"/>
  <c r="M246" i="21"/>
  <c r="G45" i="53"/>
  <c r="U265" i="21"/>
  <c r="AI28" i="21"/>
  <c r="L374" i="21"/>
  <c r="L247" i="21"/>
  <c r="P342" i="21"/>
  <c r="X421" i="21"/>
  <c r="Q259" i="21"/>
  <c r="U268" i="21"/>
  <c r="P350" i="21"/>
  <c r="F43" i="53"/>
  <c r="BO30" i="21"/>
  <c r="F51" i="53"/>
  <c r="L386" i="21"/>
  <c r="T382" i="21"/>
  <c r="BK31" i="21"/>
  <c r="U322" i="21"/>
  <c r="L392" i="21"/>
  <c r="P432" i="21"/>
  <c r="M362" i="21"/>
  <c r="BV239" i="21"/>
  <c r="AR38" i="2"/>
  <c r="M398" i="21"/>
  <c r="Q406" i="21"/>
  <c r="L411" i="21"/>
  <c r="U316" i="21"/>
  <c r="X318" i="21"/>
  <c r="Q367" i="21"/>
  <c r="Y242" i="21"/>
  <c r="AL37" i="21"/>
  <c r="U274" i="21"/>
  <c r="AQ30" i="2"/>
  <c r="X383" i="21"/>
  <c r="T238" i="21"/>
  <c r="T341" i="21"/>
  <c r="T374" i="21"/>
  <c r="P422" i="21"/>
  <c r="U254" i="21"/>
  <c r="L261" i="21"/>
  <c r="G43" i="53"/>
  <c r="Y343" i="21"/>
  <c r="D52" i="53"/>
  <c r="AJ238" i="21"/>
  <c r="P351" i="21"/>
  <c r="X290" i="21"/>
  <c r="T332" i="21"/>
  <c r="X241" i="21"/>
  <c r="P276" i="21"/>
  <c r="U371" i="21"/>
  <c r="P260" i="21"/>
  <c r="Y266" i="21"/>
  <c r="T319" i="21"/>
  <c r="Q273" i="21"/>
  <c r="T295" i="21"/>
  <c r="L421" i="21"/>
  <c r="X364" i="21"/>
  <c r="Y317" i="21"/>
  <c r="M396" i="21"/>
  <c r="M384" i="21"/>
  <c r="M325" i="21"/>
  <c r="T260" i="21"/>
  <c r="U287" i="21"/>
  <c r="D53" i="53"/>
  <c r="T416" i="21"/>
  <c r="AR16" i="2"/>
  <c r="U407" i="21"/>
  <c r="Q324" i="21"/>
  <c r="T311" i="21"/>
  <c r="T343" i="21"/>
  <c r="U430" i="21"/>
  <c r="U365" i="21"/>
  <c r="T418" i="21"/>
  <c r="L289" i="21"/>
  <c r="L299" i="21"/>
  <c r="P353" i="21"/>
  <c r="T352" i="21"/>
  <c r="M319" i="21"/>
  <c r="L317" i="21"/>
  <c r="P357" i="21"/>
  <c r="T296" i="21"/>
  <c r="X294" i="21"/>
  <c r="U296" i="21"/>
  <c r="P410" i="21"/>
  <c r="AR55" i="2"/>
  <c r="X314" i="21"/>
  <c r="L425" i="21"/>
  <c r="P252" i="21"/>
  <c r="F49" i="53"/>
  <c r="P264" i="21"/>
  <c r="X254" i="21"/>
  <c r="BN33" i="21"/>
  <c r="T335" i="21"/>
  <c r="X272" i="21"/>
  <c r="L378" i="21"/>
  <c r="U376" i="21"/>
  <c r="Q363" i="21"/>
  <c r="L310" i="21"/>
  <c r="Y359" i="21"/>
  <c r="M292" i="21"/>
  <c r="X388" i="21"/>
  <c r="X366" i="21"/>
  <c r="M420" i="21"/>
  <c r="Q337" i="21"/>
  <c r="U332" i="21"/>
  <c r="X367" i="21"/>
  <c r="AJ28" i="21"/>
  <c r="X408" i="21"/>
  <c r="M378" i="21"/>
  <c r="AQ56" i="2"/>
  <c r="AR67" i="2"/>
  <c r="Q258" i="21"/>
  <c r="X239" i="21"/>
  <c r="L377" i="21"/>
  <c r="AQ15" i="2"/>
  <c r="L256" i="21"/>
  <c r="AR36" i="2"/>
  <c r="U244" i="21"/>
  <c r="M352" i="21"/>
  <c r="X409" i="21"/>
  <c r="L305" i="21"/>
  <c r="M280" i="21"/>
  <c r="U345" i="21"/>
  <c r="T433" i="21"/>
  <c r="AI31" i="21"/>
  <c r="Q397" i="21"/>
  <c r="T267" i="21"/>
  <c r="Q412" i="21"/>
  <c r="M261" i="21"/>
  <c r="M237" i="21"/>
  <c r="Y252" i="21"/>
  <c r="M375" i="21"/>
  <c r="Y401" i="21"/>
  <c r="X316" i="21"/>
  <c r="L358" i="21"/>
  <c r="P257" i="21"/>
  <c r="P418" i="21"/>
  <c r="M411" i="21"/>
  <c r="Q436" i="21"/>
  <c r="P329" i="21"/>
  <c r="L448" i="21"/>
  <c r="U360" i="21"/>
  <c r="T377" i="21"/>
  <c r="Y340" i="21"/>
  <c r="U261" i="21"/>
  <c r="AK238" i="21"/>
  <c r="X342" i="21"/>
  <c r="U411" i="21"/>
  <c r="T396" i="21"/>
  <c r="AQ22" i="2"/>
  <c r="AQ17" i="2"/>
  <c r="L430" i="21"/>
  <c r="Q364" i="21"/>
  <c r="X384" i="21"/>
  <c r="L431" i="21"/>
  <c r="AK239" i="21"/>
  <c r="M245" i="21"/>
  <c r="T388" i="21"/>
  <c r="T283" i="21"/>
  <c r="X267" i="21"/>
  <c r="P345" i="21"/>
  <c r="L285" i="21"/>
  <c r="P403" i="21"/>
  <c r="BU238" i="21"/>
  <c r="Q344" i="21"/>
  <c r="L420" i="21"/>
  <c r="U336" i="21"/>
  <c r="P401" i="21"/>
  <c r="P380" i="21"/>
  <c r="T353" i="21"/>
  <c r="T327" i="21"/>
  <c r="AK248" i="21"/>
  <c r="X273" i="21"/>
  <c r="P287" i="21"/>
  <c r="L279" i="21"/>
  <c r="AK35" i="21"/>
  <c r="M397" i="21"/>
  <c r="AR53" i="2"/>
  <c r="U299" i="21"/>
  <c r="T350" i="21"/>
  <c r="P332" i="21"/>
  <c r="AJ29" i="21"/>
  <c r="Y363" i="21"/>
  <c r="X377" i="21"/>
  <c r="P363" i="21"/>
  <c r="L239" i="21"/>
  <c r="Q270" i="21"/>
  <c r="X425" i="21"/>
  <c r="X248" i="21"/>
  <c r="U324" i="21"/>
  <c r="Y387" i="21"/>
  <c r="BJ33" i="21"/>
  <c r="Y434" i="21"/>
  <c r="M303" i="21"/>
  <c r="M409" i="21"/>
  <c r="T313" i="21"/>
  <c r="U355" i="21"/>
  <c r="L311" i="21"/>
  <c r="Q398" i="21"/>
  <c r="L348" i="21"/>
  <c r="M238" i="21"/>
  <c r="T282" i="21"/>
  <c r="T318" i="21"/>
  <c r="P271" i="21"/>
  <c r="Y300" i="21"/>
  <c r="X262" i="21"/>
  <c r="M249" i="21"/>
  <c r="AR68" i="2"/>
  <c r="L237" i="21"/>
  <c r="AR24" i="2"/>
  <c r="Y289" i="21"/>
  <c r="L351" i="21"/>
  <c r="X298" i="21"/>
  <c r="Y282" i="21"/>
  <c r="T240" i="21"/>
  <c r="Q381" i="21"/>
  <c r="L381" i="21"/>
  <c r="AQ38" i="2"/>
  <c r="L287" i="21"/>
  <c r="Q355" i="21"/>
  <c r="Y350" i="21"/>
  <c r="AR62" i="2"/>
  <c r="L436" i="21"/>
  <c r="L418" i="21"/>
  <c r="AQ32" i="2"/>
  <c r="X261" i="21"/>
  <c r="Y432" i="21"/>
  <c r="M428" i="21"/>
  <c r="P305" i="21"/>
  <c r="Q310" i="21"/>
  <c r="Y379" i="21"/>
  <c r="BN27" i="21"/>
  <c r="AQ61" i="2"/>
  <c r="Y410" i="21"/>
  <c r="T241" i="21"/>
  <c r="M372" i="21"/>
  <c r="L264" i="21"/>
  <c r="X307" i="21"/>
  <c r="U260" i="21"/>
  <c r="Y246" i="21"/>
  <c r="X430" i="21"/>
  <c r="AR14" i="2"/>
  <c r="X278" i="21"/>
  <c r="M308" i="21"/>
  <c r="T411" i="21"/>
  <c r="H445" i="21"/>
  <c r="L388" i="21"/>
  <c r="X341" i="21"/>
  <c r="Y409" i="21"/>
  <c r="Y355" i="21"/>
  <c r="P362" i="21"/>
  <c r="U379" i="21"/>
  <c r="AL27" i="21"/>
  <c r="U404" i="21"/>
  <c r="P258" i="21"/>
  <c r="L426" i="21"/>
  <c r="P407" i="21"/>
  <c r="Q317" i="21"/>
  <c r="Q384" i="21"/>
  <c r="M321" i="21"/>
  <c r="Y392" i="21"/>
  <c r="AK37" i="21"/>
  <c r="U279" i="21"/>
  <c r="BQ31" i="21"/>
  <c r="L328" i="21"/>
  <c r="T376" i="21"/>
  <c r="X414" i="21"/>
  <c r="U319" i="21"/>
  <c r="Q380" i="21"/>
  <c r="Y238" i="21"/>
  <c r="X347" i="21"/>
  <c r="D47" i="53"/>
  <c r="Q408" i="21"/>
  <c r="X296" i="21"/>
  <c r="L252" i="21"/>
  <c r="X379" i="21"/>
  <c r="X289" i="21"/>
  <c r="Q365" i="21"/>
  <c r="X335" i="21"/>
  <c r="M326" i="21"/>
  <c r="M410" i="21"/>
  <c r="X313" i="21"/>
  <c r="J454" i="21"/>
  <c r="X255" i="21"/>
  <c r="Y292" i="21"/>
  <c r="T322" i="21"/>
  <c r="P259" i="21"/>
  <c r="AR39" i="2"/>
  <c r="J448" i="21"/>
  <c r="Y312" i="21"/>
  <c r="X423" i="21"/>
  <c r="X369" i="21"/>
  <c r="L306" i="21"/>
  <c r="Q284" i="21"/>
  <c r="AJ240" i="21"/>
  <c r="L403" i="21"/>
  <c r="BT242" i="21"/>
  <c r="T339" i="21"/>
  <c r="Q312" i="21"/>
  <c r="T366" i="21"/>
  <c r="Y420" i="21"/>
  <c r="AQ19" i="2"/>
  <c r="X343" i="21"/>
  <c r="M256" i="21"/>
  <c r="I445" i="21"/>
  <c r="M247" i="21"/>
  <c r="Y345" i="21"/>
  <c r="U342" i="21"/>
  <c r="P428" i="21"/>
  <c r="BP28" i="21"/>
  <c r="T284" i="21"/>
  <c r="Q387" i="21"/>
  <c r="T402" i="21"/>
  <c r="Y298" i="21"/>
  <c r="U275" i="21"/>
  <c r="AR70" i="2"/>
  <c r="AR25" i="2"/>
  <c r="M313" i="21"/>
  <c r="P366" i="21"/>
  <c r="T337" i="21"/>
  <c r="Q254" i="21"/>
  <c r="P382" i="21"/>
  <c r="T429" i="21"/>
  <c r="T293" i="21"/>
  <c r="U389" i="21"/>
  <c r="L291" i="21"/>
  <c r="X280" i="21"/>
  <c r="Y336" i="21"/>
  <c r="M416" i="21"/>
  <c r="X399" i="21"/>
  <c r="Y306" i="21"/>
  <c r="L312" i="21"/>
  <c r="U398" i="21"/>
  <c r="Q395" i="21"/>
  <c r="Y255" i="21"/>
  <c r="Q360" i="21"/>
  <c r="Y280" i="21"/>
  <c r="Q371" i="21"/>
  <c r="Q261" i="21"/>
  <c r="AR65" i="2"/>
  <c r="U242" i="21"/>
  <c r="AQ13" i="2"/>
  <c r="AI243" i="21"/>
  <c r="I538" i="21"/>
  <c r="X317" i="21"/>
  <c r="P321" i="21"/>
  <c r="P434" i="21"/>
  <c r="Y323" i="21"/>
  <c r="Q339" i="21"/>
  <c r="X266" i="21"/>
  <c r="M383" i="21"/>
  <c r="P244" i="21"/>
  <c r="AQ23" i="2"/>
  <c r="L283" i="21"/>
  <c r="M349" i="21"/>
  <c r="M293" i="21"/>
  <c r="U315" i="21"/>
  <c r="Q265" i="21"/>
  <c r="L253" i="21"/>
  <c r="AR54" i="2"/>
  <c r="T424" i="21"/>
  <c r="AL32" i="21"/>
  <c r="T389" i="21"/>
  <c r="M382" i="21"/>
  <c r="X336" i="21"/>
  <c r="Q240" i="21"/>
  <c r="X309" i="21"/>
  <c r="P296" i="21"/>
  <c r="Y324" i="21"/>
  <c r="Q418" i="21"/>
  <c r="P358" i="21"/>
  <c r="AR49" i="2"/>
  <c r="L266" i="21"/>
  <c r="U292" i="21"/>
  <c r="P254" i="21"/>
  <c r="BP26" i="21"/>
  <c r="M344" i="21"/>
  <c r="P318" i="21"/>
  <c r="Q281" i="21"/>
  <c r="L435" i="21"/>
  <c r="Q266" i="21"/>
  <c r="T420" i="21"/>
  <c r="Q306" i="21"/>
  <c r="X428" i="21"/>
  <c r="AR72" i="2"/>
  <c r="X338" i="21"/>
  <c r="Y400" i="21"/>
  <c r="P423" i="21"/>
  <c r="L238" i="21"/>
  <c r="Q353" i="21"/>
  <c r="L341" i="21"/>
  <c r="Q413" i="21"/>
  <c r="L414" i="21"/>
  <c r="Y414" i="21"/>
  <c r="U330" i="21"/>
  <c r="X292" i="21"/>
  <c r="AQ16" i="2"/>
  <c r="Y342" i="21"/>
  <c r="U372" i="21"/>
  <c r="L262" i="21"/>
  <c r="P283" i="21"/>
  <c r="BT240" i="21"/>
  <c r="M359" i="21"/>
  <c r="M353" i="21"/>
  <c r="T316" i="21"/>
  <c r="T269" i="21"/>
  <c r="M414" i="21"/>
  <c r="M271" i="21"/>
  <c r="Q315" i="21"/>
  <c r="Y375" i="21"/>
  <c r="L300" i="21"/>
  <c r="L326" i="21"/>
  <c r="AR37" i="2"/>
  <c r="J444" i="21"/>
  <c r="AI27" i="21"/>
  <c r="AQ49" i="2"/>
  <c r="L315" i="21"/>
  <c r="Y435" i="21"/>
  <c r="J447" i="21"/>
  <c r="AI36" i="21"/>
  <c r="X360" i="21"/>
  <c r="L359" i="21"/>
  <c r="H443" i="21"/>
  <c r="X378" i="21"/>
  <c r="U361" i="21"/>
  <c r="Y321" i="21"/>
  <c r="L404" i="21"/>
  <c r="Y366" i="21"/>
  <c r="Q245" i="21"/>
  <c r="M350" i="21"/>
  <c r="Y328" i="21"/>
  <c r="P313" i="21"/>
  <c r="T261" i="21"/>
  <c r="Y371" i="21"/>
  <c r="U424" i="21"/>
  <c r="M374" i="21"/>
  <c r="U237" i="21"/>
  <c r="P413" i="21"/>
  <c r="L249" i="21"/>
  <c r="L338" i="21"/>
  <c r="Q335" i="21"/>
  <c r="AL34" i="21"/>
  <c r="U413" i="21"/>
  <c r="U259" i="21"/>
  <c r="BP27" i="21"/>
  <c r="Q252" i="21"/>
  <c r="U327" i="21"/>
  <c r="Q302" i="21"/>
  <c r="T397" i="21"/>
  <c r="P330" i="21"/>
  <c r="I37" i="22" l="1"/>
  <c r="N38" i="22"/>
  <c r="O37" i="22"/>
  <c r="AD38" i="22"/>
  <c r="AJ38" i="22" s="1"/>
  <c r="R38" i="22"/>
  <c r="T38" i="22"/>
  <c r="T37" i="22"/>
  <c r="Z38" i="22"/>
  <c r="I38" i="22"/>
  <c r="Z37" i="22"/>
  <c r="U37" i="22"/>
  <c r="R37" i="22"/>
  <c r="X38" i="22"/>
  <c r="AA37" i="22"/>
  <c r="H38" i="22"/>
  <c r="AA38" i="22"/>
  <c r="H37" i="22"/>
  <c r="J37" i="22" s="1"/>
  <c r="N37" i="22"/>
  <c r="U38" i="22"/>
  <c r="O38" i="22"/>
  <c r="AA312" i="21"/>
  <c r="Z312" i="21"/>
  <c r="O268" i="21"/>
  <c r="N268" i="21"/>
  <c r="H268" i="21"/>
  <c r="R286" i="21"/>
  <c r="S286" i="21"/>
  <c r="R260" i="21"/>
  <c r="S260" i="21"/>
  <c r="I31" i="22"/>
  <c r="I58" i="22"/>
  <c r="M235" i="21"/>
  <c r="F4" i="62" s="1"/>
  <c r="I238" i="21"/>
  <c r="H253" i="21"/>
  <c r="N253" i="21"/>
  <c r="O253" i="21"/>
  <c r="AA391" i="21"/>
  <c r="Z391" i="21"/>
  <c r="O315" i="21"/>
  <c r="H315" i="21"/>
  <c r="N315" i="21"/>
  <c r="AP44" i="2"/>
  <c r="I324" i="21"/>
  <c r="S416" i="21"/>
  <c r="R416" i="21"/>
  <c r="P26" i="21"/>
  <c r="AV74" i="2" s="1"/>
  <c r="S372" i="21"/>
  <c r="R372" i="21"/>
  <c r="R250" i="21"/>
  <c r="S250" i="21"/>
  <c r="S332" i="21"/>
  <c r="R332" i="21"/>
  <c r="W334" i="21"/>
  <c r="V334" i="21"/>
  <c r="AX30" i="21"/>
  <c r="R30" i="21" s="1"/>
  <c r="S30" i="21" s="1"/>
  <c r="G74" i="62"/>
  <c r="AV76" i="2"/>
  <c r="AY30" i="21"/>
  <c r="AP48" i="2"/>
  <c r="A268" i="37" s="1"/>
  <c r="W429" i="21"/>
  <c r="V429" i="21"/>
  <c r="Z276" i="21"/>
  <c r="AA276" i="21"/>
  <c r="V355" i="21"/>
  <c r="W355" i="21"/>
  <c r="AP66" i="2"/>
  <c r="A286" i="38" s="1"/>
  <c r="W270" i="21"/>
  <c r="V270" i="21"/>
  <c r="Z356" i="21"/>
  <c r="AA356" i="21"/>
  <c r="H361" i="21"/>
  <c r="O361" i="21"/>
  <c r="N361" i="21"/>
  <c r="I286" i="21"/>
  <c r="U30" i="22"/>
  <c r="E43" i="53"/>
  <c r="C55" i="53"/>
  <c r="H317" i="21"/>
  <c r="N317" i="21"/>
  <c r="O317" i="21"/>
  <c r="H377" i="21"/>
  <c r="N377" i="21"/>
  <c r="O377" i="21"/>
  <c r="W402" i="21"/>
  <c r="V402" i="21"/>
  <c r="Z343" i="21"/>
  <c r="AA343" i="21"/>
  <c r="I354" i="21"/>
  <c r="I415" i="21"/>
  <c r="X27" i="21"/>
  <c r="BB27" i="21" s="1"/>
  <c r="O434" i="21"/>
  <c r="N434" i="21"/>
  <c r="H434" i="21"/>
  <c r="I372" i="21"/>
  <c r="I325" i="21"/>
  <c r="L28" i="21"/>
  <c r="AV28" i="21" s="1"/>
  <c r="N28" i="21" s="1"/>
  <c r="O28" i="21" s="1"/>
  <c r="W311" i="21"/>
  <c r="V311" i="21"/>
  <c r="I423" i="21"/>
  <c r="I396" i="21"/>
  <c r="H369" i="21"/>
  <c r="N369" i="21"/>
  <c r="O369" i="21"/>
  <c r="S316" i="21"/>
  <c r="R316" i="21"/>
  <c r="I412" i="21"/>
  <c r="N333" i="21"/>
  <c r="H333" i="21"/>
  <c r="O333" i="21"/>
  <c r="V422" i="21"/>
  <c r="W422" i="21"/>
  <c r="W425" i="21"/>
  <c r="V425" i="21"/>
  <c r="S414" i="21"/>
  <c r="R414" i="21"/>
  <c r="V247" i="21"/>
  <c r="Z245" i="21"/>
  <c r="AA245" i="21"/>
  <c r="H404" i="21"/>
  <c r="N404" i="21"/>
  <c r="O404" i="21"/>
  <c r="R344" i="21"/>
  <c r="S344" i="21"/>
  <c r="Z281" i="21"/>
  <c r="AA281" i="21"/>
  <c r="AA302" i="21"/>
  <c r="Z302" i="21"/>
  <c r="O321" i="21"/>
  <c r="N321" i="21"/>
  <c r="H321" i="21"/>
  <c r="R364" i="21"/>
  <c r="S364" i="21"/>
  <c r="S397" i="21"/>
  <c r="R397" i="21"/>
  <c r="N429" i="21"/>
  <c r="H429" i="21"/>
  <c r="O429" i="21"/>
  <c r="S348" i="21"/>
  <c r="R348" i="21"/>
  <c r="S381" i="21"/>
  <c r="R381" i="21"/>
  <c r="T26" i="21"/>
  <c r="AA275" i="21"/>
  <c r="Z275" i="21"/>
  <c r="R335" i="21"/>
  <c r="S335" i="21"/>
  <c r="V239" i="21"/>
  <c r="T29" i="22"/>
  <c r="Z29" i="22"/>
  <c r="Z239" i="21"/>
  <c r="W327" i="21"/>
  <c r="V327" i="21"/>
  <c r="I395" i="21"/>
  <c r="I388" i="21"/>
  <c r="R251" i="21"/>
  <c r="S251" i="21"/>
  <c r="U29" i="22"/>
  <c r="O399" i="21"/>
  <c r="N399" i="21"/>
  <c r="H399" i="21"/>
  <c r="I387" i="21"/>
  <c r="V241" i="21"/>
  <c r="W241" i="21"/>
  <c r="AP58" i="2"/>
  <c r="A278" i="32" s="1"/>
  <c r="H306" i="21"/>
  <c r="N306" i="21"/>
  <c r="O306" i="21"/>
  <c r="H407" i="21"/>
  <c r="O407" i="21"/>
  <c r="N407" i="21"/>
  <c r="AA404" i="21"/>
  <c r="Z404" i="21"/>
  <c r="AA382" i="21"/>
  <c r="Z382" i="21"/>
  <c r="R273" i="21"/>
  <c r="S273" i="21"/>
  <c r="Z262" i="21"/>
  <c r="AA262" i="21"/>
  <c r="S276" i="21"/>
  <c r="R276" i="21"/>
  <c r="H348" i="21"/>
  <c r="N348" i="21"/>
  <c r="O348" i="21"/>
  <c r="Z288" i="21"/>
  <c r="AA288" i="21"/>
  <c r="I265" i="21"/>
  <c r="I278" i="21"/>
  <c r="AA322" i="21"/>
  <c r="Z322" i="21"/>
  <c r="W314" i="21"/>
  <c r="V314" i="21"/>
  <c r="I356" i="21"/>
  <c r="I390" i="21"/>
  <c r="C19" i="53"/>
  <c r="W243" i="21"/>
  <c r="V243" i="21"/>
  <c r="E19" i="53" s="1"/>
  <c r="F19" i="53" s="1"/>
  <c r="B35" i="53" s="1"/>
  <c r="B19" i="53" s="1"/>
  <c r="N423" i="21"/>
  <c r="O423" i="21"/>
  <c r="H423" i="21"/>
  <c r="V350" i="21"/>
  <c r="W350" i="21"/>
  <c r="I345" i="21"/>
  <c r="R382" i="21"/>
  <c r="S382" i="21"/>
  <c r="R279" i="21"/>
  <c r="S279" i="21"/>
  <c r="I431" i="21"/>
  <c r="R308" i="21"/>
  <c r="S308" i="21"/>
  <c r="W370" i="21"/>
  <c r="V370" i="21"/>
  <c r="R378" i="21"/>
  <c r="S378" i="21"/>
  <c r="H371" i="21"/>
  <c r="N371" i="21"/>
  <c r="O371" i="21"/>
  <c r="N342" i="21"/>
  <c r="O342" i="21"/>
  <c r="H342" i="21"/>
  <c r="V400" i="21"/>
  <c r="W400" i="21"/>
  <c r="I319" i="21"/>
  <c r="V353" i="21"/>
  <c r="W353" i="21"/>
  <c r="AA284" i="21"/>
  <c r="Z284" i="21"/>
  <c r="N271" i="21"/>
  <c r="O271" i="21"/>
  <c r="H271" i="21"/>
  <c r="I264" i="21"/>
  <c r="I331" i="21"/>
  <c r="W272" i="21"/>
  <c r="V272" i="21"/>
  <c r="AA369" i="21"/>
  <c r="Z369" i="21"/>
  <c r="V288" i="21"/>
  <c r="W288" i="21"/>
  <c r="I318" i="21"/>
  <c r="Z241" i="21"/>
  <c r="AA241" i="21"/>
  <c r="I293" i="21"/>
  <c r="I418" i="21"/>
  <c r="I323" i="21"/>
  <c r="I255" i="21"/>
  <c r="H49" i="53"/>
  <c r="B49" i="53" s="1"/>
  <c r="H422" i="21"/>
  <c r="N422" i="21"/>
  <c r="O422" i="21"/>
  <c r="Z320" i="21"/>
  <c r="AA320" i="21"/>
  <c r="R334" i="21"/>
  <c r="S334" i="21"/>
  <c r="N27" i="22"/>
  <c r="R246" i="21"/>
  <c r="S246" i="21" s="1"/>
  <c r="N61" i="22"/>
  <c r="H256" i="21"/>
  <c r="O256" i="21"/>
  <c r="N256" i="21"/>
  <c r="AA378" i="21"/>
  <c r="Z378" i="21"/>
  <c r="V412" i="21"/>
  <c r="W412" i="21"/>
  <c r="W345" i="21"/>
  <c r="V345" i="21"/>
  <c r="I377" i="21"/>
  <c r="R267" i="21"/>
  <c r="S267" i="21"/>
  <c r="Z348" i="21"/>
  <c r="AA348" i="21"/>
  <c r="AA268" i="21"/>
  <c r="Z268" i="21"/>
  <c r="R262" i="21"/>
  <c r="S262" i="21"/>
  <c r="Z345" i="21"/>
  <c r="AA345" i="21"/>
  <c r="N277" i="21"/>
  <c r="O277" i="21"/>
  <c r="H277" i="21"/>
  <c r="Z307" i="21"/>
  <c r="AA307" i="21"/>
  <c r="I266" i="21"/>
  <c r="W336" i="21"/>
  <c r="V336" i="21"/>
  <c r="V356" i="21"/>
  <c r="W356" i="21"/>
  <c r="AP67" i="2"/>
  <c r="A287" i="37" s="1"/>
  <c r="V348" i="21"/>
  <c r="W348" i="21"/>
  <c r="R380" i="21"/>
  <c r="S380" i="21"/>
  <c r="AA394" i="21"/>
  <c r="Z394" i="21"/>
  <c r="N387" i="21"/>
  <c r="H387" i="21"/>
  <c r="O387" i="21"/>
  <c r="S396" i="21"/>
  <c r="R396" i="21"/>
  <c r="I330" i="21"/>
  <c r="E45" i="53"/>
  <c r="AP54" i="2"/>
  <c r="A274" i="36" s="1"/>
  <c r="AA423" i="21"/>
  <c r="Z423" i="21"/>
  <c r="Z315" i="21"/>
  <c r="AA315" i="21"/>
  <c r="AA258" i="21"/>
  <c r="Z258" i="21"/>
  <c r="AP27" i="2"/>
  <c r="A247" i="43" s="1"/>
  <c r="N254" i="21"/>
  <c r="H254" i="21"/>
  <c r="O254" i="21"/>
  <c r="W332" i="21"/>
  <c r="V332" i="21"/>
  <c r="I349" i="21"/>
  <c r="AP37" i="2"/>
  <c r="A257" i="43" s="1"/>
  <c r="Z237" i="21"/>
  <c r="AA237" i="21"/>
  <c r="V268" i="21"/>
  <c r="W268" i="21"/>
  <c r="R410" i="21"/>
  <c r="S410" i="21"/>
  <c r="I343" i="21"/>
  <c r="S255" i="21"/>
  <c r="R255" i="21"/>
  <c r="Z30" i="22"/>
  <c r="Z240" i="21"/>
  <c r="O29" i="22"/>
  <c r="H286" i="21"/>
  <c r="K286" i="21" s="1"/>
  <c r="O286" i="21"/>
  <c r="N286" i="21"/>
  <c r="D19" i="53"/>
  <c r="AA427" i="21"/>
  <c r="Z427" i="21"/>
  <c r="I370" i="21"/>
  <c r="O274" i="21"/>
  <c r="H274" i="21"/>
  <c r="N274" i="21"/>
  <c r="S432" i="21"/>
  <c r="R432" i="21"/>
  <c r="I30" i="22"/>
  <c r="I240" i="21"/>
  <c r="R295" i="21"/>
  <c r="S295" i="21"/>
  <c r="O427" i="21"/>
  <c r="N427" i="21"/>
  <c r="H427" i="21"/>
  <c r="I332" i="21"/>
  <c r="Z405" i="21"/>
  <c r="AA405" i="21"/>
  <c r="W276" i="21"/>
  <c r="V276" i="21"/>
  <c r="H48" i="53"/>
  <c r="B48" i="53" s="1"/>
  <c r="AA338" i="21"/>
  <c r="Z338" i="21"/>
  <c r="V392" i="21"/>
  <c r="W392" i="21"/>
  <c r="AA419" i="21"/>
  <c r="Z419" i="21"/>
  <c r="S435" i="21"/>
  <c r="R435" i="21"/>
  <c r="AA306" i="21"/>
  <c r="Z306" i="21"/>
  <c r="AP41" i="2"/>
  <c r="A261" i="32" s="1"/>
  <c r="S401" i="21"/>
  <c r="R401" i="21"/>
  <c r="O281" i="21"/>
  <c r="H281" i="21"/>
  <c r="N281" i="21"/>
  <c r="I310" i="21"/>
  <c r="T27" i="21"/>
  <c r="I272" i="21"/>
  <c r="I317" i="21"/>
  <c r="J317" i="21" s="1"/>
  <c r="Z400" i="21"/>
  <c r="AA400" i="21"/>
  <c r="R419" i="21"/>
  <c r="S419" i="21"/>
  <c r="R249" i="21"/>
  <c r="S249" i="21"/>
  <c r="AA290" i="21"/>
  <c r="Z290" i="21"/>
  <c r="O283" i="21"/>
  <c r="H283" i="21"/>
  <c r="N283" i="21"/>
  <c r="AP10" i="2"/>
  <c r="A462" i="21" s="1"/>
  <c r="N326" i="21"/>
  <c r="O326" i="21"/>
  <c r="H326" i="21"/>
  <c r="I299" i="21"/>
  <c r="V340" i="21"/>
  <c r="W340" i="21"/>
  <c r="S330" i="21"/>
  <c r="R330" i="21"/>
  <c r="AA331" i="21"/>
  <c r="Z331" i="21"/>
  <c r="R298" i="21"/>
  <c r="S298" i="21"/>
  <c r="I31" i="21"/>
  <c r="H264" i="21"/>
  <c r="O264" i="21"/>
  <c r="N264" i="21"/>
  <c r="W373" i="21"/>
  <c r="V373" i="21"/>
  <c r="H269" i="21"/>
  <c r="O269" i="21"/>
  <c r="N269" i="21"/>
  <c r="L33" i="21"/>
  <c r="R239" i="21"/>
  <c r="S239" i="21" s="1"/>
  <c r="N29" i="22"/>
  <c r="S360" i="21"/>
  <c r="R360" i="21"/>
  <c r="H419" i="21"/>
  <c r="N419" i="21"/>
  <c r="O419" i="21"/>
  <c r="I273" i="21"/>
  <c r="N292" i="21"/>
  <c r="H292" i="21"/>
  <c r="O292" i="21"/>
  <c r="AV31" i="21"/>
  <c r="N31" i="21" s="1"/>
  <c r="AW31" i="21"/>
  <c r="O398" i="21"/>
  <c r="N398" i="21"/>
  <c r="H398" i="21"/>
  <c r="H352" i="21"/>
  <c r="O352" i="21"/>
  <c r="N352" i="21"/>
  <c r="I371" i="21"/>
  <c r="K371" i="21" s="1"/>
  <c r="W312" i="21"/>
  <c r="V312" i="21"/>
  <c r="I378" i="21"/>
  <c r="Z418" i="21"/>
  <c r="AA418" i="21"/>
  <c r="I290" i="21"/>
  <c r="N245" i="21"/>
  <c r="O245" i="21" s="1"/>
  <c r="H245" i="21"/>
  <c r="Z248" i="21"/>
  <c r="V285" i="21"/>
  <c r="W285" i="21"/>
  <c r="Z362" i="21"/>
  <c r="AA362" i="21"/>
  <c r="O392" i="21"/>
  <c r="H392" i="21"/>
  <c r="N392" i="21"/>
  <c r="S421" i="21"/>
  <c r="R421" i="21"/>
  <c r="AP72" i="2"/>
  <c r="D24" i="47" s="1"/>
  <c r="W413" i="21"/>
  <c r="V413" i="21"/>
  <c r="S351" i="21"/>
  <c r="R351" i="21"/>
  <c r="O300" i="21"/>
  <c r="N300" i="21"/>
  <c r="H300" i="21"/>
  <c r="I268" i="21"/>
  <c r="H365" i="21"/>
  <c r="O365" i="21"/>
  <c r="N365" i="21"/>
  <c r="I282" i="21"/>
  <c r="AA381" i="21"/>
  <c r="Z381" i="21"/>
  <c r="R314" i="21"/>
  <c r="S314" i="21"/>
  <c r="AA249" i="21"/>
  <c r="Z249" i="21"/>
  <c r="I316" i="21"/>
  <c r="S405" i="21"/>
  <c r="R405" i="21"/>
  <c r="R315" i="21"/>
  <c r="S315" i="21"/>
  <c r="W347" i="21"/>
  <c r="V347" i="21"/>
  <c r="Z333" i="21"/>
  <c r="AA333" i="21"/>
  <c r="N263" i="21"/>
  <c r="O263" i="21"/>
  <c r="H263" i="21"/>
  <c r="I304" i="21"/>
  <c r="W352" i="21"/>
  <c r="V352" i="21"/>
  <c r="H393" i="21"/>
  <c r="N393" i="21"/>
  <c r="O393" i="21"/>
  <c r="W395" i="21"/>
  <c r="V395" i="21"/>
  <c r="W284" i="21"/>
  <c r="V284" i="21"/>
  <c r="I243" i="21"/>
  <c r="D17" i="53"/>
  <c r="I281" i="21"/>
  <c r="W266" i="21"/>
  <c r="V266" i="21"/>
  <c r="R347" i="21"/>
  <c r="S347" i="21"/>
  <c r="S329" i="21"/>
  <c r="R329" i="21"/>
  <c r="AA408" i="21"/>
  <c r="Z408" i="21"/>
  <c r="N420" i="21"/>
  <c r="O420" i="21"/>
  <c r="H420" i="21"/>
  <c r="AA29" i="22"/>
  <c r="S327" i="21"/>
  <c r="R327" i="21"/>
  <c r="N267" i="21"/>
  <c r="O267" i="21"/>
  <c r="H267" i="21"/>
  <c r="AP8" i="2"/>
  <c r="I361" i="21"/>
  <c r="I369" i="21"/>
  <c r="V298" i="21"/>
  <c r="W298" i="21"/>
  <c r="Z435" i="21"/>
  <c r="AA435" i="21"/>
  <c r="AP39" i="2"/>
  <c r="A259" i="43" s="1"/>
  <c r="O357" i="21"/>
  <c r="H357" i="21"/>
  <c r="N357" i="21"/>
  <c r="AA428" i="21"/>
  <c r="Z428" i="21"/>
  <c r="O265" i="21"/>
  <c r="N265" i="21"/>
  <c r="H265" i="21"/>
  <c r="I269" i="21"/>
  <c r="R244" i="21"/>
  <c r="S244" i="21" s="1"/>
  <c r="N21" i="22"/>
  <c r="N60" i="22"/>
  <c r="Z364" i="21"/>
  <c r="AA364" i="21"/>
  <c r="W265" i="21"/>
  <c r="V265" i="21"/>
  <c r="R241" i="21"/>
  <c r="S241" i="21" s="1"/>
  <c r="R370" i="21"/>
  <c r="S370" i="21"/>
  <c r="AA253" i="21"/>
  <c r="Z253" i="21"/>
  <c r="I248" i="21"/>
  <c r="V261" i="21"/>
  <c r="W261" i="21"/>
  <c r="I333" i="21"/>
  <c r="H318" i="21"/>
  <c r="N318" i="21"/>
  <c r="O318" i="21"/>
  <c r="H410" i="21"/>
  <c r="N410" i="21"/>
  <c r="O410" i="21"/>
  <c r="O413" i="21"/>
  <c r="N413" i="21"/>
  <c r="H413" i="21"/>
  <c r="H50" i="53"/>
  <c r="B50" i="53" s="1"/>
  <c r="I296" i="21"/>
  <c r="E51" i="53"/>
  <c r="Z305" i="21"/>
  <c r="AA305" i="21"/>
  <c r="Z301" i="21"/>
  <c r="AA301" i="21"/>
  <c r="Z337" i="21"/>
  <c r="AA337" i="21"/>
  <c r="Z403" i="21"/>
  <c r="AA403" i="21"/>
  <c r="I429" i="21"/>
  <c r="I407" i="21"/>
  <c r="D55" i="53"/>
  <c r="S277" i="21"/>
  <c r="R277" i="21"/>
  <c r="Q235" i="21"/>
  <c r="I539" i="21" s="1"/>
  <c r="I556" i="21" s="1"/>
  <c r="O58" i="22"/>
  <c r="O31" i="22"/>
  <c r="R429" i="21"/>
  <c r="S429" i="21"/>
  <c r="S305" i="21"/>
  <c r="R305" i="21"/>
  <c r="R259" i="21"/>
  <c r="S259" i="21"/>
  <c r="R424" i="21"/>
  <c r="S424" i="21"/>
  <c r="I383" i="21"/>
  <c r="W301" i="21"/>
  <c r="V301" i="21"/>
  <c r="R343" i="21"/>
  <c r="S343" i="21"/>
  <c r="W245" i="21"/>
  <c r="V245" i="21"/>
  <c r="O340" i="21"/>
  <c r="H340" i="21"/>
  <c r="N340" i="21"/>
  <c r="AA429" i="21"/>
  <c r="Z429" i="21"/>
  <c r="R338" i="21"/>
  <c r="S338" i="21"/>
  <c r="N366" i="21"/>
  <c r="H366" i="21"/>
  <c r="O366" i="21"/>
  <c r="Z277" i="21"/>
  <c r="AA277" i="21"/>
  <c r="I394" i="21"/>
  <c r="S425" i="21"/>
  <c r="R425" i="21"/>
  <c r="AA387" i="21"/>
  <c r="Z387" i="21"/>
  <c r="S284" i="21"/>
  <c r="R284" i="21"/>
  <c r="V305" i="21"/>
  <c r="W305" i="21"/>
  <c r="V378" i="21"/>
  <c r="W378" i="21"/>
  <c r="H329" i="21"/>
  <c r="O329" i="21"/>
  <c r="N329" i="21"/>
  <c r="AA397" i="21"/>
  <c r="Z397" i="21"/>
  <c r="I411" i="21"/>
  <c r="W383" i="21"/>
  <c r="V383" i="21"/>
  <c r="V432" i="21"/>
  <c r="W432" i="21"/>
  <c r="Z367" i="21"/>
  <c r="AA367" i="21"/>
  <c r="V302" i="21"/>
  <c r="W302" i="21"/>
  <c r="V300" i="21"/>
  <c r="W300" i="21"/>
  <c r="I321" i="21"/>
  <c r="I428" i="21"/>
  <c r="V322" i="21"/>
  <c r="W322" i="21"/>
  <c r="V382" i="21"/>
  <c r="W382" i="21"/>
  <c r="R240" i="21"/>
  <c r="N30" i="22"/>
  <c r="V292" i="21"/>
  <c r="W292" i="21"/>
  <c r="W420" i="21"/>
  <c r="V420" i="21"/>
  <c r="V315" i="21"/>
  <c r="W315" i="21"/>
  <c r="H47" i="53"/>
  <c r="B47" i="53" s="1"/>
  <c r="AA266" i="21"/>
  <c r="Z266" i="21"/>
  <c r="H54" i="53"/>
  <c r="B54" i="53" s="1"/>
  <c r="I271" i="21"/>
  <c r="L27" i="21"/>
  <c r="AV27" i="21" s="1"/>
  <c r="O311" i="21"/>
  <c r="H311" i="21"/>
  <c r="N311" i="21"/>
  <c r="AP21" i="2"/>
  <c r="A241" i="38" s="1"/>
  <c r="I301" i="21"/>
  <c r="Z283" i="21"/>
  <c r="AA283" i="21"/>
  <c r="AA340" i="21"/>
  <c r="Z340" i="21"/>
  <c r="AA346" i="21"/>
  <c r="Z346" i="21"/>
  <c r="Z393" i="21"/>
  <c r="AA393" i="21"/>
  <c r="Z326" i="21"/>
  <c r="AA326" i="21"/>
  <c r="AX31" i="21"/>
  <c r="R31" i="21" s="1"/>
  <c r="AY31" i="21"/>
  <c r="N376" i="21"/>
  <c r="H376" i="21"/>
  <c r="O376" i="21"/>
  <c r="O255" i="21"/>
  <c r="N255" i="21"/>
  <c r="H255" i="21"/>
  <c r="S411" i="21"/>
  <c r="R411" i="21"/>
  <c r="V384" i="21"/>
  <c r="W384" i="21"/>
  <c r="AA359" i="21"/>
  <c r="Z359" i="21"/>
  <c r="V324" i="21"/>
  <c r="W324" i="21"/>
  <c r="R269" i="21"/>
  <c r="S269" i="21"/>
  <c r="W367" i="21"/>
  <c r="V367" i="21"/>
  <c r="R418" i="21"/>
  <c r="S418" i="21"/>
  <c r="V343" i="21"/>
  <c r="W343" i="21"/>
  <c r="I425" i="21"/>
  <c r="S300" i="21"/>
  <c r="R300" i="21"/>
  <c r="R403" i="21"/>
  <c r="S403" i="21"/>
  <c r="I276" i="21"/>
  <c r="S274" i="21"/>
  <c r="R274" i="21"/>
  <c r="Z425" i="21"/>
  <c r="AA425" i="21"/>
  <c r="AP53" i="2"/>
  <c r="R415" i="21"/>
  <c r="S415" i="21"/>
  <c r="AA422" i="21"/>
  <c r="Z422" i="21"/>
  <c r="O386" i="21"/>
  <c r="N386" i="21"/>
  <c r="H386" i="21"/>
  <c r="W337" i="21"/>
  <c r="V337" i="21"/>
  <c r="H44" i="53"/>
  <c r="B44" i="53" s="1"/>
  <c r="I284" i="21"/>
  <c r="I376" i="21"/>
  <c r="H43" i="53"/>
  <c r="B43" i="53" s="1"/>
  <c r="W262" i="21"/>
  <c r="V262" i="21"/>
  <c r="I414" i="21"/>
  <c r="Z368" i="21"/>
  <c r="AA368" i="21"/>
  <c r="R390" i="21"/>
  <c r="S390" i="21"/>
  <c r="W365" i="21"/>
  <c r="V365" i="21"/>
  <c r="W369" i="21"/>
  <c r="V369" i="21"/>
  <c r="R361" i="21"/>
  <c r="S361" i="21"/>
  <c r="N375" i="21"/>
  <c r="O375" i="21"/>
  <c r="H375" i="21"/>
  <c r="S367" i="21"/>
  <c r="R367" i="21"/>
  <c r="O337" i="21"/>
  <c r="H337" i="21"/>
  <c r="N337" i="21"/>
  <c r="E54" i="53"/>
  <c r="V349" i="21"/>
  <c r="W349" i="21"/>
  <c r="V399" i="21"/>
  <c r="W399" i="21"/>
  <c r="N360" i="21"/>
  <c r="O360" i="21"/>
  <c r="H360" i="21"/>
  <c r="V325" i="21"/>
  <c r="W325" i="21"/>
  <c r="R326" i="21"/>
  <c r="S326" i="21"/>
  <c r="W253" i="21"/>
  <c r="V253" i="21"/>
  <c r="S399" i="21"/>
  <c r="R399" i="21"/>
  <c r="R353" i="21"/>
  <c r="S353" i="21"/>
  <c r="Z304" i="21"/>
  <c r="AA304" i="21"/>
  <c r="I393" i="21"/>
  <c r="X28" i="21"/>
  <c r="W366" i="21"/>
  <c r="V366" i="21"/>
  <c r="S257" i="21"/>
  <c r="R257" i="21"/>
  <c r="I374" i="21"/>
  <c r="N285" i="21"/>
  <c r="H285" i="21"/>
  <c r="O285" i="21"/>
  <c r="W358" i="21"/>
  <c r="V358" i="21"/>
  <c r="AD60" i="22"/>
  <c r="AJ60" i="22" s="1"/>
  <c r="AD21" i="22"/>
  <c r="AJ21" i="22" s="1"/>
  <c r="H61" i="22"/>
  <c r="N246" i="21"/>
  <c r="O246" i="21" s="1"/>
  <c r="H27" i="22"/>
  <c r="H246" i="21"/>
  <c r="W303" i="21"/>
  <c r="V303" i="21"/>
  <c r="O316" i="21"/>
  <c r="H316" i="21"/>
  <c r="N316" i="21"/>
  <c r="Z261" i="21"/>
  <c r="AA261" i="21"/>
  <c r="I256" i="21"/>
  <c r="AA255" i="21"/>
  <c r="Z255" i="21"/>
  <c r="AW76" i="2"/>
  <c r="BA30" i="21"/>
  <c r="H74" i="62"/>
  <c r="W30" i="21"/>
  <c r="AZ30" i="21"/>
  <c r="V30" i="21" s="1"/>
  <c r="E10" i="53" s="1"/>
  <c r="F10" i="53" s="1"/>
  <c r="B28" i="53" s="1"/>
  <c r="B10" i="53" s="1"/>
  <c r="W379" i="21"/>
  <c r="V379" i="21"/>
  <c r="O435" i="21"/>
  <c r="H435" i="21"/>
  <c r="N435" i="21"/>
  <c r="AA406" i="21"/>
  <c r="Z406" i="21"/>
  <c r="AP16" i="2"/>
  <c r="A236" i="41" s="1"/>
  <c r="O261" i="21"/>
  <c r="N261" i="21"/>
  <c r="H261" i="21"/>
  <c r="U61" i="22"/>
  <c r="U27" i="22"/>
  <c r="N421" i="21"/>
  <c r="O421" i="21"/>
  <c r="H421" i="21"/>
  <c r="W269" i="21"/>
  <c r="V269" i="21"/>
  <c r="AA365" i="21"/>
  <c r="Z365" i="21"/>
  <c r="W326" i="21"/>
  <c r="V326" i="21"/>
  <c r="H380" i="21"/>
  <c r="N380" i="21"/>
  <c r="O380" i="21"/>
  <c r="W280" i="21"/>
  <c r="V280" i="21"/>
  <c r="S313" i="21"/>
  <c r="R313" i="21"/>
  <c r="V278" i="21"/>
  <c r="W278" i="21"/>
  <c r="R356" i="21"/>
  <c r="S356" i="21"/>
  <c r="S359" i="21"/>
  <c r="R359" i="21"/>
  <c r="N359" i="21"/>
  <c r="O359" i="21"/>
  <c r="H359" i="21"/>
  <c r="Z323" i="21"/>
  <c r="AA323" i="21"/>
  <c r="V360" i="21"/>
  <c r="W360" i="21"/>
  <c r="N364" i="21"/>
  <c r="H364" i="21"/>
  <c r="O364" i="21"/>
  <c r="I314" i="21"/>
  <c r="I270" i="21"/>
  <c r="I289" i="21"/>
  <c r="V264" i="21"/>
  <c r="W264" i="21"/>
  <c r="AP18" i="2"/>
  <c r="A238" i="40" s="1"/>
  <c r="H294" i="21"/>
  <c r="N294" i="21"/>
  <c r="O294" i="21"/>
  <c r="AP26" i="2"/>
  <c r="A246" i="41" s="1"/>
  <c r="N358" i="21"/>
  <c r="H358" i="21"/>
  <c r="O358" i="21"/>
  <c r="I404" i="21"/>
  <c r="K404" i="21" s="1"/>
  <c r="W394" i="21"/>
  <c r="V394" i="21"/>
  <c r="R60" i="22"/>
  <c r="R21" i="22"/>
  <c r="R306" i="21"/>
  <c r="S306" i="21"/>
  <c r="I420" i="21"/>
  <c r="S345" i="21"/>
  <c r="R345" i="21"/>
  <c r="S322" i="21"/>
  <c r="R322" i="21"/>
  <c r="W359" i="21"/>
  <c r="V359" i="21"/>
  <c r="I274" i="21"/>
  <c r="S407" i="21"/>
  <c r="R407" i="21"/>
  <c r="W409" i="21"/>
  <c r="V409" i="21"/>
  <c r="N382" i="21"/>
  <c r="H382" i="21"/>
  <c r="O382" i="21"/>
  <c r="W380" i="21"/>
  <c r="V380" i="21"/>
  <c r="I315" i="21"/>
  <c r="AP20" i="2"/>
  <c r="A240" i="44" s="1"/>
  <c r="R291" i="21"/>
  <c r="S291" i="21"/>
  <c r="S434" i="21"/>
  <c r="R434" i="21"/>
  <c r="W316" i="21"/>
  <c r="V316" i="21"/>
  <c r="W406" i="21"/>
  <c r="V406" i="21"/>
  <c r="N290" i="21"/>
  <c r="H290" i="21"/>
  <c r="O290" i="21"/>
  <c r="O304" i="21"/>
  <c r="N304" i="21"/>
  <c r="H304" i="21"/>
  <c r="AA396" i="21"/>
  <c r="Z396" i="21"/>
  <c r="O354" i="21"/>
  <c r="N354" i="21"/>
  <c r="H354" i="21"/>
  <c r="V386" i="21"/>
  <c r="W386" i="21"/>
  <c r="R312" i="21"/>
  <c r="S312" i="21"/>
  <c r="Z386" i="21"/>
  <c r="AA386" i="21"/>
  <c r="Z401" i="21"/>
  <c r="AA401" i="21"/>
  <c r="W256" i="21"/>
  <c r="V256" i="21"/>
  <c r="Z330" i="21"/>
  <c r="AA330" i="21"/>
  <c r="H401" i="21"/>
  <c r="O401" i="21"/>
  <c r="N401" i="21"/>
  <c r="S436" i="21"/>
  <c r="R436" i="21"/>
  <c r="AP13" i="2"/>
  <c r="V244" i="21"/>
  <c r="T60" i="22"/>
  <c r="T21" i="22"/>
  <c r="Z319" i="21"/>
  <c r="AA319" i="21"/>
  <c r="V430" i="21"/>
  <c r="W430" i="21"/>
  <c r="E50" i="53"/>
  <c r="H248" i="21"/>
  <c r="J248" i="21" s="1"/>
  <c r="K248" i="21" s="1"/>
  <c r="N248" i="21"/>
  <c r="Z316" i="21"/>
  <c r="AA316" i="21"/>
  <c r="N343" i="21"/>
  <c r="O343" i="21"/>
  <c r="H343" i="21"/>
  <c r="I384" i="21"/>
  <c r="AA366" i="21"/>
  <c r="Z366" i="21"/>
  <c r="I285" i="21"/>
  <c r="Z267" i="21"/>
  <c r="AA267" i="21"/>
  <c r="I408" i="21"/>
  <c r="I373" i="21"/>
  <c r="R243" i="21"/>
  <c r="C18" i="53"/>
  <c r="I253" i="21"/>
  <c r="J253" i="21" s="1"/>
  <c r="H426" i="21"/>
  <c r="O426" i="21"/>
  <c r="N426" i="21"/>
  <c r="S263" i="21"/>
  <c r="R263" i="21"/>
  <c r="D20" i="53"/>
  <c r="O418" i="21"/>
  <c r="H418" i="21"/>
  <c r="J418" i="21" s="1"/>
  <c r="N418" i="21"/>
  <c r="Z280" i="21"/>
  <c r="AA280" i="21"/>
  <c r="AA313" i="21"/>
  <c r="Z313" i="21"/>
  <c r="F55" i="53"/>
  <c r="S406" i="21"/>
  <c r="R406" i="21"/>
  <c r="S320" i="21"/>
  <c r="R320" i="21"/>
  <c r="S318" i="21"/>
  <c r="R318" i="21"/>
  <c r="R247" i="21"/>
  <c r="W290" i="21"/>
  <c r="V290" i="21"/>
  <c r="S422" i="21"/>
  <c r="R422" i="21"/>
  <c r="S321" i="21"/>
  <c r="R321" i="21"/>
  <c r="Z353" i="21"/>
  <c r="AA353" i="21"/>
  <c r="I353" i="21"/>
  <c r="AA436" i="21"/>
  <c r="Z436" i="21"/>
  <c r="V421" i="21"/>
  <c r="W421" i="21"/>
  <c r="W414" i="21"/>
  <c r="V414" i="21"/>
  <c r="I380" i="21"/>
  <c r="I341" i="21"/>
  <c r="I357" i="21"/>
  <c r="V237" i="21"/>
  <c r="W237" i="21"/>
  <c r="W405" i="21"/>
  <c r="V405" i="21"/>
  <c r="R290" i="21"/>
  <c r="S290" i="21"/>
  <c r="P33" i="21"/>
  <c r="Z287" i="21"/>
  <c r="AA287" i="21"/>
  <c r="S304" i="21"/>
  <c r="R304" i="21"/>
  <c r="I419" i="21"/>
  <c r="E53" i="53"/>
  <c r="I328" i="21"/>
  <c r="I74" i="62"/>
  <c r="BC30" i="21"/>
  <c r="AX76" i="2"/>
  <c r="I30" i="21"/>
  <c r="AT30" i="21" s="1"/>
  <c r="J30" i="21" s="1"/>
  <c r="K30" i="21" s="1"/>
  <c r="BB30" i="21"/>
  <c r="Z30" i="21" s="1"/>
  <c r="E11" i="53" s="1"/>
  <c r="F11" i="53" s="1"/>
  <c r="B29" i="53" s="1"/>
  <c r="B11" i="53" s="1"/>
  <c r="AA30" i="21"/>
  <c r="I433" i="21"/>
  <c r="O344" i="21"/>
  <c r="H344" i="21"/>
  <c r="N344" i="21"/>
  <c r="S349" i="21"/>
  <c r="R349" i="21"/>
  <c r="AA332" i="21"/>
  <c r="Z332" i="21"/>
  <c r="O308" i="21"/>
  <c r="H308" i="21"/>
  <c r="N308" i="21"/>
  <c r="AA264" i="21"/>
  <c r="Z264" i="21"/>
  <c r="R365" i="21"/>
  <c r="S365" i="21"/>
  <c r="AA372" i="21"/>
  <c r="Z372" i="21"/>
  <c r="Z279" i="21"/>
  <c r="AA279" i="21"/>
  <c r="Z388" i="21"/>
  <c r="AA388" i="21"/>
  <c r="W283" i="21"/>
  <c r="V283" i="21"/>
  <c r="R258" i="21"/>
  <c r="S258" i="21"/>
  <c r="S323" i="21"/>
  <c r="R323" i="21"/>
  <c r="I397" i="21"/>
  <c r="O436" i="21"/>
  <c r="N436" i="21"/>
  <c r="H436" i="21"/>
  <c r="I410" i="21"/>
  <c r="S350" i="21"/>
  <c r="R350" i="21"/>
  <c r="R366" i="21"/>
  <c r="S366" i="21"/>
  <c r="AA350" i="21"/>
  <c r="Z350" i="21"/>
  <c r="I344" i="21"/>
  <c r="R408" i="21"/>
  <c r="S408" i="21"/>
  <c r="W374" i="21"/>
  <c r="V374" i="21"/>
  <c r="I421" i="21"/>
  <c r="Z317" i="21"/>
  <c r="AA317" i="21"/>
  <c r="I359" i="21"/>
  <c r="W307" i="21"/>
  <c r="V307" i="21"/>
  <c r="AA433" i="21"/>
  <c r="Z433" i="21"/>
  <c r="I320" i="21"/>
  <c r="S393" i="21"/>
  <c r="R393" i="21"/>
  <c r="W257" i="21"/>
  <c r="V257" i="21"/>
  <c r="N331" i="21"/>
  <c r="O331" i="21"/>
  <c r="H331" i="21"/>
  <c r="H356" i="21"/>
  <c r="O356" i="21"/>
  <c r="N356" i="21"/>
  <c r="N383" i="21"/>
  <c r="H383" i="21"/>
  <c r="O383" i="21"/>
  <c r="I242" i="21"/>
  <c r="I59" i="22"/>
  <c r="N391" i="21"/>
  <c r="O391" i="21"/>
  <c r="H391" i="21"/>
  <c r="W397" i="21"/>
  <c r="V397" i="21"/>
  <c r="S375" i="21"/>
  <c r="R375" i="21"/>
  <c r="I241" i="21"/>
  <c r="N299" i="21"/>
  <c r="O299" i="21"/>
  <c r="H299" i="21"/>
  <c r="Z354" i="21"/>
  <c r="AA354" i="21"/>
  <c r="I307" i="21"/>
  <c r="S374" i="21"/>
  <c r="R374" i="21"/>
  <c r="R428" i="21"/>
  <c r="S428" i="21"/>
  <c r="Z251" i="21"/>
  <c r="AA251" i="21"/>
  <c r="I348" i="21"/>
  <c r="W258" i="21"/>
  <c r="V258" i="21"/>
  <c r="I375" i="21"/>
  <c r="I334" i="21"/>
  <c r="H284" i="21"/>
  <c r="O284" i="21"/>
  <c r="N284" i="21"/>
  <c r="Z247" i="21"/>
  <c r="I292" i="21"/>
  <c r="W388" i="21"/>
  <c r="V388" i="21"/>
  <c r="AA308" i="21"/>
  <c r="Z308" i="21"/>
  <c r="AP17" i="2"/>
  <c r="A237" i="43" s="1"/>
  <c r="Z299" i="21"/>
  <c r="AA299" i="21"/>
  <c r="AP62" i="2"/>
  <c r="A282" i="44" s="1"/>
  <c r="I326" i="21"/>
  <c r="P27" i="21"/>
  <c r="AY27" i="21" s="1"/>
  <c r="R27" i="21" s="1"/>
  <c r="V328" i="21"/>
  <c r="W328" i="21"/>
  <c r="X26" i="21"/>
  <c r="BC26" i="21" s="1"/>
  <c r="Z26" i="21" s="1"/>
  <c r="AA26" i="21" s="1"/>
  <c r="V416" i="21"/>
  <c r="W416" i="21"/>
  <c r="W341" i="21"/>
  <c r="V341" i="21"/>
  <c r="W295" i="21"/>
  <c r="V295" i="21"/>
  <c r="R30" i="22"/>
  <c r="I405" i="21"/>
  <c r="AP33" i="2"/>
  <c r="N303" i="21"/>
  <c r="H303" i="21"/>
  <c r="O303" i="21"/>
  <c r="Z416" i="21"/>
  <c r="AA416" i="21"/>
  <c r="H280" i="21"/>
  <c r="O280" i="21"/>
  <c r="N280" i="21"/>
  <c r="O405" i="21"/>
  <c r="N405" i="21"/>
  <c r="H405" i="21"/>
  <c r="J405" i="21" s="1"/>
  <c r="I386" i="21"/>
  <c r="I297" i="21"/>
  <c r="AA360" i="21"/>
  <c r="Z360" i="21"/>
  <c r="N319" i="21"/>
  <c r="H319" i="21"/>
  <c r="K319" i="21" s="1"/>
  <c r="O319" i="21"/>
  <c r="R426" i="21"/>
  <c r="S426" i="21"/>
  <c r="Z380" i="21"/>
  <c r="AA380" i="21"/>
  <c r="R288" i="21"/>
  <c r="S288" i="21"/>
  <c r="S379" i="21"/>
  <c r="R379" i="21"/>
  <c r="O408" i="21"/>
  <c r="N408" i="21"/>
  <c r="H408" i="21"/>
  <c r="I283" i="21"/>
  <c r="I385" i="21"/>
  <c r="I267" i="21"/>
  <c r="Z250" i="21"/>
  <c r="AA250" i="21"/>
  <c r="I245" i="21"/>
  <c r="H345" i="21"/>
  <c r="K345" i="21" s="1"/>
  <c r="O345" i="21"/>
  <c r="N345" i="21"/>
  <c r="O395" i="21"/>
  <c r="H395" i="21"/>
  <c r="K395" i="21" s="1"/>
  <c r="N395" i="21"/>
  <c r="H53" i="53"/>
  <c r="B53" i="53" s="1"/>
  <c r="S272" i="21"/>
  <c r="R272" i="21"/>
  <c r="AA335" i="21"/>
  <c r="Z335" i="21"/>
  <c r="S281" i="21"/>
  <c r="R281" i="21"/>
  <c r="R254" i="21"/>
  <c r="S254" i="21"/>
  <c r="O353" i="21"/>
  <c r="H353" i="21"/>
  <c r="K353" i="21" s="1"/>
  <c r="N353" i="21"/>
  <c r="AA300" i="21"/>
  <c r="Z300" i="21"/>
  <c r="V238" i="21"/>
  <c r="T31" i="22"/>
  <c r="T58" i="22"/>
  <c r="T235" i="21"/>
  <c r="AW70" i="2" s="1"/>
  <c r="I312" i="21"/>
  <c r="S354" i="21"/>
  <c r="R354" i="21"/>
  <c r="R283" i="21"/>
  <c r="S283" i="21"/>
  <c r="H241" i="21"/>
  <c r="N241" i="21"/>
  <c r="O241" i="21" s="1"/>
  <c r="AA410" i="21"/>
  <c r="Z410" i="21"/>
  <c r="H323" i="21"/>
  <c r="N323" i="21"/>
  <c r="O323" i="21"/>
  <c r="BB31" i="21"/>
  <c r="Z31" i="21" s="1"/>
  <c r="H31" i="21"/>
  <c r="BC31" i="21"/>
  <c r="Z244" i="21"/>
  <c r="Z21" i="22"/>
  <c r="Z60" i="22"/>
  <c r="Z334" i="21"/>
  <c r="AA334" i="21"/>
  <c r="S317" i="21"/>
  <c r="R317" i="21"/>
  <c r="R395" i="21"/>
  <c r="S395" i="21"/>
  <c r="AA310" i="21"/>
  <c r="Z310" i="21"/>
  <c r="AP35" i="2"/>
  <c r="A255" i="45" s="1"/>
  <c r="O260" i="21"/>
  <c r="N260" i="21"/>
  <c r="H260" i="21"/>
  <c r="N275" i="21"/>
  <c r="H275" i="21"/>
  <c r="O275" i="21"/>
  <c r="R261" i="21"/>
  <c r="S261" i="21"/>
  <c r="AP42" i="2"/>
  <c r="A262" i="5" s="1"/>
  <c r="E46" i="53"/>
  <c r="I21" i="22"/>
  <c r="I244" i="21"/>
  <c r="I60" i="22"/>
  <c r="AP56" i="2"/>
  <c r="Z434" i="21"/>
  <c r="AA434" i="21"/>
  <c r="S371" i="21"/>
  <c r="R371" i="21"/>
  <c r="I237" i="21"/>
  <c r="I381" i="21"/>
  <c r="N310" i="21"/>
  <c r="H310" i="21"/>
  <c r="O310" i="21"/>
  <c r="I406" i="21"/>
  <c r="AP11" i="2"/>
  <c r="A231" i="42" s="1"/>
  <c r="AA374" i="21"/>
  <c r="Z374" i="21"/>
  <c r="I360" i="21"/>
  <c r="O362" i="21"/>
  <c r="H362" i="21"/>
  <c r="N362" i="21"/>
  <c r="I435" i="21"/>
  <c r="AA311" i="21"/>
  <c r="Z311" i="21"/>
  <c r="R433" i="21"/>
  <c r="S433" i="21"/>
  <c r="Z421" i="21"/>
  <c r="AA421" i="21"/>
  <c r="Z282" i="21"/>
  <c r="AA282" i="21"/>
  <c r="AP64" i="2"/>
  <c r="A284" i="37" s="1"/>
  <c r="AA383" i="21"/>
  <c r="Z383" i="21"/>
  <c r="S256" i="21"/>
  <c r="R256" i="21"/>
  <c r="H324" i="21"/>
  <c r="O324" i="21"/>
  <c r="N324" i="21"/>
  <c r="O262" i="21"/>
  <c r="N262" i="21"/>
  <c r="H262" i="21"/>
  <c r="AA270" i="21"/>
  <c r="Z270" i="21"/>
  <c r="N400" i="21"/>
  <c r="H400" i="21"/>
  <c r="O400" i="21"/>
  <c r="AA329" i="21"/>
  <c r="Z329" i="21"/>
  <c r="N424" i="21"/>
  <c r="O424" i="21"/>
  <c r="H424" i="21"/>
  <c r="N259" i="21"/>
  <c r="O259" i="21"/>
  <c r="H259" i="21"/>
  <c r="V313" i="21"/>
  <c r="W313" i="21"/>
  <c r="W249" i="21"/>
  <c r="V249" i="21"/>
  <c r="O295" i="21"/>
  <c r="H295" i="21"/>
  <c r="N295" i="21"/>
  <c r="S278" i="21"/>
  <c r="R278" i="21"/>
  <c r="I434" i="21"/>
  <c r="AA349" i="21"/>
  <c r="Z349" i="21"/>
  <c r="N313" i="21"/>
  <c r="H313" i="21"/>
  <c r="O313" i="21"/>
  <c r="O278" i="21"/>
  <c r="N278" i="21"/>
  <c r="H278" i="21"/>
  <c r="Z252" i="21"/>
  <c r="AA252" i="21"/>
  <c r="S376" i="21"/>
  <c r="R376" i="21"/>
  <c r="I365" i="21"/>
  <c r="W363" i="21"/>
  <c r="V363" i="21"/>
  <c r="X33" i="21"/>
  <c r="BC33" i="21" s="1"/>
  <c r="I261" i="21"/>
  <c r="W286" i="21"/>
  <c r="V286" i="21"/>
  <c r="W252" i="21"/>
  <c r="V252" i="21"/>
  <c r="R409" i="21"/>
  <c r="S409" i="21"/>
  <c r="O431" i="21"/>
  <c r="N431" i="21"/>
  <c r="H431" i="21"/>
  <c r="K431" i="21" s="1"/>
  <c r="Z260" i="21"/>
  <c r="AA260" i="21"/>
  <c r="N239" i="21"/>
  <c r="O239" i="21" s="1"/>
  <c r="H29" i="22"/>
  <c r="H239" i="21"/>
  <c r="S362" i="21"/>
  <c r="R362" i="21"/>
  <c r="W275" i="21"/>
  <c r="V275" i="21"/>
  <c r="AA263" i="21"/>
  <c r="Z263" i="21"/>
  <c r="O287" i="21"/>
  <c r="N287" i="21"/>
  <c r="H287" i="21"/>
  <c r="AA274" i="21"/>
  <c r="Z274" i="21"/>
  <c r="AA289" i="21"/>
  <c r="Z289" i="21"/>
  <c r="R342" i="21"/>
  <c r="S342" i="21"/>
  <c r="R268" i="21"/>
  <c r="S268" i="21"/>
  <c r="I313" i="21"/>
  <c r="E52" i="53"/>
  <c r="N266" i="21"/>
  <c r="O266" i="21"/>
  <c r="H266" i="21"/>
  <c r="O409" i="21"/>
  <c r="H409" i="21"/>
  <c r="N409" i="21"/>
  <c r="I424" i="21"/>
  <c r="I254" i="21"/>
  <c r="U59" i="22"/>
  <c r="V375" i="21"/>
  <c r="W375" i="21"/>
  <c r="I306" i="21"/>
  <c r="I287" i="21"/>
  <c r="Z243" i="21"/>
  <c r="E20" i="53" s="1"/>
  <c r="F20" i="53" s="1"/>
  <c r="B36" i="53" s="1"/>
  <c r="B20" i="53" s="1"/>
  <c r="C20" i="53"/>
  <c r="AA243" i="21"/>
  <c r="R294" i="21"/>
  <c r="S294" i="21"/>
  <c r="I305" i="21"/>
  <c r="O314" i="21"/>
  <c r="H314" i="21"/>
  <c r="K314" i="21" s="1"/>
  <c r="N314" i="21"/>
  <c r="I413" i="21"/>
  <c r="J413" i="21" s="1"/>
  <c r="Z351" i="21"/>
  <c r="AA351" i="21"/>
  <c r="W317" i="21"/>
  <c r="V317" i="21"/>
  <c r="O282" i="21"/>
  <c r="N282" i="21"/>
  <c r="H282" i="21"/>
  <c r="I309" i="21"/>
  <c r="AP59" i="2"/>
  <c r="A279" i="38" s="1"/>
  <c r="R253" i="21"/>
  <c r="S253" i="21"/>
  <c r="H384" i="21"/>
  <c r="N384" i="21"/>
  <c r="O384" i="21"/>
  <c r="V435" i="21"/>
  <c r="W435" i="21"/>
  <c r="H289" i="21"/>
  <c r="N289" i="21"/>
  <c r="O289" i="21"/>
  <c r="I277" i="21"/>
  <c r="W401" i="21"/>
  <c r="V401" i="21"/>
  <c r="V339" i="21"/>
  <c r="W339" i="21"/>
  <c r="W408" i="21"/>
  <c r="V408" i="21"/>
  <c r="W371" i="21"/>
  <c r="V371" i="21"/>
  <c r="O338" i="21"/>
  <c r="H338" i="21"/>
  <c r="N338" i="21"/>
  <c r="Z384" i="21"/>
  <c r="AA384" i="21"/>
  <c r="I432" i="21"/>
  <c r="I347" i="21"/>
  <c r="AP15" i="2"/>
  <c r="A235" i="5" s="1"/>
  <c r="O372" i="21"/>
  <c r="H372" i="21"/>
  <c r="N372" i="21"/>
  <c r="S271" i="21"/>
  <c r="R271" i="21"/>
  <c r="Z379" i="21"/>
  <c r="AA379" i="21"/>
  <c r="H247" i="21"/>
  <c r="N247" i="21"/>
  <c r="AP51" i="2"/>
  <c r="A271" i="32" s="1"/>
  <c r="AA271" i="21"/>
  <c r="Z271" i="21"/>
  <c r="AZ31" i="21"/>
  <c r="V31" i="21" s="1"/>
  <c r="BA31" i="21"/>
  <c r="AP49" i="2"/>
  <c r="A269" i="40" s="1"/>
  <c r="N390" i="21"/>
  <c r="H390" i="21"/>
  <c r="O390" i="21"/>
  <c r="AP65" i="2"/>
  <c r="AA324" i="21"/>
  <c r="Z324" i="21"/>
  <c r="R333" i="21"/>
  <c r="S333" i="21"/>
  <c r="I260" i="21"/>
  <c r="AA407" i="21"/>
  <c r="Z407" i="21"/>
  <c r="S389" i="21"/>
  <c r="R389" i="21"/>
  <c r="I302" i="21"/>
  <c r="N397" i="21"/>
  <c r="H397" i="21"/>
  <c r="O397" i="21"/>
  <c r="W354" i="21"/>
  <c r="V354" i="21"/>
  <c r="I350" i="21"/>
  <c r="R430" i="21"/>
  <c r="S430" i="21"/>
  <c r="V297" i="21"/>
  <c r="W297" i="21"/>
  <c r="AA30" i="22"/>
  <c r="I337" i="21"/>
  <c r="K337" i="21" s="1"/>
  <c r="S394" i="21"/>
  <c r="R394" i="21"/>
  <c r="S352" i="21"/>
  <c r="R352" i="21"/>
  <c r="S412" i="21"/>
  <c r="R412" i="21"/>
  <c r="N298" i="21"/>
  <c r="O298" i="21"/>
  <c r="H298" i="21"/>
  <c r="H335" i="21"/>
  <c r="O335" i="21"/>
  <c r="N335" i="21"/>
  <c r="I436" i="21"/>
  <c r="N242" i="21"/>
  <c r="H242" i="21"/>
  <c r="H59" i="22"/>
  <c r="W436" i="21"/>
  <c r="V436" i="21"/>
  <c r="N272" i="21"/>
  <c r="O272" i="21"/>
  <c r="H272" i="21"/>
  <c r="I279" i="21"/>
  <c r="V267" i="21"/>
  <c r="W267" i="21"/>
  <c r="Z411" i="21"/>
  <c r="AA411" i="21"/>
  <c r="N291" i="21"/>
  <c r="O291" i="21"/>
  <c r="H291" i="21"/>
  <c r="H378" i="21"/>
  <c r="N378" i="21"/>
  <c r="O378" i="21"/>
  <c r="V251" i="21"/>
  <c r="W251" i="21"/>
  <c r="V320" i="21"/>
  <c r="W320" i="21"/>
  <c r="Z328" i="21"/>
  <c r="AA328" i="21"/>
  <c r="R280" i="21"/>
  <c r="S280" i="21"/>
  <c r="Z431" i="21"/>
  <c r="AA431" i="21"/>
  <c r="W287" i="21"/>
  <c r="V287" i="21"/>
  <c r="AP34" i="2"/>
  <c r="A254" i="5" s="1"/>
  <c r="N381" i="21"/>
  <c r="H381" i="21"/>
  <c r="O381" i="21"/>
  <c r="H276" i="21"/>
  <c r="K276" i="21" s="1"/>
  <c r="O276" i="21"/>
  <c r="N276" i="21"/>
  <c r="O252" i="21"/>
  <c r="N252" i="21"/>
  <c r="H252" i="21"/>
  <c r="N374" i="21"/>
  <c r="H374" i="21"/>
  <c r="K374" i="21" s="1"/>
  <c r="O374" i="21"/>
  <c r="W434" i="21"/>
  <c r="V434" i="21"/>
  <c r="AA417" i="21"/>
  <c r="Z417" i="21"/>
  <c r="S358" i="21"/>
  <c r="R358" i="21"/>
  <c r="W309" i="21"/>
  <c r="V309" i="21"/>
  <c r="I339" i="21"/>
  <c r="AA392" i="21"/>
  <c r="Z392" i="21"/>
  <c r="Z294" i="21"/>
  <c r="AA294" i="21"/>
  <c r="H293" i="21"/>
  <c r="O293" i="21"/>
  <c r="N293" i="21"/>
  <c r="V263" i="21"/>
  <c r="W263" i="21"/>
  <c r="I364" i="21"/>
  <c r="O428" i="21"/>
  <c r="N428" i="21"/>
  <c r="H428" i="21"/>
  <c r="S265" i="21"/>
  <c r="R265" i="21"/>
  <c r="AP61" i="2"/>
  <c r="A281" i="37" s="1"/>
  <c r="R285" i="21"/>
  <c r="S285" i="21"/>
  <c r="I403" i="21"/>
  <c r="Z269" i="21"/>
  <c r="AA269" i="21"/>
  <c r="W338" i="21"/>
  <c r="V338" i="21"/>
  <c r="S417" i="21"/>
  <c r="R417" i="21"/>
  <c r="I402" i="21"/>
  <c r="I367" i="21"/>
  <c r="Z373" i="21"/>
  <c r="AA373" i="21"/>
  <c r="AP28" i="2"/>
  <c r="A248" i="42" s="1"/>
  <c r="R346" i="21"/>
  <c r="S346" i="21"/>
  <c r="I322" i="21"/>
  <c r="V428" i="21"/>
  <c r="W428" i="21"/>
  <c r="AP63" i="2"/>
  <c r="A283" i="43" s="1"/>
  <c r="N296" i="21"/>
  <c r="H296" i="21"/>
  <c r="O296" i="21"/>
  <c r="V415" i="21"/>
  <c r="W415" i="21"/>
  <c r="AP47" i="2"/>
  <c r="A267" i="37" s="1"/>
  <c r="Z272" i="21"/>
  <c r="AA272" i="21"/>
  <c r="O270" i="21"/>
  <c r="N270" i="21"/>
  <c r="H270" i="21"/>
  <c r="O430" i="21"/>
  <c r="H430" i="21"/>
  <c r="N430" i="21"/>
  <c r="R420" i="21"/>
  <c r="S420" i="21"/>
  <c r="AA341" i="21"/>
  <c r="Z341" i="21"/>
  <c r="I389" i="21"/>
  <c r="R369" i="21"/>
  <c r="S369" i="21"/>
  <c r="I311" i="21"/>
  <c r="I327" i="21"/>
  <c r="Z296" i="21"/>
  <c r="AA296" i="21"/>
  <c r="AA389" i="21"/>
  <c r="Z389" i="21"/>
  <c r="I363" i="21"/>
  <c r="V333" i="21"/>
  <c r="W333" i="21"/>
  <c r="AA59" i="22"/>
  <c r="R339" i="21"/>
  <c r="S339" i="21"/>
  <c r="Z292" i="21"/>
  <c r="AA292" i="21"/>
  <c r="N402" i="21"/>
  <c r="O402" i="21"/>
  <c r="H402" i="21"/>
  <c r="J402" i="21" s="1"/>
  <c r="W310" i="21"/>
  <c r="V310" i="21"/>
  <c r="O330" i="21"/>
  <c r="H330" i="21"/>
  <c r="K330" i="21" s="1"/>
  <c r="N330" i="21"/>
  <c r="I409" i="21"/>
  <c r="W250" i="21"/>
  <c r="V250" i="21"/>
  <c r="W364" i="21"/>
  <c r="V364" i="21"/>
  <c r="H322" i="21"/>
  <c r="J322" i="21" s="1"/>
  <c r="N322" i="21"/>
  <c r="O322" i="21"/>
  <c r="H250" i="21"/>
  <c r="N250" i="21"/>
  <c r="O250" i="21"/>
  <c r="O59" i="22"/>
  <c r="V294" i="21"/>
  <c r="W294" i="21"/>
  <c r="H412" i="21"/>
  <c r="J412" i="21" s="1"/>
  <c r="K412" i="21" s="1"/>
  <c r="N412" i="21"/>
  <c r="O412" i="21" s="1"/>
  <c r="AA355" i="21"/>
  <c r="Z355" i="21"/>
  <c r="N325" i="21"/>
  <c r="O325" i="21"/>
  <c r="H325" i="21"/>
  <c r="N258" i="21"/>
  <c r="O258" i="21"/>
  <c r="H258" i="21"/>
  <c r="AA426" i="21"/>
  <c r="Z426" i="21"/>
  <c r="I379" i="21"/>
  <c r="I426" i="21"/>
  <c r="J426" i="21" s="1"/>
  <c r="Z257" i="21"/>
  <c r="AA257" i="21"/>
  <c r="AP57" i="2"/>
  <c r="A277" i="36" s="1"/>
  <c r="AA358" i="21"/>
  <c r="Z358" i="21"/>
  <c r="V335" i="21"/>
  <c r="W335" i="21"/>
  <c r="N415" i="21"/>
  <c r="H415" i="21"/>
  <c r="O415" i="21"/>
  <c r="I250" i="21"/>
  <c r="R363" i="21"/>
  <c r="S363" i="21"/>
  <c r="I275" i="21"/>
  <c r="H388" i="21"/>
  <c r="K388" i="21" s="1"/>
  <c r="O388" i="21"/>
  <c r="N388" i="21"/>
  <c r="W427" i="21"/>
  <c r="V427" i="21"/>
  <c r="N279" i="21"/>
  <c r="O279" i="21"/>
  <c r="H279" i="21"/>
  <c r="W403" i="21"/>
  <c r="V403" i="21"/>
  <c r="T30" i="22"/>
  <c r="V240" i="21"/>
  <c r="Z390" i="21"/>
  <c r="AA390" i="21"/>
  <c r="AP25" i="2"/>
  <c r="E44" i="53"/>
  <c r="S336" i="21"/>
  <c r="R336" i="21"/>
  <c r="AA325" i="21"/>
  <c r="Z325" i="21"/>
  <c r="AP31" i="2"/>
  <c r="A251" i="40" s="1"/>
  <c r="R404" i="21"/>
  <c r="S404" i="21"/>
  <c r="V417" i="21"/>
  <c r="W417" i="21"/>
  <c r="AA293" i="21"/>
  <c r="Z293" i="21"/>
  <c r="I340" i="21"/>
  <c r="AA398" i="21"/>
  <c r="Z398" i="21"/>
  <c r="H350" i="21"/>
  <c r="N350" i="21"/>
  <c r="O350" i="21"/>
  <c r="Z361" i="21"/>
  <c r="AA361" i="21"/>
  <c r="I417" i="21"/>
  <c r="V426" i="21"/>
  <c r="W426" i="21"/>
  <c r="I391" i="21"/>
  <c r="S297" i="21"/>
  <c r="R297" i="21"/>
  <c r="S385" i="21"/>
  <c r="R385" i="21"/>
  <c r="W418" i="21"/>
  <c r="V418" i="21"/>
  <c r="H417" i="21"/>
  <c r="N417" i="21"/>
  <c r="O417" i="21"/>
  <c r="D18" i="53"/>
  <c r="R266" i="21"/>
  <c r="S266" i="21"/>
  <c r="S341" i="21"/>
  <c r="R341" i="21"/>
  <c r="R59" i="22"/>
  <c r="R31" i="22"/>
  <c r="W433" i="21"/>
  <c r="V433" i="21"/>
  <c r="I351" i="21"/>
  <c r="H46" i="53"/>
  <c r="B46" i="53" s="1"/>
  <c r="T33" i="21"/>
  <c r="AZ33" i="21" s="1"/>
  <c r="V33" i="21" s="1"/>
  <c r="H249" i="21"/>
  <c r="O249" i="21"/>
  <c r="N249" i="21"/>
  <c r="S299" i="21"/>
  <c r="R299" i="21"/>
  <c r="V318" i="21"/>
  <c r="W318" i="21"/>
  <c r="H45" i="53"/>
  <c r="B45" i="53" s="1"/>
  <c r="AA363" i="21"/>
  <c r="Z363" i="21"/>
  <c r="I355" i="21"/>
  <c r="R245" i="21"/>
  <c r="S245" i="21" s="1"/>
  <c r="R296" i="21"/>
  <c r="S296" i="21"/>
  <c r="Z318" i="21"/>
  <c r="AA318" i="21"/>
  <c r="Z27" i="22"/>
  <c r="Z61" i="22"/>
  <c r="Z246" i="21"/>
  <c r="V319" i="21"/>
  <c r="W319" i="21"/>
  <c r="W274" i="21"/>
  <c r="V274" i="21"/>
  <c r="E48" i="53"/>
  <c r="Z256" i="21"/>
  <c r="AA256" i="21"/>
  <c r="I288" i="21"/>
  <c r="V306" i="21"/>
  <c r="W306" i="21"/>
  <c r="Z31" i="22"/>
  <c r="X235" i="21"/>
  <c r="AX70" i="2" s="1"/>
  <c r="Z238" i="21"/>
  <c r="Z58" i="22"/>
  <c r="N406" i="21"/>
  <c r="O406" i="21"/>
  <c r="H406" i="21"/>
  <c r="Z285" i="21"/>
  <c r="AA285" i="21"/>
  <c r="V304" i="21"/>
  <c r="W304" i="21"/>
  <c r="I392" i="21"/>
  <c r="I335" i="21"/>
  <c r="R355" i="21"/>
  <c r="S355" i="21"/>
  <c r="S340" i="21"/>
  <c r="R340" i="21"/>
  <c r="U58" i="22"/>
  <c r="U31" i="22"/>
  <c r="U235" i="21"/>
  <c r="AW72" i="2" s="1"/>
  <c r="AA424" i="21"/>
  <c r="Z424" i="21"/>
  <c r="I251" i="21"/>
  <c r="R388" i="21"/>
  <c r="S388" i="21"/>
  <c r="H367" i="21"/>
  <c r="N367" i="21"/>
  <c r="O367" i="21"/>
  <c r="Z432" i="21"/>
  <c r="AA432" i="21"/>
  <c r="S301" i="21"/>
  <c r="R301" i="21"/>
  <c r="I300" i="21"/>
  <c r="W390" i="21"/>
  <c r="V390" i="21"/>
  <c r="W289" i="21"/>
  <c r="V289" i="21"/>
  <c r="AA254" i="21"/>
  <c r="Z254" i="21"/>
  <c r="AP29" i="2"/>
  <c r="A249" i="40" s="1"/>
  <c r="W396" i="21"/>
  <c r="V396" i="21"/>
  <c r="O336" i="21"/>
  <c r="H336" i="21"/>
  <c r="N336" i="21"/>
  <c r="V411" i="21"/>
  <c r="W411" i="21"/>
  <c r="V410" i="21"/>
  <c r="W410" i="21"/>
  <c r="Z298" i="21"/>
  <c r="AA298" i="21"/>
  <c r="W387" i="21"/>
  <c r="V387" i="21"/>
  <c r="Z347" i="21"/>
  <c r="AA347" i="21"/>
  <c r="I61" i="22"/>
  <c r="I246" i="21"/>
  <c r="I27" i="22"/>
  <c r="AP60" i="2"/>
  <c r="A280" i="32" s="1"/>
  <c r="AA309" i="21"/>
  <c r="Z309" i="21"/>
  <c r="V407" i="21"/>
  <c r="W407" i="21"/>
  <c r="O414" i="21"/>
  <c r="N414" i="21"/>
  <c r="H414" i="21"/>
  <c r="AP71" i="2"/>
  <c r="V296" i="21"/>
  <c r="W296" i="21"/>
  <c r="AP46" i="2"/>
  <c r="A266" i="38" s="1"/>
  <c r="I400" i="21"/>
  <c r="W277" i="21"/>
  <c r="V277" i="21"/>
  <c r="X29" i="22"/>
  <c r="R427" i="21"/>
  <c r="S427" i="21"/>
  <c r="V372" i="21"/>
  <c r="W372" i="21"/>
  <c r="V323" i="21"/>
  <c r="W323" i="21"/>
  <c r="AP45" i="2"/>
  <c r="A265" i="40" s="1"/>
  <c r="Z339" i="21"/>
  <c r="AA339" i="21"/>
  <c r="N59" i="22"/>
  <c r="R242" i="21"/>
  <c r="I358" i="21"/>
  <c r="V385" i="21"/>
  <c r="W385" i="21"/>
  <c r="AA413" i="21"/>
  <c r="Z413" i="21"/>
  <c r="R58" i="22"/>
  <c r="R29" i="22"/>
  <c r="I29" i="22"/>
  <c r="I239" i="21"/>
  <c r="H51" i="53"/>
  <c r="B51" i="53" s="1"/>
  <c r="I280" i="21"/>
  <c r="AA395" i="21"/>
  <c r="Z395" i="21"/>
  <c r="I298" i="21"/>
  <c r="R264" i="21"/>
  <c r="S264" i="21"/>
  <c r="AA370" i="21"/>
  <c r="Z370" i="21"/>
  <c r="X21" i="22"/>
  <c r="X60" i="22"/>
  <c r="I308" i="21"/>
  <c r="H363" i="21"/>
  <c r="N363" i="21"/>
  <c r="O363" i="21"/>
  <c r="AP9" i="2"/>
  <c r="A229" i="32" s="1"/>
  <c r="W431" i="21"/>
  <c r="V431" i="21"/>
  <c r="W419" i="21"/>
  <c r="V419" i="21"/>
  <c r="O351" i="21"/>
  <c r="N351" i="21"/>
  <c r="H351" i="21"/>
  <c r="K351" i="21" s="1"/>
  <c r="W346" i="21"/>
  <c r="V346" i="21"/>
  <c r="Y235" i="21"/>
  <c r="AA58" i="22"/>
  <c r="AA31" i="22"/>
  <c r="AA376" i="21"/>
  <c r="Z376" i="21"/>
  <c r="O30" i="22"/>
  <c r="O411" i="21"/>
  <c r="H411" i="21"/>
  <c r="N411" i="21"/>
  <c r="R303" i="21"/>
  <c r="S303" i="21"/>
  <c r="W423" i="21"/>
  <c r="V423" i="21"/>
  <c r="S431" i="21"/>
  <c r="R431" i="21"/>
  <c r="V344" i="21"/>
  <c r="W344" i="21"/>
  <c r="O257" i="21"/>
  <c r="N257" i="21"/>
  <c r="H257" i="21"/>
  <c r="N346" i="21"/>
  <c r="O346" i="21"/>
  <c r="H346" i="21"/>
  <c r="I303" i="21"/>
  <c r="R398" i="21"/>
  <c r="S398" i="21"/>
  <c r="AP19" i="2"/>
  <c r="AP23" i="2"/>
  <c r="A243" i="40" s="1"/>
  <c r="V362" i="21"/>
  <c r="W362" i="21"/>
  <c r="O251" i="21"/>
  <c r="N251" i="21"/>
  <c r="H251" i="21"/>
  <c r="R292" i="21"/>
  <c r="S292" i="21"/>
  <c r="W271" i="21"/>
  <c r="V271" i="21"/>
  <c r="W321" i="21"/>
  <c r="V321" i="21"/>
  <c r="R337" i="21"/>
  <c r="S337" i="21"/>
  <c r="I338" i="21"/>
  <c r="R237" i="21"/>
  <c r="S237" i="21" s="1"/>
  <c r="I257" i="21"/>
  <c r="I430" i="21"/>
  <c r="H52" i="53"/>
  <c r="B52" i="53" s="1"/>
  <c r="H288" i="21"/>
  <c r="N288" i="21"/>
  <c r="O288" i="21"/>
  <c r="AA291" i="21"/>
  <c r="Z291" i="21"/>
  <c r="N305" i="21"/>
  <c r="H305" i="21"/>
  <c r="K305" i="21" s="1"/>
  <c r="O305" i="21"/>
  <c r="H379" i="21"/>
  <c r="N379" i="21"/>
  <c r="O379" i="21"/>
  <c r="O27" i="22"/>
  <c r="O61" i="22"/>
  <c r="AV30" i="21"/>
  <c r="N30" i="21" s="1"/>
  <c r="O30" i="21" s="1"/>
  <c r="F74" i="62"/>
  <c r="AU76" i="2"/>
  <c r="AW30" i="21"/>
  <c r="Z342" i="21"/>
  <c r="AA342" i="21"/>
  <c r="R328" i="21"/>
  <c r="S328" i="21"/>
  <c r="R386" i="21"/>
  <c r="S386" i="21"/>
  <c r="Z377" i="21"/>
  <c r="AA377" i="21"/>
  <c r="AP43" i="2"/>
  <c r="A263" i="32" s="1"/>
  <c r="Z278" i="21"/>
  <c r="AA278" i="21"/>
  <c r="S287" i="21"/>
  <c r="R287" i="21"/>
  <c r="Z402" i="21"/>
  <c r="AA402" i="21"/>
  <c r="L26" i="21"/>
  <c r="AP70" i="2"/>
  <c r="I336" i="21"/>
  <c r="AA336" i="21"/>
  <c r="Z336" i="21"/>
  <c r="R392" i="21"/>
  <c r="S392" i="21"/>
  <c r="S289" i="21"/>
  <c r="R289" i="21"/>
  <c r="W308" i="21"/>
  <c r="V308" i="21"/>
  <c r="O341" i="21"/>
  <c r="N341" i="21"/>
  <c r="H341" i="21"/>
  <c r="H244" i="21"/>
  <c r="J244" i="21" s="1"/>
  <c r="K244" i="21" s="1"/>
  <c r="N244" i="21"/>
  <c r="O244" i="21" s="1"/>
  <c r="H21" i="22"/>
  <c r="H60" i="22"/>
  <c r="N334" i="21"/>
  <c r="O334" i="21"/>
  <c r="H334" i="21"/>
  <c r="AP12" i="2"/>
  <c r="A232" i="32" s="1"/>
  <c r="H416" i="21"/>
  <c r="N416" i="21"/>
  <c r="O416" i="21"/>
  <c r="P28" i="21"/>
  <c r="AY28" i="21" s="1"/>
  <c r="I295" i="21"/>
  <c r="Z412" i="21"/>
  <c r="AA412" i="21"/>
  <c r="N327" i="21"/>
  <c r="O327" i="21"/>
  <c r="H327" i="21"/>
  <c r="K327" i="21" s="1"/>
  <c r="AA375" i="21"/>
  <c r="Z375" i="21"/>
  <c r="AA371" i="21"/>
  <c r="Z371" i="21"/>
  <c r="AA352" i="21"/>
  <c r="Z352" i="21"/>
  <c r="O349" i="21"/>
  <c r="N349" i="21"/>
  <c r="H349" i="21"/>
  <c r="K349" i="21" s="1"/>
  <c r="I427" i="21"/>
  <c r="I258" i="21"/>
  <c r="AA21" i="22"/>
  <c r="AA60" i="22"/>
  <c r="V330" i="21"/>
  <c r="W330" i="21"/>
  <c r="Z327" i="21"/>
  <c r="AA327" i="21"/>
  <c r="I247" i="21"/>
  <c r="J247" i="21" s="1"/>
  <c r="V393" i="21"/>
  <c r="W393" i="21"/>
  <c r="H403" i="21"/>
  <c r="O403" i="21"/>
  <c r="N403" i="21"/>
  <c r="R282" i="21"/>
  <c r="S282" i="21"/>
  <c r="AA409" i="21"/>
  <c r="Z409" i="21"/>
  <c r="O273" i="21"/>
  <c r="N273" i="21"/>
  <c r="H273" i="21"/>
  <c r="R252" i="21"/>
  <c r="S252" i="21"/>
  <c r="S413" i="21"/>
  <c r="R413" i="21"/>
  <c r="R302" i="21"/>
  <c r="S302" i="21"/>
  <c r="O385" i="21"/>
  <c r="N385" i="21"/>
  <c r="H385" i="21"/>
  <c r="AP14" i="2"/>
  <c r="A234" i="41" s="1"/>
  <c r="N301" i="21"/>
  <c r="O301" i="21"/>
  <c r="H301" i="21"/>
  <c r="AP24" i="2"/>
  <c r="A244" i="45" s="1"/>
  <c r="V282" i="21"/>
  <c r="W282" i="21"/>
  <c r="S325" i="21"/>
  <c r="R325" i="21"/>
  <c r="AA265" i="21"/>
  <c r="Z265" i="21"/>
  <c r="AP30" i="2"/>
  <c r="A250" i="5" s="1"/>
  <c r="I382" i="21"/>
  <c r="W260" i="21"/>
  <c r="V260" i="21"/>
  <c r="I398" i="21"/>
  <c r="N320" i="21"/>
  <c r="O320" i="21"/>
  <c r="H320" i="21"/>
  <c r="K320" i="21" s="1"/>
  <c r="H312" i="21"/>
  <c r="N312" i="21"/>
  <c r="O312" i="21"/>
  <c r="V248" i="21"/>
  <c r="W342" i="21"/>
  <c r="V342" i="21"/>
  <c r="I259" i="21"/>
  <c r="Z321" i="21"/>
  <c r="AA321" i="21"/>
  <c r="AP22" i="2"/>
  <c r="A474" i="21" s="1"/>
  <c r="W281" i="21"/>
  <c r="V281" i="21"/>
  <c r="W299" i="21"/>
  <c r="V299" i="21"/>
  <c r="W259" i="21"/>
  <c r="V259" i="21"/>
  <c r="V391" i="21"/>
  <c r="W391" i="21"/>
  <c r="I422" i="21"/>
  <c r="AA297" i="21"/>
  <c r="Z297" i="21"/>
  <c r="H339" i="21"/>
  <c r="O339" i="21"/>
  <c r="N339" i="21"/>
  <c r="E47" i="53"/>
  <c r="AA420" i="21"/>
  <c r="Z420" i="21"/>
  <c r="R368" i="21"/>
  <c r="S368" i="21"/>
  <c r="T27" i="22"/>
  <c r="T61" i="22"/>
  <c r="V246" i="21"/>
  <c r="R377" i="21"/>
  <c r="S377" i="21"/>
  <c r="I352" i="21"/>
  <c r="N243" i="21"/>
  <c r="O243" i="21" s="1"/>
  <c r="H243" i="21"/>
  <c r="C17" i="53"/>
  <c r="W293" i="21"/>
  <c r="V293" i="21"/>
  <c r="V291" i="21"/>
  <c r="W291" i="21"/>
  <c r="Z303" i="21"/>
  <c r="AA303" i="21"/>
  <c r="H425" i="21"/>
  <c r="K425" i="21" s="1"/>
  <c r="O425" i="21"/>
  <c r="N425" i="21"/>
  <c r="AP32" i="2"/>
  <c r="A252" i="45" s="1"/>
  <c r="AA430" i="21"/>
  <c r="Z430" i="21"/>
  <c r="S293" i="21"/>
  <c r="R293" i="21"/>
  <c r="V381" i="21"/>
  <c r="W381" i="21"/>
  <c r="N237" i="21"/>
  <c r="O237" i="21" s="1"/>
  <c r="H237" i="21"/>
  <c r="AA414" i="21"/>
  <c r="Z414" i="21"/>
  <c r="Z357" i="21"/>
  <c r="AA357" i="21"/>
  <c r="V389" i="21"/>
  <c r="W389" i="21"/>
  <c r="AP38" i="2"/>
  <c r="A258" i="45" s="1"/>
  <c r="O368" i="21"/>
  <c r="N368" i="21"/>
  <c r="H368" i="21"/>
  <c r="H58" i="22"/>
  <c r="H31" i="22"/>
  <c r="N238" i="21"/>
  <c r="L235" i="21"/>
  <c r="H238" i="21"/>
  <c r="J238" i="21" s="1"/>
  <c r="R357" i="21"/>
  <c r="S357" i="21"/>
  <c r="Z259" i="21"/>
  <c r="AA259" i="21"/>
  <c r="R384" i="21"/>
  <c r="S384" i="21"/>
  <c r="W361" i="21"/>
  <c r="V361" i="21"/>
  <c r="N332" i="21"/>
  <c r="O332" i="21"/>
  <c r="H332" i="21"/>
  <c r="R324" i="21"/>
  <c r="S324" i="21"/>
  <c r="P235" i="21"/>
  <c r="AV70" i="2" s="1"/>
  <c r="N31" i="22"/>
  <c r="N58" i="22"/>
  <c r="R238" i="21"/>
  <c r="O307" i="21"/>
  <c r="H307" i="21"/>
  <c r="N307" i="21"/>
  <c r="S402" i="21"/>
  <c r="R402" i="21"/>
  <c r="I263" i="21"/>
  <c r="H433" i="21"/>
  <c r="N433" i="21"/>
  <c r="O433" i="21"/>
  <c r="AA344" i="21"/>
  <c r="Z344" i="21"/>
  <c r="N297" i="21"/>
  <c r="O297" i="21"/>
  <c r="H297" i="21"/>
  <c r="E49" i="53"/>
  <c r="N302" i="21"/>
  <c r="O302" i="21"/>
  <c r="H302" i="21"/>
  <c r="N373" i="21"/>
  <c r="O373" i="21"/>
  <c r="H373" i="21"/>
  <c r="H396" i="21"/>
  <c r="J396" i="21" s="1"/>
  <c r="O396" i="21"/>
  <c r="N396" i="21"/>
  <c r="V255" i="21"/>
  <c r="W255" i="21"/>
  <c r="AA385" i="21"/>
  <c r="Z385" i="21"/>
  <c r="V273" i="21"/>
  <c r="W273" i="21"/>
  <c r="U60" i="22"/>
  <c r="U21" i="22"/>
  <c r="AP52" i="2"/>
  <c r="A272" i="43" s="1"/>
  <c r="W329" i="21"/>
  <c r="V329" i="21"/>
  <c r="AA314" i="21"/>
  <c r="Z314" i="21"/>
  <c r="N389" i="21"/>
  <c r="H389" i="21"/>
  <c r="O389" i="21"/>
  <c r="Z59" i="22"/>
  <c r="Z242" i="21"/>
  <c r="W357" i="21"/>
  <c r="V357" i="21"/>
  <c r="V242" i="21"/>
  <c r="T59" i="22"/>
  <c r="AA27" i="22"/>
  <c r="AA61" i="22"/>
  <c r="N394" i="21"/>
  <c r="O394" i="21"/>
  <c r="H394" i="21"/>
  <c r="J394" i="21" s="1"/>
  <c r="AA286" i="21"/>
  <c r="Z286" i="21"/>
  <c r="I366" i="21"/>
  <c r="AP68" i="2"/>
  <c r="V376" i="21"/>
  <c r="W376" i="21"/>
  <c r="Z415" i="21"/>
  <c r="AA415" i="21"/>
  <c r="O355" i="21"/>
  <c r="N355" i="21"/>
  <c r="H355" i="21"/>
  <c r="AD29" i="22"/>
  <c r="AJ29" i="22" s="1"/>
  <c r="S387" i="21"/>
  <c r="R387" i="21"/>
  <c r="Z399" i="21"/>
  <c r="AA399" i="21"/>
  <c r="R310" i="21"/>
  <c r="S310" i="21"/>
  <c r="R423" i="21"/>
  <c r="S423" i="21"/>
  <c r="W404" i="21"/>
  <c r="V404" i="21"/>
  <c r="O21" i="22"/>
  <c r="O60" i="22"/>
  <c r="R400" i="21"/>
  <c r="S400" i="21"/>
  <c r="W368" i="21"/>
  <c r="V368" i="21"/>
  <c r="S383" i="21"/>
  <c r="R383" i="21"/>
  <c r="I399" i="21"/>
  <c r="K399" i="21" s="1"/>
  <c r="AP40" i="2"/>
  <c r="R311" i="21"/>
  <c r="S311" i="21"/>
  <c r="I401" i="21"/>
  <c r="K401" i="21" s="1"/>
  <c r="R319" i="21"/>
  <c r="S319" i="21"/>
  <c r="R270" i="21"/>
  <c r="S270" i="21"/>
  <c r="T28" i="21"/>
  <c r="BA28" i="21" s="1"/>
  <c r="R307" i="21"/>
  <c r="S307" i="21"/>
  <c r="V279" i="21"/>
  <c r="W279" i="21"/>
  <c r="S331" i="21"/>
  <c r="R331" i="21"/>
  <c r="W398" i="21"/>
  <c r="V398" i="21"/>
  <c r="I329" i="21"/>
  <c r="I252" i="21"/>
  <c r="R373" i="21"/>
  <c r="S373" i="21"/>
  <c r="AP36" i="2"/>
  <c r="A256" i="42" s="1"/>
  <c r="V351" i="21"/>
  <c r="W351" i="21"/>
  <c r="AP50" i="2"/>
  <c r="A270" i="39" s="1"/>
  <c r="AP55" i="2"/>
  <c r="A275" i="40" s="1"/>
  <c r="R248" i="21"/>
  <c r="S248" i="21" s="1"/>
  <c r="V377" i="21"/>
  <c r="W377" i="21"/>
  <c r="Z295" i="21"/>
  <c r="AA295" i="21"/>
  <c r="S275" i="21"/>
  <c r="R275" i="21"/>
  <c r="N240" i="21"/>
  <c r="H240" i="21"/>
  <c r="H30" i="22"/>
  <c r="Z273" i="21"/>
  <c r="AA273" i="21"/>
  <c r="I346" i="21"/>
  <c r="I249" i="21"/>
  <c r="N328" i="21"/>
  <c r="H328" i="21"/>
  <c r="O328" i="21"/>
  <c r="N370" i="21"/>
  <c r="H370" i="21"/>
  <c r="K370" i="21" s="1"/>
  <c r="O370" i="21"/>
  <c r="V424" i="21"/>
  <c r="W424" i="21"/>
  <c r="S391" i="21"/>
  <c r="R391" i="21"/>
  <c r="I362" i="21"/>
  <c r="H347" i="21"/>
  <c r="N347" i="21"/>
  <c r="O347" i="21"/>
  <c r="I416" i="21"/>
  <c r="S309" i="21"/>
  <c r="R309" i="21"/>
  <c r="I342" i="21"/>
  <c r="N432" i="21"/>
  <c r="H432" i="21"/>
  <c r="K432" i="21" s="1"/>
  <c r="O432" i="21"/>
  <c r="N309" i="21"/>
  <c r="H309" i="21"/>
  <c r="J309" i="21" s="1"/>
  <c r="O309" i="21"/>
  <c r="V254" i="21"/>
  <c r="W254" i="21"/>
  <c r="I262" i="21"/>
  <c r="J262" i="21" s="1"/>
  <c r="I291" i="21"/>
  <c r="AP69" i="2"/>
  <c r="A289" i="5" s="1"/>
  <c r="V331" i="21"/>
  <c r="W331" i="21"/>
  <c r="I294" i="21"/>
  <c r="J294" i="21" s="1"/>
  <c r="I368" i="21"/>
  <c r="N25" i="38"/>
  <c r="A233" i="32"/>
  <c r="A275" i="32"/>
  <c r="K260" i="21"/>
  <c r="AY26" i="21"/>
  <c r="R26" i="21" s="1"/>
  <c r="S26" i="21" s="1"/>
  <c r="A233" i="36"/>
  <c r="A276" i="44"/>
  <c r="A286" i="40"/>
  <c r="A513" i="21"/>
  <c r="A232" i="45"/>
  <c r="J260" i="21"/>
  <c r="A286" i="45"/>
  <c r="A257" i="38"/>
  <c r="J353" i="21"/>
  <c r="A257" i="44"/>
  <c r="A245" i="37"/>
  <c r="A257" i="39"/>
  <c r="A276" i="43"/>
  <c r="A287" i="32"/>
  <c r="A266" i="41"/>
  <c r="A263" i="38"/>
  <c r="A263" i="41"/>
  <c r="K357" i="21"/>
  <c r="J420" i="21"/>
  <c r="A493" i="21"/>
  <c r="K365" i="21"/>
  <c r="A287" i="44"/>
  <c r="A286" i="36"/>
  <c r="A286" i="37"/>
  <c r="A287" i="36"/>
  <c r="A287" i="41"/>
  <c r="A287" i="40"/>
  <c r="A281" i="5"/>
  <c r="A235" i="45"/>
  <c r="A261" i="39"/>
  <c r="J277" i="21"/>
  <c r="A286" i="5"/>
  <c r="A287" i="39"/>
  <c r="A261" i="36"/>
  <c r="A286" i="41"/>
  <c r="A235" i="38"/>
  <c r="K322" i="21"/>
  <c r="A228" i="37"/>
  <c r="J318" i="21"/>
  <c r="G70" i="62"/>
  <c r="K318" i="21"/>
  <c r="A253" i="43"/>
  <c r="N53" i="22"/>
  <c r="I53" i="22"/>
  <c r="J383" i="21"/>
  <c r="A252" i="40"/>
  <c r="A235" i="39"/>
  <c r="A235" i="37"/>
  <c r="H33" i="21"/>
  <c r="K400" i="21"/>
  <c r="H53" i="22"/>
  <c r="AC37" i="22"/>
  <c r="A245" i="44"/>
  <c r="A257" i="32"/>
  <c r="A257" i="37"/>
  <c r="A257" i="40"/>
  <c r="A505" i="21"/>
  <c r="A261" i="38"/>
  <c r="A261" i="42"/>
  <c r="K383" i="21"/>
  <c r="A239" i="41"/>
  <c r="A256" i="40"/>
  <c r="A280" i="43"/>
  <c r="A512" i="21"/>
  <c r="A280" i="5"/>
  <c r="A280" i="39"/>
  <c r="A280" i="40"/>
  <c r="A280" i="44"/>
  <c r="BA33" i="21"/>
  <c r="BC27" i="21"/>
  <c r="Z27" i="21" s="1"/>
  <c r="A285" i="40"/>
  <c r="A269" i="32"/>
  <c r="A229" i="5"/>
  <c r="J237" i="21"/>
  <c r="K237" i="21" s="1"/>
  <c r="P25" i="38"/>
  <c r="Q25" i="38" s="1"/>
  <c r="N25" i="39"/>
  <c r="N29" i="38"/>
  <c r="P29" i="37"/>
  <c r="Q29" i="37" s="1"/>
  <c r="P23" i="37" s="1"/>
  <c r="P30" i="38"/>
  <c r="N30" i="39"/>
  <c r="N23" i="39" s="1"/>
  <c r="N530" i="21" s="1"/>
  <c r="L532" i="21"/>
  <c r="L551" i="21" s="1"/>
  <c r="J550" i="21"/>
  <c r="P28" i="39"/>
  <c r="N28" i="40"/>
  <c r="AJ237" i="21"/>
  <c r="I446" i="21"/>
  <c r="AJ242" i="21"/>
  <c r="BU240" i="21"/>
  <c r="J257" i="21" l="1"/>
  <c r="A252" i="44"/>
  <c r="A263" i="39"/>
  <c r="A263" i="43"/>
  <c r="K363" i="21"/>
  <c r="J313" i="21"/>
  <c r="J359" i="21"/>
  <c r="J384" i="21"/>
  <c r="J376" i="21"/>
  <c r="K410" i="21"/>
  <c r="J269" i="21"/>
  <c r="J365" i="21"/>
  <c r="J266" i="21"/>
  <c r="K271" i="21"/>
  <c r="K348" i="21"/>
  <c r="K434" i="21"/>
  <c r="A239" i="40"/>
  <c r="A239" i="37"/>
  <c r="A239" i="43"/>
  <c r="J414" i="21"/>
  <c r="K414" i="21"/>
  <c r="J350" i="21"/>
  <c r="K350" i="21"/>
  <c r="A245" i="41"/>
  <c r="A245" i="40"/>
  <c r="A245" i="38"/>
  <c r="A245" i="45"/>
  <c r="A245" i="39"/>
  <c r="A245" i="43"/>
  <c r="A245" i="36"/>
  <c r="J397" i="21"/>
  <c r="K397" i="21"/>
  <c r="A276" i="42"/>
  <c r="A276" i="45"/>
  <c r="A276" i="37"/>
  <c r="A276" i="36"/>
  <c r="A276" i="40"/>
  <c r="A276" i="39"/>
  <c r="A276" i="32"/>
  <c r="A253" i="45"/>
  <c r="A253" i="40"/>
  <c r="A253" i="39"/>
  <c r="A253" i="36"/>
  <c r="A485" i="21"/>
  <c r="A253" i="38"/>
  <c r="A253" i="5"/>
  <c r="A253" i="44"/>
  <c r="A233" i="40"/>
  <c r="A233" i="5"/>
  <c r="A233" i="41"/>
  <c r="A233" i="45"/>
  <c r="A233" i="38"/>
  <c r="BC28" i="21"/>
  <c r="BB28" i="21"/>
  <c r="Z28" i="21" s="1"/>
  <c r="A273" i="36"/>
  <c r="A273" i="40"/>
  <c r="A273" i="5"/>
  <c r="A273" i="43"/>
  <c r="A273" i="44"/>
  <c r="A273" i="38"/>
  <c r="A273" i="32"/>
  <c r="A228" i="41"/>
  <c r="A228" i="45"/>
  <c r="A228" i="43"/>
  <c r="A228" i="40"/>
  <c r="A460" i="21"/>
  <c r="A228" i="38"/>
  <c r="A228" i="32"/>
  <c r="BA27" i="21"/>
  <c r="V27" i="21" s="1"/>
  <c r="AZ27" i="21"/>
  <c r="K377" i="21"/>
  <c r="J377" i="21"/>
  <c r="A508" i="21"/>
  <c r="A269" i="37"/>
  <c r="J395" i="21"/>
  <c r="A273" i="41"/>
  <c r="A245" i="32"/>
  <c r="A283" i="44"/>
  <c r="K37" i="22"/>
  <c r="K269" i="21"/>
  <c r="A283" i="42"/>
  <c r="A281" i="39"/>
  <c r="A233" i="37"/>
  <c r="K376" i="21"/>
  <c r="A233" i="44"/>
  <c r="A228" i="36"/>
  <c r="A233" i="42"/>
  <c r="A276" i="5"/>
  <c r="A269" i="45"/>
  <c r="A253" i="42"/>
  <c r="J347" i="21"/>
  <c r="J355" i="21"/>
  <c r="A276" i="41"/>
  <c r="BB33" i="21"/>
  <c r="Z33" i="21" s="1"/>
  <c r="A228" i="44"/>
  <c r="A273" i="42"/>
  <c r="A273" i="45"/>
  <c r="J345" i="21"/>
  <c r="A283" i="32"/>
  <c r="A283" i="5"/>
  <c r="A266" i="45"/>
  <c r="A233" i="43"/>
  <c r="A465" i="21"/>
  <c r="AX27" i="21"/>
  <c r="A276" i="38"/>
  <c r="A228" i="39"/>
  <c r="A229" i="42"/>
  <c r="A229" i="43"/>
  <c r="A229" i="40"/>
  <c r="A461" i="21"/>
  <c r="I2" i="62"/>
  <c r="L536" i="21"/>
  <c r="L558" i="21" s="1"/>
  <c r="K415" i="21"/>
  <c r="J415" i="21"/>
  <c r="A283" i="41"/>
  <c r="A283" i="45"/>
  <c r="A283" i="39"/>
  <c r="A283" i="38"/>
  <c r="A283" i="36"/>
  <c r="A281" i="42"/>
  <c r="A281" i="45"/>
  <c r="A281" i="36"/>
  <c r="A281" i="44"/>
  <c r="A285" i="38"/>
  <c r="A517" i="21"/>
  <c r="A285" i="32"/>
  <c r="A285" i="37"/>
  <c r="A285" i="41"/>
  <c r="A269" i="38"/>
  <c r="A501" i="21"/>
  <c r="A269" i="39"/>
  <c r="A269" i="36"/>
  <c r="A269" i="41"/>
  <c r="J344" i="21"/>
  <c r="AY33" i="21"/>
  <c r="AX33" i="21"/>
  <c r="R33" i="21" s="1"/>
  <c r="S33" i="21" s="1"/>
  <c r="S243" i="21"/>
  <c r="E18" i="53"/>
  <c r="F18" i="53" s="1"/>
  <c r="B34" i="53" s="1"/>
  <c r="B18" i="53" s="1"/>
  <c r="AW33" i="21"/>
  <c r="AV33" i="21"/>
  <c r="N33" i="21" s="1"/>
  <c r="O33" i="21" s="1"/>
  <c r="J434" i="21"/>
  <c r="A228" i="5"/>
  <c r="A269" i="42"/>
  <c r="A285" i="39"/>
  <c r="A239" i="44"/>
  <c r="A273" i="39"/>
  <c r="A273" i="37"/>
  <c r="A245" i="5"/>
  <c r="A253" i="32"/>
  <c r="A228" i="42"/>
  <c r="A281" i="41"/>
  <c r="A281" i="43"/>
  <c r="A233" i="39"/>
  <c r="K344" i="21"/>
  <c r="A283" i="40"/>
  <c r="A515" i="21"/>
  <c r="A253" i="41"/>
  <c r="A253" i="37"/>
  <c r="A285" i="42"/>
  <c r="AB21" i="22"/>
  <c r="J343" i="21"/>
  <c r="J268" i="21"/>
  <c r="J398" i="21"/>
  <c r="J295" i="21"/>
  <c r="D21" i="53"/>
  <c r="K311" i="21"/>
  <c r="K390" i="21"/>
  <c r="K306" i="21"/>
  <c r="K254" i="21"/>
  <c r="J283" i="21"/>
  <c r="AC29" i="22"/>
  <c r="J366" i="21"/>
  <c r="P31" i="22"/>
  <c r="K339" i="21"/>
  <c r="J246" i="21"/>
  <c r="K246" i="21" s="1"/>
  <c r="K436" i="21"/>
  <c r="J362" i="21"/>
  <c r="J252" i="21"/>
  <c r="J273" i="21"/>
  <c r="K427" i="21"/>
  <c r="K341" i="21"/>
  <c r="K411" i="21"/>
  <c r="K428" i="21"/>
  <c r="J293" i="21"/>
  <c r="K384" i="21"/>
  <c r="J348" i="21"/>
  <c r="J410" i="21"/>
  <c r="J271" i="21"/>
  <c r="K387" i="21"/>
  <c r="AG59" i="22"/>
  <c r="K405" i="21"/>
  <c r="A278" i="37"/>
  <c r="K279" i="21"/>
  <c r="J60" i="22"/>
  <c r="J329" i="21"/>
  <c r="K313" i="21"/>
  <c r="J241" i="21"/>
  <c r="K241" i="21" s="1"/>
  <c r="A472" i="21"/>
  <c r="K423" i="21"/>
  <c r="A265" i="43"/>
  <c r="V31" i="22"/>
  <c r="K359" i="21"/>
  <c r="J375" i="21"/>
  <c r="J340" i="21"/>
  <c r="K413" i="21"/>
  <c r="J357" i="21"/>
  <c r="K420" i="21"/>
  <c r="K419" i="21"/>
  <c r="K277" i="21"/>
  <c r="J264" i="21"/>
  <c r="J371" i="21"/>
  <c r="A516" i="21"/>
  <c r="A274" i="41"/>
  <c r="A486" i="21"/>
  <c r="A237" i="41"/>
  <c r="A280" i="45"/>
  <c r="A280" i="42"/>
  <c r="A280" i="37"/>
  <c r="A243" i="5"/>
  <c r="A235" i="42"/>
  <c r="A256" i="45"/>
  <c r="A251" i="39"/>
  <c r="A261" i="44"/>
  <c r="A257" i="42"/>
  <c r="K375" i="21"/>
  <c r="K340" i="21"/>
  <c r="E17" i="53"/>
  <c r="F17" i="53" s="1"/>
  <c r="B33" i="53" s="1"/>
  <c r="B17" i="53" s="1"/>
  <c r="A489" i="21"/>
  <c r="A235" i="40"/>
  <c r="AX26" i="21"/>
  <c r="A467" i="21"/>
  <c r="A263" i="45"/>
  <c r="A286" i="32"/>
  <c r="A286" i="44"/>
  <c r="A287" i="5"/>
  <c r="A286" i="43"/>
  <c r="A287" i="42"/>
  <c r="K418" i="21"/>
  <c r="J319" i="21"/>
  <c r="A263" i="5"/>
  <c r="J341" i="21"/>
  <c r="A261" i="5"/>
  <c r="J419" i="21"/>
  <c r="A519" i="21"/>
  <c r="A257" i="45"/>
  <c r="A261" i="40"/>
  <c r="A275" i="43"/>
  <c r="O33" i="22"/>
  <c r="K297" i="21"/>
  <c r="K263" i="21"/>
  <c r="K332" i="21"/>
  <c r="C21" i="53"/>
  <c r="AC31" i="22"/>
  <c r="K272" i="21"/>
  <c r="J372" i="21"/>
  <c r="J314" i="21"/>
  <c r="J409" i="21"/>
  <c r="K424" i="21"/>
  <c r="Z24" i="21"/>
  <c r="K326" i="21"/>
  <c r="J421" i="21"/>
  <c r="J321" i="21"/>
  <c r="J265" i="21"/>
  <c r="Q38" i="22"/>
  <c r="A282" i="32"/>
  <c r="D28" i="47"/>
  <c r="A235" i="44"/>
  <c r="A256" i="39"/>
  <c r="A261" i="43"/>
  <c r="A257" i="5"/>
  <c r="A257" i="36"/>
  <c r="A235" i="43"/>
  <c r="J411" i="21"/>
  <c r="A261" i="45"/>
  <c r="A287" i="38"/>
  <c r="K293" i="21"/>
  <c r="A518" i="21"/>
  <c r="A261" i="37"/>
  <c r="A495" i="21"/>
  <c r="A246" i="39"/>
  <c r="A261" i="41"/>
  <c r="A286" i="42"/>
  <c r="A263" i="44"/>
  <c r="A287" i="45"/>
  <c r="A257" i="41"/>
  <c r="J428" i="21"/>
  <c r="A286" i="39"/>
  <c r="J320" i="21"/>
  <c r="A287" i="43"/>
  <c r="A275" i="5"/>
  <c r="K352" i="21"/>
  <c r="J422" i="21"/>
  <c r="AB60" i="22"/>
  <c r="J334" i="21"/>
  <c r="J21" i="22"/>
  <c r="K264" i="21"/>
  <c r="AU31" i="21"/>
  <c r="W29" i="22"/>
  <c r="Z53" i="22"/>
  <c r="K257" i="21"/>
  <c r="A229" i="37"/>
  <c r="A256" i="43"/>
  <c r="A239" i="39"/>
  <c r="A239" i="5"/>
  <c r="A262" i="32"/>
  <c r="A232" i="38"/>
  <c r="A252" i="41"/>
  <c r="A263" i="42"/>
  <c r="A232" i="44"/>
  <c r="A266" i="32"/>
  <c r="A232" i="43"/>
  <c r="A266" i="37"/>
  <c r="A263" i="40"/>
  <c r="A259" i="41"/>
  <c r="K334" i="21"/>
  <c r="A266" i="42"/>
  <c r="K251" i="21"/>
  <c r="J250" i="21"/>
  <c r="K59" i="22"/>
  <c r="K381" i="21"/>
  <c r="J408" i="21"/>
  <c r="J281" i="21"/>
  <c r="P29" i="22"/>
  <c r="A262" i="43"/>
  <c r="A244" i="37"/>
  <c r="A270" i="41"/>
  <c r="A258" i="32"/>
  <c r="A258" i="37"/>
  <c r="A242" i="5"/>
  <c r="A240" i="38"/>
  <c r="A236" i="36"/>
  <c r="A231" i="45"/>
  <c r="A236" i="43"/>
  <c r="A254" i="32"/>
  <c r="H2" i="62"/>
  <c r="P38" i="22"/>
  <c r="A229" i="39"/>
  <c r="A271" i="37"/>
  <c r="A272" i="44"/>
  <c r="A239" i="32"/>
  <c r="A471" i="21"/>
  <c r="J327" i="21"/>
  <c r="A278" i="5"/>
  <c r="A245" i="42"/>
  <c r="A477" i="21"/>
  <c r="A259" i="36"/>
  <c r="A283" i="37"/>
  <c r="A258" i="5"/>
  <c r="A281" i="40"/>
  <c r="A258" i="36"/>
  <c r="A281" i="32"/>
  <c r="A281" i="38"/>
  <c r="A285" i="36"/>
  <c r="J387" i="21"/>
  <c r="A265" i="37"/>
  <c r="K298" i="21"/>
  <c r="J275" i="21"/>
  <c r="J391" i="21"/>
  <c r="J242" i="21"/>
  <c r="K308" i="21"/>
  <c r="K426" i="21"/>
  <c r="K285" i="21"/>
  <c r="J386" i="21"/>
  <c r="Q58" i="22"/>
  <c r="K267" i="21"/>
  <c r="K282" i="21"/>
  <c r="J378" i="21"/>
  <c r="AC30" i="22"/>
  <c r="K255" i="21"/>
  <c r="J399" i="21"/>
  <c r="V29" i="22"/>
  <c r="K429" i="21"/>
  <c r="J333" i="21"/>
  <c r="AA53" i="22"/>
  <c r="AB38" i="22"/>
  <c r="K259" i="21"/>
  <c r="K406" i="21"/>
  <c r="W58" i="22"/>
  <c r="J303" i="21"/>
  <c r="K261" i="21"/>
  <c r="J304" i="21"/>
  <c r="J316" i="21"/>
  <c r="K290" i="21"/>
  <c r="K274" i="21"/>
  <c r="K323" i="21"/>
  <c r="J331" i="21"/>
  <c r="J278" i="21"/>
  <c r="J361" i="21"/>
  <c r="J324" i="21"/>
  <c r="AF37" i="22"/>
  <c r="A289" i="41"/>
  <c r="A271" i="38"/>
  <c r="A240" i="5"/>
  <c r="A265" i="39"/>
  <c r="AC38" i="22"/>
  <c r="AC53" i="22" s="1"/>
  <c r="K268" i="21"/>
  <c r="A236" i="38"/>
  <c r="A237" i="45"/>
  <c r="A274" i="43"/>
  <c r="A236" i="45"/>
  <c r="A237" i="44"/>
  <c r="A274" i="37"/>
  <c r="A259" i="45"/>
  <c r="J258" i="21"/>
  <c r="N103" i="22"/>
  <c r="AB58" i="22"/>
  <c r="J364" i="21"/>
  <c r="J29" i="22"/>
  <c r="V60" i="22"/>
  <c r="J354" i="21"/>
  <c r="J315" i="21"/>
  <c r="K382" i="21"/>
  <c r="J270" i="21"/>
  <c r="K380" i="21"/>
  <c r="J407" i="21"/>
  <c r="E55" i="53"/>
  <c r="P61" i="22"/>
  <c r="K342" i="21"/>
  <c r="V30" i="22"/>
  <c r="K58" i="22"/>
  <c r="AG38" i="22"/>
  <c r="AF38" i="22"/>
  <c r="A284" i="39"/>
  <c r="A240" i="36"/>
  <c r="A234" i="36"/>
  <c r="A278" i="41"/>
  <c r="A278" i="44"/>
  <c r="A254" i="43"/>
  <c r="A262" i="37"/>
  <c r="A274" i="44"/>
  <c r="A254" i="41"/>
  <c r="A236" i="39"/>
  <c r="A274" i="5"/>
  <c r="J240" i="21"/>
  <c r="J373" i="21"/>
  <c r="K385" i="21"/>
  <c r="AG61" i="22"/>
  <c r="J392" i="21"/>
  <c r="AB27" i="22"/>
  <c r="J296" i="21"/>
  <c r="K289" i="21"/>
  <c r="K435" i="21"/>
  <c r="K284" i="21"/>
  <c r="A284" i="44"/>
  <c r="A240" i="39"/>
  <c r="A240" i="40"/>
  <c r="A265" i="44"/>
  <c r="A510" i="21"/>
  <c r="A278" i="40"/>
  <c r="J267" i="21"/>
  <c r="A254" i="40"/>
  <c r="J308" i="21"/>
  <c r="A262" i="44"/>
  <c r="K265" i="21"/>
  <c r="K386" i="21"/>
  <c r="A270" i="5"/>
  <c r="A236" i="44"/>
  <c r="A506" i="21"/>
  <c r="A274" i="45"/>
  <c r="A236" i="42"/>
  <c r="A270" i="37"/>
  <c r="A274" i="40"/>
  <c r="A237" i="40"/>
  <c r="J349" i="21"/>
  <c r="A254" i="38"/>
  <c r="A236" i="37"/>
  <c r="A231" i="44"/>
  <c r="A259" i="44"/>
  <c r="A242" i="45"/>
  <c r="K328" i="21"/>
  <c r="W21" i="22"/>
  <c r="A284" i="40"/>
  <c r="A240" i="32"/>
  <c r="AU72" i="2"/>
  <c r="A265" i="38"/>
  <c r="A278" i="39"/>
  <c r="A259" i="38"/>
  <c r="A262" i="36"/>
  <c r="J332" i="21"/>
  <c r="A236" i="40"/>
  <c r="K372" i="21"/>
  <c r="A274" i="32"/>
  <c r="AX74" i="2"/>
  <c r="A237" i="32"/>
  <c r="A259" i="40"/>
  <c r="A274" i="39"/>
  <c r="A231" i="43"/>
  <c r="P60" i="22"/>
  <c r="K389" i="21"/>
  <c r="U103" i="22"/>
  <c r="P58" i="22"/>
  <c r="H26" i="21"/>
  <c r="AU26" i="21" s="1"/>
  <c r="J26" i="21" s="1"/>
  <c r="K26" i="21" s="1"/>
  <c r="K27" i="22"/>
  <c r="R33" i="22"/>
  <c r="A234" i="42"/>
  <c r="AG37" i="22"/>
  <c r="A476" i="21"/>
  <c r="W60" i="22"/>
  <c r="K315" i="21"/>
  <c r="A272" i="36"/>
  <c r="A244" i="36"/>
  <c r="A488" i="21"/>
  <c r="A256" i="37"/>
  <c r="A247" i="42"/>
  <c r="A497" i="21"/>
  <c r="A265" i="42"/>
  <c r="K273" i="21"/>
  <c r="I103" i="22"/>
  <c r="A252" i="39"/>
  <c r="A232" i="41"/>
  <c r="A275" i="38"/>
  <c r="A252" i="32"/>
  <c r="K403" i="21"/>
  <c r="K346" i="21"/>
  <c r="AG31" i="22"/>
  <c r="J336" i="21"/>
  <c r="J280" i="21"/>
  <c r="K360" i="21"/>
  <c r="K292" i="21"/>
  <c r="V37" i="22"/>
  <c r="J289" i="21"/>
  <c r="A277" i="45"/>
  <c r="G4" i="62"/>
  <c r="A255" i="40"/>
  <c r="A267" i="38"/>
  <c r="A268" i="41"/>
  <c r="A241" i="42"/>
  <c r="K324" i="21"/>
  <c r="J425" i="21"/>
  <c r="A267" i="45"/>
  <c r="A248" i="36"/>
  <c r="K407" i="21"/>
  <c r="J337" i="21"/>
  <c r="W38" i="22"/>
  <c r="A230" i="45"/>
  <c r="J342" i="21"/>
  <c r="A279" i="44"/>
  <c r="A282" i="42"/>
  <c r="A256" i="36"/>
  <c r="A256" i="38"/>
  <c r="A521" i="21"/>
  <c r="A247" i="45"/>
  <c r="J406" i="21"/>
  <c r="J259" i="21"/>
  <c r="A248" i="45"/>
  <c r="A252" i="37"/>
  <c r="A282" i="39"/>
  <c r="A279" i="40"/>
  <c r="AU74" i="2"/>
  <c r="A251" i="45"/>
  <c r="A252" i="5"/>
  <c r="A279" i="45"/>
  <c r="V21" i="22"/>
  <c r="A230" i="32"/>
  <c r="J305" i="21"/>
  <c r="J427" i="21"/>
  <c r="K250" i="21"/>
  <c r="A268" i="44"/>
  <c r="A275" i="37"/>
  <c r="A232" i="5"/>
  <c r="A229" i="44"/>
  <c r="AC60" i="22"/>
  <c r="A275" i="41"/>
  <c r="A275" i="45"/>
  <c r="A275" i="44"/>
  <c r="A275" i="42"/>
  <c r="K416" i="21"/>
  <c r="U53" i="22"/>
  <c r="J416" i="21"/>
  <c r="J431" i="21"/>
  <c r="A241" i="39"/>
  <c r="J435" i="21"/>
  <c r="P37" i="22"/>
  <c r="A279" i="5"/>
  <c r="J374" i="21"/>
  <c r="A473" i="21"/>
  <c r="A267" i="44"/>
  <c r="A272" i="40"/>
  <c r="A238" i="39"/>
  <c r="A282" i="5"/>
  <c r="A248" i="32"/>
  <c r="J254" i="21"/>
  <c r="A282" i="45"/>
  <c r="A246" i="38"/>
  <c r="Q29" i="22"/>
  <c r="K379" i="21"/>
  <c r="K312" i="21"/>
  <c r="J312" i="21"/>
  <c r="A250" i="37"/>
  <c r="A250" i="45"/>
  <c r="A249" i="38"/>
  <c r="A249" i="37"/>
  <c r="A249" i="42"/>
  <c r="A249" i="44"/>
  <c r="A249" i="41"/>
  <c r="A277" i="40"/>
  <c r="A277" i="42"/>
  <c r="J251" i="21"/>
  <c r="J61" i="22"/>
  <c r="A268" i="36"/>
  <c r="A268" i="42"/>
  <c r="A248" i="43"/>
  <c r="A248" i="37"/>
  <c r="J292" i="21"/>
  <c r="A246" i="40"/>
  <c r="K304" i="21"/>
  <c r="A241" i="32"/>
  <c r="J38" i="22"/>
  <c r="K336" i="21"/>
  <c r="H27" i="21"/>
  <c r="AT27" i="21" s="1"/>
  <c r="K316" i="21"/>
  <c r="K295" i="21"/>
  <c r="J261" i="21"/>
  <c r="J360" i="21"/>
  <c r="K408" i="21"/>
  <c r="A249" i="5"/>
  <c r="J388" i="21"/>
  <c r="A230" i="43"/>
  <c r="K38" i="22"/>
  <c r="K53" i="22" s="1"/>
  <c r="A249" i="36"/>
  <c r="J290" i="21"/>
  <c r="A251" i="41"/>
  <c r="J330" i="21"/>
  <c r="A272" i="37"/>
  <c r="A272" i="45"/>
  <c r="A238" i="5"/>
  <c r="A288" i="36"/>
  <c r="A288" i="37"/>
  <c r="A288" i="45"/>
  <c r="A520" i="21"/>
  <c r="K433" i="21"/>
  <c r="AF61" i="22"/>
  <c r="J346" i="21"/>
  <c r="J539" i="21"/>
  <c r="A241" i="5"/>
  <c r="A241" i="44"/>
  <c r="A229" i="38"/>
  <c r="A229" i="36"/>
  <c r="A277" i="39"/>
  <c r="A277" i="41"/>
  <c r="K280" i="21"/>
  <c r="A255" i="38"/>
  <c r="A256" i="44"/>
  <c r="A256" i="5"/>
  <c r="A289" i="45"/>
  <c r="A239" i="38"/>
  <c r="A239" i="42"/>
  <c r="J390" i="21"/>
  <c r="A247" i="5"/>
  <c r="A247" i="44"/>
  <c r="A267" i="39"/>
  <c r="A267" i="41"/>
  <c r="A251" i="32"/>
  <c r="K303" i="21"/>
  <c r="K61" i="22"/>
  <c r="A268" i="40"/>
  <c r="A268" i="39"/>
  <c r="A248" i="5"/>
  <c r="A248" i="40"/>
  <c r="A480" i="21"/>
  <c r="A282" i="43"/>
  <c r="A282" i="40"/>
  <c r="K373" i="21"/>
  <c r="J306" i="21"/>
  <c r="J381" i="21"/>
  <c r="K253" i="21"/>
  <c r="V38" i="22"/>
  <c r="A246" i="37"/>
  <c r="Q37" i="22"/>
  <c r="A241" i="43"/>
  <c r="A230" i="5"/>
  <c r="J274" i="21"/>
  <c r="K262" i="21"/>
  <c r="A279" i="36"/>
  <c r="A258" i="40"/>
  <c r="K278" i="21"/>
  <c r="K252" i="21"/>
  <c r="A246" i="36"/>
  <c r="A251" i="43"/>
  <c r="A258" i="43"/>
  <c r="K21" i="22"/>
  <c r="A490" i="21"/>
  <c r="A251" i="42"/>
  <c r="A247" i="38"/>
  <c r="A279" i="39"/>
  <c r="A258" i="42"/>
  <c r="A247" i="36"/>
  <c r="A230" i="37"/>
  <c r="A268" i="45"/>
  <c r="K281" i="21"/>
  <c r="W37" i="22"/>
  <c r="A241" i="45"/>
  <c r="D25" i="47"/>
  <c r="A483" i="21"/>
  <c r="Q61" i="22"/>
  <c r="K394" i="21"/>
  <c r="A230" i="39"/>
  <c r="A277" i="37"/>
  <c r="A250" i="44"/>
  <c r="A250" i="36"/>
  <c r="A250" i="43"/>
  <c r="A272" i="38"/>
  <c r="A272" i="39"/>
  <c r="A272" i="32"/>
  <c r="A282" i="41"/>
  <c r="A282" i="38"/>
  <c r="A282" i="36"/>
  <c r="K369" i="21"/>
  <c r="J369" i="21"/>
  <c r="J325" i="21"/>
  <c r="K325" i="21"/>
  <c r="H4" i="62"/>
  <c r="A241" i="40"/>
  <c r="A272" i="41"/>
  <c r="A277" i="44"/>
  <c r="A277" i="5"/>
  <c r="AV72" i="2"/>
  <c r="A255" i="41"/>
  <c r="A479" i="21"/>
  <c r="A247" i="41"/>
  <c r="A267" i="36"/>
  <c r="J284" i="21"/>
  <c r="A282" i="37"/>
  <c r="A289" i="39"/>
  <c r="A268" i="38"/>
  <c r="A248" i="41"/>
  <c r="A248" i="39"/>
  <c r="A248" i="44"/>
  <c r="AB29" i="22"/>
  <c r="K270" i="21"/>
  <c r="U33" i="22"/>
  <c r="K309" i="21"/>
  <c r="A279" i="41"/>
  <c r="A511" i="21"/>
  <c r="A249" i="39"/>
  <c r="K398" i="21"/>
  <c r="A481" i="21"/>
  <c r="A249" i="45"/>
  <c r="A249" i="43"/>
  <c r="A279" i="43"/>
  <c r="K402" i="21"/>
  <c r="I536" i="21"/>
  <c r="I557" i="21" s="1"/>
  <c r="A270" i="43"/>
  <c r="A248" i="38"/>
  <c r="A268" i="5"/>
  <c r="A230" i="40"/>
  <c r="K362" i="21"/>
  <c r="A230" i="41"/>
  <c r="A268" i="43"/>
  <c r="A288" i="43"/>
  <c r="A241" i="37"/>
  <c r="A241" i="41"/>
  <c r="A288" i="32"/>
  <c r="A247" i="37"/>
  <c r="G2" i="62"/>
  <c r="J423" i="21"/>
  <c r="J433" i="21"/>
  <c r="A238" i="38"/>
  <c r="J323" i="21"/>
  <c r="A238" i="36"/>
  <c r="A277" i="38"/>
  <c r="A470" i="21"/>
  <c r="A275" i="36"/>
  <c r="A275" i="39"/>
  <c r="A507" i="21"/>
  <c r="J430" i="21"/>
  <c r="K430" i="21"/>
  <c r="A251" i="37"/>
  <c r="A251" i="44"/>
  <c r="A251" i="5"/>
  <c r="A251" i="38"/>
  <c r="A267" i="43"/>
  <c r="A267" i="40"/>
  <c r="A267" i="5"/>
  <c r="A267" i="32"/>
  <c r="A230" i="44"/>
  <c r="A230" i="36"/>
  <c r="A230" i="42"/>
  <c r="A268" i="32"/>
  <c r="A500" i="21"/>
  <c r="A241" i="36"/>
  <c r="A277" i="32"/>
  <c r="A509" i="21"/>
  <c r="A277" i="43"/>
  <c r="A255" i="37"/>
  <c r="AG58" i="22"/>
  <c r="A247" i="39"/>
  <c r="A247" i="40"/>
  <c r="A247" i="32"/>
  <c r="A499" i="21"/>
  <c r="T53" i="22"/>
  <c r="J311" i="21"/>
  <c r="A230" i="38"/>
  <c r="AW27" i="21"/>
  <c r="N27" i="21" s="1"/>
  <c r="A267" i="42"/>
  <c r="A249" i="32"/>
  <c r="A251" i="36"/>
  <c r="A279" i="37"/>
  <c r="A272" i="42"/>
  <c r="A514" i="21"/>
  <c r="A250" i="40"/>
  <c r="A238" i="45"/>
  <c r="A260" i="43"/>
  <c r="A260" i="38"/>
  <c r="AC27" i="22"/>
  <c r="A229" i="45"/>
  <c r="A229" i="41"/>
  <c r="K358" i="21"/>
  <c r="J358" i="21"/>
  <c r="A266" i="5"/>
  <c r="A266" i="43"/>
  <c r="A266" i="36"/>
  <c r="A498" i="21"/>
  <c r="A464" i="21"/>
  <c r="A232" i="37"/>
  <c r="AX28" i="21"/>
  <c r="R28" i="21" s="1"/>
  <c r="S28" i="21" s="1"/>
  <c r="J249" i="21"/>
  <c r="J30" i="22"/>
  <c r="Q21" i="22"/>
  <c r="K355" i="21"/>
  <c r="AF59" i="22"/>
  <c r="AH59" i="22" s="1"/>
  <c r="J302" i="21"/>
  <c r="J307" i="21"/>
  <c r="H235" i="21"/>
  <c r="K368" i="21"/>
  <c r="AF27" i="22"/>
  <c r="J339" i="21"/>
  <c r="J382" i="21"/>
  <c r="P30" i="22"/>
  <c r="AC58" i="22"/>
  <c r="AG29" i="22"/>
  <c r="K300" i="21"/>
  <c r="J335" i="21"/>
  <c r="Z33" i="22"/>
  <c r="R103" i="22"/>
  <c r="J417" i="21"/>
  <c r="J436" i="21"/>
  <c r="K287" i="21"/>
  <c r="K409" i="21"/>
  <c r="J424" i="21"/>
  <c r="J299" i="21"/>
  <c r="K421" i="21"/>
  <c r="R53" i="22"/>
  <c r="AF60" i="22"/>
  <c r="J279" i="21"/>
  <c r="K361" i="21"/>
  <c r="W30" i="22"/>
  <c r="K331" i="21"/>
  <c r="R235" i="21"/>
  <c r="AG27" i="22"/>
  <c r="N235" i="21"/>
  <c r="AC61" i="22"/>
  <c r="K258" i="21"/>
  <c r="Q59" i="22"/>
  <c r="AC59" i="22"/>
  <c r="K367" i="21"/>
  <c r="J403" i="21"/>
  <c r="K291" i="21"/>
  <c r="J298" i="21"/>
  <c r="J239" i="21"/>
  <c r="K239" i="21" s="1"/>
  <c r="AG60" i="22"/>
  <c r="K275" i="21"/>
  <c r="J385" i="21"/>
  <c r="K391" i="21"/>
  <c r="V235" i="21"/>
  <c r="T33" i="22"/>
  <c r="J401" i="21"/>
  <c r="K294" i="21"/>
  <c r="K364" i="21"/>
  <c r="J27" i="22"/>
  <c r="J285" i="21"/>
  <c r="K301" i="21"/>
  <c r="J282" i="21"/>
  <c r="K392" i="21"/>
  <c r="K378" i="21"/>
  <c r="AT31" i="21"/>
  <c r="J31" i="21" s="1"/>
  <c r="K310" i="21"/>
  <c r="AB30" i="22"/>
  <c r="Z235" i="21"/>
  <c r="J256" i="21"/>
  <c r="J255" i="21"/>
  <c r="J356" i="21"/>
  <c r="AF29" i="22"/>
  <c r="AH29" i="22" s="1"/>
  <c r="J429" i="21"/>
  <c r="H28" i="21"/>
  <c r="AT28" i="21" s="1"/>
  <c r="K354" i="21"/>
  <c r="K30" i="22"/>
  <c r="J432" i="21"/>
  <c r="Q31" i="22"/>
  <c r="O53" i="22"/>
  <c r="P53" i="22" s="1"/>
  <c r="W59" i="22"/>
  <c r="A270" i="36"/>
  <c r="O103" i="22"/>
  <c r="P103" i="22" s="1"/>
  <c r="J370" i="21"/>
  <c r="A289" i="32"/>
  <c r="A289" i="42"/>
  <c r="A270" i="44"/>
  <c r="P21" i="22"/>
  <c r="A289" i="38"/>
  <c r="A258" i="38"/>
  <c r="A288" i="40"/>
  <c r="AF31" i="22"/>
  <c r="AB37" i="22"/>
  <c r="AF58" i="22"/>
  <c r="AU70" i="2"/>
  <c r="H536" i="21"/>
  <c r="H557" i="21" s="1"/>
  <c r="A271" i="41"/>
  <c r="A271" i="5"/>
  <c r="A271" i="44"/>
  <c r="K338" i="21"/>
  <c r="A262" i="42"/>
  <c r="A262" i="45"/>
  <c r="A240" i="42"/>
  <c r="A240" i="41"/>
  <c r="A240" i="43"/>
  <c r="Q60" i="22"/>
  <c r="A278" i="36"/>
  <c r="A278" i="45"/>
  <c r="A271" i="36"/>
  <c r="A242" i="44"/>
  <c r="I33" i="22"/>
  <c r="A284" i="36"/>
  <c r="A244" i="32"/>
  <c r="A240" i="45"/>
  <c r="A240" i="37"/>
  <c r="AW28" i="21"/>
  <c r="A256" i="32"/>
  <c r="A256" i="41"/>
  <c r="A289" i="43"/>
  <c r="A239" i="36"/>
  <c r="A239" i="45"/>
  <c r="A234" i="43"/>
  <c r="A234" i="38"/>
  <c r="A234" i="44"/>
  <c r="A237" i="39"/>
  <c r="H539" i="21"/>
  <c r="H556" i="21" s="1"/>
  <c r="A265" i="45"/>
  <c r="A265" i="5"/>
  <c r="A265" i="36"/>
  <c r="AA103" i="22"/>
  <c r="A278" i="42"/>
  <c r="A278" i="38"/>
  <c r="A278" i="43"/>
  <c r="V59" i="22"/>
  <c r="A289" i="44"/>
  <c r="J326" i="21"/>
  <c r="P59" i="22"/>
  <c r="A254" i="37"/>
  <c r="A259" i="32"/>
  <c r="A262" i="41"/>
  <c r="W27" i="22"/>
  <c r="A252" i="36"/>
  <c r="A494" i="21"/>
  <c r="A232" i="42"/>
  <c r="AF21" i="22"/>
  <c r="A262" i="40"/>
  <c r="J58" i="22"/>
  <c r="H103" i="22"/>
  <c r="AG30" i="22"/>
  <c r="J272" i="21"/>
  <c r="K307" i="21"/>
  <c r="A260" i="45"/>
  <c r="A260" i="41"/>
  <c r="A258" i="39"/>
  <c r="A252" i="38"/>
  <c r="A492" i="21"/>
  <c r="K299" i="21"/>
  <c r="A232" i="39"/>
  <c r="A274" i="38"/>
  <c r="A266" i="44"/>
  <c r="J389" i="21"/>
  <c r="A236" i="5"/>
  <c r="J351" i="21"/>
  <c r="A237" i="38"/>
  <c r="J301" i="21"/>
  <c r="A266" i="39"/>
  <c r="A258" i="44"/>
  <c r="A260" i="44"/>
  <c r="A260" i="39"/>
  <c r="K396" i="21"/>
  <c r="A468" i="21"/>
  <c r="AV26" i="21"/>
  <c r="A270" i="42"/>
  <c r="A237" i="5"/>
  <c r="A274" i="42"/>
  <c r="A266" i="40"/>
  <c r="A289" i="37"/>
  <c r="BB26" i="21"/>
  <c r="A260" i="32"/>
  <c r="H33" i="22"/>
  <c r="A263" i="36"/>
  <c r="A232" i="36"/>
  <c r="A260" i="5"/>
  <c r="A270" i="45"/>
  <c r="A237" i="37"/>
  <c r="A231" i="32"/>
  <c r="A254" i="39"/>
  <c r="K335" i="21"/>
  <c r="A259" i="42"/>
  <c r="A231" i="36"/>
  <c r="T103" i="22"/>
  <c r="A288" i="38"/>
  <c r="I235" i="21"/>
  <c r="A263" i="37"/>
  <c r="A254" i="44"/>
  <c r="J536" i="21"/>
  <c r="J300" i="21"/>
  <c r="J297" i="21"/>
  <c r="A463" i="21"/>
  <c r="A288" i="5"/>
  <c r="A242" i="41"/>
  <c r="A260" i="36"/>
  <c r="A232" i="40"/>
  <c r="K321" i="21"/>
  <c r="AZ28" i="21"/>
  <c r="V28" i="21" s="1"/>
  <c r="A231" i="37"/>
  <c r="A504" i="21"/>
  <c r="A272" i="5"/>
  <c r="A250" i="32"/>
  <c r="A250" i="42"/>
  <c r="A250" i="39"/>
  <c r="A482" i="21"/>
  <c r="A250" i="38"/>
  <c r="A250" i="41"/>
  <c r="I4" i="62"/>
  <c r="L539" i="21"/>
  <c r="AX72" i="2"/>
  <c r="J379" i="21"/>
  <c r="K296" i="21"/>
  <c r="A279" i="42"/>
  <c r="A279" i="32"/>
  <c r="A255" i="44"/>
  <c r="A255" i="5"/>
  <c r="A255" i="43"/>
  <c r="A255" i="39"/>
  <c r="A255" i="42"/>
  <c r="A487" i="21"/>
  <c r="A255" i="32"/>
  <c r="A255" i="36"/>
  <c r="V58" i="22"/>
  <c r="A246" i="44"/>
  <c r="A246" i="43"/>
  <c r="A246" i="5"/>
  <c r="A246" i="32"/>
  <c r="A246" i="42"/>
  <c r="A246" i="45"/>
  <c r="A478" i="21"/>
  <c r="A238" i="32"/>
  <c r="A238" i="43"/>
  <c r="A238" i="44"/>
  <c r="A238" i="37"/>
  <c r="D26" i="47"/>
  <c r="A238" i="41"/>
  <c r="A238" i="42"/>
  <c r="J380" i="21"/>
  <c r="N33" i="22"/>
  <c r="P33" i="22" s="1"/>
  <c r="J404" i="21"/>
  <c r="A242" i="43"/>
  <c r="A242" i="40"/>
  <c r="A242" i="38"/>
  <c r="A242" i="32"/>
  <c r="A242" i="39"/>
  <c r="A244" i="44"/>
  <c r="A244" i="5"/>
  <c r="A284" i="45"/>
  <c r="A284" i="42"/>
  <c r="A284" i="38"/>
  <c r="A284" i="41"/>
  <c r="A271" i="45"/>
  <c r="A271" i="39"/>
  <c r="A242" i="42"/>
  <c r="A284" i="32"/>
  <c r="A284" i="5"/>
  <c r="A284" i="43"/>
  <c r="K29" i="22"/>
  <c r="A244" i="43"/>
  <c r="A244" i="41"/>
  <c r="A234" i="5"/>
  <c r="A234" i="32"/>
  <c r="A234" i="40"/>
  <c r="A469" i="21"/>
  <c r="A265" i="32"/>
  <c r="A265" i="41"/>
  <c r="A289" i="36"/>
  <c r="AF30" i="22"/>
  <c r="A254" i="36"/>
  <c r="A254" i="42"/>
  <c r="A289" i="40"/>
  <c r="V27" i="22"/>
  <c r="Z103" i="22"/>
  <c r="A262" i="38"/>
  <c r="A262" i="39"/>
  <c r="K343" i="21"/>
  <c r="AA33" i="22"/>
  <c r="AB33" i="22" s="1"/>
  <c r="K417" i="21"/>
  <c r="AB61" i="22"/>
  <c r="A237" i="36"/>
  <c r="F2" i="62"/>
  <c r="A270" i="40"/>
  <c r="A270" i="38"/>
  <c r="A236" i="32"/>
  <c r="A260" i="42"/>
  <c r="A244" i="38"/>
  <c r="D27" i="47"/>
  <c r="A244" i="42"/>
  <c r="J287" i="21"/>
  <c r="A260" i="37"/>
  <c r="A502" i="21"/>
  <c r="A260" i="40"/>
  <c r="A270" i="32"/>
  <c r="A259" i="37"/>
  <c r="A231" i="5"/>
  <c r="AU30" i="21"/>
  <c r="A491" i="21"/>
  <c r="K302" i="21"/>
  <c r="A231" i="38"/>
  <c r="Q30" i="22"/>
  <c r="J291" i="21"/>
  <c r="A288" i="42"/>
  <c r="A258" i="41"/>
  <c r="A237" i="42"/>
  <c r="A259" i="5"/>
  <c r="A259" i="39"/>
  <c r="A503" i="21"/>
  <c r="A288" i="44"/>
  <c r="J338" i="21"/>
  <c r="Q27" i="22"/>
  <c r="AG21" i="22"/>
  <c r="K256" i="21"/>
  <c r="A231" i="39"/>
  <c r="AB59" i="22"/>
  <c r="A271" i="43"/>
  <c r="J328" i="21"/>
  <c r="K329" i="21"/>
  <c r="J31" i="22"/>
  <c r="K31" i="22"/>
  <c r="A252" i="43"/>
  <c r="A252" i="42"/>
  <c r="A484" i="21"/>
  <c r="K60" i="22"/>
  <c r="A243" i="43"/>
  <c r="A243" i="37"/>
  <c r="A243" i="39"/>
  <c r="A243" i="38"/>
  <c r="A243" i="41"/>
  <c r="A243" i="44"/>
  <c r="A243" i="45"/>
  <c r="A243" i="36"/>
  <c r="A475" i="21"/>
  <c r="A243" i="42"/>
  <c r="A243" i="32"/>
  <c r="A280" i="36"/>
  <c r="A280" i="38"/>
  <c r="A280" i="41"/>
  <c r="A235" i="36"/>
  <c r="A235" i="32"/>
  <c r="A235" i="41"/>
  <c r="J400" i="21"/>
  <c r="W31" i="22"/>
  <c r="K356" i="21"/>
  <c r="J393" i="21"/>
  <c r="K393" i="21"/>
  <c r="J263" i="21"/>
  <c r="J352" i="21"/>
  <c r="K422" i="21"/>
  <c r="BA26" i="21"/>
  <c r="V26" i="21" s="1"/>
  <c r="W26" i="21" s="1"/>
  <c r="V24" i="21" s="1"/>
  <c r="AW74" i="2"/>
  <c r="H70" i="62"/>
  <c r="AZ26" i="21"/>
  <c r="K317" i="21"/>
  <c r="J286" i="21"/>
  <c r="A264" i="42"/>
  <c r="A264" i="38"/>
  <c r="A264" i="41"/>
  <c r="A264" i="45"/>
  <c r="A264" i="43"/>
  <c r="A264" i="32"/>
  <c r="A264" i="40"/>
  <c r="A264" i="5"/>
  <c r="A264" i="44"/>
  <c r="A264" i="36"/>
  <c r="A496" i="21"/>
  <c r="A264" i="39"/>
  <c r="A264" i="37"/>
  <c r="A242" i="37"/>
  <c r="K249" i="21"/>
  <c r="P27" i="22"/>
  <c r="A244" i="39"/>
  <c r="A244" i="40"/>
  <c r="A234" i="37"/>
  <c r="A466" i="21"/>
  <c r="A234" i="45"/>
  <c r="K366" i="21"/>
  <c r="K347" i="21"/>
  <c r="J276" i="21"/>
  <c r="A234" i="39"/>
  <c r="A254" i="45"/>
  <c r="A231" i="40"/>
  <c r="I70" i="62"/>
  <c r="A231" i="41"/>
  <c r="A271" i="42"/>
  <c r="A271" i="40"/>
  <c r="A242" i="36"/>
  <c r="J368" i="21"/>
  <c r="A288" i="39"/>
  <c r="A288" i="41"/>
  <c r="V61" i="22"/>
  <c r="W61" i="22"/>
  <c r="F70" i="62"/>
  <c r="AW26" i="21"/>
  <c r="N26" i="21" s="1"/>
  <c r="O26" i="21" s="1"/>
  <c r="N24" i="21" s="1"/>
  <c r="J288" i="21"/>
  <c r="K288" i="21"/>
  <c r="AB31" i="22"/>
  <c r="J367" i="21"/>
  <c r="J363" i="21"/>
  <c r="A285" i="43"/>
  <c r="A285" i="5"/>
  <c r="A285" i="45"/>
  <c r="A285" i="44"/>
  <c r="A269" i="43"/>
  <c r="A269" i="5"/>
  <c r="A269" i="44"/>
  <c r="J310" i="21"/>
  <c r="AC21" i="22"/>
  <c r="J59" i="22"/>
  <c r="K333" i="21"/>
  <c r="J243" i="21"/>
  <c r="K243" i="21" s="1"/>
  <c r="J245" i="21"/>
  <c r="K245" i="21" s="1"/>
  <c r="K283" i="21"/>
  <c r="K266" i="21"/>
  <c r="R24" i="21"/>
  <c r="J53" i="22"/>
  <c r="AU33" i="21"/>
  <c r="AT33" i="21"/>
  <c r="J33" i="21" s="1"/>
  <c r="K33" i="21" s="1"/>
  <c r="L555" i="21"/>
  <c r="X30" i="22"/>
  <c r="X22" i="22"/>
  <c r="X58" i="22"/>
  <c r="P28" i="40"/>
  <c r="N28" i="41"/>
  <c r="M532" i="21"/>
  <c r="M551" i="21" s="1"/>
  <c r="L550" i="21"/>
  <c r="P30" i="39"/>
  <c r="N30" i="40"/>
  <c r="N23" i="40" s="1"/>
  <c r="P29" i="38"/>
  <c r="Q29" i="38" s="1"/>
  <c r="P23" i="38" s="1"/>
  <c r="N29" i="39"/>
  <c r="P25" i="39"/>
  <c r="Q25" i="39" s="1"/>
  <c r="N25" i="40"/>
  <c r="I447" i="21"/>
  <c r="AJ241" i="21"/>
  <c r="BU242" i="21"/>
  <c r="J538" i="21"/>
  <c r="BU237" i="21"/>
  <c r="L557" i="21" l="1"/>
  <c r="Q53" i="22"/>
  <c r="E21" i="53"/>
  <c r="F21" i="53" s="1"/>
  <c r="B37" i="53" s="1"/>
  <c r="B21" i="53" s="1"/>
  <c r="AF53" i="22"/>
  <c r="AI29" i="22"/>
  <c r="AU28" i="21"/>
  <c r="J28" i="21" s="1"/>
  <c r="K28" i="21" s="1"/>
  <c r="AC33" i="22"/>
  <c r="AF103" i="22"/>
  <c r="AH61" i="22"/>
  <c r="AI27" i="22"/>
  <c r="AB53" i="22"/>
  <c r="V53" i="22"/>
  <c r="AH38" i="22"/>
  <c r="AF33" i="22"/>
  <c r="AT26" i="21"/>
  <c r="J24" i="21"/>
  <c r="V103" i="22"/>
  <c r="AH37" i="22"/>
  <c r="AI60" i="22"/>
  <c r="M536" i="21"/>
  <c r="M557" i="21" s="1"/>
  <c r="AI37" i="22"/>
  <c r="AH30" i="22"/>
  <c r="Q33" i="22"/>
  <c r="W33" i="22"/>
  <c r="J33" i="22"/>
  <c r="AH31" i="22"/>
  <c r="V33" i="22"/>
  <c r="W53" i="22"/>
  <c r="AI61" i="22"/>
  <c r="AI31" i="22"/>
  <c r="AH21" i="22"/>
  <c r="AH60" i="22"/>
  <c r="AG53" i="22"/>
  <c r="K103" i="22"/>
  <c r="AI30" i="22"/>
  <c r="H540" i="21"/>
  <c r="H559" i="21" s="1"/>
  <c r="W103" i="22"/>
  <c r="K33" i="22"/>
  <c r="AB103" i="22"/>
  <c r="J103" i="22"/>
  <c r="AI59" i="22"/>
  <c r="AG33" i="22"/>
  <c r="AH33" i="22" s="1"/>
  <c r="AC103" i="22"/>
  <c r="AH27" i="22"/>
  <c r="AH58" i="22"/>
  <c r="AI38" i="22"/>
  <c r="AI58" i="22"/>
  <c r="AG103" i="22"/>
  <c r="AH103" i="22" s="1"/>
  <c r="Q103" i="22"/>
  <c r="AU27" i="21"/>
  <c r="J27" i="21" s="1"/>
  <c r="I555" i="21"/>
  <c r="M539" i="21"/>
  <c r="M556" i="21" s="1"/>
  <c r="J235" i="21"/>
  <c r="AI21" i="22"/>
  <c r="J558" i="21"/>
  <c r="J557" i="21"/>
  <c r="J555" i="21"/>
  <c r="H555" i="21"/>
  <c r="X31" i="22"/>
  <c r="X59" i="22"/>
  <c r="X103" i="22" s="1"/>
  <c r="X32" i="22"/>
  <c r="X37" i="22"/>
  <c r="X53" i="22" s="1"/>
  <c r="P25" i="40"/>
  <c r="Q25" i="40" s="1"/>
  <c r="N25" i="41"/>
  <c r="N29" i="40"/>
  <c r="P29" i="39"/>
  <c r="Q29" i="39" s="1"/>
  <c r="P23" i="39" s="1"/>
  <c r="N532" i="21"/>
  <c r="M550" i="21"/>
  <c r="P30" i="40"/>
  <c r="N30" i="41"/>
  <c r="N23" i="41" s="1"/>
  <c r="Q530" i="21" s="1"/>
  <c r="P28" i="41"/>
  <c r="N28" i="42"/>
  <c r="P530" i="21"/>
  <c r="AK240" i="21"/>
  <c r="I448" i="21"/>
  <c r="BU241" i="21"/>
  <c r="AH53" i="22" l="1"/>
  <c r="AI53" i="22"/>
  <c r="H558" i="21"/>
  <c r="M538" i="21"/>
  <c r="I540" i="21"/>
  <c r="J540" i="21" s="1"/>
  <c r="L540" i="21" s="1"/>
  <c r="M540" i="21"/>
  <c r="M559" i="21" s="1"/>
  <c r="AI103" i="22"/>
  <c r="AI33" i="22"/>
  <c r="M555" i="21"/>
  <c r="X33" i="22"/>
  <c r="P532" i="21"/>
  <c r="Q532" i="21" s="1"/>
  <c r="R532" i="21" s="1"/>
  <c r="T532" i="21" s="1"/>
  <c r="U532" i="21" s="1"/>
  <c r="V532" i="21" s="1"/>
  <c r="N550" i="21"/>
  <c r="P25" i="41"/>
  <c r="Q25" i="41" s="1"/>
  <c r="N25" i="42"/>
  <c r="P28" i="42"/>
  <c r="N28" i="43"/>
  <c r="N29" i="41"/>
  <c r="P29" i="40"/>
  <c r="Q29" i="40" s="1"/>
  <c r="P23" i="40" s="1"/>
  <c r="P30" i="41"/>
  <c r="N30" i="42"/>
  <c r="N23" i="42" s="1"/>
  <c r="R530" i="21" s="1"/>
  <c r="AK242" i="21"/>
  <c r="I449" i="21"/>
  <c r="AK237" i="21"/>
  <c r="BV240" i="21"/>
  <c r="I558" i="21" l="1"/>
  <c r="I559" i="21"/>
  <c r="M558" i="21"/>
  <c r="AD30" i="22"/>
  <c r="AJ30" i="22" s="1"/>
  <c r="AD58" i="22"/>
  <c r="AD22" i="22"/>
  <c r="P29" i="41"/>
  <c r="Q29" i="41" s="1"/>
  <c r="P23" i="41" s="1"/>
  <c r="N29" i="42"/>
  <c r="P25" i="42"/>
  <c r="Q25" i="42" s="1"/>
  <c r="N25" i="43"/>
  <c r="P30" i="42"/>
  <c r="N30" i="43"/>
  <c r="N23" i="43" s="1"/>
  <c r="P28" i="43"/>
  <c r="N28" i="44"/>
  <c r="BV237" i="21"/>
  <c r="BV242" i="21"/>
  <c r="I450" i="21"/>
  <c r="L538" i="21"/>
  <c r="AK241" i="21"/>
  <c r="AD31" i="22" l="1"/>
  <c r="AJ31" i="22" s="1"/>
  <c r="AD59" i="22"/>
  <c r="AJ59" i="22" s="1"/>
  <c r="AD32" i="22"/>
  <c r="AJ32" i="22" s="1"/>
  <c r="AD37" i="22"/>
  <c r="T530" i="21"/>
  <c r="AJ22" i="22"/>
  <c r="P25" i="43"/>
  <c r="Q25" i="43" s="1"/>
  <c r="N25" i="44"/>
  <c r="P30" i="43"/>
  <c r="N30" i="44"/>
  <c r="N23" i="44" s="1"/>
  <c r="U530" i="21" s="1"/>
  <c r="P28" i="44"/>
  <c r="N28" i="45"/>
  <c r="P29" i="42"/>
  <c r="Q29" i="42" s="1"/>
  <c r="P23" i="42" s="1"/>
  <c r="N29" i="43"/>
  <c r="AJ58" i="22"/>
  <c r="BV241" i="21"/>
  <c r="I451" i="21"/>
  <c r="AL240" i="21"/>
  <c r="AD103" i="22" l="1"/>
  <c r="AJ103" i="22"/>
  <c r="AJ33" i="22"/>
  <c r="P28" i="45"/>
  <c r="N29" i="44"/>
  <c r="P29" i="43"/>
  <c r="Q29" i="43" s="1"/>
  <c r="P23" i="43" s="1"/>
  <c r="P30" i="44"/>
  <c r="N30" i="45"/>
  <c r="AJ37" i="22"/>
  <c r="AJ53" i="22" s="1"/>
  <c r="AD53" i="22"/>
  <c r="P25" i="44"/>
  <c r="Q25" i="44" s="1"/>
  <c r="N25" i="45"/>
  <c r="AD33" i="22"/>
  <c r="AL237" i="21"/>
  <c r="AL242" i="21"/>
  <c r="I452" i="21"/>
  <c r="P25" i="45" l="1"/>
  <c r="Q25" i="45" s="1"/>
  <c r="N29" i="45"/>
  <c r="P29" i="44"/>
  <c r="Q29" i="44" s="1"/>
  <c r="P23" i="44" s="1"/>
  <c r="P30" i="45"/>
  <c r="N23" i="45"/>
  <c r="V530" i="21" s="1"/>
  <c r="I453" i="21"/>
  <c r="AL241" i="21"/>
  <c r="P29" i="45" l="1"/>
  <c r="Q29" i="45" s="1"/>
  <c r="P23" i="45" s="1"/>
  <c r="I454" i="21"/>
</calcChain>
</file>

<file path=xl/sharedStrings.xml><?xml version="1.0" encoding="utf-8"?>
<sst xmlns="http://schemas.openxmlformats.org/spreadsheetml/2006/main" count="4100" uniqueCount="2835">
  <si>
    <t>Indicador / Actividad</t>
  </si>
  <si>
    <t>Meta</t>
  </si>
  <si>
    <t>Presupuesto</t>
  </si>
  <si>
    <t>ObjectID</t>
  </si>
  <si>
    <t>Comentario</t>
  </si>
  <si>
    <t>I001</t>
  </si>
  <si>
    <t>I002</t>
  </si>
  <si>
    <t>I003</t>
  </si>
  <si>
    <t>I004</t>
  </si>
  <si>
    <t>I005</t>
  </si>
  <si>
    <t>I006</t>
  </si>
  <si>
    <t>I007</t>
  </si>
  <si>
    <t>I008</t>
  </si>
  <si>
    <t>I009</t>
  </si>
  <si>
    <t>I010</t>
  </si>
  <si>
    <t>I011</t>
  </si>
  <si>
    <t>I012</t>
  </si>
  <si>
    <t>I013</t>
  </si>
  <si>
    <t>I014</t>
  </si>
  <si>
    <t>I015</t>
  </si>
  <si>
    <t>I016</t>
  </si>
  <si>
    <t>I017</t>
  </si>
  <si>
    <t>I018</t>
  </si>
  <si>
    <t>I019</t>
  </si>
  <si>
    <t>I020</t>
  </si>
  <si>
    <t>I021</t>
  </si>
  <si>
    <t>I022</t>
  </si>
  <si>
    <t>I023</t>
  </si>
  <si>
    <t>I024</t>
  </si>
  <si>
    <t>I025</t>
  </si>
  <si>
    <t>I026</t>
  </si>
  <si>
    <t>I027</t>
  </si>
  <si>
    <t>I028</t>
  </si>
  <si>
    <t>I029</t>
  </si>
  <si>
    <t>I030</t>
  </si>
  <si>
    <t>I031</t>
  </si>
  <si>
    <t>I032</t>
  </si>
  <si>
    <t>I033</t>
  </si>
  <si>
    <t>I034</t>
  </si>
  <si>
    <t>I035</t>
  </si>
  <si>
    <t>I036</t>
  </si>
  <si>
    <t>I037</t>
  </si>
  <si>
    <t>I038</t>
  </si>
  <si>
    <t>I039</t>
  </si>
  <si>
    <t>I040</t>
  </si>
  <si>
    <t>I041</t>
  </si>
  <si>
    <t>I042</t>
  </si>
  <si>
    <t>I043</t>
  </si>
  <si>
    <t>I044</t>
  </si>
  <si>
    <t>I045</t>
  </si>
  <si>
    <t>I046</t>
  </si>
  <si>
    <t>I047</t>
  </si>
  <si>
    <t>I048</t>
  </si>
  <si>
    <t>I049</t>
  </si>
  <si>
    <t>I050</t>
  </si>
  <si>
    <t>I051</t>
  </si>
  <si>
    <t>I052</t>
  </si>
  <si>
    <t>I053</t>
  </si>
  <si>
    <t>I054</t>
  </si>
  <si>
    <t>I055</t>
  </si>
  <si>
    <t>I056</t>
  </si>
  <si>
    <t>I057</t>
  </si>
  <si>
    <t>I058</t>
  </si>
  <si>
    <t>I059</t>
  </si>
  <si>
    <t>I060</t>
  </si>
  <si>
    <t>I061</t>
  </si>
  <si>
    <t>I062</t>
  </si>
  <si>
    <t>I063</t>
  </si>
  <si>
    <t>I064</t>
  </si>
  <si>
    <t>I065</t>
  </si>
  <si>
    <t>I066</t>
  </si>
  <si>
    <t>I067</t>
  </si>
  <si>
    <t>I068</t>
  </si>
  <si>
    <t>I069</t>
  </si>
  <si>
    <t>I070</t>
  </si>
  <si>
    <t>I071</t>
  </si>
  <si>
    <t>I072</t>
  </si>
  <si>
    <t>I073</t>
  </si>
  <si>
    <t>I074</t>
  </si>
  <si>
    <t>I075</t>
  </si>
  <si>
    <t>I076</t>
  </si>
  <si>
    <t>I077</t>
  </si>
  <si>
    <t>I078</t>
  </si>
  <si>
    <t>I079</t>
  </si>
  <si>
    <t>I080</t>
  </si>
  <si>
    <t>I081</t>
  </si>
  <si>
    <t>I082</t>
  </si>
  <si>
    <t>I083</t>
  </si>
  <si>
    <t>I084</t>
  </si>
  <si>
    <t>I085</t>
  </si>
  <si>
    <t>I086</t>
  </si>
  <si>
    <t>I087</t>
  </si>
  <si>
    <t>I088</t>
  </si>
  <si>
    <t>I089</t>
  </si>
  <si>
    <t>I090</t>
  </si>
  <si>
    <t>I091</t>
  </si>
  <si>
    <t>I092</t>
  </si>
  <si>
    <t>I093</t>
  </si>
  <si>
    <t>I094</t>
  </si>
  <si>
    <t>I095</t>
  </si>
  <si>
    <t>I096</t>
  </si>
  <si>
    <t>I097</t>
  </si>
  <si>
    <t>I098</t>
  </si>
  <si>
    <t>I099</t>
  </si>
  <si>
    <t>I100</t>
  </si>
  <si>
    <t>I101</t>
  </si>
  <si>
    <t>I102</t>
  </si>
  <si>
    <t>I103</t>
  </si>
  <si>
    <t>I104</t>
  </si>
  <si>
    <t>I105</t>
  </si>
  <si>
    <t>I106</t>
  </si>
  <si>
    <t>I107</t>
  </si>
  <si>
    <t>I108</t>
  </si>
  <si>
    <t>I109</t>
  </si>
  <si>
    <t>I110</t>
  </si>
  <si>
    <t>I111</t>
  </si>
  <si>
    <t>I112</t>
  </si>
  <si>
    <t>I113</t>
  </si>
  <si>
    <t>I114</t>
  </si>
  <si>
    <t>I115</t>
  </si>
  <si>
    <t>I116</t>
  </si>
  <si>
    <t>I117</t>
  </si>
  <si>
    <t>I118</t>
  </si>
  <si>
    <t>I119</t>
  </si>
  <si>
    <t>I120</t>
  </si>
  <si>
    <t>I121</t>
  </si>
  <si>
    <t>I122</t>
  </si>
  <si>
    <t>I123</t>
  </si>
  <si>
    <t>I124</t>
  </si>
  <si>
    <t>I125</t>
  </si>
  <si>
    <t>I126</t>
  </si>
  <si>
    <t>I127</t>
  </si>
  <si>
    <t>I128</t>
  </si>
  <si>
    <t>I129</t>
  </si>
  <si>
    <t>I130</t>
  </si>
  <si>
    <t>I131</t>
  </si>
  <si>
    <t>I132</t>
  </si>
  <si>
    <t>I133</t>
  </si>
  <si>
    <t>I134</t>
  </si>
  <si>
    <t>I135</t>
  </si>
  <si>
    <t>I136</t>
  </si>
  <si>
    <t>I137</t>
  </si>
  <si>
    <t>I138</t>
  </si>
  <si>
    <t>I139</t>
  </si>
  <si>
    <t>I140</t>
  </si>
  <si>
    <t>I141</t>
  </si>
  <si>
    <t>I142</t>
  </si>
  <si>
    <t>I143</t>
  </si>
  <si>
    <t>I144</t>
  </si>
  <si>
    <t>I145</t>
  </si>
  <si>
    <t>I146</t>
  </si>
  <si>
    <t>I147</t>
  </si>
  <si>
    <t>I148</t>
  </si>
  <si>
    <t>I149</t>
  </si>
  <si>
    <t>I150</t>
  </si>
  <si>
    <t>I151</t>
  </si>
  <si>
    <t>I152</t>
  </si>
  <si>
    <t>I153</t>
  </si>
  <si>
    <t>I154</t>
  </si>
  <si>
    <t>I155</t>
  </si>
  <si>
    <t>I156</t>
  </si>
  <si>
    <t>I157</t>
  </si>
  <si>
    <t>I158</t>
  </si>
  <si>
    <t>I159</t>
  </si>
  <si>
    <t>I160</t>
  </si>
  <si>
    <t>I161</t>
  </si>
  <si>
    <t>I162</t>
  </si>
  <si>
    <t>I163</t>
  </si>
  <si>
    <t>I164</t>
  </si>
  <si>
    <t>I165</t>
  </si>
  <si>
    <t>I166</t>
  </si>
  <si>
    <t>I167</t>
  </si>
  <si>
    <t>I168</t>
  </si>
  <si>
    <t>I169</t>
  </si>
  <si>
    <t>I170</t>
  </si>
  <si>
    <t>I171</t>
  </si>
  <si>
    <t>I172</t>
  </si>
  <si>
    <t>I173</t>
  </si>
  <si>
    <t>I174</t>
  </si>
  <si>
    <t>I175</t>
  </si>
  <si>
    <t>I176</t>
  </si>
  <si>
    <t>I177</t>
  </si>
  <si>
    <t>I178</t>
  </si>
  <si>
    <t>I179</t>
  </si>
  <si>
    <t>I180</t>
  </si>
  <si>
    <t>I181</t>
  </si>
  <si>
    <t>I182</t>
  </si>
  <si>
    <t>I183</t>
  </si>
  <si>
    <t>I184</t>
  </si>
  <si>
    <t>I185</t>
  </si>
  <si>
    <t>I186</t>
  </si>
  <si>
    <t>I187</t>
  </si>
  <si>
    <t>I188</t>
  </si>
  <si>
    <t>I189</t>
  </si>
  <si>
    <t>I190</t>
  </si>
  <si>
    <t>I191</t>
  </si>
  <si>
    <t>I192</t>
  </si>
  <si>
    <t>I193</t>
  </si>
  <si>
    <t>I194</t>
  </si>
  <si>
    <t>I195</t>
  </si>
  <si>
    <t>I196</t>
  </si>
  <si>
    <t>I197</t>
  </si>
  <si>
    <t>I198</t>
  </si>
  <si>
    <t>I199</t>
  </si>
  <si>
    <t>I200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</si>
  <si>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</si>
  <si>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</si>
  <si>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</si>
  <si>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</si>
  <si>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</si>
  <si>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</si>
  <si>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</si>
  <si>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</si>
  <si>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</si>
  <si>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</si>
  <si>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</si>
  <si>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</si>
  <si>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-</t>
  </si>
  <si>
    <t>Ítem</t>
  </si>
  <si>
    <t>Título</t>
  </si>
  <si>
    <t>Ejecutado</t>
  </si>
  <si>
    <t>OI01</t>
  </si>
  <si>
    <t>OI02</t>
  </si>
  <si>
    <t>OI03</t>
  </si>
  <si>
    <t>OI04</t>
  </si>
  <si>
    <t>OI05</t>
  </si>
  <si>
    <t>OI06</t>
  </si>
  <si>
    <t>OI07</t>
  </si>
  <si>
    <t>OI08</t>
  </si>
  <si>
    <t>OI09</t>
  </si>
  <si>
    <t>OI10</t>
  </si>
  <si>
    <t>OI11</t>
  </si>
  <si>
    <t>OI12</t>
  </si>
  <si>
    <t>OI13</t>
  </si>
  <si>
    <t>OI14</t>
  </si>
  <si>
    <t>OI15</t>
  </si>
  <si>
    <t>OI16</t>
  </si>
  <si>
    <t>OI17</t>
  </si>
  <si>
    <t>OI18</t>
  </si>
  <si>
    <t>OI19</t>
  </si>
  <si>
    <t>OI20</t>
  </si>
  <si>
    <t>OI21</t>
  </si>
  <si>
    <t>OI22</t>
  </si>
  <si>
    <t>OI23</t>
  </si>
  <si>
    <t>OI24</t>
  </si>
  <si>
    <t>OI25</t>
  </si>
  <si>
    <t>OI26</t>
  </si>
  <si>
    <t>OI27</t>
  </si>
  <si>
    <t>OI28</t>
  </si>
  <si>
    <t>OI29</t>
  </si>
  <si>
    <t>OI30</t>
  </si>
  <si>
    <t>ID</t>
  </si>
  <si>
    <t>Descripción del objetivo</t>
  </si>
  <si>
    <t xml:space="preserve">Total </t>
  </si>
  <si>
    <t>Total</t>
  </si>
  <si>
    <t>Categoría de Costos</t>
  </si>
  <si>
    <t>Tipo de Ítem</t>
  </si>
  <si>
    <t>1. Indicador</t>
  </si>
  <si>
    <t>2. Actividad</t>
  </si>
  <si>
    <t>ID Enlace</t>
  </si>
  <si>
    <t>Botón</t>
  </si>
  <si>
    <t>Estado</t>
  </si>
  <si>
    <t>1. Entrada de los datos generales</t>
  </si>
  <si>
    <t>Idioma</t>
  </si>
  <si>
    <t>Español</t>
  </si>
  <si>
    <t>Programáticos</t>
  </si>
  <si>
    <t>Aspecto</t>
  </si>
  <si>
    <t>3. Insertar la hoja de ingreso de datos del SR</t>
  </si>
  <si>
    <t>Pasos a seguir</t>
  </si>
  <si>
    <t>MENU</t>
  </si>
  <si>
    <t>Desembolso</t>
  </si>
  <si>
    <t>Trimestre 1</t>
  </si>
  <si>
    <t>Trimestre 2</t>
  </si>
  <si>
    <t>Trimestre 3</t>
  </si>
  <si>
    <t>Trimestre 4</t>
  </si>
  <si>
    <t>11. Establecer el período inicial en el Tablero</t>
  </si>
  <si>
    <t>Rojo (&lt;)</t>
  </si>
  <si>
    <t>Verde (&gt;=)</t>
  </si>
  <si>
    <t>Comentarios narrativos de los resultados (a ser llenado por el Subreceptor)</t>
  </si>
  <si>
    <t>Fecha</t>
  </si>
  <si>
    <t>Lugar</t>
  </si>
  <si>
    <t>Recomendaciones o medidas a tomar</t>
  </si>
  <si>
    <t>1)</t>
  </si>
  <si>
    <t>2)</t>
  </si>
  <si>
    <t>3)</t>
  </si>
  <si>
    <t>4)</t>
  </si>
  <si>
    <t>5)</t>
  </si>
  <si>
    <t>PROGRAMÁTICO</t>
  </si>
  <si>
    <t>FINANCIERO</t>
  </si>
  <si>
    <t>Anual</t>
  </si>
  <si>
    <t>Avance del Trimestre 1</t>
  </si>
  <si>
    <t>Avance del Trimestre 2</t>
  </si>
  <si>
    <t>Avance del Trimestre 3</t>
  </si>
  <si>
    <t>Avance del Trimestre 4</t>
  </si>
  <si>
    <t>Meses</t>
  </si>
  <si>
    <t>Monitor/a</t>
  </si>
  <si>
    <t>Seguimiento</t>
  </si>
  <si>
    <t>Variación</t>
  </si>
  <si>
    <t>Totales</t>
  </si>
  <si>
    <t>Logro</t>
  </si>
  <si>
    <t>Porcentajes de logros (%)</t>
  </si>
  <si>
    <t>Tareas</t>
  </si>
  <si>
    <t>Responsable de las tareas</t>
  </si>
  <si>
    <t>Recursos necesarios</t>
  </si>
  <si>
    <t>b)</t>
  </si>
  <si>
    <t>c)</t>
  </si>
  <si>
    <t>a)</t>
  </si>
  <si>
    <t>Entregable</t>
  </si>
  <si>
    <t>SEMANAS</t>
  </si>
  <si>
    <t>Estados</t>
  </si>
  <si>
    <t>En Proceso</t>
  </si>
  <si>
    <t>Cumplido</t>
  </si>
  <si>
    <t>Aplazado</t>
  </si>
  <si>
    <t>No Cumplido</t>
  </si>
  <si>
    <t>01-Feb</t>
  </si>
  <si>
    <t>08-Feb</t>
  </si>
  <si>
    <t>15-Feb</t>
  </si>
  <si>
    <t>Desempeño</t>
  </si>
  <si>
    <t>VIH-</t>
  </si>
  <si>
    <t>VIH+</t>
  </si>
  <si>
    <t>MUJERES</t>
  </si>
  <si>
    <t>HOMBRES</t>
  </si>
  <si>
    <t>Nombre del Indicador Activo</t>
  </si>
  <si>
    <t>Activo</t>
  </si>
  <si>
    <t>English</t>
  </si>
  <si>
    <t>Hola</t>
  </si>
  <si>
    <t>Hello</t>
  </si>
  <si>
    <t>Salut</t>
  </si>
  <si>
    <t>Francais</t>
  </si>
  <si>
    <t>Tabla de Conversión</t>
  </si>
  <si>
    <t>Q1</t>
  </si>
  <si>
    <t>Q2</t>
  </si>
  <si>
    <t>Q3</t>
  </si>
  <si>
    <t>Q4</t>
  </si>
  <si>
    <t>.</t>
  </si>
  <si>
    <t>8. Vincular al Tablero de Mando del RP</t>
  </si>
  <si>
    <t>Linea DB</t>
  </si>
  <si>
    <t>Vinculado?</t>
  </si>
  <si>
    <t>01 - Período 1</t>
  </si>
  <si>
    <t>02 - Período 2</t>
  </si>
  <si>
    <t>03 - Período 3</t>
  </si>
  <si>
    <t>04 - Período 4</t>
  </si>
  <si>
    <t>05 - Período 5</t>
  </si>
  <si>
    <t>06 - Período 6</t>
  </si>
  <si>
    <t>07 - Período 7</t>
  </si>
  <si>
    <t>08 - Período 8</t>
  </si>
  <si>
    <t>09 - Período 9</t>
  </si>
  <si>
    <t>10 - Período 10</t>
  </si>
  <si>
    <t>11 - Período 11</t>
  </si>
  <si>
    <t>12 - Período 12</t>
  </si>
  <si>
    <t>PARA USO INTERNO DE LA APLICACIÓN</t>
  </si>
  <si>
    <t>Comments</t>
  </si>
  <si>
    <t>Comentarios</t>
  </si>
  <si>
    <t>Setup</t>
  </si>
  <si>
    <t>Comentarios para Tablero del RP</t>
  </si>
  <si>
    <t>Ocultar hoja actual</t>
  </si>
  <si>
    <t>Hide current sheet</t>
  </si>
  <si>
    <t>Next steps</t>
  </si>
  <si>
    <t>Status</t>
  </si>
  <si>
    <t>1. Input general data</t>
  </si>
  <si>
    <t>3. Insert the SR data entry sheet</t>
  </si>
  <si>
    <t>11. Define the initial period in the PR Dashboard</t>
  </si>
  <si>
    <t>Ir</t>
  </si>
  <si>
    <t>Go</t>
  </si>
  <si>
    <t>8. Link to the PR Dashboard</t>
  </si>
  <si>
    <t>Aller</t>
  </si>
  <si>
    <t>Language</t>
  </si>
  <si>
    <t>Grant number</t>
  </si>
  <si>
    <t>Nombre del receptor principal</t>
  </si>
  <si>
    <t>Nombre de subreceptor</t>
  </si>
  <si>
    <t>Número de subvención</t>
  </si>
  <si>
    <t>Población meta</t>
  </si>
  <si>
    <t>Principal recepient name</t>
  </si>
  <si>
    <t>Subrecepient name</t>
  </si>
  <si>
    <t>Contract period</t>
  </si>
  <si>
    <t>Key population</t>
  </si>
  <si>
    <t>Detalle de los indicadores programáticos</t>
  </si>
  <si>
    <t>Nombre del indicador</t>
  </si>
  <si>
    <t>Indicator name</t>
  </si>
  <si>
    <t>Associated to objective</t>
  </si>
  <si>
    <t>PR dashboard programatic indicators</t>
  </si>
  <si>
    <t>Aspect</t>
  </si>
  <si>
    <t>Red (&lt;)</t>
  </si>
  <si>
    <t>Green (&gt;=)</t>
  </si>
  <si>
    <t>Programmatic</t>
  </si>
  <si>
    <t>K</t>
  </si>
  <si>
    <t>Title</t>
  </si>
  <si>
    <t>Button</t>
  </si>
  <si>
    <t>Annex 1</t>
  </si>
  <si>
    <t>Annex 2</t>
  </si>
  <si>
    <t>Annex 3</t>
  </si>
  <si>
    <t>Annex 4</t>
  </si>
  <si>
    <t>Annex 5</t>
  </si>
  <si>
    <t>Annex 6</t>
  </si>
  <si>
    <t>1st Quarter</t>
  </si>
  <si>
    <t>3rd Quarter</t>
  </si>
  <si>
    <t>4th Quarter</t>
  </si>
  <si>
    <t>01 - Period 1</t>
  </si>
  <si>
    <t>02 - Period 2</t>
  </si>
  <si>
    <t>03 - Period 3</t>
  </si>
  <si>
    <t>04 - Period 4</t>
  </si>
  <si>
    <t>05 - Period 5</t>
  </si>
  <si>
    <t>06 - Period 6</t>
  </si>
  <si>
    <t>07 - Period 7</t>
  </si>
  <si>
    <t>08 - Period 8</t>
  </si>
  <si>
    <t>09 - Period 9</t>
  </si>
  <si>
    <t>10 - Period 10</t>
  </si>
  <si>
    <t>11 - Period 11</t>
  </si>
  <si>
    <t>12 - Period 12</t>
  </si>
  <si>
    <t>Months must be selected without leaving empty spaces, in ascending order. The application will take the last month of every quarter as the closure one.</t>
  </si>
  <si>
    <t>1. Indicator</t>
  </si>
  <si>
    <t>2. Activity</t>
  </si>
  <si>
    <t>2nd Quarter</t>
  </si>
  <si>
    <t>PR Dashboard indicators</t>
  </si>
  <si>
    <t>PR Dashboard comments (max 500 characters)</t>
  </si>
  <si>
    <t>Caracteres disponibles</t>
  </si>
  <si>
    <t>Available characters</t>
  </si>
  <si>
    <t>Activate/Hide Lines</t>
  </si>
  <si>
    <t>Refresh view</t>
  </si>
  <si>
    <t>Refrescar la pantalla</t>
  </si>
  <si>
    <t>Item</t>
  </si>
  <si>
    <t>Item Type</t>
  </si>
  <si>
    <t>Indicator / Activity</t>
  </si>
  <si>
    <t>Target</t>
  </si>
  <si>
    <t>Budget</t>
  </si>
  <si>
    <t>CONSOLIDADO PROGRAMÁTICO DEL PERÍODO</t>
  </si>
  <si>
    <t>CONSOLIDADO FINANCIERO DEL PERÍODO</t>
  </si>
  <si>
    <t xml:space="preserve">Results </t>
  </si>
  <si>
    <t>Annual</t>
  </si>
  <si>
    <t>Result %</t>
  </si>
  <si>
    <t>Totals</t>
  </si>
  <si>
    <t>Months</t>
  </si>
  <si>
    <t>Monitor</t>
  </si>
  <si>
    <t>Período de contrato</t>
  </si>
  <si>
    <t>Executed</t>
  </si>
  <si>
    <t>Variation</t>
  </si>
  <si>
    <t>REF</t>
  </si>
  <si>
    <t>Reported by</t>
  </si>
  <si>
    <t>Narrative comments from results (to be filled by the Subrecipient)</t>
  </si>
  <si>
    <t>Date</t>
  </si>
  <si>
    <t>Location</t>
  </si>
  <si>
    <t>Check #</t>
  </si>
  <si>
    <t>PROGRAMMATIC</t>
  </si>
  <si>
    <t>Recommendations and actions to be taken</t>
  </si>
  <si>
    <t>FINANCIAL</t>
  </si>
  <si>
    <t>La hoja de ingreso de datos del SR se insertó correctamente.</t>
  </si>
  <si>
    <t>La hoja de ingreso de datos del SR NO PUDO ser insertada.</t>
  </si>
  <si>
    <t>Salir</t>
  </si>
  <si>
    <t>Este proceso vincula la hoja de ingreso de datos del SR con los datos actuales. ¿Desea continuar?</t>
  </si>
  <si>
    <t>El proceso de vinculación ha terminado exitosamente.</t>
  </si>
  <si>
    <t>Procesando….</t>
  </si>
  <si>
    <t>SR data entry sheet was inserted correctly</t>
  </si>
  <si>
    <t>SR data entry COULD NOT be inserted</t>
  </si>
  <si>
    <t>Exit</t>
  </si>
  <si>
    <t>This process links the SR data entry sheet with the actual data. Do you want to continue?</t>
  </si>
  <si>
    <t>The link process has finished successfully</t>
  </si>
  <si>
    <t>An error was detected and the process will be aborted. Contact the tool Administrator.</t>
  </si>
  <si>
    <t>Olá</t>
  </si>
  <si>
    <t>Portugues</t>
  </si>
  <si>
    <t>J25</t>
  </si>
  <si>
    <t>J26</t>
  </si>
  <si>
    <t>H25</t>
  </si>
  <si>
    <t>H26</t>
  </si>
  <si>
    <t>H27</t>
  </si>
  <si>
    <t>H28</t>
  </si>
  <si>
    <t>H29</t>
  </si>
  <si>
    <t>H30</t>
  </si>
  <si>
    <t>H31</t>
  </si>
  <si>
    <t>H32</t>
  </si>
  <si>
    <t>H33</t>
  </si>
  <si>
    <t>H34</t>
  </si>
  <si>
    <t>H35</t>
  </si>
  <si>
    <t>H36</t>
  </si>
  <si>
    <t>H37</t>
  </si>
  <si>
    <t>H38</t>
  </si>
  <si>
    <t>H39</t>
  </si>
  <si>
    <t>H40</t>
  </si>
  <si>
    <t>H41</t>
  </si>
  <si>
    <t>H42</t>
  </si>
  <si>
    <t>H43</t>
  </si>
  <si>
    <t>H44</t>
  </si>
  <si>
    <t>H45</t>
  </si>
  <si>
    <t>H46</t>
  </si>
  <si>
    <t>H47</t>
  </si>
  <si>
    <t>H48</t>
  </si>
  <si>
    <t>H49</t>
  </si>
  <si>
    <t>H50</t>
  </si>
  <si>
    <t>H51</t>
  </si>
  <si>
    <t>H52</t>
  </si>
  <si>
    <t>H53</t>
  </si>
  <si>
    <t>H54</t>
  </si>
  <si>
    <t>H55</t>
  </si>
  <si>
    <t>H56</t>
  </si>
  <si>
    <t>H57</t>
  </si>
  <si>
    <t>H58</t>
  </si>
  <si>
    <t>H59</t>
  </si>
  <si>
    <t>H60</t>
  </si>
  <si>
    <t>H61</t>
  </si>
  <si>
    <t>H62</t>
  </si>
  <si>
    <t>H63</t>
  </si>
  <si>
    <t>H64</t>
  </si>
  <si>
    <t>H65</t>
  </si>
  <si>
    <t>H66</t>
  </si>
  <si>
    <t>H67</t>
  </si>
  <si>
    <t>H68</t>
  </si>
  <si>
    <t>H69</t>
  </si>
  <si>
    <t>H70</t>
  </si>
  <si>
    <t>H71</t>
  </si>
  <si>
    <t>H72</t>
  </si>
  <si>
    <t>H73</t>
  </si>
  <si>
    <t>H74</t>
  </si>
  <si>
    <t>H75</t>
  </si>
  <si>
    <t>H76</t>
  </si>
  <si>
    <t>H77</t>
  </si>
  <si>
    <t>H78</t>
  </si>
  <si>
    <t>H79</t>
  </si>
  <si>
    <t>H80</t>
  </si>
  <si>
    <t>H81</t>
  </si>
  <si>
    <t>H82</t>
  </si>
  <si>
    <t>H83</t>
  </si>
  <si>
    <t>H84</t>
  </si>
  <si>
    <t>H85</t>
  </si>
  <si>
    <t>H86</t>
  </si>
  <si>
    <t>H87</t>
  </si>
  <si>
    <t>H88</t>
  </si>
  <si>
    <t>H89</t>
  </si>
  <si>
    <t>H90</t>
  </si>
  <si>
    <t>H91</t>
  </si>
  <si>
    <t>H92</t>
  </si>
  <si>
    <t>H93</t>
  </si>
  <si>
    <t>H94</t>
  </si>
  <si>
    <t>H95</t>
  </si>
  <si>
    <t>H96</t>
  </si>
  <si>
    <t>H97</t>
  </si>
  <si>
    <t>H98</t>
  </si>
  <si>
    <t>H99</t>
  </si>
  <si>
    <t>H100</t>
  </si>
  <si>
    <t>H101</t>
  </si>
  <si>
    <t>H102</t>
  </si>
  <si>
    <t>H103</t>
  </si>
  <si>
    <t>H104</t>
  </si>
  <si>
    <t>H105</t>
  </si>
  <si>
    <t>H106</t>
  </si>
  <si>
    <t>H107</t>
  </si>
  <si>
    <t>H108</t>
  </si>
  <si>
    <t>H109</t>
  </si>
  <si>
    <t>H110</t>
  </si>
  <si>
    <t>H111</t>
  </si>
  <si>
    <t>H112</t>
  </si>
  <si>
    <t>H113</t>
  </si>
  <si>
    <t>H114</t>
  </si>
  <si>
    <t>H115</t>
  </si>
  <si>
    <t>H116</t>
  </si>
  <si>
    <t>H117</t>
  </si>
  <si>
    <t>H118</t>
  </si>
  <si>
    <t>H119</t>
  </si>
  <si>
    <t>H120</t>
  </si>
  <si>
    <t>H121</t>
  </si>
  <si>
    <t>H122</t>
  </si>
  <si>
    <t>H123</t>
  </si>
  <si>
    <t>H124</t>
  </si>
  <si>
    <t>H125</t>
  </si>
  <si>
    <t>H126</t>
  </si>
  <si>
    <t>H127</t>
  </si>
  <si>
    <t>H128</t>
  </si>
  <si>
    <t>H129</t>
  </si>
  <si>
    <t>H130</t>
  </si>
  <si>
    <t>H131</t>
  </si>
  <si>
    <t>H132</t>
  </si>
  <si>
    <t>H133</t>
  </si>
  <si>
    <t>H134</t>
  </si>
  <si>
    <t>H135</t>
  </si>
  <si>
    <t>H136</t>
  </si>
  <si>
    <t>H137</t>
  </si>
  <si>
    <t>H138</t>
  </si>
  <si>
    <t>H139</t>
  </si>
  <si>
    <t>H140</t>
  </si>
  <si>
    <t>H141</t>
  </si>
  <si>
    <t>H142</t>
  </si>
  <si>
    <t>H143</t>
  </si>
  <si>
    <t>H144</t>
  </si>
  <si>
    <t>H145</t>
  </si>
  <si>
    <t>H146</t>
  </si>
  <si>
    <t>H147</t>
  </si>
  <si>
    <t>H148</t>
  </si>
  <si>
    <t>H149</t>
  </si>
  <si>
    <t>H150</t>
  </si>
  <si>
    <t>H151</t>
  </si>
  <si>
    <t>H152</t>
  </si>
  <si>
    <t>H153</t>
  </si>
  <si>
    <t>H154</t>
  </si>
  <si>
    <t>H155</t>
  </si>
  <si>
    <t>H156</t>
  </si>
  <si>
    <t>H157</t>
  </si>
  <si>
    <t>H158</t>
  </si>
  <si>
    <t>H159</t>
  </si>
  <si>
    <t>H160</t>
  </si>
  <si>
    <t>H161</t>
  </si>
  <si>
    <t>H162</t>
  </si>
  <si>
    <t>H163</t>
  </si>
  <si>
    <t>H164</t>
  </si>
  <si>
    <t>H165</t>
  </si>
  <si>
    <t>H166</t>
  </si>
  <si>
    <t>H167</t>
  </si>
  <si>
    <t>H168</t>
  </si>
  <si>
    <t>H169</t>
  </si>
  <si>
    <t>H170</t>
  </si>
  <si>
    <t>H171</t>
  </si>
  <si>
    <t>H172</t>
  </si>
  <si>
    <t>H173</t>
  </si>
  <si>
    <t>H174</t>
  </si>
  <si>
    <t>H175</t>
  </si>
  <si>
    <t>H176</t>
  </si>
  <si>
    <t>H177</t>
  </si>
  <si>
    <t>H178</t>
  </si>
  <si>
    <t>H179</t>
  </si>
  <si>
    <t>H180</t>
  </si>
  <si>
    <t>H181</t>
  </si>
  <si>
    <t>H182</t>
  </si>
  <si>
    <t>H183</t>
  </si>
  <si>
    <t>H184</t>
  </si>
  <si>
    <t>H185</t>
  </si>
  <si>
    <t>H186</t>
  </si>
  <si>
    <t>H187</t>
  </si>
  <si>
    <t>H188</t>
  </si>
  <si>
    <t>H189</t>
  </si>
  <si>
    <t>H190</t>
  </si>
  <si>
    <t>H191</t>
  </si>
  <si>
    <t>H192</t>
  </si>
  <si>
    <t>H193</t>
  </si>
  <si>
    <t>H194</t>
  </si>
  <si>
    <t>H195</t>
  </si>
  <si>
    <t>H196</t>
  </si>
  <si>
    <t>H197</t>
  </si>
  <si>
    <t>H198</t>
  </si>
  <si>
    <t>H199</t>
  </si>
  <si>
    <t>H200</t>
  </si>
  <si>
    <t>H201</t>
  </si>
  <si>
    <t>H202</t>
  </si>
  <si>
    <t>H203</t>
  </si>
  <si>
    <t>H204</t>
  </si>
  <si>
    <t>H205</t>
  </si>
  <si>
    <t>H206</t>
  </si>
  <si>
    <t>H207</t>
  </si>
  <si>
    <t>H208</t>
  </si>
  <si>
    <t>H209</t>
  </si>
  <si>
    <t>H210</t>
  </si>
  <si>
    <t>H211</t>
  </si>
  <si>
    <t>H212</t>
  </si>
  <si>
    <t>H213</t>
  </si>
  <si>
    <t>H214</t>
  </si>
  <si>
    <t>H215</t>
  </si>
  <si>
    <t>H216</t>
  </si>
  <si>
    <t>H217</t>
  </si>
  <si>
    <t>H218</t>
  </si>
  <si>
    <t>H219</t>
  </si>
  <si>
    <t>H220</t>
  </si>
  <si>
    <t>H221</t>
  </si>
  <si>
    <t>H222</t>
  </si>
  <si>
    <t>H223</t>
  </si>
  <si>
    <t>H224</t>
  </si>
  <si>
    <t>J27</t>
  </si>
  <si>
    <t>J28</t>
  </si>
  <si>
    <t>J29</t>
  </si>
  <si>
    <t>J30</t>
  </si>
  <si>
    <t>J31</t>
  </si>
  <si>
    <t>J32</t>
  </si>
  <si>
    <t>J33</t>
  </si>
  <si>
    <t>J34</t>
  </si>
  <si>
    <t>J35</t>
  </si>
  <si>
    <t>J36</t>
  </si>
  <si>
    <t>J37</t>
  </si>
  <si>
    <t>J38</t>
  </si>
  <si>
    <t>J39</t>
  </si>
  <si>
    <t>J40</t>
  </si>
  <si>
    <t>J41</t>
  </si>
  <si>
    <t>J42</t>
  </si>
  <si>
    <t>J43</t>
  </si>
  <si>
    <t>J44</t>
  </si>
  <si>
    <t>J45</t>
  </si>
  <si>
    <t>J46</t>
  </si>
  <si>
    <t>J47</t>
  </si>
  <si>
    <t>J48</t>
  </si>
  <si>
    <t>J49</t>
  </si>
  <si>
    <t>J50</t>
  </si>
  <si>
    <t>J51</t>
  </si>
  <si>
    <t>J52</t>
  </si>
  <si>
    <t>J53</t>
  </si>
  <si>
    <t>J54</t>
  </si>
  <si>
    <t>J55</t>
  </si>
  <si>
    <t>J56</t>
  </si>
  <si>
    <t>J57</t>
  </si>
  <si>
    <t>J58</t>
  </si>
  <si>
    <t>J59</t>
  </si>
  <si>
    <t>J60</t>
  </si>
  <si>
    <t>J61</t>
  </si>
  <si>
    <t>J62</t>
  </si>
  <si>
    <t>J63</t>
  </si>
  <si>
    <t>J64</t>
  </si>
  <si>
    <t>J65</t>
  </si>
  <si>
    <t>J66</t>
  </si>
  <si>
    <t>J67</t>
  </si>
  <si>
    <t>J68</t>
  </si>
  <si>
    <t>J69</t>
  </si>
  <si>
    <t>J70</t>
  </si>
  <si>
    <t>J71</t>
  </si>
  <si>
    <t>J72</t>
  </si>
  <si>
    <t>J73</t>
  </si>
  <si>
    <t>J74</t>
  </si>
  <si>
    <t>J75</t>
  </si>
  <si>
    <t>J76</t>
  </si>
  <si>
    <t>J77</t>
  </si>
  <si>
    <t>J78</t>
  </si>
  <si>
    <t>J79</t>
  </si>
  <si>
    <t>J80</t>
  </si>
  <si>
    <t>J81</t>
  </si>
  <si>
    <t>J82</t>
  </si>
  <si>
    <t>J83</t>
  </si>
  <si>
    <t>J84</t>
  </si>
  <si>
    <t>J85</t>
  </si>
  <si>
    <t>J86</t>
  </si>
  <si>
    <t>J87</t>
  </si>
  <si>
    <t>J88</t>
  </si>
  <si>
    <t>J89</t>
  </si>
  <si>
    <t>J90</t>
  </si>
  <si>
    <t>J91</t>
  </si>
  <si>
    <t>J92</t>
  </si>
  <si>
    <t>J93</t>
  </si>
  <si>
    <t>J94</t>
  </si>
  <si>
    <t>J95</t>
  </si>
  <si>
    <t>J96</t>
  </si>
  <si>
    <t>J97</t>
  </si>
  <si>
    <t>J98</t>
  </si>
  <si>
    <t>J99</t>
  </si>
  <si>
    <t>J100</t>
  </si>
  <si>
    <t>J101</t>
  </si>
  <si>
    <t>J102</t>
  </si>
  <si>
    <t>J103</t>
  </si>
  <si>
    <t>J104</t>
  </si>
  <si>
    <t>J105</t>
  </si>
  <si>
    <t>J106</t>
  </si>
  <si>
    <t>J107</t>
  </si>
  <si>
    <t>J108</t>
  </si>
  <si>
    <t>J109</t>
  </si>
  <si>
    <t>J110</t>
  </si>
  <si>
    <t>J111</t>
  </si>
  <si>
    <t>J112</t>
  </si>
  <si>
    <t>J113</t>
  </si>
  <si>
    <t>J114</t>
  </si>
  <si>
    <t>J115</t>
  </si>
  <si>
    <t>J116</t>
  </si>
  <si>
    <t>J117</t>
  </si>
  <si>
    <t>J118</t>
  </si>
  <si>
    <t>J119</t>
  </si>
  <si>
    <t>J120</t>
  </si>
  <si>
    <t>J121</t>
  </si>
  <si>
    <t>J122</t>
  </si>
  <si>
    <t>J123</t>
  </si>
  <si>
    <t>J124</t>
  </si>
  <si>
    <t>J125</t>
  </si>
  <si>
    <t>J126</t>
  </si>
  <si>
    <t>J127</t>
  </si>
  <si>
    <t>J128</t>
  </si>
  <si>
    <t>J129</t>
  </si>
  <si>
    <t>J130</t>
  </si>
  <si>
    <t>J131</t>
  </si>
  <si>
    <t>J132</t>
  </si>
  <si>
    <t>J133</t>
  </si>
  <si>
    <t>J134</t>
  </si>
  <si>
    <t>J135</t>
  </si>
  <si>
    <t>J136</t>
  </si>
  <si>
    <t>J137</t>
  </si>
  <si>
    <t>J138</t>
  </si>
  <si>
    <t>J139</t>
  </si>
  <si>
    <t>J140</t>
  </si>
  <si>
    <t>J141</t>
  </si>
  <si>
    <t>J142</t>
  </si>
  <si>
    <t>J143</t>
  </si>
  <si>
    <t>J144</t>
  </si>
  <si>
    <t>J145</t>
  </si>
  <si>
    <t>J146</t>
  </si>
  <si>
    <t>J147</t>
  </si>
  <si>
    <t>J148</t>
  </si>
  <si>
    <t>J149</t>
  </si>
  <si>
    <t>J150</t>
  </si>
  <si>
    <t>J151</t>
  </si>
  <si>
    <t>J152</t>
  </si>
  <si>
    <t>J153</t>
  </si>
  <si>
    <t>J154</t>
  </si>
  <si>
    <t>J155</t>
  </si>
  <si>
    <t>J156</t>
  </si>
  <si>
    <t>J157</t>
  </si>
  <si>
    <t>J158</t>
  </si>
  <si>
    <t>J159</t>
  </si>
  <si>
    <t>J160</t>
  </si>
  <si>
    <t>J161</t>
  </si>
  <si>
    <t>J162</t>
  </si>
  <si>
    <t>J163</t>
  </si>
  <si>
    <t>J164</t>
  </si>
  <si>
    <t>J165</t>
  </si>
  <si>
    <t>J166</t>
  </si>
  <si>
    <t>J167</t>
  </si>
  <si>
    <t>J168</t>
  </si>
  <si>
    <t>J169</t>
  </si>
  <si>
    <t>J170</t>
  </si>
  <si>
    <t>J171</t>
  </si>
  <si>
    <t>J172</t>
  </si>
  <si>
    <t>J173</t>
  </si>
  <si>
    <t>J174</t>
  </si>
  <si>
    <t>J175</t>
  </si>
  <si>
    <t>J176</t>
  </si>
  <si>
    <t>J177</t>
  </si>
  <si>
    <t>J178</t>
  </si>
  <si>
    <t>J179</t>
  </si>
  <si>
    <t>J180</t>
  </si>
  <si>
    <t>J181</t>
  </si>
  <si>
    <t>J182</t>
  </si>
  <si>
    <t>J183</t>
  </si>
  <si>
    <t>J184</t>
  </si>
  <si>
    <t>J185</t>
  </si>
  <si>
    <t>J186</t>
  </si>
  <si>
    <t>J187</t>
  </si>
  <si>
    <t>J188</t>
  </si>
  <si>
    <t>J189</t>
  </si>
  <si>
    <t>J190</t>
  </si>
  <si>
    <t>J191</t>
  </si>
  <si>
    <t>J192</t>
  </si>
  <si>
    <t>J193</t>
  </si>
  <si>
    <t>J194</t>
  </si>
  <si>
    <t>J195</t>
  </si>
  <si>
    <t>J196</t>
  </si>
  <si>
    <t>J197</t>
  </si>
  <si>
    <t>J198</t>
  </si>
  <si>
    <t>J199</t>
  </si>
  <si>
    <t>J200</t>
  </si>
  <si>
    <t>J201</t>
  </si>
  <si>
    <t>J202</t>
  </si>
  <si>
    <t>J203</t>
  </si>
  <si>
    <t>J204</t>
  </si>
  <si>
    <t>J205</t>
  </si>
  <si>
    <t>J206</t>
  </si>
  <si>
    <t>J207</t>
  </si>
  <si>
    <t>J208</t>
  </si>
  <si>
    <t>J209</t>
  </si>
  <si>
    <t>J210</t>
  </si>
  <si>
    <t>J211</t>
  </si>
  <si>
    <t>J212</t>
  </si>
  <si>
    <t>J213</t>
  </si>
  <si>
    <t>J214</t>
  </si>
  <si>
    <t>J215</t>
  </si>
  <si>
    <t>J216</t>
  </si>
  <si>
    <t>J217</t>
  </si>
  <si>
    <t>J218</t>
  </si>
  <si>
    <t>J219</t>
  </si>
  <si>
    <t>J220</t>
  </si>
  <si>
    <t>J221</t>
  </si>
  <si>
    <t>J222</t>
  </si>
  <si>
    <t>J223</t>
  </si>
  <si>
    <t>J224</t>
  </si>
  <si>
    <t>M25</t>
  </si>
  <si>
    <t>O25</t>
  </si>
  <si>
    <t>M26</t>
  </si>
  <si>
    <t>O26</t>
  </si>
  <si>
    <t>M27</t>
  </si>
  <si>
    <t>O27</t>
  </si>
  <si>
    <t>M28</t>
  </si>
  <si>
    <t>O28</t>
  </si>
  <si>
    <t>M29</t>
  </si>
  <si>
    <t>O29</t>
  </si>
  <si>
    <t>M30</t>
  </si>
  <si>
    <t>O30</t>
  </si>
  <si>
    <t>M31</t>
  </si>
  <si>
    <t>O31</t>
  </si>
  <si>
    <t>M32</t>
  </si>
  <si>
    <t>O32</t>
  </si>
  <si>
    <t>M33</t>
  </si>
  <si>
    <t>O33</t>
  </si>
  <si>
    <t>M34</t>
  </si>
  <si>
    <t>O34</t>
  </si>
  <si>
    <t>M35</t>
  </si>
  <si>
    <t>O35</t>
  </si>
  <si>
    <t>M36</t>
  </si>
  <si>
    <t>O36</t>
  </si>
  <si>
    <t>M37</t>
  </si>
  <si>
    <t>O37</t>
  </si>
  <si>
    <t>M38</t>
  </si>
  <si>
    <t>O38</t>
  </si>
  <si>
    <t>M39</t>
  </si>
  <si>
    <t>O39</t>
  </si>
  <si>
    <t>M40</t>
  </si>
  <si>
    <t>O40</t>
  </si>
  <si>
    <t>M41</t>
  </si>
  <si>
    <t>O41</t>
  </si>
  <si>
    <t>M42</t>
  </si>
  <si>
    <t>O42</t>
  </si>
  <si>
    <t>M43</t>
  </si>
  <si>
    <t>O43</t>
  </si>
  <si>
    <t>M44</t>
  </si>
  <si>
    <t>O44</t>
  </si>
  <si>
    <t>M45</t>
  </si>
  <si>
    <t>O45</t>
  </si>
  <si>
    <t>M46</t>
  </si>
  <si>
    <t>O46</t>
  </si>
  <si>
    <t>M47</t>
  </si>
  <si>
    <t>O47</t>
  </si>
  <si>
    <t>M48</t>
  </si>
  <si>
    <t>O48</t>
  </si>
  <si>
    <t>M49</t>
  </si>
  <si>
    <t>O49</t>
  </si>
  <si>
    <t>M50</t>
  </si>
  <si>
    <t>O50</t>
  </si>
  <si>
    <t>M51</t>
  </si>
  <si>
    <t>O51</t>
  </si>
  <si>
    <t>M52</t>
  </si>
  <si>
    <t>O52</t>
  </si>
  <si>
    <t>M53</t>
  </si>
  <si>
    <t>O53</t>
  </si>
  <si>
    <t>M54</t>
  </si>
  <si>
    <t>O54</t>
  </si>
  <si>
    <t>M55</t>
  </si>
  <si>
    <t>O55</t>
  </si>
  <si>
    <t>M56</t>
  </si>
  <si>
    <t>O56</t>
  </si>
  <si>
    <t>M57</t>
  </si>
  <si>
    <t>O57</t>
  </si>
  <si>
    <t>M58</t>
  </si>
  <si>
    <t>O58</t>
  </si>
  <si>
    <t>M59</t>
  </si>
  <si>
    <t>O59</t>
  </si>
  <si>
    <t>M60</t>
  </si>
  <si>
    <t>O60</t>
  </si>
  <si>
    <t>M61</t>
  </si>
  <si>
    <t>O61</t>
  </si>
  <si>
    <t>M62</t>
  </si>
  <si>
    <t>O62</t>
  </si>
  <si>
    <t>M63</t>
  </si>
  <si>
    <t>O63</t>
  </si>
  <si>
    <t>M64</t>
  </si>
  <si>
    <t>O64</t>
  </si>
  <si>
    <t>M65</t>
  </si>
  <si>
    <t>O65</t>
  </si>
  <si>
    <t>M66</t>
  </si>
  <si>
    <t>O66</t>
  </si>
  <si>
    <t>M67</t>
  </si>
  <si>
    <t>O67</t>
  </si>
  <si>
    <t>M68</t>
  </si>
  <si>
    <t>O68</t>
  </si>
  <si>
    <t>M69</t>
  </si>
  <si>
    <t>O69</t>
  </si>
  <si>
    <t>M70</t>
  </si>
  <si>
    <t>O70</t>
  </si>
  <si>
    <t>M71</t>
  </si>
  <si>
    <t>O71</t>
  </si>
  <si>
    <t>M72</t>
  </si>
  <si>
    <t>O72</t>
  </si>
  <si>
    <t>M73</t>
  </si>
  <si>
    <t>O73</t>
  </si>
  <si>
    <t>M74</t>
  </si>
  <si>
    <t>O74</t>
  </si>
  <si>
    <t>M75</t>
  </si>
  <si>
    <t>O75</t>
  </si>
  <si>
    <t>M76</t>
  </si>
  <si>
    <t>O76</t>
  </si>
  <si>
    <t>M77</t>
  </si>
  <si>
    <t>O77</t>
  </si>
  <si>
    <t>M78</t>
  </si>
  <si>
    <t>O78</t>
  </si>
  <si>
    <t>M79</t>
  </si>
  <si>
    <t>O79</t>
  </si>
  <si>
    <t>M80</t>
  </si>
  <si>
    <t>O80</t>
  </si>
  <si>
    <t>M81</t>
  </si>
  <si>
    <t>O81</t>
  </si>
  <si>
    <t>M82</t>
  </si>
  <si>
    <t>O82</t>
  </si>
  <si>
    <t>M83</t>
  </si>
  <si>
    <t>O83</t>
  </si>
  <si>
    <t>M84</t>
  </si>
  <si>
    <t>O84</t>
  </si>
  <si>
    <t>M85</t>
  </si>
  <si>
    <t>O85</t>
  </si>
  <si>
    <t>M86</t>
  </si>
  <si>
    <t>O86</t>
  </si>
  <si>
    <t>M87</t>
  </si>
  <si>
    <t>O87</t>
  </si>
  <si>
    <t>M88</t>
  </si>
  <si>
    <t>O88</t>
  </si>
  <si>
    <t>M89</t>
  </si>
  <si>
    <t>O89</t>
  </si>
  <si>
    <t>M90</t>
  </si>
  <si>
    <t>O90</t>
  </si>
  <si>
    <t>M91</t>
  </si>
  <si>
    <t>O91</t>
  </si>
  <si>
    <t>M92</t>
  </si>
  <si>
    <t>O92</t>
  </si>
  <si>
    <t>M93</t>
  </si>
  <si>
    <t>O93</t>
  </si>
  <si>
    <t>M94</t>
  </si>
  <si>
    <t>O94</t>
  </si>
  <si>
    <t>M95</t>
  </si>
  <si>
    <t>O95</t>
  </si>
  <si>
    <t>M96</t>
  </si>
  <si>
    <t>O96</t>
  </si>
  <si>
    <t>M97</t>
  </si>
  <si>
    <t>O97</t>
  </si>
  <si>
    <t>M98</t>
  </si>
  <si>
    <t>O98</t>
  </si>
  <si>
    <t>M99</t>
  </si>
  <si>
    <t>O99</t>
  </si>
  <si>
    <t>M100</t>
  </si>
  <si>
    <t>O100</t>
  </si>
  <si>
    <t>M101</t>
  </si>
  <si>
    <t>O101</t>
  </si>
  <si>
    <t>M102</t>
  </si>
  <si>
    <t>O102</t>
  </si>
  <si>
    <t>M103</t>
  </si>
  <si>
    <t>O103</t>
  </si>
  <si>
    <t>M104</t>
  </si>
  <si>
    <t>O104</t>
  </si>
  <si>
    <t>M105</t>
  </si>
  <si>
    <t>O105</t>
  </si>
  <si>
    <t>M106</t>
  </si>
  <si>
    <t>O106</t>
  </si>
  <si>
    <t>M107</t>
  </si>
  <si>
    <t>O107</t>
  </si>
  <si>
    <t>M108</t>
  </si>
  <si>
    <t>O108</t>
  </si>
  <si>
    <t>M109</t>
  </si>
  <si>
    <t>O109</t>
  </si>
  <si>
    <t>M110</t>
  </si>
  <si>
    <t>O110</t>
  </si>
  <si>
    <t>M111</t>
  </si>
  <si>
    <t>O111</t>
  </si>
  <si>
    <t>M112</t>
  </si>
  <si>
    <t>O112</t>
  </si>
  <si>
    <t>M113</t>
  </si>
  <si>
    <t>O113</t>
  </si>
  <si>
    <t>M114</t>
  </si>
  <si>
    <t>O114</t>
  </si>
  <si>
    <t>M115</t>
  </si>
  <si>
    <t>O115</t>
  </si>
  <si>
    <t>M116</t>
  </si>
  <si>
    <t>O116</t>
  </si>
  <si>
    <t>M117</t>
  </si>
  <si>
    <t>O117</t>
  </si>
  <si>
    <t>M118</t>
  </si>
  <si>
    <t>O118</t>
  </si>
  <si>
    <t>M119</t>
  </si>
  <si>
    <t>O119</t>
  </si>
  <si>
    <t>M120</t>
  </si>
  <si>
    <t>O120</t>
  </si>
  <si>
    <t>M121</t>
  </si>
  <si>
    <t>O121</t>
  </si>
  <si>
    <t>M122</t>
  </si>
  <si>
    <t>O122</t>
  </si>
  <si>
    <t>M123</t>
  </si>
  <si>
    <t>O123</t>
  </si>
  <si>
    <t>M124</t>
  </si>
  <si>
    <t>O124</t>
  </si>
  <si>
    <t>M125</t>
  </si>
  <si>
    <t>O125</t>
  </si>
  <si>
    <t>M126</t>
  </si>
  <si>
    <t>O126</t>
  </si>
  <si>
    <t>M127</t>
  </si>
  <si>
    <t>O127</t>
  </si>
  <si>
    <t>M128</t>
  </si>
  <si>
    <t>O128</t>
  </si>
  <si>
    <t>M129</t>
  </si>
  <si>
    <t>O129</t>
  </si>
  <si>
    <t>M130</t>
  </si>
  <si>
    <t>O130</t>
  </si>
  <si>
    <t>M131</t>
  </si>
  <si>
    <t>O131</t>
  </si>
  <si>
    <t>M132</t>
  </si>
  <si>
    <t>O132</t>
  </si>
  <si>
    <t>M133</t>
  </si>
  <si>
    <t>O133</t>
  </si>
  <si>
    <t>M134</t>
  </si>
  <si>
    <t>O134</t>
  </si>
  <si>
    <t>M135</t>
  </si>
  <si>
    <t>O135</t>
  </si>
  <si>
    <t>M136</t>
  </si>
  <si>
    <t>O136</t>
  </si>
  <si>
    <t>M137</t>
  </si>
  <si>
    <t>O137</t>
  </si>
  <si>
    <t>M138</t>
  </si>
  <si>
    <t>O138</t>
  </si>
  <si>
    <t>M139</t>
  </si>
  <si>
    <t>O139</t>
  </si>
  <si>
    <t>M140</t>
  </si>
  <si>
    <t>O140</t>
  </si>
  <si>
    <t>M141</t>
  </si>
  <si>
    <t>O141</t>
  </si>
  <si>
    <t>M142</t>
  </si>
  <si>
    <t>O142</t>
  </si>
  <si>
    <t>M143</t>
  </si>
  <si>
    <t>O143</t>
  </si>
  <si>
    <t>M144</t>
  </si>
  <si>
    <t>O144</t>
  </si>
  <si>
    <t>M145</t>
  </si>
  <si>
    <t>O145</t>
  </si>
  <si>
    <t>M146</t>
  </si>
  <si>
    <t>O146</t>
  </si>
  <si>
    <t>M147</t>
  </si>
  <si>
    <t>O147</t>
  </si>
  <si>
    <t>M148</t>
  </si>
  <si>
    <t>O148</t>
  </si>
  <si>
    <t>M149</t>
  </si>
  <si>
    <t>O149</t>
  </si>
  <si>
    <t>M150</t>
  </si>
  <si>
    <t>O150</t>
  </si>
  <si>
    <t>M151</t>
  </si>
  <si>
    <t>O151</t>
  </si>
  <si>
    <t>M152</t>
  </si>
  <si>
    <t>O152</t>
  </si>
  <si>
    <t>M153</t>
  </si>
  <si>
    <t>O153</t>
  </si>
  <si>
    <t>M154</t>
  </si>
  <si>
    <t>O154</t>
  </si>
  <si>
    <t>M155</t>
  </si>
  <si>
    <t>O155</t>
  </si>
  <si>
    <t>M156</t>
  </si>
  <si>
    <t>O156</t>
  </si>
  <si>
    <t>M157</t>
  </si>
  <si>
    <t>O157</t>
  </si>
  <si>
    <t>M158</t>
  </si>
  <si>
    <t>O158</t>
  </si>
  <si>
    <t>M159</t>
  </si>
  <si>
    <t>O159</t>
  </si>
  <si>
    <t>M160</t>
  </si>
  <si>
    <t>O160</t>
  </si>
  <si>
    <t>M161</t>
  </si>
  <si>
    <t>O161</t>
  </si>
  <si>
    <t>M162</t>
  </si>
  <si>
    <t>O162</t>
  </si>
  <si>
    <t>M163</t>
  </si>
  <si>
    <t>O163</t>
  </si>
  <si>
    <t>M164</t>
  </si>
  <si>
    <t>O164</t>
  </si>
  <si>
    <t>M165</t>
  </si>
  <si>
    <t>O165</t>
  </si>
  <si>
    <t>M166</t>
  </si>
  <si>
    <t>O166</t>
  </si>
  <si>
    <t>M167</t>
  </si>
  <si>
    <t>O167</t>
  </si>
  <si>
    <t>M168</t>
  </si>
  <si>
    <t>O168</t>
  </si>
  <si>
    <t>M169</t>
  </si>
  <si>
    <t>O169</t>
  </si>
  <si>
    <t>M170</t>
  </si>
  <si>
    <t>O170</t>
  </si>
  <si>
    <t>M171</t>
  </si>
  <si>
    <t>O171</t>
  </si>
  <si>
    <t>M172</t>
  </si>
  <si>
    <t>O172</t>
  </si>
  <si>
    <t>M173</t>
  </si>
  <si>
    <t>O173</t>
  </si>
  <si>
    <t>M174</t>
  </si>
  <si>
    <t>O174</t>
  </si>
  <si>
    <t>M175</t>
  </si>
  <si>
    <t>O175</t>
  </si>
  <si>
    <t>M176</t>
  </si>
  <si>
    <t>O176</t>
  </si>
  <si>
    <t>M177</t>
  </si>
  <si>
    <t>O177</t>
  </si>
  <si>
    <t>M178</t>
  </si>
  <si>
    <t>O178</t>
  </si>
  <si>
    <t>M179</t>
  </si>
  <si>
    <t>O179</t>
  </si>
  <si>
    <t>M180</t>
  </si>
  <si>
    <t>O180</t>
  </si>
  <si>
    <t>M181</t>
  </si>
  <si>
    <t>O181</t>
  </si>
  <si>
    <t>M182</t>
  </si>
  <si>
    <t>O182</t>
  </si>
  <si>
    <t>M183</t>
  </si>
  <si>
    <t>O183</t>
  </si>
  <si>
    <t>M184</t>
  </si>
  <si>
    <t>O184</t>
  </si>
  <si>
    <t>M185</t>
  </si>
  <si>
    <t>O185</t>
  </si>
  <si>
    <t>M186</t>
  </si>
  <si>
    <t>O186</t>
  </si>
  <si>
    <t>M187</t>
  </si>
  <si>
    <t>O187</t>
  </si>
  <si>
    <t>M188</t>
  </si>
  <si>
    <t>O188</t>
  </si>
  <si>
    <t>M189</t>
  </si>
  <si>
    <t>O189</t>
  </si>
  <si>
    <t>M190</t>
  </si>
  <si>
    <t>O190</t>
  </si>
  <si>
    <t>M191</t>
  </si>
  <si>
    <t>O191</t>
  </si>
  <si>
    <t>M192</t>
  </si>
  <si>
    <t>O192</t>
  </si>
  <si>
    <t>M193</t>
  </si>
  <si>
    <t>O193</t>
  </si>
  <si>
    <t>M194</t>
  </si>
  <si>
    <t>O194</t>
  </si>
  <si>
    <t>M195</t>
  </si>
  <si>
    <t>O195</t>
  </si>
  <si>
    <t>M196</t>
  </si>
  <si>
    <t>O196</t>
  </si>
  <si>
    <t>M197</t>
  </si>
  <si>
    <t>O197</t>
  </si>
  <si>
    <t>M198</t>
  </si>
  <si>
    <t>O198</t>
  </si>
  <si>
    <t>M199</t>
  </si>
  <si>
    <t>O199</t>
  </si>
  <si>
    <t>M200</t>
  </si>
  <si>
    <t>O200</t>
  </si>
  <si>
    <t>M201</t>
  </si>
  <si>
    <t>O201</t>
  </si>
  <si>
    <t>M202</t>
  </si>
  <si>
    <t>O202</t>
  </si>
  <si>
    <t>M203</t>
  </si>
  <si>
    <t>O203</t>
  </si>
  <si>
    <t>M204</t>
  </si>
  <si>
    <t>O204</t>
  </si>
  <si>
    <t>M205</t>
  </si>
  <si>
    <t>O205</t>
  </si>
  <si>
    <t>M206</t>
  </si>
  <si>
    <t>O206</t>
  </si>
  <si>
    <t>M207</t>
  </si>
  <si>
    <t>O207</t>
  </si>
  <si>
    <t>M208</t>
  </si>
  <si>
    <t>O208</t>
  </si>
  <si>
    <t>M209</t>
  </si>
  <si>
    <t>O209</t>
  </si>
  <si>
    <t>M210</t>
  </si>
  <si>
    <t>O210</t>
  </si>
  <si>
    <t>M211</t>
  </si>
  <si>
    <t>O211</t>
  </si>
  <si>
    <t>M212</t>
  </si>
  <si>
    <t>O212</t>
  </si>
  <si>
    <t>M213</t>
  </si>
  <si>
    <t>O213</t>
  </si>
  <si>
    <t>M214</t>
  </si>
  <si>
    <t>O214</t>
  </si>
  <si>
    <t>M215</t>
  </si>
  <si>
    <t>O215</t>
  </si>
  <si>
    <t>M216</t>
  </si>
  <si>
    <t>O216</t>
  </si>
  <si>
    <t>M217</t>
  </si>
  <si>
    <t>O217</t>
  </si>
  <si>
    <t>M218</t>
  </si>
  <si>
    <t>O218</t>
  </si>
  <si>
    <t>M219</t>
  </si>
  <si>
    <t>O219</t>
  </si>
  <si>
    <t>M220</t>
  </si>
  <si>
    <t>O220</t>
  </si>
  <si>
    <t>M221</t>
  </si>
  <si>
    <t>O221</t>
  </si>
  <si>
    <t>M222</t>
  </si>
  <si>
    <t>O222</t>
  </si>
  <si>
    <t>M223</t>
  </si>
  <si>
    <t>O223</t>
  </si>
  <si>
    <t>M224</t>
  </si>
  <si>
    <t>O224</t>
  </si>
  <si>
    <t>Columna</t>
  </si>
  <si>
    <t>O15</t>
  </si>
  <si>
    <t>Indicador Seleccionado en PERFORMANCE</t>
  </si>
  <si>
    <t>Nombre de Actividades para Listado</t>
  </si>
  <si>
    <t>Descripción de todas las activiades….</t>
  </si>
  <si>
    <t>All activities description….</t>
  </si>
  <si>
    <t>AG</t>
  </si>
  <si>
    <t>AH</t>
  </si>
  <si>
    <t>AI</t>
  </si>
  <si>
    <t>AJ</t>
  </si>
  <si>
    <t>Check</t>
  </si>
  <si>
    <t>ZCheck</t>
  </si>
  <si>
    <t>En el Período de Inicio</t>
  </si>
  <si>
    <t>Distribución de los Meses por Trimestres</t>
  </si>
  <si>
    <t>Control de los Cambios Realizados desde la Ultima Vinculación</t>
  </si>
  <si>
    <t>Usted está intentando INSERTAR una nueva línea en la posición actual. ¿Desea continuar con el proceso?</t>
  </si>
  <si>
    <t>ERROR: Cannot insert lines. Configured lines could not been found or all posible lines were configured</t>
  </si>
  <si>
    <t>You are trying to INSERT a new line in the actual position. Do you want to continue the process?</t>
  </si>
  <si>
    <t>Insertando líneas...</t>
  </si>
  <si>
    <t>Insertar antes de la línea No.:</t>
  </si>
  <si>
    <t>Insertar</t>
  </si>
  <si>
    <t>Cancelar</t>
  </si>
  <si>
    <t>Inserting lines…</t>
  </si>
  <si>
    <t>Insert</t>
  </si>
  <si>
    <t>Cancel</t>
  </si>
  <si>
    <t>Insert before the line No.</t>
  </si>
  <si>
    <t>Copiar</t>
  </si>
  <si>
    <t>Delete</t>
  </si>
  <si>
    <t>Copy</t>
  </si>
  <si>
    <t>Eliminar</t>
  </si>
  <si>
    <t>Usted está intentando ELIMINAR la línea en la posición actual. ¿Desea continuar con el proceso?"</t>
  </si>
  <si>
    <t>Eliminando líneas...</t>
  </si>
  <si>
    <t>Eliminar la línea No.:</t>
  </si>
  <si>
    <t>You are trying to DELETE the line in the actual position. Do you want to continue the process?</t>
  </si>
  <si>
    <t>Deleting lines…</t>
  </si>
  <si>
    <t>Acción no permitida en esta posición</t>
  </si>
  <si>
    <t>ERROR: No existen lineas configuradas</t>
  </si>
  <si>
    <t>ERROR: Configured lines not found</t>
  </si>
  <si>
    <t>Copiando líneas...</t>
  </si>
  <si>
    <t>Hasta la línea DESTINO No.:</t>
  </si>
  <si>
    <t>Copying lines…</t>
  </si>
  <si>
    <t>Copy from ORIGIN line No.:</t>
  </si>
  <si>
    <t>Copiar desde la línea ORIGEN No.:</t>
  </si>
  <si>
    <t>TARGET line must be different from ORIGIN line</t>
  </si>
  <si>
    <t>To TARGET line No.: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</si>
  <si>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</si>
  <si>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</si>
  <si>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</si>
  <si>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</si>
  <si>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</si>
  <si>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</si>
  <si>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</si>
  <si>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</si>
  <si>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</si>
  <si>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</si>
  <si>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</si>
  <si>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</si>
  <si>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Anexo 1</t>
  </si>
  <si>
    <t>Anexo 2</t>
  </si>
  <si>
    <t>Anexo 3</t>
  </si>
  <si>
    <t>Anexo 4</t>
  </si>
  <si>
    <t>Anexo 5</t>
  </si>
  <si>
    <t>Anexo 6</t>
  </si>
  <si>
    <t>Se deben seleccionar los meses sin dejar espacios entre ellos, ordenados ascendentemente. La aplicación tomará el último mes indicado en cada trimestre como el de cierre.</t>
  </si>
  <si>
    <t>NO TRADUCIR ESTA COLUMNA</t>
  </si>
  <si>
    <t>M&amp;E</t>
  </si>
  <si>
    <t>Performance</t>
  </si>
  <si>
    <t>Financial</t>
  </si>
  <si>
    <t>Planning</t>
  </si>
  <si>
    <t>Menu</t>
  </si>
  <si>
    <t>Translations</t>
  </si>
  <si>
    <t>Lists</t>
  </si>
  <si>
    <t>Summary</t>
  </si>
  <si>
    <t>Alcanzado</t>
  </si>
  <si>
    <t>Actual</t>
  </si>
  <si>
    <t>Follow-up</t>
  </si>
  <si>
    <t>PERIOD PROGRAMMATIC SUMMARY</t>
  </si>
  <si>
    <t>PERIOD FINANCIAL SUMMARY</t>
  </si>
  <si>
    <t>(current sheets per quarter)</t>
  </si>
  <si>
    <t>(hojas actuales por trimestre)</t>
  </si>
  <si>
    <t>Activities revision</t>
  </si>
  <si>
    <t>Componente</t>
  </si>
  <si>
    <t>Component</t>
  </si>
  <si>
    <t>VIH/Sida</t>
  </si>
  <si>
    <t>Malaria</t>
  </si>
  <si>
    <t>TB</t>
  </si>
  <si>
    <t>VIH/Sida / TB</t>
  </si>
  <si>
    <t>Sistemas Salud</t>
  </si>
  <si>
    <t>HIV / AIDS</t>
  </si>
  <si>
    <t>HIVAIDS / TB</t>
  </si>
  <si>
    <t>HSS</t>
  </si>
  <si>
    <t>Moneda</t>
  </si>
  <si>
    <t>Currency</t>
  </si>
  <si>
    <t>$ - USD</t>
  </si>
  <si>
    <t>€ - EUR</t>
  </si>
  <si>
    <t># - Moneda local</t>
  </si>
  <si>
    <t># - Local currency</t>
  </si>
  <si>
    <t>13. Financiamiento basado en resultados</t>
  </si>
  <si>
    <t xml:space="preserve">8. Infrastructure </t>
  </si>
  <si>
    <t xml:space="preserve">9. Non-health equipment </t>
  </si>
  <si>
    <t xml:space="preserve">12. Living support to client/ target population </t>
  </si>
  <si>
    <t>2. Travel related costs</t>
  </si>
  <si>
    <t>8. Infraestructura</t>
  </si>
  <si>
    <t>Recalculando, por favor espere…</t>
  </si>
  <si>
    <t>1. Indicador  2. Actividad</t>
  </si>
  <si>
    <t>El % Logro Total se Calculará para las Lineas que no sean del Tipo Indicado más abajo</t>
  </si>
  <si>
    <t>NOTA: es importante tener en cuenta el formato. Deber ser colocado como ="2" o ="1" para que lo reconozca</t>
  </si>
  <si>
    <t>H228</t>
  </si>
  <si>
    <t>H229</t>
  </si>
  <si>
    <t>H230</t>
  </si>
  <si>
    <t>H231</t>
  </si>
  <si>
    <t>H232</t>
  </si>
  <si>
    <t>H233</t>
  </si>
  <si>
    <t>H234</t>
  </si>
  <si>
    <t>H235</t>
  </si>
  <si>
    <t>H236</t>
  </si>
  <si>
    <t>H237</t>
  </si>
  <si>
    <t>H238</t>
  </si>
  <si>
    <t>H239</t>
  </si>
  <si>
    <t>H240</t>
  </si>
  <si>
    <t>H241</t>
  </si>
  <si>
    <t>H242</t>
  </si>
  <si>
    <t>H243</t>
  </si>
  <si>
    <t>H244</t>
  </si>
  <si>
    <t>H245</t>
  </si>
  <si>
    <t>H246</t>
  </si>
  <si>
    <t>H247</t>
  </si>
  <si>
    <t>H248</t>
  </si>
  <si>
    <t>H249</t>
  </si>
  <si>
    <t>H250</t>
  </si>
  <si>
    <t>H251</t>
  </si>
  <si>
    <t>H252</t>
  </si>
  <si>
    <t>H253</t>
  </si>
  <si>
    <t>H254</t>
  </si>
  <si>
    <t>H255</t>
  </si>
  <si>
    <t>H256</t>
  </si>
  <si>
    <t>H257</t>
  </si>
  <si>
    <t>H258</t>
  </si>
  <si>
    <t>H259</t>
  </si>
  <si>
    <t>H260</t>
  </si>
  <si>
    <t>H261</t>
  </si>
  <si>
    <t>H262</t>
  </si>
  <si>
    <t>H263</t>
  </si>
  <si>
    <t>H264</t>
  </si>
  <si>
    <t>H265</t>
  </si>
  <si>
    <t>H266</t>
  </si>
  <si>
    <t>H267</t>
  </si>
  <si>
    <t>H268</t>
  </si>
  <si>
    <t>H269</t>
  </si>
  <si>
    <t>H270</t>
  </si>
  <si>
    <t>H271</t>
  </si>
  <si>
    <t>H272</t>
  </si>
  <si>
    <t>H273</t>
  </si>
  <si>
    <t>H274</t>
  </si>
  <si>
    <t>H275</t>
  </si>
  <si>
    <t>H276</t>
  </si>
  <si>
    <t>H277</t>
  </si>
  <si>
    <t>H278</t>
  </si>
  <si>
    <t>H279</t>
  </si>
  <si>
    <t>H280</t>
  </si>
  <si>
    <t>H281</t>
  </si>
  <si>
    <t>H282</t>
  </si>
  <si>
    <t>H283</t>
  </si>
  <si>
    <t>H284</t>
  </si>
  <si>
    <t>H285</t>
  </si>
  <si>
    <t>H286</t>
  </si>
  <si>
    <t>H287</t>
  </si>
  <si>
    <t>H288</t>
  </si>
  <si>
    <t>H289</t>
  </si>
  <si>
    <t>Recalculando las hojas de meses, por favor espere…</t>
  </si>
  <si>
    <t>Ingresar datos en los espacios con este color</t>
  </si>
  <si>
    <t>Input data in spaces with this color</t>
  </si>
  <si>
    <t>1. SI</t>
  </si>
  <si>
    <t>2. NO</t>
  </si>
  <si>
    <t>1. YES</t>
  </si>
  <si>
    <t>Contraseña Setup/Planning</t>
  </si>
  <si>
    <t>Aceptar</t>
  </si>
  <si>
    <t>Contraseña:</t>
  </si>
  <si>
    <t>Setup access…</t>
  </si>
  <si>
    <t>Acceder a la configuración….</t>
  </si>
  <si>
    <t>Password:</t>
  </si>
  <si>
    <t>Accept</t>
  </si>
  <si>
    <t>12. Change the setup password</t>
  </si>
  <si>
    <t>Cambiar la contraseña de configuración….</t>
  </si>
  <si>
    <t>Change the setup pasword…</t>
  </si>
  <si>
    <t>Error: New password and repetition are different</t>
  </si>
  <si>
    <t>La nueva contraseña fue cambiada exitosamente!!</t>
  </si>
  <si>
    <t>New password was suscessfully changed!!</t>
  </si>
  <si>
    <t>!! WARNING !! The setup password will be deleted. Do you wish to continue?</t>
  </si>
  <si>
    <t>PROG</t>
  </si>
  <si>
    <t>FIN</t>
  </si>
  <si>
    <t>Sumatorias Indicadores</t>
  </si>
  <si>
    <t>Indicadores</t>
  </si>
  <si>
    <t>Indicators</t>
  </si>
  <si>
    <t>Position</t>
  </si>
  <si>
    <t>Configuración inicial</t>
  </si>
  <si>
    <t>Initial setup</t>
  </si>
  <si>
    <t>Ejecución presupuestaria</t>
  </si>
  <si>
    <t>Revisión de actividades</t>
  </si>
  <si>
    <t>Seleccione el mes de ingreso de detalle de cheque</t>
  </si>
  <si>
    <t>Select the month entry check detail</t>
  </si>
  <si>
    <t>Beneficiario</t>
  </si>
  <si>
    <t>Beneficiary</t>
  </si>
  <si>
    <t>Descripción</t>
  </si>
  <si>
    <t>Description</t>
  </si>
  <si>
    <t>Informe elaborador por</t>
  </si>
  <si>
    <t>Report prepared by</t>
  </si>
  <si>
    <t>Improvement actions</t>
  </si>
  <si>
    <t>Tasks</t>
  </si>
  <si>
    <t>Necessary resources</t>
  </si>
  <si>
    <t>Responsible for monitoring</t>
  </si>
  <si>
    <t>Plan de implementación</t>
  </si>
  <si>
    <t>Implementation plan</t>
  </si>
  <si>
    <t>Deliverable</t>
  </si>
  <si>
    <t>3. Tarea</t>
  </si>
  <si>
    <t>3. Tasks</t>
  </si>
  <si>
    <t>In process</t>
  </si>
  <si>
    <t>WEEKS</t>
  </si>
  <si>
    <t>Total del año</t>
  </si>
  <si>
    <t>Resumen de resultados</t>
  </si>
  <si>
    <t>Solicitud de desembolso</t>
  </si>
  <si>
    <t>Disbursement request</t>
  </si>
  <si>
    <t>Disponibilidad financiera acumulada</t>
  </si>
  <si>
    <t>Desempeño financiero anual</t>
  </si>
  <si>
    <t>Annual financial performance</t>
  </si>
  <si>
    <t>Gráficos programáticos consolidados</t>
  </si>
  <si>
    <t>Configuration and data entry</t>
  </si>
  <si>
    <t>Plan de mejoras</t>
  </si>
  <si>
    <t>PERIOD DISBURSEMENTS</t>
  </si>
  <si>
    <t>Disbursement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</si>
  <si>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</si>
  <si>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</si>
  <si>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</si>
  <si>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</si>
  <si>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</si>
  <si>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</si>
  <si>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</si>
  <si>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</si>
  <si>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</si>
  <si>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</si>
  <si>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December</t>
  </si>
  <si>
    <t>November</t>
  </si>
  <si>
    <t>Processing….</t>
  </si>
  <si>
    <t>%</t>
  </si>
  <si>
    <t>I25</t>
  </si>
  <si>
    <t>I26</t>
  </si>
  <si>
    <t>Resultado</t>
  </si>
  <si>
    <t>I27</t>
  </si>
  <si>
    <t>N25</t>
  </si>
  <si>
    <t>N26</t>
  </si>
  <si>
    <t>I28</t>
  </si>
  <si>
    <t>I29</t>
  </si>
  <si>
    <t>I30</t>
  </si>
  <si>
    <t>I31</t>
  </si>
  <si>
    <t>I32</t>
  </si>
  <si>
    <t>I33</t>
  </si>
  <si>
    <t>I34</t>
  </si>
  <si>
    <t>I35</t>
  </si>
  <si>
    <t>I36</t>
  </si>
  <si>
    <t>I37</t>
  </si>
  <si>
    <t>I38</t>
  </si>
  <si>
    <t>I39</t>
  </si>
  <si>
    <t>I40</t>
  </si>
  <si>
    <t>I41</t>
  </si>
  <si>
    <t>I42</t>
  </si>
  <si>
    <t>I43</t>
  </si>
  <si>
    <t>I44</t>
  </si>
  <si>
    <t>I45</t>
  </si>
  <si>
    <t>I46</t>
  </si>
  <si>
    <t>I47</t>
  </si>
  <si>
    <t>I48</t>
  </si>
  <si>
    <t>I49</t>
  </si>
  <si>
    <t>I50</t>
  </si>
  <si>
    <t>I51</t>
  </si>
  <si>
    <t>I52</t>
  </si>
  <si>
    <t>I53</t>
  </si>
  <si>
    <t>I54</t>
  </si>
  <si>
    <t>I55</t>
  </si>
  <si>
    <t>I56</t>
  </si>
  <si>
    <t>I57</t>
  </si>
  <si>
    <t>I58</t>
  </si>
  <si>
    <t>I59</t>
  </si>
  <si>
    <t>I60</t>
  </si>
  <si>
    <t>I61</t>
  </si>
  <si>
    <t>I62</t>
  </si>
  <si>
    <t>I63</t>
  </si>
  <si>
    <t>I64</t>
  </si>
  <si>
    <t>I65</t>
  </si>
  <si>
    <t>I66</t>
  </si>
  <si>
    <t>I67</t>
  </si>
  <si>
    <t>I68</t>
  </si>
  <si>
    <t>I69</t>
  </si>
  <si>
    <t>I70</t>
  </si>
  <si>
    <t>I71</t>
  </si>
  <si>
    <t>I72</t>
  </si>
  <si>
    <t>I73</t>
  </si>
  <si>
    <t>I74</t>
  </si>
  <si>
    <t>I75</t>
  </si>
  <si>
    <t>I76</t>
  </si>
  <si>
    <t>I77</t>
  </si>
  <si>
    <t>I78</t>
  </si>
  <si>
    <t>I79</t>
  </si>
  <si>
    <t>I80</t>
  </si>
  <si>
    <t>I81</t>
  </si>
  <si>
    <t>I82</t>
  </si>
  <si>
    <t>I83</t>
  </si>
  <si>
    <t>I84</t>
  </si>
  <si>
    <t>I85</t>
  </si>
  <si>
    <t>I86</t>
  </si>
  <si>
    <t>I87</t>
  </si>
  <si>
    <t>I88</t>
  </si>
  <si>
    <t>I89</t>
  </si>
  <si>
    <t>I90</t>
  </si>
  <si>
    <t>I91</t>
  </si>
  <si>
    <t>I92</t>
  </si>
  <si>
    <t>I93</t>
  </si>
  <si>
    <t>I94</t>
  </si>
  <si>
    <t>I95</t>
  </si>
  <si>
    <t>I96</t>
  </si>
  <si>
    <t>I97</t>
  </si>
  <si>
    <t>I98</t>
  </si>
  <si>
    <t>I99</t>
  </si>
  <si>
    <t>I201</t>
  </si>
  <si>
    <t>I202</t>
  </si>
  <si>
    <t>I203</t>
  </si>
  <si>
    <t>I204</t>
  </si>
  <si>
    <t>I205</t>
  </si>
  <si>
    <t>I206</t>
  </si>
  <si>
    <t>I207</t>
  </si>
  <si>
    <t>I208</t>
  </si>
  <si>
    <t>I209</t>
  </si>
  <si>
    <t>I210</t>
  </si>
  <si>
    <t>I211</t>
  </si>
  <si>
    <t>I212</t>
  </si>
  <si>
    <t>I213</t>
  </si>
  <si>
    <t>I214</t>
  </si>
  <si>
    <t>I215</t>
  </si>
  <si>
    <t>I216</t>
  </si>
  <si>
    <t>I217</t>
  </si>
  <si>
    <t>I218</t>
  </si>
  <si>
    <t>I219</t>
  </si>
  <si>
    <t>I220</t>
  </si>
  <si>
    <t>I221</t>
  </si>
  <si>
    <t>I222</t>
  </si>
  <si>
    <t>I223</t>
  </si>
  <si>
    <t>I224</t>
  </si>
  <si>
    <t>N27</t>
  </si>
  <si>
    <t>N28</t>
  </si>
  <si>
    <t>N29</t>
  </si>
  <si>
    <t>N30</t>
  </si>
  <si>
    <t>N31</t>
  </si>
  <si>
    <t>N32</t>
  </si>
  <si>
    <t>N33</t>
  </si>
  <si>
    <t>N34</t>
  </si>
  <si>
    <t>N35</t>
  </si>
  <si>
    <t>N36</t>
  </si>
  <si>
    <t>N37</t>
  </si>
  <si>
    <t>N38</t>
  </si>
  <si>
    <t>N39</t>
  </si>
  <si>
    <t>N40</t>
  </si>
  <si>
    <t>N41</t>
  </si>
  <si>
    <t>N42</t>
  </si>
  <si>
    <t>N43</t>
  </si>
  <si>
    <t>N44</t>
  </si>
  <si>
    <t>N45</t>
  </si>
  <si>
    <t>N46</t>
  </si>
  <si>
    <t>N47</t>
  </si>
  <si>
    <t>N48</t>
  </si>
  <si>
    <t>N49</t>
  </si>
  <si>
    <t>N50</t>
  </si>
  <si>
    <t>N51</t>
  </si>
  <si>
    <t>N52</t>
  </si>
  <si>
    <t>N53</t>
  </si>
  <si>
    <t>N54</t>
  </si>
  <si>
    <t>N55</t>
  </si>
  <si>
    <t>N56</t>
  </si>
  <si>
    <t>N57</t>
  </si>
  <si>
    <t>N58</t>
  </si>
  <si>
    <t>N59</t>
  </si>
  <si>
    <t>N60</t>
  </si>
  <si>
    <t>N61</t>
  </si>
  <si>
    <t>N62</t>
  </si>
  <si>
    <t>N63</t>
  </si>
  <si>
    <t>N64</t>
  </si>
  <si>
    <t>N65</t>
  </si>
  <si>
    <t>N66</t>
  </si>
  <si>
    <t>N67</t>
  </si>
  <si>
    <t>N68</t>
  </si>
  <si>
    <t>N69</t>
  </si>
  <si>
    <t>N70</t>
  </si>
  <si>
    <t>N71</t>
  </si>
  <si>
    <t>N72</t>
  </si>
  <si>
    <t>N73</t>
  </si>
  <si>
    <t>N74</t>
  </si>
  <si>
    <t>N75</t>
  </si>
  <si>
    <t>N76</t>
  </si>
  <si>
    <t>N77</t>
  </si>
  <si>
    <t>N78</t>
  </si>
  <si>
    <t>N79</t>
  </si>
  <si>
    <t>N80</t>
  </si>
  <si>
    <t>N81</t>
  </si>
  <si>
    <t>N82</t>
  </si>
  <si>
    <t>N83</t>
  </si>
  <si>
    <t>N84</t>
  </si>
  <si>
    <t>N85</t>
  </si>
  <si>
    <t>N86</t>
  </si>
  <si>
    <t>N87</t>
  </si>
  <si>
    <t>N88</t>
  </si>
  <si>
    <t>N89</t>
  </si>
  <si>
    <t>N90</t>
  </si>
  <si>
    <t>N91</t>
  </si>
  <si>
    <t>N92</t>
  </si>
  <si>
    <t>N93</t>
  </si>
  <si>
    <t>N94</t>
  </si>
  <si>
    <t>N95</t>
  </si>
  <si>
    <t>N96</t>
  </si>
  <si>
    <t>N97</t>
  </si>
  <si>
    <t>N98</t>
  </si>
  <si>
    <t>N99</t>
  </si>
  <si>
    <t>N100</t>
  </si>
  <si>
    <t>N101</t>
  </si>
  <si>
    <t>N102</t>
  </si>
  <si>
    <t>N103</t>
  </si>
  <si>
    <t>N104</t>
  </si>
  <si>
    <t>N105</t>
  </si>
  <si>
    <t>N106</t>
  </si>
  <si>
    <t>N107</t>
  </si>
  <si>
    <t>N108</t>
  </si>
  <si>
    <t>N109</t>
  </si>
  <si>
    <t>N110</t>
  </si>
  <si>
    <t>N111</t>
  </si>
  <si>
    <t>N112</t>
  </si>
  <si>
    <t>N113</t>
  </si>
  <si>
    <t>N114</t>
  </si>
  <si>
    <t>N115</t>
  </si>
  <si>
    <t>N116</t>
  </si>
  <si>
    <t>N117</t>
  </si>
  <si>
    <t>N118</t>
  </si>
  <si>
    <t>N119</t>
  </si>
  <si>
    <t>N120</t>
  </si>
  <si>
    <t>N121</t>
  </si>
  <si>
    <t>N122</t>
  </si>
  <si>
    <t>N123</t>
  </si>
  <si>
    <t>N124</t>
  </si>
  <si>
    <t>N125</t>
  </si>
  <si>
    <t>N126</t>
  </si>
  <si>
    <t>N127</t>
  </si>
  <si>
    <t>N128</t>
  </si>
  <si>
    <t>N129</t>
  </si>
  <si>
    <t>N130</t>
  </si>
  <si>
    <t>N131</t>
  </si>
  <si>
    <t>N132</t>
  </si>
  <si>
    <t>N133</t>
  </si>
  <si>
    <t>N134</t>
  </si>
  <si>
    <t>N135</t>
  </si>
  <si>
    <t>N136</t>
  </si>
  <si>
    <t>N137</t>
  </si>
  <si>
    <t>N138</t>
  </si>
  <si>
    <t>N139</t>
  </si>
  <si>
    <t>N140</t>
  </si>
  <si>
    <t>N141</t>
  </si>
  <si>
    <t>N142</t>
  </si>
  <si>
    <t>N143</t>
  </si>
  <si>
    <t>N144</t>
  </si>
  <si>
    <t>N145</t>
  </si>
  <si>
    <t>N146</t>
  </si>
  <si>
    <t>N147</t>
  </si>
  <si>
    <t>N148</t>
  </si>
  <si>
    <t>N149</t>
  </si>
  <si>
    <t>N150</t>
  </si>
  <si>
    <t>N151</t>
  </si>
  <si>
    <t>N152</t>
  </si>
  <si>
    <t>N153</t>
  </si>
  <si>
    <t>N154</t>
  </si>
  <si>
    <t>N155</t>
  </si>
  <si>
    <t>N156</t>
  </si>
  <si>
    <t>N157</t>
  </si>
  <si>
    <t>N158</t>
  </si>
  <si>
    <t>N159</t>
  </si>
  <si>
    <t>N160</t>
  </si>
  <si>
    <t>N161</t>
  </si>
  <si>
    <t>N162</t>
  </si>
  <si>
    <t>N163</t>
  </si>
  <si>
    <t>N164</t>
  </si>
  <si>
    <t>N165</t>
  </si>
  <si>
    <t>N166</t>
  </si>
  <si>
    <t>N167</t>
  </si>
  <si>
    <t>N168</t>
  </si>
  <si>
    <t>N169</t>
  </si>
  <si>
    <t>N170</t>
  </si>
  <si>
    <t>N171</t>
  </si>
  <si>
    <t>N172</t>
  </si>
  <si>
    <t>N173</t>
  </si>
  <si>
    <t>N174</t>
  </si>
  <si>
    <t>N175</t>
  </si>
  <si>
    <t>N176</t>
  </si>
  <si>
    <t>N177</t>
  </si>
  <si>
    <t>N178</t>
  </si>
  <si>
    <t>N179</t>
  </si>
  <si>
    <t>N180</t>
  </si>
  <si>
    <t>N181</t>
  </si>
  <si>
    <t>N182</t>
  </si>
  <si>
    <t>N183</t>
  </si>
  <si>
    <t>N184</t>
  </si>
  <si>
    <t>N185</t>
  </si>
  <si>
    <t>N186</t>
  </si>
  <si>
    <t>N187</t>
  </si>
  <si>
    <t>N188</t>
  </si>
  <si>
    <t>N189</t>
  </si>
  <si>
    <t>N190</t>
  </si>
  <si>
    <t>N191</t>
  </si>
  <si>
    <t>N192</t>
  </si>
  <si>
    <t>N193</t>
  </si>
  <si>
    <t>N194</t>
  </si>
  <si>
    <t>N195</t>
  </si>
  <si>
    <t>N196</t>
  </si>
  <si>
    <t>N197</t>
  </si>
  <si>
    <t>N198</t>
  </si>
  <si>
    <t>N199</t>
  </si>
  <si>
    <t>N200</t>
  </si>
  <si>
    <t>N201</t>
  </si>
  <si>
    <t>N202</t>
  </si>
  <si>
    <t>N203</t>
  </si>
  <si>
    <t>N204</t>
  </si>
  <si>
    <t>N205</t>
  </si>
  <si>
    <t>N206</t>
  </si>
  <si>
    <t>N207</t>
  </si>
  <si>
    <t>N208</t>
  </si>
  <si>
    <t>N209</t>
  </si>
  <si>
    <t>N210</t>
  </si>
  <si>
    <t>N211</t>
  </si>
  <si>
    <t>N212</t>
  </si>
  <si>
    <t>N213</t>
  </si>
  <si>
    <t>N214</t>
  </si>
  <si>
    <t>N215</t>
  </si>
  <si>
    <t>N216</t>
  </si>
  <si>
    <t>N217</t>
  </si>
  <si>
    <t>N218</t>
  </si>
  <si>
    <t>N219</t>
  </si>
  <si>
    <t>N220</t>
  </si>
  <si>
    <t>N221</t>
  </si>
  <si>
    <t>N222</t>
  </si>
  <si>
    <t>N223</t>
  </si>
  <si>
    <t>N224</t>
  </si>
  <si>
    <t>Anterior</t>
  </si>
  <si>
    <t>Note: use "Alt" + "Enter" keys to divide parragraphs</t>
  </si>
  <si>
    <t>Nota: utilice las teclas "Alt" + "Enter" para separar párrafos</t>
  </si>
  <si>
    <t>13. Results-based financing (RBF)</t>
  </si>
  <si>
    <t>Enero</t>
  </si>
  <si>
    <t>Febrero</t>
  </si>
  <si>
    <t>Abril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</si>
  <si>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</si>
  <si>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</si>
  <si>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</si>
  <si>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</si>
  <si>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</si>
  <si>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</si>
  <si>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</si>
  <si>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</si>
  <si>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</si>
  <si>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Meses Traducidos</t>
  </si>
  <si>
    <t>ActionPlan</t>
  </si>
  <si>
    <t>Month details</t>
  </si>
  <si>
    <t>Amount</t>
  </si>
  <si>
    <t>Monto</t>
  </si>
  <si>
    <t>Select the indicator from the list</t>
  </si>
  <si>
    <t>Seleccione el indicador de la lista</t>
  </si>
  <si>
    <t>BACK</t>
  </si>
  <si>
    <t>Indicador a agrupar</t>
  </si>
  <si>
    <t>Nombre del Indicador</t>
  </si>
  <si>
    <t>Nota: Aqui tenemos los Acumulados de Indicadores. Condiciones para META: ENLACE ID sea igual al del Indicador Y TRIBUTA sea SI.   Condiciones para PRESUPUESTO: ENLACE ID igual al del Indicador Y TRIBUTA sea diferente de "" ya que queremos solo las Actividades. Cuando es indicador se blanquea el balor de la celda TRIBUTA</t>
  </si>
  <si>
    <t>Firma</t>
  </si>
  <si>
    <t>Result</t>
  </si>
  <si>
    <t>Postponed</t>
  </si>
  <si>
    <t>Done</t>
  </si>
  <si>
    <t>Task responsibles</t>
  </si>
  <si>
    <t>Report date</t>
  </si>
  <si>
    <t>Result percentages (%)</t>
  </si>
  <si>
    <t xml:space="preserve">Results summary </t>
  </si>
  <si>
    <t>Condoms delivery</t>
  </si>
  <si>
    <t>Localidad</t>
  </si>
  <si>
    <t>FINANCIAL RATIOS</t>
  </si>
  <si>
    <t>ÍNDICES FINANCIEROS</t>
  </si>
  <si>
    <t>Consolidados</t>
  </si>
  <si>
    <t>HIV+</t>
  </si>
  <si>
    <t>HIV-</t>
  </si>
  <si>
    <t>WOMEN</t>
  </si>
  <si>
    <t>MEN</t>
  </si>
  <si>
    <t>'Annex 2'!A144:AL153</t>
  </si>
  <si>
    <t>'Annex 2'!A165:AL174</t>
  </si>
  <si>
    <t>'Annex 2'!A185:AL194</t>
  </si>
  <si>
    <t>'Annex 2'!A205:AL214</t>
  </si>
  <si>
    <t>Rango en Annex 2</t>
  </si>
  <si>
    <t>Esta formula es solo documentación</t>
  </si>
  <si>
    <t>=SI(Setup!$AG$7&lt;&gt;"",INDICE(INDIRECTO(INDICE(Summary!$I$8:$I$19,COINCIDIR(Setup!$AG$7,Summary!$H$8:$H$19,0),1)),$G8,COLUMNA()),0)</t>
  </si>
  <si>
    <t>Indicador =1 Actividad = 2</t>
  </si>
  <si>
    <t>1. Estandar</t>
  </si>
  <si>
    <t>2. Inverso</t>
  </si>
  <si>
    <t>3. No Acumula</t>
  </si>
  <si>
    <t>1. Standard</t>
  </si>
  <si>
    <t>2. Inverse</t>
  </si>
  <si>
    <t>ATRÁS</t>
  </si>
  <si>
    <t>3. Non-Cumulative</t>
  </si>
  <si>
    <t>1. Estandar
2. Inverso
3. No Acumula</t>
  </si>
  <si>
    <t>COMPORTAMIENTO</t>
  </si>
  <si>
    <t>Logro
1. Estandar</t>
  </si>
  <si>
    <t>Logro
2. Inverso</t>
  </si>
  <si>
    <t>Sólo en el Aspecto Programático</t>
  </si>
  <si>
    <t>Pendiente Mes Anterior
 SIN CONDICION</t>
  </si>
  <si>
    <t>%LOGRO ---- SOLO PARA LOS ASPECTOS PROGRAMATICOS</t>
  </si>
  <si>
    <t>Meses de Cierre por Q</t>
  </si>
  <si>
    <t>CALCULOS DE LOS ACUMULADOS TRIMETRALES</t>
  </si>
  <si>
    <t>Expenditure</t>
  </si>
  <si>
    <t>Actividad: No Contribuye</t>
  </si>
  <si>
    <t>Actividad: Contribuye</t>
  </si>
  <si>
    <t>04-Jan</t>
  </si>
  <si>
    <t>11-Jan</t>
  </si>
  <si>
    <t>18-Jan</t>
  </si>
  <si>
    <t>25-Jan</t>
  </si>
  <si>
    <t>Comportamiento--&gt;</t>
  </si>
  <si>
    <t>SR Management Tool</t>
  </si>
  <si>
    <t>Select the SR data entry sheet to insert…</t>
  </si>
  <si>
    <t>5. Associate indicators with objectives and indicator type</t>
  </si>
  <si>
    <t>5. Asociar indicadores con objetivos y tipo de indicador</t>
  </si>
  <si>
    <t>Tipo Indicador</t>
  </si>
  <si>
    <t>Indicator To Group</t>
  </si>
  <si>
    <t>Conteos de datos para Validación</t>
  </si>
  <si>
    <t>ValidaciónOK
1 - Correcto
0 - AlgoMal</t>
  </si>
  <si>
    <t>Herramienta de Gestión para Subreceptores</t>
  </si>
  <si>
    <t>Monthly follow-up reports</t>
  </si>
  <si>
    <t>PR Dashboard comments</t>
  </si>
  <si>
    <t>Annex reports</t>
  </si>
  <si>
    <t>Programmatic &amp; financial</t>
  </si>
  <si>
    <t>1. Human resources</t>
  </si>
  <si>
    <t>3. External professional services</t>
  </si>
  <si>
    <t>4. Health products - pharmaceutical products</t>
  </si>
  <si>
    <t>5. Health products - non-pharmaceuticals</t>
  </si>
  <si>
    <t>6. Health products - equipment</t>
  </si>
  <si>
    <t>7. Procurement and supply-chain management costs</t>
  </si>
  <si>
    <t>10. Communication material and publications</t>
  </si>
  <si>
    <t>11. Programme administration costs</t>
  </si>
  <si>
    <t>TGF costs groups</t>
  </si>
  <si>
    <t>Activity code</t>
  </si>
  <si>
    <t>Cost category</t>
  </si>
  <si>
    <t>Financial total</t>
  </si>
  <si>
    <t>All the programmatic indicators</t>
  </si>
  <si>
    <t>PR Dashboard periods</t>
  </si>
  <si>
    <t>Months sheets</t>
  </si>
  <si>
    <t>Programmatic &amp; financial summary</t>
  </si>
  <si>
    <t>Financial summary</t>
  </si>
  <si>
    <t>1st Quarter advance</t>
  </si>
  <si>
    <t>2nd Quarter advance</t>
  </si>
  <si>
    <t>3rd Quarter advance</t>
  </si>
  <si>
    <t>4th Quarter advance</t>
  </si>
  <si>
    <t>Month summary</t>
  </si>
  <si>
    <t>Month nane</t>
  </si>
  <si>
    <t>Total budget</t>
  </si>
  <si>
    <t>Programmatic aspects</t>
  </si>
  <si>
    <t>Financial aspects</t>
  </si>
  <si>
    <t>Activity name</t>
  </si>
  <si>
    <t>Verification method</t>
  </si>
  <si>
    <t>People reached</t>
  </si>
  <si>
    <t>Delete the line No.:</t>
  </si>
  <si>
    <t>PR progamatic monitor signature</t>
  </si>
  <si>
    <t>PR financial monitor signature</t>
  </si>
  <si>
    <t>SR representative signature</t>
  </si>
  <si>
    <t>Recalculate cummulative</t>
  </si>
  <si>
    <t>Setup/Planning  password</t>
  </si>
  <si>
    <t>Current password:</t>
  </si>
  <si>
    <t>New password:</t>
  </si>
  <si>
    <t>Repeat new password:</t>
  </si>
  <si>
    <t>PR coordinator signarture</t>
  </si>
  <si>
    <t xml:space="preserve">Issue date </t>
  </si>
  <si>
    <t>Start date</t>
  </si>
  <si>
    <t>Final date</t>
  </si>
  <si>
    <t>Indicator monitoring (deliverable)</t>
  </si>
  <si>
    <t>Delivery date</t>
  </si>
  <si>
    <t>Tests on target populations</t>
  </si>
  <si>
    <t>Year total</t>
  </si>
  <si>
    <t>Grand total</t>
  </si>
  <si>
    <t>Check register</t>
  </si>
  <si>
    <t>Summary financial charts</t>
  </si>
  <si>
    <t>Summary programmatic charts</t>
  </si>
  <si>
    <t>Action plan</t>
  </si>
  <si>
    <t>Signature</t>
  </si>
  <si>
    <t>HIV test summary</t>
  </si>
  <si>
    <t>Condoms and lubricants delivery</t>
  </si>
  <si>
    <t>Lubricants delivery</t>
  </si>
  <si>
    <t>Activity description</t>
  </si>
  <si>
    <t>Tests summary: 1st Quarter</t>
  </si>
  <si>
    <t>Tests summary: 2nd Quarter</t>
  </si>
  <si>
    <t>Tests summary: 3rd Quarter</t>
  </si>
  <si>
    <t>Tests summary: 4th Quarter</t>
  </si>
  <si>
    <t>Summary HIV tests form</t>
  </si>
  <si>
    <t>Indicator type</t>
  </si>
  <si>
    <t>Changes on Indicator Type require execute "Link to the PR Dashboard" again</t>
  </si>
  <si>
    <t>Item type</t>
  </si>
  <si>
    <t>Charts</t>
  </si>
  <si>
    <t>Meta del mes</t>
  </si>
  <si>
    <t>Alcanzado en el mes</t>
  </si>
  <si>
    <t>Access denied: Invalid password!!</t>
  </si>
  <si>
    <t>Summary information</t>
  </si>
  <si>
    <t>4. Define additional (non PRDB) programatic indicators</t>
  </si>
  <si>
    <t>Description of objectives</t>
  </si>
  <si>
    <t>Note: Enter disubursment ammount here if the PR made a disbursment this month. Leave blank if no disbursment was made.</t>
  </si>
  <si>
    <t>Monthly target</t>
  </si>
  <si>
    <t>This section is filled in exclusively by PR's programmatic and financial monitors.</t>
  </si>
  <si>
    <t>Contextual details</t>
  </si>
  <si>
    <t>Set colors for "Month" buttons and tabs</t>
  </si>
  <si>
    <t>ERROR: SR data entry sheet already exists</t>
  </si>
  <si>
    <t>This process "Activate/Hide lines" could take a while</t>
  </si>
  <si>
    <t>The process has been aborted. First complete the steps 3, 6, 10 and 11.</t>
  </si>
  <si>
    <t>The line was inserted sucessfully. Remember to complete the process, press "Activate/Hide Lines" after the new line is configured.</t>
  </si>
  <si>
    <t>Enter a numeric value between 9 and 208</t>
  </si>
  <si>
    <t>The line was deleted sucessfully. Remember to complete the process, press "Activate/Hide Lines" after the new line is configured.</t>
  </si>
  <si>
    <t>Action not allowed at this position</t>
  </si>
  <si>
    <t>The ORIGIN line was copied suscessfully. Remember to complete the process, press "Activate/Hide Lines" after the new line is configured.</t>
  </si>
  <si>
    <t>You are trying to COPY data from ORIGIN line to TARGET line. Actual data on TARGET line will be permanetly replaced.  Do you want to continue?</t>
  </si>
  <si>
    <t>Recalculating, please wait …</t>
  </si>
  <si>
    <t>Recalculating months sheets, please wait …</t>
  </si>
  <si>
    <t>Error: current setup is Invalid!!</t>
  </si>
  <si>
    <t>Monitoring responsible</t>
  </si>
  <si>
    <t>Cash balance</t>
  </si>
  <si>
    <t>Expenditures</t>
  </si>
  <si>
    <t>To be completed by the PR</t>
  </si>
  <si>
    <t>Expenditure vs budget (%)</t>
  </si>
  <si>
    <t>Expenditure vs disbursement (%)</t>
  </si>
  <si>
    <t>Disbursement vs budget (%)</t>
  </si>
  <si>
    <t>Cash balance vs budget (%)</t>
  </si>
  <si>
    <t>To be completed by the SR</t>
  </si>
  <si>
    <t>Person responsible name</t>
  </si>
  <si>
    <t>Budget &amp; expenditure</t>
  </si>
  <si>
    <t>Lo pretendía utilizar en caso de calcular automáticamente los Q en el Annex  de Consolidad de Pruebas VIH y no está terminado. Faltan los demás rangos y en la fórmula completar para los 6 posibles meses por Q</t>
  </si>
  <si>
    <t>% of budget spent</t>
  </si>
  <si>
    <t>% of programmatic targets achieve</t>
  </si>
  <si>
    <t>Cash balance to date</t>
  </si>
  <si>
    <t>Monthly budget</t>
  </si>
  <si>
    <t>Monthly expenditure</t>
  </si>
  <si>
    <t>SUMATORIA MES ANTERIOR</t>
  </si>
  <si>
    <t>PENDIENTE DEL Q ANTERIOR</t>
  </si>
  <si>
    <t>Estos montos son unicamente calculados y utilizados en la prate financiera. Se utilizan FINANCIAL como el dato a colocar en las columnas PENDIENTES DEL ANTERIOR que para este caso sería pendiente del Q anterior. Ese dato aparece en el 1er mes del Q en cuestión. El Q1 es 0 porque no se arrastra pendiente del año anterior</t>
  </si>
  <si>
    <t xml:space="preserve">Informes de seguimiento mensual 
</t>
  </si>
  <si>
    <t>Informes anexos</t>
  </si>
  <si>
    <t>Informaciones consolidadas</t>
  </si>
  <si>
    <t>Comentarios en el tablero (máximo 500 caracteres)</t>
  </si>
  <si>
    <t>Lista de indicadores</t>
  </si>
  <si>
    <t>Tipo de ítem</t>
  </si>
  <si>
    <t>Código de actividad</t>
  </si>
  <si>
    <t>Categoría de costo</t>
  </si>
  <si>
    <t>Total financiero</t>
  </si>
  <si>
    <t>Todos los indicadores programáticos</t>
  </si>
  <si>
    <t>Hojas de meses</t>
  </si>
  <si>
    <t>Consolidado financiero</t>
  </si>
  <si>
    <t>Resultados alcanzados</t>
  </si>
  <si>
    <t>% de logro</t>
  </si>
  <si>
    <t>Resumen mensual</t>
  </si>
  <si>
    <t>Nombre del mes</t>
  </si>
  <si>
    <t>Fecha de reporte</t>
  </si>
  <si>
    <t>Fecha de verificación</t>
  </si>
  <si>
    <t>Presupuesto total</t>
  </si>
  <si>
    <t>Informe elaborado por</t>
  </si>
  <si>
    <t>Aspecto programático</t>
  </si>
  <si>
    <t>Aspecto financiero</t>
  </si>
  <si>
    <t>Nombre de la actividad</t>
  </si>
  <si>
    <t>Medio de verificación</t>
  </si>
  <si>
    <t>Personas alcanzadas</t>
  </si>
  <si>
    <t>Indicadores programáticos...</t>
  </si>
  <si>
    <t>Despempeño de los indicadores programáticos</t>
  </si>
  <si>
    <t>Lista de actividades</t>
  </si>
  <si>
    <t>Firma del/la monitor/a financiero/a del rp</t>
  </si>
  <si>
    <t>Recalcular acumulados</t>
  </si>
  <si>
    <t>Contraseña actual:</t>
  </si>
  <si>
    <t>Nueva contraseña:</t>
  </si>
  <si>
    <t>Repita la nueva contraseña:</t>
  </si>
  <si>
    <t>Fecha de informe</t>
  </si>
  <si>
    <t>Acciones de mejoras</t>
  </si>
  <si>
    <t>Fecha inicio</t>
  </si>
  <si>
    <t>Fecha final</t>
  </si>
  <si>
    <t>Responsable del seguimiento</t>
  </si>
  <si>
    <t>Fecha de entrega</t>
  </si>
  <si>
    <t>En proceso</t>
  </si>
  <si>
    <t>No cumplido</t>
  </si>
  <si>
    <t>Pruebas realizadas en poblaciones meta</t>
  </si>
  <si>
    <t>Total general</t>
  </si>
  <si>
    <t>Entrega de condones</t>
  </si>
  <si>
    <t>Registro de cheques</t>
  </si>
  <si>
    <t>Gráficos</t>
  </si>
  <si>
    <t>Gráficos financieros consolidados</t>
  </si>
  <si>
    <t>Configuración e ingreso de datos</t>
  </si>
  <si>
    <t>Ejecución presupuestaria (gastos)</t>
  </si>
  <si>
    <t>Plan mejora</t>
  </si>
  <si>
    <t>Detalle por mes</t>
  </si>
  <si>
    <t>Posición o cargo</t>
  </si>
  <si>
    <t>Disponibilidad acumulada</t>
  </si>
  <si>
    <t>Entrega de condones y lubricantes</t>
  </si>
  <si>
    <t>Entrega de lubricantes</t>
  </si>
  <si>
    <t>Tipo de indicador</t>
  </si>
  <si>
    <t>7. Establecer los umbrales</t>
  </si>
  <si>
    <t>Indicadores programáticos del Tablero del RP</t>
  </si>
  <si>
    <t>1. Recursos humanos</t>
  </si>
  <si>
    <t>2. Costos asociados a viajes</t>
  </si>
  <si>
    <t>3. Servicios profesionales externos</t>
  </si>
  <si>
    <t>4. Productos salud - productos farmaceúticos</t>
  </si>
  <si>
    <t>5. Productos salud - productos no farmaceúticos</t>
  </si>
  <si>
    <t>6. Productos salud - equipos</t>
  </si>
  <si>
    <t>7. Costos por gestión, adquisición y cadena de distribución</t>
  </si>
  <si>
    <t>9. Equipos que no son de salud</t>
  </si>
  <si>
    <t>10. Publicaciones y materiales de comunicación</t>
  </si>
  <si>
    <t>11. Costos de la administración del programa</t>
  </si>
  <si>
    <t>12. Apoyo de vida a las poblaciones meta</t>
  </si>
  <si>
    <t>Agrupaciones de costos del FM</t>
  </si>
  <si>
    <t>Indicadores del Tablero de Mando de RP</t>
  </si>
  <si>
    <t>Activar/Ocultar líneas</t>
  </si>
  <si>
    <t>Períodos del Tablero de Mando del RP</t>
  </si>
  <si>
    <t>DESEMBOLSOS DEL PERÍODO</t>
  </si>
  <si>
    <t>Nota: Entre el desembolso aquí si el RP realizó un desembolso este mes. Deje en blanco si no se realizó ningún desembolso.</t>
  </si>
  <si>
    <t>Esta sección es de uso exclusivo del RP a ser completada por los/las monitores programtáticos y financieros.</t>
  </si>
  <si>
    <t>Detalles de contexto</t>
  </si>
  <si>
    <t>Error: ya existe una hoja de ingreso de datos de SR.</t>
  </si>
  <si>
    <t>El proceso de "Activar/Ocultar las líneas" ha terminado.</t>
  </si>
  <si>
    <t>The "Activate/Hide lines " process has finished.</t>
  </si>
  <si>
    <t>Se ha producido un error y el proceso será abortado. Comuníquese con el administrador de la herramienta.</t>
  </si>
  <si>
    <t>El proceso ha sido abortado. Complete primero los pasos 3, 6, 10 y 11</t>
  </si>
  <si>
    <t>Error: no se pueden insertar lineas. Al parecer aún no se han configurado lineas o ya se configuraron todas las lineas permitidas</t>
  </si>
  <si>
    <t>La línea fue insertada exitosamente. recuerde ejecutar el proceso para "Activar/Ocultar líneas"  justo después de haber configurado la línea insertada.</t>
  </si>
  <si>
    <t>Entre un valor numérico entre 9 y 208</t>
  </si>
  <si>
    <t>La línea fue eliminada exitosamente. Recuerde ejecutar el proceso para "Activar/Ocultar líneas" justo después de finalizar la planeación</t>
  </si>
  <si>
    <t>La línea ORIGEN fue copiada exitosamente. Recuerde ejecutar el proceso para "Activar/Ocultar lineas" justo después de finalizar la planeación</t>
  </si>
  <si>
    <t>Usted está intentando COPIAR los datos desde la línea ORIGEN a la línea DESTINO. Los datos actuales en la línea destino serán sustituidos permanentemente ¿Desea continuar con el proceso?</t>
  </si>
  <si>
    <t>Firma del/la monitor/a programático/a del rp</t>
  </si>
  <si>
    <t>Acesso denegado: Contraseña incorrecta!!</t>
  </si>
  <si>
    <t>Error: Contraseña actual incorrecta!!</t>
  </si>
  <si>
    <t>Error: Nueva contraseña y su repetición son difeerentes</t>
  </si>
  <si>
    <t>!! AVISO !! La clave de configuración va a ser eliminada. ¿Desea continuar?</t>
  </si>
  <si>
    <t>Firma del/la coordinador/a del RP</t>
  </si>
  <si>
    <t>Monitorero de indicador (entregable)</t>
  </si>
  <si>
    <t>2. Actividad: Contribuye</t>
  </si>
  <si>
    <t>3. Actividad: No Contribuye</t>
  </si>
  <si>
    <t>% Desembolso vrs presupuesto</t>
  </si>
  <si>
    <t>% Disponibilidad financiera vrs presupuesto</t>
  </si>
  <si>
    <t>% Disponibilidad financiera vrs desembolso</t>
  </si>
  <si>
    <t>A ser completado por el RP</t>
  </si>
  <si>
    <t>A ser completado por el SR</t>
  </si>
  <si>
    <t>Consolidado de pruebas VIH</t>
  </si>
  <si>
    <t>Descripción de la actividad</t>
  </si>
  <si>
    <t>Consolidado de pruebas realizadas: Anual</t>
  </si>
  <si>
    <t>Tests summary: Annual</t>
  </si>
  <si>
    <t>Consolidado de pruebas realizadas: Trimestre 1</t>
  </si>
  <si>
    <t>Consolidado de pruebas realizadas: Trimestre 2</t>
  </si>
  <si>
    <t>Consolidado de pruebas realizadas: Trimestre 3</t>
  </si>
  <si>
    <t>Consolidado de pruebas realizadas: Trimestre 4</t>
  </si>
  <si>
    <t>Formulario consolidado mensual de pruebas VIH realizadas</t>
  </si>
  <si>
    <t>Persona responsable</t>
  </si>
  <si>
    <t>Cambios en el tipo de indicador require volver a "Enlazar con el Tablero de Mando del RP"</t>
  </si>
  <si>
    <t>Gastos</t>
  </si>
  <si>
    <t>% Logros programáticos</t>
  </si>
  <si>
    <t>Presupuesto del mes</t>
  </si>
  <si>
    <t>% Presupuesto gastado</t>
  </si>
  <si>
    <t>Gastos del mes</t>
  </si>
  <si>
    <t>Programático &amp; financiero</t>
  </si>
  <si>
    <t>4. Definir indicadores programaticos adicionales</t>
  </si>
  <si>
    <t>Asociado al objetivo</t>
  </si>
  <si>
    <t>Consolidado programático &amp; financiero</t>
  </si>
  <si>
    <t>Cheque No.</t>
  </si>
  <si>
    <t>Este proceso "Activar/Ocultar las líneas" pudiera demorar un poco.</t>
  </si>
  <si>
    <t>Debe inidicar una linea DESTINO diferente a la ORIGEN donde quiere copiar</t>
  </si>
  <si>
    <t>Firma del/la representate del SR</t>
  </si>
  <si>
    <t>12. Cambiar la contraseña de configuración</t>
  </si>
  <si>
    <t>Not fulfilled</t>
  </si>
  <si>
    <t>% Gastos vrs presupuesto</t>
  </si>
  <si>
    <t>% Gastos vrs desembolso</t>
  </si>
  <si>
    <t>Índices financieros (Mensual)</t>
  </si>
  <si>
    <t>Índices financieros (Trimestral)</t>
  </si>
  <si>
    <t>Financial ratios (Monthly)</t>
  </si>
  <si>
    <t>Financial ratios (Quarterly)</t>
  </si>
  <si>
    <t>Selecione la hoja de ingreso de datos del SR a insertar…</t>
  </si>
  <si>
    <t>Colores para los botones y pestañas de "Meses"</t>
  </si>
  <si>
    <t>% Logro programático</t>
  </si>
  <si>
    <t>Programmatic results %</t>
  </si>
  <si>
    <t>Fecha de emisión</t>
  </si>
  <si>
    <t>SR8 DGP</t>
  </si>
  <si>
    <t>Active?</t>
  </si>
  <si>
    <t>DGP (SR8) - Indicator</t>
  </si>
  <si>
    <t>Comment</t>
  </si>
  <si>
    <t>Period 1
Q2-15</t>
  </si>
  <si>
    <t>Period 2
Q3-15</t>
  </si>
  <si>
    <t>Period 3
Q4-15</t>
  </si>
  <si>
    <t>Period 4
Q1-16</t>
  </si>
  <si>
    <t>Period 5
Q2-16</t>
  </si>
  <si>
    <t>Period 6
Q3-16</t>
  </si>
  <si>
    <t>Period 7
Q4-16</t>
  </si>
  <si>
    <t>Period 8
Q1-17</t>
  </si>
  <si>
    <t>Period 9
Q2-17</t>
  </si>
  <si>
    <t>Period 10
Q3-17</t>
  </si>
  <si>
    <t>Period 11
Q4-17</t>
  </si>
  <si>
    <t>Period 12
Q1-18</t>
  </si>
  <si>
    <t>DGP</t>
  </si>
  <si>
    <t>Fi1</t>
  </si>
  <si>
    <t>√</t>
  </si>
  <si>
    <t>Budget PR =&gt; SR</t>
  </si>
  <si>
    <t>Fi2</t>
  </si>
  <si>
    <t>Disbursement PR =&gt; SR</t>
  </si>
  <si>
    <t>Fi3</t>
  </si>
  <si>
    <t>Fi4</t>
  </si>
  <si>
    <t>Financial reports planned</t>
  </si>
  <si>
    <t>Fi5</t>
  </si>
  <si>
    <t>Financial reports overdue</t>
  </si>
  <si>
    <t>Fi6</t>
  </si>
  <si>
    <t>X</t>
  </si>
  <si>
    <t>Audit actions fulfilled</t>
  </si>
  <si>
    <t>Fi7</t>
  </si>
  <si>
    <t>Outstanding audit actions within performance period</t>
  </si>
  <si>
    <t>Fi8</t>
  </si>
  <si>
    <t>Outstanding audit actions past performance period</t>
  </si>
  <si>
    <t>Ma9</t>
  </si>
  <si>
    <t>Supervision visits planned</t>
  </si>
  <si>
    <t>Ma10</t>
  </si>
  <si>
    <t>Supervision visits not performed</t>
  </si>
  <si>
    <t>Ma11</t>
  </si>
  <si>
    <t>Supervision actions recommended</t>
  </si>
  <si>
    <t>Ma12</t>
  </si>
  <si>
    <t>Supervision recommendations past due</t>
  </si>
  <si>
    <t>Ma13</t>
  </si>
  <si>
    <t>Programmatic reports planned</t>
  </si>
  <si>
    <t>Ma14</t>
  </si>
  <si>
    <t>Programmatic reports past due</t>
  </si>
  <si>
    <t>Ma15</t>
  </si>
  <si>
    <t>Key positions planned</t>
  </si>
  <si>
    <t>Ma16</t>
  </si>
  <si>
    <t>Key positions open</t>
  </si>
  <si>
    <t>Ma17</t>
  </si>
  <si>
    <t>CPs fulfilled</t>
  </si>
  <si>
    <t>Ma18</t>
  </si>
  <si>
    <t>CPs not fulfilled but still within deadline</t>
  </si>
  <si>
    <t>Ma19</t>
  </si>
  <si>
    <t>CPs not fulfilled and past the deadline</t>
  </si>
  <si>
    <t>Ma20</t>
  </si>
  <si>
    <t>TBA + SC fulfilled</t>
  </si>
  <si>
    <t>Ma21</t>
  </si>
  <si>
    <t>TBA + SC not fulfilled but still wiithin deadline</t>
  </si>
  <si>
    <t>Ma22</t>
  </si>
  <si>
    <t>TBA + SC not fulfilled and past the deadline</t>
  </si>
  <si>
    <t>Ma23</t>
  </si>
  <si>
    <t>Number of OIG directives fulfilled</t>
  </si>
  <si>
    <t>Ma24</t>
  </si>
  <si>
    <t>OIG directives not fulfilled and still within deadline</t>
  </si>
  <si>
    <t>Ma25</t>
  </si>
  <si>
    <t>OIG directives not fulfilled and past deadline</t>
  </si>
  <si>
    <t>PS26</t>
  </si>
  <si>
    <t xml:space="preserve"># of health products ordered with a purchase order </t>
  </si>
  <si>
    <t>PS27</t>
  </si>
  <si>
    <t># of health products ordered and delivered according to procurement plan</t>
  </si>
  <si>
    <t>PS28</t>
  </si>
  <si>
    <t># of product quality control tests performed</t>
  </si>
  <si>
    <t>PS29</t>
  </si>
  <si>
    <t># of product quality control tests failed</t>
  </si>
  <si>
    <t>PS30</t>
  </si>
  <si>
    <t>Value of emergency orders</t>
  </si>
  <si>
    <t>PS31</t>
  </si>
  <si>
    <t># of treatment sites which placed orders</t>
  </si>
  <si>
    <t>PS32</t>
  </si>
  <si>
    <t># of treatment sites which did not receive orders in full and on time</t>
  </si>
  <si>
    <t>PS33</t>
  </si>
  <si>
    <t># of sites providing treatment services</t>
  </si>
  <si>
    <t>PS34</t>
  </si>
  <si>
    <t># of sites providing treatment services that have stock-outs</t>
  </si>
  <si>
    <t>PS35</t>
  </si>
  <si>
    <t>PS36</t>
  </si>
  <si>
    <t>PS37</t>
  </si>
  <si>
    <t>PS38</t>
  </si>
  <si>
    <t>PS39</t>
  </si>
  <si>
    <t>Actual stock level - PS43 - Product 5: 3TC/AZT/NVP, 150/300/200 mg, 60 tabletas</t>
  </si>
  <si>
    <t>PS40</t>
  </si>
  <si>
    <t>Actual stock level - PS44 - Product 6: ABC, 20 mg/ml, solución oral 240 ml</t>
  </si>
  <si>
    <t>PS41</t>
  </si>
  <si>
    <t>Actual stock level - PS45 - Product 7: 3TC/AZT, 150/300 mg, 60 tabletas</t>
  </si>
  <si>
    <t>PS42</t>
  </si>
  <si>
    <t>Actual stock level - PS46 - Product 8: 3TC/AZT/NVP, 30/60/50 mg, Disp. 60 tabletas</t>
  </si>
  <si>
    <t>PS43</t>
  </si>
  <si>
    <t>Actual stock level - PS47 - Product 9: AZT, 10 mg/ml, solución oral 240 ml</t>
  </si>
  <si>
    <t>PS44</t>
  </si>
  <si>
    <t>Actual stock level - PS48 - Product 10: LOP/RIT, 200/50 mg, 120 tabletas</t>
  </si>
  <si>
    <t>PS45</t>
  </si>
  <si>
    <t>Actual stock level - PS49 - Product 11: LOP/RIT, 80/20 mg/ml, solución oral 160 ml</t>
  </si>
  <si>
    <t>PS46</t>
  </si>
  <si>
    <t>Actual stock level - PS50 - Product 12: ATV/RTV, 300/100 mg, 30 cápsulas</t>
  </si>
  <si>
    <t>PS47</t>
  </si>
  <si>
    <t>Actual stock level - PS51 - Product 13: Raltegravir, 400 mg, 60 tabletas</t>
  </si>
  <si>
    <t>PS48</t>
  </si>
  <si>
    <t>Actual stock level - PS52 - Product 14: ABC, 300 mg, 60 tabletas</t>
  </si>
  <si>
    <t>PS49</t>
  </si>
  <si>
    <t>Actual stock level - PS53 - Product 15: Darunavir, 300 mg, 120 tabletas</t>
  </si>
  <si>
    <t>PS50</t>
  </si>
  <si>
    <t>Actual stock level - PS54 - Product 16: Nevirapine, 200 mg, 60 tabletas</t>
  </si>
  <si>
    <t>PS51</t>
  </si>
  <si>
    <t>Actual stock level - PS55 - Product 17: ABC/3TC, 600/300 mg, 30 tabletas</t>
  </si>
  <si>
    <t>PS52</t>
  </si>
  <si>
    <t>Actual stock level - PS56 - Product 18: DDI, 400 mg, 30 cápsulas</t>
  </si>
  <si>
    <t>PS53</t>
  </si>
  <si>
    <t xml:space="preserve">Actual stock level - PS57 - Product 19: HIV Rapid Test: Screening </t>
  </si>
  <si>
    <t>PS54</t>
  </si>
  <si>
    <t>Actual stock level - PS58 - Product 20: HIV Rapid Test: Confirmatory 1</t>
  </si>
  <si>
    <t>PS55</t>
  </si>
  <si>
    <t># of sites expected to report on stocks</t>
  </si>
  <si>
    <t>PS56</t>
  </si>
  <si>
    <t># of sites with stock reports past due</t>
  </si>
  <si>
    <t>PS57</t>
  </si>
  <si>
    <t>Pharma Budget</t>
  </si>
  <si>
    <t>PS58</t>
  </si>
  <si>
    <t>Pharma expenditures</t>
  </si>
  <si>
    <t>PS59</t>
  </si>
  <si>
    <t>Pharma commitment</t>
  </si>
  <si>
    <t>PS60</t>
  </si>
  <si>
    <t>Health Products + Equipment Budget</t>
  </si>
  <si>
    <t>PS61</t>
  </si>
  <si>
    <t>Health Products+ equipment expenditures</t>
  </si>
  <si>
    <t>PS62</t>
  </si>
  <si>
    <t>Health Products + equipment commitment</t>
  </si>
  <si>
    <t>PS63</t>
  </si>
  <si>
    <t>PSM Cost Budget</t>
  </si>
  <si>
    <t>PS64</t>
  </si>
  <si>
    <t>PSM Costs Expenditures</t>
  </si>
  <si>
    <t>PS65</t>
  </si>
  <si>
    <t>PSM Costs commitment</t>
  </si>
  <si>
    <t>Pr66</t>
  </si>
  <si>
    <t>1.1: # empresas e instit. locales con iniciativas políticas discriminatorias relacionados con el VIH Target</t>
  </si>
  <si>
    <t>Pr67</t>
  </si>
  <si>
    <t>1.1: # empresas e instit. locales con iniciativas políticas discriminatorias relacionados con el VIH Actual</t>
  </si>
  <si>
    <t>Pr68</t>
  </si>
  <si>
    <t># PLHIV that initiated ARV with CD4 count &lt;200 Target</t>
  </si>
  <si>
    <t>Pr69</t>
  </si>
  <si>
    <t># PLHIV that initiated ARV with CD4 count &lt;200 Actual</t>
  </si>
  <si>
    <t>Pr70</t>
  </si>
  <si>
    <t>KP-3b: % personas trans sometido a pruebas de VIH y conocen los resultados  Target</t>
  </si>
  <si>
    <t>Pr71</t>
  </si>
  <si>
    <t>KP-3b: % personas trans sometido a pruebas de VIH y conocen los resultados  Actual</t>
  </si>
  <si>
    <t>Pr72</t>
  </si>
  <si>
    <t># new HIV+ enrolled in care services Target</t>
  </si>
  <si>
    <t>Pr73</t>
  </si>
  <si>
    <t># new HIV+ enrolled in care services Actual</t>
  </si>
  <si>
    <t>Pr74</t>
  </si>
  <si>
    <t># aged 10-24 yrs reached by HIV life skills ed. in school  Target</t>
  </si>
  <si>
    <t>Pr75</t>
  </si>
  <si>
    <t># aged 10-24 yrs reached by HIV life skills ed. in school  Actual</t>
  </si>
  <si>
    <t>Pr76</t>
  </si>
  <si>
    <t>KP-3e: % MVS residentes en bateyes que se han sometido a una prueba del VIH y conocen los resultados  Target</t>
  </si>
  <si>
    <t>Pr77</t>
  </si>
  <si>
    <t>KP-3e: % MVS residentes en bateyes que se han sometido a una prueba del VIH y conocen los resultados  Actual</t>
  </si>
  <si>
    <t>Pr78</t>
  </si>
  <si>
    <t>TCS-1: % adultos y niños que reciben TARV que viven con el VIH * Target</t>
  </si>
  <si>
    <t>Pr79</t>
  </si>
  <si>
    <t>TCS-1: % adultos y niños que reciben TARV que viven con el VIH * Actual</t>
  </si>
  <si>
    <t>Pr80</t>
  </si>
  <si>
    <t>TCS-2: % personas que viven con VIH  que han iniciaron ARV con un recuento de CD4 de &lt;200 células/mm3 Target</t>
  </si>
  <si>
    <t>Pr81</t>
  </si>
  <si>
    <t>TCS-2: % personas que viven con VIH  que han iniciaron ARV con un recuento de CD4 de &lt;200 células/mm3 Actual</t>
  </si>
  <si>
    <t>Pr82</t>
  </si>
  <si>
    <t>TCS-3: % adultos y niños que han iniciado TARV con una carga viral indetectable a 12 meses (&lt;1000 copias/ml)  Target</t>
  </si>
  <si>
    <t>Pr83</t>
  </si>
  <si>
    <t>TCS-3: % adultos y niños que han iniciado TARV con una carga viral indetectable a 12 meses (&lt;1000 copias/ml)  Actual</t>
  </si>
  <si>
    <t>Pr84</t>
  </si>
  <si>
    <t>TB/HIV-2: % pacientes seropositivos con TB registrados que han recibido TARV durante el tratamiento de la TB Target</t>
  </si>
  <si>
    <t>Pr85</t>
  </si>
  <si>
    <t>TB/HIV-2: % pacientes seropositivos con TB registrados que han recibido TARV durante el tratamiento de la TB Actual</t>
  </si>
  <si>
    <t>Pr86</t>
  </si>
  <si>
    <t>2.5: #  unidades notificantes (unidades notificadoras) informar oportunamente a través del SUME Target</t>
  </si>
  <si>
    <t>Pr87</t>
  </si>
  <si>
    <t>2.5: #  unidades notificantes (unidades notificadoras) informar oportunamente a través del SUME Actual</t>
  </si>
  <si>
    <t>Pr88</t>
  </si>
  <si>
    <t>2.5: %  unidades notificantes (unidades notificadoras) informar oportunamente a través del SUME Target</t>
  </si>
  <si>
    <t>Pr89</t>
  </si>
  <si>
    <t>2.5: %  unidades notificantes (unidades notificadoras) informar oportunamente a través del SUME Actual</t>
  </si>
  <si>
    <t>Pr90</t>
  </si>
  <si>
    <t xml:space="preserve"> Target</t>
  </si>
  <si>
    <t>Pr91</t>
  </si>
  <si>
    <t>0 Actual</t>
  </si>
  <si>
    <t>Pr92</t>
  </si>
  <si>
    <t>Pr93</t>
  </si>
  <si>
    <t>Pr94</t>
  </si>
  <si>
    <t># HIV KPs reached with individual and/or smaller group package Target</t>
  </si>
  <si>
    <t>Pr95</t>
  </si>
  <si>
    <t># HIV KPs reached with individual and/or smaller group package Actual</t>
  </si>
  <si>
    <t>Pr96</t>
  </si>
  <si>
    <t># KPs tested who know their results Target</t>
  </si>
  <si>
    <t>Pr97</t>
  </si>
  <si>
    <t># KPs tested who know their results Actual</t>
  </si>
  <si>
    <t>Pr98</t>
  </si>
  <si>
    <t># of needles and syringes distributed per PWID per year Target</t>
  </si>
  <si>
    <t>Pr99</t>
  </si>
  <si>
    <t># of needles and syringes distributed per PWID per year Actual</t>
  </si>
  <si>
    <t>Pr100</t>
  </si>
  <si>
    <t># recv'g OST for at least 6 mths  Target</t>
  </si>
  <si>
    <t>Pr101</t>
  </si>
  <si>
    <t># recv'g OST for at least 6 mths  Actual</t>
  </si>
  <si>
    <t>Pr102</t>
  </si>
  <si>
    <t># aged 15+ yrs tested and with known HIV result  Target</t>
  </si>
  <si>
    <t>Pr103</t>
  </si>
  <si>
    <t># aged 15+ yrs tested and with known HIV result  Actual</t>
  </si>
  <si>
    <t>Pr104</t>
  </si>
  <si>
    <t># of targeted pop. reached through community outreach with std HIV prevention  Target</t>
  </si>
  <si>
    <t>Pr105</t>
  </si>
  <si>
    <t># of targeted pop. reached through community outreach with std HIV prevention  Actual</t>
  </si>
  <si>
    <t>Pr106</t>
  </si>
  <si>
    <t>Pr107</t>
  </si>
  <si>
    <t>Pr108</t>
  </si>
  <si>
    <t xml:space="preserve">  # male circumcisions performed per national stds  Target</t>
  </si>
  <si>
    <t>Pr109</t>
  </si>
  <si>
    <t xml:space="preserve">  # male circumcisions performed per national stds  Actual</t>
  </si>
  <si>
    <t>Pr110</t>
  </si>
  <si>
    <t>Pr111</t>
  </si>
  <si>
    <t>Pr112</t>
  </si>
  <si>
    <t># HMIS or other reporting units submitting timely reports as per national guidelines Target</t>
  </si>
  <si>
    <t>Pr113</t>
  </si>
  <si>
    <t># HMIS or other reporting units submitting timely reports as per national guidelines Actual</t>
  </si>
  <si>
    <t>Pr114</t>
  </si>
  <si>
    <t># OVCs 0-17 yrs whose HHs received free basic support  Target</t>
  </si>
  <si>
    <t>Pr115</t>
  </si>
  <si>
    <t># OVCs 0-17 yrs whose HHs received free basic support  Actual</t>
  </si>
  <si>
    <t>Pr116</t>
  </si>
  <si>
    <t># notified cases of bacteriologically confirmed TB Target</t>
  </si>
  <si>
    <t>Pr117</t>
  </si>
  <si>
    <t># notified cases of bacteriologically confirmed TB Actual</t>
  </si>
  <si>
    <t>Pr118</t>
  </si>
  <si>
    <t># notified cases of all forms of TB  Target</t>
  </si>
  <si>
    <t>Pr119</t>
  </si>
  <si>
    <t># notified cases of all forms of TB  Actual</t>
  </si>
  <si>
    <t>Pr120</t>
  </si>
  <si>
    <t>Tx success rate for TB patients with all forms of TB Target</t>
  </si>
  <si>
    <t>Pr121</t>
  </si>
  <si>
    <t>Tx success rate for TB patients with all forms of TB Actual</t>
  </si>
  <si>
    <t>Pr122</t>
  </si>
  <si>
    <t>Tx success rate for TB patients with bacteriologically confirmed TB Target</t>
  </si>
  <si>
    <t>Pr123</t>
  </si>
  <si>
    <t>Tx success rate for TB patients with bacteriologically confirmed TB Actual</t>
  </si>
  <si>
    <t>Pr124</t>
  </si>
  <si>
    <t># labs w/ smear micro showing adequate EQA Target</t>
  </si>
  <si>
    <t>Pr125</t>
  </si>
  <si>
    <t># labs w/ smear micro showing adequate EQA Actual</t>
  </si>
  <si>
    <t>Pr126</t>
  </si>
  <si>
    <t># units reporting no stock-outs of TB drugs on last day of quarter Target</t>
  </si>
  <si>
    <t>Pr127</t>
  </si>
  <si>
    <t># units reporting no stock-outs of TB drugs on last day of quarter Actual</t>
  </si>
  <si>
    <t>Pr128</t>
  </si>
  <si>
    <t># children &lt; 5 yrs exposed to TB who started IPT Target</t>
  </si>
  <si>
    <t>Pr129</t>
  </si>
  <si>
    <t># children &lt; 5 yrs exposed to TB who started IPT Actual</t>
  </si>
  <si>
    <t>Pr130</t>
  </si>
  <si>
    <t># TB cases (all forms) notified w/in KPs and high-risk groups Target</t>
  </si>
  <si>
    <t>Pr131</t>
  </si>
  <si>
    <t># TB cases (all forms) notified w/in KPs and high-risk groups Actual</t>
  </si>
  <si>
    <t>Pr132</t>
  </si>
  <si>
    <t># notified TB cases (all forms) contributed by non-NTP providers  Target</t>
  </si>
  <si>
    <t>Pr133</t>
  </si>
  <si>
    <t># notified TB cases (all forms) contributed by non-NTP providers  Actual</t>
  </si>
  <si>
    <t>Pr134</t>
  </si>
  <si>
    <t># previously treated TB patients receiving DST (bacteriologically+ only) Target</t>
  </si>
  <si>
    <t>Pr135</t>
  </si>
  <si>
    <t># previously treated TB patients receiving DST (bacteriologically+ only) Actual</t>
  </si>
  <si>
    <t>Pr136</t>
  </si>
  <si>
    <t># cases bacteriologically confirmed RR-TB and/or MDR-TB notified Target</t>
  </si>
  <si>
    <t>Pr137</t>
  </si>
  <si>
    <t># cases bacteriologically confirmed RR-TB and/or MDR-TB notified Actual</t>
  </si>
  <si>
    <t>Pr138</t>
  </si>
  <si>
    <t># cases bac confirmed RR-TB and/or MDR-TB that began 2d-line Tx Target</t>
  </si>
  <si>
    <t>Pr139</t>
  </si>
  <si>
    <t># cases bac confirmed RR-TB and/or MDR-TB that began 2d-line Tx Actual</t>
  </si>
  <si>
    <t>Pr140</t>
  </si>
  <si>
    <t># presumptive cases 
RR-TB and/or MDR-TB that began 2d-line Tx Target</t>
  </si>
  <si>
    <t>Pr141</t>
  </si>
  <si>
    <t># presumptive cases 
RR-TB and/or MDR-TB that began 2d-line Tx Actual</t>
  </si>
  <si>
    <t>Pr142</t>
  </si>
  <si>
    <t># cases w/ RR-TB and/or MDR-TB starting on MDR-TB Tx lost  to follow-up at 6 mths Target</t>
  </si>
  <si>
    <t>Pr143</t>
  </si>
  <si>
    <t># cases w/ RR-TB and/or MDR-TB starting on MDR-TB Tx lost  to follow-up at 6 mths Actual</t>
  </si>
  <si>
    <t>Pr144</t>
  </si>
  <si>
    <t># DST labs showing adequate performance on EQA Target</t>
  </si>
  <si>
    <t>Pr145</t>
  </si>
  <si>
    <t># DST labs showing adequate performance on EQA Actual</t>
  </si>
  <si>
    <t>Pr146</t>
  </si>
  <si>
    <t># TB patients w/ known HIV status Target</t>
  </si>
  <si>
    <t>Pr147</t>
  </si>
  <si>
    <t># TB patients w/ known HIV status Actual</t>
  </si>
  <si>
    <t>Pr148</t>
  </si>
  <si>
    <t># HIV+  TB patients given ART during TB Tx Target</t>
  </si>
  <si>
    <t>Pr149</t>
  </si>
  <si>
    <t># HIV+  TB patients given ART during TB Tx Actual</t>
  </si>
  <si>
    <t>Pr150</t>
  </si>
  <si>
    <t># HIV+ patients screened for TB in HIV care/Tx settings Target</t>
  </si>
  <si>
    <t>Pr151</t>
  </si>
  <si>
    <t># HIV+ patients screened for TB in HIV care/Tx settings Actual</t>
  </si>
  <si>
    <t>Pr152</t>
  </si>
  <si>
    <t># HIV+ patients newly enrolled in HIV care starting IPT Target</t>
  </si>
  <si>
    <t>Pr153</t>
  </si>
  <si>
    <t># HIV+ patients newly enrolled in HIV care starting IPT Actual</t>
  </si>
  <si>
    <t>Pr154</t>
  </si>
  <si>
    <t># HMIS units/other reporting units submitting timely reports per national guidelines Target</t>
  </si>
  <si>
    <t>Pr155</t>
  </si>
  <si>
    <t># HMIS units/other reporting units submitting timely reports per national guidelines Actual</t>
  </si>
  <si>
    <t>Pr156</t>
  </si>
  <si>
    <t>Proportion targeted risk groups receiving ITNs (pregnant women) Target</t>
  </si>
  <si>
    <t>Pr157</t>
  </si>
  <si>
    <t>Proportion targeted risk groups receiving ITNs (pregnant women) Actual</t>
  </si>
  <si>
    <t>Pr158</t>
  </si>
  <si>
    <t>Proportion targeted risk groups receiving ITNs (children &lt; 5 yrs) Target</t>
  </si>
  <si>
    <t>Pr159</t>
  </si>
  <si>
    <t>Proportion targeted risk groups receiving ITNs (children &lt; 5 yrs) Actual</t>
  </si>
  <si>
    <t>Pr160</t>
  </si>
  <si>
    <t>Proportion targeted risk groups receiving ITNs (other risk group) Target</t>
  </si>
  <si>
    <t>Pr161</t>
  </si>
  <si>
    <t>Proportion targeted risk groups receiving ITNs (other risk group) Actual</t>
  </si>
  <si>
    <t>Pr162</t>
  </si>
  <si>
    <t># population at risk potentially covered by LLINs distributed  Target</t>
  </si>
  <si>
    <t>Pr163</t>
  </si>
  <si>
    <t># population at risk potentially covered by LLINs distributed  Actual</t>
  </si>
  <si>
    <t>Pr164</t>
  </si>
  <si>
    <t># LLINs distributed through mass campaign and continuous distribution Target</t>
  </si>
  <si>
    <t>Pr165</t>
  </si>
  <si>
    <t># LLINs distributed through mass campaign and continuous distribution Actual</t>
  </si>
  <si>
    <t>Pr166</t>
  </si>
  <si>
    <t># HHs in targeted areas that received IRS in reporting period Target</t>
  </si>
  <si>
    <t>Pr167</t>
  </si>
  <si>
    <t># HHs in targeted areas that received IRS in reporting period Actual</t>
  </si>
  <si>
    <t>Pr168</t>
  </si>
  <si>
    <t>Proportion of population protected by IRS in last 12 mths Target</t>
  </si>
  <si>
    <t>Pr169</t>
  </si>
  <si>
    <t>Proportion of population protected by IRS in last 12 mths Actual</t>
  </si>
  <si>
    <t>Pr170</t>
  </si>
  <si>
    <t># suspected malaria cases recv'g parasitological test (by pub-sec health facilities) Target</t>
  </si>
  <si>
    <t>Pr171</t>
  </si>
  <si>
    <t># suspected malaria cases recv'g parasitological test (by pub-sec health facilities) Actual</t>
  </si>
  <si>
    <t>Pr172</t>
  </si>
  <si>
    <t># suspected malaria cases recv'g parasitological test (by private-sector sites)  Target</t>
  </si>
  <si>
    <t>Pr173</t>
  </si>
  <si>
    <t># suspected malaria cases recv'g parasitological test (by private-sector sites)  Actual</t>
  </si>
  <si>
    <t>Pr174</t>
  </si>
  <si>
    <t># suspected malaria cases recv'g parasitological test (in the community)  Target</t>
  </si>
  <si>
    <t>Pr175</t>
  </si>
  <si>
    <t># suspected malaria cases recv'g parasitological test (in the community)  Actual</t>
  </si>
  <si>
    <t>Pr176</t>
  </si>
  <si>
    <t># confirmed malaria cases recv'g 1st-line Tx per national policy (by pub-sec health facilities) Target</t>
  </si>
  <si>
    <t>Pr177</t>
  </si>
  <si>
    <t># confirmed malaria cases recv'g 1st-line Tx per national policy (by pub-sec health facilities) Actual</t>
  </si>
  <si>
    <t>Pr178</t>
  </si>
  <si>
    <t># confirmed malaria cases recv'g 1st-line Tx per national policy (by private-sector sites) Target</t>
  </si>
  <si>
    <t>Pr179</t>
  </si>
  <si>
    <t># confirmed malaria cases recv'g 1st-line Tx per national policy (by private-sector sites) Actual</t>
  </si>
  <si>
    <t>Pr180</t>
  </si>
  <si>
    <t># confirmed malaria cases recv'g 1st-line Tx per national policy (in the community) Target</t>
  </si>
  <si>
    <t>Pr181</t>
  </si>
  <si>
    <t># confirmed malaria cases recv'g 1st-line Tx per national policy (in the community) Actual</t>
  </si>
  <si>
    <t>Pr182</t>
  </si>
  <si>
    <t># estimated (presumed and confirmed) malaria cases that rec'd 1st-line Tx at pub-sec facility Target</t>
  </si>
  <si>
    <t>Pr183</t>
  </si>
  <si>
    <t># estimated (presumed and confirmed) malaria cases that rec'd 1st-line Tx at pub-sec facility Actual</t>
  </si>
  <si>
    <t>Pr184</t>
  </si>
  <si>
    <t># estimated (presumed and confirmed) malaria cases that rec'd 1st-line Tx at private-sector sites Target</t>
  </si>
  <si>
    <t>Pr185</t>
  </si>
  <si>
    <t># estimated (presumed and confirmed) malaria cases that rec'd 1st-line Tx at private-sector sites Actual</t>
  </si>
  <si>
    <t>Pr186</t>
  </si>
  <si>
    <t># estimated (presumed and confirmed) malaria cases that rec'd 1st-line Tx in the community  Target</t>
  </si>
  <si>
    <t>Pr187</t>
  </si>
  <si>
    <t># estimated (presumed and confirmed) malaria cases that rec'd 1st-line Tx in the community  Actual</t>
  </si>
  <si>
    <t>Pr188</t>
  </si>
  <si>
    <t># HF w/o stock-outs of key commodities Target</t>
  </si>
  <si>
    <t>Pr189</t>
  </si>
  <si>
    <t># HF w/o stock-outs of key commodities Actual</t>
  </si>
  <si>
    <t>Pr190</t>
  </si>
  <si>
    <t># CHW w/o stock-outs of key commodities Target</t>
  </si>
  <si>
    <t>Pr191</t>
  </si>
  <si>
    <t># CHW w/o stock-outs of key commodities Actual</t>
  </si>
  <si>
    <t>Pr192</t>
  </si>
  <si>
    <t># women attending ANC recv'g  ≥ 3 doses malaria IPT Target</t>
  </si>
  <si>
    <t>Pr193</t>
  </si>
  <si>
    <t># women attending ANC recv'g  ≥ 3 doses malaria IPT Actual</t>
  </si>
  <si>
    <t>Pr194</t>
  </si>
  <si>
    <t># confirmed cases fully investigated Target</t>
  </si>
  <si>
    <t>Pr195</t>
  </si>
  <si>
    <t># confirmed cases fully investigated Actual</t>
  </si>
  <si>
    <t>Pr196</t>
  </si>
  <si>
    <t># malaria foci fully investigated &amp; registered Target</t>
  </si>
  <si>
    <t>Pr197</t>
  </si>
  <si>
    <t># malaria foci fully investigated &amp; registered Actual</t>
  </si>
  <si>
    <t>Pr198</t>
  </si>
  <si>
    <t>Pr199</t>
  </si>
  <si>
    <t>Pr200</t>
  </si>
  <si>
    <t># facility reports received over reports expected  Target</t>
  </si>
  <si>
    <t>Pr201</t>
  </si>
  <si>
    <t># facility reports received over reports expected  Actual</t>
  </si>
  <si>
    <t>Pr202</t>
  </si>
  <si>
    <t># HFs per 10,000 population  Target</t>
  </si>
  <si>
    <t>Pr203</t>
  </si>
  <si>
    <t># HFs per 10,000 population  Actual</t>
  </si>
  <si>
    <t>Pr204</t>
  </si>
  <si>
    <t># outpatient visits per 10,000 population Target</t>
  </si>
  <si>
    <t>Pr205</t>
  </si>
  <si>
    <t># outpatient visits per 10,000 population Actual</t>
  </si>
  <si>
    <t>Pr206</t>
  </si>
  <si>
    <t># health workers per 10,000 population  Target</t>
  </si>
  <si>
    <t>Pr207</t>
  </si>
  <si>
    <t># health workers per 10,000 population  Actual</t>
  </si>
  <si>
    <t>Pr208</t>
  </si>
  <si>
    <t># CHWs per 10,000 Target</t>
  </si>
  <si>
    <t>Pr209</t>
  </si>
  <si>
    <t># CHWs per 10,000 Actual</t>
  </si>
  <si>
    <t>Pr210</t>
  </si>
  <si>
    <t>Distribution of health workers (by occupation/specialization)  Target</t>
  </si>
  <si>
    <t>Pr211</t>
  </si>
  <si>
    <t>Distribution of health workers (by occupation/specialization)  Actual</t>
  </si>
  <si>
    <t>Pr212</t>
  </si>
  <si>
    <t>Distribution of health workers (by region) Target</t>
  </si>
  <si>
    <t>Pr213</t>
  </si>
  <si>
    <t>Distribution of health workers (by region) Actual</t>
  </si>
  <si>
    <t>Pr214</t>
  </si>
  <si>
    <t>Distribution of health workers (by place of work) Target</t>
  </si>
  <si>
    <t>Pr215</t>
  </si>
  <si>
    <t>Distribution of health workers (by place of work) Actual</t>
  </si>
  <si>
    <t>Pr216</t>
  </si>
  <si>
    <t>Distribution of health workers (by sex) Target</t>
  </si>
  <si>
    <t>Pr217</t>
  </si>
  <si>
    <t>Distribution of health workers (by sex) Actual</t>
  </si>
  <si>
    <t>Pr218</t>
  </si>
  <si>
    <t># health workers newly recruited at PHCs within 12 mths Target</t>
  </si>
  <si>
    <t>Pr219</t>
  </si>
  <si>
    <t># health workers newly recruited at PHCs within 12 mths Actual</t>
  </si>
  <si>
    <t>Pr220</t>
  </si>
  <si>
    <t>Annual retention rate of PHC service providers  Target</t>
  </si>
  <si>
    <t>Pr221</t>
  </si>
  <si>
    <t>Annual retention rate of PHC service providers  Actual</t>
  </si>
  <si>
    <t>Pr222</t>
  </si>
  <si>
    <t>% HF reporting no stock-outs of essential medicines Target</t>
  </si>
  <si>
    <t>Pr223</t>
  </si>
  <si>
    <t>% HF reporting no stock-outs of essential medicines Actual</t>
  </si>
  <si>
    <t>Pr224</t>
  </si>
  <si>
    <t>% HMIS units/other reporting units submitting timely reports Target</t>
  </si>
  <si>
    <t>Pr225</t>
  </si>
  <si>
    <t>% HMIS units/other reporting units submitting timely reports Actual</t>
  </si>
  <si>
    <t>Pr226</t>
  </si>
  <si>
    <t>% deaths registered among total deaths for same period and geographic region Target</t>
  </si>
  <si>
    <t>Pr227</t>
  </si>
  <si>
    <t>% deaths registered among total deaths for same period and geographic region Actual</t>
  </si>
  <si>
    <t>Pr228</t>
  </si>
  <si>
    <t>Govt. expenditure on health as % of general govt. expenditure  Target</t>
  </si>
  <si>
    <t>Pr229</t>
  </si>
  <si>
    <t>Govt. expenditure on health as % of general govt. expenditure  Actual</t>
  </si>
  <si>
    <t>Pr230</t>
  </si>
  <si>
    <t># new CHW recruited in past 12 mths Target</t>
  </si>
  <si>
    <t>Pr231</t>
  </si>
  <si>
    <t># new CHW recruited in past 12 mths Actual</t>
  </si>
  <si>
    <t>Pr232</t>
  </si>
  <si>
    <t>Annual retention rate of CBO service providers Target</t>
  </si>
  <si>
    <t>Pr233</t>
  </si>
  <si>
    <t>Annual retention rate of CBO service providers Actual</t>
  </si>
  <si>
    <t>Checksum</t>
  </si>
  <si>
    <t>As Text</t>
  </si>
  <si>
    <t>Text Prepared Without TEXT Function</t>
  </si>
  <si>
    <t xml:space="preserve"># PLHIV that initiated ARV with CD4 count &lt;200
# new HIV+ enrolled in care services 
# aged 10-24 yrs reached by HIV life skills ed. in school </t>
  </si>
  <si>
    <t>Cambios en el período inicial require volver a "Enlazar con el Tablero de Mando del RP"</t>
  </si>
  <si>
    <t>Changes on initial period require execute "Link to the PR Dashboard" again</t>
  </si>
  <si>
    <t>2. Módulos según el marco de desempeño</t>
  </si>
  <si>
    <t>Selection list for Step 2 in Setup sheet</t>
  </si>
  <si>
    <t>Current Selection</t>
  </si>
  <si>
    <t>5. Asociar indicadores con módulos y tipo de indicador</t>
  </si>
  <si>
    <t>5. Associate indicators with modules and indicator type</t>
  </si>
  <si>
    <t>Descripción del módulo</t>
  </si>
  <si>
    <t>Description of modules</t>
  </si>
  <si>
    <t>Asociado al módulo</t>
  </si>
  <si>
    <t>Associated to module</t>
  </si>
  <si>
    <t>Módulos del marco de desempeño</t>
  </si>
  <si>
    <t>Performance framework modules</t>
  </si>
  <si>
    <t>[Pr68] # PLHIV that initiated ARV with CD4 count &lt;200 Target [2. Inverse]</t>
  </si>
  <si>
    <t>[Pr72] # new HIV+ enrolled in care services Target [3. Non-Cumulative]</t>
  </si>
  <si>
    <t>A. En la columna % Logro de los Q y Anual se colocará siempre el "Logro 1. Estandar". Solamente se colocará el "Logro 2. Inverso"  cuando (AR) sea 2 y (AB) sea diferente de "2. NO". Es decir, el valor inverso va para las actvividades que contribuyan al indicador (AB) = "1. SI" y para el Indicador en si (AB) = 0... por eso se pregunta por (AB) diferente de "2. NO".. para incluir los "1. SI" y a los 0. No importa el idioma porque se toma Lists!A17</t>
  </si>
  <si>
    <t xml:space="preserve">A. Se colocará lo pendiente (Y) en (I) siempre que (W) sea 1. Estandar o que (W) sea diferente de 1. sin embargo la actividad (G) NO contribuya al indicador.
B. En la columna % Logro (K) se colocará siempre el Logro 1. Estandar (Z). Solamente se colocará el Logro 2. Inverso (AA) cuando (W) sea 2 y (G) sea diferente de 2. NO... es decir, el valor inverso va para las actvividades que contribuyan al indicador G = 1. SI y para el Indicador en si G = 0... por eso se pregunta por G diferente de 2. NO.. para incluir los 1. SI y a los 0
</t>
  </si>
  <si>
    <t>Esto son los cálculos acumulados trimestrales sin condición alguna. En realidad los valores a presentar en la matriz va a depender del comportamiento del indicador. Los indicadores "1. Estandar"  y "2.Inverso" son los únicos que acumulan, por lo que se verifica si AR es diferente de "3. No Acumula" y coloca el respectivo valor de Meta o Logro. Si AR es "3. No Acumula" entonces en la misma celda se toma el valor del Mes de Cierre de ese Q. 
En e caso del Acumulado Anual, igual se verifica AR para ver si es "1. Estandar" o "2.Inverso" y si lo es coloca la suma de los 4 Qs, en cambio si no lo es toma solamente los valores del Q4.</t>
  </si>
  <si>
    <t>Meta Total</t>
  </si>
  <si>
    <t>TAG 
Performance</t>
  </si>
  <si>
    <t>Pendiente</t>
  </si>
  <si>
    <t>Gastos anuales acumulados (% por objetivos)</t>
  </si>
  <si>
    <t>Cumulative annual expenditure (% per objectives)</t>
  </si>
  <si>
    <t>Gastos anuales acumulados (% por módulos)</t>
  </si>
  <si>
    <t>Cumulative annual expenditure (% per modules)</t>
  </si>
  <si>
    <t>Para Listado</t>
  </si>
  <si>
    <t>Lista de Módulos</t>
  </si>
  <si>
    <t>Lista de Objetivos</t>
  </si>
  <si>
    <t>All Programmatic Indicators Prorepared for DropDown List in Performance</t>
  </si>
  <si>
    <t>x</t>
  </si>
  <si>
    <t>Details of programatic indicators</t>
  </si>
  <si>
    <t>Avance de liquidación a SSR</t>
  </si>
  <si>
    <t>Saldo</t>
  </si>
  <si>
    <t>Balance</t>
  </si>
  <si>
    <t>Devolución</t>
  </si>
  <si>
    <t>Return</t>
  </si>
  <si>
    <t>SSR 1: (Nombre del SSR)</t>
  </si>
  <si>
    <t>SSR 1: (SSR name)</t>
  </si>
  <si>
    <t>SSR 2: (Nombre del SSR)</t>
  </si>
  <si>
    <t>SSR 3: (Nombre del SSR)</t>
  </si>
  <si>
    <t>SSR 4: (Nombre del SSR)</t>
  </si>
  <si>
    <t>SSR 5: (Nombre del SSR)</t>
  </si>
  <si>
    <t>SSR 6: (Nombre del SSR)</t>
  </si>
  <si>
    <t>SSR 7: (Nombre del SSR)</t>
  </si>
  <si>
    <t>SSR 8: (Nombre del SSR)</t>
  </si>
  <si>
    <t>SSR 9: (Nombre del SSR)</t>
  </si>
  <si>
    <t>SSR 10: (Nombre del SSR)</t>
  </si>
  <si>
    <t>SSR 11: (Nombre del SSR)</t>
  </si>
  <si>
    <t>SSR 12: (Nombre del SSR)</t>
  </si>
  <si>
    <t>SSR 2: (SSR name)</t>
  </si>
  <si>
    <t>SSR 3: (SSR name)</t>
  </si>
  <si>
    <t>SSR 4: (SSR name)</t>
  </si>
  <si>
    <t>SSR 5: (SSR name)</t>
  </si>
  <si>
    <t>SSR 6: (SSR name)</t>
  </si>
  <si>
    <t>SSR 7: (SSR name)</t>
  </si>
  <si>
    <t>SSR 8: (SSR name)</t>
  </si>
  <si>
    <t>SSR 9: (SSR name)</t>
  </si>
  <si>
    <t>SSR 10: (SSR name)</t>
  </si>
  <si>
    <t>SSR 11: (SSR name)</t>
  </si>
  <si>
    <t>SSR 12: (SSR name)</t>
  </si>
  <si>
    <t>Transferencia 1 (MM/DD/AAAA)</t>
  </si>
  <si>
    <t>Transferencia 2 (MM/DD/AAAA)</t>
  </si>
  <si>
    <t>Transferencia 3 (MM/DD/AAAA)</t>
  </si>
  <si>
    <t>Transferencia 4 (MM/DD/AAAA)</t>
  </si>
  <si>
    <t>Transferencia 5 (MM/DD/AAAA)</t>
  </si>
  <si>
    <t>SSR 13: (Nombre del SSR)</t>
  </si>
  <si>
    <t>SSR 14: (Nombre del SSR)</t>
  </si>
  <si>
    <t>SSR 15: (Nombre del SSR)</t>
  </si>
  <si>
    <t>SSR 13: (SSR name)</t>
  </si>
  <si>
    <t>SSR 14: (SSR name)</t>
  </si>
  <si>
    <t>SSR 15: (SSR name)</t>
  </si>
  <si>
    <t>Resumen de avances de liquidación</t>
  </si>
  <si>
    <t>Justified</t>
  </si>
  <si>
    <t>Justificado</t>
  </si>
  <si>
    <t>No Justificado</t>
  </si>
  <si>
    <t>Non Justified</t>
  </si>
  <si>
    <t>En las hojas MONTH</t>
  </si>
  <si>
    <t>Direct Gender Partnership (DGP)</t>
  </si>
  <si>
    <t>DMR-202-G01-H-00</t>
  </si>
  <si>
    <t>Increase the social acceptance and integration of PLHIV</t>
  </si>
  <si>
    <t>[Pr74] # aged 10-24 yrs reached by HIV life skills ed. in school  Target [1. Standard]</t>
  </si>
  <si>
    <t>William Brown</t>
  </si>
  <si>
    <t>PLHIV ($225/person)</t>
  </si>
  <si>
    <t>Supervision visits ($225/visit)</t>
  </si>
  <si>
    <t>Students ($225/person)</t>
  </si>
  <si>
    <t>New HIV+ benficiaries  ($225/person)</t>
  </si>
  <si>
    <t>Unit of measurement (target)</t>
  </si>
  <si>
    <t>Unidad de medida (meta)</t>
  </si>
  <si>
    <t>Global Associates NGO</t>
  </si>
  <si>
    <t>For AIDS mitigation and support of affected populations</t>
  </si>
  <si>
    <t>2. Modules according to the performance framework</t>
  </si>
  <si>
    <t>Strengthening of civil society organizations conducting HIV activities</t>
  </si>
  <si>
    <t>Modify lines</t>
  </si>
  <si>
    <t>Modificar líneas</t>
  </si>
  <si>
    <t>Indicator List</t>
  </si>
  <si>
    <t>Indicator code group</t>
  </si>
  <si>
    <t>7. Define thresholds</t>
  </si>
  <si>
    <t>Configuración avanzada</t>
  </si>
  <si>
    <t>9. Change name of buttons</t>
  </si>
  <si>
    <t>9. Cambiar el nombre de los botones</t>
  </si>
  <si>
    <t>10. Asignar los meses por trimestre</t>
  </si>
  <si>
    <t>Update quarterly data</t>
  </si>
  <si>
    <t>Actualizar los datos trimestrales</t>
  </si>
  <si>
    <t>13. Customize colors for indicators, activities and months</t>
  </si>
  <si>
    <t>13. Personalizar colores de indicadores, actividades y meses</t>
  </si>
  <si>
    <t>SCORE</t>
  </si>
  <si>
    <t>PUNTUACIÓN</t>
  </si>
  <si>
    <t>Actual stock level - PS39 - Product 1: Efavirenz, 600 mg, 30 tablets</t>
  </si>
  <si>
    <t>Actual stock level - PS41 - Product 3: TDF/3TC, 300/300 mg, 30 tablets</t>
  </si>
  <si>
    <t>Actual stock level - PS42 - Product 4: 3TC, 10 mg/ml, oral solution 240 ml</t>
  </si>
  <si>
    <t>Actual stock level - PS40 - Product 2: Efavirenz, 200 mg, 90 capsules</t>
  </si>
  <si>
    <t>Cash balance vs disbursement (%)</t>
  </si>
  <si>
    <t>6. Enter annual planning data</t>
  </si>
  <si>
    <t>6. Entre los datos de la planeación anual</t>
  </si>
  <si>
    <t>2. Objectives according to the performance framework</t>
  </si>
  <si>
    <t>2. Objetivos según el marco de desempeño</t>
  </si>
  <si>
    <t>Performance framework objectives</t>
  </si>
  <si>
    <t>Objetivos según el marco de desempeño</t>
  </si>
  <si>
    <t>Advanced setup</t>
  </si>
  <si>
    <t>10. Assign months to quarters</t>
  </si>
  <si>
    <t>Annual planning data</t>
  </si>
  <si>
    <t>Datos de la planeación anual</t>
  </si>
  <si>
    <t>Activity list</t>
  </si>
  <si>
    <t>Module list</t>
  </si>
  <si>
    <t>Objective list</t>
  </si>
  <si>
    <t>Transfer 1 (MM/DD/YYYY)</t>
  </si>
  <si>
    <t>Transfer 2 (MM/DD/YYYY)</t>
  </si>
  <si>
    <t>Transfer 3 (MM/DD/YYYY)</t>
  </si>
  <si>
    <t>Transfer 4 (MM/DD/YYYY)</t>
  </si>
  <si>
    <t>Transfer 5 (MM/DD/YYYY)</t>
  </si>
  <si>
    <t>Activity: Contributing</t>
  </si>
  <si>
    <t>Activity: Non-Contributing</t>
  </si>
  <si>
    <t>2. Activity: Contributing</t>
  </si>
  <si>
    <t>3. Activity: Non-Contributing</t>
  </si>
  <si>
    <t xml:space="preserve">PLHIV reimbursed for transportation costs to HIV testing and treatment centres
</t>
  </si>
  <si>
    <t xml:space="preserve">Communication materials produced to educate HIV+ patients about HIV treatment (Migrants and Sexual Workers). 
</t>
  </si>
  <si>
    <t># of packets of materials ($20 per packet)</t>
  </si>
  <si>
    <t xml:space="preserve">Supervisory visits to verify the appropriate application of testing and treatment protocols at centers. </t>
  </si>
  <si>
    <t>Enrollment of  newly diagnosed HIV+ patients for home visits to monitor use of ARV.</t>
  </si>
  <si>
    <t>Transportation of students to meetings and conferences for peer education activities</t>
  </si>
  <si>
    <t># of new orphans and vulnerable children (0 - 17 yrs) benefiting from  services provided at OVC centers</t>
  </si>
  <si>
    <t>[OI01] # of new orphans and vulnerable children (0 - 17 yrs) benefiting from  services provided at OVC centers [1. Standard]</t>
  </si>
  <si>
    <t xml:space="preserve"># of OVC centers established and fully equipped  </t>
  </si>
  <si>
    <t># of centers ($4000/center)</t>
  </si>
  <si>
    <t># of OVC registered at centres</t>
  </si>
  <si>
    <t># of children ($100/child/month)</t>
  </si>
  <si>
    <t xml:space="preserve"># of meals provided at the OVC centers </t>
  </si>
  <si>
    <t># of meals ($4/meal)</t>
  </si>
  <si>
    <t>Name of person conducting programmatic verification</t>
  </si>
  <si>
    <t>Name of person conducting financial verification</t>
  </si>
  <si>
    <t>Description of identified problem(s)</t>
  </si>
  <si>
    <t>Date of verification</t>
  </si>
  <si>
    <t>Nombre de la persona a cargo de la verificación programática</t>
  </si>
  <si>
    <t>Nombre de la persona a cargo de la verificación financiera</t>
  </si>
  <si>
    <t>Descripción de los problemas identificados</t>
  </si>
  <si>
    <t>Balance from previous period</t>
  </si>
  <si>
    <t>Balance del período anterior</t>
  </si>
  <si>
    <t>Period</t>
  </si>
  <si>
    <t>Período</t>
  </si>
  <si>
    <t>Programmatic results</t>
  </si>
  <si>
    <t>Financial results</t>
  </si>
  <si>
    <t>Resultados financieros</t>
  </si>
  <si>
    <t>Resultados programáticos</t>
  </si>
  <si>
    <t>Comparison of programmatic results with expenditures</t>
  </si>
  <si>
    <t>Comparación de resultados programáticos con el presupuesto gastado</t>
  </si>
  <si>
    <t>Expenditure %</t>
  </si>
  <si>
    <t>Overview of financial performance</t>
  </si>
  <si>
    <t>Cumulative financial performance</t>
  </si>
  <si>
    <t>Ejecución financiera acumulada</t>
  </si>
  <si>
    <t>Resumen de la ejecución financiera</t>
  </si>
  <si>
    <t>Year to date</t>
  </si>
  <si>
    <t>Del año a la fecha</t>
  </si>
  <si>
    <t>Quarterly financial performance</t>
  </si>
  <si>
    <t>Ejecución financiera trimestral</t>
  </si>
  <si>
    <t>Monthly financial performance</t>
  </si>
  <si>
    <t>Ejecución financiera mensual</t>
  </si>
  <si>
    <t>Comparison of programmatic results with expenditures (by activity)</t>
  </si>
  <si>
    <t>Comparison of budget and expenditure (by cost group)</t>
  </si>
  <si>
    <t>Comparación resultados programáticos con lo gastado (por actividad)</t>
  </si>
  <si>
    <t>Comparación presupuesto y gastos (por grupo de costo)</t>
  </si>
  <si>
    <t>Cumulative budget and expenditure (by objective)</t>
  </si>
  <si>
    <t>Cumulative budget and expenditure (by module)</t>
  </si>
  <si>
    <t>Presupuesto y gastos acumulados (por objetivo)</t>
  </si>
  <si>
    <t>Presupuesto y gastos acumulados (por módulo)</t>
  </si>
  <si>
    <t xml:space="preserve">Programatic indicadors execution </t>
  </si>
  <si>
    <t>January  2016 - December 2016</t>
  </si>
  <si>
    <t>#</t>
  </si>
  <si>
    <t>Activities</t>
  </si>
  <si>
    <t>SR data consolidation template</t>
  </si>
  <si>
    <t>SR annual plan</t>
  </si>
  <si>
    <t>Programmatic indicators…</t>
  </si>
  <si>
    <t>Actividades</t>
  </si>
  <si>
    <t>Quarter 1</t>
  </si>
  <si>
    <t>Quarter 2</t>
  </si>
  <si>
    <t>Quarter 3</t>
  </si>
  <si>
    <t>Quarter 4</t>
  </si>
  <si>
    <t>Quarter 5</t>
  </si>
  <si>
    <t>Quarter 6</t>
  </si>
  <si>
    <t>Quarter 7</t>
  </si>
  <si>
    <t>Quarter 8</t>
  </si>
  <si>
    <t>Quarter 9</t>
  </si>
  <si>
    <t>Quarter 10</t>
  </si>
  <si>
    <t>Quarter 11</t>
  </si>
  <si>
    <t>Quarter 12</t>
  </si>
  <si>
    <t>Trimestre 5</t>
  </si>
  <si>
    <t>Trimestre 6</t>
  </si>
  <si>
    <t>Trimestre 7</t>
  </si>
  <si>
    <t>Trimestre 8</t>
  </si>
  <si>
    <t>Trimestre 9</t>
  </si>
  <si>
    <t>Trimestre 10</t>
  </si>
  <si>
    <t>Trimestre 11</t>
  </si>
  <si>
    <t>Trimestre 12</t>
  </si>
  <si>
    <t>Plan anual del SR</t>
  </si>
  <si>
    <t>Plantilla para Consosolidación de datos del SR</t>
  </si>
  <si>
    <t>Execution date</t>
  </si>
  <si>
    <t>Fecha de ejecución</t>
  </si>
  <si>
    <t>v1.0  24Apr17</t>
  </si>
  <si>
    <t>SSR advances liquidation</t>
  </si>
  <si>
    <t>SSR advances liquidation summary</t>
  </si>
  <si>
    <t>Sex Workers - Migrants - Women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</si>
</sst>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7" formatCode="&quot;RD$&quot;#,##0.00_);\(&quot;RD$&quot;#,##0.00\)"/>
    <numFmt numFmtId="43" formatCode="_(* #,##0.00_);_(* \(#,##0.00\);_(* &quot;-&quot;??_);_(@_)"/>
    <numFmt numFmtId="164" formatCode="_-* #,##0.00_-;\-* #,##0.00_-;_-* &quot;-&quot;??_-;_-@_-"/>
    <numFmt numFmtId="165" formatCode="_ * #,##0.00_ ;_ * \-#,##0.00_ ;_ * &quot;-&quot;??_ ;_ @_ "/>
    <numFmt numFmtId="166" formatCode="_(* #,##0.00_);_(* \(#,##0.00\);_(* \-??_);_(@_)"/>
    <numFmt numFmtId="167" formatCode="_(\$* #,##0.00_);_(\$* \(#,##0.00\);_(\$* \-??_);_(@_)"/>
    <numFmt numFmtId="168" formatCode="_-* #,##0_-;\-* #,##0_-;_-* &quot;-&quot;_-;_-@_-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3F3F76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8"/>
      <color theme="1"/>
      <name val="Tahoma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Tahoma"/>
      <family val="2"/>
    </font>
    <font>
      <sz val="12"/>
      <color theme="1"/>
      <name val="Tahoma"/>
      <family val="2"/>
    </font>
    <font>
      <sz val="11"/>
      <color theme="1"/>
      <name val="Tahoma"/>
      <family val="2"/>
    </font>
    <font>
      <b/>
      <sz val="14"/>
      <color theme="1"/>
      <name val="Tahoma"/>
      <family val="2"/>
    </font>
    <font>
      <b/>
      <sz val="11"/>
      <color theme="1"/>
      <name val="Tahoma"/>
      <family val="2"/>
    </font>
    <font>
      <sz val="10"/>
      <color theme="0"/>
      <name val="Tahoma"/>
      <family val="2"/>
    </font>
    <font>
      <sz val="10"/>
      <name val="Tahoma"/>
      <family val="2"/>
    </font>
    <font>
      <b/>
      <sz val="10"/>
      <color theme="0"/>
      <name val="Tahoma"/>
      <family val="2"/>
    </font>
    <font>
      <b/>
      <sz val="8"/>
      <color theme="1"/>
      <name val="Tahoma"/>
      <family val="2"/>
    </font>
    <font>
      <b/>
      <sz val="10"/>
      <name val="Tahoma"/>
      <family val="2"/>
    </font>
    <font>
      <sz val="14"/>
      <color theme="1"/>
      <name val="Tahoma"/>
      <family val="2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Tahoma"/>
      <family val="2"/>
    </font>
    <font>
      <b/>
      <sz val="9"/>
      <color theme="1"/>
      <name val="Tahoma"/>
      <family val="2"/>
    </font>
    <font>
      <b/>
      <sz val="9"/>
      <color rgb="FF000000"/>
      <name val="Calibri"/>
      <family val="2"/>
      <scheme val="minor"/>
    </font>
    <font>
      <sz val="8"/>
      <name val="Arial"/>
      <family val="2"/>
    </font>
    <font>
      <b/>
      <sz val="11"/>
      <color theme="1"/>
      <name val="Arial Black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11"/>
      <color theme="0"/>
      <name val="Arial"/>
      <family val="2"/>
    </font>
    <font>
      <u/>
      <sz val="11"/>
      <color theme="10"/>
      <name val="Arial"/>
      <family val="2"/>
    </font>
    <font>
      <b/>
      <sz val="11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8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2"/>
      <color theme="0"/>
      <name val="Tahoma"/>
      <family val="2"/>
    </font>
    <font>
      <b/>
      <sz val="11"/>
      <color theme="0"/>
      <name val="Calibri"/>
      <family val="2"/>
      <scheme val="minor"/>
    </font>
    <font>
      <sz val="11"/>
      <color theme="0"/>
      <name val="Tahoma"/>
      <family val="2"/>
    </font>
    <font>
      <b/>
      <sz val="22"/>
      <color theme="4" tint="-0.249977111117893"/>
      <name val="Arial Black"/>
      <family val="2"/>
    </font>
    <font>
      <b/>
      <sz val="18"/>
      <color theme="4" tint="-0.249977111117893"/>
      <name val="Arial"/>
      <family val="2"/>
    </font>
    <font>
      <sz val="9"/>
      <color rgb="FF000000"/>
      <name val="Verdana"/>
      <family val="2"/>
    </font>
    <font>
      <b/>
      <sz val="11"/>
      <color rgb="FFFF0000"/>
      <name val="Arial"/>
      <family val="2"/>
    </font>
    <font>
      <b/>
      <sz val="11"/>
      <color rgb="FF3F3F76"/>
      <name val="Arial"/>
      <family val="2"/>
    </font>
    <font>
      <b/>
      <sz val="11"/>
      <color theme="7" tint="0.79998168889431442"/>
      <name val="Calibri"/>
      <family val="2"/>
      <scheme val="minor"/>
    </font>
    <font>
      <sz val="11"/>
      <color theme="7" tint="0.7999816888943144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Tahoma"/>
      <family val="2"/>
    </font>
    <font>
      <sz val="12"/>
      <name val="Tahoma"/>
      <family val="2"/>
    </font>
    <font>
      <b/>
      <sz val="18"/>
      <name val="Tahoma"/>
      <family val="2"/>
    </font>
  </fonts>
  <fills count="4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bgColor theme="0" tint="-4.9989318521683403E-2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9F8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B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2499465926084170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theme="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theme="0"/>
      </right>
      <top style="thin">
        <color auto="1"/>
      </top>
      <bottom/>
      <diagonal/>
    </border>
    <border>
      <left style="thin">
        <color auto="1"/>
      </left>
      <right style="thick">
        <color theme="0"/>
      </right>
      <top/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 style="thin">
        <color auto="1"/>
      </top>
      <bottom style="thick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28">
    <xf numFmtId="0" fontId="0" fillId="0" borderId="0"/>
    <xf numFmtId="0" fontId="1" fillId="0" borderId="0"/>
    <xf numFmtId="0" fontId="1" fillId="3" borderId="2" applyNumberFormat="0" applyFont="0" applyAlignment="0" applyProtection="0"/>
    <xf numFmtId="164" fontId="1" fillId="0" borderId="0" applyFont="0" applyFill="0" applyBorder="0" applyAlignment="0" applyProtection="0"/>
    <xf numFmtId="0" fontId="4" fillId="2" borderId="1" applyNumberFormat="0" applyAlignment="0" applyProtection="0"/>
    <xf numFmtId="165" fontId="5" fillId="0" borderId="0" applyFont="0" applyFill="0" applyBorder="0" applyAlignment="0" applyProtection="0"/>
    <xf numFmtId="166" fontId="6" fillId="0" borderId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6" fillId="0" borderId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43" fontId="5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" fillId="3" borderId="2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</cellStyleXfs>
  <cellXfs count="1096">
    <xf numFmtId="0" fontId="0" fillId="0" borderId="0" xfId="0"/>
    <xf numFmtId="0" fontId="7" fillId="0" borderId="0" xfId="0" applyFont="1"/>
    <xf numFmtId="0" fontId="7" fillId="0" borderId="3" xfId="0" applyFont="1" applyBorder="1"/>
    <xf numFmtId="0" fontId="7" fillId="0" borderId="3" xfId="0" applyFont="1" applyBorder="1" applyAlignment="1">
      <alignment horizontal="left" vertical="top" wrapText="1"/>
    </xf>
    <xf numFmtId="3" fontId="7" fillId="0" borderId="3" xfId="0" applyNumberFormat="1" applyFont="1" applyBorder="1"/>
    <xf numFmtId="4" fontId="7" fillId="0" borderId="3" xfId="0" applyNumberFormat="1" applyFont="1" applyBorder="1"/>
    <xf numFmtId="0" fontId="7" fillId="7" borderId="9" xfId="0" applyFont="1" applyFill="1" applyBorder="1" applyAlignment="1">
      <alignment horizontal="left" vertical="center"/>
    </xf>
    <xf numFmtId="0" fontId="7" fillId="7" borderId="10" xfId="0" applyFont="1" applyFill="1" applyBorder="1" applyAlignment="1">
      <alignment horizontal="left" vertical="center"/>
    </xf>
    <xf numFmtId="0" fontId="7" fillId="7" borderId="0" xfId="0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top"/>
    </xf>
    <xf numFmtId="0" fontId="8" fillId="7" borderId="1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0" fillId="9" borderId="3" xfId="0" applyFill="1" applyBorder="1" applyAlignment="1">
      <alignment horizontal="left"/>
    </xf>
    <xf numFmtId="0" fontId="0" fillId="9" borderId="3" xfId="0" applyFill="1" applyBorder="1"/>
    <xf numFmtId="0" fontId="7" fillId="9" borderId="3" xfId="0" applyFont="1" applyFill="1" applyBorder="1" applyAlignment="1">
      <alignment horizontal="left" vertical="top"/>
    </xf>
    <xf numFmtId="0" fontId="8" fillId="9" borderId="7" xfId="0" applyFont="1" applyFill="1" applyBorder="1" applyAlignment="1">
      <alignment vertical="center"/>
    </xf>
    <xf numFmtId="0" fontId="8" fillId="9" borderId="8" xfId="0" applyFont="1" applyFill="1" applyBorder="1" applyAlignment="1">
      <alignment vertical="center"/>
    </xf>
    <xf numFmtId="0" fontId="8" fillId="9" borderId="6" xfId="0" applyFont="1" applyFill="1" applyBorder="1" applyAlignment="1">
      <alignment vertical="center"/>
    </xf>
    <xf numFmtId="0" fontId="8" fillId="0" borderId="11" xfId="0" applyFont="1" applyFill="1" applyBorder="1" applyAlignment="1">
      <alignment horizontal="left" vertical="center"/>
    </xf>
    <xf numFmtId="0" fontId="0" fillId="9" borderId="3" xfId="0" applyFill="1" applyBorder="1" applyAlignment="1">
      <alignment wrapText="1"/>
    </xf>
    <xf numFmtId="0" fontId="0" fillId="0" borderId="0" xfId="0" applyBorder="1"/>
    <xf numFmtId="0" fontId="2" fillId="9" borderId="3" xfId="0" applyFont="1" applyFill="1" applyBorder="1" applyAlignment="1">
      <alignment horizontal="center" vertical="center"/>
    </xf>
    <xf numFmtId="0" fontId="12" fillId="0" borderId="0" xfId="0" applyFont="1" applyAlignment="1"/>
    <xf numFmtId="0" fontId="7" fillId="8" borderId="8" xfId="0" applyFont="1" applyFill="1" applyBorder="1"/>
    <xf numFmtId="0" fontId="12" fillId="8" borderId="8" xfId="0" applyFont="1" applyFill="1" applyBorder="1" applyAlignment="1"/>
    <xf numFmtId="0" fontId="12" fillId="8" borderId="6" xfId="0" applyFont="1" applyFill="1" applyBorder="1" applyAlignment="1"/>
    <xf numFmtId="0" fontId="8" fillId="9" borderId="7" xfId="0" applyFont="1" applyFill="1" applyBorder="1" applyAlignment="1">
      <alignment vertical="center"/>
    </xf>
    <xf numFmtId="0" fontId="8" fillId="9" borderId="6" xfId="0" applyFont="1" applyFill="1" applyBorder="1" applyAlignment="1">
      <alignment vertical="center"/>
    </xf>
    <xf numFmtId="0" fontId="7" fillId="0" borderId="0" xfId="0" applyFont="1" applyBorder="1" applyAlignment="1">
      <alignment horizontal="left" vertical="top" wrapText="1"/>
    </xf>
    <xf numFmtId="0" fontId="7" fillId="9" borderId="3" xfId="0" applyFont="1" applyFill="1" applyBorder="1" applyAlignment="1">
      <alignment horizontal="right" vertical="center"/>
    </xf>
    <xf numFmtId="4" fontId="8" fillId="9" borderId="6" xfId="0" applyNumberFormat="1" applyFont="1" applyFill="1" applyBorder="1" applyAlignment="1">
      <alignment horizontal="right" vertical="center"/>
    </xf>
    <xf numFmtId="10" fontId="8" fillId="0" borderId="3" xfId="0" applyNumberFormat="1" applyFont="1" applyBorder="1" applyAlignment="1">
      <alignment vertical="center"/>
    </xf>
    <xf numFmtId="10" fontId="7" fillId="0" borderId="3" xfId="0" applyNumberFormat="1" applyFont="1" applyBorder="1" applyAlignment="1">
      <alignment horizontal="right"/>
    </xf>
    <xf numFmtId="0" fontId="17" fillId="0" borderId="0" xfId="0" applyFont="1"/>
    <xf numFmtId="0" fontId="7" fillId="0" borderId="9" xfId="0" applyFont="1" applyBorder="1"/>
    <xf numFmtId="0" fontId="7" fillId="0" borderId="0" xfId="0" applyFont="1" applyBorder="1"/>
    <xf numFmtId="0" fontId="7" fillId="0" borderId="12" xfId="0" applyFont="1" applyBorder="1"/>
    <xf numFmtId="0" fontId="8" fillId="9" borderId="7" xfId="0" applyFont="1" applyFill="1" applyBorder="1"/>
    <xf numFmtId="0" fontId="7" fillId="0" borderId="0" xfId="0" applyFont="1" applyFill="1" applyBorder="1"/>
    <xf numFmtId="0" fontId="18" fillId="0" borderId="0" xfId="0" applyFont="1"/>
    <xf numFmtId="0" fontId="8" fillId="0" borderId="0" xfId="0" applyFont="1"/>
    <xf numFmtId="0" fontId="19" fillId="0" borderId="0" xfId="0" applyFont="1" applyFill="1" applyBorder="1" applyAlignment="1">
      <alignment horizontal="center" vertical="center"/>
    </xf>
    <xf numFmtId="0" fontId="17" fillId="0" borderId="13" xfId="0" applyFont="1" applyBorder="1"/>
    <xf numFmtId="0" fontId="17" fillId="0" borderId="0" xfId="0" applyFont="1" applyFill="1" applyBorder="1"/>
    <xf numFmtId="4" fontId="19" fillId="0" borderId="0" xfId="0" applyNumberFormat="1" applyFont="1" applyFill="1" applyBorder="1" applyAlignment="1">
      <alignment horizontal="right" vertical="center"/>
    </xf>
    <xf numFmtId="0" fontId="8" fillId="9" borderId="5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10" fontId="7" fillId="0" borderId="3" xfId="0" applyNumberFormat="1" applyFont="1" applyBorder="1"/>
    <xf numFmtId="0" fontId="7" fillId="0" borderId="6" xfId="0" applyFont="1" applyBorder="1"/>
    <xf numFmtId="0" fontId="7" fillId="0" borderId="11" xfId="0" applyFont="1" applyBorder="1"/>
    <xf numFmtId="0" fontId="7" fillId="0" borderId="11" xfId="0" applyFont="1" applyBorder="1" applyAlignment="1">
      <alignment horizontal="center" wrapText="1"/>
    </xf>
    <xf numFmtId="0" fontId="20" fillId="9" borderId="5" xfId="0" applyFont="1" applyFill="1" applyBorder="1" applyAlignment="1">
      <alignment horizontal="center" vertical="center" wrapText="1"/>
    </xf>
    <xf numFmtId="0" fontId="8" fillId="9" borderId="5" xfId="0" applyFont="1" applyFill="1" applyBorder="1" applyAlignment="1">
      <alignment horizontal="center" vertical="center"/>
    </xf>
    <xf numFmtId="0" fontId="7" fillId="9" borderId="8" xfId="0" applyFont="1" applyFill="1" applyBorder="1"/>
    <xf numFmtId="0" fontId="8" fillId="0" borderId="11" xfId="0" applyFont="1" applyFill="1" applyBorder="1" applyAlignment="1">
      <alignment horizontal="center" vertical="center"/>
    </xf>
    <xf numFmtId="0" fontId="7" fillId="0" borderId="11" xfId="0" applyFont="1" applyFill="1" applyBorder="1"/>
    <xf numFmtId="0" fontId="7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top"/>
    </xf>
    <xf numFmtId="0" fontId="17" fillId="7" borderId="0" xfId="0" applyFont="1" applyFill="1" applyBorder="1" applyAlignment="1">
      <alignment horizontal="left" vertical="center"/>
    </xf>
    <xf numFmtId="0" fontId="19" fillId="0" borderId="11" xfId="0" applyFont="1" applyFill="1" applyBorder="1" applyAlignment="1">
      <alignment horizontal="left" vertical="center"/>
    </xf>
    <xf numFmtId="0" fontId="17" fillId="0" borderId="0" xfId="0" applyFont="1" applyBorder="1" applyAlignment="1">
      <alignment horizontal="left" vertical="top" wrapText="1"/>
    </xf>
    <xf numFmtId="10" fontId="9" fillId="0" borderId="0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vertical="top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3" fontId="7" fillId="0" borderId="0" xfId="0" applyNumberFormat="1" applyFont="1" applyFill="1" applyBorder="1"/>
    <xf numFmtId="0" fontId="8" fillId="9" borderId="7" xfId="0" applyFont="1" applyFill="1" applyBorder="1" applyAlignment="1">
      <alignment horizontal="left" vertical="center"/>
    </xf>
    <xf numFmtId="0" fontId="7" fillId="9" borderId="8" xfId="0" applyFont="1" applyFill="1" applyBorder="1"/>
    <xf numFmtId="0" fontId="7" fillId="7" borderId="0" xfId="0" applyFont="1" applyFill="1"/>
    <xf numFmtId="0" fontId="7" fillId="8" borderId="0" xfId="0" applyFont="1" applyFill="1"/>
    <xf numFmtId="0" fontId="12" fillId="9" borderId="8" xfId="0" applyFont="1" applyFill="1" applyBorder="1" applyAlignment="1"/>
    <xf numFmtId="0" fontId="12" fillId="9" borderId="6" xfId="0" applyFont="1" applyFill="1" applyBorder="1" applyAlignment="1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8" borderId="7" xfId="0" applyFont="1" applyFill="1" applyBorder="1" applyAlignment="1">
      <alignment horizontal="left" vertical="center"/>
    </xf>
    <xf numFmtId="0" fontId="7" fillId="0" borderId="3" xfId="0" applyFont="1" applyBorder="1" applyAlignment="1">
      <alignment horizontal="center" vertical="center" wrapText="1"/>
    </xf>
    <xf numFmtId="0" fontId="7" fillId="9" borderId="8" xfId="0" applyFont="1" applyFill="1" applyBorder="1"/>
    <xf numFmtId="0" fontId="8" fillId="9" borderId="7" xfId="0" applyFont="1" applyFill="1" applyBorder="1" applyAlignment="1">
      <alignment horizontal="left" vertical="center"/>
    </xf>
    <xf numFmtId="0" fontId="15" fillId="0" borderId="0" xfId="0" applyFont="1" applyAlignment="1">
      <alignment horizontal="center" vertical="top"/>
    </xf>
    <xf numFmtId="0" fontId="8" fillId="9" borderId="3" xfId="0" quotePrefix="1" applyFont="1" applyFill="1" applyBorder="1" applyAlignment="1">
      <alignment horizontal="center" vertical="center"/>
    </xf>
    <xf numFmtId="0" fontId="7" fillId="0" borderId="10" xfId="0" applyFont="1" applyBorder="1"/>
    <xf numFmtId="0" fontId="16" fillId="0" borderId="0" xfId="0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5" fillId="0" borderId="0" xfId="0" applyFont="1" applyAlignment="1">
      <alignment horizontal="center" vertical="top"/>
    </xf>
    <xf numFmtId="0" fontId="7" fillId="0" borderId="0" xfId="0" applyFont="1" applyAlignment="1">
      <alignment horizontal="center"/>
    </xf>
    <xf numFmtId="0" fontId="7" fillId="9" borderId="3" xfId="0" applyFont="1" applyFill="1" applyBorder="1"/>
    <xf numFmtId="0" fontId="7" fillId="10" borderId="3" xfId="0" applyFont="1" applyFill="1" applyBorder="1"/>
    <xf numFmtId="3" fontId="7" fillId="9" borderId="3" xfId="0" applyNumberFormat="1" applyFont="1" applyFill="1" applyBorder="1"/>
    <xf numFmtId="0" fontId="8" fillId="11" borderId="3" xfId="0" applyFont="1" applyFill="1" applyBorder="1" applyAlignment="1">
      <alignment horizontal="center" vertical="center"/>
    </xf>
    <xf numFmtId="3" fontId="7" fillId="10" borderId="3" xfId="0" applyNumberFormat="1" applyFont="1" applyFill="1" applyBorder="1"/>
    <xf numFmtId="0" fontId="7" fillId="9" borderId="6" xfId="0" applyFont="1" applyFill="1" applyBorder="1"/>
    <xf numFmtId="0" fontId="8" fillId="9" borderId="8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left" vertical="center"/>
    </xf>
    <xf numFmtId="0" fontId="7" fillId="0" borderId="17" xfId="0" applyFont="1" applyBorder="1"/>
    <xf numFmtId="0" fontId="8" fillId="0" borderId="0" xfId="0" applyFont="1" applyBorder="1" applyAlignment="1">
      <alignment horizontal="center" vertical="center" textRotation="90"/>
    </xf>
    <xf numFmtId="3" fontId="7" fillId="12" borderId="3" xfId="0" applyNumberFormat="1" applyFont="1" applyFill="1" applyBorder="1"/>
    <xf numFmtId="0" fontId="0" fillId="0" borderId="0" xfId="0" applyFill="1" applyBorder="1" applyAlignment="1">
      <alignment vertical="top"/>
    </xf>
    <xf numFmtId="0" fontId="7" fillId="9" borderId="6" xfId="0" applyFont="1" applyFill="1" applyBorder="1"/>
    <xf numFmtId="0" fontId="8" fillId="9" borderId="8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left" vertical="center"/>
    </xf>
    <xf numFmtId="0" fontId="8" fillId="9" borderId="7" xfId="0" applyFont="1" applyFill="1" applyBorder="1" applyAlignment="1">
      <alignment vertical="center"/>
    </xf>
    <xf numFmtId="0" fontId="8" fillId="9" borderId="8" xfId="0" applyFont="1" applyFill="1" applyBorder="1" applyAlignment="1">
      <alignment vertical="center"/>
    </xf>
    <xf numFmtId="0" fontId="8" fillId="9" borderId="6" xfId="0" applyFont="1" applyFill="1" applyBorder="1" applyAlignment="1">
      <alignment vertical="center"/>
    </xf>
    <xf numFmtId="0" fontId="7" fillId="9" borderId="6" xfId="0" applyFont="1" applyFill="1" applyBorder="1"/>
    <xf numFmtId="0" fontId="8" fillId="9" borderId="8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vertical="center"/>
    </xf>
    <xf numFmtId="0" fontId="8" fillId="9" borderId="8" xfId="0" applyFont="1" applyFill="1" applyBorder="1" applyAlignment="1">
      <alignment vertical="center"/>
    </xf>
    <xf numFmtId="0" fontId="8" fillId="9" borderId="6" xfId="0" applyFont="1" applyFill="1" applyBorder="1" applyAlignment="1">
      <alignment vertical="center"/>
    </xf>
    <xf numFmtId="0" fontId="8" fillId="9" borderId="7" xfId="0" applyFont="1" applyFill="1" applyBorder="1" applyAlignment="1">
      <alignment horizontal="left" vertical="center"/>
    </xf>
    <xf numFmtId="0" fontId="7" fillId="9" borderId="6" xfId="0" applyFont="1" applyFill="1" applyBorder="1"/>
    <xf numFmtId="0" fontId="8" fillId="9" borderId="8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left" vertical="center"/>
    </xf>
    <xf numFmtId="0" fontId="8" fillId="9" borderId="7" xfId="0" applyFont="1" applyFill="1" applyBorder="1" applyAlignment="1">
      <alignment vertical="center"/>
    </xf>
    <xf numFmtId="0" fontId="8" fillId="9" borderId="8" xfId="0" applyFont="1" applyFill="1" applyBorder="1" applyAlignment="1">
      <alignment vertical="center"/>
    </xf>
    <xf numFmtId="0" fontId="8" fillId="9" borderId="6" xfId="0" applyFont="1" applyFill="1" applyBorder="1" applyAlignment="1">
      <alignment vertical="center"/>
    </xf>
    <xf numFmtId="0" fontId="0" fillId="9" borderId="3" xfId="0" applyFill="1" applyBorder="1" applyAlignment="1">
      <alignment horizontal="left" vertical="top" wrapText="1"/>
    </xf>
    <xf numFmtId="0" fontId="2" fillId="10" borderId="3" xfId="0" applyFont="1" applyFill="1" applyBorder="1" applyAlignment="1">
      <alignment horizontal="left" vertical="center"/>
    </xf>
    <xf numFmtId="0" fontId="0" fillId="8" borderId="3" xfId="0" applyFill="1" applyBorder="1" applyAlignment="1">
      <alignment vertical="top" wrapText="1"/>
    </xf>
    <xf numFmtId="0" fontId="2" fillId="10" borderId="3" xfId="0" applyFont="1" applyFill="1" applyBorder="1"/>
    <xf numFmtId="0" fontId="2" fillId="10" borderId="8" xfId="0" applyFont="1" applyFill="1" applyBorder="1"/>
    <xf numFmtId="0" fontId="2" fillId="10" borderId="7" xfId="0" applyFont="1" applyFill="1" applyBorder="1" applyAlignment="1">
      <alignment horizontal="left"/>
    </xf>
    <xf numFmtId="0" fontId="2" fillId="10" borderId="3" xfId="0" applyFont="1" applyFill="1" applyBorder="1" applyAlignment="1">
      <alignment horizontal="left"/>
    </xf>
    <xf numFmtId="0" fontId="2" fillId="10" borderId="6" xfId="0" applyFont="1" applyFill="1" applyBorder="1"/>
    <xf numFmtId="0" fontId="7" fillId="10" borderId="8" xfId="0" applyFont="1" applyFill="1" applyBorder="1" applyAlignment="1">
      <alignment horizontal="left"/>
    </xf>
    <xf numFmtId="0" fontId="8" fillId="11" borderId="3" xfId="0" applyFont="1" applyFill="1" applyBorder="1" applyAlignment="1">
      <alignment horizontal="center" vertical="center"/>
    </xf>
    <xf numFmtId="0" fontId="16" fillId="10" borderId="6" xfId="1" applyFont="1" applyFill="1" applyBorder="1" applyAlignment="1">
      <alignment horizontal="left" vertical="top"/>
    </xf>
    <xf numFmtId="0" fontId="14" fillId="10" borderId="6" xfId="1" applyFont="1" applyFill="1" applyBorder="1" applyAlignment="1">
      <alignment horizontal="left" vertical="top"/>
    </xf>
    <xf numFmtId="0" fontId="16" fillId="9" borderId="6" xfId="1" applyFont="1" applyFill="1" applyBorder="1" applyAlignment="1">
      <alignment horizontal="left" vertical="top"/>
    </xf>
    <xf numFmtId="0" fontId="14" fillId="9" borderId="6" xfId="1" applyFont="1" applyFill="1" applyBorder="1" applyAlignment="1">
      <alignment horizontal="left" vertical="top"/>
    </xf>
    <xf numFmtId="0" fontId="8" fillId="10" borderId="7" xfId="1" applyFont="1" applyFill="1" applyBorder="1" applyAlignment="1">
      <alignment horizontal="left" vertical="top"/>
    </xf>
    <xf numFmtId="0" fontId="7" fillId="10" borderId="7" xfId="1" applyFont="1" applyFill="1" applyBorder="1" applyAlignment="1">
      <alignment horizontal="left" vertical="top"/>
    </xf>
    <xf numFmtId="0" fontId="8" fillId="9" borderId="7" xfId="1" applyFont="1" applyFill="1" applyBorder="1" applyAlignment="1">
      <alignment horizontal="left" vertical="top"/>
    </xf>
    <xf numFmtId="0" fontId="7" fillId="9" borderId="7" xfId="1" applyFont="1" applyFill="1" applyBorder="1" applyAlignment="1">
      <alignment horizontal="left" vertical="top"/>
    </xf>
    <xf numFmtId="0" fontId="16" fillId="10" borderId="8" xfId="1" applyFont="1" applyFill="1" applyBorder="1" applyAlignment="1">
      <alignment horizontal="left" vertical="top"/>
    </xf>
    <xf numFmtId="0" fontId="14" fillId="10" borderId="8" xfId="1" applyFont="1" applyFill="1" applyBorder="1" applyAlignment="1">
      <alignment horizontal="left" vertical="top"/>
    </xf>
    <xf numFmtId="0" fontId="16" fillId="9" borderId="8" xfId="1" applyFont="1" applyFill="1" applyBorder="1" applyAlignment="1">
      <alignment horizontal="left" vertical="top"/>
    </xf>
    <xf numFmtId="0" fontId="14" fillId="9" borderId="8" xfId="1" applyFont="1" applyFill="1" applyBorder="1" applyAlignment="1">
      <alignment horizontal="left" vertical="top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left" vertical="center"/>
    </xf>
    <xf numFmtId="0" fontId="8" fillId="10" borderId="3" xfId="0" applyFont="1" applyFill="1" applyBorder="1" applyAlignment="1">
      <alignment vertical="center"/>
    </xf>
    <xf numFmtId="0" fontId="2" fillId="9" borderId="3" xfId="0" applyFont="1" applyFill="1" applyBorder="1" applyAlignment="1">
      <alignment vertical="center"/>
    </xf>
    <xf numFmtId="0" fontId="23" fillId="0" borderId="0" xfId="0" applyFont="1" applyAlignment="1">
      <alignment horizontal="right"/>
    </xf>
    <xf numFmtId="0" fontId="24" fillId="0" borderId="0" xfId="0" applyFont="1" applyAlignment="1">
      <alignment horizontal="right"/>
    </xf>
    <xf numFmtId="0" fontId="25" fillId="9" borderId="3" xfId="0" applyFont="1" applyFill="1" applyBorder="1" applyAlignment="1">
      <alignment wrapText="1"/>
    </xf>
    <xf numFmtId="0" fontId="26" fillId="9" borderId="3" xfId="0" applyFont="1" applyFill="1" applyBorder="1"/>
    <xf numFmtId="0" fontId="0" fillId="0" borderId="0" xfId="0" applyFill="1" applyBorder="1"/>
    <xf numFmtId="0" fontId="0" fillId="0" borderId="0" xfId="0" applyBorder="1" applyAlignment="1">
      <alignment horizontal="left" vertical="top" wrapText="1"/>
    </xf>
    <xf numFmtId="0" fontId="8" fillId="9" borderId="3" xfId="0" applyFont="1" applyFill="1" applyBorder="1" applyAlignment="1">
      <alignment vertical="center"/>
    </xf>
    <xf numFmtId="0" fontId="27" fillId="9" borderId="3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 wrapText="1"/>
    </xf>
    <xf numFmtId="3" fontId="0" fillId="0" borderId="0" xfId="0" applyNumberFormat="1" applyBorder="1"/>
    <xf numFmtId="10" fontId="0" fillId="0" borderId="0" xfId="0" applyNumberFormat="1" applyBorder="1"/>
    <xf numFmtId="0" fontId="0" fillId="17" borderId="3" xfId="0" applyFill="1" applyBorder="1" applyAlignment="1">
      <alignment vertical="top" wrapText="1"/>
    </xf>
    <xf numFmtId="0" fontId="0" fillId="17" borderId="11" xfId="0" applyFill="1" applyBorder="1" applyAlignment="1">
      <alignment vertical="top" wrapText="1"/>
    </xf>
    <xf numFmtId="0" fontId="0" fillId="9" borderId="7" xfId="0" applyFill="1" applyBorder="1" applyAlignment="1">
      <alignment horizontal="left" vertical="top" wrapText="1"/>
    </xf>
    <xf numFmtId="3" fontId="0" fillId="9" borderId="3" xfId="0" applyNumberFormat="1" applyFill="1" applyBorder="1"/>
    <xf numFmtId="10" fontId="0" fillId="9" borderId="3" xfId="0" applyNumberFormat="1" applyFill="1" applyBorder="1"/>
    <xf numFmtId="4" fontId="7" fillId="17" borderId="3" xfId="0" applyNumberFormat="1" applyFont="1" applyFill="1" applyBorder="1" applyProtection="1">
      <protection locked="0"/>
    </xf>
    <xf numFmtId="3" fontId="7" fillId="17" borderId="3" xfId="0" applyNumberFormat="1" applyFont="1" applyFill="1" applyBorder="1" applyAlignment="1" applyProtection="1">
      <alignment horizontal="right" vertical="top"/>
      <protection locked="0"/>
    </xf>
    <xf numFmtId="4" fontId="7" fillId="17" borderId="3" xfId="0" applyNumberFormat="1" applyFont="1" applyFill="1" applyBorder="1" applyAlignment="1" applyProtection="1">
      <alignment horizontal="right" vertical="top"/>
      <protection locked="0"/>
    </xf>
    <xf numFmtId="0" fontId="7" fillId="9" borderId="3" xfId="0" applyFont="1" applyFill="1" applyBorder="1" applyAlignment="1">
      <alignment horizontal="left" vertical="top" wrapText="1"/>
    </xf>
    <xf numFmtId="0" fontId="16" fillId="9" borderId="3" xfId="0" applyFont="1" applyFill="1" applyBorder="1" applyAlignment="1">
      <alignment vertical="center"/>
    </xf>
    <xf numFmtId="0" fontId="0" fillId="0" borderId="0" xfId="0" applyFill="1"/>
    <xf numFmtId="0" fontId="2" fillId="0" borderId="0" xfId="0" applyFont="1" applyFill="1" applyAlignment="1">
      <alignment horizontal="right"/>
    </xf>
    <xf numFmtId="0" fontId="11" fillId="0" borderId="0" xfId="0" applyFont="1" applyFill="1" applyAlignment="1">
      <alignment horizontal="right"/>
    </xf>
    <xf numFmtId="3" fontId="7" fillId="17" borderId="3" xfId="0" applyNumberFormat="1" applyFont="1" applyFill="1" applyBorder="1" applyProtection="1">
      <protection locked="0"/>
    </xf>
    <xf numFmtId="0" fontId="7" fillId="0" borderId="1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Protection="1">
      <protection locked="0"/>
    </xf>
    <xf numFmtId="4" fontId="7" fillId="0" borderId="8" xfId="0" applyNumberFormat="1" applyFont="1" applyFill="1" applyBorder="1" applyProtection="1">
      <protection locked="0"/>
    </xf>
    <xf numFmtId="0" fontId="28" fillId="0" borderId="0" xfId="0" applyFont="1" applyAlignment="1">
      <alignment horizontal="left" vertical="center"/>
    </xf>
    <xf numFmtId="0" fontId="3" fillId="0" borderId="0" xfId="0" applyFont="1" applyFill="1"/>
    <xf numFmtId="0" fontId="25" fillId="0" borderId="9" xfId="0" applyFont="1" applyFill="1" applyBorder="1" applyAlignment="1">
      <alignment wrapText="1"/>
    </xf>
    <xf numFmtId="0" fontId="25" fillId="0" borderId="0" xfId="0" applyFont="1" applyFill="1" applyBorder="1" applyAlignment="1">
      <alignment wrapText="1"/>
    </xf>
    <xf numFmtId="15" fontId="7" fillId="0" borderId="3" xfId="0" applyNumberFormat="1" applyFont="1" applyBorder="1"/>
    <xf numFmtId="0" fontId="7" fillId="7" borderId="16" xfId="1" applyFont="1" applyFill="1" applyBorder="1" applyAlignment="1">
      <alignment horizontal="left" vertical="top"/>
    </xf>
    <xf numFmtId="0" fontId="7" fillId="7" borderId="10" xfId="1" applyFont="1" applyFill="1" applyBorder="1" applyAlignment="1">
      <alignment horizontal="left" vertical="top"/>
    </xf>
    <xf numFmtId="3" fontId="7" fillId="7" borderId="10" xfId="0" applyNumberFormat="1" applyFont="1" applyFill="1" applyBorder="1" applyAlignment="1" applyProtection="1">
      <alignment horizontal="right" vertical="top"/>
      <protection locked="0"/>
    </xf>
    <xf numFmtId="0" fontId="7" fillId="7" borderId="15" xfId="1" applyFont="1" applyFill="1" applyBorder="1" applyAlignment="1">
      <alignment horizontal="left" vertical="top"/>
    </xf>
    <xf numFmtId="0" fontId="7" fillId="7" borderId="9" xfId="1" applyFont="1" applyFill="1" applyBorder="1" applyAlignment="1">
      <alignment horizontal="left" vertical="top"/>
    </xf>
    <xf numFmtId="3" fontId="7" fillId="7" borderId="9" xfId="0" applyNumberFormat="1" applyFont="1" applyFill="1" applyBorder="1" applyAlignment="1" applyProtection="1">
      <alignment horizontal="right" vertical="top"/>
      <protection locked="0"/>
    </xf>
    <xf numFmtId="0" fontId="2" fillId="0" borderId="0" xfId="0" applyFont="1" applyFill="1" applyBorder="1"/>
    <xf numFmtId="0" fontId="0" fillId="9" borderId="3" xfId="0" applyFill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8" fillId="9" borderId="3" xfId="0" applyFont="1" applyFill="1" applyBorder="1" applyAlignment="1">
      <alignment horizontal="right"/>
    </xf>
    <xf numFmtId="0" fontId="17" fillId="0" borderId="0" xfId="0" applyFont="1" applyFill="1" applyBorder="1" applyAlignment="1">
      <alignment horizontal="left" vertical="top" wrapText="1"/>
    </xf>
    <xf numFmtId="0" fontId="7" fillId="24" borderId="3" xfId="0" applyFont="1" applyFill="1" applyBorder="1" applyAlignment="1">
      <alignment horizontal="left" vertical="top"/>
    </xf>
    <xf numFmtId="0" fontId="7" fillId="24" borderId="3" xfId="0" applyFont="1" applyFill="1" applyBorder="1" applyAlignment="1">
      <alignment horizontal="left" vertical="top" wrapText="1"/>
    </xf>
    <xf numFmtId="3" fontId="7" fillId="24" borderId="3" xfId="0" applyNumberFormat="1" applyFont="1" applyFill="1" applyBorder="1"/>
    <xf numFmtId="0" fontId="7" fillId="24" borderId="3" xfId="0" applyFont="1" applyFill="1" applyBorder="1"/>
    <xf numFmtId="4" fontId="7" fillId="24" borderId="3" xfId="0" applyNumberFormat="1" applyFont="1" applyFill="1" applyBorder="1"/>
    <xf numFmtId="0" fontId="7" fillId="26" borderId="3" xfId="0" applyFont="1" applyFill="1" applyBorder="1" applyAlignment="1">
      <alignment horizontal="left" vertical="top"/>
    </xf>
    <xf numFmtId="0" fontId="7" fillId="26" borderId="3" xfId="0" applyFont="1" applyFill="1" applyBorder="1" applyAlignment="1">
      <alignment horizontal="left" vertical="top" wrapText="1"/>
    </xf>
    <xf numFmtId="3" fontId="7" fillId="26" borderId="3" xfId="0" applyNumberFormat="1" applyFont="1" applyFill="1" applyBorder="1"/>
    <xf numFmtId="4" fontId="7" fillId="26" borderId="3" xfId="0" applyNumberFormat="1" applyFont="1" applyFill="1" applyBorder="1"/>
    <xf numFmtId="0" fontId="7" fillId="25" borderId="3" xfId="0" applyFont="1" applyFill="1" applyBorder="1" applyAlignment="1">
      <alignment horizontal="left" vertical="top"/>
    </xf>
    <xf numFmtId="0" fontId="7" fillId="25" borderId="3" xfId="0" applyFont="1" applyFill="1" applyBorder="1" applyAlignment="1">
      <alignment horizontal="left" vertical="top" wrapText="1"/>
    </xf>
    <xf numFmtId="3" fontId="7" fillId="25" borderId="3" xfId="0" applyNumberFormat="1" applyFont="1" applyFill="1" applyBorder="1"/>
    <xf numFmtId="0" fontId="7" fillId="25" borderId="3" xfId="0" applyFont="1" applyFill="1" applyBorder="1"/>
    <xf numFmtId="4" fontId="7" fillId="25" borderId="3" xfId="0" applyNumberFormat="1" applyFont="1" applyFill="1" applyBorder="1"/>
    <xf numFmtId="0" fontId="8" fillId="8" borderId="7" xfId="0" applyFont="1" applyFill="1" applyBorder="1" applyAlignment="1">
      <alignment horizontal="left" vertical="center"/>
    </xf>
    <xf numFmtId="3" fontId="7" fillId="24" borderId="3" xfId="0" applyNumberFormat="1" applyFont="1" applyFill="1" applyBorder="1" applyProtection="1"/>
    <xf numFmtId="0" fontId="0" fillId="9" borderId="3" xfId="0" applyFill="1" applyBorder="1" applyAlignment="1">
      <alignment horizontal="left" vertical="top" wrapText="1"/>
    </xf>
    <xf numFmtId="0" fontId="8" fillId="9" borderId="5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/>
    </xf>
    <xf numFmtId="0" fontId="8" fillId="9" borderId="4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4" fontId="16" fillId="0" borderId="0" xfId="0" applyNumberFormat="1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top"/>
    </xf>
    <xf numFmtId="0" fontId="31" fillId="0" borderId="7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left" vertical="center"/>
    </xf>
    <xf numFmtId="0" fontId="31" fillId="9" borderId="7" xfId="0" applyFont="1" applyFill="1" applyBorder="1" applyAlignment="1">
      <alignment vertical="center"/>
    </xf>
    <xf numFmtId="4" fontId="7" fillId="0" borderId="3" xfId="0" applyNumberFormat="1" applyFont="1" applyBorder="1" applyAlignment="1">
      <alignment vertical="center"/>
    </xf>
    <xf numFmtId="4" fontId="8" fillId="0" borderId="3" xfId="0" applyNumberFormat="1" applyFont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4" fontId="7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4" fontId="8" fillId="0" borderId="0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7" fillId="0" borderId="0" xfId="0" applyFont="1" applyBorder="1" applyAlignment="1">
      <alignment wrapText="1"/>
    </xf>
    <xf numFmtId="0" fontId="8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wrapText="1"/>
    </xf>
    <xf numFmtId="15" fontId="7" fillId="0" borderId="0" xfId="0" applyNumberFormat="1" applyFont="1" applyFill="1" applyBorder="1"/>
    <xf numFmtId="4" fontId="32" fillId="0" borderId="3" xfId="0" applyNumberFormat="1" applyFont="1" applyBorder="1"/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3" fillId="9" borderId="3" xfId="0" applyFont="1" applyFill="1" applyBorder="1" applyAlignment="1">
      <alignment horizontal="center" vertical="center"/>
    </xf>
    <xf numFmtId="0" fontId="32" fillId="0" borderId="0" xfId="0" applyFont="1"/>
    <xf numFmtId="10" fontId="32" fillId="0" borderId="3" xfId="0" applyNumberFormat="1" applyFont="1" applyBorder="1"/>
    <xf numFmtId="0" fontId="35" fillId="0" borderId="0" xfId="0" applyFont="1"/>
    <xf numFmtId="0" fontId="33" fillId="0" borderId="7" xfId="0" applyFont="1" applyBorder="1"/>
    <xf numFmtId="0" fontId="33" fillId="0" borderId="6" xfId="0" applyFont="1" applyBorder="1"/>
    <xf numFmtId="4" fontId="33" fillId="0" borderId="3" xfId="0" applyNumberFormat="1" applyFont="1" applyBorder="1"/>
    <xf numFmtId="0" fontId="32" fillId="0" borderId="7" xfId="0" applyFont="1" applyBorder="1" applyAlignment="1">
      <alignment horizontal="center" vertical="top" wrapText="1"/>
    </xf>
    <xf numFmtId="0" fontId="32" fillId="0" borderId="6" xfId="0" applyFont="1" applyBorder="1" applyAlignment="1">
      <alignment vertical="top" wrapText="1"/>
    </xf>
    <xf numFmtId="4" fontId="32" fillId="0" borderId="0" xfId="0" applyNumberFormat="1" applyFont="1"/>
    <xf numFmtId="4" fontId="35" fillId="0" borderId="0" xfId="0" applyNumberFormat="1" applyFont="1"/>
    <xf numFmtId="0" fontId="32" fillId="0" borderId="7" xfId="0" applyFont="1" applyBorder="1" applyAlignment="1">
      <alignment horizontal="left" vertical="top" wrapText="1"/>
    </xf>
    <xf numFmtId="0" fontId="32" fillId="0" borderId="6" xfId="0" applyFont="1" applyBorder="1" applyAlignment="1">
      <alignment horizontal="left" vertical="top" wrapText="1"/>
    </xf>
    <xf numFmtId="0" fontId="8" fillId="9" borderId="3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center" vertical="center"/>
    </xf>
    <xf numFmtId="4" fontId="7" fillId="0" borderId="7" xfId="0" applyNumberFormat="1" applyFont="1" applyBorder="1" applyAlignment="1">
      <alignment horizontal="right" vertical="center"/>
    </xf>
    <xf numFmtId="4" fontId="7" fillId="0" borderId="7" xfId="0" applyNumberFormat="1" applyFont="1" applyBorder="1" applyAlignment="1">
      <alignment vertical="center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7" fillId="0" borderId="0" xfId="0" applyFont="1" applyFill="1" applyBorder="1" applyAlignment="1">
      <alignment horizontal="left" vertical="top" wrapText="1"/>
    </xf>
    <xf numFmtId="0" fontId="15" fillId="0" borderId="0" xfId="0" applyFont="1" applyAlignment="1">
      <alignment horizontal="center" vertical="top"/>
    </xf>
    <xf numFmtId="4" fontId="8" fillId="0" borderId="3" xfId="0" applyNumberFormat="1" applyFont="1" applyFill="1" applyBorder="1" applyAlignment="1">
      <alignment horizontal="right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right" vertical="center"/>
    </xf>
    <xf numFmtId="0" fontId="16" fillId="9" borderId="3" xfId="0" applyFont="1" applyFill="1" applyBorder="1" applyAlignment="1">
      <alignment horizontal="center" vertical="center" wrapText="1"/>
    </xf>
    <xf numFmtId="0" fontId="33" fillId="9" borderId="3" xfId="0" applyFont="1" applyFill="1" applyBorder="1" applyAlignment="1">
      <alignment horizontal="center" vertical="center" wrapText="1"/>
    </xf>
    <xf numFmtId="0" fontId="8" fillId="9" borderId="7" xfId="0" applyFont="1" applyFill="1" applyBorder="1" applyAlignment="1">
      <alignment horizontal="left" vertical="center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Alignment="1">
      <alignment horizontal="center" vertical="top"/>
    </xf>
    <xf numFmtId="0" fontId="36" fillId="17" borderId="3" xfId="0" applyFont="1" applyFill="1" applyBorder="1" applyAlignment="1" applyProtection="1">
      <alignment horizontal="center" vertical="center"/>
      <protection locked="0"/>
    </xf>
    <xf numFmtId="0" fontId="8" fillId="9" borderId="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vertical="top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 wrapText="1"/>
    </xf>
    <xf numFmtId="0" fontId="16" fillId="0" borderId="9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center" vertical="center"/>
    </xf>
    <xf numFmtId="4" fontId="7" fillId="0" borderId="7" xfId="0" applyNumberFormat="1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top" wrapText="1"/>
    </xf>
    <xf numFmtId="0" fontId="12" fillId="0" borderId="13" xfId="0" applyFont="1" applyFill="1" applyBorder="1" applyAlignment="1"/>
    <xf numFmtId="0" fontId="14" fillId="0" borderId="13" xfId="0" applyFont="1" applyFill="1" applyBorder="1" applyAlignment="1">
      <alignment horizontal="left" vertical="top" wrapText="1"/>
    </xf>
    <xf numFmtId="0" fontId="8" fillId="0" borderId="13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top" wrapText="1"/>
    </xf>
    <xf numFmtId="0" fontId="16" fillId="0" borderId="13" xfId="0" applyFont="1" applyFill="1" applyBorder="1" applyAlignment="1">
      <alignment horizontal="center" vertical="center"/>
    </xf>
    <xf numFmtId="0" fontId="37" fillId="0" borderId="0" xfId="0" applyFont="1" applyAlignment="1">
      <alignment horizontal="right" vertical="top"/>
    </xf>
    <xf numFmtId="0" fontId="36" fillId="0" borderId="0" xfId="0" applyFont="1"/>
    <xf numFmtId="0" fontId="31" fillId="13" borderId="5" xfId="0" applyFont="1" applyFill="1" applyBorder="1" applyAlignment="1">
      <alignment vertical="center"/>
    </xf>
    <xf numFmtId="0" fontId="31" fillId="13" borderId="5" xfId="0" applyFont="1" applyFill="1" applyBorder="1" applyAlignment="1">
      <alignment horizontal="center" vertical="center"/>
    </xf>
    <xf numFmtId="0" fontId="36" fillId="0" borderId="10" xfId="0" applyFont="1" applyFill="1" applyBorder="1" applyAlignment="1">
      <alignment horizontal="center" vertical="center"/>
    </xf>
    <xf numFmtId="0" fontId="31" fillId="18" borderId="5" xfId="0" applyFont="1" applyFill="1" applyBorder="1" applyAlignment="1" applyProtection="1">
      <alignment horizontal="center" vertical="center"/>
    </xf>
    <xf numFmtId="0" fontId="36" fillId="0" borderId="3" xfId="0" applyFont="1" applyBorder="1"/>
    <xf numFmtId="0" fontId="36" fillId="0" borderId="6" xfId="0" applyFont="1" applyBorder="1"/>
    <xf numFmtId="0" fontId="36" fillId="0" borderId="3" xfId="0" applyFont="1" applyBorder="1" applyAlignment="1">
      <alignment horizontal="center"/>
    </xf>
    <xf numFmtId="0" fontId="36" fillId="0" borderId="7" xfId="0" applyFont="1" applyFill="1" applyBorder="1" applyAlignment="1">
      <alignment horizontal="left"/>
    </xf>
    <xf numFmtId="0" fontId="36" fillId="0" borderId="6" xfId="0" applyFont="1" applyFill="1" applyBorder="1"/>
    <xf numFmtId="0" fontId="36" fillId="0" borderId="8" xfId="0" applyFont="1" applyFill="1" applyBorder="1"/>
    <xf numFmtId="0" fontId="31" fillId="0" borderId="8" xfId="0" applyFont="1" applyFill="1" applyBorder="1"/>
    <xf numFmtId="0" fontId="36" fillId="0" borderId="3" xfId="0" applyFont="1" applyFill="1" applyBorder="1" applyAlignment="1">
      <alignment horizontal="right"/>
    </xf>
    <xf numFmtId="0" fontId="36" fillId="0" borderId="4" xfId="0" applyFont="1" applyBorder="1"/>
    <xf numFmtId="0" fontId="36" fillId="0" borderId="14" xfId="0" applyFont="1" applyFill="1" applyBorder="1"/>
    <xf numFmtId="0" fontId="36" fillId="0" borderId="3" xfId="0" applyFont="1" applyFill="1" applyBorder="1"/>
    <xf numFmtId="0" fontId="36" fillId="18" borderId="0" xfId="0" applyFont="1" applyFill="1" applyProtection="1"/>
    <xf numFmtId="0" fontId="36" fillId="18" borderId="3" xfId="0" applyFont="1" applyFill="1" applyBorder="1" applyProtection="1"/>
    <xf numFmtId="0" fontId="36" fillId="0" borderId="3" xfId="0" applyFont="1" applyBorder="1" applyProtection="1"/>
    <xf numFmtId="0" fontId="39" fillId="0" borderId="6" xfId="23" applyFont="1" applyFill="1" applyBorder="1" applyAlignment="1">
      <alignment vertical="center"/>
    </xf>
    <xf numFmtId="0" fontId="36" fillId="9" borderId="3" xfId="0" applyFont="1" applyFill="1" applyBorder="1" applyAlignment="1">
      <alignment horizontal="left" vertical="top"/>
    </xf>
    <xf numFmtId="0" fontId="36" fillId="17" borderId="3" xfId="0" applyFont="1" applyFill="1" applyBorder="1" applyAlignment="1" applyProtection="1">
      <alignment horizontal="left" vertical="top"/>
      <protection locked="0"/>
    </xf>
    <xf numFmtId="0" fontId="31" fillId="9" borderId="3" xfId="0" applyFont="1" applyFill="1" applyBorder="1" applyAlignment="1">
      <alignment vertical="center"/>
    </xf>
    <xf numFmtId="0" fontId="31" fillId="9" borderId="3" xfId="0" applyFont="1" applyFill="1" applyBorder="1"/>
    <xf numFmtId="0" fontId="31" fillId="9" borderId="7" xfId="0" applyFont="1" applyFill="1" applyBorder="1" applyAlignment="1">
      <alignment horizontal="center"/>
    </xf>
    <xf numFmtId="0" fontId="31" fillId="9" borderId="3" xfId="0" applyFont="1" applyFill="1" applyBorder="1" applyAlignment="1">
      <alignment horizontal="center" vertical="center"/>
    </xf>
    <xf numFmtId="0" fontId="31" fillId="9" borderId="11" xfId="0" applyFont="1" applyFill="1" applyBorder="1" applyAlignment="1">
      <alignment vertical="center"/>
    </xf>
    <xf numFmtId="0" fontId="31" fillId="9" borderId="5" xfId="0" applyFont="1" applyFill="1" applyBorder="1" applyAlignment="1">
      <alignment horizontal="left" vertical="center"/>
    </xf>
    <xf numFmtId="0" fontId="31" fillId="0" borderId="15" xfId="0" applyFont="1" applyFill="1" applyBorder="1" applyAlignment="1">
      <alignment horizontal="left" vertical="center"/>
    </xf>
    <xf numFmtId="0" fontId="31" fillId="9" borderId="4" xfId="0" applyFont="1" applyFill="1" applyBorder="1" applyAlignment="1">
      <alignment vertical="center"/>
    </xf>
    <xf numFmtId="4" fontId="36" fillId="0" borderId="0" xfId="0" quotePrefix="1" applyNumberFormat="1" applyFont="1"/>
    <xf numFmtId="0" fontId="31" fillId="11" borderId="4" xfId="0" applyFont="1" applyFill="1" applyBorder="1" applyAlignment="1">
      <alignment horizontal="center" vertical="center" wrapText="1"/>
    </xf>
    <xf numFmtId="0" fontId="31" fillId="11" borderId="4" xfId="0" applyFont="1" applyFill="1" applyBorder="1" applyAlignment="1">
      <alignment horizontal="center" vertical="center"/>
    </xf>
    <xf numFmtId="0" fontId="31" fillId="18" borderId="3" xfId="0" applyFont="1" applyFill="1" applyBorder="1" applyAlignment="1" applyProtection="1">
      <alignment horizontal="center" vertical="center"/>
    </xf>
    <xf numFmtId="0" fontId="36" fillId="9" borderId="3" xfId="0" applyFont="1" applyFill="1" applyBorder="1" applyAlignment="1" applyProtection="1">
      <alignment horizontal="center"/>
    </xf>
    <xf numFmtId="0" fontId="36" fillId="9" borderId="3" xfId="0" applyFont="1" applyFill="1" applyBorder="1" applyAlignment="1" applyProtection="1">
      <alignment horizontal="right"/>
    </xf>
    <xf numFmtId="0" fontId="36" fillId="9" borderId="7" xfId="0" applyFont="1" applyFill="1" applyBorder="1" applyAlignment="1" applyProtection="1">
      <alignment horizontal="center"/>
    </xf>
    <xf numFmtId="0" fontId="36" fillId="0" borderId="3" xfId="0" applyFont="1" applyBorder="1" applyAlignment="1">
      <alignment horizontal="left"/>
    </xf>
    <xf numFmtId="0" fontId="36" fillId="9" borderId="3" xfId="0" applyFont="1" applyFill="1" applyBorder="1" applyAlignment="1">
      <alignment horizontal="left"/>
    </xf>
    <xf numFmtId="0" fontId="36" fillId="17" borderId="3" xfId="0" quotePrefix="1" applyFont="1" applyFill="1" applyBorder="1" applyAlignment="1" applyProtection="1">
      <alignment horizontal="left" vertical="top" wrapText="1"/>
      <protection locked="0"/>
    </xf>
    <xf numFmtId="0" fontId="36" fillId="17" borderId="3" xfId="0" applyFont="1" applyFill="1" applyBorder="1" applyProtection="1">
      <protection locked="0"/>
    </xf>
    <xf numFmtId="0" fontId="36" fillId="17" borderId="3" xfId="0" applyFont="1" applyFill="1" applyBorder="1" applyAlignment="1" applyProtection="1">
      <alignment horizontal="center" vertical="top"/>
      <protection locked="0"/>
    </xf>
    <xf numFmtId="0" fontId="36" fillId="9" borderId="3" xfId="0" applyFont="1" applyFill="1" applyBorder="1" applyAlignment="1">
      <alignment horizontal="left" vertical="top" wrapText="1"/>
    </xf>
    <xf numFmtId="0" fontId="36" fillId="8" borderId="3" xfId="0" applyFont="1" applyFill="1" applyBorder="1"/>
    <xf numFmtId="0" fontId="36" fillId="9" borderId="3" xfId="0" applyFont="1" applyFill="1" applyBorder="1"/>
    <xf numFmtId="0" fontId="36" fillId="0" borderId="13" xfId="0" applyFont="1" applyFill="1" applyBorder="1"/>
    <xf numFmtId="0" fontId="36" fillId="10" borderId="7" xfId="0" applyFont="1" applyFill="1" applyBorder="1" applyAlignment="1">
      <alignment horizontal="left" vertical="top"/>
    </xf>
    <xf numFmtId="0" fontId="36" fillId="4" borderId="3" xfId="1" applyFont="1" applyFill="1" applyBorder="1" applyAlignment="1">
      <alignment horizontal="left" vertical="top"/>
    </xf>
    <xf numFmtId="0" fontId="31" fillId="10" borderId="3" xfId="1" applyFont="1" applyFill="1" applyBorder="1" applyAlignment="1">
      <alignment horizontal="left" vertical="top"/>
    </xf>
    <xf numFmtId="0" fontId="36" fillId="10" borderId="3" xfId="1" applyFont="1" applyFill="1" applyBorder="1" applyAlignment="1">
      <alignment horizontal="left" vertical="top"/>
    </xf>
    <xf numFmtId="0" fontId="36" fillId="10" borderId="7" xfId="1" applyFont="1" applyFill="1" applyBorder="1" applyAlignment="1">
      <alignment horizontal="center" vertical="center"/>
    </xf>
    <xf numFmtId="0" fontId="36" fillId="0" borderId="11" xfId="1" applyFont="1" applyFill="1" applyBorder="1" applyAlignment="1">
      <alignment horizontal="center" vertical="center"/>
    </xf>
    <xf numFmtId="0" fontId="36" fillId="9" borderId="6" xfId="0" applyFont="1" applyFill="1" applyBorder="1" applyAlignment="1">
      <alignment horizontal="left" vertical="top"/>
    </xf>
    <xf numFmtId="3" fontId="36" fillId="9" borderId="3" xfId="0" applyNumberFormat="1" applyFont="1" applyFill="1" applyBorder="1" applyAlignment="1">
      <alignment horizontal="right" vertical="top"/>
    </xf>
    <xf numFmtId="0" fontId="36" fillId="0" borderId="6" xfId="0" applyFont="1" applyFill="1" applyBorder="1" applyAlignment="1">
      <alignment vertical="center"/>
    </xf>
    <xf numFmtId="0" fontId="36" fillId="0" borderId="3" xfId="1" applyFont="1" applyFill="1" applyBorder="1" applyAlignment="1">
      <alignment horizontal="left" vertical="top"/>
    </xf>
    <xf numFmtId="0" fontId="36" fillId="5" borderId="6" xfId="0" applyFont="1" applyFill="1" applyBorder="1" applyAlignment="1">
      <alignment horizontal="left" vertical="top" wrapText="1"/>
    </xf>
    <xf numFmtId="0" fontId="31" fillId="24" borderId="3" xfId="0" applyFont="1" applyFill="1" applyBorder="1" applyAlignment="1" applyProtection="1">
      <alignment horizontal="center" vertical="center" wrapText="1"/>
    </xf>
    <xf numFmtId="0" fontId="40" fillId="26" borderId="3" xfId="0" applyFont="1" applyFill="1" applyBorder="1" applyAlignment="1" applyProtection="1">
      <alignment horizontal="center" vertical="center" wrapText="1"/>
    </xf>
    <xf numFmtId="0" fontId="36" fillId="0" borderId="3" xfId="0" applyFont="1" applyFill="1" applyBorder="1" applyAlignment="1">
      <alignment horizontal="left"/>
    </xf>
    <xf numFmtId="0" fontId="31" fillId="9" borderId="3" xfId="1" applyFont="1" applyFill="1" applyBorder="1" applyAlignment="1">
      <alignment horizontal="left" vertical="top"/>
    </xf>
    <xf numFmtId="0" fontId="36" fillId="9" borderId="3" xfId="1" applyFont="1" applyFill="1" applyBorder="1" applyAlignment="1">
      <alignment horizontal="left" vertical="top"/>
    </xf>
    <xf numFmtId="0" fontId="36" fillId="9" borderId="7" xfId="1" applyFont="1" applyFill="1" applyBorder="1" applyAlignment="1">
      <alignment horizontal="center" vertical="center"/>
    </xf>
    <xf numFmtId="0" fontId="31" fillId="0" borderId="0" xfId="0" applyFont="1" applyFill="1" applyBorder="1" applyAlignment="1" applyProtection="1">
      <alignment horizontal="center" vertical="center" wrapText="1"/>
    </xf>
    <xf numFmtId="0" fontId="31" fillId="18" borderId="3" xfId="0" applyFont="1" applyFill="1" applyBorder="1" applyAlignment="1">
      <alignment horizontal="center"/>
    </xf>
    <xf numFmtId="0" fontId="36" fillId="18" borderId="3" xfId="0" applyFont="1" applyFill="1" applyBorder="1"/>
    <xf numFmtId="0" fontId="36" fillId="18" borderId="3" xfId="0" applyFont="1" applyFill="1" applyBorder="1" applyAlignment="1">
      <alignment horizontal="right"/>
    </xf>
    <xf numFmtId="0" fontId="36" fillId="0" borderId="0" xfId="0" applyFont="1" applyBorder="1"/>
    <xf numFmtId="0" fontId="36" fillId="0" borderId="0" xfId="0" applyFont="1" applyFill="1" applyBorder="1" applyAlignment="1" applyProtection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wrapText="1"/>
    </xf>
    <xf numFmtId="0" fontId="39" fillId="0" borderId="9" xfId="23" applyFont="1" applyFill="1" applyBorder="1" applyAlignment="1">
      <alignment vertical="center"/>
    </xf>
    <xf numFmtId="0" fontId="36" fillId="0" borderId="9" xfId="0" applyFont="1" applyBorder="1"/>
    <xf numFmtId="0" fontId="36" fillId="0" borderId="9" xfId="0" applyFont="1" applyFill="1" applyBorder="1" applyAlignment="1">
      <alignment horizontal="left"/>
    </xf>
    <xf numFmtId="0" fontId="36" fillId="0" borderId="0" xfId="0" applyFont="1" applyFill="1" applyBorder="1" applyAlignment="1" applyProtection="1">
      <alignment horizontal="center"/>
    </xf>
    <xf numFmtId="0" fontId="36" fillId="0" borderId="0" xfId="0" applyFont="1" applyFill="1" applyBorder="1"/>
    <xf numFmtId="0" fontId="36" fillId="9" borderId="8" xfId="0" applyFont="1" applyFill="1" applyBorder="1" applyAlignment="1">
      <alignment vertical="center"/>
    </xf>
    <xf numFmtId="0" fontId="36" fillId="9" borderId="6" xfId="0" applyFont="1" applyFill="1" applyBorder="1"/>
    <xf numFmtId="0" fontId="36" fillId="5" borderId="6" xfId="0" applyFont="1" applyFill="1" applyBorder="1" applyAlignment="1">
      <alignment horizontal="left" vertical="top"/>
    </xf>
    <xf numFmtId="0" fontId="36" fillId="16" borderId="3" xfId="0" applyFont="1" applyFill="1" applyBorder="1" applyProtection="1"/>
    <xf numFmtId="0" fontId="36" fillId="21" borderId="3" xfId="0" applyFont="1" applyFill="1" applyBorder="1" applyProtection="1"/>
    <xf numFmtId="0" fontId="36" fillId="19" borderId="3" xfId="0" applyFont="1" applyFill="1" applyBorder="1" applyProtection="1"/>
    <xf numFmtId="0" fontId="36" fillId="20" borderId="3" xfId="0" applyFont="1" applyFill="1" applyBorder="1" applyProtection="1"/>
    <xf numFmtId="0" fontId="36" fillId="0" borderId="0" xfId="0" applyFont="1" applyFill="1" applyBorder="1" applyAlignment="1" applyProtection="1">
      <alignment horizontal="center" vertical="center"/>
    </xf>
    <xf numFmtId="0" fontId="36" fillId="0" borderId="4" xfId="0" applyFont="1" applyBorder="1" applyAlignment="1">
      <alignment horizontal="left"/>
    </xf>
    <xf numFmtId="0" fontId="36" fillId="0" borderId="5" xfId="0" applyFont="1" applyBorder="1" applyAlignment="1">
      <alignment horizontal="left"/>
    </xf>
    <xf numFmtId="0" fontId="41" fillId="0" borderId="0" xfId="0" applyFont="1"/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top" wrapText="1"/>
    </xf>
    <xf numFmtId="0" fontId="36" fillId="7" borderId="0" xfId="0" applyFont="1" applyFill="1"/>
    <xf numFmtId="0" fontId="36" fillId="0" borderId="0" xfId="0" applyFont="1" applyFill="1" applyBorder="1" applyAlignment="1">
      <alignment vertical="top" wrapText="1"/>
    </xf>
    <xf numFmtId="4" fontId="36" fillId="9" borderId="3" xfId="0" applyNumberFormat="1" applyFont="1" applyFill="1" applyBorder="1" applyAlignment="1">
      <alignment horizontal="right" vertical="top"/>
    </xf>
    <xf numFmtId="0" fontId="36" fillId="14" borderId="3" xfId="0" applyFont="1" applyFill="1" applyBorder="1" applyAlignment="1">
      <alignment horizontal="left" vertical="top"/>
    </xf>
    <xf numFmtId="0" fontId="31" fillId="10" borderId="3" xfId="1" applyFont="1" applyFill="1" applyBorder="1" applyAlignment="1">
      <alignment horizontal="left" vertical="top" wrapText="1"/>
    </xf>
    <xf numFmtId="0" fontId="36" fillId="10" borderId="3" xfId="1" applyFont="1" applyFill="1" applyBorder="1" applyAlignment="1">
      <alignment horizontal="left" vertical="top" wrapText="1"/>
    </xf>
    <xf numFmtId="0" fontId="36" fillId="9" borderId="3" xfId="1" applyFont="1" applyFill="1" applyBorder="1" applyAlignment="1">
      <alignment horizontal="left" vertical="top" wrapText="1"/>
    </xf>
    <xf numFmtId="0" fontId="31" fillId="9" borderId="3" xfId="1" applyFont="1" applyFill="1" applyBorder="1" applyAlignment="1">
      <alignment horizontal="left" vertical="top" wrapText="1"/>
    </xf>
    <xf numFmtId="0" fontId="31" fillId="9" borderId="6" xfId="0" applyFont="1" applyFill="1" applyBorder="1" applyAlignment="1">
      <alignment vertical="center"/>
    </xf>
    <xf numFmtId="0" fontId="31" fillId="18" borderId="7" xfId="0" applyFont="1" applyFill="1" applyBorder="1" applyAlignment="1" applyProtection="1">
      <alignment horizontal="center" vertical="center"/>
    </xf>
    <xf numFmtId="0" fontId="31" fillId="17" borderId="3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left" vertical="center"/>
    </xf>
    <xf numFmtId="0" fontId="31" fillId="11" borderId="3" xfId="0" applyFont="1" applyFill="1" applyBorder="1" applyAlignment="1">
      <alignment horizontal="center" vertical="center"/>
    </xf>
    <xf numFmtId="0" fontId="31" fillId="11" borderId="3" xfId="0" applyFont="1" applyFill="1" applyBorder="1" applyAlignment="1">
      <alignment horizontal="left" vertical="center"/>
    </xf>
    <xf numFmtId="0" fontId="31" fillId="18" borderId="3" xfId="0" applyFont="1" applyFill="1" applyBorder="1" applyAlignment="1">
      <alignment horizontal="center" vertical="center" wrapText="1"/>
    </xf>
    <xf numFmtId="0" fontId="42" fillId="17" borderId="3" xfId="0" quotePrefix="1" applyFont="1" applyFill="1" applyBorder="1" applyProtection="1">
      <protection locked="0"/>
    </xf>
    <xf numFmtId="0" fontId="31" fillId="9" borderId="3" xfId="0" applyFont="1" applyFill="1" applyBorder="1" applyAlignment="1" applyProtection="1">
      <alignment horizontal="center" vertical="center" wrapText="1"/>
    </xf>
    <xf numFmtId="0" fontId="36" fillId="0" borderId="9" xfId="0" applyFont="1" applyBorder="1" applyAlignment="1">
      <alignment horizontal="left" vertical="center"/>
    </xf>
    <xf numFmtId="0" fontId="31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 applyProtection="1">
      <alignment horizontal="center"/>
      <protection locked="0"/>
    </xf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22" borderId="3" xfId="0" applyFont="1" applyFill="1" applyBorder="1"/>
    <xf numFmtId="0" fontId="33" fillId="22" borderId="3" xfId="0" applyFont="1" applyFill="1" applyBorder="1" applyAlignment="1">
      <alignment horizontal="left"/>
    </xf>
    <xf numFmtId="0" fontId="44" fillId="0" borderId="10" xfId="0" applyFont="1" applyFill="1" applyBorder="1"/>
    <xf numFmtId="0" fontId="33" fillId="0" borderId="10" xfId="0" applyFont="1" applyFill="1" applyBorder="1" applyAlignment="1">
      <alignment horizontal="left"/>
    </xf>
    <xf numFmtId="0" fontId="47" fillId="9" borderId="3" xfId="0" applyFont="1" applyFill="1" applyBorder="1" applyAlignment="1">
      <alignment horizontal="center" vertical="center"/>
    </xf>
    <xf numFmtId="0" fontId="44" fillId="7" borderId="9" xfId="0" applyFont="1" applyFill="1" applyBorder="1" applyAlignment="1">
      <alignment horizontal="left" vertical="center"/>
    </xf>
    <xf numFmtId="0" fontId="44" fillId="7" borderId="9" xfId="0" applyFont="1" applyFill="1" applyBorder="1" applyAlignment="1">
      <alignment horizontal="center" vertical="center" wrapText="1"/>
    </xf>
    <xf numFmtId="0" fontId="44" fillId="7" borderId="0" xfId="0" applyFont="1" applyFill="1" applyBorder="1" applyAlignment="1">
      <alignment horizontal="left" vertical="center"/>
    </xf>
    <xf numFmtId="0" fontId="44" fillId="7" borderId="9" xfId="0" applyFont="1" applyFill="1" applyBorder="1" applyAlignment="1">
      <alignment horizontal="center"/>
    </xf>
    <xf numFmtId="0" fontId="47" fillId="9" borderId="7" xfId="0" applyFont="1" applyFill="1" applyBorder="1" applyAlignment="1">
      <alignment vertical="center"/>
    </xf>
    <xf numFmtId="0" fontId="47" fillId="9" borderId="8" xfId="0" applyFont="1" applyFill="1" applyBorder="1" applyAlignment="1">
      <alignment vertical="center"/>
    </xf>
    <xf numFmtId="3" fontId="47" fillId="9" borderId="6" xfId="0" applyNumberFormat="1" applyFont="1" applyFill="1" applyBorder="1" applyAlignment="1">
      <alignment horizontal="right"/>
    </xf>
    <xf numFmtId="4" fontId="47" fillId="9" borderId="3" xfId="0" applyNumberFormat="1" applyFont="1" applyFill="1" applyBorder="1" applyAlignment="1">
      <alignment horizontal="right"/>
    </xf>
    <xf numFmtId="3" fontId="47" fillId="9" borderId="3" xfId="0" applyNumberFormat="1" applyFont="1" applyFill="1" applyBorder="1" applyAlignment="1">
      <alignment horizontal="right"/>
    </xf>
    <xf numFmtId="0" fontId="44" fillId="9" borderId="3" xfId="0" applyFont="1" applyFill="1" applyBorder="1" applyAlignment="1">
      <alignment horizontal="left" vertical="top"/>
    </xf>
    <xf numFmtId="0" fontId="44" fillId="0" borderId="0" xfId="0" applyFont="1" applyFill="1" applyProtection="1"/>
    <xf numFmtId="0" fontId="44" fillId="9" borderId="3" xfId="0" applyFont="1" applyFill="1" applyBorder="1"/>
    <xf numFmtId="4" fontId="44" fillId="0" borderId="11" xfId="0" applyNumberFormat="1" applyFont="1" applyFill="1" applyBorder="1" applyAlignment="1" applyProtection="1">
      <alignment horizontal="left" vertical="top" wrapText="1"/>
      <protection locked="0"/>
    </xf>
    <xf numFmtId="4" fontId="44" fillId="0" borderId="0" xfId="0" applyNumberFormat="1" applyFont="1" applyFill="1" applyProtection="1">
      <protection locked="0"/>
    </xf>
    <xf numFmtId="4" fontId="44" fillId="0" borderId="0" xfId="0" applyNumberFormat="1" applyFont="1" applyFill="1" applyBorder="1" applyAlignment="1" applyProtection="1">
      <alignment horizontal="left" vertical="top" wrapText="1"/>
      <protection locked="0"/>
    </xf>
    <xf numFmtId="4" fontId="44" fillId="0" borderId="13" xfId="0" applyNumberFormat="1" applyFont="1" applyFill="1" applyBorder="1" applyAlignment="1" applyProtection="1">
      <alignment horizontal="left" vertical="top" wrapText="1"/>
      <protection locked="0"/>
    </xf>
    <xf numFmtId="3" fontId="44" fillId="0" borderId="0" xfId="0" applyNumberFormat="1" applyFont="1"/>
    <xf numFmtId="4" fontId="44" fillId="0" borderId="0" xfId="0" applyNumberFormat="1" applyFont="1"/>
    <xf numFmtId="0" fontId="46" fillId="0" borderId="0" xfId="0" applyFont="1" applyAlignment="1">
      <alignment horizontal="center" vertical="top"/>
    </xf>
    <xf numFmtId="0" fontId="44" fillId="0" borderId="0" xfId="0" applyFont="1" applyProtection="1"/>
    <xf numFmtId="0" fontId="31" fillId="25" borderId="3" xfId="0" applyFont="1" applyFill="1" applyBorder="1" applyAlignment="1" applyProtection="1">
      <alignment horizontal="center" vertical="center" wrapText="1"/>
    </xf>
    <xf numFmtId="0" fontId="44" fillId="25" borderId="3" xfId="0" applyFont="1" applyFill="1" applyBorder="1" applyAlignment="1" applyProtection="1">
      <alignment horizontal="left" vertical="top" wrapText="1"/>
      <protection locked="0"/>
    </xf>
    <xf numFmtId="0" fontId="44" fillId="25" borderId="3" xfId="0" applyFont="1" applyFill="1" applyBorder="1" applyAlignment="1" applyProtection="1">
      <alignment horizontal="left" vertical="top"/>
      <protection locked="0"/>
    </xf>
    <xf numFmtId="0" fontId="44" fillId="25" borderId="8" xfId="0" applyFont="1" applyFill="1" applyBorder="1" applyAlignment="1" applyProtection="1">
      <alignment horizontal="left" vertical="top" wrapText="1"/>
      <protection locked="0"/>
    </xf>
    <xf numFmtId="0" fontId="44" fillId="25" borderId="3" xfId="0" applyFont="1" applyFill="1" applyBorder="1" applyAlignment="1" applyProtection="1">
      <alignment horizontal="left" vertical="center" wrapText="1"/>
    </xf>
    <xf numFmtId="3" fontId="44" fillId="25" borderId="3" xfId="0" applyNumberFormat="1" applyFont="1" applyFill="1" applyBorder="1" applyProtection="1">
      <protection locked="0"/>
    </xf>
    <xf numFmtId="4" fontId="44" fillId="25" borderId="3" xfId="0" applyNumberFormat="1" applyFont="1" applyFill="1" applyBorder="1" applyProtection="1">
      <protection locked="0"/>
    </xf>
    <xf numFmtId="4" fontId="44" fillId="25" borderId="7" xfId="0" applyNumberFormat="1" applyFont="1" applyFill="1" applyBorder="1" applyProtection="1">
      <protection locked="0"/>
    </xf>
    <xf numFmtId="3" fontId="44" fillId="25" borderId="6" xfId="0" applyNumberFormat="1" applyFont="1" applyFill="1" applyBorder="1" applyProtection="1">
      <protection locked="0"/>
    </xf>
    <xf numFmtId="0" fontId="46" fillId="0" borderId="0" xfId="0" applyFont="1" applyFill="1" applyProtection="1"/>
    <xf numFmtId="0" fontId="47" fillId="0" borderId="0" xfId="0" applyFont="1" applyFill="1" applyBorder="1" applyAlignment="1" applyProtection="1">
      <alignment horizontal="center" vertical="center"/>
    </xf>
    <xf numFmtId="0" fontId="44" fillId="0" borderId="0" xfId="0" applyFont="1" applyFill="1" applyBorder="1" applyAlignment="1" applyProtection="1">
      <alignment horizontal="left" vertical="center"/>
    </xf>
    <xf numFmtId="0" fontId="47" fillId="0" borderId="0" xfId="0" applyFont="1" applyFill="1" applyBorder="1" applyAlignment="1" applyProtection="1">
      <alignment vertical="center"/>
    </xf>
    <xf numFmtId="0" fontId="47" fillId="0" borderId="11" xfId="0" applyFont="1" applyFill="1" applyBorder="1" applyAlignment="1" applyProtection="1">
      <alignment horizontal="center" vertical="center"/>
    </xf>
    <xf numFmtId="0" fontId="47" fillId="0" borderId="11" xfId="0" applyFont="1" applyFill="1" applyBorder="1" applyAlignment="1" applyProtection="1">
      <alignment vertical="center"/>
    </xf>
    <xf numFmtId="3" fontId="44" fillId="0" borderId="0" xfId="0" applyNumberFormat="1" applyFont="1" applyFill="1" applyProtection="1"/>
    <xf numFmtId="0" fontId="8" fillId="9" borderId="7" xfId="0" applyFont="1" applyFill="1" applyBorder="1" applyAlignment="1">
      <alignment vertical="center"/>
    </xf>
    <xf numFmtId="0" fontId="8" fillId="9" borderId="8" xfId="0" applyFont="1" applyFill="1" applyBorder="1" applyAlignment="1">
      <alignment vertical="center"/>
    </xf>
    <xf numFmtId="0" fontId="8" fillId="9" borderId="6" xfId="0" applyFont="1" applyFill="1" applyBorder="1" applyAlignment="1">
      <alignment vertical="center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7" fillId="0" borderId="0" xfId="0" applyFont="1" applyFill="1" applyBorder="1" applyAlignment="1">
      <alignment horizontal="left" vertical="top" wrapText="1"/>
    </xf>
    <xf numFmtId="0" fontId="15" fillId="0" borderId="0" xfId="0" applyFont="1" applyAlignment="1">
      <alignment horizontal="center" vertical="top"/>
    </xf>
    <xf numFmtId="0" fontId="8" fillId="9" borderId="3" xfId="0" applyFont="1" applyFill="1" applyBorder="1" applyAlignment="1">
      <alignment horizontal="center" vertical="center"/>
    </xf>
    <xf numFmtId="0" fontId="45" fillId="7" borderId="0" xfId="0" applyFont="1" applyFill="1"/>
    <xf numFmtId="0" fontId="45" fillId="7" borderId="0" xfId="0" applyFont="1" applyFill="1" applyProtection="1"/>
    <xf numFmtId="0" fontId="44" fillId="0" borderId="0" xfId="0" quotePrefix="1" applyFont="1"/>
    <xf numFmtId="4" fontId="47" fillId="9" borderId="6" xfId="0" applyNumberFormat="1" applyFont="1" applyFill="1" applyBorder="1"/>
    <xf numFmtId="0" fontId="49" fillId="9" borderId="8" xfId="0" applyFont="1" applyFill="1" applyBorder="1" applyAlignment="1"/>
    <xf numFmtId="0" fontId="19" fillId="7" borderId="11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7" fillId="7" borderId="9" xfId="1" applyFont="1" applyFill="1" applyBorder="1" applyAlignment="1">
      <alignment horizontal="left" vertical="top"/>
    </xf>
    <xf numFmtId="0" fontId="17" fillId="7" borderId="10" xfId="1" applyFont="1" applyFill="1" applyBorder="1" applyAlignment="1">
      <alignment horizontal="left" vertical="top"/>
    </xf>
    <xf numFmtId="0" fontId="17" fillId="0" borderId="9" xfId="0" applyFont="1" applyBorder="1"/>
    <xf numFmtId="0" fontId="17" fillId="0" borderId="0" xfId="0" applyFont="1" applyBorder="1"/>
    <xf numFmtId="0" fontId="19" fillId="9" borderId="8" xfId="0" applyFont="1" applyFill="1" applyBorder="1" applyAlignment="1">
      <alignment horizontal="center" vertical="center"/>
    </xf>
    <xf numFmtId="0" fontId="17" fillId="0" borderId="10" xfId="0" applyFont="1" applyBorder="1"/>
    <xf numFmtId="4" fontId="8" fillId="9" borderId="3" xfId="0" applyNumberFormat="1" applyFont="1" applyFill="1" applyBorder="1" applyAlignment="1">
      <alignment horizontal="right" vertical="center"/>
    </xf>
    <xf numFmtId="0" fontId="19" fillId="0" borderId="13" xfId="0" applyFont="1" applyBorder="1"/>
    <xf numFmtId="0" fontId="8" fillId="9" borderId="3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left" vertical="center" wrapText="1"/>
    </xf>
    <xf numFmtId="0" fontId="8" fillId="9" borderId="7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4" fontId="16" fillId="0" borderId="0" xfId="0" applyNumberFormat="1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/>
    </xf>
    <xf numFmtId="10" fontId="7" fillId="0" borderId="3" xfId="0" applyNumberFormat="1" applyFont="1" applyBorder="1" applyAlignment="1">
      <alignment vertical="center"/>
    </xf>
    <xf numFmtId="0" fontId="8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3" xfId="0" quotePrefix="1" applyBorder="1"/>
    <xf numFmtId="3" fontId="0" fillId="0" borderId="3" xfId="0" applyNumberFormat="1" applyBorder="1"/>
    <xf numFmtId="10" fontId="0" fillId="0" borderId="3" xfId="0" applyNumberFormat="1" applyBorder="1"/>
    <xf numFmtId="10" fontId="7" fillId="0" borderId="7" xfId="0" applyNumberFormat="1" applyFont="1" applyBorder="1" applyAlignment="1">
      <alignment vertical="center"/>
    </xf>
    <xf numFmtId="10" fontId="7" fillId="0" borderId="6" xfId="0" applyNumberFormat="1" applyFont="1" applyBorder="1" applyAlignment="1">
      <alignment vertical="center"/>
    </xf>
    <xf numFmtId="0" fontId="19" fillId="9" borderId="0" xfId="0" applyFont="1" applyFill="1" applyAlignment="1">
      <alignment vertical="center"/>
    </xf>
    <xf numFmtId="0" fontId="17" fillId="0" borderId="0" xfId="0" applyFont="1" applyFill="1"/>
    <xf numFmtId="0" fontId="17" fillId="0" borderId="11" xfId="0" applyFont="1" applyFill="1" applyBorder="1" applyAlignment="1">
      <alignment horizontal="right" vertical="center"/>
    </xf>
    <xf numFmtId="0" fontId="19" fillId="7" borderId="13" xfId="0" applyFont="1" applyFill="1" applyBorder="1" applyAlignment="1">
      <alignment horizontal="center" vertical="center"/>
    </xf>
    <xf numFmtId="0" fontId="51" fillId="0" borderId="13" xfId="0" applyFont="1" applyBorder="1" applyAlignment="1">
      <alignment horizontal="left" vertical="top"/>
    </xf>
    <xf numFmtId="0" fontId="17" fillId="0" borderId="13" xfId="0" applyFont="1" applyBorder="1" applyAlignment="1">
      <alignment horizontal="left" vertical="top" wrapText="1"/>
    </xf>
    <xf numFmtId="0" fontId="19" fillId="7" borderId="0" xfId="0" applyFont="1" applyFill="1" applyBorder="1" applyAlignment="1">
      <alignment horizontal="center" vertical="center"/>
    </xf>
    <xf numFmtId="0" fontId="31" fillId="9" borderId="6" xfId="0" applyFont="1" applyFill="1" applyBorder="1" applyAlignment="1">
      <alignment horizontal="center" vertical="center"/>
    </xf>
    <xf numFmtId="0" fontId="36" fillId="9" borderId="3" xfId="0" applyFont="1" applyFill="1" applyBorder="1" applyAlignment="1">
      <alignment horizontal="left" vertical="top" wrapText="1"/>
    </xf>
    <xf numFmtId="0" fontId="36" fillId="9" borderId="6" xfId="0" applyFont="1" applyFill="1" applyBorder="1" applyAlignment="1">
      <alignment vertical="center"/>
    </xf>
    <xf numFmtId="0" fontId="36" fillId="17" borderId="18" xfId="0" applyFont="1" applyFill="1" applyBorder="1" applyAlignment="1" applyProtection="1">
      <alignment horizontal="left" vertical="top"/>
      <protection locked="0"/>
    </xf>
    <xf numFmtId="0" fontId="8" fillId="9" borderId="3" xfId="0" applyFont="1" applyFill="1" applyBorder="1" applyAlignment="1">
      <alignment horizontal="center" vertical="center"/>
    </xf>
    <xf numFmtId="0" fontId="0" fillId="9" borderId="6" xfId="0" applyFont="1" applyFill="1" applyBorder="1" applyAlignment="1">
      <alignment wrapText="1"/>
    </xf>
    <xf numFmtId="0" fontId="2" fillId="10" borderId="18" xfId="0" applyFont="1" applyFill="1" applyBorder="1"/>
    <xf numFmtId="0" fontId="0" fillId="9" borderId="18" xfId="0" applyFill="1" applyBorder="1" applyAlignment="1">
      <alignment wrapText="1"/>
    </xf>
    <xf numFmtId="0" fontId="7" fillId="0" borderId="0" xfId="0" applyFont="1" applyFill="1" applyBorder="1" applyAlignment="1">
      <alignment vertical="top" wrapText="1"/>
    </xf>
    <xf numFmtId="0" fontId="8" fillId="9" borderId="3" xfId="0" applyFont="1" applyFill="1" applyBorder="1" applyAlignment="1">
      <alignment horizontal="center" vertical="center"/>
    </xf>
    <xf numFmtId="0" fontId="42" fillId="0" borderId="0" xfId="0" applyFont="1"/>
    <xf numFmtId="0" fontId="36" fillId="0" borderId="10" xfId="0" applyFont="1" applyBorder="1"/>
    <xf numFmtId="0" fontId="36" fillId="0" borderId="10" xfId="0" applyFont="1" applyBorder="1" applyAlignment="1">
      <alignment horizontal="center" vertical="center"/>
    </xf>
    <xf numFmtId="0" fontId="36" fillId="0" borderId="0" xfId="0" applyFont="1" applyAlignment="1"/>
    <xf numFmtId="0" fontId="36" fillId="17" borderId="3" xfId="0" applyFont="1" applyFill="1" applyBorder="1" applyAlignment="1" applyProtection="1">
      <alignment vertical="top" wrapText="1"/>
      <protection locked="0"/>
    </xf>
    <xf numFmtId="4" fontId="7" fillId="0" borderId="7" xfId="0" applyNumberFormat="1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4" fontId="7" fillId="0" borderId="7" xfId="0" applyNumberFormat="1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4" fontId="7" fillId="0" borderId="0" xfId="0" applyNumberFormat="1" applyFont="1"/>
    <xf numFmtId="4" fontId="13" fillId="0" borderId="0" xfId="0" applyNumberFormat="1" applyFont="1"/>
    <xf numFmtId="4" fontId="8" fillId="0" borderId="0" xfId="0" applyNumberFormat="1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/>
    </xf>
    <xf numFmtId="0" fontId="30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right" vertical="center"/>
    </xf>
    <xf numFmtId="4" fontId="7" fillId="24" borderId="3" xfId="0" applyNumberFormat="1" applyFont="1" applyFill="1" applyBorder="1" applyProtection="1"/>
    <xf numFmtId="3" fontId="7" fillId="25" borderId="3" xfId="0" applyNumberFormat="1" applyFont="1" applyFill="1" applyBorder="1" applyProtection="1"/>
    <xf numFmtId="0" fontId="41" fillId="0" borderId="23" xfId="0" applyFont="1" applyFill="1" applyBorder="1" applyProtection="1"/>
    <xf numFmtId="0" fontId="31" fillId="0" borderId="7" xfId="0" applyFont="1" applyBorder="1" applyAlignment="1">
      <alignment horizontal="left" vertical="center" wrapText="1"/>
    </xf>
    <xf numFmtId="0" fontId="47" fillId="9" borderId="3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left" vertical="center"/>
    </xf>
    <xf numFmtId="0" fontId="5" fillId="7" borderId="10" xfId="0" applyFont="1" applyFill="1" applyBorder="1" applyAlignment="1">
      <alignment horizontal="center"/>
    </xf>
    <xf numFmtId="4" fontId="5" fillId="7" borderId="10" xfId="0" applyNumberFormat="1" applyFont="1" applyFill="1" applyBorder="1" applyAlignment="1">
      <alignment horizontal="center"/>
    </xf>
    <xf numFmtId="0" fontId="5" fillId="0" borderId="0" xfId="0" applyFont="1" applyFill="1" applyBorder="1" applyAlignment="1" applyProtection="1">
      <alignment horizontal="left" vertical="center"/>
    </xf>
    <xf numFmtId="0" fontId="5" fillId="0" borderId="0" xfId="0" applyFont="1" applyFill="1" applyProtection="1"/>
    <xf numFmtId="0" fontId="5" fillId="0" borderId="0" xfId="0" applyFont="1"/>
    <xf numFmtId="0" fontId="5" fillId="25" borderId="10" xfId="0" applyFont="1" applyFill="1" applyBorder="1" applyAlignment="1">
      <alignment horizontal="center" vertical="center" wrapText="1"/>
    </xf>
    <xf numFmtId="0" fontId="5" fillId="25" borderId="10" xfId="0" applyFont="1" applyFill="1" applyBorder="1" applyAlignment="1">
      <alignment horizontal="left" vertical="center"/>
    </xf>
    <xf numFmtId="0" fontId="5" fillId="25" borderId="10" xfId="0" applyFont="1" applyFill="1" applyBorder="1" applyAlignment="1" applyProtection="1">
      <alignment horizontal="left" vertical="center"/>
      <protection locked="0"/>
    </xf>
    <xf numFmtId="0" fontId="5" fillId="25" borderId="0" xfId="0" applyFont="1" applyFill="1" applyBorder="1" applyAlignment="1">
      <alignment horizontal="left" vertical="center"/>
    </xf>
    <xf numFmtId="7" fontId="5" fillId="25" borderId="10" xfId="0" applyNumberFormat="1" applyFont="1" applyFill="1" applyBorder="1" applyAlignment="1" applyProtection="1">
      <alignment horizontal="center"/>
      <protection locked="0"/>
    </xf>
    <xf numFmtId="4" fontId="5" fillId="25" borderId="10" xfId="0" applyNumberFormat="1" applyFont="1" applyFill="1" applyBorder="1" applyAlignment="1" applyProtection="1">
      <alignment horizontal="center"/>
      <protection locked="0"/>
    </xf>
    <xf numFmtId="0" fontId="47" fillId="9" borderId="3" xfId="0" applyFont="1" applyFill="1" applyBorder="1" applyAlignment="1">
      <alignment horizontal="center" vertical="center" wrapText="1"/>
    </xf>
    <xf numFmtId="0" fontId="44" fillId="25" borderId="3" xfId="0" quotePrefix="1" applyFont="1" applyFill="1" applyBorder="1" applyAlignment="1" applyProtection="1">
      <alignment horizontal="left" vertical="top" wrapText="1"/>
      <protection locked="0"/>
    </xf>
    <xf numFmtId="0" fontId="8" fillId="9" borderId="5" xfId="0" applyFont="1" applyFill="1" applyBorder="1" applyAlignment="1">
      <alignment horizontal="center" vertical="center" wrapText="1"/>
    </xf>
    <xf numFmtId="0" fontId="7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2" fillId="0" borderId="0" xfId="12" applyFont="1" applyFill="1" applyBorder="1" applyAlignment="1">
      <alignment wrapText="1"/>
    </xf>
    <xf numFmtId="0" fontId="2" fillId="0" borderId="0" xfId="12" applyFont="1" applyFill="1" applyBorder="1" applyAlignment="1">
      <alignment horizontal="center" wrapText="1"/>
    </xf>
    <xf numFmtId="0" fontId="1" fillId="0" borderId="0" xfId="12" applyFill="1" applyBorder="1" applyAlignment="1">
      <alignment horizontal="center" wrapText="1"/>
    </xf>
    <xf numFmtId="0" fontId="2" fillId="0" borderId="4" xfId="0" applyFont="1" applyFill="1" applyBorder="1" applyAlignment="1">
      <alignment horizontal="left" wrapText="1"/>
    </xf>
    <xf numFmtId="0" fontId="2" fillId="0" borderId="4" xfId="12" applyFont="1" applyFill="1" applyBorder="1" applyAlignment="1">
      <alignment horizontal="center" wrapText="1"/>
    </xf>
    <xf numFmtId="168" fontId="2" fillId="0" borderId="3" xfId="0" applyNumberFormat="1" applyFont="1" applyFill="1" applyBorder="1" applyAlignment="1">
      <alignment horizontal="center" wrapText="1"/>
    </xf>
    <xf numFmtId="0" fontId="1" fillId="0" borderId="0" xfId="12" applyFill="1" applyBorder="1" applyAlignment="1">
      <alignment wrapText="1"/>
    </xf>
    <xf numFmtId="0" fontId="54" fillId="0" borderId="0" xfId="0" applyFont="1"/>
    <xf numFmtId="0" fontId="2" fillId="4" borderId="3" xfId="0" applyFon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2" fillId="5" borderId="3" xfId="0" applyFont="1" applyFill="1" applyBorder="1" applyAlignment="1">
      <alignment horizontal="left"/>
    </xf>
    <xf numFmtId="0" fontId="55" fillId="3" borderId="2" xfId="24" applyFont="1" applyAlignment="1">
      <alignment horizontal="left" wrapText="1"/>
    </xf>
    <xf numFmtId="168" fontId="56" fillId="2" borderId="1" xfId="8" applyNumberFormat="1" applyFont="1" applyFill="1" applyBorder="1"/>
    <xf numFmtId="0" fontId="2" fillId="0" borderId="0" xfId="12" applyFont="1" applyFill="1" applyBorder="1"/>
    <xf numFmtId="0" fontId="1" fillId="0" borderId="0" xfId="12" applyFill="1" applyBorder="1"/>
    <xf numFmtId="0" fontId="0" fillId="0" borderId="3" xfId="0" applyFill="1" applyBorder="1" applyAlignment="1">
      <alignment horizontal="center"/>
    </xf>
    <xf numFmtId="0" fontId="0" fillId="5" borderId="3" xfId="0" applyFill="1" applyBorder="1" applyAlignment="1">
      <alignment horizontal="left"/>
    </xf>
    <xf numFmtId="0" fontId="4" fillId="3" borderId="2" xfId="24" applyFont="1" applyAlignment="1">
      <alignment horizontal="left" wrapText="1"/>
    </xf>
    <xf numFmtId="168" fontId="4" fillId="2" borderId="1" xfId="8" applyNumberFormat="1" applyFont="1" applyFill="1" applyBorder="1"/>
    <xf numFmtId="0" fontId="0" fillId="5" borderId="3" xfId="0" applyFill="1" applyBorder="1"/>
    <xf numFmtId="168" fontId="4" fillId="2" borderId="1" xfId="4" applyNumberFormat="1"/>
    <xf numFmtId="0" fontId="1" fillId="0" borderId="0" xfId="12"/>
    <xf numFmtId="0" fontId="2" fillId="30" borderId="3" xfId="0" applyFont="1" applyFill="1" applyBorder="1"/>
    <xf numFmtId="0" fontId="56" fillId="3" borderId="2" xfId="24" applyFont="1" applyAlignment="1">
      <alignment horizontal="left" wrapText="1"/>
    </xf>
    <xf numFmtId="168" fontId="56" fillId="2" borderId="1" xfId="4" applyNumberFormat="1" applyFont="1"/>
    <xf numFmtId="0" fontId="2" fillId="0" borderId="0" xfId="12" applyFont="1"/>
    <xf numFmtId="0" fontId="0" fillId="30" borderId="3" xfId="0" applyFill="1" applyBorder="1"/>
    <xf numFmtId="0" fontId="2" fillId="31" borderId="3" xfId="0" applyFont="1" applyFill="1" applyBorder="1"/>
    <xf numFmtId="0" fontId="0" fillId="31" borderId="3" xfId="0" applyFill="1" applyBorder="1"/>
    <xf numFmtId="0" fontId="0" fillId="31" borderId="3" xfId="0" applyFill="1" applyBorder="1" applyAlignment="1">
      <alignment horizontal="left"/>
    </xf>
    <xf numFmtId="0" fontId="2" fillId="31" borderId="3" xfId="0" applyFont="1" applyFill="1" applyBorder="1" applyAlignment="1">
      <alignment horizontal="left"/>
    </xf>
    <xf numFmtId="0" fontId="50" fillId="32" borderId="3" xfId="0" applyFont="1" applyFill="1" applyBorder="1"/>
    <xf numFmtId="0" fontId="3" fillId="32" borderId="3" xfId="0" applyFont="1" applyFill="1" applyBorder="1"/>
    <xf numFmtId="0" fontId="2" fillId="33" borderId="3" xfId="0" applyFont="1" applyFill="1" applyBorder="1"/>
    <xf numFmtId="0" fontId="0" fillId="33" borderId="3" xfId="0" applyFill="1" applyBorder="1"/>
    <xf numFmtId="0" fontId="2" fillId="34" borderId="3" xfId="0" applyFont="1" applyFill="1" applyBorder="1"/>
    <xf numFmtId="0" fontId="0" fillId="34" borderId="3" xfId="0" applyFill="1" applyBorder="1"/>
    <xf numFmtId="0" fontId="57" fillId="35" borderId="3" xfId="0" applyFont="1" applyFill="1" applyBorder="1"/>
    <xf numFmtId="0" fontId="58" fillId="35" borderId="3" xfId="0" applyFont="1" applyFill="1" applyBorder="1"/>
    <xf numFmtId="0" fontId="2" fillId="36" borderId="3" xfId="0" applyFont="1" applyFill="1" applyBorder="1"/>
    <xf numFmtId="0" fontId="0" fillId="36" borderId="3" xfId="0" applyFill="1" applyBorder="1"/>
    <xf numFmtId="0" fontId="59" fillId="4" borderId="3" xfId="0" applyFont="1" applyFill="1" applyBorder="1" applyAlignment="1">
      <alignment horizontal="center"/>
    </xf>
    <xf numFmtId="0" fontId="1" fillId="0" borderId="0" xfId="12" applyFont="1"/>
    <xf numFmtId="0" fontId="1" fillId="0" borderId="0" xfId="12" applyAlignment="1">
      <alignment wrapText="1"/>
    </xf>
    <xf numFmtId="168" fontId="1" fillId="0" borderId="0" xfId="12" applyNumberFormat="1"/>
    <xf numFmtId="0" fontId="1" fillId="0" borderId="0" xfId="12" applyFont="1" applyAlignment="1">
      <alignment wrapText="1"/>
    </xf>
    <xf numFmtId="0" fontId="8" fillId="14" borderId="3" xfId="0" applyFont="1" applyFill="1" applyBorder="1" applyAlignment="1">
      <alignment horizontal="left" vertical="center" wrapText="1"/>
    </xf>
    <xf numFmtId="0" fontId="7" fillId="9" borderId="3" xfId="0" applyFont="1" applyFill="1" applyBorder="1" applyAlignment="1">
      <alignment horizontal="left" vertical="center" wrapText="1"/>
    </xf>
    <xf numFmtId="0" fontId="44" fillId="24" borderId="3" xfId="0" applyFont="1" applyFill="1" applyBorder="1" applyAlignment="1" applyProtection="1">
      <alignment horizontal="left" vertical="top" wrapText="1"/>
      <protection locked="0"/>
    </xf>
    <xf numFmtId="0" fontId="44" fillId="24" borderId="3" xfId="0" applyFont="1" applyFill="1" applyBorder="1" applyAlignment="1" applyProtection="1">
      <alignment horizontal="left" vertical="top"/>
      <protection locked="0"/>
    </xf>
    <xf numFmtId="0" fontId="44" fillId="24" borderId="8" xfId="0" applyFont="1" applyFill="1" applyBorder="1" applyAlignment="1" applyProtection="1">
      <alignment horizontal="left" vertical="top" wrapText="1"/>
    </xf>
    <xf numFmtId="0" fontId="44" fillId="24" borderId="3" xfId="0" applyFont="1" applyFill="1" applyBorder="1" applyAlignment="1" applyProtection="1">
      <alignment horizontal="left" vertical="center" wrapText="1"/>
    </xf>
    <xf numFmtId="3" fontId="44" fillId="24" borderId="3" xfId="0" applyNumberFormat="1" applyFont="1" applyFill="1" applyBorder="1" applyProtection="1"/>
    <xf numFmtId="4" fontId="44" fillId="24" borderId="3" xfId="0" applyNumberFormat="1" applyFont="1" applyFill="1" applyBorder="1" applyProtection="1"/>
    <xf numFmtId="4" fontId="44" fillId="24" borderId="7" xfId="0" applyNumberFormat="1" applyFont="1" applyFill="1" applyBorder="1" applyProtection="1"/>
    <xf numFmtId="3" fontId="44" fillId="24" borderId="6" xfId="0" applyNumberFormat="1" applyFont="1" applyFill="1" applyBorder="1" applyProtection="1"/>
    <xf numFmtId="0" fontId="44" fillId="26" borderId="3" xfId="0" applyFont="1" applyFill="1" applyBorder="1" applyAlignment="1" applyProtection="1">
      <alignment horizontal="left" vertical="top" wrapText="1"/>
      <protection locked="0"/>
    </xf>
    <xf numFmtId="0" fontId="44" fillId="26" borderId="3" xfId="0" applyFont="1" applyFill="1" applyBorder="1" applyAlignment="1" applyProtection="1">
      <alignment horizontal="left" vertical="top"/>
      <protection locked="0"/>
    </xf>
    <xf numFmtId="0" fontId="44" fillId="26" borderId="8" xfId="0" applyFont="1" applyFill="1" applyBorder="1" applyAlignment="1" applyProtection="1">
      <alignment horizontal="left" vertical="top" wrapText="1"/>
      <protection locked="0"/>
    </xf>
    <xf numFmtId="0" fontId="44" fillId="26" borderId="3" xfId="0" applyFont="1" applyFill="1" applyBorder="1" applyAlignment="1" applyProtection="1">
      <alignment horizontal="left" vertical="center" wrapText="1"/>
    </xf>
    <xf numFmtId="3" fontId="44" fillId="26" borderId="3" xfId="0" applyNumberFormat="1" applyFont="1" applyFill="1" applyBorder="1" applyProtection="1">
      <protection locked="0"/>
    </xf>
    <xf numFmtId="4" fontId="44" fillId="26" borderId="3" xfId="0" applyNumberFormat="1" applyFont="1" applyFill="1" applyBorder="1" applyProtection="1">
      <protection locked="0"/>
    </xf>
    <xf numFmtId="4" fontId="44" fillId="26" borderId="7" xfId="0" applyNumberFormat="1" applyFont="1" applyFill="1" applyBorder="1" applyProtection="1">
      <protection locked="0"/>
    </xf>
    <xf numFmtId="3" fontId="44" fillId="26" borderId="6" xfId="0" applyNumberFormat="1" applyFont="1" applyFill="1" applyBorder="1" applyProtection="1">
      <protection locked="0"/>
    </xf>
    <xf numFmtId="0" fontId="44" fillId="0" borderId="11" xfId="0" applyFont="1" applyFill="1" applyBorder="1" applyAlignment="1" applyProtection="1">
      <alignment horizontal="left" vertical="top" wrapText="1"/>
    </xf>
    <xf numFmtId="4" fontId="44" fillId="0" borderId="11" xfId="0" applyNumberFormat="1" applyFont="1" applyFill="1" applyBorder="1" applyAlignment="1" applyProtection="1">
      <alignment horizontal="left" vertical="top" wrapText="1"/>
    </xf>
    <xf numFmtId="4" fontId="44" fillId="0" borderId="0" xfId="0" applyNumberFormat="1" applyFont="1" applyFill="1" applyProtection="1"/>
    <xf numFmtId="4" fontId="44" fillId="0" borderId="0" xfId="0" applyNumberFormat="1" applyFont="1" applyFill="1" applyBorder="1" applyAlignment="1" applyProtection="1">
      <alignment horizontal="left" vertical="top" wrapText="1"/>
    </xf>
    <xf numFmtId="0" fontId="7" fillId="26" borderId="3" xfId="0" applyFont="1" applyFill="1" applyBorder="1"/>
    <xf numFmtId="3" fontId="7" fillId="26" borderId="3" xfId="0" applyNumberFormat="1" applyFont="1" applyFill="1" applyBorder="1" applyProtection="1"/>
    <xf numFmtId="0" fontId="41" fillId="29" borderId="24" xfId="0" applyFont="1" applyFill="1" applyBorder="1" applyAlignment="1">
      <alignment vertical="center" wrapText="1"/>
    </xf>
    <xf numFmtId="0" fontId="2" fillId="10" borderId="3" xfId="0" applyFont="1" applyFill="1" applyBorder="1" applyAlignment="1">
      <alignment horizontal="center"/>
    </xf>
    <xf numFmtId="0" fontId="44" fillId="0" borderId="6" xfId="0" applyFont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31" fillId="17" borderId="7" xfId="0" applyFont="1" applyFill="1" applyBorder="1" applyAlignment="1" applyProtection="1">
      <alignment horizontal="left" vertical="center"/>
      <protection locked="0"/>
    </xf>
    <xf numFmtId="3" fontId="44" fillId="9" borderId="3" xfId="0" applyNumberFormat="1" applyFont="1" applyFill="1" applyBorder="1" applyProtection="1"/>
    <xf numFmtId="4" fontId="44" fillId="9" borderId="6" xfId="0" applyNumberFormat="1" applyFont="1" applyFill="1" applyBorder="1" applyProtection="1"/>
    <xf numFmtId="0" fontId="45" fillId="25" borderId="0" xfId="0" applyFont="1" applyFill="1"/>
    <xf numFmtId="0" fontId="45" fillId="25" borderId="0" xfId="0" applyFont="1" applyFill="1" applyProtection="1">
      <protection locked="0"/>
    </xf>
    <xf numFmtId="7" fontId="45" fillId="25" borderId="0" xfId="0" applyNumberFormat="1" applyFont="1" applyFill="1" applyProtection="1">
      <protection locked="0"/>
    </xf>
    <xf numFmtId="0" fontId="36" fillId="0" borderId="0" xfId="0" applyFont="1" applyFill="1" applyBorder="1" applyAlignment="1">
      <alignment horizontal="left" vertical="center"/>
    </xf>
    <xf numFmtId="0" fontId="36" fillId="0" borderId="0" xfId="0" applyFont="1" applyBorder="1" applyAlignment="1">
      <alignment horizontal="left"/>
    </xf>
    <xf numFmtId="0" fontId="36" fillId="0" borderId="0" xfId="0" applyFont="1" applyFill="1" applyBorder="1" applyAlignment="1">
      <alignment horizontal="left"/>
    </xf>
    <xf numFmtId="0" fontId="36" fillId="37" borderId="3" xfId="0" applyFont="1" applyFill="1" applyBorder="1"/>
    <xf numFmtId="0" fontId="8" fillId="9" borderId="3" xfId="0" applyFont="1" applyFill="1" applyBorder="1" applyAlignment="1">
      <alignment horizontal="center" vertical="center" wrapText="1"/>
    </xf>
    <xf numFmtId="3" fontId="0" fillId="0" borderId="0" xfId="0" applyNumberFormat="1"/>
    <xf numFmtId="0" fontId="0" fillId="14" borderId="0" xfId="0" applyFill="1"/>
    <xf numFmtId="3" fontId="0" fillId="0" borderId="0" xfId="25" applyNumberFormat="1" applyFont="1"/>
    <xf numFmtId="10" fontId="0" fillId="0" borderId="0" xfId="0" applyNumberFormat="1"/>
    <xf numFmtId="0" fontId="7" fillId="0" borderId="3" xfId="0" applyFont="1" applyFill="1" applyBorder="1"/>
    <xf numFmtId="0" fontId="13" fillId="0" borderId="0" xfId="0" applyFont="1" applyAlignment="1">
      <alignment horizontal="center"/>
    </xf>
    <xf numFmtId="0" fontId="13" fillId="0" borderId="0" xfId="0" applyFont="1"/>
    <xf numFmtId="43" fontId="60" fillId="7" borderId="3" xfId="26" applyFont="1" applyFill="1" applyBorder="1" applyAlignment="1">
      <alignment horizontal="right"/>
    </xf>
    <xf numFmtId="0" fontId="13" fillId="0" borderId="0" xfId="0" applyFont="1" applyAlignment="1">
      <alignment horizontal="right"/>
    </xf>
    <xf numFmtId="0" fontId="8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8" fillId="0" borderId="0" xfId="0" applyFont="1" applyFill="1" applyBorder="1" applyAlignment="1">
      <alignment vertical="center"/>
    </xf>
    <xf numFmtId="0" fontId="8" fillId="8" borderId="7" xfId="0" applyFont="1" applyFill="1" applyBorder="1" applyAlignment="1">
      <alignment horizontal="left" vertical="center"/>
    </xf>
    <xf numFmtId="0" fontId="61" fillId="0" borderId="3" xfId="0" applyFont="1" applyBorder="1" applyAlignment="1">
      <alignment horizontal="right"/>
    </xf>
    <xf numFmtId="0" fontId="60" fillId="8" borderId="3" xfId="0" applyFont="1" applyFill="1" applyBorder="1" applyAlignment="1">
      <alignment horizontal="center" vertical="center"/>
    </xf>
    <xf numFmtId="0" fontId="60" fillId="8" borderId="3" xfId="0" applyFont="1" applyFill="1" applyBorder="1" applyAlignment="1">
      <alignment horizontal="right" vertical="center"/>
    </xf>
    <xf numFmtId="0" fontId="60" fillId="8" borderId="3" xfId="27" applyFont="1" applyFill="1" applyBorder="1" applyAlignment="1">
      <alignment horizontal="center" vertical="center" wrapText="1"/>
    </xf>
    <xf numFmtId="43" fontId="60" fillId="8" borderId="3" xfId="26" applyFont="1" applyFill="1" applyBorder="1" applyAlignment="1">
      <alignment horizontal="right"/>
    </xf>
    <xf numFmtId="0" fontId="60" fillId="8" borderId="3" xfId="0" applyFont="1" applyFill="1" applyBorder="1"/>
    <xf numFmtId="0" fontId="60" fillId="8" borderId="3" xfId="0" applyFont="1" applyFill="1" applyBorder="1" applyAlignment="1">
      <alignment horizontal="right"/>
    </xf>
    <xf numFmtId="43" fontId="61" fillId="0" borderId="3" xfId="26" applyFont="1" applyBorder="1" applyAlignment="1" applyProtection="1">
      <alignment horizontal="right"/>
      <protection locked="0"/>
    </xf>
    <xf numFmtId="43" fontId="13" fillId="0" borderId="3" xfId="26" applyFont="1" applyBorder="1" applyAlignment="1" applyProtection="1">
      <alignment horizontal="right"/>
      <protection locked="0"/>
    </xf>
    <xf numFmtId="0" fontId="60" fillId="8" borderId="3" xfId="0" applyFont="1" applyFill="1" applyBorder="1" applyProtection="1">
      <protection locked="0"/>
    </xf>
    <xf numFmtId="0" fontId="61" fillId="0" borderId="3" xfId="0" applyFont="1" applyBorder="1" applyAlignment="1" applyProtection="1">
      <alignment horizontal="right"/>
      <protection locked="0"/>
    </xf>
    <xf numFmtId="43" fontId="13" fillId="0" borderId="3" xfId="26" applyFont="1" applyBorder="1" applyAlignment="1" applyProtection="1">
      <alignment horizontal="right"/>
    </xf>
    <xf numFmtId="43" fontId="61" fillId="7" borderId="3" xfId="26" applyFont="1" applyFill="1" applyBorder="1" applyAlignment="1" applyProtection="1">
      <alignment horizontal="right"/>
    </xf>
    <xf numFmtId="0" fontId="60" fillId="0" borderId="13" xfId="0" applyFont="1" applyFill="1" applyBorder="1" applyAlignment="1">
      <alignment horizontal="right" vertical="center"/>
    </xf>
    <xf numFmtId="43" fontId="60" fillId="0" borderId="13" xfId="26" applyFont="1" applyFill="1" applyBorder="1" applyAlignment="1">
      <alignment horizontal="right"/>
    </xf>
    <xf numFmtId="0" fontId="8" fillId="9" borderId="7" xfId="0" applyFont="1" applyFill="1" applyBorder="1" applyAlignment="1">
      <alignment vertical="center"/>
    </xf>
    <xf numFmtId="0" fontId="8" fillId="9" borderId="8" xfId="0" applyFont="1" applyFill="1" applyBorder="1"/>
    <xf numFmtId="0" fontId="8" fillId="9" borderId="6" xfId="0" applyFont="1" applyFill="1" applyBorder="1"/>
    <xf numFmtId="0" fontId="44" fillId="24" borderId="11" xfId="0" applyFont="1" applyFill="1" applyBorder="1" applyAlignment="1" applyProtection="1">
      <alignment horizontal="left" vertical="top" wrapText="1"/>
    </xf>
    <xf numFmtId="4" fontId="44" fillId="26" borderId="11" xfId="0" applyNumberFormat="1" applyFont="1" applyFill="1" applyBorder="1" applyAlignment="1" applyProtection="1">
      <alignment horizontal="left" vertical="top" wrapText="1"/>
      <protection locked="0"/>
    </xf>
    <xf numFmtId="4" fontId="44" fillId="25" borderId="11" xfId="0" applyNumberFormat="1" applyFont="1" applyFill="1" applyBorder="1" applyAlignment="1" applyProtection="1">
      <alignment horizontal="left" vertical="top" wrapText="1"/>
      <protection locked="0"/>
    </xf>
    <xf numFmtId="4" fontId="44" fillId="24" borderId="11" xfId="0" applyNumberFormat="1" applyFont="1" applyFill="1" applyBorder="1" applyAlignment="1" applyProtection="1">
      <alignment horizontal="left" vertical="top" wrapText="1"/>
    </xf>
    <xf numFmtId="3" fontId="7" fillId="38" borderId="3" xfId="0" applyNumberFormat="1" applyFont="1" applyFill="1" applyBorder="1" applyProtection="1">
      <protection locked="0"/>
    </xf>
    <xf numFmtId="4" fontId="7" fillId="38" borderId="3" xfId="0" applyNumberFormat="1" applyFont="1" applyFill="1" applyBorder="1" applyProtection="1">
      <protection locked="0"/>
    </xf>
    <xf numFmtId="0" fontId="36" fillId="17" borderId="3" xfId="0" applyFont="1" applyFill="1" applyBorder="1" applyAlignment="1" applyProtection="1">
      <alignment horizontal="left" vertical="top" wrapText="1"/>
      <protection locked="0"/>
    </xf>
    <xf numFmtId="0" fontId="36" fillId="9" borderId="3" xfId="0" applyFont="1" applyFill="1" applyBorder="1" applyAlignment="1" applyProtection="1">
      <alignment horizontal="left" vertical="top"/>
      <protection locked="0"/>
    </xf>
    <xf numFmtId="0" fontId="15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8" fillId="0" borderId="0" xfId="0" applyFont="1" applyFill="1" applyBorder="1" applyAlignment="1">
      <alignment vertical="center"/>
    </xf>
    <xf numFmtId="0" fontId="15" fillId="0" borderId="0" xfId="0" applyFont="1" applyAlignment="1">
      <alignment horizontal="center" vertical="top"/>
    </xf>
    <xf numFmtId="0" fontId="8" fillId="8" borderId="7" xfId="0" applyFont="1" applyFill="1" applyBorder="1" applyAlignment="1">
      <alignment horizontal="left" vertical="center"/>
    </xf>
    <xf numFmtId="0" fontId="8" fillId="8" borderId="3" xfId="0" applyFont="1" applyFill="1" applyBorder="1" applyAlignment="1">
      <alignment horizontal="center" vertical="center"/>
    </xf>
    <xf numFmtId="3" fontId="8" fillId="39" borderId="3" xfId="0" applyNumberFormat="1" applyFont="1" applyFill="1" applyBorder="1" applyAlignment="1">
      <alignment horizontal="right" vertical="top"/>
    </xf>
    <xf numFmtId="0" fontId="7" fillId="40" borderId="3" xfId="0" applyFont="1" applyFill="1" applyBorder="1" applyAlignment="1" applyProtection="1">
      <alignment horizontal="left" vertical="top"/>
      <protection locked="0"/>
    </xf>
    <xf numFmtId="3" fontId="7" fillId="40" borderId="3" xfId="0" applyNumberFormat="1" applyFont="1" applyFill="1" applyBorder="1" applyAlignment="1" applyProtection="1">
      <alignment horizontal="right" vertical="top"/>
      <protection locked="0"/>
    </xf>
    <xf numFmtId="4" fontId="7" fillId="40" borderId="3" xfId="0" applyNumberFormat="1" applyFont="1" applyFill="1" applyBorder="1" applyAlignment="1" applyProtection="1">
      <alignment horizontal="right" vertical="top"/>
      <protection locked="0"/>
    </xf>
    <xf numFmtId="0" fontId="7" fillId="0" borderId="3" xfId="0" applyFont="1" applyFill="1" applyBorder="1" applyAlignment="1" applyProtection="1">
      <alignment horizontal="left" vertical="top"/>
      <protection locked="0"/>
    </xf>
    <xf numFmtId="3" fontId="7" fillId="0" borderId="3" xfId="0" applyNumberFormat="1" applyFont="1" applyFill="1" applyBorder="1" applyAlignment="1" applyProtection="1">
      <alignment horizontal="right" vertical="top"/>
      <protection locked="0"/>
    </xf>
    <xf numFmtId="4" fontId="7" fillId="0" borderId="3" xfId="0" applyNumberFormat="1" applyFont="1" applyFill="1" applyBorder="1" applyAlignment="1" applyProtection="1">
      <alignment horizontal="right" vertical="top"/>
      <protection locked="0"/>
    </xf>
    <xf numFmtId="0" fontId="7" fillId="0" borderId="6" xfId="0" applyFont="1" applyFill="1" applyBorder="1" applyAlignment="1" applyProtection="1">
      <alignment horizontal="left" vertical="top" wrapText="1"/>
      <protection locked="0"/>
    </xf>
    <xf numFmtId="3" fontId="8" fillId="39" borderId="3" xfId="0" applyNumberFormat="1" applyFont="1" applyFill="1" applyBorder="1" applyAlignment="1" applyProtection="1">
      <alignment horizontal="center" vertical="center"/>
    </xf>
    <xf numFmtId="4" fontId="8" fillId="39" borderId="3" xfId="0" applyNumberFormat="1" applyFont="1" applyFill="1" applyBorder="1" applyAlignment="1" applyProtection="1">
      <alignment vertical="center"/>
    </xf>
    <xf numFmtId="0" fontId="42" fillId="17" borderId="3" xfId="0" quotePrefix="1" applyFont="1" applyFill="1" applyBorder="1" applyAlignment="1" applyProtection="1">
      <alignment vertical="top" wrapText="1"/>
      <protection locked="0"/>
    </xf>
    <xf numFmtId="0" fontId="7" fillId="40" borderId="6" xfId="0" applyFont="1" applyFill="1" applyBorder="1" applyAlignment="1" applyProtection="1">
      <alignment horizontal="left" vertical="top" wrapText="1"/>
      <protection locked="0"/>
    </xf>
    <xf numFmtId="0" fontId="15" fillId="0" borderId="0" xfId="0" applyFont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2" fillId="0" borderId="0" xfId="0" applyFont="1" applyFill="1" applyBorder="1" applyAlignment="1"/>
    <xf numFmtId="15" fontId="7" fillId="40" borderId="6" xfId="0" applyNumberFormat="1" applyFont="1" applyFill="1" applyBorder="1" applyAlignment="1" applyProtection="1">
      <alignment horizontal="center" vertical="top" wrapText="1"/>
      <protection locked="0"/>
    </xf>
    <xf numFmtId="15" fontId="7" fillId="0" borderId="6" xfId="0" applyNumberFormat="1" applyFont="1" applyFill="1" applyBorder="1" applyAlignment="1" applyProtection="1">
      <alignment horizontal="center" vertical="top" wrapText="1"/>
      <protection locked="0"/>
    </xf>
    <xf numFmtId="0" fontId="53" fillId="0" borderId="0" xfId="0" applyFont="1" applyAlignment="1">
      <alignment horizontal="left" wrapText="1"/>
    </xf>
    <xf numFmtId="0" fontId="29" fillId="0" borderId="0" xfId="0" applyFont="1" applyFill="1" applyAlignment="1">
      <alignment horizontal="left"/>
    </xf>
    <xf numFmtId="0" fontId="31" fillId="15" borderId="7" xfId="0" applyFont="1" applyFill="1" applyBorder="1" applyAlignment="1">
      <alignment horizontal="center" vertical="center"/>
    </xf>
    <xf numFmtId="0" fontId="31" fillId="15" borderId="8" xfId="0" applyFont="1" applyFill="1" applyBorder="1" applyAlignment="1">
      <alignment horizontal="center" vertical="center"/>
    </xf>
    <xf numFmtId="0" fontId="31" fillId="15" borderId="6" xfId="0" applyFont="1" applyFill="1" applyBorder="1" applyAlignment="1">
      <alignment horizontal="center" vertical="center"/>
    </xf>
    <xf numFmtId="0" fontId="31" fillId="18" borderId="16" xfId="0" applyFont="1" applyFill="1" applyBorder="1" applyAlignment="1" applyProtection="1">
      <alignment horizontal="center" vertical="center"/>
    </xf>
    <xf numFmtId="0" fontId="31" fillId="18" borderId="10" xfId="0" applyFont="1" applyFill="1" applyBorder="1" applyAlignment="1" applyProtection="1">
      <alignment horizontal="center" vertical="center"/>
    </xf>
    <xf numFmtId="0" fontId="31" fillId="18" borderId="17" xfId="0" applyFont="1" applyFill="1" applyBorder="1" applyAlignment="1" applyProtection="1">
      <alignment horizontal="center" vertical="center"/>
    </xf>
    <xf numFmtId="0" fontId="31" fillId="9" borderId="7" xfId="0" applyFont="1" applyFill="1" applyBorder="1" applyAlignment="1">
      <alignment horizontal="center" vertical="center" wrapText="1"/>
    </xf>
    <xf numFmtId="0" fontId="31" fillId="9" borderId="8" xfId="0" applyFont="1" applyFill="1" applyBorder="1" applyAlignment="1">
      <alignment horizontal="center" vertical="center" wrapText="1"/>
    </xf>
    <xf numFmtId="0" fontId="31" fillId="9" borderId="6" xfId="0" applyFont="1" applyFill="1" applyBorder="1" applyAlignment="1">
      <alignment horizontal="center" vertical="center" wrapText="1"/>
    </xf>
    <xf numFmtId="0" fontId="38" fillId="15" borderId="7" xfId="0" applyFont="1" applyFill="1" applyBorder="1" applyAlignment="1">
      <alignment horizontal="center" vertical="center"/>
    </xf>
    <xf numFmtId="0" fontId="38" fillId="15" borderId="8" xfId="0" applyFont="1" applyFill="1" applyBorder="1" applyAlignment="1">
      <alignment horizontal="center" vertical="center"/>
    </xf>
    <xf numFmtId="0" fontId="38" fillId="15" borderId="6" xfId="0" applyFont="1" applyFill="1" applyBorder="1" applyAlignment="1">
      <alignment horizontal="center" vertical="center"/>
    </xf>
    <xf numFmtId="0" fontId="31" fillId="11" borderId="16" xfId="0" applyFont="1" applyFill="1" applyBorder="1" applyAlignment="1">
      <alignment horizontal="center" vertical="center"/>
    </xf>
    <xf numFmtId="0" fontId="31" fillId="11" borderId="10" xfId="0" applyFont="1" applyFill="1" applyBorder="1" applyAlignment="1">
      <alignment horizontal="center" vertical="center"/>
    </xf>
    <xf numFmtId="0" fontId="31" fillId="11" borderId="7" xfId="0" applyFont="1" applyFill="1" applyBorder="1" applyAlignment="1">
      <alignment horizontal="center" vertical="center"/>
    </xf>
    <xf numFmtId="0" fontId="31" fillId="11" borderId="8" xfId="0" applyFont="1" applyFill="1" applyBorder="1" applyAlignment="1">
      <alignment horizontal="center" vertical="center"/>
    </xf>
    <xf numFmtId="0" fontId="31" fillId="11" borderId="6" xfId="0" applyFont="1" applyFill="1" applyBorder="1" applyAlignment="1">
      <alignment horizontal="center" vertical="center"/>
    </xf>
    <xf numFmtId="0" fontId="31" fillId="9" borderId="7" xfId="0" applyFont="1" applyFill="1" applyBorder="1" applyAlignment="1">
      <alignment horizontal="center" vertical="center"/>
    </xf>
    <xf numFmtId="0" fontId="31" fillId="9" borderId="8" xfId="0" applyFont="1" applyFill="1" applyBorder="1" applyAlignment="1">
      <alignment horizontal="center" vertical="center"/>
    </xf>
    <xf numFmtId="0" fontId="31" fillId="9" borderId="6" xfId="0" applyFont="1" applyFill="1" applyBorder="1" applyAlignment="1">
      <alignment horizontal="center" vertical="center"/>
    </xf>
    <xf numFmtId="0" fontId="32" fillId="9" borderId="7" xfId="0" applyFont="1" applyFill="1" applyBorder="1" applyAlignment="1">
      <alignment horizontal="center" vertical="center" wrapText="1"/>
    </xf>
    <xf numFmtId="0" fontId="32" fillId="9" borderId="8" xfId="0" applyFont="1" applyFill="1" applyBorder="1" applyAlignment="1">
      <alignment horizontal="center" vertical="center" wrapText="1"/>
    </xf>
    <xf numFmtId="0" fontId="32" fillId="9" borderId="6" xfId="0" applyFont="1" applyFill="1" applyBorder="1" applyAlignment="1">
      <alignment horizontal="center" vertical="center" wrapText="1"/>
    </xf>
    <xf numFmtId="0" fontId="36" fillId="17" borderId="4" xfId="0" applyFont="1" applyFill="1" applyBorder="1" applyAlignment="1" applyProtection="1">
      <alignment vertical="top" wrapText="1"/>
      <protection locked="0"/>
    </xf>
    <xf numFmtId="0" fontId="36" fillId="17" borderId="5" xfId="0" applyFont="1" applyFill="1" applyBorder="1" applyAlignment="1" applyProtection="1">
      <alignment vertical="top" wrapText="1"/>
      <protection locked="0"/>
    </xf>
    <xf numFmtId="0" fontId="36" fillId="9" borderId="3" xfId="0" applyFont="1" applyFill="1" applyBorder="1" applyAlignment="1">
      <alignment horizontal="left" vertical="top" wrapText="1"/>
    </xf>
    <xf numFmtId="0" fontId="36" fillId="9" borderId="3" xfId="0" applyFont="1" applyFill="1" applyBorder="1" applyAlignment="1">
      <alignment vertical="center" wrapText="1"/>
    </xf>
    <xf numFmtId="0" fontId="36" fillId="9" borderId="4" xfId="0" applyFont="1" applyFill="1" applyBorder="1" applyAlignment="1">
      <alignment horizontal="left" vertical="top" wrapText="1"/>
    </xf>
    <xf numFmtId="0" fontId="36" fillId="9" borderId="5" xfId="0" applyFont="1" applyFill="1" applyBorder="1" applyAlignment="1">
      <alignment horizontal="left" vertical="top" wrapText="1"/>
    </xf>
    <xf numFmtId="0" fontId="36" fillId="17" borderId="4" xfId="0" applyFont="1" applyFill="1" applyBorder="1" applyAlignment="1" applyProtection="1">
      <alignment horizontal="left" vertical="top" wrapText="1"/>
      <protection locked="0"/>
    </xf>
    <xf numFmtId="0" fontId="36" fillId="17" borderId="11" xfId="0" applyFont="1" applyFill="1" applyBorder="1" applyAlignment="1" applyProtection="1">
      <alignment horizontal="left" vertical="top" wrapText="1"/>
      <protection locked="0"/>
    </xf>
    <xf numFmtId="0" fontId="36" fillId="17" borderId="5" xfId="0" applyFont="1" applyFill="1" applyBorder="1" applyAlignment="1" applyProtection="1">
      <alignment horizontal="left" vertical="top" wrapText="1"/>
      <protection locked="0"/>
    </xf>
    <xf numFmtId="0" fontId="36" fillId="9" borderId="4" xfId="0" applyFont="1" applyFill="1" applyBorder="1" applyAlignment="1">
      <alignment horizontal="left" vertical="center" wrapText="1"/>
    </xf>
    <xf numFmtId="0" fontId="36" fillId="9" borderId="11" xfId="0" applyFont="1" applyFill="1" applyBorder="1" applyAlignment="1">
      <alignment horizontal="left" vertical="center" wrapText="1"/>
    </xf>
    <xf numFmtId="0" fontId="36" fillId="9" borderId="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 applyProtection="1">
      <alignment horizontal="center" vertical="center" wrapText="1"/>
    </xf>
    <xf numFmtId="0" fontId="41" fillId="28" borderId="21" xfId="0" applyFont="1" applyFill="1" applyBorder="1" applyAlignment="1">
      <alignment horizontal="center" vertical="center" wrapText="1"/>
    </xf>
    <xf numFmtId="0" fontId="41" fillId="28" borderId="22" xfId="0" applyFont="1" applyFill="1" applyBorder="1" applyAlignment="1">
      <alignment horizontal="center" vertical="center" wrapText="1"/>
    </xf>
    <xf numFmtId="0" fontId="31" fillId="9" borderId="3" xfId="0" applyFont="1" applyFill="1" applyBorder="1" applyAlignment="1">
      <alignment horizontal="center" vertical="center"/>
    </xf>
    <xf numFmtId="0" fontId="31" fillId="9" borderId="9" xfId="0" applyFont="1" applyFill="1" applyBorder="1" applyAlignment="1">
      <alignment horizontal="center" vertical="center"/>
    </xf>
    <xf numFmtId="0" fontId="31" fillId="9" borderId="4" xfId="0" applyFont="1" applyFill="1" applyBorder="1" applyAlignment="1">
      <alignment horizontal="center" vertical="center" wrapText="1"/>
    </xf>
    <xf numFmtId="0" fontId="31" fillId="9" borderId="5" xfId="0" applyFont="1" applyFill="1" applyBorder="1" applyAlignment="1">
      <alignment horizontal="center" vertical="center" wrapText="1"/>
    </xf>
    <xf numFmtId="0" fontId="31" fillId="9" borderId="19" xfId="0" applyFont="1" applyFill="1" applyBorder="1" applyAlignment="1">
      <alignment horizontal="center" vertical="center" wrapText="1"/>
    </xf>
    <xf numFmtId="0" fontId="31" fillId="9" borderId="20" xfId="0" applyFont="1" applyFill="1" applyBorder="1" applyAlignment="1">
      <alignment horizontal="center" vertical="center" wrapText="1"/>
    </xf>
    <xf numFmtId="0" fontId="31" fillId="9" borderId="7" xfId="0" applyFont="1" applyFill="1" applyBorder="1" applyAlignment="1" applyProtection="1">
      <alignment horizontal="center" vertical="center" wrapText="1"/>
    </xf>
    <xf numFmtId="0" fontId="31" fillId="9" borderId="6" xfId="0" applyFont="1" applyFill="1" applyBorder="1" applyAlignment="1" applyProtection="1">
      <alignment horizontal="center" vertical="center" wrapText="1"/>
    </xf>
    <xf numFmtId="0" fontId="31" fillId="9" borderId="4" xfId="0" applyFont="1" applyFill="1" applyBorder="1" applyAlignment="1" applyProtection="1">
      <alignment horizontal="center" vertical="center" wrapText="1"/>
    </xf>
    <xf numFmtId="0" fontId="31" fillId="9" borderId="5" xfId="0" applyFont="1" applyFill="1" applyBorder="1" applyAlignment="1" applyProtection="1">
      <alignment horizontal="center" vertical="center" wrapText="1"/>
    </xf>
    <xf numFmtId="0" fontId="40" fillId="9" borderId="4" xfId="0" applyFont="1" applyFill="1" applyBorder="1" applyAlignment="1" applyProtection="1">
      <alignment horizontal="center" vertical="center" wrapText="1"/>
    </xf>
    <xf numFmtId="0" fontId="40" fillId="9" borderId="5" xfId="0" applyFont="1" applyFill="1" applyBorder="1" applyAlignment="1" applyProtection="1">
      <alignment horizontal="center" vertical="center" wrapText="1"/>
    </xf>
    <xf numFmtId="0" fontId="31" fillId="15" borderId="3" xfId="0" applyFont="1" applyFill="1" applyBorder="1" applyAlignment="1">
      <alignment horizontal="center" vertical="center" wrapText="1"/>
    </xf>
    <xf numFmtId="0" fontId="36" fillId="23" borderId="4" xfId="0" applyFont="1" applyFill="1" applyBorder="1" applyAlignment="1">
      <alignment horizontal="center" vertical="center" wrapText="1"/>
    </xf>
    <xf numFmtId="0" fontId="36" fillId="23" borderId="11" xfId="0" applyFont="1" applyFill="1" applyBorder="1" applyAlignment="1">
      <alignment horizontal="center" vertical="center" wrapText="1"/>
    </xf>
    <xf numFmtId="0" fontId="36" fillId="23" borderId="5" xfId="0" applyFont="1" applyFill="1" applyBorder="1" applyAlignment="1">
      <alignment horizontal="center" vertical="center" wrapText="1"/>
    </xf>
    <xf numFmtId="0" fontId="36" fillId="9" borderId="3" xfId="0" applyFont="1" applyFill="1" applyBorder="1" applyAlignment="1" applyProtection="1">
      <alignment horizontal="left" vertical="center"/>
    </xf>
    <xf numFmtId="0" fontId="47" fillId="9" borderId="3" xfId="0" applyFont="1" applyFill="1" applyBorder="1" applyAlignment="1">
      <alignment horizontal="center" vertical="center" wrapText="1"/>
    </xf>
    <xf numFmtId="0" fontId="47" fillId="9" borderId="7" xfId="0" applyFont="1" applyFill="1" applyBorder="1" applyAlignment="1">
      <alignment horizontal="center" vertical="center"/>
    </xf>
    <xf numFmtId="0" fontId="47" fillId="9" borderId="8" xfId="0" applyFont="1" applyFill="1" applyBorder="1" applyAlignment="1">
      <alignment horizontal="center" vertical="center"/>
    </xf>
    <xf numFmtId="0" fontId="47" fillId="9" borderId="6" xfId="0" applyFont="1" applyFill="1" applyBorder="1" applyAlignment="1">
      <alignment horizontal="center" vertical="center"/>
    </xf>
    <xf numFmtId="0" fontId="47" fillId="14" borderId="4" xfId="0" applyFont="1" applyFill="1" applyBorder="1" applyAlignment="1">
      <alignment horizontal="center" vertical="center" wrapText="1"/>
    </xf>
    <xf numFmtId="0" fontId="47" fillId="14" borderId="11" xfId="0" applyFont="1" applyFill="1" applyBorder="1" applyAlignment="1">
      <alignment horizontal="center" vertical="center" wrapText="1"/>
    </xf>
    <xf numFmtId="0" fontId="47" fillId="14" borderId="5" xfId="0" applyFont="1" applyFill="1" applyBorder="1" applyAlignment="1">
      <alignment horizontal="center" vertical="center" wrapText="1"/>
    </xf>
    <xf numFmtId="0" fontId="47" fillId="9" borderId="3" xfId="0" applyFont="1" applyFill="1" applyBorder="1" applyAlignment="1">
      <alignment horizontal="center" vertical="center"/>
    </xf>
    <xf numFmtId="0" fontId="48" fillId="0" borderId="7" xfId="0" applyFont="1" applyBorder="1"/>
    <xf numFmtId="0" fontId="48" fillId="0" borderId="8" xfId="0" applyFont="1" applyBorder="1"/>
    <xf numFmtId="0" fontId="48" fillId="0" borderId="6" xfId="0" applyFont="1" applyBorder="1"/>
    <xf numFmtId="0" fontId="47" fillId="9" borderId="3" xfId="0" applyFont="1" applyFill="1" applyBorder="1" applyAlignment="1">
      <alignment horizontal="left" vertical="center"/>
    </xf>
    <xf numFmtId="0" fontId="47" fillId="9" borderId="4" xfId="0" applyFont="1" applyFill="1" applyBorder="1" applyAlignment="1">
      <alignment horizontal="center" vertical="center" wrapText="1"/>
    </xf>
    <xf numFmtId="0" fontId="47" fillId="9" borderId="5" xfId="0" applyFont="1" applyFill="1" applyBorder="1" applyAlignment="1">
      <alignment horizontal="center" vertical="center" wrapText="1"/>
    </xf>
    <xf numFmtId="0" fontId="47" fillId="9" borderId="4" xfId="0" applyFont="1" applyFill="1" applyBorder="1" applyAlignment="1">
      <alignment horizontal="left" vertical="center" wrapText="1"/>
    </xf>
    <xf numFmtId="0" fontId="47" fillId="9" borderId="5" xfId="0" applyFont="1" applyFill="1" applyBorder="1" applyAlignment="1">
      <alignment horizontal="left" vertical="center" wrapText="1"/>
    </xf>
    <xf numFmtId="0" fontId="7" fillId="9" borderId="3" xfId="0" applyFont="1" applyFill="1" applyBorder="1" applyAlignment="1">
      <alignment horizontal="center" vertical="center" wrapText="1"/>
    </xf>
    <xf numFmtId="0" fontId="7" fillId="9" borderId="7" xfId="0" applyFont="1" applyFill="1" applyBorder="1"/>
    <xf numFmtId="0" fontId="7" fillId="9" borderId="6" xfId="0" applyFont="1" applyFill="1" applyBorder="1"/>
    <xf numFmtId="0" fontId="7" fillId="10" borderId="7" xfId="0" applyFont="1" applyFill="1" applyBorder="1"/>
    <xf numFmtId="0" fontId="7" fillId="10" borderId="6" xfId="0" applyFont="1" applyFill="1" applyBorder="1"/>
    <xf numFmtId="3" fontId="7" fillId="9" borderId="7" xfId="0" applyNumberFormat="1" applyFont="1" applyFill="1" applyBorder="1"/>
    <xf numFmtId="3" fontId="7" fillId="9" borderId="6" xfId="0" applyNumberFormat="1" applyFont="1" applyFill="1" applyBorder="1"/>
    <xf numFmtId="3" fontId="7" fillId="10" borderId="7" xfId="0" applyNumberFormat="1" applyFont="1" applyFill="1" applyBorder="1"/>
    <xf numFmtId="3" fontId="7" fillId="10" borderId="6" xfId="0" applyNumberFormat="1" applyFont="1" applyFill="1" applyBorder="1"/>
    <xf numFmtId="0" fontId="8" fillId="9" borderId="7" xfId="0" applyFont="1" applyFill="1" applyBorder="1" applyAlignment="1">
      <alignment horizontal="center" vertical="center"/>
    </xf>
    <xf numFmtId="0" fontId="8" fillId="9" borderId="8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center" vertical="center"/>
    </xf>
    <xf numFmtId="0" fontId="8" fillId="9" borderId="4" xfId="0" applyFont="1" applyFill="1" applyBorder="1" applyAlignment="1">
      <alignment horizontal="center" vertical="center" wrapText="1"/>
    </xf>
    <xf numFmtId="0" fontId="8" fillId="9" borderId="5" xfId="0" applyFont="1" applyFill="1" applyBorder="1" applyAlignment="1">
      <alignment horizontal="center" vertical="center" wrapText="1"/>
    </xf>
    <xf numFmtId="0" fontId="7" fillId="0" borderId="7" xfId="0" applyFont="1" applyBorder="1"/>
    <xf numFmtId="0" fontId="7" fillId="0" borderId="8" xfId="0" applyFont="1" applyBorder="1"/>
    <xf numFmtId="0" fontId="8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wrapText="1"/>
    </xf>
    <xf numFmtId="0" fontId="8" fillId="9" borderId="7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4" fontId="16" fillId="9" borderId="7" xfId="0" applyNumberFormat="1" applyFont="1" applyFill="1" applyBorder="1" applyAlignment="1">
      <alignment horizontal="center" vertical="center"/>
    </xf>
    <xf numFmtId="4" fontId="16" fillId="9" borderId="8" xfId="0" applyNumberFormat="1" applyFont="1" applyFill="1" applyBorder="1" applyAlignment="1">
      <alignment horizontal="center" vertical="center"/>
    </xf>
    <xf numFmtId="4" fontId="16" fillId="9" borderId="6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8" fillId="9" borderId="7" xfId="0" applyFont="1" applyFill="1" applyBorder="1" applyAlignment="1">
      <alignment vertical="center"/>
    </xf>
    <xf numFmtId="0" fontId="8" fillId="9" borderId="8" xfId="0" applyFont="1" applyFill="1" applyBorder="1" applyAlignment="1">
      <alignment vertical="center"/>
    </xf>
    <xf numFmtId="0" fontId="8" fillId="9" borderId="6" xfId="0" applyFont="1" applyFill="1" applyBorder="1" applyAlignment="1">
      <alignment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8" fillId="9" borderId="8" xfId="0" applyFont="1" applyFill="1" applyBorder="1" applyAlignment="1">
      <alignment horizontal="left" vertical="center"/>
    </xf>
    <xf numFmtId="0" fontId="8" fillId="9" borderId="6" xfId="0" applyFont="1" applyFill="1" applyBorder="1" applyAlignment="1">
      <alignment horizontal="left" vertical="center"/>
    </xf>
    <xf numFmtId="0" fontId="14" fillId="0" borderId="15" xfId="0" applyFont="1" applyBorder="1" applyAlignment="1">
      <alignment horizontal="left" vertical="top" wrapText="1"/>
    </xf>
    <xf numFmtId="0" fontId="14" fillId="0" borderId="9" xfId="0" applyFont="1" applyBorder="1" applyAlignment="1">
      <alignment horizontal="left" vertical="top" wrapText="1"/>
    </xf>
    <xf numFmtId="0" fontId="14" fillId="0" borderId="14" xfId="0" applyFont="1" applyBorder="1" applyAlignment="1">
      <alignment horizontal="left" vertical="top" wrapText="1"/>
    </xf>
    <xf numFmtId="0" fontId="14" fillId="0" borderId="13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left" vertical="top" wrapText="1"/>
    </xf>
    <xf numFmtId="0" fontId="14" fillId="0" borderId="12" xfId="0" applyFont="1" applyBorder="1" applyAlignment="1">
      <alignment horizontal="left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10" xfId="0" applyFont="1" applyBorder="1" applyAlignment="1">
      <alignment horizontal="left" vertical="top" wrapText="1"/>
    </xf>
    <xf numFmtId="0" fontId="14" fillId="0" borderId="17" xfId="0" applyFont="1" applyBorder="1" applyAlignment="1">
      <alignment horizontal="left" vertical="top" wrapText="1"/>
    </xf>
    <xf numFmtId="0" fontId="8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top" wrapText="1"/>
    </xf>
    <xf numFmtId="4" fontId="16" fillId="0" borderId="0" xfId="0" applyNumberFormat="1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left" vertical="center"/>
    </xf>
    <xf numFmtId="0" fontId="8" fillId="9" borderId="16" xfId="0" applyFont="1" applyFill="1" applyBorder="1" applyAlignment="1">
      <alignment horizontal="center" vertical="center"/>
    </xf>
    <xf numFmtId="0" fontId="8" fillId="9" borderId="17" xfId="0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left" vertical="center"/>
    </xf>
    <xf numFmtId="0" fontId="8" fillId="11" borderId="8" xfId="0" applyFont="1" applyFill="1" applyBorder="1" applyAlignment="1">
      <alignment horizontal="left" vertical="center"/>
    </xf>
    <xf numFmtId="0" fontId="8" fillId="11" borderId="6" xfId="0" applyFont="1" applyFill="1" applyBorder="1" applyAlignment="1">
      <alignment horizontal="left" vertical="center"/>
    </xf>
    <xf numFmtId="0" fontId="8" fillId="11" borderId="7" xfId="0" applyFont="1" applyFill="1" applyBorder="1" applyAlignment="1">
      <alignment vertical="center"/>
    </xf>
    <xf numFmtId="0" fontId="8" fillId="11" borderId="8" xfId="0" applyFont="1" applyFill="1" applyBorder="1" applyAlignment="1">
      <alignment vertical="center"/>
    </xf>
    <xf numFmtId="0" fontId="8" fillId="11" borderId="6" xfId="0" applyFont="1" applyFill="1" applyBorder="1" applyAlignment="1">
      <alignment vertical="center"/>
    </xf>
    <xf numFmtId="0" fontId="8" fillId="9" borderId="4" xfId="0" applyFont="1" applyFill="1" applyBorder="1" applyAlignment="1">
      <alignment horizontal="center" vertical="center"/>
    </xf>
    <xf numFmtId="0" fontId="8" fillId="9" borderId="5" xfId="0" applyFont="1" applyFill="1" applyBorder="1" applyAlignment="1">
      <alignment horizontal="center" vertical="center"/>
    </xf>
    <xf numFmtId="0" fontId="16" fillId="9" borderId="15" xfId="0" applyFont="1" applyFill="1" applyBorder="1" applyAlignment="1">
      <alignment horizontal="center" vertical="center" wrapText="1"/>
    </xf>
    <xf numFmtId="0" fontId="16" fillId="9" borderId="9" xfId="0" applyFont="1" applyFill="1" applyBorder="1" applyAlignment="1">
      <alignment horizontal="center" vertical="center" wrapText="1"/>
    </xf>
    <xf numFmtId="0" fontId="16" fillId="9" borderId="14" xfId="0" applyFont="1" applyFill="1" applyBorder="1" applyAlignment="1">
      <alignment horizontal="center" vertical="center" wrapText="1"/>
    </xf>
    <xf numFmtId="4" fontId="7" fillId="0" borderId="7" xfId="0" applyNumberFormat="1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4" fontId="7" fillId="0" borderId="7" xfId="0" applyNumberFormat="1" applyFont="1" applyBorder="1" applyAlignment="1">
      <alignment horizontal="right" vertical="center"/>
    </xf>
    <xf numFmtId="4" fontId="7" fillId="0" borderId="6" xfId="0" applyNumberFormat="1" applyFont="1" applyBorder="1" applyAlignment="1">
      <alignment horizontal="right" vertical="center"/>
    </xf>
    <xf numFmtId="0" fontId="13" fillId="0" borderId="7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6" xfId="0" applyFont="1" applyBorder="1" applyAlignment="1">
      <alignment horizontal="left" vertical="center" wrapText="1"/>
    </xf>
    <xf numFmtId="10" fontId="7" fillId="0" borderId="7" xfId="0" applyNumberFormat="1" applyFont="1" applyBorder="1" applyAlignment="1">
      <alignment vertical="center"/>
    </xf>
    <xf numFmtId="10" fontId="7" fillId="0" borderId="6" xfId="0" applyNumberFormat="1" applyFont="1" applyBorder="1" applyAlignment="1">
      <alignment vertical="center"/>
    </xf>
    <xf numFmtId="0" fontId="8" fillId="9" borderId="11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/>
    </xf>
    <xf numFmtId="0" fontId="7" fillId="27" borderId="15" xfId="0" applyFont="1" applyFill="1" applyBorder="1" applyAlignment="1">
      <alignment vertical="top" wrapText="1"/>
    </xf>
    <xf numFmtId="0" fontId="7" fillId="27" borderId="9" xfId="0" applyFont="1" applyFill="1" applyBorder="1" applyAlignment="1">
      <alignment vertical="top"/>
    </xf>
    <xf numFmtId="0" fontId="7" fillId="27" borderId="14" xfId="0" applyFont="1" applyFill="1" applyBorder="1" applyAlignment="1">
      <alignment vertical="top"/>
    </xf>
    <xf numFmtId="0" fontId="7" fillId="27" borderId="13" xfId="0" applyFont="1" applyFill="1" applyBorder="1" applyAlignment="1">
      <alignment vertical="top"/>
    </xf>
    <xf numFmtId="0" fontId="7" fillId="27" borderId="0" xfId="0" applyFont="1" applyFill="1" applyBorder="1" applyAlignment="1">
      <alignment vertical="top"/>
    </xf>
    <xf numFmtId="0" fontId="7" fillId="27" borderId="12" xfId="0" applyFont="1" applyFill="1" applyBorder="1" applyAlignment="1">
      <alignment vertical="top"/>
    </xf>
    <xf numFmtId="0" fontId="7" fillId="27" borderId="16" xfId="0" applyFont="1" applyFill="1" applyBorder="1" applyAlignment="1">
      <alignment vertical="top"/>
    </xf>
    <xf numFmtId="0" fontId="7" fillId="27" borderId="10" xfId="0" applyFont="1" applyFill="1" applyBorder="1" applyAlignment="1">
      <alignment vertical="top"/>
    </xf>
    <xf numFmtId="0" fontId="7" fillId="27" borderId="17" xfId="0" applyFont="1" applyFill="1" applyBorder="1" applyAlignment="1">
      <alignment vertical="top"/>
    </xf>
    <xf numFmtId="0" fontId="7" fillId="27" borderId="3" xfId="0" applyFont="1" applyFill="1" applyBorder="1" applyAlignment="1">
      <alignment vertical="top" wrapText="1"/>
    </xf>
    <xf numFmtId="0" fontId="8" fillId="9" borderId="15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14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32" fillId="0" borderId="7" xfId="0" applyFont="1" applyBorder="1" applyAlignment="1">
      <alignment horizontal="left" wrapText="1"/>
    </xf>
    <xf numFmtId="0" fontId="32" fillId="0" borderId="6" xfId="0" applyFont="1" applyBorder="1" applyAlignment="1">
      <alignment horizontal="left" wrapText="1"/>
    </xf>
    <xf numFmtId="0" fontId="32" fillId="0" borderId="7" xfId="0" applyFont="1" applyBorder="1" applyAlignment="1">
      <alignment wrapText="1"/>
    </xf>
    <xf numFmtId="0" fontId="32" fillId="0" borderId="6" xfId="0" applyFont="1" applyBorder="1" applyAlignment="1">
      <alignment wrapText="1"/>
    </xf>
    <xf numFmtId="0" fontId="33" fillId="9" borderId="7" xfId="0" applyFont="1" applyFill="1" applyBorder="1" applyAlignment="1">
      <alignment horizontal="center" vertical="center"/>
    </xf>
    <xf numFmtId="0" fontId="33" fillId="9" borderId="8" xfId="0" applyFont="1" applyFill="1" applyBorder="1" applyAlignment="1">
      <alignment horizontal="center" vertical="center"/>
    </xf>
    <xf numFmtId="0" fontId="33" fillId="9" borderId="6" xfId="0" applyFont="1" applyFill="1" applyBorder="1" applyAlignment="1">
      <alignment horizontal="center" vertical="center"/>
    </xf>
    <xf numFmtId="0" fontId="33" fillId="9" borderId="15" xfId="0" applyFont="1" applyFill="1" applyBorder="1" applyAlignment="1">
      <alignment horizontal="center" vertical="center"/>
    </xf>
    <xf numFmtId="0" fontId="33" fillId="9" borderId="14" xfId="0" applyFont="1" applyFill="1" applyBorder="1" applyAlignment="1">
      <alignment horizontal="center" vertical="center"/>
    </xf>
    <xf numFmtId="0" fontId="33" fillId="9" borderId="16" xfId="0" applyFont="1" applyFill="1" applyBorder="1" applyAlignment="1">
      <alignment horizontal="center" vertical="center"/>
    </xf>
    <xf numFmtId="0" fontId="33" fillId="9" borderId="17" xfId="0" applyFont="1" applyFill="1" applyBorder="1" applyAlignment="1">
      <alignment horizontal="center" vertical="center"/>
    </xf>
    <xf numFmtId="10" fontId="9" fillId="0" borderId="0" xfId="0" applyNumberFormat="1" applyFont="1" applyFill="1" applyBorder="1" applyAlignment="1">
      <alignment horizontal="center" vertical="center" wrapText="1"/>
    </xf>
    <xf numFmtId="0" fontId="16" fillId="9" borderId="7" xfId="0" applyFont="1" applyFill="1" applyBorder="1" applyAlignment="1">
      <alignment horizontal="center" vertical="center"/>
    </xf>
    <xf numFmtId="0" fontId="16" fillId="9" borderId="8" xfId="0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17" borderId="7" xfId="0" applyFont="1" applyFill="1" applyBorder="1" applyAlignment="1" applyProtection="1">
      <alignment horizontal="left" vertical="center" wrapText="1"/>
      <protection locked="0"/>
    </xf>
    <xf numFmtId="0" fontId="14" fillId="17" borderId="8" xfId="0" applyFont="1" applyFill="1" applyBorder="1" applyAlignment="1" applyProtection="1">
      <alignment horizontal="left" vertical="center" wrapText="1"/>
      <protection locked="0"/>
    </xf>
    <xf numFmtId="0" fontId="14" fillId="17" borderId="6" xfId="0" applyFont="1" applyFill="1" applyBorder="1" applyAlignment="1" applyProtection="1">
      <alignment horizontal="left" vertical="center" wrapText="1"/>
      <protection locked="0"/>
    </xf>
    <xf numFmtId="0" fontId="16" fillId="9" borderId="3" xfId="0" applyFont="1" applyFill="1" applyBorder="1" applyAlignment="1">
      <alignment horizontal="left" vertical="center"/>
    </xf>
    <xf numFmtId="0" fontId="8" fillId="9" borderId="7" xfId="0" applyFont="1" applyFill="1" applyBorder="1" applyAlignment="1">
      <alignment horizontal="left" vertical="top"/>
    </xf>
    <xf numFmtId="0" fontId="8" fillId="9" borderId="8" xfId="0" applyFont="1" applyFill="1" applyBorder="1" applyAlignment="1">
      <alignment horizontal="left" vertical="top"/>
    </xf>
    <xf numFmtId="0" fontId="8" fillId="9" borderId="6" xfId="0" applyFont="1" applyFill="1" applyBorder="1" applyAlignment="1">
      <alignment horizontal="left" vertical="top"/>
    </xf>
    <xf numFmtId="0" fontId="7" fillId="17" borderId="7" xfId="0" applyFont="1" applyFill="1" applyBorder="1" applyAlignment="1" applyProtection="1">
      <alignment horizontal="left" vertical="top" wrapText="1"/>
      <protection locked="0"/>
    </xf>
    <xf numFmtId="0" fontId="7" fillId="17" borderId="8" xfId="0" applyFont="1" applyFill="1" applyBorder="1" applyAlignment="1" applyProtection="1">
      <alignment horizontal="left" vertical="top" wrapText="1"/>
      <protection locked="0"/>
    </xf>
    <xf numFmtId="0" fontId="7" fillId="17" borderId="6" xfId="0" applyFont="1" applyFill="1" applyBorder="1" applyAlignment="1" applyProtection="1">
      <alignment horizontal="left" vertical="top" wrapText="1"/>
      <protection locked="0"/>
    </xf>
    <xf numFmtId="0" fontId="14" fillId="9" borderId="7" xfId="0" applyFont="1" applyFill="1" applyBorder="1" applyAlignment="1">
      <alignment horizontal="center" vertical="top"/>
    </xf>
    <xf numFmtId="0" fontId="14" fillId="9" borderId="6" xfId="0" applyFont="1" applyFill="1" applyBorder="1" applyAlignment="1">
      <alignment horizontal="center" vertical="top"/>
    </xf>
    <xf numFmtId="0" fontId="8" fillId="10" borderId="4" xfId="0" applyFont="1" applyFill="1" applyBorder="1" applyAlignment="1">
      <alignment vertical="center"/>
    </xf>
    <xf numFmtId="0" fontId="8" fillId="10" borderId="5" xfId="0" applyFont="1" applyFill="1" applyBorder="1" applyAlignment="1">
      <alignment vertical="center"/>
    </xf>
    <xf numFmtId="0" fontId="8" fillId="10" borderId="15" xfId="0" applyFont="1" applyFill="1" applyBorder="1" applyAlignment="1">
      <alignment vertical="center"/>
    </xf>
    <xf numFmtId="0" fontId="8" fillId="10" borderId="9" xfId="0" applyFont="1" applyFill="1" applyBorder="1" applyAlignment="1">
      <alignment vertical="center"/>
    </xf>
    <xf numFmtId="0" fontId="8" fillId="10" borderId="14" xfId="0" applyFont="1" applyFill="1" applyBorder="1" applyAlignment="1">
      <alignment vertical="center"/>
    </xf>
    <xf numFmtId="0" fontId="8" fillId="10" borderId="16" xfId="0" applyFont="1" applyFill="1" applyBorder="1" applyAlignment="1">
      <alignment vertical="center"/>
    </xf>
    <xf numFmtId="0" fontId="8" fillId="10" borderId="10" xfId="0" applyFont="1" applyFill="1" applyBorder="1" applyAlignment="1">
      <alignment vertical="center"/>
    </xf>
    <xf numFmtId="0" fontId="8" fillId="10" borderId="17" xfId="0" applyFont="1" applyFill="1" applyBorder="1" applyAlignment="1">
      <alignment vertical="center"/>
    </xf>
    <xf numFmtId="0" fontId="15" fillId="0" borderId="0" xfId="0" applyFont="1" applyAlignment="1">
      <alignment horizontal="center" vertical="top"/>
    </xf>
    <xf numFmtId="0" fontId="8" fillId="8" borderId="7" xfId="0" applyFont="1" applyFill="1" applyBorder="1" applyAlignment="1">
      <alignment horizontal="left" vertical="center"/>
    </xf>
    <xf numFmtId="0" fontId="8" fillId="8" borderId="8" xfId="0" applyFont="1" applyFill="1" applyBorder="1" applyAlignment="1">
      <alignment horizontal="left" vertical="center"/>
    </xf>
    <xf numFmtId="0" fontId="8" fillId="8" borderId="6" xfId="0" applyFont="1" applyFill="1" applyBorder="1" applyAlignment="1">
      <alignment horizontal="left" vertical="center"/>
    </xf>
    <xf numFmtId="0" fontId="14" fillId="0" borderId="7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4" fillId="0" borderId="6" xfId="0" applyFont="1" applyBorder="1" applyAlignment="1">
      <alignment horizontal="left" vertical="top" wrapText="1"/>
    </xf>
    <xf numFmtId="0" fontId="12" fillId="0" borderId="0" xfId="0" applyFont="1" applyFill="1" applyBorder="1" applyAlignment="1">
      <alignment horizontal="left" vertical="center"/>
    </xf>
    <xf numFmtId="0" fontId="8" fillId="10" borderId="15" xfId="0" applyFont="1" applyFill="1" applyBorder="1" applyAlignment="1">
      <alignment horizontal="center" vertical="center" wrapText="1"/>
    </xf>
    <xf numFmtId="0" fontId="8" fillId="10" borderId="14" xfId="0" applyFont="1" applyFill="1" applyBorder="1" applyAlignment="1">
      <alignment horizontal="center" vertical="center" wrapText="1"/>
    </xf>
    <xf numFmtId="0" fontId="8" fillId="10" borderId="16" xfId="0" applyFont="1" applyFill="1" applyBorder="1" applyAlignment="1">
      <alignment horizontal="center" vertical="center" wrapText="1"/>
    </xf>
    <xf numFmtId="0" fontId="8" fillId="10" borderId="17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/>
    </xf>
    <xf numFmtId="0" fontId="7" fillId="0" borderId="8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15" fontId="7" fillId="0" borderId="4" xfId="0" applyNumberFormat="1" applyFont="1" applyBorder="1" applyAlignment="1">
      <alignment horizontal="center" vertical="center"/>
    </xf>
    <xf numFmtId="15" fontId="7" fillId="0" borderId="11" xfId="0" applyNumberFormat="1" applyFont="1" applyBorder="1" applyAlignment="1">
      <alignment horizontal="center" vertical="center"/>
    </xf>
    <xf numFmtId="15" fontId="7" fillId="0" borderId="5" xfId="0" applyNumberFormat="1" applyFont="1" applyBorder="1" applyAlignment="1">
      <alignment horizontal="center" vertical="center"/>
    </xf>
    <xf numFmtId="15" fontId="7" fillId="0" borderId="15" xfId="0" applyNumberFormat="1" applyFont="1" applyBorder="1" applyAlignment="1">
      <alignment horizontal="center" vertical="center"/>
    </xf>
    <xf numFmtId="15" fontId="7" fillId="0" borderId="14" xfId="0" applyNumberFormat="1" applyFont="1" applyBorder="1" applyAlignment="1">
      <alignment horizontal="center" vertical="center"/>
    </xf>
    <xf numFmtId="15" fontId="7" fillId="0" borderId="13" xfId="0" applyNumberFormat="1" applyFont="1" applyBorder="1" applyAlignment="1">
      <alignment horizontal="center" vertical="center"/>
    </xf>
    <xf numFmtId="15" fontId="7" fillId="0" borderId="12" xfId="0" applyNumberFormat="1" applyFont="1" applyBorder="1" applyAlignment="1">
      <alignment horizontal="center" vertical="center"/>
    </xf>
    <xf numFmtId="15" fontId="7" fillId="0" borderId="16" xfId="0" applyNumberFormat="1" applyFont="1" applyBorder="1" applyAlignment="1">
      <alignment horizontal="center" vertical="center"/>
    </xf>
    <xf numFmtId="15" fontId="7" fillId="0" borderId="17" xfId="0" applyNumberFormat="1" applyFont="1" applyBorder="1" applyAlignment="1">
      <alignment horizontal="center" vertical="center"/>
    </xf>
    <xf numFmtId="15" fontId="14" fillId="7" borderId="13" xfId="0" applyNumberFormat="1" applyFont="1" applyFill="1" applyBorder="1" applyAlignment="1">
      <alignment horizontal="center" vertical="center" wrapText="1"/>
    </xf>
    <xf numFmtId="15" fontId="14" fillId="7" borderId="12" xfId="0" applyNumberFormat="1" applyFont="1" applyFill="1" applyBorder="1" applyAlignment="1">
      <alignment horizontal="center" vertical="center" wrapText="1"/>
    </xf>
    <xf numFmtId="15" fontId="14" fillId="7" borderId="16" xfId="0" applyNumberFormat="1" applyFont="1" applyFill="1" applyBorder="1" applyAlignment="1">
      <alignment horizontal="center" vertical="center" wrapText="1"/>
    </xf>
    <xf numFmtId="15" fontId="14" fillId="7" borderId="17" xfId="0" applyNumberFormat="1" applyFont="1" applyFill="1" applyBorder="1" applyAlignment="1">
      <alignment horizontal="center" vertical="center" wrapText="1"/>
    </xf>
    <xf numFmtId="0" fontId="8" fillId="9" borderId="7" xfId="0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/>
    </xf>
    <xf numFmtId="0" fontId="7" fillId="0" borderId="11" xfId="0" applyFont="1" applyBorder="1" applyAlignment="1">
      <alignment horizontal="left" vertical="top"/>
    </xf>
    <xf numFmtId="0" fontId="7" fillId="0" borderId="5" xfId="0" applyFont="1" applyBorder="1" applyAlignment="1">
      <alignment horizontal="left" vertical="top"/>
    </xf>
    <xf numFmtId="0" fontId="7" fillId="0" borderId="15" xfId="0" applyFont="1" applyBorder="1" applyAlignment="1">
      <alignment horizontal="left" vertical="top" wrapText="1"/>
    </xf>
    <xf numFmtId="0" fontId="7" fillId="0" borderId="14" xfId="0" applyFont="1" applyBorder="1" applyAlignment="1">
      <alignment horizontal="left" vertical="top" wrapText="1"/>
    </xf>
    <xf numFmtId="0" fontId="7" fillId="0" borderId="13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0" borderId="17" xfId="0" applyFont="1" applyBorder="1" applyAlignment="1">
      <alignment horizontal="left" vertical="top" wrapText="1"/>
    </xf>
    <xf numFmtId="0" fontId="22" fillId="7" borderId="15" xfId="0" applyFont="1" applyFill="1" applyBorder="1" applyAlignment="1">
      <alignment horizontal="center" vertical="center"/>
    </xf>
    <xf numFmtId="0" fontId="22" fillId="7" borderId="9" xfId="0" applyFont="1" applyFill="1" applyBorder="1" applyAlignment="1">
      <alignment horizontal="center" vertical="center"/>
    </xf>
    <xf numFmtId="0" fontId="22" fillId="7" borderId="14" xfId="0" applyFont="1" applyFill="1" applyBorder="1" applyAlignment="1">
      <alignment horizontal="center" vertical="center"/>
    </xf>
    <xf numFmtId="0" fontId="22" fillId="7" borderId="16" xfId="0" applyFont="1" applyFill="1" applyBorder="1" applyAlignment="1">
      <alignment horizontal="center" vertical="center"/>
    </xf>
    <xf numFmtId="0" fontId="22" fillId="7" borderId="10" xfId="0" applyFont="1" applyFill="1" applyBorder="1" applyAlignment="1">
      <alignment horizontal="center" vertical="center"/>
    </xf>
    <xf numFmtId="0" fontId="22" fillId="7" borderId="17" xfId="0" applyFont="1" applyFill="1" applyBorder="1" applyAlignment="1">
      <alignment horizontal="center" vertical="center"/>
    </xf>
    <xf numFmtId="0" fontId="16" fillId="9" borderId="7" xfId="0" applyFont="1" applyFill="1" applyBorder="1" applyAlignment="1">
      <alignment horizontal="left" vertical="top"/>
    </xf>
    <xf numFmtId="0" fontId="16" fillId="9" borderId="8" xfId="0" applyFont="1" applyFill="1" applyBorder="1" applyAlignment="1">
      <alignment horizontal="left" vertical="top"/>
    </xf>
    <xf numFmtId="0" fontId="16" fillId="9" borderId="6" xfId="0" applyFont="1" applyFill="1" applyBorder="1" applyAlignment="1">
      <alignment horizontal="left" vertical="top"/>
    </xf>
    <xf numFmtId="0" fontId="8" fillId="9" borderId="8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vertical="top" wrapText="1"/>
    </xf>
    <xf numFmtId="0" fontId="7" fillId="0" borderId="14" xfId="0" applyFont="1" applyBorder="1" applyAlignment="1">
      <alignment vertical="top" wrapText="1"/>
    </xf>
    <xf numFmtId="0" fontId="7" fillId="0" borderId="13" xfId="0" applyFont="1" applyBorder="1" applyAlignment="1">
      <alignment vertical="top" wrapText="1"/>
    </xf>
    <xf numFmtId="0" fontId="7" fillId="0" borderId="12" xfId="0" applyFont="1" applyBorder="1" applyAlignment="1">
      <alignment vertical="top" wrapText="1"/>
    </xf>
    <xf numFmtId="0" fontId="7" fillId="0" borderId="16" xfId="0" applyFont="1" applyBorder="1" applyAlignment="1">
      <alignment vertical="top" wrapText="1"/>
    </xf>
    <xf numFmtId="0" fontId="7" fillId="0" borderId="17" xfId="0" applyFont="1" applyBorder="1" applyAlignment="1">
      <alignment vertical="top" wrapText="1"/>
    </xf>
    <xf numFmtId="0" fontId="7" fillId="0" borderId="9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12" fillId="9" borderId="7" xfId="0" applyFont="1" applyFill="1" applyBorder="1" applyAlignment="1">
      <alignment horizontal="center" vertical="center"/>
    </xf>
    <xf numFmtId="0" fontId="12" fillId="9" borderId="8" xfId="0" applyFont="1" applyFill="1" applyBorder="1" applyAlignment="1">
      <alignment horizontal="center" vertical="center"/>
    </xf>
    <xf numFmtId="0" fontId="12" fillId="9" borderId="6" xfId="0" applyFont="1" applyFill="1" applyBorder="1" applyAlignment="1">
      <alignment horizontal="center" vertical="center"/>
    </xf>
    <xf numFmtId="0" fontId="8" fillId="9" borderId="7" xfId="0" quotePrefix="1" applyFont="1" applyFill="1" applyBorder="1" applyAlignment="1">
      <alignment horizontal="center" vertical="center"/>
    </xf>
    <xf numFmtId="0" fontId="8" fillId="9" borderId="6" xfId="0" quotePrefix="1" applyFont="1" applyFill="1" applyBorder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15" fontId="7" fillId="0" borderId="7" xfId="0" applyNumberFormat="1" applyFont="1" applyBorder="1" applyAlignment="1">
      <alignment horizontal="center" vertical="top"/>
    </xf>
    <xf numFmtId="15" fontId="7" fillId="0" borderId="6" xfId="0" applyNumberFormat="1" applyFont="1" applyBorder="1" applyAlignment="1">
      <alignment horizontal="center" vertical="top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2" fillId="22" borderId="4" xfId="0" applyFont="1" applyFill="1" applyBorder="1" applyAlignment="1">
      <alignment horizontal="center" vertical="center" wrapText="1"/>
    </xf>
    <xf numFmtId="0" fontId="2" fillId="22" borderId="5" xfId="0" applyFont="1" applyFill="1" applyBorder="1" applyAlignment="1">
      <alignment horizontal="center" vertical="center" wrapText="1"/>
    </xf>
    <xf numFmtId="0" fontId="2" fillId="10" borderId="7" xfId="0" applyFont="1" applyFill="1" applyBorder="1" applyAlignment="1">
      <alignment horizontal="left"/>
    </xf>
    <xf numFmtId="0" fontId="2" fillId="10" borderId="6" xfId="0" applyFont="1" applyFill="1" applyBorder="1" applyAlignment="1">
      <alignment horizontal="left"/>
    </xf>
    <xf numFmtId="0" fontId="0" fillId="0" borderId="4" xfId="0" quotePrefix="1" applyBorder="1" applyAlignment="1">
      <alignment vertical="top" wrapText="1"/>
    </xf>
    <xf numFmtId="0" fontId="0" fillId="0" borderId="11" xfId="0" quotePrefix="1" applyBorder="1" applyAlignment="1">
      <alignment vertical="top" wrapText="1"/>
    </xf>
    <xf numFmtId="0" fontId="0" fillId="0" borderId="5" xfId="0" quotePrefix="1" applyBorder="1" applyAlignment="1">
      <alignment vertical="top" wrapText="1"/>
    </xf>
    <xf numFmtId="0" fontId="50" fillId="22" borderId="0" xfId="0" applyFont="1" applyFill="1" applyBorder="1" applyAlignment="1">
      <alignment vertical="top" wrapText="1"/>
    </xf>
    <xf numFmtId="0" fontId="50" fillId="22" borderId="10" xfId="0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center" vertical="center" wrapText="1"/>
    </xf>
    <xf numFmtId="0" fontId="7" fillId="9" borderId="7" xfId="1" applyFont="1" applyFill="1" applyBorder="1" applyAlignment="1">
      <alignment horizontal="left" vertical="top"/>
    </xf>
    <xf numFmtId="0" fontId="7" fillId="9" borderId="8" xfId="1" applyFont="1" applyFill="1" applyBorder="1" applyAlignment="1">
      <alignment horizontal="left" vertical="top"/>
    </xf>
    <xf numFmtId="0" fontId="7" fillId="9" borderId="6" xfId="1" applyFont="1" applyFill="1" applyBorder="1" applyAlignment="1">
      <alignment horizontal="left" vertical="top"/>
    </xf>
    <xf numFmtId="0" fontId="8" fillId="10" borderId="7" xfId="1" applyFont="1" applyFill="1" applyBorder="1" applyAlignment="1">
      <alignment horizontal="left" vertical="top"/>
    </xf>
    <xf numFmtId="0" fontId="8" fillId="10" borderId="8" xfId="1" applyFont="1" applyFill="1" applyBorder="1" applyAlignment="1">
      <alignment horizontal="left" vertical="top"/>
    </xf>
    <xf numFmtId="0" fontId="8" fillId="10" borderId="6" xfId="1" applyFont="1" applyFill="1" applyBorder="1" applyAlignment="1">
      <alignment horizontal="left" vertical="top"/>
    </xf>
    <xf numFmtId="0" fontId="16" fillId="11" borderId="7" xfId="0" applyFont="1" applyFill="1" applyBorder="1" applyAlignment="1">
      <alignment horizontal="center" vertical="center"/>
    </xf>
    <xf numFmtId="0" fontId="16" fillId="11" borderId="8" xfId="0" applyFont="1" applyFill="1" applyBorder="1" applyAlignment="1">
      <alignment horizontal="center" vertical="center"/>
    </xf>
    <xf numFmtId="0" fontId="16" fillId="11" borderId="6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center"/>
    </xf>
    <xf numFmtId="0" fontId="8" fillId="9" borderId="6" xfId="0" applyFont="1" applyFill="1" applyBorder="1" applyAlignment="1">
      <alignment horizontal="center"/>
    </xf>
    <xf numFmtId="0" fontId="8" fillId="9" borderId="3" xfId="0" applyFont="1" applyFill="1" applyBorder="1" applyAlignment="1">
      <alignment horizontal="center" vertical="center" wrapText="1"/>
    </xf>
    <xf numFmtId="0" fontId="7" fillId="10" borderId="7" xfId="1" applyFont="1" applyFill="1" applyBorder="1" applyAlignment="1">
      <alignment horizontal="left" vertical="top"/>
    </xf>
    <xf numFmtId="0" fontId="7" fillId="10" borderId="8" xfId="1" applyFont="1" applyFill="1" applyBorder="1" applyAlignment="1">
      <alignment horizontal="left" vertical="top"/>
    </xf>
    <xf numFmtId="0" fontId="7" fillId="10" borderId="6" xfId="1" applyFont="1" applyFill="1" applyBorder="1" applyAlignment="1">
      <alignment horizontal="left" vertical="top"/>
    </xf>
    <xf numFmtId="0" fontId="8" fillId="9" borderId="3" xfId="0" applyFont="1" applyFill="1" applyBorder="1" applyAlignment="1">
      <alignment vertical="center"/>
    </xf>
    <xf numFmtId="15" fontId="14" fillId="17" borderId="7" xfId="0" applyNumberFormat="1" applyFont="1" applyFill="1" applyBorder="1" applyAlignment="1" applyProtection="1">
      <alignment horizontal="center" vertical="center"/>
      <protection locked="0"/>
    </xf>
    <xf numFmtId="15" fontId="14" fillId="17" borderId="6" xfId="0" applyNumberFormat="1" applyFont="1" applyFill="1" applyBorder="1" applyAlignment="1" applyProtection="1">
      <alignment horizontal="center" vertical="center"/>
      <protection locked="0"/>
    </xf>
    <xf numFmtId="10" fontId="9" fillId="0" borderId="7" xfId="0" applyNumberFormat="1" applyFont="1" applyBorder="1" applyAlignment="1">
      <alignment horizontal="center" vertical="center" wrapText="1"/>
    </xf>
    <xf numFmtId="10" fontId="9" fillId="0" borderId="6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top"/>
    </xf>
    <xf numFmtId="0" fontId="8" fillId="17" borderId="7" xfId="0" applyFont="1" applyFill="1" applyBorder="1" applyAlignment="1">
      <alignment horizontal="center" vertical="center"/>
    </xf>
    <xf numFmtId="0" fontId="8" fillId="17" borderId="6" xfId="0" applyFont="1" applyFill="1" applyBorder="1" applyAlignment="1">
      <alignment horizontal="center" vertical="center"/>
    </xf>
    <xf numFmtId="0" fontId="22" fillId="17" borderId="15" xfId="0" applyFont="1" applyFill="1" applyBorder="1" applyAlignment="1" applyProtection="1">
      <alignment horizontal="center" vertical="center"/>
      <protection locked="0"/>
    </xf>
    <xf numFmtId="0" fontId="22" fillId="17" borderId="9" xfId="0" applyFont="1" applyFill="1" applyBorder="1" applyAlignment="1" applyProtection="1">
      <alignment horizontal="center" vertical="center"/>
      <protection locked="0"/>
    </xf>
    <xf numFmtId="0" fontId="22" fillId="17" borderId="14" xfId="0" applyFont="1" applyFill="1" applyBorder="1" applyAlignment="1" applyProtection="1">
      <alignment horizontal="center" vertical="center"/>
      <protection locked="0"/>
    </xf>
    <xf numFmtId="0" fontId="22" fillId="17" borderId="16" xfId="0" applyFont="1" applyFill="1" applyBorder="1" applyAlignment="1" applyProtection="1">
      <alignment horizontal="center" vertical="center"/>
      <protection locked="0"/>
    </xf>
    <xf numFmtId="0" fontId="22" fillId="17" borderId="10" xfId="0" applyFont="1" applyFill="1" applyBorder="1" applyAlignment="1" applyProtection="1">
      <alignment horizontal="center" vertical="center"/>
      <protection locked="0"/>
    </xf>
    <xf numFmtId="0" fontId="22" fillId="17" borderId="17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>
      <alignment horizontal="center" vertical="center"/>
    </xf>
    <xf numFmtId="0" fontId="8" fillId="9" borderId="7" xfId="1" applyFont="1" applyFill="1" applyBorder="1" applyAlignment="1">
      <alignment horizontal="left" vertical="top"/>
    </xf>
    <xf numFmtId="0" fontId="8" fillId="9" borderId="8" xfId="1" applyFont="1" applyFill="1" applyBorder="1" applyAlignment="1">
      <alignment horizontal="left" vertical="top"/>
    </xf>
    <xf numFmtId="0" fontId="8" fillId="9" borderId="6" xfId="1" applyFont="1" applyFill="1" applyBorder="1" applyAlignment="1">
      <alignment horizontal="left" vertical="top"/>
    </xf>
    <xf numFmtId="0" fontId="8" fillId="0" borderId="15" xfId="0" applyFont="1" applyBorder="1" applyAlignment="1">
      <alignment horizontal="center" vertical="center" textRotation="90"/>
    </xf>
    <xf numFmtId="0" fontId="8" fillId="0" borderId="13" xfId="0" applyFont="1" applyBorder="1" applyAlignment="1">
      <alignment horizontal="center" vertical="center" textRotation="90"/>
    </xf>
    <xf numFmtId="0" fontId="8" fillId="0" borderId="16" xfId="0" applyFont="1" applyBorder="1" applyAlignment="1">
      <alignment horizontal="center" vertical="center" textRotation="90"/>
    </xf>
    <xf numFmtId="14" fontId="7" fillId="0" borderId="0" xfId="0" applyNumberFormat="1" applyFont="1" applyFill="1" applyBorder="1" applyAlignment="1">
      <alignment horizontal="center" vertical="center"/>
    </xf>
    <xf numFmtId="14" fontId="7" fillId="0" borderId="12" xfId="0" applyNumberFormat="1" applyFont="1" applyFill="1" applyBorder="1" applyAlignment="1">
      <alignment horizontal="center" vertical="center"/>
    </xf>
    <xf numFmtId="15" fontId="14" fillId="17" borderId="13" xfId="0" applyNumberFormat="1" applyFont="1" applyFill="1" applyBorder="1" applyAlignment="1" applyProtection="1">
      <alignment horizontal="center" vertical="center" wrapText="1"/>
      <protection locked="0"/>
    </xf>
    <xf numFmtId="15" fontId="14" fillId="17" borderId="12" xfId="0" applyNumberFormat="1" applyFont="1" applyFill="1" applyBorder="1" applyAlignment="1" applyProtection="1">
      <alignment horizontal="center" vertical="center" wrapText="1"/>
      <protection locked="0"/>
    </xf>
    <xf numFmtId="15" fontId="14" fillId="17" borderId="16" xfId="0" applyNumberFormat="1" applyFont="1" applyFill="1" applyBorder="1" applyAlignment="1" applyProtection="1">
      <alignment horizontal="center" vertical="center" wrapText="1"/>
      <protection locked="0"/>
    </xf>
    <xf numFmtId="15" fontId="14" fillId="17" borderId="17" xfId="0" applyNumberFormat="1" applyFont="1" applyFill="1" applyBorder="1" applyAlignment="1" applyProtection="1">
      <alignment horizontal="center" vertical="center" wrapText="1"/>
      <protection locked="0"/>
    </xf>
    <xf numFmtId="4" fontId="14" fillId="17" borderId="15" xfId="0" applyNumberFormat="1" applyFont="1" applyFill="1" applyBorder="1" applyAlignment="1" applyProtection="1">
      <alignment horizontal="center" vertical="center"/>
      <protection locked="0"/>
    </xf>
    <xf numFmtId="4" fontId="14" fillId="17" borderId="14" xfId="0" applyNumberFormat="1" applyFont="1" applyFill="1" applyBorder="1" applyAlignment="1" applyProtection="1">
      <alignment horizontal="center" vertical="center"/>
      <protection locked="0"/>
    </xf>
    <xf numFmtId="4" fontId="14" fillId="17" borderId="16" xfId="0" applyNumberFormat="1" applyFont="1" applyFill="1" applyBorder="1" applyAlignment="1" applyProtection="1">
      <alignment horizontal="center" vertical="center"/>
      <protection locked="0"/>
    </xf>
    <xf numFmtId="4" fontId="14" fillId="17" borderId="17" xfId="0" applyNumberFormat="1" applyFont="1" applyFill="1" applyBorder="1" applyAlignment="1" applyProtection="1">
      <alignment horizontal="center" vertical="center"/>
      <protection locked="0"/>
    </xf>
    <xf numFmtId="0" fontId="16" fillId="9" borderId="3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7" fillId="0" borderId="7" xfId="0" applyFont="1" applyBorder="1" applyAlignment="1" applyProtection="1">
      <alignment horizontal="left"/>
      <protection locked="0"/>
    </xf>
    <xf numFmtId="0" fontId="7" fillId="0" borderId="6" xfId="0" applyFont="1" applyBorder="1" applyAlignment="1" applyProtection="1">
      <alignment horizontal="left"/>
      <protection locked="0"/>
    </xf>
    <xf numFmtId="0" fontId="7" fillId="0" borderId="15" xfId="0" applyFont="1" applyBorder="1" applyAlignment="1" applyProtection="1">
      <alignment horizontal="left" vertical="top" wrapText="1"/>
      <protection locked="0"/>
    </xf>
    <xf numFmtId="0" fontId="7" fillId="0" borderId="9" xfId="0" applyFont="1" applyBorder="1" applyAlignment="1" applyProtection="1">
      <alignment horizontal="left" vertical="top" wrapText="1"/>
      <protection locked="0"/>
    </xf>
    <xf numFmtId="0" fontId="7" fillId="0" borderId="14" xfId="0" applyFont="1" applyBorder="1" applyAlignment="1" applyProtection="1">
      <alignment horizontal="left" vertical="top" wrapText="1"/>
      <protection locked="0"/>
    </xf>
    <xf numFmtId="0" fontId="7" fillId="0" borderId="7" xfId="0" applyFont="1" applyBorder="1" applyAlignment="1" applyProtection="1">
      <alignment horizontal="left" vertical="top" wrapText="1"/>
      <protection locked="0"/>
    </xf>
    <xf numFmtId="0" fontId="7" fillId="0" borderId="8" xfId="0" applyFont="1" applyBorder="1" applyAlignment="1" applyProtection="1">
      <alignment horizontal="left" vertical="top" wrapText="1"/>
      <protection locked="0"/>
    </xf>
    <xf numFmtId="0" fontId="7" fillId="0" borderId="6" xfId="0" applyFont="1" applyBorder="1" applyAlignment="1" applyProtection="1">
      <alignment horizontal="left" vertical="top" wrapText="1"/>
      <protection locked="0"/>
    </xf>
    <xf numFmtId="0" fontId="14" fillId="0" borderId="15" xfId="0" applyFont="1" applyBorder="1" applyAlignment="1" applyProtection="1">
      <alignment horizontal="left" vertical="top" wrapText="1"/>
      <protection locked="0"/>
    </xf>
    <xf numFmtId="0" fontId="14" fillId="0" borderId="9" xfId="0" applyFont="1" applyBorder="1" applyAlignment="1" applyProtection="1">
      <alignment horizontal="left" vertical="top" wrapText="1"/>
      <protection locked="0"/>
    </xf>
    <xf numFmtId="0" fontId="14" fillId="0" borderId="14" xfId="0" applyFont="1" applyBorder="1" applyAlignment="1" applyProtection="1">
      <alignment horizontal="left" vertical="top" wrapText="1"/>
      <protection locked="0"/>
    </xf>
    <xf numFmtId="0" fontId="14" fillId="0" borderId="13" xfId="0" applyFont="1" applyBorder="1" applyAlignment="1" applyProtection="1">
      <alignment horizontal="left" vertical="top" wrapText="1"/>
      <protection locked="0"/>
    </xf>
    <xf numFmtId="0" fontId="14" fillId="0" borderId="0" xfId="0" applyFont="1" applyBorder="1" applyAlignment="1" applyProtection="1">
      <alignment horizontal="left" vertical="top" wrapText="1"/>
      <protection locked="0"/>
    </xf>
    <xf numFmtId="0" fontId="14" fillId="0" borderId="12" xfId="0" applyFont="1" applyBorder="1" applyAlignment="1" applyProtection="1">
      <alignment horizontal="left" vertical="top" wrapText="1"/>
      <protection locked="0"/>
    </xf>
    <xf numFmtId="0" fontId="14" fillId="0" borderId="16" xfId="0" applyFont="1" applyBorder="1" applyAlignment="1" applyProtection="1">
      <alignment horizontal="left" vertical="top" wrapText="1"/>
      <protection locked="0"/>
    </xf>
    <xf numFmtId="0" fontId="14" fillId="0" borderId="10" xfId="0" applyFont="1" applyBorder="1" applyAlignment="1" applyProtection="1">
      <alignment horizontal="left" vertical="top" wrapText="1"/>
      <protection locked="0"/>
    </xf>
    <xf numFmtId="0" fontId="14" fillId="0" borderId="17" xfId="0" applyFont="1" applyBorder="1" applyAlignment="1" applyProtection="1">
      <alignment horizontal="left" vertical="top" wrapText="1"/>
      <protection locked="0"/>
    </xf>
    <xf numFmtId="0" fontId="7" fillId="0" borderId="13" xfId="0" applyFont="1" applyBorder="1" applyAlignment="1" applyProtection="1">
      <alignment horizontal="left" vertical="top" wrapText="1"/>
      <protection locked="0"/>
    </xf>
    <xf numFmtId="0" fontId="7" fillId="0" borderId="0" xfId="0" applyFont="1" applyBorder="1" applyAlignment="1" applyProtection="1">
      <alignment horizontal="left" vertical="top" wrapText="1"/>
      <protection locked="0"/>
    </xf>
    <xf numFmtId="0" fontId="7" fillId="0" borderId="12" xfId="0" applyFont="1" applyBorder="1" applyAlignment="1" applyProtection="1">
      <alignment horizontal="left" vertical="top" wrapText="1"/>
      <protection locked="0"/>
    </xf>
    <xf numFmtId="0" fontId="7" fillId="0" borderId="16" xfId="0" applyFont="1" applyBorder="1" applyAlignment="1" applyProtection="1">
      <alignment horizontal="left" vertical="top" wrapText="1"/>
      <protection locked="0"/>
    </xf>
    <xf numFmtId="0" fontId="7" fillId="0" borderId="10" xfId="0" applyFont="1" applyBorder="1" applyAlignment="1" applyProtection="1">
      <alignment horizontal="left" vertical="top" wrapText="1"/>
      <protection locked="0"/>
    </xf>
    <xf numFmtId="0" fontId="7" fillId="0" borderId="17" xfId="0" applyFont="1" applyBorder="1" applyAlignment="1" applyProtection="1">
      <alignment horizontal="left" vertical="top" wrapText="1"/>
      <protection locked="0"/>
    </xf>
    <xf numFmtId="3" fontId="7" fillId="0" borderId="7" xfId="0" applyNumberFormat="1" applyFont="1" applyFill="1" applyBorder="1" applyAlignment="1" applyProtection="1">
      <alignment horizontal="left" vertical="top" wrapText="1"/>
      <protection locked="0"/>
    </xf>
    <xf numFmtId="3" fontId="7" fillId="0" borderId="8" xfId="0" applyNumberFormat="1" applyFont="1" applyFill="1" applyBorder="1" applyAlignment="1" applyProtection="1">
      <alignment horizontal="left" vertical="top" wrapText="1"/>
      <protection locked="0"/>
    </xf>
    <xf numFmtId="3" fontId="7" fillId="0" borderId="6" xfId="0" applyNumberFormat="1" applyFont="1" applyFill="1" applyBorder="1" applyAlignment="1" applyProtection="1">
      <alignment horizontal="left" vertical="top" wrapText="1"/>
      <protection locked="0"/>
    </xf>
    <xf numFmtId="0" fontId="7" fillId="0" borderId="6" xfId="0" applyFont="1" applyBorder="1"/>
    <xf numFmtId="0" fontId="20" fillId="9" borderId="4" xfId="0" applyFont="1" applyFill="1" applyBorder="1" applyAlignment="1">
      <alignment horizontal="center" vertical="center" wrapText="1"/>
    </xf>
    <xf numFmtId="0" fontId="20" fillId="9" borderId="5" xfId="0" applyFont="1" applyFill="1" applyBorder="1" applyAlignment="1">
      <alignment horizontal="center" vertical="center" wrapText="1"/>
    </xf>
    <xf numFmtId="0" fontId="7" fillId="26" borderId="15" xfId="0" applyFont="1" applyFill="1" applyBorder="1" applyAlignment="1">
      <alignment vertical="top" wrapText="1"/>
    </xf>
    <xf numFmtId="0" fontId="7" fillId="26" borderId="9" xfId="0" applyFont="1" applyFill="1" applyBorder="1" applyAlignment="1">
      <alignment vertical="top" wrapText="1"/>
    </xf>
    <xf numFmtId="0" fontId="7" fillId="26" borderId="14" xfId="0" applyFont="1" applyFill="1" applyBorder="1" applyAlignment="1">
      <alignment vertical="top" wrapText="1"/>
    </xf>
    <xf numFmtId="0" fontId="7" fillId="26" borderId="13" xfId="0" applyFont="1" applyFill="1" applyBorder="1" applyAlignment="1">
      <alignment vertical="top" wrapText="1"/>
    </xf>
    <xf numFmtId="0" fontId="7" fillId="26" borderId="0" xfId="0" applyFont="1" applyFill="1" applyBorder="1" applyAlignment="1">
      <alignment vertical="top" wrapText="1"/>
    </xf>
    <xf numFmtId="0" fontId="7" fillId="26" borderId="12" xfId="0" applyFont="1" applyFill="1" applyBorder="1" applyAlignment="1">
      <alignment vertical="top" wrapText="1"/>
    </xf>
    <xf numFmtId="0" fontId="7" fillId="26" borderId="16" xfId="0" applyFont="1" applyFill="1" applyBorder="1" applyAlignment="1">
      <alignment vertical="top" wrapText="1"/>
    </xf>
    <xf numFmtId="0" fontId="7" fillId="26" borderId="10" xfId="0" applyFont="1" applyFill="1" applyBorder="1" applyAlignment="1">
      <alignment vertical="top" wrapText="1"/>
    </xf>
    <xf numFmtId="0" fontId="7" fillId="26" borderId="17" xfId="0" applyFont="1" applyFill="1" applyBorder="1" applyAlignment="1">
      <alignment vertical="top" wrapText="1"/>
    </xf>
    <xf numFmtId="0" fontId="14" fillId="0" borderId="15" xfId="0" applyFont="1" applyFill="1" applyBorder="1" applyAlignment="1" applyProtection="1">
      <alignment horizontal="left" vertical="top" wrapText="1"/>
      <protection locked="0"/>
    </xf>
    <xf numFmtId="0" fontId="14" fillId="0" borderId="9" xfId="0" applyFont="1" applyFill="1" applyBorder="1" applyAlignment="1" applyProtection="1">
      <alignment horizontal="left" vertical="top" wrapText="1"/>
      <protection locked="0"/>
    </xf>
    <xf numFmtId="0" fontId="14" fillId="0" borderId="14" xfId="0" applyFont="1" applyFill="1" applyBorder="1" applyAlignment="1" applyProtection="1">
      <alignment horizontal="left" vertical="top" wrapText="1"/>
      <protection locked="0"/>
    </xf>
    <xf numFmtId="0" fontId="14" fillId="0" borderId="13" xfId="0" applyFont="1" applyFill="1" applyBorder="1" applyAlignment="1" applyProtection="1">
      <alignment horizontal="left" vertical="top" wrapText="1"/>
      <protection locked="0"/>
    </xf>
    <xf numFmtId="0" fontId="14" fillId="0" borderId="0" xfId="0" applyFont="1" applyFill="1" applyBorder="1" applyAlignment="1" applyProtection="1">
      <alignment horizontal="left" vertical="top" wrapText="1"/>
      <protection locked="0"/>
    </xf>
    <xf numFmtId="0" fontId="14" fillId="0" borderId="12" xfId="0" applyFont="1" applyFill="1" applyBorder="1" applyAlignment="1" applyProtection="1">
      <alignment horizontal="left" vertical="top" wrapText="1"/>
      <protection locked="0"/>
    </xf>
    <xf numFmtId="0" fontId="14" fillId="0" borderId="16" xfId="0" applyFont="1" applyFill="1" applyBorder="1" applyAlignment="1" applyProtection="1">
      <alignment horizontal="left" vertical="top" wrapText="1"/>
      <protection locked="0"/>
    </xf>
    <xf numFmtId="0" fontId="14" fillId="0" borderId="10" xfId="0" applyFont="1" applyFill="1" applyBorder="1" applyAlignment="1" applyProtection="1">
      <alignment horizontal="left" vertical="top" wrapText="1"/>
      <protection locked="0"/>
    </xf>
    <xf numFmtId="0" fontId="14" fillId="0" borderId="17" xfId="0" applyFont="1" applyFill="1" applyBorder="1" applyAlignment="1" applyProtection="1">
      <alignment horizontal="left" vertical="top" wrapText="1"/>
      <protection locked="0"/>
    </xf>
    <xf numFmtId="0" fontId="13" fillId="0" borderId="15" xfId="0" applyFont="1" applyBorder="1" applyAlignment="1">
      <alignment vertical="top" wrapText="1"/>
    </xf>
    <xf numFmtId="0" fontId="13" fillId="0" borderId="9" xfId="0" applyFont="1" applyBorder="1" applyAlignment="1">
      <alignment vertical="top" wrapText="1"/>
    </xf>
    <xf numFmtId="0" fontId="13" fillId="0" borderId="14" xfId="0" applyFont="1" applyBorder="1" applyAlignment="1">
      <alignment vertical="top" wrapText="1"/>
    </xf>
    <xf numFmtId="0" fontId="13" fillId="0" borderId="13" xfId="0" applyFont="1" applyBorder="1" applyAlignment="1">
      <alignment vertical="top" wrapText="1"/>
    </xf>
    <xf numFmtId="0" fontId="13" fillId="0" borderId="0" xfId="0" applyFont="1" applyBorder="1" applyAlignment="1">
      <alignment vertical="top" wrapText="1"/>
    </xf>
    <xf numFmtId="0" fontId="13" fillId="0" borderId="12" xfId="0" applyFont="1" applyBorder="1" applyAlignment="1">
      <alignment vertical="top" wrapText="1"/>
    </xf>
    <xf numFmtId="0" fontId="13" fillId="0" borderId="16" xfId="0" applyFont="1" applyBorder="1" applyAlignment="1">
      <alignment vertical="top" wrapText="1"/>
    </xf>
    <xf numFmtId="0" fontId="13" fillId="0" borderId="10" xfId="0" applyFont="1" applyBorder="1" applyAlignment="1">
      <alignment vertical="top" wrapText="1"/>
    </xf>
    <xf numFmtId="0" fontId="13" fillId="0" borderId="17" xfId="0" applyFont="1" applyBorder="1" applyAlignment="1">
      <alignment vertical="top" wrapText="1"/>
    </xf>
    <xf numFmtId="0" fontId="15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60" fillId="8" borderId="7" xfId="0" applyFont="1" applyFill="1" applyBorder="1" applyAlignment="1">
      <alignment horizontal="center" vertical="center"/>
    </xf>
    <xf numFmtId="0" fontId="60" fillId="8" borderId="8" xfId="0" applyFont="1" applyFill="1" applyBorder="1" applyAlignment="1">
      <alignment horizontal="center" vertical="center"/>
    </xf>
    <xf numFmtId="0" fontId="60" fillId="8" borderId="6" xfId="0" applyFont="1" applyFill="1" applyBorder="1" applyAlignment="1">
      <alignment horizontal="center" vertical="center"/>
    </xf>
    <xf numFmtId="0" fontId="62" fillId="0" borderId="0" xfId="0" applyFont="1" applyAlignment="1">
      <alignment horizontal="center"/>
    </xf>
    <xf numFmtId="0" fontId="8" fillId="8" borderId="3" xfId="0" applyFont="1" applyFill="1" applyBorder="1" applyAlignment="1">
      <alignment horizontal="center" vertical="center"/>
    </xf>
    <xf numFmtId="0" fontId="7" fillId="40" borderId="7" xfId="0" applyFont="1" applyFill="1" applyBorder="1" applyAlignment="1" applyProtection="1">
      <alignment horizontal="left" vertical="top" wrapText="1"/>
      <protection locked="0"/>
    </xf>
    <xf numFmtId="0" fontId="7" fillId="40" borderId="8" xfId="0" applyFont="1" applyFill="1" applyBorder="1" applyAlignment="1" applyProtection="1">
      <alignment horizontal="left" vertical="top" wrapText="1"/>
      <protection locked="0"/>
    </xf>
    <xf numFmtId="0" fontId="7" fillId="40" borderId="6" xfId="0" applyFont="1" applyFill="1" applyBorder="1" applyAlignment="1" applyProtection="1">
      <alignment horizontal="left" vertical="top" wrapText="1"/>
      <protection locked="0"/>
    </xf>
    <xf numFmtId="0" fontId="16" fillId="8" borderId="4" xfId="0" applyFont="1" applyFill="1" applyBorder="1" applyAlignment="1">
      <alignment horizontal="left" vertical="center"/>
    </xf>
    <xf numFmtId="0" fontId="16" fillId="8" borderId="5" xfId="0" applyFont="1" applyFill="1" applyBorder="1" applyAlignment="1">
      <alignment horizontal="left" vertical="center"/>
    </xf>
    <xf numFmtId="0" fontId="7" fillId="0" borderId="7" xfId="0" applyFont="1" applyFill="1" applyBorder="1" applyAlignment="1" applyProtection="1">
      <alignment horizontal="left" vertical="top" wrapText="1"/>
      <protection locked="0"/>
    </xf>
    <xf numFmtId="0" fontId="7" fillId="0" borderId="8" xfId="0" applyFont="1" applyFill="1" applyBorder="1" applyAlignment="1" applyProtection="1">
      <alignment horizontal="left" vertical="top" wrapText="1"/>
      <protection locked="0"/>
    </xf>
    <xf numFmtId="0" fontId="7" fillId="0" borderId="6" xfId="0" applyFont="1" applyFill="1" applyBorder="1" applyAlignment="1" applyProtection="1">
      <alignment horizontal="left" vertical="top" wrapText="1"/>
      <protection locked="0"/>
    </xf>
    <xf numFmtId="0" fontId="16" fillId="39" borderId="7" xfId="0" applyFont="1" applyFill="1" applyBorder="1" applyAlignment="1" applyProtection="1">
      <alignment horizontal="left" vertical="center"/>
    </xf>
    <xf numFmtId="0" fontId="16" fillId="39" borderId="8" xfId="0" applyFont="1" applyFill="1" applyBorder="1" applyAlignment="1" applyProtection="1">
      <alignment horizontal="left" vertical="center"/>
    </xf>
    <xf numFmtId="0" fontId="16" fillId="39" borderId="6" xfId="0" applyFont="1" applyFill="1" applyBorder="1" applyAlignment="1" applyProtection="1">
      <alignment horizontal="left" vertical="center"/>
    </xf>
    <xf numFmtId="0" fontId="8" fillId="8" borderId="7" xfId="0" applyFont="1" applyFill="1" applyBorder="1" applyAlignment="1">
      <alignment horizontal="center" vertical="center"/>
    </xf>
    <xf numFmtId="0" fontId="8" fillId="8" borderId="6" xfId="0" applyFont="1" applyFill="1" applyBorder="1" applyAlignment="1">
      <alignment horizontal="center" vertical="center"/>
    </xf>
    <xf numFmtId="0" fontId="16" fillId="8" borderId="4" xfId="0" applyFont="1" applyFill="1" applyBorder="1" applyAlignment="1">
      <alignment horizontal="center" vertical="center" wrapText="1"/>
    </xf>
    <xf numFmtId="0" fontId="16" fillId="8" borderId="5" xfId="0" applyFont="1" applyFill="1" applyBorder="1" applyAlignment="1">
      <alignment horizontal="center" vertical="center" wrapText="1"/>
    </xf>
    <xf numFmtId="0" fontId="16" fillId="8" borderId="4" xfId="0" applyFont="1" applyFill="1" applyBorder="1" applyAlignment="1">
      <alignment horizontal="center" vertical="center"/>
    </xf>
    <xf numFmtId="0" fontId="16" fillId="8" borderId="5" xfId="0" applyFont="1" applyFill="1" applyBorder="1" applyAlignment="1">
      <alignment horizontal="center" vertical="center"/>
    </xf>
  </cellXfs>
  <cellStyles count="28">
    <cellStyle name="Comma 2" xfId="5"/>
    <cellStyle name="Entrada 2" xfId="4"/>
    <cellStyle name="Hipervínculo" xfId="23" builtinId="8"/>
    <cellStyle name="Millares" xfId="26" builtinId="3"/>
    <cellStyle name="Millares 2" xfId="6"/>
    <cellStyle name="Millares 2 2" xfId="7"/>
    <cellStyle name="Millares 3" xfId="8"/>
    <cellStyle name="Millares 3 2" xfId="9"/>
    <cellStyle name="Millares 4" xfId="3"/>
    <cellStyle name="Millares 6" xfId="22"/>
    <cellStyle name="Moneda 2" xfId="10"/>
    <cellStyle name="Normal" xfId="0" builtinId="0"/>
    <cellStyle name="Normal 2" xfId="11"/>
    <cellStyle name="Normal 2 9" xfId="12"/>
    <cellStyle name="Normal 2 9 2" xfId="13"/>
    <cellStyle name="Normal 2 9 3" xfId="1"/>
    <cellStyle name="Normal 3" xfId="14"/>
    <cellStyle name="Normal 3 2" xfId="15"/>
    <cellStyle name="Normal 4" xfId="16"/>
    <cellStyle name="Normal 5" xfId="17"/>
    <cellStyle name="Normal_FORMATO PARA RENDICION DE ANTICIPOactual" xfId="27"/>
    <cellStyle name="Notas" xfId="24" builtinId="10"/>
    <cellStyle name="Notas 2" xfId="18"/>
    <cellStyle name="Notas 2 2" xfId="19"/>
    <cellStyle name="Notas 3" xfId="2"/>
    <cellStyle name="Porcentaje" xfId="25" builtinId="5"/>
    <cellStyle name="Porcentaje 2" xfId="20"/>
    <cellStyle name="Porcentual 2" xfId="21"/>
  </cellStyles>
  <dxfs count="636"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ill>
        <patternFill>
          <bgColor rgb="FFFDB6B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color theme="0"/>
      </font>
      <fill>
        <patternFill>
          <bgColor theme="7" tint="-0.49998474074526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strike/>
      </font>
      <fill>
        <patternFill>
          <bgColor theme="1" tint="4.9989318521683403E-2"/>
        </patternFill>
      </fill>
    </dxf>
    <dxf>
      <font>
        <strike/>
      </font>
      <fill>
        <patternFill>
          <bgColor theme="1" tint="4.9989318521683403E-2"/>
        </patternFill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3333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53"/>
      <color rgb="FFFDB6B1"/>
      <color rgb="FFFF7C80"/>
      <color rgb="FFFFE593"/>
      <color rgb="FFFFFFC5"/>
      <color rgb="FFFFF8E1"/>
      <color rgb="FFFFFF9B"/>
      <color rgb="FFFDE9D9"/>
      <color rgb="FFDAEEF3"/>
      <color rgb="FFFFF3C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06/relationships/vbaProject" Target="vbaProject.bin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Translations!$A$359</c:f>
              <c:strCache>
                <c:ptCount val="1"/>
                <c:pt idx="0">
                  <c:v>% of programmatic targets achieve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'M&amp;E'!$A$26:$A$225</c:f>
              <c:strCache>
                <c:ptCount val="12"/>
                <c:pt idx="0">
                  <c:v>I001</c:v>
                </c:pt>
                <c:pt idx="1">
                  <c:v>I002</c:v>
                </c:pt>
                <c:pt idx="2">
                  <c:v>I003</c:v>
                </c:pt>
                <c:pt idx="3">
                  <c:v>I004</c:v>
                </c:pt>
                <c:pt idx="4">
                  <c:v>I005</c:v>
                </c:pt>
                <c:pt idx="5">
                  <c:v>I006</c:v>
                </c:pt>
                <c:pt idx="6">
                  <c:v>I007</c:v>
                </c:pt>
                <c:pt idx="7">
                  <c:v>I008</c:v>
                </c:pt>
                <c:pt idx="8">
                  <c:v>I009</c:v>
                </c:pt>
                <c:pt idx="9">
                  <c:v>I010</c:v>
                </c:pt>
                <c:pt idx="10">
                  <c:v>I011</c:v>
                </c:pt>
                <c:pt idx="11">
                  <c:v>I012</c:v>
                </c:pt>
              </c:strCache>
            </c:strRef>
          </c:cat>
          <c:val>
            <c:numRef>
              <c:f>'M&amp;E'!$J$26:$J$225</c:f>
              <c:numCache>
                <c:formatCode>0.00%</c:formatCode>
                <c:ptCount val="12"/>
                <c:pt idx="0">
                  <c:v>0.97402597402597402</c:v>
                </c:pt>
                <c:pt idx="1">
                  <c:v>0.97402597402597402</c:v>
                </c:pt>
                <c:pt idx="2">
                  <c:v>1.0067114093959733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0.98285714285714287</c:v>
                </c:pt>
                <c:pt idx="7">
                  <c:v>0.98285714285714287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0.98750000000000004</c:v>
                </c:pt>
              </c:numCache>
            </c:numRef>
          </c:val>
        </c:ser>
        <c:ser>
          <c:idx val="1"/>
          <c:order val="1"/>
          <c:tx>
            <c:strRef>
              <c:f>Translations!$A$358</c:f>
              <c:strCache>
                <c:ptCount val="1"/>
                <c:pt idx="0">
                  <c:v>% of budget spent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'M&amp;E'!$J$237:$J$436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0.98412698412698407</c:v>
                </c:pt>
                <c:pt idx="7">
                  <c:v>0.98412698412698407</c:v>
                </c:pt>
                <c:pt idx="8">
                  <c:v>0.99596774193548387</c:v>
                </c:pt>
                <c:pt idx="9">
                  <c:v>1</c:v>
                </c:pt>
                <c:pt idx="10">
                  <c:v>1</c:v>
                </c:pt>
                <c:pt idx="11">
                  <c:v>0.96875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785344"/>
        <c:axId val="73786880"/>
      </c:barChart>
      <c:catAx>
        <c:axId val="7378534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73786880"/>
        <c:crosses val="autoZero"/>
        <c:auto val="1"/>
        <c:lblAlgn val="ctr"/>
        <c:lblOffset val="100"/>
        <c:noMultiLvlLbl val="0"/>
      </c:catAx>
      <c:valAx>
        <c:axId val="73786880"/>
        <c:scaling>
          <c:orientation val="minMax"/>
        </c:scaling>
        <c:delete val="1"/>
        <c:axPos val="t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0.00%" sourceLinked="1"/>
        <c:majorTickMark val="out"/>
        <c:minorTickMark val="none"/>
        <c:tickLblPos val="nextTo"/>
        <c:crossAx val="737853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400"/>
          </a:pPr>
          <a:endParaRPr lang="es-D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'M&amp;E'!$A$557:$E$557</c:f>
              <c:strCache>
                <c:ptCount val="1"/>
                <c:pt idx="0">
                  <c:v>Disbursement vs budget (%)</c:v>
                </c:pt>
              </c:strCache>
            </c:strRef>
          </c:tx>
          <c:invertIfNegative val="0"/>
          <c:cat>
            <c:strRef>
              <c:f>('M&amp;E'!$H$554,'M&amp;E'!$I$554,'M&amp;E'!$J$554,'M&amp;E'!$L$554,'M&amp;E'!$M$554)</c:f>
              <c:strCache>
                <c:ptCount val="5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  <c:pt idx="4">
                  <c:v>Annual</c:v>
                </c:pt>
              </c:strCache>
            </c:strRef>
          </c:cat>
          <c:val>
            <c:numRef>
              <c:f>('M&amp;E'!$H$557,'M&amp;E'!$I$557,'M&amp;E'!$J$557,'M&amp;E'!$L$557,'M&amp;E'!$M$557)</c:f>
              <c:numCache>
                <c:formatCode>0.00%</c:formatCode>
                <c:ptCount val="5"/>
                <c:pt idx="0">
                  <c:v>1.1902990626394883</c:v>
                </c:pt>
                <c:pt idx="1">
                  <c:v>1.0563952543474728</c:v>
                </c:pt>
                <c:pt idx="2">
                  <c:v>0</c:v>
                </c:pt>
                <c:pt idx="3">
                  <c:v>0</c:v>
                </c:pt>
                <c:pt idx="4">
                  <c:v>1.1166945840312674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9047168"/>
        <c:axId val="108672128"/>
      </c:barChart>
      <c:catAx>
        <c:axId val="1090471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08672128"/>
        <c:crosses val="autoZero"/>
        <c:auto val="1"/>
        <c:lblAlgn val="ctr"/>
        <c:lblOffset val="100"/>
        <c:noMultiLvlLbl val="0"/>
      </c:catAx>
      <c:valAx>
        <c:axId val="108672128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0904716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200" b="1"/>
          </a:pPr>
          <a:endParaRPr lang="es-D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'M&amp;E'!$A$558:$E$558</c:f>
              <c:strCache>
                <c:ptCount val="1"/>
                <c:pt idx="0">
                  <c:v>Cash balance vs budget (%)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('M&amp;E'!$H$554,'M&amp;E'!$I$554,'M&amp;E'!$J$554,'M&amp;E'!$L$554,'M&amp;E'!$M$554)</c:f>
              <c:strCache>
                <c:ptCount val="5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  <c:pt idx="4">
                  <c:v>Annual</c:v>
                </c:pt>
              </c:strCache>
            </c:strRef>
          </c:cat>
          <c:val>
            <c:numRef>
              <c:f>('M&amp;E'!$H$558,'M&amp;E'!$I$558,'M&amp;E'!$J$558,'M&amp;E'!$L$558,'M&amp;E'!$M$558)</c:f>
              <c:numCache>
                <c:formatCode>0.00%</c:formatCode>
                <c:ptCount val="5"/>
                <c:pt idx="0">
                  <c:v>0.20845112334474036</c:v>
                </c:pt>
                <c:pt idx="1">
                  <c:v>0.22407768568178124</c:v>
                </c:pt>
                <c:pt idx="2">
                  <c:v>0</c:v>
                </c:pt>
                <c:pt idx="3">
                  <c:v>0</c:v>
                </c:pt>
                <c:pt idx="4">
                  <c:v>0.12317141261864879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8701184"/>
        <c:axId val="108702720"/>
      </c:barChart>
      <c:catAx>
        <c:axId val="108701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08702720"/>
        <c:crosses val="autoZero"/>
        <c:auto val="1"/>
        <c:lblAlgn val="ctr"/>
        <c:lblOffset val="100"/>
        <c:noMultiLvlLbl val="0"/>
      </c:catAx>
      <c:valAx>
        <c:axId val="1087027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0870118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200" b="1"/>
          </a:pPr>
          <a:endParaRPr lang="es-D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'M&amp;E'!$A$559:$E$559</c:f>
              <c:strCache>
                <c:ptCount val="1"/>
                <c:pt idx="0">
                  <c:v>Cash balance vs disbursement (%)</c:v>
                </c:pt>
              </c:strCache>
            </c:strRef>
          </c:tx>
          <c:spPr>
            <a:solidFill>
              <a:srgbClr val="FFE593"/>
            </a:solidFill>
          </c:spPr>
          <c:invertIfNegative val="0"/>
          <c:cat>
            <c:strRef>
              <c:f>('M&amp;E'!$H$554,'M&amp;E'!$I$554,'M&amp;E'!$J$554,'M&amp;E'!$L$554,'M&amp;E'!$M$554)</c:f>
              <c:strCache>
                <c:ptCount val="5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  <c:pt idx="4">
                  <c:v>Annual</c:v>
                </c:pt>
              </c:strCache>
            </c:strRef>
          </c:cat>
          <c:val>
            <c:numRef>
              <c:f>('M&amp;E'!$H$559,'M&amp;E'!$I$559,'M&amp;E'!$J$559,'M&amp;E'!$L$559,'M&amp;E'!$M$559)</c:f>
              <c:numCache>
                <c:formatCode>0.00%</c:formatCode>
                <c:ptCount val="5"/>
                <c:pt idx="0">
                  <c:v>0.175125</c:v>
                </c:pt>
                <c:pt idx="1">
                  <c:v>0.21211538461538462</c:v>
                </c:pt>
                <c:pt idx="2">
                  <c:v>0</c:v>
                </c:pt>
                <c:pt idx="3">
                  <c:v>0</c:v>
                </c:pt>
                <c:pt idx="4">
                  <c:v>0.1103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8724224"/>
        <c:axId val="108725760"/>
      </c:barChart>
      <c:catAx>
        <c:axId val="1087242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08725760"/>
        <c:crosses val="autoZero"/>
        <c:auto val="1"/>
        <c:lblAlgn val="ctr"/>
        <c:lblOffset val="100"/>
        <c:noMultiLvlLbl val="0"/>
      </c:catAx>
      <c:valAx>
        <c:axId val="10872576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0872422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200" b="1"/>
          </a:pPr>
          <a:endParaRPr lang="es-D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'M&amp;E'!$A$554:$E$554</c:f>
          <c:strCache>
            <c:ptCount val="1"/>
            <c:pt idx="0">
              <c:v>Financial ratios (Quarterly)</c:v>
            </c:pt>
          </c:strCache>
        </c:strRef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'M&amp;E'!$A$555:$E$555</c:f>
              <c:strCache>
                <c:ptCount val="1"/>
                <c:pt idx="0">
                  <c:v>Expenditure vs budget (%)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('M&amp;E'!$H$554,'M&amp;E'!$I$554,'M&amp;E'!$J$554,'M&amp;E'!$L$554,'M&amp;E'!$M$554)</c:f>
              <c:strCache>
                <c:ptCount val="5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  <c:pt idx="4">
                  <c:v>Annual</c:v>
                </c:pt>
              </c:strCache>
            </c:strRef>
          </c:cat>
          <c:val>
            <c:numRef>
              <c:f>('M&amp;E'!$H$555,'M&amp;E'!$I$555,'M&amp;E'!$J$555,'M&amp;E'!$L$555,'M&amp;E'!$M$555)</c:f>
              <c:numCache>
                <c:formatCode>0.00%</c:formatCode>
                <c:ptCount val="5"/>
                <c:pt idx="0">
                  <c:v>0.98184793929474778</c:v>
                </c:pt>
                <c:pt idx="1">
                  <c:v>1.0030879245896311</c:v>
                </c:pt>
                <c:pt idx="2">
                  <c:v>0</c:v>
                </c:pt>
                <c:pt idx="3">
                  <c:v>0</c:v>
                </c:pt>
                <c:pt idx="4">
                  <c:v>0.9935231714126187</c:v>
                </c:pt>
              </c:numCache>
            </c:numRef>
          </c:val>
        </c:ser>
        <c:ser>
          <c:idx val="3"/>
          <c:order val="1"/>
          <c:tx>
            <c:strRef>
              <c:f>'M&amp;E'!$A$556:$E$556</c:f>
              <c:strCache>
                <c:ptCount val="1"/>
                <c:pt idx="0">
                  <c:v>Expenditure vs disbursement (%)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('M&amp;E'!$H$554,'M&amp;E'!$I$554,'M&amp;E'!$J$554,'M&amp;E'!$L$554,'M&amp;E'!$M$554)</c:f>
              <c:strCache>
                <c:ptCount val="5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  <c:pt idx="4">
                  <c:v>Annual</c:v>
                </c:pt>
              </c:strCache>
            </c:strRef>
          </c:cat>
          <c:val>
            <c:numRef>
              <c:f>('M&amp;E'!$H$556,'M&amp;E'!$I$556,'M&amp;E'!$J$556,'M&amp;E'!$L$556,'M&amp;E'!$M$556)</c:f>
              <c:numCache>
                <c:formatCode>0.00%</c:formatCode>
                <c:ptCount val="5"/>
                <c:pt idx="0">
                  <c:v>0.82487500000000002</c:v>
                </c:pt>
                <c:pt idx="1">
                  <c:v>0.94953846153846155</c:v>
                </c:pt>
                <c:pt idx="2">
                  <c:v>0</c:v>
                </c:pt>
                <c:pt idx="3">
                  <c:v>0</c:v>
                </c:pt>
                <c:pt idx="4">
                  <c:v>0.88970000000000005</c:v>
                </c:pt>
              </c:numCache>
            </c:numRef>
          </c:val>
        </c:ser>
        <c:ser>
          <c:idx val="1"/>
          <c:order val="2"/>
          <c:tx>
            <c:strRef>
              <c:f>'M&amp;E'!$A$557:$E$557</c:f>
              <c:strCache>
                <c:ptCount val="1"/>
                <c:pt idx="0">
                  <c:v>Disbursement vs budget (%)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('M&amp;E'!$H$554,'M&amp;E'!$I$554,'M&amp;E'!$J$554,'M&amp;E'!$L$554,'M&amp;E'!$M$554)</c:f>
              <c:strCache>
                <c:ptCount val="5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  <c:pt idx="4">
                  <c:v>Annual</c:v>
                </c:pt>
              </c:strCache>
            </c:strRef>
          </c:cat>
          <c:val>
            <c:numRef>
              <c:f>('M&amp;E'!$H$557,'M&amp;E'!$I$557,'M&amp;E'!$J$557,'M&amp;E'!$L$557,'M&amp;E'!$M$557)</c:f>
              <c:numCache>
                <c:formatCode>0.00%</c:formatCode>
                <c:ptCount val="5"/>
                <c:pt idx="0">
                  <c:v>1.1902990626394883</c:v>
                </c:pt>
                <c:pt idx="1">
                  <c:v>1.0563952543474728</c:v>
                </c:pt>
                <c:pt idx="2">
                  <c:v>0</c:v>
                </c:pt>
                <c:pt idx="3">
                  <c:v>0</c:v>
                </c:pt>
                <c:pt idx="4">
                  <c:v>1.1166945840312674</c:v>
                </c:pt>
              </c:numCache>
            </c:numRef>
          </c:val>
        </c:ser>
        <c:ser>
          <c:idx val="2"/>
          <c:order val="3"/>
          <c:tx>
            <c:strRef>
              <c:f>'M&amp;E'!$A$558:$E$558</c:f>
              <c:strCache>
                <c:ptCount val="1"/>
                <c:pt idx="0">
                  <c:v>Cash balance vs budget (%)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('M&amp;E'!$H$554,'M&amp;E'!$I$554,'M&amp;E'!$J$554,'M&amp;E'!$L$554,'M&amp;E'!$M$554)</c:f>
              <c:strCache>
                <c:ptCount val="5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  <c:pt idx="4">
                  <c:v>Annual</c:v>
                </c:pt>
              </c:strCache>
            </c:strRef>
          </c:cat>
          <c:val>
            <c:numRef>
              <c:f>('M&amp;E'!$H$558,'M&amp;E'!$I$558,'M&amp;E'!$J$558,'M&amp;E'!$L$558,'M&amp;E'!$M$558)</c:f>
              <c:numCache>
                <c:formatCode>0.00%</c:formatCode>
                <c:ptCount val="5"/>
                <c:pt idx="0">
                  <c:v>0.20845112334474036</c:v>
                </c:pt>
                <c:pt idx="1">
                  <c:v>0.22407768568178124</c:v>
                </c:pt>
                <c:pt idx="2">
                  <c:v>0</c:v>
                </c:pt>
                <c:pt idx="3">
                  <c:v>0</c:v>
                </c:pt>
                <c:pt idx="4">
                  <c:v>0.12317141261864879</c:v>
                </c:pt>
              </c:numCache>
            </c:numRef>
          </c:val>
        </c:ser>
        <c:ser>
          <c:idx val="4"/>
          <c:order val="4"/>
          <c:tx>
            <c:strRef>
              <c:f>'M&amp;E'!$A$559:$E$559</c:f>
              <c:strCache>
                <c:ptCount val="1"/>
                <c:pt idx="0">
                  <c:v>Cash balance vs disbursement (%)</c:v>
                </c:pt>
              </c:strCache>
            </c:strRef>
          </c:tx>
          <c:spPr>
            <a:solidFill>
              <a:srgbClr val="FFE593"/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('M&amp;E'!$H$554,'M&amp;E'!$I$554,'M&amp;E'!$J$554,'M&amp;E'!$L$554,'M&amp;E'!$M$554)</c:f>
              <c:strCache>
                <c:ptCount val="5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  <c:pt idx="4">
                  <c:v>Annual</c:v>
                </c:pt>
              </c:strCache>
            </c:strRef>
          </c:cat>
          <c:val>
            <c:numRef>
              <c:f>('M&amp;E'!$H$559,'M&amp;E'!$I$559,'M&amp;E'!$J$559,'M&amp;E'!$L$559,'M&amp;E'!$M$559)</c:f>
              <c:numCache>
                <c:formatCode>0.00%</c:formatCode>
                <c:ptCount val="5"/>
                <c:pt idx="0">
                  <c:v>0.175125</c:v>
                </c:pt>
                <c:pt idx="1">
                  <c:v>0.21211538461538462</c:v>
                </c:pt>
                <c:pt idx="2">
                  <c:v>0</c:v>
                </c:pt>
                <c:pt idx="3">
                  <c:v>0</c:v>
                </c:pt>
                <c:pt idx="4">
                  <c:v>0.1103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783872"/>
        <c:axId val="108793856"/>
      </c:barChart>
      <c:catAx>
        <c:axId val="108783872"/>
        <c:scaling>
          <c:orientation val="minMax"/>
        </c:scaling>
        <c:delete val="0"/>
        <c:axPos val="b"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08793856"/>
        <c:crosses val="autoZero"/>
        <c:auto val="1"/>
        <c:lblAlgn val="ctr"/>
        <c:lblOffset val="100"/>
        <c:noMultiLvlLbl val="0"/>
      </c:catAx>
      <c:valAx>
        <c:axId val="10879385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0%" sourceLinked="1"/>
        <c:majorTickMark val="out"/>
        <c:minorTickMark val="none"/>
        <c:tickLblPos val="nextTo"/>
        <c:crossAx val="10878387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100"/>
          </a:pPr>
          <a:endParaRPr lang="es-D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870383297784372E-2"/>
          <c:y val="0.11222664192654946"/>
          <c:w val="0.8989795274468706"/>
          <c:h val="0.743516258285658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Financial!$AF$36</c:f>
              <c:strCache>
                <c:ptCount val="1"/>
                <c:pt idx="0">
                  <c:v>Budget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Financial!$D$37:$D$53</c:f>
              <c:strCache>
                <c:ptCount val="3"/>
                <c:pt idx="0">
                  <c:v>1</c:v>
                </c:pt>
                <c:pt idx="1">
                  <c:v>2</c:v>
                </c:pt>
                <c:pt idx="2">
                  <c:v>Totals</c:v>
                </c:pt>
              </c:strCache>
            </c:strRef>
          </c:cat>
          <c:val>
            <c:numRef>
              <c:f>Financial!$AF$37:$AF$53</c:f>
              <c:numCache>
                <c:formatCode>#,##0.00</c:formatCode>
                <c:ptCount val="3"/>
                <c:pt idx="0">
                  <c:v>725625</c:v>
                </c:pt>
                <c:pt idx="1">
                  <c:v>393750</c:v>
                </c:pt>
                <c:pt idx="2">
                  <c:v>1119375</c:v>
                </c:pt>
              </c:numCache>
            </c:numRef>
          </c:val>
        </c:ser>
        <c:ser>
          <c:idx val="1"/>
          <c:order val="1"/>
          <c:tx>
            <c:strRef>
              <c:f>Financial!$AG$36</c:f>
              <c:strCache>
                <c:ptCount val="1"/>
                <c:pt idx="0">
                  <c:v>Expenditure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Financial!$D$37:$D$53</c:f>
              <c:strCache>
                <c:ptCount val="3"/>
                <c:pt idx="0">
                  <c:v>1</c:v>
                </c:pt>
                <c:pt idx="1">
                  <c:v>2</c:v>
                </c:pt>
                <c:pt idx="2">
                  <c:v>Totals</c:v>
                </c:pt>
              </c:strCache>
            </c:strRef>
          </c:cat>
          <c:val>
            <c:numRef>
              <c:f>Financial!$AG$37:$AG$53</c:f>
              <c:numCache>
                <c:formatCode>#,##0.00</c:formatCode>
                <c:ptCount val="3"/>
                <c:pt idx="0">
                  <c:v>724625</c:v>
                </c:pt>
                <c:pt idx="1">
                  <c:v>387500</c:v>
                </c:pt>
                <c:pt idx="2">
                  <c:v>1112125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8832256"/>
        <c:axId val="108833792"/>
      </c:barChart>
      <c:catAx>
        <c:axId val="108832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08833792"/>
        <c:crosses val="autoZero"/>
        <c:auto val="1"/>
        <c:lblAlgn val="ctr"/>
        <c:lblOffset val="100"/>
        <c:noMultiLvlLbl val="0"/>
      </c:catAx>
      <c:valAx>
        <c:axId val="108833792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1088322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1400"/>
          </a:pPr>
          <a:endParaRPr lang="es-D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'M&amp;E'!$H$442</c:f>
              <c:strCache>
                <c:ptCount val="1"/>
                <c:pt idx="0">
                  <c:v>Programmatic results %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'M&amp;E'!$D$443:$E$454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'M&amp;E'!$H$443:$H$454</c:f>
              <c:numCache>
                <c:formatCode>0.00%</c:formatCode>
                <c:ptCount val="12"/>
                <c:pt idx="0">
                  <c:v>0.88594764852829366</c:v>
                </c:pt>
                <c:pt idx="1">
                  <c:v>0.90730605489245875</c:v>
                </c:pt>
                <c:pt idx="2">
                  <c:v>0.95005163257277736</c:v>
                </c:pt>
                <c:pt idx="3">
                  <c:v>0.84311827956989249</c:v>
                </c:pt>
                <c:pt idx="4">
                  <c:v>0.8839369930201848</c:v>
                </c:pt>
                <c:pt idx="5">
                  <c:v>0.97962454212454209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'M&amp;E'!$I$442</c:f>
              <c:strCache>
                <c:ptCount val="1"/>
                <c:pt idx="0">
                  <c:v>Expenditure %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'M&amp;E'!$D$443:$E$454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'M&amp;E'!$I$443:$I$454</c:f>
              <c:numCache>
                <c:formatCode>0.00%</c:formatCode>
                <c:ptCount val="12"/>
                <c:pt idx="0">
                  <c:v>0.92032758411486981</c:v>
                </c:pt>
                <c:pt idx="1">
                  <c:v>0.90557639333019246</c:v>
                </c:pt>
                <c:pt idx="2">
                  <c:v>0.96936237861893271</c:v>
                </c:pt>
                <c:pt idx="3">
                  <c:v>0.94384372732456767</c:v>
                </c:pt>
                <c:pt idx="4">
                  <c:v>0.94742324561403513</c:v>
                </c:pt>
                <c:pt idx="5">
                  <c:v>0.97254918994049433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32800"/>
        <c:axId val="74342784"/>
      </c:barChart>
      <c:catAx>
        <c:axId val="74332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DO"/>
          </a:p>
        </c:txPr>
        <c:crossAx val="74342784"/>
        <c:crosses val="autoZero"/>
        <c:auto val="1"/>
        <c:lblAlgn val="ctr"/>
        <c:lblOffset val="100"/>
        <c:noMultiLvlLbl val="0"/>
      </c:catAx>
      <c:valAx>
        <c:axId val="7434278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0.00%" sourceLinked="1"/>
        <c:majorTickMark val="out"/>
        <c:minorTickMark val="none"/>
        <c:tickLblPos val="nextTo"/>
        <c:crossAx val="7433280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400"/>
          </a:pPr>
          <a:endParaRPr lang="es-D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Financial!$AF$19</c:f>
              <c:strCache>
                <c:ptCount val="1"/>
                <c:pt idx="0">
                  <c:v>Budget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Financial!$D$20:$E$33</c:f>
              <c:strCache>
                <c:ptCount val="14"/>
                <c:pt idx="0">
                  <c:v>1. Human resources</c:v>
                </c:pt>
                <c:pt idx="1">
                  <c:v>2. Travel related costs</c:v>
                </c:pt>
                <c:pt idx="2">
                  <c:v>3. External professional services</c:v>
                </c:pt>
                <c:pt idx="3">
                  <c:v>4. Health products - pharmaceutical products</c:v>
                </c:pt>
                <c:pt idx="4">
                  <c:v>5. Health products - non-pharmaceuticals</c:v>
                </c:pt>
                <c:pt idx="5">
                  <c:v>6. Health products - equipment</c:v>
                </c:pt>
                <c:pt idx="6">
                  <c:v>7. Procurement and supply-chain management costs</c:v>
                </c:pt>
                <c:pt idx="7">
                  <c:v>8. Infrastructure </c:v>
                </c:pt>
                <c:pt idx="8">
                  <c:v>9. Non-health equipment </c:v>
                </c:pt>
                <c:pt idx="9">
                  <c:v>10. Communication material and publications</c:v>
                </c:pt>
                <c:pt idx="10">
                  <c:v>11. Programme administration costs</c:v>
                </c:pt>
                <c:pt idx="11">
                  <c:v>12. Living support to client/ target population </c:v>
                </c:pt>
                <c:pt idx="12">
                  <c:v>13. Results-based financing (RBF)</c:v>
                </c:pt>
                <c:pt idx="13">
                  <c:v>Totals</c:v>
                </c:pt>
              </c:strCache>
            </c:strRef>
          </c:cat>
          <c:val>
            <c:numRef>
              <c:f>Financial!$AF$20:$AF$33</c:f>
              <c:numCache>
                <c:formatCode>#,##0.00</c:formatCode>
                <c:ptCount val="14"/>
                <c:pt idx="0">
                  <c:v>0</c:v>
                </c:pt>
                <c:pt idx="1">
                  <c:v>393750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16000</c:v>
                </c:pt>
                <c:pt idx="8">
                  <c:v>0</c:v>
                </c:pt>
                <c:pt idx="9">
                  <c:v>4200</c:v>
                </c:pt>
                <c:pt idx="10">
                  <c:v>56025</c:v>
                </c:pt>
                <c:pt idx="11">
                  <c:v>649400</c:v>
                </c:pt>
                <c:pt idx="12">
                  <c:v>0</c:v>
                </c:pt>
                <c:pt idx="13">
                  <c:v>1119375</c:v>
                </c:pt>
              </c:numCache>
            </c:numRef>
          </c:val>
        </c:ser>
        <c:ser>
          <c:idx val="1"/>
          <c:order val="1"/>
          <c:tx>
            <c:strRef>
              <c:f>Financial!$AG$19</c:f>
              <c:strCache>
                <c:ptCount val="1"/>
                <c:pt idx="0">
                  <c:v>Expenditure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Financial!$D$20:$E$33</c:f>
              <c:strCache>
                <c:ptCount val="14"/>
                <c:pt idx="0">
                  <c:v>1. Human resources</c:v>
                </c:pt>
                <c:pt idx="1">
                  <c:v>2. Travel related costs</c:v>
                </c:pt>
                <c:pt idx="2">
                  <c:v>3. External professional services</c:v>
                </c:pt>
                <c:pt idx="3">
                  <c:v>4. Health products - pharmaceutical products</c:v>
                </c:pt>
                <c:pt idx="4">
                  <c:v>5. Health products - non-pharmaceuticals</c:v>
                </c:pt>
                <c:pt idx="5">
                  <c:v>6. Health products - equipment</c:v>
                </c:pt>
                <c:pt idx="6">
                  <c:v>7. Procurement and supply-chain management costs</c:v>
                </c:pt>
                <c:pt idx="7">
                  <c:v>8. Infrastructure </c:v>
                </c:pt>
                <c:pt idx="8">
                  <c:v>9. Non-health equipment </c:v>
                </c:pt>
                <c:pt idx="9">
                  <c:v>10. Communication material and publications</c:v>
                </c:pt>
                <c:pt idx="10">
                  <c:v>11. Programme administration costs</c:v>
                </c:pt>
                <c:pt idx="11">
                  <c:v>12. Living support to client/ target population </c:v>
                </c:pt>
                <c:pt idx="12">
                  <c:v>13. Results-based financing (RBF)</c:v>
                </c:pt>
                <c:pt idx="13">
                  <c:v>Totals</c:v>
                </c:pt>
              </c:strCache>
            </c:strRef>
          </c:cat>
          <c:val>
            <c:numRef>
              <c:f>Financial!$AG$20:$AG$33</c:f>
              <c:numCache>
                <c:formatCode>#,##0.00</c:formatCode>
                <c:ptCount val="14"/>
                <c:pt idx="0">
                  <c:v>0</c:v>
                </c:pt>
                <c:pt idx="1">
                  <c:v>387500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16000</c:v>
                </c:pt>
                <c:pt idx="8">
                  <c:v>0</c:v>
                </c:pt>
                <c:pt idx="9">
                  <c:v>4200</c:v>
                </c:pt>
                <c:pt idx="10">
                  <c:v>56025</c:v>
                </c:pt>
                <c:pt idx="11">
                  <c:v>648400</c:v>
                </c:pt>
                <c:pt idx="12">
                  <c:v>0</c:v>
                </c:pt>
                <c:pt idx="13">
                  <c:v>1112125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93088"/>
        <c:axId val="74394624"/>
      </c:barChart>
      <c:catAx>
        <c:axId val="7439308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1050" b="1"/>
            </a:pPr>
            <a:endParaRPr lang="es-DO"/>
          </a:p>
        </c:txPr>
        <c:crossAx val="74394624"/>
        <c:crosses val="autoZero"/>
        <c:auto val="1"/>
        <c:lblAlgn val="ctr"/>
        <c:lblOffset val="100"/>
        <c:noMultiLvlLbl val="0"/>
      </c:catAx>
      <c:valAx>
        <c:axId val="74394624"/>
        <c:scaling>
          <c:orientation val="minMax"/>
        </c:scaling>
        <c:delete val="1"/>
        <c:axPos val="t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#,##0.00" sourceLinked="1"/>
        <c:majorTickMark val="out"/>
        <c:minorTickMark val="none"/>
        <c:tickLblPos val="nextTo"/>
        <c:crossAx val="74393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400"/>
          </a:pPr>
          <a:endParaRPr lang="es-D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Summary!$B$7</c:f>
          <c:strCache>
            <c:ptCount val="1"/>
            <c:pt idx="0">
              <c:v>Programmatic results</c:v>
            </c:pt>
          </c:strCache>
        </c:strRef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Summary!$C$7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Summary!$B$8:$B$12</c:f>
              <c:strCache>
                <c:ptCount val="5"/>
                <c:pt idx="0">
                  <c:v>1st Quarter (96.84%)</c:v>
                </c:pt>
                <c:pt idx="1">
                  <c:v>2nd Quarter (100.00%)</c:v>
                </c:pt>
                <c:pt idx="2">
                  <c:v>3rd Quarter</c:v>
                </c:pt>
                <c:pt idx="3">
                  <c:v>4th Quarter</c:v>
                </c:pt>
                <c:pt idx="4">
                  <c:v>Totals (98.29%)</c:v>
                </c:pt>
              </c:strCache>
            </c:strRef>
          </c:cat>
          <c:val>
            <c:numRef>
              <c:f>Summary!$C$8:$C$12</c:f>
              <c:numCache>
                <c:formatCode>#,##0</c:formatCode>
                <c:ptCount val="5"/>
                <c:pt idx="0">
                  <c:v>950</c:v>
                </c:pt>
                <c:pt idx="1">
                  <c:v>800</c:v>
                </c:pt>
                <c:pt idx="2">
                  <c:v>0</c:v>
                </c:pt>
                <c:pt idx="3">
                  <c:v>0</c:v>
                </c:pt>
                <c:pt idx="4">
                  <c:v>1750</c:v>
                </c:pt>
              </c:numCache>
            </c:numRef>
          </c:val>
        </c:ser>
        <c:ser>
          <c:idx val="1"/>
          <c:order val="1"/>
          <c:tx>
            <c:strRef>
              <c:f>Summary!$D$7</c:f>
              <c:strCache>
                <c:ptCount val="1"/>
                <c:pt idx="0">
                  <c:v>Results 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Summary!$B$8:$B$12</c:f>
              <c:strCache>
                <c:ptCount val="5"/>
                <c:pt idx="0">
                  <c:v>1st Quarter (96.84%)</c:v>
                </c:pt>
                <c:pt idx="1">
                  <c:v>2nd Quarter (100.00%)</c:v>
                </c:pt>
                <c:pt idx="2">
                  <c:v>3rd Quarter</c:v>
                </c:pt>
                <c:pt idx="3">
                  <c:v>4th Quarter</c:v>
                </c:pt>
                <c:pt idx="4">
                  <c:v>Totals (98.29%)</c:v>
                </c:pt>
              </c:strCache>
            </c:strRef>
          </c:cat>
          <c:val>
            <c:numRef>
              <c:f>Summary!$D$8:$D$12</c:f>
              <c:numCache>
                <c:formatCode>#,##0</c:formatCode>
                <c:ptCount val="5"/>
                <c:pt idx="0">
                  <c:v>920</c:v>
                </c:pt>
                <c:pt idx="1">
                  <c:v>800</c:v>
                </c:pt>
                <c:pt idx="2">
                  <c:v>0</c:v>
                </c:pt>
                <c:pt idx="3">
                  <c:v>0</c:v>
                </c:pt>
                <c:pt idx="4">
                  <c:v>1720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436608"/>
        <c:axId val="74438528"/>
      </c:barChart>
      <c:catAx>
        <c:axId val="74436608"/>
        <c:scaling>
          <c:orientation val="minMax"/>
        </c:scaling>
        <c:delete val="0"/>
        <c:axPos val="b"/>
        <c:title>
          <c:tx>
            <c:strRef>
              <c:f>Summary!$D$25</c:f>
              <c:strCache>
                <c:ptCount val="1"/>
                <c:pt idx="0">
                  <c:v>Period</c:v>
                </c:pt>
              </c:strCache>
            </c:strRef>
          </c:tx>
          <c:overlay val="0"/>
        </c:title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74438528"/>
        <c:crosses val="autoZero"/>
        <c:auto val="1"/>
        <c:lblAlgn val="ctr"/>
        <c:lblOffset val="100"/>
        <c:noMultiLvlLbl val="0"/>
      </c:catAx>
      <c:valAx>
        <c:axId val="7443852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strRef>
              <c:f>Summary!$D$26</c:f>
              <c:strCache>
                <c:ptCount val="1"/>
                <c:pt idx="0">
                  <c:v>Result</c:v>
                </c:pt>
              </c:strCache>
            </c:strRef>
          </c:tx>
          <c:overlay val="0"/>
          <c:txPr>
            <a:bodyPr rot="-5400000" vert="horz" anchor="t" anchorCtr="0"/>
            <a:lstStyle/>
            <a:p>
              <a:pPr>
                <a:defRPr/>
              </a:pPr>
              <a:endParaRPr lang="es-DO"/>
            </a:p>
          </c:txPr>
        </c:title>
        <c:numFmt formatCode="#,##0" sourceLinked="1"/>
        <c:majorTickMark val="out"/>
        <c:minorTickMark val="none"/>
        <c:tickLblPos val="nextTo"/>
        <c:crossAx val="7443660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100"/>
          </a:pPr>
          <a:endParaRPr lang="es-D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Summary!$B$16</c:f>
          <c:strCache>
            <c:ptCount val="1"/>
            <c:pt idx="0">
              <c:v>Financial results</c:v>
            </c:pt>
          </c:strCache>
        </c:strRef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Summary!$C$16</c:f>
              <c:strCache>
                <c:ptCount val="1"/>
                <c:pt idx="0">
                  <c:v>Budget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Summary!$B$17:$B$21</c:f>
              <c:strCache>
                <c:ptCount val="5"/>
                <c:pt idx="0">
                  <c:v>1st Quarter (97.08%)</c:v>
                </c:pt>
                <c:pt idx="1">
                  <c:v>2nd Quarter (100.00%)</c:v>
                </c:pt>
                <c:pt idx="2">
                  <c:v>3rd Quarter</c:v>
                </c:pt>
                <c:pt idx="3">
                  <c:v>4th Quarter</c:v>
                </c:pt>
                <c:pt idx="4">
                  <c:v>Totals (98.41%)</c:v>
                </c:pt>
              </c:strCache>
            </c:strRef>
          </c:cat>
          <c:val>
            <c:numRef>
              <c:f>Summary!$C$17:$C$21</c:f>
              <c:numCache>
                <c:formatCode>#,##0</c:formatCode>
                <c:ptCount val="5"/>
                <c:pt idx="0">
                  <c:v>213750</c:v>
                </c:pt>
                <c:pt idx="1">
                  <c:v>180000</c:v>
                </c:pt>
                <c:pt idx="2">
                  <c:v>0</c:v>
                </c:pt>
                <c:pt idx="3">
                  <c:v>0</c:v>
                </c:pt>
                <c:pt idx="4">
                  <c:v>393750</c:v>
                </c:pt>
              </c:numCache>
            </c:numRef>
          </c:val>
        </c:ser>
        <c:ser>
          <c:idx val="1"/>
          <c:order val="1"/>
          <c:tx>
            <c:strRef>
              <c:f>Summary!$D$16</c:f>
              <c:strCache>
                <c:ptCount val="1"/>
                <c:pt idx="0">
                  <c:v>Expenditure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Summary!$B$17:$B$21</c:f>
              <c:strCache>
                <c:ptCount val="5"/>
                <c:pt idx="0">
                  <c:v>1st Quarter (97.08%)</c:v>
                </c:pt>
                <c:pt idx="1">
                  <c:v>2nd Quarter (100.00%)</c:v>
                </c:pt>
                <c:pt idx="2">
                  <c:v>3rd Quarter</c:v>
                </c:pt>
                <c:pt idx="3">
                  <c:v>4th Quarter</c:v>
                </c:pt>
                <c:pt idx="4">
                  <c:v>Totals (98.41%)</c:v>
                </c:pt>
              </c:strCache>
            </c:strRef>
          </c:cat>
          <c:val>
            <c:numRef>
              <c:f>Summary!$D$17:$D$21</c:f>
              <c:numCache>
                <c:formatCode>#,##0</c:formatCode>
                <c:ptCount val="5"/>
                <c:pt idx="0">
                  <c:v>207500</c:v>
                </c:pt>
                <c:pt idx="1">
                  <c:v>180000</c:v>
                </c:pt>
                <c:pt idx="2">
                  <c:v>0</c:v>
                </c:pt>
                <c:pt idx="3">
                  <c:v>0</c:v>
                </c:pt>
                <c:pt idx="4">
                  <c:v>387500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36768"/>
        <c:axId val="98338688"/>
      </c:barChart>
      <c:catAx>
        <c:axId val="98336768"/>
        <c:scaling>
          <c:orientation val="minMax"/>
        </c:scaling>
        <c:delete val="0"/>
        <c:axPos val="b"/>
        <c:title>
          <c:tx>
            <c:strRef>
              <c:f>Summary!$E$25</c:f>
              <c:strCache>
                <c:ptCount val="1"/>
                <c:pt idx="0">
                  <c:v>Period</c:v>
                </c:pt>
              </c:strCache>
            </c:strRef>
          </c:tx>
          <c:overlay val="0"/>
        </c:title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98338688"/>
        <c:crosses val="autoZero"/>
        <c:auto val="1"/>
        <c:lblAlgn val="ctr"/>
        <c:lblOffset val="100"/>
        <c:noMultiLvlLbl val="0"/>
      </c:catAx>
      <c:valAx>
        <c:axId val="9833868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strRef>
              <c:f>Summary!$E$26</c:f>
              <c:strCache>
                <c:ptCount val="1"/>
                <c:pt idx="0">
                  <c:v>Amount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s-DO"/>
            </a:p>
          </c:txPr>
        </c:title>
        <c:numFmt formatCode="#,##0" sourceLinked="1"/>
        <c:majorTickMark val="out"/>
        <c:minorTickMark val="none"/>
        <c:tickLblPos val="nextTo"/>
        <c:crossAx val="9833676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100"/>
          </a:pPr>
          <a:endParaRPr lang="es-D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Translations!$A$408</c:f>
          <c:strCache>
            <c:ptCount val="1"/>
            <c:pt idx="0">
              <c:v>Cumulative financial performance</c:v>
            </c:pt>
          </c:strCache>
        </c:strRef>
      </c:tx>
      <c:overlay val="0"/>
      <c:txPr>
        <a:bodyPr/>
        <a:lstStyle/>
        <a:p>
          <a:pPr>
            <a:defRPr sz="1800"/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'M&amp;E'!$A$528:$E$528</c:f>
              <c:strCache>
                <c:ptCount val="1"/>
                <c:pt idx="0">
                  <c:v>Budget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val>
            <c:numRef>
              <c:f>'M&amp;E'!$X$528</c:f>
              <c:numCache>
                <c:formatCode>#,##0.00</c:formatCode>
                <c:ptCount val="1"/>
                <c:pt idx="0">
                  <c:v>1119375</c:v>
                </c:pt>
              </c:numCache>
            </c:numRef>
          </c:val>
        </c:ser>
        <c:ser>
          <c:idx val="0"/>
          <c:order val="1"/>
          <c:tx>
            <c:strRef>
              <c:f>'M&amp;E'!$A$529:$E$529</c:f>
              <c:strCache>
                <c:ptCount val="1"/>
                <c:pt idx="0">
                  <c:v>Disbursement</c:v>
                </c:pt>
              </c:strCache>
            </c:strRef>
          </c:tx>
          <c:invertIfNegative val="0"/>
          <c:val>
            <c:numRef>
              <c:f>'M&amp;E'!$X$529</c:f>
              <c:numCache>
                <c:formatCode>#,##0.00</c:formatCode>
                <c:ptCount val="1"/>
                <c:pt idx="0">
                  <c:v>1250000</c:v>
                </c:pt>
              </c:numCache>
            </c:numRef>
          </c:val>
        </c:ser>
        <c:ser>
          <c:idx val="2"/>
          <c:order val="2"/>
          <c:tx>
            <c:strRef>
              <c:f>'M&amp;E'!$A$531:$E$531</c:f>
              <c:strCache>
                <c:ptCount val="1"/>
                <c:pt idx="0">
                  <c:v>Expenditure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val>
            <c:numRef>
              <c:f>'M&amp;E'!$X$531</c:f>
              <c:numCache>
                <c:formatCode>#,##0.00</c:formatCode>
                <c:ptCount val="1"/>
                <c:pt idx="0">
                  <c:v>1112125</c:v>
                </c:pt>
              </c:numCache>
            </c:numRef>
          </c:val>
        </c:ser>
        <c:ser>
          <c:idx val="3"/>
          <c:order val="3"/>
          <c:tx>
            <c:strRef>
              <c:f>'M&amp;E'!$A$532:$E$532</c:f>
              <c:strCache>
                <c:ptCount val="1"/>
                <c:pt idx="0">
                  <c:v>Cash balance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val>
            <c:numRef>
              <c:f>'M&amp;E'!$X$532</c:f>
              <c:numCache>
                <c:formatCode>#,##0.00</c:formatCode>
                <c:ptCount val="1"/>
                <c:pt idx="0">
                  <c:v>137875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8880640"/>
        <c:axId val="108882560"/>
      </c:barChart>
      <c:catAx>
        <c:axId val="108880640"/>
        <c:scaling>
          <c:orientation val="minMax"/>
        </c:scaling>
        <c:delete val="0"/>
        <c:axPos val="b"/>
        <c:title>
          <c:tx>
            <c:strRef>
              <c:f>Summary!$F$25</c:f>
              <c:strCache>
                <c:ptCount val="1"/>
                <c:pt idx="0">
                  <c:v>Year to date</c:v>
                </c:pt>
              </c:strCache>
            </c:strRef>
          </c:tx>
          <c:overlay val="0"/>
        </c:title>
        <c:majorTickMark val="none"/>
        <c:minorTickMark val="none"/>
        <c:tickLblPos val="none"/>
        <c:crossAx val="108882560"/>
        <c:crosses val="autoZero"/>
        <c:auto val="1"/>
        <c:lblAlgn val="ctr"/>
        <c:lblOffset val="100"/>
        <c:noMultiLvlLbl val="0"/>
      </c:catAx>
      <c:valAx>
        <c:axId val="108882560"/>
        <c:scaling>
          <c:orientation val="minMax"/>
        </c:scaling>
        <c:delete val="1"/>
        <c:axPos val="l"/>
        <c:title>
          <c:tx>
            <c:strRef>
              <c:f>Summary!$F$26</c:f>
              <c:strCache>
                <c:ptCount val="1"/>
                <c:pt idx="0">
                  <c:v>Amount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s-DO"/>
            </a:p>
          </c:txPr>
        </c:title>
        <c:numFmt formatCode="#,##0.00" sourceLinked="1"/>
        <c:majorTickMark val="out"/>
        <c:minorTickMark val="none"/>
        <c:tickLblPos val="nextTo"/>
        <c:crossAx val="108880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'M&amp;E'!$A$535:$E$535</c:f>
          <c:strCache>
            <c:ptCount val="1"/>
            <c:pt idx="0">
              <c:v>Quarterly financial performance</c:v>
            </c:pt>
          </c:strCache>
        </c:strRef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'M&amp;E'!$A$536:$E$536</c:f>
              <c:strCache>
                <c:ptCount val="1"/>
                <c:pt idx="0">
                  <c:v>Budget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('M&amp;E'!$H$535:$J$535,'M&amp;E'!$L$535:$M$535)</c:f>
              <c:strCache>
                <c:ptCount val="5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  <c:pt idx="4">
                  <c:v>Annual</c:v>
                </c:pt>
              </c:strCache>
            </c:strRef>
          </c:cat>
          <c:val>
            <c:numRef>
              <c:f>('M&amp;E'!$H$536:$J$536,'M&amp;E'!$L$536:$M$536)</c:f>
              <c:numCache>
                <c:formatCode>#,##0.00</c:formatCode>
                <c:ptCount val="5"/>
                <c:pt idx="0">
                  <c:v>504075</c:v>
                </c:pt>
                <c:pt idx="1">
                  <c:v>615300</c:v>
                </c:pt>
                <c:pt idx="2">
                  <c:v>0</c:v>
                </c:pt>
                <c:pt idx="3">
                  <c:v>0</c:v>
                </c:pt>
                <c:pt idx="4">
                  <c:v>1119375</c:v>
                </c:pt>
              </c:numCache>
            </c:numRef>
          </c:val>
        </c:ser>
        <c:ser>
          <c:idx val="1"/>
          <c:order val="1"/>
          <c:tx>
            <c:strRef>
              <c:f>'M&amp;E'!$A$537:$E$537</c:f>
              <c:strCache>
                <c:ptCount val="1"/>
                <c:pt idx="0">
                  <c:v>Disbursement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('M&amp;E'!$H$537:$J$537,'M&amp;E'!$L$537:$M$537)</c:f>
              <c:numCache>
                <c:formatCode>#,##0.00</c:formatCode>
                <c:ptCount val="5"/>
                <c:pt idx="0">
                  <c:v>600000</c:v>
                </c:pt>
                <c:pt idx="1">
                  <c:v>650000</c:v>
                </c:pt>
                <c:pt idx="2">
                  <c:v>0</c:v>
                </c:pt>
                <c:pt idx="3">
                  <c:v>0</c:v>
                </c:pt>
                <c:pt idx="4">
                  <c:v>1250000</c:v>
                </c:pt>
              </c:numCache>
            </c:numRef>
          </c:val>
        </c:ser>
        <c:ser>
          <c:idx val="3"/>
          <c:order val="2"/>
          <c:tx>
            <c:strRef>
              <c:f>'M&amp;E'!$A$539:$E$539</c:f>
              <c:strCache>
                <c:ptCount val="1"/>
                <c:pt idx="0">
                  <c:v>Expenditure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('M&amp;E'!$H$535:$J$535,'M&amp;E'!$L$535:$M$535)</c:f>
              <c:strCache>
                <c:ptCount val="5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  <c:pt idx="4">
                  <c:v>Annual</c:v>
                </c:pt>
              </c:strCache>
            </c:strRef>
          </c:cat>
          <c:val>
            <c:numRef>
              <c:f>('M&amp;E'!$H$539:$J$539,'M&amp;E'!$L$539:$M$539)</c:f>
              <c:numCache>
                <c:formatCode>#,##0.00</c:formatCode>
                <c:ptCount val="5"/>
                <c:pt idx="0">
                  <c:v>494925</c:v>
                </c:pt>
                <c:pt idx="1">
                  <c:v>617200</c:v>
                </c:pt>
                <c:pt idx="2">
                  <c:v>0</c:v>
                </c:pt>
                <c:pt idx="3">
                  <c:v>0</c:v>
                </c:pt>
                <c:pt idx="4">
                  <c:v>1112125</c:v>
                </c:pt>
              </c:numCache>
            </c:numRef>
          </c:val>
        </c:ser>
        <c:ser>
          <c:idx val="2"/>
          <c:order val="3"/>
          <c:tx>
            <c:strRef>
              <c:f>'M&amp;E'!$A$540:$E$540</c:f>
              <c:strCache>
                <c:ptCount val="1"/>
                <c:pt idx="0">
                  <c:v>Cash balance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('M&amp;E'!$H$540:$J$540,'M&amp;E'!$L$540:$M$540)</c:f>
              <c:numCache>
                <c:formatCode>#,##0.00</c:formatCode>
                <c:ptCount val="5"/>
                <c:pt idx="0">
                  <c:v>105075</c:v>
                </c:pt>
                <c:pt idx="1">
                  <c:v>137875</c:v>
                </c:pt>
                <c:pt idx="2">
                  <c:v>137875</c:v>
                </c:pt>
                <c:pt idx="3">
                  <c:v>137875</c:v>
                </c:pt>
                <c:pt idx="4">
                  <c:v>137875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942464"/>
        <c:axId val="108944000"/>
      </c:barChart>
      <c:catAx>
        <c:axId val="108942464"/>
        <c:scaling>
          <c:orientation val="minMax"/>
        </c:scaling>
        <c:delete val="0"/>
        <c:axPos val="b"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08944000"/>
        <c:crosses val="autoZero"/>
        <c:auto val="1"/>
        <c:lblAlgn val="ctr"/>
        <c:lblOffset val="100"/>
        <c:noMultiLvlLbl val="0"/>
      </c:catAx>
      <c:valAx>
        <c:axId val="10894400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.00" sourceLinked="1"/>
        <c:majorTickMark val="out"/>
        <c:minorTickMark val="none"/>
        <c:tickLblPos val="nextTo"/>
        <c:crossAx val="10894246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100"/>
          </a:pPr>
          <a:endParaRPr lang="es-D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'M&amp;E'!$A$555:$E$555</c:f>
              <c:strCache>
                <c:ptCount val="1"/>
                <c:pt idx="0">
                  <c:v>Expenditure vs budget (%)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cat>
            <c:strRef>
              <c:f>('M&amp;E'!$H$554,'M&amp;E'!$I$554,'M&amp;E'!$J$554,'M&amp;E'!$L$554,'M&amp;E'!$M$554)</c:f>
              <c:strCache>
                <c:ptCount val="5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  <c:pt idx="4">
                  <c:v>Annual</c:v>
                </c:pt>
              </c:strCache>
            </c:strRef>
          </c:cat>
          <c:val>
            <c:numRef>
              <c:f>('M&amp;E'!$H$555,'M&amp;E'!$I$555,'M&amp;E'!$J$555,'M&amp;E'!$L$555,'M&amp;E'!$M$555)</c:f>
              <c:numCache>
                <c:formatCode>0.00%</c:formatCode>
                <c:ptCount val="5"/>
                <c:pt idx="0">
                  <c:v>0.98184793929474778</c:v>
                </c:pt>
                <c:pt idx="1">
                  <c:v>1.0030879245896311</c:v>
                </c:pt>
                <c:pt idx="2">
                  <c:v>0</c:v>
                </c:pt>
                <c:pt idx="3">
                  <c:v>0</c:v>
                </c:pt>
                <c:pt idx="4">
                  <c:v>0.9935231714126187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8989824"/>
        <c:axId val="108991616"/>
      </c:barChart>
      <c:catAx>
        <c:axId val="1089898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08991616"/>
        <c:crosses val="autoZero"/>
        <c:auto val="1"/>
        <c:lblAlgn val="ctr"/>
        <c:lblOffset val="100"/>
        <c:noMultiLvlLbl val="0"/>
      </c:catAx>
      <c:valAx>
        <c:axId val="108991616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0898982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200" b="1"/>
          </a:pPr>
          <a:endParaRPr lang="es-D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'M&amp;E'!$A$556:$E$556</c:f>
              <c:strCache>
                <c:ptCount val="1"/>
                <c:pt idx="0">
                  <c:v>Expenditure vs disbursement (%)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strRef>
              <c:f>('M&amp;E'!$H$554,'M&amp;E'!$I$554,'M&amp;E'!$J$554,'M&amp;E'!$L$554,'M&amp;E'!$M$554)</c:f>
              <c:strCache>
                <c:ptCount val="5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  <c:pt idx="4">
                  <c:v>Annual</c:v>
                </c:pt>
              </c:strCache>
            </c:strRef>
          </c:cat>
          <c:val>
            <c:numRef>
              <c:f>('M&amp;E'!$H$556,'M&amp;E'!$I$556,'M&amp;E'!$J$556,'M&amp;E'!$L$556,'M&amp;E'!$M$556)</c:f>
              <c:numCache>
                <c:formatCode>0.00%</c:formatCode>
                <c:ptCount val="5"/>
                <c:pt idx="0">
                  <c:v>0.82487500000000002</c:v>
                </c:pt>
                <c:pt idx="1">
                  <c:v>0.94953846153846155</c:v>
                </c:pt>
                <c:pt idx="2">
                  <c:v>0</c:v>
                </c:pt>
                <c:pt idx="3">
                  <c:v>0</c:v>
                </c:pt>
                <c:pt idx="4">
                  <c:v>0.88970000000000005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9020672"/>
        <c:axId val="109022208"/>
      </c:barChart>
      <c:catAx>
        <c:axId val="109020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09022208"/>
        <c:crosses val="autoZero"/>
        <c:auto val="1"/>
        <c:lblAlgn val="ctr"/>
        <c:lblOffset val="100"/>
        <c:noMultiLvlLbl val="0"/>
      </c:catAx>
      <c:valAx>
        <c:axId val="109022208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0902067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200" b="1"/>
          </a:pPr>
          <a:endParaRPr lang="es-D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etup!AB8"/><Relationship Id="rId13" Type="http://schemas.openxmlformats.org/officeDocument/2006/relationships/image" Target="../media/image8.png"/><Relationship Id="rId3" Type="http://schemas.openxmlformats.org/officeDocument/2006/relationships/hyperlink" Target="#Setup!H7"/><Relationship Id="rId7" Type="http://schemas.openxmlformats.org/officeDocument/2006/relationships/hyperlink" Target="#Setup!X8"/><Relationship Id="rId12" Type="http://schemas.openxmlformats.org/officeDocument/2006/relationships/image" Target="../media/image7.png"/><Relationship Id="rId2" Type="http://schemas.openxmlformats.org/officeDocument/2006/relationships/image" Target="../media/image5.png"/><Relationship Id="rId16" Type="http://schemas.openxmlformats.org/officeDocument/2006/relationships/image" Target="../media/image9.png"/><Relationship Id="rId1" Type="http://schemas.openxmlformats.org/officeDocument/2006/relationships/hyperlink" Target="#Menu!A1"/><Relationship Id="rId6" Type="http://schemas.openxmlformats.org/officeDocument/2006/relationships/hyperlink" Target="#Setup!U8"/><Relationship Id="rId11" Type="http://schemas.openxmlformats.org/officeDocument/2006/relationships/image" Target="../media/image6.png"/><Relationship Id="rId5" Type="http://schemas.openxmlformats.org/officeDocument/2006/relationships/hyperlink" Target="#Setup!N8"/><Relationship Id="rId15" Type="http://schemas.openxmlformats.org/officeDocument/2006/relationships/hyperlink" Target="#Setup!A1"/><Relationship Id="rId10" Type="http://schemas.openxmlformats.org/officeDocument/2006/relationships/hyperlink" Target="#Setup!AL7"/><Relationship Id="rId4" Type="http://schemas.openxmlformats.org/officeDocument/2006/relationships/hyperlink" Target="#Setup!K8"/><Relationship Id="rId9" Type="http://schemas.openxmlformats.org/officeDocument/2006/relationships/hyperlink" Target="#Setup!AG7"/><Relationship Id="rId14" Type="http://schemas.openxmlformats.org/officeDocument/2006/relationships/hyperlink" Target="#Setup!BP6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hyperlink" Target="#Setup!A1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image" Target="../media/image5.png"/><Relationship Id="rId16" Type="http://schemas.openxmlformats.org/officeDocument/2006/relationships/chart" Target="../charts/chart14.xml"/><Relationship Id="rId1" Type="http://schemas.openxmlformats.org/officeDocument/2006/relationships/hyperlink" Target="#Menu!A1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745330</xdr:colOff>
      <xdr:row>7</xdr:row>
      <xdr:rowOff>158746</xdr:rowOff>
    </xdr:from>
    <xdr:to>
      <xdr:col>10</xdr:col>
      <xdr:colOff>719133</xdr:colOff>
      <xdr:row>16</xdr:row>
      <xdr:rowOff>497418</xdr:rowOff>
    </xdr:to>
    <xdr:sp macro="" textlink="">
      <xdr:nvSpPr>
        <xdr:cNvPr id="10" name="9 Rectángulo"/>
        <xdr:cNvSpPr/>
      </xdr:nvSpPr>
      <xdr:spPr>
        <a:xfrm>
          <a:off x="2756163" y="1322913"/>
          <a:ext cx="5307803" cy="2053172"/>
        </a:xfrm>
        <a:prstGeom prst="rect">
          <a:avLst/>
        </a:prstGeom>
        <a:solidFill>
          <a:sysClr val="window" lastClr="FFFFFF"/>
        </a:solidFill>
        <a:ln w="95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3</xdr:col>
      <xdr:colOff>745330</xdr:colOff>
      <xdr:row>6</xdr:row>
      <xdr:rowOff>5817</xdr:rowOff>
    </xdr:from>
    <xdr:to>
      <xdr:col>10</xdr:col>
      <xdr:colOff>728661</xdr:colOff>
      <xdr:row>7</xdr:row>
      <xdr:rowOff>96834</xdr:rowOff>
    </xdr:to>
    <xdr:sp macro="" textlink="Translations!A4">
      <xdr:nvSpPr>
        <xdr:cNvPr id="15" name="14 Rectángulo"/>
        <xdr:cNvSpPr/>
      </xdr:nvSpPr>
      <xdr:spPr>
        <a:xfrm>
          <a:off x="2756163" y="958317"/>
          <a:ext cx="5317331" cy="281517"/>
        </a:xfrm>
        <a:prstGeom prst="rect">
          <a:avLst/>
        </a:prstGeom>
        <a:solidFill>
          <a:schemeClr val="accent5"/>
        </a:solidFill>
        <a:ln>
          <a:solidFill>
            <a:schemeClr val="accent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9E5F73E-7476-4E15-8349-CAB7C0A9E128}" type="TxLink">
            <a:rPr lang="en-US" sz="1400" b="1" i="0" u="none" strike="noStrike">
              <a:solidFill>
                <a:schemeClr val="bg1"/>
              </a:solidFill>
              <a:latin typeface="Calibri"/>
            </a:rPr>
            <a:pPr algn="ctr"/>
            <a:t>Monthly follow-up reports</a:t>
          </a:fld>
          <a:endParaRPr lang="es-DO" sz="24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40505</xdr:colOff>
      <xdr:row>8</xdr:row>
      <xdr:rowOff>59389</xdr:rowOff>
    </xdr:from>
    <xdr:to>
      <xdr:col>6</xdr:col>
      <xdr:colOff>212714</xdr:colOff>
      <xdr:row>10</xdr:row>
      <xdr:rowOff>71028</xdr:rowOff>
    </xdr:to>
    <xdr:sp macro="[0]!Hoja_Mes1" textlink="Setup!AB8">
      <xdr:nvSpPr>
        <xdr:cNvPr id="16" name="BMes1"/>
        <xdr:cNvSpPr/>
      </xdr:nvSpPr>
      <xdr:spPr>
        <a:xfrm>
          <a:off x="2813338" y="1392889"/>
          <a:ext cx="1696209" cy="392639"/>
        </a:xfrm>
        <a:prstGeom prst="round2DiagRect">
          <a:avLst/>
        </a:prstGeom>
        <a:solidFill>
          <a:srgbClr val="FF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AA83AFF-7EC0-4ABF-A644-83576F110DF5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January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269890</xdr:colOff>
      <xdr:row>8</xdr:row>
      <xdr:rowOff>59389</xdr:rowOff>
    </xdr:from>
    <xdr:to>
      <xdr:col>8</xdr:col>
      <xdr:colOff>442099</xdr:colOff>
      <xdr:row>10</xdr:row>
      <xdr:rowOff>71028</xdr:rowOff>
    </xdr:to>
    <xdr:sp macro="[0]!Hoja_Mes2" textlink="Setup!AB9">
      <xdr:nvSpPr>
        <xdr:cNvPr id="17" name="BMes2"/>
        <xdr:cNvSpPr/>
      </xdr:nvSpPr>
      <xdr:spPr>
        <a:xfrm>
          <a:off x="4566723" y="1392889"/>
          <a:ext cx="1696209" cy="392639"/>
        </a:xfrm>
        <a:prstGeom prst="round2DiagRect">
          <a:avLst/>
        </a:prstGeom>
        <a:solidFill>
          <a:srgbClr val="FF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6CE0EC4-2864-4A3F-AE84-1DF178A69910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February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499272</xdr:colOff>
      <xdr:row>8</xdr:row>
      <xdr:rowOff>59389</xdr:rowOff>
    </xdr:from>
    <xdr:to>
      <xdr:col>10</xdr:col>
      <xdr:colOff>671481</xdr:colOff>
      <xdr:row>10</xdr:row>
      <xdr:rowOff>71028</xdr:rowOff>
    </xdr:to>
    <xdr:sp macro="[0]!Hoja_Mes3" textlink="Setup!AB10">
      <xdr:nvSpPr>
        <xdr:cNvPr id="18" name="BMes3"/>
        <xdr:cNvSpPr/>
      </xdr:nvSpPr>
      <xdr:spPr>
        <a:xfrm>
          <a:off x="6320105" y="1392889"/>
          <a:ext cx="1696209" cy="392639"/>
        </a:xfrm>
        <a:prstGeom prst="round2DiagRect">
          <a:avLst/>
        </a:prstGeom>
        <a:solidFill>
          <a:srgbClr val="FF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7A081B9-C5E8-46D2-AD62-C13BD903B928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March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40505</xdr:colOff>
      <xdr:row>10</xdr:row>
      <xdr:rowOff>180044</xdr:rowOff>
    </xdr:from>
    <xdr:to>
      <xdr:col>6</xdr:col>
      <xdr:colOff>212714</xdr:colOff>
      <xdr:row>13</xdr:row>
      <xdr:rowOff>4236</xdr:rowOff>
    </xdr:to>
    <xdr:sp macro="[0]!Hoja_Mes4" textlink="Setup!AB11">
      <xdr:nvSpPr>
        <xdr:cNvPr id="19" name="BMes4"/>
        <xdr:cNvSpPr/>
      </xdr:nvSpPr>
      <xdr:spPr>
        <a:xfrm>
          <a:off x="2813338" y="1894544"/>
          <a:ext cx="1696209" cy="395692"/>
        </a:xfrm>
        <a:prstGeom prst="round2DiagRect">
          <a:avLst/>
        </a:prstGeom>
        <a:solidFill>
          <a:srgbClr val="CCECFF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D05529F-F392-4788-BC23-A7FF31A1D503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April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269890</xdr:colOff>
      <xdr:row>10</xdr:row>
      <xdr:rowOff>180044</xdr:rowOff>
    </xdr:from>
    <xdr:to>
      <xdr:col>8</xdr:col>
      <xdr:colOff>442099</xdr:colOff>
      <xdr:row>13</xdr:row>
      <xdr:rowOff>4236</xdr:rowOff>
    </xdr:to>
    <xdr:sp macro="[0]!Hoja_Mes5" textlink="Setup!AB12">
      <xdr:nvSpPr>
        <xdr:cNvPr id="20" name="BMes5"/>
        <xdr:cNvSpPr/>
      </xdr:nvSpPr>
      <xdr:spPr>
        <a:xfrm>
          <a:off x="4566723" y="1894544"/>
          <a:ext cx="1696209" cy="395692"/>
        </a:xfrm>
        <a:prstGeom prst="round2DiagRect">
          <a:avLst/>
        </a:prstGeom>
        <a:solidFill>
          <a:srgbClr val="CCECFF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A82FF02-49E1-4334-8847-B53ED8E7A850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May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499272</xdr:colOff>
      <xdr:row>10</xdr:row>
      <xdr:rowOff>180044</xdr:rowOff>
    </xdr:from>
    <xdr:to>
      <xdr:col>10</xdr:col>
      <xdr:colOff>671481</xdr:colOff>
      <xdr:row>13</xdr:row>
      <xdr:rowOff>4236</xdr:rowOff>
    </xdr:to>
    <xdr:sp macro="[0]!Hoja_Mes6" textlink="Setup!AB13">
      <xdr:nvSpPr>
        <xdr:cNvPr id="21" name="BMes6"/>
        <xdr:cNvSpPr/>
      </xdr:nvSpPr>
      <xdr:spPr>
        <a:xfrm>
          <a:off x="6320105" y="1894544"/>
          <a:ext cx="1696209" cy="395692"/>
        </a:xfrm>
        <a:prstGeom prst="round2DiagRect">
          <a:avLst/>
        </a:prstGeom>
        <a:solidFill>
          <a:srgbClr val="CCECFF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F31A900-B698-4AF1-8062-846319FA7418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June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40505</xdr:colOff>
      <xdr:row>13</xdr:row>
      <xdr:rowOff>118656</xdr:rowOff>
    </xdr:from>
    <xdr:to>
      <xdr:col>6</xdr:col>
      <xdr:colOff>212714</xdr:colOff>
      <xdr:row>15</xdr:row>
      <xdr:rowOff>133348</xdr:rowOff>
    </xdr:to>
    <xdr:sp macro="[0]!Hoja_Mes7" textlink="Setup!AB14">
      <xdr:nvSpPr>
        <xdr:cNvPr id="22" name="BMes7"/>
        <xdr:cNvSpPr/>
      </xdr:nvSpPr>
      <xdr:spPr>
        <a:xfrm>
          <a:off x="2813338" y="2404656"/>
          <a:ext cx="1696209" cy="395692"/>
        </a:xfrm>
        <a:prstGeom prst="round2Diag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63D4FE27-5049-4C80-A731-7022FB712A40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July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269890</xdr:colOff>
      <xdr:row>13</xdr:row>
      <xdr:rowOff>118656</xdr:rowOff>
    </xdr:from>
    <xdr:to>
      <xdr:col>8</xdr:col>
      <xdr:colOff>442099</xdr:colOff>
      <xdr:row>15</xdr:row>
      <xdr:rowOff>133348</xdr:rowOff>
    </xdr:to>
    <xdr:sp macro="[0]!Hoja_Mes8" textlink="Setup!AB15">
      <xdr:nvSpPr>
        <xdr:cNvPr id="23" name="BMes8"/>
        <xdr:cNvSpPr/>
      </xdr:nvSpPr>
      <xdr:spPr>
        <a:xfrm>
          <a:off x="4566723" y="2404656"/>
          <a:ext cx="1696209" cy="395692"/>
        </a:xfrm>
        <a:prstGeom prst="round2Diag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9788E67-42B3-401A-872D-955A4214E775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August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499272</xdr:colOff>
      <xdr:row>13</xdr:row>
      <xdr:rowOff>118656</xdr:rowOff>
    </xdr:from>
    <xdr:to>
      <xdr:col>10</xdr:col>
      <xdr:colOff>671481</xdr:colOff>
      <xdr:row>15</xdr:row>
      <xdr:rowOff>133348</xdr:rowOff>
    </xdr:to>
    <xdr:sp macro="[0]!Hoja_Mes9" textlink="Setup!AB16">
      <xdr:nvSpPr>
        <xdr:cNvPr id="24" name="BMes9"/>
        <xdr:cNvSpPr/>
      </xdr:nvSpPr>
      <xdr:spPr>
        <a:xfrm>
          <a:off x="6320105" y="2404656"/>
          <a:ext cx="1696209" cy="395692"/>
        </a:xfrm>
        <a:prstGeom prst="round2Diag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A4DD377-90B1-42C7-89AA-20D971B2ABB8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September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40505</xdr:colOff>
      <xdr:row>16</xdr:row>
      <xdr:rowOff>60711</xdr:rowOff>
    </xdr:from>
    <xdr:to>
      <xdr:col>6</xdr:col>
      <xdr:colOff>212714</xdr:colOff>
      <xdr:row>16</xdr:row>
      <xdr:rowOff>456403</xdr:rowOff>
    </xdr:to>
    <xdr:sp macro="[0]!Hoja_Mes10" textlink="Setup!AB17">
      <xdr:nvSpPr>
        <xdr:cNvPr id="25" name="BMes10"/>
        <xdr:cNvSpPr/>
      </xdr:nvSpPr>
      <xdr:spPr>
        <a:xfrm>
          <a:off x="2813338" y="2918211"/>
          <a:ext cx="1696209" cy="395692"/>
        </a:xfrm>
        <a:prstGeom prst="round2DiagRect">
          <a:avLst/>
        </a:prstGeom>
        <a:solidFill>
          <a:srgbClr val="FF9F8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E519D27-84AF-4CE3-95E9-98FD01A810F8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October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269890</xdr:colOff>
      <xdr:row>16</xdr:row>
      <xdr:rowOff>60711</xdr:rowOff>
    </xdr:from>
    <xdr:to>
      <xdr:col>8</xdr:col>
      <xdr:colOff>442099</xdr:colOff>
      <xdr:row>16</xdr:row>
      <xdr:rowOff>456403</xdr:rowOff>
    </xdr:to>
    <xdr:sp macro="[0]!Hoja_Mes11" textlink="Setup!AB18">
      <xdr:nvSpPr>
        <xdr:cNvPr id="26" name="BMes11"/>
        <xdr:cNvSpPr/>
      </xdr:nvSpPr>
      <xdr:spPr>
        <a:xfrm>
          <a:off x="4566723" y="2918211"/>
          <a:ext cx="1696209" cy="395692"/>
        </a:xfrm>
        <a:prstGeom prst="round2DiagRect">
          <a:avLst/>
        </a:prstGeom>
        <a:solidFill>
          <a:srgbClr val="FF9F8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E6274F2-5EB5-4C5F-BB22-07C5E529E35B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November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499272</xdr:colOff>
      <xdr:row>16</xdr:row>
      <xdr:rowOff>60711</xdr:rowOff>
    </xdr:from>
    <xdr:to>
      <xdr:col>10</xdr:col>
      <xdr:colOff>671481</xdr:colOff>
      <xdr:row>16</xdr:row>
      <xdr:rowOff>456403</xdr:rowOff>
    </xdr:to>
    <xdr:sp macro="[0]!Hoja_Mes12" textlink="Setup!AB19">
      <xdr:nvSpPr>
        <xdr:cNvPr id="27" name="BMes12"/>
        <xdr:cNvSpPr/>
      </xdr:nvSpPr>
      <xdr:spPr>
        <a:xfrm>
          <a:off x="6320105" y="2918211"/>
          <a:ext cx="1696209" cy="395692"/>
        </a:xfrm>
        <a:prstGeom prst="round2DiagRect">
          <a:avLst/>
        </a:prstGeom>
        <a:solidFill>
          <a:srgbClr val="FF9F8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7D97B8E-D385-4B2C-9381-8AE49696807D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December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747978</xdr:colOff>
      <xdr:row>19</xdr:row>
      <xdr:rowOff>4581</xdr:rowOff>
    </xdr:from>
    <xdr:to>
      <xdr:col>10</xdr:col>
      <xdr:colOff>721781</xdr:colOff>
      <xdr:row>23</xdr:row>
      <xdr:rowOff>66145</xdr:rowOff>
    </xdr:to>
    <xdr:sp macro="" textlink="">
      <xdr:nvSpPr>
        <xdr:cNvPr id="32" name="31 Rectángulo"/>
        <xdr:cNvSpPr/>
      </xdr:nvSpPr>
      <xdr:spPr>
        <a:xfrm>
          <a:off x="2758811" y="3655831"/>
          <a:ext cx="5307803" cy="1162231"/>
        </a:xfrm>
        <a:prstGeom prst="rect">
          <a:avLst/>
        </a:prstGeom>
        <a:solidFill>
          <a:sysClr val="window" lastClr="FFFFFF"/>
        </a:solidFill>
        <a:ln w="95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3</xdr:col>
      <xdr:colOff>737395</xdr:colOff>
      <xdr:row>17</xdr:row>
      <xdr:rowOff>32675</xdr:rowOff>
    </xdr:from>
    <xdr:to>
      <xdr:col>10</xdr:col>
      <xdr:colOff>720726</xdr:colOff>
      <xdr:row>18</xdr:row>
      <xdr:rowOff>136157</xdr:rowOff>
    </xdr:to>
    <xdr:sp macro="" textlink="Translations!A10">
      <xdr:nvSpPr>
        <xdr:cNvPr id="33" name="32 Rectángulo"/>
        <xdr:cNvSpPr/>
      </xdr:nvSpPr>
      <xdr:spPr>
        <a:xfrm>
          <a:off x="2748228" y="3302925"/>
          <a:ext cx="5317331" cy="293982"/>
        </a:xfrm>
        <a:prstGeom prst="rect">
          <a:avLst/>
        </a:prstGeom>
        <a:solidFill>
          <a:schemeClr val="accent5"/>
        </a:solidFill>
        <a:ln>
          <a:solidFill>
            <a:schemeClr val="accent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272D547-0339-4DC3-91A2-331F29489F05}" type="TxLink">
            <a:rPr lang="en-US" sz="1400" b="1" i="0" u="none" strike="noStrike">
              <a:solidFill>
                <a:schemeClr val="bg1"/>
              </a:solidFill>
              <a:latin typeface="Calibri"/>
            </a:rPr>
            <a:pPr algn="ctr"/>
            <a:t>Annex reports</a:t>
          </a:fld>
          <a:endParaRPr lang="es-DO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64319</xdr:colOff>
      <xdr:row>19</xdr:row>
      <xdr:rowOff>81500</xdr:rowOff>
    </xdr:from>
    <xdr:to>
      <xdr:col>6</xdr:col>
      <xdr:colOff>236528</xdr:colOff>
      <xdr:row>21</xdr:row>
      <xdr:rowOff>132500</xdr:rowOff>
    </xdr:to>
    <xdr:sp macro="[0]!Hoja_Annex1" textlink="Translations!A288">
      <xdr:nvSpPr>
        <xdr:cNvPr id="34" name="33 Redondear rectángulo de esquina diagonal"/>
        <xdr:cNvSpPr/>
      </xdr:nvSpPr>
      <xdr:spPr>
        <a:xfrm>
          <a:off x="2837152" y="3870333"/>
          <a:ext cx="1696209" cy="432000"/>
        </a:xfrm>
        <a:prstGeom prst="round2Diag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2B76211D-0698-42CB-A7E5-26312C7BC90E}" type="TxLink">
            <a:rPr lang="en-US" sz="1000" b="1" i="0" u="none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pPr marL="0" indent="0" algn="ctr"/>
            <a:t>Check register</a:t>
          </a:fld>
          <a:endParaRPr lang="en-US" sz="1000" b="1" i="0" u="none" strike="noStrike">
            <a:solidFill>
              <a:sysClr val="windowText" lastClr="00000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6</xdr:col>
      <xdr:colOff>293704</xdr:colOff>
      <xdr:row>19</xdr:row>
      <xdr:rowOff>81500</xdr:rowOff>
    </xdr:from>
    <xdr:to>
      <xdr:col>8</xdr:col>
      <xdr:colOff>465913</xdr:colOff>
      <xdr:row>21</xdr:row>
      <xdr:rowOff>132500</xdr:rowOff>
    </xdr:to>
    <xdr:sp macro="[0]!Hoja_Annex2" textlink="Setup!AE9">
      <xdr:nvSpPr>
        <xdr:cNvPr id="37" name="36 Redondear rectángulo de esquina diagonal"/>
        <xdr:cNvSpPr/>
      </xdr:nvSpPr>
      <xdr:spPr>
        <a:xfrm>
          <a:off x="4590537" y="3870333"/>
          <a:ext cx="1696209" cy="432000"/>
        </a:xfrm>
        <a:prstGeom prst="round2Diag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6F40A39E-1F64-4DE8-8A46-5F0BCC59F2C9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SR data consolidation template</a:t>
          </a:fld>
          <a:endParaRPr lang="en-US" sz="1000" b="1" i="0" u="none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523086</xdr:colOff>
      <xdr:row>19</xdr:row>
      <xdr:rowOff>81500</xdr:rowOff>
    </xdr:from>
    <xdr:to>
      <xdr:col>10</xdr:col>
      <xdr:colOff>695295</xdr:colOff>
      <xdr:row>21</xdr:row>
      <xdr:rowOff>132500</xdr:rowOff>
    </xdr:to>
    <xdr:sp macro="[0]!Hoja_Annex3" textlink="Setup!AE10">
      <xdr:nvSpPr>
        <xdr:cNvPr id="40" name="39 Redondear rectángulo de esquina diagonal"/>
        <xdr:cNvSpPr/>
      </xdr:nvSpPr>
      <xdr:spPr>
        <a:xfrm>
          <a:off x="6343919" y="3870333"/>
          <a:ext cx="1696209" cy="432000"/>
        </a:xfrm>
        <a:prstGeom prst="round2Diag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948CBA7-DEB7-4BA5-859E-5E18D89078F6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SR annual plan</a:t>
          </a:fld>
          <a:endParaRPr lang="en-US" sz="1000" b="1" i="0" u="none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64319</xdr:colOff>
      <xdr:row>22</xdr:row>
      <xdr:rowOff>42112</xdr:rowOff>
    </xdr:from>
    <xdr:to>
      <xdr:col>6</xdr:col>
      <xdr:colOff>236528</xdr:colOff>
      <xdr:row>22</xdr:row>
      <xdr:rowOff>474112</xdr:rowOff>
    </xdr:to>
    <xdr:sp macro="[0]!Hoja_Annex4" textlink="Setup!AE11">
      <xdr:nvSpPr>
        <xdr:cNvPr id="47" name="46 Redondear rectángulo de esquina diagonal"/>
        <xdr:cNvSpPr/>
      </xdr:nvSpPr>
      <xdr:spPr>
        <a:xfrm>
          <a:off x="2837152" y="4402445"/>
          <a:ext cx="1696209" cy="432000"/>
        </a:xfrm>
        <a:prstGeom prst="round2Diag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986D1B5-C08C-422A-87DE-6996AA2EDE40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 </a:t>
          </a:fld>
          <a:endParaRPr lang="en-US" sz="1000" b="1" i="0" u="none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293704</xdr:colOff>
      <xdr:row>22</xdr:row>
      <xdr:rowOff>42112</xdr:rowOff>
    </xdr:from>
    <xdr:to>
      <xdr:col>8</xdr:col>
      <xdr:colOff>465913</xdr:colOff>
      <xdr:row>22</xdr:row>
      <xdr:rowOff>474112</xdr:rowOff>
    </xdr:to>
    <xdr:sp macro="[0]!Hoja_Annex5" textlink="Setup!AE12">
      <xdr:nvSpPr>
        <xdr:cNvPr id="48" name="47 Redondear rectángulo de esquina diagonal"/>
        <xdr:cNvSpPr/>
      </xdr:nvSpPr>
      <xdr:spPr>
        <a:xfrm>
          <a:off x="4590537" y="4402445"/>
          <a:ext cx="1696209" cy="432000"/>
        </a:xfrm>
        <a:prstGeom prst="round2Diag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5516713-9283-4C1F-8E34-AC3D5256C125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 </a:t>
          </a:fld>
          <a:endParaRPr lang="en-US" sz="1000" b="1" i="0" u="none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523086</xdr:colOff>
      <xdr:row>22</xdr:row>
      <xdr:rowOff>42112</xdr:rowOff>
    </xdr:from>
    <xdr:to>
      <xdr:col>10</xdr:col>
      <xdr:colOff>695295</xdr:colOff>
      <xdr:row>22</xdr:row>
      <xdr:rowOff>474112</xdr:rowOff>
    </xdr:to>
    <xdr:sp macro="[0]!Hoja_Annex6" textlink="Setup!AE13">
      <xdr:nvSpPr>
        <xdr:cNvPr id="49" name="48 Redondear rectángulo de esquina diagonal"/>
        <xdr:cNvSpPr/>
      </xdr:nvSpPr>
      <xdr:spPr>
        <a:xfrm>
          <a:off x="6343919" y="4402445"/>
          <a:ext cx="1696209" cy="432000"/>
        </a:xfrm>
        <a:prstGeom prst="round2Diag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388C277-9BCD-44C1-8981-017885B40989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 </a:t>
          </a:fld>
          <a:endParaRPr lang="en-US" sz="1000" b="1" i="0" u="none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60174</xdr:colOff>
      <xdr:row>19</xdr:row>
      <xdr:rowOff>4597</xdr:rowOff>
    </xdr:from>
    <xdr:to>
      <xdr:col>3</xdr:col>
      <xdr:colOff>624002</xdr:colOff>
      <xdr:row>24</xdr:row>
      <xdr:rowOff>7936</xdr:rowOff>
    </xdr:to>
    <xdr:sp macro="" textlink="">
      <xdr:nvSpPr>
        <xdr:cNvPr id="52" name="51 Rectángulo"/>
        <xdr:cNvSpPr/>
      </xdr:nvSpPr>
      <xdr:spPr>
        <a:xfrm>
          <a:off x="60174" y="3754439"/>
          <a:ext cx="2569091" cy="1176418"/>
        </a:xfrm>
        <a:prstGeom prst="rect">
          <a:avLst/>
        </a:prstGeom>
        <a:solidFill>
          <a:sysClr val="window" lastClr="FFFFFF"/>
        </a:solidFill>
        <a:ln w="95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0</xdr:col>
      <xdr:colOff>60174</xdr:colOff>
      <xdr:row>17</xdr:row>
      <xdr:rowOff>32675</xdr:rowOff>
    </xdr:from>
    <xdr:to>
      <xdr:col>3</xdr:col>
      <xdr:colOff>624002</xdr:colOff>
      <xdr:row>18</xdr:row>
      <xdr:rowOff>136171</xdr:rowOff>
    </xdr:to>
    <xdr:sp macro="" textlink="Translations!A11">
      <xdr:nvSpPr>
        <xdr:cNvPr id="53" name="52 Rectángulo"/>
        <xdr:cNvSpPr/>
      </xdr:nvSpPr>
      <xdr:spPr>
        <a:xfrm>
          <a:off x="60174" y="3401517"/>
          <a:ext cx="2569091" cy="293996"/>
        </a:xfrm>
        <a:prstGeom prst="rect">
          <a:avLst/>
        </a:prstGeom>
        <a:solidFill>
          <a:schemeClr val="accent5"/>
        </a:solidFill>
        <a:ln>
          <a:solidFill>
            <a:schemeClr val="accent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4CC54DA6-8A2F-45C4-8139-D930A0BD04F1}" type="TxLink">
            <a:rPr lang="en-US" sz="1400" b="1" i="0" u="none" strike="noStrike">
              <a:solidFill>
                <a:schemeClr val="bg1"/>
              </a:solidFill>
              <a:latin typeface="Calibri"/>
            </a:rPr>
            <a:pPr algn="ctr"/>
            <a:t>Summary information</a:t>
          </a:fld>
          <a:endParaRPr lang="es-DO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127881</xdr:colOff>
      <xdr:row>19</xdr:row>
      <xdr:rowOff>81500</xdr:rowOff>
    </xdr:from>
    <xdr:to>
      <xdr:col>3</xdr:col>
      <xdr:colOff>549957</xdr:colOff>
      <xdr:row>21</xdr:row>
      <xdr:rowOff>132500</xdr:rowOff>
    </xdr:to>
    <xdr:sp macro="[0]!Hoja_MyE" textlink="Translations!A12">
      <xdr:nvSpPr>
        <xdr:cNvPr id="54" name="53 Redondear rectángulo de esquina diagonal"/>
        <xdr:cNvSpPr/>
      </xdr:nvSpPr>
      <xdr:spPr>
        <a:xfrm>
          <a:off x="127881" y="3831342"/>
          <a:ext cx="2427339" cy="432000"/>
        </a:xfrm>
        <a:prstGeom prst="round2Diag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680E929-D494-40C1-980E-5A42B3DA4914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Programmatic &amp; financial</a:t>
          </a:fld>
          <a:endParaRPr lang="en-US" sz="900" b="1" i="0" u="none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127881</xdr:colOff>
      <xdr:row>22</xdr:row>
      <xdr:rowOff>42112</xdr:rowOff>
    </xdr:from>
    <xdr:to>
      <xdr:col>3</xdr:col>
      <xdr:colOff>549957</xdr:colOff>
      <xdr:row>22</xdr:row>
      <xdr:rowOff>474112</xdr:rowOff>
    </xdr:to>
    <xdr:sp macro="[0]!Hoja_Financial" textlink="Translations!A355">
      <xdr:nvSpPr>
        <xdr:cNvPr id="55" name="54 Redondear rectángulo de esquina diagonal"/>
        <xdr:cNvSpPr/>
      </xdr:nvSpPr>
      <xdr:spPr>
        <a:xfrm>
          <a:off x="127881" y="4363454"/>
          <a:ext cx="2427339" cy="432000"/>
        </a:xfrm>
        <a:prstGeom prst="round2Diag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526DBAF-B96C-4961-9787-F289994DE3B9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Budget &amp; expenditure</a:t>
          </a:fld>
          <a:endParaRPr lang="en-US" sz="700" b="1" i="0" u="none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60174</xdr:colOff>
      <xdr:row>7</xdr:row>
      <xdr:rowOff>158746</xdr:rowOff>
    </xdr:from>
    <xdr:to>
      <xdr:col>2</xdr:col>
      <xdr:colOff>76314</xdr:colOff>
      <xdr:row>13</xdr:row>
      <xdr:rowOff>84666</xdr:rowOff>
    </xdr:to>
    <xdr:sp macro="" textlink="">
      <xdr:nvSpPr>
        <xdr:cNvPr id="63" name="62 Rectángulo"/>
        <xdr:cNvSpPr/>
      </xdr:nvSpPr>
      <xdr:spPr>
        <a:xfrm>
          <a:off x="60174" y="1281693"/>
          <a:ext cx="1259403" cy="1068920"/>
        </a:xfrm>
        <a:prstGeom prst="rect">
          <a:avLst/>
        </a:prstGeom>
        <a:solidFill>
          <a:sysClr val="window" lastClr="FFFFFF"/>
        </a:solidFill>
        <a:ln w="95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0</xdr:col>
      <xdr:colOff>60174</xdr:colOff>
      <xdr:row>6</xdr:row>
      <xdr:rowOff>5817</xdr:rowOff>
    </xdr:from>
    <xdr:to>
      <xdr:col>2</xdr:col>
      <xdr:colOff>71341</xdr:colOff>
      <xdr:row>7</xdr:row>
      <xdr:rowOff>110517</xdr:rowOff>
    </xdr:to>
    <xdr:sp macro="" textlink="Translations!A9">
      <xdr:nvSpPr>
        <xdr:cNvPr id="64" name="63 Rectángulo"/>
        <xdr:cNvSpPr/>
      </xdr:nvSpPr>
      <xdr:spPr>
        <a:xfrm>
          <a:off x="60174" y="938264"/>
          <a:ext cx="1254430" cy="295200"/>
        </a:xfrm>
        <a:prstGeom prst="rect">
          <a:avLst/>
        </a:prstGeom>
        <a:solidFill>
          <a:schemeClr val="accent5"/>
        </a:solidFill>
        <a:ln>
          <a:solidFill>
            <a:schemeClr val="accent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99A1E707-7E57-4F06-993B-F9431FBCDC4C}" type="TxLink">
            <a:rPr lang="en-US" sz="1400" b="1" i="0" u="none" strike="noStrike">
              <a:solidFill>
                <a:schemeClr val="bg1"/>
              </a:solidFill>
              <a:latin typeface="Calibri"/>
            </a:rPr>
            <a:pPr algn="ctr"/>
            <a:t>Initial setup</a:t>
          </a:fld>
          <a:endParaRPr lang="es-DO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271603</xdr:colOff>
      <xdr:row>8</xdr:row>
      <xdr:rowOff>36384</xdr:rowOff>
    </xdr:from>
    <xdr:to>
      <xdr:col>1</xdr:col>
      <xdr:colOff>281364</xdr:colOff>
      <xdr:row>13</xdr:row>
      <xdr:rowOff>2677</xdr:rowOff>
    </xdr:to>
    <xdr:pic macro="[0]!Hoja_Setup">
      <xdr:nvPicPr>
        <xdr:cNvPr id="71" name="70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03" y="1349831"/>
          <a:ext cx="771761" cy="918793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153334</xdr:colOff>
      <xdr:row>7</xdr:row>
      <xdr:rowOff>158746</xdr:rowOff>
    </xdr:from>
    <xdr:to>
      <xdr:col>3</xdr:col>
      <xdr:colOff>629584</xdr:colOff>
      <xdr:row>13</xdr:row>
      <xdr:rowOff>84666</xdr:rowOff>
    </xdr:to>
    <xdr:sp macro="" textlink="">
      <xdr:nvSpPr>
        <xdr:cNvPr id="67" name="66 Rectángulo"/>
        <xdr:cNvSpPr/>
      </xdr:nvSpPr>
      <xdr:spPr>
        <a:xfrm>
          <a:off x="1396597" y="1281693"/>
          <a:ext cx="1238250" cy="1068920"/>
        </a:xfrm>
        <a:prstGeom prst="rect">
          <a:avLst/>
        </a:prstGeom>
        <a:solidFill>
          <a:sysClr val="window" lastClr="FFFFFF"/>
        </a:solidFill>
        <a:ln w="95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2</xdr:col>
      <xdr:colOff>153333</xdr:colOff>
      <xdr:row>6</xdr:row>
      <xdr:rowOff>5816</xdr:rowOff>
    </xdr:from>
    <xdr:to>
      <xdr:col>3</xdr:col>
      <xdr:colOff>627204</xdr:colOff>
      <xdr:row>7</xdr:row>
      <xdr:rowOff>110516</xdr:rowOff>
    </xdr:to>
    <xdr:sp macro="" textlink="Translations!A8">
      <xdr:nvSpPr>
        <xdr:cNvPr id="68" name="67 Rectángulo"/>
        <xdr:cNvSpPr/>
      </xdr:nvSpPr>
      <xdr:spPr>
        <a:xfrm>
          <a:off x="1396596" y="938263"/>
          <a:ext cx="1235871" cy="295200"/>
        </a:xfrm>
        <a:prstGeom prst="rect">
          <a:avLst/>
        </a:prstGeom>
        <a:solidFill>
          <a:schemeClr val="accent5"/>
        </a:solidFill>
        <a:ln>
          <a:solidFill>
            <a:schemeClr val="accent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CE8406E0-9C28-471E-A0AE-61E02285C634}" type="TxLink">
            <a:rPr lang="en-US" sz="1400" b="1" i="0" u="none" strike="noStrike">
              <a:solidFill>
                <a:schemeClr val="bg1"/>
              </a:solidFill>
              <a:latin typeface="Calibri"/>
            </a:rPr>
            <a:pPr algn="ctr"/>
            <a:t>Performance</a:t>
          </a:fld>
          <a:endParaRPr lang="es-DO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379815</xdr:colOff>
      <xdr:row>8</xdr:row>
      <xdr:rowOff>25803</xdr:rowOff>
    </xdr:from>
    <xdr:to>
      <xdr:col>3</xdr:col>
      <xdr:colOff>427871</xdr:colOff>
      <xdr:row>13</xdr:row>
      <xdr:rowOff>21166</xdr:rowOff>
    </xdr:to>
    <xdr:pic macro="[0]!Hoja_Performance">
      <xdr:nvPicPr>
        <xdr:cNvPr id="72" name="71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3078" y="1339250"/>
          <a:ext cx="810056" cy="947863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153333</xdr:colOff>
      <xdr:row>13</xdr:row>
      <xdr:rowOff>134141</xdr:rowOff>
    </xdr:from>
    <xdr:to>
      <xdr:col>3</xdr:col>
      <xdr:colOff>627204</xdr:colOff>
      <xdr:row>15</xdr:row>
      <xdr:rowOff>48416</xdr:rowOff>
    </xdr:to>
    <xdr:sp macro="" textlink="Translations!A6">
      <xdr:nvSpPr>
        <xdr:cNvPr id="42" name="41 Rectángulo"/>
        <xdr:cNvSpPr/>
      </xdr:nvSpPr>
      <xdr:spPr>
        <a:xfrm flipH="1">
          <a:off x="1396596" y="2400088"/>
          <a:ext cx="1235871" cy="295275"/>
        </a:xfrm>
        <a:prstGeom prst="rect">
          <a:avLst/>
        </a:prstGeom>
        <a:solidFill>
          <a:schemeClr val="accent5"/>
        </a:solidFill>
        <a:ln>
          <a:solidFill>
            <a:schemeClr val="accent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9E6D0BAE-E171-4EB5-8F00-BA37C90CA802}" type="TxLink">
            <a:rPr lang="en-US" sz="1400" b="1" i="0" u="none" strike="noStrike">
              <a:solidFill>
                <a:schemeClr val="bg1"/>
              </a:solidFill>
              <a:latin typeface="Calibri"/>
            </a:rPr>
            <a:pPr algn="ctr"/>
            <a:t>Comments</a:t>
          </a:fld>
          <a:endParaRPr lang="es-DO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140371</xdr:colOff>
      <xdr:row>15</xdr:row>
      <xdr:rowOff>105834</xdr:rowOff>
    </xdr:from>
    <xdr:to>
      <xdr:col>3</xdr:col>
      <xdr:colOff>627205</xdr:colOff>
      <xdr:row>16</xdr:row>
      <xdr:rowOff>497418</xdr:rowOff>
    </xdr:to>
    <xdr:sp macro="" textlink="">
      <xdr:nvSpPr>
        <xdr:cNvPr id="43" name="42 Rectángulo"/>
        <xdr:cNvSpPr/>
      </xdr:nvSpPr>
      <xdr:spPr>
        <a:xfrm>
          <a:off x="1383634" y="2752781"/>
          <a:ext cx="1248834" cy="582084"/>
        </a:xfrm>
        <a:prstGeom prst="rect">
          <a:avLst/>
        </a:prstGeom>
        <a:solidFill>
          <a:sysClr val="window" lastClr="FFFFFF"/>
        </a:solidFill>
        <a:ln w="95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2</xdr:col>
      <xdr:colOff>193286</xdr:colOff>
      <xdr:row>15</xdr:row>
      <xdr:rowOff>179915</xdr:rowOff>
    </xdr:from>
    <xdr:to>
      <xdr:col>3</xdr:col>
      <xdr:colOff>572486</xdr:colOff>
      <xdr:row>16</xdr:row>
      <xdr:rowOff>421415</xdr:rowOff>
    </xdr:to>
    <xdr:sp macro="[0]!Hoja_Comments" textlink="Translations!A7">
      <xdr:nvSpPr>
        <xdr:cNvPr id="44" name="43 Redondear rectángulo de esquina diagonal"/>
        <xdr:cNvSpPr/>
      </xdr:nvSpPr>
      <xdr:spPr>
        <a:xfrm>
          <a:off x="1436549" y="2826862"/>
          <a:ext cx="1141200" cy="432000"/>
        </a:xfrm>
        <a:prstGeom prst="round2Diag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8F126527-592B-4BE7-BCE0-FE91633AB9FB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PR Dashboard comments</a:t>
          </a:fld>
          <a:endParaRPr lang="en-US" sz="1000" b="1" i="0" u="none" strike="noStrike">
            <a:solidFill>
              <a:srgbClr val="0000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</xdr:colOff>
      <xdr:row>24</xdr:row>
      <xdr:rowOff>31749</xdr:rowOff>
    </xdr:from>
    <xdr:to>
      <xdr:col>10</xdr:col>
      <xdr:colOff>709086</xdr:colOff>
      <xdr:row>29</xdr:row>
      <xdr:rowOff>19684</xdr:rowOff>
    </xdr:to>
    <xdr:grpSp>
      <xdr:nvGrpSpPr>
        <xdr:cNvPr id="38" name="37 Grupo"/>
        <xdr:cNvGrpSpPr/>
      </xdr:nvGrpSpPr>
      <xdr:grpSpPr>
        <a:xfrm>
          <a:off x="1" y="4974166"/>
          <a:ext cx="8053918" cy="781685"/>
          <a:chOff x="0" y="4561419"/>
          <a:chExt cx="8053918" cy="873760"/>
        </a:xfrm>
      </xdr:grpSpPr>
      <xdr:pic>
        <xdr:nvPicPr>
          <xdr:cNvPr id="39" name="Picture 7"/>
          <xdr:cNvPicPr/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561419"/>
            <a:ext cx="5820833" cy="873760"/>
          </a:xfrm>
          <a:prstGeom prst="rect">
            <a:avLst/>
          </a:prstGeom>
        </xdr:spPr>
      </xdr:pic>
      <xdr:pic>
        <xdr:nvPicPr>
          <xdr:cNvPr id="41" name="Picture 8"/>
          <xdr:cNvPicPr/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34078" y="4903260"/>
            <a:ext cx="2079628" cy="306916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45" name="44 Rectángulo"/>
          <xdr:cNvSpPr/>
        </xdr:nvSpPr>
        <xdr:spPr>
          <a:xfrm>
            <a:off x="116418" y="4582583"/>
            <a:ext cx="7937500" cy="772586"/>
          </a:xfrm>
          <a:prstGeom prst="rect">
            <a:avLst/>
          </a:prstGeom>
          <a:noFill/>
          <a:ln w="3175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DO" sz="1100"/>
          </a:p>
        </xdr:txBody>
      </xdr:sp>
    </xdr:grpSp>
    <xdr:clientData/>
  </xdr:twoCellAnchor>
  <xdr:twoCellAnchor>
    <xdr:from>
      <xdr:col>0</xdr:col>
      <xdr:colOff>60174</xdr:colOff>
      <xdr:row>13</xdr:row>
      <xdr:rowOff>134141</xdr:rowOff>
    </xdr:from>
    <xdr:to>
      <xdr:col>2</xdr:col>
      <xdr:colOff>71341</xdr:colOff>
      <xdr:row>15</xdr:row>
      <xdr:rowOff>48341</xdr:rowOff>
    </xdr:to>
    <xdr:sp macro="" textlink="Translations!A310">
      <xdr:nvSpPr>
        <xdr:cNvPr id="58" name="57 Rectángulo"/>
        <xdr:cNvSpPr/>
      </xdr:nvSpPr>
      <xdr:spPr>
        <a:xfrm flipH="1">
          <a:off x="60174" y="2400088"/>
          <a:ext cx="1254430" cy="295200"/>
        </a:xfrm>
        <a:prstGeom prst="rect">
          <a:avLst/>
        </a:prstGeom>
        <a:solidFill>
          <a:schemeClr val="accent5"/>
        </a:solidFill>
        <a:ln>
          <a:solidFill>
            <a:schemeClr val="accent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fld id="{C5F4125B-BF07-4719-B1DB-2043029A5512}" type="TxLink">
            <a:rPr lang="en-US" sz="14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Action plan</a:t>
          </a:fld>
          <a:endParaRPr lang="es-DO" sz="14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55650</xdr:colOff>
      <xdr:row>15</xdr:row>
      <xdr:rowOff>105834</xdr:rowOff>
    </xdr:from>
    <xdr:to>
      <xdr:col>2</xdr:col>
      <xdr:colOff>74172</xdr:colOff>
      <xdr:row>16</xdr:row>
      <xdr:rowOff>497418</xdr:rowOff>
    </xdr:to>
    <xdr:sp macro="" textlink="">
      <xdr:nvSpPr>
        <xdr:cNvPr id="59" name="58 Rectángulo"/>
        <xdr:cNvSpPr/>
      </xdr:nvSpPr>
      <xdr:spPr>
        <a:xfrm>
          <a:off x="55650" y="2752781"/>
          <a:ext cx="1261785" cy="582084"/>
        </a:xfrm>
        <a:prstGeom prst="rect">
          <a:avLst/>
        </a:prstGeom>
        <a:solidFill>
          <a:sysClr val="window" lastClr="FFFFFF"/>
        </a:solidFill>
        <a:ln w="95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0</xdr:col>
      <xdr:colOff>129732</xdr:colOff>
      <xdr:row>15</xdr:row>
      <xdr:rowOff>179915</xdr:rowOff>
    </xdr:from>
    <xdr:to>
      <xdr:col>2</xdr:col>
      <xdr:colOff>22099</xdr:colOff>
      <xdr:row>16</xdr:row>
      <xdr:rowOff>421415</xdr:rowOff>
    </xdr:to>
    <xdr:sp macro="[0]!Hoja_ActionPlan" textlink="Translations!A296">
      <xdr:nvSpPr>
        <xdr:cNvPr id="60" name="59 Redondear rectángulo de esquina diagonal"/>
        <xdr:cNvSpPr/>
      </xdr:nvSpPr>
      <xdr:spPr>
        <a:xfrm>
          <a:off x="129732" y="2826862"/>
          <a:ext cx="1135630" cy="432000"/>
        </a:xfrm>
        <a:prstGeom prst="round2Diag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D749A0B0-ACE5-4CB1-B663-13C2B0C89D9F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Action plan</a:t>
          </a:fld>
          <a:endParaRPr lang="en-US" sz="1000" b="1" i="0" u="none" strike="noStrike">
            <a:solidFill>
              <a:srgbClr val="0000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74903</xdr:colOff>
      <xdr:row>19</xdr:row>
      <xdr:rowOff>81500</xdr:rowOff>
    </xdr:from>
    <xdr:to>
      <xdr:col>6</xdr:col>
      <xdr:colOff>247112</xdr:colOff>
      <xdr:row>21</xdr:row>
      <xdr:rowOff>132500</xdr:rowOff>
    </xdr:to>
    <xdr:sp macro="[0]!Hoja_Annex1" textlink="Setup!AE8">
      <xdr:nvSpPr>
        <xdr:cNvPr id="46" name="45 Redondear rectángulo de esquina diagonal"/>
        <xdr:cNvSpPr/>
      </xdr:nvSpPr>
      <xdr:spPr>
        <a:xfrm>
          <a:off x="2847736" y="3732750"/>
          <a:ext cx="1696209" cy="432000"/>
        </a:xfrm>
        <a:prstGeom prst="round2Diag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86BE7C36-74F6-417C-920C-2A54BAAC1C5D}" type="TxLink">
            <a:rPr lang="en-US" sz="1000" b="1" i="0" u="none" strike="noStrike">
              <a:solidFill>
                <a:srgbClr val="000000"/>
              </a:solidFill>
              <a:latin typeface="Arial"/>
              <a:ea typeface="+mn-ea"/>
              <a:cs typeface="Arial"/>
            </a:rPr>
            <a:pPr marL="0" indent="0" algn="ctr"/>
            <a:t>SSR advances liquidation</a:t>
          </a:fld>
          <a:endParaRPr lang="en-US" sz="800" b="1" i="0" u="none" strike="noStrike">
            <a:solidFill>
              <a:sysClr val="windowText" lastClr="00000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6</xdr:col>
      <xdr:colOff>304288</xdr:colOff>
      <xdr:row>19</xdr:row>
      <xdr:rowOff>81500</xdr:rowOff>
    </xdr:from>
    <xdr:to>
      <xdr:col>8</xdr:col>
      <xdr:colOff>476497</xdr:colOff>
      <xdr:row>21</xdr:row>
      <xdr:rowOff>132500</xdr:rowOff>
    </xdr:to>
    <xdr:sp macro="[0]!Hoja_Annex2" textlink="Setup!AE9">
      <xdr:nvSpPr>
        <xdr:cNvPr id="50" name="49 Redondear rectángulo de esquina diagonal"/>
        <xdr:cNvSpPr/>
      </xdr:nvSpPr>
      <xdr:spPr>
        <a:xfrm>
          <a:off x="4601121" y="3732750"/>
          <a:ext cx="1696209" cy="432000"/>
        </a:xfrm>
        <a:prstGeom prst="round2Diag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6F40A39E-1F64-4DE8-8A46-5F0BCC59F2C9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SR data consolidation template</a:t>
          </a:fld>
          <a:endParaRPr lang="en-US" sz="1000" b="1" i="0" u="none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533670</xdr:colOff>
      <xdr:row>19</xdr:row>
      <xdr:rowOff>81500</xdr:rowOff>
    </xdr:from>
    <xdr:to>
      <xdr:col>10</xdr:col>
      <xdr:colOff>705879</xdr:colOff>
      <xdr:row>21</xdr:row>
      <xdr:rowOff>132500</xdr:rowOff>
    </xdr:to>
    <xdr:sp macro="[0]!Hoja_Annex3" textlink="Setup!AE10">
      <xdr:nvSpPr>
        <xdr:cNvPr id="51" name="50 Redondear rectángulo de esquina diagonal"/>
        <xdr:cNvSpPr/>
      </xdr:nvSpPr>
      <xdr:spPr>
        <a:xfrm>
          <a:off x="6354503" y="3732750"/>
          <a:ext cx="1696209" cy="432000"/>
        </a:xfrm>
        <a:prstGeom prst="round2Diag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948CBA7-DEB7-4BA5-859E-5E18D89078F6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SR annual plan</a:t>
          </a:fld>
          <a:endParaRPr lang="en-US" sz="1000" b="1" i="0" u="none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74903</xdr:colOff>
      <xdr:row>22</xdr:row>
      <xdr:rowOff>42112</xdr:rowOff>
    </xdr:from>
    <xdr:to>
      <xdr:col>6</xdr:col>
      <xdr:colOff>247112</xdr:colOff>
      <xdr:row>22</xdr:row>
      <xdr:rowOff>474112</xdr:rowOff>
    </xdr:to>
    <xdr:sp macro="[0]!Hoja_Annex4" textlink="Setup!AE11">
      <xdr:nvSpPr>
        <xdr:cNvPr id="56" name="55 Redondear rectángulo de esquina diagonal"/>
        <xdr:cNvSpPr/>
      </xdr:nvSpPr>
      <xdr:spPr>
        <a:xfrm>
          <a:off x="2847736" y="4264862"/>
          <a:ext cx="1696209" cy="432000"/>
        </a:xfrm>
        <a:prstGeom prst="round2Diag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986D1B5-C08C-422A-87DE-6996AA2EDE40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 </a:t>
          </a:fld>
          <a:endParaRPr lang="en-US" sz="1000" b="1" i="0" u="none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304288</xdr:colOff>
      <xdr:row>22</xdr:row>
      <xdr:rowOff>42112</xdr:rowOff>
    </xdr:from>
    <xdr:to>
      <xdr:col>8</xdr:col>
      <xdr:colOff>476497</xdr:colOff>
      <xdr:row>22</xdr:row>
      <xdr:rowOff>474112</xdr:rowOff>
    </xdr:to>
    <xdr:sp macro="[0]!Hoja_Annex5" textlink="Setup!AE12">
      <xdr:nvSpPr>
        <xdr:cNvPr id="57" name="56 Redondear rectángulo de esquina diagonal"/>
        <xdr:cNvSpPr/>
      </xdr:nvSpPr>
      <xdr:spPr>
        <a:xfrm>
          <a:off x="4601121" y="4264862"/>
          <a:ext cx="1696209" cy="432000"/>
        </a:xfrm>
        <a:prstGeom prst="round2Diag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5516713-9283-4C1F-8E34-AC3D5256C125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 </a:t>
          </a:fld>
          <a:endParaRPr lang="en-US" sz="1000" b="1" i="0" u="none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533670</xdr:colOff>
      <xdr:row>22</xdr:row>
      <xdr:rowOff>42112</xdr:rowOff>
    </xdr:from>
    <xdr:to>
      <xdr:col>10</xdr:col>
      <xdr:colOff>705879</xdr:colOff>
      <xdr:row>22</xdr:row>
      <xdr:rowOff>474112</xdr:rowOff>
    </xdr:to>
    <xdr:sp macro="[0]!Hoja_Annex6" textlink="Setup!AE13">
      <xdr:nvSpPr>
        <xdr:cNvPr id="61" name="60 Redondear rectángulo de esquina diagonal"/>
        <xdr:cNvSpPr/>
      </xdr:nvSpPr>
      <xdr:spPr>
        <a:xfrm>
          <a:off x="6354503" y="4264862"/>
          <a:ext cx="1696209" cy="432000"/>
        </a:xfrm>
        <a:prstGeom prst="round2Diag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388C277-9BCD-44C1-8981-017885B40989}" type="TxLink">
            <a:rPr lang="en-US" sz="10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 </a:t>
          </a:fld>
          <a:endParaRPr lang="en-US" sz="1000" b="1" i="0" u="none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767782</xdr:colOff>
      <xdr:row>4</xdr:row>
      <xdr:rowOff>166687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148782" cy="806223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1774031</xdr:colOff>
      <xdr:row>4</xdr:row>
      <xdr:rowOff>66336</xdr:rowOff>
    </xdr:to>
    <xdr:sp macro="[0]!OcultarHojaActual" textlink="Translations!A14">
      <xdr:nvSpPr>
        <xdr:cNvPr id="7" name="6 Rectángulo redondeado"/>
        <xdr:cNvSpPr/>
      </xdr:nvSpPr>
      <xdr:spPr>
        <a:xfrm>
          <a:off x="1292679" y="449036"/>
          <a:ext cx="1774031" cy="256836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767782</xdr:colOff>
      <xdr:row>4</xdr:row>
      <xdr:rowOff>166687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148782" cy="806223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1774031</xdr:colOff>
      <xdr:row>4</xdr:row>
      <xdr:rowOff>66336</xdr:rowOff>
    </xdr:to>
    <xdr:sp macro="[0]!OcultarHojaActual" textlink="Translations!A14">
      <xdr:nvSpPr>
        <xdr:cNvPr id="6" name="5 Rectángulo redondeado"/>
        <xdr:cNvSpPr/>
      </xdr:nvSpPr>
      <xdr:spPr>
        <a:xfrm>
          <a:off x="1292679" y="449036"/>
          <a:ext cx="1774031" cy="256836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767782</xdr:colOff>
      <xdr:row>4</xdr:row>
      <xdr:rowOff>166687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148782" cy="806223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1774031</xdr:colOff>
      <xdr:row>4</xdr:row>
      <xdr:rowOff>66336</xdr:rowOff>
    </xdr:to>
    <xdr:sp macro="[0]!OcultarHojaActual" textlink="Translations!A14">
      <xdr:nvSpPr>
        <xdr:cNvPr id="6" name="5 Rectángulo redondeado"/>
        <xdr:cNvSpPr/>
      </xdr:nvSpPr>
      <xdr:spPr>
        <a:xfrm>
          <a:off x="1292679" y="449036"/>
          <a:ext cx="1774031" cy="256836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767782</xdr:colOff>
      <xdr:row>4</xdr:row>
      <xdr:rowOff>166687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148782" cy="806223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1774031</xdr:colOff>
      <xdr:row>4</xdr:row>
      <xdr:rowOff>66336</xdr:rowOff>
    </xdr:to>
    <xdr:sp macro="[0]!OcultarHojaActual" textlink="Translations!A14">
      <xdr:nvSpPr>
        <xdr:cNvPr id="6" name="5 Rectángulo redondeado"/>
        <xdr:cNvSpPr/>
      </xdr:nvSpPr>
      <xdr:spPr>
        <a:xfrm>
          <a:off x="1292679" y="449036"/>
          <a:ext cx="1774031" cy="256836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767782</xdr:colOff>
      <xdr:row>4</xdr:row>
      <xdr:rowOff>166687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148782" cy="806223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1774031</xdr:colOff>
      <xdr:row>4</xdr:row>
      <xdr:rowOff>66336</xdr:rowOff>
    </xdr:to>
    <xdr:sp macro="[0]!OcultarHojaActual" textlink="Translations!A14">
      <xdr:nvSpPr>
        <xdr:cNvPr id="7" name="6 Rectángulo redondeado"/>
        <xdr:cNvSpPr/>
      </xdr:nvSpPr>
      <xdr:spPr>
        <a:xfrm>
          <a:off x="1292679" y="449036"/>
          <a:ext cx="1774031" cy="256836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767782</xdr:colOff>
      <xdr:row>4</xdr:row>
      <xdr:rowOff>166687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148782" cy="806223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1774031</xdr:colOff>
      <xdr:row>4</xdr:row>
      <xdr:rowOff>66336</xdr:rowOff>
    </xdr:to>
    <xdr:sp macro="[0]!OcultarHojaActual" textlink="Translations!A14">
      <xdr:nvSpPr>
        <xdr:cNvPr id="6" name="5 Rectángulo redondeado"/>
        <xdr:cNvSpPr/>
      </xdr:nvSpPr>
      <xdr:spPr>
        <a:xfrm>
          <a:off x="1292679" y="449036"/>
          <a:ext cx="1774031" cy="256836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767782</xdr:colOff>
      <xdr:row>4</xdr:row>
      <xdr:rowOff>166687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148782" cy="806223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1774031</xdr:colOff>
      <xdr:row>4</xdr:row>
      <xdr:rowOff>66336</xdr:rowOff>
    </xdr:to>
    <xdr:sp macro="[0]!OcultarHojaActual" textlink="Translations!A14">
      <xdr:nvSpPr>
        <xdr:cNvPr id="6" name="5 Rectángulo redondeado"/>
        <xdr:cNvSpPr/>
      </xdr:nvSpPr>
      <xdr:spPr>
        <a:xfrm>
          <a:off x="1292679" y="449036"/>
          <a:ext cx="1774031" cy="256836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767782</xdr:colOff>
      <xdr:row>4</xdr:row>
      <xdr:rowOff>166687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148782" cy="806223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1774031</xdr:colOff>
      <xdr:row>4</xdr:row>
      <xdr:rowOff>66336</xdr:rowOff>
    </xdr:to>
    <xdr:sp macro="[0]!OcultarHojaActual" textlink="Translations!A14">
      <xdr:nvSpPr>
        <xdr:cNvPr id="6" name="5 Rectángulo redondeado"/>
        <xdr:cNvSpPr/>
      </xdr:nvSpPr>
      <xdr:spPr>
        <a:xfrm>
          <a:off x="1292679" y="449036"/>
          <a:ext cx="1774031" cy="256836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767782</xdr:colOff>
      <xdr:row>4</xdr:row>
      <xdr:rowOff>166687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148782" cy="806223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1774031</xdr:colOff>
      <xdr:row>4</xdr:row>
      <xdr:rowOff>66336</xdr:rowOff>
    </xdr:to>
    <xdr:sp macro="[0]!OcultarHojaActual" textlink="Translations!A14">
      <xdr:nvSpPr>
        <xdr:cNvPr id="6" name="5 Rectángulo redondeado"/>
        <xdr:cNvSpPr/>
      </xdr:nvSpPr>
      <xdr:spPr>
        <a:xfrm>
          <a:off x="1292679" y="449036"/>
          <a:ext cx="1774031" cy="256836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767782</xdr:colOff>
      <xdr:row>4</xdr:row>
      <xdr:rowOff>166687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148782" cy="806223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1774031</xdr:colOff>
      <xdr:row>4</xdr:row>
      <xdr:rowOff>66336</xdr:rowOff>
    </xdr:to>
    <xdr:sp macro="[0]!OcultarHojaActual" textlink="Translations!A14">
      <xdr:nvSpPr>
        <xdr:cNvPr id="7" name="6 Rectángulo redondeado"/>
        <xdr:cNvSpPr/>
      </xdr:nvSpPr>
      <xdr:spPr>
        <a:xfrm>
          <a:off x="1292679" y="449036"/>
          <a:ext cx="1774031" cy="256836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26459</xdr:colOff>
      <xdr:row>0</xdr:row>
      <xdr:rowOff>11909</xdr:rowOff>
    </xdr:from>
    <xdr:to>
      <xdr:col>1</xdr:col>
      <xdr:colOff>963083</xdr:colOff>
      <xdr:row>3</xdr:row>
      <xdr:rowOff>10583</xdr:rowOff>
    </xdr:to>
    <xdr:grpSp>
      <xdr:nvGrpSpPr>
        <xdr:cNvPr id="17" name="16 Grupo">
          <a:hlinkClick xmlns:r="http://schemas.openxmlformats.org/officeDocument/2006/relationships" r:id="rId1"/>
        </xdr:cNvPr>
        <xdr:cNvGrpSpPr/>
      </xdr:nvGrpSpPr>
      <xdr:grpSpPr>
        <a:xfrm>
          <a:off x="26459" y="11909"/>
          <a:ext cx="1091405" cy="772580"/>
          <a:chOff x="3429000" y="7453313"/>
          <a:chExt cx="1145381" cy="809625"/>
        </a:xfrm>
      </xdr:grpSpPr>
      <xdr:pic>
        <xdr:nvPicPr>
          <xdr:cNvPr id="21" name="20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2" name="21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29421" cy="29016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2</xdr:col>
      <xdr:colOff>63498</xdr:colOff>
      <xdr:row>6</xdr:row>
      <xdr:rowOff>27782</xdr:rowOff>
    </xdr:from>
    <xdr:to>
      <xdr:col>2</xdr:col>
      <xdr:colOff>639498</xdr:colOff>
      <xdr:row>6</xdr:row>
      <xdr:rowOff>249238</xdr:rowOff>
    </xdr:to>
    <xdr:sp macro="" textlink="Translations!A29">
      <xdr:nvSpPr>
        <xdr:cNvPr id="7" name="6 Bisel">
          <a:hlinkClick xmlns:r="http://schemas.openxmlformats.org/officeDocument/2006/relationships" r:id="rId3"/>
        </xdr:cNvPr>
        <xdr:cNvSpPr/>
      </xdr:nvSpPr>
      <xdr:spPr>
        <a:xfrm>
          <a:off x="4254498" y="1636449"/>
          <a:ext cx="576000" cy="221456"/>
        </a:xfrm>
        <a:prstGeom prst="bevel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4FEEBA9-7352-4DCA-88EA-1A75858618F1}" type="TxLink">
            <a:rPr lang="en-US" sz="9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Go</a:t>
          </a:fld>
          <a:endParaRPr lang="es-DO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63498</xdr:colOff>
      <xdr:row>7</xdr:row>
      <xdr:rowOff>43127</xdr:rowOff>
    </xdr:from>
    <xdr:to>
      <xdr:col>2</xdr:col>
      <xdr:colOff>639498</xdr:colOff>
      <xdr:row>7</xdr:row>
      <xdr:rowOff>255058</xdr:rowOff>
    </xdr:to>
    <xdr:sp macro="" textlink="Translations!A29">
      <xdr:nvSpPr>
        <xdr:cNvPr id="8" name="7 Bisel">
          <a:hlinkClick xmlns:r="http://schemas.openxmlformats.org/officeDocument/2006/relationships" r:id="rId4"/>
        </xdr:cNvPr>
        <xdr:cNvSpPr/>
      </xdr:nvSpPr>
      <xdr:spPr>
        <a:xfrm>
          <a:off x="4254498" y="1926960"/>
          <a:ext cx="576000" cy="211931"/>
        </a:xfrm>
        <a:prstGeom prst="bevel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FBF136-544D-4245-BCBB-48FDC527FB2C}" type="TxLink">
            <a:rPr lang="en-US" sz="9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Go</a:t>
          </a:fld>
          <a:endParaRPr lang="es-DO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63498</xdr:colOff>
      <xdr:row>8</xdr:row>
      <xdr:rowOff>43127</xdr:rowOff>
    </xdr:from>
    <xdr:to>
      <xdr:col>2</xdr:col>
      <xdr:colOff>639498</xdr:colOff>
      <xdr:row>8</xdr:row>
      <xdr:rowOff>293158</xdr:rowOff>
    </xdr:to>
    <xdr:sp macro="[0]!InsertarHojaIngreso" textlink="Translations!A29">
      <xdr:nvSpPr>
        <xdr:cNvPr id="9" name="8 Bisel"/>
        <xdr:cNvSpPr/>
      </xdr:nvSpPr>
      <xdr:spPr>
        <a:xfrm>
          <a:off x="4254498" y="2202127"/>
          <a:ext cx="576000" cy="250031"/>
        </a:xfrm>
        <a:prstGeom prst="bevel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BF38C61-B0E0-4987-9E83-50DE553B5E78}" type="TxLink">
            <a:rPr lang="en-US" sz="9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Go</a:t>
          </a:fld>
          <a:endParaRPr lang="es-DO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63498</xdr:colOff>
      <xdr:row>9</xdr:row>
      <xdr:rowOff>40746</xdr:rowOff>
    </xdr:from>
    <xdr:to>
      <xdr:col>2</xdr:col>
      <xdr:colOff>639498</xdr:colOff>
      <xdr:row>9</xdr:row>
      <xdr:rowOff>252677</xdr:rowOff>
    </xdr:to>
    <xdr:sp macro="" textlink="Translations!A29">
      <xdr:nvSpPr>
        <xdr:cNvPr id="10" name="9 Bisel">
          <a:hlinkClick xmlns:r="http://schemas.openxmlformats.org/officeDocument/2006/relationships" r:id="rId5"/>
        </xdr:cNvPr>
        <xdr:cNvSpPr/>
      </xdr:nvSpPr>
      <xdr:spPr>
        <a:xfrm>
          <a:off x="4254498" y="2517246"/>
          <a:ext cx="576000" cy="211931"/>
        </a:xfrm>
        <a:prstGeom prst="bevel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281BEF0-33A9-4CFD-9F93-C8DFA9778E2C}" type="TxLink">
            <a:rPr lang="en-US" sz="9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Go</a:t>
          </a:fld>
          <a:endParaRPr lang="es-DO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63498</xdr:colOff>
      <xdr:row>10</xdr:row>
      <xdr:rowOff>52652</xdr:rowOff>
    </xdr:from>
    <xdr:to>
      <xdr:col>2</xdr:col>
      <xdr:colOff>639498</xdr:colOff>
      <xdr:row>10</xdr:row>
      <xdr:rowOff>297656</xdr:rowOff>
    </xdr:to>
    <xdr:sp macro="" textlink="Translations!A29">
      <xdr:nvSpPr>
        <xdr:cNvPr id="11" name="10 Bisel">
          <a:hlinkClick xmlns:r="http://schemas.openxmlformats.org/officeDocument/2006/relationships" r:id="rId6"/>
        </xdr:cNvPr>
        <xdr:cNvSpPr/>
      </xdr:nvSpPr>
      <xdr:spPr>
        <a:xfrm>
          <a:off x="4421186" y="2707746"/>
          <a:ext cx="576000" cy="245004"/>
        </a:xfrm>
        <a:prstGeom prst="bevel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0D72289-7F61-4670-AA61-7E2DE100070B}" type="TxLink">
            <a:rPr lang="en-US" sz="9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Go</a:t>
          </a:fld>
          <a:endParaRPr lang="es-DO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63498</xdr:colOff>
      <xdr:row>11</xdr:row>
      <xdr:rowOff>40746</xdr:rowOff>
    </xdr:from>
    <xdr:to>
      <xdr:col>2</xdr:col>
      <xdr:colOff>639498</xdr:colOff>
      <xdr:row>11</xdr:row>
      <xdr:rowOff>252677</xdr:rowOff>
    </xdr:to>
    <xdr:sp macro="[0]!Hoja_Planning" textlink="Translations!A29">
      <xdr:nvSpPr>
        <xdr:cNvPr id="12" name="11 Bisel"/>
        <xdr:cNvSpPr/>
      </xdr:nvSpPr>
      <xdr:spPr>
        <a:xfrm>
          <a:off x="4254498" y="3067579"/>
          <a:ext cx="576000" cy="211931"/>
        </a:xfrm>
        <a:prstGeom prst="bevel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7B20F05-71A7-45DE-AE94-8E5A5ADC9063}" type="TxLink">
            <a:rPr lang="en-US" sz="9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Go</a:t>
          </a:fld>
          <a:endParaRPr lang="es-DO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63498</xdr:colOff>
      <xdr:row>12</xdr:row>
      <xdr:rowOff>40746</xdr:rowOff>
    </xdr:from>
    <xdr:to>
      <xdr:col>2</xdr:col>
      <xdr:colOff>639498</xdr:colOff>
      <xdr:row>12</xdr:row>
      <xdr:rowOff>252677</xdr:rowOff>
    </xdr:to>
    <xdr:sp macro="" textlink="Translations!A29">
      <xdr:nvSpPr>
        <xdr:cNvPr id="13" name="12 Bisel">
          <a:hlinkClick xmlns:r="http://schemas.openxmlformats.org/officeDocument/2006/relationships" r:id="rId7"/>
        </xdr:cNvPr>
        <xdr:cNvSpPr/>
      </xdr:nvSpPr>
      <xdr:spPr>
        <a:xfrm>
          <a:off x="4254498" y="3342746"/>
          <a:ext cx="576000" cy="211931"/>
        </a:xfrm>
        <a:prstGeom prst="bevel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88A0162-827E-41F2-B468-96A552F93670}" type="TxLink">
            <a:rPr lang="en-US" sz="9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Go</a:t>
          </a:fld>
          <a:endParaRPr lang="es-DO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2571750</xdr:colOff>
      <xdr:row>16</xdr:row>
      <xdr:rowOff>261938</xdr:rowOff>
    </xdr:from>
    <xdr:ext cx="184731" cy="264560"/>
    <xdr:sp macro="" textlink="">
      <xdr:nvSpPr>
        <xdr:cNvPr id="2" name="1 CuadroTexto"/>
        <xdr:cNvSpPr txBox="1"/>
      </xdr:nvSpPr>
      <xdr:spPr>
        <a:xfrm>
          <a:off x="2726531" y="5024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 sz="1100"/>
        </a:p>
      </xdr:txBody>
    </xdr:sp>
    <xdr:clientData/>
  </xdr:oneCellAnchor>
  <xdr:twoCellAnchor>
    <xdr:from>
      <xdr:col>2</xdr:col>
      <xdr:colOff>63498</xdr:colOff>
      <xdr:row>16</xdr:row>
      <xdr:rowOff>19314</xdr:rowOff>
    </xdr:from>
    <xdr:to>
      <xdr:col>2</xdr:col>
      <xdr:colOff>639498</xdr:colOff>
      <xdr:row>16</xdr:row>
      <xdr:rowOff>259820</xdr:rowOff>
    </xdr:to>
    <xdr:sp macro="" textlink="Translations!A29">
      <xdr:nvSpPr>
        <xdr:cNvPr id="14" name="13 Bisel">
          <a:hlinkClick xmlns:r="http://schemas.openxmlformats.org/officeDocument/2006/relationships" r:id="rId8"/>
        </xdr:cNvPr>
        <xdr:cNvSpPr/>
      </xdr:nvSpPr>
      <xdr:spPr>
        <a:xfrm>
          <a:off x="4254498" y="4421981"/>
          <a:ext cx="576000" cy="240506"/>
        </a:xfrm>
        <a:prstGeom prst="bevel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DD502C0-1830-4F70-A19E-890A5662E436}" type="TxLink">
            <a:rPr lang="en-US" sz="9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Go</a:t>
          </a:fld>
          <a:endParaRPr lang="es-DO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63498</xdr:colOff>
      <xdr:row>17</xdr:row>
      <xdr:rowOff>19314</xdr:rowOff>
    </xdr:from>
    <xdr:to>
      <xdr:col>2</xdr:col>
      <xdr:colOff>639498</xdr:colOff>
      <xdr:row>17</xdr:row>
      <xdr:rowOff>259820</xdr:rowOff>
    </xdr:to>
    <xdr:sp macro="" textlink="Translations!A29">
      <xdr:nvSpPr>
        <xdr:cNvPr id="15" name="14 Bisel">
          <a:hlinkClick xmlns:r="http://schemas.openxmlformats.org/officeDocument/2006/relationships" r:id="rId9"/>
        </xdr:cNvPr>
        <xdr:cNvSpPr/>
      </xdr:nvSpPr>
      <xdr:spPr>
        <a:xfrm>
          <a:off x="4254498" y="4697147"/>
          <a:ext cx="576000" cy="240506"/>
        </a:xfrm>
        <a:prstGeom prst="bevel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D77891C-4CD6-4E44-90CD-9F6D7D718444}" type="TxLink">
            <a:rPr lang="en-US" sz="9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Go</a:t>
          </a:fld>
          <a:endParaRPr lang="es-DO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63498</xdr:colOff>
      <xdr:row>18</xdr:row>
      <xdr:rowOff>19314</xdr:rowOff>
    </xdr:from>
    <xdr:to>
      <xdr:col>2</xdr:col>
      <xdr:colOff>639498</xdr:colOff>
      <xdr:row>18</xdr:row>
      <xdr:rowOff>259820</xdr:rowOff>
    </xdr:to>
    <xdr:sp macro="" textlink="Translations!A29">
      <xdr:nvSpPr>
        <xdr:cNvPr id="16" name="15 Bisel">
          <a:hlinkClick xmlns:r="http://schemas.openxmlformats.org/officeDocument/2006/relationships" r:id="rId10"/>
        </xdr:cNvPr>
        <xdr:cNvSpPr/>
      </xdr:nvSpPr>
      <xdr:spPr>
        <a:xfrm>
          <a:off x="4254498" y="4972314"/>
          <a:ext cx="576000" cy="240506"/>
        </a:xfrm>
        <a:prstGeom prst="bevel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9447AF1-7F2C-42B6-8284-9E3C04A666FE}" type="TxLink">
            <a:rPr lang="en-US" sz="9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Go</a:t>
          </a:fld>
          <a:endParaRPr lang="es-DO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1156609</xdr:colOff>
      <xdr:row>2</xdr:row>
      <xdr:rowOff>394606</xdr:rowOff>
    </xdr:from>
    <xdr:to>
      <xdr:col>1</xdr:col>
      <xdr:colOff>2730501</xdr:colOff>
      <xdr:row>3</xdr:row>
      <xdr:rowOff>231319</xdr:rowOff>
    </xdr:to>
    <xdr:sp macro="[0]!OcultarHojaActual" textlink="Translations!A14">
      <xdr:nvSpPr>
        <xdr:cNvPr id="18" name="17 Rectángulo redondeado"/>
        <xdr:cNvSpPr/>
      </xdr:nvSpPr>
      <xdr:spPr>
        <a:xfrm>
          <a:off x="1304776" y="680356"/>
          <a:ext cx="1573892" cy="334130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F621A16-D8B4-4CA6-808C-E8A13C8172AB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63498</xdr:colOff>
      <xdr:row>13</xdr:row>
      <xdr:rowOff>39725</xdr:rowOff>
    </xdr:from>
    <xdr:to>
      <xdr:col>2</xdr:col>
      <xdr:colOff>639498</xdr:colOff>
      <xdr:row>13</xdr:row>
      <xdr:rowOff>251656</xdr:rowOff>
    </xdr:to>
    <xdr:sp macro="[0]!Vincular" textlink="Translations!A29">
      <xdr:nvSpPr>
        <xdr:cNvPr id="19" name="18 Bisel"/>
        <xdr:cNvSpPr/>
      </xdr:nvSpPr>
      <xdr:spPr>
        <a:xfrm>
          <a:off x="4254498" y="3616892"/>
          <a:ext cx="576000" cy="211931"/>
        </a:xfrm>
        <a:prstGeom prst="bevel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5E17CD1-FE10-4D22-9448-91F8A4EADBEA}" type="TxLink">
            <a:rPr lang="en-US" sz="9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Go</a:t>
          </a:fld>
          <a:endParaRPr lang="es-DO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32</xdr:col>
      <xdr:colOff>15308</xdr:colOff>
      <xdr:row>13</xdr:row>
      <xdr:rowOff>148166</xdr:rowOff>
    </xdr:from>
    <xdr:to>
      <xdr:col>36</xdr:col>
      <xdr:colOff>0</xdr:colOff>
      <xdr:row>14</xdr:row>
      <xdr:rowOff>234949</xdr:rowOff>
    </xdr:to>
    <xdr:sp macro="[0]!ColoresDeMeses" textlink="Translations!A155">
      <xdr:nvSpPr>
        <xdr:cNvPr id="20" name="19 Rectángulo"/>
        <xdr:cNvSpPr/>
      </xdr:nvSpPr>
      <xdr:spPr>
        <a:xfrm>
          <a:off x="40433058" y="3534833"/>
          <a:ext cx="5276359" cy="361949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30CD324-8C07-4A4C-BA1C-2FAAD62D3405}" type="TxLink">
            <a:rPr lang="en-US" sz="11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Update quarterly data</a:t>
          </a:fld>
          <a:endParaRPr lang="es-DO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32</xdr:col>
      <xdr:colOff>551651</xdr:colOff>
      <xdr:row>17</xdr:row>
      <xdr:rowOff>47625</xdr:rowOff>
    </xdr:from>
    <xdr:to>
      <xdr:col>32</xdr:col>
      <xdr:colOff>987080</xdr:colOff>
      <xdr:row>17</xdr:row>
      <xdr:rowOff>278946</xdr:rowOff>
    </xdr:to>
    <xdr:sp macro="[0]!CambiarElColorQ1" textlink="">
      <xdr:nvSpPr>
        <xdr:cNvPr id="24" name="23 Rectángulo"/>
        <xdr:cNvSpPr/>
      </xdr:nvSpPr>
      <xdr:spPr>
        <a:xfrm>
          <a:off x="45009589" y="5619750"/>
          <a:ext cx="435429" cy="231321"/>
        </a:xfrm>
        <a:prstGeom prst="rect">
          <a:avLst/>
        </a:prstGeom>
        <a:blipFill dpi="0"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33</xdr:col>
      <xdr:colOff>535776</xdr:colOff>
      <xdr:row>17</xdr:row>
      <xdr:rowOff>47625</xdr:rowOff>
    </xdr:from>
    <xdr:to>
      <xdr:col>33</xdr:col>
      <xdr:colOff>971205</xdr:colOff>
      <xdr:row>17</xdr:row>
      <xdr:rowOff>278946</xdr:rowOff>
    </xdr:to>
    <xdr:sp macro="[0]!CambiarElColorQ2" textlink="">
      <xdr:nvSpPr>
        <xdr:cNvPr id="25" name="24 Rectángulo"/>
        <xdr:cNvSpPr/>
      </xdr:nvSpPr>
      <xdr:spPr>
        <a:xfrm>
          <a:off x="46565339" y="5619750"/>
          <a:ext cx="435429" cy="231321"/>
        </a:xfrm>
        <a:prstGeom prst="rect">
          <a:avLst/>
        </a:prstGeom>
        <a:blipFill dpi="0"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34</xdr:col>
      <xdr:colOff>535776</xdr:colOff>
      <xdr:row>17</xdr:row>
      <xdr:rowOff>47625</xdr:rowOff>
    </xdr:from>
    <xdr:to>
      <xdr:col>34</xdr:col>
      <xdr:colOff>971205</xdr:colOff>
      <xdr:row>17</xdr:row>
      <xdr:rowOff>278946</xdr:rowOff>
    </xdr:to>
    <xdr:sp macro="[0]!CambiarElColorQ3" textlink="">
      <xdr:nvSpPr>
        <xdr:cNvPr id="26" name="25 Rectángulo"/>
        <xdr:cNvSpPr/>
      </xdr:nvSpPr>
      <xdr:spPr>
        <a:xfrm>
          <a:off x="48136964" y="5619750"/>
          <a:ext cx="435429" cy="231321"/>
        </a:xfrm>
        <a:prstGeom prst="rect">
          <a:avLst/>
        </a:prstGeom>
        <a:blipFill dpi="0"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35</xdr:col>
      <xdr:colOff>535776</xdr:colOff>
      <xdr:row>17</xdr:row>
      <xdr:rowOff>47625</xdr:rowOff>
    </xdr:from>
    <xdr:to>
      <xdr:col>35</xdr:col>
      <xdr:colOff>971205</xdr:colOff>
      <xdr:row>17</xdr:row>
      <xdr:rowOff>278946</xdr:rowOff>
    </xdr:to>
    <xdr:sp macro="[0]!CambiarElColorQ4" textlink="">
      <xdr:nvSpPr>
        <xdr:cNvPr id="27" name="26 Rectángulo"/>
        <xdr:cNvSpPr/>
      </xdr:nvSpPr>
      <xdr:spPr>
        <a:xfrm>
          <a:off x="49708589" y="5619750"/>
          <a:ext cx="435429" cy="231321"/>
        </a:xfrm>
        <a:prstGeom prst="rect">
          <a:avLst/>
        </a:prstGeom>
        <a:blipFill dpi="0"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2</xdr:col>
      <xdr:colOff>63498</xdr:colOff>
      <xdr:row>19</xdr:row>
      <xdr:rowOff>19314</xdr:rowOff>
    </xdr:from>
    <xdr:to>
      <xdr:col>2</xdr:col>
      <xdr:colOff>639498</xdr:colOff>
      <xdr:row>19</xdr:row>
      <xdr:rowOff>259820</xdr:rowOff>
    </xdr:to>
    <xdr:sp macro="[0]!CambiarClave" textlink="Translations!A29">
      <xdr:nvSpPr>
        <xdr:cNvPr id="23" name="22 Bisel"/>
        <xdr:cNvSpPr/>
      </xdr:nvSpPr>
      <xdr:spPr>
        <a:xfrm>
          <a:off x="4254498" y="5247481"/>
          <a:ext cx="576000" cy="240506"/>
        </a:xfrm>
        <a:prstGeom prst="bevel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9447AF1-7F2C-42B6-8284-9E3C04A666FE}" type="TxLink">
            <a:rPr lang="en-US" sz="9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Go</a:t>
          </a:fld>
          <a:endParaRPr lang="es-DO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67</xdr:col>
      <xdr:colOff>533705</xdr:colOff>
      <xdr:row>8</xdr:row>
      <xdr:rowOff>68035</xdr:rowOff>
    </xdr:from>
    <xdr:to>
      <xdr:col>67</xdr:col>
      <xdr:colOff>969134</xdr:colOff>
      <xdr:row>9</xdr:row>
      <xdr:rowOff>5139</xdr:rowOff>
    </xdr:to>
    <xdr:sp macro="[0]!CambiarElColorIndicador" textlink="">
      <xdr:nvSpPr>
        <xdr:cNvPr id="28" name="27 Rectángulo"/>
        <xdr:cNvSpPr/>
      </xdr:nvSpPr>
      <xdr:spPr>
        <a:xfrm>
          <a:off x="50973872" y="2036535"/>
          <a:ext cx="435429" cy="212271"/>
        </a:xfrm>
        <a:prstGeom prst="rect">
          <a:avLst/>
        </a:prstGeom>
        <a:blipFill dpi="0"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68</xdr:col>
      <xdr:colOff>533706</xdr:colOff>
      <xdr:row>8</xdr:row>
      <xdr:rowOff>81643</xdr:rowOff>
    </xdr:from>
    <xdr:to>
      <xdr:col>68</xdr:col>
      <xdr:colOff>969135</xdr:colOff>
      <xdr:row>8</xdr:row>
      <xdr:rowOff>274864</xdr:rowOff>
    </xdr:to>
    <xdr:sp macro="[0]!CambiarElColorActTributa" textlink="">
      <xdr:nvSpPr>
        <xdr:cNvPr id="29" name="28 Rectángulo"/>
        <xdr:cNvSpPr/>
      </xdr:nvSpPr>
      <xdr:spPr>
        <a:xfrm>
          <a:off x="52423789" y="2050143"/>
          <a:ext cx="435429" cy="193221"/>
        </a:xfrm>
        <a:prstGeom prst="rect">
          <a:avLst/>
        </a:prstGeom>
        <a:blipFill dpi="0"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69</xdr:col>
      <xdr:colOff>585110</xdr:colOff>
      <xdr:row>8</xdr:row>
      <xdr:rowOff>81643</xdr:rowOff>
    </xdr:from>
    <xdr:to>
      <xdr:col>69</xdr:col>
      <xdr:colOff>1020539</xdr:colOff>
      <xdr:row>8</xdr:row>
      <xdr:rowOff>274864</xdr:rowOff>
    </xdr:to>
    <xdr:sp macro="[0]!CambiarElColorActNoTributaPlanning" textlink="">
      <xdr:nvSpPr>
        <xdr:cNvPr id="30" name="29 Rectángulo"/>
        <xdr:cNvSpPr/>
      </xdr:nvSpPr>
      <xdr:spPr>
        <a:xfrm>
          <a:off x="53925110" y="2050143"/>
          <a:ext cx="435429" cy="193221"/>
        </a:xfrm>
        <a:prstGeom prst="rect">
          <a:avLst/>
        </a:prstGeom>
        <a:blipFill dpi="0"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70</xdr:col>
      <xdr:colOff>517074</xdr:colOff>
      <xdr:row>8</xdr:row>
      <xdr:rowOff>54429</xdr:rowOff>
    </xdr:from>
    <xdr:to>
      <xdr:col>70</xdr:col>
      <xdr:colOff>952503</xdr:colOff>
      <xdr:row>9</xdr:row>
      <xdr:rowOff>1058</xdr:rowOff>
    </xdr:to>
    <xdr:sp macro="[0]!CambiarElColorActNoTributaMes" textlink="">
      <xdr:nvSpPr>
        <xdr:cNvPr id="31" name="30 Rectángulo"/>
        <xdr:cNvSpPr/>
      </xdr:nvSpPr>
      <xdr:spPr>
        <a:xfrm>
          <a:off x="55306991" y="2022929"/>
          <a:ext cx="435429" cy="221796"/>
        </a:xfrm>
        <a:prstGeom prst="rect">
          <a:avLst/>
        </a:prstGeom>
        <a:blipFill dpi="0"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2</xdr:col>
      <xdr:colOff>63498</xdr:colOff>
      <xdr:row>20</xdr:row>
      <xdr:rowOff>19314</xdr:rowOff>
    </xdr:from>
    <xdr:to>
      <xdr:col>2</xdr:col>
      <xdr:colOff>639498</xdr:colOff>
      <xdr:row>20</xdr:row>
      <xdr:rowOff>259820</xdr:rowOff>
    </xdr:to>
    <xdr:sp macro="" textlink="Translations!A29">
      <xdr:nvSpPr>
        <xdr:cNvPr id="32" name="31 Bisel">
          <a:hlinkClick xmlns:r="http://schemas.openxmlformats.org/officeDocument/2006/relationships" r:id="rId14"/>
        </xdr:cNvPr>
        <xdr:cNvSpPr/>
      </xdr:nvSpPr>
      <xdr:spPr>
        <a:xfrm>
          <a:off x="4254498" y="5522647"/>
          <a:ext cx="576000" cy="240506"/>
        </a:xfrm>
        <a:prstGeom prst="bevel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9447AF1-7F2C-42B6-8284-9E3C04A666FE}" type="TxLink">
            <a:rPr lang="en-US" sz="9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Go</a:t>
          </a:fld>
          <a:endParaRPr lang="es-DO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0</xdr:colOff>
      <xdr:row>1</xdr:row>
      <xdr:rowOff>158751</xdr:rowOff>
    </xdr:from>
    <xdr:to>
      <xdr:col>9</xdr:col>
      <xdr:colOff>366034</xdr:colOff>
      <xdr:row>2</xdr:row>
      <xdr:rowOff>424652</xdr:rowOff>
    </xdr:to>
    <xdr:pic>
      <xdr:nvPicPr>
        <xdr:cNvPr id="34" name="33 Imagen" descr="http://www.kidsnewtocanada.ca/uploads/miscellaneous/icon-arrow-up.png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0977358" y="293893"/>
          <a:ext cx="445818" cy="366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23814</xdr:colOff>
      <xdr:row>1</xdr:row>
      <xdr:rowOff>158751</xdr:rowOff>
    </xdr:from>
    <xdr:to>
      <xdr:col>12</xdr:col>
      <xdr:colOff>389848</xdr:colOff>
      <xdr:row>2</xdr:row>
      <xdr:rowOff>424652</xdr:rowOff>
    </xdr:to>
    <xdr:pic>
      <xdr:nvPicPr>
        <xdr:cNvPr id="35" name="34 Imagen" descr="http://www.kidsnewtocanada.ca/uploads/miscellaneous/icon-arrow-up.png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6716172" y="293893"/>
          <a:ext cx="445818" cy="366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158751</xdr:rowOff>
    </xdr:from>
    <xdr:to>
      <xdr:col>17</xdr:col>
      <xdr:colOff>366034</xdr:colOff>
      <xdr:row>2</xdr:row>
      <xdr:rowOff>424652</xdr:rowOff>
    </xdr:to>
    <xdr:pic>
      <xdr:nvPicPr>
        <xdr:cNvPr id="36" name="35 Imagen" descr="http://www.kidsnewtocanada.ca/uploads/miscellaneous/icon-arrow-up.png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3169358" y="293893"/>
          <a:ext cx="445818" cy="366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107153</xdr:colOff>
      <xdr:row>1</xdr:row>
      <xdr:rowOff>158751</xdr:rowOff>
    </xdr:from>
    <xdr:to>
      <xdr:col>22</xdr:col>
      <xdr:colOff>473187</xdr:colOff>
      <xdr:row>2</xdr:row>
      <xdr:rowOff>424652</xdr:rowOff>
    </xdr:to>
    <xdr:pic>
      <xdr:nvPicPr>
        <xdr:cNvPr id="37" name="36 Imagen" descr="http://www.kidsnewtocanada.ca/uploads/miscellaneous/icon-arrow-up.png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3637594" y="293893"/>
          <a:ext cx="445818" cy="366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18584</xdr:colOff>
      <xdr:row>1</xdr:row>
      <xdr:rowOff>158751</xdr:rowOff>
    </xdr:from>
    <xdr:to>
      <xdr:col>26</xdr:col>
      <xdr:colOff>384618</xdr:colOff>
      <xdr:row>2</xdr:row>
      <xdr:rowOff>424652</xdr:rowOff>
    </xdr:to>
    <xdr:pic>
      <xdr:nvPicPr>
        <xdr:cNvPr id="38" name="37 Imagen" descr="http://www.kidsnewtocanada.ca/uploads/miscellaneous/icon-arrow-up.png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5051859" y="293893"/>
          <a:ext cx="445818" cy="366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67</xdr:col>
      <xdr:colOff>0</xdr:colOff>
      <xdr:row>1</xdr:row>
      <xdr:rowOff>158751</xdr:rowOff>
    </xdr:from>
    <xdr:to>
      <xdr:col>67</xdr:col>
      <xdr:colOff>366034</xdr:colOff>
      <xdr:row>2</xdr:row>
      <xdr:rowOff>415394</xdr:rowOff>
    </xdr:to>
    <xdr:pic>
      <xdr:nvPicPr>
        <xdr:cNvPr id="39" name="38 Imagen" descr="http://www.kidsnewtocanada.ca/uploads/miscellaneous/icon-arrow-up.png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0764737" y="289264"/>
          <a:ext cx="436560" cy="366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0</xdr:colOff>
      <xdr:row>1</xdr:row>
      <xdr:rowOff>158750</xdr:rowOff>
    </xdr:from>
    <xdr:to>
      <xdr:col>32</xdr:col>
      <xdr:colOff>366034</xdr:colOff>
      <xdr:row>2</xdr:row>
      <xdr:rowOff>414068</xdr:rowOff>
    </xdr:to>
    <xdr:pic>
      <xdr:nvPicPr>
        <xdr:cNvPr id="40" name="39 Imagen" descr="http://www.kidsnewtocanada.ca/uploads/miscellaneous/icon-arrow-up.png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0319649" y="288601"/>
          <a:ext cx="435235" cy="366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767782</xdr:colOff>
      <xdr:row>4</xdr:row>
      <xdr:rowOff>166687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148782" cy="806223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1774031</xdr:colOff>
      <xdr:row>4</xdr:row>
      <xdr:rowOff>66336</xdr:rowOff>
    </xdr:to>
    <xdr:sp macro="[0]!OcultarHojaActual" textlink="Translations!A14">
      <xdr:nvSpPr>
        <xdr:cNvPr id="6" name="5 Rectángulo redondeado"/>
        <xdr:cNvSpPr/>
      </xdr:nvSpPr>
      <xdr:spPr>
        <a:xfrm>
          <a:off x="1292679" y="449036"/>
          <a:ext cx="1774031" cy="256836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142881</xdr:rowOff>
    </xdr:from>
    <xdr:to>
      <xdr:col>0</xdr:col>
      <xdr:colOff>1136876</xdr:colOff>
      <xdr:row>4</xdr:row>
      <xdr:rowOff>159323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142881"/>
          <a:ext cx="1136876" cy="819263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0</xdr:col>
      <xdr:colOff>1178720</xdr:colOff>
      <xdr:row>3</xdr:row>
      <xdr:rowOff>107162</xdr:rowOff>
    </xdr:from>
    <xdr:to>
      <xdr:col>2</xdr:col>
      <xdr:colOff>717098</xdr:colOff>
      <xdr:row>4</xdr:row>
      <xdr:rowOff>188804</xdr:rowOff>
    </xdr:to>
    <xdr:sp macro="[0]!OcultarHojaActual" textlink="Translations!A14">
      <xdr:nvSpPr>
        <xdr:cNvPr id="5" name="4 Rectángulo redondeado"/>
        <xdr:cNvSpPr/>
      </xdr:nvSpPr>
      <xdr:spPr>
        <a:xfrm>
          <a:off x="1178720" y="714381"/>
          <a:ext cx="1729128" cy="272142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5782</xdr:colOff>
      <xdr:row>4</xdr:row>
      <xdr:rowOff>171223</xdr:rowOff>
    </xdr:to>
    <xdr:grpSp>
      <xdr:nvGrpSpPr>
        <xdr:cNvPr id="3" name="2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352889" cy="810759"/>
          <a:chOff x="3429000" y="7453313"/>
          <a:chExt cx="1145381" cy="809625"/>
        </a:xfrm>
      </xdr:grpSpPr>
      <xdr:pic>
        <xdr:nvPicPr>
          <xdr:cNvPr id="4" name="3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4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5</xdr:col>
      <xdr:colOff>95250</xdr:colOff>
      <xdr:row>3</xdr:row>
      <xdr:rowOff>71437</xdr:rowOff>
    </xdr:from>
    <xdr:to>
      <xdr:col>7</xdr:col>
      <xdr:colOff>633753</xdr:colOff>
      <xdr:row>4</xdr:row>
      <xdr:rowOff>153079</xdr:rowOff>
    </xdr:to>
    <xdr:sp macro="[0]!OcultarHojaActual" textlink="Translations!A14">
      <xdr:nvSpPr>
        <xdr:cNvPr id="24" name="23 Rectángulo redondeado"/>
        <xdr:cNvSpPr/>
      </xdr:nvSpPr>
      <xdr:spPr>
        <a:xfrm>
          <a:off x="1226344" y="523875"/>
          <a:ext cx="1729128" cy="272142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5782</xdr:colOff>
      <xdr:row>4</xdr:row>
      <xdr:rowOff>171223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352889" cy="810759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5</xdr:col>
      <xdr:colOff>95250</xdr:colOff>
      <xdr:row>3</xdr:row>
      <xdr:rowOff>71437</xdr:rowOff>
    </xdr:from>
    <xdr:to>
      <xdr:col>7</xdr:col>
      <xdr:colOff>633753</xdr:colOff>
      <xdr:row>4</xdr:row>
      <xdr:rowOff>153079</xdr:rowOff>
    </xdr:to>
    <xdr:sp macro="[0]!OcultarHojaActual" textlink="Translations!A14">
      <xdr:nvSpPr>
        <xdr:cNvPr id="5" name="4 Rectángulo redondeado"/>
        <xdr:cNvSpPr/>
      </xdr:nvSpPr>
      <xdr:spPr>
        <a:xfrm>
          <a:off x="1428750" y="519112"/>
          <a:ext cx="1729128" cy="272142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5782</xdr:colOff>
      <xdr:row>4</xdr:row>
      <xdr:rowOff>171223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162389" cy="810759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5</xdr:col>
      <xdr:colOff>47626</xdr:colOff>
      <xdr:row>3</xdr:row>
      <xdr:rowOff>83344</xdr:rowOff>
    </xdr:from>
    <xdr:to>
      <xdr:col>8</xdr:col>
      <xdr:colOff>133692</xdr:colOff>
      <xdr:row>4</xdr:row>
      <xdr:rowOff>164986</xdr:rowOff>
    </xdr:to>
    <xdr:sp macro="[0]!OcultarHojaActual" textlink="Translations!A14">
      <xdr:nvSpPr>
        <xdr:cNvPr id="5" name="4 Rectángulo redondeado"/>
        <xdr:cNvSpPr/>
      </xdr:nvSpPr>
      <xdr:spPr>
        <a:xfrm>
          <a:off x="1190626" y="531019"/>
          <a:ext cx="1733891" cy="272142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5782</xdr:colOff>
      <xdr:row>4</xdr:row>
      <xdr:rowOff>171223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162389" cy="810759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5</xdr:col>
      <xdr:colOff>23812</xdr:colOff>
      <xdr:row>3</xdr:row>
      <xdr:rowOff>59531</xdr:rowOff>
    </xdr:from>
    <xdr:to>
      <xdr:col>8</xdr:col>
      <xdr:colOff>109878</xdr:colOff>
      <xdr:row>4</xdr:row>
      <xdr:rowOff>141173</xdr:rowOff>
    </xdr:to>
    <xdr:sp macro="[0]!OcultarHojaActual" textlink="Translations!A14">
      <xdr:nvSpPr>
        <xdr:cNvPr id="7" name="6 Rectángulo redondeado"/>
        <xdr:cNvSpPr/>
      </xdr:nvSpPr>
      <xdr:spPr>
        <a:xfrm>
          <a:off x="1154906" y="511969"/>
          <a:ext cx="1729128" cy="272142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5782</xdr:colOff>
      <xdr:row>4</xdr:row>
      <xdr:rowOff>171223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162389" cy="810759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5</xdr:col>
      <xdr:colOff>47626</xdr:colOff>
      <xdr:row>3</xdr:row>
      <xdr:rowOff>83344</xdr:rowOff>
    </xdr:from>
    <xdr:to>
      <xdr:col>8</xdr:col>
      <xdr:colOff>133692</xdr:colOff>
      <xdr:row>4</xdr:row>
      <xdr:rowOff>164986</xdr:rowOff>
    </xdr:to>
    <xdr:sp macro="[0]!OcultarHojaActual" textlink="Translations!A14">
      <xdr:nvSpPr>
        <xdr:cNvPr id="6" name="5 Rectángulo redondeado"/>
        <xdr:cNvSpPr/>
      </xdr:nvSpPr>
      <xdr:spPr>
        <a:xfrm>
          <a:off x="1178720" y="535782"/>
          <a:ext cx="1729128" cy="272142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457736</xdr:colOff>
      <xdr:row>1</xdr:row>
      <xdr:rowOff>774961</xdr:rowOff>
    </xdr:from>
    <xdr:to>
      <xdr:col>4</xdr:col>
      <xdr:colOff>449986</xdr:colOff>
      <xdr:row>1</xdr:row>
      <xdr:rowOff>1081878</xdr:rowOff>
    </xdr:to>
    <xdr:sp macro="[0]!PresentarIndicaroresPR" textlink="Translations!A85">
      <xdr:nvSpPr>
        <xdr:cNvPr id="3" name="2 Rectángulo redondeado"/>
        <xdr:cNvSpPr/>
      </xdr:nvSpPr>
      <xdr:spPr>
        <a:xfrm>
          <a:off x="2151069" y="880794"/>
          <a:ext cx="1548000" cy="306917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21BD672-BF09-4A33-8DFB-C2EE29B8D72E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Indicator List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2186149</xdr:colOff>
      <xdr:row>1</xdr:row>
      <xdr:rowOff>774960</xdr:rowOff>
    </xdr:from>
    <xdr:to>
      <xdr:col>5</xdr:col>
      <xdr:colOff>125232</xdr:colOff>
      <xdr:row>1</xdr:row>
      <xdr:rowOff>1083994</xdr:rowOff>
    </xdr:to>
    <xdr:sp macro="[0]!ActivarOcultarLineas" textlink="Translations!A86">
      <xdr:nvSpPr>
        <xdr:cNvPr id="9" name="BTActivarOcultar"/>
        <xdr:cNvSpPr/>
      </xdr:nvSpPr>
      <xdr:spPr>
        <a:xfrm>
          <a:off x="5438256" y="883817"/>
          <a:ext cx="1544976" cy="309034"/>
        </a:xfrm>
        <a:prstGeom prst="roundRect">
          <a:avLst/>
        </a:prstGeom>
        <a:solidFill>
          <a:srgbClr val="D7E4BD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A7B629B-782E-4058-9CD2-EAA30C54BC3F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Activate/Hide Lines</a:t>
          </a:fld>
          <a:endParaRPr lang="es-DO" sz="9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91716</xdr:colOff>
      <xdr:row>0</xdr:row>
      <xdr:rowOff>78240</xdr:rowOff>
    </xdr:from>
    <xdr:to>
      <xdr:col>1</xdr:col>
      <xdr:colOff>638495</xdr:colOff>
      <xdr:row>1</xdr:row>
      <xdr:rowOff>685801</xdr:rowOff>
    </xdr:to>
    <xdr:grpSp>
      <xdr:nvGrpSpPr>
        <xdr:cNvPr id="22" name="21 Grupo"/>
        <xdr:cNvGrpSpPr/>
      </xdr:nvGrpSpPr>
      <xdr:grpSpPr>
        <a:xfrm>
          <a:off x="91716" y="78240"/>
          <a:ext cx="954993" cy="716418"/>
          <a:chOff x="91716" y="78240"/>
          <a:chExt cx="956354" cy="712336"/>
        </a:xfrm>
      </xdr:grpSpPr>
      <xdr:pic>
        <xdr:nvPicPr>
          <xdr:cNvPr id="10" name="9 Imagen">
            <a:hlinkClick xmlns:r="http://schemas.openxmlformats.org/officeDocument/2006/relationships" r:id="rId1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413" y="78240"/>
            <a:ext cx="923657" cy="71233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Translations!A313">
        <xdr:nvSpPr>
          <xdr:cNvPr id="11" name="10 CuadroTexto">
            <a:hlinkClick xmlns:r="http://schemas.openxmlformats.org/officeDocument/2006/relationships" r:id="rId1"/>
          </xdr:cNvPr>
          <xdr:cNvSpPr txBox="1"/>
        </xdr:nvSpPr>
        <xdr:spPr>
          <a:xfrm>
            <a:off x="91716" y="310998"/>
            <a:ext cx="756010" cy="1938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fld id="{85FCEE38-72D2-423C-B0F9-F4921DF79E6E}" type="TxLink">
              <a:rPr lang="en-US" sz="1200" b="1" i="0" u="none" strike="noStrike">
                <a:solidFill>
                  <a:schemeClr val="bg1"/>
                </a:solidFill>
                <a:latin typeface="Calibri"/>
              </a:rPr>
              <a:pPr algn="ctr"/>
              <a:t>BACK</a:t>
            </a:fld>
            <a:endParaRPr lang="en-US" sz="1200" b="1" i="0" u="none" strike="noStrike">
              <a:solidFill>
                <a:schemeClr val="bg1"/>
              </a:solidFill>
              <a:latin typeface="Calibri"/>
            </a:endParaRPr>
          </a:p>
        </xdr:txBody>
      </xdr:sp>
    </xdr:grpSp>
    <xdr:clientData/>
  </xdr:twoCellAnchor>
  <xdr:twoCellAnchor>
    <xdr:from>
      <xdr:col>1</xdr:col>
      <xdr:colOff>52917</xdr:colOff>
      <xdr:row>1</xdr:row>
      <xdr:rowOff>774961</xdr:rowOff>
    </xdr:from>
    <xdr:to>
      <xdr:col>2</xdr:col>
      <xdr:colOff>405000</xdr:colOff>
      <xdr:row>1</xdr:row>
      <xdr:rowOff>1093593</xdr:rowOff>
    </xdr:to>
    <xdr:sp macro="[0]!OcultarHojaActual" textlink="Translations!A14">
      <xdr:nvSpPr>
        <xdr:cNvPr id="12" name="BTOcultarHoja"/>
        <xdr:cNvSpPr/>
      </xdr:nvSpPr>
      <xdr:spPr>
        <a:xfrm>
          <a:off x="465667" y="880794"/>
          <a:ext cx="1632666" cy="318632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1C991D3-D6C1-4520-93A8-99DB0832706D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427950</xdr:colOff>
      <xdr:row>1</xdr:row>
      <xdr:rowOff>96313</xdr:rowOff>
    </xdr:from>
    <xdr:to>
      <xdr:col>6</xdr:col>
      <xdr:colOff>909338</xdr:colOff>
      <xdr:row>1</xdr:row>
      <xdr:rowOff>1107733</xdr:rowOff>
    </xdr:to>
    <xdr:grpSp>
      <xdr:nvGrpSpPr>
        <xdr:cNvPr id="24" name="23 Grupo"/>
        <xdr:cNvGrpSpPr/>
      </xdr:nvGrpSpPr>
      <xdr:grpSpPr>
        <a:xfrm>
          <a:off x="7285950" y="205170"/>
          <a:ext cx="2141459" cy="1011420"/>
          <a:chOff x="6772277" y="269086"/>
          <a:chExt cx="2314573" cy="1011420"/>
        </a:xfrm>
      </xdr:grpSpPr>
      <xdr:grpSp>
        <xdr:nvGrpSpPr>
          <xdr:cNvPr id="7" name="6 Grupo"/>
          <xdr:cNvGrpSpPr/>
        </xdr:nvGrpSpPr>
        <xdr:grpSpPr>
          <a:xfrm>
            <a:off x="6801987" y="571494"/>
            <a:ext cx="782081" cy="689456"/>
            <a:chOff x="6801987" y="571494"/>
            <a:chExt cx="782081" cy="689456"/>
          </a:xfrm>
        </xdr:grpSpPr>
        <xdr:sp macro="[0]!InsertarLinea" textlink="">
          <xdr:nvSpPr>
            <xdr:cNvPr id="13" name="12 Rectángulo redondeado"/>
            <xdr:cNvSpPr/>
          </xdr:nvSpPr>
          <xdr:spPr>
            <a:xfrm>
              <a:off x="6878186" y="571494"/>
              <a:ext cx="662138" cy="447789"/>
            </a:xfrm>
            <a:prstGeom prst="roundRect">
              <a:avLst/>
            </a:prstGeom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>
              <a:solidFill>
                <a:schemeClr val="accent1"/>
              </a:solidFill>
            </a:ln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US" sz="11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Translations!A178">
          <xdr:nvSpPr>
            <xdr:cNvPr id="4" name="3 CuadroTexto"/>
            <xdr:cNvSpPr txBox="1"/>
          </xdr:nvSpPr>
          <xdr:spPr>
            <a:xfrm>
              <a:off x="6801987" y="1020349"/>
              <a:ext cx="782081" cy="24060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fld id="{74AB23C8-29EC-4927-AB12-D82AC12BF991}" type="TxLink">
                <a:rPr lang="en-US" sz="1000" b="1" i="0" u="none" strike="noStrike">
                  <a:solidFill>
                    <a:srgbClr val="000000"/>
                  </a:solidFill>
                  <a:latin typeface="Arial" panose="020B0604020202020204" pitchFamily="34" charset="0"/>
                  <a:ea typeface="Tahoma" panose="020B0604030504040204" pitchFamily="34" charset="0"/>
                  <a:cs typeface="Arial" panose="020B0604020202020204" pitchFamily="34" charset="0"/>
                </a:rPr>
                <a:pPr algn="ctr"/>
                <a:t>Insert</a:t>
              </a:fld>
              <a:endParaRPr lang="es-DO" sz="1000" b="1">
                <a:latin typeface="Arial" panose="020B0604020202020204" pitchFamily="34" charset="0"/>
                <a:ea typeface="Tahoma" panose="020B0604030504040204" pitchFamily="34" charset="0"/>
                <a:cs typeface="Arial" panose="020B0604020202020204" pitchFamily="34" charset="0"/>
              </a:endParaRPr>
            </a:p>
          </xdr:txBody>
        </xdr:sp>
      </xdr:grpSp>
      <xdr:grpSp>
        <xdr:nvGrpSpPr>
          <xdr:cNvPr id="8" name="7 Grupo"/>
          <xdr:cNvGrpSpPr/>
        </xdr:nvGrpSpPr>
        <xdr:grpSpPr>
          <a:xfrm>
            <a:off x="7507430" y="575621"/>
            <a:ext cx="786843" cy="695360"/>
            <a:chOff x="7688405" y="585146"/>
            <a:chExt cx="786843" cy="695360"/>
          </a:xfrm>
        </xdr:grpSpPr>
        <xdr:sp macro="[0]!EliminarLinea" textlink="">
          <xdr:nvSpPr>
            <xdr:cNvPr id="14" name="13 Rectángulo redondeado"/>
            <xdr:cNvSpPr/>
          </xdr:nvSpPr>
          <xdr:spPr>
            <a:xfrm>
              <a:off x="7786538" y="585146"/>
              <a:ext cx="662137" cy="447789"/>
            </a:xfrm>
            <a:prstGeom prst="roundRect">
              <a:avLst/>
            </a:prstGeom>
            <a:blipFill dpi="0" rotWithShape="1"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>
              <a:solidFill>
                <a:schemeClr val="accent1"/>
              </a:solidFill>
            </a:ln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US" sz="11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[0]!EliminarLinea" textlink="Translations!A180">
          <xdr:nvSpPr>
            <xdr:cNvPr id="16" name="15 CuadroTexto"/>
            <xdr:cNvSpPr txBox="1"/>
          </xdr:nvSpPr>
          <xdr:spPr>
            <a:xfrm>
              <a:off x="7688405" y="1025108"/>
              <a:ext cx="786843" cy="2553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fld id="{09964AB8-2F37-45CC-B6A6-766CF65BAB8D}" type="TxLink">
                <a:rPr lang="en-US" sz="1000" b="1" i="0" u="none" strike="noStrike">
                  <a:solidFill>
                    <a:srgbClr val="000000"/>
                  </a:solidFill>
                  <a:latin typeface="Arial" panose="020B0604020202020204" pitchFamily="34" charset="0"/>
                  <a:ea typeface="Tahoma" panose="020B0604030504040204" pitchFamily="34" charset="0"/>
                  <a:cs typeface="Arial" panose="020B0604020202020204" pitchFamily="34" charset="0"/>
                </a:rPr>
                <a:pPr algn="ctr"/>
                <a:t>Delete</a:t>
              </a:fld>
              <a:endParaRPr lang="es-DO" sz="1000" b="1">
                <a:latin typeface="Arial" panose="020B0604020202020204" pitchFamily="34" charset="0"/>
                <a:ea typeface="Tahoma" panose="020B0604030504040204" pitchFamily="34" charset="0"/>
                <a:cs typeface="Arial" panose="020B0604020202020204" pitchFamily="34" charset="0"/>
              </a:endParaRPr>
            </a:p>
          </xdr:txBody>
        </xdr:sp>
      </xdr:grpSp>
      <xdr:grpSp>
        <xdr:nvGrpSpPr>
          <xdr:cNvPr id="21" name="20 Grupo"/>
          <xdr:cNvGrpSpPr/>
        </xdr:nvGrpSpPr>
        <xdr:grpSpPr>
          <a:xfrm>
            <a:off x="8254286" y="576954"/>
            <a:ext cx="782079" cy="703552"/>
            <a:chOff x="8606711" y="576954"/>
            <a:chExt cx="782079" cy="703552"/>
          </a:xfrm>
        </xdr:grpSpPr>
        <xdr:sp macro="[0]!CopiarLinea" textlink="">
          <xdr:nvSpPr>
            <xdr:cNvPr id="15" name="14 Rectángulo redondeado"/>
            <xdr:cNvSpPr/>
          </xdr:nvSpPr>
          <xdr:spPr>
            <a:xfrm>
              <a:off x="8687743" y="576954"/>
              <a:ext cx="662136" cy="447789"/>
            </a:xfrm>
            <a:prstGeom prst="roundRect">
              <a:avLst/>
            </a:prstGeom>
            <a:blipFill dpi="0" rotWithShape="1"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>
              <a:solidFill>
                <a:schemeClr val="accent1"/>
              </a:solidFill>
            </a:ln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US" sz="11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Translations!A181">
          <xdr:nvSpPr>
            <xdr:cNvPr id="17" name="16 CuadroTexto"/>
            <xdr:cNvSpPr txBox="1"/>
          </xdr:nvSpPr>
          <xdr:spPr>
            <a:xfrm>
              <a:off x="8606711" y="1025108"/>
              <a:ext cx="782079" cy="2553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fld id="{5313657D-FB78-4476-80A1-D8AAF89A18D9}" type="TxLink">
                <a:rPr lang="en-US" sz="1000" b="1" i="0" u="none" strike="noStrike">
                  <a:solidFill>
                    <a:srgbClr val="000000"/>
                  </a:solidFill>
                  <a:latin typeface="Arial" panose="020B0604020202020204" pitchFamily="34" charset="0"/>
                  <a:ea typeface="Tahoma" panose="020B0604030504040204" pitchFamily="34" charset="0"/>
                  <a:cs typeface="Arial" panose="020B0604020202020204" pitchFamily="34" charset="0"/>
                </a:rPr>
                <a:pPr algn="ctr"/>
                <a:t>Copy</a:t>
              </a:fld>
              <a:endParaRPr lang="es-DO" sz="1000" b="1">
                <a:latin typeface="Arial" panose="020B0604020202020204" pitchFamily="34" charset="0"/>
                <a:ea typeface="Tahoma" panose="020B0604030504040204" pitchFamily="34" charset="0"/>
                <a:cs typeface="Arial" panose="020B0604020202020204" pitchFamily="34" charset="0"/>
              </a:endParaRPr>
            </a:p>
          </xdr:txBody>
        </xdr:sp>
      </xdr:grpSp>
      <xdr:grpSp>
        <xdr:nvGrpSpPr>
          <xdr:cNvPr id="23" name="22 Grupo"/>
          <xdr:cNvGrpSpPr/>
        </xdr:nvGrpSpPr>
        <xdr:grpSpPr>
          <a:xfrm>
            <a:off x="6772277" y="269086"/>
            <a:ext cx="2314573" cy="990599"/>
            <a:chOff x="6772277" y="269086"/>
            <a:chExt cx="2314573" cy="990599"/>
          </a:xfrm>
        </xdr:grpSpPr>
        <xdr:sp macro="" textlink="">
          <xdr:nvSpPr>
            <xdr:cNvPr id="2" name="1 Rectángulo"/>
            <xdr:cNvSpPr/>
          </xdr:nvSpPr>
          <xdr:spPr>
            <a:xfrm>
              <a:off x="6772277" y="269086"/>
              <a:ext cx="2314573" cy="990599"/>
            </a:xfrm>
            <a:prstGeom prst="rect">
              <a:avLst/>
            </a:prstGeom>
            <a:noFill/>
            <a:ln w="3175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DO" sz="1100"/>
            </a:p>
          </xdr:txBody>
        </xdr:sp>
        <xdr:sp macro="" textlink="Translations!A182">
          <xdr:nvSpPr>
            <xdr:cNvPr id="18" name="17 CuadroTexto"/>
            <xdr:cNvSpPr txBox="1"/>
          </xdr:nvSpPr>
          <xdr:spPr>
            <a:xfrm>
              <a:off x="6886575" y="290475"/>
              <a:ext cx="2105025" cy="269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fld id="{9AEDEF83-B7D3-4938-8146-EDCFE5088382}" type="TxLink">
                <a:rPr lang="en-US" sz="1100" b="1" i="0" u="none" strike="noStrike">
                  <a:solidFill>
                    <a:srgbClr val="000000"/>
                  </a:solidFill>
                  <a:latin typeface="Arial" panose="020B0604020202020204" pitchFamily="34" charset="0"/>
                  <a:ea typeface="Tahoma" panose="020B0604030504040204" pitchFamily="34" charset="0"/>
                  <a:cs typeface="Arial" panose="020B0604020202020204" pitchFamily="34" charset="0"/>
                </a:rPr>
                <a:pPr algn="ctr"/>
                <a:t>Modify lines</a:t>
              </a:fld>
              <a:endParaRPr lang="es-DO" sz="1000" b="1">
                <a:latin typeface="Arial" panose="020B0604020202020204" pitchFamily="34" charset="0"/>
                <a:ea typeface="Tahoma" panose="020B060403050404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4</xdr:col>
      <xdr:colOff>545575</xdr:colOff>
      <xdr:row>1</xdr:row>
      <xdr:rowOff>774961</xdr:rowOff>
    </xdr:from>
    <xdr:to>
      <xdr:col>4</xdr:col>
      <xdr:colOff>2093576</xdr:colOff>
      <xdr:row>1</xdr:row>
      <xdr:rowOff>1083995</xdr:rowOff>
    </xdr:to>
    <xdr:sp macro="[0]!RecalcularIndicadores" textlink="Translations!A230">
      <xdr:nvSpPr>
        <xdr:cNvPr id="20" name="BTRecalcular"/>
        <xdr:cNvSpPr/>
      </xdr:nvSpPr>
      <xdr:spPr>
        <a:xfrm>
          <a:off x="3794658" y="880794"/>
          <a:ext cx="1548001" cy="309034"/>
        </a:xfrm>
        <a:prstGeom prst="roundRect">
          <a:avLst/>
        </a:prstGeom>
        <a:solidFill>
          <a:srgbClr val="D7E4BD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3F21504-F69A-4F2A-BB56-0B6B26BC222D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Recalculate cummulative</a:t>
          </a:fld>
          <a:endParaRPr lang="en-US" sz="1000" b="1" i="0" u="none" strike="noStrike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486837</xdr:colOff>
      <xdr:row>2</xdr:row>
      <xdr:rowOff>777868</xdr:rowOff>
    </xdr:from>
    <xdr:to>
      <xdr:col>14</xdr:col>
      <xdr:colOff>2172763</xdr:colOff>
      <xdr:row>3</xdr:row>
      <xdr:rowOff>15340</xdr:rowOff>
    </xdr:to>
    <xdr:sp macro="" textlink="">
      <xdr:nvSpPr>
        <xdr:cNvPr id="12" name="11 Rectángulo redondeado"/>
        <xdr:cNvSpPr/>
      </xdr:nvSpPr>
      <xdr:spPr>
        <a:xfrm>
          <a:off x="3106212" y="939793"/>
          <a:ext cx="1685926" cy="313797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DO" sz="1050" b="1">
              <a:latin typeface="Arial" panose="020B0604020202020204" pitchFamily="34" charset="0"/>
              <a:cs typeface="Arial" panose="020B0604020202020204" pitchFamily="34" charset="0"/>
            </a:rPr>
            <a:t>Activar/Ocultar</a:t>
          </a:r>
          <a:r>
            <a:rPr lang="es-DO" sz="1050" b="1" baseline="0">
              <a:latin typeface="Arial" panose="020B0604020202020204" pitchFamily="34" charset="0"/>
              <a:cs typeface="Arial" panose="020B0604020202020204" pitchFamily="34" charset="0"/>
            </a:rPr>
            <a:t> Líneas</a:t>
          </a:r>
          <a:endParaRPr lang="es-DO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28919</xdr:colOff>
      <xdr:row>1</xdr:row>
      <xdr:rowOff>27216</xdr:rowOff>
    </xdr:from>
    <xdr:to>
      <xdr:col>3</xdr:col>
      <xdr:colOff>641239</xdr:colOff>
      <xdr:row>4</xdr:row>
      <xdr:rowOff>241189</xdr:rowOff>
    </xdr:to>
    <xdr:grpSp>
      <xdr:nvGrpSpPr>
        <xdr:cNvPr id="7" name="6 Grupo">
          <a:hlinkClick xmlns:r="http://schemas.openxmlformats.org/officeDocument/2006/relationships" r:id="rId1"/>
        </xdr:cNvPr>
        <xdr:cNvGrpSpPr/>
      </xdr:nvGrpSpPr>
      <xdr:grpSpPr>
        <a:xfrm>
          <a:off x="28919" y="98654"/>
          <a:ext cx="1207633" cy="785473"/>
          <a:chOff x="3429000" y="7453313"/>
          <a:chExt cx="1145381" cy="809625"/>
        </a:xfrm>
      </xdr:grpSpPr>
      <xdr:pic>
        <xdr:nvPicPr>
          <xdr:cNvPr id="8" name="7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10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3</xdr:col>
      <xdr:colOff>843640</xdr:colOff>
      <xdr:row>4</xdr:row>
      <xdr:rowOff>124165</xdr:rowOff>
    </xdr:from>
    <xdr:to>
      <xdr:col>4</xdr:col>
      <xdr:colOff>1655988</xdr:colOff>
      <xdr:row>4</xdr:row>
      <xdr:rowOff>409914</xdr:rowOff>
    </xdr:to>
    <xdr:sp macro="[0]!OcultarHojaActual" textlink="Translations!A14">
      <xdr:nvSpPr>
        <xdr:cNvPr id="9" name="8 Rectángulo redondeado"/>
        <xdr:cNvSpPr/>
      </xdr:nvSpPr>
      <xdr:spPr>
        <a:xfrm>
          <a:off x="1260359" y="767103"/>
          <a:ext cx="1729129" cy="285749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98B0FE6-6138-4502-B474-1A79DF14D849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0</xdr:colOff>
      <xdr:row>16</xdr:row>
      <xdr:rowOff>178592</xdr:rowOff>
    </xdr:from>
    <xdr:ext cx="404983" cy="308995"/>
    <xdr:sp macro="" textlink="">
      <xdr:nvSpPr>
        <xdr:cNvPr id="2" name="1 CuadroTexto"/>
        <xdr:cNvSpPr txBox="1"/>
      </xdr:nvSpPr>
      <xdr:spPr>
        <a:xfrm>
          <a:off x="0" y="3536155"/>
          <a:ext cx="404983" cy="3089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1400" b="1">
              <a:solidFill>
                <a:schemeClr val="tx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I.-</a:t>
          </a:r>
        </a:p>
      </xdr:txBody>
    </xdr:sp>
    <xdr:clientData/>
  </xdr:oneCellAnchor>
  <xdr:oneCellAnchor>
    <xdr:from>
      <xdr:col>0</xdr:col>
      <xdr:colOff>0</xdr:colOff>
      <xdr:row>227</xdr:row>
      <xdr:rowOff>178590</xdr:rowOff>
    </xdr:from>
    <xdr:ext cx="491801" cy="308995"/>
    <xdr:sp macro="" textlink="">
      <xdr:nvSpPr>
        <xdr:cNvPr id="10" name="9 CuadroTexto"/>
        <xdr:cNvSpPr txBox="1"/>
      </xdr:nvSpPr>
      <xdr:spPr>
        <a:xfrm>
          <a:off x="0" y="10191746"/>
          <a:ext cx="491801" cy="3089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1400" b="1">
              <a:solidFill>
                <a:schemeClr val="tx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II.-</a:t>
          </a:r>
        </a:p>
      </xdr:txBody>
    </xdr:sp>
    <xdr:clientData/>
  </xdr:oneCellAnchor>
  <xdr:oneCellAnchor>
    <xdr:from>
      <xdr:col>0</xdr:col>
      <xdr:colOff>0</xdr:colOff>
      <xdr:row>439</xdr:row>
      <xdr:rowOff>166684</xdr:rowOff>
    </xdr:from>
    <xdr:ext cx="578620" cy="308995"/>
    <xdr:sp macro="" textlink="">
      <xdr:nvSpPr>
        <xdr:cNvPr id="13" name="12 CuadroTexto"/>
        <xdr:cNvSpPr txBox="1"/>
      </xdr:nvSpPr>
      <xdr:spPr>
        <a:xfrm>
          <a:off x="0" y="17395028"/>
          <a:ext cx="578620" cy="3089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1400" b="1">
              <a:solidFill>
                <a:schemeClr val="tx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III.-</a:t>
          </a:r>
        </a:p>
      </xdr:txBody>
    </xdr:sp>
    <xdr:clientData/>
  </xdr:oneCellAnchor>
  <xdr:oneCellAnchor>
    <xdr:from>
      <xdr:col>0</xdr:col>
      <xdr:colOff>0</xdr:colOff>
      <xdr:row>455</xdr:row>
      <xdr:rowOff>297650</xdr:rowOff>
    </xdr:from>
    <xdr:ext cx="526106" cy="308995"/>
    <xdr:sp macro="" textlink="">
      <xdr:nvSpPr>
        <xdr:cNvPr id="14" name="13 CuadroTexto"/>
        <xdr:cNvSpPr txBox="1"/>
      </xdr:nvSpPr>
      <xdr:spPr>
        <a:xfrm>
          <a:off x="0" y="22050369"/>
          <a:ext cx="526106" cy="3089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1400" b="1">
              <a:solidFill>
                <a:schemeClr val="tx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IV.-</a:t>
          </a:r>
        </a:p>
      </xdr:txBody>
    </xdr:sp>
    <xdr:clientData/>
  </xdr:oneCellAnchor>
  <xdr:oneCellAnchor>
    <xdr:from>
      <xdr:col>0</xdr:col>
      <xdr:colOff>0</xdr:colOff>
      <xdr:row>523</xdr:row>
      <xdr:rowOff>119060</xdr:rowOff>
    </xdr:from>
    <xdr:ext cx="439287" cy="308995"/>
    <xdr:sp macro="" textlink="">
      <xdr:nvSpPr>
        <xdr:cNvPr id="15" name="14 CuadroTexto"/>
        <xdr:cNvSpPr txBox="1"/>
      </xdr:nvSpPr>
      <xdr:spPr>
        <a:xfrm>
          <a:off x="0" y="25169810"/>
          <a:ext cx="439287" cy="3089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1400" b="1">
              <a:solidFill>
                <a:schemeClr val="tx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V.-</a:t>
          </a:r>
        </a:p>
      </xdr:txBody>
    </xdr:sp>
    <xdr:clientData/>
  </xdr:oneCellAnchor>
  <xdr:oneCellAnchor>
    <xdr:from>
      <xdr:col>0</xdr:col>
      <xdr:colOff>0</xdr:colOff>
      <xdr:row>542</xdr:row>
      <xdr:rowOff>71436</xdr:rowOff>
    </xdr:from>
    <xdr:ext cx="526106" cy="308995"/>
    <xdr:sp macro="" textlink="">
      <xdr:nvSpPr>
        <xdr:cNvPr id="16" name="15 CuadroTexto"/>
        <xdr:cNvSpPr txBox="1"/>
      </xdr:nvSpPr>
      <xdr:spPr>
        <a:xfrm>
          <a:off x="0" y="31146749"/>
          <a:ext cx="526106" cy="3089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1400" b="1">
              <a:solidFill>
                <a:schemeClr val="tx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VI.-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180975</xdr:colOff>
      <xdr:row>4</xdr:row>
      <xdr:rowOff>166687</xdr:rowOff>
    </xdr:to>
    <xdr:grpSp>
      <xdr:nvGrpSpPr>
        <xdr:cNvPr id="6" name="5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122892" cy="801687"/>
          <a:chOff x="3429000" y="7453313"/>
          <a:chExt cx="1145381" cy="809625"/>
        </a:xfrm>
      </xdr:grpSpPr>
      <xdr:pic>
        <xdr:nvPicPr>
          <xdr:cNvPr id="7" name="6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7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4</xdr:col>
      <xdr:colOff>224518</xdr:colOff>
      <xdr:row>3</xdr:row>
      <xdr:rowOff>13607</xdr:rowOff>
    </xdr:from>
    <xdr:to>
      <xdr:col>4</xdr:col>
      <xdr:colOff>1891393</xdr:colOff>
      <xdr:row>4</xdr:row>
      <xdr:rowOff>149678</xdr:rowOff>
    </xdr:to>
    <xdr:sp macro="[0]!OcultarHojaActual" textlink="Translations!A14">
      <xdr:nvSpPr>
        <xdr:cNvPr id="5" name="4 Rectángulo redondeado"/>
        <xdr:cNvSpPr/>
      </xdr:nvSpPr>
      <xdr:spPr>
        <a:xfrm>
          <a:off x="1157968" y="461282"/>
          <a:ext cx="1666875" cy="326571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41EE359-49DA-4C87-A288-9805003890B8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726961</xdr:colOff>
      <xdr:row>4</xdr:row>
      <xdr:rowOff>166687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143680" cy="809625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0</xdr:col>
      <xdr:colOff>102053</xdr:colOff>
      <xdr:row>144</xdr:row>
      <xdr:rowOff>125867</xdr:rowOff>
    </xdr:from>
    <xdr:to>
      <xdr:col>8</xdr:col>
      <xdr:colOff>47625</xdr:colOff>
      <xdr:row>207</xdr:row>
      <xdr:rowOff>47625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71438</xdr:colOff>
      <xdr:row>37</xdr:row>
      <xdr:rowOff>80961</xdr:rowOff>
    </xdr:from>
    <xdr:to>
      <xdr:col>12</xdr:col>
      <xdr:colOff>1227668</xdr:colOff>
      <xdr:row>61</xdr:row>
      <xdr:rowOff>142874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39119</xdr:colOff>
      <xdr:row>144</xdr:row>
      <xdr:rowOff>130970</xdr:rowOff>
    </xdr:from>
    <xdr:to>
      <xdr:col>13</xdr:col>
      <xdr:colOff>10584</xdr:colOff>
      <xdr:row>207</xdr:row>
      <xdr:rowOff>45924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884464</xdr:colOff>
      <xdr:row>3</xdr:row>
      <xdr:rowOff>30617</xdr:rowOff>
    </xdr:from>
    <xdr:to>
      <xdr:col>4</xdr:col>
      <xdr:colOff>1693410</xdr:colOff>
      <xdr:row>4</xdr:row>
      <xdr:rowOff>119063</xdr:rowOff>
    </xdr:to>
    <xdr:sp macro="[0]!OcultarHojaActual" textlink="Translations!A14">
      <xdr:nvSpPr>
        <xdr:cNvPr id="10" name="9 Rectángulo redondeado"/>
        <xdr:cNvSpPr/>
      </xdr:nvSpPr>
      <xdr:spPr>
        <a:xfrm>
          <a:off x="1301183" y="483055"/>
          <a:ext cx="1725727" cy="278946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C09172-F27C-4782-9166-C783833C4404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144200</xdr:colOff>
      <xdr:row>25</xdr:row>
      <xdr:rowOff>236802</xdr:rowOff>
    </xdr:from>
    <xdr:to>
      <xdr:col>4</xdr:col>
      <xdr:colOff>3227918</xdr:colOff>
      <xdr:row>31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3354917</xdr:colOff>
      <xdr:row>25</xdr:row>
      <xdr:rowOff>226218</xdr:rowOff>
    </xdr:from>
    <xdr:to>
      <xdr:col>13</xdr:col>
      <xdr:colOff>1775</xdr:colOff>
      <xdr:row>30</xdr:row>
      <xdr:rowOff>679980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107156</xdr:colOff>
      <xdr:row>142</xdr:row>
      <xdr:rowOff>95249</xdr:rowOff>
    </xdr:from>
    <xdr:to>
      <xdr:col>4</xdr:col>
      <xdr:colOff>483396</xdr:colOff>
      <xdr:row>143</xdr:row>
      <xdr:rowOff>140229</xdr:rowOff>
    </xdr:to>
    <xdr:sp macro="[0]!PresentarActividades" textlink="Translations!A170">
      <xdr:nvSpPr>
        <xdr:cNvPr id="12" name="11 Rectángulo redondeado"/>
        <xdr:cNvSpPr/>
      </xdr:nvSpPr>
      <xdr:spPr>
        <a:xfrm>
          <a:off x="107156" y="15001874"/>
          <a:ext cx="1709740" cy="306918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4A77A0E-12A0-474E-BC25-0FEB4647A02A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Activity list</a:t>
          </a:fld>
          <a:endParaRPr lang="es-DO" sz="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52916</xdr:colOff>
      <xdr:row>68</xdr:row>
      <xdr:rowOff>148167</xdr:rowOff>
    </xdr:from>
    <xdr:to>
      <xdr:col>12</xdr:col>
      <xdr:colOff>1238249</xdr:colOff>
      <xdr:row>76</xdr:row>
      <xdr:rowOff>116417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74083</xdr:colOff>
      <xdr:row>78</xdr:row>
      <xdr:rowOff>176702</xdr:rowOff>
    </xdr:from>
    <xdr:to>
      <xdr:col>12</xdr:col>
      <xdr:colOff>1206500</xdr:colOff>
      <xdr:row>88</xdr:row>
      <xdr:rowOff>280836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119064</xdr:colOff>
      <xdr:row>93</xdr:row>
      <xdr:rowOff>178593</xdr:rowOff>
    </xdr:from>
    <xdr:to>
      <xdr:col>4</xdr:col>
      <xdr:colOff>3214689</xdr:colOff>
      <xdr:row>101</xdr:row>
      <xdr:rowOff>91280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3417094</xdr:colOff>
      <xdr:row>93</xdr:row>
      <xdr:rowOff>178593</xdr:rowOff>
    </xdr:from>
    <xdr:to>
      <xdr:col>12</xdr:col>
      <xdr:colOff>1226344</xdr:colOff>
      <xdr:row>101</xdr:row>
      <xdr:rowOff>91280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105455</xdr:colOff>
      <xdr:row>103</xdr:row>
      <xdr:rowOff>37420</xdr:rowOff>
    </xdr:from>
    <xdr:to>
      <xdr:col>4</xdr:col>
      <xdr:colOff>3201080</xdr:colOff>
      <xdr:row>111</xdr:row>
      <xdr:rowOff>331107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3391580</xdr:colOff>
      <xdr:row>103</xdr:row>
      <xdr:rowOff>37420</xdr:rowOff>
    </xdr:from>
    <xdr:to>
      <xdr:col>12</xdr:col>
      <xdr:colOff>1200830</xdr:colOff>
      <xdr:row>111</xdr:row>
      <xdr:rowOff>331107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93549</xdr:colOff>
      <xdr:row>112</xdr:row>
      <xdr:rowOff>144576</xdr:rowOff>
    </xdr:from>
    <xdr:to>
      <xdr:col>4</xdr:col>
      <xdr:colOff>3189174</xdr:colOff>
      <xdr:row>122</xdr:row>
      <xdr:rowOff>111691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84666</xdr:colOff>
      <xdr:row>123</xdr:row>
      <xdr:rowOff>137583</xdr:rowOff>
    </xdr:from>
    <xdr:to>
      <xdr:col>13</xdr:col>
      <xdr:colOff>33072</xdr:colOff>
      <xdr:row>137</xdr:row>
      <xdr:rowOff>178217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71439</xdr:colOff>
      <xdr:row>215</xdr:row>
      <xdr:rowOff>47623</xdr:rowOff>
    </xdr:from>
    <xdr:to>
      <xdr:col>13</xdr:col>
      <xdr:colOff>23813</xdr:colOff>
      <xdr:row>243</xdr:row>
      <xdr:rowOff>47624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107154</xdr:colOff>
      <xdr:row>211</xdr:row>
      <xdr:rowOff>107157</xdr:rowOff>
    </xdr:from>
    <xdr:to>
      <xdr:col>4</xdr:col>
      <xdr:colOff>483394</xdr:colOff>
      <xdr:row>213</xdr:row>
      <xdr:rowOff>80699</xdr:rowOff>
    </xdr:to>
    <xdr:sp macro="[0]!PresentarObjetivosModulos" textlink="$A$212">
      <xdr:nvSpPr>
        <xdr:cNvPr id="25" name="24 Rectángulo redondeado"/>
        <xdr:cNvSpPr/>
      </xdr:nvSpPr>
      <xdr:spPr>
        <a:xfrm>
          <a:off x="107154" y="53423345"/>
          <a:ext cx="1709740" cy="306917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6D1D91A-E703-4BAC-9E0D-37EB8BE2D912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ea typeface="Tahoma"/>
              <a:cs typeface="Arial" panose="020B0604020202020204" pitchFamily="34" charset="0"/>
            </a:rPr>
            <a:pPr algn="ctr"/>
            <a:t>Objective list</a:t>
          </a:fld>
          <a:endParaRPr lang="es-DO" sz="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238125</xdr:colOff>
      <xdr:row>4</xdr:row>
      <xdr:rowOff>47622</xdr:rowOff>
    </xdr:from>
    <xdr:to>
      <xdr:col>8</xdr:col>
      <xdr:colOff>183017</xdr:colOff>
      <xdr:row>5</xdr:row>
      <xdr:rowOff>93546</xdr:rowOff>
    </xdr:to>
    <xdr:sp macro="[0]!OcultarHojaActual" textlink="Translations!A14">
      <xdr:nvSpPr>
        <xdr:cNvPr id="5" name="4 Rectángulo redondeado"/>
        <xdr:cNvSpPr/>
      </xdr:nvSpPr>
      <xdr:spPr>
        <a:xfrm>
          <a:off x="1226344" y="690560"/>
          <a:ext cx="2040392" cy="272142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6B15B30-F499-4611-AF1B-F433AB13016E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35718</xdr:colOff>
      <xdr:row>0</xdr:row>
      <xdr:rowOff>23813</xdr:rowOff>
    </xdr:from>
    <xdr:to>
      <xdr:col>4</xdr:col>
      <xdr:colOff>191179</xdr:colOff>
      <xdr:row>5</xdr:row>
      <xdr:rowOff>51031</xdr:rowOff>
    </xdr:to>
    <xdr:grpSp>
      <xdr:nvGrpSpPr>
        <xdr:cNvPr id="2" name="1 Grupo"/>
        <xdr:cNvGrpSpPr/>
      </xdr:nvGrpSpPr>
      <xdr:grpSpPr>
        <a:xfrm>
          <a:off x="35718" y="23813"/>
          <a:ext cx="1146576" cy="928232"/>
          <a:chOff x="35718" y="23813"/>
          <a:chExt cx="1143680" cy="920187"/>
        </a:xfrm>
      </xdr:grpSpPr>
      <xdr:pic>
        <xdr:nvPicPr>
          <xdr:cNvPr id="8" name="7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718" y="23813"/>
            <a:ext cx="1143680" cy="92018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9" name="8 CuadroTexto">
            <a:hlinkClick xmlns:r="http://schemas.openxmlformats.org/officeDocument/2006/relationships" r:id="rId2"/>
          </xdr:cNvPr>
          <xdr:cNvSpPr txBox="1"/>
        </xdr:nvSpPr>
        <xdr:spPr>
          <a:xfrm>
            <a:off x="142724" y="300018"/>
            <a:ext cx="663619" cy="3311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767782</xdr:colOff>
      <xdr:row>4</xdr:row>
      <xdr:rowOff>166687</xdr:rowOff>
    </xdr:to>
    <xdr:grpSp>
      <xdr:nvGrpSpPr>
        <xdr:cNvPr id="2" name="1 Grupo">
          <a:hlinkClick xmlns:r="http://schemas.openxmlformats.org/officeDocument/2006/relationships" r:id="rId1"/>
        </xdr:cNvPr>
        <xdr:cNvGrpSpPr/>
      </xdr:nvGrpSpPr>
      <xdr:grpSpPr>
        <a:xfrm>
          <a:off x="0" y="0"/>
          <a:ext cx="1203211" cy="806223"/>
          <a:chOff x="3429000" y="7453313"/>
          <a:chExt cx="1145381" cy="809625"/>
        </a:xfrm>
      </xdr:grpSpPr>
      <xdr:pic>
        <xdr:nvPicPr>
          <xdr:cNvPr id="3" name="2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3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3</xdr:col>
      <xdr:colOff>809625</xdr:colOff>
      <xdr:row>3</xdr:row>
      <xdr:rowOff>76538</xdr:rowOff>
    </xdr:from>
    <xdr:to>
      <xdr:col>4</xdr:col>
      <xdr:colOff>1333500</xdr:colOff>
      <xdr:row>4</xdr:row>
      <xdr:rowOff>142874</xdr:rowOff>
    </xdr:to>
    <xdr:sp macro="[0]!OcultarHojaActual" textlink="Translations!A14">
      <xdr:nvSpPr>
        <xdr:cNvPr id="9" name="8 Rectángulo redondeado"/>
        <xdr:cNvSpPr/>
      </xdr:nvSpPr>
      <xdr:spPr>
        <a:xfrm>
          <a:off x="1238250" y="524213"/>
          <a:ext cx="1771650" cy="256836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309562</xdr:colOff>
      <xdr:row>40</xdr:row>
      <xdr:rowOff>226218</xdr:rowOff>
    </xdr:from>
    <xdr:to>
      <xdr:col>14</xdr:col>
      <xdr:colOff>539859</xdr:colOff>
      <xdr:row>40</xdr:row>
      <xdr:rowOff>226218</xdr:rowOff>
    </xdr:to>
    <xdr:cxnSp macro="">
      <xdr:nvCxnSpPr>
        <xdr:cNvPr id="10" name="Straight Connector 3"/>
        <xdr:cNvCxnSpPr/>
      </xdr:nvCxnSpPr>
      <xdr:spPr>
        <a:xfrm>
          <a:off x="8596312" y="13513593"/>
          <a:ext cx="1039922" cy="0"/>
        </a:xfrm>
        <a:prstGeom prst="line">
          <a:avLst/>
        </a:prstGeom>
        <a:ln w="38100">
          <a:tailEnd type="diamond" w="lg" len="lg"/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390525</xdr:colOff>
      <xdr:row>41</xdr:row>
      <xdr:rowOff>223837</xdr:rowOff>
    </xdr:from>
    <xdr:to>
      <xdr:col>15</xdr:col>
      <xdr:colOff>549384</xdr:colOff>
      <xdr:row>41</xdr:row>
      <xdr:rowOff>223837</xdr:rowOff>
    </xdr:to>
    <xdr:cxnSp macro="">
      <xdr:nvCxnSpPr>
        <xdr:cNvPr id="11" name="Straight Connector 3"/>
        <xdr:cNvCxnSpPr/>
      </xdr:nvCxnSpPr>
      <xdr:spPr>
        <a:xfrm>
          <a:off x="9486900" y="13901737"/>
          <a:ext cx="1035159" cy="0"/>
        </a:xfrm>
        <a:prstGeom prst="line">
          <a:avLst/>
        </a:prstGeom>
        <a:ln w="38100">
          <a:tailEnd type="diamond" w="lg" len="lg"/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138112</xdr:colOff>
      <xdr:row>42</xdr:row>
      <xdr:rowOff>209548</xdr:rowOff>
    </xdr:from>
    <xdr:to>
      <xdr:col>18</xdr:col>
      <xdr:colOff>416034</xdr:colOff>
      <xdr:row>42</xdr:row>
      <xdr:rowOff>209548</xdr:rowOff>
    </xdr:to>
    <xdr:cxnSp macro="">
      <xdr:nvCxnSpPr>
        <xdr:cNvPr id="12" name="Straight Connector 3"/>
        <xdr:cNvCxnSpPr/>
      </xdr:nvCxnSpPr>
      <xdr:spPr>
        <a:xfrm>
          <a:off x="10977562" y="14277973"/>
          <a:ext cx="1039922" cy="0"/>
        </a:xfrm>
        <a:prstGeom prst="line">
          <a:avLst/>
        </a:prstGeom>
        <a:ln w="38100">
          <a:tailEnd type="diamond" w="lg" len="lg"/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219074</xdr:colOff>
      <xdr:row>43</xdr:row>
      <xdr:rowOff>242885</xdr:rowOff>
    </xdr:from>
    <xdr:to>
      <xdr:col>20</xdr:col>
      <xdr:colOff>496996</xdr:colOff>
      <xdr:row>43</xdr:row>
      <xdr:rowOff>242885</xdr:rowOff>
    </xdr:to>
    <xdr:cxnSp macro="">
      <xdr:nvCxnSpPr>
        <xdr:cNvPr id="13" name="Straight Connector 3"/>
        <xdr:cNvCxnSpPr/>
      </xdr:nvCxnSpPr>
      <xdr:spPr>
        <a:xfrm>
          <a:off x="12611099" y="14701835"/>
          <a:ext cx="1039922" cy="0"/>
        </a:xfrm>
        <a:prstGeom prst="line">
          <a:avLst/>
        </a:prstGeom>
        <a:ln w="38100">
          <a:tailEnd type="diamond" w="lg" len="lg"/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15316</xdr:colOff>
      <xdr:row>0</xdr:row>
      <xdr:rowOff>1</xdr:rowOff>
    </xdr:from>
    <xdr:to>
      <xdr:col>3</xdr:col>
      <xdr:colOff>783098</xdr:colOff>
      <xdr:row>4</xdr:row>
      <xdr:rowOff>163286</xdr:rowOff>
    </xdr:to>
    <xdr:grpSp>
      <xdr:nvGrpSpPr>
        <xdr:cNvPr id="6" name="5 Grupo">
          <a:hlinkClick xmlns:r="http://schemas.openxmlformats.org/officeDocument/2006/relationships" r:id="rId1"/>
        </xdr:cNvPr>
        <xdr:cNvGrpSpPr/>
      </xdr:nvGrpSpPr>
      <xdr:grpSpPr>
        <a:xfrm>
          <a:off x="15316" y="1"/>
          <a:ext cx="1148782" cy="802821"/>
          <a:chOff x="3429000" y="7453313"/>
          <a:chExt cx="1145381" cy="809625"/>
        </a:xfrm>
      </xdr:grpSpPr>
      <xdr:pic>
        <xdr:nvPicPr>
          <xdr:cNvPr id="10" name="9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7453313"/>
            <a:ext cx="1145381" cy="809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10 CuadroTexto">
            <a:hlinkClick xmlns:r="http://schemas.openxmlformats.org/officeDocument/2006/relationships" r:id="rId1"/>
          </xdr:cNvPr>
          <xdr:cNvSpPr txBox="1"/>
        </xdr:nvSpPr>
        <xdr:spPr>
          <a:xfrm>
            <a:off x="3536165" y="7679537"/>
            <a:ext cx="66460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i="0" u="none" strike="noStrike">
                <a:solidFill>
                  <a:srgbClr val="FFFFFF"/>
                </a:solidFill>
                <a:latin typeface="Calibri"/>
              </a:rPr>
              <a:t>MENU</a:t>
            </a:r>
          </a:p>
        </xdr:txBody>
      </xdr:sp>
    </xdr:grpSp>
    <xdr:clientData/>
  </xdr:twoCellAnchor>
  <xdr:twoCellAnchor>
    <xdr:from>
      <xdr:col>3</xdr:col>
      <xdr:colOff>857250</xdr:colOff>
      <xdr:row>3</xdr:row>
      <xdr:rowOff>27215</xdr:rowOff>
    </xdr:from>
    <xdr:to>
      <xdr:col>4</xdr:col>
      <xdr:colOff>1719602</xdr:colOff>
      <xdr:row>4</xdr:row>
      <xdr:rowOff>93551</xdr:rowOff>
    </xdr:to>
    <xdr:sp macro="[0]!OcultarHojaActual" textlink="Translations!A14">
      <xdr:nvSpPr>
        <xdr:cNvPr id="7" name="6 Rectángulo redondeado"/>
        <xdr:cNvSpPr/>
      </xdr:nvSpPr>
      <xdr:spPr>
        <a:xfrm>
          <a:off x="1238250" y="476251"/>
          <a:ext cx="1774031" cy="256836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60192F-2541-4B57-AAC8-871F210F8826}" type="TxLink"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Hide current sheet</a:t>
          </a:fld>
          <a:endParaRPr lang="es-DO" sz="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c-0\usr-00\Users\ALEJANDRO\Dropbox\RD%20-%20Dashboard\20%20CONAVIHSIDA%20-%20Piloto\Visita%203\Productos\Hojas%20de%20Ingreso%20SR%20%20con%20Formato%20al%2014-07-2014\PRDASH2.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dmeteorfs.gf.theglobalfund.org\rconstant\Documents\PR%20dashboard\Mock-up1.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c-0\usr-00\rconstant\Documents\PR%20dashboard\Mock-up1.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lington%20Pepen/Documents/TABLA%20DE%20RECARGO%20E%20INTE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Meta"/>
      <sheetName val="Home"/>
      <sheetName val="Program"/>
      <sheetName val="Finance"/>
      <sheetName val="Compliance"/>
      <sheetName val="Products"/>
      <sheetName val="PRSetup"/>
      <sheetName val="Master1"/>
      <sheetName val="Master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Meta"/>
      <sheetName val="Home"/>
      <sheetName val="ProgrambySR"/>
      <sheetName val="FinancebySR"/>
      <sheetName val="ComplianceSR"/>
      <sheetName val="Products"/>
      <sheetName val="PRSetup"/>
      <sheetName val="Masterdata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Meta"/>
      <sheetName val="Home"/>
      <sheetName val="ProgrambySR"/>
      <sheetName val="FinancebySR"/>
      <sheetName val="ComplianceSR"/>
      <sheetName val="Products"/>
      <sheetName val="PRSetup"/>
      <sheetName val="Masterdata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DE RECARGO E INTERES"/>
      <sheetName val="Master1"/>
      <sheetName val="validation data - EN"/>
      <sheetName val="PRSetup"/>
      <sheetName val="Indicator Mapping"/>
      <sheetName val="Trans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W300"/>
  <sheetViews>
    <sheetView topLeftCell="B1" zoomScale="90" zoomScaleNormal="90" workbookViewId="0">
      <selection activeCell="E73" sqref="E73"/>
    </sheetView>
  </sheetViews>
  <sheetFormatPr baseColWidth="10" defaultColWidth="11.42578125" defaultRowHeight="15" x14ac:dyDescent="0.25"/>
  <cols>
    <col min="1" max="1" width="0" hidden="1" customWidth="1"/>
    <col min="2" max="2" width="9" customWidth="1"/>
    <col min="3" max="3" width="0" hidden="1" customWidth="1"/>
    <col min="4" max="4" width="80.7109375" bestFit="1" customWidth="1"/>
    <col min="5" max="5" width="36.140625" customWidth="1"/>
    <col min="6" max="17" width="14.28515625" customWidth="1"/>
  </cols>
  <sheetData>
    <row r="1" spans="1:23" ht="30" x14ac:dyDescent="0.25">
      <c r="A1" s="538" t="s">
        <v>2139</v>
      </c>
      <c r="B1" s="539" t="s">
        <v>3</v>
      </c>
      <c r="C1" s="540" t="s">
        <v>2140</v>
      </c>
      <c r="D1" s="541" t="s">
        <v>2141</v>
      </c>
      <c r="E1" s="542" t="s">
        <v>2142</v>
      </c>
      <c r="F1" s="543" t="s">
        <v>2143</v>
      </c>
      <c r="G1" s="543" t="s">
        <v>2144</v>
      </c>
      <c r="H1" s="543" t="s">
        <v>2145</v>
      </c>
      <c r="I1" s="543" t="s">
        <v>2146</v>
      </c>
      <c r="J1" s="543" t="s">
        <v>2147</v>
      </c>
      <c r="K1" s="543" t="s">
        <v>2148</v>
      </c>
      <c r="L1" s="543" t="s">
        <v>2149</v>
      </c>
      <c r="M1" s="543" t="s">
        <v>2150</v>
      </c>
      <c r="N1" s="543" t="s">
        <v>2151</v>
      </c>
      <c r="O1" s="543" t="s">
        <v>2152</v>
      </c>
      <c r="P1" s="543" t="s">
        <v>2153</v>
      </c>
      <c r="Q1" s="543" t="s">
        <v>2154</v>
      </c>
      <c r="R1" s="539"/>
      <c r="S1" s="539"/>
      <c r="T1" s="539"/>
      <c r="U1" s="544"/>
      <c r="V1" s="544"/>
      <c r="W1" s="544"/>
    </row>
    <row r="2" spans="1:23" x14ac:dyDescent="0.25">
      <c r="A2" s="545" t="s">
        <v>2155</v>
      </c>
      <c r="B2" s="546" t="s">
        <v>2156</v>
      </c>
      <c r="C2" s="547" t="s">
        <v>2157</v>
      </c>
      <c r="D2" s="548" t="s">
        <v>2158</v>
      </c>
      <c r="E2" s="549"/>
      <c r="F2" s="550">
        <f ca="1">'M&amp;E'!$L$235</f>
        <v>504075</v>
      </c>
      <c r="G2" s="550">
        <f ca="1">'M&amp;E'!$P$235</f>
        <v>615300</v>
      </c>
      <c r="H2" s="550">
        <f ca="1">'M&amp;E'!$T$235</f>
        <v>0</v>
      </c>
      <c r="I2" s="550">
        <f ca="1">'M&amp;E'!$X$235</f>
        <v>0</v>
      </c>
      <c r="J2" s="550"/>
      <c r="K2" s="550"/>
      <c r="L2" s="550"/>
      <c r="M2" s="550"/>
      <c r="N2" s="550"/>
      <c r="O2" s="550"/>
      <c r="P2" s="550"/>
      <c r="Q2" s="550"/>
      <c r="R2" s="551"/>
      <c r="S2" s="551"/>
      <c r="T2" s="551"/>
      <c r="U2" s="551"/>
      <c r="V2" s="551"/>
      <c r="W2" s="551"/>
    </row>
    <row r="3" spans="1:23" x14ac:dyDescent="0.25">
      <c r="A3" s="552"/>
      <c r="B3" s="553" t="s">
        <v>2159</v>
      </c>
      <c r="C3" s="547" t="s">
        <v>2157</v>
      </c>
      <c r="D3" s="554" t="s">
        <v>2160</v>
      </c>
      <c r="E3" s="555"/>
      <c r="F3" s="556">
        <f ca="1">'M&amp;E'!$L$438</f>
        <v>600000</v>
      </c>
      <c r="G3" s="556">
        <f ca="1">'M&amp;E'!$P$438</f>
        <v>650000</v>
      </c>
      <c r="H3" s="556">
        <f ca="1">'M&amp;E'!$T$438</f>
        <v>0</v>
      </c>
      <c r="I3" s="556">
        <f ca="1">'M&amp;E'!$X$438</f>
        <v>0</v>
      </c>
      <c r="J3" s="556"/>
      <c r="K3" s="556"/>
      <c r="L3" s="556"/>
      <c r="M3" s="556"/>
      <c r="N3" s="556"/>
      <c r="O3" s="556"/>
      <c r="P3" s="556"/>
      <c r="Q3" s="556"/>
      <c r="R3" s="552"/>
      <c r="S3" s="552"/>
      <c r="T3" s="552"/>
      <c r="U3" s="552"/>
      <c r="V3" s="552"/>
      <c r="W3" s="552"/>
    </row>
    <row r="4" spans="1:23" x14ac:dyDescent="0.25">
      <c r="A4" s="552"/>
      <c r="B4" s="553" t="s">
        <v>2161</v>
      </c>
      <c r="C4" s="547" t="s">
        <v>2157</v>
      </c>
      <c r="D4" s="557" t="s">
        <v>1871</v>
      </c>
      <c r="E4" s="555">
        <f>Comments!K24</f>
        <v>0</v>
      </c>
      <c r="F4" s="558">
        <f ca="1">'M&amp;E'!$M$235</f>
        <v>494925</v>
      </c>
      <c r="G4" s="558">
        <f ca="1">'M&amp;E'!$Q$235</f>
        <v>617200</v>
      </c>
      <c r="H4" s="558">
        <f ca="1">'M&amp;E'!$U$235</f>
        <v>0</v>
      </c>
      <c r="I4" s="558">
        <f ca="1">'M&amp;E'!$Y$235</f>
        <v>0</v>
      </c>
      <c r="J4" s="558"/>
      <c r="K4" s="558"/>
      <c r="L4" s="558"/>
      <c r="M4" s="558"/>
      <c r="N4" s="558"/>
      <c r="O4" s="558"/>
      <c r="P4" s="558"/>
      <c r="Q4" s="558"/>
      <c r="R4" s="552"/>
      <c r="S4" s="552"/>
      <c r="T4" s="552"/>
      <c r="U4" s="552"/>
      <c r="V4" s="552"/>
      <c r="W4" s="552"/>
    </row>
    <row r="5" spans="1:23" x14ac:dyDescent="0.25">
      <c r="A5" s="559"/>
      <c r="B5" s="553" t="s">
        <v>2162</v>
      </c>
      <c r="C5" s="547" t="s">
        <v>2157</v>
      </c>
      <c r="D5" s="557" t="s">
        <v>2163</v>
      </c>
      <c r="E5" s="555"/>
      <c r="F5" s="558">
        <f ca="1">'M&amp;E'!I460</f>
        <v>4</v>
      </c>
      <c r="G5" s="558">
        <f ca="1">'M&amp;E'!J460</f>
        <v>4</v>
      </c>
      <c r="H5" s="558">
        <f ca="1">'M&amp;E'!L460</f>
        <v>0</v>
      </c>
      <c r="I5" s="558">
        <f ca="1">'M&amp;E'!M460</f>
        <v>0</v>
      </c>
      <c r="J5" s="558"/>
      <c r="K5" s="558"/>
      <c r="L5" s="558"/>
      <c r="M5" s="558"/>
      <c r="N5" s="558"/>
      <c r="O5" s="558"/>
      <c r="P5" s="558"/>
      <c r="Q5" s="558"/>
      <c r="R5" s="559"/>
      <c r="S5" s="559"/>
      <c r="T5" s="559"/>
      <c r="U5" s="559"/>
      <c r="V5" s="559"/>
      <c r="W5" s="559"/>
    </row>
    <row r="6" spans="1:23" x14ac:dyDescent="0.25">
      <c r="A6" s="559"/>
      <c r="B6" s="553" t="s">
        <v>2164</v>
      </c>
      <c r="C6" s="547" t="s">
        <v>2157</v>
      </c>
      <c r="D6" s="557" t="s">
        <v>2165</v>
      </c>
      <c r="E6" s="555">
        <f>Comments!K25</f>
        <v>0</v>
      </c>
      <c r="F6" s="558">
        <f ca="1">'M&amp;E'!I461</f>
        <v>1</v>
      </c>
      <c r="G6" s="558">
        <f ca="1">'M&amp;E'!J461</f>
        <v>1</v>
      </c>
      <c r="H6" s="558">
        <f ca="1">'M&amp;E'!L461</f>
        <v>0</v>
      </c>
      <c r="I6" s="558">
        <f ca="1">'M&amp;E'!M461</f>
        <v>0</v>
      </c>
      <c r="J6" s="558"/>
      <c r="K6" s="558"/>
      <c r="L6" s="558"/>
      <c r="M6" s="558"/>
      <c r="N6" s="558"/>
      <c r="O6" s="558"/>
      <c r="P6" s="558"/>
      <c r="Q6" s="558"/>
      <c r="R6" s="559"/>
      <c r="S6" s="559"/>
      <c r="T6" s="559"/>
      <c r="U6" s="559"/>
      <c r="V6" s="559"/>
      <c r="W6" s="559"/>
    </row>
    <row r="7" spans="1:23" hidden="1" x14ac:dyDescent="0.25">
      <c r="A7" s="559"/>
      <c r="B7" s="553" t="s">
        <v>2166</v>
      </c>
      <c r="C7" s="547" t="s">
        <v>2167</v>
      </c>
      <c r="D7" s="557" t="s">
        <v>2168</v>
      </c>
      <c r="E7" s="555"/>
      <c r="F7" s="558"/>
      <c r="G7" s="558"/>
      <c r="H7" s="558"/>
      <c r="I7" s="558"/>
      <c r="J7" s="558"/>
      <c r="K7" s="558"/>
      <c r="L7" s="558"/>
      <c r="M7" s="558"/>
      <c r="N7" s="558"/>
      <c r="O7" s="558"/>
      <c r="P7" s="558"/>
      <c r="Q7" s="558"/>
      <c r="R7" s="559"/>
      <c r="S7" s="559"/>
      <c r="T7" s="559"/>
      <c r="U7" s="559"/>
      <c r="V7" s="559"/>
      <c r="W7" s="559"/>
    </row>
    <row r="8" spans="1:23" hidden="1" x14ac:dyDescent="0.25">
      <c r="A8" s="559"/>
      <c r="B8" s="553" t="s">
        <v>2169</v>
      </c>
      <c r="C8" s="547" t="s">
        <v>2167</v>
      </c>
      <c r="D8" s="557" t="s">
        <v>2170</v>
      </c>
      <c r="E8" s="555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9"/>
      <c r="S8" s="559"/>
      <c r="T8" s="559"/>
      <c r="U8" s="559"/>
      <c r="V8" s="559"/>
      <c r="W8" s="559"/>
    </row>
    <row r="9" spans="1:23" hidden="1" x14ac:dyDescent="0.25">
      <c r="A9" s="559"/>
      <c r="B9" s="553" t="s">
        <v>2171</v>
      </c>
      <c r="C9" s="547" t="s">
        <v>2167</v>
      </c>
      <c r="D9" s="557" t="s">
        <v>2172</v>
      </c>
      <c r="E9" s="555"/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9"/>
      <c r="S9" s="559"/>
      <c r="T9" s="559"/>
      <c r="U9" s="559"/>
      <c r="V9" s="559"/>
      <c r="W9" s="559"/>
    </row>
    <row r="10" spans="1:23" hidden="1" x14ac:dyDescent="0.25">
      <c r="A10" s="559"/>
      <c r="B10" s="546" t="s">
        <v>2173</v>
      </c>
      <c r="C10" s="547" t="s">
        <v>2167</v>
      </c>
      <c r="D10" s="560" t="s">
        <v>2174</v>
      </c>
      <c r="E10" s="561"/>
      <c r="F10" s="562"/>
      <c r="G10" s="562"/>
      <c r="H10" s="562"/>
      <c r="I10" s="562"/>
      <c r="J10" s="562"/>
      <c r="K10" s="562"/>
      <c r="L10" s="562"/>
      <c r="M10" s="562"/>
      <c r="N10" s="562"/>
      <c r="O10" s="562"/>
      <c r="P10" s="562"/>
      <c r="Q10" s="562"/>
      <c r="R10" s="563"/>
      <c r="S10" s="563"/>
      <c r="T10" s="563"/>
      <c r="U10" s="563"/>
      <c r="V10" s="563"/>
      <c r="W10" s="563"/>
    </row>
    <row r="11" spans="1:23" hidden="1" x14ac:dyDescent="0.25">
      <c r="A11" s="559"/>
      <c r="B11" s="553" t="s">
        <v>2175</v>
      </c>
      <c r="C11" s="547" t="s">
        <v>2167</v>
      </c>
      <c r="D11" s="564" t="s">
        <v>2176</v>
      </c>
      <c r="E11" s="555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9"/>
      <c r="S11" s="559"/>
      <c r="T11" s="559"/>
      <c r="U11" s="559"/>
      <c r="V11" s="559"/>
      <c r="W11" s="559"/>
    </row>
    <row r="12" spans="1:23" x14ac:dyDescent="0.25">
      <c r="A12" s="559"/>
      <c r="B12" s="546" t="s">
        <v>2177</v>
      </c>
      <c r="C12" s="547" t="s">
        <v>2157</v>
      </c>
      <c r="D12" s="560" t="s">
        <v>2178</v>
      </c>
      <c r="E12" s="561"/>
      <c r="F12" s="562">
        <f ca="1">'M&amp;E'!I467</f>
        <v>7</v>
      </c>
      <c r="G12" s="562">
        <f ca="1">'M&amp;E'!J467</f>
        <v>3</v>
      </c>
      <c r="H12" s="562">
        <f ca="1">'M&amp;E'!L467</f>
        <v>0</v>
      </c>
      <c r="I12" s="562">
        <f ca="1">'M&amp;E'!M467</f>
        <v>0</v>
      </c>
      <c r="J12" s="562"/>
      <c r="K12" s="562"/>
      <c r="L12" s="562"/>
      <c r="M12" s="562"/>
      <c r="N12" s="562"/>
      <c r="O12" s="562"/>
      <c r="P12" s="562"/>
      <c r="Q12" s="562"/>
      <c r="R12" s="563"/>
      <c r="S12" s="563"/>
      <c r="T12" s="563"/>
      <c r="U12" s="563"/>
      <c r="V12" s="563"/>
      <c r="W12" s="563"/>
    </row>
    <row r="13" spans="1:23" x14ac:dyDescent="0.25">
      <c r="A13" s="559"/>
      <c r="B13" s="553" t="s">
        <v>2179</v>
      </c>
      <c r="C13" s="547" t="s">
        <v>2157</v>
      </c>
      <c r="D13" s="564" t="s">
        <v>2180</v>
      </c>
      <c r="E13" s="555">
        <f>Comments!K27</f>
        <v>0</v>
      </c>
      <c r="F13" s="558">
        <f ca="1">'M&amp;E'!I468</f>
        <v>2</v>
      </c>
      <c r="G13" s="558">
        <f ca="1">'M&amp;E'!J468</f>
        <v>2</v>
      </c>
      <c r="H13" s="558">
        <f ca="1">'M&amp;E'!L468</f>
        <v>0</v>
      </c>
      <c r="I13" s="558">
        <f ca="1">'M&amp;E'!M468</f>
        <v>0</v>
      </c>
      <c r="J13" s="558"/>
      <c r="K13" s="558"/>
      <c r="L13" s="558"/>
      <c r="M13" s="558"/>
      <c r="N13" s="558"/>
      <c r="O13" s="558"/>
      <c r="P13" s="558"/>
      <c r="Q13" s="558"/>
      <c r="R13" s="559"/>
      <c r="S13" s="559"/>
      <c r="T13" s="559"/>
      <c r="U13" s="559"/>
      <c r="V13" s="559"/>
      <c r="W13" s="559"/>
    </row>
    <row r="14" spans="1:23" x14ac:dyDescent="0.25">
      <c r="A14" s="559"/>
      <c r="B14" s="546" t="s">
        <v>2181</v>
      </c>
      <c r="C14" s="547" t="s">
        <v>2157</v>
      </c>
      <c r="D14" s="560" t="s">
        <v>2182</v>
      </c>
      <c r="E14" s="561"/>
      <c r="F14" s="562">
        <f ca="1">'M&amp;E'!I469</f>
        <v>4</v>
      </c>
      <c r="G14" s="562">
        <f ca="1">'M&amp;E'!J469</f>
        <v>5</v>
      </c>
      <c r="H14" s="562">
        <f ca="1">'M&amp;E'!L469</f>
        <v>0</v>
      </c>
      <c r="I14" s="562">
        <f ca="1">'M&amp;E'!M469</f>
        <v>0</v>
      </c>
      <c r="J14" s="562"/>
      <c r="K14" s="562"/>
      <c r="L14" s="562"/>
      <c r="M14" s="562"/>
      <c r="N14" s="562"/>
      <c r="O14" s="562"/>
      <c r="P14" s="562"/>
      <c r="Q14" s="562"/>
      <c r="R14" s="563"/>
      <c r="S14" s="563"/>
      <c r="T14" s="563"/>
      <c r="U14" s="563"/>
      <c r="V14" s="563"/>
      <c r="W14" s="563"/>
    </row>
    <row r="15" spans="1:23" x14ac:dyDescent="0.25">
      <c r="A15" s="559"/>
      <c r="B15" s="553" t="s">
        <v>2183</v>
      </c>
      <c r="C15" s="547" t="s">
        <v>2157</v>
      </c>
      <c r="D15" s="564" t="s">
        <v>2184</v>
      </c>
      <c r="E15" s="555">
        <f>Comments!K26</f>
        <v>0</v>
      </c>
      <c r="F15" s="558">
        <f ca="1">'M&amp;E'!I470</f>
        <v>2</v>
      </c>
      <c r="G15" s="558">
        <f ca="1">'M&amp;E'!J470</f>
        <v>4</v>
      </c>
      <c r="H15" s="558">
        <f ca="1">'M&amp;E'!L470</f>
        <v>0</v>
      </c>
      <c r="I15" s="558">
        <f ca="1">'M&amp;E'!M470</f>
        <v>0</v>
      </c>
      <c r="J15" s="558"/>
      <c r="K15" s="558"/>
      <c r="L15" s="558"/>
      <c r="M15" s="558"/>
      <c r="N15" s="558"/>
      <c r="O15" s="558"/>
      <c r="P15" s="558"/>
      <c r="Q15" s="558"/>
      <c r="R15" s="559"/>
      <c r="S15" s="559"/>
      <c r="T15" s="559"/>
      <c r="U15" s="559"/>
      <c r="V15" s="559"/>
      <c r="W15" s="559"/>
    </row>
    <row r="16" spans="1:23" hidden="1" x14ac:dyDescent="0.25">
      <c r="A16" s="559"/>
      <c r="B16" s="546" t="s">
        <v>2185</v>
      </c>
      <c r="C16" s="547" t="s">
        <v>2167</v>
      </c>
      <c r="D16" s="560" t="s">
        <v>2186</v>
      </c>
      <c r="E16" s="561"/>
      <c r="F16" s="562"/>
      <c r="G16" s="562"/>
      <c r="H16" s="562"/>
      <c r="I16" s="562"/>
      <c r="J16" s="562"/>
      <c r="K16" s="562"/>
      <c r="L16" s="562"/>
      <c r="M16" s="562"/>
      <c r="N16" s="562"/>
      <c r="O16" s="562"/>
      <c r="P16" s="562"/>
      <c r="Q16" s="562"/>
      <c r="R16" s="563"/>
      <c r="S16" s="563"/>
      <c r="T16" s="563"/>
      <c r="U16" s="563"/>
      <c r="V16" s="563"/>
      <c r="W16" s="563"/>
    </row>
    <row r="17" spans="1:23" hidden="1" x14ac:dyDescent="0.25">
      <c r="A17" s="559"/>
      <c r="B17" s="553" t="s">
        <v>2187</v>
      </c>
      <c r="C17" s="547" t="s">
        <v>2167</v>
      </c>
      <c r="D17" s="564" t="s">
        <v>2188</v>
      </c>
      <c r="E17" s="555"/>
      <c r="F17" s="558"/>
      <c r="G17" s="558"/>
      <c r="H17" s="558"/>
      <c r="I17" s="558"/>
      <c r="J17" s="558"/>
      <c r="K17" s="558"/>
      <c r="L17" s="558"/>
      <c r="M17" s="558"/>
      <c r="N17" s="558"/>
      <c r="O17" s="558"/>
      <c r="P17" s="558"/>
      <c r="Q17" s="558"/>
      <c r="R17" s="559"/>
      <c r="S17" s="559"/>
      <c r="T17" s="559"/>
      <c r="U17" s="559"/>
      <c r="V17" s="559"/>
      <c r="W17" s="559"/>
    </row>
    <row r="18" spans="1:23" hidden="1" x14ac:dyDescent="0.25">
      <c r="A18" s="559"/>
      <c r="B18" s="553" t="s">
        <v>2189</v>
      </c>
      <c r="C18" s="547" t="s">
        <v>2167</v>
      </c>
      <c r="D18" s="564" t="s">
        <v>2190</v>
      </c>
      <c r="E18" s="555"/>
      <c r="F18" s="558"/>
      <c r="G18" s="558"/>
      <c r="H18" s="558"/>
      <c r="I18" s="558"/>
      <c r="J18" s="558"/>
      <c r="K18" s="558"/>
      <c r="L18" s="558"/>
      <c r="M18" s="558"/>
      <c r="N18" s="558"/>
      <c r="O18" s="558"/>
      <c r="P18" s="558"/>
      <c r="Q18" s="558"/>
      <c r="R18" s="559"/>
      <c r="S18" s="559"/>
      <c r="T18" s="559"/>
      <c r="U18" s="559"/>
      <c r="V18" s="559"/>
      <c r="W18" s="559"/>
    </row>
    <row r="19" spans="1:23" hidden="1" x14ac:dyDescent="0.25">
      <c r="A19" s="559"/>
      <c r="B19" s="553" t="s">
        <v>2191</v>
      </c>
      <c r="C19" s="547" t="s">
        <v>2167</v>
      </c>
      <c r="D19" s="564" t="s">
        <v>2192</v>
      </c>
      <c r="E19" s="555"/>
      <c r="F19" s="558"/>
      <c r="G19" s="558"/>
      <c r="H19" s="558"/>
      <c r="I19" s="558"/>
      <c r="J19" s="558"/>
      <c r="K19" s="558"/>
      <c r="L19" s="558"/>
      <c r="M19" s="558"/>
      <c r="N19" s="558"/>
      <c r="O19" s="558"/>
      <c r="P19" s="558"/>
      <c r="Q19" s="558"/>
      <c r="R19" s="559"/>
      <c r="S19" s="559"/>
      <c r="T19" s="559"/>
      <c r="U19" s="559"/>
      <c r="V19" s="559"/>
      <c r="W19" s="559"/>
    </row>
    <row r="20" spans="1:23" hidden="1" x14ac:dyDescent="0.25">
      <c r="A20" s="559"/>
      <c r="B20" s="553" t="s">
        <v>2193</v>
      </c>
      <c r="C20" s="547" t="s">
        <v>2167</v>
      </c>
      <c r="D20" s="564" t="s">
        <v>2194</v>
      </c>
      <c r="E20" s="555"/>
      <c r="F20" s="558"/>
      <c r="G20" s="558"/>
      <c r="H20" s="558"/>
      <c r="I20" s="558"/>
      <c r="J20" s="558"/>
      <c r="K20" s="558"/>
      <c r="L20" s="558"/>
      <c r="M20" s="558"/>
      <c r="N20" s="558"/>
      <c r="O20" s="558"/>
      <c r="P20" s="558"/>
      <c r="Q20" s="558"/>
      <c r="R20" s="559"/>
      <c r="S20" s="559"/>
      <c r="T20" s="559"/>
      <c r="U20" s="559"/>
      <c r="V20" s="559"/>
      <c r="W20" s="559"/>
    </row>
    <row r="21" spans="1:23" hidden="1" x14ac:dyDescent="0.25">
      <c r="A21" s="559"/>
      <c r="B21" s="553" t="s">
        <v>2195</v>
      </c>
      <c r="C21" s="547" t="s">
        <v>2167</v>
      </c>
      <c r="D21" s="564" t="s">
        <v>2196</v>
      </c>
      <c r="E21" s="555"/>
      <c r="F21" s="558"/>
      <c r="G21" s="558"/>
      <c r="H21" s="558"/>
      <c r="I21" s="558"/>
      <c r="J21" s="558"/>
      <c r="K21" s="558"/>
      <c r="L21" s="558"/>
      <c r="M21" s="558"/>
      <c r="N21" s="558"/>
      <c r="O21" s="558"/>
      <c r="P21" s="558"/>
      <c r="Q21" s="558"/>
      <c r="R21" s="559"/>
      <c r="S21" s="559"/>
      <c r="T21" s="559"/>
      <c r="U21" s="559"/>
      <c r="V21" s="559"/>
      <c r="W21" s="559"/>
    </row>
    <row r="22" spans="1:23" hidden="1" x14ac:dyDescent="0.25">
      <c r="A22" s="559"/>
      <c r="B22" s="553" t="s">
        <v>2197</v>
      </c>
      <c r="C22" s="547" t="s">
        <v>2167</v>
      </c>
      <c r="D22" s="564" t="s">
        <v>2198</v>
      </c>
      <c r="E22" s="555"/>
      <c r="F22" s="558"/>
      <c r="G22" s="558"/>
      <c r="H22" s="558"/>
      <c r="I22" s="558"/>
      <c r="J22" s="558"/>
      <c r="K22" s="558"/>
      <c r="L22" s="558"/>
      <c r="M22" s="558"/>
      <c r="N22" s="558"/>
      <c r="O22" s="558"/>
      <c r="P22" s="558"/>
      <c r="Q22" s="558"/>
      <c r="R22" s="559"/>
      <c r="S22" s="559"/>
      <c r="T22" s="559"/>
      <c r="U22" s="559"/>
      <c r="V22" s="559"/>
      <c r="W22" s="559"/>
    </row>
    <row r="23" spans="1:23" hidden="1" x14ac:dyDescent="0.25">
      <c r="A23" s="559"/>
      <c r="B23" s="553" t="s">
        <v>2199</v>
      </c>
      <c r="C23" s="547" t="s">
        <v>2167</v>
      </c>
      <c r="D23" s="564" t="s">
        <v>2200</v>
      </c>
      <c r="E23" s="555"/>
      <c r="F23" s="558"/>
      <c r="G23" s="558"/>
      <c r="H23" s="558"/>
      <c r="I23" s="558"/>
      <c r="J23" s="558"/>
      <c r="K23" s="558"/>
      <c r="L23" s="558"/>
      <c r="M23" s="558"/>
      <c r="N23" s="558"/>
      <c r="O23" s="558"/>
      <c r="P23" s="558"/>
      <c r="Q23" s="558"/>
      <c r="R23" s="559"/>
      <c r="S23" s="559"/>
      <c r="T23" s="559"/>
      <c r="U23" s="559"/>
      <c r="V23" s="559"/>
      <c r="W23" s="559"/>
    </row>
    <row r="24" spans="1:23" hidden="1" x14ac:dyDescent="0.25">
      <c r="A24" s="559"/>
      <c r="B24" s="553" t="s">
        <v>2201</v>
      </c>
      <c r="C24" s="547" t="s">
        <v>2167</v>
      </c>
      <c r="D24" s="564" t="s">
        <v>2202</v>
      </c>
      <c r="E24" s="555"/>
      <c r="F24" s="558"/>
      <c r="G24" s="558"/>
      <c r="H24" s="558"/>
      <c r="I24" s="558"/>
      <c r="J24" s="558"/>
      <c r="K24" s="558"/>
      <c r="L24" s="558"/>
      <c r="M24" s="558"/>
      <c r="N24" s="558"/>
      <c r="O24" s="558"/>
      <c r="P24" s="558"/>
      <c r="Q24" s="558"/>
      <c r="R24" s="559"/>
      <c r="S24" s="559"/>
      <c r="T24" s="559"/>
      <c r="U24" s="559"/>
      <c r="V24" s="559"/>
      <c r="W24" s="559"/>
    </row>
    <row r="25" spans="1:23" hidden="1" x14ac:dyDescent="0.25">
      <c r="A25" s="559"/>
      <c r="B25" s="553" t="s">
        <v>2203</v>
      </c>
      <c r="C25" s="547" t="s">
        <v>2167</v>
      </c>
      <c r="D25" s="564" t="s">
        <v>2204</v>
      </c>
      <c r="E25" s="555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9"/>
      <c r="S25" s="559"/>
      <c r="T25" s="559"/>
      <c r="U25" s="559"/>
      <c r="V25" s="559"/>
      <c r="W25" s="559"/>
    </row>
    <row r="26" spans="1:23" hidden="1" x14ac:dyDescent="0.25">
      <c r="A26" s="559"/>
      <c r="B26" s="553" t="s">
        <v>2205</v>
      </c>
      <c r="C26" s="547" t="s">
        <v>2167</v>
      </c>
      <c r="D26" s="564" t="s">
        <v>2206</v>
      </c>
      <c r="E26" s="555"/>
      <c r="F26" s="558"/>
      <c r="G26" s="558"/>
      <c r="H26" s="558"/>
      <c r="I26" s="558"/>
      <c r="J26" s="558"/>
      <c r="K26" s="558"/>
      <c r="L26" s="558"/>
      <c r="M26" s="558"/>
      <c r="N26" s="558"/>
      <c r="O26" s="558"/>
      <c r="P26" s="558"/>
      <c r="Q26" s="558"/>
      <c r="R26" s="559"/>
      <c r="S26" s="559"/>
      <c r="T26" s="559"/>
      <c r="U26" s="559"/>
      <c r="V26" s="559"/>
      <c r="W26" s="559"/>
    </row>
    <row r="27" spans="1:23" hidden="1" x14ac:dyDescent="0.25">
      <c r="A27" s="559"/>
      <c r="B27" s="546" t="s">
        <v>2207</v>
      </c>
      <c r="C27" s="547" t="s">
        <v>2167</v>
      </c>
      <c r="D27" s="565" t="s">
        <v>2208</v>
      </c>
      <c r="E27" s="561"/>
      <c r="F27" s="562"/>
      <c r="G27" s="562"/>
      <c r="H27" s="562"/>
      <c r="I27" s="562"/>
      <c r="J27" s="562"/>
      <c r="K27" s="562"/>
      <c r="L27" s="562"/>
      <c r="M27" s="562"/>
      <c r="N27" s="562"/>
      <c r="O27" s="562"/>
      <c r="P27" s="562"/>
      <c r="Q27" s="562"/>
      <c r="R27" s="563"/>
      <c r="S27" s="563"/>
      <c r="T27" s="563"/>
      <c r="U27" s="563"/>
      <c r="V27" s="563"/>
      <c r="W27" s="563"/>
    </row>
    <row r="28" spans="1:23" hidden="1" x14ac:dyDescent="0.25">
      <c r="A28" s="559"/>
      <c r="B28" s="553" t="s">
        <v>2209</v>
      </c>
      <c r="C28" s="547" t="s">
        <v>2167</v>
      </c>
      <c r="D28" s="566" t="s">
        <v>2210</v>
      </c>
      <c r="E28" s="555"/>
      <c r="F28" s="558"/>
      <c r="G28" s="558"/>
      <c r="H28" s="558"/>
      <c r="I28" s="558"/>
      <c r="J28" s="558"/>
      <c r="K28" s="558"/>
      <c r="L28" s="558"/>
      <c r="M28" s="558"/>
      <c r="N28" s="558"/>
      <c r="O28" s="558"/>
      <c r="P28" s="558"/>
      <c r="Q28" s="558"/>
      <c r="R28" s="559"/>
      <c r="S28" s="559"/>
      <c r="T28" s="559"/>
      <c r="U28" s="559"/>
      <c r="V28" s="559"/>
      <c r="W28" s="559"/>
    </row>
    <row r="29" spans="1:23" hidden="1" x14ac:dyDescent="0.25">
      <c r="A29" s="559"/>
      <c r="B29" s="546" t="s">
        <v>2211</v>
      </c>
      <c r="C29" s="547" t="s">
        <v>2167</v>
      </c>
      <c r="D29" s="565" t="s">
        <v>2212</v>
      </c>
      <c r="E29" s="561"/>
      <c r="F29" s="562"/>
      <c r="G29" s="562"/>
      <c r="H29" s="562"/>
      <c r="I29" s="562"/>
      <c r="J29" s="562"/>
      <c r="K29" s="562"/>
      <c r="L29" s="562"/>
      <c r="M29" s="562"/>
      <c r="N29" s="562"/>
      <c r="O29" s="562"/>
      <c r="P29" s="562"/>
      <c r="Q29" s="562"/>
      <c r="R29" s="563"/>
      <c r="S29" s="563"/>
      <c r="T29" s="563"/>
      <c r="U29" s="563"/>
      <c r="V29" s="563"/>
      <c r="W29" s="563"/>
    </row>
    <row r="30" spans="1:23" hidden="1" x14ac:dyDescent="0.25">
      <c r="A30" s="559"/>
      <c r="B30" s="553" t="s">
        <v>2213</v>
      </c>
      <c r="C30" s="547" t="s">
        <v>2167</v>
      </c>
      <c r="D30" s="566" t="s">
        <v>2214</v>
      </c>
      <c r="E30" s="555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9"/>
      <c r="S30" s="559"/>
      <c r="T30" s="559"/>
      <c r="U30" s="559"/>
      <c r="V30" s="559"/>
      <c r="W30" s="559"/>
    </row>
    <row r="31" spans="1:23" hidden="1" x14ac:dyDescent="0.25">
      <c r="A31" s="559"/>
      <c r="B31" s="553" t="s">
        <v>2215</v>
      </c>
      <c r="C31" s="547" t="s">
        <v>2167</v>
      </c>
      <c r="D31" s="567" t="s">
        <v>2216</v>
      </c>
      <c r="E31" s="555"/>
      <c r="F31" s="558"/>
      <c r="G31" s="558"/>
      <c r="H31" s="558"/>
      <c r="I31" s="558"/>
      <c r="J31" s="558"/>
      <c r="K31" s="558"/>
      <c r="L31" s="558"/>
      <c r="M31" s="558"/>
      <c r="N31" s="558"/>
      <c r="O31" s="558"/>
      <c r="P31" s="558"/>
      <c r="Q31" s="558"/>
      <c r="R31" s="559"/>
      <c r="S31" s="559"/>
      <c r="T31" s="559"/>
      <c r="U31" s="559"/>
      <c r="V31" s="559"/>
      <c r="W31" s="559"/>
    </row>
    <row r="32" spans="1:23" hidden="1" x14ac:dyDescent="0.25">
      <c r="A32" s="552"/>
      <c r="B32" s="546" t="s">
        <v>2217</v>
      </c>
      <c r="C32" s="547" t="s">
        <v>2167</v>
      </c>
      <c r="D32" s="565" t="s">
        <v>2218</v>
      </c>
      <c r="E32" s="561"/>
      <c r="F32" s="562"/>
      <c r="G32" s="562"/>
      <c r="H32" s="562"/>
      <c r="I32" s="562"/>
      <c r="J32" s="562"/>
      <c r="K32" s="562"/>
      <c r="L32" s="562"/>
      <c r="M32" s="562"/>
      <c r="N32" s="562"/>
      <c r="O32" s="562"/>
      <c r="P32" s="562"/>
      <c r="Q32" s="562"/>
      <c r="R32" s="551"/>
      <c r="S32" s="551"/>
      <c r="T32" s="551"/>
      <c r="U32" s="551"/>
      <c r="V32" s="551"/>
      <c r="W32" s="551"/>
    </row>
    <row r="33" spans="1:23" hidden="1" x14ac:dyDescent="0.25">
      <c r="A33" s="559"/>
      <c r="B33" s="553" t="s">
        <v>2219</v>
      </c>
      <c r="C33" s="547" t="s">
        <v>2167</v>
      </c>
      <c r="D33" s="566" t="s">
        <v>2220</v>
      </c>
      <c r="E33" s="555"/>
      <c r="F33" s="558"/>
      <c r="G33" s="558"/>
      <c r="H33" s="558"/>
      <c r="I33" s="558"/>
      <c r="J33" s="558"/>
      <c r="K33" s="558"/>
      <c r="L33" s="558"/>
      <c r="M33" s="558"/>
      <c r="N33" s="558"/>
      <c r="O33" s="558"/>
      <c r="P33" s="558"/>
      <c r="Q33" s="558"/>
      <c r="R33" s="559"/>
      <c r="S33" s="559"/>
      <c r="T33" s="559"/>
      <c r="U33" s="559"/>
      <c r="V33" s="559"/>
      <c r="W33" s="559"/>
    </row>
    <row r="34" spans="1:23" hidden="1" x14ac:dyDescent="0.25">
      <c r="A34" s="559"/>
      <c r="B34" s="546" t="s">
        <v>2221</v>
      </c>
      <c r="C34" s="547" t="s">
        <v>2167</v>
      </c>
      <c r="D34" s="565" t="s">
        <v>2222</v>
      </c>
      <c r="E34" s="561"/>
      <c r="F34" s="562"/>
      <c r="G34" s="562"/>
      <c r="H34" s="562"/>
      <c r="I34" s="562"/>
      <c r="J34" s="562"/>
      <c r="K34" s="562"/>
      <c r="L34" s="562"/>
      <c r="M34" s="562"/>
      <c r="N34" s="562"/>
      <c r="O34" s="562"/>
      <c r="P34" s="562"/>
      <c r="Q34" s="562"/>
      <c r="R34" s="563"/>
      <c r="S34" s="563"/>
      <c r="T34" s="563"/>
      <c r="U34" s="563"/>
      <c r="V34" s="563"/>
      <c r="W34" s="563"/>
    </row>
    <row r="35" spans="1:23" hidden="1" x14ac:dyDescent="0.25">
      <c r="A35" s="559"/>
      <c r="B35" s="553" t="s">
        <v>2223</v>
      </c>
      <c r="C35" s="547" t="s">
        <v>2167</v>
      </c>
      <c r="D35" s="566" t="s">
        <v>2224</v>
      </c>
      <c r="E35" s="555"/>
      <c r="F35" s="558"/>
      <c r="G35" s="558"/>
      <c r="H35" s="558"/>
      <c r="I35" s="558"/>
      <c r="J35" s="558"/>
      <c r="K35" s="558"/>
      <c r="L35" s="558"/>
      <c r="M35" s="558"/>
      <c r="N35" s="558"/>
      <c r="O35" s="558"/>
      <c r="P35" s="558"/>
      <c r="Q35" s="558"/>
      <c r="R35" s="559"/>
      <c r="S35" s="559"/>
      <c r="T35" s="559"/>
      <c r="U35" s="559"/>
      <c r="V35" s="559"/>
      <c r="W35" s="559"/>
    </row>
    <row r="36" spans="1:23" x14ac:dyDescent="0.25">
      <c r="A36" s="559"/>
      <c r="B36" s="553" t="s">
        <v>2225</v>
      </c>
      <c r="C36" s="547" t="s">
        <v>2157</v>
      </c>
      <c r="D36" s="566" t="s">
        <v>2722</v>
      </c>
      <c r="E36" s="555"/>
      <c r="F36" s="558">
        <f ca="1">'M&amp;E'!I491</f>
        <v>11</v>
      </c>
      <c r="G36" s="558">
        <f ca="1">'M&amp;E'!J491</f>
        <v>9</v>
      </c>
      <c r="H36" s="558">
        <f ca="1">'M&amp;E'!L491</f>
        <v>0</v>
      </c>
      <c r="I36" s="558">
        <f ca="1">'M&amp;E'!M491</f>
        <v>0</v>
      </c>
      <c r="J36" s="558"/>
      <c r="K36" s="558"/>
      <c r="L36" s="558"/>
      <c r="M36" s="558"/>
      <c r="N36" s="558"/>
      <c r="O36" s="558"/>
      <c r="P36" s="558"/>
      <c r="Q36" s="558"/>
      <c r="R36" s="559"/>
      <c r="S36" s="559"/>
      <c r="T36" s="559"/>
      <c r="U36" s="559"/>
      <c r="V36" s="559"/>
      <c r="W36" s="559"/>
    </row>
    <row r="37" spans="1:23" x14ac:dyDescent="0.25">
      <c r="A37" s="559"/>
      <c r="B37" s="553" t="s">
        <v>2226</v>
      </c>
      <c r="C37" s="547" t="s">
        <v>2157</v>
      </c>
      <c r="D37" s="566" t="s">
        <v>2725</v>
      </c>
      <c r="E37" s="555"/>
      <c r="F37" s="558">
        <f ca="1">'M&amp;E'!I492</f>
        <v>12</v>
      </c>
      <c r="G37" s="558">
        <f ca="1">'M&amp;E'!J492</f>
        <v>8</v>
      </c>
      <c r="H37" s="558">
        <f ca="1">'M&amp;E'!L492</f>
        <v>0</v>
      </c>
      <c r="I37" s="558">
        <f ca="1">'M&amp;E'!M492</f>
        <v>0</v>
      </c>
      <c r="J37" s="558"/>
      <c r="K37" s="558"/>
      <c r="L37" s="558"/>
      <c r="M37" s="558"/>
      <c r="N37" s="558"/>
      <c r="O37" s="558"/>
      <c r="P37" s="558"/>
      <c r="Q37" s="558"/>
      <c r="R37" s="559"/>
      <c r="S37" s="559"/>
      <c r="T37" s="559"/>
      <c r="U37" s="559"/>
      <c r="V37" s="559"/>
      <c r="W37" s="559"/>
    </row>
    <row r="38" spans="1:23" x14ac:dyDescent="0.25">
      <c r="A38" s="559"/>
      <c r="B38" s="553" t="s">
        <v>2227</v>
      </c>
      <c r="C38" s="547" t="s">
        <v>2157</v>
      </c>
      <c r="D38" s="566" t="s">
        <v>2723</v>
      </c>
      <c r="E38" s="555"/>
      <c r="F38" s="558">
        <f ca="1">'M&amp;E'!I493</f>
        <v>13</v>
      </c>
      <c r="G38" s="558">
        <f ca="1">'M&amp;E'!J493</f>
        <v>7</v>
      </c>
      <c r="H38" s="558">
        <f ca="1">'M&amp;E'!L493</f>
        <v>0</v>
      </c>
      <c r="I38" s="558">
        <f ca="1">'M&amp;E'!M493</f>
        <v>0</v>
      </c>
      <c r="J38" s="558"/>
      <c r="K38" s="558"/>
      <c r="L38" s="558"/>
      <c r="M38" s="558"/>
      <c r="N38" s="558"/>
      <c r="O38" s="558"/>
      <c r="P38" s="558"/>
      <c r="Q38" s="558"/>
      <c r="R38" s="559"/>
      <c r="S38" s="559"/>
      <c r="T38" s="559"/>
      <c r="U38" s="559"/>
      <c r="V38" s="559"/>
      <c r="W38" s="559"/>
    </row>
    <row r="39" spans="1:23" x14ac:dyDescent="0.25">
      <c r="A39" s="559"/>
      <c r="B39" s="553" t="s">
        <v>2228</v>
      </c>
      <c r="C39" s="547" t="s">
        <v>2157</v>
      </c>
      <c r="D39" s="566" t="s">
        <v>2724</v>
      </c>
      <c r="E39" s="555"/>
      <c r="F39" s="558">
        <f ca="1">'M&amp;E'!I494</f>
        <v>14</v>
      </c>
      <c r="G39" s="558">
        <f ca="1">'M&amp;E'!J494</f>
        <v>6</v>
      </c>
      <c r="H39" s="558">
        <f ca="1">'M&amp;E'!L494</f>
        <v>0</v>
      </c>
      <c r="I39" s="558">
        <f ca="1">'M&amp;E'!M494</f>
        <v>0</v>
      </c>
      <c r="J39" s="558"/>
      <c r="K39" s="558"/>
      <c r="L39" s="558"/>
      <c r="M39" s="558"/>
      <c r="N39" s="558"/>
      <c r="O39" s="558"/>
      <c r="P39" s="558"/>
      <c r="Q39" s="558"/>
      <c r="R39" s="559"/>
      <c r="S39" s="559"/>
      <c r="T39" s="559"/>
      <c r="U39" s="559"/>
      <c r="V39" s="559"/>
      <c r="W39" s="559"/>
    </row>
    <row r="40" spans="1:23" hidden="1" x14ac:dyDescent="0.25">
      <c r="A40" s="559"/>
      <c r="B40" s="553" t="s">
        <v>2229</v>
      </c>
      <c r="C40" s="547" t="s">
        <v>2167</v>
      </c>
      <c r="D40" s="566" t="s">
        <v>2230</v>
      </c>
      <c r="E40" s="555"/>
      <c r="F40" s="558"/>
      <c r="G40" s="558"/>
      <c r="H40" s="558"/>
      <c r="I40" s="558"/>
      <c r="J40" s="558"/>
      <c r="K40" s="558"/>
      <c r="L40" s="558"/>
      <c r="M40" s="558"/>
      <c r="N40" s="558"/>
      <c r="O40" s="558"/>
      <c r="P40" s="558"/>
      <c r="Q40" s="558"/>
      <c r="R40" s="559"/>
      <c r="S40" s="559"/>
      <c r="T40" s="559"/>
      <c r="U40" s="559"/>
      <c r="V40" s="559"/>
      <c r="W40" s="559"/>
    </row>
    <row r="41" spans="1:23" hidden="1" x14ac:dyDescent="0.25">
      <c r="A41" s="559"/>
      <c r="B41" s="553" t="s">
        <v>2231</v>
      </c>
      <c r="C41" s="547" t="s">
        <v>2167</v>
      </c>
      <c r="D41" s="566" t="s">
        <v>2232</v>
      </c>
      <c r="E41" s="555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  <c r="Q41" s="558"/>
      <c r="R41" s="559"/>
      <c r="S41" s="559"/>
      <c r="T41" s="559"/>
      <c r="U41" s="559"/>
      <c r="V41" s="559"/>
      <c r="W41" s="559"/>
    </row>
    <row r="42" spans="1:23" hidden="1" x14ac:dyDescent="0.25">
      <c r="A42" s="559"/>
      <c r="B42" s="553" t="s">
        <v>2233</v>
      </c>
      <c r="C42" s="547" t="s">
        <v>2167</v>
      </c>
      <c r="D42" s="566" t="s">
        <v>2234</v>
      </c>
      <c r="E42" s="555"/>
      <c r="F42" s="558"/>
      <c r="G42" s="558"/>
      <c r="H42" s="558"/>
      <c r="I42" s="558"/>
      <c r="J42" s="558"/>
      <c r="K42" s="558"/>
      <c r="L42" s="558"/>
      <c r="M42" s="558"/>
      <c r="N42" s="558"/>
      <c r="O42" s="558"/>
      <c r="P42" s="558"/>
      <c r="Q42" s="558"/>
      <c r="R42" s="559"/>
      <c r="S42" s="559"/>
      <c r="T42" s="559"/>
      <c r="U42" s="559"/>
      <c r="V42" s="559"/>
      <c r="W42" s="559"/>
    </row>
    <row r="43" spans="1:23" hidden="1" x14ac:dyDescent="0.25">
      <c r="A43" s="559"/>
      <c r="B43" s="553" t="s">
        <v>2235</v>
      </c>
      <c r="C43" s="547" t="s">
        <v>2167</v>
      </c>
      <c r="D43" s="566" t="s">
        <v>2236</v>
      </c>
      <c r="E43" s="555"/>
      <c r="F43" s="558"/>
      <c r="G43" s="558"/>
      <c r="H43" s="558"/>
      <c r="I43" s="558"/>
      <c r="J43" s="558"/>
      <c r="K43" s="558"/>
      <c r="L43" s="558"/>
      <c r="M43" s="558"/>
      <c r="N43" s="558"/>
      <c r="O43" s="558"/>
      <c r="P43" s="558"/>
      <c r="Q43" s="558"/>
      <c r="R43" s="559"/>
      <c r="S43" s="559"/>
      <c r="T43" s="559"/>
      <c r="U43" s="559"/>
      <c r="V43" s="559"/>
      <c r="W43" s="559"/>
    </row>
    <row r="44" spans="1:23" hidden="1" x14ac:dyDescent="0.25">
      <c r="A44" s="552"/>
      <c r="B44" s="553" t="s">
        <v>2237</v>
      </c>
      <c r="C44" s="547" t="s">
        <v>2167</v>
      </c>
      <c r="D44" s="566" t="s">
        <v>2238</v>
      </c>
      <c r="E44" s="555"/>
      <c r="F44" s="558"/>
      <c r="G44" s="558"/>
      <c r="H44" s="558"/>
      <c r="I44" s="558"/>
      <c r="J44" s="558"/>
      <c r="K44" s="558"/>
      <c r="L44" s="558"/>
      <c r="M44" s="558"/>
      <c r="N44" s="558"/>
      <c r="O44" s="558"/>
      <c r="P44" s="558"/>
      <c r="Q44" s="558"/>
      <c r="R44" s="552"/>
      <c r="S44" s="552"/>
      <c r="T44" s="552"/>
      <c r="U44" s="552"/>
      <c r="V44" s="552"/>
      <c r="W44" s="552"/>
    </row>
    <row r="45" spans="1:23" hidden="1" x14ac:dyDescent="0.25">
      <c r="A45" s="552"/>
      <c r="B45" s="553" t="s">
        <v>2239</v>
      </c>
      <c r="C45" s="547" t="s">
        <v>2167</v>
      </c>
      <c r="D45" s="566" t="s">
        <v>2240</v>
      </c>
      <c r="E45" s="555"/>
      <c r="F45" s="558"/>
      <c r="G45" s="558"/>
      <c r="H45" s="558"/>
      <c r="I45" s="558"/>
      <c r="J45" s="558"/>
      <c r="K45" s="558"/>
      <c r="L45" s="558"/>
      <c r="M45" s="558"/>
      <c r="N45" s="558"/>
      <c r="O45" s="558"/>
      <c r="P45" s="558"/>
      <c r="Q45" s="558"/>
      <c r="R45" s="552"/>
      <c r="S45" s="552"/>
      <c r="T45" s="552"/>
      <c r="U45" s="552"/>
      <c r="V45" s="552"/>
      <c r="W45" s="552"/>
    </row>
    <row r="46" spans="1:23" hidden="1" x14ac:dyDescent="0.25">
      <c r="A46" s="552"/>
      <c r="B46" s="553" t="s">
        <v>2241</v>
      </c>
      <c r="C46" s="547" t="s">
        <v>2167</v>
      </c>
      <c r="D46" s="566" t="s">
        <v>2242</v>
      </c>
      <c r="E46" s="555"/>
      <c r="F46" s="558"/>
      <c r="G46" s="558"/>
      <c r="H46" s="558"/>
      <c r="I46" s="558"/>
      <c r="J46" s="558"/>
      <c r="K46" s="558"/>
      <c r="L46" s="558"/>
      <c r="M46" s="558"/>
      <c r="N46" s="558"/>
      <c r="O46" s="558"/>
      <c r="P46" s="558"/>
      <c r="Q46" s="558"/>
      <c r="R46" s="552"/>
      <c r="S46" s="552"/>
      <c r="T46" s="552"/>
      <c r="U46" s="552"/>
      <c r="V46" s="552"/>
      <c r="W46" s="552"/>
    </row>
    <row r="47" spans="1:23" hidden="1" x14ac:dyDescent="0.25">
      <c r="A47" s="552"/>
      <c r="B47" s="553" t="s">
        <v>2243</v>
      </c>
      <c r="C47" s="547" t="s">
        <v>2167</v>
      </c>
      <c r="D47" s="566" t="s">
        <v>2244</v>
      </c>
      <c r="E47" s="555"/>
      <c r="F47" s="558"/>
      <c r="G47" s="558"/>
      <c r="H47" s="558"/>
      <c r="I47" s="558"/>
      <c r="J47" s="558"/>
      <c r="K47" s="558"/>
      <c r="L47" s="558"/>
      <c r="M47" s="558"/>
      <c r="N47" s="558"/>
      <c r="O47" s="558"/>
      <c r="P47" s="558"/>
      <c r="Q47" s="558"/>
      <c r="R47" s="552"/>
      <c r="S47" s="552"/>
      <c r="T47" s="552"/>
      <c r="U47" s="552"/>
      <c r="V47" s="552"/>
      <c r="W47" s="552"/>
    </row>
    <row r="48" spans="1:23" hidden="1" x14ac:dyDescent="0.25">
      <c r="A48" s="552"/>
      <c r="B48" s="553" t="s">
        <v>2245</v>
      </c>
      <c r="C48" s="547" t="s">
        <v>2167</v>
      </c>
      <c r="D48" s="566" t="s">
        <v>2246</v>
      </c>
      <c r="E48" s="555"/>
      <c r="F48" s="558"/>
      <c r="G48" s="558"/>
      <c r="H48" s="558"/>
      <c r="I48" s="558"/>
      <c r="J48" s="558"/>
      <c r="K48" s="558"/>
      <c r="L48" s="558"/>
      <c r="M48" s="558"/>
      <c r="N48" s="558"/>
      <c r="O48" s="558"/>
      <c r="P48" s="558"/>
      <c r="Q48" s="558"/>
      <c r="R48" s="552"/>
      <c r="S48" s="552"/>
      <c r="T48" s="552"/>
      <c r="U48" s="552"/>
      <c r="V48" s="552"/>
      <c r="W48" s="552"/>
    </row>
    <row r="49" spans="1:23" hidden="1" x14ac:dyDescent="0.25">
      <c r="A49" s="552"/>
      <c r="B49" s="553" t="s">
        <v>2247</v>
      </c>
      <c r="C49" s="547" t="s">
        <v>2167</v>
      </c>
      <c r="D49" s="566" t="s">
        <v>2248</v>
      </c>
      <c r="E49" s="555"/>
      <c r="F49" s="558"/>
      <c r="G49" s="558"/>
      <c r="H49" s="558"/>
      <c r="I49" s="558"/>
      <c r="J49" s="558"/>
      <c r="K49" s="558"/>
      <c r="L49" s="558"/>
      <c r="M49" s="558"/>
      <c r="N49" s="558"/>
      <c r="O49" s="558"/>
      <c r="P49" s="558"/>
      <c r="Q49" s="558"/>
      <c r="R49" s="552"/>
      <c r="S49" s="552"/>
      <c r="T49" s="552"/>
      <c r="U49" s="552"/>
      <c r="V49" s="552"/>
      <c r="W49" s="552"/>
    </row>
    <row r="50" spans="1:23" hidden="1" x14ac:dyDescent="0.25">
      <c r="A50" s="552"/>
      <c r="B50" s="553" t="s">
        <v>2249</v>
      </c>
      <c r="C50" s="547" t="s">
        <v>2167</v>
      </c>
      <c r="D50" s="566" t="s">
        <v>2250</v>
      </c>
      <c r="E50" s="555"/>
      <c r="F50" s="558"/>
      <c r="G50" s="558"/>
      <c r="H50" s="558"/>
      <c r="I50" s="558"/>
      <c r="J50" s="558"/>
      <c r="K50" s="558"/>
      <c r="L50" s="558"/>
      <c r="M50" s="558"/>
      <c r="N50" s="558"/>
      <c r="O50" s="558"/>
      <c r="P50" s="558"/>
      <c r="Q50" s="558"/>
      <c r="R50" s="552"/>
      <c r="S50" s="552"/>
      <c r="T50" s="552"/>
      <c r="U50" s="552"/>
      <c r="V50" s="552"/>
      <c r="W50" s="552"/>
    </row>
    <row r="51" spans="1:23" hidden="1" x14ac:dyDescent="0.25">
      <c r="A51" s="552"/>
      <c r="B51" s="553" t="s">
        <v>2251</v>
      </c>
      <c r="C51" s="547" t="s">
        <v>2167</v>
      </c>
      <c r="D51" s="566" t="s">
        <v>2252</v>
      </c>
      <c r="E51" s="555"/>
      <c r="F51" s="558"/>
      <c r="G51" s="558"/>
      <c r="H51" s="558"/>
      <c r="I51" s="558"/>
      <c r="J51" s="558"/>
      <c r="K51" s="558"/>
      <c r="L51" s="558"/>
      <c r="M51" s="558"/>
      <c r="N51" s="558"/>
      <c r="O51" s="558"/>
      <c r="P51" s="558"/>
      <c r="Q51" s="558"/>
      <c r="R51" s="552"/>
      <c r="S51" s="552"/>
      <c r="T51" s="552"/>
      <c r="U51" s="552"/>
      <c r="V51" s="552"/>
      <c r="W51" s="552"/>
    </row>
    <row r="52" spans="1:23" hidden="1" x14ac:dyDescent="0.25">
      <c r="A52" s="552"/>
      <c r="B52" s="553" t="s">
        <v>2253</v>
      </c>
      <c r="C52" s="547" t="s">
        <v>2167</v>
      </c>
      <c r="D52" s="566" t="s">
        <v>2254</v>
      </c>
      <c r="E52" s="555"/>
      <c r="F52" s="558"/>
      <c r="G52" s="558"/>
      <c r="H52" s="558"/>
      <c r="I52" s="558"/>
      <c r="J52" s="558"/>
      <c r="K52" s="558"/>
      <c r="L52" s="558"/>
      <c r="M52" s="558"/>
      <c r="N52" s="558"/>
      <c r="O52" s="558"/>
      <c r="P52" s="558"/>
      <c r="Q52" s="558"/>
      <c r="R52" s="552"/>
      <c r="S52" s="552"/>
      <c r="T52" s="552"/>
      <c r="U52" s="552"/>
      <c r="V52" s="552"/>
      <c r="W52" s="552"/>
    </row>
    <row r="53" spans="1:23" hidden="1" x14ac:dyDescent="0.25">
      <c r="A53" s="559"/>
      <c r="B53" s="553" t="s">
        <v>2255</v>
      </c>
      <c r="C53" s="547" t="s">
        <v>2167</v>
      </c>
      <c r="D53" s="566" t="s">
        <v>2256</v>
      </c>
      <c r="E53" s="555"/>
      <c r="F53" s="558"/>
      <c r="G53" s="558"/>
      <c r="H53" s="558"/>
      <c r="I53" s="558"/>
      <c r="J53" s="558"/>
      <c r="K53" s="558"/>
      <c r="L53" s="558"/>
      <c r="M53" s="558"/>
      <c r="N53" s="558"/>
      <c r="O53" s="558"/>
      <c r="P53" s="558"/>
      <c r="Q53" s="558"/>
      <c r="R53" s="559"/>
      <c r="S53" s="559"/>
      <c r="T53" s="559"/>
      <c r="U53" s="559"/>
      <c r="V53" s="559"/>
      <c r="W53" s="559"/>
    </row>
    <row r="54" spans="1:23" hidden="1" x14ac:dyDescent="0.25">
      <c r="A54" s="559"/>
      <c r="B54" s="553" t="s">
        <v>2257</v>
      </c>
      <c r="C54" s="547" t="s">
        <v>2167</v>
      </c>
      <c r="D54" s="566" t="s">
        <v>2258</v>
      </c>
      <c r="E54" s="555"/>
      <c r="F54" s="558"/>
      <c r="G54" s="558"/>
      <c r="H54" s="558"/>
      <c r="I54" s="558"/>
      <c r="J54" s="558"/>
      <c r="K54" s="558"/>
      <c r="L54" s="558"/>
      <c r="M54" s="558"/>
      <c r="N54" s="558"/>
      <c r="O54" s="558"/>
      <c r="P54" s="558"/>
      <c r="Q54" s="558"/>
      <c r="R54" s="559"/>
      <c r="S54" s="559"/>
      <c r="T54" s="559"/>
      <c r="U54" s="559"/>
      <c r="V54" s="559"/>
      <c r="W54" s="559"/>
    </row>
    <row r="55" spans="1:23" hidden="1" x14ac:dyDescent="0.25">
      <c r="A55" s="559"/>
      <c r="B55" s="553" t="s">
        <v>2259</v>
      </c>
      <c r="C55" s="547" t="s">
        <v>2167</v>
      </c>
      <c r="D55" s="566" t="s">
        <v>2260</v>
      </c>
      <c r="E55" s="555"/>
      <c r="F55" s="558"/>
      <c r="G55" s="558"/>
      <c r="H55" s="558"/>
      <c r="I55" s="558"/>
      <c r="J55" s="558"/>
      <c r="K55" s="558"/>
      <c r="L55" s="558"/>
      <c r="M55" s="558"/>
      <c r="N55" s="558"/>
      <c r="O55" s="558"/>
      <c r="P55" s="558"/>
      <c r="Q55" s="558"/>
      <c r="R55" s="559"/>
      <c r="S55" s="559"/>
      <c r="T55" s="559"/>
      <c r="U55" s="559"/>
      <c r="V55" s="559"/>
      <c r="W55" s="559"/>
    </row>
    <row r="56" spans="1:23" hidden="1" x14ac:dyDescent="0.25">
      <c r="A56" s="559"/>
      <c r="B56" s="546" t="s">
        <v>2261</v>
      </c>
      <c r="C56" s="547" t="s">
        <v>2167</v>
      </c>
      <c r="D56" s="565" t="s">
        <v>2262</v>
      </c>
      <c r="E56" s="561"/>
      <c r="F56" s="562"/>
      <c r="G56" s="562"/>
      <c r="H56" s="562"/>
      <c r="I56" s="562"/>
      <c r="J56" s="562"/>
      <c r="K56" s="562"/>
      <c r="L56" s="562"/>
      <c r="M56" s="562"/>
      <c r="N56" s="562"/>
      <c r="O56" s="562"/>
      <c r="P56" s="562"/>
      <c r="Q56" s="562"/>
      <c r="R56" s="563"/>
      <c r="S56" s="563"/>
      <c r="T56" s="563"/>
      <c r="U56" s="563"/>
      <c r="V56" s="563"/>
      <c r="W56" s="563"/>
    </row>
    <row r="57" spans="1:23" hidden="1" x14ac:dyDescent="0.25">
      <c r="A57" s="559"/>
      <c r="B57" s="553" t="s">
        <v>2263</v>
      </c>
      <c r="C57" s="547" t="s">
        <v>2167</v>
      </c>
      <c r="D57" s="566" t="s">
        <v>2264</v>
      </c>
      <c r="E57" s="555"/>
      <c r="F57" s="558"/>
      <c r="G57" s="558"/>
      <c r="H57" s="558"/>
      <c r="I57" s="558"/>
      <c r="J57" s="558"/>
      <c r="K57" s="558"/>
      <c r="L57" s="558"/>
      <c r="M57" s="558"/>
      <c r="N57" s="558"/>
      <c r="O57" s="558"/>
      <c r="P57" s="558"/>
      <c r="Q57" s="558"/>
      <c r="R57" s="559"/>
      <c r="S57" s="559"/>
      <c r="T57" s="559"/>
      <c r="U57" s="559"/>
      <c r="V57" s="559"/>
      <c r="W57" s="559"/>
    </row>
    <row r="58" spans="1:23" hidden="1" x14ac:dyDescent="0.25">
      <c r="A58" s="559"/>
      <c r="B58" s="546" t="s">
        <v>2265</v>
      </c>
      <c r="C58" s="547" t="s">
        <v>2167</v>
      </c>
      <c r="D58" s="568" t="s">
        <v>2266</v>
      </c>
      <c r="E58" s="561"/>
      <c r="F58" s="562"/>
      <c r="G58" s="562"/>
      <c r="H58" s="562"/>
      <c r="I58" s="562"/>
      <c r="J58" s="562"/>
      <c r="K58" s="562"/>
      <c r="L58" s="562"/>
      <c r="M58" s="562"/>
      <c r="N58" s="562"/>
      <c r="O58" s="562"/>
      <c r="P58" s="562"/>
      <c r="Q58" s="562"/>
      <c r="R58" s="563"/>
      <c r="S58" s="563"/>
      <c r="T58" s="563"/>
      <c r="U58" s="563"/>
      <c r="V58" s="563"/>
      <c r="W58" s="563"/>
    </row>
    <row r="59" spans="1:23" hidden="1" x14ac:dyDescent="0.25">
      <c r="A59" s="559"/>
      <c r="B59" s="553" t="s">
        <v>2267</v>
      </c>
      <c r="C59" s="547" t="s">
        <v>2167</v>
      </c>
      <c r="D59" s="566" t="s">
        <v>2268</v>
      </c>
      <c r="E59" s="555"/>
      <c r="F59" s="558"/>
      <c r="G59" s="558"/>
      <c r="H59" s="558"/>
      <c r="I59" s="558"/>
      <c r="J59" s="558"/>
      <c r="K59" s="558"/>
      <c r="L59" s="558"/>
      <c r="M59" s="558"/>
      <c r="N59" s="558"/>
      <c r="O59" s="558"/>
      <c r="P59" s="558"/>
      <c r="Q59" s="558"/>
      <c r="R59" s="559"/>
      <c r="S59" s="559"/>
      <c r="T59" s="559"/>
      <c r="U59" s="559"/>
      <c r="V59" s="559"/>
      <c r="W59" s="559"/>
    </row>
    <row r="60" spans="1:23" hidden="1" x14ac:dyDescent="0.25">
      <c r="A60" s="559"/>
      <c r="B60" s="553" t="s">
        <v>2269</v>
      </c>
      <c r="C60" s="547" t="s">
        <v>2167</v>
      </c>
      <c r="D60" s="566" t="s">
        <v>2270</v>
      </c>
      <c r="E60" s="555"/>
      <c r="F60" s="558"/>
      <c r="G60" s="558"/>
      <c r="H60" s="558"/>
      <c r="I60" s="558"/>
      <c r="J60" s="558"/>
      <c r="K60" s="558"/>
      <c r="L60" s="558"/>
      <c r="M60" s="558"/>
      <c r="N60" s="558"/>
      <c r="O60" s="558"/>
      <c r="P60" s="558"/>
      <c r="Q60" s="558"/>
      <c r="R60" s="559"/>
      <c r="S60" s="559"/>
      <c r="T60" s="559"/>
      <c r="U60" s="559"/>
      <c r="V60" s="559"/>
      <c r="W60" s="559"/>
    </row>
    <row r="61" spans="1:23" hidden="1" x14ac:dyDescent="0.25">
      <c r="A61" s="559"/>
      <c r="B61" s="546" t="s">
        <v>2271</v>
      </c>
      <c r="C61" s="547" t="s">
        <v>2167</v>
      </c>
      <c r="D61" s="568" t="s">
        <v>2272</v>
      </c>
      <c r="E61" s="561"/>
      <c r="F61" s="562"/>
      <c r="G61" s="562"/>
      <c r="H61" s="562"/>
      <c r="I61" s="562"/>
      <c r="J61" s="562"/>
      <c r="K61" s="562"/>
      <c r="L61" s="562"/>
      <c r="M61" s="562"/>
      <c r="N61" s="562"/>
      <c r="O61" s="562"/>
      <c r="P61" s="562"/>
      <c r="Q61" s="562"/>
      <c r="R61" s="563"/>
      <c r="S61" s="563"/>
      <c r="T61" s="563"/>
      <c r="U61" s="563"/>
      <c r="V61" s="563"/>
      <c r="W61" s="563"/>
    </row>
    <row r="62" spans="1:23" hidden="1" x14ac:dyDescent="0.25">
      <c r="A62" s="559"/>
      <c r="B62" s="553" t="s">
        <v>2273</v>
      </c>
      <c r="C62" s="547" t="s">
        <v>2167</v>
      </c>
      <c r="D62" s="566" t="s">
        <v>2274</v>
      </c>
      <c r="E62" s="555"/>
      <c r="F62" s="558"/>
      <c r="G62" s="558"/>
      <c r="H62" s="558"/>
      <c r="I62" s="558"/>
      <c r="J62" s="558"/>
      <c r="K62" s="558"/>
      <c r="L62" s="558"/>
      <c r="M62" s="558"/>
      <c r="N62" s="558"/>
      <c r="O62" s="558"/>
      <c r="P62" s="558"/>
      <c r="Q62" s="558"/>
      <c r="R62" s="559"/>
      <c r="S62" s="559"/>
      <c r="T62" s="559"/>
      <c r="U62" s="559"/>
      <c r="V62" s="559"/>
      <c r="W62" s="559"/>
    </row>
    <row r="63" spans="1:23" hidden="1" x14ac:dyDescent="0.25">
      <c r="A63" s="559"/>
      <c r="B63" s="553" t="s">
        <v>2275</v>
      </c>
      <c r="C63" s="547" t="s">
        <v>2167</v>
      </c>
      <c r="D63" s="566" t="s">
        <v>2276</v>
      </c>
      <c r="E63" s="555"/>
      <c r="F63" s="558"/>
      <c r="G63" s="558"/>
      <c r="H63" s="558"/>
      <c r="I63" s="558"/>
      <c r="J63" s="558"/>
      <c r="K63" s="558"/>
      <c r="L63" s="558"/>
      <c r="M63" s="558"/>
      <c r="N63" s="558"/>
      <c r="O63" s="558"/>
      <c r="P63" s="558"/>
      <c r="Q63" s="558"/>
      <c r="R63" s="559"/>
      <c r="S63" s="559"/>
      <c r="T63" s="559"/>
      <c r="U63" s="559"/>
      <c r="V63" s="559"/>
      <c r="W63" s="559"/>
    </row>
    <row r="64" spans="1:23" hidden="1" x14ac:dyDescent="0.25">
      <c r="A64" s="559"/>
      <c r="B64" s="546" t="s">
        <v>2277</v>
      </c>
      <c r="C64" s="547" t="s">
        <v>2167</v>
      </c>
      <c r="D64" s="568" t="s">
        <v>2278</v>
      </c>
      <c r="E64" s="561"/>
      <c r="F64" s="562"/>
      <c r="G64" s="562"/>
      <c r="H64" s="562"/>
      <c r="I64" s="562"/>
      <c r="J64" s="562"/>
      <c r="K64" s="562"/>
      <c r="L64" s="562"/>
      <c r="M64" s="562"/>
      <c r="N64" s="562"/>
      <c r="O64" s="562"/>
      <c r="P64" s="562"/>
      <c r="Q64" s="562"/>
      <c r="R64" s="563"/>
      <c r="S64" s="563"/>
      <c r="T64" s="563"/>
      <c r="U64" s="563"/>
      <c r="V64" s="563"/>
      <c r="W64" s="563"/>
    </row>
    <row r="65" spans="1:23" hidden="1" x14ac:dyDescent="0.25">
      <c r="A65" s="559"/>
      <c r="B65" s="553" t="s">
        <v>2279</v>
      </c>
      <c r="C65" s="547" t="s">
        <v>2167</v>
      </c>
      <c r="D65" s="566" t="s">
        <v>2280</v>
      </c>
      <c r="E65" s="555"/>
      <c r="F65" s="558"/>
      <c r="G65" s="558"/>
      <c r="H65" s="558"/>
      <c r="I65" s="558"/>
      <c r="J65" s="558"/>
      <c r="K65" s="558"/>
      <c r="L65" s="558"/>
      <c r="M65" s="558"/>
      <c r="N65" s="558"/>
      <c r="O65" s="558"/>
      <c r="P65" s="558"/>
      <c r="Q65" s="558"/>
      <c r="R65" s="559"/>
      <c r="S65" s="559"/>
      <c r="T65" s="559"/>
      <c r="U65" s="559"/>
      <c r="V65" s="559"/>
      <c r="W65" s="559"/>
    </row>
    <row r="66" spans="1:23" hidden="1" x14ac:dyDescent="0.25">
      <c r="A66" s="559"/>
      <c r="B66" s="553" t="s">
        <v>2281</v>
      </c>
      <c r="C66" s="547" t="s">
        <v>2167</v>
      </c>
      <c r="D66" s="566" t="s">
        <v>2282</v>
      </c>
      <c r="E66" s="555"/>
      <c r="F66" s="558"/>
      <c r="G66" s="558"/>
      <c r="H66" s="558"/>
      <c r="I66" s="558"/>
      <c r="J66" s="558"/>
      <c r="K66" s="558"/>
      <c r="L66" s="558"/>
      <c r="M66" s="558"/>
      <c r="N66" s="558"/>
      <c r="O66" s="558"/>
      <c r="P66" s="558"/>
      <c r="Q66" s="558"/>
      <c r="R66" s="559"/>
      <c r="S66" s="559"/>
      <c r="T66" s="559"/>
      <c r="U66" s="559"/>
      <c r="V66" s="559"/>
      <c r="W66" s="559"/>
    </row>
    <row r="67" spans="1:23" hidden="1" x14ac:dyDescent="0.25">
      <c r="A67" s="559"/>
      <c r="B67" s="546" t="s">
        <v>2283</v>
      </c>
      <c r="C67" s="547" t="s">
        <v>2167</v>
      </c>
      <c r="D67" s="569" t="s">
        <v>2284</v>
      </c>
      <c r="E67" s="561"/>
      <c r="F67" s="562"/>
      <c r="G67" s="562"/>
      <c r="H67" s="562"/>
      <c r="I67" s="562"/>
      <c r="J67" s="562"/>
      <c r="K67" s="562"/>
      <c r="L67" s="562"/>
      <c r="M67" s="562"/>
      <c r="N67" s="562"/>
      <c r="O67" s="562"/>
      <c r="P67" s="562"/>
      <c r="Q67" s="562"/>
      <c r="R67" s="563"/>
      <c r="S67" s="563"/>
      <c r="T67" s="563"/>
      <c r="U67" s="563"/>
      <c r="V67" s="563"/>
      <c r="W67" s="563"/>
    </row>
    <row r="68" spans="1:23" hidden="1" x14ac:dyDescent="0.25">
      <c r="A68" s="559"/>
      <c r="B68" s="553" t="s">
        <v>2285</v>
      </c>
      <c r="C68" s="547" t="s">
        <v>2167</v>
      </c>
      <c r="D68" s="570" t="s">
        <v>2286</v>
      </c>
      <c r="E68" s="555"/>
      <c r="F68" s="558"/>
      <c r="G68" s="558"/>
      <c r="H68" s="558"/>
      <c r="I68" s="558"/>
      <c r="J68" s="558"/>
      <c r="K68" s="558"/>
      <c r="L68" s="558"/>
      <c r="M68" s="558"/>
      <c r="N68" s="558"/>
      <c r="O68" s="558"/>
      <c r="P68" s="558"/>
      <c r="Q68" s="558"/>
      <c r="R68" s="559"/>
      <c r="S68" s="559"/>
      <c r="T68" s="559"/>
      <c r="U68" s="559"/>
      <c r="V68" s="559"/>
      <c r="W68" s="559"/>
    </row>
    <row r="69" spans="1:23" x14ac:dyDescent="0.25">
      <c r="A69" s="559"/>
      <c r="B69" s="546" t="s">
        <v>2287</v>
      </c>
      <c r="C69" s="547" t="s">
        <v>2157</v>
      </c>
      <c r="D69" s="569" t="s">
        <v>2288</v>
      </c>
      <c r="E69" s="561"/>
      <c r="F69" s="562">
        <f ca="1">'M&amp;E'!M26</f>
        <v>602</v>
      </c>
      <c r="G69" s="562">
        <f ca="1">'M&amp;E'!Q26</f>
        <v>630</v>
      </c>
      <c r="H69" s="562">
        <f ca="1">'M&amp;E'!U26</f>
        <v>0</v>
      </c>
      <c r="I69" s="562">
        <f ca="1">'M&amp;E'!Y26</f>
        <v>0</v>
      </c>
      <c r="J69" s="562"/>
      <c r="K69" s="562"/>
      <c r="L69" s="562"/>
      <c r="M69" s="562"/>
      <c r="N69" s="562"/>
      <c r="O69" s="562"/>
      <c r="P69" s="562"/>
      <c r="Q69" s="562"/>
      <c r="R69" s="563"/>
      <c r="S69" s="563"/>
      <c r="T69" s="563"/>
      <c r="U69" s="563"/>
      <c r="V69" s="563"/>
      <c r="W69" s="563"/>
    </row>
    <row r="70" spans="1:23" x14ac:dyDescent="0.25">
      <c r="A70" s="559"/>
      <c r="B70" s="553" t="s">
        <v>2289</v>
      </c>
      <c r="C70" s="547" t="s">
        <v>2157</v>
      </c>
      <c r="D70" s="570" t="s">
        <v>2290</v>
      </c>
      <c r="E70" s="555">
        <f>Comments!K29</f>
        <v>0</v>
      </c>
      <c r="F70" s="558">
        <f ca="1">'M&amp;E'!L26</f>
        <v>600</v>
      </c>
      <c r="G70" s="558">
        <f ca="1">'M&amp;E'!P26</f>
        <v>600</v>
      </c>
      <c r="H70" s="558">
        <f ca="1">'M&amp;E'!T26</f>
        <v>0</v>
      </c>
      <c r="I70" s="558">
        <f ca="1">'M&amp;E'!X26</f>
        <v>0</v>
      </c>
      <c r="J70" s="558"/>
      <c r="K70" s="558"/>
      <c r="L70" s="558"/>
      <c r="M70" s="558"/>
      <c r="N70" s="558"/>
      <c r="O70" s="558"/>
      <c r="P70" s="558"/>
      <c r="Q70" s="558"/>
      <c r="R70" s="559"/>
      <c r="S70" s="559"/>
      <c r="T70" s="559"/>
      <c r="U70" s="559"/>
      <c r="V70" s="559"/>
      <c r="W70" s="559"/>
    </row>
    <row r="71" spans="1:23" hidden="1" x14ac:dyDescent="0.25">
      <c r="A71" s="559"/>
      <c r="B71" s="546" t="s">
        <v>2291</v>
      </c>
      <c r="C71" s="547" t="s">
        <v>2167</v>
      </c>
      <c r="D71" s="569" t="s">
        <v>2292</v>
      </c>
      <c r="E71" s="561"/>
      <c r="F71" s="562"/>
      <c r="G71" s="562"/>
      <c r="H71" s="562"/>
      <c r="I71" s="562"/>
      <c r="J71" s="562"/>
      <c r="K71" s="562"/>
      <c r="L71" s="562"/>
      <c r="M71" s="562"/>
      <c r="N71" s="562"/>
      <c r="O71" s="562"/>
      <c r="P71" s="562"/>
      <c r="Q71" s="562"/>
      <c r="R71" s="563"/>
      <c r="S71" s="563"/>
      <c r="T71" s="563"/>
      <c r="U71" s="563"/>
      <c r="V71" s="563"/>
      <c r="W71" s="563"/>
    </row>
    <row r="72" spans="1:23" hidden="1" x14ac:dyDescent="0.25">
      <c r="A72" s="559"/>
      <c r="B72" s="553" t="s">
        <v>2293</v>
      </c>
      <c r="C72" s="547" t="s">
        <v>2167</v>
      </c>
      <c r="D72" s="570" t="s">
        <v>2294</v>
      </c>
      <c r="E72" s="555"/>
      <c r="F72" s="558"/>
      <c r="G72" s="558"/>
      <c r="H72" s="558"/>
      <c r="I72" s="558"/>
      <c r="J72" s="558"/>
      <c r="K72" s="558"/>
      <c r="L72" s="558"/>
      <c r="M72" s="558"/>
      <c r="N72" s="558"/>
      <c r="O72" s="558"/>
      <c r="P72" s="558"/>
      <c r="Q72" s="558"/>
      <c r="R72" s="559"/>
      <c r="S72" s="559"/>
      <c r="T72" s="559"/>
      <c r="U72" s="559"/>
      <c r="V72" s="559"/>
      <c r="W72" s="559"/>
    </row>
    <row r="73" spans="1:23" x14ac:dyDescent="0.25">
      <c r="A73" s="559"/>
      <c r="B73" s="546" t="s">
        <v>2295</v>
      </c>
      <c r="C73" s="547" t="s">
        <v>2157</v>
      </c>
      <c r="D73" s="569" t="s">
        <v>2296</v>
      </c>
      <c r="E73" s="561"/>
      <c r="F73" s="562">
        <f ca="1">'M&amp;E'!L30</f>
        <v>124</v>
      </c>
      <c r="G73" s="562">
        <f ca="1">'M&amp;E'!P30</f>
        <v>124</v>
      </c>
      <c r="H73" s="562">
        <f ca="1">'M&amp;E'!T30</f>
        <v>0</v>
      </c>
      <c r="I73" s="562">
        <f ca="1">'M&amp;E'!X30</f>
        <v>0</v>
      </c>
      <c r="J73" s="562"/>
      <c r="K73" s="562"/>
      <c r="L73" s="562"/>
      <c r="M73" s="562"/>
      <c r="N73" s="562"/>
      <c r="O73" s="562"/>
      <c r="P73" s="562"/>
      <c r="Q73" s="562"/>
      <c r="R73" s="563"/>
      <c r="S73" s="563"/>
      <c r="T73" s="563"/>
      <c r="U73" s="563"/>
      <c r="V73" s="563"/>
      <c r="W73" s="563"/>
    </row>
    <row r="74" spans="1:23" x14ac:dyDescent="0.25">
      <c r="A74" s="559"/>
      <c r="B74" s="553" t="s">
        <v>2297</v>
      </c>
      <c r="C74" s="547" t="s">
        <v>2157</v>
      </c>
      <c r="D74" s="570" t="s">
        <v>2298</v>
      </c>
      <c r="E74" s="555">
        <f>Comments!K30</f>
        <v>0</v>
      </c>
      <c r="F74" s="558">
        <f ca="1">'M&amp;E'!M30</f>
        <v>110</v>
      </c>
      <c r="G74" s="558">
        <f ca="1">'M&amp;E'!Q30</f>
        <v>124</v>
      </c>
      <c r="H74" s="558">
        <f ca="1">'M&amp;E'!U30</f>
        <v>0</v>
      </c>
      <c r="I74" s="558">
        <f ca="1">'M&amp;E'!Y30</f>
        <v>0</v>
      </c>
      <c r="J74" s="558"/>
      <c r="K74" s="558"/>
      <c r="L74" s="558"/>
      <c r="M74" s="558"/>
      <c r="N74" s="558"/>
      <c r="O74" s="558"/>
      <c r="P74" s="558"/>
      <c r="Q74" s="558"/>
      <c r="R74" s="559"/>
      <c r="S74" s="559"/>
      <c r="T74" s="559"/>
      <c r="U74" s="559"/>
      <c r="V74" s="559"/>
      <c r="W74" s="559"/>
    </row>
    <row r="75" spans="1:23" x14ac:dyDescent="0.25">
      <c r="A75" s="559"/>
      <c r="B75" s="546" t="s">
        <v>2299</v>
      </c>
      <c r="C75" s="547" t="s">
        <v>2157</v>
      </c>
      <c r="D75" s="569" t="s">
        <v>2300</v>
      </c>
      <c r="E75" s="561"/>
      <c r="F75" s="562">
        <f ca="1">'M&amp;E'!L32</f>
        <v>950</v>
      </c>
      <c r="G75" s="562">
        <f ca="1">'M&amp;E'!P32</f>
        <v>800</v>
      </c>
      <c r="H75" s="562">
        <f ca="1">'M&amp;E'!T32</f>
        <v>0</v>
      </c>
      <c r="I75" s="562">
        <f ca="1">'M&amp;E'!X32</f>
        <v>0</v>
      </c>
      <c r="J75" s="562"/>
      <c r="K75" s="562"/>
      <c r="L75" s="562"/>
      <c r="M75" s="562"/>
      <c r="N75" s="562"/>
      <c r="O75" s="562"/>
      <c r="P75" s="562"/>
      <c r="Q75" s="562"/>
      <c r="R75" s="563"/>
      <c r="S75" s="563"/>
      <c r="T75" s="563"/>
      <c r="U75" s="563"/>
      <c r="V75" s="563"/>
      <c r="W75" s="563"/>
    </row>
    <row r="76" spans="1:23" x14ac:dyDescent="0.25">
      <c r="A76" s="559"/>
      <c r="B76" s="553" t="s">
        <v>2301</v>
      </c>
      <c r="C76" s="547" t="s">
        <v>2157</v>
      </c>
      <c r="D76" s="570" t="s">
        <v>2302</v>
      </c>
      <c r="E76" s="555">
        <f>Comments!K31</f>
        <v>0</v>
      </c>
      <c r="F76" s="558">
        <f ca="1">'M&amp;E'!M32</f>
        <v>920</v>
      </c>
      <c r="G76" s="558">
        <f ca="1">'M&amp;E'!Q32</f>
        <v>800</v>
      </c>
      <c r="H76" s="558">
        <f ca="1">'M&amp;E'!U32</f>
        <v>0</v>
      </c>
      <c r="I76" s="558">
        <f ca="1">'M&amp;E'!Y32</f>
        <v>0</v>
      </c>
      <c r="J76" s="558"/>
      <c r="K76" s="558"/>
      <c r="L76" s="558"/>
      <c r="M76" s="558"/>
      <c r="N76" s="558"/>
      <c r="O76" s="558"/>
      <c r="P76" s="558"/>
      <c r="Q76" s="558"/>
      <c r="R76" s="559"/>
      <c r="S76" s="559"/>
      <c r="T76" s="559"/>
      <c r="U76" s="559"/>
      <c r="V76" s="559"/>
      <c r="W76" s="559"/>
    </row>
    <row r="77" spans="1:23" hidden="1" x14ac:dyDescent="0.25">
      <c r="A77" s="559"/>
      <c r="B77" s="546" t="s">
        <v>2303</v>
      </c>
      <c r="C77" s="547" t="s">
        <v>2167</v>
      </c>
      <c r="D77" s="569" t="s">
        <v>2304</v>
      </c>
      <c r="E77" s="561"/>
      <c r="F77" s="562"/>
      <c r="G77" s="562"/>
      <c r="H77" s="562"/>
      <c r="I77" s="562"/>
      <c r="J77" s="562"/>
      <c r="K77" s="562"/>
      <c r="L77" s="562"/>
      <c r="M77" s="562"/>
      <c r="N77" s="562"/>
      <c r="O77" s="562"/>
      <c r="P77" s="562"/>
      <c r="Q77" s="562"/>
      <c r="R77" s="563"/>
      <c r="S77" s="563"/>
      <c r="T77" s="563"/>
      <c r="U77" s="563"/>
      <c r="V77" s="563"/>
      <c r="W77" s="563"/>
    </row>
    <row r="78" spans="1:23" hidden="1" x14ac:dyDescent="0.25">
      <c r="A78" s="559"/>
      <c r="B78" s="553" t="s">
        <v>2305</v>
      </c>
      <c r="C78" s="547" t="s">
        <v>2167</v>
      </c>
      <c r="D78" s="570" t="s">
        <v>2306</v>
      </c>
      <c r="E78" s="555"/>
      <c r="F78" s="558"/>
      <c r="G78" s="558"/>
      <c r="H78" s="558"/>
      <c r="I78" s="558"/>
      <c r="J78" s="558"/>
      <c r="K78" s="558"/>
      <c r="L78" s="558"/>
      <c r="M78" s="558"/>
      <c r="N78" s="558"/>
      <c r="O78" s="558"/>
      <c r="P78" s="558"/>
      <c r="Q78" s="558"/>
      <c r="R78" s="559"/>
      <c r="S78" s="559"/>
      <c r="T78" s="559"/>
      <c r="U78" s="559"/>
      <c r="V78" s="559"/>
      <c r="W78" s="559"/>
    </row>
    <row r="79" spans="1:23" hidden="1" x14ac:dyDescent="0.25">
      <c r="A79" s="559"/>
      <c r="B79" s="546" t="s">
        <v>2307</v>
      </c>
      <c r="C79" s="547" t="s">
        <v>2167</v>
      </c>
      <c r="D79" s="569" t="s">
        <v>2308</v>
      </c>
      <c r="E79" s="561"/>
      <c r="F79" s="562"/>
      <c r="G79" s="562"/>
      <c r="H79" s="562"/>
      <c r="I79" s="562"/>
      <c r="J79" s="562"/>
      <c r="K79" s="562"/>
      <c r="L79" s="562"/>
      <c r="M79" s="562"/>
      <c r="N79" s="562"/>
      <c r="O79" s="562"/>
      <c r="P79" s="562"/>
      <c r="Q79" s="562"/>
      <c r="R79" s="563"/>
      <c r="S79" s="563"/>
      <c r="T79" s="563"/>
      <c r="U79" s="563"/>
      <c r="V79" s="563"/>
      <c r="W79" s="563"/>
    </row>
    <row r="80" spans="1:23" hidden="1" x14ac:dyDescent="0.25">
      <c r="A80" s="559"/>
      <c r="B80" s="553" t="s">
        <v>2309</v>
      </c>
      <c r="C80" s="547" t="s">
        <v>2167</v>
      </c>
      <c r="D80" s="570" t="s">
        <v>2310</v>
      </c>
      <c r="E80" s="555"/>
      <c r="F80" s="558"/>
      <c r="G80" s="558"/>
      <c r="H80" s="558"/>
      <c r="I80" s="558"/>
      <c r="J80" s="558"/>
      <c r="K80" s="558"/>
      <c r="L80" s="558"/>
      <c r="M80" s="558"/>
      <c r="N80" s="558"/>
      <c r="O80" s="558"/>
      <c r="P80" s="558"/>
      <c r="Q80" s="558"/>
      <c r="R80" s="559"/>
      <c r="S80" s="559"/>
      <c r="T80" s="559"/>
      <c r="U80" s="559"/>
      <c r="V80" s="559"/>
      <c r="W80" s="559"/>
    </row>
    <row r="81" spans="1:23" hidden="1" x14ac:dyDescent="0.25">
      <c r="A81" s="559"/>
      <c r="B81" s="546" t="s">
        <v>2311</v>
      </c>
      <c r="C81" s="547" t="s">
        <v>2167</v>
      </c>
      <c r="D81" s="569" t="s">
        <v>2312</v>
      </c>
      <c r="E81" s="561"/>
      <c r="F81" s="562"/>
      <c r="G81" s="562"/>
      <c r="H81" s="562"/>
      <c r="I81" s="562"/>
      <c r="J81" s="562"/>
      <c r="K81" s="562"/>
      <c r="L81" s="562"/>
      <c r="M81" s="562"/>
      <c r="N81" s="562"/>
      <c r="O81" s="562"/>
      <c r="P81" s="562"/>
      <c r="Q81" s="562"/>
      <c r="R81" s="563"/>
      <c r="S81" s="563"/>
      <c r="T81" s="563"/>
      <c r="U81" s="563"/>
      <c r="V81" s="563"/>
      <c r="W81" s="563"/>
    </row>
    <row r="82" spans="1:23" hidden="1" x14ac:dyDescent="0.25">
      <c r="A82" s="559"/>
      <c r="B82" s="553" t="s">
        <v>2313</v>
      </c>
      <c r="C82" s="547" t="s">
        <v>2167</v>
      </c>
      <c r="D82" s="570" t="s">
        <v>2314</v>
      </c>
      <c r="E82" s="555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  <c r="Q82" s="558"/>
      <c r="R82" s="559"/>
      <c r="S82" s="559"/>
      <c r="T82" s="559"/>
      <c r="U82" s="559"/>
      <c r="V82" s="559"/>
      <c r="W82" s="559"/>
    </row>
    <row r="83" spans="1:23" hidden="1" x14ac:dyDescent="0.25">
      <c r="A83" s="559"/>
      <c r="B83" s="546" t="s">
        <v>2315</v>
      </c>
      <c r="C83" s="547" t="s">
        <v>2167</v>
      </c>
      <c r="D83" s="569" t="s">
        <v>2316</v>
      </c>
      <c r="E83" s="561"/>
      <c r="F83" s="562"/>
      <c r="G83" s="562"/>
      <c r="H83" s="562"/>
      <c r="I83" s="562"/>
      <c r="J83" s="562"/>
      <c r="K83" s="562"/>
      <c r="L83" s="562"/>
      <c r="M83" s="562"/>
      <c r="N83" s="562"/>
      <c r="O83" s="562"/>
      <c r="P83" s="562"/>
      <c r="Q83" s="562"/>
      <c r="R83" s="563"/>
      <c r="S83" s="563"/>
      <c r="T83" s="563"/>
      <c r="U83" s="563"/>
      <c r="V83" s="563"/>
      <c r="W83" s="563"/>
    </row>
    <row r="84" spans="1:23" hidden="1" x14ac:dyDescent="0.25">
      <c r="A84" s="559"/>
      <c r="B84" s="553" t="s">
        <v>2317</v>
      </c>
      <c r="C84" s="547" t="s">
        <v>2167</v>
      </c>
      <c r="D84" s="570" t="s">
        <v>2318</v>
      </c>
      <c r="E84" s="555"/>
      <c r="F84" s="558"/>
      <c r="G84" s="558"/>
      <c r="H84" s="558"/>
      <c r="I84" s="558"/>
      <c r="J84" s="558"/>
      <c r="K84" s="558"/>
      <c r="L84" s="558"/>
      <c r="M84" s="558"/>
      <c r="N84" s="558"/>
      <c r="O84" s="558"/>
      <c r="P84" s="558"/>
      <c r="Q84" s="558"/>
      <c r="R84" s="559"/>
      <c r="S84" s="559"/>
      <c r="T84" s="559"/>
      <c r="U84" s="559"/>
      <c r="V84" s="559"/>
      <c r="W84" s="559"/>
    </row>
    <row r="85" spans="1:23" hidden="1" x14ac:dyDescent="0.25">
      <c r="A85" s="559"/>
      <c r="B85" s="546" t="s">
        <v>2319</v>
      </c>
      <c r="C85" s="547" t="s">
        <v>2167</v>
      </c>
      <c r="D85" s="569" t="s">
        <v>2320</v>
      </c>
      <c r="E85" s="561"/>
      <c r="F85" s="562"/>
      <c r="G85" s="562"/>
      <c r="H85" s="562"/>
      <c r="I85" s="562"/>
      <c r="J85" s="562"/>
      <c r="K85" s="562"/>
      <c r="L85" s="562"/>
      <c r="M85" s="562"/>
      <c r="N85" s="562"/>
      <c r="O85" s="562"/>
      <c r="P85" s="562"/>
      <c r="Q85" s="562"/>
      <c r="R85" s="563"/>
      <c r="S85" s="563"/>
      <c r="T85" s="563"/>
      <c r="U85" s="563"/>
      <c r="V85" s="563"/>
      <c r="W85" s="563"/>
    </row>
    <row r="86" spans="1:23" hidden="1" x14ac:dyDescent="0.25">
      <c r="A86" s="559"/>
      <c r="B86" s="553" t="s">
        <v>2321</v>
      </c>
      <c r="C86" s="547" t="s">
        <v>2167</v>
      </c>
      <c r="D86" s="570" t="s">
        <v>2322</v>
      </c>
      <c r="E86" s="555"/>
      <c r="F86" s="558"/>
      <c r="G86" s="558"/>
      <c r="H86" s="558"/>
      <c r="I86" s="558"/>
      <c r="J86" s="558"/>
      <c r="K86" s="558"/>
      <c r="L86" s="558"/>
      <c r="M86" s="558"/>
      <c r="N86" s="558"/>
      <c r="O86" s="558"/>
      <c r="P86" s="558"/>
      <c r="Q86" s="558"/>
      <c r="R86" s="559"/>
      <c r="S86" s="559"/>
      <c r="T86" s="559"/>
      <c r="U86" s="559"/>
      <c r="V86" s="559"/>
      <c r="W86" s="559"/>
    </row>
    <row r="87" spans="1:23" hidden="1" x14ac:dyDescent="0.25">
      <c r="A87" s="559"/>
      <c r="B87" s="546" t="s">
        <v>2323</v>
      </c>
      <c r="C87" s="547" t="s">
        <v>2167</v>
      </c>
      <c r="D87" s="569" t="s">
        <v>2324</v>
      </c>
      <c r="E87" s="561"/>
      <c r="F87" s="562"/>
      <c r="G87" s="562"/>
      <c r="H87" s="562"/>
      <c r="I87" s="562"/>
      <c r="J87" s="562"/>
      <c r="K87" s="562"/>
      <c r="L87" s="562"/>
      <c r="M87" s="562"/>
      <c r="N87" s="562"/>
      <c r="O87" s="562"/>
      <c r="P87" s="562"/>
      <c r="Q87" s="562"/>
      <c r="R87" s="563"/>
      <c r="S87" s="563"/>
      <c r="T87" s="563"/>
      <c r="U87" s="563"/>
      <c r="V87" s="563"/>
      <c r="W87" s="563"/>
    </row>
    <row r="88" spans="1:23" hidden="1" x14ac:dyDescent="0.25">
      <c r="A88" s="559"/>
      <c r="B88" s="553" t="s">
        <v>2325</v>
      </c>
      <c r="C88" s="547" t="s">
        <v>2167</v>
      </c>
      <c r="D88" s="570" t="s">
        <v>2326</v>
      </c>
      <c r="E88" s="555"/>
      <c r="F88" s="558"/>
      <c r="G88" s="558"/>
      <c r="H88" s="558"/>
      <c r="I88" s="558"/>
      <c r="J88" s="558"/>
      <c r="K88" s="558"/>
      <c r="L88" s="558"/>
      <c r="M88" s="558"/>
      <c r="N88" s="558"/>
      <c r="O88" s="558"/>
      <c r="P88" s="558"/>
      <c r="Q88" s="558"/>
      <c r="R88" s="559"/>
      <c r="S88" s="559"/>
      <c r="T88" s="559"/>
      <c r="U88" s="559"/>
      <c r="V88" s="559"/>
      <c r="W88" s="559"/>
    </row>
    <row r="89" spans="1:23" hidden="1" x14ac:dyDescent="0.25">
      <c r="A89" s="559"/>
      <c r="B89" s="546" t="s">
        <v>2327</v>
      </c>
      <c r="C89" s="547" t="s">
        <v>2167</v>
      </c>
      <c r="D89" s="569" t="s">
        <v>2328</v>
      </c>
      <c r="E89" s="561"/>
      <c r="F89" s="562"/>
      <c r="G89" s="562"/>
      <c r="H89" s="562"/>
      <c r="I89" s="562"/>
      <c r="J89" s="562"/>
      <c r="K89" s="562"/>
      <c r="L89" s="562"/>
      <c r="M89" s="562"/>
      <c r="N89" s="562"/>
      <c r="O89" s="562"/>
      <c r="P89" s="562"/>
      <c r="Q89" s="562"/>
      <c r="R89" s="563"/>
      <c r="S89" s="563"/>
      <c r="T89" s="563"/>
      <c r="U89" s="563"/>
      <c r="V89" s="563"/>
      <c r="W89" s="563"/>
    </row>
    <row r="90" spans="1:23" hidden="1" x14ac:dyDescent="0.25">
      <c r="A90" s="559"/>
      <c r="B90" s="553" t="s">
        <v>2329</v>
      </c>
      <c r="C90" s="547" t="s">
        <v>2167</v>
      </c>
      <c r="D90" s="570" t="s">
        <v>2330</v>
      </c>
      <c r="E90" s="555"/>
      <c r="F90" s="558"/>
      <c r="G90" s="558"/>
      <c r="H90" s="558"/>
      <c r="I90" s="558"/>
      <c r="J90" s="558"/>
      <c r="K90" s="558"/>
      <c r="L90" s="558"/>
      <c r="M90" s="558"/>
      <c r="N90" s="558"/>
      <c r="O90" s="558"/>
      <c r="P90" s="558"/>
      <c r="Q90" s="558"/>
      <c r="R90" s="559"/>
      <c r="S90" s="559"/>
      <c r="T90" s="559"/>
      <c r="U90" s="559"/>
      <c r="V90" s="559"/>
      <c r="W90" s="559"/>
    </row>
    <row r="91" spans="1:23" hidden="1" x14ac:dyDescent="0.25">
      <c r="A91" s="559"/>
      <c r="B91" s="546" t="s">
        <v>2331</v>
      </c>
      <c r="C91" s="547" t="s">
        <v>2167</v>
      </c>
      <c r="D91" s="569" t="s">
        <v>2332</v>
      </c>
      <c r="E91" s="561"/>
      <c r="F91" s="562"/>
      <c r="G91" s="562"/>
      <c r="H91" s="562"/>
      <c r="I91" s="562"/>
      <c r="J91" s="562"/>
      <c r="K91" s="562"/>
      <c r="L91" s="562"/>
      <c r="M91" s="562"/>
      <c r="N91" s="562"/>
      <c r="O91" s="562"/>
      <c r="P91" s="562"/>
      <c r="Q91" s="562"/>
      <c r="R91" s="563"/>
      <c r="S91" s="563"/>
      <c r="T91" s="563"/>
      <c r="U91" s="563"/>
      <c r="V91" s="563"/>
      <c r="W91" s="563"/>
    </row>
    <row r="92" spans="1:23" hidden="1" x14ac:dyDescent="0.25">
      <c r="A92" s="559"/>
      <c r="B92" s="553" t="s">
        <v>2333</v>
      </c>
      <c r="C92" s="547" t="s">
        <v>2167</v>
      </c>
      <c r="D92" s="570" t="s">
        <v>2334</v>
      </c>
      <c r="E92" s="555"/>
      <c r="F92" s="558"/>
      <c r="G92" s="558"/>
      <c r="H92" s="558"/>
      <c r="I92" s="558"/>
      <c r="J92" s="558"/>
      <c r="K92" s="558"/>
      <c r="L92" s="558"/>
      <c r="M92" s="558"/>
      <c r="N92" s="558"/>
      <c r="O92" s="558"/>
      <c r="P92" s="558"/>
      <c r="Q92" s="558"/>
      <c r="R92" s="559"/>
      <c r="S92" s="559"/>
      <c r="T92" s="559"/>
      <c r="U92" s="559"/>
      <c r="V92" s="559"/>
      <c r="W92" s="559"/>
    </row>
    <row r="93" spans="1:23" hidden="1" x14ac:dyDescent="0.25">
      <c r="A93" s="559"/>
      <c r="B93" s="546" t="s">
        <v>2335</v>
      </c>
      <c r="C93" s="547" t="s">
        <v>2167</v>
      </c>
      <c r="D93" s="569" t="s">
        <v>2332</v>
      </c>
      <c r="E93" s="561"/>
      <c r="F93" s="562"/>
      <c r="G93" s="562"/>
      <c r="H93" s="562"/>
      <c r="I93" s="562"/>
      <c r="J93" s="562"/>
      <c r="K93" s="562"/>
      <c r="L93" s="562"/>
      <c r="M93" s="562"/>
      <c r="N93" s="562"/>
      <c r="O93" s="562"/>
      <c r="P93" s="562"/>
      <c r="Q93" s="562"/>
      <c r="R93" s="563"/>
      <c r="S93" s="563"/>
      <c r="T93" s="563"/>
      <c r="U93" s="563"/>
      <c r="V93" s="563"/>
      <c r="W93" s="563"/>
    </row>
    <row r="94" spans="1:23" hidden="1" x14ac:dyDescent="0.25">
      <c r="A94" s="559"/>
      <c r="B94" s="553" t="s">
        <v>2336</v>
      </c>
      <c r="C94" s="547" t="s">
        <v>2167</v>
      </c>
      <c r="D94" s="570" t="s">
        <v>2334</v>
      </c>
      <c r="E94" s="555"/>
      <c r="F94" s="558"/>
      <c r="G94" s="558"/>
      <c r="H94" s="558"/>
      <c r="I94" s="558"/>
      <c r="J94" s="558"/>
      <c r="K94" s="558"/>
      <c r="L94" s="558"/>
      <c r="M94" s="558"/>
      <c r="N94" s="558"/>
      <c r="O94" s="558"/>
      <c r="P94" s="558"/>
      <c r="Q94" s="558"/>
      <c r="R94" s="559"/>
      <c r="S94" s="559"/>
      <c r="T94" s="559"/>
      <c r="U94" s="559"/>
      <c r="V94" s="559"/>
      <c r="W94" s="559"/>
    </row>
    <row r="95" spans="1:23" hidden="1" x14ac:dyDescent="0.25">
      <c r="A95" s="559"/>
      <c r="B95" s="546" t="s">
        <v>2337</v>
      </c>
      <c r="C95" s="547" t="s">
        <v>2167</v>
      </c>
      <c r="D95" s="569" t="s">
        <v>2338</v>
      </c>
      <c r="E95" s="561"/>
      <c r="F95" s="562"/>
      <c r="G95" s="562"/>
      <c r="H95" s="562"/>
      <c r="I95" s="562"/>
      <c r="J95" s="562"/>
      <c r="K95" s="562"/>
      <c r="L95" s="562"/>
      <c r="M95" s="562"/>
      <c r="N95" s="562"/>
      <c r="O95" s="562"/>
      <c r="P95" s="562"/>
      <c r="Q95" s="562"/>
      <c r="R95" s="563"/>
      <c r="S95" s="563"/>
      <c r="T95" s="563"/>
      <c r="U95" s="563"/>
      <c r="V95" s="563"/>
      <c r="W95" s="563"/>
    </row>
    <row r="96" spans="1:23" hidden="1" x14ac:dyDescent="0.25">
      <c r="A96" s="559"/>
      <c r="B96" s="553" t="s">
        <v>2339</v>
      </c>
      <c r="C96" s="547" t="s">
        <v>2167</v>
      </c>
      <c r="D96" s="570" t="s">
        <v>2340</v>
      </c>
      <c r="E96" s="555"/>
      <c r="F96" s="558"/>
      <c r="G96" s="558"/>
      <c r="H96" s="558"/>
      <c r="I96" s="558"/>
      <c r="J96" s="558"/>
      <c r="K96" s="558"/>
      <c r="L96" s="558"/>
      <c r="M96" s="558"/>
      <c r="N96" s="558"/>
      <c r="O96" s="558"/>
      <c r="P96" s="558"/>
      <c r="Q96" s="558"/>
      <c r="R96" s="559"/>
      <c r="S96" s="559"/>
      <c r="T96" s="559"/>
      <c r="U96" s="559"/>
      <c r="V96" s="559"/>
      <c r="W96" s="559"/>
    </row>
    <row r="97" spans="1:23" hidden="1" x14ac:dyDescent="0.25">
      <c r="A97" s="559"/>
      <c r="B97" s="546" t="s">
        <v>2341</v>
      </c>
      <c r="C97" s="547" t="s">
        <v>2167</v>
      </c>
      <c r="D97" s="569" t="s">
        <v>2342</v>
      </c>
      <c r="E97" s="561"/>
      <c r="F97" s="562"/>
      <c r="G97" s="562"/>
      <c r="H97" s="562"/>
      <c r="I97" s="562"/>
      <c r="J97" s="562"/>
      <c r="K97" s="562"/>
      <c r="L97" s="562"/>
      <c r="M97" s="562"/>
      <c r="N97" s="562"/>
      <c r="O97" s="562"/>
      <c r="P97" s="562"/>
      <c r="Q97" s="562"/>
      <c r="R97" s="563"/>
      <c r="S97" s="563"/>
      <c r="T97" s="563"/>
      <c r="U97" s="563"/>
      <c r="V97" s="563"/>
      <c r="W97" s="563"/>
    </row>
    <row r="98" spans="1:23" hidden="1" x14ac:dyDescent="0.25">
      <c r="A98" s="559"/>
      <c r="B98" s="553" t="s">
        <v>2343</v>
      </c>
      <c r="C98" s="547" t="s">
        <v>2167</v>
      </c>
      <c r="D98" s="570" t="s">
        <v>2344</v>
      </c>
      <c r="E98" s="555"/>
      <c r="F98" s="558"/>
      <c r="G98" s="558"/>
      <c r="H98" s="558"/>
      <c r="I98" s="558"/>
      <c r="J98" s="558"/>
      <c r="K98" s="558"/>
      <c r="L98" s="558"/>
      <c r="M98" s="558"/>
      <c r="N98" s="558"/>
      <c r="O98" s="558"/>
      <c r="P98" s="558"/>
      <c r="Q98" s="558"/>
      <c r="R98" s="559"/>
      <c r="S98" s="559"/>
      <c r="T98" s="559"/>
      <c r="U98" s="559"/>
      <c r="V98" s="559"/>
      <c r="W98" s="559"/>
    </row>
    <row r="99" spans="1:23" hidden="1" x14ac:dyDescent="0.25">
      <c r="A99" s="559"/>
      <c r="B99" s="546" t="s">
        <v>2345</v>
      </c>
      <c r="C99" s="547" t="s">
        <v>2167</v>
      </c>
      <c r="D99" s="569" t="s">
        <v>2346</v>
      </c>
      <c r="E99" s="561"/>
      <c r="F99" s="562"/>
      <c r="G99" s="562"/>
      <c r="H99" s="562"/>
      <c r="I99" s="562"/>
      <c r="J99" s="562"/>
      <c r="K99" s="562"/>
      <c r="L99" s="562"/>
      <c r="M99" s="562"/>
      <c r="N99" s="562"/>
      <c r="O99" s="562"/>
      <c r="P99" s="562"/>
      <c r="Q99" s="562"/>
      <c r="R99" s="563"/>
      <c r="S99" s="563"/>
      <c r="T99" s="563"/>
      <c r="U99" s="563"/>
      <c r="V99" s="563"/>
      <c r="W99" s="563"/>
    </row>
    <row r="100" spans="1:23" hidden="1" x14ac:dyDescent="0.25">
      <c r="A100" s="559"/>
      <c r="B100" s="553" t="s">
        <v>2347</v>
      </c>
      <c r="C100" s="547" t="s">
        <v>2167</v>
      </c>
      <c r="D100" s="570" t="s">
        <v>2348</v>
      </c>
      <c r="E100" s="555"/>
      <c r="F100" s="558"/>
      <c r="G100" s="558"/>
      <c r="H100" s="558"/>
      <c r="I100" s="558"/>
      <c r="J100" s="558"/>
      <c r="K100" s="558"/>
      <c r="L100" s="558"/>
      <c r="M100" s="558"/>
      <c r="N100" s="558"/>
      <c r="O100" s="558"/>
      <c r="P100" s="558"/>
      <c r="Q100" s="558"/>
      <c r="R100" s="559"/>
      <c r="S100" s="559"/>
      <c r="T100" s="559"/>
      <c r="U100" s="559"/>
      <c r="V100" s="559"/>
      <c r="W100" s="559"/>
    </row>
    <row r="101" spans="1:23" hidden="1" x14ac:dyDescent="0.25">
      <c r="A101" s="559"/>
      <c r="B101" s="546" t="s">
        <v>2349</v>
      </c>
      <c r="C101" s="547" t="s">
        <v>2167</v>
      </c>
      <c r="D101" s="569" t="s">
        <v>2350</v>
      </c>
      <c r="E101" s="561"/>
      <c r="F101" s="562"/>
      <c r="G101" s="562"/>
      <c r="H101" s="562"/>
      <c r="I101" s="562"/>
      <c r="J101" s="562"/>
      <c r="K101" s="562"/>
      <c r="L101" s="562"/>
      <c r="M101" s="562"/>
      <c r="N101" s="562"/>
      <c r="O101" s="562"/>
      <c r="P101" s="562"/>
      <c r="Q101" s="562"/>
      <c r="R101" s="563"/>
      <c r="S101" s="563"/>
      <c r="T101" s="563"/>
      <c r="U101" s="563"/>
      <c r="V101" s="563"/>
      <c r="W101" s="563"/>
    </row>
    <row r="102" spans="1:23" hidden="1" x14ac:dyDescent="0.25">
      <c r="A102" s="559"/>
      <c r="B102" s="553" t="s">
        <v>2351</v>
      </c>
      <c r="C102" s="547" t="s">
        <v>2167</v>
      </c>
      <c r="D102" s="570" t="s">
        <v>2352</v>
      </c>
      <c r="E102" s="555"/>
      <c r="F102" s="558"/>
      <c r="G102" s="558"/>
      <c r="H102" s="558"/>
      <c r="I102" s="558"/>
      <c r="J102" s="558"/>
      <c r="K102" s="558"/>
      <c r="L102" s="558"/>
      <c r="M102" s="558"/>
      <c r="N102" s="558"/>
      <c r="O102" s="558"/>
      <c r="P102" s="558"/>
      <c r="Q102" s="558"/>
      <c r="R102" s="559"/>
      <c r="S102" s="559"/>
      <c r="T102" s="559"/>
      <c r="U102" s="559"/>
      <c r="V102" s="559"/>
      <c r="W102" s="559"/>
    </row>
    <row r="103" spans="1:23" hidden="1" x14ac:dyDescent="0.25">
      <c r="A103" s="559"/>
      <c r="B103" s="546" t="s">
        <v>2353</v>
      </c>
      <c r="C103" s="547" t="s">
        <v>2167</v>
      </c>
      <c r="D103" s="569" t="s">
        <v>2354</v>
      </c>
      <c r="E103" s="561"/>
      <c r="F103" s="562"/>
      <c r="G103" s="562"/>
      <c r="H103" s="562"/>
      <c r="I103" s="562"/>
      <c r="J103" s="562"/>
      <c r="K103" s="562"/>
      <c r="L103" s="562"/>
      <c r="M103" s="562"/>
      <c r="N103" s="562"/>
      <c r="O103" s="562"/>
      <c r="P103" s="562"/>
      <c r="Q103" s="562"/>
      <c r="R103" s="563"/>
      <c r="S103" s="563"/>
      <c r="T103" s="563"/>
      <c r="U103" s="563"/>
      <c r="V103" s="563"/>
      <c r="W103" s="563"/>
    </row>
    <row r="104" spans="1:23" hidden="1" x14ac:dyDescent="0.25">
      <c r="A104" s="559"/>
      <c r="B104" s="553" t="s">
        <v>2355</v>
      </c>
      <c r="C104" s="547" t="s">
        <v>2167</v>
      </c>
      <c r="D104" s="570" t="s">
        <v>2356</v>
      </c>
      <c r="E104" s="555"/>
      <c r="F104" s="558"/>
      <c r="G104" s="558"/>
      <c r="H104" s="558"/>
      <c r="I104" s="558"/>
      <c r="J104" s="558"/>
      <c r="K104" s="558"/>
      <c r="L104" s="558"/>
      <c r="M104" s="558"/>
      <c r="N104" s="558"/>
      <c r="O104" s="558"/>
      <c r="P104" s="558"/>
      <c r="Q104" s="558"/>
      <c r="R104" s="559"/>
      <c r="S104" s="559"/>
      <c r="T104" s="559"/>
      <c r="U104" s="559"/>
      <c r="V104" s="559"/>
      <c r="W104" s="559"/>
    </row>
    <row r="105" spans="1:23" hidden="1" x14ac:dyDescent="0.25">
      <c r="A105" s="559"/>
      <c r="B105" s="546" t="s">
        <v>2357</v>
      </c>
      <c r="C105" s="547" t="s">
        <v>2167</v>
      </c>
      <c r="D105" s="569" t="s">
        <v>2358</v>
      </c>
      <c r="E105" s="561"/>
      <c r="F105" s="562"/>
      <c r="G105" s="562"/>
      <c r="H105" s="562"/>
      <c r="I105" s="562"/>
      <c r="J105" s="562"/>
      <c r="K105" s="562"/>
      <c r="L105" s="562"/>
      <c r="M105" s="562"/>
      <c r="N105" s="562"/>
      <c r="O105" s="562"/>
      <c r="P105" s="562"/>
      <c r="Q105" s="562"/>
      <c r="R105" s="563"/>
      <c r="S105" s="563"/>
      <c r="T105" s="563"/>
      <c r="U105" s="563"/>
      <c r="V105" s="563"/>
      <c r="W105" s="563"/>
    </row>
    <row r="106" spans="1:23" hidden="1" x14ac:dyDescent="0.25">
      <c r="A106" s="559"/>
      <c r="B106" s="553" t="s">
        <v>2359</v>
      </c>
      <c r="C106" s="547" t="s">
        <v>2167</v>
      </c>
      <c r="D106" s="570" t="s">
        <v>2360</v>
      </c>
      <c r="E106" s="555"/>
      <c r="F106" s="558"/>
      <c r="G106" s="558"/>
      <c r="H106" s="558"/>
      <c r="I106" s="558"/>
      <c r="J106" s="558"/>
      <c r="K106" s="558"/>
      <c r="L106" s="558"/>
      <c r="M106" s="558"/>
      <c r="N106" s="558"/>
      <c r="O106" s="558"/>
      <c r="P106" s="558"/>
      <c r="Q106" s="558"/>
      <c r="R106" s="559"/>
      <c r="S106" s="559"/>
      <c r="T106" s="559"/>
      <c r="U106" s="559"/>
      <c r="V106" s="559"/>
      <c r="W106" s="559"/>
    </row>
    <row r="107" spans="1:23" hidden="1" x14ac:dyDescent="0.25">
      <c r="A107" s="559"/>
      <c r="B107" s="546" t="s">
        <v>2361</v>
      </c>
      <c r="C107" s="547" t="s">
        <v>2167</v>
      </c>
      <c r="D107" s="569" t="s">
        <v>2296</v>
      </c>
      <c r="E107" s="561"/>
      <c r="F107" s="562"/>
      <c r="G107" s="562"/>
      <c r="H107" s="562"/>
      <c r="I107" s="562"/>
      <c r="J107" s="562"/>
      <c r="K107" s="562"/>
      <c r="L107" s="562"/>
      <c r="M107" s="562"/>
      <c r="N107" s="562"/>
      <c r="O107" s="562"/>
      <c r="P107" s="562"/>
      <c r="Q107" s="562"/>
      <c r="R107" s="563"/>
      <c r="S107" s="563"/>
      <c r="T107" s="563"/>
      <c r="U107" s="563"/>
      <c r="V107" s="563"/>
      <c r="W107" s="563"/>
    </row>
    <row r="108" spans="1:23" hidden="1" x14ac:dyDescent="0.25">
      <c r="A108" s="559"/>
      <c r="B108" s="553" t="s">
        <v>2362</v>
      </c>
      <c r="C108" s="547" t="s">
        <v>2167</v>
      </c>
      <c r="D108" s="570" t="s">
        <v>2298</v>
      </c>
      <c r="E108" s="555"/>
      <c r="F108" s="558"/>
      <c r="G108" s="558"/>
      <c r="H108" s="558"/>
      <c r="I108" s="558"/>
      <c r="J108" s="558"/>
      <c r="K108" s="558"/>
      <c r="L108" s="558"/>
      <c r="M108" s="558"/>
      <c r="N108" s="558"/>
      <c r="O108" s="558"/>
      <c r="P108" s="558"/>
      <c r="Q108" s="558"/>
      <c r="R108" s="559"/>
      <c r="S108" s="559"/>
      <c r="T108" s="559"/>
      <c r="U108" s="559"/>
      <c r="V108" s="559"/>
      <c r="W108" s="559"/>
    </row>
    <row r="109" spans="1:23" hidden="1" x14ac:dyDescent="0.25">
      <c r="A109" s="559"/>
      <c r="B109" s="546" t="s">
        <v>2363</v>
      </c>
      <c r="C109" s="547" t="s">
        <v>2167</v>
      </c>
      <c r="D109" s="569" t="s">
        <v>2364</v>
      </c>
      <c r="E109" s="561"/>
      <c r="F109" s="562"/>
      <c r="G109" s="562"/>
      <c r="H109" s="562"/>
      <c r="I109" s="562"/>
      <c r="J109" s="562"/>
      <c r="K109" s="562"/>
      <c r="L109" s="562"/>
      <c r="M109" s="562"/>
      <c r="N109" s="562"/>
      <c r="O109" s="562"/>
      <c r="P109" s="562"/>
      <c r="Q109" s="562"/>
      <c r="R109" s="563"/>
      <c r="S109" s="563"/>
      <c r="T109" s="563"/>
      <c r="U109" s="563"/>
      <c r="V109" s="563"/>
      <c r="W109" s="563"/>
    </row>
    <row r="110" spans="1:23" hidden="1" x14ac:dyDescent="0.25">
      <c r="A110" s="559"/>
      <c r="B110" s="553" t="s">
        <v>2365</v>
      </c>
      <c r="C110" s="547" t="s">
        <v>2167</v>
      </c>
      <c r="D110" s="570" t="s">
        <v>2366</v>
      </c>
      <c r="E110" s="555"/>
      <c r="F110" s="558"/>
      <c r="G110" s="558"/>
      <c r="H110" s="558"/>
      <c r="I110" s="558"/>
      <c r="J110" s="558"/>
      <c r="K110" s="558"/>
      <c r="L110" s="558"/>
      <c r="M110" s="558"/>
      <c r="N110" s="558"/>
      <c r="O110" s="558"/>
      <c r="P110" s="558"/>
      <c r="Q110" s="558"/>
      <c r="R110" s="559"/>
      <c r="S110" s="559"/>
      <c r="T110" s="559"/>
      <c r="U110" s="559"/>
      <c r="V110" s="559"/>
      <c r="W110" s="559"/>
    </row>
    <row r="111" spans="1:23" hidden="1" x14ac:dyDescent="0.25">
      <c r="A111" s="559"/>
      <c r="B111" s="546" t="s">
        <v>2367</v>
      </c>
      <c r="C111" s="547" t="s">
        <v>2167</v>
      </c>
      <c r="D111" s="569" t="s">
        <v>2300</v>
      </c>
      <c r="E111" s="561"/>
      <c r="F111" s="562"/>
      <c r="G111" s="562"/>
      <c r="H111" s="562"/>
      <c r="I111" s="562"/>
      <c r="J111" s="562"/>
      <c r="K111" s="562"/>
      <c r="L111" s="562"/>
      <c r="M111" s="562"/>
      <c r="N111" s="562"/>
      <c r="O111" s="562"/>
      <c r="P111" s="562"/>
      <c r="Q111" s="562"/>
      <c r="R111" s="563"/>
      <c r="S111" s="563"/>
      <c r="T111" s="563"/>
      <c r="U111" s="563"/>
      <c r="V111" s="563"/>
      <c r="W111" s="563"/>
    </row>
    <row r="112" spans="1:23" hidden="1" x14ac:dyDescent="0.25">
      <c r="A112" s="559"/>
      <c r="B112" s="553" t="s">
        <v>2368</v>
      </c>
      <c r="C112" s="547" t="s">
        <v>2167</v>
      </c>
      <c r="D112" s="570" t="s">
        <v>2302</v>
      </c>
      <c r="E112" s="555"/>
      <c r="F112" s="558"/>
      <c r="G112" s="558"/>
      <c r="H112" s="558"/>
      <c r="I112" s="558"/>
      <c r="J112" s="558"/>
      <c r="K112" s="558"/>
      <c r="L112" s="558"/>
      <c r="M112" s="558"/>
      <c r="N112" s="558"/>
      <c r="O112" s="558"/>
      <c r="P112" s="558"/>
      <c r="Q112" s="558"/>
      <c r="R112" s="559"/>
      <c r="S112" s="559"/>
      <c r="T112" s="559"/>
      <c r="U112" s="559"/>
      <c r="V112" s="559"/>
      <c r="W112" s="559"/>
    </row>
    <row r="113" spans="1:23" hidden="1" x14ac:dyDescent="0.25">
      <c r="A113" s="559"/>
      <c r="B113" s="546" t="s">
        <v>2369</v>
      </c>
      <c r="C113" s="547" t="s">
        <v>2167</v>
      </c>
      <c r="D113" s="569" t="s">
        <v>2370</v>
      </c>
      <c r="E113" s="561"/>
      <c r="F113" s="562"/>
      <c r="G113" s="562"/>
      <c r="H113" s="562"/>
      <c r="I113" s="562"/>
      <c r="J113" s="562"/>
      <c r="K113" s="562"/>
      <c r="L113" s="562"/>
      <c r="M113" s="562"/>
      <c r="N113" s="562"/>
      <c r="O113" s="562"/>
      <c r="P113" s="562"/>
      <c r="Q113" s="562"/>
      <c r="R113" s="563"/>
      <c r="S113" s="563"/>
      <c r="T113" s="563"/>
      <c r="U113" s="563"/>
      <c r="V113" s="563"/>
      <c r="W113" s="563"/>
    </row>
    <row r="114" spans="1:23" hidden="1" x14ac:dyDescent="0.25">
      <c r="A114" s="559"/>
      <c r="B114" s="553" t="s">
        <v>2371</v>
      </c>
      <c r="C114" s="547" t="s">
        <v>2167</v>
      </c>
      <c r="D114" s="570" t="s">
        <v>2372</v>
      </c>
      <c r="E114" s="555"/>
      <c r="F114" s="558"/>
      <c r="G114" s="558"/>
      <c r="H114" s="558"/>
      <c r="I114" s="558"/>
      <c r="J114" s="558"/>
      <c r="K114" s="558"/>
      <c r="L114" s="558"/>
      <c r="M114" s="558"/>
      <c r="N114" s="558"/>
      <c r="O114" s="558"/>
      <c r="P114" s="558"/>
      <c r="Q114" s="558"/>
      <c r="R114" s="559"/>
      <c r="S114" s="559"/>
      <c r="T114" s="559"/>
      <c r="U114" s="559"/>
      <c r="V114" s="559"/>
      <c r="W114" s="559"/>
    </row>
    <row r="115" spans="1:23" hidden="1" x14ac:dyDescent="0.25">
      <c r="A115" s="559"/>
      <c r="B115" s="546" t="s">
        <v>2373</v>
      </c>
      <c r="C115" s="547" t="s">
        <v>2167</v>
      </c>
      <c r="D115" s="569" t="s">
        <v>2374</v>
      </c>
      <c r="E115" s="561"/>
      <c r="F115" s="562"/>
      <c r="G115" s="562"/>
      <c r="H115" s="562"/>
      <c r="I115" s="562"/>
      <c r="J115" s="562"/>
      <c r="K115" s="562"/>
      <c r="L115" s="562"/>
      <c r="M115" s="562"/>
      <c r="N115" s="562"/>
      <c r="O115" s="562"/>
      <c r="P115" s="562"/>
      <c r="Q115" s="562"/>
      <c r="R115" s="563"/>
      <c r="S115" s="563"/>
      <c r="T115" s="563"/>
      <c r="U115" s="563"/>
      <c r="V115" s="563"/>
      <c r="W115" s="563"/>
    </row>
    <row r="116" spans="1:23" hidden="1" x14ac:dyDescent="0.25">
      <c r="A116" s="559"/>
      <c r="B116" s="553" t="s">
        <v>2375</v>
      </c>
      <c r="C116" s="547" t="s">
        <v>2167</v>
      </c>
      <c r="D116" s="570" t="s">
        <v>2376</v>
      </c>
      <c r="E116" s="555"/>
      <c r="F116" s="558"/>
      <c r="G116" s="558"/>
      <c r="H116" s="558"/>
      <c r="I116" s="558"/>
      <c r="J116" s="558"/>
      <c r="K116" s="558"/>
      <c r="L116" s="558"/>
      <c r="M116" s="558"/>
      <c r="N116" s="558"/>
      <c r="O116" s="558"/>
      <c r="P116" s="558"/>
      <c r="Q116" s="558"/>
      <c r="R116" s="559"/>
      <c r="S116" s="559"/>
      <c r="T116" s="559"/>
      <c r="U116" s="559"/>
      <c r="V116" s="559"/>
      <c r="W116" s="559"/>
    </row>
    <row r="117" spans="1:23" hidden="1" x14ac:dyDescent="0.25">
      <c r="A117" s="559"/>
      <c r="B117" s="546" t="s">
        <v>2377</v>
      </c>
      <c r="C117" s="547" t="s">
        <v>2167</v>
      </c>
      <c r="D117" s="569" t="s">
        <v>2378</v>
      </c>
      <c r="E117" s="561"/>
      <c r="F117" s="562"/>
      <c r="G117" s="562"/>
      <c r="H117" s="562"/>
      <c r="I117" s="562"/>
      <c r="J117" s="562"/>
      <c r="K117" s="562"/>
      <c r="L117" s="562"/>
      <c r="M117" s="562"/>
      <c r="N117" s="562"/>
      <c r="O117" s="562"/>
      <c r="P117" s="562"/>
      <c r="Q117" s="562"/>
      <c r="R117" s="563"/>
      <c r="S117" s="563"/>
      <c r="T117" s="563"/>
      <c r="U117" s="563"/>
      <c r="V117" s="563"/>
      <c r="W117" s="563"/>
    </row>
    <row r="118" spans="1:23" hidden="1" x14ac:dyDescent="0.25">
      <c r="A118" s="559"/>
      <c r="B118" s="553" t="s">
        <v>2379</v>
      </c>
      <c r="C118" s="547" t="s">
        <v>2167</v>
      </c>
      <c r="D118" s="570" t="s">
        <v>2380</v>
      </c>
      <c r="E118" s="555"/>
      <c r="F118" s="558"/>
      <c r="G118" s="558"/>
      <c r="H118" s="558"/>
      <c r="I118" s="558"/>
      <c r="J118" s="558"/>
      <c r="K118" s="558"/>
      <c r="L118" s="558"/>
      <c r="M118" s="558"/>
      <c r="N118" s="558"/>
      <c r="O118" s="558"/>
      <c r="P118" s="558"/>
      <c r="Q118" s="558"/>
      <c r="R118" s="559"/>
      <c r="S118" s="559"/>
      <c r="T118" s="559"/>
      <c r="U118" s="559"/>
      <c r="V118" s="559"/>
      <c r="W118" s="559"/>
    </row>
    <row r="119" spans="1:23" hidden="1" x14ac:dyDescent="0.25">
      <c r="A119" s="559"/>
      <c r="B119" s="546" t="s">
        <v>2381</v>
      </c>
      <c r="C119" s="547" t="s">
        <v>2167</v>
      </c>
      <c r="D119" s="571" t="s">
        <v>2382</v>
      </c>
      <c r="E119" s="561"/>
      <c r="F119" s="562"/>
      <c r="G119" s="562"/>
      <c r="H119" s="562"/>
      <c r="I119" s="562"/>
      <c r="J119" s="562"/>
      <c r="K119" s="562"/>
      <c r="L119" s="562"/>
      <c r="M119" s="562"/>
      <c r="N119" s="562"/>
      <c r="O119" s="562"/>
      <c r="P119" s="562"/>
      <c r="Q119" s="562"/>
      <c r="R119" s="563"/>
      <c r="S119" s="563"/>
      <c r="T119" s="563"/>
      <c r="U119" s="563"/>
      <c r="V119" s="563"/>
      <c r="W119" s="563"/>
    </row>
    <row r="120" spans="1:23" hidden="1" x14ac:dyDescent="0.25">
      <c r="A120" s="559"/>
      <c r="B120" s="553" t="s">
        <v>2383</v>
      </c>
      <c r="C120" s="547" t="s">
        <v>2167</v>
      </c>
      <c r="D120" s="572" t="s">
        <v>2384</v>
      </c>
      <c r="E120" s="555"/>
      <c r="F120" s="558"/>
      <c r="G120" s="558"/>
      <c r="H120" s="558"/>
      <c r="I120" s="558"/>
      <c r="J120" s="558"/>
      <c r="K120" s="558"/>
      <c r="L120" s="558"/>
      <c r="M120" s="558"/>
      <c r="N120" s="558"/>
      <c r="O120" s="558"/>
      <c r="P120" s="558"/>
      <c r="Q120" s="558"/>
      <c r="R120" s="559"/>
      <c r="S120" s="559"/>
      <c r="T120" s="559"/>
      <c r="U120" s="559"/>
      <c r="V120" s="559"/>
      <c r="W120" s="559"/>
    </row>
    <row r="121" spans="1:23" hidden="1" x14ac:dyDescent="0.25">
      <c r="A121" s="559"/>
      <c r="B121" s="546" t="s">
        <v>2385</v>
      </c>
      <c r="C121" s="547" t="s">
        <v>2167</v>
      </c>
      <c r="D121" s="571" t="s">
        <v>2386</v>
      </c>
      <c r="E121" s="561"/>
      <c r="F121" s="562"/>
      <c r="G121" s="562"/>
      <c r="H121" s="562"/>
      <c r="I121" s="562"/>
      <c r="J121" s="562"/>
      <c r="K121" s="562"/>
      <c r="L121" s="562"/>
      <c r="M121" s="562"/>
      <c r="N121" s="562"/>
      <c r="O121" s="562"/>
      <c r="P121" s="562"/>
      <c r="Q121" s="562"/>
      <c r="R121" s="563"/>
      <c r="S121" s="563"/>
      <c r="T121" s="563"/>
      <c r="U121" s="563"/>
      <c r="V121" s="563"/>
      <c r="W121" s="563"/>
    </row>
    <row r="122" spans="1:23" hidden="1" x14ac:dyDescent="0.25">
      <c r="A122" s="559"/>
      <c r="B122" s="553" t="s">
        <v>2387</v>
      </c>
      <c r="C122" s="547" t="s">
        <v>2167</v>
      </c>
      <c r="D122" s="572" t="s">
        <v>2388</v>
      </c>
      <c r="E122" s="555"/>
      <c r="F122" s="558"/>
      <c r="G122" s="558"/>
      <c r="H122" s="558"/>
      <c r="I122" s="558"/>
      <c r="J122" s="558"/>
      <c r="K122" s="558"/>
      <c r="L122" s="558"/>
      <c r="M122" s="558"/>
      <c r="N122" s="558"/>
      <c r="O122" s="558"/>
      <c r="P122" s="558"/>
      <c r="Q122" s="558"/>
      <c r="R122" s="559"/>
      <c r="S122" s="559"/>
      <c r="T122" s="559"/>
      <c r="U122" s="559"/>
      <c r="V122" s="559"/>
      <c r="W122" s="559"/>
    </row>
    <row r="123" spans="1:23" hidden="1" x14ac:dyDescent="0.25">
      <c r="A123" s="559"/>
      <c r="B123" s="546" t="s">
        <v>2389</v>
      </c>
      <c r="C123" s="547" t="s">
        <v>2167</v>
      </c>
      <c r="D123" s="571" t="s">
        <v>2390</v>
      </c>
      <c r="E123" s="561"/>
      <c r="F123" s="562"/>
      <c r="G123" s="562"/>
      <c r="H123" s="562"/>
      <c r="I123" s="562"/>
      <c r="J123" s="562"/>
      <c r="K123" s="562"/>
      <c r="L123" s="562"/>
      <c r="M123" s="562"/>
      <c r="N123" s="562"/>
      <c r="O123" s="562"/>
      <c r="P123" s="562"/>
      <c r="Q123" s="562"/>
      <c r="R123" s="563"/>
      <c r="S123" s="563"/>
      <c r="T123" s="563"/>
      <c r="U123" s="563"/>
      <c r="V123" s="563"/>
      <c r="W123" s="563"/>
    </row>
    <row r="124" spans="1:23" hidden="1" x14ac:dyDescent="0.25">
      <c r="A124" s="559"/>
      <c r="B124" s="553" t="s">
        <v>2391</v>
      </c>
      <c r="C124" s="547" t="s">
        <v>2167</v>
      </c>
      <c r="D124" s="572" t="s">
        <v>2392</v>
      </c>
      <c r="E124" s="555"/>
      <c r="F124" s="558"/>
      <c r="G124" s="558"/>
      <c r="H124" s="558"/>
      <c r="I124" s="558"/>
      <c r="J124" s="558"/>
      <c r="K124" s="558"/>
      <c r="L124" s="558"/>
      <c r="M124" s="558"/>
      <c r="N124" s="558"/>
      <c r="O124" s="558"/>
      <c r="P124" s="558"/>
      <c r="Q124" s="558"/>
      <c r="R124" s="559"/>
      <c r="S124" s="559"/>
      <c r="T124" s="559"/>
      <c r="U124" s="559"/>
      <c r="V124" s="559"/>
      <c r="W124" s="559"/>
    </row>
    <row r="125" spans="1:23" hidden="1" x14ac:dyDescent="0.25">
      <c r="A125" s="559"/>
      <c r="B125" s="546" t="s">
        <v>2393</v>
      </c>
      <c r="C125" s="547" t="s">
        <v>2167</v>
      </c>
      <c r="D125" s="571" t="s">
        <v>2394</v>
      </c>
      <c r="E125" s="561"/>
      <c r="F125" s="562"/>
      <c r="G125" s="562"/>
      <c r="H125" s="562"/>
      <c r="I125" s="562"/>
      <c r="J125" s="562"/>
      <c r="K125" s="562"/>
      <c r="L125" s="562"/>
      <c r="M125" s="562"/>
      <c r="N125" s="562"/>
      <c r="O125" s="562"/>
      <c r="P125" s="562"/>
      <c r="Q125" s="562"/>
      <c r="R125" s="563"/>
      <c r="S125" s="563"/>
      <c r="T125" s="563"/>
      <c r="U125" s="563"/>
      <c r="V125" s="563"/>
      <c r="W125" s="563"/>
    </row>
    <row r="126" spans="1:23" hidden="1" x14ac:dyDescent="0.25">
      <c r="A126" s="559"/>
      <c r="B126" s="553" t="s">
        <v>2395</v>
      </c>
      <c r="C126" s="547" t="s">
        <v>2167</v>
      </c>
      <c r="D126" s="572" t="s">
        <v>2396</v>
      </c>
      <c r="E126" s="555"/>
      <c r="F126" s="558"/>
      <c r="G126" s="558"/>
      <c r="H126" s="558"/>
      <c r="I126" s="558"/>
      <c r="J126" s="558"/>
      <c r="K126" s="558"/>
      <c r="L126" s="558"/>
      <c r="M126" s="558"/>
      <c r="N126" s="558"/>
      <c r="O126" s="558"/>
      <c r="P126" s="558"/>
      <c r="Q126" s="558"/>
      <c r="R126" s="559"/>
      <c r="S126" s="559"/>
      <c r="T126" s="559"/>
      <c r="U126" s="559"/>
      <c r="V126" s="559"/>
      <c r="W126" s="559"/>
    </row>
    <row r="127" spans="1:23" hidden="1" x14ac:dyDescent="0.25">
      <c r="A127" s="559"/>
      <c r="B127" s="546" t="s">
        <v>2397</v>
      </c>
      <c r="C127" s="547" t="s">
        <v>2167</v>
      </c>
      <c r="D127" s="571" t="s">
        <v>2398</v>
      </c>
      <c r="E127" s="561"/>
      <c r="F127" s="562"/>
      <c r="G127" s="562"/>
      <c r="H127" s="562"/>
      <c r="I127" s="562"/>
      <c r="J127" s="562"/>
      <c r="K127" s="562"/>
      <c r="L127" s="562"/>
      <c r="M127" s="562"/>
      <c r="N127" s="562"/>
      <c r="O127" s="562"/>
      <c r="P127" s="562"/>
      <c r="Q127" s="562"/>
      <c r="R127" s="563"/>
      <c r="S127" s="563"/>
      <c r="T127" s="563"/>
      <c r="U127" s="563"/>
      <c r="V127" s="563"/>
      <c r="W127" s="563"/>
    </row>
    <row r="128" spans="1:23" hidden="1" x14ac:dyDescent="0.25">
      <c r="A128" s="559"/>
      <c r="B128" s="553" t="s">
        <v>2399</v>
      </c>
      <c r="C128" s="547" t="s">
        <v>2167</v>
      </c>
      <c r="D128" s="572" t="s">
        <v>2400</v>
      </c>
      <c r="E128" s="555"/>
      <c r="F128" s="558"/>
      <c r="G128" s="558"/>
      <c r="H128" s="558"/>
      <c r="I128" s="558"/>
      <c r="J128" s="558"/>
      <c r="K128" s="558"/>
      <c r="L128" s="558"/>
      <c r="M128" s="558"/>
      <c r="N128" s="558"/>
      <c r="O128" s="558"/>
      <c r="P128" s="558"/>
      <c r="Q128" s="558"/>
      <c r="R128" s="559"/>
      <c r="S128" s="559"/>
      <c r="T128" s="559"/>
      <c r="U128" s="559"/>
      <c r="V128" s="559"/>
      <c r="W128" s="559"/>
    </row>
    <row r="129" spans="1:23" hidden="1" x14ac:dyDescent="0.25">
      <c r="A129" s="559"/>
      <c r="B129" s="546" t="s">
        <v>2401</v>
      </c>
      <c r="C129" s="547" t="s">
        <v>2167</v>
      </c>
      <c r="D129" s="571" t="s">
        <v>2402</v>
      </c>
      <c r="E129" s="561"/>
      <c r="F129" s="562"/>
      <c r="G129" s="562"/>
      <c r="H129" s="562"/>
      <c r="I129" s="562"/>
      <c r="J129" s="562"/>
      <c r="K129" s="562"/>
      <c r="L129" s="562"/>
      <c r="M129" s="562"/>
      <c r="N129" s="562"/>
      <c r="O129" s="562"/>
      <c r="P129" s="562"/>
      <c r="Q129" s="562"/>
      <c r="R129" s="563"/>
      <c r="S129" s="563"/>
      <c r="T129" s="563"/>
      <c r="U129" s="563"/>
      <c r="V129" s="563"/>
      <c r="W129" s="563"/>
    </row>
    <row r="130" spans="1:23" hidden="1" x14ac:dyDescent="0.25">
      <c r="A130" s="559"/>
      <c r="B130" s="553" t="s">
        <v>2403</v>
      </c>
      <c r="C130" s="547" t="s">
        <v>2167</v>
      </c>
      <c r="D130" s="572" t="s">
        <v>2404</v>
      </c>
      <c r="E130" s="555"/>
      <c r="F130" s="558"/>
      <c r="G130" s="558"/>
      <c r="H130" s="558"/>
      <c r="I130" s="558"/>
      <c r="J130" s="558"/>
      <c r="K130" s="558"/>
      <c r="L130" s="558"/>
      <c r="M130" s="558"/>
      <c r="N130" s="558"/>
      <c r="O130" s="558"/>
      <c r="P130" s="558"/>
      <c r="Q130" s="558"/>
      <c r="R130" s="559"/>
      <c r="S130" s="559"/>
      <c r="T130" s="559"/>
      <c r="U130" s="559"/>
      <c r="V130" s="559"/>
      <c r="W130" s="559"/>
    </row>
    <row r="131" spans="1:23" hidden="1" x14ac:dyDescent="0.25">
      <c r="A131" s="559"/>
      <c r="B131" s="546" t="s">
        <v>2405</v>
      </c>
      <c r="C131" s="547" t="s">
        <v>2167</v>
      </c>
      <c r="D131" s="571" t="s">
        <v>2406</v>
      </c>
      <c r="E131" s="561"/>
      <c r="F131" s="562"/>
      <c r="G131" s="562"/>
      <c r="H131" s="562"/>
      <c r="I131" s="562"/>
      <c r="J131" s="562"/>
      <c r="K131" s="562"/>
      <c r="L131" s="562"/>
      <c r="M131" s="562"/>
      <c r="N131" s="562"/>
      <c r="O131" s="562"/>
      <c r="P131" s="562"/>
      <c r="Q131" s="562"/>
      <c r="R131" s="563"/>
      <c r="S131" s="563"/>
      <c r="T131" s="563"/>
      <c r="U131" s="563"/>
      <c r="V131" s="563"/>
      <c r="W131" s="563"/>
    </row>
    <row r="132" spans="1:23" hidden="1" x14ac:dyDescent="0.25">
      <c r="A132" s="559"/>
      <c r="B132" s="553" t="s">
        <v>2407</v>
      </c>
      <c r="C132" s="547" t="s">
        <v>2167</v>
      </c>
      <c r="D132" s="572" t="s">
        <v>2408</v>
      </c>
      <c r="E132" s="555"/>
      <c r="F132" s="558"/>
      <c r="G132" s="558"/>
      <c r="H132" s="558"/>
      <c r="I132" s="558"/>
      <c r="J132" s="558"/>
      <c r="K132" s="558"/>
      <c r="L132" s="558"/>
      <c r="M132" s="558"/>
      <c r="N132" s="558"/>
      <c r="O132" s="558"/>
      <c r="P132" s="558"/>
      <c r="Q132" s="558"/>
      <c r="R132" s="559"/>
      <c r="S132" s="559"/>
      <c r="T132" s="559"/>
      <c r="U132" s="559"/>
      <c r="V132" s="559"/>
      <c r="W132" s="559"/>
    </row>
    <row r="133" spans="1:23" hidden="1" x14ac:dyDescent="0.25">
      <c r="A133" s="559"/>
      <c r="B133" s="546" t="s">
        <v>2409</v>
      </c>
      <c r="C133" s="547" t="s">
        <v>2167</v>
      </c>
      <c r="D133" s="571" t="s">
        <v>2410</v>
      </c>
      <c r="E133" s="561"/>
      <c r="F133" s="562"/>
      <c r="G133" s="562"/>
      <c r="H133" s="562"/>
      <c r="I133" s="562"/>
      <c r="J133" s="562"/>
      <c r="K133" s="562"/>
      <c r="L133" s="562"/>
      <c r="M133" s="562"/>
      <c r="N133" s="562"/>
      <c r="O133" s="562"/>
      <c r="P133" s="562"/>
      <c r="Q133" s="562"/>
      <c r="R133" s="563"/>
      <c r="S133" s="563"/>
      <c r="T133" s="563"/>
      <c r="U133" s="563"/>
      <c r="V133" s="563"/>
      <c r="W133" s="563"/>
    </row>
    <row r="134" spans="1:23" hidden="1" x14ac:dyDescent="0.25">
      <c r="A134" s="559"/>
      <c r="B134" s="553" t="s">
        <v>2411</v>
      </c>
      <c r="C134" s="547" t="s">
        <v>2167</v>
      </c>
      <c r="D134" s="572" t="s">
        <v>2412</v>
      </c>
      <c r="E134" s="555"/>
      <c r="F134" s="558"/>
      <c r="G134" s="558"/>
      <c r="H134" s="558"/>
      <c r="I134" s="558"/>
      <c r="J134" s="558"/>
      <c r="K134" s="558"/>
      <c r="L134" s="558"/>
      <c r="M134" s="558"/>
      <c r="N134" s="558"/>
      <c r="O134" s="558"/>
      <c r="P134" s="558"/>
      <c r="Q134" s="558"/>
      <c r="R134" s="559"/>
      <c r="S134" s="559"/>
      <c r="T134" s="559"/>
      <c r="U134" s="559"/>
      <c r="V134" s="559"/>
      <c r="W134" s="559"/>
    </row>
    <row r="135" spans="1:23" hidden="1" x14ac:dyDescent="0.25">
      <c r="A135" s="559"/>
      <c r="B135" s="546" t="s">
        <v>2413</v>
      </c>
      <c r="C135" s="547" t="s">
        <v>2167</v>
      </c>
      <c r="D135" s="571" t="s">
        <v>2414</v>
      </c>
      <c r="E135" s="561"/>
      <c r="F135" s="562"/>
      <c r="G135" s="562"/>
      <c r="H135" s="562"/>
      <c r="I135" s="562"/>
      <c r="J135" s="562"/>
      <c r="K135" s="562"/>
      <c r="L135" s="562"/>
      <c r="M135" s="562"/>
      <c r="N135" s="562"/>
      <c r="O135" s="562"/>
      <c r="P135" s="562"/>
      <c r="Q135" s="562"/>
      <c r="R135" s="563"/>
      <c r="S135" s="563"/>
      <c r="T135" s="563"/>
      <c r="U135" s="563"/>
      <c r="V135" s="563"/>
      <c r="W135" s="563"/>
    </row>
    <row r="136" spans="1:23" hidden="1" x14ac:dyDescent="0.25">
      <c r="A136" s="559"/>
      <c r="B136" s="553" t="s">
        <v>2415</v>
      </c>
      <c r="C136" s="547" t="s">
        <v>2167</v>
      </c>
      <c r="D136" s="572" t="s">
        <v>2416</v>
      </c>
      <c r="E136" s="555"/>
      <c r="F136" s="558"/>
      <c r="G136" s="558"/>
      <c r="H136" s="558"/>
      <c r="I136" s="558"/>
      <c r="J136" s="558"/>
      <c r="K136" s="558"/>
      <c r="L136" s="558"/>
      <c r="M136" s="558"/>
      <c r="N136" s="558"/>
      <c r="O136" s="558"/>
      <c r="P136" s="558"/>
      <c r="Q136" s="558"/>
      <c r="R136" s="559"/>
      <c r="S136" s="559"/>
      <c r="T136" s="559"/>
      <c r="U136" s="559"/>
      <c r="V136" s="559"/>
      <c r="W136" s="559"/>
    </row>
    <row r="137" spans="1:23" hidden="1" x14ac:dyDescent="0.25">
      <c r="A137" s="559"/>
      <c r="B137" s="546" t="s">
        <v>2417</v>
      </c>
      <c r="C137" s="547" t="s">
        <v>2167</v>
      </c>
      <c r="D137" s="571" t="s">
        <v>2418</v>
      </c>
      <c r="E137" s="561"/>
      <c r="F137" s="562"/>
      <c r="G137" s="562"/>
      <c r="H137" s="562"/>
      <c r="I137" s="562"/>
      <c r="J137" s="562"/>
      <c r="K137" s="562"/>
      <c r="L137" s="562"/>
      <c r="M137" s="562"/>
      <c r="N137" s="562"/>
      <c r="O137" s="562"/>
      <c r="P137" s="562"/>
      <c r="Q137" s="562"/>
      <c r="R137" s="563"/>
      <c r="S137" s="563"/>
      <c r="T137" s="563"/>
      <c r="U137" s="563"/>
      <c r="V137" s="563"/>
      <c r="W137" s="563"/>
    </row>
    <row r="138" spans="1:23" hidden="1" x14ac:dyDescent="0.25">
      <c r="A138" s="559"/>
      <c r="B138" s="553" t="s">
        <v>2419</v>
      </c>
      <c r="C138" s="547" t="s">
        <v>2167</v>
      </c>
      <c r="D138" s="572" t="s">
        <v>2420</v>
      </c>
      <c r="E138" s="555"/>
      <c r="F138" s="558"/>
      <c r="G138" s="558"/>
      <c r="H138" s="558"/>
      <c r="I138" s="558"/>
      <c r="J138" s="558"/>
      <c r="K138" s="558"/>
      <c r="L138" s="558"/>
      <c r="M138" s="558"/>
      <c r="N138" s="558"/>
      <c r="O138" s="558"/>
      <c r="P138" s="558"/>
      <c r="Q138" s="558"/>
      <c r="R138" s="559"/>
      <c r="S138" s="559"/>
      <c r="T138" s="559"/>
      <c r="U138" s="559"/>
      <c r="V138" s="559"/>
      <c r="W138" s="559"/>
    </row>
    <row r="139" spans="1:23" hidden="1" x14ac:dyDescent="0.25">
      <c r="A139" s="559"/>
      <c r="B139" s="546" t="s">
        <v>2421</v>
      </c>
      <c r="C139" s="547" t="s">
        <v>2167</v>
      </c>
      <c r="D139" s="571" t="s">
        <v>2422</v>
      </c>
      <c r="E139" s="561"/>
      <c r="F139" s="562"/>
      <c r="G139" s="562"/>
      <c r="H139" s="562"/>
      <c r="I139" s="562"/>
      <c r="J139" s="562"/>
      <c r="K139" s="562"/>
      <c r="L139" s="562"/>
      <c r="M139" s="562"/>
      <c r="N139" s="562"/>
      <c r="O139" s="562"/>
      <c r="P139" s="562"/>
      <c r="Q139" s="562"/>
      <c r="R139" s="563"/>
      <c r="S139" s="563"/>
      <c r="T139" s="563"/>
      <c r="U139" s="563"/>
      <c r="V139" s="563"/>
      <c r="W139" s="563"/>
    </row>
    <row r="140" spans="1:23" hidden="1" x14ac:dyDescent="0.25">
      <c r="A140" s="559"/>
      <c r="B140" s="553" t="s">
        <v>2423</v>
      </c>
      <c r="C140" s="547" t="s">
        <v>2167</v>
      </c>
      <c r="D140" s="572" t="s">
        <v>2424</v>
      </c>
      <c r="E140" s="555"/>
      <c r="F140" s="558"/>
      <c r="G140" s="558"/>
      <c r="H140" s="558"/>
      <c r="I140" s="558"/>
      <c r="J140" s="558"/>
      <c r="K140" s="558"/>
      <c r="L140" s="558"/>
      <c r="M140" s="558"/>
      <c r="N140" s="558"/>
      <c r="O140" s="558"/>
      <c r="P140" s="558"/>
      <c r="Q140" s="558"/>
      <c r="R140" s="559"/>
      <c r="S140" s="559"/>
      <c r="T140" s="559"/>
      <c r="U140" s="559"/>
      <c r="V140" s="559"/>
      <c r="W140" s="559"/>
    </row>
    <row r="141" spans="1:23" hidden="1" x14ac:dyDescent="0.25">
      <c r="A141" s="559"/>
      <c r="B141" s="546" t="s">
        <v>2425</v>
      </c>
      <c r="C141" s="547" t="s">
        <v>2167</v>
      </c>
      <c r="D141" s="571" t="s">
        <v>2426</v>
      </c>
      <c r="E141" s="561"/>
      <c r="F141" s="562"/>
      <c r="G141" s="562"/>
      <c r="H141" s="562"/>
      <c r="I141" s="562"/>
      <c r="J141" s="562"/>
      <c r="K141" s="562"/>
      <c r="L141" s="562"/>
      <c r="M141" s="562"/>
      <c r="N141" s="562"/>
      <c r="O141" s="562"/>
      <c r="P141" s="562"/>
      <c r="Q141" s="562"/>
      <c r="R141" s="563"/>
      <c r="S141" s="563"/>
      <c r="T141" s="563"/>
      <c r="U141" s="563"/>
      <c r="V141" s="563"/>
      <c r="W141" s="563"/>
    </row>
    <row r="142" spans="1:23" hidden="1" x14ac:dyDescent="0.25">
      <c r="A142" s="559"/>
      <c r="B142" s="553" t="s">
        <v>2427</v>
      </c>
      <c r="C142" s="547" t="s">
        <v>2167</v>
      </c>
      <c r="D142" s="572" t="s">
        <v>2428</v>
      </c>
      <c r="E142" s="555"/>
      <c r="F142" s="558"/>
      <c r="G142" s="558"/>
      <c r="H142" s="558"/>
      <c r="I142" s="558"/>
      <c r="J142" s="558"/>
      <c r="K142" s="558"/>
      <c r="L142" s="558"/>
      <c r="M142" s="558"/>
      <c r="N142" s="558"/>
      <c r="O142" s="558"/>
      <c r="P142" s="558"/>
      <c r="Q142" s="558"/>
      <c r="R142" s="559"/>
      <c r="S142" s="559"/>
      <c r="T142" s="559"/>
      <c r="U142" s="559"/>
      <c r="V142" s="559"/>
      <c r="W142" s="559"/>
    </row>
    <row r="143" spans="1:23" hidden="1" x14ac:dyDescent="0.25">
      <c r="A143" s="559"/>
      <c r="B143" s="546" t="s">
        <v>2429</v>
      </c>
      <c r="C143" s="547" t="s">
        <v>2167</v>
      </c>
      <c r="D143" s="571" t="s">
        <v>2430</v>
      </c>
      <c r="E143" s="561"/>
      <c r="F143" s="562"/>
      <c r="G143" s="562"/>
      <c r="H143" s="562"/>
      <c r="I143" s="562"/>
      <c r="J143" s="562"/>
      <c r="K143" s="562"/>
      <c r="L143" s="562"/>
      <c r="M143" s="562"/>
      <c r="N143" s="562"/>
      <c r="O143" s="562"/>
      <c r="P143" s="562"/>
      <c r="Q143" s="562"/>
      <c r="R143" s="563"/>
      <c r="S143" s="563"/>
      <c r="T143" s="563"/>
      <c r="U143" s="563"/>
      <c r="V143" s="563"/>
      <c r="W143" s="563"/>
    </row>
    <row r="144" spans="1:23" hidden="1" x14ac:dyDescent="0.25">
      <c r="A144" s="559"/>
      <c r="B144" s="553" t="s">
        <v>2431</v>
      </c>
      <c r="C144" s="547" t="s">
        <v>2167</v>
      </c>
      <c r="D144" s="572" t="s">
        <v>2432</v>
      </c>
      <c r="E144" s="555"/>
      <c r="F144" s="558"/>
      <c r="G144" s="558"/>
      <c r="H144" s="558"/>
      <c r="I144" s="558"/>
      <c r="J144" s="558"/>
      <c r="K144" s="558"/>
      <c r="L144" s="558"/>
      <c r="M144" s="558"/>
      <c r="N144" s="558"/>
      <c r="O144" s="558"/>
      <c r="P144" s="558"/>
      <c r="Q144" s="558"/>
      <c r="R144" s="559"/>
      <c r="S144" s="559"/>
      <c r="T144" s="559"/>
      <c r="U144" s="559"/>
      <c r="V144" s="559"/>
      <c r="W144" s="559"/>
    </row>
    <row r="145" spans="1:23" hidden="1" x14ac:dyDescent="0.25">
      <c r="A145" s="559"/>
      <c r="B145" s="546" t="s">
        <v>2433</v>
      </c>
      <c r="C145" s="547" t="s">
        <v>2167</v>
      </c>
      <c r="D145" s="571" t="s">
        <v>2434</v>
      </c>
      <c r="E145" s="561"/>
      <c r="F145" s="562"/>
      <c r="G145" s="562"/>
      <c r="H145" s="562"/>
      <c r="I145" s="562"/>
      <c r="J145" s="562"/>
      <c r="K145" s="562"/>
      <c r="L145" s="562"/>
      <c r="M145" s="562"/>
      <c r="N145" s="562"/>
      <c r="O145" s="562"/>
      <c r="P145" s="562"/>
      <c r="Q145" s="562"/>
      <c r="R145" s="563"/>
      <c r="S145" s="563"/>
      <c r="T145" s="563"/>
      <c r="U145" s="563"/>
      <c r="V145" s="563"/>
      <c r="W145" s="563"/>
    </row>
    <row r="146" spans="1:23" hidden="1" x14ac:dyDescent="0.25">
      <c r="A146" s="559"/>
      <c r="B146" s="553" t="s">
        <v>2435</v>
      </c>
      <c r="C146" s="547" t="s">
        <v>2167</v>
      </c>
      <c r="D146" s="572" t="s">
        <v>2436</v>
      </c>
      <c r="E146" s="555"/>
      <c r="F146" s="558"/>
      <c r="G146" s="558"/>
      <c r="H146" s="558"/>
      <c r="I146" s="558"/>
      <c r="J146" s="558"/>
      <c r="K146" s="558"/>
      <c r="L146" s="558"/>
      <c r="M146" s="558"/>
      <c r="N146" s="558"/>
      <c r="O146" s="558"/>
      <c r="P146" s="558"/>
      <c r="Q146" s="558"/>
      <c r="R146" s="559"/>
      <c r="S146" s="559"/>
      <c r="T146" s="559"/>
      <c r="U146" s="559"/>
      <c r="V146" s="559"/>
      <c r="W146" s="559"/>
    </row>
    <row r="147" spans="1:23" hidden="1" x14ac:dyDescent="0.25">
      <c r="A147" s="559"/>
      <c r="B147" s="546" t="s">
        <v>2437</v>
      </c>
      <c r="C147" s="547" t="s">
        <v>2167</v>
      </c>
      <c r="D147" s="571" t="s">
        <v>2438</v>
      </c>
      <c r="E147" s="561"/>
      <c r="F147" s="562"/>
      <c r="G147" s="562"/>
      <c r="H147" s="562"/>
      <c r="I147" s="562"/>
      <c r="J147" s="562"/>
      <c r="K147" s="562"/>
      <c r="L147" s="562"/>
      <c r="M147" s="562"/>
      <c r="N147" s="562"/>
      <c r="O147" s="562"/>
      <c r="P147" s="562"/>
      <c r="Q147" s="562"/>
      <c r="R147" s="563"/>
      <c r="S147" s="563"/>
      <c r="T147" s="563"/>
      <c r="U147" s="563"/>
      <c r="V147" s="563"/>
      <c r="W147" s="563"/>
    </row>
    <row r="148" spans="1:23" hidden="1" x14ac:dyDescent="0.25">
      <c r="A148" s="559"/>
      <c r="B148" s="553" t="s">
        <v>2439</v>
      </c>
      <c r="C148" s="547" t="s">
        <v>2167</v>
      </c>
      <c r="D148" s="572" t="s">
        <v>2440</v>
      </c>
      <c r="E148" s="555"/>
      <c r="F148" s="558"/>
      <c r="G148" s="558"/>
      <c r="H148" s="558"/>
      <c r="I148" s="558"/>
      <c r="J148" s="558"/>
      <c r="K148" s="558"/>
      <c r="L148" s="558"/>
      <c r="M148" s="558"/>
      <c r="N148" s="558"/>
      <c r="O148" s="558"/>
      <c r="P148" s="558"/>
      <c r="Q148" s="558"/>
      <c r="R148" s="559"/>
      <c r="S148" s="559"/>
      <c r="T148" s="559"/>
      <c r="U148" s="559"/>
      <c r="V148" s="559"/>
      <c r="W148" s="559"/>
    </row>
    <row r="149" spans="1:23" hidden="1" x14ac:dyDescent="0.25">
      <c r="A149" s="559"/>
      <c r="B149" s="546" t="s">
        <v>2441</v>
      </c>
      <c r="C149" s="547" t="s">
        <v>2167</v>
      </c>
      <c r="D149" s="571" t="s">
        <v>2442</v>
      </c>
      <c r="E149" s="561"/>
      <c r="F149" s="562"/>
      <c r="G149" s="562"/>
      <c r="H149" s="562"/>
      <c r="I149" s="562"/>
      <c r="J149" s="562"/>
      <c r="K149" s="562"/>
      <c r="L149" s="562"/>
      <c r="M149" s="562"/>
      <c r="N149" s="562"/>
      <c r="O149" s="562"/>
      <c r="P149" s="562"/>
      <c r="Q149" s="562"/>
      <c r="R149" s="563"/>
      <c r="S149" s="563"/>
      <c r="T149" s="563"/>
      <c r="U149" s="563"/>
      <c r="V149" s="563"/>
      <c r="W149" s="563"/>
    </row>
    <row r="150" spans="1:23" hidden="1" x14ac:dyDescent="0.25">
      <c r="A150" s="559"/>
      <c r="B150" s="553" t="s">
        <v>2443</v>
      </c>
      <c r="C150" s="547" t="s">
        <v>2167</v>
      </c>
      <c r="D150" s="572" t="s">
        <v>2444</v>
      </c>
      <c r="E150" s="555"/>
      <c r="F150" s="558"/>
      <c r="G150" s="558"/>
      <c r="H150" s="558"/>
      <c r="I150" s="558"/>
      <c r="J150" s="558"/>
      <c r="K150" s="558"/>
      <c r="L150" s="558"/>
      <c r="M150" s="558"/>
      <c r="N150" s="558"/>
      <c r="O150" s="558"/>
      <c r="P150" s="558"/>
      <c r="Q150" s="558"/>
      <c r="R150" s="559"/>
      <c r="S150" s="559"/>
      <c r="T150" s="559"/>
      <c r="U150" s="559"/>
      <c r="V150" s="559"/>
      <c r="W150" s="559"/>
    </row>
    <row r="151" spans="1:23" hidden="1" x14ac:dyDescent="0.25">
      <c r="A151" s="559"/>
      <c r="B151" s="546" t="s">
        <v>2445</v>
      </c>
      <c r="C151" s="547" t="s">
        <v>2167</v>
      </c>
      <c r="D151" s="571" t="s">
        <v>2446</v>
      </c>
      <c r="E151" s="561"/>
      <c r="F151" s="562"/>
      <c r="G151" s="562"/>
      <c r="H151" s="562"/>
      <c r="I151" s="562"/>
      <c r="J151" s="562"/>
      <c r="K151" s="562"/>
      <c r="L151" s="562"/>
      <c r="M151" s="562"/>
      <c r="N151" s="562"/>
      <c r="O151" s="562"/>
      <c r="P151" s="562"/>
      <c r="Q151" s="562"/>
      <c r="R151" s="563"/>
      <c r="S151" s="563"/>
      <c r="T151" s="563"/>
      <c r="U151" s="563"/>
      <c r="V151" s="563"/>
      <c r="W151" s="563"/>
    </row>
    <row r="152" spans="1:23" hidden="1" x14ac:dyDescent="0.25">
      <c r="A152" s="559"/>
      <c r="B152" s="553" t="s">
        <v>2447</v>
      </c>
      <c r="C152" s="547" t="s">
        <v>2167</v>
      </c>
      <c r="D152" s="572" t="s">
        <v>2448</v>
      </c>
      <c r="E152" s="555"/>
      <c r="F152" s="558"/>
      <c r="G152" s="558"/>
      <c r="H152" s="558"/>
      <c r="I152" s="558"/>
      <c r="J152" s="558"/>
      <c r="K152" s="558"/>
      <c r="L152" s="558"/>
      <c r="M152" s="558"/>
      <c r="N152" s="558"/>
      <c r="O152" s="558"/>
      <c r="P152" s="558"/>
      <c r="Q152" s="558"/>
      <c r="R152" s="559"/>
      <c r="S152" s="559"/>
      <c r="T152" s="559"/>
      <c r="U152" s="559"/>
      <c r="V152" s="559"/>
      <c r="W152" s="559"/>
    </row>
    <row r="153" spans="1:23" hidden="1" x14ac:dyDescent="0.25">
      <c r="A153" s="559"/>
      <c r="B153" s="546" t="s">
        <v>2449</v>
      </c>
      <c r="C153" s="547" t="s">
        <v>2167</v>
      </c>
      <c r="D153" s="571" t="s">
        <v>2450</v>
      </c>
      <c r="E153" s="561"/>
      <c r="F153" s="562"/>
      <c r="G153" s="562"/>
      <c r="H153" s="562"/>
      <c r="I153" s="562"/>
      <c r="J153" s="562"/>
      <c r="K153" s="562"/>
      <c r="L153" s="562"/>
      <c r="M153" s="562"/>
      <c r="N153" s="562"/>
      <c r="O153" s="562"/>
      <c r="P153" s="562"/>
      <c r="Q153" s="562"/>
      <c r="R153" s="563"/>
      <c r="S153" s="563"/>
      <c r="T153" s="563"/>
      <c r="U153" s="563"/>
      <c r="V153" s="563"/>
      <c r="W153" s="563"/>
    </row>
    <row r="154" spans="1:23" hidden="1" x14ac:dyDescent="0.25">
      <c r="A154" s="559"/>
      <c r="B154" s="553" t="s">
        <v>2451</v>
      </c>
      <c r="C154" s="547" t="s">
        <v>2167</v>
      </c>
      <c r="D154" s="572" t="s">
        <v>2452</v>
      </c>
      <c r="E154" s="555"/>
      <c r="F154" s="558"/>
      <c r="G154" s="558"/>
      <c r="H154" s="558"/>
      <c r="I154" s="558"/>
      <c r="J154" s="558"/>
      <c r="K154" s="558"/>
      <c r="L154" s="558"/>
      <c r="M154" s="558"/>
      <c r="N154" s="558"/>
      <c r="O154" s="558"/>
      <c r="P154" s="558"/>
      <c r="Q154" s="558"/>
      <c r="R154" s="559"/>
      <c r="S154" s="559"/>
      <c r="T154" s="559"/>
      <c r="U154" s="559"/>
      <c r="V154" s="559"/>
      <c r="W154" s="559"/>
    </row>
    <row r="155" spans="1:23" hidden="1" x14ac:dyDescent="0.25">
      <c r="A155" s="559"/>
      <c r="B155" s="546" t="s">
        <v>2453</v>
      </c>
      <c r="C155" s="547" t="s">
        <v>2167</v>
      </c>
      <c r="D155" s="573" t="s">
        <v>2454</v>
      </c>
      <c r="E155" s="561"/>
      <c r="F155" s="562"/>
      <c r="G155" s="562"/>
      <c r="H155" s="562"/>
      <c r="I155" s="562"/>
      <c r="J155" s="562"/>
      <c r="K155" s="562"/>
      <c r="L155" s="562"/>
      <c r="M155" s="562"/>
      <c r="N155" s="562"/>
      <c r="O155" s="562"/>
      <c r="P155" s="562"/>
      <c r="Q155" s="562"/>
      <c r="R155" s="563"/>
      <c r="S155" s="563"/>
      <c r="T155" s="563"/>
      <c r="U155" s="563"/>
      <c r="V155" s="563"/>
      <c r="W155" s="563"/>
    </row>
    <row r="156" spans="1:23" hidden="1" x14ac:dyDescent="0.25">
      <c r="A156" s="559"/>
      <c r="B156" s="553" t="s">
        <v>2455</v>
      </c>
      <c r="C156" s="547" t="s">
        <v>2167</v>
      </c>
      <c r="D156" s="574" t="s">
        <v>2456</v>
      </c>
      <c r="E156" s="555"/>
      <c r="F156" s="558"/>
      <c r="G156" s="558"/>
      <c r="H156" s="558"/>
      <c r="I156" s="558"/>
      <c r="J156" s="558"/>
      <c r="K156" s="558"/>
      <c r="L156" s="558"/>
      <c r="M156" s="558"/>
      <c r="N156" s="558"/>
      <c r="O156" s="558"/>
      <c r="P156" s="558"/>
      <c r="Q156" s="558"/>
      <c r="R156" s="559"/>
      <c r="S156" s="559"/>
      <c r="T156" s="559"/>
      <c r="U156" s="559"/>
      <c r="V156" s="559"/>
      <c r="W156" s="559"/>
    </row>
    <row r="157" spans="1:23" hidden="1" x14ac:dyDescent="0.25">
      <c r="A157" s="559"/>
      <c r="B157" s="546" t="s">
        <v>2457</v>
      </c>
      <c r="C157" s="547" t="s">
        <v>2167</v>
      </c>
      <c r="D157" s="573" t="s">
        <v>2458</v>
      </c>
      <c r="E157" s="561"/>
      <c r="F157" s="562"/>
      <c r="G157" s="562"/>
      <c r="H157" s="562"/>
      <c r="I157" s="562"/>
      <c r="J157" s="562"/>
      <c r="K157" s="562"/>
      <c r="L157" s="562"/>
      <c r="M157" s="562"/>
      <c r="N157" s="562"/>
      <c r="O157" s="562"/>
      <c r="P157" s="562"/>
      <c r="Q157" s="562"/>
      <c r="R157" s="563"/>
      <c r="S157" s="563"/>
      <c r="T157" s="563"/>
      <c r="U157" s="563"/>
      <c r="V157" s="563"/>
      <c r="W157" s="563"/>
    </row>
    <row r="158" spans="1:23" hidden="1" x14ac:dyDescent="0.25">
      <c r="A158" s="559"/>
      <c r="B158" s="553" t="s">
        <v>2459</v>
      </c>
      <c r="C158" s="547" t="s">
        <v>2167</v>
      </c>
      <c r="D158" s="574" t="s">
        <v>2460</v>
      </c>
      <c r="E158" s="555"/>
      <c r="F158" s="558"/>
      <c r="G158" s="558"/>
      <c r="H158" s="558"/>
      <c r="I158" s="558"/>
      <c r="J158" s="558"/>
      <c r="K158" s="558"/>
      <c r="L158" s="558"/>
      <c r="M158" s="558"/>
      <c r="N158" s="558"/>
      <c r="O158" s="558"/>
      <c r="P158" s="558"/>
      <c r="Q158" s="558"/>
      <c r="R158" s="559"/>
      <c r="S158" s="559"/>
      <c r="T158" s="559"/>
      <c r="U158" s="559"/>
      <c r="V158" s="559"/>
      <c r="W158" s="559"/>
    </row>
    <row r="159" spans="1:23" hidden="1" x14ac:dyDescent="0.25">
      <c r="A159" s="559"/>
      <c r="B159" s="546" t="s">
        <v>2461</v>
      </c>
      <c r="C159" s="547" t="s">
        <v>2167</v>
      </c>
      <c r="D159" s="573" t="s">
        <v>2462</v>
      </c>
      <c r="E159" s="561"/>
      <c r="F159" s="562"/>
      <c r="G159" s="562"/>
      <c r="H159" s="562"/>
      <c r="I159" s="562"/>
      <c r="J159" s="562"/>
      <c r="K159" s="562"/>
      <c r="L159" s="562"/>
      <c r="M159" s="562"/>
      <c r="N159" s="562"/>
      <c r="O159" s="562"/>
      <c r="P159" s="562"/>
      <c r="Q159" s="562"/>
      <c r="R159" s="563"/>
      <c r="S159" s="563"/>
      <c r="T159" s="563"/>
      <c r="U159" s="563"/>
      <c r="V159" s="563"/>
      <c r="W159" s="563"/>
    </row>
    <row r="160" spans="1:23" hidden="1" x14ac:dyDescent="0.25">
      <c r="A160" s="559"/>
      <c r="B160" s="553" t="s">
        <v>2463</v>
      </c>
      <c r="C160" s="547" t="s">
        <v>2167</v>
      </c>
      <c r="D160" s="574" t="s">
        <v>2464</v>
      </c>
      <c r="E160" s="555"/>
      <c r="F160" s="558"/>
      <c r="G160" s="558"/>
      <c r="H160" s="558"/>
      <c r="I160" s="558"/>
      <c r="J160" s="558"/>
      <c r="K160" s="558"/>
      <c r="L160" s="558"/>
      <c r="M160" s="558"/>
      <c r="N160" s="558"/>
      <c r="O160" s="558"/>
      <c r="P160" s="558"/>
      <c r="Q160" s="558"/>
      <c r="R160" s="559"/>
      <c r="S160" s="559"/>
      <c r="T160" s="559"/>
      <c r="U160" s="559"/>
      <c r="V160" s="559"/>
      <c r="W160" s="559"/>
    </row>
    <row r="161" spans="1:23" hidden="1" x14ac:dyDescent="0.25">
      <c r="A161" s="559"/>
      <c r="B161" s="546" t="s">
        <v>2465</v>
      </c>
      <c r="C161" s="547" t="s">
        <v>2167</v>
      </c>
      <c r="D161" s="573" t="s">
        <v>2466</v>
      </c>
      <c r="E161" s="561"/>
      <c r="F161" s="562"/>
      <c r="G161" s="562"/>
      <c r="H161" s="562"/>
      <c r="I161" s="562"/>
      <c r="J161" s="562"/>
      <c r="K161" s="562"/>
      <c r="L161" s="562"/>
      <c r="M161" s="562"/>
      <c r="N161" s="562"/>
      <c r="O161" s="562"/>
      <c r="P161" s="562"/>
      <c r="Q161" s="562"/>
      <c r="R161" s="563"/>
      <c r="S161" s="563"/>
      <c r="T161" s="563"/>
      <c r="U161" s="563"/>
      <c r="V161" s="563"/>
      <c r="W161" s="563"/>
    </row>
    <row r="162" spans="1:23" hidden="1" x14ac:dyDescent="0.25">
      <c r="A162" s="559"/>
      <c r="B162" s="553" t="s">
        <v>2467</v>
      </c>
      <c r="C162" s="547" t="s">
        <v>2167</v>
      </c>
      <c r="D162" s="574" t="s">
        <v>2468</v>
      </c>
      <c r="E162" s="555"/>
      <c r="F162" s="558"/>
      <c r="G162" s="558"/>
      <c r="H162" s="558"/>
      <c r="I162" s="558"/>
      <c r="J162" s="558"/>
      <c r="K162" s="558"/>
      <c r="L162" s="558"/>
      <c r="M162" s="558"/>
      <c r="N162" s="558"/>
      <c r="O162" s="558"/>
      <c r="P162" s="558"/>
      <c r="Q162" s="558"/>
      <c r="R162" s="559"/>
      <c r="S162" s="559"/>
      <c r="T162" s="559"/>
      <c r="U162" s="559"/>
      <c r="V162" s="559"/>
      <c r="W162" s="559"/>
    </row>
    <row r="163" spans="1:23" hidden="1" x14ac:dyDescent="0.25">
      <c r="A163" s="559"/>
      <c r="B163" s="546" t="s">
        <v>2469</v>
      </c>
      <c r="C163" s="547" t="s">
        <v>2167</v>
      </c>
      <c r="D163" s="573" t="s">
        <v>2470</v>
      </c>
      <c r="E163" s="561"/>
      <c r="F163" s="562"/>
      <c r="G163" s="562"/>
      <c r="H163" s="562"/>
      <c r="I163" s="562"/>
      <c r="J163" s="562"/>
      <c r="K163" s="562"/>
      <c r="L163" s="562"/>
      <c r="M163" s="562"/>
      <c r="N163" s="562"/>
      <c r="O163" s="562"/>
      <c r="P163" s="562"/>
      <c r="Q163" s="562"/>
      <c r="R163" s="563"/>
      <c r="S163" s="563"/>
      <c r="T163" s="563"/>
      <c r="U163" s="563"/>
      <c r="V163" s="563"/>
      <c r="W163" s="563"/>
    </row>
    <row r="164" spans="1:23" hidden="1" x14ac:dyDescent="0.25">
      <c r="A164" s="559"/>
      <c r="B164" s="553" t="s">
        <v>2471</v>
      </c>
      <c r="C164" s="547" t="s">
        <v>2167</v>
      </c>
      <c r="D164" s="574" t="s">
        <v>2472</v>
      </c>
      <c r="E164" s="555"/>
      <c r="F164" s="558"/>
      <c r="G164" s="558"/>
      <c r="H164" s="558"/>
      <c r="I164" s="558"/>
      <c r="J164" s="558"/>
      <c r="K164" s="558"/>
      <c r="L164" s="558"/>
      <c r="M164" s="558"/>
      <c r="N164" s="558"/>
      <c r="O164" s="558"/>
      <c r="P164" s="558"/>
      <c r="Q164" s="558"/>
      <c r="R164" s="559"/>
      <c r="S164" s="559"/>
      <c r="T164" s="559"/>
      <c r="U164" s="559"/>
      <c r="V164" s="559"/>
      <c r="W164" s="559"/>
    </row>
    <row r="165" spans="1:23" hidden="1" x14ac:dyDescent="0.25">
      <c r="A165" s="559"/>
      <c r="B165" s="546" t="s">
        <v>2473</v>
      </c>
      <c r="C165" s="547" t="s">
        <v>2167</v>
      </c>
      <c r="D165" s="573" t="s">
        <v>2474</v>
      </c>
      <c r="E165" s="561"/>
      <c r="F165" s="562"/>
      <c r="G165" s="562"/>
      <c r="H165" s="562"/>
      <c r="I165" s="562"/>
      <c r="J165" s="562"/>
      <c r="K165" s="562"/>
      <c r="L165" s="562"/>
      <c r="M165" s="562"/>
      <c r="N165" s="562"/>
      <c r="O165" s="562"/>
      <c r="P165" s="562"/>
      <c r="Q165" s="562"/>
      <c r="R165" s="563"/>
      <c r="S165" s="563"/>
      <c r="T165" s="563"/>
      <c r="U165" s="563"/>
      <c r="V165" s="563"/>
      <c r="W165" s="563"/>
    </row>
    <row r="166" spans="1:23" hidden="1" x14ac:dyDescent="0.25">
      <c r="A166" s="559"/>
      <c r="B166" s="553" t="s">
        <v>2475</v>
      </c>
      <c r="C166" s="547" t="s">
        <v>2167</v>
      </c>
      <c r="D166" s="574" t="s">
        <v>2476</v>
      </c>
      <c r="E166" s="555"/>
      <c r="F166" s="558"/>
      <c r="G166" s="558"/>
      <c r="H166" s="558"/>
      <c r="I166" s="558"/>
      <c r="J166" s="558"/>
      <c r="K166" s="558"/>
      <c r="L166" s="558"/>
      <c r="M166" s="558"/>
      <c r="N166" s="558"/>
      <c r="O166" s="558"/>
      <c r="P166" s="558"/>
      <c r="Q166" s="558"/>
      <c r="R166" s="559"/>
      <c r="S166" s="559"/>
      <c r="T166" s="559"/>
      <c r="U166" s="559"/>
      <c r="V166" s="559"/>
      <c r="W166" s="559"/>
    </row>
    <row r="167" spans="1:23" hidden="1" x14ac:dyDescent="0.25">
      <c r="A167" s="559"/>
      <c r="B167" s="546" t="s">
        <v>2477</v>
      </c>
      <c r="C167" s="547" t="s">
        <v>2167</v>
      </c>
      <c r="D167" s="573" t="s">
        <v>2478</v>
      </c>
      <c r="E167" s="561"/>
      <c r="F167" s="562"/>
      <c r="G167" s="562"/>
      <c r="H167" s="562"/>
      <c r="I167" s="562"/>
      <c r="J167" s="562"/>
      <c r="K167" s="562"/>
      <c r="L167" s="562"/>
      <c r="M167" s="562"/>
      <c r="N167" s="562"/>
      <c r="O167" s="562"/>
      <c r="P167" s="562"/>
      <c r="Q167" s="562"/>
      <c r="R167" s="563"/>
      <c r="S167" s="563"/>
      <c r="T167" s="563"/>
      <c r="U167" s="563"/>
      <c r="V167" s="563"/>
      <c r="W167" s="563"/>
    </row>
    <row r="168" spans="1:23" hidden="1" x14ac:dyDescent="0.25">
      <c r="A168" s="559"/>
      <c r="B168" s="553" t="s">
        <v>2479</v>
      </c>
      <c r="C168" s="547" t="s">
        <v>2167</v>
      </c>
      <c r="D168" s="574" t="s">
        <v>2480</v>
      </c>
      <c r="E168" s="555"/>
      <c r="F168" s="558"/>
      <c r="G168" s="558"/>
      <c r="H168" s="558"/>
      <c r="I168" s="558"/>
      <c r="J168" s="558"/>
      <c r="K168" s="558"/>
      <c r="L168" s="558"/>
      <c r="M168" s="558"/>
      <c r="N168" s="558"/>
      <c r="O168" s="558"/>
      <c r="P168" s="558"/>
      <c r="Q168" s="558"/>
      <c r="R168" s="559"/>
      <c r="S168" s="559"/>
      <c r="T168" s="559"/>
      <c r="U168" s="559"/>
      <c r="V168" s="559"/>
      <c r="W168" s="559"/>
    </row>
    <row r="169" spans="1:23" hidden="1" x14ac:dyDescent="0.25">
      <c r="A169" s="559"/>
      <c r="B169" s="546" t="s">
        <v>2481</v>
      </c>
      <c r="C169" s="547" t="s">
        <v>2167</v>
      </c>
      <c r="D169" s="573" t="s">
        <v>2482</v>
      </c>
      <c r="E169" s="561"/>
      <c r="F169" s="562"/>
      <c r="G169" s="562"/>
      <c r="H169" s="562"/>
      <c r="I169" s="562"/>
      <c r="J169" s="562"/>
      <c r="K169" s="562"/>
      <c r="L169" s="562"/>
      <c r="M169" s="562"/>
      <c r="N169" s="562"/>
      <c r="O169" s="562"/>
      <c r="P169" s="562"/>
      <c r="Q169" s="562"/>
      <c r="R169" s="563"/>
      <c r="S169" s="563"/>
      <c r="T169" s="563"/>
      <c r="U169" s="563"/>
      <c r="V169" s="563"/>
      <c r="W169" s="563"/>
    </row>
    <row r="170" spans="1:23" hidden="1" x14ac:dyDescent="0.25">
      <c r="A170" s="559"/>
      <c r="B170" s="553" t="s">
        <v>2483</v>
      </c>
      <c r="C170" s="547" t="s">
        <v>2167</v>
      </c>
      <c r="D170" s="574" t="s">
        <v>2484</v>
      </c>
      <c r="E170" s="555"/>
      <c r="F170" s="558"/>
      <c r="G170" s="558"/>
      <c r="H170" s="558"/>
      <c r="I170" s="558"/>
      <c r="J170" s="558"/>
      <c r="K170" s="558"/>
      <c r="L170" s="558"/>
      <c r="M170" s="558"/>
      <c r="N170" s="558"/>
      <c r="O170" s="558"/>
      <c r="P170" s="558"/>
      <c r="Q170" s="558"/>
      <c r="R170" s="559"/>
      <c r="S170" s="559"/>
      <c r="T170" s="559"/>
      <c r="U170" s="559"/>
      <c r="V170" s="559"/>
      <c r="W170" s="559"/>
    </row>
    <row r="171" spans="1:23" hidden="1" x14ac:dyDescent="0.25">
      <c r="A171" s="559"/>
      <c r="B171" s="546" t="s">
        <v>2485</v>
      </c>
      <c r="C171" s="547" t="s">
        <v>2167</v>
      </c>
      <c r="D171" s="573" t="s">
        <v>2486</v>
      </c>
      <c r="E171" s="561"/>
      <c r="F171" s="562"/>
      <c r="G171" s="562"/>
      <c r="H171" s="562"/>
      <c r="I171" s="562"/>
      <c r="J171" s="562"/>
      <c r="K171" s="562"/>
      <c r="L171" s="562"/>
      <c r="M171" s="562"/>
      <c r="N171" s="562"/>
      <c r="O171" s="562"/>
      <c r="P171" s="562"/>
      <c r="Q171" s="562"/>
      <c r="R171" s="563"/>
      <c r="S171" s="563"/>
      <c r="T171" s="563"/>
      <c r="U171" s="563"/>
      <c r="V171" s="563"/>
      <c r="W171" s="563"/>
    </row>
    <row r="172" spans="1:23" hidden="1" x14ac:dyDescent="0.25">
      <c r="A172" s="559"/>
      <c r="B172" s="553" t="s">
        <v>2487</v>
      </c>
      <c r="C172" s="547" t="s">
        <v>2167</v>
      </c>
      <c r="D172" s="574" t="s">
        <v>2488</v>
      </c>
      <c r="E172" s="555"/>
      <c r="F172" s="558"/>
      <c r="G172" s="558"/>
      <c r="H172" s="558"/>
      <c r="I172" s="558"/>
      <c r="J172" s="558"/>
      <c r="K172" s="558"/>
      <c r="L172" s="558"/>
      <c r="M172" s="558"/>
      <c r="N172" s="558"/>
      <c r="O172" s="558"/>
      <c r="P172" s="558"/>
      <c r="Q172" s="558"/>
      <c r="R172" s="559"/>
      <c r="S172" s="559"/>
      <c r="T172" s="559"/>
      <c r="U172" s="559"/>
      <c r="V172" s="559"/>
      <c r="W172" s="559"/>
    </row>
    <row r="173" spans="1:23" hidden="1" x14ac:dyDescent="0.25">
      <c r="A173" s="559"/>
      <c r="B173" s="546" t="s">
        <v>2489</v>
      </c>
      <c r="C173" s="547" t="s">
        <v>2167</v>
      </c>
      <c r="D173" s="573" t="s">
        <v>2490</v>
      </c>
      <c r="E173" s="561"/>
      <c r="F173" s="562"/>
      <c r="G173" s="562"/>
      <c r="H173" s="562"/>
      <c r="I173" s="562"/>
      <c r="J173" s="562"/>
      <c r="K173" s="562"/>
      <c r="L173" s="562"/>
      <c r="M173" s="562"/>
      <c r="N173" s="562"/>
      <c r="O173" s="562"/>
      <c r="P173" s="562"/>
      <c r="Q173" s="562"/>
      <c r="R173" s="563"/>
      <c r="S173" s="563"/>
      <c r="T173" s="563"/>
      <c r="U173" s="563"/>
      <c r="V173" s="563"/>
      <c r="W173" s="563"/>
    </row>
    <row r="174" spans="1:23" hidden="1" x14ac:dyDescent="0.25">
      <c r="A174" s="559"/>
      <c r="B174" s="553" t="s">
        <v>2491</v>
      </c>
      <c r="C174" s="547" t="s">
        <v>2167</v>
      </c>
      <c r="D174" s="574" t="s">
        <v>2492</v>
      </c>
      <c r="E174" s="555"/>
      <c r="F174" s="558"/>
      <c r="G174" s="558"/>
      <c r="H174" s="558"/>
      <c r="I174" s="558"/>
      <c r="J174" s="558"/>
      <c r="K174" s="558"/>
      <c r="L174" s="558"/>
      <c r="M174" s="558"/>
      <c r="N174" s="558"/>
      <c r="O174" s="558"/>
      <c r="P174" s="558"/>
      <c r="Q174" s="558"/>
      <c r="R174" s="559"/>
      <c r="S174" s="559"/>
      <c r="T174" s="559"/>
      <c r="U174" s="559"/>
      <c r="V174" s="559"/>
      <c r="W174" s="559"/>
    </row>
    <row r="175" spans="1:23" hidden="1" x14ac:dyDescent="0.25">
      <c r="A175" s="559"/>
      <c r="B175" s="546" t="s">
        <v>2493</v>
      </c>
      <c r="C175" s="547" t="s">
        <v>2167</v>
      </c>
      <c r="D175" s="573" t="s">
        <v>2494</v>
      </c>
      <c r="E175" s="561"/>
      <c r="F175" s="562"/>
      <c r="G175" s="562"/>
      <c r="H175" s="562"/>
      <c r="I175" s="562"/>
      <c r="J175" s="562"/>
      <c r="K175" s="562"/>
      <c r="L175" s="562"/>
      <c r="M175" s="562"/>
      <c r="N175" s="562"/>
      <c r="O175" s="562"/>
      <c r="P175" s="562"/>
      <c r="Q175" s="562"/>
      <c r="R175" s="563"/>
      <c r="S175" s="563"/>
      <c r="T175" s="563"/>
      <c r="U175" s="563"/>
      <c r="V175" s="563"/>
      <c r="W175" s="563"/>
    </row>
    <row r="176" spans="1:23" hidden="1" x14ac:dyDescent="0.25">
      <c r="A176" s="559"/>
      <c r="B176" s="553" t="s">
        <v>2495</v>
      </c>
      <c r="C176" s="547" t="s">
        <v>2167</v>
      </c>
      <c r="D176" s="574" t="s">
        <v>2496</v>
      </c>
      <c r="E176" s="555"/>
      <c r="F176" s="558"/>
      <c r="G176" s="558"/>
      <c r="H176" s="558"/>
      <c r="I176" s="558"/>
      <c r="J176" s="558"/>
      <c r="K176" s="558"/>
      <c r="L176" s="558"/>
      <c r="M176" s="558"/>
      <c r="N176" s="558"/>
      <c r="O176" s="558"/>
      <c r="P176" s="558"/>
      <c r="Q176" s="558"/>
      <c r="R176" s="559"/>
      <c r="S176" s="559"/>
      <c r="T176" s="559"/>
      <c r="U176" s="559"/>
      <c r="V176" s="559"/>
      <c r="W176" s="559"/>
    </row>
    <row r="177" spans="1:23" hidden="1" x14ac:dyDescent="0.25">
      <c r="A177" s="559"/>
      <c r="B177" s="546" t="s">
        <v>2497</v>
      </c>
      <c r="C177" s="547" t="s">
        <v>2167</v>
      </c>
      <c r="D177" s="573" t="s">
        <v>2498</v>
      </c>
      <c r="E177" s="561"/>
      <c r="F177" s="562"/>
      <c r="G177" s="562"/>
      <c r="H177" s="562"/>
      <c r="I177" s="562"/>
      <c r="J177" s="562"/>
      <c r="K177" s="562"/>
      <c r="L177" s="562"/>
      <c r="M177" s="562"/>
      <c r="N177" s="562"/>
      <c r="O177" s="562"/>
      <c r="P177" s="562"/>
      <c r="Q177" s="562"/>
      <c r="R177" s="563"/>
      <c r="S177" s="563"/>
      <c r="T177" s="563"/>
      <c r="U177" s="563"/>
      <c r="V177" s="563"/>
      <c r="W177" s="563"/>
    </row>
    <row r="178" spans="1:23" hidden="1" x14ac:dyDescent="0.25">
      <c r="A178" s="559"/>
      <c r="B178" s="553" t="s">
        <v>2499</v>
      </c>
      <c r="C178" s="547" t="s">
        <v>2167</v>
      </c>
      <c r="D178" s="574" t="s">
        <v>2500</v>
      </c>
      <c r="E178" s="555"/>
      <c r="F178" s="558"/>
      <c r="G178" s="558"/>
      <c r="H178" s="558"/>
      <c r="I178" s="558"/>
      <c r="J178" s="558"/>
      <c r="K178" s="558"/>
      <c r="L178" s="558"/>
      <c r="M178" s="558"/>
      <c r="N178" s="558"/>
      <c r="O178" s="558"/>
      <c r="P178" s="558"/>
      <c r="Q178" s="558"/>
      <c r="R178" s="559"/>
      <c r="S178" s="559"/>
      <c r="T178" s="559"/>
      <c r="U178" s="559"/>
      <c r="V178" s="559"/>
      <c r="W178" s="559"/>
    </row>
    <row r="179" spans="1:23" hidden="1" x14ac:dyDescent="0.25">
      <c r="A179" s="559"/>
      <c r="B179" s="546" t="s">
        <v>2501</v>
      </c>
      <c r="C179" s="547" t="s">
        <v>2167</v>
      </c>
      <c r="D179" s="573" t="s">
        <v>2502</v>
      </c>
      <c r="E179" s="561"/>
      <c r="F179" s="562"/>
      <c r="G179" s="562"/>
      <c r="H179" s="562"/>
      <c r="I179" s="562"/>
      <c r="J179" s="562"/>
      <c r="K179" s="562"/>
      <c r="L179" s="562"/>
      <c r="M179" s="562"/>
      <c r="N179" s="562"/>
      <c r="O179" s="562"/>
      <c r="P179" s="562"/>
      <c r="Q179" s="562"/>
      <c r="R179" s="563"/>
      <c r="S179" s="563"/>
      <c r="T179" s="563"/>
      <c r="U179" s="563"/>
      <c r="V179" s="563"/>
      <c r="W179" s="563"/>
    </row>
    <row r="180" spans="1:23" hidden="1" x14ac:dyDescent="0.25">
      <c r="A180" s="559"/>
      <c r="B180" s="553" t="s">
        <v>2503</v>
      </c>
      <c r="C180" s="547" t="s">
        <v>2167</v>
      </c>
      <c r="D180" s="574" t="s">
        <v>2504</v>
      </c>
      <c r="E180" s="555"/>
      <c r="F180" s="558"/>
      <c r="G180" s="558"/>
      <c r="H180" s="558"/>
      <c r="I180" s="558"/>
      <c r="J180" s="558"/>
      <c r="K180" s="558"/>
      <c r="L180" s="558"/>
      <c r="M180" s="558"/>
      <c r="N180" s="558"/>
      <c r="O180" s="558"/>
      <c r="P180" s="558"/>
      <c r="Q180" s="558"/>
      <c r="R180" s="559"/>
      <c r="S180" s="559"/>
      <c r="T180" s="559"/>
      <c r="U180" s="559"/>
      <c r="V180" s="559"/>
      <c r="W180" s="559"/>
    </row>
    <row r="181" spans="1:23" hidden="1" x14ac:dyDescent="0.25">
      <c r="A181" s="559"/>
      <c r="B181" s="546" t="s">
        <v>2505</v>
      </c>
      <c r="C181" s="547" t="s">
        <v>2167</v>
      </c>
      <c r="D181" s="575" t="s">
        <v>2506</v>
      </c>
      <c r="E181" s="561"/>
      <c r="F181" s="562"/>
      <c r="G181" s="562"/>
      <c r="H181" s="562"/>
      <c r="I181" s="562"/>
      <c r="J181" s="562"/>
      <c r="K181" s="562"/>
      <c r="L181" s="562"/>
      <c r="M181" s="562"/>
      <c r="N181" s="562"/>
      <c r="O181" s="562"/>
      <c r="P181" s="562"/>
      <c r="Q181" s="562"/>
      <c r="R181" s="563"/>
      <c r="S181" s="563"/>
      <c r="T181" s="563"/>
      <c r="U181" s="563"/>
      <c r="V181" s="563"/>
      <c r="W181" s="563"/>
    </row>
    <row r="182" spans="1:23" hidden="1" x14ac:dyDescent="0.25">
      <c r="A182" s="559"/>
      <c r="B182" s="553" t="s">
        <v>2507</v>
      </c>
      <c r="C182" s="547" t="s">
        <v>2167</v>
      </c>
      <c r="D182" s="576" t="s">
        <v>2508</v>
      </c>
      <c r="E182" s="555"/>
      <c r="F182" s="558"/>
      <c r="G182" s="558"/>
      <c r="H182" s="558"/>
      <c r="I182" s="558"/>
      <c r="J182" s="558"/>
      <c r="K182" s="558"/>
      <c r="L182" s="558"/>
      <c r="M182" s="558"/>
      <c r="N182" s="558"/>
      <c r="O182" s="558"/>
      <c r="P182" s="558"/>
      <c r="Q182" s="558"/>
      <c r="R182" s="559"/>
      <c r="S182" s="559"/>
      <c r="T182" s="559"/>
      <c r="U182" s="559"/>
      <c r="V182" s="559"/>
      <c r="W182" s="559"/>
    </row>
    <row r="183" spans="1:23" hidden="1" x14ac:dyDescent="0.25">
      <c r="A183" s="559"/>
      <c r="B183" s="546" t="s">
        <v>2509</v>
      </c>
      <c r="C183" s="547" t="s">
        <v>2167</v>
      </c>
      <c r="D183" s="575" t="s">
        <v>2510</v>
      </c>
      <c r="E183" s="561"/>
      <c r="F183" s="562"/>
      <c r="G183" s="562"/>
      <c r="H183" s="562"/>
      <c r="I183" s="562"/>
      <c r="J183" s="562"/>
      <c r="K183" s="562"/>
      <c r="L183" s="562"/>
      <c r="M183" s="562"/>
      <c r="N183" s="562"/>
      <c r="O183" s="562"/>
      <c r="P183" s="562"/>
      <c r="Q183" s="562"/>
      <c r="R183" s="563"/>
      <c r="S183" s="563"/>
      <c r="T183" s="563"/>
      <c r="U183" s="563"/>
      <c r="V183" s="563"/>
      <c r="W183" s="563"/>
    </row>
    <row r="184" spans="1:23" hidden="1" x14ac:dyDescent="0.25">
      <c r="A184" s="559"/>
      <c r="B184" s="553" t="s">
        <v>2511</v>
      </c>
      <c r="C184" s="547" t="s">
        <v>2167</v>
      </c>
      <c r="D184" s="576" t="s">
        <v>2512</v>
      </c>
      <c r="E184" s="555"/>
      <c r="F184" s="558"/>
      <c r="G184" s="558"/>
      <c r="H184" s="558"/>
      <c r="I184" s="558"/>
      <c r="J184" s="558"/>
      <c r="K184" s="558"/>
      <c r="L184" s="558"/>
      <c r="M184" s="558"/>
      <c r="N184" s="558"/>
      <c r="O184" s="558"/>
      <c r="P184" s="558"/>
      <c r="Q184" s="558"/>
      <c r="R184" s="559"/>
      <c r="S184" s="559"/>
      <c r="T184" s="559"/>
      <c r="U184" s="559"/>
      <c r="V184" s="559"/>
      <c r="W184" s="559"/>
    </row>
    <row r="185" spans="1:23" hidden="1" x14ac:dyDescent="0.25">
      <c r="A185" s="559"/>
      <c r="B185" s="546" t="s">
        <v>2513</v>
      </c>
      <c r="C185" s="547" t="s">
        <v>2167</v>
      </c>
      <c r="D185" s="575" t="s">
        <v>2514</v>
      </c>
      <c r="E185" s="561"/>
      <c r="F185" s="562"/>
      <c r="G185" s="562"/>
      <c r="H185" s="562"/>
      <c r="I185" s="562"/>
      <c r="J185" s="562"/>
      <c r="K185" s="562"/>
      <c r="L185" s="562"/>
      <c r="M185" s="562"/>
      <c r="N185" s="562"/>
      <c r="O185" s="562"/>
      <c r="P185" s="562"/>
      <c r="Q185" s="562"/>
      <c r="R185" s="563"/>
      <c r="S185" s="563"/>
      <c r="T185" s="563"/>
      <c r="U185" s="563"/>
      <c r="V185" s="563"/>
      <c r="W185" s="563"/>
    </row>
    <row r="186" spans="1:23" hidden="1" x14ac:dyDescent="0.25">
      <c r="A186" s="559"/>
      <c r="B186" s="553" t="s">
        <v>2515</v>
      </c>
      <c r="C186" s="547" t="s">
        <v>2167</v>
      </c>
      <c r="D186" s="576" t="s">
        <v>2516</v>
      </c>
      <c r="E186" s="555"/>
      <c r="F186" s="558"/>
      <c r="G186" s="558"/>
      <c r="H186" s="558"/>
      <c r="I186" s="558"/>
      <c r="J186" s="558"/>
      <c r="K186" s="558"/>
      <c r="L186" s="558"/>
      <c r="M186" s="558"/>
      <c r="N186" s="558"/>
      <c r="O186" s="558"/>
      <c r="P186" s="558"/>
      <c r="Q186" s="558"/>
      <c r="R186" s="559"/>
      <c r="S186" s="559"/>
      <c r="T186" s="559"/>
      <c r="U186" s="559"/>
      <c r="V186" s="559"/>
      <c r="W186" s="559"/>
    </row>
    <row r="187" spans="1:23" hidden="1" x14ac:dyDescent="0.25">
      <c r="A187" s="559"/>
      <c r="B187" s="546" t="s">
        <v>2517</v>
      </c>
      <c r="C187" s="547" t="s">
        <v>2167</v>
      </c>
      <c r="D187" s="575" t="s">
        <v>2518</v>
      </c>
      <c r="E187" s="561"/>
      <c r="F187" s="562"/>
      <c r="G187" s="562"/>
      <c r="H187" s="562"/>
      <c r="I187" s="562"/>
      <c r="J187" s="562"/>
      <c r="K187" s="562"/>
      <c r="L187" s="562"/>
      <c r="M187" s="562"/>
      <c r="N187" s="562"/>
      <c r="O187" s="562"/>
      <c r="P187" s="562"/>
      <c r="Q187" s="562"/>
      <c r="R187" s="563"/>
      <c r="S187" s="563"/>
      <c r="T187" s="563"/>
      <c r="U187" s="563"/>
      <c r="V187" s="563"/>
      <c r="W187" s="563"/>
    </row>
    <row r="188" spans="1:23" hidden="1" x14ac:dyDescent="0.25">
      <c r="A188" s="559"/>
      <c r="B188" s="553" t="s">
        <v>2519</v>
      </c>
      <c r="C188" s="547" t="s">
        <v>2167</v>
      </c>
      <c r="D188" s="576" t="s">
        <v>2520</v>
      </c>
      <c r="E188" s="555"/>
      <c r="F188" s="558"/>
      <c r="G188" s="558"/>
      <c r="H188" s="558"/>
      <c r="I188" s="558"/>
      <c r="J188" s="558"/>
      <c r="K188" s="558"/>
      <c r="L188" s="558"/>
      <c r="M188" s="558"/>
      <c r="N188" s="558"/>
      <c r="O188" s="558"/>
      <c r="P188" s="558"/>
      <c r="Q188" s="558"/>
      <c r="R188" s="559"/>
      <c r="S188" s="559"/>
      <c r="T188" s="559"/>
      <c r="U188" s="559"/>
      <c r="V188" s="559"/>
      <c r="W188" s="559"/>
    </row>
    <row r="189" spans="1:23" hidden="1" x14ac:dyDescent="0.25">
      <c r="A189" s="559"/>
      <c r="B189" s="546" t="s">
        <v>2521</v>
      </c>
      <c r="C189" s="547" t="s">
        <v>2167</v>
      </c>
      <c r="D189" s="575" t="s">
        <v>2522</v>
      </c>
      <c r="E189" s="561"/>
      <c r="F189" s="562"/>
      <c r="G189" s="562"/>
      <c r="H189" s="562"/>
      <c r="I189" s="562"/>
      <c r="J189" s="562"/>
      <c r="K189" s="562"/>
      <c r="L189" s="562"/>
      <c r="M189" s="562"/>
      <c r="N189" s="562"/>
      <c r="O189" s="562"/>
      <c r="P189" s="562"/>
      <c r="Q189" s="562"/>
      <c r="R189" s="563"/>
      <c r="S189" s="563"/>
      <c r="T189" s="563"/>
      <c r="U189" s="563"/>
      <c r="V189" s="563"/>
      <c r="W189" s="563"/>
    </row>
    <row r="190" spans="1:23" hidden="1" x14ac:dyDescent="0.25">
      <c r="A190" s="559"/>
      <c r="B190" s="553" t="s">
        <v>2523</v>
      </c>
      <c r="C190" s="547" t="s">
        <v>2167</v>
      </c>
      <c r="D190" s="576" t="s">
        <v>2524</v>
      </c>
      <c r="E190" s="555"/>
      <c r="F190" s="558"/>
      <c r="G190" s="558"/>
      <c r="H190" s="558"/>
      <c r="I190" s="558"/>
      <c r="J190" s="558"/>
      <c r="K190" s="558"/>
      <c r="L190" s="558"/>
      <c r="M190" s="558"/>
      <c r="N190" s="558"/>
      <c r="O190" s="558"/>
      <c r="P190" s="558"/>
      <c r="Q190" s="558"/>
      <c r="R190" s="559"/>
      <c r="S190" s="559"/>
      <c r="T190" s="559"/>
      <c r="U190" s="559"/>
      <c r="V190" s="559"/>
      <c r="W190" s="559"/>
    </row>
    <row r="191" spans="1:23" hidden="1" x14ac:dyDescent="0.25">
      <c r="A191" s="559"/>
      <c r="B191" s="546" t="s">
        <v>2525</v>
      </c>
      <c r="C191" s="547" t="s">
        <v>2167</v>
      </c>
      <c r="D191" s="575" t="s">
        <v>2526</v>
      </c>
      <c r="E191" s="561"/>
      <c r="F191" s="562"/>
      <c r="G191" s="562"/>
      <c r="H191" s="562"/>
      <c r="I191" s="562"/>
      <c r="J191" s="562"/>
      <c r="K191" s="562"/>
      <c r="L191" s="562"/>
      <c r="M191" s="562"/>
      <c r="N191" s="562"/>
      <c r="O191" s="562"/>
      <c r="P191" s="562"/>
      <c r="Q191" s="562"/>
      <c r="R191" s="563"/>
      <c r="S191" s="563"/>
      <c r="T191" s="563"/>
      <c r="U191" s="563"/>
      <c r="V191" s="563"/>
      <c r="W191" s="563"/>
    </row>
    <row r="192" spans="1:23" hidden="1" x14ac:dyDescent="0.25">
      <c r="A192" s="559"/>
      <c r="B192" s="553" t="s">
        <v>2527</v>
      </c>
      <c r="C192" s="547" t="s">
        <v>2167</v>
      </c>
      <c r="D192" s="576" t="s">
        <v>2528</v>
      </c>
      <c r="E192" s="555"/>
      <c r="F192" s="558"/>
      <c r="G192" s="558"/>
      <c r="H192" s="558"/>
      <c r="I192" s="558"/>
      <c r="J192" s="558"/>
      <c r="K192" s="558"/>
      <c r="L192" s="558"/>
      <c r="M192" s="558"/>
      <c r="N192" s="558"/>
      <c r="O192" s="558"/>
      <c r="P192" s="558"/>
      <c r="Q192" s="558"/>
      <c r="R192" s="559"/>
      <c r="S192" s="559"/>
      <c r="T192" s="559"/>
      <c r="U192" s="559"/>
      <c r="V192" s="559"/>
      <c r="W192" s="559"/>
    </row>
    <row r="193" spans="1:23" hidden="1" x14ac:dyDescent="0.25">
      <c r="A193" s="559"/>
      <c r="B193" s="546" t="s">
        <v>2529</v>
      </c>
      <c r="C193" s="547" t="s">
        <v>2167</v>
      </c>
      <c r="D193" s="575" t="s">
        <v>2530</v>
      </c>
      <c r="E193" s="561"/>
      <c r="F193" s="562"/>
      <c r="G193" s="562"/>
      <c r="H193" s="562"/>
      <c r="I193" s="562"/>
      <c r="J193" s="562"/>
      <c r="K193" s="562"/>
      <c r="L193" s="562"/>
      <c r="M193" s="562"/>
      <c r="N193" s="562"/>
      <c r="O193" s="562"/>
      <c r="P193" s="562"/>
      <c r="Q193" s="562"/>
      <c r="R193" s="563"/>
      <c r="S193" s="563"/>
      <c r="T193" s="563"/>
      <c r="U193" s="563"/>
      <c r="V193" s="563"/>
      <c r="W193" s="563"/>
    </row>
    <row r="194" spans="1:23" hidden="1" x14ac:dyDescent="0.25">
      <c r="A194" s="559"/>
      <c r="B194" s="553" t="s">
        <v>2531</v>
      </c>
      <c r="C194" s="547" t="s">
        <v>2167</v>
      </c>
      <c r="D194" s="576" t="s">
        <v>2532</v>
      </c>
      <c r="E194" s="555"/>
      <c r="F194" s="558"/>
      <c r="G194" s="558"/>
      <c r="H194" s="558"/>
      <c r="I194" s="558"/>
      <c r="J194" s="558"/>
      <c r="K194" s="558"/>
      <c r="L194" s="558"/>
      <c r="M194" s="558"/>
      <c r="N194" s="558"/>
      <c r="O194" s="558"/>
      <c r="P194" s="558"/>
      <c r="Q194" s="558"/>
      <c r="R194" s="559"/>
      <c r="S194" s="559"/>
      <c r="T194" s="559"/>
      <c r="U194" s="559"/>
      <c r="V194" s="559"/>
      <c r="W194" s="559"/>
    </row>
    <row r="195" spans="1:23" hidden="1" x14ac:dyDescent="0.25">
      <c r="A195" s="559"/>
      <c r="B195" s="546" t="s">
        <v>2533</v>
      </c>
      <c r="C195" s="547" t="s">
        <v>2167</v>
      </c>
      <c r="D195" s="575" t="s">
        <v>2534</v>
      </c>
      <c r="E195" s="561"/>
      <c r="F195" s="562"/>
      <c r="G195" s="562"/>
      <c r="H195" s="562"/>
      <c r="I195" s="562"/>
      <c r="J195" s="562"/>
      <c r="K195" s="562"/>
      <c r="L195" s="562"/>
      <c r="M195" s="562"/>
      <c r="N195" s="562"/>
      <c r="O195" s="562"/>
      <c r="P195" s="562"/>
      <c r="Q195" s="562"/>
      <c r="R195" s="563"/>
      <c r="S195" s="563"/>
      <c r="T195" s="563"/>
      <c r="U195" s="563"/>
      <c r="V195" s="563"/>
      <c r="W195" s="563"/>
    </row>
    <row r="196" spans="1:23" hidden="1" x14ac:dyDescent="0.25">
      <c r="A196" s="559"/>
      <c r="B196" s="553" t="s">
        <v>2535</v>
      </c>
      <c r="C196" s="547" t="s">
        <v>2167</v>
      </c>
      <c r="D196" s="576" t="s">
        <v>2536</v>
      </c>
      <c r="E196" s="555"/>
      <c r="F196" s="558"/>
      <c r="G196" s="558"/>
      <c r="H196" s="558"/>
      <c r="I196" s="558"/>
      <c r="J196" s="558"/>
      <c r="K196" s="558"/>
      <c r="L196" s="558"/>
      <c r="M196" s="558"/>
      <c r="N196" s="558"/>
      <c r="O196" s="558"/>
      <c r="P196" s="558"/>
      <c r="Q196" s="558"/>
      <c r="R196" s="559"/>
      <c r="S196" s="559"/>
      <c r="T196" s="559"/>
      <c r="U196" s="559"/>
      <c r="V196" s="559"/>
      <c r="W196" s="559"/>
    </row>
    <row r="197" spans="1:23" hidden="1" x14ac:dyDescent="0.25">
      <c r="A197" s="559"/>
      <c r="B197" s="546" t="s">
        <v>2537</v>
      </c>
      <c r="C197" s="547" t="s">
        <v>2167</v>
      </c>
      <c r="D197" s="575" t="s">
        <v>2538</v>
      </c>
      <c r="E197" s="561"/>
      <c r="F197" s="562"/>
      <c r="G197" s="562"/>
      <c r="H197" s="562"/>
      <c r="I197" s="562"/>
      <c r="J197" s="562"/>
      <c r="K197" s="562"/>
      <c r="L197" s="562"/>
      <c r="M197" s="562"/>
      <c r="N197" s="562"/>
      <c r="O197" s="562"/>
      <c r="P197" s="562"/>
      <c r="Q197" s="562"/>
      <c r="R197" s="563"/>
      <c r="S197" s="563"/>
      <c r="T197" s="563"/>
      <c r="U197" s="563"/>
      <c r="V197" s="563"/>
      <c r="W197" s="563"/>
    </row>
    <row r="198" spans="1:23" hidden="1" x14ac:dyDescent="0.25">
      <c r="A198" s="559"/>
      <c r="B198" s="553" t="s">
        <v>2539</v>
      </c>
      <c r="C198" s="547" t="s">
        <v>2167</v>
      </c>
      <c r="D198" s="576" t="s">
        <v>2540</v>
      </c>
      <c r="E198" s="555"/>
      <c r="F198" s="558"/>
      <c r="G198" s="558"/>
      <c r="H198" s="558"/>
      <c r="I198" s="558"/>
      <c r="J198" s="558"/>
      <c r="K198" s="558"/>
      <c r="L198" s="558"/>
      <c r="M198" s="558"/>
      <c r="N198" s="558"/>
      <c r="O198" s="558"/>
      <c r="P198" s="558"/>
      <c r="Q198" s="558"/>
      <c r="R198" s="559"/>
      <c r="S198" s="559"/>
      <c r="T198" s="559"/>
      <c r="U198" s="559"/>
      <c r="V198" s="559"/>
      <c r="W198" s="559"/>
    </row>
    <row r="199" spans="1:23" hidden="1" x14ac:dyDescent="0.25">
      <c r="A199" s="559"/>
      <c r="B199" s="546" t="s">
        <v>2541</v>
      </c>
      <c r="C199" s="547" t="s">
        <v>2167</v>
      </c>
      <c r="D199" s="575" t="s">
        <v>2454</v>
      </c>
      <c r="E199" s="561"/>
      <c r="F199" s="562"/>
      <c r="G199" s="562"/>
      <c r="H199" s="562"/>
      <c r="I199" s="562"/>
      <c r="J199" s="562"/>
      <c r="K199" s="562"/>
      <c r="L199" s="562"/>
      <c r="M199" s="562"/>
      <c r="N199" s="562"/>
      <c r="O199" s="562"/>
      <c r="P199" s="562"/>
      <c r="Q199" s="562"/>
      <c r="R199" s="563"/>
      <c r="S199" s="563"/>
      <c r="T199" s="563"/>
      <c r="U199" s="563"/>
      <c r="V199" s="563"/>
      <c r="W199" s="563"/>
    </row>
    <row r="200" spans="1:23" hidden="1" x14ac:dyDescent="0.25">
      <c r="A200" s="559"/>
      <c r="B200" s="553" t="s">
        <v>2542</v>
      </c>
      <c r="C200" s="547" t="s">
        <v>2167</v>
      </c>
      <c r="D200" s="576" t="s">
        <v>2456</v>
      </c>
      <c r="E200" s="555"/>
      <c r="F200" s="558"/>
      <c r="G200" s="558"/>
      <c r="H200" s="558"/>
      <c r="I200" s="558"/>
      <c r="J200" s="558"/>
      <c r="K200" s="558"/>
      <c r="L200" s="558"/>
      <c r="M200" s="558"/>
      <c r="N200" s="558"/>
      <c r="O200" s="558"/>
      <c r="P200" s="558"/>
      <c r="Q200" s="558"/>
      <c r="R200" s="559"/>
      <c r="S200" s="559"/>
      <c r="T200" s="559"/>
      <c r="U200" s="559"/>
      <c r="V200" s="559"/>
      <c r="W200" s="559"/>
    </row>
    <row r="201" spans="1:23" hidden="1" x14ac:dyDescent="0.25">
      <c r="A201" s="559"/>
      <c r="B201" s="546" t="s">
        <v>2543</v>
      </c>
      <c r="C201" s="547" t="s">
        <v>2167</v>
      </c>
      <c r="D201" s="577" t="s">
        <v>2544</v>
      </c>
      <c r="E201" s="561"/>
      <c r="F201" s="562"/>
      <c r="G201" s="562"/>
      <c r="H201" s="562"/>
      <c r="I201" s="562"/>
      <c r="J201" s="562"/>
      <c r="K201" s="562"/>
      <c r="L201" s="562"/>
      <c r="M201" s="562"/>
      <c r="N201" s="562"/>
      <c r="O201" s="562"/>
      <c r="P201" s="562"/>
      <c r="Q201" s="562"/>
      <c r="R201" s="563"/>
      <c r="S201" s="563"/>
      <c r="T201" s="563"/>
      <c r="U201" s="563"/>
      <c r="V201" s="563"/>
      <c r="W201" s="563"/>
    </row>
    <row r="202" spans="1:23" hidden="1" x14ac:dyDescent="0.25">
      <c r="A202" s="559"/>
      <c r="B202" s="553" t="s">
        <v>2545</v>
      </c>
      <c r="C202" s="547" t="s">
        <v>2167</v>
      </c>
      <c r="D202" s="578" t="s">
        <v>2546</v>
      </c>
      <c r="E202" s="555"/>
      <c r="F202" s="558"/>
      <c r="G202" s="558"/>
      <c r="H202" s="558"/>
      <c r="I202" s="558"/>
      <c r="J202" s="558"/>
      <c r="K202" s="558"/>
      <c r="L202" s="558"/>
      <c r="M202" s="558"/>
      <c r="N202" s="558"/>
      <c r="O202" s="558"/>
      <c r="P202" s="558"/>
      <c r="Q202" s="558"/>
      <c r="R202" s="559"/>
      <c r="S202" s="559"/>
      <c r="T202" s="559"/>
      <c r="U202" s="559"/>
      <c r="V202" s="559"/>
      <c r="W202" s="559"/>
    </row>
    <row r="203" spans="1:23" hidden="1" x14ac:dyDescent="0.25">
      <c r="A203" s="559"/>
      <c r="B203" s="546" t="s">
        <v>2547</v>
      </c>
      <c r="C203" s="547" t="s">
        <v>2167</v>
      </c>
      <c r="D203" s="577" t="s">
        <v>2548</v>
      </c>
      <c r="E203" s="561"/>
      <c r="F203" s="562"/>
      <c r="G203" s="562"/>
      <c r="H203" s="562"/>
      <c r="I203" s="562"/>
      <c r="J203" s="562"/>
      <c r="K203" s="562"/>
      <c r="L203" s="562"/>
      <c r="M203" s="562"/>
      <c r="N203" s="562"/>
      <c r="O203" s="562"/>
      <c r="P203" s="562"/>
      <c r="Q203" s="562"/>
      <c r="R203" s="563"/>
      <c r="S203" s="563"/>
      <c r="T203" s="563"/>
      <c r="U203" s="563"/>
      <c r="V203" s="563"/>
      <c r="W203" s="563"/>
    </row>
    <row r="204" spans="1:23" hidden="1" x14ac:dyDescent="0.25">
      <c r="A204" s="559"/>
      <c r="B204" s="553" t="s">
        <v>2549</v>
      </c>
      <c r="C204" s="547" t="s">
        <v>2167</v>
      </c>
      <c r="D204" s="578" t="s">
        <v>2550</v>
      </c>
      <c r="E204" s="555"/>
      <c r="F204" s="558"/>
      <c r="G204" s="558"/>
      <c r="H204" s="558"/>
      <c r="I204" s="558"/>
      <c r="J204" s="558"/>
      <c r="K204" s="558"/>
      <c r="L204" s="558"/>
      <c r="M204" s="558"/>
      <c r="N204" s="558"/>
      <c r="O204" s="558"/>
      <c r="P204" s="558"/>
      <c r="Q204" s="558"/>
      <c r="R204" s="559"/>
      <c r="S204" s="559"/>
      <c r="T204" s="559"/>
      <c r="U204" s="559"/>
      <c r="V204" s="559"/>
      <c r="W204" s="559"/>
    </row>
    <row r="205" spans="1:23" hidden="1" x14ac:dyDescent="0.25">
      <c r="A205" s="559"/>
      <c r="B205" s="546" t="s">
        <v>2551</v>
      </c>
      <c r="C205" s="547" t="s">
        <v>2167</v>
      </c>
      <c r="D205" s="577" t="s">
        <v>2552</v>
      </c>
      <c r="E205" s="561"/>
      <c r="F205" s="562"/>
      <c r="G205" s="562"/>
      <c r="H205" s="562"/>
      <c r="I205" s="562"/>
      <c r="J205" s="562"/>
      <c r="K205" s="562"/>
      <c r="L205" s="562"/>
      <c r="M205" s="562"/>
      <c r="N205" s="562"/>
      <c r="O205" s="562"/>
      <c r="P205" s="562"/>
      <c r="Q205" s="562"/>
      <c r="R205" s="563"/>
      <c r="S205" s="563"/>
      <c r="T205" s="563"/>
      <c r="U205" s="563"/>
      <c r="V205" s="563"/>
      <c r="W205" s="563"/>
    </row>
    <row r="206" spans="1:23" hidden="1" x14ac:dyDescent="0.25">
      <c r="A206" s="559"/>
      <c r="B206" s="553" t="s">
        <v>2553</v>
      </c>
      <c r="C206" s="547" t="s">
        <v>2167</v>
      </c>
      <c r="D206" s="578" t="s">
        <v>2554</v>
      </c>
      <c r="E206" s="555"/>
      <c r="F206" s="558"/>
      <c r="G206" s="558"/>
      <c r="H206" s="558"/>
      <c r="I206" s="558"/>
      <c r="J206" s="558"/>
      <c r="K206" s="558"/>
      <c r="L206" s="558"/>
      <c r="M206" s="558"/>
      <c r="N206" s="558"/>
      <c r="O206" s="558"/>
      <c r="P206" s="558"/>
      <c r="Q206" s="558"/>
      <c r="R206" s="559"/>
      <c r="S206" s="559"/>
      <c r="T206" s="559"/>
      <c r="U206" s="559"/>
      <c r="V206" s="559"/>
      <c r="W206" s="559"/>
    </row>
    <row r="207" spans="1:23" hidden="1" x14ac:dyDescent="0.25">
      <c r="A207" s="559"/>
      <c r="B207" s="546" t="s">
        <v>2555</v>
      </c>
      <c r="C207" s="547" t="s">
        <v>2167</v>
      </c>
      <c r="D207" s="577" t="s">
        <v>2556</v>
      </c>
      <c r="E207" s="561"/>
      <c r="F207" s="562"/>
      <c r="G207" s="562"/>
      <c r="H207" s="562"/>
      <c r="I207" s="562"/>
      <c r="J207" s="562"/>
      <c r="K207" s="562"/>
      <c r="L207" s="562"/>
      <c r="M207" s="562"/>
      <c r="N207" s="562"/>
      <c r="O207" s="562"/>
      <c r="P207" s="562"/>
      <c r="Q207" s="562"/>
      <c r="R207" s="563"/>
      <c r="S207" s="563"/>
      <c r="T207" s="563"/>
      <c r="U207" s="563"/>
      <c r="V207" s="563"/>
      <c r="W207" s="563"/>
    </row>
    <row r="208" spans="1:23" hidden="1" x14ac:dyDescent="0.25">
      <c r="A208" s="559"/>
      <c r="B208" s="553" t="s">
        <v>2557</v>
      </c>
      <c r="C208" s="547" t="s">
        <v>2167</v>
      </c>
      <c r="D208" s="578" t="s">
        <v>2558</v>
      </c>
      <c r="E208" s="555"/>
      <c r="F208" s="558"/>
      <c r="G208" s="558"/>
      <c r="H208" s="558"/>
      <c r="I208" s="558"/>
      <c r="J208" s="558"/>
      <c r="K208" s="558"/>
      <c r="L208" s="558"/>
      <c r="M208" s="558"/>
      <c r="N208" s="558"/>
      <c r="O208" s="558"/>
      <c r="P208" s="558"/>
      <c r="Q208" s="558"/>
      <c r="R208" s="559"/>
      <c r="S208" s="559"/>
      <c r="T208" s="559"/>
      <c r="U208" s="559"/>
      <c r="V208" s="559"/>
      <c r="W208" s="559"/>
    </row>
    <row r="209" spans="1:23" hidden="1" x14ac:dyDescent="0.25">
      <c r="A209" s="559"/>
      <c r="B209" s="546" t="s">
        <v>2559</v>
      </c>
      <c r="C209" s="547" t="s">
        <v>2167</v>
      </c>
      <c r="D209" s="577" t="s">
        <v>2560</v>
      </c>
      <c r="E209" s="561"/>
      <c r="F209" s="562"/>
      <c r="G209" s="562"/>
      <c r="H209" s="562"/>
      <c r="I209" s="562"/>
      <c r="J209" s="562"/>
      <c r="K209" s="562"/>
      <c r="L209" s="562"/>
      <c r="M209" s="562"/>
      <c r="N209" s="562"/>
      <c r="O209" s="562"/>
      <c r="P209" s="562"/>
      <c r="Q209" s="562"/>
      <c r="R209" s="563"/>
      <c r="S209" s="563"/>
      <c r="T209" s="563"/>
      <c r="U209" s="563"/>
      <c r="V209" s="563"/>
      <c r="W209" s="563"/>
    </row>
    <row r="210" spans="1:23" hidden="1" x14ac:dyDescent="0.25">
      <c r="A210" s="559"/>
      <c r="B210" s="553" t="s">
        <v>2561</v>
      </c>
      <c r="C210" s="547" t="s">
        <v>2167</v>
      </c>
      <c r="D210" s="578" t="s">
        <v>2562</v>
      </c>
      <c r="E210" s="555"/>
      <c r="F210" s="558"/>
      <c r="G210" s="558"/>
      <c r="H210" s="558"/>
      <c r="I210" s="558"/>
      <c r="J210" s="558"/>
      <c r="K210" s="558"/>
      <c r="L210" s="558"/>
      <c r="M210" s="558"/>
      <c r="N210" s="558"/>
      <c r="O210" s="558"/>
      <c r="P210" s="558"/>
      <c r="Q210" s="558"/>
      <c r="R210" s="559"/>
      <c r="S210" s="559"/>
      <c r="T210" s="559"/>
      <c r="U210" s="559"/>
      <c r="V210" s="559"/>
      <c r="W210" s="559"/>
    </row>
    <row r="211" spans="1:23" hidden="1" x14ac:dyDescent="0.25">
      <c r="A211" s="559"/>
      <c r="B211" s="546" t="s">
        <v>2563</v>
      </c>
      <c r="C211" s="547" t="s">
        <v>2167</v>
      </c>
      <c r="D211" s="577" t="s">
        <v>2564</v>
      </c>
      <c r="E211" s="561"/>
      <c r="F211" s="562"/>
      <c r="G211" s="562"/>
      <c r="H211" s="562"/>
      <c r="I211" s="562"/>
      <c r="J211" s="562"/>
      <c r="K211" s="562"/>
      <c r="L211" s="562"/>
      <c r="M211" s="562"/>
      <c r="N211" s="562"/>
      <c r="O211" s="562"/>
      <c r="P211" s="562"/>
      <c r="Q211" s="562"/>
      <c r="R211" s="563"/>
      <c r="S211" s="563"/>
      <c r="T211" s="563"/>
      <c r="U211" s="563"/>
      <c r="V211" s="563"/>
      <c r="W211" s="563"/>
    </row>
    <row r="212" spans="1:23" hidden="1" x14ac:dyDescent="0.25">
      <c r="A212" s="559"/>
      <c r="B212" s="553" t="s">
        <v>2565</v>
      </c>
      <c r="C212" s="547" t="s">
        <v>2167</v>
      </c>
      <c r="D212" s="578" t="s">
        <v>2566</v>
      </c>
      <c r="E212" s="555"/>
      <c r="F212" s="558"/>
      <c r="G212" s="558"/>
      <c r="H212" s="558"/>
      <c r="I212" s="558"/>
      <c r="J212" s="558"/>
      <c r="K212" s="558"/>
      <c r="L212" s="558"/>
      <c r="M212" s="558"/>
      <c r="N212" s="558"/>
      <c r="O212" s="558"/>
      <c r="P212" s="558"/>
      <c r="Q212" s="558"/>
      <c r="R212" s="559"/>
      <c r="S212" s="559"/>
      <c r="T212" s="559"/>
      <c r="U212" s="559"/>
      <c r="V212" s="559"/>
      <c r="W212" s="559"/>
    </row>
    <row r="213" spans="1:23" hidden="1" x14ac:dyDescent="0.25">
      <c r="A213" s="559"/>
      <c r="B213" s="579" t="s">
        <v>2567</v>
      </c>
      <c r="C213" s="547" t="s">
        <v>2167</v>
      </c>
      <c r="D213" s="578" t="s">
        <v>2568</v>
      </c>
      <c r="E213" s="555"/>
      <c r="F213" s="558"/>
      <c r="G213" s="558"/>
      <c r="H213" s="558"/>
      <c r="I213" s="558"/>
      <c r="J213" s="558"/>
      <c r="K213" s="558"/>
      <c r="L213" s="558"/>
      <c r="M213" s="558"/>
      <c r="N213" s="558"/>
      <c r="O213" s="558"/>
      <c r="P213" s="558"/>
      <c r="Q213" s="558"/>
      <c r="R213" s="559"/>
      <c r="S213" s="559"/>
      <c r="T213" s="559"/>
      <c r="U213" s="559"/>
      <c r="V213" s="559"/>
      <c r="W213" s="559"/>
    </row>
    <row r="214" spans="1:23" hidden="1" x14ac:dyDescent="0.25">
      <c r="A214" s="559"/>
      <c r="B214" s="553" t="s">
        <v>2569</v>
      </c>
      <c r="C214" s="547" t="s">
        <v>2167</v>
      </c>
      <c r="D214" s="578" t="s">
        <v>2570</v>
      </c>
      <c r="E214" s="555"/>
      <c r="F214" s="558"/>
      <c r="G214" s="558"/>
      <c r="H214" s="558"/>
      <c r="I214" s="558"/>
      <c r="J214" s="558"/>
      <c r="K214" s="558"/>
      <c r="L214" s="558"/>
      <c r="M214" s="558"/>
      <c r="N214" s="558"/>
      <c r="O214" s="558"/>
      <c r="P214" s="558"/>
      <c r="Q214" s="558"/>
      <c r="R214" s="559"/>
      <c r="S214" s="559"/>
      <c r="T214" s="559"/>
      <c r="U214" s="559"/>
      <c r="V214" s="559"/>
      <c r="W214" s="559"/>
    </row>
    <row r="215" spans="1:23" hidden="1" x14ac:dyDescent="0.25">
      <c r="A215" s="559"/>
      <c r="B215" s="579" t="s">
        <v>2571</v>
      </c>
      <c r="C215" s="547" t="s">
        <v>2167</v>
      </c>
      <c r="D215" s="578" t="s">
        <v>2572</v>
      </c>
      <c r="E215" s="555"/>
      <c r="F215" s="558"/>
      <c r="G215" s="558"/>
      <c r="H215" s="558"/>
      <c r="I215" s="558"/>
      <c r="J215" s="558"/>
      <c r="K215" s="558"/>
      <c r="L215" s="558"/>
      <c r="M215" s="558"/>
      <c r="N215" s="558"/>
      <c r="O215" s="558"/>
      <c r="P215" s="558"/>
      <c r="Q215" s="558"/>
      <c r="R215" s="559"/>
      <c r="S215" s="559"/>
      <c r="T215" s="559"/>
      <c r="U215" s="559"/>
      <c r="V215" s="559"/>
      <c r="W215" s="559"/>
    </row>
    <row r="216" spans="1:23" hidden="1" x14ac:dyDescent="0.25">
      <c r="A216" s="559"/>
      <c r="B216" s="553" t="s">
        <v>2573</v>
      </c>
      <c r="C216" s="547" t="s">
        <v>2167</v>
      </c>
      <c r="D216" s="578" t="s">
        <v>2574</v>
      </c>
      <c r="E216" s="555"/>
      <c r="F216" s="558"/>
      <c r="G216" s="558"/>
      <c r="H216" s="558"/>
      <c r="I216" s="558"/>
      <c r="J216" s="558"/>
      <c r="K216" s="558"/>
      <c r="L216" s="558"/>
      <c r="M216" s="558"/>
      <c r="N216" s="558"/>
      <c r="O216" s="558"/>
      <c r="P216" s="558"/>
      <c r="Q216" s="558"/>
      <c r="R216" s="559"/>
      <c r="S216" s="559"/>
      <c r="T216" s="559"/>
      <c r="U216" s="559"/>
      <c r="V216" s="559"/>
      <c r="W216" s="559"/>
    </row>
    <row r="217" spans="1:23" hidden="1" x14ac:dyDescent="0.25">
      <c r="A217" s="559"/>
      <c r="B217" s="579" t="s">
        <v>2575</v>
      </c>
      <c r="C217" s="547" t="s">
        <v>2167</v>
      </c>
      <c r="D217" s="578" t="s">
        <v>2576</v>
      </c>
      <c r="E217" s="555"/>
      <c r="F217" s="558"/>
      <c r="G217" s="558"/>
      <c r="H217" s="558"/>
      <c r="I217" s="558"/>
      <c r="J217" s="558"/>
      <c r="K217" s="558"/>
      <c r="L217" s="558"/>
      <c r="M217" s="558"/>
      <c r="N217" s="558"/>
      <c r="O217" s="558"/>
      <c r="P217" s="558"/>
      <c r="Q217" s="558"/>
      <c r="R217" s="559"/>
      <c r="S217" s="559"/>
      <c r="T217" s="559"/>
      <c r="U217" s="559"/>
      <c r="V217" s="559"/>
      <c r="W217" s="559"/>
    </row>
    <row r="218" spans="1:23" hidden="1" x14ac:dyDescent="0.25">
      <c r="A218" s="559"/>
      <c r="B218" s="553" t="s">
        <v>2577</v>
      </c>
      <c r="C218" s="547" t="s">
        <v>2167</v>
      </c>
      <c r="D218" s="578" t="s">
        <v>2578</v>
      </c>
      <c r="E218" s="555"/>
      <c r="F218" s="558"/>
      <c r="G218" s="558"/>
      <c r="H218" s="558"/>
      <c r="I218" s="558"/>
      <c r="J218" s="558"/>
      <c r="K218" s="558"/>
      <c r="L218" s="558"/>
      <c r="M218" s="558"/>
      <c r="N218" s="558"/>
      <c r="O218" s="558"/>
      <c r="P218" s="558"/>
      <c r="Q218" s="558"/>
      <c r="R218" s="559"/>
      <c r="S218" s="559"/>
      <c r="T218" s="559"/>
      <c r="U218" s="559"/>
      <c r="V218" s="559"/>
      <c r="W218" s="559"/>
    </row>
    <row r="219" spans="1:23" hidden="1" x14ac:dyDescent="0.25">
      <c r="A219" s="559"/>
      <c r="B219" s="546" t="s">
        <v>2579</v>
      </c>
      <c r="C219" s="547" t="s">
        <v>2167</v>
      </c>
      <c r="D219" s="578" t="s">
        <v>2580</v>
      </c>
      <c r="E219" s="555"/>
      <c r="F219" s="558"/>
      <c r="G219" s="558"/>
      <c r="H219" s="558"/>
      <c r="I219" s="558"/>
      <c r="J219" s="558"/>
      <c r="K219" s="558"/>
      <c r="L219" s="558"/>
      <c r="M219" s="558"/>
      <c r="N219" s="558"/>
      <c r="O219" s="558"/>
      <c r="P219" s="558"/>
      <c r="Q219" s="558"/>
      <c r="R219" s="559"/>
      <c r="S219" s="559"/>
      <c r="T219" s="559"/>
      <c r="U219" s="559"/>
      <c r="V219" s="559"/>
      <c r="W219" s="559"/>
    </row>
    <row r="220" spans="1:23" hidden="1" x14ac:dyDescent="0.25">
      <c r="A220" s="559"/>
      <c r="B220" s="553" t="s">
        <v>2581</v>
      </c>
      <c r="C220" s="547" t="s">
        <v>2167</v>
      </c>
      <c r="D220" s="578" t="s">
        <v>2582</v>
      </c>
      <c r="E220" s="555"/>
      <c r="F220" s="558"/>
      <c r="G220" s="558"/>
      <c r="H220" s="558"/>
      <c r="I220" s="558"/>
      <c r="J220" s="558"/>
      <c r="K220" s="558"/>
      <c r="L220" s="558"/>
      <c r="M220" s="558"/>
      <c r="N220" s="558"/>
      <c r="O220" s="558"/>
      <c r="P220" s="558"/>
      <c r="Q220" s="558"/>
      <c r="R220" s="559"/>
      <c r="S220" s="559"/>
      <c r="T220" s="559"/>
      <c r="U220" s="559"/>
      <c r="V220" s="559"/>
      <c r="W220" s="559"/>
    </row>
    <row r="221" spans="1:23" hidden="1" x14ac:dyDescent="0.25">
      <c r="A221" s="559"/>
      <c r="B221" s="546" t="s">
        <v>2583</v>
      </c>
      <c r="C221" s="547" t="s">
        <v>2167</v>
      </c>
      <c r="D221" s="578" t="s">
        <v>2584</v>
      </c>
      <c r="E221" s="555"/>
      <c r="F221" s="558"/>
      <c r="G221" s="558"/>
      <c r="H221" s="558"/>
      <c r="I221" s="558"/>
      <c r="J221" s="558"/>
      <c r="K221" s="558"/>
      <c r="L221" s="558"/>
      <c r="M221" s="558"/>
      <c r="N221" s="558"/>
      <c r="O221" s="558"/>
      <c r="P221" s="558"/>
      <c r="Q221" s="558"/>
      <c r="R221" s="559"/>
      <c r="S221" s="559"/>
      <c r="T221" s="559"/>
      <c r="U221" s="559"/>
      <c r="V221" s="559"/>
      <c r="W221" s="559"/>
    </row>
    <row r="222" spans="1:23" hidden="1" x14ac:dyDescent="0.25">
      <c r="A222" s="559"/>
      <c r="B222" s="553" t="s">
        <v>2585</v>
      </c>
      <c r="C222" s="547" t="s">
        <v>2167</v>
      </c>
      <c r="D222" s="578" t="s">
        <v>2586</v>
      </c>
      <c r="E222" s="555"/>
      <c r="F222" s="558"/>
      <c r="G222" s="558"/>
      <c r="H222" s="558"/>
      <c r="I222" s="558"/>
      <c r="J222" s="558"/>
      <c r="K222" s="558"/>
      <c r="L222" s="558"/>
      <c r="M222" s="558"/>
      <c r="N222" s="558"/>
      <c r="O222" s="558"/>
      <c r="P222" s="558"/>
      <c r="Q222" s="558"/>
      <c r="R222" s="559"/>
      <c r="S222" s="559"/>
      <c r="T222" s="559"/>
      <c r="U222" s="559"/>
      <c r="V222" s="559"/>
      <c r="W222" s="559"/>
    </row>
    <row r="223" spans="1:23" hidden="1" x14ac:dyDescent="0.25">
      <c r="A223" s="559"/>
      <c r="B223" s="546" t="s">
        <v>2587</v>
      </c>
      <c r="C223" s="547" t="s">
        <v>2167</v>
      </c>
      <c r="D223" s="578" t="s">
        <v>2588</v>
      </c>
      <c r="E223" s="555"/>
      <c r="F223" s="558"/>
      <c r="G223" s="558"/>
      <c r="H223" s="558"/>
      <c r="I223" s="558"/>
      <c r="J223" s="558"/>
      <c r="K223" s="558"/>
      <c r="L223" s="558"/>
      <c r="M223" s="558"/>
      <c r="N223" s="558"/>
      <c r="O223" s="558"/>
      <c r="P223" s="558"/>
      <c r="Q223" s="558"/>
      <c r="R223" s="559"/>
      <c r="S223" s="559"/>
      <c r="T223" s="559"/>
      <c r="U223" s="559"/>
      <c r="V223" s="559"/>
      <c r="W223" s="559"/>
    </row>
    <row r="224" spans="1:23" hidden="1" x14ac:dyDescent="0.25">
      <c r="A224" s="559"/>
      <c r="B224" s="553" t="s">
        <v>2589</v>
      </c>
      <c r="C224" s="547" t="s">
        <v>2167</v>
      </c>
      <c r="D224" s="578" t="s">
        <v>2590</v>
      </c>
      <c r="E224" s="555"/>
      <c r="F224" s="558"/>
      <c r="G224" s="558"/>
      <c r="H224" s="558"/>
      <c r="I224" s="558"/>
      <c r="J224" s="558"/>
      <c r="K224" s="558"/>
      <c r="L224" s="558"/>
      <c r="M224" s="558"/>
      <c r="N224" s="558"/>
      <c r="O224" s="558"/>
      <c r="P224" s="558"/>
      <c r="Q224" s="558"/>
      <c r="R224" s="559"/>
      <c r="S224" s="559"/>
      <c r="T224" s="559"/>
      <c r="U224" s="559"/>
      <c r="V224" s="559"/>
      <c r="W224" s="559"/>
    </row>
    <row r="225" spans="1:23" hidden="1" x14ac:dyDescent="0.25">
      <c r="A225" s="559"/>
      <c r="B225" s="546" t="s">
        <v>2591</v>
      </c>
      <c r="C225" s="547" t="s">
        <v>2167</v>
      </c>
      <c r="D225" s="578" t="s">
        <v>2592</v>
      </c>
      <c r="E225" s="555"/>
      <c r="F225" s="558"/>
      <c r="G225" s="558"/>
      <c r="H225" s="558"/>
      <c r="I225" s="558"/>
      <c r="J225" s="558"/>
      <c r="K225" s="558"/>
      <c r="L225" s="558"/>
      <c r="M225" s="558"/>
      <c r="N225" s="558"/>
      <c r="O225" s="558"/>
      <c r="P225" s="558"/>
      <c r="Q225" s="558"/>
      <c r="R225" s="559"/>
      <c r="S225" s="559"/>
      <c r="T225" s="559"/>
      <c r="U225" s="559"/>
      <c r="V225" s="559"/>
      <c r="W225" s="559"/>
    </row>
    <row r="226" spans="1:23" hidden="1" x14ac:dyDescent="0.25">
      <c r="A226" s="559"/>
      <c r="B226" s="553" t="s">
        <v>2593</v>
      </c>
      <c r="C226" s="547" t="s">
        <v>2167</v>
      </c>
      <c r="D226" s="578" t="s">
        <v>2594</v>
      </c>
      <c r="E226" s="555"/>
      <c r="F226" s="558"/>
      <c r="G226" s="558"/>
      <c r="H226" s="558"/>
      <c r="I226" s="558"/>
      <c r="J226" s="558"/>
      <c r="K226" s="558"/>
      <c r="L226" s="558"/>
      <c r="M226" s="558"/>
      <c r="N226" s="558"/>
      <c r="O226" s="558"/>
      <c r="P226" s="558"/>
      <c r="Q226" s="558"/>
      <c r="R226" s="559"/>
      <c r="S226" s="559"/>
      <c r="T226" s="559"/>
      <c r="U226" s="559"/>
      <c r="V226" s="559"/>
      <c r="W226" s="559"/>
    </row>
    <row r="227" spans="1:23" hidden="1" x14ac:dyDescent="0.25">
      <c r="A227" s="559"/>
      <c r="B227" s="546" t="s">
        <v>2595</v>
      </c>
      <c r="C227" s="547" t="s">
        <v>2167</v>
      </c>
      <c r="D227" s="578" t="s">
        <v>2596</v>
      </c>
      <c r="E227" s="555"/>
      <c r="F227" s="558"/>
      <c r="G227" s="558"/>
      <c r="H227" s="558"/>
      <c r="I227" s="558"/>
      <c r="J227" s="558"/>
      <c r="K227" s="558"/>
      <c r="L227" s="558"/>
      <c r="M227" s="558"/>
      <c r="N227" s="558"/>
      <c r="O227" s="558"/>
      <c r="P227" s="558"/>
      <c r="Q227" s="558"/>
      <c r="R227" s="559"/>
      <c r="S227" s="559"/>
      <c r="T227" s="559"/>
      <c r="U227" s="559"/>
      <c r="V227" s="559"/>
      <c r="W227" s="559"/>
    </row>
    <row r="228" spans="1:23" hidden="1" x14ac:dyDescent="0.25">
      <c r="A228" s="559"/>
      <c r="B228" s="553" t="s">
        <v>2597</v>
      </c>
      <c r="C228" s="547" t="s">
        <v>2167</v>
      </c>
      <c r="D228" s="578" t="s">
        <v>2598</v>
      </c>
      <c r="E228" s="555"/>
      <c r="F228" s="558"/>
      <c r="G228" s="558"/>
      <c r="H228" s="558"/>
      <c r="I228" s="558"/>
      <c r="J228" s="558"/>
      <c r="K228" s="558"/>
      <c r="L228" s="558"/>
      <c r="M228" s="558"/>
      <c r="N228" s="558"/>
      <c r="O228" s="558"/>
      <c r="P228" s="558"/>
      <c r="Q228" s="558"/>
      <c r="R228" s="559"/>
      <c r="S228" s="559"/>
      <c r="T228" s="559"/>
      <c r="U228" s="559"/>
      <c r="V228" s="559"/>
      <c r="W228" s="559"/>
    </row>
    <row r="229" spans="1:23" hidden="1" x14ac:dyDescent="0.25">
      <c r="A229" s="559"/>
      <c r="B229" s="546" t="s">
        <v>2599</v>
      </c>
      <c r="C229" s="547" t="s">
        <v>2167</v>
      </c>
      <c r="D229" s="578" t="s">
        <v>2600</v>
      </c>
      <c r="E229" s="555"/>
      <c r="F229" s="558"/>
      <c r="G229" s="558"/>
      <c r="H229" s="558"/>
      <c r="I229" s="558"/>
      <c r="J229" s="558"/>
      <c r="K229" s="558"/>
      <c r="L229" s="558"/>
      <c r="M229" s="558"/>
      <c r="N229" s="558"/>
      <c r="O229" s="558"/>
      <c r="P229" s="558"/>
      <c r="Q229" s="558"/>
      <c r="R229" s="559"/>
      <c r="S229" s="559"/>
      <c r="T229" s="559"/>
      <c r="U229" s="559"/>
      <c r="V229" s="559"/>
      <c r="W229" s="559"/>
    </row>
    <row r="230" spans="1:23" hidden="1" x14ac:dyDescent="0.25">
      <c r="A230" s="559"/>
      <c r="B230" s="553" t="s">
        <v>2601</v>
      </c>
      <c r="C230" s="547" t="s">
        <v>2167</v>
      </c>
      <c r="D230" s="578" t="s">
        <v>2602</v>
      </c>
      <c r="E230" s="555"/>
      <c r="F230" s="558"/>
      <c r="G230" s="558"/>
      <c r="H230" s="558"/>
      <c r="I230" s="558"/>
      <c r="J230" s="558"/>
      <c r="K230" s="558"/>
      <c r="L230" s="558"/>
      <c r="M230" s="558"/>
      <c r="N230" s="558"/>
      <c r="O230" s="558"/>
      <c r="P230" s="558"/>
      <c r="Q230" s="558"/>
      <c r="R230" s="559"/>
      <c r="S230" s="559"/>
      <c r="T230" s="559"/>
      <c r="U230" s="559"/>
      <c r="V230" s="559"/>
      <c r="W230" s="559"/>
    </row>
    <row r="231" spans="1:23" hidden="1" x14ac:dyDescent="0.25">
      <c r="A231" s="559"/>
      <c r="B231" s="546" t="s">
        <v>2603</v>
      </c>
      <c r="C231" s="547" t="s">
        <v>2167</v>
      </c>
      <c r="D231" s="578" t="s">
        <v>2604</v>
      </c>
      <c r="E231" s="555"/>
      <c r="F231" s="558"/>
      <c r="G231" s="558"/>
      <c r="H231" s="558"/>
      <c r="I231" s="558"/>
      <c r="J231" s="558"/>
      <c r="K231" s="558"/>
      <c r="L231" s="558"/>
      <c r="M231" s="558"/>
      <c r="N231" s="558"/>
      <c r="O231" s="558"/>
      <c r="P231" s="558"/>
      <c r="Q231" s="558"/>
      <c r="R231" s="559"/>
      <c r="S231" s="559"/>
      <c r="T231" s="559"/>
      <c r="U231" s="559"/>
      <c r="V231" s="559"/>
      <c r="W231" s="559"/>
    </row>
    <row r="232" spans="1:23" hidden="1" x14ac:dyDescent="0.25">
      <c r="A232" s="559"/>
      <c r="B232" s="553" t="s">
        <v>2605</v>
      </c>
      <c r="C232" s="547" t="s">
        <v>2167</v>
      </c>
      <c r="D232" s="578" t="s">
        <v>2606</v>
      </c>
      <c r="E232" s="555"/>
      <c r="F232" s="558"/>
      <c r="G232" s="558"/>
      <c r="H232" s="558"/>
      <c r="I232" s="558"/>
      <c r="J232" s="558"/>
      <c r="K232" s="558"/>
      <c r="L232" s="558"/>
      <c r="M232" s="558"/>
      <c r="N232" s="558"/>
      <c r="O232" s="558"/>
      <c r="P232" s="558"/>
      <c r="Q232" s="558"/>
      <c r="R232" s="559"/>
      <c r="S232" s="559"/>
      <c r="T232" s="559"/>
      <c r="U232" s="559"/>
      <c r="V232" s="559"/>
      <c r="W232" s="559"/>
    </row>
    <row r="233" spans="1:23" hidden="1" x14ac:dyDescent="0.25">
      <c r="A233" s="559"/>
      <c r="B233" s="546" t="s">
        <v>2607</v>
      </c>
      <c r="C233" s="547" t="s">
        <v>2167</v>
      </c>
      <c r="D233" s="578" t="s">
        <v>2608</v>
      </c>
      <c r="E233" s="555"/>
      <c r="F233" s="558"/>
      <c r="G233" s="558"/>
      <c r="H233" s="558"/>
      <c r="I233" s="558"/>
      <c r="J233" s="558"/>
      <c r="K233" s="558"/>
      <c r="L233" s="558"/>
      <c r="M233" s="558"/>
      <c r="N233" s="558"/>
      <c r="O233" s="558"/>
      <c r="P233" s="558"/>
      <c r="Q233" s="558"/>
      <c r="R233" s="559"/>
      <c r="S233" s="559"/>
      <c r="T233" s="559"/>
      <c r="U233" s="559"/>
      <c r="V233" s="559"/>
      <c r="W233" s="559"/>
    </row>
    <row r="234" spans="1:23" hidden="1" x14ac:dyDescent="0.25">
      <c r="A234" s="559"/>
      <c r="B234" s="553" t="s">
        <v>2609</v>
      </c>
      <c r="C234" s="547" t="s">
        <v>2167</v>
      </c>
      <c r="D234" s="578" t="s">
        <v>2610</v>
      </c>
      <c r="E234" s="555"/>
      <c r="F234" s="558"/>
      <c r="G234" s="558"/>
      <c r="H234" s="558"/>
      <c r="I234" s="558"/>
      <c r="J234" s="558"/>
      <c r="K234" s="558"/>
      <c r="L234" s="558"/>
      <c r="M234" s="558"/>
      <c r="N234" s="558"/>
      <c r="O234" s="558"/>
      <c r="P234" s="558"/>
      <c r="Q234" s="558"/>
      <c r="R234" s="559"/>
      <c r="S234" s="559"/>
      <c r="T234" s="559"/>
      <c r="U234" s="559"/>
      <c r="V234" s="559"/>
      <c r="W234" s="559"/>
    </row>
    <row r="235" spans="1:23" x14ac:dyDescent="0.25">
      <c r="A235" s="559"/>
      <c r="B235" s="559"/>
      <c r="C235" s="559"/>
      <c r="D235" s="580" t="s">
        <v>2611</v>
      </c>
      <c r="E235" s="581"/>
      <c r="F235" s="582">
        <v>0</v>
      </c>
      <c r="G235" s="582">
        <v>0</v>
      </c>
      <c r="H235" s="582">
        <v>0</v>
      </c>
      <c r="I235" s="582">
        <v>0</v>
      </c>
      <c r="J235" s="582">
        <v>0</v>
      </c>
      <c r="K235" s="582">
        <v>0</v>
      </c>
      <c r="L235" s="582">
        <v>0</v>
      </c>
      <c r="M235" s="582">
        <v>0</v>
      </c>
      <c r="N235" s="582">
        <v>0</v>
      </c>
      <c r="O235" s="582">
        <v>0</v>
      </c>
      <c r="P235" s="582">
        <v>0</v>
      </c>
      <c r="Q235" s="582">
        <v>0</v>
      </c>
      <c r="R235" s="559"/>
      <c r="S235" s="559"/>
      <c r="T235" s="559"/>
      <c r="U235" s="559"/>
      <c r="V235" s="559"/>
      <c r="W235" s="559"/>
    </row>
    <row r="236" spans="1:23" x14ac:dyDescent="0.25">
      <c r="A236" s="559"/>
      <c r="B236" s="559"/>
      <c r="C236" s="559"/>
      <c r="D236" s="559"/>
      <c r="E236" s="581"/>
      <c r="F236" s="582"/>
      <c r="G236" s="582"/>
      <c r="H236" s="582"/>
      <c r="I236" s="582"/>
      <c r="J236" s="582"/>
      <c r="K236" s="582"/>
      <c r="L236" s="582"/>
      <c r="M236" s="582"/>
      <c r="N236" s="582"/>
      <c r="O236" s="582"/>
      <c r="P236" s="582"/>
      <c r="Q236" s="582"/>
      <c r="R236" s="559"/>
      <c r="S236" s="559"/>
      <c r="T236" s="559"/>
      <c r="U236" s="559"/>
      <c r="V236" s="559"/>
      <c r="W236" s="559"/>
    </row>
    <row r="237" spans="1:23" x14ac:dyDescent="0.25">
      <c r="A237" s="559"/>
      <c r="B237" s="559"/>
      <c r="C237" s="559"/>
      <c r="D237" s="559"/>
      <c r="E237" s="581"/>
      <c r="F237" s="582"/>
      <c r="G237" s="582"/>
      <c r="H237" s="582"/>
      <c r="I237" s="582"/>
      <c r="J237" s="582"/>
      <c r="K237" s="582"/>
      <c r="L237" s="582"/>
      <c r="M237" s="582"/>
      <c r="N237" s="582"/>
      <c r="O237" s="582"/>
      <c r="P237" s="582"/>
      <c r="Q237" s="582"/>
      <c r="R237" s="559"/>
      <c r="S237" s="559"/>
      <c r="T237" s="559"/>
      <c r="U237" s="559"/>
      <c r="V237" s="559"/>
      <c r="W237" s="559"/>
    </row>
    <row r="238" spans="1:23" x14ac:dyDescent="0.25">
      <c r="A238" s="559"/>
      <c r="B238" s="559"/>
      <c r="C238" s="559"/>
      <c r="D238" s="559"/>
      <c r="E238" s="581"/>
      <c r="F238" s="582"/>
      <c r="G238" s="582"/>
      <c r="H238" s="582"/>
      <c r="I238" s="582"/>
      <c r="J238" s="582"/>
      <c r="K238" s="582"/>
      <c r="L238" s="582"/>
      <c r="M238" s="582"/>
      <c r="N238" s="582"/>
      <c r="O238" s="582"/>
      <c r="P238" s="582"/>
      <c r="Q238" s="582"/>
      <c r="R238" s="559"/>
      <c r="S238" s="559"/>
      <c r="T238" s="559"/>
      <c r="U238" s="559"/>
      <c r="V238" s="559"/>
      <c r="W238" s="559"/>
    </row>
    <row r="239" spans="1:23" x14ac:dyDescent="0.25">
      <c r="A239" s="559"/>
      <c r="B239" s="559"/>
      <c r="C239" s="559"/>
      <c r="D239" s="559"/>
      <c r="E239" s="581"/>
      <c r="F239" s="582"/>
      <c r="G239" s="582"/>
      <c r="H239" s="582"/>
      <c r="I239" s="582"/>
      <c r="J239" s="582"/>
      <c r="K239" s="582"/>
      <c r="L239" s="582"/>
      <c r="M239" s="582"/>
      <c r="N239" s="582"/>
      <c r="O239" s="582"/>
      <c r="P239" s="582"/>
      <c r="Q239" s="582"/>
      <c r="R239" s="559"/>
      <c r="S239" s="559"/>
      <c r="T239" s="559"/>
      <c r="U239" s="559"/>
      <c r="V239" s="559"/>
      <c r="W239" s="559"/>
    </row>
    <row r="240" spans="1:23" x14ac:dyDescent="0.25">
      <c r="A240" s="559"/>
      <c r="B240" s="559"/>
      <c r="C240" s="559"/>
      <c r="D240" s="559"/>
      <c r="E240" s="583"/>
      <c r="F240" s="582"/>
      <c r="G240" s="582"/>
      <c r="H240" s="582"/>
      <c r="I240" s="582"/>
      <c r="J240" s="582"/>
      <c r="K240" s="582"/>
      <c r="L240" s="582"/>
      <c r="M240" s="582"/>
      <c r="N240" s="582"/>
      <c r="O240" s="582"/>
      <c r="P240" s="582"/>
      <c r="Q240" s="582"/>
      <c r="R240" s="559"/>
      <c r="S240" s="559"/>
      <c r="T240" s="559"/>
      <c r="U240" s="559"/>
      <c r="V240" s="559"/>
      <c r="W240" s="559"/>
    </row>
    <row r="241" spans="1:23" x14ac:dyDescent="0.25">
      <c r="A241" s="559"/>
      <c r="B241" s="559"/>
      <c r="C241" s="559"/>
      <c r="D241" s="559"/>
      <c r="E241" s="581"/>
      <c r="F241" s="582"/>
      <c r="G241" s="582"/>
      <c r="H241" s="582"/>
      <c r="I241" s="582"/>
      <c r="J241" s="582"/>
      <c r="K241" s="582"/>
      <c r="L241" s="582"/>
      <c r="M241" s="582"/>
      <c r="N241" s="582"/>
      <c r="O241" s="582"/>
      <c r="P241" s="582"/>
      <c r="Q241" s="582"/>
      <c r="R241" s="559"/>
      <c r="S241" s="559"/>
      <c r="T241" s="559"/>
      <c r="U241" s="559"/>
      <c r="V241" s="559"/>
      <c r="W241" s="559"/>
    </row>
    <row r="242" spans="1:23" x14ac:dyDescent="0.25">
      <c r="A242" s="559"/>
      <c r="B242" s="559"/>
      <c r="C242" s="559"/>
      <c r="D242" s="559"/>
      <c r="E242" s="581"/>
      <c r="F242" s="582"/>
      <c r="G242" s="582"/>
      <c r="H242" s="582"/>
      <c r="I242" s="582"/>
      <c r="J242" s="582"/>
      <c r="K242" s="582"/>
      <c r="L242" s="582"/>
      <c r="M242" s="582"/>
      <c r="N242" s="582"/>
      <c r="O242" s="582"/>
      <c r="P242" s="582"/>
      <c r="Q242" s="582"/>
      <c r="R242" s="559"/>
      <c r="S242" s="559"/>
      <c r="T242" s="559"/>
      <c r="U242" s="559"/>
      <c r="V242" s="559"/>
      <c r="W242" s="559"/>
    </row>
    <row r="243" spans="1:23" x14ac:dyDescent="0.25">
      <c r="A243" s="559"/>
      <c r="B243" s="559"/>
      <c r="C243" s="559"/>
      <c r="D243" s="559"/>
      <c r="E243" s="581"/>
      <c r="F243" s="582"/>
      <c r="G243" s="582"/>
      <c r="H243" s="582"/>
      <c r="I243" s="582"/>
      <c r="J243" s="582"/>
      <c r="K243" s="582"/>
      <c r="L243" s="582"/>
      <c r="M243" s="582"/>
      <c r="N243" s="582"/>
      <c r="O243" s="582"/>
      <c r="P243" s="582"/>
      <c r="Q243" s="582"/>
      <c r="R243" s="559"/>
      <c r="S243" s="559"/>
      <c r="T243" s="559"/>
      <c r="U243" s="559"/>
      <c r="V243" s="559"/>
      <c r="W243" s="559"/>
    </row>
    <row r="244" spans="1:23" x14ac:dyDescent="0.25">
      <c r="A244" s="559"/>
      <c r="B244" s="559"/>
      <c r="C244" s="559"/>
      <c r="D244" s="559"/>
      <c r="E244" s="581"/>
      <c r="F244" s="582"/>
      <c r="G244" s="582"/>
      <c r="H244" s="582"/>
      <c r="I244" s="582"/>
      <c r="J244" s="582"/>
      <c r="K244" s="582"/>
      <c r="L244" s="582"/>
      <c r="M244" s="582"/>
      <c r="N244" s="582"/>
      <c r="O244" s="582"/>
      <c r="P244" s="582"/>
      <c r="Q244" s="582"/>
      <c r="R244" s="559"/>
      <c r="S244" s="559"/>
      <c r="T244" s="559"/>
      <c r="U244" s="559"/>
      <c r="V244" s="559"/>
      <c r="W244" s="559"/>
    </row>
    <row r="245" spans="1:23" x14ac:dyDescent="0.25">
      <c r="A245" s="559"/>
      <c r="B245" s="559"/>
      <c r="C245" s="559"/>
      <c r="D245" s="559"/>
      <c r="E245" s="581"/>
      <c r="F245" s="582"/>
      <c r="G245" s="582"/>
      <c r="H245" s="582"/>
      <c r="I245" s="582"/>
      <c r="J245" s="582"/>
      <c r="K245" s="582"/>
      <c r="L245" s="582"/>
      <c r="M245" s="582"/>
      <c r="N245" s="582"/>
      <c r="O245" s="582"/>
      <c r="P245" s="582"/>
      <c r="Q245" s="582"/>
      <c r="R245" s="559"/>
      <c r="S245" s="559"/>
      <c r="T245" s="559"/>
      <c r="U245" s="559"/>
      <c r="V245" s="559"/>
      <c r="W245" s="559"/>
    </row>
    <row r="246" spans="1:23" x14ac:dyDescent="0.25">
      <c r="A246" s="559"/>
      <c r="B246" s="559"/>
      <c r="C246" s="559"/>
      <c r="D246" s="559"/>
      <c r="E246" s="581"/>
      <c r="F246" s="582"/>
      <c r="G246" s="582"/>
      <c r="H246" s="582"/>
      <c r="I246" s="582"/>
      <c r="J246" s="582"/>
      <c r="K246" s="582"/>
      <c r="L246" s="582"/>
      <c r="M246" s="582"/>
      <c r="N246" s="582"/>
      <c r="O246" s="582"/>
      <c r="P246" s="582"/>
      <c r="Q246" s="582"/>
      <c r="R246" s="559"/>
      <c r="S246" s="559"/>
      <c r="T246" s="559"/>
      <c r="U246" s="559"/>
      <c r="V246" s="559"/>
      <c r="W246" s="559"/>
    </row>
    <row r="247" spans="1:23" x14ac:dyDescent="0.25">
      <c r="A247" s="559"/>
      <c r="B247" s="559"/>
      <c r="C247" s="559"/>
      <c r="D247" s="559"/>
      <c r="E247" s="581"/>
      <c r="F247" s="582"/>
      <c r="G247" s="582"/>
      <c r="H247" s="582"/>
      <c r="I247" s="582"/>
      <c r="J247" s="582"/>
      <c r="K247" s="582"/>
      <c r="L247" s="582"/>
      <c r="M247" s="582"/>
      <c r="N247" s="582"/>
      <c r="O247" s="582"/>
      <c r="P247" s="582"/>
      <c r="Q247" s="582"/>
      <c r="R247" s="559"/>
      <c r="S247" s="559"/>
      <c r="T247" s="559"/>
      <c r="U247" s="559"/>
      <c r="V247" s="559"/>
      <c r="W247" s="559"/>
    </row>
    <row r="248" spans="1:23" x14ac:dyDescent="0.25">
      <c r="A248" s="559"/>
      <c r="B248" s="559"/>
      <c r="C248" s="559"/>
      <c r="D248" s="559"/>
      <c r="E248" s="581"/>
      <c r="F248" s="582"/>
      <c r="G248" s="582"/>
      <c r="H248" s="582"/>
      <c r="I248" s="582"/>
      <c r="J248" s="582"/>
      <c r="K248" s="582"/>
      <c r="L248" s="582"/>
      <c r="M248" s="582"/>
      <c r="N248" s="582"/>
      <c r="O248" s="582"/>
      <c r="P248" s="582"/>
      <c r="Q248" s="582"/>
      <c r="R248" s="559"/>
      <c r="S248" s="559"/>
      <c r="T248" s="559"/>
      <c r="U248" s="559"/>
      <c r="V248" s="559"/>
      <c r="W248" s="559"/>
    </row>
    <row r="249" spans="1:23" x14ac:dyDescent="0.25">
      <c r="A249" s="559"/>
      <c r="B249" s="559"/>
      <c r="C249" s="559"/>
      <c r="D249" s="559"/>
      <c r="E249" s="581"/>
      <c r="F249" s="582"/>
      <c r="G249" s="582"/>
      <c r="H249" s="582"/>
      <c r="I249" s="582"/>
      <c r="J249" s="582"/>
      <c r="K249" s="582"/>
      <c r="L249" s="582"/>
      <c r="M249" s="582"/>
      <c r="N249" s="582"/>
      <c r="O249" s="582"/>
      <c r="P249" s="582"/>
      <c r="Q249" s="582"/>
      <c r="R249" s="559"/>
      <c r="S249" s="559"/>
      <c r="T249" s="559"/>
      <c r="U249" s="559"/>
      <c r="V249" s="559"/>
      <c r="W249" s="559"/>
    </row>
    <row r="250" spans="1:23" x14ac:dyDescent="0.25">
      <c r="A250" s="559"/>
      <c r="B250" s="559"/>
      <c r="C250" s="559"/>
      <c r="D250" s="559"/>
      <c r="E250" s="581"/>
      <c r="F250" s="582"/>
      <c r="G250" s="582"/>
      <c r="H250" s="582"/>
      <c r="I250" s="582"/>
      <c r="J250" s="582"/>
      <c r="K250" s="582"/>
      <c r="L250" s="582"/>
      <c r="M250" s="582"/>
      <c r="N250" s="582"/>
      <c r="O250" s="582"/>
      <c r="P250" s="582"/>
      <c r="Q250" s="582"/>
      <c r="R250" s="559"/>
      <c r="S250" s="559"/>
      <c r="T250" s="559"/>
      <c r="U250" s="559"/>
      <c r="V250" s="559"/>
      <c r="W250" s="559"/>
    </row>
    <row r="251" spans="1:23" x14ac:dyDescent="0.25">
      <c r="A251" s="559"/>
      <c r="B251" s="559"/>
      <c r="C251" s="559"/>
      <c r="D251" s="559"/>
      <c r="E251" s="581"/>
      <c r="F251" s="582"/>
      <c r="G251" s="582"/>
      <c r="H251" s="582"/>
      <c r="I251" s="582"/>
      <c r="J251" s="582"/>
      <c r="K251" s="582"/>
      <c r="L251" s="582"/>
      <c r="M251" s="582"/>
      <c r="N251" s="582"/>
      <c r="O251" s="582"/>
      <c r="P251" s="582"/>
      <c r="Q251" s="582"/>
      <c r="R251" s="559"/>
      <c r="S251" s="559"/>
      <c r="T251" s="559"/>
      <c r="U251" s="559"/>
      <c r="V251" s="559"/>
      <c r="W251" s="559"/>
    </row>
    <row r="252" spans="1:23" x14ac:dyDescent="0.25">
      <c r="A252" s="559"/>
      <c r="B252" s="559"/>
      <c r="C252" s="559"/>
      <c r="D252" s="559"/>
      <c r="E252" s="581"/>
      <c r="F252" s="582"/>
      <c r="G252" s="582"/>
      <c r="H252" s="582"/>
      <c r="I252" s="582"/>
      <c r="J252" s="582"/>
      <c r="K252" s="582"/>
      <c r="L252" s="582"/>
      <c r="M252" s="582"/>
      <c r="N252" s="582"/>
      <c r="O252" s="582"/>
      <c r="P252" s="582"/>
      <c r="Q252" s="582"/>
      <c r="R252" s="559"/>
      <c r="S252" s="559"/>
      <c r="T252" s="559"/>
      <c r="U252" s="559"/>
      <c r="V252" s="559"/>
      <c r="W252" s="559"/>
    </row>
    <row r="253" spans="1:23" x14ac:dyDescent="0.25">
      <c r="A253" s="559"/>
      <c r="B253" s="559"/>
      <c r="C253" s="559"/>
      <c r="D253" s="559"/>
      <c r="E253" s="581"/>
      <c r="F253" s="582"/>
      <c r="G253" s="582"/>
      <c r="H253" s="582"/>
      <c r="I253" s="582"/>
      <c r="J253" s="582"/>
      <c r="K253" s="582"/>
      <c r="L253" s="582"/>
      <c r="M253" s="582"/>
      <c r="N253" s="582"/>
      <c r="O253" s="582"/>
      <c r="P253" s="582"/>
      <c r="Q253" s="582"/>
      <c r="R253" s="559"/>
      <c r="S253" s="559"/>
      <c r="T253" s="559"/>
      <c r="U253" s="559"/>
      <c r="V253" s="559"/>
      <c r="W253" s="559"/>
    </row>
    <row r="254" spans="1:23" x14ac:dyDescent="0.25">
      <c r="A254" s="559"/>
      <c r="B254" s="559"/>
      <c r="C254" s="559"/>
      <c r="D254" s="559"/>
      <c r="E254" s="581"/>
      <c r="F254" s="582"/>
      <c r="G254" s="582"/>
      <c r="H254" s="582"/>
      <c r="I254" s="582"/>
      <c r="J254" s="582"/>
      <c r="K254" s="582"/>
      <c r="L254" s="582"/>
      <c r="M254" s="582"/>
      <c r="N254" s="582"/>
      <c r="O254" s="582"/>
      <c r="P254" s="582"/>
      <c r="Q254" s="582"/>
      <c r="R254" s="559"/>
      <c r="S254" s="559"/>
      <c r="T254" s="559"/>
      <c r="U254" s="559"/>
      <c r="V254" s="559"/>
      <c r="W254" s="559"/>
    </row>
    <row r="255" spans="1:23" x14ac:dyDescent="0.25">
      <c r="A255" s="559"/>
      <c r="B255" s="559"/>
      <c r="C255" s="559"/>
      <c r="D255" s="559"/>
      <c r="E255" s="581"/>
      <c r="F255" s="582"/>
      <c r="G255" s="582"/>
      <c r="H255" s="582"/>
      <c r="I255" s="582"/>
      <c r="J255" s="582"/>
      <c r="K255" s="582"/>
      <c r="L255" s="582"/>
      <c r="M255" s="582"/>
      <c r="N255" s="582"/>
      <c r="O255" s="582"/>
      <c r="P255" s="582"/>
      <c r="Q255" s="582"/>
      <c r="R255" s="559"/>
      <c r="S255" s="559"/>
      <c r="T255" s="559"/>
      <c r="U255" s="559"/>
      <c r="V255" s="559"/>
      <c r="W255" s="559"/>
    </row>
    <row r="256" spans="1:23" x14ac:dyDescent="0.25">
      <c r="A256" s="559"/>
      <c r="B256" s="559"/>
      <c r="C256" s="559"/>
      <c r="D256" s="559"/>
      <c r="E256" s="581"/>
      <c r="F256" s="582"/>
      <c r="G256" s="582"/>
      <c r="H256" s="582"/>
      <c r="I256" s="582"/>
      <c r="J256" s="582"/>
      <c r="K256" s="582"/>
      <c r="L256" s="582"/>
      <c r="M256" s="582"/>
      <c r="N256" s="582"/>
      <c r="O256" s="582"/>
      <c r="P256" s="582"/>
      <c r="Q256" s="582"/>
      <c r="R256" s="559"/>
      <c r="S256" s="559"/>
      <c r="T256" s="559"/>
      <c r="U256" s="559"/>
      <c r="V256" s="559"/>
      <c r="W256" s="559"/>
    </row>
    <row r="257" spans="1:23" x14ac:dyDescent="0.25">
      <c r="A257" s="559"/>
      <c r="B257" s="559"/>
      <c r="C257" s="559"/>
      <c r="D257" s="559"/>
      <c r="E257" s="581"/>
      <c r="F257" s="582"/>
      <c r="G257" s="582"/>
      <c r="H257" s="582"/>
      <c r="I257" s="582"/>
      <c r="J257" s="582"/>
      <c r="K257" s="582"/>
      <c r="L257" s="582"/>
      <c r="M257" s="582"/>
      <c r="N257" s="582"/>
      <c r="O257" s="582"/>
      <c r="P257" s="582"/>
      <c r="Q257" s="582"/>
      <c r="R257" s="559"/>
      <c r="S257" s="559"/>
      <c r="T257" s="559"/>
      <c r="U257" s="559"/>
      <c r="V257" s="559"/>
      <c r="W257" s="559"/>
    </row>
    <row r="258" spans="1:23" x14ac:dyDescent="0.25">
      <c r="A258" s="559"/>
      <c r="B258" s="559"/>
      <c r="C258" s="559"/>
      <c r="D258" s="559"/>
      <c r="E258" s="581"/>
      <c r="F258" s="582"/>
      <c r="G258" s="582"/>
      <c r="H258" s="582"/>
      <c r="I258" s="582"/>
      <c r="J258" s="582"/>
      <c r="K258" s="582"/>
      <c r="L258" s="582"/>
      <c r="M258" s="582"/>
      <c r="N258" s="582"/>
      <c r="O258" s="582"/>
      <c r="P258" s="582"/>
      <c r="Q258" s="582"/>
      <c r="R258" s="559"/>
      <c r="S258" s="559"/>
      <c r="T258" s="559"/>
      <c r="U258" s="559"/>
      <c r="V258" s="559"/>
      <c r="W258" s="559"/>
    </row>
    <row r="259" spans="1:23" x14ac:dyDescent="0.25">
      <c r="A259" s="559"/>
      <c r="B259" s="559"/>
      <c r="C259" s="559"/>
      <c r="D259" s="559"/>
      <c r="E259" s="581"/>
      <c r="F259" s="582"/>
      <c r="G259" s="582"/>
      <c r="H259" s="582"/>
      <c r="I259" s="582"/>
      <c r="J259" s="582"/>
      <c r="K259" s="582"/>
      <c r="L259" s="582"/>
      <c r="M259" s="582"/>
      <c r="N259" s="582"/>
      <c r="O259" s="582"/>
      <c r="P259" s="582"/>
      <c r="Q259" s="582"/>
      <c r="R259" s="559"/>
      <c r="S259" s="559"/>
      <c r="T259" s="559"/>
      <c r="U259" s="559"/>
      <c r="V259" s="559"/>
      <c r="W259" s="559"/>
    </row>
    <row r="260" spans="1:23" x14ac:dyDescent="0.25">
      <c r="A260" s="559"/>
      <c r="B260" s="559"/>
      <c r="C260" s="559"/>
      <c r="D260" s="559"/>
      <c r="E260" s="581"/>
      <c r="F260" s="582"/>
      <c r="G260" s="582"/>
      <c r="H260" s="582"/>
      <c r="I260" s="582"/>
      <c r="J260" s="582"/>
      <c r="K260" s="582"/>
      <c r="L260" s="582"/>
      <c r="M260" s="582"/>
      <c r="N260" s="582"/>
      <c r="O260" s="582"/>
      <c r="P260" s="582"/>
      <c r="Q260" s="582"/>
      <c r="R260" s="559"/>
      <c r="S260" s="559"/>
      <c r="T260" s="559"/>
      <c r="U260" s="559"/>
      <c r="V260" s="559"/>
      <c r="W260" s="559"/>
    </row>
    <row r="261" spans="1:23" x14ac:dyDescent="0.25">
      <c r="A261" s="559"/>
      <c r="B261" s="559"/>
      <c r="C261" s="559"/>
      <c r="D261" s="559"/>
      <c r="E261" s="581"/>
      <c r="F261" s="582"/>
      <c r="G261" s="582"/>
      <c r="H261" s="582"/>
      <c r="I261" s="582"/>
      <c r="J261" s="582"/>
      <c r="K261" s="582"/>
      <c r="L261" s="582"/>
      <c r="M261" s="582"/>
      <c r="N261" s="582"/>
      <c r="O261" s="582"/>
      <c r="P261" s="582"/>
      <c r="Q261" s="582"/>
      <c r="R261" s="559"/>
      <c r="S261" s="559"/>
      <c r="T261" s="559"/>
      <c r="U261" s="559"/>
      <c r="V261" s="559"/>
      <c r="W261" s="559"/>
    </row>
    <row r="262" spans="1:23" x14ac:dyDescent="0.25">
      <c r="A262" s="559"/>
      <c r="B262" s="559"/>
      <c r="C262" s="559"/>
      <c r="D262" s="559"/>
      <c r="E262" s="581"/>
      <c r="F262" s="582"/>
      <c r="G262" s="582"/>
      <c r="H262" s="582"/>
      <c r="I262" s="582"/>
      <c r="J262" s="582"/>
      <c r="K262" s="582"/>
      <c r="L262" s="582"/>
      <c r="M262" s="582"/>
      <c r="N262" s="582"/>
      <c r="O262" s="582"/>
      <c r="P262" s="582"/>
      <c r="Q262" s="582"/>
      <c r="R262" s="559"/>
      <c r="S262" s="559"/>
      <c r="T262" s="559"/>
      <c r="U262" s="559"/>
      <c r="V262" s="559"/>
      <c r="W262" s="559"/>
    </row>
    <row r="263" spans="1:23" x14ac:dyDescent="0.25">
      <c r="A263" s="559"/>
      <c r="B263" s="559"/>
      <c r="C263" s="559"/>
      <c r="D263" s="559"/>
      <c r="E263" s="581"/>
      <c r="F263" s="582"/>
      <c r="G263" s="582"/>
      <c r="H263" s="582"/>
      <c r="I263" s="582"/>
      <c r="J263" s="582"/>
      <c r="K263" s="582"/>
      <c r="L263" s="582"/>
      <c r="M263" s="582"/>
      <c r="N263" s="582"/>
      <c r="O263" s="582"/>
      <c r="P263" s="582"/>
      <c r="Q263" s="582"/>
      <c r="R263" s="559"/>
      <c r="S263" s="559"/>
      <c r="T263" s="559"/>
      <c r="U263" s="559"/>
      <c r="V263" s="559"/>
      <c r="W263" s="559"/>
    </row>
    <row r="264" spans="1:23" x14ac:dyDescent="0.25">
      <c r="A264" s="559"/>
      <c r="B264" s="559"/>
      <c r="C264" s="559"/>
      <c r="D264" s="559"/>
      <c r="E264" s="581"/>
      <c r="F264" s="582"/>
      <c r="G264" s="582"/>
      <c r="H264" s="582"/>
      <c r="I264" s="582"/>
      <c r="J264" s="582"/>
      <c r="K264" s="582"/>
      <c r="L264" s="582"/>
      <c r="M264" s="582"/>
      <c r="N264" s="582"/>
      <c r="O264" s="582"/>
      <c r="P264" s="582"/>
      <c r="Q264" s="582"/>
      <c r="R264" s="559"/>
      <c r="S264" s="559"/>
      <c r="T264" s="559"/>
      <c r="U264" s="559"/>
      <c r="V264" s="559"/>
      <c r="W264" s="559"/>
    </row>
    <row r="265" spans="1:23" x14ac:dyDescent="0.25">
      <c r="A265" s="559"/>
      <c r="B265" s="559"/>
      <c r="C265" s="559"/>
      <c r="D265" s="559"/>
      <c r="E265" s="581"/>
      <c r="F265" s="582"/>
      <c r="G265" s="582"/>
      <c r="H265" s="582"/>
      <c r="I265" s="582"/>
      <c r="J265" s="582"/>
      <c r="K265" s="582"/>
      <c r="L265" s="582"/>
      <c r="M265" s="582"/>
      <c r="N265" s="582"/>
      <c r="O265" s="582"/>
      <c r="P265" s="582"/>
      <c r="Q265" s="582"/>
      <c r="R265" s="559"/>
      <c r="S265" s="559"/>
      <c r="T265" s="559"/>
      <c r="U265" s="559"/>
      <c r="V265" s="559"/>
      <c r="W265" s="559"/>
    </row>
    <row r="266" spans="1:23" x14ac:dyDescent="0.25">
      <c r="A266" s="559"/>
      <c r="B266" s="559"/>
      <c r="C266" s="559"/>
      <c r="D266" s="559"/>
      <c r="E266" s="581"/>
      <c r="F266" s="582"/>
      <c r="G266" s="582"/>
      <c r="H266" s="582"/>
      <c r="I266" s="582"/>
      <c r="J266" s="582"/>
      <c r="K266" s="582"/>
      <c r="L266" s="582"/>
      <c r="M266" s="582"/>
      <c r="N266" s="582"/>
      <c r="O266" s="582"/>
      <c r="P266" s="582"/>
      <c r="Q266" s="582"/>
      <c r="R266" s="559"/>
      <c r="S266" s="559"/>
      <c r="T266" s="559"/>
      <c r="U266" s="559"/>
      <c r="V266" s="559"/>
      <c r="W266" s="559"/>
    </row>
    <row r="267" spans="1:23" x14ac:dyDescent="0.25">
      <c r="A267" s="559"/>
      <c r="B267" s="559"/>
      <c r="C267" s="559"/>
      <c r="D267" s="559"/>
      <c r="E267" s="581"/>
      <c r="F267" s="582"/>
      <c r="G267" s="582"/>
      <c r="H267" s="582"/>
      <c r="I267" s="582"/>
      <c r="J267" s="582"/>
      <c r="K267" s="582"/>
      <c r="L267" s="582"/>
      <c r="M267" s="582"/>
      <c r="N267" s="582"/>
      <c r="O267" s="582"/>
      <c r="P267" s="582"/>
      <c r="Q267" s="582"/>
      <c r="R267" s="559"/>
      <c r="S267" s="559"/>
      <c r="T267" s="559"/>
      <c r="U267" s="559"/>
      <c r="V267" s="559"/>
      <c r="W267" s="559"/>
    </row>
    <row r="268" spans="1:23" x14ac:dyDescent="0.25">
      <c r="A268" s="559"/>
      <c r="B268" s="559"/>
      <c r="C268" s="559"/>
      <c r="D268" s="559"/>
      <c r="E268" s="581"/>
      <c r="F268" s="582"/>
      <c r="G268" s="582"/>
      <c r="H268" s="582"/>
      <c r="I268" s="582"/>
      <c r="J268" s="582"/>
      <c r="K268" s="582"/>
      <c r="L268" s="582"/>
      <c r="M268" s="582"/>
      <c r="N268" s="582"/>
      <c r="O268" s="582"/>
      <c r="P268" s="582"/>
      <c r="Q268" s="582"/>
      <c r="R268" s="559"/>
      <c r="S268" s="559"/>
      <c r="T268" s="559"/>
      <c r="U268" s="559"/>
      <c r="V268" s="559"/>
      <c r="W268" s="559"/>
    </row>
    <row r="269" spans="1:23" x14ac:dyDescent="0.25">
      <c r="A269" s="559"/>
      <c r="B269" s="559"/>
      <c r="C269" s="559"/>
      <c r="D269" s="559"/>
      <c r="E269" s="581"/>
      <c r="F269" s="582"/>
      <c r="G269" s="582"/>
      <c r="H269" s="582"/>
      <c r="I269" s="582"/>
      <c r="J269" s="582"/>
      <c r="K269" s="582"/>
      <c r="L269" s="582"/>
      <c r="M269" s="582"/>
      <c r="N269" s="582"/>
      <c r="O269" s="582"/>
      <c r="P269" s="582"/>
      <c r="Q269" s="582"/>
      <c r="R269" s="559"/>
      <c r="S269" s="559"/>
      <c r="T269" s="559"/>
      <c r="U269" s="559"/>
      <c r="V269" s="559"/>
      <c r="W269" s="559"/>
    </row>
    <row r="270" spans="1:23" x14ac:dyDescent="0.25">
      <c r="A270" s="559"/>
      <c r="B270" s="559"/>
      <c r="C270" s="559"/>
      <c r="D270" s="559"/>
      <c r="E270" s="581"/>
      <c r="F270" s="582"/>
      <c r="G270" s="582"/>
      <c r="H270" s="582"/>
      <c r="I270" s="582"/>
      <c r="J270" s="582"/>
      <c r="K270" s="582"/>
      <c r="L270" s="582"/>
      <c r="M270" s="582"/>
      <c r="N270" s="582"/>
      <c r="O270" s="582"/>
      <c r="P270" s="582"/>
      <c r="Q270" s="582"/>
      <c r="R270" s="559"/>
      <c r="S270" s="559"/>
      <c r="T270" s="559"/>
      <c r="U270" s="559"/>
      <c r="V270" s="559"/>
      <c r="W270" s="559"/>
    </row>
    <row r="271" spans="1:23" x14ac:dyDescent="0.25">
      <c r="A271" s="559"/>
      <c r="B271" s="559"/>
      <c r="C271" s="559"/>
      <c r="D271" s="559"/>
      <c r="E271" s="581"/>
      <c r="F271" s="582"/>
      <c r="G271" s="582"/>
      <c r="H271" s="582"/>
      <c r="I271" s="582"/>
      <c r="J271" s="582"/>
      <c r="K271" s="582"/>
      <c r="L271" s="582"/>
      <c r="M271" s="582"/>
      <c r="N271" s="582"/>
      <c r="O271" s="582"/>
      <c r="P271" s="582"/>
      <c r="Q271" s="582"/>
      <c r="R271" s="559"/>
      <c r="S271" s="559"/>
      <c r="T271" s="559"/>
      <c r="U271" s="559"/>
      <c r="V271" s="559"/>
      <c r="W271" s="559"/>
    </row>
    <row r="272" spans="1:23" x14ac:dyDescent="0.25">
      <c r="A272" s="559"/>
      <c r="B272" s="559"/>
      <c r="C272" s="559"/>
      <c r="D272" s="559"/>
      <c r="E272" s="581"/>
      <c r="F272" s="582"/>
      <c r="G272" s="582"/>
      <c r="H272" s="582"/>
      <c r="I272" s="582"/>
      <c r="J272" s="582"/>
      <c r="K272" s="582"/>
      <c r="L272" s="582"/>
      <c r="M272" s="582"/>
      <c r="N272" s="582"/>
      <c r="O272" s="582"/>
      <c r="P272" s="582"/>
      <c r="Q272" s="582"/>
      <c r="R272" s="559"/>
      <c r="S272" s="559"/>
      <c r="T272" s="559"/>
      <c r="U272" s="559"/>
      <c r="V272" s="559"/>
      <c r="W272" s="559"/>
    </row>
    <row r="273" spans="1:23" x14ac:dyDescent="0.25">
      <c r="A273" s="559"/>
      <c r="B273" s="559"/>
      <c r="C273" s="559"/>
      <c r="D273" s="559"/>
      <c r="E273" s="581"/>
      <c r="F273" s="582"/>
      <c r="G273" s="582"/>
      <c r="H273" s="582"/>
      <c r="I273" s="582"/>
      <c r="J273" s="582"/>
      <c r="K273" s="582"/>
      <c r="L273" s="582"/>
      <c r="M273" s="582"/>
      <c r="N273" s="582"/>
      <c r="O273" s="582"/>
      <c r="P273" s="582"/>
      <c r="Q273" s="582"/>
      <c r="R273" s="559"/>
      <c r="S273" s="559"/>
      <c r="T273" s="559"/>
      <c r="U273" s="559"/>
      <c r="V273" s="559"/>
      <c r="W273" s="559"/>
    </row>
    <row r="274" spans="1:23" x14ac:dyDescent="0.25">
      <c r="A274" s="559"/>
      <c r="B274" s="559"/>
      <c r="C274" s="559"/>
      <c r="D274" s="559"/>
      <c r="E274" s="581"/>
      <c r="F274" s="582"/>
      <c r="G274" s="582"/>
      <c r="H274" s="582"/>
      <c r="I274" s="582"/>
      <c r="J274" s="582"/>
      <c r="K274" s="582"/>
      <c r="L274" s="582"/>
      <c r="M274" s="582"/>
      <c r="N274" s="582"/>
      <c r="O274" s="582"/>
      <c r="P274" s="582"/>
      <c r="Q274" s="582"/>
      <c r="R274" s="559"/>
      <c r="S274" s="559"/>
      <c r="T274" s="559"/>
      <c r="U274" s="559"/>
      <c r="V274" s="559"/>
      <c r="W274" s="559"/>
    </row>
    <row r="275" spans="1:23" x14ac:dyDescent="0.25">
      <c r="A275" s="559"/>
      <c r="B275" s="559"/>
      <c r="C275" s="559"/>
      <c r="D275" s="559"/>
      <c r="E275" s="581"/>
      <c r="F275" s="582"/>
      <c r="G275" s="582"/>
      <c r="H275" s="582"/>
      <c r="I275" s="582"/>
      <c r="J275" s="582"/>
      <c r="K275" s="582"/>
      <c r="L275" s="582"/>
      <c r="M275" s="582"/>
      <c r="N275" s="582"/>
      <c r="O275" s="582"/>
      <c r="P275" s="582"/>
      <c r="Q275" s="582"/>
      <c r="R275" s="559"/>
      <c r="S275" s="559"/>
      <c r="T275" s="559"/>
      <c r="U275" s="559"/>
      <c r="V275" s="559"/>
      <c r="W275" s="559"/>
    </row>
    <row r="276" spans="1:23" x14ac:dyDescent="0.25">
      <c r="A276" s="559"/>
      <c r="B276" s="559"/>
      <c r="C276" s="559"/>
      <c r="D276" s="559"/>
      <c r="E276" s="581"/>
      <c r="F276" s="582"/>
      <c r="G276" s="582"/>
      <c r="H276" s="582"/>
      <c r="I276" s="582"/>
      <c r="J276" s="582"/>
      <c r="K276" s="582"/>
      <c r="L276" s="582"/>
      <c r="M276" s="582"/>
      <c r="N276" s="582"/>
      <c r="O276" s="582"/>
      <c r="P276" s="582"/>
      <c r="Q276" s="582"/>
      <c r="R276" s="559"/>
      <c r="S276" s="559"/>
      <c r="T276" s="559"/>
      <c r="U276" s="559"/>
      <c r="V276" s="559"/>
      <c r="W276" s="559"/>
    </row>
    <row r="277" spans="1:23" x14ac:dyDescent="0.25">
      <c r="A277" s="559"/>
      <c r="B277" s="559"/>
      <c r="C277" s="559"/>
      <c r="D277" s="559"/>
      <c r="E277" s="581"/>
      <c r="F277" s="582"/>
      <c r="G277" s="582"/>
      <c r="H277" s="582"/>
      <c r="I277" s="582"/>
      <c r="J277" s="582"/>
      <c r="K277" s="582"/>
      <c r="L277" s="582"/>
      <c r="M277" s="582"/>
      <c r="N277" s="582"/>
      <c r="O277" s="582"/>
      <c r="P277" s="582"/>
      <c r="Q277" s="582"/>
      <c r="R277" s="559"/>
      <c r="S277" s="559"/>
      <c r="T277" s="559"/>
      <c r="U277" s="559"/>
      <c r="V277" s="559"/>
      <c r="W277" s="559"/>
    </row>
    <row r="278" spans="1:23" x14ac:dyDescent="0.25">
      <c r="A278" s="559"/>
      <c r="B278" s="559"/>
      <c r="C278" s="559"/>
      <c r="D278" s="559"/>
      <c r="E278" s="581"/>
      <c r="F278" s="582"/>
      <c r="G278" s="582"/>
      <c r="H278" s="582"/>
      <c r="I278" s="582"/>
      <c r="J278" s="582"/>
      <c r="K278" s="582"/>
      <c r="L278" s="582"/>
      <c r="M278" s="582"/>
      <c r="N278" s="582"/>
      <c r="O278" s="582"/>
      <c r="P278" s="582"/>
      <c r="Q278" s="582"/>
      <c r="R278" s="559"/>
      <c r="S278" s="559"/>
      <c r="T278" s="559"/>
      <c r="U278" s="559"/>
      <c r="V278" s="559"/>
      <c r="W278" s="559"/>
    </row>
    <row r="279" spans="1:23" x14ac:dyDescent="0.25">
      <c r="A279" s="559"/>
      <c r="B279" s="559"/>
      <c r="C279" s="559"/>
      <c r="D279" s="559"/>
      <c r="E279" s="581"/>
      <c r="F279" s="582"/>
      <c r="G279" s="582"/>
      <c r="H279" s="582"/>
      <c r="I279" s="582"/>
      <c r="J279" s="582"/>
      <c r="K279" s="582"/>
      <c r="L279" s="582"/>
      <c r="M279" s="582"/>
      <c r="N279" s="582"/>
      <c r="O279" s="582"/>
      <c r="P279" s="582"/>
      <c r="Q279" s="582"/>
      <c r="R279" s="559"/>
      <c r="S279" s="559"/>
      <c r="T279" s="559"/>
      <c r="U279" s="559"/>
      <c r="V279" s="559"/>
      <c r="W279" s="559"/>
    </row>
    <row r="280" spans="1:23" x14ac:dyDescent="0.25">
      <c r="A280" s="559"/>
      <c r="B280" s="559"/>
      <c r="C280" s="559"/>
      <c r="D280" s="559"/>
      <c r="E280" s="581"/>
      <c r="F280" s="582"/>
      <c r="G280" s="582"/>
      <c r="H280" s="582"/>
      <c r="I280" s="582"/>
      <c r="J280" s="582"/>
      <c r="K280" s="582"/>
      <c r="L280" s="582"/>
      <c r="M280" s="582"/>
      <c r="N280" s="582"/>
      <c r="O280" s="582"/>
      <c r="P280" s="582"/>
      <c r="Q280" s="582"/>
      <c r="R280" s="559"/>
      <c r="S280" s="559"/>
      <c r="T280" s="559"/>
      <c r="U280" s="559"/>
      <c r="V280" s="559"/>
      <c r="W280" s="559"/>
    </row>
    <row r="281" spans="1:23" x14ac:dyDescent="0.25">
      <c r="A281" s="559"/>
      <c r="B281" s="559"/>
      <c r="C281" s="559"/>
      <c r="D281" s="559"/>
      <c r="E281" s="581"/>
      <c r="F281" s="582"/>
      <c r="G281" s="582"/>
      <c r="H281" s="582"/>
      <c r="I281" s="582"/>
      <c r="J281" s="582"/>
      <c r="K281" s="582"/>
      <c r="L281" s="582"/>
      <c r="M281" s="582"/>
      <c r="N281" s="582"/>
      <c r="O281" s="582"/>
      <c r="P281" s="582"/>
      <c r="Q281" s="582"/>
      <c r="R281" s="559"/>
      <c r="S281" s="559"/>
      <c r="T281" s="559"/>
      <c r="U281" s="559"/>
      <c r="V281" s="559"/>
      <c r="W281" s="559"/>
    </row>
    <row r="282" spans="1:23" x14ac:dyDescent="0.25">
      <c r="A282" s="559"/>
      <c r="B282" s="559"/>
      <c r="C282" s="559"/>
      <c r="D282" s="559"/>
      <c r="E282" s="581"/>
      <c r="F282" s="582"/>
      <c r="G282" s="582"/>
      <c r="H282" s="582"/>
      <c r="I282" s="582"/>
      <c r="J282" s="582"/>
      <c r="K282" s="582"/>
      <c r="L282" s="582"/>
      <c r="M282" s="582"/>
      <c r="N282" s="582"/>
      <c r="O282" s="582"/>
      <c r="P282" s="582"/>
      <c r="Q282" s="582"/>
      <c r="R282" s="559"/>
      <c r="S282" s="559"/>
      <c r="T282" s="559"/>
      <c r="U282" s="559"/>
      <c r="V282" s="559"/>
      <c r="W282" s="559"/>
    </row>
    <row r="283" spans="1:23" x14ac:dyDescent="0.25">
      <c r="A283" s="559"/>
      <c r="B283" s="559"/>
      <c r="C283" s="559"/>
      <c r="D283" s="559"/>
      <c r="E283" s="581"/>
      <c r="F283" s="582"/>
      <c r="G283" s="582"/>
      <c r="H283" s="582"/>
      <c r="I283" s="582"/>
      <c r="J283" s="582"/>
      <c r="K283" s="582"/>
      <c r="L283" s="582"/>
      <c r="M283" s="582"/>
      <c r="N283" s="582"/>
      <c r="O283" s="582"/>
      <c r="P283" s="582"/>
      <c r="Q283" s="582"/>
      <c r="R283" s="559"/>
      <c r="S283" s="559"/>
      <c r="T283" s="559"/>
      <c r="U283" s="559"/>
      <c r="V283" s="559"/>
      <c r="W283" s="559"/>
    </row>
    <row r="284" spans="1:23" x14ac:dyDescent="0.25">
      <c r="A284" s="559"/>
      <c r="B284" s="559"/>
      <c r="C284" s="559"/>
      <c r="D284" s="559"/>
      <c r="E284" s="581"/>
      <c r="F284" s="582"/>
      <c r="G284" s="582"/>
      <c r="H284" s="582"/>
      <c r="I284" s="582"/>
      <c r="J284" s="582"/>
      <c r="K284" s="582"/>
      <c r="L284" s="582"/>
      <c r="M284" s="582"/>
      <c r="N284" s="582"/>
      <c r="O284" s="582"/>
      <c r="P284" s="582"/>
      <c r="Q284" s="582"/>
      <c r="R284" s="559"/>
      <c r="S284" s="559"/>
      <c r="T284" s="559"/>
      <c r="U284" s="559"/>
      <c r="V284" s="559"/>
      <c r="W284" s="559"/>
    </row>
    <row r="285" spans="1:23" x14ac:dyDescent="0.25">
      <c r="A285" s="559"/>
      <c r="B285" s="559"/>
      <c r="C285" s="559"/>
      <c r="D285" s="559"/>
      <c r="E285" s="581"/>
      <c r="F285" s="582"/>
      <c r="G285" s="582"/>
      <c r="H285" s="582"/>
      <c r="I285" s="582"/>
      <c r="J285" s="582"/>
      <c r="K285" s="582"/>
      <c r="L285" s="582"/>
      <c r="M285" s="582"/>
      <c r="N285" s="582"/>
      <c r="O285" s="582"/>
      <c r="P285" s="582"/>
      <c r="Q285" s="582"/>
      <c r="R285" s="559"/>
      <c r="S285" s="559"/>
      <c r="T285" s="559"/>
      <c r="U285" s="559"/>
      <c r="V285" s="559"/>
      <c r="W285" s="559"/>
    </row>
    <row r="286" spans="1:23" x14ac:dyDescent="0.25">
      <c r="A286" s="559"/>
      <c r="B286" s="559"/>
      <c r="C286" s="559"/>
      <c r="D286" s="559"/>
      <c r="E286" s="581"/>
      <c r="F286" s="582"/>
      <c r="G286" s="582"/>
      <c r="H286" s="582"/>
      <c r="I286" s="582"/>
      <c r="J286" s="582"/>
      <c r="K286" s="582"/>
      <c r="L286" s="582"/>
      <c r="M286" s="582"/>
      <c r="N286" s="582"/>
      <c r="O286" s="582"/>
      <c r="P286" s="582"/>
      <c r="Q286" s="582"/>
      <c r="R286" s="559"/>
      <c r="S286" s="559"/>
      <c r="T286" s="559"/>
      <c r="U286" s="559"/>
      <c r="V286" s="559"/>
      <c r="W286" s="559"/>
    </row>
    <row r="287" spans="1:23" x14ac:dyDescent="0.25">
      <c r="A287" s="559"/>
      <c r="B287" s="559"/>
      <c r="C287" s="559"/>
      <c r="D287" s="559"/>
      <c r="E287" s="581"/>
      <c r="F287" s="582"/>
      <c r="G287" s="582"/>
      <c r="H287" s="582"/>
      <c r="I287" s="582"/>
      <c r="J287" s="582"/>
      <c r="K287" s="582"/>
      <c r="L287" s="582"/>
      <c r="M287" s="582"/>
      <c r="N287" s="582"/>
      <c r="O287" s="582"/>
      <c r="P287" s="582"/>
      <c r="Q287" s="582"/>
      <c r="R287" s="559"/>
      <c r="S287" s="559"/>
      <c r="T287" s="559"/>
      <c r="U287" s="559"/>
      <c r="V287" s="559"/>
      <c r="W287" s="559"/>
    </row>
    <row r="288" spans="1:23" x14ac:dyDescent="0.25">
      <c r="A288" s="559"/>
      <c r="B288" s="559"/>
      <c r="C288" s="559"/>
      <c r="D288" s="559"/>
      <c r="E288" s="581"/>
      <c r="F288" s="582"/>
      <c r="G288" s="582"/>
      <c r="H288" s="582"/>
      <c r="I288" s="582"/>
      <c r="J288" s="582"/>
      <c r="K288" s="582"/>
      <c r="L288" s="582"/>
      <c r="M288" s="582"/>
      <c r="N288" s="582"/>
      <c r="O288" s="582"/>
      <c r="P288" s="582"/>
      <c r="Q288" s="582"/>
      <c r="R288" s="559"/>
      <c r="S288" s="559"/>
      <c r="T288" s="559"/>
      <c r="U288" s="559"/>
      <c r="V288" s="559"/>
      <c r="W288" s="559"/>
    </row>
    <row r="289" spans="1:23" x14ac:dyDescent="0.25">
      <c r="A289" s="559"/>
      <c r="B289" s="559"/>
      <c r="C289" s="559"/>
      <c r="D289" s="559"/>
      <c r="E289" s="581"/>
      <c r="F289" s="582"/>
      <c r="G289" s="582"/>
      <c r="H289" s="582"/>
      <c r="I289" s="582"/>
      <c r="J289" s="582"/>
      <c r="K289" s="582"/>
      <c r="L289" s="582"/>
      <c r="M289" s="582"/>
      <c r="N289" s="582"/>
      <c r="O289" s="582"/>
      <c r="P289" s="582"/>
      <c r="Q289" s="582"/>
      <c r="R289" s="559"/>
      <c r="S289" s="559"/>
      <c r="T289" s="559"/>
      <c r="U289" s="559"/>
      <c r="V289" s="559"/>
      <c r="W289" s="559"/>
    </row>
    <row r="290" spans="1:23" x14ac:dyDescent="0.25">
      <c r="A290" s="559"/>
      <c r="B290" s="559"/>
      <c r="C290" s="559"/>
      <c r="D290" s="559"/>
      <c r="E290" s="581"/>
      <c r="F290" s="582"/>
      <c r="G290" s="582"/>
      <c r="H290" s="582"/>
      <c r="I290" s="582"/>
      <c r="J290" s="582"/>
      <c r="K290" s="582"/>
      <c r="L290" s="582"/>
      <c r="M290" s="582"/>
      <c r="N290" s="582"/>
      <c r="O290" s="582"/>
      <c r="P290" s="582"/>
      <c r="Q290" s="582"/>
      <c r="R290" s="559"/>
      <c r="S290" s="559"/>
      <c r="T290" s="559"/>
      <c r="U290" s="559"/>
      <c r="V290" s="559"/>
      <c r="W290" s="559"/>
    </row>
    <row r="291" spans="1:23" x14ac:dyDescent="0.25">
      <c r="A291" s="559"/>
      <c r="B291" s="559"/>
      <c r="C291" s="559"/>
      <c r="D291" s="559"/>
      <c r="E291" s="581"/>
      <c r="F291" s="582"/>
      <c r="G291" s="582"/>
      <c r="H291" s="582"/>
      <c r="I291" s="582"/>
      <c r="J291" s="582"/>
      <c r="K291" s="582"/>
      <c r="L291" s="582"/>
      <c r="M291" s="582"/>
      <c r="N291" s="582"/>
      <c r="O291" s="582"/>
      <c r="P291" s="582"/>
      <c r="Q291" s="582"/>
      <c r="R291" s="559"/>
      <c r="S291" s="559"/>
      <c r="T291" s="559"/>
      <c r="U291" s="559"/>
      <c r="V291" s="559"/>
      <c r="W291" s="559"/>
    </row>
    <row r="292" spans="1:23" x14ac:dyDescent="0.25">
      <c r="A292" s="559"/>
      <c r="B292" s="559"/>
      <c r="C292" s="559"/>
      <c r="D292" s="559"/>
      <c r="E292" s="581"/>
      <c r="F292" s="582"/>
      <c r="G292" s="582"/>
      <c r="H292" s="582"/>
      <c r="I292" s="582"/>
      <c r="J292" s="582"/>
      <c r="K292" s="582"/>
      <c r="L292" s="582"/>
      <c r="M292" s="582"/>
      <c r="N292" s="582"/>
      <c r="O292" s="582"/>
      <c r="P292" s="582"/>
      <c r="Q292" s="582"/>
      <c r="R292" s="559"/>
      <c r="S292" s="559"/>
      <c r="T292" s="559"/>
      <c r="U292" s="559"/>
      <c r="V292" s="559"/>
      <c r="W292" s="559"/>
    </row>
    <row r="293" spans="1:23" x14ac:dyDescent="0.25">
      <c r="A293" s="559"/>
      <c r="B293" s="559"/>
      <c r="C293" s="559"/>
      <c r="D293" s="559"/>
      <c r="E293" s="581"/>
      <c r="F293" s="582"/>
      <c r="G293" s="582"/>
      <c r="H293" s="582"/>
      <c r="I293" s="582"/>
      <c r="J293" s="582"/>
      <c r="K293" s="582"/>
      <c r="L293" s="582"/>
      <c r="M293" s="582"/>
      <c r="N293" s="582"/>
      <c r="O293" s="582"/>
      <c r="P293" s="582"/>
      <c r="Q293" s="582"/>
      <c r="R293" s="559"/>
      <c r="S293" s="559"/>
      <c r="T293" s="559"/>
      <c r="U293" s="559"/>
      <c r="V293" s="559"/>
      <c r="W293" s="559"/>
    </row>
    <row r="294" spans="1:23" x14ac:dyDescent="0.25">
      <c r="A294" s="559"/>
      <c r="B294" s="559"/>
      <c r="C294" s="559"/>
      <c r="D294" s="559"/>
      <c r="E294" s="581"/>
      <c r="F294" s="582"/>
      <c r="G294" s="582"/>
      <c r="H294" s="582"/>
      <c r="I294" s="582"/>
      <c r="J294" s="582"/>
      <c r="K294" s="582"/>
      <c r="L294" s="582"/>
      <c r="M294" s="582"/>
      <c r="N294" s="582"/>
      <c r="O294" s="582"/>
      <c r="P294" s="582"/>
      <c r="Q294" s="582"/>
      <c r="R294" s="559"/>
      <c r="S294" s="559"/>
      <c r="T294" s="559"/>
      <c r="U294" s="559"/>
      <c r="V294" s="559"/>
      <c r="W294" s="559"/>
    </row>
    <row r="295" spans="1:23" x14ac:dyDescent="0.25">
      <c r="A295" s="559"/>
      <c r="B295" s="559"/>
      <c r="C295" s="559"/>
      <c r="D295" s="559"/>
      <c r="E295" s="581"/>
      <c r="F295" s="582"/>
      <c r="G295" s="582"/>
      <c r="H295" s="582"/>
      <c r="I295" s="582"/>
      <c r="J295" s="582"/>
      <c r="K295" s="582"/>
      <c r="L295" s="582"/>
      <c r="M295" s="582"/>
      <c r="N295" s="582"/>
      <c r="O295" s="582"/>
      <c r="P295" s="582"/>
      <c r="Q295" s="582"/>
      <c r="R295" s="559"/>
      <c r="S295" s="559"/>
      <c r="T295" s="559"/>
      <c r="U295" s="559"/>
      <c r="V295" s="559"/>
      <c r="W295" s="559"/>
    </row>
    <row r="296" spans="1:23" x14ac:dyDescent="0.25">
      <c r="A296" s="559"/>
      <c r="B296" s="559"/>
      <c r="C296" s="559"/>
      <c r="D296" s="559"/>
      <c r="E296" s="581"/>
      <c r="F296" s="582"/>
      <c r="G296" s="582"/>
      <c r="H296" s="582"/>
      <c r="I296" s="582"/>
      <c r="J296" s="582"/>
      <c r="K296" s="582"/>
      <c r="L296" s="582"/>
      <c r="M296" s="582"/>
      <c r="N296" s="582"/>
      <c r="O296" s="582"/>
      <c r="P296" s="582"/>
      <c r="Q296" s="582"/>
      <c r="R296" s="559"/>
      <c r="S296" s="559"/>
      <c r="T296" s="559"/>
      <c r="U296" s="559"/>
      <c r="V296" s="559"/>
      <c r="W296" s="559"/>
    </row>
    <row r="297" spans="1:23" x14ac:dyDescent="0.25">
      <c r="A297" s="559"/>
      <c r="B297" s="559"/>
      <c r="C297" s="559"/>
      <c r="D297" s="559"/>
      <c r="E297" s="581"/>
      <c r="F297" s="582"/>
      <c r="G297" s="582"/>
      <c r="H297" s="582"/>
      <c r="I297" s="582"/>
      <c r="J297" s="582"/>
      <c r="K297" s="582"/>
      <c r="L297" s="582"/>
      <c r="M297" s="582"/>
      <c r="N297" s="582"/>
      <c r="O297" s="582"/>
      <c r="P297" s="582"/>
      <c r="Q297" s="582"/>
      <c r="R297" s="559"/>
      <c r="S297" s="559"/>
      <c r="T297" s="559"/>
      <c r="U297" s="559"/>
      <c r="V297" s="559"/>
      <c r="W297" s="559"/>
    </row>
    <row r="298" spans="1:23" x14ac:dyDescent="0.25">
      <c r="A298" s="559"/>
      <c r="B298" s="559"/>
      <c r="C298" s="559"/>
      <c r="D298" s="559"/>
      <c r="E298" s="581"/>
      <c r="F298" s="582"/>
      <c r="G298" s="582"/>
      <c r="H298" s="582"/>
      <c r="I298" s="582"/>
      <c r="J298" s="582"/>
      <c r="K298" s="582"/>
      <c r="L298" s="582"/>
      <c r="M298" s="582"/>
      <c r="N298" s="582"/>
      <c r="O298" s="582"/>
      <c r="P298" s="582"/>
      <c r="Q298" s="582"/>
      <c r="R298" s="559"/>
      <c r="S298" s="559"/>
      <c r="T298" s="559"/>
      <c r="U298" s="559"/>
      <c r="V298" s="559"/>
      <c r="W298" s="559"/>
    </row>
    <row r="299" spans="1:23" x14ac:dyDescent="0.25">
      <c r="A299" s="559"/>
      <c r="B299" s="559"/>
      <c r="C299" s="559"/>
      <c r="D299" s="559"/>
      <c r="E299" s="581"/>
      <c r="F299" s="582"/>
      <c r="G299" s="582"/>
      <c r="H299" s="582"/>
      <c r="I299" s="582"/>
      <c r="J299" s="582"/>
      <c r="K299" s="582"/>
      <c r="L299" s="582"/>
      <c r="M299" s="582"/>
      <c r="N299" s="582"/>
      <c r="O299" s="582"/>
      <c r="P299" s="582"/>
      <c r="Q299" s="582"/>
      <c r="R299" s="559"/>
      <c r="S299" s="559"/>
      <c r="T299" s="559"/>
      <c r="U299" s="559"/>
      <c r="V299" s="559"/>
      <c r="W299" s="559"/>
    </row>
    <row r="300" spans="1:23" x14ac:dyDescent="0.25">
      <c r="A300" s="559"/>
      <c r="B300" s="559"/>
      <c r="C300" s="559"/>
      <c r="D300" s="559"/>
      <c r="E300" s="581"/>
      <c r="F300" s="582"/>
      <c r="G300" s="582"/>
      <c r="H300" s="582"/>
      <c r="I300" s="582"/>
      <c r="J300" s="582"/>
      <c r="K300" s="582"/>
      <c r="L300" s="582"/>
      <c r="M300" s="582"/>
      <c r="N300" s="582"/>
      <c r="O300" s="582"/>
      <c r="P300" s="582"/>
      <c r="Q300" s="582"/>
      <c r="R300" s="559"/>
      <c r="S300" s="559"/>
      <c r="T300" s="559"/>
      <c r="U300" s="559"/>
      <c r="V300" s="559"/>
      <c r="W300" s="559"/>
    </row>
  </sheetData>
  <protectedRanges>
    <protectedRange sqref="E2:Q234" name="update"/>
  </protectedRanges>
  <conditionalFormatting sqref="B4:D4 B1:C1 E1 A3:D3 R1:W1 B2:W2 E3:E234 F3:W300 A5:D300">
    <cfRule type="expression" dxfId="635" priority="8">
      <formula>$C1="N"</formula>
    </cfRule>
  </conditionalFormatting>
  <conditionalFormatting sqref="E235:E300">
    <cfRule type="expression" dxfId="634" priority="9">
      <formula>$C237="N"</formula>
    </cfRule>
  </conditionalFormatting>
  <conditionalFormatting sqref="A1">
    <cfRule type="expression" dxfId="633" priority="10">
      <formula>$C1="N"</formula>
    </cfRule>
  </conditionalFormatting>
  <conditionalFormatting sqref="D1">
    <cfRule type="expression" dxfId="632" priority="7">
      <formula>$C1="N"</formula>
    </cfRule>
  </conditionalFormatting>
  <conditionalFormatting sqref="F1:Q1">
    <cfRule type="expression" dxfId="631" priority="6">
      <formula>$C1="N"</formula>
    </cfRule>
  </conditionalFormatting>
  <conditionalFormatting sqref="D2:D234">
    <cfRule type="expression" dxfId="630" priority="1">
      <formula>AND(MID(B2,3,3)/1&lt;212, MID(B2,3,3)/1&gt;199)</formula>
    </cfRule>
    <cfRule type="expression" dxfId="629" priority="2">
      <formula>AND(MID(B2,3,3)/1&lt;200, MID(B2,3,3)/1&gt;179)</formula>
    </cfRule>
    <cfRule type="expression" dxfId="628" priority="3">
      <formula>AND(MID(B2,3,3)/1&lt;180, MID(B2,3,3)/1&gt;149)</formula>
    </cfRule>
    <cfRule type="expression" dxfId="627" priority="4">
      <formula>AND(MID(#REF!,3,3)/1&lt;149, MID(#REF!,3,3)/1&gt;111)</formula>
    </cfRule>
    <cfRule type="expression" dxfId="626" priority="5">
      <formula>AND(MID(#REF!,3,3)/1&lt;112, MID(#REF!,3,3)/1&gt;65)</formula>
    </cfRule>
  </conditionalFormatting>
  <dataValidations count="3">
    <dataValidation type="textLength" operator="lessThanOrEqual" allowBlank="1" showInputMessage="1" showErrorMessage="1" prompt="Max 500 characters" sqref="E2:E234">
      <formula1>500</formula1>
    </dataValidation>
    <dataValidation type="custom" allowBlank="1" showInputMessage="1" showErrorMessage="1" error="Numbers only" sqref="F58:Q234 F12:Q12 F14:Q14 F16:Q16 F8:Q10 F31:Q34 F36:Q56 F2:Q5 F18:Q29">
      <formula1>ISNUMBER(F2)</formula1>
    </dataValidation>
    <dataValidation type="whole" operator="lessThanOrEqual" allowBlank="1" showInputMessage="1" showErrorMessage="1" error="Number cannot be greater than target" prompt="Number cannot be greater than target" sqref="F11:Q11 F13:Q13 F15:Q15 F17:Q17 F57:Q57 F30:Q30 F35:Q35 F6:Q6">
      <formula1>F5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2:E432"/>
  <sheetViews>
    <sheetView topLeftCell="A370" zoomScale="80" zoomScaleNormal="80" workbookViewId="0">
      <selection activeCell="C373" sqref="C373"/>
    </sheetView>
  </sheetViews>
  <sheetFormatPr baseColWidth="10" defaultColWidth="11.42578125" defaultRowHeight="15" x14ac:dyDescent="0.25"/>
  <cols>
    <col min="1" max="1" width="40.28515625" customWidth="1"/>
    <col min="2" max="2" width="50" customWidth="1"/>
    <col min="3" max="3" width="57.5703125" customWidth="1"/>
    <col min="4" max="5" width="49.28515625" customWidth="1"/>
    <col min="6" max="6" width="13.7109375" customWidth="1"/>
    <col min="7" max="7" width="44.140625" customWidth="1"/>
    <col min="8" max="8" width="12.7109375" bestFit="1" customWidth="1"/>
  </cols>
  <sheetData>
    <row r="2" spans="1:5" ht="28.5" customHeight="1" x14ac:dyDescent="0.25">
      <c r="A2" s="124" t="s">
        <v>1329</v>
      </c>
      <c r="B2" s="124" t="s">
        <v>264</v>
      </c>
      <c r="C2" s="124" t="s">
        <v>324</v>
      </c>
      <c r="D2" s="124" t="s">
        <v>328</v>
      </c>
      <c r="E2" s="124" t="s">
        <v>458</v>
      </c>
    </row>
    <row r="3" spans="1:5" ht="28.5" customHeight="1" x14ac:dyDescent="0.25">
      <c r="A3" s="125" t="str">
        <f ca="1">IF(OFFSET(A3,0,MATCH(Setup!$H$7,Idiomas,0))&lt;&gt;"",OFFSET(A3,0,MATCH(Setup!$H$7,Idiomas,0)),B3)</f>
        <v>Hello</v>
      </c>
      <c r="B3" s="161" t="s">
        <v>325</v>
      </c>
      <c r="C3" s="161" t="s">
        <v>326</v>
      </c>
      <c r="D3" s="161" t="s">
        <v>327</v>
      </c>
      <c r="E3" s="161" t="s">
        <v>457</v>
      </c>
    </row>
    <row r="4" spans="1:5" ht="28.5" customHeight="1" x14ac:dyDescent="0.25">
      <c r="A4" s="125" t="str">
        <f ca="1">IF(OFFSET(A4,0,MATCH(Setup!$H$7,Idiomas,0))&lt;&gt;"",OFFSET(A4,0,MATCH(Setup!$H$7,Idiomas,0)),B4)</f>
        <v>Monthly follow-up reports</v>
      </c>
      <c r="B4" s="161" t="s">
        <v>2000</v>
      </c>
      <c r="C4" s="161" t="s">
        <v>1888</v>
      </c>
      <c r="D4" s="161"/>
      <c r="E4" s="161"/>
    </row>
    <row r="5" spans="1:5" ht="28.5" customHeight="1" x14ac:dyDescent="0.25">
      <c r="A5" s="125" t="str">
        <f ca="1">IF(OFFSET(A5,0,MATCH(Setup!$H$7,Idiomas,0))&lt;&gt;"",OFFSET(A5,0,MATCH(Setup!$H$7,Idiomas,0)),B5)</f>
        <v>SR Management Tool</v>
      </c>
      <c r="B5" s="161" t="s">
        <v>1887</v>
      </c>
      <c r="C5" s="161" t="s">
        <v>1879</v>
      </c>
      <c r="D5" s="161"/>
      <c r="E5" s="161"/>
    </row>
    <row r="6" spans="1:5" ht="28.5" customHeight="1" x14ac:dyDescent="0.25">
      <c r="A6" s="125" t="str">
        <f ca="1">IF(OFFSET(A6,0,MATCH(Setup!$H$7,Idiomas,0))&lt;&gt;"",OFFSET(A6,0,MATCH(Setup!$H$7,Idiomas,0)),B6)</f>
        <v>Comments</v>
      </c>
      <c r="B6" s="161" t="s">
        <v>352</v>
      </c>
      <c r="C6" s="161" t="s">
        <v>351</v>
      </c>
      <c r="D6" s="161"/>
      <c r="E6" s="161"/>
    </row>
    <row r="7" spans="1:5" ht="28.5" customHeight="1" x14ac:dyDescent="0.25">
      <c r="A7" s="125" t="str">
        <f ca="1">IF(OFFSET(A7,0,MATCH(Setup!$H$7,Idiomas,0))&lt;&gt;"",OFFSET(A7,0,MATCH(Setup!$H$7,Idiomas,0)),B7)</f>
        <v>PR Dashboard comments</v>
      </c>
      <c r="B7" s="161" t="s">
        <v>354</v>
      </c>
      <c r="C7" s="161" t="s">
        <v>1889</v>
      </c>
      <c r="D7" s="161"/>
      <c r="E7" s="161"/>
    </row>
    <row r="8" spans="1:5" ht="28.5" customHeight="1" x14ac:dyDescent="0.25">
      <c r="A8" s="125" t="str">
        <f ca="1">IF(OFFSET(A8,0,MATCH(Setup!$H$7,Idiomas,0))&lt;&gt;"",OFFSET(A8,0,MATCH(Setup!$H$7,Idiomas,0)),B8)</f>
        <v>Performance</v>
      </c>
      <c r="B8" s="161" t="s">
        <v>317</v>
      </c>
      <c r="C8" s="161" t="s">
        <v>1325</v>
      </c>
      <c r="D8" s="161"/>
      <c r="E8" s="161"/>
    </row>
    <row r="9" spans="1:5" ht="28.5" customHeight="1" x14ac:dyDescent="0.25">
      <c r="A9" s="125" t="str">
        <f ca="1">IF(OFFSET(A9,0,MATCH(Setup!$H$7,Idiomas,0))&lt;&gt;"",OFFSET(A9,0,MATCH(Setup!$H$7,Idiomas,0)),B9)</f>
        <v>Initial setup</v>
      </c>
      <c r="B9" s="161" t="s">
        <v>1454</v>
      </c>
      <c r="C9" s="161" t="s">
        <v>1455</v>
      </c>
      <c r="D9" s="161"/>
      <c r="E9" s="161"/>
    </row>
    <row r="10" spans="1:5" ht="28.5" customHeight="1" x14ac:dyDescent="0.25">
      <c r="A10" s="125" t="str">
        <f ca="1">IF(OFFSET(A10,0,MATCH(Setup!$H$7,Idiomas,0))&lt;&gt;"",OFFSET(A10,0,MATCH(Setup!$H$7,Idiomas,0)),B10)</f>
        <v>Annex reports</v>
      </c>
      <c r="B10" s="161" t="s">
        <v>2001</v>
      </c>
      <c r="C10" s="161" t="s">
        <v>1890</v>
      </c>
      <c r="D10" s="161"/>
      <c r="E10" s="161"/>
    </row>
    <row r="11" spans="1:5" ht="28.5" customHeight="1" x14ac:dyDescent="0.25">
      <c r="A11" s="125" t="str">
        <f ca="1">IF(OFFSET(A11,0,MATCH(Setup!$H$7,Idiomas,0))&lt;&gt;"",OFFSET(A11,0,MATCH(Setup!$H$7,Idiomas,0)),B11)</f>
        <v>Summary information</v>
      </c>
      <c r="B11" s="161" t="s">
        <v>2002</v>
      </c>
      <c r="C11" s="161" t="s">
        <v>1960</v>
      </c>
      <c r="D11" s="161"/>
      <c r="E11" s="161"/>
    </row>
    <row r="12" spans="1:5" ht="28.5" customHeight="1" x14ac:dyDescent="0.25">
      <c r="A12" s="125" t="str">
        <f ca="1">IF(OFFSET(A12,0,MATCH(Setup!$H$7,Idiomas,0))&lt;&gt;"",OFFSET(A12,0,MATCH(Setup!$H$7,Idiomas,0)),B12)</f>
        <v>Programmatic &amp; financial</v>
      </c>
      <c r="B12" s="161" t="s">
        <v>2118</v>
      </c>
      <c r="C12" s="161" t="s">
        <v>1891</v>
      </c>
      <c r="D12" s="161"/>
      <c r="E12" s="161"/>
    </row>
    <row r="13" spans="1:5" ht="28.5" customHeight="1" x14ac:dyDescent="0.25">
      <c r="A13" s="125" t="str">
        <f ca="1">IF(OFFSET(A13,0,MATCH(Setup!$H$7,Idiomas,0))&lt;&gt;"",OFFSET(A13,0,MATCH(Setup!$H$7,Idiomas,0)),B13)</f>
        <v>Expenditure</v>
      </c>
      <c r="B13" s="161" t="s">
        <v>1456</v>
      </c>
      <c r="C13" s="161" t="s">
        <v>1871</v>
      </c>
      <c r="D13" s="161"/>
      <c r="E13" s="161"/>
    </row>
    <row r="14" spans="1:5" ht="28.5" customHeight="1" x14ac:dyDescent="0.25">
      <c r="A14" s="125" t="str">
        <f ca="1">IF(OFFSET(A14,0,MATCH(Setup!$H$7,Idiomas,0))&lt;&gt;"",OFFSET(A14,0,MATCH(Setup!$H$7,Idiomas,0)),B14)</f>
        <v>Hide current sheet</v>
      </c>
      <c r="B14" s="161" t="s">
        <v>355</v>
      </c>
      <c r="C14" s="161" t="s">
        <v>356</v>
      </c>
      <c r="D14" s="161"/>
      <c r="E14" s="161"/>
    </row>
    <row r="15" spans="1:5" ht="28.5" customHeight="1" x14ac:dyDescent="0.25">
      <c r="A15" s="125" t="str">
        <f ca="1">IF(OFFSET(A15,0,MATCH(Setup!$H$7,Idiomas,0))&lt;&gt;"",OFFSET(A15,0,MATCH(Setup!$H$7,Idiomas,0)),B15)</f>
        <v>Next steps</v>
      </c>
      <c r="B15" s="161" t="s">
        <v>268</v>
      </c>
      <c r="C15" s="161" t="s">
        <v>357</v>
      </c>
      <c r="D15" s="161"/>
      <c r="E15" s="161"/>
    </row>
    <row r="16" spans="1:5" ht="28.5" customHeight="1" x14ac:dyDescent="0.25">
      <c r="A16" s="125" t="str">
        <f ca="1">IF(OFFSET(A16,0,MATCH(Setup!$H$7,Idiomas,0))&lt;&gt;"",OFFSET(A16,0,MATCH(Setup!$H$7,Idiomas,0)),B16)</f>
        <v>Status</v>
      </c>
      <c r="B16" s="161" t="s">
        <v>261</v>
      </c>
      <c r="C16" s="161" t="s">
        <v>358</v>
      </c>
      <c r="D16" s="161"/>
      <c r="E16" s="161"/>
    </row>
    <row r="17" spans="1:5" ht="28.5" customHeight="1" x14ac:dyDescent="0.25">
      <c r="A17" s="125" t="str">
        <f ca="1">IF(OFFSET(A17,0,MATCH(Setup!$H$7,Idiomas,0))&lt;&gt;"",OFFSET(A17,0,MATCH(Setup!$H$7,Idiomas,0)),B17)</f>
        <v>1. Input general data</v>
      </c>
      <c r="B17" s="161" t="s">
        <v>262</v>
      </c>
      <c r="C17" s="161" t="s">
        <v>359</v>
      </c>
      <c r="D17" s="161"/>
      <c r="E17" s="161"/>
    </row>
    <row r="18" spans="1:5" ht="28.5" customHeight="1" x14ac:dyDescent="0.25">
      <c r="A18" s="125" t="str">
        <f ca="1">IF(OFFSET(A18,0,MATCH(Setup!$H$7,Idiomas,0))&lt;&gt;"",OFFSET(A18,0,MATCH(Setup!$H$7,Idiomas,0)),B18)</f>
        <v>2. Objectives according to the performance framework</v>
      </c>
      <c r="B18" s="161" t="s">
        <v>2730</v>
      </c>
      <c r="C18" s="161" t="s">
        <v>2729</v>
      </c>
      <c r="D18" s="161"/>
      <c r="E18" s="161"/>
    </row>
    <row r="19" spans="1:5" ht="28.5" customHeight="1" x14ac:dyDescent="0.25">
      <c r="A19" s="125" t="str">
        <f ca="1">IF(OFFSET(A19,0,MATCH(Setup!$H$7,Idiomas,0))&lt;&gt;"",OFFSET(A19,0,MATCH(Setup!$H$7,Idiomas,0)),B19)</f>
        <v>3. Insert the SR data entry sheet</v>
      </c>
      <c r="B19" s="161" t="s">
        <v>267</v>
      </c>
      <c r="C19" s="161" t="s">
        <v>360</v>
      </c>
      <c r="D19" s="161"/>
      <c r="E19" s="161"/>
    </row>
    <row r="20" spans="1:5" ht="39" customHeight="1" x14ac:dyDescent="0.25">
      <c r="A20" s="125" t="str">
        <f ca="1">IF(OFFSET(A20,0,MATCH(Setup!$H$7,Idiomas,0))&lt;&gt;"",OFFSET(A20,0,MATCH(Setup!$H$7,Idiomas,0)),B20)</f>
        <v>4. Define additional (non PRDB) programatic indicators</v>
      </c>
      <c r="B20" s="161" t="s">
        <v>2119</v>
      </c>
      <c r="C20" s="161" t="s">
        <v>1961</v>
      </c>
      <c r="D20" s="161"/>
      <c r="E20" s="161"/>
    </row>
    <row r="21" spans="1:5" ht="28.5" customHeight="1" x14ac:dyDescent="0.25">
      <c r="A21" s="125" t="str">
        <f ca="1">IF(OFFSET(A21,0,MATCH(Setup!$H$7,Idiomas,0))&lt;&gt;"",OFFSET(A21,0,MATCH(Setup!$H$7,Idiomas,0)),B21)</f>
        <v>5. Associate indicators with objectives and indicator type</v>
      </c>
      <c r="B21" s="161" t="s">
        <v>1882</v>
      </c>
      <c r="C21" s="161" t="s">
        <v>1881</v>
      </c>
      <c r="D21" s="161"/>
      <c r="E21" s="161"/>
    </row>
    <row r="22" spans="1:5" ht="28.5" customHeight="1" x14ac:dyDescent="0.25">
      <c r="A22" s="125" t="str">
        <f ca="1">IF(OFFSET(A22,0,MATCH(Setup!$H$7,Idiomas,0))&lt;&gt;"",OFFSET(A22,0,MATCH(Setup!$H$7,Idiomas,0)),B22)</f>
        <v>6. Enter annual planning data</v>
      </c>
      <c r="B22" s="161" t="s">
        <v>2728</v>
      </c>
      <c r="C22" s="161" t="s">
        <v>2727</v>
      </c>
      <c r="D22" s="161"/>
      <c r="E22" s="161"/>
    </row>
    <row r="23" spans="1:5" ht="28.5" customHeight="1" x14ac:dyDescent="0.25">
      <c r="A23" s="125" t="str">
        <f ca="1">IF(OFFSET(A23,0,MATCH(Setup!$H$7,Idiomas,0))&lt;&gt;"",OFFSET(A23,0,MATCH(Setup!$H$7,Idiomas,0)),B23)</f>
        <v>7. Define thresholds</v>
      </c>
      <c r="B23" s="161" t="s">
        <v>2056</v>
      </c>
      <c r="C23" s="161" t="s">
        <v>2711</v>
      </c>
      <c r="D23" s="161"/>
      <c r="E23" s="161"/>
    </row>
    <row r="24" spans="1:5" ht="28.5" customHeight="1" x14ac:dyDescent="0.25">
      <c r="A24" s="125" t="str">
        <f ca="1">IF(OFFSET(A24,0,MATCH(Setup!$H$7,Idiomas,0))&lt;&gt;"",OFFSET(A24,0,MATCH(Setup!$H$7,Idiomas,0)),B24)</f>
        <v>8. Link to the PR Dashboard</v>
      </c>
      <c r="B24" s="161" t="s">
        <v>335</v>
      </c>
      <c r="C24" s="161" t="s">
        <v>364</v>
      </c>
      <c r="D24" s="161"/>
      <c r="E24" s="161"/>
    </row>
    <row r="25" spans="1:5" ht="28.5" customHeight="1" x14ac:dyDescent="0.25">
      <c r="A25" s="125" t="str">
        <f ca="1">IF(OFFSET(A25,0,MATCH(Setup!$H$7,Idiomas,0))&lt;&gt;"",OFFSET(A25,0,MATCH(Setup!$H$7,Idiomas,0)),B25)</f>
        <v>Advanced setup</v>
      </c>
      <c r="B25" s="161" t="s">
        <v>2712</v>
      </c>
      <c r="C25" s="161" t="s">
        <v>2733</v>
      </c>
      <c r="D25" s="161"/>
      <c r="E25" s="161"/>
    </row>
    <row r="26" spans="1:5" ht="28.5" customHeight="1" x14ac:dyDescent="0.25">
      <c r="A26" s="125" t="str">
        <f ca="1">IF(OFFSET(A26,0,MATCH(Setup!$H$7,Idiomas,0))&lt;&gt;"",OFFSET(A26,0,MATCH(Setup!$H$7,Idiomas,0)),B26)</f>
        <v>9. Change name of buttons</v>
      </c>
      <c r="B26" s="161" t="s">
        <v>2714</v>
      </c>
      <c r="C26" s="161" t="s">
        <v>2713</v>
      </c>
      <c r="D26" s="161"/>
      <c r="E26" s="161"/>
    </row>
    <row r="27" spans="1:5" ht="28.5" customHeight="1" x14ac:dyDescent="0.25">
      <c r="A27" s="125" t="str">
        <f ca="1">IF(OFFSET(A27,0,MATCH(Setup!$H$7,Idiomas,0))&lt;&gt;"",OFFSET(A27,0,MATCH(Setup!$H$7,Idiomas,0)),B27)</f>
        <v>10. Assign months to quarters</v>
      </c>
      <c r="B27" s="161" t="s">
        <v>2715</v>
      </c>
      <c r="C27" s="161" t="s">
        <v>2734</v>
      </c>
      <c r="D27" s="161"/>
      <c r="E27" s="161"/>
    </row>
    <row r="28" spans="1:5" ht="28.5" customHeight="1" x14ac:dyDescent="0.25">
      <c r="A28" s="125" t="str">
        <f ca="1">IF(OFFSET(A28,0,MATCH(Setup!$H$7,Idiomas,0))&lt;&gt;"",OFFSET(A28,0,MATCH(Setup!$H$7,Idiomas,0)),B28)</f>
        <v>11. Define the initial period in the PR Dashboard</v>
      </c>
      <c r="B28" s="161" t="s">
        <v>275</v>
      </c>
      <c r="C28" s="161" t="s">
        <v>361</v>
      </c>
      <c r="D28" s="161"/>
      <c r="E28" s="161"/>
    </row>
    <row r="29" spans="1:5" ht="28.5" customHeight="1" x14ac:dyDescent="0.25">
      <c r="A29" s="125" t="str">
        <f ca="1">IF(OFFSET(A29,0,MATCH(Setup!$H$7,Idiomas,0))&lt;&gt;"",OFFSET(A29,0,MATCH(Setup!$H$7,Idiomas,0)),B29)</f>
        <v>Go</v>
      </c>
      <c r="B29" s="161" t="s">
        <v>362</v>
      </c>
      <c r="C29" s="161" t="s">
        <v>363</v>
      </c>
      <c r="D29" s="161" t="s">
        <v>365</v>
      </c>
      <c r="E29" s="161" t="s">
        <v>362</v>
      </c>
    </row>
    <row r="30" spans="1:5" ht="28.5" customHeight="1" x14ac:dyDescent="0.25">
      <c r="A30" s="125" t="str">
        <f ca="1">IF(OFFSET(A30,0,MATCH(Setup!$H$7,Idiomas,0))&lt;&gt;"",OFFSET(A30,0,MATCH(Setup!$H$7,Idiomas,0)),B30)</f>
        <v>Language</v>
      </c>
      <c r="B30" s="161" t="s">
        <v>263</v>
      </c>
      <c r="C30" s="161" t="s">
        <v>366</v>
      </c>
      <c r="D30" s="161"/>
      <c r="E30" s="161"/>
    </row>
    <row r="31" spans="1:5" ht="28.5" customHeight="1" x14ac:dyDescent="0.25">
      <c r="A31" s="125" t="str">
        <f ca="1">IF(OFFSET(A31,0,MATCH(Setup!$H$7,Idiomas,0))&lt;&gt;"",OFFSET(A31,0,MATCH(Setup!$H$7,Idiomas,0)),B31)</f>
        <v>Principal recepient name</v>
      </c>
      <c r="B31" s="161" t="s">
        <v>368</v>
      </c>
      <c r="C31" s="161" t="s">
        <v>372</v>
      </c>
      <c r="D31" s="161"/>
      <c r="E31" s="161"/>
    </row>
    <row r="32" spans="1:5" ht="28.5" customHeight="1" x14ac:dyDescent="0.25">
      <c r="A32" s="125" t="str">
        <f ca="1">IF(OFFSET(A32,0,MATCH(Setup!$H$7,Idiomas,0))&lt;&gt;"",OFFSET(A32,0,MATCH(Setup!$H$7,Idiomas,0)),B32)</f>
        <v>Subrecepient name</v>
      </c>
      <c r="B32" s="161" t="s">
        <v>369</v>
      </c>
      <c r="C32" s="161" t="s">
        <v>373</v>
      </c>
      <c r="D32" s="161"/>
      <c r="E32" s="161"/>
    </row>
    <row r="33" spans="1:5" ht="28.5" customHeight="1" x14ac:dyDescent="0.25">
      <c r="A33" s="125" t="str">
        <f ca="1">IF(OFFSET(A33,0,MATCH(Setup!$H$7,Idiomas,0))&lt;&gt;"",OFFSET(A33,0,MATCH(Setup!$H$7,Idiomas,0)),B33)</f>
        <v>Contract period</v>
      </c>
      <c r="B33" s="161" t="s">
        <v>433</v>
      </c>
      <c r="C33" s="161" t="s">
        <v>374</v>
      </c>
      <c r="D33" s="161"/>
      <c r="E33" s="161"/>
    </row>
    <row r="34" spans="1:5" ht="28.5" customHeight="1" x14ac:dyDescent="0.25">
      <c r="A34" s="125" t="str">
        <f ca="1">IF(OFFSET(A34,0,MATCH(Setup!$H$7,Idiomas,0))&lt;&gt;"",OFFSET(A34,0,MATCH(Setup!$H$7,Idiomas,0)),B34)</f>
        <v>Grant number</v>
      </c>
      <c r="B34" s="161" t="s">
        <v>370</v>
      </c>
      <c r="C34" s="161" t="s">
        <v>367</v>
      </c>
      <c r="D34" s="161"/>
      <c r="E34" s="161"/>
    </row>
    <row r="35" spans="1:5" ht="28.5" customHeight="1" x14ac:dyDescent="0.25">
      <c r="A35" s="125" t="str">
        <f ca="1">IF(OFFSET(A35,0,MATCH(Setup!$H$7,Idiomas,0))&lt;&gt;"",OFFSET(A35,0,MATCH(Setup!$H$7,Idiomas,0)),B35)</f>
        <v>Key population</v>
      </c>
      <c r="B35" s="161" t="s">
        <v>371</v>
      </c>
      <c r="C35" s="161" t="s">
        <v>375</v>
      </c>
      <c r="D35" s="161"/>
      <c r="E35" s="161"/>
    </row>
    <row r="36" spans="1:5" ht="34.5" customHeight="1" x14ac:dyDescent="0.25">
      <c r="A36" s="125" t="str">
        <f ca="1">IF(OFFSET(A36,0,MATCH(Setup!$H$7,Idiomas,0))&lt;&gt;"",OFFSET(A36,0,MATCH(Setup!$H$7,Idiomas,0)),B36)</f>
        <v>Details of programatic indicators</v>
      </c>
      <c r="B36" s="161" t="s">
        <v>376</v>
      </c>
      <c r="C36" s="161" t="s">
        <v>2645</v>
      </c>
      <c r="D36" s="161"/>
      <c r="E36" s="161"/>
    </row>
    <row r="37" spans="1:5" ht="28.5" customHeight="1" x14ac:dyDescent="0.25">
      <c r="A37" s="125" t="str">
        <f ca="1">IF(OFFSET(A37,0,MATCH(Setup!$H$7,Idiomas,0))&lt;&gt;"",OFFSET(A37,0,MATCH(Setup!$H$7,Idiomas,0)),B37)</f>
        <v>Description of objectives</v>
      </c>
      <c r="B37" s="161" t="s">
        <v>252</v>
      </c>
      <c r="C37" s="161" t="s">
        <v>1962</v>
      </c>
      <c r="D37" s="161"/>
      <c r="E37" s="161"/>
    </row>
    <row r="38" spans="1:5" ht="28.5" customHeight="1" x14ac:dyDescent="0.25">
      <c r="A38" s="125" t="str">
        <f ca="1">IF(OFFSET(A38,0,MATCH(Setup!$H$7,Idiomas,0))&lt;&gt;"",OFFSET(A38,0,MATCH(Setup!$H$7,Idiomas,0)),B38)</f>
        <v>Indicator name</v>
      </c>
      <c r="B38" s="161" t="s">
        <v>377</v>
      </c>
      <c r="C38" s="161" t="s">
        <v>378</v>
      </c>
      <c r="D38" s="161"/>
      <c r="E38" s="161"/>
    </row>
    <row r="39" spans="1:5" ht="28.5" customHeight="1" x14ac:dyDescent="0.25">
      <c r="A39" s="125" t="str">
        <f ca="1">IF(OFFSET(A39,0,MATCH(Setup!$H$7,Idiomas,0))&lt;&gt;"",OFFSET(A39,0,MATCH(Setup!$H$7,Idiomas,0)),B39)</f>
        <v>Associated to objective</v>
      </c>
      <c r="B39" s="161" t="s">
        <v>2120</v>
      </c>
      <c r="C39" s="161" t="s">
        <v>379</v>
      </c>
      <c r="D39" s="161"/>
      <c r="E39" s="161"/>
    </row>
    <row r="40" spans="1:5" ht="28.5" customHeight="1" x14ac:dyDescent="0.25">
      <c r="A40" s="125" t="str">
        <f ca="1">IF(OFFSET(A40,0,MATCH(Setup!$H$7,Idiomas,0))&lt;&gt;"",OFFSET(A40,0,MATCH(Setup!$H$7,Idiomas,0)),B40)</f>
        <v>PR dashboard programatic indicators</v>
      </c>
      <c r="B40" s="161" t="s">
        <v>2057</v>
      </c>
      <c r="C40" s="161" t="s">
        <v>380</v>
      </c>
      <c r="D40" s="161"/>
      <c r="E40" s="161"/>
    </row>
    <row r="41" spans="1:5" ht="28.5" customHeight="1" x14ac:dyDescent="0.25">
      <c r="A41" s="125" t="str">
        <f ca="1">IF(OFFSET(A41,0,MATCH(Setup!$H$7,Idiomas,0))&lt;&gt;"",OFFSET(A41,0,MATCH(Setup!$H$7,Idiomas,0)),B41)</f>
        <v>Aspect</v>
      </c>
      <c r="B41" s="161" t="s">
        <v>266</v>
      </c>
      <c r="C41" s="161" t="s">
        <v>381</v>
      </c>
      <c r="D41" s="161"/>
      <c r="E41" s="161"/>
    </row>
    <row r="42" spans="1:5" ht="28.5" customHeight="1" x14ac:dyDescent="0.25">
      <c r="A42" s="125" t="str">
        <f ca="1">IF(OFFSET(A42,0,MATCH(Setup!$H$7,Idiomas,0))&lt;&gt;"",OFFSET(A42,0,MATCH(Setup!$H$7,Idiomas,0)),B42)</f>
        <v>Red (&lt;)</v>
      </c>
      <c r="B42" s="161" t="s">
        <v>276</v>
      </c>
      <c r="C42" s="161" t="s">
        <v>382</v>
      </c>
      <c r="D42" s="161"/>
      <c r="E42" s="161"/>
    </row>
    <row r="43" spans="1:5" ht="28.5" customHeight="1" x14ac:dyDescent="0.25">
      <c r="A43" s="125" t="str">
        <f ca="1">IF(OFFSET(A43,0,MATCH(Setup!$H$7,Idiomas,0))&lt;&gt;"",OFFSET(A43,0,MATCH(Setup!$H$7,Idiomas,0)),B43)</f>
        <v>Green (&gt;=)</v>
      </c>
      <c r="B43" s="161" t="s">
        <v>277</v>
      </c>
      <c r="C43" s="161" t="s">
        <v>383</v>
      </c>
      <c r="D43" s="161"/>
      <c r="E43" s="161"/>
    </row>
    <row r="44" spans="1:5" ht="28.5" customHeight="1" x14ac:dyDescent="0.25">
      <c r="A44" s="125" t="str">
        <f ca="1">IF(OFFSET(A44,0,MATCH(Setup!$H$7,Idiomas,0))&lt;&gt;"",OFFSET(A44,0,MATCH(Setup!$H$7,Idiomas,0)),B44)</f>
        <v>Programmatic</v>
      </c>
      <c r="B44" s="161" t="s">
        <v>265</v>
      </c>
      <c r="C44" s="161" t="s">
        <v>384</v>
      </c>
      <c r="D44" s="161"/>
      <c r="E44" s="161"/>
    </row>
    <row r="45" spans="1:5" ht="28.5" customHeight="1" x14ac:dyDescent="0.25">
      <c r="A45" s="125" t="str">
        <f ca="1">IF(OFFSET(A45,0,MATCH(Setup!$H$7,Idiomas,0))&lt;&gt;"",OFFSET(A45,0,MATCH(Setup!$H$7,Idiomas,0)),B45)</f>
        <v>K</v>
      </c>
      <c r="B45" s="161" t="s">
        <v>385</v>
      </c>
      <c r="C45" s="161" t="s">
        <v>385</v>
      </c>
      <c r="D45" s="161"/>
      <c r="E45" s="161"/>
    </row>
    <row r="46" spans="1:5" ht="28.5" customHeight="1" x14ac:dyDescent="0.25">
      <c r="A46" s="125" t="str">
        <f ca="1">IF(OFFSET(A46,0,MATCH(Setup!$H$7,Idiomas,0))&lt;&gt;"",OFFSET(A46,0,MATCH(Setup!$H$7,Idiomas,0)),B46)</f>
        <v>Title</v>
      </c>
      <c r="B46" s="161" t="s">
        <v>219</v>
      </c>
      <c r="C46" s="161" t="s">
        <v>386</v>
      </c>
      <c r="D46" s="161"/>
      <c r="E46" s="161"/>
    </row>
    <row r="47" spans="1:5" ht="28.5" customHeight="1" x14ac:dyDescent="0.25">
      <c r="A47" s="125" t="str">
        <f ca="1">IF(OFFSET(A47,0,MATCH(Setup!$H$7,Idiomas,0))&lt;&gt;"",OFFSET(A47,0,MATCH(Setup!$H$7,Idiomas,0)),B47)</f>
        <v>Button</v>
      </c>
      <c r="B47" s="161" t="s">
        <v>260</v>
      </c>
      <c r="C47" s="161" t="s">
        <v>387</v>
      </c>
      <c r="D47" s="161"/>
      <c r="E47" s="161"/>
    </row>
    <row r="48" spans="1:5" ht="28.5" customHeight="1" x14ac:dyDescent="0.25">
      <c r="A48" s="125" t="str">
        <f ca="1">IF(OFFSET(A48,0,MATCH(Setup!$H$7,Idiomas,0))&lt;&gt;"",OFFSET(A48,0,MATCH(Setup!$H$7,Idiomas,0)),B48)</f>
        <v>1st Quarter</v>
      </c>
      <c r="B48" s="161" t="s">
        <v>271</v>
      </c>
      <c r="C48" s="161" t="s">
        <v>394</v>
      </c>
      <c r="D48" s="161"/>
      <c r="E48" s="161"/>
    </row>
    <row r="49" spans="1:5" ht="28.5" customHeight="1" x14ac:dyDescent="0.25">
      <c r="A49" s="125" t="str">
        <f ca="1">IF(OFFSET(A49,0,MATCH(Setup!$H$7,Idiomas,0))&lt;&gt;"",OFFSET(A49,0,MATCH(Setup!$H$7,Idiomas,0)),B49)</f>
        <v>2nd Quarter</v>
      </c>
      <c r="B49" s="161" t="s">
        <v>272</v>
      </c>
      <c r="C49" s="161" t="s">
        <v>412</v>
      </c>
      <c r="D49" s="161"/>
      <c r="E49" s="161"/>
    </row>
    <row r="50" spans="1:5" ht="28.5" customHeight="1" x14ac:dyDescent="0.25">
      <c r="A50" s="125" t="str">
        <f ca="1">IF(OFFSET(A50,0,MATCH(Setup!$H$7,Idiomas,0))&lt;&gt;"",OFFSET(A50,0,MATCH(Setup!$H$7,Idiomas,0)),B50)</f>
        <v>3rd Quarter</v>
      </c>
      <c r="B50" s="161" t="s">
        <v>273</v>
      </c>
      <c r="C50" s="161" t="s">
        <v>395</v>
      </c>
      <c r="D50" s="161"/>
      <c r="E50" s="161"/>
    </row>
    <row r="51" spans="1:5" ht="28.5" customHeight="1" x14ac:dyDescent="0.25">
      <c r="A51" s="125" t="str">
        <f ca="1">IF(OFFSET(A51,0,MATCH(Setup!$H$7,Idiomas,0))&lt;&gt;"",OFFSET(A51,0,MATCH(Setup!$H$7,Idiomas,0)),B51)</f>
        <v>4th Quarter</v>
      </c>
      <c r="B51" s="161" t="s">
        <v>274</v>
      </c>
      <c r="C51" s="161" t="s">
        <v>396</v>
      </c>
      <c r="D51" s="161"/>
      <c r="E51" s="161"/>
    </row>
    <row r="52" spans="1:5" ht="81" customHeight="1" x14ac:dyDescent="0.25">
      <c r="A52" s="125" t="str">
        <f ca="1">IF(OFFSET(A52,0,MATCH(Setup!$H$7,Idiomas,0))&lt;&gt;"",OFFSET(A52,0,MATCH(Setup!$H$7,Idiomas,0)),B52)</f>
        <v>Months must be selected without leaving empty spaces, in ascending order. The application will take the last month of every quarter as the closure one.</v>
      </c>
      <c r="B52" s="161" t="s">
        <v>1322</v>
      </c>
      <c r="C52" s="161" t="s">
        <v>409</v>
      </c>
      <c r="D52" s="161"/>
      <c r="E52" s="161"/>
    </row>
    <row r="53" spans="1:5" ht="28.5" customHeight="1" x14ac:dyDescent="0.25">
      <c r="A53" s="125" t="str">
        <f ca="1">IF(OFFSET(A53,0,MATCH(Setup!$H$7,Idiomas,0))&lt;&gt;"",OFFSET(A53,0,MATCH(Setup!$H$7,Idiomas,0)),B53)</f>
        <v>01 - Period 1</v>
      </c>
      <c r="B53" s="161" t="s">
        <v>338</v>
      </c>
      <c r="C53" s="161" t="s">
        <v>397</v>
      </c>
      <c r="D53" s="161"/>
      <c r="E53" s="161"/>
    </row>
    <row r="54" spans="1:5" ht="28.5" customHeight="1" x14ac:dyDescent="0.25">
      <c r="A54" s="125" t="str">
        <f ca="1">IF(OFFSET(A54,0,MATCH(Setup!$H$7,Idiomas,0))&lt;&gt;"",OFFSET(A54,0,MATCH(Setup!$H$7,Idiomas,0)),B54)</f>
        <v>02 - Period 2</v>
      </c>
      <c r="B54" s="161" t="s">
        <v>339</v>
      </c>
      <c r="C54" s="161" t="s">
        <v>398</v>
      </c>
      <c r="D54" s="161"/>
      <c r="E54" s="161"/>
    </row>
    <row r="55" spans="1:5" ht="28.5" customHeight="1" x14ac:dyDescent="0.25">
      <c r="A55" s="125" t="str">
        <f ca="1">IF(OFFSET(A55,0,MATCH(Setup!$H$7,Idiomas,0))&lt;&gt;"",OFFSET(A55,0,MATCH(Setup!$H$7,Idiomas,0)),B55)</f>
        <v>03 - Period 3</v>
      </c>
      <c r="B55" s="161" t="s">
        <v>340</v>
      </c>
      <c r="C55" s="161" t="s">
        <v>399</v>
      </c>
      <c r="D55" s="161"/>
      <c r="E55" s="161"/>
    </row>
    <row r="56" spans="1:5" ht="28.5" customHeight="1" x14ac:dyDescent="0.25">
      <c r="A56" s="125" t="str">
        <f ca="1">IF(OFFSET(A56,0,MATCH(Setup!$H$7,Idiomas,0))&lt;&gt;"",OFFSET(A56,0,MATCH(Setup!$H$7,Idiomas,0)),B56)</f>
        <v>04 - Period 4</v>
      </c>
      <c r="B56" s="161" t="s">
        <v>341</v>
      </c>
      <c r="C56" s="161" t="s">
        <v>400</v>
      </c>
      <c r="D56" s="161"/>
      <c r="E56" s="161"/>
    </row>
    <row r="57" spans="1:5" ht="28.5" customHeight="1" x14ac:dyDescent="0.25">
      <c r="A57" s="125" t="str">
        <f ca="1">IF(OFFSET(A57,0,MATCH(Setup!$H$7,Idiomas,0))&lt;&gt;"",OFFSET(A57,0,MATCH(Setup!$H$7,Idiomas,0)),B57)</f>
        <v>05 - Period 5</v>
      </c>
      <c r="B57" s="161" t="s">
        <v>342</v>
      </c>
      <c r="C57" s="161" t="s">
        <v>401</v>
      </c>
      <c r="D57" s="161"/>
      <c r="E57" s="161"/>
    </row>
    <row r="58" spans="1:5" ht="28.5" customHeight="1" x14ac:dyDescent="0.25">
      <c r="A58" s="125" t="str">
        <f ca="1">IF(OFFSET(A58,0,MATCH(Setup!$H$7,Idiomas,0))&lt;&gt;"",OFFSET(A58,0,MATCH(Setup!$H$7,Idiomas,0)),B58)</f>
        <v>06 - Period 6</v>
      </c>
      <c r="B58" s="161" t="s">
        <v>343</v>
      </c>
      <c r="C58" s="161" t="s">
        <v>402</v>
      </c>
      <c r="D58" s="161"/>
      <c r="E58" s="161"/>
    </row>
    <row r="59" spans="1:5" ht="28.5" customHeight="1" x14ac:dyDescent="0.25">
      <c r="A59" s="125" t="str">
        <f ca="1">IF(OFFSET(A59,0,MATCH(Setup!$H$7,Idiomas,0))&lt;&gt;"",OFFSET(A59,0,MATCH(Setup!$H$7,Idiomas,0)),B59)</f>
        <v>07 - Period 7</v>
      </c>
      <c r="B59" s="161" t="s">
        <v>344</v>
      </c>
      <c r="C59" s="161" t="s">
        <v>403</v>
      </c>
      <c r="D59" s="161"/>
      <c r="E59" s="161"/>
    </row>
    <row r="60" spans="1:5" ht="28.5" customHeight="1" x14ac:dyDescent="0.25">
      <c r="A60" s="125" t="str">
        <f ca="1">IF(OFFSET(A60,0,MATCH(Setup!$H$7,Idiomas,0))&lt;&gt;"",OFFSET(A60,0,MATCH(Setup!$H$7,Idiomas,0)),B60)</f>
        <v>08 - Period 8</v>
      </c>
      <c r="B60" s="161" t="s">
        <v>345</v>
      </c>
      <c r="C60" s="161" t="s">
        <v>404</v>
      </c>
      <c r="D60" s="161"/>
      <c r="E60" s="161"/>
    </row>
    <row r="61" spans="1:5" ht="28.5" customHeight="1" x14ac:dyDescent="0.25">
      <c r="A61" s="125" t="str">
        <f ca="1">IF(OFFSET(A61,0,MATCH(Setup!$H$7,Idiomas,0))&lt;&gt;"",OFFSET(A61,0,MATCH(Setup!$H$7,Idiomas,0)),B61)</f>
        <v>09 - Period 9</v>
      </c>
      <c r="B61" s="161" t="s">
        <v>346</v>
      </c>
      <c r="C61" s="161" t="s">
        <v>405</v>
      </c>
      <c r="D61" s="161"/>
      <c r="E61" s="161"/>
    </row>
    <row r="62" spans="1:5" ht="28.5" customHeight="1" x14ac:dyDescent="0.25">
      <c r="A62" s="125" t="str">
        <f ca="1">IF(OFFSET(A62,0,MATCH(Setup!$H$7,Idiomas,0))&lt;&gt;"",OFFSET(A62,0,MATCH(Setup!$H$7,Idiomas,0)),B62)</f>
        <v>10 - Period 10</v>
      </c>
      <c r="B62" s="161" t="s">
        <v>347</v>
      </c>
      <c r="C62" s="161" t="s">
        <v>406</v>
      </c>
      <c r="D62" s="161"/>
      <c r="E62" s="161"/>
    </row>
    <row r="63" spans="1:5" ht="28.5" customHeight="1" x14ac:dyDescent="0.25">
      <c r="A63" s="125" t="str">
        <f ca="1">IF(OFFSET(A63,0,MATCH(Setup!$H$7,Idiomas,0))&lt;&gt;"",OFFSET(A63,0,MATCH(Setup!$H$7,Idiomas,0)),B63)</f>
        <v>11 - Period 11</v>
      </c>
      <c r="B63" s="161" t="s">
        <v>348</v>
      </c>
      <c r="C63" s="161" t="s">
        <v>407</v>
      </c>
      <c r="D63" s="161"/>
      <c r="E63" s="161"/>
    </row>
    <row r="64" spans="1:5" ht="28.5" customHeight="1" x14ac:dyDescent="0.25">
      <c r="A64" s="125" t="str">
        <f ca="1">IF(OFFSET(A64,0,MATCH(Setup!$H$7,Idiomas,0))&lt;&gt;"",OFFSET(A64,0,MATCH(Setup!$H$7,Idiomas,0)),B64)</f>
        <v>12 - Period 12</v>
      </c>
      <c r="B64" s="161" t="s">
        <v>349</v>
      </c>
      <c r="C64" s="161" t="s">
        <v>408</v>
      </c>
      <c r="D64" s="161"/>
      <c r="E64" s="161"/>
    </row>
    <row r="65" spans="1:5" ht="28.5" customHeight="1" x14ac:dyDescent="0.25">
      <c r="A65" s="125" t="str">
        <f ca="1">IF(OFFSET(A65,0,MATCH(Setup!$H$7,Idiomas,0))&lt;&gt;"",OFFSET(A65,0,MATCH(Setup!$H$7,Idiomas,0)),B65)</f>
        <v>1. Indicator</v>
      </c>
      <c r="B65" s="161" t="s">
        <v>257</v>
      </c>
      <c r="C65" s="161" t="s">
        <v>410</v>
      </c>
      <c r="D65" s="161"/>
      <c r="E65" s="161"/>
    </row>
    <row r="66" spans="1:5" ht="28.5" customHeight="1" x14ac:dyDescent="0.25">
      <c r="A66" s="125" t="str">
        <f ca="1">IF(OFFSET(A66,0,MATCH(Setup!$H$7,Idiomas,0))&lt;&gt;"",OFFSET(A66,0,MATCH(Setup!$H$7,Idiomas,0)),B66)</f>
        <v>2. Activity</v>
      </c>
      <c r="B66" s="161" t="s">
        <v>258</v>
      </c>
      <c r="C66" s="161" t="s">
        <v>411</v>
      </c>
      <c r="D66" s="161"/>
      <c r="E66" s="161"/>
    </row>
    <row r="67" spans="1:5" ht="28.5" customHeight="1" x14ac:dyDescent="0.25">
      <c r="A67" s="125" t="str">
        <f ca="1">IF(OFFSET(A67,0,MATCH(Setup!$H$7,Idiomas,0))&lt;&gt;"",OFFSET(A67,0,MATCH(Setup!$H$7,Idiomas,0)),B67)</f>
        <v>1. Human resources</v>
      </c>
      <c r="B67" s="161" t="s">
        <v>2058</v>
      </c>
      <c r="C67" s="161" t="s">
        <v>1892</v>
      </c>
      <c r="D67" s="161"/>
      <c r="E67" s="161"/>
    </row>
    <row r="68" spans="1:5" ht="28.5" customHeight="1" x14ac:dyDescent="0.25">
      <c r="A68" s="125" t="str">
        <f ca="1">IF(OFFSET(A68,0,MATCH(Setup!$H$7,Idiomas,0))&lt;&gt;"",OFFSET(A68,0,MATCH(Setup!$H$7,Idiomas,0)),B68)</f>
        <v>2. Travel related costs</v>
      </c>
      <c r="B68" s="161" t="s">
        <v>2059</v>
      </c>
      <c r="C68" s="161" t="s">
        <v>1360</v>
      </c>
      <c r="D68" s="161"/>
      <c r="E68" s="161"/>
    </row>
    <row r="69" spans="1:5" ht="28.5" customHeight="1" x14ac:dyDescent="0.25">
      <c r="A69" s="125" t="str">
        <f ca="1">IF(OFFSET(A69,0,MATCH(Setup!$H$7,Idiomas,0))&lt;&gt;"",OFFSET(A69,0,MATCH(Setup!$H$7,Idiomas,0)),B69)</f>
        <v>3. External professional services</v>
      </c>
      <c r="B69" s="161" t="s">
        <v>2060</v>
      </c>
      <c r="C69" s="161" t="s">
        <v>1893</v>
      </c>
      <c r="D69" s="161"/>
      <c r="E69" s="161"/>
    </row>
    <row r="70" spans="1:5" ht="28.5" customHeight="1" x14ac:dyDescent="0.25">
      <c r="A70" s="125" t="str">
        <f ca="1">IF(OFFSET(A70,0,MATCH(Setup!$H$7,Idiomas,0))&lt;&gt;"",OFFSET(A70,0,MATCH(Setup!$H$7,Idiomas,0)),B70)</f>
        <v>4. Health products - pharmaceutical products</v>
      </c>
      <c r="B70" s="161" t="s">
        <v>2061</v>
      </c>
      <c r="C70" s="161" t="s">
        <v>1894</v>
      </c>
      <c r="D70" s="161"/>
      <c r="E70" s="161"/>
    </row>
    <row r="71" spans="1:5" ht="28.5" customHeight="1" x14ac:dyDescent="0.25">
      <c r="A71" s="125" t="str">
        <f ca="1">IF(OFFSET(A71,0,MATCH(Setup!$H$7,Idiomas,0))&lt;&gt;"",OFFSET(A71,0,MATCH(Setup!$H$7,Idiomas,0)),B71)</f>
        <v>5. Health products - non-pharmaceuticals</v>
      </c>
      <c r="B71" s="161" t="s">
        <v>2062</v>
      </c>
      <c r="C71" s="161" t="s">
        <v>1895</v>
      </c>
      <c r="D71" s="161"/>
      <c r="E71" s="161"/>
    </row>
    <row r="72" spans="1:5" ht="28.5" customHeight="1" x14ac:dyDescent="0.25">
      <c r="A72" s="125" t="str">
        <f ca="1">IF(OFFSET(A72,0,MATCH(Setup!$H$7,Idiomas,0))&lt;&gt;"",OFFSET(A72,0,MATCH(Setup!$H$7,Idiomas,0)),B72)</f>
        <v>6. Health products - equipment</v>
      </c>
      <c r="B72" s="161" t="s">
        <v>2063</v>
      </c>
      <c r="C72" s="161" t="s">
        <v>1896</v>
      </c>
      <c r="D72" s="161"/>
      <c r="E72" s="161"/>
    </row>
    <row r="73" spans="1:5" ht="28.5" customHeight="1" x14ac:dyDescent="0.25">
      <c r="A73" s="125" t="str">
        <f ca="1">IF(OFFSET(A73,0,MATCH(Setup!$H$7,Idiomas,0))&lt;&gt;"",OFFSET(A73,0,MATCH(Setup!$H$7,Idiomas,0)),B73)</f>
        <v>7. Procurement and supply-chain management costs</v>
      </c>
      <c r="B73" s="161" t="s">
        <v>2064</v>
      </c>
      <c r="C73" s="161" t="s">
        <v>1897</v>
      </c>
      <c r="D73" s="161"/>
      <c r="E73" s="161"/>
    </row>
    <row r="74" spans="1:5" ht="28.5" customHeight="1" x14ac:dyDescent="0.25">
      <c r="A74" s="125" t="str">
        <f ca="1">IF(OFFSET(A74,0,MATCH(Setup!$H$7,Idiomas,0))&lt;&gt;"",OFFSET(A74,0,MATCH(Setup!$H$7,Idiomas,0)),B74)</f>
        <v xml:space="preserve">8. Infrastructure </v>
      </c>
      <c r="B74" s="161" t="s">
        <v>1361</v>
      </c>
      <c r="C74" s="161" t="s">
        <v>1357</v>
      </c>
      <c r="D74" s="161"/>
      <c r="E74" s="161"/>
    </row>
    <row r="75" spans="1:5" ht="28.5" customHeight="1" x14ac:dyDescent="0.25">
      <c r="A75" s="125" t="str">
        <f ca="1">IF(OFFSET(A75,0,MATCH(Setup!$H$7,Idiomas,0))&lt;&gt;"",OFFSET(A75,0,MATCH(Setup!$H$7,Idiomas,0)),B75)</f>
        <v xml:space="preserve">9. Non-health equipment </v>
      </c>
      <c r="B75" s="161" t="s">
        <v>2065</v>
      </c>
      <c r="C75" s="161" t="s">
        <v>1358</v>
      </c>
      <c r="D75" s="161"/>
      <c r="E75" s="161"/>
    </row>
    <row r="76" spans="1:5" ht="28.5" customHeight="1" x14ac:dyDescent="0.25">
      <c r="A76" s="125" t="str">
        <f ca="1">IF(OFFSET(A76,0,MATCH(Setup!$H$7,Idiomas,0))&lt;&gt;"",OFFSET(A76,0,MATCH(Setup!$H$7,Idiomas,0)),B76)</f>
        <v>10. Communication material and publications</v>
      </c>
      <c r="B76" s="161" t="s">
        <v>2066</v>
      </c>
      <c r="C76" s="161" t="s">
        <v>1898</v>
      </c>
      <c r="D76" s="161"/>
      <c r="E76" s="161"/>
    </row>
    <row r="77" spans="1:5" ht="28.5" customHeight="1" x14ac:dyDescent="0.25">
      <c r="A77" s="125" t="str">
        <f ca="1">IF(OFFSET(A77,0,MATCH(Setup!$H$7,Idiomas,0))&lt;&gt;"",OFFSET(A77,0,MATCH(Setup!$H$7,Idiomas,0)),B77)</f>
        <v>11. Programme administration costs</v>
      </c>
      <c r="B77" s="161" t="s">
        <v>2067</v>
      </c>
      <c r="C77" s="161" t="s">
        <v>1899</v>
      </c>
      <c r="D77" s="161"/>
      <c r="E77" s="161"/>
    </row>
    <row r="78" spans="1:5" ht="28.5" customHeight="1" x14ac:dyDescent="0.25">
      <c r="A78" s="125" t="str">
        <f ca="1">IF(OFFSET(A78,0,MATCH(Setup!$H$7,Idiomas,0))&lt;&gt;"",OFFSET(A78,0,MATCH(Setup!$H$7,Idiomas,0)),B78)</f>
        <v xml:space="preserve">12. Living support to client/ target population </v>
      </c>
      <c r="B78" s="161" t="s">
        <v>2068</v>
      </c>
      <c r="C78" s="161" t="s">
        <v>1359</v>
      </c>
      <c r="D78" s="161"/>
      <c r="E78" s="161"/>
    </row>
    <row r="79" spans="1:5" ht="28.5" customHeight="1" x14ac:dyDescent="0.25">
      <c r="A79" s="125" t="str">
        <f ca="1">IF(OFFSET(A79,0,MATCH(Setup!$H$7,Idiomas,0))&lt;&gt;"",OFFSET(A79,0,MATCH(Setup!$H$7,Idiomas,0)),B79)</f>
        <v>TGF costs groups</v>
      </c>
      <c r="B79" s="161" t="s">
        <v>2069</v>
      </c>
      <c r="C79" s="161" t="s">
        <v>1900</v>
      </c>
      <c r="D79" s="161"/>
      <c r="E79" s="161"/>
    </row>
    <row r="80" spans="1:5" ht="28.5" customHeight="1" x14ac:dyDescent="0.25">
      <c r="A80" s="125" t="str">
        <f ca="1">IF(OFFSET(A80,0,MATCH(Setup!$H$7,Idiomas,0))&lt;&gt;"",OFFSET(A80,0,MATCH(Setup!$H$7,Idiomas,0)),B80)</f>
        <v>SR Management Tool</v>
      </c>
      <c r="B80" s="161" t="s">
        <v>1887</v>
      </c>
      <c r="C80" s="161" t="s">
        <v>1879</v>
      </c>
      <c r="D80" s="161"/>
      <c r="E80" s="161"/>
    </row>
    <row r="81" spans="1:5" ht="28.5" customHeight="1" x14ac:dyDescent="0.25">
      <c r="A81" s="125" t="str">
        <f ca="1">IF(OFFSET(A81,0,MATCH(Setup!$H$7,Idiomas,0))&lt;&gt;"",OFFSET(A81,0,MATCH(Setup!$H$7,Idiomas,0)),B81)</f>
        <v>PR Dashboard indicators</v>
      </c>
      <c r="B81" s="161" t="s">
        <v>2070</v>
      </c>
      <c r="C81" s="161" t="s">
        <v>413</v>
      </c>
      <c r="D81" s="161"/>
      <c r="E81" s="161"/>
    </row>
    <row r="82" spans="1:5" ht="28.5" customHeight="1" x14ac:dyDescent="0.25">
      <c r="A82" s="125" t="str">
        <f ca="1">IF(OFFSET(A82,0,MATCH(Setup!$H$7,Idiomas,0))&lt;&gt;"",OFFSET(A82,0,MATCH(Setup!$H$7,Idiomas,0)),B82)</f>
        <v>PR Dashboard comments (max 500 characters)</v>
      </c>
      <c r="B82" s="161" t="s">
        <v>2003</v>
      </c>
      <c r="C82" s="161" t="s">
        <v>414</v>
      </c>
      <c r="D82" s="161"/>
      <c r="E82" s="161"/>
    </row>
    <row r="83" spans="1:5" ht="28.5" customHeight="1" x14ac:dyDescent="0.25">
      <c r="A83" s="125" t="str">
        <f ca="1">IF(OFFSET(A83,0,MATCH(Setup!$H$7,Idiomas,0))&lt;&gt;"",OFFSET(A83,0,MATCH(Setup!$H$7,Idiomas,0)),B83)</f>
        <v>Available characters</v>
      </c>
      <c r="B83" s="161" t="s">
        <v>415</v>
      </c>
      <c r="C83" s="161" t="s">
        <v>416</v>
      </c>
      <c r="D83" s="161"/>
      <c r="E83" s="161"/>
    </row>
    <row r="84" spans="1:5" ht="28.5" customHeight="1" x14ac:dyDescent="0.25">
      <c r="A84" s="125" t="str">
        <f ca="1">IF(OFFSET(A84,0,MATCH(Setup!$H$7,Idiomas,0))&lt;&gt;"",OFFSET(A84,0,MATCH(Setup!$H$7,Idiomas,0)),B84)</f>
        <v>Annual planning data</v>
      </c>
      <c r="B84" s="161" t="s">
        <v>2736</v>
      </c>
      <c r="C84" s="161" t="s">
        <v>2735</v>
      </c>
      <c r="D84" s="161"/>
      <c r="E84" s="161"/>
    </row>
    <row r="85" spans="1:5" ht="28.5" customHeight="1" x14ac:dyDescent="0.25">
      <c r="A85" s="125" t="str">
        <f ca="1">IF(OFFSET(A85,0,MATCH(Setup!$H$7,Idiomas,0))&lt;&gt;"",OFFSET(A85,0,MATCH(Setup!$H$7,Idiomas,0)),B85)</f>
        <v>Indicator List</v>
      </c>
      <c r="B85" s="161" t="s">
        <v>2004</v>
      </c>
      <c r="C85" s="161" t="s">
        <v>2709</v>
      </c>
      <c r="D85" s="161"/>
      <c r="E85" s="161"/>
    </row>
    <row r="86" spans="1:5" ht="28.5" customHeight="1" x14ac:dyDescent="0.25">
      <c r="A86" s="125" t="str">
        <f ca="1">IF(OFFSET(A86,0,MATCH(Setup!$H$7,Idiomas,0))&lt;&gt;"",OFFSET(A86,0,MATCH(Setup!$H$7,Idiomas,0)),B86)</f>
        <v>Activate/Hide Lines</v>
      </c>
      <c r="B86" s="161" t="s">
        <v>2071</v>
      </c>
      <c r="C86" s="161" t="s">
        <v>417</v>
      </c>
      <c r="D86" s="161"/>
      <c r="E86" s="161"/>
    </row>
    <row r="87" spans="1:5" ht="28.5" customHeight="1" x14ac:dyDescent="0.25">
      <c r="A87" s="125" t="str">
        <f ca="1">IF(OFFSET(A87,0,MATCH(Setup!$H$7,Idiomas,0))&lt;&gt;"",OFFSET(A87,0,MATCH(Setup!$H$7,Idiomas,0)),B87)</f>
        <v>Refresh view</v>
      </c>
      <c r="B87" s="161" t="s">
        <v>419</v>
      </c>
      <c r="C87" s="161" t="s">
        <v>418</v>
      </c>
      <c r="D87" s="161"/>
      <c r="E87" s="161"/>
    </row>
    <row r="88" spans="1:5" ht="28.5" customHeight="1" x14ac:dyDescent="0.25">
      <c r="A88" s="125" t="str">
        <f ca="1">IF(OFFSET(A88,0,MATCH(Setup!$H$7,Idiomas,0))&lt;&gt;"",OFFSET(A88,0,MATCH(Setup!$H$7,Idiomas,0)),B88)</f>
        <v>Item</v>
      </c>
      <c r="B88" s="161" t="s">
        <v>218</v>
      </c>
      <c r="C88" s="161" t="s">
        <v>420</v>
      </c>
      <c r="D88" s="161"/>
      <c r="E88" s="161"/>
    </row>
    <row r="89" spans="1:5" ht="28.5" customHeight="1" x14ac:dyDescent="0.25">
      <c r="A89" s="125" t="str">
        <f ca="1">IF(OFFSET(A89,0,MATCH(Setup!$H$7,Idiomas,0))&lt;&gt;"",OFFSET(A89,0,MATCH(Setup!$H$7,Idiomas,0)),B89)</f>
        <v>Item type</v>
      </c>
      <c r="B89" s="161" t="s">
        <v>2005</v>
      </c>
      <c r="C89" s="161" t="s">
        <v>1955</v>
      </c>
      <c r="D89" s="161"/>
      <c r="E89" s="161"/>
    </row>
    <row r="90" spans="1:5" ht="28.5" customHeight="1" x14ac:dyDescent="0.25">
      <c r="A90" s="125" t="str">
        <f ca="1">IF(OFFSET(A90,0,MATCH(Setup!$H$7,Idiomas,0))&lt;&gt;"",OFFSET(A90,0,MATCH(Setup!$H$7,Idiomas,0)),B90)</f>
        <v>Indicator code group</v>
      </c>
      <c r="B90" s="161" t="s">
        <v>1827</v>
      </c>
      <c r="C90" s="161" t="s">
        <v>2710</v>
      </c>
      <c r="D90" s="161"/>
      <c r="E90" s="161"/>
    </row>
    <row r="91" spans="1:5" ht="28.5" customHeight="1" x14ac:dyDescent="0.25">
      <c r="A91" s="125" t="str">
        <f ca="1">IF(OFFSET(A91,0,MATCH(Setup!$H$7,Idiomas,0))&lt;&gt;"",OFFSET(A91,0,MATCH(Setup!$H$7,Idiomas,0)),B91)</f>
        <v>Activity code</v>
      </c>
      <c r="B91" s="161" t="s">
        <v>2006</v>
      </c>
      <c r="C91" s="161" t="s">
        <v>1901</v>
      </c>
      <c r="D91" s="161"/>
      <c r="E91" s="161"/>
    </row>
    <row r="92" spans="1:5" ht="28.5" customHeight="1" x14ac:dyDescent="0.25">
      <c r="A92" s="125" t="str">
        <f ca="1">IF(OFFSET(A92,0,MATCH(Setup!$H$7,Idiomas,0))&lt;&gt;"",OFFSET(A92,0,MATCH(Setup!$H$7,Idiomas,0)),B92)</f>
        <v>Indicator / Activity</v>
      </c>
      <c r="B92" s="161" t="s">
        <v>0</v>
      </c>
      <c r="C92" s="161" t="s">
        <v>422</v>
      </c>
      <c r="D92" s="161"/>
      <c r="E92" s="161"/>
    </row>
    <row r="93" spans="1:5" ht="28.5" customHeight="1" x14ac:dyDescent="0.25">
      <c r="A93" s="125" t="str">
        <f ca="1">IF(OFFSET(A93,0,MATCH(Setup!$H$7,Idiomas,0))&lt;&gt;"",OFFSET(A93,0,MATCH(Setup!$H$7,Idiomas,0)),B93)</f>
        <v>Cost category</v>
      </c>
      <c r="B93" s="161" t="s">
        <v>2007</v>
      </c>
      <c r="C93" s="161" t="s">
        <v>1902</v>
      </c>
      <c r="D93" s="161"/>
      <c r="E93" s="161"/>
    </row>
    <row r="94" spans="1:5" ht="28.5" customHeight="1" x14ac:dyDescent="0.25">
      <c r="A94" s="125" t="str">
        <f ca="1">IF(OFFSET(A94,0,MATCH(Setup!$H$7,Idiomas,0))&lt;&gt;"",OFFSET(A94,0,MATCH(Setup!$H$7,Idiomas,0)),B94)</f>
        <v>Target</v>
      </c>
      <c r="B94" s="161" t="s">
        <v>1</v>
      </c>
      <c r="C94" s="161" t="s">
        <v>423</v>
      </c>
      <c r="D94" s="161"/>
      <c r="E94" s="161"/>
    </row>
    <row r="95" spans="1:5" ht="28.5" customHeight="1" x14ac:dyDescent="0.25">
      <c r="A95" s="125" t="str">
        <f ca="1">IF(OFFSET(A95,0,MATCH(Setup!$H$7,Idiomas,0))&lt;&gt;"",OFFSET(A95,0,MATCH(Setup!$H$7,Idiomas,0)),B95)</f>
        <v>Budget</v>
      </c>
      <c r="B95" s="161" t="s">
        <v>2</v>
      </c>
      <c r="C95" s="161" t="s">
        <v>424</v>
      </c>
      <c r="D95" s="161"/>
      <c r="E95" s="161"/>
    </row>
    <row r="96" spans="1:5" ht="28.5" customHeight="1" x14ac:dyDescent="0.25">
      <c r="A96" s="125" t="str">
        <f ca="1">IF(OFFSET(A96,0,MATCH(Setup!$H$7,Idiomas,0))&lt;&gt;"",OFFSET(A96,0,MATCH(Setup!$H$7,Idiomas,0)),B96)</f>
        <v>Financial total</v>
      </c>
      <c r="B96" s="161" t="s">
        <v>2008</v>
      </c>
      <c r="C96" s="161" t="s">
        <v>1903</v>
      </c>
      <c r="D96" s="161"/>
      <c r="E96" s="161"/>
    </row>
    <row r="97" spans="1:5" ht="28.5" customHeight="1" x14ac:dyDescent="0.25">
      <c r="A97" s="125" t="str">
        <f ca="1">IF(OFFSET(A97,0,MATCH(Setup!$H$7,Idiomas,0))&lt;&gt;"",OFFSET(A97,0,MATCH(Setup!$H$7,Idiomas,0)),B97)</f>
        <v>All the programmatic indicators</v>
      </c>
      <c r="B97" s="161" t="s">
        <v>2009</v>
      </c>
      <c r="C97" s="161" t="s">
        <v>1904</v>
      </c>
      <c r="D97" s="161"/>
      <c r="E97" s="161"/>
    </row>
    <row r="98" spans="1:5" ht="28.5" customHeight="1" x14ac:dyDescent="0.25">
      <c r="A98" s="125" t="str">
        <f ca="1">IF(OFFSET(A98,0,MATCH(Setup!$H$7,Idiomas,0))&lt;&gt;"",OFFSET(A98,0,MATCH(Setup!$H$7,Idiomas,0)),B98)</f>
        <v>PR Dashboard periods</v>
      </c>
      <c r="B98" s="161" t="s">
        <v>2072</v>
      </c>
      <c r="C98" s="161" t="s">
        <v>1905</v>
      </c>
      <c r="D98" s="161"/>
      <c r="E98" s="161"/>
    </row>
    <row r="99" spans="1:5" ht="28.5" customHeight="1" x14ac:dyDescent="0.25">
      <c r="A99" s="125" t="str">
        <f ca="1">IF(OFFSET(A99,0,MATCH(Setup!$H$7,Idiomas,0))&lt;&gt;"",OFFSET(A99,0,MATCH(Setup!$H$7,Idiomas,0)),B99)</f>
        <v>Months sheets</v>
      </c>
      <c r="B99" s="161" t="s">
        <v>2010</v>
      </c>
      <c r="C99" s="161" t="s">
        <v>1906</v>
      </c>
      <c r="D99" s="161"/>
      <c r="E99" s="161"/>
    </row>
    <row r="100" spans="1:5" ht="28.5" customHeight="1" x14ac:dyDescent="0.25">
      <c r="A100" s="125" t="str">
        <f ca="1">IF(OFFSET(A100,0,MATCH(Setup!$H$7,Idiomas,0))&lt;&gt;"",OFFSET(A100,0,MATCH(Setup!$H$7,Idiomas,0)),B100)</f>
        <v>Programmatic &amp; financial summary</v>
      </c>
      <c r="B100" s="161" t="s">
        <v>2121</v>
      </c>
      <c r="C100" s="161" t="s">
        <v>1907</v>
      </c>
      <c r="D100" s="161"/>
      <c r="E100" s="161"/>
    </row>
    <row r="101" spans="1:5" ht="28.5" customHeight="1" x14ac:dyDescent="0.25">
      <c r="A101" s="125" t="str">
        <f ca="1">IF(OFFSET(A101,0,MATCH(Setup!$H$7,Idiomas,0))&lt;&gt;"",OFFSET(A101,0,MATCH(Setup!$H$7,Idiomas,0)),B101)</f>
        <v>Financial summary</v>
      </c>
      <c r="B101" s="161" t="s">
        <v>2011</v>
      </c>
      <c r="C101" s="161" t="s">
        <v>1908</v>
      </c>
      <c r="D101" s="161"/>
      <c r="E101" s="161"/>
    </row>
    <row r="102" spans="1:5" ht="28.5" customHeight="1" x14ac:dyDescent="0.25">
      <c r="A102" s="125" t="str">
        <f ca="1">IF(OFFSET(A102,0,MATCH(Setup!$H$7,Idiomas,0))&lt;&gt;"",OFFSET(A102,0,MATCH(Setup!$H$7,Idiomas,0)),B102)</f>
        <v xml:space="preserve">Results </v>
      </c>
      <c r="B102" s="161" t="s">
        <v>2012</v>
      </c>
      <c r="C102" s="161" t="s">
        <v>427</v>
      </c>
      <c r="D102" s="161"/>
      <c r="E102" s="161"/>
    </row>
    <row r="103" spans="1:5" ht="28.5" customHeight="1" x14ac:dyDescent="0.25">
      <c r="A103" s="125" t="str">
        <f ca="1">IF(OFFSET(A103,0,MATCH(Setup!$H$7,Idiomas,0))&lt;&gt;"",OFFSET(A103,0,MATCH(Setup!$H$7,Idiomas,0)),B103)</f>
        <v>Annual</v>
      </c>
      <c r="B103" s="161" t="s">
        <v>289</v>
      </c>
      <c r="C103" s="161" t="s">
        <v>428</v>
      </c>
      <c r="D103" s="161"/>
      <c r="E103" s="161"/>
    </row>
    <row r="104" spans="1:5" ht="28.5" customHeight="1" x14ac:dyDescent="0.25">
      <c r="A104" s="125" t="str">
        <f ca="1">IF(OFFSET(A104,0,MATCH(Setup!$H$7,Idiomas,0))&lt;&gt;"",OFFSET(A104,0,MATCH(Setup!$H$7,Idiomas,0)),B104)</f>
        <v>1st Quarter advance</v>
      </c>
      <c r="B104" s="161" t="s">
        <v>290</v>
      </c>
      <c r="C104" s="161" t="s">
        <v>1909</v>
      </c>
      <c r="D104" s="161"/>
      <c r="E104" s="161"/>
    </row>
    <row r="105" spans="1:5" ht="28.5" customHeight="1" x14ac:dyDescent="0.25">
      <c r="A105" s="125" t="str">
        <f ca="1">IF(OFFSET(A105,0,MATCH(Setup!$H$7,Idiomas,0))&lt;&gt;"",OFFSET(A105,0,MATCH(Setup!$H$7,Idiomas,0)),B105)</f>
        <v>2nd Quarter advance</v>
      </c>
      <c r="B105" s="161" t="s">
        <v>291</v>
      </c>
      <c r="C105" s="161" t="s">
        <v>1910</v>
      </c>
      <c r="D105" s="161"/>
      <c r="E105" s="161"/>
    </row>
    <row r="106" spans="1:5" ht="28.5" customHeight="1" x14ac:dyDescent="0.25">
      <c r="A106" s="125" t="str">
        <f ca="1">IF(OFFSET(A106,0,MATCH(Setup!$H$7,Idiomas,0))&lt;&gt;"",OFFSET(A106,0,MATCH(Setup!$H$7,Idiomas,0)),B106)</f>
        <v>3rd Quarter advance</v>
      </c>
      <c r="B106" s="161" t="s">
        <v>292</v>
      </c>
      <c r="C106" s="161" t="s">
        <v>1911</v>
      </c>
      <c r="D106" s="161"/>
      <c r="E106" s="161"/>
    </row>
    <row r="107" spans="1:5" ht="28.5" customHeight="1" x14ac:dyDescent="0.25">
      <c r="A107" s="125" t="str">
        <f ca="1">IF(OFFSET(A107,0,MATCH(Setup!$H$7,Idiomas,0))&lt;&gt;"",OFFSET(A107,0,MATCH(Setup!$H$7,Idiomas,0)),B107)</f>
        <v>4th Quarter advance</v>
      </c>
      <c r="B107" s="161" t="s">
        <v>293</v>
      </c>
      <c r="C107" s="161" t="s">
        <v>1912</v>
      </c>
      <c r="D107" s="161"/>
      <c r="E107" s="161"/>
    </row>
    <row r="108" spans="1:5" ht="28.5" customHeight="1" x14ac:dyDescent="0.25">
      <c r="A108" s="125" t="str">
        <f ca="1">IF(OFFSET(A108,0,MATCH(Setup!$H$7,Idiomas,0))&lt;&gt;"",OFFSET(A108,0,MATCH(Setup!$H$7,Idiomas,0)),B108)</f>
        <v>Result %</v>
      </c>
      <c r="B108" s="161" t="s">
        <v>2013</v>
      </c>
      <c r="C108" s="161" t="s">
        <v>429</v>
      </c>
      <c r="D108" s="161"/>
      <c r="E108" s="161"/>
    </row>
    <row r="109" spans="1:5" ht="28.5" customHeight="1" x14ac:dyDescent="0.25">
      <c r="A109" s="125" t="str">
        <f ca="1">IF(OFFSET(A109,0,MATCH(Setup!$H$7,Idiomas,0))&lt;&gt;"",OFFSET(A109,0,MATCH(Setup!$H$7,Idiomas,0)),B109)</f>
        <v>Totals</v>
      </c>
      <c r="B109" s="161" t="s">
        <v>298</v>
      </c>
      <c r="C109" s="161" t="s">
        <v>430</v>
      </c>
      <c r="D109" s="161"/>
      <c r="E109" s="161"/>
    </row>
    <row r="110" spans="1:5" ht="28.5" customHeight="1" x14ac:dyDescent="0.25">
      <c r="A110" s="125" t="str">
        <f ca="1">IF(OFFSET(A110,0,MATCH(Setup!$H$7,Idiomas,0))&lt;&gt;"",OFFSET(A110,0,MATCH(Setup!$H$7,Idiomas,0)),B110)</f>
        <v>PERIOD PROGRAMMATIC SUMMARY</v>
      </c>
      <c r="B110" s="161" t="s">
        <v>425</v>
      </c>
      <c r="C110" s="161" t="s">
        <v>1335</v>
      </c>
      <c r="D110" s="161"/>
      <c r="E110" s="161"/>
    </row>
    <row r="111" spans="1:5" ht="28.5" customHeight="1" x14ac:dyDescent="0.25">
      <c r="A111" s="125" t="str">
        <f ca="1">IF(OFFSET(A111,0,MATCH(Setup!$H$7,Idiomas,0))&lt;&gt;"",OFFSET(A111,0,MATCH(Setup!$H$7,Idiomas,0)),B111)</f>
        <v>PERIOD FINANCIAL SUMMARY</v>
      </c>
      <c r="B111" s="161" t="s">
        <v>426</v>
      </c>
      <c r="C111" s="161" t="s">
        <v>1336</v>
      </c>
      <c r="D111" s="161"/>
      <c r="E111" s="161"/>
    </row>
    <row r="112" spans="1:5" ht="28.5" customHeight="1" x14ac:dyDescent="0.25">
      <c r="A112" s="125" t="str">
        <f ca="1">IF(OFFSET(A112,0,MATCH(Setup!$H$7,Idiomas,0))&lt;&gt;"",OFFSET(A112,0,MATCH(Setup!$H$7,Idiomas,0)),B112)</f>
        <v>PERIOD DISBURSEMENTS</v>
      </c>
      <c r="B112" s="161" t="s">
        <v>2073</v>
      </c>
      <c r="C112" s="161" t="s">
        <v>1487</v>
      </c>
      <c r="D112" s="161"/>
      <c r="E112" s="161"/>
    </row>
    <row r="113" spans="1:5" ht="28.5" customHeight="1" x14ac:dyDescent="0.25">
      <c r="A113" s="125" t="str">
        <f ca="1">IF(OFFSET(A113,0,MATCH(Setup!$H$7,Idiomas,0))&lt;&gt;"",OFFSET(A113,0,MATCH(Setup!$H$7,Idiomas,0)),B113)</f>
        <v>Month summary</v>
      </c>
      <c r="B113" s="161" t="s">
        <v>2014</v>
      </c>
      <c r="C113" s="161" t="s">
        <v>1913</v>
      </c>
      <c r="D113" s="161"/>
      <c r="E113" s="161"/>
    </row>
    <row r="114" spans="1:5" ht="28.5" customHeight="1" x14ac:dyDescent="0.25">
      <c r="A114" s="125" t="str">
        <f ca="1">IF(OFFSET(A114,0,MATCH(Setup!$H$7,Idiomas,0))&lt;&gt;"",OFFSET(A114,0,MATCH(Setup!$H$7,Idiomas,0)),B114)</f>
        <v>Months</v>
      </c>
      <c r="B114" s="161" t="s">
        <v>294</v>
      </c>
      <c r="C114" s="161" t="s">
        <v>431</v>
      </c>
      <c r="D114" s="161"/>
      <c r="E114" s="161"/>
    </row>
    <row r="115" spans="1:5" ht="28.5" customHeight="1" x14ac:dyDescent="0.25">
      <c r="A115" s="125" t="str">
        <f ca="1">IF(OFFSET(A115,0,MATCH(Setup!$H$7,Idiomas,0))&lt;&gt;"",OFFSET(A115,0,MATCH(Setup!$H$7,Idiomas,0)),B115)</f>
        <v>Month nane</v>
      </c>
      <c r="B115" s="161" t="s">
        <v>2015</v>
      </c>
      <c r="C115" s="161" t="s">
        <v>1914</v>
      </c>
      <c r="D115" s="161"/>
      <c r="E115" s="161"/>
    </row>
    <row r="116" spans="1:5" ht="28.5" customHeight="1" x14ac:dyDescent="0.25">
      <c r="A116" s="125" t="str">
        <f ca="1">IF(OFFSET(A116,0,MATCH(Setup!$H$7,Idiomas,0))&lt;&gt;"",OFFSET(A116,0,MATCH(Setup!$H$7,Idiomas,0)),B116)</f>
        <v>Follow-up</v>
      </c>
      <c r="B116" s="161" t="s">
        <v>296</v>
      </c>
      <c r="C116" s="161" t="s">
        <v>1334</v>
      </c>
      <c r="D116" s="161"/>
      <c r="E116" s="161"/>
    </row>
    <row r="117" spans="1:5" ht="28.5" customHeight="1" x14ac:dyDescent="0.25">
      <c r="A117" s="125" t="str">
        <f ca="1">IF(OFFSET(A117,0,MATCH(Setup!$H$7,Idiomas,0))&lt;&gt;"",OFFSET(A117,0,MATCH(Setup!$H$7,Idiomas,0)),B117)</f>
        <v>Programmatic results %</v>
      </c>
      <c r="B117" s="161" t="s">
        <v>2136</v>
      </c>
      <c r="C117" s="161" t="s">
        <v>2137</v>
      </c>
      <c r="D117" s="161"/>
      <c r="E117" s="161"/>
    </row>
    <row r="118" spans="1:5" ht="28.5" customHeight="1" x14ac:dyDescent="0.25">
      <c r="A118" s="125" t="str">
        <f ca="1">IF(OFFSET(A118,0,MATCH(Setup!$H$7,Idiomas,0))&lt;&gt;"",OFFSET(A118,0,MATCH(Setup!$H$7,Idiomas,0)),B118)</f>
        <v>Expenditure %</v>
      </c>
      <c r="B118" s="161" t="s">
        <v>2116</v>
      </c>
      <c r="C118" s="161" t="s">
        <v>2780</v>
      </c>
      <c r="D118" s="161"/>
      <c r="E118" s="161"/>
    </row>
    <row r="119" spans="1:5" ht="28.5" customHeight="1" x14ac:dyDescent="0.25">
      <c r="A119" s="125" t="str">
        <f ca="1">IF(OFFSET(A119,0,MATCH(Setup!$H$7,Idiomas,0))&lt;&gt;"",OFFSET(A119,0,MATCH(Setup!$H$7,Idiomas,0)),B119)</f>
        <v>Report date</v>
      </c>
      <c r="B119" s="161" t="s">
        <v>2016</v>
      </c>
      <c r="C119" s="161" t="s">
        <v>1835</v>
      </c>
      <c r="D119" s="161"/>
      <c r="E119" s="161"/>
    </row>
    <row r="120" spans="1:5" ht="28.5" customHeight="1" x14ac:dyDescent="0.25">
      <c r="A120" s="125" t="str">
        <f ca="1">IF(OFFSET(A120,0,MATCH(Setup!$H$7,Idiomas,0))&lt;&gt;"",OFFSET(A120,0,MATCH(Setup!$H$7,Idiomas,0)),B120)</f>
        <v>Date of verification</v>
      </c>
      <c r="B120" s="161" t="s">
        <v>2017</v>
      </c>
      <c r="C120" s="161" t="s">
        <v>2766</v>
      </c>
      <c r="D120" s="161"/>
      <c r="E120" s="161"/>
    </row>
    <row r="121" spans="1:5" ht="28.5" customHeight="1" x14ac:dyDescent="0.25">
      <c r="A121" s="125" t="str">
        <f ca="1">IF(OFFSET(A121,0,MATCH(Setup!$H$7,Idiomas,0))&lt;&gt;"",OFFSET(A121,0,MATCH(Setup!$H$7,Idiomas,0)),B121)</f>
        <v>Monitor</v>
      </c>
      <c r="B121" s="161" t="s">
        <v>295</v>
      </c>
      <c r="C121" s="161" t="s">
        <v>432</v>
      </c>
      <c r="D121" s="161"/>
      <c r="E121" s="161"/>
    </row>
    <row r="122" spans="1:5" ht="28.5" customHeight="1" x14ac:dyDescent="0.25">
      <c r="A122" s="125" t="str">
        <f ca="1">IF(OFFSET(A122,0,MATCH(Setup!$H$7,Idiomas,0))&lt;&gt;"",OFFSET(A122,0,MATCH(Setup!$H$7,Idiomas,0)),B122)</f>
        <v>Executed</v>
      </c>
      <c r="B122" s="161" t="s">
        <v>220</v>
      </c>
      <c r="C122" s="161" t="s">
        <v>434</v>
      </c>
      <c r="D122" s="161"/>
      <c r="E122" s="161"/>
    </row>
    <row r="123" spans="1:5" ht="28.5" customHeight="1" x14ac:dyDescent="0.25">
      <c r="A123" s="125" t="str">
        <f ca="1">IF(OFFSET(A123,0,MATCH(Setup!$H$7,Idiomas,0))&lt;&gt;"",OFFSET(A123,0,MATCH(Setup!$H$7,Idiomas,0)),B123)</f>
        <v>Variation</v>
      </c>
      <c r="B123" s="161" t="s">
        <v>297</v>
      </c>
      <c r="C123" s="161" t="s">
        <v>435</v>
      </c>
      <c r="D123" s="161"/>
      <c r="E123" s="161"/>
    </row>
    <row r="124" spans="1:5" ht="28.5" customHeight="1" x14ac:dyDescent="0.25">
      <c r="A124" s="125" t="str">
        <f ca="1">IF(OFFSET(A124,0,MATCH(Setup!$H$7,Idiomas,0))&lt;&gt;"",OFFSET(A124,0,MATCH(Setup!$H$7,Idiomas,0)),B124)</f>
        <v>Performance framework objectives</v>
      </c>
      <c r="B124" s="161" t="s">
        <v>2732</v>
      </c>
      <c r="C124" s="161" t="s">
        <v>2731</v>
      </c>
      <c r="D124" s="161"/>
      <c r="E124" s="161"/>
    </row>
    <row r="125" spans="1:5" ht="28.5" customHeight="1" x14ac:dyDescent="0.25">
      <c r="A125" s="125" t="str">
        <f ca="1">IF(OFFSET(A125,0,MATCH(Setup!$H$7,Idiomas,0))&lt;&gt;"",OFFSET(A125,0,MATCH(Setup!$H$7,Idiomas,0)),B125)</f>
        <v>Total budget</v>
      </c>
      <c r="B125" s="161" t="s">
        <v>2018</v>
      </c>
      <c r="C125" s="161" t="s">
        <v>1915</v>
      </c>
      <c r="D125" s="161"/>
      <c r="E125" s="161"/>
    </row>
    <row r="126" spans="1:5" ht="34.5" customHeight="1" x14ac:dyDescent="0.25">
      <c r="A126" s="125" t="str">
        <f ca="1">IF(OFFSET(A126,0,MATCH(Setup!$H$7,Idiomas,0))&lt;&gt;"",OFFSET(A126,0,MATCH(Setup!$H$7,Idiomas,0)),B126)</f>
        <v>Comparison of programmatic results with expenditures</v>
      </c>
      <c r="B126" s="161" t="s">
        <v>2779</v>
      </c>
      <c r="C126" s="161" t="s">
        <v>2778</v>
      </c>
      <c r="D126" s="161"/>
      <c r="E126" s="161"/>
    </row>
    <row r="127" spans="1:5" ht="28.5" customHeight="1" x14ac:dyDescent="0.25">
      <c r="A127" s="125" t="str">
        <f ca="1">IF(OFFSET(A127,0,MATCH(Setup!$H$7,Idiomas,0))&lt;&gt;"",OFFSET(A127,0,MATCH(Setup!$H$7,Idiomas,0)),B127)</f>
        <v>Comparison of programmatic results with expenditures (by activity)</v>
      </c>
      <c r="B127" s="161" t="s">
        <v>2793</v>
      </c>
      <c r="C127" s="161" t="s">
        <v>2791</v>
      </c>
      <c r="D127" s="161"/>
      <c r="E127" s="161"/>
    </row>
    <row r="128" spans="1:5" ht="28.5" customHeight="1" x14ac:dyDescent="0.25">
      <c r="A128" s="125" t="str">
        <f ca="1">IF(OFFSET(A128,0,MATCH(Setup!$H$7,Idiomas,0))&lt;&gt;"",OFFSET(A128,0,MATCH(Setup!$H$7,Idiomas,0)),B128)</f>
        <v>Comparison of budget and expenditure (by cost group)</v>
      </c>
      <c r="B128" s="161" t="s">
        <v>2794</v>
      </c>
      <c r="C128" s="161" t="s">
        <v>2792</v>
      </c>
      <c r="D128" s="161"/>
      <c r="E128" s="161"/>
    </row>
    <row r="129" spans="1:5" ht="28.5" customHeight="1" x14ac:dyDescent="0.25">
      <c r="A129" s="125" t="str">
        <f ca="1">IF(OFFSET(A129,0,MATCH(Setup!$H$7,Idiomas,0))&lt;&gt;"",OFFSET(A129,0,MATCH(Setup!$H$7,Idiomas,0)),B130)</f>
        <v>SCORE</v>
      </c>
      <c r="B129" s="162" t="s">
        <v>2721</v>
      </c>
      <c r="C129" s="161" t="s">
        <v>2720</v>
      </c>
      <c r="D129" s="161"/>
      <c r="E129" s="161"/>
    </row>
    <row r="130" spans="1:5" ht="28.5" customHeight="1" x14ac:dyDescent="0.25">
      <c r="A130" s="125" t="str">
        <f ca="1">IF(OFFSET(A130,0,MATCH(Setup!$H$7,Idiomas,0))&lt;&gt;"",OFFSET(A130,0,MATCH(Setup!$H$7,Idiomas,0)),#REF!)</f>
        <v>Reported by</v>
      </c>
      <c r="B130" s="161" t="s">
        <v>2019</v>
      </c>
      <c r="C130" s="161" t="s">
        <v>437</v>
      </c>
      <c r="D130" s="161"/>
      <c r="E130" s="161"/>
    </row>
    <row r="131" spans="1:5" ht="28.5" customHeight="1" x14ac:dyDescent="0.25">
      <c r="A131" s="125" t="str">
        <f ca="1">IF(OFFSET(A131,0,MATCH(Setup!$H$7,Idiomas,0))&lt;&gt;"",OFFSET(A131,0,MATCH(Setup!$H$7,Idiomas,0)),B131)</f>
        <v>Disbursement</v>
      </c>
      <c r="B131" s="161" t="s">
        <v>270</v>
      </c>
      <c r="C131" s="161" t="s">
        <v>1488</v>
      </c>
      <c r="D131" s="161"/>
      <c r="E131" s="161"/>
    </row>
    <row r="132" spans="1:5" ht="51.75" customHeight="1" x14ac:dyDescent="0.25">
      <c r="A132" s="125" t="str">
        <f ca="1">IF(OFFSET(A132,0,MATCH(Setup!$H$7,Idiomas,0))&lt;&gt;"",OFFSET(A132,0,MATCH(Setup!$H$7,Idiomas,0)),B132)</f>
        <v>Note: Enter disubursment ammount here if the PR made a disbursment this month. Leave blank if no disbursment was made.</v>
      </c>
      <c r="B132" s="161" t="s">
        <v>2074</v>
      </c>
      <c r="C132" s="161" t="s">
        <v>1963</v>
      </c>
      <c r="D132" s="161"/>
      <c r="E132" s="161"/>
    </row>
    <row r="133" spans="1:5" ht="45.75" customHeight="1" x14ac:dyDescent="0.25">
      <c r="A133" s="125" t="str">
        <f ca="1">IF(OFFSET(A133,0,MATCH(Setup!$H$7,Idiomas,0))&lt;&gt;"",OFFSET(A133,0,MATCH(Setup!$H$7,Idiomas,0)),B134)</f>
        <v>Programmatic aspects</v>
      </c>
      <c r="B133" s="161" t="s">
        <v>2020</v>
      </c>
      <c r="C133" s="161" t="s">
        <v>1916</v>
      </c>
      <c r="D133" s="161"/>
      <c r="E133" s="161"/>
    </row>
    <row r="134" spans="1:5" ht="28.5" customHeight="1" x14ac:dyDescent="0.25">
      <c r="A134" s="125" t="str">
        <f ca="1">IF(OFFSET(A134,0,MATCH(Setup!$H$7,Idiomas,0))&lt;&gt;"",OFFSET(A134,0,MATCH(Setup!$H$7,Idiomas,0)),B135)</f>
        <v>Financial aspects</v>
      </c>
      <c r="B134" s="161" t="s">
        <v>2021</v>
      </c>
      <c r="C134" s="161" t="s">
        <v>1917</v>
      </c>
      <c r="D134" s="161"/>
      <c r="E134" s="161"/>
    </row>
    <row r="135" spans="1:5" ht="28.5" customHeight="1" x14ac:dyDescent="0.25">
      <c r="A135" s="125" t="str">
        <f ca="1">IF(OFFSET(A135,0,MATCH(Setup!$H$7,Idiomas,0))&lt;&gt;"",OFFSET(A135,0,MATCH(Setup!$H$7,Idiomas,0)),B136)</f>
        <v>Monthly target</v>
      </c>
      <c r="B135" s="161" t="s">
        <v>1957</v>
      </c>
      <c r="C135" s="161" t="s">
        <v>1964</v>
      </c>
      <c r="D135" s="161"/>
      <c r="E135" s="161"/>
    </row>
    <row r="136" spans="1:5" ht="28.5" customHeight="1" x14ac:dyDescent="0.25">
      <c r="A136" s="125" t="str">
        <f ca="1">IF(OFFSET(A136,0,MATCH(Setup!$H$7,Idiomas,0))&lt;&gt;"",OFFSET(A136,0,MATCH(Setup!$H$7,Idiomas,0)),B137)</f>
        <v>Balance from previous period</v>
      </c>
      <c r="B136" s="161" t="s">
        <v>2771</v>
      </c>
      <c r="C136" s="161" t="s">
        <v>2770</v>
      </c>
      <c r="D136" s="161"/>
      <c r="E136" s="161"/>
    </row>
    <row r="137" spans="1:5" ht="28.5" customHeight="1" x14ac:dyDescent="0.25">
      <c r="A137" s="125" t="str">
        <f ca="1">IF(OFFSET(A137,0,MATCH(Setup!$H$7,Idiomas,0))&lt;&gt;"",OFFSET(A137,0,MATCH(Setup!$H$7,Idiomas,0)),B138)</f>
        <v xml:space="preserve">Results </v>
      </c>
      <c r="B137" s="161" t="s">
        <v>1958</v>
      </c>
      <c r="C137" s="161" t="s">
        <v>427</v>
      </c>
      <c r="D137" s="161"/>
      <c r="E137" s="161"/>
    </row>
    <row r="138" spans="1:5" ht="34.5" customHeight="1" x14ac:dyDescent="0.25">
      <c r="A138" s="125" t="str">
        <f ca="1">IF(OFFSET(A138,0,MATCH(Setup!$H$7,Idiomas,0))&lt;&gt;"",OFFSET(A138,0,MATCH(Setup!$H$7,Idiomas,0)),B139)</f>
        <v>Narrative comments from results (to be filled by the Subrecipient)</v>
      </c>
      <c r="B138" s="161" t="s">
        <v>278</v>
      </c>
      <c r="C138" s="161" t="s">
        <v>438</v>
      </c>
      <c r="D138" s="161"/>
      <c r="E138" s="161"/>
    </row>
    <row r="139" spans="1:5" ht="51.75" customHeight="1" x14ac:dyDescent="0.25">
      <c r="A139" s="125" t="str">
        <f ca="1">IF(OFFSET(A139,0,MATCH(Setup!$H$7,Idiomas,0))&lt;&gt;"",OFFSET(A139,0,MATCH(Setup!$H$7,Idiomas,0)),B140)</f>
        <v>This section is filled in exclusively by PR's programmatic and financial monitors.</v>
      </c>
      <c r="B139" s="161" t="s">
        <v>2075</v>
      </c>
      <c r="C139" s="161" t="s">
        <v>1965</v>
      </c>
      <c r="D139" s="161"/>
      <c r="E139" s="161"/>
    </row>
    <row r="140" spans="1:5" ht="48.75" customHeight="1" x14ac:dyDescent="0.25">
      <c r="A140" s="125" t="str">
        <f ca="1">IF(OFFSET(A140,0,MATCH(Setup!$H$7,Idiomas,0))&lt;&gt;"",OFFSET(A140,0,MATCH(Setup!$H$7,Idiomas,0)),B141)</f>
        <v>Name of person conducting programmatic verification</v>
      </c>
      <c r="B140" s="161" t="s">
        <v>2767</v>
      </c>
      <c r="C140" s="161" t="s">
        <v>2763</v>
      </c>
      <c r="D140" s="161"/>
      <c r="E140" s="161"/>
    </row>
    <row r="141" spans="1:5" ht="28.5" customHeight="1" x14ac:dyDescent="0.25">
      <c r="A141" s="125" t="str">
        <f ca="1">IF(OFFSET(A141,0,MATCH(Setup!$H$7,Idiomas,0))&lt;&gt;"",OFFSET(A141,0,MATCH(Setup!$H$7,Idiomas,0)),B142)</f>
        <v>Contextual details</v>
      </c>
      <c r="B141" s="161" t="s">
        <v>2076</v>
      </c>
      <c r="C141" s="161" t="s">
        <v>1966</v>
      </c>
      <c r="D141" s="161"/>
      <c r="E141" s="161"/>
    </row>
    <row r="142" spans="1:5" ht="28.5" customHeight="1" x14ac:dyDescent="0.25">
      <c r="A142" s="125" t="str">
        <f ca="1">IF(OFFSET(A142,0,MATCH(Setup!$H$7,Idiomas,0))&lt;&gt;"",OFFSET(A142,0,MATCH(Setup!$H$7,Idiomas,0)),B143)</f>
        <v>Activities revision</v>
      </c>
      <c r="B142" s="161" t="s">
        <v>1457</v>
      </c>
      <c r="C142" s="161" t="s">
        <v>1339</v>
      </c>
      <c r="D142" s="161"/>
      <c r="E142" s="161"/>
    </row>
    <row r="143" spans="1:5" ht="28.5" customHeight="1" x14ac:dyDescent="0.25">
      <c r="A143" s="125" t="str">
        <f ca="1">IF(OFFSET(A143,0,MATCH(Setup!$H$7,Idiomas,0))&lt;&gt;"",OFFSET(A143,0,MATCH(Setup!$H$7,Idiomas,0)),B144)</f>
        <v>Date</v>
      </c>
      <c r="B143" s="161" t="s">
        <v>279</v>
      </c>
      <c r="C143" s="161" t="s">
        <v>439</v>
      </c>
      <c r="D143" s="161"/>
      <c r="E143" s="161"/>
    </row>
    <row r="144" spans="1:5" ht="28.5" customHeight="1" x14ac:dyDescent="0.25">
      <c r="A144" s="125" t="str">
        <f ca="1">IF(OFFSET(A144,0,MATCH(Setup!$H$7,Idiomas,0))&lt;&gt;"",OFFSET(A144,0,MATCH(Setup!$H$7,Idiomas,0)),B145)</f>
        <v>Activity name</v>
      </c>
      <c r="B144" s="161" t="s">
        <v>2022</v>
      </c>
      <c r="C144" s="161" t="s">
        <v>1918</v>
      </c>
      <c r="D144" s="161"/>
      <c r="E144" s="161"/>
    </row>
    <row r="145" spans="1:5" ht="28.5" customHeight="1" x14ac:dyDescent="0.25">
      <c r="A145" s="125" t="str">
        <f ca="1">IF(OFFSET(A145,0,MATCH(Setup!$H$7,Idiomas,0))&lt;&gt;"",OFFSET(A145,0,MATCH(Setup!$H$7,Idiomas,0)),B146)</f>
        <v>Location</v>
      </c>
      <c r="B145" s="161" t="s">
        <v>280</v>
      </c>
      <c r="C145" s="161" t="s">
        <v>440</v>
      </c>
      <c r="D145" s="161"/>
      <c r="E145" s="161"/>
    </row>
    <row r="146" spans="1:5" ht="28.5" customHeight="1" x14ac:dyDescent="0.25">
      <c r="A146" s="125" t="str">
        <f ca="1">IF(OFFSET(A146,0,MATCH(Setup!$H$7,Idiomas,0))&lt;&gt;"",OFFSET(A146,0,MATCH(Setup!$H$7,Idiomas,0)),B147)</f>
        <v>Check #</v>
      </c>
      <c r="B146" s="161" t="s">
        <v>2122</v>
      </c>
      <c r="C146" s="161" t="s">
        <v>441</v>
      </c>
      <c r="D146" s="161"/>
      <c r="E146" s="161"/>
    </row>
    <row r="147" spans="1:5" ht="28.5" customHeight="1" x14ac:dyDescent="0.25">
      <c r="A147" s="125" t="str">
        <f ca="1">IF(OFFSET(A147,0,MATCH(Setup!$H$7,Idiomas,0))&lt;&gt;"",OFFSET(A147,0,MATCH(Setup!$H$7,Idiomas,0)),B148)</f>
        <v>Verification method</v>
      </c>
      <c r="B147" s="161" t="s">
        <v>2023</v>
      </c>
      <c r="C147" s="161" t="s">
        <v>1919</v>
      </c>
      <c r="D147" s="161"/>
      <c r="E147" s="161"/>
    </row>
    <row r="148" spans="1:5" ht="28.5" customHeight="1" x14ac:dyDescent="0.25">
      <c r="A148" s="125" t="str">
        <f ca="1">IF(OFFSET(A148,0,MATCH(Setup!$H$7,Idiomas,0))&lt;&gt;"",OFFSET(A148,0,MATCH(Setup!$H$7,Idiomas,0)),B149)</f>
        <v>People reached</v>
      </c>
      <c r="B148" s="161" t="s">
        <v>2024</v>
      </c>
      <c r="C148" s="161" t="s">
        <v>1920</v>
      </c>
      <c r="D148" s="161"/>
      <c r="E148" s="161"/>
    </row>
    <row r="149" spans="1:5" ht="27" customHeight="1" x14ac:dyDescent="0.25">
      <c r="A149" s="125" t="str">
        <f ca="1">IF(OFFSET(A149,0,MATCH(Setup!$H$7,Idiomas,0))&lt;&gt;"",OFFSET(A149,0,MATCH(Setup!$H$7,Idiomas,0)),B150)</f>
        <v>.</v>
      </c>
      <c r="B149" s="161" t="s">
        <v>334</v>
      </c>
      <c r="C149" s="161" t="s">
        <v>334</v>
      </c>
      <c r="D149" s="161"/>
      <c r="E149" s="161"/>
    </row>
    <row r="150" spans="1:5" ht="22.5" customHeight="1" x14ac:dyDescent="0.25">
      <c r="A150" s="125" t="str">
        <f ca="1">IF(OFFSET(A150,0,MATCH(Setup!$H$7,Idiomas,0))&lt;&gt;"",OFFSET(A150,0,MATCH(Setup!$H$7,Idiomas,0)),B151)</f>
        <v>PROGRAMMATIC</v>
      </c>
      <c r="B150" s="161" t="s">
        <v>287</v>
      </c>
      <c r="C150" s="161" t="s">
        <v>442</v>
      </c>
      <c r="D150" s="161"/>
      <c r="E150" s="161"/>
    </row>
    <row r="151" spans="1:5" ht="28.5" customHeight="1" x14ac:dyDescent="0.25">
      <c r="A151" s="125" t="str">
        <f ca="1">IF(OFFSET(A151,0,MATCH(Setup!$H$7,Idiomas,0))&lt;&gt;"",OFFSET(A151,0,MATCH(Setup!$H$7,Idiomas,0)),B152)</f>
        <v>Description of identified problem(s)</v>
      </c>
      <c r="B151" s="161" t="s">
        <v>2769</v>
      </c>
      <c r="C151" s="161" t="s">
        <v>2765</v>
      </c>
      <c r="D151" s="161"/>
      <c r="E151" s="161"/>
    </row>
    <row r="152" spans="1:5" ht="28.5" customHeight="1" x14ac:dyDescent="0.25">
      <c r="A152" s="125" t="str">
        <f ca="1">IF(OFFSET(A152,0,MATCH(Setup!$H$7,Idiomas,0))&lt;&gt;"",OFFSET(A152,0,MATCH(Setup!$H$7,Idiomas,0)),B153)</f>
        <v>Recommendations and actions to be taken</v>
      </c>
      <c r="B152" s="161" t="s">
        <v>281</v>
      </c>
      <c r="C152" s="161" t="s">
        <v>443</v>
      </c>
      <c r="D152" s="161"/>
      <c r="E152" s="161"/>
    </row>
    <row r="153" spans="1:5" ht="28.5" customHeight="1" x14ac:dyDescent="0.25">
      <c r="A153" s="125" t="str">
        <f ca="1">IF(OFFSET(A153,0,MATCH(Setup!$H$7,Idiomas,0))&lt;&gt;"",OFFSET(A153,0,MATCH(Setup!$H$7,Idiomas,0)),B154)</f>
        <v>Name of person conducting financial verification</v>
      </c>
      <c r="B153" s="161" t="s">
        <v>2768</v>
      </c>
      <c r="C153" s="161" t="s">
        <v>2764</v>
      </c>
      <c r="D153" s="161"/>
      <c r="E153" s="161"/>
    </row>
    <row r="154" spans="1:5" ht="28.5" customHeight="1" x14ac:dyDescent="0.25">
      <c r="A154" s="125" t="str">
        <f ca="1">IF(OFFSET(A154,0,MATCH(Setup!$H$7,Idiomas,0))&lt;&gt;"",OFFSET(A154,0,MATCH(Setup!$H$7,Idiomas,0)),B155)</f>
        <v>FINANCIAL</v>
      </c>
      <c r="B154" s="161" t="s">
        <v>288</v>
      </c>
      <c r="C154" s="161" t="s">
        <v>444</v>
      </c>
      <c r="D154" s="161"/>
      <c r="E154" s="161"/>
    </row>
    <row r="155" spans="1:5" ht="28.5" customHeight="1" x14ac:dyDescent="0.25">
      <c r="A155" s="125" t="str">
        <f ca="1">IF(OFFSET(A155,0,MATCH(Setup!$H$7,Idiomas,0))&lt;&gt;"",OFFSET(A155,0,MATCH(Setup!$H$7,Idiomas,0)),B156)</f>
        <v>Update quarterly data</v>
      </c>
      <c r="B155" s="161" t="s">
        <v>2717</v>
      </c>
      <c r="C155" s="161" t="s">
        <v>2716</v>
      </c>
      <c r="D155" s="161"/>
      <c r="E155" s="161"/>
    </row>
    <row r="156" spans="1:5" ht="28.5" customHeight="1" x14ac:dyDescent="0.25">
      <c r="A156" s="125" t="str">
        <f ca="1">IF(OFFSET(A156,0,MATCH(Setup!$H$7,Idiomas,0))&lt;&gt;"",OFFSET(A156,0,MATCH(Setup!$H$7,Idiomas,0)),B157)</f>
        <v>Set colors for "Month" buttons and tabs</v>
      </c>
      <c r="B156" s="161" t="s">
        <v>2135</v>
      </c>
      <c r="C156" s="161" t="s">
        <v>1967</v>
      </c>
      <c r="D156" s="161"/>
      <c r="E156" s="161"/>
    </row>
    <row r="157" spans="1:5" ht="28.5" customHeight="1" x14ac:dyDescent="0.25">
      <c r="A157" s="125" t="str">
        <f ca="1">IF(OFFSET(A157,0,MATCH(Setup!$H$7,Idiomas,0))&lt;&gt;"",OFFSET(A157,0,MATCH(Setup!$H$7,Idiomas,0)),B157)</f>
        <v>ERROR: SR data entry sheet already exists</v>
      </c>
      <c r="B157" s="161" t="s">
        <v>2077</v>
      </c>
      <c r="C157" s="161" t="s">
        <v>1968</v>
      </c>
      <c r="D157" s="161"/>
      <c r="E157" s="161"/>
    </row>
    <row r="158" spans="1:5" ht="28.5" customHeight="1" x14ac:dyDescent="0.25">
      <c r="A158" s="125" t="str">
        <f ca="1">IF(OFFSET(A158,0,MATCH(Setup!$H$7,Idiomas,0))&lt;&gt;"",OFFSET(A158,0,MATCH(Setup!$H$7,Idiomas,0)),B158)</f>
        <v>SR data entry sheet was inserted correctly</v>
      </c>
      <c r="B158" s="161" t="s">
        <v>445</v>
      </c>
      <c r="C158" s="161" t="s">
        <v>451</v>
      </c>
      <c r="D158" s="161"/>
      <c r="E158" s="161"/>
    </row>
    <row r="159" spans="1:5" ht="28.5" customHeight="1" x14ac:dyDescent="0.25">
      <c r="A159" s="125" t="str">
        <f ca="1">IF(OFFSET(A159,0,MATCH(Setup!$H$7,Idiomas,0))&lt;&gt;"",OFFSET(A159,0,MATCH(Setup!$H$7,Idiomas,0)),B159)</f>
        <v>SR data entry COULD NOT be inserted</v>
      </c>
      <c r="B159" s="161" t="s">
        <v>446</v>
      </c>
      <c r="C159" s="161" t="s">
        <v>452</v>
      </c>
      <c r="D159" s="161"/>
      <c r="E159" s="161"/>
    </row>
    <row r="160" spans="1:5" ht="28.5" customHeight="1" x14ac:dyDescent="0.25">
      <c r="A160" s="125" t="str">
        <f ca="1">IF(OFFSET(A160,0,MATCH(Setup!$H$7,Idiomas,0))&lt;&gt;"",OFFSET(A160,0,MATCH(Setup!$H$7,Idiomas,0)),B160)</f>
        <v>Programmatic indicators…</v>
      </c>
      <c r="B160" s="161" t="s">
        <v>2025</v>
      </c>
      <c r="C160" s="161" t="s">
        <v>2805</v>
      </c>
      <c r="D160" s="161"/>
      <c r="E160" s="161"/>
    </row>
    <row r="161" spans="1:5" ht="28.5" customHeight="1" x14ac:dyDescent="0.25">
      <c r="A161" s="125" t="str">
        <f ca="1">IF(OFFSET(A161,0,MATCH(Setup!$H$7,Idiomas,0))&lt;&gt;"",OFFSET(A161,0,MATCH(Setup!$H$7,Idiomas,0)),B161)</f>
        <v>Exit</v>
      </c>
      <c r="B161" s="161" t="s">
        <v>447</v>
      </c>
      <c r="C161" s="161" t="s">
        <v>453</v>
      </c>
      <c r="D161" s="161"/>
      <c r="E161" s="161"/>
    </row>
    <row r="162" spans="1:5" ht="56.25" customHeight="1" x14ac:dyDescent="0.25">
      <c r="A162" s="125" t="str">
        <f ca="1">IF(OFFSET(A162,0,MATCH(Setup!$H$7,Idiomas,0))&lt;&gt;"",OFFSET(A162,0,MATCH(Setup!$H$7,Idiomas,0)),B162)</f>
        <v>This process "Activate/Hide lines" could take a while</v>
      </c>
      <c r="B162" s="161" t="s">
        <v>2123</v>
      </c>
      <c r="C162" s="161" t="s">
        <v>1969</v>
      </c>
      <c r="D162" s="161"/>
      <c r="E162" s="161"/>
    </row>
    <row r="163" spans="1:5" ht="28.5" customHeight="1" x14ac:dyDescent="0.25">
      <c r="A163" s="125" t="str">
        <f ca="1">IF(OFFSET(A163,0,MATCH(Setup!$H$7,Idiomas,0))&lt;&gt;"",OFFSET(A163,0,MATCH(Setup!$H$7,Idiomas,0)),B163)</f>
        <v>The "Activate/Hide lines " process has finished.</v>
      </c>
      <c r="B163" s="161" t="s">
        <v>2078</v>
      </c>
      <c r="C163" s="161" t="s">
        <v>2079</v>
      </c>
      <c r="D163" s="161"/>
      <c r="E163" s="161"/>
    </row>
    <row r="164" spans="1:5" ht="39" customHeight="1" x14ac:dyDescent="0.25">
      <c r="A164" s="125" t="str">
        <f ca="1">IF(OFFSET(A164,0,MATCH(Setup!$H$7,Idiomas,0))&lt;&gt;"",OFFSET(A164,0,MATCH(Setup!$H$7,Idiomas,0)),B164)</f>
        <v>This process links the SR data entry sheet with the actual data. Do you want to continue?</v>
      </c>
      <c r="B164" s="161" t="s">
        <v>448</v>
      </c>
      <c r="C164" s="161" t="s">
        <v>454</v>
      </c>
      <c r="D164" s="161"/>
      <c r="E164" s="161"/>
    </row>
    <row r="165" spans="1:5" ht="28.5" customHeight="1" x14ac:dyDescent="0.25">
      <c r="A165" s="125" t="str">
        <f ca="1">IF(OFFSET(A165,0,MATCH(Setup!$H$7,Idiomas,0))&lt;&gt;"",OFFSET(A165,0,MATCH(Setup!$H$7,Idiomas,0)),B165)</f>
        <v>The link process has finished successfully</v>
      </c>
      <c r="B165" s="161" t="s">
        <v>449</v>
      </c>
      <c r="C165" s="161" t="s">
        <v>455</v>
      </c>
      <c r="D165" s="161"/>
      <c r="E165" s="161"/>
    </row>
    <row r="166" spans="1:5" ht="48.75" customHeight="1" x14ac:dyDescent="0.25">
      <c r="A166" s="125" t="str">
        <f ca="1">IF(OFFSET(A166,0,MATCH(Setup!$H$7,Idiomas,0))&lt;&gt;"",OFFSET(A166,0,MATCH(Setup!$H$7,Idiomas,0)),B166)</f>
        <v>An error was detected and the process will be aborted. Contact the tool Administrator.</v>
      </c>
      <c r="B166" s="161" t="s">
        <v>2080</v>
      </c>
      <c r="C166" s="161" t="s">
        <v>456</v>
      </c>
      <c r="D166" s="161"/>
      <c r="E166" s="161"/>
    </row>
    <row r="167" spans="1:5" ht="34.5" customHeight="1" x14ac:dyDescent="0.25">
      <c r="A167" s="125" t="str">
        <f ca="1">IF(OFFSET(A167,0,MATCH(Setup!$H$7,Idiomas,0))&lt;&gt;"",OFFSET(A167,0,MATCH(Setup!$H$7,Idiomas,0)),B167)</f>
        <v>The process has been aborted. First complete the steps 3, 6, 10 and 11.</v>
      </c>
      <c r="B167" s="161" t="s">
        <v>2081</v>
      </c>
      <c r="C167" s="161" t="s">
        <v>1970</v>
      </c>
      <c r="D167" s="161"/>
      <c r="E167" s="161"/>
    </row>
    <row r="168" spans="1:5" ht="28.5" customHeight="1" x14ac:dyDescent="0.25">
      <c r="A168" s="125" t="str">
        <f ca="1">IF(OFFSET(A168,0,MATCH(Setup!$H$7,Idiomas,0))&lt;&gt;"",OFFSET(A168,0,MATCH(Setup!$H$7,Idiomas,0)),B168)</f>
        <v>Processing….</v>
      </c>
      <c r="B168" s="161" t="s">
        <v>450</v>
      </c>
      <c r="C168" s="161" t="s">
        <v>1501</v>
      </c>
      <c r="D168" s="161"/>
      <c r="E168" s="161"/>
    </row>
    <row r="169" spans="1:5" ht="28.5" customHeight="1" x14ac:dyDescent="0.25">
      <c r="A169" s="125" t="str">
        <f ca="1">IF(OFFSET(A169,0,MATCH(Setup!$H$7,Idiomas,0))&lt;&gt;"",OFFSET(A169,0,MATCH(Setup!$H$7,Idiomas,0)),B169)</f>
        <v xml:space="preserve">Programatic indicadors execution </v>
      </c>
      <c r="B169" s="161" t="s">
        <v>2026</v>
      </c>
      <c r="C169" s="161" t="s">
        <v>2799</v>
      </c>
      <c r="D169" s="161"/>
      <c r="E169" s="161"/>
    </row>
    <row r="170" spans="1:5" ht="28.5" customHeight="1" x14ac:dyDescent="0.25">
      <c r="A170" s="125" t="str">
        <f ca="1">IF(OFFSET(A170,0,MATCH(Setup!$H$7,Idiomas,0))&lt;&gt;"",OFFSET(A170,0,MATCH(Setup!$H$7,Idiomas,0)),B170)</f>
        <v>Activity list</v>
      </c>
      <c r="B170" s="161" t="s">
        <v>2027</v>
      </c>
      <c r="C170" s="161" t="s">
        <v>2737</v>
      </c>
      <c r="D170" s="161"/>
      <c r="E170" s="161"/>
    </row>
    <row r="171" spans="1:5" ht="28.5" customHeight="1" x14ac:dyDescent="0.25">
      <c r="A171" s="125" t="str">
        <f ca="1">IF(OFFSET(A171,0,MATCH(Setup!$H$7,Idiomas,0))&lt;&gt;"",OFFSET(A171,0,MATCH(Setup!$H$7,Idiomas,0)),B171)</f>
        <v>All activities description….</v>
      </c>
      <c r="B171" s="161" t="s">
        <v>1263</v>
      </c>
      <c r="C171" s="161" t="s">
        <v>1264</v>
      </c>
      <c r="D171" s="161"/>
      <c r="E171" s="161"/>
    </row>
    <row r="172" spans="1:5" ht="51" customHeight="1" x14ac:dyDescent="0.25">
      <c r="A172" s="125" t="str">
        <f ca="1">IF(OFFSET(A172,0,MATCH(Setup!$H$7,Idiomas,0))&lt;&gt;"",OFFSET(A172,0,MATCH(Setup!$H$7,Idiomas,0)),B172)</f>
        <v>ERROR: Cannot insert lines. Configured lines could not been found or all posible lines were configured</v>
      </c>
      <c r="B172" s="161" t="s">
        <v>2082</v>
      </c>
      <c r="C172" s="161" t="s">
        <v>1275</v>
      </c>
      <c r="D172" s="161"/>
      <c r="E172" s="161"/>
    </row>
    <row r="173" spans="1:5" ht="65.25" customHeight="1" x14ac:dyDescent="0.25">
      <c r="A173" s="125" t="str">
        <f ca="1">IF(OFFSET(A173,0,MATCH(Setup!$H$7,Idiomas,0))&lt;&gt;"",OFFSET(A173,0,MATCH(Setup!$H$7,Idiomas,0)),B173)</f>
        <v>The line was inserted sucessfully. Remember to complete the process, press "Activate/Hide Lines" after the new line is configured.</v>
      </c>
      <c r="B173" s="161" t="s">
        <v>2083</v>
      </c>
      <c r="C173" s="161" t="s">
        <v>1971</v>
      </c>
      <c r="D173" s="161"/>
      <c r="E173" s="161"/>
    </row>
    <row r="174" spans="1:5" ht="53.25" customHeight="1" x14ac:dyDescent="0.25">
      <c r="A174" s="125" t="str">
        <f ca="1">IF(OFFSET(A174,0,MATCH(Setup!$H$7,Idiomas,0))&lt;&gt;"",OFFSET(A174,0,MATCH(Setup!$H$7,Idiomas,0)),B174)</f>
        <v>You are trying to INSERT a new line in the actual position. Do you want to continue the process?</v>
      </c>
      <c r="B174" s="161" t="s">
        <v>1274</v>
      </c>
      <c r="C174" s="161" t="s">
        <v>1276</v>
      </c>
      <c r="D174" s="161"/>
      <c r="E174" s="161"/>
    </row>
    <row r="175" spans="1:5" ht="28.5" customHeight="1" x14ac:dyDescent="0.25">
      <c r="A175" s="125" t="str">
        <f ca="1">IF(OFFSET(A175,0,MATCH(Setup!$H$7,Idiomas,0))&lt;&gt;"",OFFSET(A175,0,MATCH(Setup!$H$7,Idiomas,0)),B175)</f>
        <v>Enter a numeric value between 9 and 208</v>
      </c>
      <c r="B175" s="161" t="s">
        <v>2084</v>
      </c>
      <c r="C175" s="161" t="s">
        <v>1972</v>
      </c>
      <c r="D175" s="161"/>
      <c r="E175" s="161"/>
    </row>
    <row r="176" spans="1:5" ht="28.5" customHeight="1" x14ac:dyDescent="0.25">
      <c r="A176" s="125" t="str">
        <f ca="1">IF(OFFSET(A176,0,MATCH(Setup!$H$7,Idiomas,0))&lt;&gt;"",OFFSET(A176,0,MATCH(Setup!$H$7,Idiomas,0)),B176)</f>
        <v>Inserting lines…</v>
      </c>
      <c r="B176" s="161" t="s">
        <v>1277</v>
      </c>
      <c r="C176" s="161" t="s">
        <v>1281</v>
      </c>
      <c r="D176" s="161"/>
      <c r="E176" s="161"/>
    </row>
    <row r="177" spans="1:5" ht="28.5" customHeight="1" x14ac:dyDescent="0.25">
      <c r="A177" s="125" t="str">
        <f ca="1">IF(OFFSET(A177,0,MATCH(Setup!$H$7,Idiomas,0))&lt;&gt;"",OFFSET(A177,0,MATCH(Setup!$H$7,Idiomas,0)),B177)</f>
        <v>Insert before the line No.</v>
      </c>
      <c r="B177" s="161" t="s">
        <v>1278</v>
      </c>
      <c r="C177" s="161" t="s">
        <v>1284</v>
      </c>
      <c r="D177" s="161"/>
      <c r="E177" s="161"/>
    </row>
    <row r="178" spans="1:5" ht="28.5" customHeight="1" x14ac:dyDescent="0.25">
      <c r="A178" s="125" t="str">
        <f ca="1">IF(OFFSET(A178,0,MATCH(Setup!$H$7,Idiomas,0))&lt;&gt;"",OFFSET(A178,0,MATCH(Setup!$H$7,Idiomas,0)),B178)</f>
        <v>Insert</v>
      </c>
      <c r="B178" s="161" t="s">
        <v>1279</v>
      </c>
      <c r="C178" s="161" t="s">
        <v>1282</v>
      </c>
      <c r="D178" s="161"/>
      <c r="E178" s="161"/>
    </row>
    <row r="179" spans="1:5" ht="28.5" customHeight="1" x14ac:dyDescent="0.25">
      <c r="A179" s="125" t="str">
        <f ca="1">IF(OFFSET(A179,0,MATCH(Setup!$H$7,Idiomas,0))&lt;&gt;"",OFFSET(A179,0,MATCH(Setup!$H$7,Idiomas,0)),B179)</f>
        <v>Cancel</v>
      </c>
      <c r="B179" s="161" t="s">
        <v>1280</v>
      </c>
      <c r="C179" s="161" t="s">
        <v>1283</v>
      </c>
      <c r="D179" s="161"/>
      <c r="E179" s="161"/>
    </row>
    <row r="180" spans="1:5" ht="28.5" customHeight="1" x14ac:dyDescent="0.25">
      <c r="A180" s="125" t="str">
        <f ca="1">IF(OFFSET(A180,0,MATCH(Setup!$H$7,Idiomas,0))&lt;&gt;"",OFFSET(A180,0,MATCH(Setup!$H$7,Idiomas,0)),B180)</f>
        <v>Delete</v>
      </c>
      <c r="B180" s="161" t="s">
        <v>1288</v>
      </c>
      <c r="C180" s="161" t="s">
        <v>1286</v>
      </c>
      <c r="D180" s="161"/>
      <c r="E180" s="161"/>
    </row>
    <row r="181" spans="1:5" ht="28.5" customHeight="1" x14ac:dyDescent="0.25">
      <c r="A181" s="125" t="str">
        <f ca="1">IF(OFFSET(A181,0,MATCH(Setup!$H$7,Idiomas,0))&lt;&gt;"",OFFSET(A181,0,MATCH(Setup!$H$7,Idiomas,0)),B181)</f>
        <v>Copy</v>
      </c>
      <c r="B181" s="161" t="s">
        <v>1285</v>
      </c>
      <c r="C181" s="161" t="s">
        <v>1287</v>
      </c>
      <c r="D181" s="161"/>
      <c r="E181" s="161"/>
    </row>
    <row r="182" spans="1:5" ht="28.5" customHeight="1" x14ac:dyDescent="0.25">
      <c r="A182" s="125" t="str">
        <f ca="1">IF(OFFSET(A182,0,MATCH(Setup!$H$7,Idiomas,0))&lt;&gt;"",OFFSET(A182,0,MATCH(Setup!$H$7,Idiomas,0)),B182)</f>
        <v>Modify lines</v>
      </c>
      <c r="B182" s="161" t="s">
        <v>2708</v>
      </c>
      <c r="C182" s="161" t="s">
        <v>2707</v>
      </c>
      <c r="D182" s="161"/>
      <c r="E182" s="161"/>
    </row>
    <row r="183" spans="1:5" ht="28.5" customHeight="1" x14ac:dyDescent="0.25">
      <c r="A183" s="125" t="str">
        <f ca="1">IF(OFFSET(A183,0,MATCH(Setup!$H$7,Idiomas,0))&lt;&gt;"",OFFSET(A183,0,MATCH(Setup!$H$7,Idiomas,0)),B183)</f>
        <v>ERROR: Configured lines not found</v>
      </c>
      <c r="B183" s="161" t="s">
        <v>1295</v>
      </c>
      <c r="C183" s="161" t="s">
        <v>1296</v>
      </c>
      <c r="D183" s="161"/>
      <c r="E183" s="161"/>
    </row>
    <row r="184" spans="1:5" ht="55.5" customHeight="1" x14ac:dyDescent="0.25">
      <c r="A184" s="125" t="str">
        <f ca="1">IF(OFFSET(A184,0,MATCH(Setup!$H$7,Idiomas,0))&lt;&gt;"",OFFSET(A184,0,MATCH(Setup!$H$7,Idiomas,0)),B184)</f>
        <v>The line was deleted sucessfully. Remember to complete the process, press "Activate/Hide Lines" after the new line is configured.</v>
      </c>
      <c r="B184" s="161" t="s">
        <v>2085</v>
      </c>
      <c r="C184" s="161" t="s">
        <v>1973</v>
      </c>
      <c r="D184" s="161"/>
      <c r="E184" s="161"/>
    </row>
    <row r="185" spans="1:5" ht="49.5" customHeight="1" x14ac:dyDescent="0.25">
      <c r="A185" s="125" t="str">
        <f ca="1">IF(OFFSET(A185,0,MATCH(Setup!$H$7,Idiomas,0))&lt;&gt;"",OFFSET(A185,0,MATCH(Setup!$H$7,Idiomas,0)),B185)</f>
        <v>You are trying to DELETE the line in the actual position. Do you want to continue the process?</v>
      </c>
      <c r="B185" s="161" t="s">
        <v>1289</v>
      </c>
      <c r="C185" s="161" t="s">
        <v>1292</v>
      </c>
      <c r="D185" s="161"/>
      <c r="E185" s="161"/>
    </row>
    <row r="186" spans="1:5" ht="28.5" customHeight="1" x14ac:dyDescent="0.25">
      <c r="A186" s="125" t="str">
        <f ca="1">IF(OFFSET(A186,0,MATCH(Setup!$H$7,Idiomas,0))&lt;&gt;"",OFFSET(A186,0,MATCH(Setup!$H$7,Idiomas,0)),B186)</f>
        <v>Deleting lines…</v>
      </c>
      <c r="B186" s="161" t="s">
        <v>1290</v>
      </c>
      <c r="C186" s="161" t="s">
        <v>1293</v>
      </c>
      <c r="D186" s="161"/>
      <c r="E186" s="161"/>
    </row>
    <row r="187" spans="1:5" ht="28.5" customHeight="1" x14ac:dyDescent="0.25">
      <c r="A187" s="125" t="str">
        <f ca="1">IF(OFFSET(A187,0,MATCH(Setup!$H$7,Idiomas,0))&lt;&gt;"",OFFSET(A187,0,MATCH(Setup!$H$7,Idiomas,0)),B187)</f>
        <v>Delete the line No.:</v>
      </c>
      <c r="B187" s="161" t="s">
        <v>1291</v>
      </c>
      <c r="C187" s="161" t="s">
        <v>1921</v>
      </c>
      <c r="D187" s="161"/>
      <c r="E187" s="161"/>
    </row>
    <row r="188" spans="1:5" ht="28.5" customHeight="1" x14ac:dyDescent="0.25">
      <c r="A188" s="125" t="str">
        <f ca="1">IF(OFFSET(A188,0,MATCH(Setup!$H$7,Idiomas,0))&lt;&gt;"",OFFSET(A188,0,MATCH(Setup!$H$7,Idiomas,0)),B188)</f>
        <v>Action not allowed at this position</v>
      </c>
      <c r="B188" s="161" t="s">
        <v>1294</v>
      </c>
      <c r="C188" s="161" t="s">
        <v>1974</v>
      </c>
      <c r="D188" s="161"/>
      <c r="E188" s="161"/>
    </row>
    <row r="189" spans="1:5" ht="28.5" customHeight="1" x14ac:dyDescent="0.25">
      <c r="A189" s="125" t="str">
        <f ca="1">IF(OFFSET(A189,0,MATCH(Setup!$H$7,Idiomas,0))&lt;&gt;"",OFFSET(A189,0,MATCH(Setup!$H$7,Idiomas,0)),B189)</f>
        <v>Copying lines…</v>
      </c>
      <c r="B189" s="161" t="s">
        <v>1297</v>
      </c>
      <c r="C189" s="161" t="s">
        <v>1299</v>
      </c>
      <c r="D189" s="161"/>
      <c r="E189" s="161"/>
    </row>
    <row r="190" spans="1:5" ht="28.5" customHeight="1" x14ac:dyDescent="0.25">
      <c r="A190" s="125" t="str">
        <f ca="1">IF(OFFSET(A190,0,MATCH(Setup!$H$7,Idiomas,0))&lt;&gt;"",OFFSET(A190,0,MATCH(Setup!$H$7,Idiomas,0)),B190)</f>
        <v>Copy from ORIGIN line No.:</v>
      </c>
      <c r="B190" s="161" t="s">
        <v>1301</v>
      </c>
      <c r="C190" s="161" t="s">
        <v>1300</v>
      </c>
      <c r="D190" s="161"/>
      <c r="E190" s="161"/>
    </row>
    <row r="191" spans="1:5" ht="28.5" customHeight="1" x14ac:dyDescent="0.25">
      <c r="A191" s="125" t="str">
        <f ca="1">IF(OFFSET(A191,0,MATCH(Setup!$H$7,Idiomas,0))&lt;&gt;"",OFFSET(A191,0,MATCH(Setup!$H$7,Idiomas,0)),B191)</f>
        <v>To TARGET line No.:</v>
      </c>
      <c r="B191" s="161" t="s">
        <v>1298</v>
      </c>
      <c r="C191" s="161" t="s">
        <v>1303</v>
      </c>
      <c r="D191" s="161"/>
      <c r="E191" s="161"/>
    </row>
    <row r="192" spans="1:5" ht="28.5" customHeight="1" x14ac:dyDescent="0.25">
      <c r="A192" s="125" t="str">
        <f ca="1">IF(OFFSET(A192,0,MATCH(Setup!$H$7,Idiomas,0))&lt;&gt;"",OFFSET(A192,0,MATCH(Setup!$H$7,Idiomas,0)),B192)</f>
        <v>Copy</v>
      </c>
      <c r="B192" s="161" t="s">
        <v>1285</v>
      </c>
      <c r="C192" s="161" t="s">
        <v>1287</v>
      </c>
      <c r="D192" s="161"/>
      <c r="E192" s="161"/>
    </row>
    <row r="193" spans="1:5" ht="65.25" customHeight="1" x14ac:dyDescent="0.25">
      <c r="A193" s="125" t="str">
        <f ca="1">IF(OFFSET(A193,0,MATCH(Setup!$H$7,Idiomas,0))&lt;&gt;"",OFFSET(A193,0,MATCH(Setup!$H$7,Idiomas,0)),B193)</f>
        <v>The ORIGIN line was copied suscessfully. Remember to complete the process, press "Activate/Hide Lines" after the new line is configured.</v>
      </c>
      <c r="B193" s="161" t="s">
        <v>2086</v>
      </c>
      <c r="C193" s="161" t="s">
        <v>1975</v>
      </c>
      <c r="D193" s="161"/>
      <c r="E193" s="161"/>
    </row>
    <row r="194" spans="1:5" ht="79.5" customHeight="1" x14ac:dyDescent="0.25">
      <c r="A194" s="125" t="str">
        <f ca="1">IF(OFFSET(A194,0,MATCH(Setup!$H$7,Idiomas,0))&lt;&gt;"",OFFSET(A194,0,MATCH(Setup!$H$7,Idiomas,0)),B194)</f>
        <v>You are trying to COPY data from ORIGIN line to TARGET line. Actual data on TARGET line will be permanetly replaced.  Do you want to continue?</v>
      </c>
      <c r="B194" s="161" t="s">
        <v>2087</v>
      </c>
      <c r="C194" s="161" t="s">
        <v>1976</v>
      </c>
      <c r="D194" s="161"/>
      <c r="E194" s="161"/>
    </row>
    <row r="195" spans="1:5" ht="36" customHeight="1" x14ac:dyDescent="0.25">
      <c r="A195" s="125" t="str">
        <f ca="1">IF(OFFSET(A195,0,MATCH(Setup!$H$7,Idiomas,0))&lt;&gt;"",OFFSET(A195,0,MATCH(Setup!$H$7,Idiomas,0)),B195)</f>
        <v>TARGET line must be different from ORIGIN line</v>
      </c>
      <c r="B195" s="161" t="s">
        <v>2124</v>
      </c>
      <c r="C195" s="161" t="s">
        <v>1302</v>
      </c>
      <c r="D195" s="161"/>
      <c r="E195" s="161"/>
    </row>
    <row r="196" spans="1:5" ht="28.5" customHeight="1" x14ac:dyDescent="0.25">
      <c r="A196" s="125" t="str">
        <f ca="1">IF(OFFSET(A196,0,MATCH(Setup!$H$7,Idiomas,0))&lt;&gt;"",OFFSET(A196,0,MATCH(Setup!$H$7,Idiomas,0)),B196)</f>
        <v>Month 1</v>
      </c>
      <c r="B196" s="161" t="s">
        <v>205</v>
      </c>
      <c r="C196" s="161" t="s">
        <v>1304</v>
      </c>
      <c r="D196" s="161"/>
      <c r="E196" s="161"/>
    </row>
    <row r="197" spans="1:5" ht="28.5" customHeight="1" x14ac:dyDescent="0.25">
      <c r="A197" s="125" t="str">
        <f ca="1">IF(OFFSET(A197,0,MATCH(Setup!$H$7,Idiomas,0))&lt;&gt;"",OFFSET(A197,0,MATCH(Setup!$H$7,Idiomas,0)),B197)</f>
        <v>Month 2</v>
      </c>
      <c r="B197" s="161" t="s">
        <v>206</v>
      </c>
      <c r="C197" s="161" t="s">
        <v>1305</v>
      </c>
      <c r="D197" s="161"/>
      <c r="E197" s="161"/>
    </row>
    <row r="198" spans="1:5" ht="28.5" customHeight="1" x14ac:dyDescent="0.25">
      <c r="A198" s="125" t="str">
        <f ca="1">IF(OFFSET(A198,0,MATCH(Setup!$H$7,Idiomas,0))&lt;&gt;"",OFFSET(A198,0,MATCH(Setup!$H$7,Idiomas,0)),B198)</f>
        <v>Month 3</v>
      </c>
      <c r="B198" s="161" t="s">
        <v>207</v>
      </c>
      <c r="C198" s="161" t="s">
        <v>1306</v>
      </c>
      <c r="D198" s="161"/>
      <c r="E198" s="161"/>
    </row>
    <row r="199" spans="1:5" ht="28.5" customHeight="1" x14ac:dyDescent="0.25">
      <c r="A199" s="125" t="str">
        <f ca="1">IF(OFFSET(A199,0,MATCH(Setup!$H$7,Idiomas,0))&lt;&gt;"",OFFSET(A199,0,MATCH(Setup!$H$7,Idiomas,0)),B199)</f>
        <v>Month 4</v>
      </c>
      <c r="B199" s="161" t="s">
        <v>208</v>
      </c>
      <c r="C199" s="161" t="s">
        <v>1307</v>
      </c>
      <c r="D199" s="161"/>
      <c r="E199" s="161"/>
    </row>
    <row r="200" spans="1:5" ht="28.5" customHeight="1" x14ac:dyDescent="0.25">
      <c r="A200" s="125" t="str">
        <f ca="1">IF(OFFSET(A200,0,MATCH(Setup!$H$7,Idiomas,0))&lt;&gt;"",OFFSET(A200,0,MATCH(Setup!$H$7,Idiomas,0)),B200)</f>
        <v>Month 5</v>
      </c>
      <c r="B200" s="161" t="s">
        <v>209</v>
      </c>
      <c r="C200" s="161" t="s">
        <v>1308</v>
      </c>
      <c r="D200" s="161"/>
      <c r="E200" s="161"/>
    </row>
    <row r="201" spans="1:5" ht="28.5" customHeight="1" x14ac:dyDescent="0.25">
      <c r="A201" s="125" t="str">
        <f ca="1">IF(OFFSET(A201,0,MATCH(Setup!$H$7,Idiomas,0))&lt;&gt;"",OFFSET(A201,0,MATCH(Setup!$H$7,Idiomas,0)),B201)</f>
        <v>Month 6</v>
      </c>
      <c r="B201" s="161" t="s">
        <v>210</v>
      </c>
      <c r="C201" s="161" t="s">
        <v>1309</v>
      </c>
      <c r="D201" s="161"/>
      <c r="E201" s="161"/>
    </row>
    <row r="202" spans="1:5" ht="28.5" customHeight="1" x14ac:dyDescent="0.25">
      <c r="A202" s="125" t="str">
        <f ca="1">IF(OFFSET(A202,0,MATCH(Setup!$H$7,Idiomas,0))&lt;&gt;"",OFFSET(A202,0,MATCH(Setup!$H$7,Idiomas,0)),B202)</f>
        <v>Month 7</v>
      </c>
      <c r="B202" s="161" t="s">
        <v>211</v>
      </c>
      <c r="C202" s="161" t="s">
        <v>1310</v>
      </c>
      <c r="D202" s="161"/>
      <c r="E202" s="161"/>
    </row>
    <row r="203" spans="1:5" ht="28.5" customHeight="1" x14ac:dyDescent="0.25">
      <c r="A203" s="125" t="str">
        <f ca="1">IF(OFFSET(A203,0,MATCH(Setup!$H$7,Idiomas,0))&lt;&gt;"",OFFSET(A203,0,MATCH(Setup!$H$7,Idiomas,0)),B203)</f>
        <v>Month 8</v>
      </c>
      <c r="B203" s="161" t="s">
        <v>212</v>
      </c>
      <c r="C203" s="161" t="s">
        <v>1311</v>
      </c>
      <c r="D203" s="161"/>
      <c r="E203" s="161"/>
    </row>
    <row r="204" spans="1:5" ht="28.5" customHeight="1" x14ac:dyDescent="0.25">
      <c r="A204" s="125" t="str">
        <f ca="1">IF(OFFSET(A204,0,MATCH(Setup!$H$7,Idiomas,0))&lt;&gt;"",OFFSET(A204,0,MATCH(Setup!$H$7,Idiomas,0)),B204)</f>
        <v>Month 9</v>
      </c>
      <c r="B204" s="161" t="s">
        <v>213</v>
      </c>
      <c r="C204" s="161" t="s">
        <v>1312</v>
      </c>
      <c r="D204" s="161"/>
      <c r="E204" s="161"/>
    </row>
    <row r="205" spans="1:5" ht="28.5" customHeight="1" x14ac:dyDescent="0.25">
      <c r="A205" s="125" t="str">
        <f ca="1">IF(OFFSET(A205,0,MATCH(Setup!$H$7,Idiomas,0))&lt;&gt;"",OFFSET(A205,0,MATCH(Setup!$H$7,Idiomas,0)),B205)</f>
        <v>Month 10</v>
      </c>
      <c r="B205" s="161" t="s">
        <v>214</v>
      </c>
      <c r="C205" s="161" t="s">
        <v>1313</v>
      </c>
      <c r="D205" s="161"/>
      <c r="E205" s="161"/>
    </row>
    <row r="206" spans="1:5" ht="28.5" customHeight="1" x14ac:dyDescent="0.25">
      <c r="A206" s="125" t="str">
        <f ca="1">IF(OFFSET(A206,0,MATCH(Setup!$H$7,Idiomas,0))&lt;&gt;"",OFFSET(A206,0,MATCH(Setup!$H$7,Idiomas,0)),B206)</f>
        <v>Month 11</v>
      </c>
      <c r="B206" s="161" t="s">
        <v>215</v>
      </c>
      <c r="C206" s="161" t="s">
        <v>1314</v>
      </c>
      <c r="D206" s="161"/>
      <c r="E206" s="161"/>
    </row>
    <row r="207" spans="1:5" ht="28.5" customHeight="1" x14ac:dyDescent="0.25">
      <c r="A207" s="125" t="str">
        <f ca="1">IF(OFFSET(A207,0,MATCH(Setup!$H$7,Idiomas,0))&lt;&gt;"",OFFSET(A207,0,MATCH(Setup!$H$7,Idiomas,0)),B207)</f>
        <v>Month 12</v>
      </c>
      <c r="B207" s="161" t="s">
        <v>216</v>
      </c>
      <c r="C207" s="161" t="s">
        <v>1315</v>
      </c>
      <c r="D207" s="161"/>
      <c r="E207" s="161"/>
    </row>
    <row r="208" spans="1:5" ht="28.5" customHeight="1" x14ac:dyDescent="0.25">
      <c r="A208" s="125" t="str">
        <f ca="1">IF(OFFSET(A208,0,MATCH(Setup!$H$7,Idiomas,0))&lt;&gt;"",OFFSET(A208,0,MATCH(Setup!$H$7,Idiomas,0)),B208)</f>
        <v>Annex 1</v>
      </c>
      <c r="B208" s="161" t="s">
        <v>1316</v>
      </c>
      <c r="C208" s="161" t="s">
        <v>388</v>
      </c>
      <c r="D208" s="161"/>
      <c r="E208" s="161"/>
    </row>
    <row r="209" spans="1:5" ht="28.5" customHeight="1" x14ac:dyDescent="0.25">
      <c r="A209" s="125" t="str">
        <f ca="1">IF(OFFSET(A209,0,MATCH(Setup!$H$7,Idiomas,0))&lt;&gt;"",OFFSET(A209,0,MATCH(Setup!$H$7,Idiomas,0)),B209)</f>
        <v>Annex 2</v>
      </c>
      <c r="B209" s="161" t="s">
        <v>1317</v>
      </c>
      <c r="C209" s="161" t="s">
        <v>389</v>
      </c>
      <c r="D209" s="161"/>
      <c r="E209" s="161"/>
    </row>
    <row r="210" spans="1:5" ht="28.5" customHeight="1" x14ac:dyDescent="0.25">
      <c r="A210" s="125" t="str">
        <f ca="1">IF(OFFSET(A210,0,MATCH(Setup!$H$7,Idiomas,0))&lt;&gt;"",OFFSET(A210,0,MATCH(Setup!$H$7,Idiomas,0)),B210)</f>
        <v>Annex 3</v>
      </c>
      <c r="B210" s="161" t="s">
        <v>1318</v>
      </c>
      <c r="C210" s="161" t="s">
        <v>390</v>
      </c>
      <c r="D210" s="161"/>
      <c r="E210" s="161"/>
    </row>
    <row r="211" spans="1:5" ht="28.5" customHeight="1" x14ac:dyDescent="0.25">
      <c r="A211" s="125" t="str">
        <f ca="1">IF(OFFSET(A211,0,MATCH(Setup!$H$7,Idiomas,0))&lt;&gt;"",OFFSET(A211,0,MATCH(Setup!$H$7,Idiomas,0)),B211)</f>
        <v>Annex 4</v>
      </c>
      <c r="B211" s="161" t="s">
        <v>1319</v>
      </c>
      <c r="C211" s="161" t="s">
        <v>391</v>
      </c>
      <c r="D211" s="161"/>
      <c r="E211" s="161"/>
    </row>
    <row r="212" spans="1:5" ht="28.5" customHeight="1" x14ac:dyDescent="0.25">
      <c r="A212" s="125" t="str">
        <f ca="1">IF(OFFSET(A212,0,MATCH(Setup!$H$7,Idiomas,0))&lt;&gt;"",OFFSET(A212,0,MATCH(Setup!$H$7,Idiomas,0)),B212)</f>
        <v>Annex 5</v>
      </c>
      <c r="B212" s="161" t="s">
        <v>1320</v>
      </c>
      <c r="C212" s="161" t="s">
        <v>392</v>
      </c>
      <c r="D212" s="161"/>
      <c r="E212" s="161"/>
    </row>
    <row r="213" spans="1:5" ht="28.5" customHeight="1" x14ac:dyDescent="0.25">
      <c r="A213" s="125" t="str">
        <f ca="1">IF(OFFSET(A213,0,MATCH(Setup!$H$7,Idiomas,0))&lt;&gt;"",OFFSET(A213,0,MATCH(Setup!$H$7,Idiomas,0)),B213)</f>
        <v>Annex 6</v>
      </c>
      <c r="B213" s="161" t="s">
        <v>1321</v>
      </c>
      <c r="C213" s="161" t="s">
        <v>393</v>
      </c>
      <c r="D213" s="161"/>
      <c r="E213" s="161"/>
    </row>
    <row r="214" spans="1:5" ht="31.5" customHeight="1" x14ac:dyDescent="0.25">
      <c r="A214" s="125" t="str">
        <f ca="1">IF(OFFSET(A214,0,MATCH(Setup!$H$7,Idiomas,0))&lt;&gt;"",OFFSET(A214,0,MATCH(Setup!$H$7,Idiomas,0)),B214)</f>
        <v>(current sheets per quarter)</v>
      </c>
      <c r="B214" s="161" t="s">
        <v>1338</v>
      </c>
      <c r="C214" s="161" t="s">
        <v>1337</v>
      </c>
      <c r="D214" s="161"/>
      <c r="E214" s="161"/>
    </row>
    <row r="215" spans="1:5" ht="28.5" customHeight="1" x14ac:dyDescent="0.25">
      <c r="A215" s="125" t="str">
        <f ca="1">IF(OFFSET(A215,0,MATCH(Setup!$H$7,Idiomas,0))&lt;&gt;"",OFFSET(A215,0,MATCH(Setup!$H$7,Idiomas,0)),B215)</f>
        <v>Actual</v>
      </c>
      <c r="B215" s="161" t="s">
        <v>1332</v>
      </c>
      <c r="C215" s="161" t="s">
        <v>1333</v>
      </c>
      <c r="D215" s="161"/>
      <c r="E215" s="161"/>
    </row>
    <row r="216" spans="1:5" ht="28.5" customHeight="1" x14ac:dyDescent="0.25">
      <c r="A216" s="125" t="str">
        <f ca="1">IF(OFFSET(A216,0,MATCH(Setup!$H$7,Idiomas,0))&lt;&gt;"",OFFSET(A216,0,MATCH(Setup!$H$7,Idiomas,0)),B216)</f>
        <v>Component</v>
      </c>
      <c r="B216" s="161" t="s">
        <v>1340</v>
      </c>
      <c r="C216" s="161" t="s">
        <v>1341</v>
      </c>
      <c r="D216" s="161"/>
      <c r="E216" s="161"/>
    </row>
    <row r="217" spans="1:5" ht="28.5" customHeight="1" x14ac:dyDescent="0.25">
      <c r="A217" s="125" t="str">
        <f ca="1">IF(OFFSET(A217,0,MATCH(Setup!$H$7,Idiomas,0))&lt;&gt;"",OFFSET(A217,0,MATCH(Setup!$H$7,Idiomas,0)),B217)</f>
        <v>HIV / AIDS</v>
      </c>
      <c r="B217" s="161" t="s">
        <v>1342</v>
      </c>
      <c r="C217" s="161" t="s">
        <v>1347</v>
      </c>
      <c r="D217" s="161"/>
      <c r="E217" s="161"/>
    </row>
    <row r="218" spans="1:5" ht="28.5" customHeight="1" x14ac:dyDescent="0.25">
      <c r="A218" s="125" t="str">
        <f ca="1">IF(OFFSET(A218,0,MATCH(Setup!$H$7,Idiomas,0))&lt;&gt;"",OFFSET(A218,0,MATCH(Setup!$H$7,Idiomas,0)),B218)</f>
        <v>Malaria</v>
      </c>
      <c r="B218" s="161" t="s">
        <v>1343</v>
      </c>
      <c r="C218" s="161" t="s">
        <v>1343</v>
      </c>
      <c r="D218" s="161"/>
      <c r="E218" s="161"/>
    </row>
    <row r="219" spans="1:5" ht="28.5" customHeight="1" x14ac:dyDescent="0.25">
      <c r="A219" s="125" t="str">
        <f ca="1">IF(OFFSET(A219,0,MATCH(Setup!$H$7,Idiomas,0))&lt;&gt;"",OFFSET(A219,0,MATCH(Setup!$H$7,Idiomas,0)),B219)</f>
        <v>TB</v>
      </c>
      <c r="B219" s="161" t="s">
        <v>1344</v>
      </c>
      <c r="C219" s="161" t="s">
        <v>1344</v>
      </c>
      <c r="D219" s="161"/>
      <c r="E219" s="161"/>
    </row>
    <row r="220" spans="1:5" ht="28.5" customHeight="1" x14ac:dyDescent="0.25">
      <c r="A220" s="125" t="str">
        <f ca="1">IF(OFFSET(A220,0,MATCH(Setup!$H$7,Idiomas,0))&lt;&gt;"",OFFSET(A220,0,MATCH(Setup!$H$7,Idiomas,0)),B220)</f>
        <v>HIVAIDS / TB</v>
      </c>
      <c r="B220" s="161" t="s">
        <v>1345</v>
      </c>
      <c r="C220" s="161" t="s">
        <v>1348</v>
      </c>
      <c r="D220" s="161"/>
      <c r="E220" s="161"/>
    </row>
    <row r="221" spans="1:5" ht="28.5" customHeight="1" x14ac:dyDescent="0.25">
      <c r="A221" s="125" t="str">
        <f ca="1">IF(OFFSET(A221,0,MATCH(Setup!$H$7,Idiomas,0))&lt;&gt;"",OFFSET(A221,0,MATCH(Setup!$H$7,Idiomas,0)),B221)</f>
        <v>HSS</v>
      </c>
      <c r="B221" s="161" t="s">
        <v>1346</v>
      </c>
      <c r="C221" s="161" t="s">
        <v>1349</v>
      </c>
      <c r="D221" s="161"/>
      <c r="E221" s="161"/>
    </row>
    <row r="222" spans="1:5" ht="28.5" customHeight="1" x14ac:dyDescent="0.25">
      <c r="A222" s="125" t="str">
        <f ca="1">IF(OFFSET(A222,0,MATCH(Setup!$H$7,Idiomas,0))&lt;&gt;"",OFFSET(A222,0,MATCH(Setup!$H$7,Idiomas,0)),B222)</f>
        <v>Currency</v>
      </c>
      <c r="B222" s="161" t="s">
        <v>1350</v>
      </c>
      <c r="C222" s="161" t="s">
        <v>1351</v>
      </c>
      <c r="D222" s="161"/>
      <c r="E222" s="161"/>
    </row>
    <row r="223" spans="1:5" ht="28.5" customHeight="1" x14ac:dyDescent="0.25">
      <c r="A223" s="125" t="str">
        <f ca="1">IF(OFFSET(A223,0,MATCH(Setup!$H$7,Idiomas,0))&lt;&gt;"",OFFSET(A223,0,MATCH(Setup!$H$7,Idiomas,0)),B223)</f>
        <v>$ - USD</v>
      </c>
      <c r="B223" s="161" t="s">
        <v>1352</v>
      </c>
      <c r="C223" s="161" t="s">
        <v>1352</v>
      </c>
      <c r="D223" s="161"/>
      <c r="E223" s="161"/>
    </row>
    <row r="224" spans="1:5" ht="28.5" customHeight="1" x14ac:dyDescent="0.25">
      <c r="A224" s="125" t="str">
        <f ca="1">IF(OFFSET(A224,0,MATCH(Setup!$H$7,Idiomas,0))&lt;&gt;"",OFFSET(A224,0,MATCH(Setup!$H$7,Idiomas,0)),B224)</f>
        <v>€ - EUR</v>
      </c>
      <c r="B224" s="161" t="s">
        <v>1353</v>
      </c>
      <c r="C224" s="161" t="s">
        <v>1353</v>
      </c>
      <c r="D224" s="161"/>
      <c r="E224" s="161"/>
    </row>
    <row r="225" spans="1:5" ht="28.5" customHeight="1" x14ac:dyDescent="0.25">
      <c r="A225" s="125" t="str">
        <f ca="1">IF(OFFSET(A225,0,MATCH(Setup!$H$7,Idiomas,0))&lt;&gt;"",OFFSET(A225,0,MATCH(Setup!$H$7,Idiomas,0)),B225)</f>
        <v># - Local currency</v>
      </c>
      <c r="B225" s="161" t="s">
        <v>1354</v>
      </c>
      <c r="C225" s="161" t="s">
        <v>1355</v>
      </c>
      <c r="D225" s="161"/>
      <c r="E225" s="161"/>
    </row>
    <row r="226" spans="1:5" ht="28.5" customHeight="1" x14ac:dyDescent="0.25">
      <c r="A226" s="125" t="str">
        <f ca="1">IF(OFFSET(A226,0,MATCH(Setup!$H$7,Idiomas,0))&lt;&gt;"",OFFSET(A226,0,MATCH(Setup!$H$7,Idiomas,0)),B226)</f>
        <v>13. Results-based financing (RBF)</v>
      </c>
      <c r="B226" s="161" t="s">
        <v>1356</v>
      </c>
      <c r="C226" s="161" t="s">
        <v>1806</v>
      </c>
      <c r="D226" s="161"/>
      <c r="E226" s="161"/>
    </row>
    <row r="227" spans="1:5" ht="28.5" customHeight="1" x14ac:dyDescent="0.25">
      <c r="A227" s="125" t="str">
        <f ca="1">IF(OFFSET(A227,0,MATCH(Setup!$H$7,Idiomas,0))&lt;&gt;"",OFFSET(A227,0,MATCH(Setup!$H$7,Idiomas,0)),B227)</f>
        <v>PR progamatic monitor signature</v>
      </c>
      <c r="B227" s="161" t="s">
        <v>2088</v>
      </c>
      <c r="C227" s="161" t="s">
        <v>1922</v>
      </c>
      <c r="D227" s="161"/>
      <c r="E227" s="161"/>
    </row>
    <row r="228" spans="1:5" ht="28.5" customHeight="1" x14ac:dyDescent="0.25">
      <c r="A228" s="125" t="str">
        <f ca="1">IF(OFFSET(A228,0,MATCH(Setup!$H$7,Idiomas,0))&lt;&gt;"",OFFSET(A228,0,MATCH(Setup!$H$7,Idiomas,0)),B228)</f>
        <v>PR financial monitor signature</v>
      </c>
      <c r="B228" s="161" t="s">
        <v>2028</v>
      </c>
      <c r="C228" s="161" t="s">
        <v>1923</v>
      </c>
      <c r="D228" s="161"/>
      <c r="E228" s="161"/>
    </row>
    <row r="229" spans="1:5" ht="28.5" customHeight="1" x14ac:dyDescent="0.25">
      <c r="A229" s="125" t="str">
        <f ca="1">IF(OFFSET(A229,0,MATCH(Setup!$H$7,Idiomas,0))&lt;&gt;"",OFFSET(A229,0,MATCH(Setup!$H$7,Idiomas,0)),B229)</f>
        <v>SR representative signature</v>
      </c>
      <c r="B229" s="161" t="s">
        <v>2125</v>
      </c>
      <c r="C229" s="161" t="s">
        <v>1924</v>
      </c>
      <c r="D229" s="161"/>
      <c r="E229" s="161"/>
    </row>
    <row r="230" spans="1:5" ht="28.5" customHeight="1" x14ac:dyDescent="0.25">
      <c r="A230" s="125" t="str">
        <f ca="1">IF(OFFSET(A230,0,MATCH(Setup!$H$7,Idiomas,0))&lt;&gt;"",OFFSET(A230,0,MATCH(Setup!$H$7,Idiomas,0)),B230)</f>
        <v>Recalculate cummulative</v>
      </c>
      <c r="B230" s="161" t="s">
        <v>2029</v>
      </c>
      <c r="C230" s="161" t="s">
        <v>1925</v>
      </c>
      <c r="D230" s="161"/>
      <c r="E230" s="161"/>
    </row>
    <row r="231" spans="1:5" ht="28.5" customHeight="1" x14ac:dyDescent="0.25">
      <c r="A231" s="125" t="str">
        <f ca="1">IF(OFFSET(A231,0,MATCH(Setup!$H$7,Idiomas,0))&lt;&gt;"",OFFSET(A231,0,MATCH(Setup!$H$7,Idiomas,0)),B231)</f>
        <v>Recalculating, please wait …</v>
      </c>
      <c r="B231" s="161" t="s">
        <v>1362</v>
      </c>
      <c r="C231" s="161" t="s">
        <v>1977</v>
      </c>
      <c r="D231" s="161"/>
      <c r="E231" s="161"/>
    </row>
    <row r="232" spans="1:5" ht="28.5" customHeight="1" x14ac:dyDescent="0.25">
      <c r="A232" s="125" t="str">
        <f ca="1">IF(OFFSET(A232,0,MATCH(Setup!$H$7,Idiomas,0))&lt;&gt;"",OFFSET(A232,0,MATCH(Setup!$H$7,Idiomas,0)),B232)</f>
        <v>Recalculating months sheets, please wait …</v>
      </c>
      <c r="B232" s="161" t="s">
        <v>1428</v>
      </c>
      <c r="C232" s="161" t="s">
        <v>1978</v>
      </c>
      <c r="D232" s="161"/>
      <c r="E232" s="161"/>
    </row>
    <row r="233" spans="1:5" ht="28.5" customHeight="1" x14ac:dyDescent="0.25">
      <c r="A233" s="125" t="str">
        <f ca="1">IF(OFFSET(A233,0,MATCH(Setup!$H$7,Idiomas,0))&lt;&gt;"",OFFSET(A233,0,MATCH(Setup!$H$7,Idiomas,0)),B233)</f>
        <v>Input data in spaces with this color</v>
      </c>
      <c r="B233" s="161" t="s">
        <v>1429</v>
      </c>
      <c r="C233" s="161" t="s">
        <v>1430</v>
      </c>
      <c r="D233" s="161"/>
      <c r="E233" s="161"/>
    </row>
    <row r="234" spans="1:5" ht="28.5" customHeight="1" x14ac:dyDescent="0.25">
      <c r="A234" s="125" t="str">
        <f ca="1">IF(OFFSET(A234,0,MATCH(Setup!$H$7,Idiomas,0))&lt;&gt;"",OFFSET(A234,0,MATCH(Setup!$H$7,Idiomas,0)),B234)</f>
        <v>Activity: Contributing</v>
      </c>
      <c r="B234" s="161" t="s">
        <v>1873</v>
      </c>
      <c r="C234" s="161" t="s">
        <v>2745</v>
      </c>
      <c r="D234" s="161"/>
      <c r="E234" s="161"/>
    </row>
    <row r="235" spans="1:5" ht="28.5" customHeight="1" x14ac:dyDescent="0.25">
      <c r="A235" s="125" t="str">
        <f ca="1">IF(OFFSET(A235,0,MATCH(Setup!$H$7,Idiomas,0))&lt;&gt;"",OFFSET(A235,0,MATCH(Setup!$H$7,Idiomas,0)),B235)</f>
        <v>1. YES</v>
      </c>
      <c r="B235" s="161" t="s">
        <v>1431</v>
      </c>
      <c r="C235" s="161" t="s">
        <v>1433</v>
      </c>
      <c r="D235" s="161"/>
      <c r="E235" s="161"/>
    </row>
    <row r="236" spans="1:5" ht="28.5" customHeight="1" x14ac:dyDescent="0.25">
      <c r="A236" s="125" t="str">
        <f ca="1">IF(OFFSET(A236,0,MATCH(Setup!$H$7,Idiomas,0))&lt;&gt;"",OFFSET(A236,0,MATCH(Setup!$H$7,Idiomas,0)),B236)</f>
        <v>2. NO</v>
      </c>
      <c r="B236" s="161" t="s">
        <v>1432</v>
      </c>
      <c r="C236" s="161" t="s">
        <v>1432</v>
      </c>
      <c r="D236" s="161"/>
      <c r="E236" s="161"/>
    </row>
    <row r="237" spans="1:5" ht="28.5" customHeight="1" x14ac:dyDescent="0.25">
      <c r="A237" s="125" t="str">
        <f ca="1">IF(OFFSET(A237,0,MATCH(Setup!$H$7,Idiomas,0))&lt;&gt;"",OFFSET(A237,0,MATCH(Setup!$H$7,Idiomas,0)),B237)</f>
        <v>Setup/Planning  password</v>
      </c>
      <c r="B237" s="161" t="s">
        <v>1434</v>
      </c>
      <c r="C237" s="161" t="s">
        <v>1926</v>
      </c>
      <c r="D237" s="161"/>
      <c r="E237" s="161"/>
    </row>
    <row r="238" spans="1:5" ht="28.5" customHeight="1" x14ac:dyDescent="0.25">
      <c r="A238" s="125" t="str">
        <f ca="1">IF(OFFSET(A238,0,MATCH(Setup!$H$7,Idiomas,0))&lt;&gt;"",OFFSET(A238,0,MATCH(Setup!$H$7,Idiomas,0)),B238)</f>
        <v>Setup access…</v>
      </c>
      <c r="B238" s="161" t="s">
        <v>1438</v>
      </c>
      <c r="C238" s="161" t="s">
        <v>1437</v>
      </c>
      <c r="D238" s="161"/>
      <c r="E238" s="161"/>
    </row>
    <row r="239" spans="1:5" ht="28.5" customHeight="1" x14ac:dyDescent="0.25">
      <c r="A239" s="125" t="str">
        <f ca="1">IF(OFFSET(A239,0,MATCH(Setup!$H$7,Idiomas,0))&lt;&gt;"",OFFSET(A239,0,MATCH(Setup!$H$7,Idiomas,0)),B239)</f>
        <v>Password:</v>
      </c>
      <c r="B239" s="161" t="s">
        <v>1436</v>
      </c>
      <c r="C239" s="161" t="s">
        <v>1439</v>
      </c>
      <c r="D239" s="161"/>
      <c r="E239" s="161"/>
    </row>
    <row r="240" spans="1:5" ht="28.5" customHeight="1" x14ac:dyDescent="0.25">
      <c r="A240" s="125" t="str">
        <f ca="1">IF(OFFSET(A240,0,MATCH(Setup!$H$7,Idiomas,0))&lt;&gt;"",OFFSET(A240,0,MATCH(Setup!$H$7,Idiomas,0)),B240)</f>
        <v>Accept</v>
      </c>
      <c r="B240" s="161" t="s">
        <v>1435</v>
      </c>
      <c r="C240" s="161" t="s">
        <v>1440</v>
      </c>
      <c r="D240" s="161"/>
      <c r="E240" s="161"/>
    </row>
    <row r="241" spans="1:5" ht="28.5" customHeight="1" x14ac:dyDescent="0.25">
      <c r="A241" s="125" t="str">
        <f ca="1">IF(OFFSET(A241,0,MATCH(Setup!$H$7,Idiomas,0))&lt;&gt;"",OFFSET(A241,0,MATCH(Setup!$H$7,Idiomas,0)),B241)</f>
        <v>Access denied: Invalid password!!</v>
      </c>
      <c r="B241" s="161" t="s">
        <v>2089</v>
      </c>
      <c r="C241" s="161" t="s">
        <v>1959</v>
      </c>
      <c r="D241" s="161"/>
      <c r="E241" s="161"/>
    </row>
    <row r="242" spans="1:5" ht="28.5" customHeight="1" x14ac:dyDescent="0.25">
      <c r="A242" s="125" t="str">
        <f ca="1">IF(OFFSET(A242,0,MATCH(Setup!$H$7,Idiomas,0))&lt;&gt;"",OFFSET(A242,0,MATCH(Setup!$H$7,Idiomas,0)),B242)</f>
        <v>12. Change the setup password</v>
      </c>
      <c r="B242" s="161" t="s">
        <v>2126</v>
      </c>
      <c r="C242" s="161" t="s">
        <v>1441</v>
      </c>
      <c r="D242" s="161"/>
      <c r="E242" s="161"/>
    </row>
    <row r="243" spans="1:5" ht="28.5" customHeight="1" x14ac:dyDescent="0.25">
      <c r="A243" s="125" t="str">
        <f ca="1">IF(OFFSET(A243,0,MATCH(Setup!$H$7,Idiomas,0))&lt;&gt;"",OFFSET(A243,0,MATCH(Setup!$H$7,Idiomas,0)),B243)</f>
        <v>Change the setup pasword…</v>
      </c>
      <c r="B243" s="161" t="s">
        <v>1442</v>
      </c>
      <c r="C243" s="161" t="s">
        <v>1443</v>
      </c>
      <c r="D243" s="161"/>
      <c r="E243" s="161"/>
    </row>
    <row r="244" spans="1:5" ht="28.5" customHeight="1" x14ac:dyDescent="0.25">
      <c r="A244" s="125" t="str">
        <f ca="1">IF(OFFSET(A244,0,MATCH(Setup!$H$7,Idiomas,0))&lt;&gt;"",OFFSET(A244,0,MATCH(Setup!$H$7,Idiomas,0)),B244)</f>
        <v>Current password:</v>
      </c>
      <c r="B244" s="161" t="s">
        <v>2030</v>
      </c>
      <c r="C244" s="161" t="s">
        <v>1927</v>
      </c>
      <c r="D244" s="161"/>
      <c r="E244" s="161"/>
    </row>
    <row r="245" spans="1:5" ht="28.5" customHeight="1" x14ac:dyDescent="0.25">
      <c r="A245" s="125" t="str">
        <f ca="1">IF(OFFSET(A245,0,MATCH(Setup!$H$7,Idiomas,0))&lt;&gt;"",OFFSET(A245,0,MATCH(Setup!$H$7,Idiomas,0)),B245)</f>
        <v>New password:</v>
      </c>
      <c r="B245" s="161" t="s">
        <v>2031</v>
      </c>
      <c r="C245" s="161" t="s">
        <v>1928</v>
      </c>
      <c r="D245" s="161"/>
      <c r="E245" s="161"/>
    </row>
    <row r="246" spans="1:5" ht="28.5" customHeight="1" x14ac:dyDescent="0.25">
      <c r="A246" s="125" t="str">
        <f ca="1">IF(OFFSET(A246,0,MATCH(Setup!$H$7,Idiomas,0))&lt;&gt;"",OFFSET(A246,0,MATCH(Setup!$H$7,Idiomas,0)),B246)</f>
        <v>Repeat new password:</v>
      </c>
      <c r="B246" s="161" t="s">
        <v>2032</v>
      </c>
      <c r="C246" s="161" t="s">
        <v>1929</v>
      </c>
      <c r="D246" s="161"/>
      <c r="E246" s="161"/>
    </row>
    <row r="247" spans="1:5" ht="28.5" customHeight="1" x14ac:dyDescent="0.25">
      <c r="A247" s="125" t="str">
        <f ca="1">IF(OFFSET(A247,0,MATCH(Setup!$H$7,Idiomas,0))&lt;&gt;"",OFFSET(A247,0,MATCH(Setup!$H$7,Idiomas,0)),B247)</f>
        <v>Error: current setup is Invalid!!</v>
      </c>
      <c r="B247" s="161" t="s">
        <v>2090</v>
      </c>
      <c r="C247" s="161" t="s">
        <v>1979</v>
      </c>
      <c r="D247" s="161"/>
      <c r="E247" s="161"/>
    </row>
    <row r="248" spans="1:5" ht="28.5" customHeight="1" x14ac:dyDescent="0.25">
      <c r="A248" s="125" t="str">
        <f ca="1">IF(OFFSET(A248,0,MATCH(Setup!$H$7,Idiomas,0))&lt;&gt;"",OFFSET(A248,0,MATCH(Setup!$H$7,Idiomas,0)),B248)</f>
        <v>Error: New password and repetition are different</v>
      </c>
      <c r="B248" s="161" t="s">
        <v>2091</v>
      </c>
      <c r="C248" s="161" t="s">
        <v>1444</v>
      </c>
      <c r="D248" s="161"/>
      <c r="E248" s="161"/>
    </row>
    <row r="249" spans="1:5" ht="28.5" customHeight="1" x14ac:dyDescent="0.25">
      <c r="A249" s="125" t="str">
        <f ca="1">IF(OFFSET(A249,0,MATCH(Setup!$H$7,Idiomas,0))&lt;&gt;"",OFFSET(A249,0,MATCH(Setup!$H$7,Idiomas,0)),B249)</f>
        <v>New password was suscessfully changed!!</v>
      </c>
      <c r="B249" s="161" t="s">
        <v>1445</v>
      </c>
      <c r="C249" s="161" t="s">
        <v>1446</v>
      </c>
      <c r="D249" s="161"/>
      <c r="E249" s="161"/>
    </row>
    <row r="250" spans="1:5" ht="34.5" customHeight="1" x14ac:dyDescent="0.25">
      <c r="A250" s="125" t="str">
        <f ca="1">IF(OFFSET(A250,0,MATCH(Setup!$H$7,Idiomas,0))&lt;&gt;"",OFFSET(A250,0,MATCH(Setup!$H$7,Idiomas,0)),B250)</f>
        <v>!! WARNING !! The setup password will be deleted. Do you wish to continue?</v>
      </c>
      <c r="B250" s="161" t="s">
        <v>2092</v>
      </c>
      <c r="C250" s="161" t="s">
        <v>1447</v>
      </c>
      <c r="D250" s="161"/>
      <c r="E250" s="161"/>
    </row>
    <row r="251" spans="1:5" ht="28.5" customHeight="1" x14ac:dyDescent="0.25">
      <c r="A251" s="125" t="str">
        <f ca="1">IF(OFFSET(A251,0,MATCH(Setup!$H$7,Idiomas,0))&lt;&gt;"",OFFSET(A251,0,MATCH(Setup!$H$7,Idiomas,0)),B251)</f>
        <v>13. Customize colors for indicators, activities and months</v>
      </c>
      <c r="B251" s="161" t="s">
        <v>2719</v>
      </c>
      <c r="C251" s="161" t="s">
        <v>2718</v>
      </c>
      <c r="D251" s="161"/>
      <c r="E251" s="161"/>
    </row>
    <row r="252" spans="1:5" ht="28.5" customHeight="1" x14ac:dyDescent="0.25">
      <c r="A252" s="125" t="str">
        <f ca="1">IF(OFFSET(A252,0,MATCH(Setup!$H$7,Idiomas,0))&lt;&gt;"",OFFSET(A252,0,MATCH(Setup!$H$7,Idiomas,0)),B252)</f>
        <v>Indicators</v>
      </c>
      <c r="B252" s="161" t="s">
        <v>1451</v>
      </c>
      <c r="C252" s="161" t="s">
        <v>1452</v>
      </c>
      <c r="D252" s="161"/>
      <c r="E252" s="161"/>
    </row>
    <row r="253" spans="1:5" ht="28.5" customHeight="1" x14ac:dyDescent="0.25">
      <c r="A253" s="125" t="str">
        <f ca="1">IF(OFFSET(A253,0,MATCH(Setup!$H$7,Idiomas,0))&lt;&gt;"",OFFSET(A253,0,MATCH(Setup!$H$7,Idiomas,0)),B253)</f>
        <v>Activity: Non-Contributing</v>
      </c>
      <c r="B253" s="161" t="s">
        <v>1872</v>
      </c>
      <c r="C253" s="161" t="s">
        <v>2746</v>
      </c>
      <c r="D253" s="161"/>
      <c r="E253" s="161"/>
    </row>
    <row r="254" spans="1:5" ht="28.5" customHeight="1" x14ac:dyDescent="0.25">
      <c r="A254" s="125" t="str">
        <f ca="1">IF(OFFSET(A254,0,MATCH(Setup!$H$7,Idiomas,0))&lt;&gt;"",OFFSET(A254,0,MATCH(Setup!$H$7,Idiomas,0)),B254)</f>
        <v>PR coordinator signarture</v>
      </c>
      <c r="B254" s="161" t="s">
        <v>2093</v>
      </c>
      <c r="C254" s="161" t="s">
        <v>1930</v>
      </c>
      <c r="D254" s="161"/>
      <c r="E254" s="161"/>
    </row>
    <row r="255" spans="1:5" ht="35.25" customHeight="1" x14ac:dyDescent="0.25">
      <c r="A255" s="125" t="str">
        <f ca="1">IF(OFFSET(A255,0,MATCH(Setup!$H$7,Idiomas,0))&lt;&gt;"",OFFSET(A255,0,MATCH(Setup!$H$7,Idiomas,0)),B255)</f>
        <v>Note: use "Alt" + "Enter" keys to divide parragraphs</v>
      </c>
      <c r="B255" s="161" t="s">
        <v>1805</v>
      </c>
      <c r="C255" s="161" t="s">
        <v>1804</v>
      </c>
      <c r="D255" s="161"/>
      <c r="E255" s="161"/>
    </row>
    <row r="256" spans="1:5" ht="28.5" customHeight="1" x14ac:dyDescent="0.25">
      <c r="A256" s="125" t="str">
        <f ca="1">IF(OFFSET(A256,0,MATCH(Setup!$H$7,Idiomas,0))&lt;&gt;"",OFFSET(A256,0,MATCH(Setup!$H$7,Idiomas,0)),B256)</f>
        <v>Select the month entry check detail</v>
      </c>
      <c r="B256" s="161" t="s">
        <v>1458</v>
      </c>
      <c r="C256" s="161" t="s">
        <v>1459</v>
      </c>
      <c r="D256" s="161"/>
      <c r="E256" s="161"/>
    </row>
    <row r="257" spans="1:5" ht="28.5" customHeight="1" x14ac:dyDescent="0.25">
      <c r="A257" s="125" t="str">
        <f ca="1">IF(OFFSET(A257,0,MATCH(Setup!$H$7,Idiomas,0))&lt;&gt;"",OFFSET(A257,0,MATCH(Setup!$H$7,Idiomas,0)),B257)</f>
        <v xml:space="preserve">Issue date </v>
      </c>
      <c r="B257" s="161" t="s">
        <v>2138</v>
      </c>
      <c r="C257" s="161" t="s">
        <v>1931</v>
      </c>
      <c r="D257" s="161"/>
      <c r="E257" s="161"/>
    </row>
    <row r="258" spans="1:5" ht="28.5" customHeight="1" x14ac:dyDescent="0.25">
      <c r="A258" s="125" t="str">
        <f ca="1">IF(OFFSET(A258,0,MATCH(Setup!$H$7,Idiomas,0))&lt;&gt;"",OFFSET(A258,0,MATCH(Setup!$H$7,Idiomas,0)),B258)</f>
        <v>Amount</v>
      </c>
      <c r="B258" s="161" t="s">
        <v>1823</v>
      </c>
      <c r="C258" s="161" t="s">
        <v>1822</v>
      </c>
      <c r="D258" s="161"/>
      <c r="E258" s="161"/>
    </row>
    <row r="259" spans="1:5" ht="28.5" customHeight="1" x14ac:dyDescent="0.25">
      <c r="A259" s="125" t="str">
        <f ca="1">IF(OFFSET(A259,0,MATCH(Setup!$H$7,Idiomas,0))&lt;&gt;"",OFFSET(A259,0,MATCH(Setup!$H$7,Idiomas,0)),B259)</f>
        <v>Beneficiary</v>
      </c>
      <c r="B259" s="161" t="s">
        <v>1460</v>
      </c>
      <c r="C259" s="161" t="s">
        <v>1461</v>
      </c>
      <c r="D259" s="161"/>
      <c r="E259" s="161"/>
    </row>
    <row r="260" spans="1:5" ht="28.5" customHeight="1" x14ac:dyDescent="0.25">
      <c r="A260" s="125" t="str">
        <f ca="1">IF(OFFSET(A260,0,MATCH(Setup!$H$7,Idiomas,0))&lt;&gt;"",OFFSET(A260,0,MATCH(Setup!$H$7,Idiomas,0)),B260)</f>
        <v>Description</v>
      </c>
      <c r="B260" s="161" t="s">
        <v>1462</v>
      </c>
      <c r="C260" s="161" t="s">
        <v>1463</v>
      </c>
      <c r="D260" s="161"/>
      <c r="E260" s="161"/>
    </row>
    <row r="261" spans="1:5" ht="28.5" customHeight="1" x14ac:dyDescent="0.25">
      <c r="A261" s="125" t="str">
        <f ca="1">IF(OFFSET(A261,0,MATCH(Setup!$H$7,Idiomas,0))&lt;&gt;"",OFFSET(A261,0,MATCH(Setup!$H$7,Idiomas,0)),B261)</f>
        <v>Report date</v>
      </c>
      <c r="B261" s="161" t="s">
        <v>2033</v>
      </c>
      <c r="C261" s="161" t="s">
        <v>1835</v>
      </c>
      <c r="D261" s="161"/>
      <c r="E261" s="161"/>
    </row>
    <row r="262" spans="1:5" ht="28.5" customHeight="1" x14ac:dyDescent="0.25">
      <c r="A262" s="125" t="str">
        <f ca="1">IF(OFFSET(A262,0,MATCH(Setup!$H$7,Idiomas,0))&lt;&gt;"",OFFSET(A262,0,MATCH(Setup!$H$7,Idiomas,0)),B262)</f>
        <v>Report prepared by</v>
      </c>
      <c r="B262" s="161" t="s">
        <v>1464</v>
      </c>
      <c r="C262" s="161" t="s">
        <v>1465</v>
      </c>
      <c r="D262" s="161"/>
      <c r="E262" s="161"/>
    </row>
    <row r="263" spans="1:5" ht="28.5" customHeight="1" x14ac:dyDescent="0.25">
      <c r="A263" s="125" t="str">
        <f ca="1">IF(OFFSET(A263,0,MATCH(Setup!$H$7,Idiomas,0))&lt;&gt;"",OFFSET(A263,0,MATCH(Setup!$H$7,Idiomas,0)),B263)</f>
        <v>Improvement actions</v>
      </c>
      <c r="B263" s="161" t="s">
        <v>2034</v>
      </c>
      <c r="C263" s="161" t="s">
        <v>1466</v>
      </c>
      <c r="D263" s="161"/>
      <c r="E263" s="161"/>
    </row>
    <row r="264" spans="1:5" ht="28.5" customHeight="1" x14ac:dyDescent="0.25">
      <c r="A264" s="125" t="str">
        <f ca="1">IF(OFFSET(A264,0,MATCH(Setup!$H$7,Idiomas,0))&lt;&gt;"",OFFSET(A264,0,MATCH(Setup!$H$7,Idiomas,0)),B264)</f>
        <v>Tasks</v>
      </c>
      <c r="B264" s="161" t="s">
        <v>301</v>
      </c>
      <c r="C264" s="161" t="s">
        <v>1467</v>
      </c>
      <c r="D264" s="161"/>
      <c r="E264" s="161"/>
    </row>
    <row r="265" spans="1:5" ht="28.5" customHeight="1" x14ac:dyDescent="0.25">
      <c r="A265" s="125" t="str">
        <f ca="1">IF(OFFSET(A265,0,MATCH(Setup!$H$7,Idiomas,0))&lt;&gt;"",OFFSET(A265,0,MATCH(Setup!$H$7,Idiomas,0)),B265)</f>
        <v>Task responsibles</v>
      </c>
      <c r="B265" s="161" t="s">
        <v>302</v>
      </c>
      <c r="C265" s="161" t="s">
        <v>1834</v>
      </c>
      <c r="D265" s="161"/>
      <c r="E265" s="161"/>
    </row>
    <row r="266" spans="1:5" ht="28.5" customHeight="1" x14ac:dyDescent="0.25">
      <c r="A266" s="125" t="str">
        <f ca="1">IF(OFFSET(A266,0,MATCH(Setup!$H$7,Idiomas,0))&lt;&gt;"",OFFSET(A266,0,MATCH(Setup!$H$7,Idiomas,0)),B266)</f>
        <v>Start date</v>
      </c>
      <c r="B266" s="161" t="s">
        <v>2035</v>
      </c>
      <c r="C266" s="161" t="s">
        <v>1932</v>
      </c>
      <c r="D266" s="161"/>
      <c r="E266" s="161"/>
    </row>
    <row r="267" spans="1:5" ht="28.5" customHeight="1" x14ac:dyDescent="0.25">
      <c r="A267" s="125" t="str">
        <f ca="1">IF(OFFSET(A267,0,MATCH(Setup!$H$7,Idiomas,0))&lt;&gt;"",OFFSET(A267,0,MATCH(Setup!$H$7,Idiomas,0)),B267)</f>
        <v>Final date</v>
      </c>
      <c r="B267" s="161" t="s">
        <v>2036</v>
      </c>
      <c r="C267" s="161" t="s">
        <v>1933</v>
      </c>
      <c r="D267" s="161"/>
      <c r="E267" s="161"/>
    </row>
    <row r="268" spans="1:5" ht="28.5" customHeight="1" x14ac:dyDescent="0.25">
      <c r="A268" s="125" t="str">
        <f ca="1">IF(OFFSET(A268,0,MATCH(Setup!$H$7,Idiomas,0))&lt;&gt;"",OFFSET(A268,0,MATCH(Setup!$H$7,Idiomas,0)),B268)</f>
        <v>Necessary resources</v>
      </c>
      <c r="B268" s="161" t="s">
        <v>303</v>
      </c>
      <c r="C268" s="161" t="s">
        <v>1468</v>
      </c>
      <c r="D268" s="161"/>
      <c r="E268" s="161"/>
    </row>
    <row r="269" spans="1:5" ht="28.5" customHeight="1" x14ac:dyDescent="0.25">
      <c r="A269" s="125" t="str">
        <f ca="1">IF(OFFSET(A269,0,MATCH(Setup!$H$7,Idiomas,0))&lt;&gt;"",OFFSET(A269,0,MATCH(Setup!$H$7,Idiomas,0)),B269)</f>
        <v>Indicator monitoring (deliverable)</v>
      </c>
      <c r="B269" s="161" t="s">
        <v>2094</v>
      </c>
      <c r="C269" s="161" t="s">
        <v>1934</v>
      </c>
      <c r="D269" s="161"/>
      <c r="E269" s="161"/>
    </row>
    <row r="270" spans="1:5" ht="28.5" customHeight="1" x14ac:dyDescent="0.25">
      <c r="A270" s="125" t="str">
        <f ca="1">IF(OFFSET(A270,0,MATCH(Setup!$H$7,Idiomas,0))&lt;&gt;"",OFFSET(A270,0,MATCH(Setup!$H$7,Idiomas,0)),B270)</f>
        <v>Monitoring responsible</v>
      </c>
      <c r="B270" s="161" t="s">
        <v>2037</v>
      </c>
      <c r="C270" s="161" t="s">
        <v>1980</v>
      </c>
      <c r="D270" s="161"/>
      <c r="E270" s="161"/>
    </row>
    <row r="271" spans="1:5" ht="28.5" customHeight="1" x14ac:dyDescent="0.25">
      <c r="A271" s="125" t="str">
        <f ca="1">IF(OFFSET(A271,0,MATCH(Setup!$H$7,Idiomas,0))&lt;&gt;"",OFFSET(A271,0,MATCH(Setup!$H$7,Idiomas,0)),B271)</f>
        <v>Implementation plan</v>
      </c>
      <c r="B271" s="161" t="s">
        <v>1470</v>
      </c>
      <c r="C271" s="161" t="s">
        <v>1471</v>
      </c>
      <c r="D271" s="161"/>
      <c r="E271" s="161"/>
    </row>
    <row r="272" spans="1:5" ht="28.5" customHeight="1" x14ac:dyDescent="0.25">
      <c r="A272" s="125" t="str">
        <f ca="1">IF(OFFSET(A272,0,MATCH(Setup!$H$7,Idiomas,0))&lt;&gt;"",OFFSET(A272,0,MATCH(Setup!$H$7,Idiomas,0)),B272)</f>
        <v>Deliverable</v>
      </c>
      <c r="B272" s="161" t="s">
        <v>307</v>
      </c>
      <c r="C272" s="161" t="s">
        <v>1472</v>
      </c>
      <c r="D272" s="161"/>
      <c r="E272" s="161"/>
    </row>
    <row r="273" spans="1:5" ht="28.5" customHeight="1" x14ac:dyDescent="0.25">
      <c r="A273" s="125" t="str">
        <f ca="1">IF(OFFSET(A273,0,MATCH(Setup!$H$7,Idiomas,0))&lt;&gt;"",OFFSET(A273,0,MATCH(Setup!$H$7,Idiomas,0)),B273)</f>
        <v>Delivery date</v>
      </c>
      <c r="B273" s="161" t="s">
        <v>2038</v>
      </c>
      <c r="C273" s="161" t="s">
        <v>1935</v>
      </c>
      <c r="D273" s="161"/>
      <c r="E273" s="161"/>
    </row>
    <row r="274" spans="1:5" ht="28.5" customHeight="1" x14ac:dyDescent="0.25">
      <c r="A274" s="125" t="str">
        <f ca="1">IF(OFFSET(A274,0,MATCH(Setup!$H$7,Idiomas,0))&lt;&gt;"",OFFSET(A274,0,MATCH(Setup!$H$7,Idiomas,0)),B274)</f>
        <v>Responsible for monitoring</v>
      </c>
      <c r="B274" s="161" t="s">
        <v>2037</v>
      </c>
      <c r="C274" s="161" t="s">
        <v>1469</v>
      </c>
      <c r="D274" s="161"/>
      <c r="E274" s="161"/>
    </row>
    <row r="275" spans="1:5" ht="28.5" customHeight="1" x14ac:dyDescent="0.25">
      <c r="A275" s="125" t="str">
        <f ca="1">IF(OFFSET(A275,0,MATCH(Setup!$H$7,Idiomas,0))&lt;&gt;"",OFFSET(A275,0,MATCH(Setup!$H$7,Idiomas,0)),B275)</f>
        <v>3. Tasks</v>
      </c>
      <c r="B275" s="161" t="s">
        <v>1473</v>
      </c>
      <c r="C275" s="161" t="s">
        <v>1474</v>
      </c>
      <c r="D275" s="161"/>
      <c r="E275" s="161"/>
    </row>
    <row r="276" spans="1:5" ht="28.5" customHeight="1" x14ac:dyDescent="0.25">
      <c r="A276" s="125" t="str">
        <f ca="1">IF(OFFSET(A276,0,MATCH(Setup!$H$7,Idiomas,0))&lt;&gt;"",OFFSET(A276,0,MATCH(Setup!$H$7,Idiomas,0)),B276)</f>
        <v>In process</v>
      </c>
      <c r="B276" s="161" t="s">
        <v>2039</v>
      </c>
      <c r="C276" s="161" t="s">
        <v>1475</v>
      </c>
      <c r="D276" s="161"/>
      <c r="E276" s="161"/>
    </row>
    <row r="277" spans="1:5" ht="28.5" customHeight="1" x14ac:dyDescent="0.25">
      <c r="A277" s="125" t="str">
        <f ca="1">IF(OFFSET(A277,0,MATCH(Setup!$H$7,Idiomas,0))&lt;&gt;"",OFFSET(A277,0,MATCH(Setup!$H$7,Idiomas,0)),B277)</f>
        <v>Done</v>
      </c>
      <c r="B277" s="161" t="s">
        <v>311</v>
      </c>
      <c r="C277" s="161" t="s">
        <v>1833</v>
      </c>
      <c r="D277" s="161"/>
      <c r="E277" s="161"/>
    </row>
    <row r="278" spans="1:5" ht="28.5" customHeight="1" x14ac:dyDescent="0.25">
      <c r="A278" s="125" t="str">
        <f ca="1">IF(OFFSET(A278,0,MATCH(Setup!$H$7,Idiomas,0))&lt;&gt;"",OFFSET(A278,0,MATCH(Setup!$H$7,Idiomas,0)),B278)</f>
        <v>Postponed</v>
      </c>
      <c r="B278" s="161" t="s">
        <v>312</v>
      </c>
      <c r="C278" s="161" t="s">
        <v>1832</v>
      </c>
      <c r="D278" s="161"/>
      <c r="E278" s="161"/>
    </row>
    <row r="279" spans="1:5" ht="28.5" customHeight="1" x14ac:dyDescent="0.25">
      <c r="A279" s="125" t="str">
        <f ca="1">IF(OFFSET(A279,0,MATCH(Setup!$H$7,Idiomas,0))&lt;&gt;"",OFFSET(A279,0,MATCH(Setup!$H$7,Idiomas,0)),B279)</f>
        <v>Not fulfilled</v>
      </c>
      <c r="B279" s="161" t="s">
        <v>2040</v>
      </c>
      <c r="C279" s="161" t="s">
        <v>2127</v>
      </c>
      <c r="D279" s="161"/>
      <c r="E279" s="161"/>
    </row>
    <row r="280" spans="1:5" ht="28.5" customHeight="1" x14ac:dyDescent="0.25">
      <c r="A280" s="125" t="str">
        <f ca="1">IF(OFFSET(A280,0,MATCH(Setup!$H$7,Idiomas,0))&lt;&gt;"",OFFSET(A280,0,MATCH(Setup!$H$7,Idiomas,0)),B280)</f>
        <v>WEEKS</v>
      </c>
      <c r="B280" s="161" t="s">
        <v>308</v>
      </c>
      <c r="C280" s="161" t="s">
        <v>1476</v>
      </c>
      <c r="D280" s="161"/>
      <c r="E280" s="161"/>
    </row>
    <row r="281" spans="1:5" ht="28.5" customHeight="1" x14ac:dyDescent="0.25">
      <c r="A281" s="125" t="str">
        <f ca="1">IF(OFFSET(A281,0,MATCH(Setup!$H$7,Idiomas,0))&lt;&gt;"",OFFSET(A281,0,MATCH(Setup!$H$7,Idiomas,0)),B281)</f>
        <v>Tests on target populations</v>
      </c>
      <c r="B281" s="161" t="s">
        <v>2041</v>
      </c>
      <c r="C281" s="161" t="s">
        <v>1936</v>
      </c>
      <c r="D281" s="161"/>
      <c r="E281" s="161"/>
    </row>
    <row r="282" spans="1:5" ht="28.5" customHeight="1" x14ac:dyDescent="0.25">
      <c r="A282" s="125" t="str">
        <f ca="1">IF(OFFSET(A282,0,MATCH(Setup!$H$7,Idiomas,0))&lt;&gt;"",OFFSET(A282,0,MATCH(Setup!$H$7,Idiomas,0)),B282)</f>
        <v>Result</v>
      </c>
      <c r="B282" s="161" t="s">
        <v>299</v>
      </c>
      <c r="C282" s="161" t="s">
        <v>1831</v>
      </c>
      <c r="D282" s="161"/>
      <c r="E282" s="161"/>
    </row>
    <row r="283" spans="1:5" ht="28.5" customHeight="1" x14ac:dyDescent="0.25">
      <c r="A283" s="125" t="str">
        <f ca="1">IF(OFFSET(A283,0,MATCH(Setup!$H$7,Idiomas,0))&lt;&gt;"",OFFSET(A283,0,MATCH(Setup!$H$7,Idiomas,0)),B283)</f>
        <v>Year total</v>
      </c>
      <c r="B283" s="161" t="s">
        <v>1477</v>
      </c>
      <c r="C283" s="161" t="s">
        <v>1937</v>
      </c>
      <c r="D283" s="161"/>
      <c r="E283" s="161"/>
    </row>
    <row r="284" spans="1:5" ht="28.5" customHeight="1" x14ac:dyDescent="0.25">
      <c r="A284" s="125" t="str">
        <f ca="1">IF(OFFSET(A284,0,MATCH(Setup!$H$7,Idiomas,0))&lt;&gt;"",OFFSET(A284,0,MATCH(Setup!$H$7,Idiomas,0)),B284)</f>
        <v>Grand total</v>
      </c>
      <c r="B284" s="161" t="s">
        <v>2042</v>
      </c>
      <c r="C284" s="161" t="s">
        <v>1938</v>
      </c>
      <c r="D284" s="161"/>
      <c r="E284" s="161"/>
    </row>
    <row r="285" spans="1:5" ht="28.5" customHeight="1" x14ac:dyDescent="0.25">
      <c r="A285" s="125" t="str">
        <f ca="1">IF(OFFSET(A285,0,MATCH(Setup!$H$7,Idiomas,0))&lt;&gt;"",OFFSET(A285,0,MATCH(Setup!$H$7,Idiomas,0)),B285)</f>
        <v>Result percentages (%)</v>
      </c>
      <c r="B285" s="161" t="s">
        <v>300</v>
      </c>
      <c r="C285" s="161" t="s">
        <v>1836</v>
      </c>
      <c r="D285" s="161"/>
      <c r="E285" s="161"/>
    </row>
    <row r="286" spans="1:5" ht="28.5" customHeight="1" x14ac:dyDescent="0.25">
      <c r="A286" s="125" t="str">
        <f ca="1">IF(OFFSET(A286,0,MATCH(Setup!$H$7,Idiomas,0))&lt;&gt;"",OFFSET(A286,0,MATCH(Setup!$H$7,Idiomas,0)),B286)</f>
        <v xml:space="preserve">Results summary </v>
      </c>
      <c r="B286" s="161" t="s">
        <v>1478</v>
      </c>
      <c r="C286" s="161" t="s">
        <v>1837</v>
      </c>
      <c r="D286" s="161"/>
      <c r="E286" s="161"/>
    </row>
    <row r="287" spans="1:5" ht="28.5" customHeight="1" x14ac:dyDescent="0.25">
      <c r="A287" s="125" t="str">
        <f ca="1">IF(OFFSET(A287,0,MATCH(Setup!$H$7,Idiomas,0))&lt;&gt;"",OFFSET(A287,0,MATCH(Setup!$H$7,Idiomas,0)),B287)</f>
        <v>Condoms delivery</v>
      </c>
      <c r="B287" s="161" t="s">
        <v>2043</v>
      </c>
      <c r="C287" s="161" t="s">
        <v>1838</v>
      </c>
      <c r="D287" s="161"/>
      <c r="E287" s="161"/>
    </row>
    <row r="288" spans="1:5" ht="28.5" customHeight="1" x14ac:dyDescent="0.25">
      <c r="A288" s="125" t="str">
        <f ca="1">IF(OFFSET(A288,0,MATCH(Setup!$H$7,Idiomas,0))&lt;&gt;"",OFFSET(A288,0,MATCH(Setup!$H$7,Idiomas,0)),B288)</f>
        <v>Check register</v>
      </c>
      <c r="B288" s="161" t="s">
        <v>2044</v>
      </c>
      <c r="C288" s="161" t="s">
        <v>1939</v>
      </c>
      <c r="D288" s="161"/>
      <c r="E288" s="161"/>
    </row>
    <row r="289" spans="1:5" ht="28.5" customHeight="1" x14ac:dyDescent="0.25">
      <c r="A289" s="125" t="str">
        <f ca="1">IF(OFFSET(A289,0,MATCH(Setup!$H$7,Idiomas,0))&lt;&gt;"",OFFSET(A289,0,MATCH(Setup!$H$7,Idiomas,0)),B289)</f>
        <v>Disbursement request</v>
      </c>
      <c r="B289" s="161" t="s">
        <v>1479</v>
      </c>
      <c r="C289" s="161" t="s">
        <v>1480</v>
      </c>
      <c r="D289" s="161"/>
      <c r="E289" s="161"/>
    </row>
    <row r="290" spans="1:5" ht="28.5" customHeight="1" x14ac:dyDescent="0.25">
      <c r="A290" s="125" t="str">
        <f ca="1">IF(OFFSET(A290,0,MATCH(Setup!$H$7,Idiomas,0))&lt;&gt;"",OFFSET(A290,0,MATCH(Setup!$H$7,Idiomas,0)),B290)</f>
        <v>Cash balance</v>
      </c>
      <c r="B290" s="161" t="s">
        <v>1481</v>
      </c>
      <c r="C290" s="161" t="s">
        <v>1981</v>
      </c>
      <c r="D290" s="161"/>
      <c r="E290" s="161"/>
    </row>
    <row r="291" spans="1:5" ht="28.5" customHeight="1" x14ac:dyDescent="0.25">
      <c r="A291" s="125" t="str">
        <f ca="1">IF(OFFSET(A291,0,MATCH(Setup!$H$7,Idiomas,0))&lt;&gt;"",OFFSET(A291,0,MATCH(Setup!$H$7,Idiomas,0)),B291)</f>
        <v>Annual financial performance</v>
      </c>
      <c r="B291" s="161" t="s">
        <v>1482</v>
      </c>
      <c r="C291" s="161" t="s">
        <v>1483</v>
      </c>
      <c r="D291" s="161"/>
      <c r="E291" s="161"/>
    </row>
    <row r="292" spans="1:5" ht="28.5" customHeight="1" x14ac:dyDescent="0.25">
      <c r="A292" s="125" t="str">
        <f ca="1">IF(OFFSET(A292,0,MATCH(Setup!$H$7,Idiomas,0))&lt;&gt;"",OFFSET(A292,0,MATCH(Setup!$H$7,Idiomas,0)),B292)</f>
        <v>Charts</v>
      </c>
      <c r="B292" s="161" t="s">
        <v>2045</v>
      </c>
      <c r="C292" s="161" t="s">
        <v>1956</v>
      </c>
      <c r="D292" s="161"/>
      <c r="E292" s="161"/>
    </row>
    <row r="293" spans="1:5" ht="28.5" customHeight="1" x14ac:dyDescent="0.25">
      <c r="A293" s="125" t="str">
        <f ca="1">IF(OFFSET(A293,0,MATCH(Setup!$H$7,Idiomas,0))&lt;&gt;"",OFFSET(A293,0,MATCH(Setup!$H$7,Idiomas,0)),B293)</f>
        <v>Summary financial charts</v>
      </c>
      <c r="B293" s="161" t="s">
        <v>2046</v>
      </c>
      <c r="C293" s="161" t="s">
        <v>1940</v>
      </c>
      <c r="D293" s="161"/>
      <c r="E293" s="161"/>
    </row>
    <row r="294" spans="1:5" ht="28.5" customHeight="1" x14ac:dyDescent="0.25">
      <c r="A294" s="125" t="str">
        <f ca="1">IF(OFFSET(A294,0,MATCH(Setup!$H$7,Idiomas,0))&lt;&gt;"",OFFSET(A294,0,MATCH(Setup!$H$7,Idiomas,0)),B294)</f>
        <v>Summary programmatic charts</v>
      </c>
      <c r="B294" s="161" t="s">
        <v>1484</v>
      </c>
      <c r="C294" s="161" t="s">
        <v>1941</v>
      </c>
      <c r="D294" s="161"/>
      <c r="E294" s="161"/>
    </row>
    <row r="295" spans="1:5" ht="28.5" customHeight="1" x14ac:dyDescent="0.25">
      <c r="A295" s="125" t="str">
        <f ca="1">IF(OFFSET(A295,0,MATCH(Setup!$H$7,Idiomas,0))&lt;&gt;"",OFFSET(A295,0,MATCH(Setup!$H$7,Idiomas,0)),B295)</f>
        <v>Configuration and data entry</v>
      </c>
      <c r="B295" s="161" t="s">
        <v>2047</v>
      </c>
      <c r="C295" s="161" t="s">
        <v>1485</v>
      </c>
      <c r="D295" s="161"/>
      <c r="E295" s="161"/>
    </row>
    <row r="296" spans="1:5" ht="28.5" customHeight="1" x14ac:dyDescent="0.25">
      <c r="A296" s="125" t="str">
        <f ca="1">IF(OFFSET(A296,0,MATCH(Setup!$H$7,Idiomas,0))&lt;&gt;"",OFFSET(A296,0,MATCH(Setup!$H$7,Idiomas,0)),B296)</f>
        <v>Action plan</v>
      </c>
      <c r="B296" s="161" t="s">
        <v>1486</v>
      </c>
      <c r="C296" s="161" t="s">
        <v>1942</v>
      </c>
      <c r="D296" s="161"/>
      <c r="E296" s="161"/>
    </row>
    <row r="297" spans="1:5" ht="28.5" customHeight="1" x14ac:dyDescent="0.25">
      <c r="A297" s="125" t="str">
        <f ca="1">IF(OFFSET(A297,0,MATCH(Setup!$H$7,Idiomas,0))&lt;&gt;"",OFFSET(A297,0,MATCH(Setup!$H$7,Idiomas,0)),B297)</f>
        <v>January</v>
      </c>
      <c r="B297" s="161" t="s">
        <v>1807</v>
      </c>
      <c r="C297" s="161" t="s">
        <v>1489</v>
      </c>
      <c r="D297" s="161"/>
      <c r="E297" s="161"/>
    </row>
    <row r="298" spans="1:5" ht="28.5" customHeight="1" x14ac:dyDescent="0.25">
      <c r="A298" s="125" t="str">
        <f ca="1">IF(OFFSET(A298,0,MATCH(Setup!$H$7,Idiomas,0))&lt;&gt;"",OFFSET(A298,0,MATCH(Setup!$H$7,Idiomas,0)),B298)</f>
        <v>February</v>
      </c>
      <c r="B298" s="161" t="s">
        <v>1808</v>
      </c>
      <c r="C298" s="161" t="s">
        <v>1490</v>
      </c>
      <c r="D298" s="161"/>
      <c r="E298" s="161"/>
    </row>
    <row r="299" spans="1:5" ht="28.5" customHeight="1" x14ac:dyDescent="0.25">
      <c r="A299" s="125" t="str">
        <f ca="1">IF(OFFSET(A299,0,MATCH(Setup!$H$7,Idiomas,0))&lt;&gt;"",OFFSET(A299,0,MATCH(Setup!$H$7,Idiomas,0)),B299)</f>
        <v>March</v>
      </c>
      <c r="B299" s="161" t="s">
        <v>1810</v>
      </c>
      <c r="C299" s="161" t="s">
        <v>1491</v>
      </c>
      <c r="D299" s="161"/>
      <c r="E299" s="161"/>
    </row>
    <row r="300" spans="1:5" ht="28.5" customHeight="1" x14ac:dyDescent="0.25">
      <c r="A300" s="125" t="str">
        <f ca="1">IF(OFFSET(A300,0,MATCH(Setup!$H$7,Idiomas,0))&lt;&gt;"",OFFSET(A300,0,MATCH(Setup!$H$7,Idiomas,0)),B300)</f>
        <v>April</v>
      </c>
      <c r="B300" s="161" t="s">
        <v>1809</v>
      </c>
      <c r="C300" s="161" t="s">
        <v>1492</v>
      </c>
      <c r="D300" s="161"/>
      <c r="E300" s="161"/>
    </row>
    <row r="301" spans="1:5" ht="28.5" customHeight="1" x14ac:dyDescent="0.25">
      <c r="A301" s="125" t="str">
        <f ca="1">IF(OFFSET(A301,0,MATCH(Setup!$H$7,Idiomas,0))&lt;&gt;"",OFFSET(A301,0,MATCH(Setup!$H$7,Idiomas,0)),B301)</f>
        <v>May</v>
      </c>
      <c r="B301" s="161" t="s">
        <v>1811</v>
      </c>
      <c r="C301" s="161" t="s">
        <v>1493</v>
      </c>
      <c r="D301" s="161"/>
      <c r="E301" s="161"/>
    </row>
    <row r="302" spans="1:5" ht="28.5" customHeight="1" x14ac:dyDescent="0.25">
      <c r="A302" s="125" t="str">
        <f ca="1">IF(OFFSET(A302,0,MATCH(Setup!$H$7,Idiomas,0))&lt;&gt;"",OFFSET(A302,0,MATCH(Setup!$H$7,Idiomas,0)),B302)</f>
        <v>June</v>
      </c>
      <c r="B302" s="161" t="s">
        <v>1812</v>
      </c>
      <c r="C302" s="161" t="s">
        <v>1494</v>
      </c>
      <c r="D302" s="161"/>
      <c r="E302" s="161"/>
    </row>
    <row r="303" spans="1:5" ht="28.5" customHeight="1" x14ac:dyDescent="0.25">
      <c r="A303" s="125" t="str">
        <f ca="1">IF(OFFSET(A303,0,MATCH(Setup!$H$7,Idiomas,0))&lt;&gt;"",OFFSET(A303,0,MATCH(Setup!$H$7,Idiomas,0)),B303)</f>
        <v>July</v>
      </c>
      <c r="B303" s="161" t="s">
        <v>1813</v>
      </c>
      <c r="C303" s="161" t="s">
        <v>1495</v>
      </c>
      <c r="D303" s="161"/>
      <c r="E303" s="161"/>
    </row>
    <row r="304" spans="1:5" ht="28.5" customHeight="1" x14ac:dyDescent="0.25">
      <c r="A304" s="125" t="str">
        <f ca="1">IF(OFFSET(A304,0,MATCH(Setup!$H$7,Idiomas,0))&lt;&gt;"",OFFSET(A304,0,MATCH(Setup!$H$7,Idiomas,0)),B304)</f>
        <v>August</v>
      </c>
      <c r="B304" s="161" t="s">
        <v>1814</v>
      </c>
      <c r="C304" s="161" t="s">
        <v>1496</v>
      </c>
      <c r="D304" s="161"/>
      <c r="E304" s="161"/>
    </row>
    <row r="305" spans="1:5" ht="28.5" customHeight="1" x14ac:dyDescent="0.25">
      <c r="A305" s="125" t="str">
        <f ca="1">IF(OFFSET(A305,0,MATCH(Setup!$H$7,Idiomas,0))&lt;&gt;"",OFFSET(A305,0,MATCH(Setup!$H$7,Idiomas,0)),B305)</f>
        <v>September</v>
      </c>
      <c r="B305" s="161" t="s">
        <v>1815</v>
      </c>
      <c r="C305" s="161" t="s">
        <v>1497</v>
      </c>
      <c r="D305" s="161"/>
      <c r="E305" s="161"/>
    </row>
    <row r="306" spans="1:5" ht="28.5" customHeight="1" x14ac:dyDescent="0.25">
      <c r="A306" s="125" t="str">
        <f ca="1">IF(OFFSET(A306,0,MATCH(Setup!$H$7,Idiomas,0))&lt;&gt;"",OFFSET(A306,0,MATCH(Setup!$H$7,Idiomas,0)),B306)</f>
        <v>October</v>
      </c>
      <c r="B306" s="161" t="s">
        <v>1816</v>
      </c>
      <c r="C306" s="161" t="s">
        <v>1498</v>
      </c>
      <c r="D306" s="161"/>
      <c r="E306" s="161"/>
    </row>
    <row r="307" spans="1:5" ht="28.5" customHeight="1" x14ac:dyDescent="0.25">
      <c r="A307" s="125" t="str">
        <f ca="1">IF(OFFSET(A307,0,MATCH(Setup!$H$7,Idiomas,0))&lt;&gt;"",OFFSET(A307,0,MATCH(Setup!$H$7,Idiomas,0)),B307)</f>
        <v>November</v>
      </c>
      <c r="B307" s="161" t="s">
        <v>1817</v>
      </c>
      <c r="C307" s="161" t="s">
        <v>1500</v>
      </c>
      <c r="D307" s="161"/>
      <c r="E307" s="161"/>
    </row>
    <row r="308" spans="1:5" ht="28.5" customHeight="1" x14ac:dyDescent="0.25">
      <c r="A308" s="125" t="str">
        <f ca="1">IF(OFFSET(A308,0,MATCH(Setup!$H$7,Idiomas,0))&lt;&gt;"",OFFSET(A308,0,MATCH(Setup!$H$7,Idiomas,0)),B308)</f>
        <v>December</v>
      </c>
      <c r="B308" s="161" t="s">
        <v>1818</v>
      </c>
      <c r="C308" s="161" t="s">
        <v>1499</v>
      </c>
      <c r="D308" s="161"/>
      <c r="E308" s="161"/>
    </row>
    <row r="309" spans="1:5" ht="28.5" customHeight="1" x14ac:dyDescent="0.25">
      <c r="A309" s="125" t="str">
        <f ca="1">IF(OFFSET(A309,0,MATCH(Setup!$H$7,Idiomas,0))&lt;&gt;"",OFFSET(A309,0,MATCH(Setup!$H$7,Idiomas,0)),B309)</f>
        <v>Expenditures</v>
      </c>
      <c r="B309" s="161" t="s">
        <v>2048</v>
      </c>
      <c r="C309" s="161" t="s">
        <v>1982</v>
      </c>
      <c r="D309" s="161"/>
      <c r="E309" s="161"/>
    </row>
    <row r="310" spans="1:5" ht="28.5" customHeight="1" x14ac:dyDescent="0.25">
      <c r="A310" s="125" t="str">
        <f ca="1">IF(OFFSET(A310,0,MATCH(Setup!$H$7,Idiomas,0))&lt;&gt;"",OFFSET(A310,0,MATCH(Setup!$H$7,Idiomas,0)),B310)</f>
        <v>Action plan</v>
      </c>
      <c r="B310" s="161" t="s">
        <v>2049</v>
      </c>
      <c r="C310" s="161" t="s">
        <v>1942</v>
      </c>
      <c r="D310" s="161"/>
      <c r="E310" s="161"/>
    </row>
    <row r="311" spans="1:5" ht="28.5" customHeight="1" x14ac:dyDescent="0.25">
      <c r="A311" s="125" t="str">
        <f ca="1">IF(OFFSET(A311,0,MATCH(Setup!$H$7,Idiomas,0))&lt;&gt;"",OFFSET(A311,0,MATCH(Setup!$H$7,Idiomas,0)),B311)</f>
        <v>Month details</v>
      </c>
      <c r="B311" s="161" t="s">
        <v>2050</v>
      </c>
      <c r="C311" s="161" t="s">
        <v>1821</v>
      </c>
      <c r="D311" s="161"/>
      <c r="E311" s="161"/>
    </row>
    <row r="312" spans="1:5" ht="28.5" customHeight="1" x14ac:dyDescent="0.25">
      <c r="A312" s="125" t="str">
        <f ca="1">IF(OFFSET(A312,0,MATCH(Setup!$H$7,Idiomas,0))&lt;&gt;"",OFFSET(A312,0,MATCH(Setup!$H$7,Idiomas,0)),B312)</f>
        <v>Select the indicator from the list</v>
      </c>
      <c r="B312" s="161" t="s">
        <v>1825</v>
      </c>
      <c r="C312" s="161" t="s">
        <v>1824</v>
      </c>
      <c r="D312" s="161"/>
      <c r="E312" s="161"/>
    </row>
    <row r="313" spans="1:5" ht="28.5" customHeight="1" x14ac:dyDescent="0.25">
      <c r="A313" s="125" t="str">
        <f ca="1">IF(OFFSET(A313,0,MATCH(Setup!$H$7,Idiomas,0))&lt;&gt;"",OFFSET(A313,0,MATCH(Setup!$H$7,Idiomas,0)),B313)</f>
        <v>BACK</v>
      </c>
      <c r="B313" s="161" t="s">
        <v>1860</v>
      </c>
      <c r="C313" s="161" t="s">
        <v>1826</v>
      </c>
      <c r="D313" s="161"/>
      <c r="E313" s="161"/>
    </row>
    <row r="314" spans="1:5" ht="28.5" customHeight="1" x14ac:dyDescent="0.25">
      <c r="A314" s="125" t="str">
        <f ca="1">IF(OFFSET(A314,0,MATCH(Setup!$H$7,Idiomas,0))&lt;&gt;"",OFFSET(A314,0,MATCH(Setup!$H$7,Idiomas,0)),B314)</f>
        <v>2. Activity: Contributing</v>
      </c>
      <c r="B314" s="161" t="s">
        <v>2095</v>
      </c>
      <c r="C314" s="161" t="s">
        <v>2747</v>
      </c>
      <c r="D314" s="161"/>
      <c r="E314" s="161"/>
    </row>
    <row r="315" spans="1:5" ht="28.5" customHeight="1" x14ac:dyDescent="0.25">
      <c r="A315" s="125" t="str">
        <f ca="1">IF(OFFSET(A315,0,MATCH(Setup!$H$7,Idiomas,0))&lt;&gt;"",OFFSET(A315,0,MATCH(Setup!$H$7,Idiomas,0)),B315)</f>
        <v>3. Activity: Non-Contributing</v>
      </c>
      <c r="B315" s="161" t="s">
        <v>2096</v>
      </c>
      <c r="C315" s="161" t="s">
        <v>2748</v>
      </c>
      <c r="D315" s="161"/>
      <c r="E315" s="161"/>
    </row>
    <row r="316" spans="1:5" ht="28.5" customHeight="1" x14ac:dyDescent="0.25">
      <c r="A316" s="125" t="str">
        <f ca="1">IF(OFFSET(A316,0,MATCH(Setup!$H$7,Idiomas,0))&lt;&gt;"",OFFSET(A316,0,MATCH(Setup!$H$7,Idiomas,0)),B316)</f>
        <v>Expenditure vs budget (%)</v>
      </c>
      <c r="B316" s="161" t="s">
        <v>2128</v>
      </c>
      <c r="C316" s="161" t="s">
        <v>1984</v>
      </c>
      <c r="D316" s="161"/>
      <c r="E316" s="161"/>
    </row>
    <row r="317" spans="1:5" ht="35.25" customHeight="1" x14ac:dyDescent="0.25">
      <c r="A317" s="125" t="str">
        <f ca="1">IF(OFFSET(A317,0,MATCH(Setup!$H$7,Idiomas,0))&lt;&gt;"",OFFSET(A317,0,MATCH(Setup!$H$7,Idiomas,0)),B317)</f>
        <v>Expenditure vs disbursement (%)</v>
      </c>
      <c r="B317" s="161" t="s">
        <v>2129</v>
      </c>
      <c r="C317" s="161" t="s">
        <v>1985</v>
      </c>
      <c r="D317" s="161"/>
      <c r="E317" s="161"/>
    </row>
    <row r="318" spans="1:5" ht="28.5" customHeight="1" x14ac:dyDescent="0.25">
      <c r="A318" s="125" t="str">
        <f ca="1">IF(OFFSET(A318,0,MATCH(Setup!$H$7,Idiomas,0))&lt;&gt;"",OFFSET(A318,0,MATCH(Setup!$H$7,Idiomas,0)),B318)</f>
        <v>Disbursement vs budget (%)</v>
      </c>
      <c r="B318" s="161" t="s">
        <v>2097</v>
      </c>
      <c r="C318" s="161" t="s">
        <v>1986</v>
      </c>
      <c r="D318" s="161"/>
      <c r="E318" s="161"/>
    </row>
    <row r="319" spans="1:5" ht="28.5" customHeight="1" x14ac:dyDescent="0.25">
      <c r="A319" s="125" t="str">
        <f ca="1">IF(OFFSET(A319,0,MATCH(Setup!$H$7,Idiomas,0))&lt;&gt;"",OFFSET(A319,0,MATCH(Setup!$H$7,Idiomas,0)),B319)</f>
        <v>Cash balance vs budget (%)</v>
      </c>
      <c r="B319" s="161" t="s">
        <v>2098</v>
      </c>
      <c r="C319" s="161" t="s">
        <v>1987</v>
      </c>
      <c r="D319" s="161"/>
      <c r="E319" s="161"/>
    </row>
    <row r="320" spans="1:5" ht="32.25" customHeight="1" x14ac:dyDescent="0.25">
      <c r="A320" s="125" t="str">
        <f ca="1">IF(OFFSET(A320,0,MATCH(Setup!$H$7,Idiomas,0))&lt;&gt;"",OFFSET(A320,0,MATCH(Setup!$H$7,Idiomas,0)),B320)</f>
        <v>Cash balance vs disbursement (%)</v>
      </c>
      <c r="B320" s="161" t="s">
        <v>2099</v>
      </c>
      <c r="C320" s="161" t="s">
        <v>2726</v>
      </c>
      <c r="D320" s="161"/>
      <c r="E320" s="161"/>
    </row>
    <row r="321" spans="1:5" ht="28.5" customHeight="1" x14ac:dyDescent="0.25">
      <c r="A321" s="125" t="str">
        <f ca="1">IF(OFFSET(A321,0,MATCH(Setup!$H$7,Idiomas,0))&lt;&gt;"",OFFSET(A321,0,MATCH(Setup!$H$7,Idiomas,0)),B321)</f>
        <v>To be completed by the PR</v>
      </c>
      <c r="B321" s="161" t="s">
        <v>2100</v>
      </c>
      <c r="C321" s="161" t="s">
        <v>1983</v>
      </c>
      <c r="D321" s="161"/>
      <c r="E321" s="161"/>
    </row>
    <row r="322" spans="1:5" ht="28.5" customHeight="1" x14ac:dyDescent="0.25">
      <c r="A322" s="125" t="str">
        <f ca="1">IF(OFFSET(A322,0,MATCH(Setup!$H$7,Idiomas,0))&lt;&gt;"",OFFSET(A322,0,MATCH(Setup!$H$7,Idiomas,0)),B322)</f>
        <v>Position</v>
      </c>
      <c r="B322" s="161" t="s">
        <v>2051</v>
      </c>
      <c r="C322" s="161" t="s">
        <v>1453</v>
      </c>
      <c r="D322" s="161"/>
      <c r="E322" s="161"/>
    </row>
    <row r="323" spans="1:5" ht="28.5" customHeight="1" x14ac:dyDescent="0.25">
      <c r="A323" s="125" t="str">
        <f ca="1">IF(OFFSET(A323,0,MATCH(Setup!$H$7,Idiomas,0))&lt;&gt;"",OFFSET(A323,0,MATCH(Setup!$H$7,Idiomas,0)),B323)</f>
        <v>Signature</v>
      </c>
      <c r="B323" s="161" t="s">
        <v>1830</v>
      </c>
      <c r="C323" s="161" t="s">
        <v>1943</v>
      </c>
      <c r="D323" s="161"/>
      <c r="E323" s="161"/>
    </row>
    <row r="324" spans="1:5" ht="28.5" customHeight="1" x14ac:dyDescent="0.25">
      <c r="A324" s="125" t="str">
        <f ca="1">IF(OFFSET(A324,0,MATCH(Setup!$H$7,Idiomas,0))&lt;&gt;"",OFFSET(A324,0,MATCH(Setup!$H$7,Idiomas,0)),B324)</f>
        <v>To be completed by the SR</v>
      </c>
      <c r="B324" s="161" t="s">
        <v>2101</v>
      </c>
      <c r="C324" s="161" t="s">
        <v>1988</v>
      </c>
      <c r="D324" s="161"/>
      <c r="E324" s="161"/>
    </row>
    <row r="325" spans="1:5" ht="28.5" customHeight="1" x14ac:dyDescent="0.25">
      <c r="A325" s="125" t="str">
        <f ca="1">IF(OFFSET(A325,0,MATCH(Setup!$H$7,Idiomas,0))&lt;&gt;"",OFFSET(A325,0,MATCH(Setup!$H$7,Idiomas,0)),B325)</f>
        <v>Cash balance to date</v>
      </c>
      <c r="B325" s="161" t="s">
        <v>2052</v>
      </c>
      <c r="C325" s="161" t="s">
        <v>1994</v>
      </c>
      <c r="D325" s="161"/>
      <c r="E325" s="161"/>
    </row>
    <row r="326" spans="1:5" ht="28.5" customHeight="1" x14ac:dyDescent="0.25">
      <c r="A326" s="125" t="str">
        <f ca="1">IF(OFFSET(A326,0,MATCH(Setup!$H$7,Idiomas,0))&lt;&gt;"",OFFSET(A326,0,MATCH(Setup!$H$7,Idiomas,0)),B326)</f>
        <v>Monthly financial performance</v>
      </c>
      <c r="B326" s="161" t="s">
        <v>2790</v>
      </c>
      <c r="C326" s="161" t="s">
        <v>2789</v>
      </c>
      <c r="D326" s="161"/>
      <c r="E326" s="161"/>
    </row>
    <row r="327" spans="1:5" ht="28.5" customHeight="1" x14ac:dyDescent="0.25">
      <c r="A327" s="125" t="str">
        <f ca="1">IF(OFFSET(A327,0,MATCH(Setup!$H$7,Idiomas,0))&lt;&gt;"",OFFSET(A327,0,MATCH(Setup!$H$7,Idiomas,0)),B327)</f>
        <v>Quarterly financial performance</v>
      </c>
      <c r="B327" s="161" t="s">
        <v>2788</v>
      </c>
      <c r="C327" s="161" t="s">
        <v>2787</v>
      </c>
      <c r="D327" s="161"/>
      <c r="E327" s="161"/>
    </row>
    <row r="328" spans="1:5" ht="28.5" customHeight="1" x14ac:dyDescent="0.25">
      <c r="A328" s="125" t="str">
        <f ca="1">IF(OFFSET(A328,0,MATCH(Setup!$H$7,Idiomas,0))&lt;&gt;"",OFFSET(A328,0,MATCH(Setup!$H$7,Idiomas,0)),B328)</f>
        <v>HIV test summary</v>
      </c>
      <c r="B328" s="161" t="s">
        <v>2102</v>
      </c>
      <c r="C328" s="161" t="s">
        <v>1944</v>
      </c>
      <c r="D328" s="161"/>
      <c r="E328" s="161"/>
    </row>
    <row r="329" spans="1:5" ht="28.5" customHeight="1" x14ac:dyDescent="0.25">
      <c r="A329" s="125" t="str">
        <f ca="1">IF(OFFSET(A329,0,MATCH(Setup!$H$7,Idiomas,0))&lt;&gt;"",OFFSET(A329,0,MATCH(Setup!$H$7,Idiomas,0)),B329)</f>
        <v>Condoms and lubricants delivery</v>
      </c>
      <c r="B329" s="161" t="s">
        <v>2053</v>
      </c>
      <c r="C329" s="161" t="s">
        <v>1945</v>
      </c>
      <c r="D329" s="161"/>
      <c r="E329" s="161"/>
    </row>
    <row r="330" spans="1:5" ht="28.5" customHeight="1" x14ac:dyDescent="0.25">
      <c r="A330" s="125" t="str">
        <f ca="1">IF(OFFSET(A330,0,MATCH(Setup!$H$7,Idiomas,0))&lt;&gt;"",OFFSET(A330,0,MATCH(Setup!$H$7,Idiomas,0)),B330)</f>
        <v>Condoms delivery</v>
      </c>
      <c r="B330" s="161" t="s">
        <v>2043</v>
      </c>
      <c r="C330" s="161" t="s">
        <v>1838</v>
      </c>
      <c r="D330" s="161"/>
      <c r="E330" s="161"/>
    </row>
    <row r="331" spans="1:5" ht="28.5" customHeight="1" x14ac:dyDescent="0.25">
      <c r="A331" s="125" t="str">
        <f ca="1">IF(OFFSET(A331,0,MATCH(Setup!$H$7,Idiomas,0))&lt;&gt;"",OFFSET(A331,0,MATCH(Setup!$H$7,Idiomas,0)),B331)</f>
        <v>Lubricants delivery</v>
      </c>
      <c r="B331" s="161" t="s">
        <v>2054</v>
      </c>
      <c r="C331" s="161" t="s">
        <v>1946</v>
      </c>
      <c r="D331" s="161"/>
      <c r="E331" s="161"/>
    </row>
    <row r="332" spans="1:5" ht="28.5" customHeight="1" x14ac:dyDescent="0.25">
      <c r="A332" s="125" t="str">
        <f ca="1">IF(OFFSET(A332,0,MATCH(Setup!$H$7,Idiomas,0))&lt;&gt;"",OFFSET(A332,0,MATCH(Setup!$H$7,Idiomas,0)),B332)</f>
        <v>Activity description</v>
      </c>
      <c r="B332" s="161" t="s">
        <v>2103</v>
      </c>
      <c r="C332" s="161" t="s">
        <v>1947</v>
      </c>
      <c r="D332" s="161"/>
      <c r="E332" s="161"/>
    </row>
    <row r="333" spans="1:5" ht="28.5" customHeight="1" x14ac:dyDescent="0.25">
      <c r="A333" s="125" t="str">
        <f ca="1">IF(OFFSET(A333,0,MATCH(Setup!$H$7,Idiomas,0))&lt;&gt;"",OFFSET(A333,0,MATCH(Setup!$H$7,Idiomas,0)),B333)</f>
        <v>Location</v>
      </c>
      <c r="B333" s="161" t="s">
        <v>1839</v>
      </c>
      <c r="C333" s="161" t="s">
        <v>440</v>
      </c>
      <c r="D333" s="161"/>
      <c r="E333" s="161"/>
    </row>
    <row r="334" spans="1:5" ht="28.5" customHeight="1" x14ac:dyDescent="0.25">
      <c r="A334" s="125" t="str">
        <f ca="1">IF(OFFSET(A334,0,MATCH(Setup!$H$7,Idiomas,0))&lt;&gt;"",OFFSET(A334,0,MATCH(Setup!$H$7,Idiomas,0)),B334)</f>
        <v>FINANCIAL RATIOS</v>
      </c>
      <c r="B334" s="161" t="s">
        <v>1841</v>
      </c>
      <c r="C334" s="161" t="s">
        <v>1840</v>
      </c>
      <c r="D334" s="161"/>
      <c r="E334" s="161"/>
    </row>
    <row r="335" spans="1:5" ht="28.5" customHeight="1" x14ac:dyDescent="0.25">
      <c r="A335" s="125" t="str">
        <f ca="1">IF(OFFSET(A335,0,MATCH(Setup!$H$7,Idiomas,0))&lt;&gt;"",OFFSET(A335,0,MATCH(Setup!$H$7,Idiomas,0)),B335)</f>
        <v>Financial ratios (Monthly)</v>
      </c>
      <c r="B335" s="161" t="s">
        <v>2130</v>
      </c>
      <c r="C335" s="161" t="s">
        <v>2132</v>
      </c>
      <c r="D335" s="161"/>
      <c r="E335" s="161"/>
    </row>
    <row r="336" spans="1:5" ht="28.5" customHeight="1" x14ac:dyDescent="0.25">
      <c r="A336" s="125" t="str">
        <f ca="1">IF(OFFSET(A336,0,MATCH(Setup!$H$7,Idiomas,0))&lt;&gt;"",OFFSET(A336,0,MATCH(Setup!$H$7,Idiomas,0)),B336)</f>
        <v>Financial ratios (Quarterly)</v>
      </c>
      <c r="B336" s="161" t="s">
        <v>2131</v>
      </c>
      <c r="C336" s="161" t="s">
        <v>2133</v>
      </c>
      <c r="D336" s="161"/>
      <c r="E336" s="161"/>
    </row>
    <row r="337" spans="1:5" ht="28.5" customHeight="1" x14ac:dyDescent="0.25">
      <c r="A337" s="125" t="str">
        <f ca="1">IF(OFFSET(A337,0,MATCH(Setup!$H$7,Idiomas,0))&lt;&gt;"",OFFSET(A337,0,MATCH(Setup!$H$7,Idiomas,0)),B337)</f>
        <v>Summary</v>
      </c>
      <c r="B337" s="161" t="s">
        <v>1842</v>
      </c>
      <c r="C337" s="161" t="s">
        <v>1331</v>
      </c>
      <c r="D337" s="161"/>
      <c r="E337" s="161"/>
    </row>
    <row r="338" spans="1:5" ht="28.5" customHeight="1" x14ac:dyDescent="0.25">
      <c r="A338" s="125" t="str">
        <f ca="1">IF(OFFSET(A338,0,MATCH(Setup!$H$7,Idiomas,0))&lt;&gt;"",OFFSET(A338,0,MATCH(Setup!$H$7,Idiomas,0)),B338)</f>
        <v>HIV+</v>
      </c>
      <c r="B338" s="161" t="s">
        <v>319</v>
      </c>
      <c r="C338" s="161" t="s">
        <v>1843</v>
      </c>
      <c r="D338" s="161"/>
      <c r="E338" s="161"/>
    </row>
    <row r="339" spans="1:5" ht="28.5" customHeight="1" x14ac:dyDescent="0.25">
      <c r="A339" s="125" t="str">
        <f ca="1">IF(OFFSET(A339,0,MATCH(Setup!$H$7,Idiomas,0))&lt;&gt;"",OFFSET(A339,0,MATCH(Setup!$H$7,Idiomas,0)),B339)</f>
        <v>HIV-</v>
      </c>
      <c r="B339" s="161" t="s">
        <v>318</v>
      </c>
      <c r="C339" s="161" t="s">
        <v>1844</v>
      </c>
      <c r="D339" s="161"/>
      <c r="E339" s="161"/>
    </row>
    <row r="340" spans="1:5" ht="28.5" customHeight="1" x14ac:dyDescent="0.25">
      <c r="A340" s="125" t="str">
        <f ca="1">IF(OFFSET(A340,0,MATCH(Setup!$H$7,Idiomas,0))&lt;&gt;"",OFFSET(A340,0,MATCH(Setup!$H$7,Idiomas,0)),B340)</f>
        <v>WOMEN</v>
      </c>
      <c r="B340" s="161" t="s">
        <v>320</v>
      </c>
      <c r="C340" s="161" t="s">
        <v>1845</v>
      </c>
      <c r="D340" s="161"/>
      <c r="E340" s="161"/>
    </row>
    <row r="341" spans="1:5" ht="28.5" customHeight="1" x14ac:dyDescent="0.25">
      <c r="A341" s="125" t="str">
        <f ca="1">IF(OFFSET(A341,0,MATCH(Setup!$H$7,Idiomas,0))&lt;&gt;"",OFFSET(A341,0,MATCH(Setup!$H$7,Idiomas,0)),B341)</f>
        <v>MEN</v>
      </c>
      <c r="B341" s="161" t="s">
        <v>321</v>
      </c>
      <c r="C341" s="161" t="s">
        <v>1846</v>
      </c>
      <c r="D341" s="161"/>
      <c r="E341" s="161"/>
    </row>
    <row r="342" spans="1:5" ht="28.5" customHeight="1" x14ac:dyDescent="0.25">
      <c r="A342" s="125" t="str">
        <f ca="1">IF(OFFSET(A342,0,MATCH(Setup!$H$7,Idiomas,0))&lt;&gt;"",OFFSET(A342,0,MATCH(Setup!$H$7,Idiomas,0)),B342)</f>
        <v>Tests summary: Annual</v>
      </c>
      <c r="B342" s="161" t="s">
        <v>2104</v>
      </c>
      <c r="C342" s="161" t="s">
        <v>2105</v>
      </c>
      <c r="D342" s="161"/>
      <c r="E342" s="161"/>
    </row>
    <row r="343" spans="1:5" ht="28.5" customHeight="1" x14ac:dyDescent="0.25">
      <c r="A343" s="125" t="str">
        <f ca="1">IF(OFFSET(A343,0,MATCH(Setup!$H$7,Idiomas,0))&lt;&gt;"",OFFSET(A343,0,MATCH(Setup!$H$7,Idiomas,0)),B343)</f>
        <v>Tests summary: 1st Quarter</v>
      </c>
      <c r="B343" s="161" t="s">
        <v>2106</v>
      </c>
      <c r="C343" s="161" t="s">
        <v>1948</v>
      </c>
      <c r="D343" s="161"/>
      <c r="E343" s="161"/>
    </row>
    <row r="344" spans="1:5" ht="28.5" customHeight="1" x14ac:dyDescent="0.25">
      <c r="A344" s="125" t="str">
        <f ca="1">IF(OFFSET(A344,0,MATCH(Setup!$H$7,Idiomas,0))&lt;&gt;"",OFFSET(A344,0,MATCH(Setup!$H$7,Idiomas,0)),B344)</f>
        <v>Tests summary: 2nd Quarter</v>
      </c>
      <c r="B344" s="161" t="s">
        <v>2107</v>
      </c>
      <c r="C344" s="161" t="s">
        <v>1949</v>
      </c>
      <c r="D344" s="161"/>
      <c r="E344" s="161"/>
    </row>
    <row r="345" spans="1:5" ht="28.5" customHeight="1" x14ac:dyDescent="0.25">
      <c r="A345" s="125" t="str">
        <f ca="1">IF(OFFSET(A345,0,MATCH(Setup!$H$7,Idiomas,0))&lt;&gt;"",OFFSET(A345,0,MATCH(Setup!$H$7,Idiomas,0)),B345)</f>
        <v>Tests summary: 3rd Quarter</v>
      </c>
      <c r="B345" s="161" t="s">
        <v>2108</v>
      </c>
      <c r="C345" s="161" t="s">
        <v>1950</v>
      </c>
      <c r="D345" s="161"/>
      <c r="E345" s="161"/>
    </row>
    <row r="346" spans="1:5" ht="28.5" customHeight="1" x14ac:dyDescent="0.25">
      <c r="A346" s="125" t="str">
        <f ca="1">IF(OFFSET(A346,0,MATCH(Setup!$H$7,Idiomas,0))&lt;&gt;"",OFFSET(A346,0,MATCH(Setup!$H$7,Idiomas,0)),B346)</f>
        <v>Tests summary: 4th Quarter</v>
      </c>
      <c r="B346" s="161" t="s">
        <v>2109</v>
      </c>
      <c r="C346" s="161" t="s">
        <v>1951</v>
      </c>
      <c r="D346" s="161"/>
      <c r="E346" s="161"/>
    </row>
    <row r="347" spans="1:5" ht="34.5" customHeight="1" x14ac:dyDescent="0.25">
      <c r="A347" s="125" t="str">
        <f ca="1">IF(OFFSET(A347,0,MATCH(Setup!$H$7,Idiomas,0))&lt;&gt;"",OFFSET(A347,0,MATCH(Setup!$H$7,Idiomas,0)),B347)</f>
        <v>Summary HIV tests form</v>
      </c>
      <c r="B347" s="161" t="s">
        <v>2110</v>
      </c>
      <c r="C347" s="161" t="s">
        <v>1952</v>
      </c>
      <c r="D347" s="161"/>
      <c r="E347" s="161"/>
    </row>
    <row r="348" spans="1:5" ht="28.5" customHeight="1" x14ac:dyDescent="0.25">
      <c r="A348" s="125" t="str">
        <f ca="1">IF(OFFSET(A348,0,MATCH(Setup!$H$7,Idiomas,0))&lt;&gt;"",OFFSET(A348,0,MATCH(Setup!$H$7,Idiomas,0)),B348)</f>
        <v>Person responsible name</v>
      </c>
      <c r="B348" s="161" t="s">
        <v>2111</v>
      </c>
      <c r="C348" s="161" t="s">
        <v>1989</v>
      </c>
      <c r="D348" s="161"/>
      <c r="E348" s="161"/>
    </row>
    <row r="349" spans="1:5" ht="28.5" customHeight="1" x14ac:dyDescent="0.25">
      <c r="A349" s="125" t="str">
        <f ca="1">IF(OFFSET(A349,0,MATCH(Setup!$H$7,Idiomas,0))&lt;&gt;"",OFFSET(A349,0,MATCH(Setup!$H$7,Idiomas,0)),B349)</f>
        <v>Indicator type</v>
      </c>
      <c r="B349" s="161" t="s">
        <v>2055</v>
      </c>
      <c r="C349" s="161" t="s">
        <v>1953</v>
      </c>
      <c r="D349" s="161"/>
      <c r="E349" s="161"/>
    </row>
    <row r="350" spans="1:5" ht="28.5" customHeight="1" x14ac:dyDescent="0.25">
      <c r="A350" s="125" t="str">
        <f ca="1">IF(OFFSET(A350,0,MATCH(Setup!$H$7,Idiomas,0))&lt;&gt;"",OFFSET(A350,0,MATCH(Setup!$H$7,Idiomas,0)),B350)</f>
        <v>1. Standard</v>
      </c>
      <c r="B350" s="161" t="s">
        <v>1855</v>
      </c>
      <c r="C350" s="161" t="s">
        <v>1858</v>
      </c>
      <c r="D350" s="161"/>
      <c r="E350" s="161"/>
    </row>
    <row r="351" spans="1:5" ht="28.5" customHeight="1" x14ac:dyDescent="0.25">
      <c r="A351" s="125" t="str">
        <f ca="1">IF(OFFSET(A351,0,MATCH(Setup!$H$7,Idiomas,0))&lt;&gt;"",OFFSET(A351,0,MATCH(Setup!$H$7,Idiomas,0)),B351)</f>
        <v>2. Inverse</v>
      </c>
      <c r="B351" s="161" t="s">
        <v>1856</v>
      </c>
      <c r="C351" s="161" t="s">
        <v>1859</v>
      </c>
      <c r="D351" s="161"/>
      <c r="E351" s="161"/>
    </row>
    <row r="352" spans="1:5" ht="28.5" customHeight="1" x14ac:dyDescent="0.25">
      <c r="A352" s="125" t="str">
        <f ca="1">IF(OFFSET(A352,0,MATCH(Setup!$H$7,Idiomas,0))&lt;&gt;"",OFFSET(A352,0,MATCH(Setup!$H$7,Idiomas,0)),B352)</f>
        <v>3. Non-Cumulative</v>
      </c>
      <c r="B352" s="161" t="s">
        <v>1857</v>
      </c>
      <c r="C352" s="161" t="s">
        <v>1861</v>
      </c>
      <c r="D352" s="161"/>
      <c r="E352" s="161"/>
    </row>
    <row r="353" spans="1:5" ht="35.25" customHeight="1" x14ac:dyDescent="0.25">
      <c r="A353" s="125" t="str">
        <f ca="1">IF(OFFSET(A353,0,MATCH(Setup!$H$7,Idiomas,0))&lt;&gt;"",OFFSET(A353,0,MATCH(Setup!$H$7,Idiomas,0)),B353)</f>
        <v>Changes on Indicator Type require execute "Link to the PR Dashboard" again</v>
      </c>
      <c r="B353" s="161" t="s">
        <v>2112</v>
      </c>
      <c r="C353" s="161" t="s">
        <v>1954</v>
      </c>
      <c r="D353" s="161"/>
      <c r="E353" s="161"/>
    </row>
    <row r="354" spans="1:5" ht="33" customHeight="1" x14ac:dyDescent="0.25">
      <c r="A354" s="125" t="str">
        <f ca="1">IF(OFFSET(A354,0,MATCH(Setup!$H$7,Idiomas,0))&lt;&gt;"",OFFSET(A354,0,MATCH(Setup!$H$7,Idiomas,0)),B354)</f>
        <v>Select the SR data entry sheet to insert…</v>
      </c>
      <c r="B354" s="161" t="s">
        <v>2134</v>
      </c>
      <c r="C354" s="161" t="s">
        <v>1880</v>
      </c>
      <c r="D354" s="161"/>
      <c r="E354" s="161"/>
    </row>
    <row r="355" spans="1:5" ht="28.5" customHeight="1" x14ac:dyDescent="0.25">
      <c r="A355" s="125" t="str">
        <f ca="1">IF(OFFSET(A355,0,MATCH(Setup!$H$7,Idiomas,0))&lt;&gt;"",OFFSET(A355,0,MATCH(Setup!$H$7,Idiomas,0)),B355)</f>
        <v>Budget &amp; expenditure</v>
      </c>
      <c r="B355" s="161" t="s">
        <v>1456</v>
      </c>
      <c r="C355" s="161" t="s">
        <v>1990</v>
      </c>
      <c r="D355" s="161"/>
      <c r="E355" s="161"/>
    </row>
    <row r="356" spans="1:5" ht="28.5" customHeight="1" x14ac:dyDescent="0.25">
      <c r="A356" s="125" t="str">
        <f ca="1">IF(OFFSET(A356,0,MATCH(Setup!$H$7,Idiomas,0))&lt;&gt;"",OFFSET(A356,0,MATCH(Setup!$H$7,Idiomas,0)),B356)</f>
        <v>Budget</v>
      </c>
      <c r="B356" s="161" t="s">
        <v>2</v>
      </c>
      <c r="C356" s="161" t="s">
        <v>424</v>
      </c>
      <c r="D356" s="161"/>
      <c r="E356" s="161"/>
    </row>
    <row r="357" spans="1:5" ht="28.5" customHeight="1" x14ac:dyDescent="0.25">
      <c r="A357" s="125" t="str">
        <f ca="1">IF(OFFSET(A357,0,MATCH(Setup!$H$7,Idiomas,0))&lt;&gt;"",OFFSET(A357,0,MATCH(Setup!$H$7,Idiomas,0)),B357)</f>
        <v>Expenditure</v>
      </c>
      <c r="B357" s="161" t="s">
        <v>2113</v>
      </c>
      <c r="C357" s="161" t="s">
        <v>1871</v>
      </c>
      <c r="D357" s="161"/>
      <c r="E357" s="161"/>
    </row>
    <row r="358" spans="1:5" ht="28.5" customHeight="1" x14ac:dyDescent="0.25">
      <c r="A358" s="125" t="str">
        <f ca="1">IF(OFFSET(A358,0,MATCH(Setup!$H$7,Idiomas,0))&lt;&gt;"",OFFSET(A358,0,MATCH(Setup!$H$7,Idiomas,0)),B358)</f>
        <v>% of budget spent</v>
      </c>
      <c r="B358" s="161" t="s">
        <v>2116</v>
      </c>
      <c r="C358" s="161" t="s">
        <v>1992</v>
      </c>
      <c r="D358" s="161"/>
      <c r="E358" s="161"/>
    </row>
    <row r="359" spans="1:5" ht="28.5" customHeight="1" x14ac:dyDescent="0.25">
      <c r="A359" s="125" t="str">
        <f ca="1">IF(OFFSET(A359,0,MATCH(Setup!$H$7,Idiomas,0))&lt;&gt;"",OFFSET(A359,0,MATCH(Setup!$H$7,Idiomas,0)),B359)</f>
        <v>% of programmatic targets achieve</v>
      </c>
      <c r="B359" s="161" t="s">
        <v>2114</v>
      </c>
      <c r="C359" s="161" t="s">
        <v>1993</v>
      </c>
      <c r="D359" s="161"/>
      <c r="E359" s="161"/>
    </row>
    <row r="360" spans="1:5" ht="28.5" customHeight="1" x14ac:dyDescent="0.25">
      <c r="A360" s="125" t="str">
        <f ca="1">IF(OFFSET(A360,0,MATCH(Setup!$H$7,Idiomas,0))&lt;&gt;"",OFFSET(A360,0,MATCH(Setup!$H$7,Idiomas,0)),B360)</f>
        <v>Monthly budget</v>
      </c>
      <c r="B360" s="161" t="s">
        <v>2115</v>
      </c>
      <c r="C360" s="161" t="s">
        <v>1995</v>
      </c>
      <c r="D360" s="161"/>
      <c r="E360" s="161"/>
    </row>
    <row r="361" spans="1:5" ht="28.5" customHeight="1" x14ac:dyDescent="0.25">
      <c r="A361" s="125" t="str">
        <f ca="1">IF(OFFSET(A361,0,MATCH(Setup!$H$7,Idiomas,0))&lt;&gt;"",OFFSET(A361,0,MATCH(Setup!$H$7,Idiomas,0)),B361)</f>
        <v>Monthly expenditure</v>
      </c>
      <c r="B361" s="161" t="s">
        <v>2117</v>
      </c>
      <c r="C361" s="161" t="s">
        <v>1996</v>
      </c>
      <c r="D361" s="161"/>
      <c r="E361" s="161"/>
    </row>
    <row r="362" spans="1:5" ht="28.5" customHeight="1" x14ac:dyDescent="0.25">
      <c r="A362" s="125" t="str">
        <f ca="1">IF(OFFSET(A362,0,MATCH(Setup!$H$7,Idiomas,0))&lt;&gt;"",OFFSET(A362,0,MATCH(Setup!$H$7,Idiomas,0)),B362)</f>
        <v>Expenditure</v>
      </c>
      <c r="B362" s="161" t="s">
        <v>2113</v>
      </c>
      <c r="C362" s="161" t="s">
        <v>1871</v>
      </c>
      <c r="D362" s="161"/>
      <c r="E362" s="161"/>
    </row>
    <row r="363" spans="1:5" ht="36.75" customHeight="1" x14ac:dyDescent="0.25">
      <c r="A363" s="125" t="str">
        <f ca="1">IF(OFFSET(A363,0,MATCH(Setup!$H$7,Idiomas,0))&lt;&gt;"",OFFSET(A363,0,MATCH(Setup!$H$7,Idiomas,0)),B363)</f>
        <v>Changes on initial period require execute "Link to the PR Dashboard" again</v>
      </c>
      <c r="B363" s="161" t="s">
        <v>2615</v>
      </c>
      <c r="C363" s="161" t="s">
        <v>2616</v>
      </c>
      <c r="D363" s="161"/>
      <c r="E363" s="161"/>
    </row>
    <row r="364" spans="1:5" ht="28.5" customHeight="1" x14ac:dyDescent="0.25">
      <c r="A364" s="125" t="str">
        <f ca="1">IF(OFFSET(A364,0,MATCH(Setup!$H$7,Idiomas,0))&lt;&gt;"",OFFSET(A364,0,MATCH(Setup!$H$7,Idiomas,0)),B364)</f>
        <v>2. Modules according to the performance framework</v>
      </c>
      <c r="B364" s="161" t="s">
        <v>2617</v>
      </c>
      <c r="C364" s="161" t="s">
        <v>2705</v>
      </c>
      <c r="D364" s="161"/>
      <c r="E364" s="161"/>
    </row>
    <row r="365" spans="1:5" ht="28.5" customHeight="1" x14ac:dyDescent="0.25">
      <c r="A365" s="125" t="str">
        <f ca="1">IF(OFFSET(A365,0,MATCH(Setup!$H$7,Idiomas,0))&lt;&gt;"",OFFSET(A365,0,MATCH(Setup!$H$7,Idiomas,0)),B365)</f>
        <v>5. Associate indicators with modules and indicator type</v>
      </c>
      <c r="B365" s="161" t="s">
        <v>2620</v>
      </c>
      <c r="C365" s="161" t="s">
        <v>2621</v>
      </c>
      <c r="D365" s="161"/>
      <c r="E365" s="161"/>
    </row>
    <row r="366" spans="1:5" ht="28.5" customHeight="1" x14ac:dyDescent="0.25">
      <c r="A366" s="125" t="str">
        <f ca="1">IF(OFFSET(A366,0,MATCH(Setup!$H$7,Idiomas,0))&lt;&gt;"",OFFSET(A366,0,MATCH(Setup!$H$7,Idiomas,0)),B366)</f>
        <v>Description of modules</v>
      </c>
      <c r="B366" s="161" t="s">
        <v>2622</v>
      </c>
      <c r="C366" s="161" t="s">
        <v>2623</v>
      </c>
      <c r="D366" s="161"/>
      <c r="E366" s="161"/>
    </row>
    <row r="367" spans="1:5" ht="28.5" customHeight="1" x14ac:dyDescent="0.25">
      <c r="A367" s="125" t="str">
        <f ca="1">IF(OFFSET(A367,0,MATCH(Setup!$H$7,Idiomas,0))&lt;&gt;"",OFFSET(A367,0,MATCH(Setup!$H$7,Idiomas,0)),B367)</f>
        <v>Associated to module</v>
      </c>
      <c r="B367" s="161" t="s">
        <v>2624</v>
      </c>
      <c r="C367" s="161" t="s">
        <v>2625</v>
      </c>
      <c r="D367" s="161"/>
      <c r="E367" s="161"/>
    </row>
    <row r="368" spans="1:5" ht="28.5" customHeight="1" x14ac:dyDescent="0.25">
      <c r="A368" s="125" t="str">
        <f ca="1">IF(OFFSET(A368,0,MATCH(Setup!$H$7,Idiomas,0))&lt;&gt;"",OFFSET(A368,0,MATCH(Setup!$H$7,Idiomas,0)),B368)</f>
        <v>Performance framework modules</v>
      </c>
      <c r="B368" s="161" t="s">
        <v>2626</v>
      </c>
      <c r="C368" s="161" t="s">
        <v>2627</v>
      </c>
      <c r="D368" s="161"/>
      <c r="E368" s="161"/>
    </row>
    <row r="369" spans="1:5" ht="28.5" customHeight="1" x14ac:dyDescent="0.25">
      <c r="A369" s="125" t="str">
        <f ca="1">IF(OFFSET(A369,0,MATCH(Setup!$H$7,Idiomas,0))&lt;&gt;"",OFFSET(A369,0,MATCH(Setup!$H$7,Idiomas,0)),B369)</f>
        <v>Cumulative annual expenditure (% per objectives)</v>
      </c>
      <c r="B369" s="161" t="s">
        <v>2636</v>
      </c>
      <c r="C369" s="161" t="s">
        <v>2637</v>
      </c>
      <c r="D369" s="161"/>
      <c r="E369" s="161"/>
    </row>
    <row r="370" spans="1:5" ht="28.5" customHeight="1" x14ac:dyDescent="0.25">
      <c r="A370" s="125" t="str">
        <f ca="1">IF(OFFSET(A370,0,MATCH(Setup!$H$7,Idiomas,0))&lt;&gt;"",OFFSET(A370,0,MATCH(Setup!$H$7,Idiomas,0)),B370)</f>
        <v>Cumulative annual expenditure (% per modules)</v>
      </c>
      <c r="B370" s="161" t="s">
        <v>2638</v>
      </c>
      <c r="C370" s="161" t="s">
        <v>2639</v>
      </c>
      <c r="D370" s="161"/>
      <c r="E370" s="161"/>
    </row>
    <row r="371" spans="1:5" ht="28.5" customHeight="1" x14ac:dyDescent="0.25">
      <c r="A371" s="125" t="str">
        <f ca="1">IF(OFFSET(A371,0,MATCH(Setup!$H$7,Idiomas,0))&lt;&gt;"",OFFSET(A371,0,MATCH(Setup!$H$7,Idiomas,0)),B371)</f>
        <v>Objective list</v>
      </c>
      <c r="B371" s="161" t="s">
        <v>2642</v>
      </c>
      <c r="C371" s="161" t="s">
        <v>2739</v>
      </c>
      <c r="D371" s="161"/>
      <c r="E371" s="161"/>
    </row>
    <row r="372" spans="1:5" ht="28.5" customHeight="1" x14ac:dyDescent="0.25">
      <c r="A372" s="125" t="str">
        <f ca="1">IF(OFFSET(A372,0,MATCH(Setup!$H$7,Idiomas,0))&lt;&gt;"",OFFSET(A372,0,MATCH(Setup!$H$7,Idiomas,0)),B372)</f>
        <v>Module list</v>
      </c>
      <c r="B372" s="161" t="s">
        <v>2641</v>
      </c>
      <c r="C372" s="161" t="s">
        <v>2738</v>
      </c>
      <c r="D372" s="161"/>
      <c r="E372" s="161"/>
    </row>
    <row r="373" spans="1:5" ht="28.5" customHeight="1" x14ac:dyDescent="0.25">
      <c r="A373" s="125" t="str">
        <f ca="1">IF(OFFSET(A373,0,MATCH(Setup!$H$7,Idiomas,0))&lt;&gt;"",OFFSET(A373,0,MATCH(Setup!$H$7,Idiomas,0)),B373)</f>
        <v>SSR advances liquidation</v>
      </c>
      <c r="B373" s="161" t="s">
        <v>2646</v>
      </c>
      <c r="C373" s="161" t="s">
        <v>2832</v>
      </c>
      <c r="D373" s="161"/>
      <c r="E373" s="161"/>
    </row>
    <row r="374" spans="1:5" ht="28.5" customHeight="1" x14ac:dyDescent="0.25">
      <c r="A374" s="125" t="str">
        <f ca="1">IF(OFFSET(A374,0,MATCH(Setup!$H$7,Idiomas,0))&lt;&gt;"",OFFSET(A374,0,MATCH(Setup!$H$7,Idiomas,0)),B374)</f>
        <v>Balance</v>
      </c>
      <c r="B374" s="161" t="s">
        <v>2647</v>
      </c>
      <c r="C374" s="161" t="s">
        <v>2648</v>
      </c>
      <c r="D374" s="161"/>
      <c r="E374" s="161"/>
    </row>
    <row r="375" spans="1:5" ht="28.5" customHeight="1" x14ac:dyDescent="0.25">
      <c r="A375" s="125" t="str">
        <f ca="1">IF(OFFSET(A375,0,MATCH(Setup!$H$7,Idiomas,0))&lt;&gt;"",OFFSET(A375,0,MATCH(Setup!$H$7,Idiomas,0)),B375)</f>
        <v>Return</v>
      </c>
      <c r="B375" s="161" t="s">
        <v>2649</v>
      </c>
      <c r="C375" s="161" t="s">
        <v>2650</v>
      </c>
      <c r="D375" s="161"/>
      <c r="E375" s="161"/>
    </row>
    <row r="376" spans="1:5" ht="28.5" customHeight="1" x14ac:dyDescent="0.25">
      <c r="A376" s="125" t="str">
        <f ca="1">IF(OFFSET(A376,0,MATCH(Setup!$H$7,Idiomas,0))&lt;&gt;"",OFFSET(A376,0,MATCH(Setup!$H$7,Idiomas,0)),B376)</f>
        <v>SSR 1: (SSR name)</v>
      </c>
      <c r="B376" s="161" t="s">
        <v>2651</v>
      </c>
      <c r="C376" s="161" t="s">
        <v>2652</v>
      </c>
      <c r="D376" s="161"/>
      <c r="E376" s="161"/>
    </row>
    <row r="377" spans="1:5" ht="28.5" customHeight="1" x14ac:dyDescent="0.25">
      <c r="A377" s="125" t="str">
        <f ca="1">IF(OFFSET(A377,0,MATCH(Setup!$H$7,Idiomas,0))&lt;&gt;"",OFFSET(A377,0,MATCH(Setup!$H$7,Idiomas,0)),B377)</f>
        <v>SSR 2: (SSR name)</v>
      </c>
      <c r="B377" s="161" t="s">
        <v>2653</v>
      </c>
      <c r="C377" s="161" t="s">
        <v>2664</v>
      </c>
      <c r="D377" s="161"/>
      <c r="E377" s="161"/>
    </row>
    <row r="378" spans="1:5" ht="28.5" customHeight="1" x14ac:dyDescent="0.25">
      <c r="A378" s="125" t="str">
        <f ca="1">IF(OFFSET(A378,0,MATCH(Setup!$H$7,Idiomas,0))&lt;&gt;"",OFFSET(A378,0,MATCH(Setup!$H$7,Idiomas,0)),B378)</f>
        <v>SSR 3: (SSR name)</v>
      </c>
      <c r="B378" s="161" t="s">
        <v>2654</v>
      </c>
      <c r="C378" s="161" t="s">
        <v>2665</v>
      </c>
      <c r="D378" s="161"/>
      <c r="E378" s="161"/>
    </row>
    <row r="379" spans="1:5" ht="28.5" customHeight="1" x14ac:dyDescent="0.25">
      <c r="A379" s="125" t="str">
        <f ca="1">IF(OFFSET(A379,0,MATCH(Setup!$H$7,Idiomas,0))&lt;&gt;"",OFFSET(A379,0,MATCH(Setup!$H$7,Idiomas,0)),B379)</f>
        <v>SSR 4: (SSR name)</v>
      </c>
      <c r="B379" s="161" t="s">
        <v>2655</v>
      </c>
      <c r="C379" s="161" t="s">
        <v>2666</v>
      </c>
      <c r="D379" s="161"/>
      <c r="E379" s="161"/>
    </row>
    <row r="380" spans="1:5" ht="28.5" customHeight="1" x14ac:dyDescent="0.25">
      <c r="A380" s="125" t="str">
        <f ca="1">IF(OFFSET(A380,0,MATCH(Setup!$H$7,Idiomas,0))&lt;&gt;"",OFFSET(A380,0,MATCH(Setup!$H$7,Idiomas,0)),B380)</f>
        <v>SSR 5: (SSR name)</v>
      </c>
      <c r="B380" s="161" t="s">
        <v>2656</v>
      </c>
      <c r="C380" s="161" t="s">
        <v>2667</v>
      </c>
      <c r="D380" s="161"/>
      <c r="E380" s="161"/>
    </row>
    <row r="381" spans="1:5" ht="28.5" customHeight="1" x14ac:dyDescent="0.25">
      <c r="A381" s="125" t="str">
        <f ca="1">IF(OFFSET(A381,0,MATCH(Setup!$H$7,Idiomas,0))&lt;&gt;"",OFFSET(A381,0,MATCH(Setup!$H$7,Idiomas,0)),B381)</f>
        <v>SSR 6: (SSR name)</v>
      </c>
      <c r="B381" s="161" t="s">
        <v>2657</v>
      </c>
      <c r="C381" s="161" t="s">
        <v>2668</v>
      </c>
      <c r="D381" s="161"/>
      <c r="E381" s="161"/>
    </row>
    <row r="382" spans="1:5" ht="28.5" customHeight="1" x14ac:dyDescent="0.25">
      <c r="A382" s="125" t="str">
        <f ca="1">IF(OFFSET(A382,0,MATCH(Setup!$H$7,Idiomas,0))&lt;&gt;"",OFFSET(A382,0,MATCH(Setup!$H$7,Idiomas,0)),B382)</f>
        <v>SSR 7: (SSR name)</v>
      </c>
      <c r="B382" s="161" t="s">
        <v>2658</v>
      </c>
      <c r="C382" s="161" t="s">
        <v>2669</v>
      </c>
      <c r="D382" s="161"/>
      <c r="E382" s="161"/>
    </row>
    <row r="383" spans="1:5" ht="28.5" customHeight="1" x14ac:dyDescent="0.25">
      <c r="A383" s="125" t="str">
        <f ca="1">IF(OFFSET(A383,0,MATCH(Setup!$H$7,Idiomas,0))&lt;&gt;"",OFFSET(A383,0,MATCH(Setup!$H$7,Idiomas,0)),B383)</f>
        <v>SSR 8: (SSR name)</v>
      </c>
      <c r="B383" s="161" t="s">
        <v>2659</v>
      </c>
      <c r="C383" s="161" t="s">
        <v>2670</v>
      </c>
      <c r="D383" s="161"/>
      <c r="E383" s="161"/>
    </row>
    <row r="384" spans="1:5" ht="28.5" customHeight="1" x14ac:dyDescent="0.25">
      <c r="A384" s="125" t="str">
        <f ca="1">IF(OFFSET(A384,0,MATCH(Setup!$H$7,Idiomas,0))&lt;&gt;"",OFFSET(A384,0,MATCH(Setup!$H$7,Idiomas,0)),B384)</f>
        <v>SSR 9: (SSR name)</v>
      </c>
      <c r="B384" s="161" t="s">
        <v>2660</v>
      </c>
      <c r="C384" s="161" t="s">
        <v>2671</v>
      </c>
      <c r="D384" s="161"/>
      <c r="E384" s="161"/>
    </row>
    <row r="385" spans="1:5" ht="28.5" customHeight="1" x14ac:dyDescent="0.25">
      <c r="A385" s="125" t="str">
        <f ca="1">IF(OFFSET(A385,0,MATCH(Setup!$H$7,Idiomas,0))&lt;&gt;"",OFFSET(A385,0,MATCH(Setup!$H$7,Idiomas,0)),B385)</f>
        <v>SSR 10: (SSR name)</v>
      </c>
      <c r="B385" s="161" t="s">
        <v>2661</v>
      </c>
      <c r="C385" s="161" t="s">
        <v>2672</v>
      </c>
      <c r="D385" s="161"/>
      <c r="E385" s="161"/>
    </row>
    <row r="386" spans="1:5" ht="28.5" customHeight="1" x14ac:dyDescent="0.25">
      <c r="A386" s="125" t="str">
        <f ca="1">IF(OFFSET(A386,0,MATCH(Setup!$H$7,Idiomas,0))&lt;&gt;"",OFFSET(A386,0,MATCH(Setup!$H$7,Idiomas,0)),B386)</f>
        <v>SSR 11: (SSR name)</v>
      </c>
      <c r="B386" s="161" t="s">
        <v>2662</v>
      </c>
      <c r="C386" s="161" t="s">
        <v>2673</v>
      </c>
      <c r="D386" s="161"/>
      <c r="E386" s="161"/>
    </row>
    <row r="387" spans="1:5" ht="28.5" customHeight="1" x14ac:dyDescent="0.25">
      <c r="A387" s="125" t="str">
        <f ca="1">IF(OFFSET(A387,0,MATCH(Setup!$H$7,Idiomas,0))&lt;&gt;"",OFFSET(A387,0,MATCH(Setup!$H$7,Idiomas,0)),B387)</f>
        <v>SSR 12: (SSR name)</v>
      </c>
      <c r="B387" s="161" t="s">
        <v>2663</v>
      </c>
      <c r="C387" s="161" t="s">
        <v>2674</v>
      </c>
      <c r="D387" s="161"/>
      <c r="E387" s="161"/>
    </row>
    <row r="388" spans="1:5" ht="28.5" customHeight="1" x14ac:dyDescent="0.25">
      <c r="A388" s="125" t="str">
        <f ca="1">IF(OFFSET(A388,0,MATCH(Setup!$H$7,Idiomas,0))&lt;&gt;"",OFFSET(A388,0,MATCH(Setup!$H$7,Idiomas,0)),B388)</f>
        <v>Transfer 1 (MM/DD/YYYY)</v>
      </c>
      <c r="B388" s="161" t="s">
        <v>2675</v>
      </c>
      <c r="C388" s="161" t="s">
        <v>2740</v>
      </c>
      <c r="D388" s="161"/>
      <c r="E388" s="161"/>
    </row>
    <row r="389" spans="1:5" ht="28.5" customHeight="1" x14ac:dyDescent="0.25">
      <c r="A389" s="125" t="str">
        <f ca="1">IF(OFFSET(A389,0,MATCH(Setup!$H$7,Idiomas,0))&lt;&gt;"",OFFSET(A389,0,MATCH(Setup!$H$7,Idiomas,0)),B389)</f>
        <v>Transfer 2 (MM/DD/YYYY)</v>
      </c>
      <c r="B389" s="161" t="s">
        <v>2676</v>
      </c>
      <c r="C389" s="161" t="s">
        <v>2741</v>
      </c>
      <c r="D389" s="161"/>
      <c r="E389" s="161"/>
    </row>
    <row r="390" spans="1:5" ht="28.5" customHeight="1" x14ac:dyDescent="0.25">
      <c r="A390" s="125" t="str">
        <f ca="1">IF(OFFSET(A390,0,MATCH(Setup!$H$7,Idiomas,0))&lt;&gt;"",OFFSET(A390,0,MATCH(Setup!$H$7,Idiomas,0)),B390)</f>
        <v>Transfer 3 (MM/DD/YYYY)</v>
      </c>
      <c r="B390" s="161" t="s">
        <v>2677</v>
      </c>
      <c r="C390" s="161" t="s">
        <v>2742</v>
      </c>
      <c r="D390" s="161"/>
      <c r="E390" s="161"/>
    </row>
    <row r="391" spans="1:5" ht="28.5" customHeight="1" x14ac:dyDescent="0.25">
      <c r="A391" s="125" t="str">
        <f ca="1">IF(OFFSET(A391,0,MATCH(Setup!$H$7,Idiomas,0))&lt;&gt;"",OFFSET(A391,0,MATCH(Setup!$H$7,Idiomas,0)),B391)</f>
        <v>Transfer 4 (MM/DD/YYYY)</v>
      </c>
      <c r="B391" s="161" t="s">
        <v>2678</v>
      </c>
      <c r="C391" s="161" t="s">
        <v>2743</v>
      </c>
      <c r="D391" s="161"/>
      <c r="E391" s="161"/>
    </row>
    <row r="392" spans="1:5" ht="28.5" customHeight="1" x14ac:dyDescent="0.25">
      <c r="A392" s="125" t="str">
        <f ca="1">IF(OFFSET(A392,0,MATCH(Setup!$H$7,Idiomas,0))&lt;&gt;"",OFFSET(A392,0,MATCH(Setup!$H$7,Idiomas,0)),B392)</f>
        <v>Transfer 5 (MM/DD/YYYY)</v>
      </c>
      <c r="B392" s="161" t="s">
        <v>2679</v>
      </c>
      <c r="C392" s="161" t="s">
        <v>2744</v>
      </c>
      <c r="D392" s="161"/>
      <c r="E392" s="161"/>
    </row>
    <row r="393" spans="1:5" ht="28.5" customHeight="1" x14ac:dyDescent="0.25">
      <c r="A393" s="125" t="str">
        <f ca="1">IF(OFFSET(A393,0,MATCH(Setup!$H$7,Idiomas,0))&lt;&gt;"",OFFSET(A393,0,MATCH(Setup!$H$7,Idiomas,0)),B393)</f>
        <v>SSR 13: (SSR name)</v>
      </c>
      <c r="B393" s="161" t="s">
        <v>2680</v>
      </c>
      <c r="C393" s="161" t="s">
        <v>2683</v>
      </c>
      <c r="D393" s="161"/>
      <c r="E393" s="161"/>
    </row>
    <row r="394" spans="1:5" ht="28.5" customHeight="1" x14ac:dyDescent="0.25">
      <c r="A394" s="125" t="str">
        <f ca="1">IF(OFFSET(A394,0,MATCH(Setup!$H$7,Idiomas,0))&lt;&gt;"",OFFSET(A394,0,MATCH(Setup!$H$7,Idiomas,0)),B394)</f>
        <v>SSR 14: (SSR name)</v>
      </c>
      <c r="B394" s="161" t="s">
        <v>2681</v>
      </c>
      <c r="C394" s="161" t="s">
        <v>2684</v>
      </c>
      <c r="D394" s="161"/>
      <c r="E394" s="161"/>
    </row>
    <row r="395" spans="1:5" ht="28.5" customHeight="1" x14ac:dyDescent="0.25">
      <c r="A395" s="125" t="str">
        <f ca="1">IF(OFFSET(A395,0,MATCH(Setup!$H$7,Idiomas,0))&lt;&gt;"",OFFSET(A395,0,MATCH(Setup!$H$7,Idiomas,0)),B395)</f>
        <v>SSR 15: (SSR name)</v>
      </c>
      <c r="B395" s="161" t="s">
        <v>2682</v>
      </c>
      <c r="C395" s="161" t="s">
        <v>2685</v>
      </c>
      <c r="D395" s="161"/>
      <c r="E395" s="161"/>
    </row>
    <row r="396" spans="1:5" ht="28.5" customHeight="1" x14ac:dyDescent="0.25">
      <c r="A396" s="125" t="str">
        <f ca="1">IF(OFFSET(A396,0,MATCH(Setup!$H$7,Idiomas,0))&lt;&gt;"",OFFSET(A396,0,MATCH(Setup!$H$7,Idiomas,0)),B396)</f>
        <v>SSR advances liquidation summary</v>
      </c>
      <c r="B396" s="161" t="s">
        <v>2686</v>
      </c>
      <c r="C396" s="161" t="s">
        <v>2833</v>
      </c>
      <c r="D396" s="161"/>
      <c r="E396" s="161"/>
    </row>
    <row r="397" spans="1:5" ht="28.5" customHeight="1" x14ac:dyDescent="0.25">
      <c r="A397" s="125" t="str">
        <f ca="1">IF(OFFSET(A397,0,MATCH(Setup!$H$7,Idiomas,0))&lt;&gt;"",OFFSET(A397,0,MATCH(Setup!$H$7,Idiomas,0)),B397)</f>
        <v>Justified</v>
      </c>
      <c r="B397" s="161" t="s">
        <v>2688</v>
      </c>
      <c r="C397" s="161" t="s">
        <v>2687</v>
      </c>
      <c r="D397" s="161"/>
      <c r="E397" s="161"/>
    </row>
    <row r="398" spans="1:5" ht="28.5" customHeight="1" x14ac:dyDescent="0.25">
      <c r="A398" s="125" t="str">
        <f ca="1">IF(OFFSET(A398,0,MATCH(Setup!$H$7,Idiomas,0))&lt;&gt;"",OFFSET(A398,0,MATCH(Setup!$H$7,Idiomas,0)),B398)</f>
        <v>Non Justified</v>
      </c>
      <c r="B398" s="161" t="s">
        <v>2689</v>
      </c>
      <c r="C398" s="161" t="s">
        <v>2690</v>
      </c>
      <c r="D398" s="161"/>
      <c r="E398" s="161"/>
    </row>
    <row r="399" spans="1:5" ht="28.5" customHeight="1" x14ac:dyDescent="0.25">
      <c r="A399" s="125" t="str">
        <f ca="1">IF(OFFSET(A399,0,MATCH(Setup!$H$7,Idiomas,0))&lt;&gt;"",OFFSET(A399,0,MATCH(Setup!$H$7,Idiomas,0)),B399)</f>
        <v>Unit of measurement (target)</v>
      </c>
      <c r="B399" s="161" t="s">
        <v>2702</v>
      </c>
      <c r="C399" s="161" t="s">
        <v>2701</v>
      </c>
      <c r="D399" s="161"/>
      <c r="E399" s="161"/>
    </row>
    <row r="400" spans="1:5" ht="28.5" customHeight="1" x14ac:dyDescent="0.25">
      <c r="A400" s="125" t="str">
        <f ca="1">IF(OFFSET(A400,0,MATCH(Setup!$H$7,Idiomas,0))&lt;&gt;"",OFFSET(A400,0,MATCH(Setup!$H$7,Idiomas,0)),B400)</f>
        <v>Cumulative budget and expenditure (by objective)</v>
      </c>
      <c r="B400" s="161" t="s">
        <v>2797</v>
      </c>
      <c r="C400" s="161" t="s">
        <v>2795</v>
      </c>
      <c r="D400" s="161"/>
      <c r="E400" s="161"/>
    </row>
    <row r="401" spans="1:5" ht="28.5" customHeight="1" x14ac:dyDescent="0.25">
      <c r="A401" s="125" t="str">
        <f ca="1">IF(OFFSET(A401,0,MATCH(Setup!$H$7,Idiomas,0))&lt;&gt;"",OFFSET(A401,0,MATCH(Setup!$H$7,Idiomas,0)),B401)</f>
        <v>Cumulative budget and expenditure (by module)</v>
      </c>
      <c r="B401" s="161" t="s">
        <v>2798</v>
      </c>
      <c r="C401" s="161" t="s">
        <v>2796</v>
      </c>
      <c r="D401" s="161"/>
      <c r="E401" s="161"/>
    </row>
    <row r="402" spans="1:5" ht="28.5" customHeight="1" x14ac:dyDescent="0.25">
      <c r="A402" s="125" t="str">
        <f ca="1">IF(OFFSET(A402,0,MATCH(Setup!$H$7,Idiomas,0))&lt;&gt;"",OFFSET(A402,0,MATCH(Setup!$H$7,Idiomas,0)),B402)</f>
        <v>Programmatic results</v>
      </c>
      <c r="B402" s="161" t="s">
        <v>2777</v>
      </c>
      <c r="C402" s="161" t="s">
        <v>2774</v>
      </c>
      <c r="D402" s="161"/>
      <c r="E402" s="161"/>
    </row>
    <row r="403" spans="1:5" ht="28.5" customHeight="1" x14ac:dyDescent="0.25">
      <c r="A403" s="125" t="str">
        <f ca="1">IF(OFFSET(A403,0,MATCH(Setup!$H$7,Idiomas,0))&lt;&gt;"",OFFSET(A403,0,MATCH(Setup!$H$7,Idiomas,0)),B403)</f>
        <v>Financial results</v>
      </c>
      <c r="B403" s="161" t="s">
        <v>2776</v>
      </c>
      <c r="C403" s="161" t="s">
        <v>2775</v>
      </c>
      <c r="D403" s="161"/>
      <c r="E403" s="161"/>
    </row>
    <row r="404" spans="1:5" ht="28.5" customHeight="1" x14ac:dyDescent="0.25">
      <c r="A404" s="125" t="str">
        <f ca="1">IF(OFFSET(A404,0,MATCH(Setup!$H$7,Idiomas,0))&lt;&gt;"",OFFSET(A404,0,MATCH(Setup!$H$7,Idiomas,0)),B404)</f>
        <v>Period</v>
      </c>
      <c r="B404" s="161" t="s">
        <v>2773</v>
      </c>
      <c r="C404" s="161" t="s">
        <v>2772</v>
      </c>
      <c r="D404" s="161"/>
      <c r="E404" s="161"/>
    </row>
    <row r="405" spans="1:5" ht="28.5" customHeight="1" x14ac:dyDescent="0.25">
      <c r="A405" s="125" t="str">
        <f ca="1">IF(OFFSET(A405,0,MATCH(Setup!$H$7,Idiomas,0))&lt;&gt;"",OFFSET(A405,0,MATCH(Setup!$H$7,Idiomas,0)),B405)</f>
        <v>Result</v>
      </c>
      <c r="B405" s="161" t="s">
        <v>1505</v>
      </c>
      <c r="C405" s="161" t="s">
        <v>1831</v>
      </c>
      <c r="D405" s="161"/>
      <c r="E405" s="161"/>
    </row>
    <row r="406" spans="1:5" ht="28.5" customHeight="1" x14ac:dyDescent="0.25">
      <c r="A406" s="125" t="str">
        <f ca="1">IF(OFFSET(A406,0,MATCH(Setup!$H$7,Idiomas,0))&lt;&gt;"",OFFSET(A406,0,MATCH(Setup!$H$7,Idiomas,0)),B406)</f>
        <v>Amount</v>
      </c>
      <c r="B406" s="161" t="s">
        <v>1823</v>
      </c>
      <c r="C406" s="161" t="s">
        <v>1822</v>
      </c>
      <c r="D406" s="161"/>
      <c r="E406" s="161"/>
    </row>
    <row r="407" spans="1:5" ht="28.5" customHeight="1" x14ac:dyDescent="0.25">
      <c r="A407" s="125" t="str">
        <f ca="1">IF(OFFSET(A407,0,MATCH(Setup!$H$7,Idiomas,0))&lt;&gt;"",OFFSET(A407,0,MATCH(Setup!$H$7,Idiomas,0)),B407)</f>
        <v>Overview of financial performance</v>
      </c>
      <c r="B407" s="161" t="s">
        <v>2784</v>
      </c>
      <c r="C407" s="161" t="s">
        <v>2781</v>
      </c>
      <c r="D407" s="161"/>
      <c r="E407" s="161"/>
    </row>
    <row r="408" spans="1:5" ht="28.5" customHeight="1" x14ac:dyDescent="0.25">
      <c r="A408" s="125" t="str">
        <f ca="1">IF(OFFSET(A408,0,MATCH(Setup!$H$7,Idiomas,0))&lt;&gt;"",OFFSET(A408,0,MATCH(Setup!$H$7,Idiomas,0)),B408)</f>
        <v>Cumulative financial performance</v>
      </c>
      <c r="B408" s="161" t="s">
        <v>2783</v>
      </c>
      <c r="C408" s="161" t="s">
        <v>2782</v>
      </c>
      <c r="D408" s="161"/>
      <c r="E408" s="161"/>
    </row>
    <row r="409" spans="1:5" ht="28.5" customHeight="1" x14ac:dyDescent="0.25">
      <c r="A409" s="125" t="str">
        <f ca="1">IF(OFFSET(A409,0,MATCH(Setup!$H$7,Idiomas,0))&lt;&gt;"",OFFSET(A409,0,MATCH(Setup!$H$7,Idiomas,0)),B409)</f>
        <v>Year to date</v>
      </c>
      <c r="B409" s="161" t="s">
        <v>2786</v>
      </c>
      <c r="C409" s="161" t="s">
        <v>2785</v>
      </c>
      <c r="D409" s="161"/>
      <c r="E409" s="161"/>
    </row>
    <row r="410" spans="1:5" ht="28.5" customHeight="1" x14ac:dyDescent="0.25">
      <c r="A410" s="125" t="str">
        <f ca="1">IF(OFFSET(A410,0,MATCH(Setup!$H$7,Idiomas,0))&lt;&gt;"",OFFSET(A410,0,MATCH(Setup!$H$7,Idiomas,0)),B410)</f>
        <v>Activities</v>
      </c>
      <c r="B410" s="161" t="s">
        <v>2806</v>
      </c>
      <c r="C410" s="161" t="s">
        <v>2802</v>
      </c>
      <c r="D410" s="161"/>
      <c r="E410" s="161"/>
    </row>
    <row r="411" spans="1:5" ht="28.5" customHeight="1" x14ac:dyDescent="0.25">
      <c r="A411" s="125" t="str">
        <f ca="1">IF(OFFSET(A411,0,MATCH(Setup!$H$7,Idiomas,0))&lt;&gt;"",OFFSET(A411,0,MATCH(Setup!$H$7,Idiomas,0)),B411)</f>
        <v>Quarter 1</v>
      </c>
      <c r="B411" s="161" t="s">
        <v>271</v>
      </c>
      <c r="C411" s="161" t="s">
        <v>2807</v>
      </c>
      <c r="D411" s="161"/>
      <c r="E411" s="161"/>
    </row>
    <row r="412" spans="1:5" ht="28.5" customHeight="1" x14ac:dyDescent="0.25">
      <c r="A412" s="125" t="str">
        <f ca="1">IF(OFFSET(A412,0,MATCH(Setup!$H$7,Idiomas,0))&lt;&gt;"",OFFSET(A412,0,MATCH(Setup!$H$7,Idiomas,0)),B412)</f>
        <v>Quarter 2</v>
      </c>
      <c r="B412" s="161" t="s">
        <v>272</v>
      </c>
      <c r="C412" s="161" t="s">
        <v>2808</v>
      </c>
      <c r="D412" s="161"/>
      <c r="E412" s="161"/>
    </row>
    <row r="413" spans="1:5" ht="28.5" customHeight="1" x14ac:dyDescent="0.25">
      <c r="A413" s="125" t="str">
        <f ca="1">IF(OFFSET(A413,0,MATCH(Setup!$H$7,Idiomas,0))&lt;&gt;"",OFFSET(A413,0,MATCH(Setup!$H$7,Idiomas,0)),B413)</f>
        <v>Quarter 3</v>
      </c>
      <c r="B413" s="161" t="s">
        <v>273</v>
      </c>
      <c r="C413" s="161" t="s">
        <v>2809</v>
      </c>
      <c r="D413" s="161"/>
      <c r="E413" s="161"/>
    </row>
    <row r="414" spans="1:5" ht="28.5" customHeight="1" x14ac:dyDescent="0.25">
      <c r="A414" s="125" t="str">
        <f ca="1">IF(OFFSET(A414,0,MATCH(Setup!$H$7,Idiomas,0))&lt;&gt;"",OFFSET(A414,0,MATCH(Setup!$H$7,Idiomas,0)),B414)</f>
        <v>Quarter 4</v>
      </c>
      <c r="B414" s="161" t="s">
        <v>274</v>
      </c>
      <c r="C414" s="161" t="s">
        <v>2810</v>
      </c>
      <c r="D414" s="161"/>
      <c r="E414" s="161"/>
    </row>
    <row r="415" spans="1:5" ht="28.5" customHeight="1" x14ac:dyDescent="0.25">
      <c r="A415" s="125" t="str">
        <f ca="1">IF(OFFSET(A415,0,MATCH(Setup!$H$7,Idiomas,0))&lt;&gt;"",OFFSET(A415,0,MATCH(Setup!$H$7,Idiomas,0)),B415)</f>
        <v>Quarter 5</v>
      </c>
      <c r="B415" s="161" t="s">
        <v>2819</v>
      </c>
      <c r="C415" s="161" t="s">
        <v>2811</v>
      </c>
      <c r="D415" s="161"/>
      <c r="E415" s="161"/>
    </row>
    <row r="416" spans="1:5" ht="28.5" customHeight="1" x14ac:dyDescent="0.25">
      <c r="A416" s="125" t="str">
        <f ca="1">IF(OFFSET(A416,0,MATCH(Setup!$H$7,Idiomas,0))&lt;&gt;"",OFFSET(A416,0,MATCH(Setup!$H$7,Idiomas,0)),B416)</f>
        <v>Quarter 6</v>
      </c>
      <c r="B416" s="161" t="s">
        <v>2820</v>
      </c>
      <c r="C416" s="161" t="s">
        <v>2812</v>
      </c>
      <c r="D416" s="161"/>
      <c r="E416" s="161"/>
    </row>
    <row r="417" spans="1:5" ht="28.5" customHeight="1" x14ac:dyDescent="0.25">
      <c r="A417" s="125" t="str">
        <f ca="1">IF(OFFSET(A417,0,MATCH(Setup!$H$7,Idiomas,0))&lt;&gt;"",OFFSET(A417,0,MATCH(Setup!$H$7,Idiomas,0)),B417)</f>
        <v>Quarter 7</v>
      </c>
      <c r="B417" s="161" t="s">
        <v>2821</v>
      </c>
      <c r="C417" s="161" t="s">
        <v>2813</v>
      </c>
      <c r="D417" s="161"/>
      <c r="E417" s="161"/>
    </row>
    <row r="418" spans="1:5" ht="28.5" customHeight="1" x14ac:dyDescent="0.25">
      <c r="A418" s="125" t="str">
        <f ca="1">IF(OFFSET(A418,0,MATCH(Setup!$H$7,Idiomas,0))&lt;&gt;"",OFFSET(A418,0,MATCH(Setup!$H$7,Idiomas,0)),B418)</f>
        <v>Quarter 8</v>
      </c>
      <c r="B418" s="161" t="s">
        <v>2822</v>
      </c>
      <c r="C418" s="161" t="s">
        <v>2814</v>
      </c>
      <c r="D418" s="161"/>
      <c r="E418" s="161"/>
    </row>
    <row r="419" spans="1:5" ht="28.5" customHeight="1" x14ac:dyDescent="0.25">
      <c r="A419" s="125" t="str">
        <f ca="1">IF(OFFSET(A419,0,MATCH(Setup!$H$7,Idiomas,0))&lt;&gt;"",OFFSET(A419,0,MATCH(Setup!$H$7,Idiomas,0)),B419)</f>
        <v>Quarter 9</v>
      </c>
      <c r="B419" s="161" t="s">
        <v>2823</v>
      </c>
      <c r="C419" s="161" t="s">
        <v>2815</v>
      </c>
      <c r="D419" s="161"/>
      <c r="E419" s="161"/>
    </row>
    <row r="420" spans="1:5" ht="28.5" customHeight="1" x14ac:dyDescent="0.25">
      <c r="A420" s="125" t="str">
        <f ca="1">IF(OFFSET(A420,0,MATCH(Setup!$H$7,Idiomas,0))&lt;&gt;"",OFFSET(A420,0,MATCH(Setup!$H$7,Idiomas,0)),B420)</f>
        <v>Quarter 10</v>
      </c>
      <c r="B420" s="161" t="s">
        <v>2824</v>
      </c>
      <c r="C420" s="161" t="s">
        <v>2816</v>
      </c>
      <c r="D420" s="161"/>
      <c r="E420" s="161"/>
    </row>
    <row r="421" spans="1:5" ht="28.5" customHeight="1" x14ac:dyDescent="0.25">
      <c r="A421" s="125" t="str">
        <f ca="1">IF(OFFSET(A421,0,MATCH(Setup!$H$7,Idiomas,0))&lt;&gt;"",OFFSET(A421,0,MATCH(Setup!$H$7,Idiomas,0)),B421)</f>
        <v>Quarter 11</v>
      </c>
      <c r="B421" s="161" t="s">
        <v>2825</v>
      </c>
      <c r="C421" s="161" t="s">
        <v>2817</v>
      </c>
      <c r="D421" s="161"/>
      <c r="E421" s="161"/>
    </row>
    <row r="422" spans="1:5" ht="28.5" customHeight="1" x14ac:dyDescent="0.25">
      <c r="A422" s="125" t="str">
        <f ca="1">IF(OFFSET(A422,0,MATCH(Setup!$H$7,Idiomas,0))&lt;&gt;"",OFFSET(A422,0,MATCH(Setup!$H$7,Idiomas,0)),B422)</f>
        <v>Quarter 12</v>
      </c>
      <c r="B422" s="161" t="s">
        <v>2826</v>
      </c>
      <c r="C422" s="161" t="s">
        <v>2818</v>
      </c>
      <c r="D422" s="161"/>
      <c r="E422" s="161"/>
    </row>
    <row r="423" spans="1:5" ht="28.5" customHeight="1" x14ac:dyDescent="0.25">
      <c r="A423" s="125" t="str">
        <f ca="1">IF(OFFSET(A423,0,MATCH(Setup!$H$7,Idiomas,0))&lt;&gt;"",OFFSET(A423,0,MATCH(Setup!$H$7,Idiomas,0)),B423)</f>
        <v>SR data consolidation template</v>
      </c>
      <c r="B423" s="161" t="s">
        <v>2828</v>
      </c>
      <c r="C423" s="161" t="s">
        <v>2803</v>
      </c>
      <c r="D423" s="161"/>
      <c r="E423" s="161"/>
    </row>
    <row r="424" spans="1:5" ht="28.5" customHeight="1" x14ac:dyDescent="0.25">
      <c r="A424" s="125" t="str">
        <f ca="1">IF(OFFSET(A424,0,MATCH(Setup!$H$7,Idiomas,0))&lt;&gt;"",OFFSET(A424,0,MATCH(Setup!$H$7,Idiomas,0)),B424)</f>
        <v>SR annual plan</v>
      </c>
      <c r="B424" s="161" t="s">
        <v>2827</v>
      </c>
      <c r="C424" s="161" t="s">
        <v>2804</v>
      </c>
      <c r="D424" s="161"/>
      <c r="E424" s="161"/>
    </row>
    <row r="425" spans="1:5" ht="28.5" customHeight="1" x14ac:dyDescent="0.25">
      <c r="A425" s="125" t="str">
        <f ca="1">IF(OFFSET(A425,0,MATCH(Setup!$H$7,Idiomas,0))&lt;&gt;"",OFFSET(A425,0,MATCH(Setup!$H$7,Idiomas,0)),B425)</f>
        <v>Execution date</v>
      </c>
      <c r="B425" s="161" t="s">
        <v>2830</v>
      </c>
      <c r="C425" s="161" t="s">
        <v>2829</v>
      </c>
      <c r="D425" s="161"/>
      <c r="E425" s="161"/>
    </row>
    <row r="426" spans="1:5" ht="28.5" customHeight="1" x14ac:dyDescent="0.25">
      <c r="A426" s="125">
        <f ca="1">IF(OFFSET(A426,0,MATCH(Setup!$H$7,Idiomas,0))&lt;&gt;"",OFFSET(A426,0,MATCH(Setup!$H$7,Idiomas,0)),B426)</f>
        <v>0</v>
      </c>
      <c r="B426" s="161"/>
      <c r="C426" s="161"/>
      <c r="D426" s="161"/>
      <c r="E426" s="161"/>
    </row>
    <row r="427" spans="1:5" ht="28.5" customHeight="1" x14ac:dyDescent="0.25">
      <c r="A427" s="125">
        <f ca="1">IF(OFFSET(A427,0,MATCH(Setup!$H$7,Idiomas,0))&lt;&gt;"",OFFSET(A427,0,MATCH(Setup!$H$7,Idiomas,0)),B427)</f>
        <v>0</v>
      </c>
      <c r="B427" s="161"/>
      <c r="C427" s="161"/>
      <c r="D427" s="161"/>
      <c r="E427" s="161"/>
    </row>
    <row r="428" spans="1:5" ht="28.5" customHeight="1" x14ac:dyDescent="0.25">
      <c r="A428" s="125">
        <f ca="1">IF(OFFSET(A428,0,MATCH(Setup!$H$7,Idiomas,0))&lt;&gt;"",OFFSET(A428,0,MATCH(Setup!$H$7,Idiomas,0)),B428)</f>
        <v>0</v>
      </c>
      <c r="B428" s="161"/>
      <c r="C428" s="161"/>
      <c r="D428" s="161"/>
      <c r="E428" s="161"/>
    </row>
    <row r="429" spans="1:5" ht="28.5" customHeight="1" x14ac:dyDescent="0.25">
      <c r="A429" s="125">
        <f ca="1">IF(OFFSET(A429,0,MATCH(Setup!$H$7,Idiomas,0))&lt;&gt;"",OFFSET(A429,0,MATCH(Setup!$H$7,Idiomas,0)),B429)</f>
        <v>0</v>
      </c>
      <c r="B429" s="161"/>
      <c r="C429" s="161"/>
      <c r="D429" s="161"/>
      <c r="E429" s="161"/>
    </row>
    <row r="430" spans="1:5" ht="28.5" customHeight="1" x14ac:dyDescent="0.25">
      <c r="A430" s="125">
        <f ca="1">IF(OFFSET(A430,0,MATCH(Setup!$H$7,Idiomas,0))&lt;&gt;"",OFFSET(A430,0,MATCH(Setup!$H$7,Idiomas,0)),B430)</f>
        <v>0</v>
      </c>
      <c r="B430" s="161"/>
      <c r="C430" s="161"/>
      <c r="D430" s="161"/>
      <c r="E430" s="161"/>
    </row>
    <row r="431" spans="1:5" ht="28.5" customHeight="1" x14ac:dyDescent="0.25">
      <c r="A431" s="125">
        <f ca="1">IF(OFFSET(A431,0,MATCH(Setup!$H$7,Idiomas,0))&lt;&gt;"",OFFSET(A431,0,MATCH(Setup!$H$7,Idiomas,0)),B431)</f>
        <v>0</v>
      </c>
      <c r="B431" s="161"/>
      <c r="C431" s="161"/>
      <c r="D431" s="161"/>
      <c r="E431" s="161"/>
    </row>
    <row r="432" spans="1:5" ht="28.5" customHeight="1" x14ac:dyDescent="0.25">
      <c r="A432" s="125">
        <f ca="1">IF(OFFSET(A432,0,MATCH(Setup!$H$7,Idiomas,0))&lt;&gt;"",OFFSET(A432,0,MATCH(Setup!$H$7,Idiomas,0)),B432)</f>
        <v>0</v>
      </c>
      <c r="B432" s="161"/>
      <c r="C432" s="161"/>
      <c r="D432" s="161"/>
      <c r="E432" s="161"/>
    </row>
  </sheetData>
  <sheetProtection password="8EA8" sheet="1" objects="1" scenarios="1"/>
  <pageMargins left="0.7" right="0.7" top="0.75" bottom="0.75" header="0.3" footer="0.3"/>
  <pageSetup orientation="portrait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2:AB49"/>
  <sheetViews>
    <sheetView showGridLines="0" defaultGridColor="0" colorId="55" workbookViewId="0">
      <selection activeCell="A16" sqref="A16"/>
    </sheetView>
  </sheetViews>
  <sheetFormatPr baseColWidth="10" defaultColWidth="11.42578125" defaultRowHeight="15" x14ac:dyDescent="0.25"/>
  <cols>
    <col min="1" max="1" width="26.5703125" customWidth="1"/>
    <col min="2" max="2" width="4.28515625" customWidth="1"/>
    <col min="3" max="3" width="63.85546875" customWidth="1"/>
    <col min="4" max="4" width="4.28515625" customWidth="1"/>
    <col min="5" max="5" width="3.85546875" style="11" customWidth="1"/>
    <col min="6" max="6" width="85.42578125" customWidth="1"/>
    <col min="7" max="7" width="14.140625" customWidth="1"/>
    <col min="8" max="8" width="22.7109375" customWidth="1"/>
    <col min="9" max="9" width="32" customWidth="1"/>
    <col min="10" max="10" width="5.7109375" customWidth="1"/>
    <col min="11" max="11" width="15.140625" customWidth="1"/>
    <col min="12" max="12" width="3.28515625" customWidth="1"/>
    <col min="13" max="13" width="15" customWidth="1"/>
    <col min="14" max="14" width="13.7109375" customWidth="1"/>
    <col min="15" max="15" width="26.85546875" customWidth="1"/>
    <col min="17" max="17" width="15.42578125" customWidth="1"/>
    <col min="19" max="19" width="16.5703125" customWidth="1"/>
    <col min="21" max="21" width="25.85546875" hidden="1" customWidth="1"/>
    <col min="22" max="22" width="17.140625" customWidth="1"/>
    <col min="23" max="23" width="60.140625" customWidth="1"/>
    <col min="24" max="25" width="4.85546875" customWidth="1"/>
    <col min="26" max="26" width="82.42578125" customWidth="1"/>
    <col min="28" max="28" width="20.140625" customWidth="1"/>
  </cols>
  <sheetData>
    <row r="2" spans="1:28" x14ac:dyDescent="0.25">
      <c r="A2" s="179" t="s">
        <v>1330</v>
      </c>
      <c r="M2" s="956" t="s">
        <v>1323</v>
      </c>
    </row>
    <row r="3" spans="1:28" ht="22.5" customHeight="1" x14ac:dyDescent="0.25">
      <c r="A3" s="179"/>
      <c r="E3" s="128">
        <f>Setup!R5+Setup!M5</f>
        <v>4</v>
      </c>
      <c r="F3" s="127" t="s">
        <v>253</v>
      </c>
      <c r="G3" s="130"/>
      <c r="H3" s="497"/>
      <c r="M3" s="957"/>
    </row>
    <row r="4" spans="1:28" ht="18" customHeight="1" x14ac:dyDescent="0.25">
      <c r="A4" s="126" t="str">
        <f ca="1">Translations!A89</f>
        <v>Item type</v>
      </c>
      <c r="C4" s="126" t="str">
        <f ca="1">Translations!A79</f>
        <v>TGF costs groups</v>
      </c>
      <c r="E4" s="129" t="str">
        <f ca="1">Translations!A97</f>
        <v>All the programmatic indicators</v>
      </c>
      <c r="F4" s="126"/>
      <c r="G4" s="126" t="s">
        <v>251</v>
      </c>
      <c r="H4" s="497" t="str">
        <f ca="1">Translations!A349</f>
        <v>Indicator type</v>
      </c>
      <c r="I4" s="130" t="str">
        <f ca="1">Translations!A98</f>
        <v>PR Dashboard periods</v>
      </c>
      <c r="K4" s="126" t="str">
        <f ca="1">Translations!A30</f>
        <v>Language</v>
      </c>
      <c r="M4" s="126" t="str">
        <f ca="1">Translations!A99</f>
        <v>Months sheets</v>
      </c>
      <c r="N4" s="126" t="str">
        <f ca="1">Setup!AA7</f>
        <v>Button</v>
      </c>
      <c r="O4" s="126" t="str">
        <f ca="1">Setup!AB7</f>
        <v>Title</v>
      </c>
      <c r="Q4" s="126" t="str">
        <f ca="1">Translations!A216</f>
        <v>Component</v>
      </c>
      <c r="S4" s="126" t="str">
        <f ca="1">Translations!A222</f>
        <v>Currency</v>
      </c>
      <c r="U4" s="126" t="str">
        <f ca="1">Translations!A237</f>
        <v>Setup/Planning  password</v>
      </c>
      <c r="V4" s="609" t="s">
        <v>251</v>
      </c>
      <c r="W4" s="126" t="s">
        <v>2618</v>
      </c>
      <c r="Y4" s="958" t="s">
        <v>2643</v>
      </c>
      <c r="Z4" s="959"/>
      <c r="AA4" s="126" t="str">
        <f>G4</f>
        <v>ID</v>
      </c>
      <c r="AB4" s="497" t="str">
        <f ca="1">H4</f>
        <v>Indicator type</v>
      </c>
    </row>
    <row r="5" spans="1:28" x14ac:dyDescent="0.25">
      <c r="A5" s="13" t="str">
        <f ca="1">Translations!A65</f>
        <v>1. Indicator</v>
      </c>
      <c r="C5" s="13" t="str">
        <f ca="1">Translations!A67</f>
        <v>1. Human resources</v>
      </c>
      <c r="E5" s="12">
        <v>1</v>
      </c>
      <c r="F5" s="123" t="str">
        <f ca="1">IFERROR(INDEX(NombresIndPRDB,ROWS(F$5:$F5)),IFERROR(INDEX(NombresOtrosIndPR,ROWS(F$5:$F5)- TotalIndPrDB ),0))</f>
        <v>[Pr68] # PLHIV that initiated ARV with CD4 count &lt;200 Target</v>
      </c>
      <c r="G5" s="19" t="str">
        <f ca="1">IFERROR(INDEX(CodigosIndPRDB,ROWS($G$5:G5)),IFERROR(INDEX(CodigosOtrosIndPR,ROWS($G$5:G5)- TotalIndPrDB  )," "))</f>
        <v>Pr68</v>
      </c>
      <c r="H5" s="498" t="str">
        <f ca="1">IFERROR(INDEX(CompIndPRDB,ROWS($H$5:H5)),IFERROR(INDEX(CompOtrosIndPR,ROWS($H$5:H5)- TotalIndPrDB  )," "))</f>
        <v>2. Inverse</v>
      </c>
      <c r="I5" s="496" t="str">
        <f ca="1">Translations!A53</f>
        <v>01 - Period 1</v>
      </c>
      <c r="K5" s="152" t="s">
        <v>264</v>
      </c>
      <c r="M5" s="19" t="s">
        <v>1304</v>
      </c>
      <c r="N5" s="19" t="str">
        <f ca="1">Setup!AA8</f>
        <v>Month 1</v>
      </c>
      <c r="O5" s="19" t="str">
        <f>Setup!AB8</f>
        <v>January</v>
      </c>
      <c r="Q5" s="152" t="str">
        <f ca="1">Translations!A217</f>
        <v>HIV / AIDS</v>
      </c>
      <c r="S5" s="152" t="str">
        <f ca="1">Translations!A223</f>
        <v>$ - USD</v>
      </c>
      <c r="U5" s="191"/>
      <c r="V5" s="191">
        <v>1</v>
      </c>
      <c r="W5" s="13" t="str">
        <f ca="1">Translations!A18</f>
        <v>2. Objectives according to the performance framework</v>
      </c>
      <c r="Y5" s="13">
        <v>1</v>
      </c>
      <c r="Z5" s="13" t="str">
        <f ca="1">IF(F5&lt;&gt;0,F5&amp;" [" &amp;AB5 &amp; "]","")</f>
        <v>[Pr68] # PLHIV that initiated ARV with CD4 count &lt;200 Target [2. Inverse]</v>
      </c>
      <c r="AA5" s="19" t="str">
        <f ca="1">G5</f>
        <v>Pr68</v>
      </c>
      <c r="AB5" s="498" t="str">
        <f ca="1">H5</f>
        <v>2. Inverse</v>
      </c>
    </row>
    <row r="6" spans="1:28" x14ac:dyDescent="0.25">
      <c r="A6" s="13" t="str">
        <f ca="1">Translations!A314</f>
        <v>2. Activity: Contributing</v>
      </c>
      <c r="C6" s="13" t="str">
        <f ca="1">Translations!A68</f>
        <v>2. Travel related costs</v>
      </c>
      <c r="E6" s="12">
        <v>2</v>
      </c>
      <c r="F6" s="211" t="str">
        <f ca="1">IFERROR(INDEX(NombresIndPRDB,ROWS(F$5:$F6)),IFERROR(INDEX(NombresOtrosIndPR,ROWS(F$5:$F6)- TotalIndPrDB ),0))</f>
        <v>[Pr72] # new HIV+ enrolled in care services Target</v>
      </c>
      <c r="G6" s="19" t="str">
        <f ca="1">IFERROR(INDEX(CodigosIndPRDB,ROWS($G$5:G6)),IFERROR(INDEX(CodigosOtrosIndPR,ROWS($G$5:G6)- TotalIndPrDB  )," "))</f>
        <v>Pr72</v>
      </c>
      <c r="H6" s="498" t="str">
        <f ca="1">IFERROR(INDEX(CompIndPRDB,ROWS($H$5:H6)),IFERROR(INDEX(CompOtrosIndPR,ROWS($H$5:H6)- TotalIndPrDB  )," "))</f>
        <v>3. Non-Cumulative</v>
      </c>
      <c r="I6" s="496" t="str">
        <f ca="1">Translations!A54</f>
        <v>02 - Period 2</v>
      </c>
      <c r="K6" s="152" t="s">
        <v>324</v>
      </c>
      <c r="M6" s="19" t="s">
        <v>1305</v>
      </c>
      <c r="N6" s="19" t="str">
        <f ca="1">Setup!AA9</f>
        <v>Month 2</v>
      </c>
      <c r="O6" s="19" t="str">
        <f>Setup!AB9</f>
        <v>February</v>
      </c>
      <c r="Q6" s="152" t="str">
        <f ca="1">Translations!A218</f>
        <v>Malaria</v>
      </c>
      <c r="S6" s="152" t="str">
        <f ca="1">Translations!A224</f>
        <v>€ - EUR</v>
      </c>
      <c r="V6" s="191">
        <v>2</v>
      </c>
      <c r="W6" s="13" t="str">
        <f ca="1">Translations!A364</f>
        <v>2. Modules according to the performance framework</v>
      </c>
      <c r="Y6" s="13">
        <v>2</v>
      </c>
      <c r="Z6" s="13" t="str">
        <f t="shared" ref="Z6:Z49" ca="1" si="0">IF(F6&lt;&gt;0,F6&amp;" [" &amp;AB6 &amp; "]","")</f>
        <v>[Pr72] # new HIV+ enrolled in care services Target [3. Non-Cumulative]</v>
      </c>
      <c r="AA6" s="19" t="str">
        <f t="shared" ref="AA6:AA49" ca="1" si="1">G6</f>
        <v>Pr72</v>
      </c>
      <c r="AB6" s="498" t="str">
        <f t="shared" ref="AB6:AB49" ca="1" si="2">H6</f>
        <v>3. Non-Cumulative</v>
      </c>
    </row>
    <row r="7" spans="1:28" ht="17.25" customHeight="1" x14ac:dyDescent="0.25">
      <c r="A7" s="13" t="str">
        <f ca="1">Translations!A315</f>
        <v>3. Activity: Non-Contributing</v>
      </c>
      <c r="C7" s="13" t="str">
        <f ca="1">Translations!A69</f>
        <v>3. External professional services</v>
      </c>
      <c r="E7" s="12">
        <v>3</v>
      </c>
      <c r="F7" s="211" t="str">
        <f ca="1">IFERROR(INDEX(NombresIndPRDB,ROWS(F$5:$F7)),IFERROR(INDEX(NombresOtrosIndPR,ROWS(F$5:$F7)- TotalIndPrDB ),0))</f>
        <v>[Pr74] # aged 10-24 yrs reached by HIV life skills ed. in school  Target</v>
      </c>
      <c r="G7" s="19" t="str">
        <f ca="1">IFERROR(INDEX(CodigosIndPRDB,ROWS($G$5:G7)),IFERROR(INDEX(CodigosOtrosIndPR,ROWS($G$5:G7)- TotalIndPrDB  )," "))</f>
        <v>Pr74</v>
      </c>
      <c r="H7" s="498" t="str">
        <f ca="1">IFERROR(INDEX(CompIndPRDB,ROWS($H$5:H7)),IFERROR(INDEX(CompOtrosIndPR,ROWS($H$5:H7)- TotalIndPrDB  )," "))</f>
        <v>1. Standard</v>
      </c>
      <c r="I7" s="496" t="str">
        <f ca="1">Translations!A55</f>
        <v>03 - Period 3</v>
      </c>
      <c r="K7" s="152" t="s">
        <v>328</v>
      </c>
      <c r="M7" s="19" t="s">
        <v>1306</v>
      </c>
      <c r="N7" s="19" t="str">
        <f ca="1">Setup!AA10</f>
        <v>Month 3</v>
      </c>
      <c r="O7" s="19" t="str">
        <f>Setup!AB10</f>
        <v>March</v>
      </c>
      <c r="Q7" s="152" t="str">
        <f ca="1">Translations!A219</f>
        <v>TB</v>
      </c>
      <c r="S7" s="152" t="str">
        <f ca="1">Translations!A225</f>
        <v># - Local currency</v>
      </c>
      <c r="Y7" s="13">
        <v>3</v>
      </c>
      <c r="Z7" s="13" t="str">
        <f t="shared" ca="1" si="0"/>
        <v>[Pr74] # aged 10-24 yrs reached by HIV life skills ed. in school  Target [1. Standard]</v>
      </c>
      <c r="AA7" s="19" t="str">
        <f t="shared" ca="1" si="1"/>
        <v>Pr74</v>
      </c>
      <c r="AB7" s="498" t="str">
        <f t="shared" ca="1" si="2"/>
        <v>1. Standard</v>
      </c>
    </row>
    <row r="8" spans="1:28" x14ac:dyDescent="0.25">
      <c r="C8" s="13" t="str">
        <f ca="1">Translations!A70</f>
        <v>4. Health products - pharmaceutical products</v>
      </c>
      <c r="E8" s="12">
        <v>4</v>
      </c>
      <c r="F8" s="211" t="str">
        <f ca="1">IFERROR(INDEX(NombresIndPRDB,ROWS(F$5:$F8)),IFERROR(INDEX(NombresOtrosIndPR,ROWS(F$5:$F8)- TotalIndPrDB ),0))</f>
        <v>[OI01] # of new orphans and vulnerable children (0 - 17 yrs) benefiting from  services provided at OVC centers</v>
      </c>
      <c r="G8" s="19" t="str">
        <f ca="1">IFERROR(INDEX(CodigosIndPRDB,ROWS($G$5:G8)),IFERROR(INDEX(CodigosOtrosIndPR,ROWS($G$5:G8)- TotalIndPrDB  )," "))</f>
        <v>OI01</v>
      </c>
      <c r="H8" s="498" t="str">
        <f ca="1">IFERROR(INDEX(CompIndPRDB,ROWS($H$5:H8)),IFERROR(INDEX(CompOtrosIndPR,ROWS($H$5:H8)- TotalIndPrDB  )," "))</f>
        <v>1. Standard</v>
      </c>
      <c r="I8" s="496" t="str">
        <f ca="1">Translations!A56</f>
        <v>04 - Period 4</v>
      </c>
      <c r="K8" s="152" t="s">
        <v>458</v>
      </c>
      <c r="M8" s="19" t="s">
        <v>1307</v>
      </c>
      <c r="N8" s="19" t="str">
        <f ca="1">Setup!AA11</f>
        <v>Month 4</v>
      </c>
      <c r="O8" s="19" t="str">
        <f>Setup!AB11</f>
        <v>April</v>
      </c>
      <c r="Q8" s="152" t="str">
        <f ca="1">Translations!A220</f>
        <v>HIVAIDS / TB</v>
      </c>
      <c r="S8" s="181"/>
      <c r="V8" s="126" t="s">
        <v>2619</v>
      </c>
      <c r="Y8" s="13">
        <v>4</v>
      </c>
      <c r="Z8" s="13" t="str">
        <f t="shared" ca="1" si="0"/>
        <v>[OI01] # of new orphans and vulnerable children (0 - 17 yrs) benefiting from  services provided at OVC centers [1. Standard]</v>
      </c>
      <c r="AA8" s="19" t="str">
        <f t="shared" ca="1" si="1"/>
        <v>OI01</v>
      </c>
      <c r="AB8" s="498" t="str">
        <f t="shared" ca="1" si="2"/>
        <v>1. Standard</v>
      </c>
    </row>
    <row r="9" spans="1:28" x14ac:dyDescent="0.25">
      <c r="C9" s="13" t="str">
        <f ca="1">Translations!A71</f>
        <v>5. Health products - non-pharmaceuticals</v>
      </c>
      <c r="E9" s="12">
        <v>5</v>
      </c>
      <c r="F9" s="211">
        <f ca="1">IFERROR(INDEX(NombresIndPRDB,ROWS(F$5:$F9)),IFERROR(INDEX(NombresOtrosIndPR,ROWS(F$5:$F9)- TotalIndPrDB ),0))</f>
        <v>0</v>
      </c>
      <c r="G9" s="19" t="str">
        <f ca="1">IFERROR(INDEX(CodigosIndPRDB,ROWS($G$5:G9)),IFERROR(INDEX(CodigosOtrosIndPR,ROWS($G$5:G9)- TotalIndPrDB  )," "))</f>
        <v xml:space="preserve"> </v>
      </c>
      <c r="H9" s="498" t="str">
        <f ca="1">IFERROR(INDEX(CompIndPRDB,ROWS($H$5:H9)),IFERROR(INDEX(CompOtrosIndPR,ROWS($H$5:H9)- TotalIndPrDB  )," "))</f>
        <v xml:space="preserve"> </v>
      </c>
      <c r="I9" s="496" t="str">
        <f ca="1">Translations!A57</f>
        <v>05 - Period 5</v>
      </c>
      <c r="M9" s="19" t="s">
        <v>1308</v>
      </c>
      <c r="N9" s="19" t="str">
        <f ca="1">Setup!AA12</f>
        <v>Month 5</v>
      </c>
      <c r="O9" s="19" t="str">
        <f>Setup!AB12</f>
        <v>May</v>
      </c>
      <c r="Q9" s="152" t="str">
        <f ca="1">Translations!A221</f>
        <v>HSS</v>
      </c>
      <c r="S9" s="182"/>
      <c r="V9" s="611">
        <f ca="1">INDEX(V5:V6,MATCH(Setup!B8,Lists!W5:W6,0),1)</f>
        <v>1</v>
      </c>
      <c r="Y9" s="13">
        <v>5</v>
      </c>
      <c r="Z9" s="13" t="str">
        <f t="shared" ca="1" si="0"/>
        <v/>
      </c>
      <c r="AA9" s="19" t="str">
        <f t="shared" ca="1" si="1"/>
        <v xml:space="preserve"> </v>
      </c>
      <c r="AB9" s="498" t="str">
        <f t="shared" ca="1" si="2"/>
        <v xml:space="preserve"> </v>
      </c>
    </row>
    <row r="10" spans="1:28" x14ac:dyDescent="0.25">
      <c r="C10" s="13" t="str">
        <f ca="1">Translations!A72</f>
        <v>6. Health products - equipment</v>
      </c>
      <c r="E10" s="12">
        <v>6</v>
      </c>
      <c r="F10" s="211">
        <f ca="1">IFERROR(INDEX(NombresIndPRDB,ROWS(F$5:$F10)),IFERROR(INDEX(NombresOtrosIndPR,ROWS(F$5:$F10)- TotalIndPrDB ),0))</f>
        <v>0</v>
      </c>
      <c r="G10" s="19" t="str">
        <f ca="1">IFERROR(INDEX(CodigosIndPRDB,ROWS($G$5:G10)),IFERROR(INDEX(CodigosOtrosIndPR,ROWS($G$5:G10)- TotalIndPrDB  )," "))</f>
        <v xml:space="preserve"> </v>
      </c>
      <c r="H10" s="498" t="str">
        <f ca="1">IFERROR(INDEX(CompIndPRDB,ROWS($H$5:H10)),IFERROR(INDEX(CompOtrosIndPR,ROWS($H$5:H10)- TotalIndPrDB  )," "))</f>
        <v xml:space="preserve"> </v>
      </c>
      <c r="I10" s="496" t="str">
        <f ca="1">Translations!A58</f>
        <v>06 - Period 6</v>
      </c>
      <c r="M10" s="19" t="s">
        <v>1309</v>
      </c>
      <c r="N10" s="19" t="str">
        <f ca="1">Setup!AA13</f>
        <v>Month 6</v>
      </c>
      <c r="O10" s="19" t="str">
        <f>Setup!AB13</f>
        <v>June</v>
      </c>
      <c r="Y10" s="13">
        <v>6</v>
      </c>
      <c r="Z10" s="13" t="str">
        <f t="shared" ca="1" si="0"/>
        <v/>
      </c>
      <c r="AA10" s="19" t="str">
        <f t="shared" ca="1" si="1"/>
        <v xml:space="preserve"> </v>
      </c>
      <c r="AB10" s="498" t="str">
        <f t="shared" ca="1" si="2"/>
        <v xml:space="preserve"> </v>
      </c>
    </row>
    <row r="11" spans="1:28" x14ac:dyDescent="0.25">
      <c r="C11" s="13" t="str">
        <f ca="1">Translations!A73</f>
        <v>7. Procurement and supply-chain management costs</v>
      </c>
      <c r="E11" s="12">
        <v>7</v>
      </c>
      <c r="F11" s="211">
        <f ca="1">IFERROR(INDEX(NombresIndPRDB,ROWS(F$5:$F11)),IFERROR(INDEX(NombresOtrosIndPR,ROWS(F$5:$F11)- TotalIndPrDB ),0))</f>
        <v>0</v>
      </c>
      <c r="G11" s="19" t="str">
        <f ca="1">IFERROR(INDEX(CodigosIndPRDB,ROWS($G$5:G11)),IFERROR(INDEX(CodigosOtrosIndPR,ROWS($G$5:G11)- TotalIndPrDB  )," "))</f>
        <v xml:space="preserve"> </v>
      </c>
      <c r="H11" s="498" t="str">
        <f ca="1">IFERROR(INDEX(CompIndPRDB,ROWS($H$5:H11)),IFERROR(INDEX(CompOtrosIndPR,ROWS($H$5:H11)- TotalIndPrDB  )," "))</f>
        <v xml:space="preserve"> </v>
      </c>
      <c r="I11" s="496" t="str">
        <f ca="1">Translations!A59</f>
        <v>07 - Period 7</v>
      </c>
      <c r="M11" s="19" t="s">
        <v>1310</v>
      </c>
      <c r="N11" s="19" t="str">
        <f ca="1">Setup!AA14</f>
        <v>Month 7</v>
      </c>
      <c r="O11" s="19" t="str">
        <f>Setup!AB14</f>
        <v>July</v>
      </c>
      <c r="Y11" s="13">
        <v>7</v>
      </c>
      <c r="Z11" s="13" t="str">
        <f t="shared" ca="1" si="0"/>
        <v/>
      </c>
      <c r="AA11" s="19" t="str">
        <f t="shared" ca="1" si="1"/>
        <v xml:space="preserve"> </v>
      </c>
      <c r="AB11" s="498" t="str">
        <f t="shared" ca="1" si="2"/>
        <v xml:space="preserve"> </v>
      </c>
    </row>
    <row r="12" spans="1:28" x14ac:dyDescent="0.25">
      <c r="C12" s="13" t="str">
        <f ca="1">Translations!A74</f>
        <v xml:space="preserve">8. Infrastructure </v>
      </c>
      <c r="E12" s="12">
        <v>8</v>
      </c>
      <c r="F12" s="211">
        <f ca="1">IFERROR(INDEX(NombresIndPRDB,ROWS(F$5:$F12)),IFERROR(INDEX(NombresOtrosIndPR,ROWS(F$5:$F12)- TotalIndPrDB ),0))</f>
        <v>0</v>
      </c>
      <c r="G12" s="19" t="str">
        <f ca="1">IFERROR(INDEX(CodigosIndPRDB,ROWS($G$5:G12)),IFERROR(INDEX(CodigosOtrosIndPR,ROWS($G$5:G12)- TotalIndPrDB  )," "))</f>
        <v xml:space="preserve"> </v>
      </c>
      <c r="H12" s="498" t="str">
        <f ca="1">IFERROR(INDEX(CompIndPRDB,ROWS($H$5:H12)),IFERROR(INDEX(CompOtrosIndPR,ROWS($H$5:H12)- TotalIndPrDB  )," "))</f>
        <v xml:space="preserve"> </v>
      </c>
      <c r="I12" s="496" t="str">
        <f ca="1">Translations!A60</f>
        <v>08 - Period 8</v>
      </c>
      <c r="M12" s="19" t="s">
        <v>1311</v>
      </c>
      <c r="N12" s="19" t="str">
        <f ca="1">Setup!AA15</f>
        <v>Month 8</v>
      </c>
      <c r="O12" s="19" t="str">
        <f>Setup!AB15</f>
        <v>August</v>
      </c>
      <c r="Y12" s="13">
        <v>8</v>
      </c>
      <c r="Z12" s="13" t="str">
        <f t="shared" ca="1" si="0"/>
        <v/>
      </c>
      <c r="AA12" s="19" t="str">
        <f t="shared" ca="1" si="1"/>
        <v xml:space="preserve"> </v>
      </c>
      <c r="AB12" s="498" t="str">
        <f t="shared" ca="1" si="2"/>
        <v xml:space="preserve"> </v>
      </c>
    </row>
    <row r="13" spans="1:28" ht="14.25" customHeight="1" x14ac:dyDescent="0.25">
      <c r="C13" s="13" t="str">
        <f ca="1">Translations!A75</f>
        <v xml:space="preserve">9. Non-health equipment </v>
      </c>
      <c r="E13" s="12">
        <v>9</v>
      </c>
      <c r="F13" s="211">
        <f ca="1">IFERROR(INDEX(NombresIndPRDB,ROWS(F$5:$F13)),IFERROR(INDEX(NombresOtrosIndPR,ROWS(F$5:$F13)- TotalIndPrDB ),0))</f>
        <v>0</v>
      </c>
      <c r="G13" s="19" t="str">
        <f ca="1">IFERROR(INDEX(CodigosIndPRDB,ROWS($G$5:G13)),IFERROR(INDEX(CodigosOtrosIndPR,ROWS($G$5:G13)- TotalIndPrDB  )," "))</f>
        <v xml:space="preserve"> </v>
      </c>
      <c r="H13" s="498" t="str">
        <f ca="1">IFERROR(INDEX(CompIndPRDB,ROWS($H$5:H13)),IFERROR(INDEX(CompOtrosIndPR,ROWS($H$5:H13)- TotalIndPrDB  )," "))</f>
        <v xml:space="preserve"> </v>
      </c>
      <c r="I13" s="496" t="str">
        <f ca="1">Translations!A61</f>
        <v>09 - Period 9</v>
      </c>
      <c r="M13" s="19" t="s">
        <v>1312</v>
      </c>
      <c r="N13" s="19" t="str">
        <f ca="1">Setup!AA16</f>
        <v>Month 9</v>
      </c>
      <c r="O13" s="19" t="str">
        <f>Setup!AB16</f>
        <v>September</v>
      </c>
      <c r="Y13" s="13">
        <v>9</v>
      </c>
      <c r="Z13" s="13" t="str">
        <f t="shared" ca="1" si="0"/>
        <v/>
      </c>
      <c r="AA13" s="19" t="str">
        <f t="shared" ca="1" si="1"/>
        <v xml:space="preserve"> </v>
      </c>
      <c r="AB13" s="498" t="str">
        <f t="shared" ca="1" si="2"/>
        <v xml:space="preserve"> </v>
      </c>
    </row>
    <row r="14" spans="1:28" x14ac:dyDescent="0.25">
      <c r="C14" s="13" t="str">
        <f ca="1">Translations!A76</f>
        <v>10. Communication material and publications</v>
      </c>
      <c r="E14" s="12">
        <v>10</v>
      </c>
      <c r="F14" s="211">
        <f ca="1">IFERROR(INDEX(NombresIndPRDB,ROWS(F$5:$F14)),IFERROR(INDEX(NombresOtrosIndPR,ROWS(F$5:$F14)- TotalIndPrDB ),0))</f>
        <v>0</v>
      </c>
      <c r="G14" s="19" t="str">
        <f ca="1">IFERROR(INDEX(CodigosIndPRDB,ROWS($G$5:G14)),IFERROR(INDEX(CodigosOtrosIndPR,ROWS($G$5:G14)- TotalIndPrDB  )," "))</f>
        <v xml:space="preserve"> </v>
      </c>
      <c r="H14" s="498" t="str">
        <f ca="1">IFERROR(INDEX(CompIndPRDB,ROWS($H$5:H14)),IFERROR(INDEX(CompOtrosIndPR,ROWS($H$5:H14)- TotalIndPrDB  )," "))</f>
        <v xml:space="preserve"> </v>
      </c>
      <c r="I14" s="496" t="str">
        <f ca="1">Translations!A62</f>
        <v>10 - Period 10</v>
      </c>
      <c r="M14" s="19" t="s">
        <v>1313</v>
      </c>
      <c r="N14" s="19" t="str">
        <f ca="1">Setup!AA17</f>
        <v>Month 10</v>
      </c>
      <c r="O14" s="19" t="str">
        <f>Setup!AB17</f>
        <v>October</v>
      </c>
      <c r="Y14" s="13">
        <v>10</v>
      </c>
      <c r="Z14" s="13" t="str">
        <f t="shared" ca="1" si="0"/>
        <v/>
      </c>
      <c r="AA14" s="19" t="str">
        <f t="shared" ca="1" si="1"/>
        <v xml:space="preserve"> </v>
      </c>
      <c r="AB14" s="498" t="str">
        <f t="shared" ca="1" si="2"/>
        <v xml:space="preserve"> </v>
      </c>
    </row>
    <row r="15" spans="1:28" ht="15.75" customHeight="1" x14ac:dyDescent="0.25">
      <c r="A15" s="126" t="str">
        <f ca="1">Translations!A234</f>
        <v>Activity: Contributing</v>
      </c>
      <c r="C15" s="13" t="str">
        <f ca="1">Translations!A77</f>
        <v>11. Programme administration costs</v>
      </c>
      <c r="E15" s="12">
        <v>11</v>
      </c>
      <c r="F15" s="211">
        <f ca="1">IFERROR(INDEX(NombresIndPRDB,ROWS(F$5:$F15)),IFERROR(INDEX(NombresOtrosIndPR,ROWS(F$5:$F15)- TotalIndPrDB ),0))</f>
        <v>0</v>
      </c>
      <c r="G15" s="19" t="str">
        <f ca="1">IFERROR(INDEX(CodigosIndPRDB,ROWS($G$5:G15)),IFERROR(INDEX(CodigosOtrosIndPR,ROWS($G$5:G15)- TotalIndPrDB  )," "))</f>
        <v xml:space="preserve"> </v>
      </c>
      <c r="H15" s="498" t="str">
        <f ca="1">IFERROR(INDEX(CompIndPRDB,ROWS($H$5:H15)),IFERROR(INDEX(CompOtrosIndPR,ROWS($H$5:H15)- TotalIndPrDB  )," "))</f>
        <v xml:space="preserve"> </v>
      </c>
      <c r="I15" s="496" t="str">
        <f ca="1">Translations!A63</f>
        <v>11 - Period 11</v>
      </c>
      <c r="M15" s="19" t="s">
        <v>1314</v>
      </c>
      <c r="N15" s="19" t="str">
        <f ca="1">Setup!AA18</f>
        <v>Month 11</v>
      </c>
      <c r="O15" s="19" t="str">
        <f>Setup!AB18</f>
        <v>November</v>
      </c>
      <c r="Y15" s="13">
        <v>11</v>
      </c>
      <c r="Z15" s="13" t="str">
        <f t="shared" ca="1" si="0"/>
        <v/>
      </c>
      <c r="AA15" s="19" t="str">
        <f t="shared" ca="1" si="1"/>
        <v xml:space="preserve"> </v>
      </c>
      <c r="AB15" s="498" t="str">
        <f t="shared" ca="1" si="2"/>
        <v xml:space="preserve"> </v>
      </c>
    </row>
    <row r="16" spans="1:28" x14ac:dyDescent="0.25">
      <c r="A16" s="13" t="str">
        <f ca="1">Translations!A235</f>
        <v>1. YES</v>
      </c>
      <c r="C16" s="13" t="str">
        <f ca="1">Translations!A78</f>
        <v xml:space="preserve">12. Living support to client/ target population </v>
      </c>
      <c r="E16" s="12">
        <v>12</v>
      </c>
      <c r="F16" s="211">
        <f ca="1">IFERROR(INDEX(NombresIndPRDB,ROWS(F$5:$F16)),IFERROR(INDEX(NombresOtrosIndPR,ROWS(F$5:$F16)- TotalIndPrDB ),0))</f>
        <v>0</v>
      </c>
      <c r="G16" s="19" t="str">
        <f ca="1">IFERROR(INDEX(CodigosIndPRDB,ROWS($G$5:G16)),IFERROR(INDEX(CodigosOtrosIndPR,ROWS($G$5:G16)- TotalIndPrDB  )," "))</f>
        <v xml:space="preserve"> </v>
      </c>
      <c r="H16" s="498" t="str">
        <f ca="1">IFERROR(INDEX(CompIndPRDB,ROWS($H$5:H16)),IFERROR(INDEX(CompOtrosIndPR,ROWS($H$5:H16)- TotalIndPrDB  )," "))</f>
        <v xml:space="preserve"> </v>
      </c>
      <c r="I16" s="496" t="str">
        <f ca="1">Translations!A64</f>
        <v>12 - Period 12</v>
      </c>
      <c r="M16" s="19" t="s">
        <v>1315</v>
      </c>
      <c r="N16" s="19" t="str">
        <f ca="1">Setup!AA19</f>
        <v>Month 12</v>
      </c>
      <c r="O16" s="19" t="str">
        <f>Setup!AB19</f>
        <v>December</v>
      </c>
      <c r="Y16" s="13">
        <v>12</v>
      </c>
      <c r="Z16" s="13" t="str">
        <f t="shared" ca="1" si="0"/>
        <v/>
      </c>
      <c r="AA16" s="19" t="str">
        <f t="shared" ca="1" si="1"/>
        <v xml:space="preserve"> </v>
      </c>
      <c r="AB16" s="498" t="str">
        <f t="shared" ca="1" si="2"/>
        <v xml:space="preserve"> </v>
      </c>
    </row>
    <row r="17" spans="1:28" x14ac:dyDescent="0.25">
      <c r="A17" s="13" t="str">
        <f ca="1">Translations!A236</f>
        <v>2. NO</v>
      </c>
      <c r="C17" s="13" t="str">
        <f ca="1">Translations!A226</f>
        <v>13. Results-based financing (RBF)</v>
      </c>
      <c r="E17" s="12">
        <v>13</v>
      </c>
      <c r="F17" s="211">
        <f ca="1">IFERROR(INDEX(NombresIndPRDB,ROWS(F$5:$F17)),IFERROR(INDEX(NombresOtrosIndPR,ROWS(F$5:$F17)- TotalIndPrDB ),0))</f>
        <v>0</v>
      </c>
      <c r="G17" s="19" t="str">
        <f ca="1">IFERROR(INDEX(CodigosIndPRDB,ROWS($G$5:G17)),IFERROR(INDEX(CodigosOtrosIndPR,ROWS($G$5:G17)- TotalIndPrDB  )," "))</f>
        <v xml:space="preserve"> </v>
      </c>
      <c r="H17" s="498" t="str">
        <f ca="1">IFERROR(INDEX(CompIndPRDB,ROWS($H$5:H17)),IFERROR(INDEX(CompOtrosIndPR,ROWS($H$5:H17)- TotalIndPrDB  )," "))</f>
        <v xml:space="preserve"> </v>
      </c>
      <c r="Y17" s="13">
        <v>13</v>
      </c>
      <c r="Z17" s="13" t="str">
        <f t="shared" ca="1" si="0"/>
        <v/>
      </c>
      <c r="AA17" s="19" t="str">
        <f t="shared" ca="1" si="1"/>
        <v xml:space="preserve"> </v>
      </c>
      <c r="AB17" s="498" t="str">
        <f t="shared" ca="1" si="2"/>
        <v xml:space="preserve"> </v>
      </c>
    </row>
    <row r="18" spans="1:28" x14ac:dyDescent="0.25">
      <c r="E18" s="12">
        <v>14</v>
      </c>
      <c r="F18" s="211">
        <f ca="1">IFERROR(INDEX(NombresIndPRDB,ROWS(F$5:$F18)),IFERROR(INDEX(NombresOtrosIndPR,ROWS(F$5:$F18)- TotalIndPrDB ),0))</f>
        <v>0</v>
      </c>
      <c r="G18" s="19" t="str">
        <f ca="1">IFERROR(INDEX(CodigosIndPRDB,ROWS($G$5:G18)),IFERROR(INDEX(CodigosOtrosIndPR,ROWS($G$5:G18)- TotalIndPrDB  )," "))</f>
        <v xml:space="preserve"> </v>
      </c>
      <c r="H18" s="498" t="str">
        <f ca="1">IFERROR(INDEX(CompIndPRDB,ROWS($H$5:H18)),IFERROR(INDEX(CompOtrosIndPR,ROWS($H$5:H18)- TotalIndPrDB  )," "))</f>
        <v xml:space="preserve"> </v>
      </c>
      <c r="Y18" s="13">
        <v>14</v>
      </c>
      <c r="Z18" s="13" t="str">
        <f t="shared" ca="1" si="0"/>
        <v/>
      </c>
      <c r="AA18" s="19" t="str">
        <f t="shared" ca="1" si="1"/>
        <v xml:space="preserve"> </v>
      </c>
      <c r="AB18" s="498" t="str">
        <f t="shared" ca="1" si="2"/>
        <v xml:space="preserve"> </v>
      </c>
    </row>
    <row r="19" spans="1:28" x14ac:dyDescent="0.25">
      <c r="E19" s="12">
        <v>15</v>
      </c>
      <c r="F19" s="211">
        <f ca="1">IFERROR(INDEX(NombresIndPRDB,ROWS(F$5:$F19)),IFERROR(INDEX(NombresOtrosIndPR,ROWS(F$5:$F19)- TotalIndPrDB ),0))</f>
        <v>0</v>
      </c>
      <c r="G19" s="19" t="str">
        <f ca="1">IFERROR(INDEX(CodigosIndPRDB,ROWS($G$5:G19)),IFERROR(INDEX(CodigosOtrosIndPR,ROWS($G$5:G19)- TotalIndPrDB  )," "))</f>
        <v xml:space="preserve"> </v>
      </c>
      <c r="H19" s="498" t="str">
        <f ca="1">IFERROR(INDEX(CompIndPRDB,ROWS($H$5:H19)),IFERROR(INDEX(CompOtrosIndPR,ROWS($H$5:H19)- TotalIndPrDB  )," "))</f>
        <v xml:space="preserve"> </v>
      </c>
      <c r="O19" s="126" t="s">
        <v>1819</v>
      </c>
      <c r="Y19" s="13">
        <v>15</v>
      </c>
      <c r="Z19" s="13" t="str">
        <f t="shared" ca="1" si="0"/>
        <v/>
      </c>
      <c r="AA19" s="19" t="str">
        <f t="shared" ca="1" si="1"/>
        <v xml:space="preserve"> </v>
      </c>
      <c r="AB19" s="498" t="str">
        <f t="shared" ca="1" si="2"/>
        <v xml:space="preserve"> </v>
      </c>
    </row>
    <row r="20" spans="1:28" x14ac:dyDescent="0.25">
      <c r="E20" s="12">
        <v>16</v>
      </c>
      <c r="F20" s="211">
        <f ca="1">IFERROR(INDEX(NombresIndPRDB,ROWS(F$5:$F20)),IFERROR(INDEX(NombresOtrosIndPR,ROWS(F$5:$F20)- TotalIndPrDB ),0))</f>
        <v>0</v>
      </c>
      <c r="G20" s="19" t="str">
        <f ca="1">IFERROR(INDEX(CodigosIndPRDB,ROWS($G$5:G20)),IFERROR(INDEX(CodigosOtrosIndPR,ROWS($G$5:G20)- TotalIndPrDB  )," "))</f>
        <v xml:space="preserve"> </v>
      </c>
      <c r="H20" s="498" t="str">
        <f ca="1">IFERROR(INDEX(CompIndPRDB,ROWS($H$5:H20)),IFERROR(INDEX(CompOtrosIndPR,ROWS($H$5:H20)- TotalIndPrDB  )," "))</f>
        <v xml:space="preserve"> </v>
      </c>
      <c r="O20" s="19" t="str">
        <f ca="1">Translations!A297</f>
        <v>January</v>
      </c>
      <c r="Y20" s="13">
        <v>16</v>
      </c>
      <c r="Z20" s="13" t="str">
        <f t="shared" ca="1" si="0"/>
        <v/>
      </c>
      <c r="AA20" s="19" t="str">
        <f t="shared" ca="1" si="1"/>
        <v xml:space="preserve"> </v>
      </c>
      <c r="AB20" s="498" t="str">
        <f t="shared" ca="1" si="2"/>
        <v xml:space="preserve"> </v>
      </c>
    </row>
    <row r="21" spans="1:28" x14ac:dyDescent="0.25">
      <c r="A21" s="190"/>
      <c r="E21" s="12">
        <v>17</v>
      </c>
      <c r="F21" s="211">
        <f ca="1">IFERROR(INDEX(NombresIndPRDB,ROWS(F$5:$F21)),IFERROR(INDEX(NombresOtrosIndPR,ROWS(F$5:$F21)- TotalIndPrDB ),0))</f>
        <v>0</v>
      </c>
      <c r="G21" s="19" t="str">
        <f ca="1">IFERROR(INDEX(CodigosIndPRDB,ROWS($G$5:G21)),IFERROR(INDEX(CodigosOtrosIndPR,ROWS($G$5:G21)- TotalIndPrDB  )," "))</f>
        <v xml:space="preserve"> </v>
      </c>
      <c r="H21" s="498" t="str">
        <f ca="1">IFERROR(INDEX(CompIndPRDB,ROWS($H$5:H21)),IFERROR(INDEX(CompOtrosIndPR,ROWS($H$5:H21)- TotalIndPrDB  )," "))</f>
        <v xml:space="preserve"> </v>
      </c>
      <c r="O21" s="19" t="str">
        <f ca="1">Translations!A298</f>
        <v>February</v>
      </c>
      <c r="Y21" s="13">
        <v>17</v>
      </c>
      <c r="Z21" s="13" t="str">
        <f t="shared" ca="1" si="0"/>
        <v/>
      </c>
      <c r="AA21" s="19" t="str">
        <f t="shared" ca="1" si="1"/>
        <v xml:space="preserve"> </v>
      </c>
      <c r="AB21" s="498" t="str">
        <f t="shared" ca="1" si="2"/>
        <v xml:space="preserve"> </v>
      </c>
    </row>
    <row r="22" spans="1:28" x14ac:dyDescent="0.25">
      <c r="A22" s="154"/>
      <c r="E22" s="12">
        <v>18</v>
      </c>
      <c r="F22" s="211">
        <f ca="1">IFERROR(INDEX(NombresIndPRDB,ROWS(F$5:$F22)),IFERROR(INDEX(NombresOtrosIndPR,ROWS(F$5:$F22)- TotalIndPrDB ),0))</f>
        <v>0</v>
      </c>
      <c r="G22" s="19" t="str">
        <f ca="1">IFERROR(INDEX(CodigosIndPRDB,ROWS($G$5:G22)),IFERROR(INDEX(CodigosOtrosIndPR,ROWS($G$5:G22)- TotalIndPrDB  )," "))</f>
        <v xml:space="preserve"> </v>
      </c>
      <c r="H22" s="498" t="str">
        <f ca="1">IFERROR(INDEX(CompIndPRDB,ROWS($H$5:H22)),IFERROR(INDEX(CompOtrosIndPR,ROWS($H$5:H22)- TotalIndPrDB  )," "))</f>
        <v xml:space="preserve"> </v>
      </c>
      <c r="O22" s="19" t="str">
        <f ca="1">Translations!A299</f>
        <v>March</v>
      </c>
      <c r="Y22" s="13">
        <v>18</v>
      </c>
      <c r="Z22" s="13" t="str">
        <f t="shared" ca="1" si="0"/>
        <v/>
      </c>
      <c r="AA22" s="19" t="str">
        <f t="shared" ca="1" si="1"/>
        <v xml:space="preserve"> </v>
      </c>
      <c r="AB22" s="498" t="str">
        <f t="shared" ca="1" si="2"/>
        <v xml:space="preserve"> </v>
      </c>
    </row>
    <row r="23" spans="1:28" x14ac:dyDescent="0.25">
      <c r="A23" s="154"/>
      <c r="E23" s="12">
        <v>19</v>
      </c>
      <c r="F23" s="211">
        <f ca="1">IFERROR(INDEX(NombresIndPRDB,ROWS(F$5:$F23)),IFERROR(INDEX(NombresOtrosIndPR,ROWS(F$5:$F23)- TotalIndPrDB ),0))</f>
        <v>0</v>
      </c>
      <c r="G23" s="19" t="str">
        <f ca="1">IFERROR(INDEX(CodigosIndPRDB,ROWS($G$5:G23)),IFERROR(INDEX(CodigosOtrosIndPR,ROWS($G$5:G23)- TotalIndPrDB  )," "))</f>
        <v xml:space="preserve"> </v>
      </c>
      <c r="H23" s="498" t="str">
        <f ca="1">IFERROR(INDEX(CompIndPRDB,ROWS($H$5:H23)),IFERROR(INDEX(CompOtrosIndPR,ROWS($H$5:H23)- TotalIndPrDB  )," "))</f>
        <v xml:space="preserve"> </v>
      </c>
      <c r="O23" s="19" t="str">
        <f ca="1">Translations!A300</f>
        <v>April</v>
      </c>
      <c r="Y23" s="13">
        <v>19</v>
      </c>
      <c r="Z23" s="13" t="str">
        <f t="shared" ca="1" si="0"/>
        <v/>
      </c>
      <c r="AA23" s="19" t="str">
        <f t="shared" ca="1" si="1"/>
        <v xml:space="preserve"> </v>
      </c>
      <c r="AB23" s="498" t="str">
        <f t="shared" ca="1" si="2"/>
        <v xml:space="preserve"> </v>
      </c>
    </row>
    <row r="24" spans="1:28" x14ac:dyDescent="0.25">
      <c r="E24" s="12">
        <v>20</v>
      </c>
      <c r="F24" s="211">
        <f ca="1">IFERROR(INDEX(NombresIndPRDB,ROWS(F$5:$F24)),IFERROR(INDEX(NombresOtrosIndPR,ROWS(F$5:$F24)- TotalIndPrDB ),0))</f>
        <v>0</v>
      </c>
      <c r="G24" s="19" t="str">
        <f ca="1">IFERROR(INDEX(CodigosIndPRDB,ROWS($G$5:G24)),IFERROR(INDEX(CodigosOtrosIndPR,ROWS($G$5:G24)- TotalIndPrDB  )," "))</f>
        <v xml:space="preserve"> </v>
      </c>
      <c r="H24" s="498" t="str">
        <f ca="1">IFERROR(INDEX(CompIndPRDB,ROWS($H$5:H24)),IFERROR(INDEX(CompOtrosIndPR,ROWS($H$5:H24)- TotalIndPrDB  )," "))</f>
        <v xml:space="preserve"> </v>
      </c>
      <c r="O24" s="19" t="str">
        <f ca="1">Translations!A301</f>
        <v>May</v>
      </c>
      <c r="Y24" s="13">
        <v>20</v>
      </c>
      <c r="Z24" s="13" t="str">
        <f t="shared" ca="1" si="0"/>
        <v/>
      </c>
      <c r="AA24" s="19" t="str">
        <f t="shared" ca="1" si="1"/>
        <v xml:space="preserve"> </v>
      </c>
      <c r="AB24" s="498" t="str">
        <f t="shared" ca="1" si="2"/>
        <v xml:space="preserve"> </v>
      </c>
    </row>
    <row r="25" spans="1:28" x14ac:dyDescent="0.25">
      <c r="E25" s="12">
        <v>21</v>
      </c>
      <c r="F25" s="211">
        <f ca="1">IFERROR(INDEX(NombresIndPRDB,ROWS(F$5:$F25)),IFERROR(INDEX(NombresOtrosIndPR,ROWS(F$5:$F25)- TotalIndPrDB ),0))</f>
        <v>0</v>
      </c>
      <c r="G25" s="19" t="str">
        <f ca="1">IFERROR(INDEX(CodigosIndPRDB,ROWS($G$5:G25)),IFERROR(INDEX(CodigosOtrosIndPR,ROWS($G$5:G25)- TotalIndPrDB  )," "))</f>
        <v xml:space="preserve"> </v>
      </c>
      <c r="H25" s="498" t="str">
        <f ca="1">IFERROR(INDEX(CompIndPRDB,ROWS($H$5:H25)),IFERROR(INDEX(CompOtrosIndPR,ROWS($H$5:H25)- TotalIndPrDB  )," "))</f>
        <v xml:space="preserve"> </v>
      </c>
      <c r="O25" s="19" t="str">
        <f ca="1">Translations!A302</f>
        <v>June</v>
      </c>
      <c r="Y25" s="13">
        <v>21</v>
      </c>
      <c r="Z25" s="13" t="str">
        <f t="shared" ca="1" si="0"/>
        <v/>
      </c>
      <c r="AA25" s="19" t="str">
        <f t="shared" ca="1" si="1"/>
        <v xml:space="preserve"> </v>
      </c>
      <c r="AB25" s="498" t="str">
        <f t="shared" ca="1" si="2"/>
        <v xml:space="preserve"> </v>
      </c>
    </row>
    <row r="26" spans="1:28" x14ac:dyDescent="0.25">
      <c r="A26" s="126" t="s">
        <v>309</v>
      </c>
      <c r="E26" s="12">
        <v>22</v>
      </c>
      <c r="F26" s="211">
        <f ca="1">IFERROR(INDEX(NombresIndPRDB,ROWS(F$5:$F26)),IFERROR(INDEX(NombresOtrosIndPR,ROWS(F$5:$F26)- TotalIndPrDB ),0))</f>
        <v>0</v>
      </c>
      <c r="G26" s="19" t="str">
        <f ca="1">IFERROR(INDEX(CodigosIndPRDB,ROWS($G$5:G26)),IFERROR(INDEX(CodigosOtrosIndPR,ROWS($G$5:G26)- TotalIndPrDB  )," "))</f>
        <v xml:space="preserve"> </v>
      </c>
      <c r="H26" s="498" t="str">
        <f ca="1">IFERROR(INDEX(CompIndPRDB,ROWS($H$5:H26)),IFERROR(INDEX(CompOtrosIndPR,ROWS($H$5:H26)- TotalIndPrDB  )," "))</f>
        <v xml:space="preserve"> </v>
      </c>
      <c r="O26" s="19" t="str">
        <f ca="1">Translations!A303</f>
        <v>July</v>
      </c>
      <c r="Y26" s="13">
        <v>22</v>
      </c>
      <c r="Z26" s="13" t="str">
        <f t="shared" ca="1" si="0"/>
        <v/>
      </c>
      <c r="AA26" s="19" t="str">
        <f t="shared" ca="1" si="1"/>
        <v xml:space="preserve"> </v>
      </c>
      <c r="AB26" s="498" t="str">
        <f t="shared" ca="1" si="2"/>
        <v xml:space="preserve"> </v>
      </c>
    </row>
    <row r="27" spans="1:28" x14ac:dyDescent="0.25">
      <c r="A27" s="13" t="str">
        <f ca="1">Translations!A276</f>
        <v>In process</v>
      </c>
      <c r="E27" s="12">
        <v>23</v>
      </c>
      <c r="F27" s="211">
        <f ca="1">IFERROR(INDEX(NombresIndPRDB,ROWS(F$5:$F27)),IFERROR(INDEX(NombresOtrosIndPR,ROWS(F$5:$F27)- TotalIndPrDB ),0))</f>
        <v>0</v>
      </c>
      <c r="G27" s="19" t="str">
        <f ca="1">IFERROR(INDEX(CodigosIndPRDB,ROWS($G$5:G27)),IFERROR(INDEX(CodigosOtrosIndPR,ROWS($G$5:G27)- TotalIndPrDB  )," "))</f>
        <v xml:space="preserve"> </v>
      </c>
      <c r="H27" s="498" t="str">
        <f ca="1">IFERROR(INDEX(CompIndPRDB,ROWS($H$5:H27)),IFERROR(INDEX(CompOtrosIndPR,ROWS($H$5:H27)- TotalIndPrDB  )," "))</f>
        <v xml:space="preserve"> </v>
      </c>
      <c r="O27" s="19" t="str">
        <f ca="1">Translations!A304</f>
        <v>August</v>
      </c>
      <c r="Y27" s="13">
        <v>23</v>
      </c>
      <c r="Z27" s="13" t="str">
        <f t="shared" ca="1" si="0"/>
        <v/>
      </c>
      <c r="AA27" s="19" t="str">
        <f t="shared" ca="1" si="1"/>
        <v xml:space="preserve"> </v>
      </c>
      <c r="AB27" s="498" t="str">
        <f t="shared" ca="1" si="2"/>
        <v xml:space="preserve"> </v>
      </c>
    </row>
    <row r="28" spans="1:28" x14ac:dyDescent="0.25">
      <c r="A28" s="13" t="str">
        <f ca="1">Translations!A277</f>
        <v>Done</v>
      </c>
      <c r="E28" s="12">
        <v>24</v>
      </c>
      <c r="F28" s="211">
        <f ca="1">IFERROR(INDEX(NombresIndPRDB,ROWS(F$5:$F28)),IFERROR(INDEX(NombresOtrosIndPR,ROWS(F$5:$F28)- TotalIndPrDB ),0))</f>
        <v>0</v>
      </c>
      <c r="G28" s="19" t="str">
        <f ca="1">IFERROR(INDEX(CodigosIndPRDB,ROWS($G$5:G28)),IFERROR(INDEX(CodigosOtrosIndPR,ROWS($G$5:G28)- TotalIndPrDB  )," "))</f>
        <v xml:space="preserve"> </v>
      </c>
      <c r="H28" s="498" t="str">
        <f ca="1">IFERROR(INDEX(CompIndPRDB,ROWS($H$5:H28)),IFERROR(INDEX(CompOtrosIndPR,ROWS($H$5:H28)- TotalIndPrDB  )," "))</f>
        <v xml:space="preserve"> </v>
      </c>
      <c r="O28" s="19" t="str">
        <f ca="1">Translations!A305</f>
        <v>September</v>
      </c>
      <c r="Y28" s="13">
        <v>24</v>
      </c>
      <c r="Z28" s="13" t="str">
        <f t="shared" ca="1" si="0"/>
        <v/>
      </c>
      <c r="AA28" s="19" t="str">
        <f t="shared" ca="1" si="1"/>
        <v xml:space="preserve"> </v>
      </c>
      <c r="AB28" s="498" t="str">
        <f t="shared" ca="1" si="2"/>
        <v xml:space="preserve"> </v>
      </c>
    </row>
    <row r="29" spans="1:28" x14ac:dyDescent="0.25">
      <c r="A29" s="13" t="str">
        <f ca="1">Translations!A278</f>
        <v>Postponed</v>
      </c>
      <c r="E29" s="12">
        <v>25</v>
      </c>
      <c r="F29" s="211">
        <f ca="1">IFERROR(INDEX(NombresIndPRDB,ROWS(F$5:$F29)),IFERROR(INDEX(NombresOtrosIndPR,ROWS(F$5:$F29)- TotalIndPrDB ),0))</f>
        <v>0</v>
      </c>
      <c r="G29" s="19" t="str">
        <f ca="1">IFERROR(INDEX(CodigosIndPRDB,ROWS($G$5:G29)),IFERROR(INDEX(CodigosOtrosIndPR,ROWS($G$5:G29)- TotalIndPrDB  )," "))</f>
        <v xml:space="preserve"> </v>
      </c>
      <c r="H29" s="498" t="str">
        <f ca="1">IFERROR(INDEX(CompIndPRDB,ROWS($H$5:H29)),IFERROR(INDEX(CompOtrosIndPR,ROWS($H$5:H29)- TotalIndPrDB  )," "))</f>
        <v xml:space="preserve"> </v>
      </c>
      <c r="O29" s="19" t="str">
        <f ca="1">Translations!A306</f>
        <v>October</v>
      </c>
      <c r="Y29" s="13">
        <v>25</v>
      </c>
      <c r="Z29" s="13" t="str">
        <f t="shared" ca="1" si="0"/>
        <v/>
      </c>
      <c r="AA29" s="19" t="str">
        <f t="shared" ca="1" si="1"/>
        <v xml:space="preserve"> </v>
      </c>
      <c r="AB29" s="498" t="str">
        <f t="shared" ca="1" si="2"/>
        <v xml:space="preserve"> </v>
      </c>
    </row>
    <row r="30" spans="1:28" x14ac:dyDescent="0.25">
      <c r="A30" s="13" t="str">
        <f ca="1">Translations!A279</f>
        <v>Not fulfilled</v>
      </c>
      <c r="E30" s="12">
        <v>26</v>
      </c>
      <c r="F30" s="211">
        <f ca="1">IFERROR(INDEX(NombresIndPRDB,ROWS(F$5:$F30)),IFERROR(INDEX(NombresOtrosIndPR,ROWS(F$5:$F30)- TotalIndPrDB ),0))</f>
        <v>0</v>
      </c>
      <c r="G30" s="19" t="str">
        <f ca="1">IFERROR(INDEX(CodigosIndPRDB,ROWS($G$5:G30)),IFERROR(INDEX(CodigosOtrosIndPR,ROWS($G$5:G30)- TotalIndPrDB  )," "))</f>
        <v xml:space="preserve"> </v>
      </c>
      <c r="H30" s="498" t="str">
        <f ca="1">IFERROR(INDEX(CompIndPRDB,ROWS($H$5:H30)),IFERROR(INDEX(CompOtrosIndPR,ROWS($H$5:H30)- TotalIndPrDB  )," "))</f>
        <v xml:space="preserve"> </v>
      </c>
      <c r="O30" s="19" t="str">
        <f ca="1">Translations!A307</f>
        <v>November</v>
      </c>
      <c r="Y30" s="13">
        <v>26</v>
      </c>
      <c r="Z30" s="13" t="str">
        <f t="shared" ca="1" si="0"/>
        <v/>
      </c>
      <c r="AA30" s="19" t="str">
        <f t="shared" ca="1" si="1"/>
        <v xml:space="preserve"> </v>
      </c>
      <c r="AB30" s="498" t="str">
        <f t="shared" ca="1" si="2"/>
        <v xml:space="preserve"> </v>
      </c>
    </row>
    <row r="31" spans="1:28" x14ac:dyDescent="0.25">
      <c r="E31" s="12">
        <v>27</v>
      </c>
      <c r="F31" s="211">
        <f ca="1">IFERROR(INDEX(NombresIndPRDB,ROWS(F$5:$F31)),IFERROR(INDEX(NombresOtrosIndPR,ROWS(F$5:$F31)- TotalIndPrDB ),0))</f>
        <v>0</v>
      </c>
      <c r="G31" s="19" t="str">
        <f ca="1">IFERROR(INDEX(CodigosIndPRDB,ROWS($G$5:G31)),IFERROR(INDEX(CodigosOtrosIndPR,ROWS($G$5:G31)- TotalIndPrDB  )," "))</f>
        <v xml:space="preserve"> </v>
      </c>
      <c r="H31" s="498" t="str">
        <f ca="1">IFERROR(INDEX(CompIndPRDB,ROWS($H$5:H31)),IFERROR(INDEX(CompOtrosIndPR,ROWS($H$5:H31)- TotalIndPrDB  )," "))</f>
        <v xml:space="preserve"> </v>
      </c>
      <c r="O31" s="19" t="str">
        <f ca="1">Translations!A308</f>
        <v>December</v>
      </c>
      <c r="Y31" s="13">
        <v>27</v>
      </c>
      <c r="Z31" s="13" t="str">
        <f t="shared" ca="1" si="0"/>
        <v/>
      </c>
      <c r="AA31" s="19" t="str">
        <f t="shared" ca="1" si="1"/>
        <v xml:space="preserve"> </v>
      </c>
      <c r="AB31" s="498" t="str">
        <f t="shared" ca="1" si="2"/>
        <v xml:space="preserve"> </v>
      </c>
    </row>
    <row r="32" spans="1:28" x14ac:dyDescent="0.25">
      <c r="E32" s="12">
        <v>28</v>
      </c>
      <c r="F32" s="211">
        <f ca="1">IFERROR(INDEX(NombresIndPRDB,ROWS(F$5:$F32)),IFERROR(INDEX(NombresOtrosIndPR,ROWS(F$5:$F32)- TotalIndPrDB ),0))</f>
        <v>0</v>
      </c>
      <c r="G32" s="19" t="str">
        <f ca="1">IFERROR(INDEX(CodigosIndPRDB,ROWS($G$5:G32)),IFERROR(INDEX(CodigosOtrosIndPR,ROWS($G$5:G32)- TotalIndPrDB  )," "))</f>
        <v xml:space="preserve"> </v>
      </c>
      <c r="H32" s="498" t="str">
        <f ca="1">IFERROR(INDEX(CompIndPRDB,ROWS($H$5:H32)),IFERROR(INDEX(CompOtrosIndPR,ROWS($H$5:H32)- TotalIndPrDB  )," "))</f>
        <v xml:space="preserve"> </v>
      </c>
      <c r="Y32" s="13">
        <v>28</v>
      </c>
      <c r="Z32" s="13" t="str">
        <f t="shared" ca="1" si="0"/>
        <v/>
      </c>
      <c r="AA32" s="19" t="str">
        <f t="shared" ca="1" si="1"/>
        <v xml:space="preserve"> </v>
      </c>
      <c r="AB32" s="498" t="str">
        <f t="shared" ca="1" si="2"/>
        <v xml:space="preserve"> </v>
      </c>
    </row>
    <row r="33" spans="1:28" x14ac:dyDescent="0.25">
      <c r="E33" s="12">
        <v>29</v>
      </c>
      <c r="F33" s="211">
        <f ca="1">IFERROR(INDEX(NombresIndPRDB,ROWS(F$5:$F33)),IFERROR(INDEX(NombresOtrosIndPR,ROWS(F$5:$F33)- TotalIndPrDB ),0))</f>
        <v>0</v>
      </c>
      <c r="G33" s="19" t="str">
        <f ca="1">IFERROR(INDEX(CodigosIndPRDB,ROWS($G$5:G33)),IFERROR(INDEX(CodigosOtrosIndPR,ROWS($G$5:G33)- TotalIndPrDB  )," "))</f>
        <v xml:space="preserve"> </v>
      </c>
      <c r="H33" s="498" t="str">
        <f ca="1">IFERROR(INDEX(CompIndPRDB,ROWS($H$5:H33)),IFERROR(INDEX(CompOtrosIndPR,ROWS($H$5:H33)- TotalIndPrDB  )," "))</f>
        <v xml:space="preserve"> </v>
      </c>
      <c r="Y33" s="13">
        <v>29</v>
      </c>
      <c r="Z33" s="13" t="str">
        <f t="shared" ca="1" si="0"/>
        <v/>
      </c>
      <c r="AA33" s="19" t="str">
        <f t="shared" ca="1" si="1"/>
        <v xml:space="preserve"> </v>
      </c>
      <c r="AB33" s="498" t="str">
        <f t="shared" ca="1" si="2"/>
        <v xml:space="preserve"> </v>
      </c>
    </row>
    <row r="34" spans="1:28" x14ac:dyDescent="0.25">
      <c r="E34" s="12">
        <v>30</v>
      </c>
      <c r="F34" s="211">
        <f ca="1">IFERROR(INDEX(NombresIndPRDB,ROWS(F$5:$F34)),IFERROR(INDEX(NombresOtrosIndPR,ROWS(F$5:$F34)- TotalIndPrDB ),0))</f>
        <v>0</v>
      </c>
      <c r="G34" s="19" t="str">
        <f ca="1">IFERROR(INDEX(CodigosIndPRDB,ROWS($G$5:G34)),IFERROR(INDEX(CodigosOtrosIndPR,ROWS($G$5:G34)- TotalIndPrDB  )," "))</f>
        <v xml:space="preserve"> </v>
      </c>
      <c r="H34" s="498" t="str">
        <f ca="1">IFERROR(INDEX(CompIndPRDB,ROWS($H$5:H34)),IFERROR(INDEX(CompOtrosIndPR,ROWS($H$5:H34)- TotalIndPrDB  )," "))</f>
        <v xml:space="preserve"> </v>
      </c>
      <c r="Y34" s="13">
        <v>30</v>
      </c>
      <c r="Z34" s="13" t="str">
        <f t="shared" ca="1" si="0"/>
        <v/>
      </c>
      <c r="AA34" s="19" t="str">
        <f t="shared" ca="1" si="1"/>
        <v xml:space="preserve"> </v>
      </c>
      <c r="AB34" s="498" t="str">
        <f t="shared" ca="1" si="2"/>
        <v xml:space="preserve"> </v>
      </c>
    </row>
    <row r="35" spans="1:28" x14ac:dyDescent="0.25">
      <c r="E35" s="12">
        <v>31</v>
      </c>
      <c r="F35" s="211">
        <f ca="1">IFERROR(INDEX(NombresIndPRDB,ROWS(F$5:$F35)),IFERROR(INDEX(NombresOtrosIndPR,ROWS(F$5:$F35)- TotalIndPrDB ),0))</f>
        <v>0</v>
      </c>
      <c r="G35" s="19" t="str">
        <f ca="1">IFERROR(INDEX(CodigosIndPRDB,ROWS($G$5:G35)),IFERROR(INDEX(CodigosOtrosIndPR,ROWS($G$5:G35)- TotalIndPrDB  )," "))</f>
        <v xml:space="preserve"> </v>
      </c>
      <c r="H35" s="498" t="str">
        <f ca="1">IFERROR(INDEX(CompIndPRDB,ROWS($H$5:H35)),IFERROR(INDEX(CompOtrosIndPR,ROWS($H$5:H35)- TotalIndPrDB  )," "))</f>
        <v xml:space="preserve"> </v>
      </c>
      <c r="Y35" s="13">
        <v>31</v>
      </c>
      <c r="Z35" s="13" t="str">
        <f t="shared" ca="1" si="0"/>
        <v/>
      </c>
      <c r="AA35" s="19" t="str">
        <f t="shared" ca="1" si="1"/>
        <v xml:space="preserve"> </v>
      </c>
      <c r="AB35" s="498" t="str">
        <f t="shared" ca="1" si="2"/>
        <v xml:space="preserve"> </v>
      </c>
    </row>
    <row r="36" spans="1:28" x14ac:dyDescent="0.25">
      <c r="E36" s="12">
        <v>32</v>
      </c>
      <c r="F36" s="211">
        <f ca="1">IFERROR(INDEX(NombresIndPRDB,ROWS(F$5:$F36)),IFERROR(INDEX(NombresOtrosIndPR,ROWS(F$5:$F36)- TotalIndPrDB ),0))</f>
        <v>0</v>
      </c>
      <c r="G36" s="19" t="str">
        <f ca="1">IFERROR(INDEX(CodigosIndPRDB,ROWS($G$5:G36)),IFERROR(INDEX(CodigosOtrosIndPR,ROWS($G$5:G36)- TotalIndPrDB  )," "))</f>
        <v xml:space="preserve"> </v>
      </c>
      <c r="H36" s="498" t="str">
        <f ca="1">IFERROR(INDEX(CompIndPRDB,ROWS($H$5:H36)),IFERROR(INDEX(CompOtrosIndPR,ROWS($H$5:H36)- TotalIndPrDB  )," "))</f>
        <v xml:space="preserve"> </v>
      </c>
      <c r="Y36" s="13">
        <v>32</v>
      </c>
      <c r="Z36" s="13" t="str">
        <f t="shared" ca="1" si="0"/>
        <v/>
      </c>
      <c r="AA36" s="19" t="str">
        <f t="shared" ca="1" si="1"/>
        <v xml:space="preserve"> </v>
      </c>
      <c r="AB36" s="498" t="str">
        <f t="shared" ca="1" si="2"/>
        <v xml:space="preserve"> </v>
      </c>
    </row>
    <row r="37" spans="1:28" x14ac:dyDescent="0.25">
      <c r="E37" s="12">
        <v>33</v>
      </c>
      <c r="F37" s="211">
        <f ca="1">IFERROR(INDEX(NombresIndPRDB,ROWS(F$5:$F37)),IFERROR(INDEX(NombresOtrosIndPR,ROWS(F$5:$F37)- TotalIndPrDB ),0))</f>
        <v>0</v>
      </c>
      <c r="G37" s="19" t="str">
        <f ca="1">IFERROR(INDEX(CodigosIndPRDB,ROWS($G$5:G37)),IFERROR(INDEX(CodigosOtrosIndPR,ROWS($G$5:G37)- TotalIndPrDB  )," "))</f>
        <v xml:space="preserve"> </v>
      </c>
      <c r="H37" s="498" t="str">
        <f ca="1">IFERROR(INDEX(CompIndPRDB,ROWS($H$5:H37)),IFERROR(INDEX(CompOtrosIndPR,ROWS($H$5:H37)- TotalIndPrDB  )," "))</f>
        <v xml:space="preserve"> </v>
      </c>
      <c r="Y37" s="13">
        <v>33</v>
      </c>
      <c r="Z37" s="13" t="str">
        <f t="shared" ca="1" si="0"/>
        <v/>
      </c>
      <c r="AA37" s="19" t="str">
        <f t="shared" ca="1" si="1"/>
        <v xml:space="preserve"> </v>
      </c>
      <c r="AB37" s="498" t="str">
        <f t="shared" ca="1" si="2"/>
        <v xml:space="preserve"> </v>
      </c>
    </row>
    <row r="38" spans="1:28" x14ac:dyDescent="0.25">
      <c r="E38" s="12">
        <v>34</v>
      </c>
      <c r="F38" s="211">
        <f ca="1">IFERROR(INDEX(NombresIndPRDB,ROWS(F$5:$F38)),IFERROR(INDEX(NombresOtrosIndPR,ROWS(F$5:$F38)- TotalIndPrDB ),0))</f>
        <v>0</v>
      </c>
      <c r="G38" s="19" t="str">
        <f ca="1">IFERROR(INDEX(CodigosIndPRDB,ROWS($G$5:G38)),IFERROR(INDEX(CodigosOtrosIndPR,ROWS($G$5:G38)- TotalIndPrDB  )," "))</f>
        <v xml:space="preserve"> </v>
      </c>
      <c r="H38" s="498" t="str">
        <f ca="1">IFERROR(INDEX(CompIndPRDB,ROWS($H$5:H38)),IFERROR(INDEX(CompOtrosIndPR,ROWS($H$5:H38)- TotalIndPrDB  )," "))</f>
        <v xml:space="preserve"> </v>
      </c>
      <c r="Y38" s="13">
        <v>34</v>
      </c>
      <c r="Z38" s="13" t="str">
        <f t="shared" ca="1" si="0"/>
        <v/>
      </c>
      <c r="AA38" s="19" t="str">
        <f t="shared" ca="1" si="1"/>
        <v xml:space="preserve"> </v>
      </c>
      <c r="AB38" s="498" t="str">
        <f t="shared" ca="1" si="2"/>
        <v xml:space="preserve"> </v>
      </c>
    </row>
    <row r="39" spans="1:28" x14ac:dyDescent="0.25">
      <c r="A39" s="126" t="str">
        <f ca="1">Translations!A349</f>
        <v>Indicator type</v>
      </c>
      <c r="E39" s="12">
        <v>35</v>
      </c>
      <c r="F39" s="211">
        <f ca="1">IFERROR(INDEX(NombresIndPRDB,ROWS(F$5:$F39)),IFERROR(INDEX(NombresOtrosIndPR,ROWS(F$5:$F39)- TotalIndPrDB ),0))</f>
        <v>0</v>
      </c>
      <c r="G39" s="19" t="str">
        <f ca="1">IFERROR(INDEX(CodigosIndPRDB,ROWS($G$5:G39)),IFERROR(INDEX(CodigosOtrosIndPR,ROWS($G$5:G39)- TotalIndPrDB  )," "))</f>
        <v xml:space="preserve"> </v>
      </c>
      <c r="H39" s="498" t="str">
        <f ca="1">IFERROR(INDEX(CompIndPRDB,ROWS($H$5:H39)),IFERROR(INDEX(CompOtrosIndPR,ROWS($H$5:H39)- TotalIndPrDB  )," "))</f>
        <v xml:space="preserve"> </v>
      </c>
      <c r="Y39" s="13">
        <v>35</v>
      </c>
      <c r="Z39" s="13" t="str">
        <f t="shared" ca="1" si="0"/>
        <v/>
      </c>
      <c r="AA39" s="19" t="str">
        <f t="shared" ca="1" si="1"/>
        <v xml:space="preserve"> </v>
      </c>
      <c r="AB39" s="498" t="str">
        <f t="shared" ca="1" si="2"/>
        <v xml:space="preserve"> </v>
      </c>
    </row>
    <row r="40" spans="1:28" x14ac:dyDescent="0.25">
      <c r="A40" s="13" t="str">
        <f ca="1">Translations!A350</f>
        <v>1. Standard</v>
      </c>
      <c r="E40" s="12">
        <v>36</v>
      </c>
      <c r="F40" s="211">
        <f ca="1">IFERROR(INDEX(NombresIndPRDB,ROWS(F$5:$F40)),IFERROR(INDEX(NombresOtrosIndPR,ROWS(F$5:$F40)- TotalIndPrDB ),0))</f>
        <v>0</v>
      </c>
      <c r="G40" s="19" t="str">
        <f ca="1">IFERROR(INDEX(CodigosIndPRDB,ROWS($G$5:G40)),IFERROR(INDEX(CodigosOtrosIndPR,ROWS($G$5:G40)- TotalIndPrDB  )," "))</f>
        <v xml:space="preserve"> </v>
      </c>
      <c r="H40" s="498" t="str">
        <f ca="1">IFERROR(INDEX(CompIndPRDB,ROWS($H$5:H40)),IFERROR(INDEX(CompOtrosIndPR,ROWS($H$5:H40)- TotalIndPrDB  )," "))</f>
        <v xml:space="preserve"> </v>
      </c>
      <c r="Y40" s="13">
        <v>36</v>
      </c>
      <c r="Z40" s="13" t="str">
        <f t="shared" ca="1" si="0"/>
        <v/>
      </c>
      <c r="AA40" s="19" t="str">
        <f t="shared" ca="1" si="1"/>
        <v xml:space="preserve"> </v>
      </c>
      <c r="AB40" s="498" t="str">
        <f t="shared" ca="1" si="2"/>
        <v xml:space="preserve"> </v>
      </c>
    </row>
    <row r="41" spans="1:28" x14ac:dyDescent="0.25">
      <c r="A41" s="13" t="str">
        <f ca="1">Translations!A351</f>
        <v>2. Inverse</v>
      </c>
      <c r="E41" s="12">
        <v>37</v>
      </c>
      <c r="F41" s="211">
        <f ca="1">IFERROR(INDEX(NombresIndPRDB,ROWS(F$5:$F41)),IFERROR(INDEX(NombresOtrosIndPR,ROWS(F$5:$F41)- TotalIndPrDB ),0))</f>
        <v>0</v>
      </c>
      <c r="G41" s="19" t="str">
        <f ca="1">IFERROR(INDEX(CodigosIndPRDB,ROWS($G$5:G41)),IFERROR(INDEX(CodigosOtrosIndPR,ROWS($G$5:G41)- TotalIndPrDB  )," "))</f>
        <v xml:space="preserve"> </v>
      </c>
      <c r="H41" s="498" t="str">
        <f ca="1">IFERROR(INDEX(CompIndPRDB,ROWS($H$5:H41)),IFERROR(INDEX(CompOtrosIndPR,ROWS($H$5:H41)- TotalIndPrDB  )," "))</f>
        <v xml:space="preserve"> </v>
      </c>
      <c r="Y41" s="13">
        <v>37</v>
      </c>
      <c r="Z41" s="13" t="str">
        <f t="shared" ca="1" si="0"/>
        <v/>
      </c>
      <c r="AA41" s="19" t="str">
        <f t="shared" ca="1" si="1"/>
        <v xml:space="preserve"> </v>
      </c>
      <c r="AB41" s="498" t="str">
        <f t="shared" ca="1" si="2"/>
        <v xml:space="preserve"> </v>
      </c>
    </row>
    <row r="42" spans="1:28" x14ac:dyDescent="0.25">
      <c r="A42" s="13" t="str">
        <f ca="1">Translations!A352</f>
        <v>3. Non-Cumulative</v>
      </c>
      <c r="E42" s="12">
        <v>38</v>
      </c>
      <c r="F42" s="211">
        <f ca="1">IFERROR(INDEX(NombresIndPRDB,ROWS(F$5:$F42)),IFERROR(INDEX(NombresOtrosIndPR,ROWS(F$5:$F42)- TotalIndPrDB ),0))</f>
        <v>0</v>
      </c>
      <c r="G42" s="19" t="str">
        <f ca="1">IFERROR(INDEX(CodigosIndPRDB,ROWS($G$5:G42)),IFERROR(INDEX(CodigosOtrosIndPR,ROWS($G$5:G42)- TotalIndPrDB  )," "))</f>
        <v xml:space="preserve"> </v>
      </c>
      <c r="H42" s="498" t="str">
        <f ca="1">IFERROR(INDEX(CompIndPRDB,ROWS($H$5:H42)),IFERROR(INDEX(CompOtrosIndPR,ROWS($H$5:H42)- TotalIndPrDB  )," "))</f>
        <v xml:space="preserve"> </v>
      </c>
      <c r="Y42" s="13">
        <v>38</v>
      </c>
      <c r="Z42" s="13" t="str">
        <f t="shared" ca="1" si="0"/>
        <v/>
      </c>
      <c r="AA42" s="19" t="str">
        <f t="shared" ca="1" si="1"/>
        <v xml:space="preserve"> </v>
      </c>
      <c r="AB42" s="498" t="str">
        <f t="shared" ca="1" si="2"/>
        <v xml:space="preserve"> </v>
      </c>
    </row>
    <row r="43" spans="1:28" x14ac:dyDescent="0.25">
      <c r="E43" s="12">
        <v>39</v>
      </c>
      <c r="F43" s="211">
        <f ca="1">IFERROR(INDEX(NombresIndPRDB,ROWS(F$5:$F43)),IFERROR(INDEX(NombresOtrosIndPR,ROWS(F$5:$F43)- TotalIndPrDB ),0))</f>
        <v>0</v>
      </c>
      <c r="G43" s="19" t="str">
        <f ca="1">IFERROR(INDEX(CodigosIndPRDB,ROWS($G$5:G43)),IFERROR(INDEX(CodigosOtrosIndPR,ROWS($G$5:G43)- TotalIndPrDB  )," "))</f>
        <v xml:space="preserve"> </v>
      </c>
      <c r="H43" s="498" t="str">
        <f ca="1">IFERROR(INDEX(CompIndPRDB,ROWS($H$5:H43)),IFERROR(INDEX(CompOtrosIndPR,ROWS($H$5:H43)- TotalIndPrDB  )," "))</f>
        <v xml:space="preserve"> </v>
      </c>
      <c r="Y43" s="13">
        <v>39</v>
      </c>
      <c r="Z43" s="13" t="str">
        <f t="shared" ca="1" si="0"/>
        <v/>
      </c>
      <c r="AA43" s="19" t="str">
        <f t="shared" ca="1" si="1"/>
        <v xml:space="preserve"> </v>
      </c>
      <c r="AB43" s="498" t="str">
        <f t="shared" ca="1" si="2"/>
        <v xml:space="preserve"> </v>
      </c>
    </row>
    <row r="44" spans="1:28" x14ac:dyDescent="0.25">
      <c r="E44" s="12">
        <v>40</v>
      </c>
      <c r="F44" s="211">
        <f ca="1">IFERROR(INDEX(NombresIndPRDB,ROWS(F$5:$F44)),IFERROR(INDEX(NombresOtrosIndPR,ROWS(F$5:$F44)- TotalIndPrDB ),0))</f>
        <v>0</v>
      </c>
      <c r="G44" s="19" t="str">
        <f ca="1">IFERROR(INDEX(CodigosIndPRDB,ROWS($G$5:G44)),IFERROR(INDEX(CodigosOtrosIndPR,ROWS($G$5:G44)- TotalIndPrDB  )," "))</f>
        <v xml:space="preserve"> </v>
      </c>
      <c r="H44" s="498" t="str">
        <f ca="1">IFERROR(INDEX(CompIndPRDB,ROWS($H$5:H44)),IFERROR(INDEX(CompOtrosIndPR,ROWS($H$5:H44)- TotalIndPrDB  )," "))</f>
        <v xml:space="preserve"> </v>
      </c>
      <c r="Y44" s="13">
        <v>40</v>
      </c>
      <c r="Z44" s="13" t="str">
        <f t="shared" ca="1" si="0"/>
        <v/>
      </c>
      <c r="AA44" s="19" t="str">
        <f t="shared" ca="1" si="1"/>
        <v xml:space="preserve"> </v>
      </c>
      <c r="AB44" s="498" t="str">
        <f t="shared" ca="1" si="2"/>
        <v xml:space="preserve"> </v>
      </c>
    </row>
    <row r="45" spans="1:28" x14ac:dyDescent="0.25">
      <c r="E45" s="12">
        <v>41</v>
      </c>
      <c r="F45" s="211">
        <f ca="1">IFERROR(INDEX(NombresIndPRDB,ROWS(F$5:$F45)),IFERROR(INDEX(NombresOtrosIndPR,ROWS(F$5:$F45)- TotalIndPrDB ),0))</f>
        <v>0</v>
      </c>
      <c r="G45" s="19" t="str">
        <f ca="1">IFERROR(INDEX(CodigosIndPRDB,ROWS($G$5:G45)),IFERROR(INDEX(CodigosOtrosIndPR,ROWS($G$5:G45)- TotalIndPrDB  )," "))</f>
        <v xml:space="preserve"> </v>
      </c>
      <c r="H45" s="498" t="str">
        <f ca="1">IFERROR(INDEX(CompIndPRDB,ROWS($H$5:H45)),IFERROR(INDEX(CompOtrosIndPR,ROWS($H$5:H45)- TotalIndPrDB  )," "))</f>
        <v xml:space="preserve"> </v>
      </c>
      <c r="Y45" s="13">
        <v>41</v>
      </c>
      <c r="Z45" s="13" t="str">
        <f t="shared" ca="1" si="0"/>
        <v/>
      </c>
      <c r="AA45" s="19" t="str">
        <f t="shared" ca="1" si="1"/>
        <v xml:space="preserve"> </v>
      </c>
      <c r="AB45" s="498" t="str">
        <f t="shared" ca="1" si="2"/>
        <v xml:space="preserve"> </v>
      </c>
    </row>
    <row r="46" spans="1:28" x14ac:dyDescent="0.25">
      <c r="E46" s="12">
        <v>42</v>
      </c>
      <c r="F46" s="211">
        <f ca="1">IFERROR(INDEX(NombresIndPRDB,ROWS(F$5:$F46)),IFERROR(INDEX(NombresOtrosIndPR,ROWS(F$5:$F46)- TotalIndPrDB ),0))</f>
        <v>0</v>
      </c>
      <c r="G46" s="19" t="str">
        <f ca="1">IFERROR(INDEX(CodigosIndPRDB,ROWS($G$5:G46)),IFERROR(INDEX(CodigosOtrosIndPR,ROWS($G$5:G46)- TotalIndPrDB  )," "))</f>
        <v xml:space="preserve"> </v>
      </c>
      <c r="H46" s="498" t="str">
        <f ca="1">IFERROR(INDEX(CompIndPRDB,ROWS($H$5:H46)),IFERROR(INDEX(CompOtrosIndPR,ROWS($H$5:H46)- TotalIndPrDB  )," "))</f>
        <v xml:space="preserve"> </v>
      </c>
      <c r="Y46" s="13">
        <v>42</v>
      </c>
      <c r="Z46" s="13" t="str">
        <f t="shared" ca="1" si="0"/>
        <v/>
      </c>
      <c r="AA46" s="19" t="str">
        <f t="shared" ca="1" si="1"/>
        <v xml:space="preserve"> </v>
      </c>
      <c r="AB46" s="498" t="str">
        <f t="shared" ca="1" si="2"/>
        <v xml:space="preserve"> </v>
      </c>
    </row>
    <row r="47" spans="1:28" x14ac:dyDescent="0.25">
      <c r="E47" s="12">
        <v>43</v>
      </c>
      <c r="F47" s="211">
        <f ca="1">IFERROR(INDEX(NombresIndPRDB,ROWS(F$5:$F47)),IFERROR(INDEX(NombresOtrosIndPR,ROWS(F$5:$F47)- TotalIndPrDB ),0))</f>
        <v>0</v>
      </c>
      <c r="G47" s="19" t="str">
        <f ca="1">IFERROR(INDEX(CodigosIndPRDB,ROWS($G$5:G47)),IFERROR(INDEX(CodigosOtrosIndPR,ROWS($G$5:G47)- TotalIndPrDB  )," "))</f>
        <v xml:space="preserve"> </v>
      </c>
      <c r="H47" s="498" t="str">
        <f ca="1">IFERROR(INDEX(CompIndPRDB,ROWS($H$5:H47)),IFERROR(INDEX(CompOtrosIndPR,ROWS($H$5:H47)- TotalIndPrDB  )," "))</f>
        <v xml:space="preserve"> </v>
      </c>
      <c r="Y47" s="13">
        <v>43</v>
      </c>
      <c r="Z47" s="13" t="str">
        <f t="shared" ca="1" si="0"/>
        <v/>
      </c>
      <c r="AA47" s="19" t="str">
        <f t="shared" ca="1" si="1"/>
        <v xml:space="preserve"> </v>
      </c>
      <c r="AB47" s="498" t="str">
        <f t="shared" ca="1" si="2"/>
        <v xml:space="preserve"> </v>
      </c>
    </row>
    <row r="48" spans="1:28" x14ac:dyDescent="0.25">
      <c r="E48" s="12">
        <v>44</v>
      </c>
      <c r="F48" s="211">
        <f ca="1">IFERROR(INDEX(NombresIndPRDB,ROWS(F$5:$F48)),IFERROR(INDEX(NombresOtrosIndPR,ROWS(F$5:$F48)- TotalIndPrDB ),0))</f>
        <v>0</v>
      </c>
      <c r="G48" s="19" t="str">
        <f ca="1">IFERROR(INDEX(CodigosIndPRDB,ROWS($G$5:G48)),IFERROR(INDEX(CodigosOtrosIndPR,ROWS($G$5:G48)- TotalIndPrDB  )," "))</f>
        <v xml:space="preserve"> </v>
      </c>
      <c r="H48" s="498" t="str">
        <f ca="1">IFERROR(INDEX(CompIndPRDB,ROWS($H$5:H48)),IFERROR(INDEX(CompOtrosIndPR,ROWS($H$5:H48)- TotalIndPrDB  )," "))</f>
        <v xml:space="preserve"> </v>
      </c>
      <c r="Y48" s="13">
        <v>44</v>
      </c>
      <c r="Z48" s="13" t="str">
        <f t="shared" ca="1" si="0"/>
        <v/>
      </c>
      <c r="AA48" s="19" t="str">
        <f t="shared" ca="1" si="1"/>
        <v xml:space="preserve"> </v>
      </c>
      <c r="AB48" s="498" t="str">
        <f t="shared" ca="1" si="2"/>
        <v xml:space="preserve"> </v>
      </c>
    </row>
    <row r="49" spans="5:28" x14ac:dyDescent="0.25">
      <c r="E49" s="12">
        <v>45</v>
      </c>
      <c r="F49" s="211">
        <f ca="1">IFERROR(INDEX(NombresIndPRDB,ROWS(F$5:$F49)),IFERROR(INDEX(NombresOtrosIndPR,ROWS(F$5:$F49)- TotalIndPrDB ),0))</f>
        <v>0</v>
      </c>
      <c r="G49" s="19" t="str">
        <f ca="1">IFERROR(INDEX(CodigosIndPRDB,ROWS($G$5:G49)),IFERROR(INDEX(CodigosOtrosIndPR,ROWS($G$5:G49)- TotalIndPrDB  )," "))</f>
        <v xml:space="preserve"> </v>
      </c>
      <c r="H49" s="498" t="str">
        <f ca="1">IFERROR(INDEX(CompIndPRDB,ROWS($H$5:H49)),IFERROR(INDEX(CompOtrosIndPR,ROWS($H$5:H49)- TotalIndPrDB  )," "))</f>
        <v xml:space="preserve"> </v>
      </c>
      <c r="Y49" s="13">
        <v>45</v>
      </c>
      <c r="Z49" s="13" t="str">
        <f t="shared" ca="1" si="0"/>
        <v/>
      </c>
      <c r="AA49" s="19" t="str">
        <f t="shared" ca="1" si="1"/>
        <v xml:space="preserve"> </v>
      </c>
      <c r="AB49" s="498" t="str">
        <f t="shared" ca="1" si="2"/>
        <v xml:space="preserve"> </v>
      </c>
    </row>
  </sheetData>
  <sheetProtection password="8EA8" sheet="1" objects="1" scenarios="1"/>
  <mergeCells count="2">
    <mergeCell ref="M2:M3"/>
    <mergeCell ref="Y4:Z4"/>
  </mergeCells>
  <pageMargins left="0.7" right="0.7" top="0.75" bottom="0.75" header="0.3" footer="0.3"/>
  <pageSetup orientation="portrait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Q55"/>
  <sheetViews>
    <sheetView topLeftCell="A7" workbookViewId="0">
      <selection activeCell="F27" sqref="F27"/>
    </sheetView>
  </sheetViews>
  <sheetFormatPr baseColWidth="10" defaultColWidth="11.42578125" defaultRowHeight="15" x14ac:dyDescent="0.25"/>
  <cols>
    <col min="2" max="2" width="45.7109375" customWidth="1"/>
    <col min="3" max="3" width="15.5703125" customWidth="1"/>
    <col min="4" max="4" width="18.7109375" customWidth="1"/>
    <col min="5" max="5" width="11" customWidth="1"/>
    <col min="6" max="6" width="12.7109375" customWidth="1"/>
    <col min="7" max="7" width="16.140625" customWidth="1"/>
    <col min="9" max="9" width="23.140625" customWidth="1"/>
    <col min="10" max="10" width="64.140625" customWidth="1"/>
  </cols>
  <sheetData>
    <row r="1" spans="1:17" ht="8.25" customHeight="1" x14ac:dyDescent="0.25"/>
    <row r="2" spans="1:17" ht="6" customHeight="1" x14ac:dyDescent="0.25">
      <c r="A2" t="s">
        <v>1331</v>
      </c>
    </row>
    <row r="3" spans="1:17" ht="3.75" customHeight="1" x14ac:dyDescent="0.25"/>
    <row r="4" spans="1:17" ht="7.5" customHeight="1" x14ac:dyDescent="0.25"/>
    <row r="5" spans="1:17" ht="21" customHeight="1" x14ac:dyDescent="0.25">
      <c r="A5" s="149" t="str">
        <f ca="1">INDEX(Lists!AA5:AA49,MATCH(Performance!A23,Lists!Z5:Z49,0),1)</f>
        <v>Pr74</v>
      </c>
      <c r="B5" s="21" t="s">
        <v>1261</v>
      </c>
      <c r="D5" s="21" t="s">
        <v>1878</v>
      </c>
      <c r="E5" s="21" t="str">
        <f ca="1">IF($A$5="","",LEFT(INDEX(Lists!$H$5:$H$49,MATCH($A$5,Lists!$G$5:$G$49,0),1),1))</f>
        <v>1</v>
      </c>
      <c r="H5" s="963" t="s">
        <v>1991</v>
      </c>
      <c r="I5" s="963"/>
      <c r="J5" s="963"/>
    </row>
    <row r="6" spans="1:17" x14ac:dyDescent="0.25">
      <c r="H6" s="964"/>
      <c r="I6" s="964"/>
      <c r="J6" s="964"/>
    </row>
    <row r="7" spans="1:17" ht="27" customHeight="1" x14ac:dyDescent="0.25">
      <c r="A7" s="155"/>
      <c r="B7" s="158" t="str">
        <f ca="1">Translations!$A$402</f>
        <v>Programmatic results</v>
      </c>
      <c r="C7" s="158" t="str">
        <f ca="1">Translations!$A$94</f>
        <v>Target</v>
      </c>
      <c r="D7" s="158" t="str">
        <f ca="1">Translations!$A$102</f>
        <v xml:space="preserve">Results </v>
      </c>
      <c r="E7" s="158" t="str">
        <f ca="1">Translations!$A$108</f>
        <v>Result %</v>
      </c>
      <c r="F7" s="537" t="s">
        <v>2612</v>
      </c>
      <c r="G7" s="159"/>
      <c r="H7" s="476" t="s">
        <v>294</v>
      </c>
      <c r="I7" s="476" t="s">
        <v>1851</v>
      </c>
      <c r="J7" s="477" t="s">
        <v>1852</v>
      </c>
      <c r="K7" s="159"/>
      <c r="L7" s="159"/>
      <c r="M7" s="160"/>
      <c r="N7" s="20"/>
      <c r="O7" s="159"/>
      <c r="P7" s="159"/>
      <c r="Q7" s="160"/>
    </row>
    <row r="8" spans="1:17" x14ac:dyDescent="0.25">
      <c r="A8" s="163" t="str">
        <f ca="1">"1"&amp;$A$5</f>
        <v>1Pr74</v>
      </c>
      <c r="B8" s="14" t="str">
        <f ca="1">B26</f>
        <v>1st Quarter (96.84%)</v>
      </c>
      <c r="C8" s="164">
        <f ca="1">IFERROR(INDEX(P_MetaQ1,MATCH(A8,P_Coincidir,0)),0)</f>
        <v>950</v>
      </c>
      <c r="D8" s="164">
        <f ca="1">IFERROR(INDEX(P_LogroQ1,MATCH(A8,P_Coincidir,0)),0)</f>
        <v>920</v>
      </c>
      <c r="E8" s="165">
        <f ca="1">IFERROR(INDEX(P_PLogroQ1,MATCH(A8,P_Coincidir,0)),0)</f>
        <v>0.96842105263157896</v>
      </c>
      <c r="F8" s="536" t="str">
        <f ca="1">FIXED(E8*100,2)</f>
        <v>96.84</v>
      </c>
      <c r="G8">
        <v>1</v>
      </c>
      <c r="H8" s="478" t="s">
        <v>1304</v>
      </c>
      <c r="I8" s="479" t="s">
        <v>1847</v>
      </c>
      <c r="J8" s="960" t="s">
        <v>1853</v>
      </c>
    </row>
    <row r="9" spans="1:17" x14ac:dyDescent="0.25">
      <c r="A9" s="163" t="str">
        <f t="shared" ref="A9:A11" ca="1" si="0">"1"&amp;$A$5</f>
        <v>1Pr74</v>
      </c>
      <c r="B9" s="14" t="str">
        <f t="shared" ref="B9:B12" ca="1" si="1">B27</f>
        <v>2nd Quarter (100.00%)</v>
      </c>
      <c r="C9" s="164">
        <f ca="1">IFERROR(INDEX(P_MetaQ2,MATCH(A9,P_Coincidir,0)),0)</f>
        <v>800</v>
      </c>
      <c r="D9" s="164">
        <f ca="1">IFERROR(INDEX(P_LogroQ2,MATCH(A9,P_Coincidir,0)),0)</f>
        <v>800</v>
      </c>
      <c r="E9" s="165">
        <f ca="1">IFERROR(INDEX(P_PLogroQ2,MATCH(A9,P_Coincidir,0)),0)</f>
        <v>1</v>
      </c>
      <c r="F9" s="536" t="str">
        <f t="shared" ref="F9:F12" ca="1" si="2">FIXED(E9*100,2)</f>
        <v>100.00</v>
      </c>
      <c r="G9">
        <v>2</v>
      </c>
      <c r="H9" s="478" t="s">
        <v>1305</v>
      </c>
      <c r="I9" s="479" t="s">
        <v>1848</v>
      </c>
      <c r="J9" s="961"/>
    </row>
    <row r="10" spans="1:17" x14ac:dyDescent="0.25">
      <c r="A10" s="163" t="str">
        <f t="shared" ca="1" si="0"/>
        <v>1Pr74</v>
      </c>
      <c r="B10" s="14" t="str">
        <f t="shared" ca="1" si="1"/>
        <v>3rd Quarter</v>
      </c>
      <c r="C10" s="164">
        <f ca="1">IFERROR(INDEX(P_MetaQ3,MATCH(A10,P_Coincidir,0)),0)</f>
        <v>0</v>
      </c>
      <c r="D10" s="164">
        <f ca="1">IFERROR(INDEX(P_LogroQ3,MATCH(A10,P_Coincidir,0)),0)</f>
        <v>0</v>
      </c>
      <c r="E10" s="165" t="str">
        <f ca="1">IFERROR(INDEX(P_PLogroQ3,MATCH(A10,P_Coincidir,0)),0)</f>
        <v/>
      </c>
      <c r="F10" s="536" t="e">
        <f t="shared" ca="1" si="2"/>
        <v>#VALUE!</v>
      </c>
      <c r="G10">
        <v>3</v>
      </c>
      <c r="H10" s="478" t="s">
        <v>1306</v>
      </c>
      <c r="I10" s="479" t="s">
        <v>1849</v>
      </c>
      <c r="J10" s="961"/>
    </row>
    <row r="11" spans="1:17" ht="15" customHeight="1" x14ac:dyDescent="0.25">
      <c r="A11" s="163" t="str">
        <f t="shared" ca="1" si="0"/>
        <v>1Pr74</v>
      </c>
      <c r="B11" s="14" t="str">
        <f t="shared" ca="1" si="1"/>
        <v>4th Quarter</v>
      </c>
      <c r="C11" s="164">
        <f ca="1">IFERROR(INDEX(P_MetaQ4,MATCH(A11,P_Coincidir,0)),0)</f>
        <v>0</v>
      </c>
      <c r="D11" s="164">
        <f ca="1">IFERROR(INDEX(P_LogroQ4,MATCH(A11,P_Coincidir,0)),0)</f>
        <v>0</v>
      </c>
      <c r="E11" s="165" t="str">
        <f ca="1">IFERROR(INDEX(P_PLogroQ4,MATCH(A11,P_Coincidir,0)),0)</f>
        <v/>
      </c>
      <c r="F11" s="536" t="e">
        <f t="shared" ca="1" si="2"/>
        <v>#VALUE!</v>
      </c>
      <c r="G11">
        <v>4</v>
      </c>
      <c r="H11" s="478" t="s">
        <v>1307</v>
      </c>
      <c r="I11" s="479" t="s">
        <v>1850</v>
      </c>
      <c r="J11" s="961"/>
    </row>
    <row r="12" spans="1:17" x14ac:dyDescent="0.25">
      <c r="A12" s="13"/>
      <c r="B12" s="14" t="str">
        <f t="shared" ca="1" si="1"/>
        <v>Totals (98.29%)</v>
      </c>
      <c r="C12" s="164">
        <f ca="1">IF($E$5&lt;&gt;"3",SUM(C8:C11),C11)</f>
        <v>1750</v>
      </c>
      <c r="D12" s="164">
        <f ca="1">IF($E$5&lt;&gt;"3",SUM(D8:D11),D11)</f>
        <v>1720</v>
      </c>
      <c r="E12" s="165">
        <f ca="1">IFERROR(IF(E5&lt;&gt;"2",D12/C12,C12/D12),0)</f>
        <v>0.98285714285714287</v>
      </c>
      <c r="F12" s="536" t="str">
        <f t="shared" ca="1" si="2"/>
        <v>98.29</v>
      </c>
      <c r="H12" s="478" t="s">
        <v>1308</v>
      </c>
      <c r="I12" s="478"/>
      <c r="J12" s="961"/>
    </row>
    <row r="13" spans="1:17" x14ac:dyDescent="0.25">
      <c r="H13" s="478" t="s">
        <v>1309</v>
      </c>
      <c r="I13" s="478"/>
      <c r="J13" s="961"/>
    </row>
    <row r="14" spans="1:17" x14ac:dyDescent="0.25">
      <c r="H14" s="478" t="s">
        <v>1310</v>
      </c>
      <c r="I14" s="478"/>
      <c r="J14" s="961"/>
    </row>
    <row r="15" spans="1:17" x14ac:dyDescent="0.25">
      <c r="H15" s="478" t="s">
        <v>1311</v>
      </c>
      <c r="I15" s="478"/>
      <c r="J15" s="961"/>
    </row>
    <row r="16" spans="1:17" ht="27" customHeight="1" x14ac:dyDescent="0.25">
      <c r="A16" s="155"/>
      <c r="B16" s="158" t="str">
        <f ca="1">Translations!A403</f>
        <v>Financial results</v>
      </c>
      <c r="C16" s="158" t="str">
        <f ca="1">Translations!$A$356</f>
        <v>Budget</v>
      </c>
      <c r="D16" s="158" t="str">
        <f ca="1">Translations!$A$357</f>
        <v>Expenditure</v>
      </c>
      <c r="E16" s="158" t="str">
        <f ca="1">Translations!$A$108</f>
        <v>Result %</v>
      </c>
      <c r="F16" s="537" t="s">
        <v>2612</v>
      </c>
      <c r="G16" s="159"/>
      <c r="H16" s="480" t="s">
        <v>1312</v>
      </c>
      <c r="I16" s="481"/>
      <c r="J16" s="961"/>
      <c r="K16" s="159"/>
      <c r="L16" s="159"/>
      <c r="M16" s="160"/>
      <c r="N16" s="20"/>
      <c r="O16" s="159"/>
      <c r="P16" s="159"/>
      <c r="Q16" s="160"/>
    </row>
    <row r="17" spans="1:10" x14ac:dyDescent="0.25">
      <c r="A17" s="163" t="str">
        <f ca="1">"1"&amp;$A$5</f>
        <v>1Pr74</v>
      </c>
      <c r="B17" s="14" t="str">
        <f ca="1">B33</f>
        <v>1st Quarter (97.08%)</v>
      </c>
      <c r="C17" s="164">
        <f ca="1">IFERROR(INDEX(F_MetaQ1,MATCH(A17,F_Coincidir,0)),0)</f>
        <v>213750</v>
      </c>
      <c r="D17" s="164">
        <f ca="1">IFERROR(INDEX(F_LogroQ1,MATCH(A17,F_Coincidir,0)),0)</f>
        <v>207500</v>
      </c>
      <c r="E17" s="165">
        <f ca="1">IFERROR(INDEX(F_PLogroQ1,MATCH(A17,F_Coincidir,0)),0)</f>
        <v>0.9707602339181286</v>
      </c>
      <c r="F17" s="536" t="str">
        <f ca="1">FIXED(E17*100,2)</f>
        <v>97.08</v>
      </c>
      <c r="H17" s="478" t="s">
        <v>1313</v>
      </c>
      <c r="I17" s="478"/>
      <c r="J17" s="961"/>
    </row>
    <row r="18" spans="1:10" x14ac:dyDescent="0.25">
      <c r="A18" s="163" t="str">
        <f t="shared" ref="A18:A20" ca="1" si="3">"1"&amp;$A$5</f>
        <v>1Pr74</v>
      </c>
      <c r="B18" s="14" t="str">
        <f t="shared" ref="B18:B21" ca="1" si="4">B34</f>
        <v>2nd Quarter (100.00%)</v>
      </c>
      <c r="C18" s="164">
        <f ca="1">IFERROR(INDEX(F_MetaQ2,MATCH(A18,F_Coincidir,0)),0)</f>
        <v>180000</v>
      </c>
      <c r="D18" s="164">
        <f ca="1">IFERROR(INDEX(F_LogroQ2,MATCH(A18,F_Coincidir,0)),0)</f>
        <v>180000</v>
      </c>
      <c r="E18" s="165">
        <f ca="1">IFERROR(INDEX(F_PLogroQ2,MATCH(A18,F_Coincidir,0)),0)</f>
        <v>1</v>
      </c>
      <c r="F18" s="536" t="str">
        <f t="shared" ref="F18:F21" ca="1" si="5">FIXED(E18*100,2)</f>
        <v>100.00</v>
      </c>
      <c r="H18" s="478" t="s">
        <v>1314</v>
      </c>
      <c r="I18" s="478"/>
      <c r="J18" s="961"/>
    </row>
    <row r="19" spans="1:10" x14ac:dyDescent="0.25">
      <c r="A19" s="163" t="str">
        <f t="shared" ca="1" si="3"/>
        <v>1Pr74</v>
      </c>
      <c r="B19" s="14" t="str">
        <f t="shared" ca="1" si="4"/>
        <v>3rd Quarter</v>
      </c>
      <c r="C19" s="164">
        <f ca="1">IFERROR(INDEX(F_MetaQ3,MATCH(A19,F_Coincidir,0)),0)</f>
        <v>0</v>
      </c>
      <c r="D19" s="164">
        <f ca="1">IFERROR(INDEX(F_LogroQ3,MATCH(A19,F_Coincidir,0)),0)</f>
        <v>0</v>
      </c>
      <c r="E19" s="165" t="str">
        <f ca="1">IFERROR(INDEX(F_PLogroQ3,MATCH(A19,F_Coincidir,0)),0)</f>
        <v/>
      </c>
      <c r="F19" s="536" t="e">
        <f t="shared" ca="1" si="5"/>
        <v>#VALUE!</v>
      </c>
      <c r="H19" s="478" t="s">
        <v>1315</v>
      </c>
      <c r="I19" s="478"/>
      <c r="J19" s="962"/>
    </row>
    <row r="20" spans="1:10" ht="15" customHeight="1" x14ac:dyDescent="0.25">
      <c r="A20" s="163" t="str">
        <f t="shared" ca="1" si="3"/>
        <v>1Pr74</v>
      </c>
      <c r="B20" s="14" t="str">
        <f t="shared" ca="1" si="4"/>
        <v>4th Quarter</v>
      </c>
      <c r="C20" s="164">
        <f ca="1">IFERROR(INDEX(F_MetaQ4,MATCH(A20,F_Coincidir,0)),0)</f>
        <v>0</v>
      </c>
      <c r="D20" s="164">
        <f ca="1">IFERROR(INDEX(F_LogroQ4,MATCH(A20,F_Coincidir,0)),0)</f>
        <v>0</v>
      </c>
      <c r="E20" s="165" t="str">
        <f ca="1">IFERROR(INDEX(F_PLogroQ4,MATCH(A20,F_Coincidir,0)),0)</f>
        <v/>
      </c>
      <c r="F20" s="536" t="e">
        <f t="shared" ca="1" si="5"/>
        <v>#VALUE!</v>
      </c>
    </row>
    <row r="21" spans="1:10" x14ac:dyDescent="0.25">
      <c r="A21" s="13"/>
      <c r="B21" s="14" t="str">
        <f t="shared" ca="1" si="4"/>
        <v>Totals (98.41%)</v>
      </c>
      <c r="C21" s="164">
        <f ca="1">SUM(C17:C20)</f>
        <v>393750</v>
      </c>
      <c r="D21" s="164">
        <f ca="1">SUM(D17:D20)</f>
        <v>387500</v>
      </c>
      <c r="E21" s="165">
        <f ca="1">IFERROR(D21/C21,0)</f>
        <v>0.98412698412698407</v>
      </c>
      <c r="F21" s="536" t="str">
        <f t="shared" ca="1" si="5"/>
        <v>98.41</v>
      </c>
    </row>
    <row r="24" spans="1:10" x14ac:dyDescent="0.25">
      <c r="B24" s="584" t="s">
        <v>2613</v>
      </c>
      <c r="D24" s="584" t="s">
        <v>384</v>
      </c>
      <c r="E24" s="584" t="s">
        <v>1326</v>
      </c>
    </row>
    <row r="25" spans="1:10" x14ac:dyDescent="0.25">
      <c r="B25" s="467" t="s">
        <v>384</v>
      </c>
      <c r="D25" t="str">
        <f ca="1">Translations!A404</f>
        <v>Period</v>
      </c>
      <c r="E25" t="str">
        <f ca="1">Translations!A404</f>
        <v>Period</v>
      </c>
      <c r="F25" t="str">
        <f>Translations!C409</f>
        <v>Year to date</v>
      </c>
    </row>
    <row r="26" spans="1:10" x14ac:dyDescent="0.25">
      <c r="B26" s="585" t="str">
        <f ca="1">IFERROR(Translations!$A48 &amp; " (" &amp; F8 &amp; "%)",Translations!$A48)</f>
        <v>1st Quarter (96.84%)</v>
      </c>
      <c r="D26" t="str">
        <f ca="1">Translations!A405</f>
        <v>Result</v>
      </c>
      <c r="E26" t="str">
        <f ca="1">Translations!A406</f>
        <v>Amount</v>
      </c>
      <c r="F26" t="str">
        <f ca="1">Translations!A406</f>
        <v>Amount</v>
      </c>
    </row>
    <row r="27" spans="1:10" x14ac:dyDescent="0.25">
      <c r="B27" s="585" t="str">
        <f ca="1">IFERROR(Translations!$A49 &amp; " (" &amp; F9 &amp; "%)",Translations!$A49)</f>
        <v>2nd Quarter (100.00%)</v>
      </c>
    </row>
    <row r="28" spans="1:10" x14ac:dyDescent="0.25">
      <c r="B28" s="585" t="str">
        <f ca="1">IFERROR(Translations!$A50 &amp; " (" &amp; F10 &amp; "%)",Translations!$A50)</f>
        <v>3rd Quarter</v>
      </c>
    </row>
    <row r="29" spans="1:10" x14ac:dyDescent="0.25">
      <c r="B29" s="585" t="str">
        <f ca="1">IFERROR(Translations!$A51 &amp; " (" &amp; F11 &amp; "%)",Translations!$A51)</f>
        <v>4th Quarter</v>
      </c>
    </row>
    <row r="30" spans="1:10" x14ac:dyDescent="0.25">
      <c r="B30" s="585" t="str">
        <f ca="1">IFERROR(Translations!$A109 &amp; " (" &amp; F12 &amp; "%)",Translations!$A109)</f>
        <v>Totals (98.29%)</v>
      </c>
    </row>
    <row r="31" spans="1:10" ht="6.75" customHeight="1" x14ac:dyDescent="0.25"/>
    <row r="32" spans="1:10" x14ac:dyDescent="0.25">
      <c r="B32" s="467" t="s">
        <v>1326</v>
      </c>
    </row>
    <row r="33" spans="1:8" x14ac:dyDescent="0.25">
      <c r="B33" s="585" t="str">
        <f ca="1">IFERROR(Translations!$A48 &amp; " (" &amp; F17 &amp; "%)",Translations!$A48)</f>
        <v>1st Quarter (97.08%)</v>
      </c>
    </row>
    <row r="34" spans="1:8" x14ac:dyDescent="0.25">
      <c r="B34" s="585" t="str">
        <f ca="1">IFERROR(Translations!$A49 &amp; " (" &amp; F18 &amp; "%)",Translations!$A49)</f>
        <v>2nd Quarter (100.00%)</v>
      </c>
    </row>
    <row r="35" spans="1:8" x14ac:dyDescent="0.25">
      <c r="B35" s="585" t="str">
        <f ca="1">IFERROR(Translations!$A50 &amp; " (" &amp; F19 &amp; "%)",Translations!$A50)</f>
        <v>3rd Quarter</v>
      </c>
    </row>
    <row r="36" spans="1:8" x14ac:dyDescent="0.25">
      <c r="B36" s="585" t="str">
        <f ca="1">IFERROR(Translations!$A51 &amp; " (" &amp; F20 &amp; "%)",Translations!$A51)</f>
        <v>4th Quarter</v>
      </c>
    </row>
    <row r="37" spans="1:8" x14ac:dyDescent="0.25">
      <c r="B37" s="585" t="str">
        <f ca="1">IFERROR(Translations!$A109 &amp; " (" &amp; F21 &amp; "%)",Translations!$A109)</f>
        <v>Totals (98.41%)</v>
      </c>
    </row>
    <row r="40" spans="1:8" x14ac:dyDescent="0.25">
      <c r="A40" s="624" t="str">
        <f ca="1">"1"&amp;A5</f>
        <v>1Pr74</v>
      </c>
      <c r="B40" s="624" t="str">
        <f xml:space="preserve"> "AC25:AC224"</f>
        <v>AC25:AC224</v>
      </c>
      <c r="C40" s="624" t="str">
        <f>"H25:H224"</f>
        <v>H25:H224</v>
      </c>
      <c r="D40" s="624" t="str">
        <f>"I25:I224"</f>
        <v>I25:I224</v>
      </c>
      <c r="E40" s="624"/>
      <c r="F40" s="624" t="str">
        <f>"J25:J224"</f>
        <v>J25:J224</v>
      </c>
      <c r="G40" s="624" t="str">
        <f>"K25:K224"</f>
        <v>K25:K224</v>
      </c>
    </row>
    <row r="41" spans="1:8" ht="1.5" customHeight="1" x14ac:dyDescent="0.25"/>
    <row r="42" spans="1:8" x14ac:dyDescent="0.25">
      <c r="B42" s="622" t="str">
        <f ca="1">Translations!$A$133</f>
        <v>Programmatic aspects</v>
      </c>
      <c r="C42" s="622" t="str">
        <f ca="1">Translations!$A$94</f>
        <v>Target</v>
      </c>
      <c r="D42" s="622" t="s">
        <v>2635</v>
      </c>
      <c r="E42" s="622" t="s">
        <v>2633</v>
      </c>
      <c r="F42" s="622" t="str">
        <f ca="1">Translations!$A$102</f>
        <v xml:space="preserve">Results </v>
      </c>
      <c r="G42" s="622" t="str">
        <f ca="1">Translations!$A$108</f>
        <v>Result %</v>
      </c>
      <c r="H42" s="622" t="s">
        <v>2612</v>
      </c>
    </row>
    <row r="43" spans="1:8" x14ac:dyDescent="0.25">
      <c r="A43" t="str">
        <f>"'Month 1'!"</f>
        <v>'Month 1'!</v>
      </c>
      <c r="B43" t="str">
        <f ca="1">IFERROR(Setup!AB8&amp;" ("&amp;H43&amp;"%)",Setup!AB8)</f>
        <v>January (68.00%)</v>
      </c>
      <c r="C43" s="623">
        <f ca="1">IFERROR(INDEX(INDIRECT($A43&amp;C$40),MATCH($A$40,INDIRECT($A43&amp;$B$40),0),1),0)</f>
        <v>250</v>
      </c>
      <c r="D43" s="623">
        <f ca="1">IFERROR(INDEX(INDIRECT($A43&amp;D$40),MATCH($A$40,INDIRECT($A43&amp;$B$40),0),1),0)</f>
        <v>0</v>
      </c>
      <c r="E43" s="625">
        <f ca="1">C43+D43</f>
        <v>250</v>
      </c>
      <c r="F43" s="623">
        <f ca="1">IFERROR(INDEX(INDIRECT($A43&amp;F$40),MATCH($A$40,INDIRECT($A43&amp;$B$40),0),1),0)</f>
        <v>170</v>
      </c>
      <c r="G43" s="626">
        <f ca="1">IFERROR(INDEX(INDIRECT($A43&amp;G$40),MATCH($A$40,INDIRECT($A43&amp;$B$40),0),1),0)</f>
        <v>0.68</v>
      </c>
      <c r="H43" s="623" t="str">
        <f ca="1">FIXED(G43*100,2)</f>
        <v>68.00</v>
      </c>
    </row>
    <row r="44" spans="1:8" x14ac:dyDescent="0.25">
      <c r="A44" t="str">
        <f>"'Month 2'!"</f>
        <v>'Month 2'!</v>
      </c>
      <c r="B44" t="str">
        <f ca="1">IFERROR(Setup!AB9&amp;" ("&amp;H44&amp;"%)",Setup!AB9)</f>
        <v>February (78.95%)</v>
      </c>
      <c r="C44" s="623">
        <f t="shared" ref="C44:D54" ca="1" si="6">IFERROR(INDEX(INDIRECT($A44&amp;C$40),MATCH($A$40,INDIRECT($A44&amp;$B$40),0),1),0)</f>
        <v>300</v>
      </c>
      <c r="D44" s="623">
        <f t="shared" ca="1" si="6"/>
        <v>80</v>
      </c>
      <c r="E44" s="625">
        <f t="shared" ref="E44:E54" ca="1" si="7">C44+D44</f>
        <v>380</v>
      </c>
      <c r="F44" s="623">
        <f t="shared" ref="F44:G54" ca="1" si="8">IFERROR(INDEX(INDIRECT($A44&amp;F$40),MATCH($A$40,INDIRECT($A44&amp;$B$40),0),1),0)</f>
        <v>300</v>
      </c>
      <c r="G44" s="626">
        <f t="shared" ca="1" si="8"/>
        <v>0.78947368421052633</v>
      </c>
      <c r="H44" s="623" t="str">
        <f t="shared" ref="H44:H55" ca="1" si="9">FIXED(G44*100,2)</f>
        <v>78.95</v>
      </c>
    </row>
    <row r="45" spans="1:8" x14ac:dyDescent="0.25">
      <c r="A45" t="str">
        <f>"'Month 3'!"</f>
        <v>'Month 3'!</v>
      </c>
      <c r="B45" t="str">
        <f ca="1">IFERROR(Setup!AB10&amp;" ("&amp;H45&amp;"%)",Setup!AB10)</f>
        <v>March (93.75%)</v>
      </c>
      <c r="C45" s="623">
        <f t="shared" ca="1" si="6"/>
        <v>400</v>
      </c>
      <c r="D45" s="623">
        <f t="shared" ca="1" si="6"/>
        <v>80</v>
      </c>
      <c r="E45" s="625">
        <f t="shared" ca="1" si="7"/>
        <v>480</v>
      </c>
      <c r="F45" s="623">
        <f t="shared" ca="1" si="8"/>
        <v>450</v>
      </c>
      <c r="G45" s="626">
        <f t="shared" ca="1" si="8"/>
        <v>0.9375</v>
      </c>
      <c r="H45" s="623" t="str">
        <f t="shared" ca="1" si="9"/>
        <v>93.75</v>
      </c>
    </row>
    <row r="46" spans="1:8" x14ac:dyDescent="0.25">
      <c r="A46" t="str">
        <f>"'Month 4'!"</f>
        <v>'Month 4'!</v>
      </c>
      <c r="B46" t="str">
        <f ca="1">IFERROR(Setup!AB11&amp;" ("&amp;H46&amp;"%)",Setup!AB11)</f>
        <v>April (71.43%)</v>
      </c>
      <c r="C46" s="623">
        <f t="shared" ca="1" si="6"/>
        <v>250</v>
      </c>
      <c r="D46" s="623">
        <f t="shared" ca="1" si="6"/>
        <v>30</v>
      </c>
      <c r="E46" s="625">
        <f t="shared" ca="1" si="7"/>
        <v>280</v>
      </c>
      <c r="F46" s="623">
        <f t="shared" ca="1" si="8"/>
        <v>200</v>
      </c>
      <c r="G46" s="626">
        <f t="shared" ca="1" si="8"/>
        <v>0.7142857142857143</v>
      </c>
      <c r="H46" s="623" t="str">
        <f t="shared" ca="1" si="9"/>
        <v>71.43</v>
      </c>
    </row>
    <row r="47" spans="1:8" x14ac:dyDescent="0.25">
      <c r="A47" t="str">
        <f>"'Month 5'!"</f>
        <v>'Month 5'!</v>
      </c>
      <c r="B47" t="str">
        <f ca="1">IFERROR(Setup!AB12&amp;" ("&amp;H47&amp;"%)",Setup!AB12)</f>
        <v>May (92.11%)</v>
      </c>
      <c r="C47" s="623">
        <f t="shared" ca="1" si="6"/>
        <v>300</v>
      </c>
      <c r="D47" s="623">
        <f t="shared" ca="1" si="6"/>
        <v>80</v>
      </c>
      <c r="E47" s="625">
        <f t="shared" ca="1" si="7"/>
        <v>380</v>
      </c>
      <c r="F47" s="623">
        <f t="shared" ca="1" si="8"/>
        <v>350</v>
      </c>
      <c r="G47" s="626">
        <f t="shared" ca="1" si="8"/>
        <v>0.92105263157894735</v>
      </c>
      <c r="H47" s="623" t="str">
        <f t="shared" ca="1" si="9"/>
        <v>92.11</v>
      </c>
    </row>
    <row r="48" spans="1:8" x14ac:dyDescent="0.25">
      <c r="A48" t="str">
        <f>"'Month 6'!"</f>
        <v>'Month 6'!</v>
      </c>
      <c r="B48" t="str">
        <f ca="1">IFERROR(Setup!AB13&amp;" ("&amp;H48&amp;"%)",Setup!AB13)</f>
        <v>June (89.29%)</v>
      </c>
      <c r="C48" s="623">
        <f t="shared" ca="1" si="6"/>
        <v>250</v>
      </c>
      <c r="D48" s="623">
        <f t="shared" ca="1" si="6"/>
        <v>30</v>
      </c>
      <c r="E48" s="625">
        <f t="shared" ca="1" si="7"/>
        <v>280</v>
      </c>
      <c r="F48" s="623">
        <f t="shared" ca="1" si="8"/>
        <v>250</v>
      </c>
      <c r="G48" s="626">
        <f t="shared" ca="1" si="8"/>
        <v>0.8928571428571429</v>
      </c>
      <c r="H48" s="623" t="str">
        <f t="shared" ca="1" si="9"/>
        <v>89.29</v>
      </c>
    </row>
    <row r="49" spans="1:8" x14ac:dyDescent="0.25">
      <c r="A49" t="str">
        <f>"'Month 7'!"</f>
        <v>'Month 7'!</v>
      </c>
      <c r="B49" t="str">
        <f ca="1">IFERROR(Setup!AB14&amp;" ("&amp;H49&amp;"%)",Setup!AB14)</f>
        <v>July (0.00%)</v>
      </c>
      <c r="C49" s="623">
        <f t="shared" ca="1" si="6"/>
        <v>0</v>
      </c>
      <c r="D49" s="623">
        <f t="shared" ca="1" si="6"/>
        <v>30</v>
      </c>
      <c r="E49" s="625">
        <f t="shared" ca="1" si="7"/>
        <v>30</v>
      </c>
      <c r="F49" s="623">
        <f t="shared" ca="1" si="8"/>
        <v>0</v>
      </c>
      <c r="G49" s="626">
        <f t="shared" ca="1" si="8"/>
        <v>0</v>
      </c>
      <c r="H49" s="623" t="str">
        <f t="shared" ca="1" si="9"/>
        <v>0.00</v>
      </c>
    </row>
    <row r="50" spans="1:8" x14ac:dyDescent="0.25">
      <c r="A50" t="str">
        <f>"'Month 8'!"</f>
        <v>'Month 8'!</v>
      </c>
      <c r="B50" t="str">
        <f ca="1">IFERROR(Setup!AB15&amp;" ("&amp;H50&amp;"%)",Setup!AB15)</f>
        <v>August (0.00%)</v>
      </c>
      <c r="C50" s="623">
        <f t="shared" ca="1" si="6"/>
        <v>0</v>
      </c>
      <c r="D50" s="623">
        <f t="shared" ca="1" si="6"/>
        <v>30</v>
      </c>
      <c r="E50" s="625">
        <f t="shared" ca="1" si="7"/>
        <v>30</v>
      </c>
      <c r="F50" s="623">
        <f t="shared" ca="1" si="8"/>
        <v>0</v>
      </c>
      <c r="G50" s="626">
        <f t="shared" ca="1" si="8"/>
        <v>0</v>
      </c>
      <c r="H50" s="623" t="str">
        <f t="shared" ca="1" si="9"/>
        <v>0.00</v>
      </c>
    </row>
    <row r="51" spans="1:8" x14ac:dyDescent="0.25">
      <c r="A51" t="str">
        <f>"'Month 9'!"</f>
        <v>'Month 9'!</v>
      </c>
      <c r="B51" t="str">
        <f ca="1">IFERROR(Setup!AB16&amp;" ("&amp;H51&amp;"%)",Setup!AB16)</f>
        <v>September (0.00%)</v>
      </c>
      <c r="C51" s="623">
        <f t="shared" ca="1" si="6"/>
        <v>0</v>
      </c>
      <c r="D51" s="623">
        <f t="shared" ca="1" si="6"/>
        <v>30</v>
      </c>
      <c r="E51" s="625">
        <f t="shared" ca="1" si="7"/>
        <v>30</v>
      </c>
      <c r="F51" s="623">
        <f t="shared" ca="1" si="8"/>
        <v>0</v>
      </c>
      <c r="G51" s="626">
        <f t="shared" ca="1" si="8"/>
        <v>0</v>
      </c>
      <c r="H51" s="623" t="str">
        <f t="shared" ca="1" si="9"/>
        <v>0.00</v>
      </c>
    </row>
    <row r="52" spans="1:8" x14ac:dyDescent="0.25">
      <c r="A52" t="str">
        <f>"'Month 10'!"</f>
        <v>'Month 10'!</v>
      </c>
      <c r="B52" t="str">
        <f ca="1">IFERROR(Setup!AB17&amp;" ("&amp;H52&amp;"%)",Setup!AB17)</f>
        <v>October (0.00%)</v>
      </c>
      <c r="C52" s="623">
        <f t="shared" ca="1" si="6"/>
        <v>0</v>
      </c>
      <c r="D52" s="623">
        <f t="shared" ca="1" si="6"/>
        <v>30</v>
      </c>
      <c r="E52" s="625">
        <f t="shared" ca="1" si="7"/>
        <v>30</v>
      </c>
      <c r="F52" s="623">
        <f t="shared" ca="1" si="8"/>
        <v>0</v>
      </c>
      <c r="G52" s="626">
        <f t="shared" ca="1" si="8"/>
        <v>0</v>
      </c>
      <c r="H52" s="623" t="str">
        <f t="shared" ca="1" si="9"/>
        <v>0.00</v>
      </c>
    </row>
    <row r="53" spans="1:8" x14ac:dyDescent="0.25">
      <c r="A53" t="str">
        <f>"'Month 11'!"</f>
        <v>'Month 11'!</v>
      </c>
      <c r="B53" t="str">
        <f ca="1">IFERROR(Setup!AB18&amp;" ("&amp;H53&amp;"%)",Setup!AB18)</f>
        <v>November (0.00%)</v>
      </c>
      <c r="C53" s="623">
        <f t="shared" ca="1" si="6"/>
        <v>0</v>
      </c>
      <c r="D53" s="623">
        <f t="shared" ca="1" si="6"/>
        <v>30</v>
      </c>
      <c r="E53" s="625">
        <f t="shared" ca="1" si="7"/>
        <v>30</v>
      </c>
      <c r="F53" s="623">
        <f t="shared" ca="1" si="8"/>
        <v>0</v>
      </c>
      <c r="G53" s="626">
        <f t="shared" ca="1" si="8"/>
        <v>0</v>
      </c>
      <c r="H53" s="623" t="str">
        <f t="shared" ca="1" si="9"/>
        <v>0.00</v>
      </c>
    </row>
    <row r="54" spans="1:8" x14ac:dyDescent="0.25">
      <c r="A54" t="str">
        <f>"'Month 12'!"</f>
        <v>'Month 12'!</v>
      </c>
      <c r="B54" t="str">
        <f ca="1">IFERROR(Setup!AB19&amp;" ("&amp;H54&amp;"%)",Setup!AB19)</f>
        <v>December (0.00%)</v>
      </c>
      <c r="C54" s="623">
        <f t="shared" ca="1" si="6"/>
        <v>0</v>
      </c>
      <c r="D54" s="623">
        <f t="shared" ca="1" si="6"/>
        <v>30</v>
      </c>
      <c r="E54" s="625">
        <f t="shared" ca="1" si="7"/>
        <v>30</v>
      </c>
      <c r="F54" s="623">
        <f t="shared" ca="1" si="8"/>
        <v>0</v>
      </c>
      <c r="G54" s="626">
        <f t="shared" ca="1" si="8"/>
        <v>0</v>
      </c>
      <c r="H54" s="623" t="str">
        <f t="shared" ca="1" si="9"/>
        <v>0.00</v>
      </c>
    </row>
    <row r="55" spans="1:8" x14ac:dyDescent="0.25">
      <c r="B55" t="str">
        <f ca="1">IFERROR(Translations!$A109 &amp; " (" &amp; H55 &amp; "%)",Translations!$A109)</f>
        <v>Totals (0.00%)</v>
      </c>
      <c r="C55" s="623">
        <f ca="1">SUM(C43:C54)</f>
        <v>1750</v>
      </c>
      <c r="D55" s="623">
        <f ca="1">SUM(D43:D54)</f>
        <v>480</v>
      </c>
      <c r="E55" s="623">
        <f ca="1">SUM(E43:E54)</f>
        <v>2230</v>
      </c>
      <c r="F55" s="623">
        <f ca="1">SUM(F43:F54)</f>
        <v>1720</v>
      </c>
      <c r="H55" s="623" t="str">
        <f t="shared" si="9"/>
        <v>0.00</v>
      </c>
    </row>
  </sheetData>
  <sheetProtection password="8EA8" sheet="1" objects="1" scenarios="1"/>
  <mergeCells count="2">
    <mergeCell ref="J8:J19"/>
    <mergeCell ref="H5:J6"/>
  </mergeCells>
  <pageMargins left="0.7" right="0.7" top="0.75" bottom="0.75" header="0.3" footer="0.3"/>
  <pageSetup orientation="portrait" verticalDpi="300" r:id="rId1"/>
  <ignoredErrors>
    <ignoredError sqref="E43 E44:E54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FF99"/>
  </sheetPr>
  <dimension ref="A1:AE401"/>
  <sheetViews>
    <sheetView showGridLines="0" defaultGridColor="0" colorId="55" zoomScale="70" zoomScaleNormal="70" zoomScalePageLayoutView="60" workbookViewId="0"/>
  </sheetViews>
  <sheetFormatPr baseColWidth="10" defaultColWidth="11.42578125" defaultRowHeight="12.75" x14ac:dyDescent="0.2"/>
  <cols>
    <col min="1" max="1" width="5.7109375" style="1" customWidth="1"/>
    <col min="2" max="2" width="10.85546875" style="1" hidden="1" customWidth="1"/>
    <col min="3" max="3" width="6.85546875" style="1" hidden="1" customWidth="1"/>
    <col min="4" max="4" width="13.7109375" style="1" customWidth="1"/>
    <col min="5" max="5" width="50.7109375" style="1" customWidth="1"/>
    <col min="6" max="6" width="21.85546875" style="1" customWidth="1"/>
    <col min="7" max="7" width="0.5703125" style="33" customWidth="1"/>
    <col min="8" max="8" width="13" style="1" customWidth="1"/>
    <col min="9" max="11" width="10.7109375" style="1" customWidth="1"/>
    <col min="12" max="12" width="0.5703125" style="33" customWidth="1"/>
    <col min="13" max="13" width="17" style="1" customWidth="1"/>
    <col min="14" max="14" width="15.42578125" style="1" customWidth="1"/>
    <col min="15" max="15" width="14.28515625" style="1" customWidth="1"/>
    <col min="16" max="16" width="12" style="1" customWidth="1"/>
    <col min="17" max="17" width="2" style="33" customWidth="1"/>
    <col min="18" max="18" width="17.28515625" style="1" hidden="1" customWidth="1"/>
    <col min="19" max="19" width="18.85546875" style="1" hidden="1" customWidth="1"/>
    <col min="20" max="20" width="3.7109375" style="1" hidden="1" customWidth="1"/>
    <col min="21" max="21" width="15.5703125" style="1" hidden="1" customWidth="1"/>
    <col min="22" max="22" width="11.42578125" style="1" hidden="1" customWidth="1"/>
    <col min="23" max="23" width="23.5703125" style="1" hidden="1" customWidth="1"/>
    <col min="24" max="24" width="3.5703125" style="1" hidden="1" customWidth="1"/>
    <col min="25" max="25" width="14.7109375" style="1" hidden="1" customWidth="1"/>
    <col min="26" max="26" width="14" style="1" hidden="1" customWidth="1"/>
    <col min="27" max="27" width="16.140625" style="1" hidden="1" customWidth="1"/>
    <col min="28" max="28" width="11.42578125" style="1" hidden="1" customWidth="1"/>
    <col min="29" max="29" width="15.28515625" style="1" hidden="1" customWidth="1"/>
    <col min="30" max="30" width="11.42578125" style="1" hidden="1" customWidth="1"/>
    <col min="31" max="31" width="11.42578125" style="1" customWidth="1"/>
    <col min="32" max="16384" width="11.42578125" style="1"/>
  </cols>
  <sheetData>
    <row r="1" spans="1:31" ht="5.25" customHeight="1" x14ac:dyDescent="0.2"/>
    <row r="2" spans="1:31" ht="15" customHeight="1" x14ac:dyDescent="0.25">
      <c r="A2" s="1" t="s">
        <v>1304</v>
      </c>
      <c r="E2" s="788" t="str">
        <f ca="1">Translations!A80</f>
        <v>SR Management Tool</v>
      </c>
      <c r="F2" s="788"/>
      <c r="G2" s="788"/>
      <c r="H2" s="788"/>
      <c r="I2" s="788"/>
      <c r="J2" s="788"/>
      <c r="K2" s="788"/>
      <c r="L2" s="788"/>
      <c r="M2" s="788"/>
      <c r="N2" s="788"/>
      <c r="O2" s="768" t="str">
        <f ca="1">Translations!A129</f>
        <v>SCORE</v>
      </c>
      <c r="P2" s="770"/>
    </row>
    <row r="3" spans="1:31" ht="15" customHeight="1" x14ac:dyDescent="0.2">
      <c r="E3" s="789" t="str">
        <f>Setup!H11</f>
        <v>Direct Gender Partnership (DGP)</v>
      </c>
      <c r="F3" s="789"/>
      <c r="G3" s="789"/>
      <c r="H3" s="789"/>
      <c r="I3" s="789"/>
      <c r="J3" s="789"/>
      <c r="K3" s="789"/>
      <c r="L3" s="789"/>
      <c r="M3" s="789"/>
      <c r="N3" s="789"/>
      <c r="O3" s="984">
        <f ca="1">K23</f>
        <v>0.88594764852829366</v>
      </c>
      <c r="P3" s="985"/>
    </row>
    <row r="4" spans="1:31" ht="15" customHeight="1" x14ac:dyDescent="0.2">
      <c r="E4" s="789" t="str">
        <f xml:space="preserve"> Setup!H14 &amp; "  (" &amp; Setup!H13 &amp; ")" &amp; "  (" &amp; Setup!H15 &amp; ")"</f>
        <v>DMR-202-G01-H-00  (January  2016 - December 2016)  (HIV / AIDS)</v>
      </c>
      <c r="F4" s="789"/>
      <c r="G4" s="789"/>
      <c r="H4" s="789"/>
      <c r="I4" s="789"/>
      <c r="J4" s="789"/>
      <c r="K4" s="789"/>
      <c r="L4" s="789"/>
      <c r="M4" s="789"/>
      <c r="N4" s="789"/>
      <c r="O4" s="984"/>
      <c r="P4" s="985"/>
    </row>
    <row r="5" spans="1:31" ht="25.5" customHeight="1" x14ac:dyDescent="0.2">
      <c r="E5" s="986" t="str">
        <f>Setup!AB8 &amp; "  (" &amp; Setup!H16 &amp; ")"</f>
        <v>January  ($ - USD)</v>
      </c>
      <c r="F5" s="986"/>
      <c r="G5" s="986"/>
      <c r="H5" s="986"/>
      <c r="I5" s="986"/>
      <c r="J5" s="986"/>
      <c r="K5" s="986"/>
      <c r="L5" s="986"/>
      <c r="M5" s="986"/>
      <c r="N5" s="986"/>
      <c r="W5" s="1044" t="s">
        <v>2631</v>
      </c>
      <c r="X5" s="1045"/>
      <c r="Y5" s="1045"/>
      <c r="Z5" s="1045"/>
      <c r="AA5" s="1046"/>
    </row>
    <row r="6" spans="1:31" ht="20.25" customHeight="1" x14ac:dyDescent="0.2">
      <c r="A6" s="68" t="str">
        <f ca="1">Setup!G19</f>
        <v>Details of programatic indicators</v>
      </c>
      <c r="B6" s="69"/>
      <c r="C6" s="69"/>
      <c r="D6" s="69"/>
      <c r="E6" s="72"/>
      <c r="F6" s="72"/>
      <c r="G6" s="455"/>
      <c r="H6" s="73"/>
      <c r="I6" s="22"/>
      <c r="J6" s="777" t="str">
        <f ca="1">Setup!G17</f>
        <v>Key population</v>
      </c>
      <c r="K6" s="790"/>
      <c r="L6" s="790"/>
      <c r="M6" s="790"/>
      <c r="N6" s="790"/>
      <c r="O6" s="790"/>
      <c r="P6" s="791"/>
      <c r="W6" s="1047"/>
      <c r="X6" s="1048"/>
      <c r="Y6" s="1048"/>
      <c r="Z6" s="1048"/>
      <c r="AA6" s="1049"/>
    </row>
    <row r="7" spans="1:31" ht="13.5" customHeight="1" x14ac:dyDescent="0.2">
      <c r="A7" s="792" t="str">
        <f>Setup!H19</f>
        <v xml:space="preserve"># PLHIV that initiated ARV with CD4 count &lt;200
# new HIV+ enrolled in care services 
# aged 10-24 yrs reached by HIV life skills ed. in school </v>
      </c>
      <c r="B7" s="793"/>
      <c r="C7" s="793"/>
      <c r="D7" s="793"/>
      <c r="E7" s="793"/>
      <c r="F7" s="793"/>
      <c r="G7" s="793"/>
      <c r="H7" s="794"/>
      <c r="J7" s="792" t="str">
        <f>Setup!H17</f>
        <v>Sex Workers - Migrants - Women</v>
      </c>
      <c r="K7" s="793"/>
      <c r="L7" s="793"/>
      <c r="M7" s="793"/>
      <c r="N7" s="793"/>
      <c r="O7" s="793"/>
      <c r="P7" s="794"/>
      <c r="W7" s="1047"/>
      <c r="X7" s="1048"/>
      <c r="Y7" s="1048"/>
      <c r="Z7" s="1048"/>
      <c r="AA7" s="1049"/>
    </row>
    <row r="8" spans="1:31" ht="17.25" customHeight="1" x14ac:dyDescent="0.2">
      <c r="A8" s="795"/>
      <c r="B8" s="796"/>
      <c r="C8" s="796"/>
      <c r="D8" s="796"/>
      <c r="E8" s="796"/>
      <c r="F8" s="796"/>
      <c r="G8" s="796"/>
      <c r="H8" s="797"/>
      <c r="J8" s="798"/>
      <c r="K8" s="799"/>
      <c r="L8" s="799"/>
      <c r="M8" s="799"/>
      <c r="N8" s="799"/>
      <c r="O8" s="799"/>
      <c r="P8" s="800"/>
      <c r="W8" s="1047"/>
      <c r="X8" s="1048"/>
      <c r="Y8" s="1048"/>
      <c r="Z8" s="1048"/>
      <c r="AA8" s="1049"/>
    </row>
    <row r="9" spans="1:31" ht="13.5" customHeight="1" x14ac:dyDescent="0.2">
      <c r="A9" s="795"/>
      <c r="B9" s="796"/>
      <c r="C9" s="796"/>
      <c r="D9" s="796"/>
      <c r="E9" s="796"/>
      <c r="F9" s="796"/>
      <c r="G9" s="796"/>
      <c r="H9" s="797"/>
      <c r="W9" s="1047"/>
      <c r="X9" s="1048"/>
      <c r="Y9" s="1048"/>
      <c r="Z9" s="1048"/>
      <c r="AA9" s="1049"/>
    </row>
    <row r="10" spans="1:31" ht="19.5" customHeight="1" x14ac:dyDescent="0.2">
      <c r="A10" s="795"/>
      <c r="B10" s="796"/>
      <c r="C10" s="796"/>
      <c r="D10" s="796"/>
      <c r="E10" s="796"/>
      <c r="F10" s="796"/>
      <c r="G10" s="796"/>
      <c r="H10" s="797"/>
      <c r="J10" s="783" t="str">
        <f ca="1">Translations!A119</f>
        <v>Report date</v>
      </c>
      <c r="K10" s="785"/>
      <c r="M10" s="768" t="str">
        <f ca="1">Translations!A130</f>
        <v>Reported by</v>
      </c>
      <c r="N10" s="769"/>
      <c r="O10" s="769"/>
      <c r="P10" s="770"/>
      <c r="W10" s="1047"/>
      <c r="X10" s="1048"/>
      <c r="Y10" s="1048"/>
      <c r="Z10" s="1048"/>
      <c r="AA10" s="1049"/>
    </row>
    <row r="11" spans="1:31" ht="13.5" customHeight="1" x14ac:dyDescent="0.2">
      <c r="A11" s="795"/>
      <c r="B11" s="796"/>
      <c r="C11" s="796"/>
      <c r="D11" s="796"/>
      <c r="E11" s="796"/>
      <c r="F11" s="796"/>
      <c r="G11" s="796"/>
      <c r="H11" s="797"/>
      <c r="J11" s="1004">
        <v>42415</v>
      </c>
      <c r="K11" s="1005"/>
      <c r="M11" s="989" t="s">
        <v>2696</v>
      </c>
      <c r="N11" s="990"/>
      <c r="O11" s="990"/>
      <c r="P11" s="991"/>
      <c r="W11" s="1047"/>
      <c r="X11" s="1048"/>
      <c r="Y11" s="1048"/>
      <c r="Z11" s="1048"/>
      <c r="AA11" s="1049"/>
      <c r="AB11" s="499"/>
      <c r="AC11" s="499"/>
      <c r="AD11" s="38"/>
      <c r="AE11" s="38"/>
    </row>
    <row r="12" spans="1:31" ht="13.5" customHeight="1" x14ac:dyDescent="0.2">
      <c r="A12" s="795"/>
      <c r="B12" s="796"/>
      <c r="C12" s="796"/>
      <c r="D12" s="796"/>
      <c r="E12" s="796"/>
      <c r="F12" s="796"/>
      <c r="G12" s="796"/>
      <c r="H12" s="797"/>
      <c r="J12" s="1006"/>
      <c r="K12" s="1007"/>
      <c r="M12" s="992"/>
      <c r="N12" s="993"/>
      <c r="O12" s="993"/>
      <c r="P12" s="994"/>
      <c r="W12" s="1047"/>
      <c r="X12" s="1048"/>
      <c r="Y12" s="1048"/>
      <c r="Z12" s="1048"/>
      <c r="AA12" s="1049"/>
      <c r="AB12" s="499"/>
      <c r="AC12" s="499"/>
      <c r="AD12" s="38"/>
      <c r="AE12" s="38"/>
    </row>
    <row r="13" spans="1:31" ht="13.5" customHeight="1" x14ac:dyDescent="0.2">
      <c r="A13" s="795"/>
      <c r="B13" s="796"/>
      <c r="C13" s="796"/>
      <c r="D13" s="796"/>
      <c r="E13" s="796"/>
      <c r="F13" s="796"/>
      <c r="G13" s="796"/>
      <c r="H13" s="797"/>
      <c r="W13" s="1047"/>
      <c r="X13" s="1048"/>
      <c r="Y13" s="1048"/>
      <c r="Z13" s="1048"/>
      <c r="AA13" s="1049"/>
      <c r="AB13" s="499"/>
      <c r="AC13" s="499"/>
      <c r="AD13" s="38"/>
      <c r="AE13" s="38"/>
    </row>
    <row r="14" spans="1:31" ht="21.75" customHeight="1" x14ac:dyDescent="0.2">
      <c r="A14" s="795"/>
      <c r="B14" s="796"/>
      <c r="C14" s="796"/>
      <c r="D14" s="796"/>
      <c r="E14" s="796"/>
      <c r="F14" s="796"/>
      <c r="G14" s="796"/>
      <c r="H14" s="797"/>
      <c r="J14" s="920" t="str">
        <f ca="1">Translations!A132</f>
        <v>Note: Enter disubursment ammount here if the PR made a disbursment this month. Leave blank if no disbursment was made.</v>
      </c>
      <c r="K14" s="942"/>
      <c r="L14" s="942"/>
      <c r="M14" s="942"/>
      <c r="N14" s="942"/>
      <c r="O14" s="768" t="str">
        <f ca="1">Translations!A131</f>
        <v>Disbursement</v>
      </c>
      <c r="P14" s="770"/>
      <c r="W14" s="1047"/>
      <c r="X14" s="1048"/>
      <c r="Y14" s="1048"/>
      <c r="Z14" s="1048"/>
      <c r="AA14" s="1049"/>
      <c r="AB14" s="499"/>
      <c r="AC14" s="499"/>
      <c r="AD14" s="38"/>
      <c r="AE14" s="38"/>
    </row>
    <row r="15" spans="1:31" ht="13.5" customHeight="1" x14ac:dyDescent="0.2">
      <c r="A15" s="795"/>
      <c r="B15" s="796"/>
      <c r="C15" s="796"/>
      <c r="D15" s="796"/>
      <c r="E15" s="796"/>
      <c r="F15" s="796"/>
      <c r="G15" s="796"/>
      <c r="H15" s="797"/>
      <c r="J15" s="922"/>
      <c r="K15" s="943"/>
      <c r="L15" s="943"/>
      <c r="M15" s="943"/>
      <c r="N15" s="943"/>
      <c r="O15" s="1008">
        <v>600000</v>
      </c>
      <c r="P15" s="1009"/>
      <c r="W15" s="1047"/>
      <c r="X15" s="1048"/>
      <c r="Y15" s="1048"/>
      <c r="Z15" s="1048"/>
      <c r="AA15" s="1049"/>
      <c r="AB15" s="499"/>
      <c r="AC15" s="499"/>
      <c r="AD15" s="38"/>
      <c r="AE15" s="38"/>
    </row>
    <row r="16" spans="1:31" ht="24" customHeight="1" x14ac:dyDescent="0.2">
      <c r="A16" s="798"/>
      <c r="B16" s="799"/>
      <c r="C16" s="799"/>
      <c r="D16" s="799"/>
      <c r="E16" s="799"/>
      <c r="F16" s="799"/>
      <c r="G16" s="799"/>
      <c r="H16" s="800"/>
      <c r="J16" s="924"/>
      <c r="K16" s="944"/>
      <c r="L16" s="944"/>
      <c r="M16" s="944"/>
      <c r="N16" s="944"/>
      <c r="O16" s="1010"/>
      <c r="P16" s="1011"/>
      <c r="W16" s="1047"/>
      <c r="X16" s="1048"/>
      <c r="Y16" s="1048"/>
      <c r="Z16" s="1048"/>
      <c r="AA16" s="1049"/>
      <c r="AB16" s="499"/>
      <c r="AC16" s="499"/>
      <c r="AD16" s="38"/>
      <c r="AE16" s="38"/>
    </row>
    <row r="17" spans="1:31" ht="11.25" customHeight="1" x14ac:dyDescent="0.2">
      <c r="E17" s="63"/>
      <c r="F17" s="38"/>
      <c r="G17" s="995"/>
      <c r="H17" s="995"/>
      <c r="W17" s="1050"/>
      <c r="X17" s="1051"/>
      <c r="Y17" s="1051"/>
      <c r="Z17" s="1051"/>
      <c r="AA17" s="1052"/>
      <c r="AB17" s="499"/>
      <c r="AC17" s="499"/>
      <c r="AD17" s="38"/>
      <c r="AE17" s="38"/>
    </row>
    <row r="18" spans="1:31" ht="21" customHeight="1" x14ac:dyDescent="0.2">
      <c r="D18" s="987" t="str">
        <f ca="1">Translations!A233</f>
        <v>Input data in spaces with this color</v>
      </c>
      <c r="E18" s="988"/>
      <c r="H18" s="981" t="str">
        <f ca="1">Translations!A120</f>
        <v>Date of verification</v>
      </c>
      <c r="I18" s="981"/>
      <c r="J18" s="982">
        <v>42417</v>
      </c>
      <c r="K18" s="983"/>
      <c r="L18" s="484"/>
      <c r="M18" s="981" t="str">
        <f ca="1">Translations!A120</f>
        <v>Date of verification</v>
      </c>
      <c r="N18" s="981"/>
      <c r="O18" s="982">
        <v>42417</v>
      </c>
      <c r="P18" s="983"/>
      <c r="Y18" s="499"/>
      <c r="Z18" s="499"/>
      <c r="AA18" s="499"/>
      <c r="AB18" s="499"/>
      <c r="AC18" s="499"/>
      <c r="AD18" s="499"/>
      <c r="AE18" s="499"/>
    </row>
    <row r="19" spans="1:31" ht="20.25" customHeight="1" x14ac:dyDescent="0.2">
      <c r="H19" s="859" t="str">
        <f ca="1">Translations!A133</f>
        <v>Programmatic aspects</v>
      </c>
      <c r="I19" s="860"/>
      <c r="J19" s="860"/>
      <c r="K19" s="861"/>
      <c r="L19" s="485"/>
      <c r="M19" s="1012" t="str">
        <f ca="1">Translations!A134</f>
        <v>Financial aspects</v>
      </c>
      <c r="N19" s="1012"/>
      <c r="O19" s="1012"/>
      <c r="P19" s="1012"/>
      <c r="W19" s="495" t="s">
        <v>1863</v>
      </c>
      <c r="Y19" s="768" t="s">
        <v>1866</v>
      </c>
      <c r="Z19" s="769"/>
      <c r="AA19" s="770"/>
    </row>
    <row r="20" spans="1:31" ht="15" customHeight="1" x14ac:dyDescent="0.2">
      <c r="A20" s="806" t="str">
        <f ca="1">Translations!A88</f>
        <v>Item</v>
      </c>
      <c r="B20" s="771" t="s">
        <v>256</v>
      </c>
      <c r="C20" s="771" t="s">
        <v>259</v>
      </c>
      <c r="D20" s="771" t="str">
        <f ca="1">Translations!A91</f>
        <v>Activity code</v>
      </c>
      <c r="E20" s="777" t="str">
        <f ca="1">Translations!A92</f>
        <v>Indicator / Activity</v>
      </c>
      <c r="F20" s="771" t="str">
        <f ca="1">Translations!A79</f>
        <v>TGF costs groups</v>
      </c>
      <c r="G20" s="456"/>
      <c r="H20" s="771" t="str">
        <f ca="1">Translations!A135</f>
        <v>Monthly target</v>
      </c>
      <c r="I20" s="771" t="str">
        <f ca="1">Translations!A136</f>
        <v>Balance from previous period</v>
      </c>
      <c r="J20" s="771" t="str">
        <f ca="1">Translations!A137</f>
        <v xml:space="preserve">Results </v>
      </c>
      <c r="K20" s="771" t="str">
        <f ca="1">Translations!A108</f>
        <v>Result %</v>
      </c>
      <c r="L20" s="485"/>
      <c r="M20" s="977" t="str">
        <f ca="1">Translations!$A$360</f>
        <v>Monthly budget</v>
      </c>
      <c r="N20" s="977" t="str">
        <f ca="1">Translations!A136</f>
        <v>Balance from previous period</v>
      </c>
      <c r="O20" s="771" t="str">
        <f ca="1">Translations!$A$361</f>
        <v>Monthly expenditure</v>
      </c>
      <c r="P20" s="977" t="str">
        <f ca="1">Translations!A108</f>
        <v>Result %</v>
      </c>
      <c r="R20" s="975" t="s">
        <v>1450</v>
      </c>
      <c r="S20" s="976"/>
      <c r="U20" s="771" t="s">
        <v>1854</v>
      </c>
      <c r="W20" s="771" t="s">
        <v>1862</v>
      </c>
      <c r="Y20" s="1042" t="s">
        <v>1867</v>
      </c>
      <c r="Z20" s="771" t="s">
        <v>1864</v>
      </c>
      <c r="AA20" s="771" t="s">
        <v>1865</v>
      </c>
      <c r="AC20" s="771" t="s">
        <v>2634</v>
      </c>
      <c r="AD20" s="965"/>
    </row>
    <row r="21" spans="1:31" ht="38.1" customHeight="1" x14ac:dyDescent="0.2">
      <c r="A21" s="806"/>
      <c r="B21" s="772"/>
      <c r="C21" s="772"/>
      <c r="D21" s="772"/>
      <c r="E21" s="777"/>
      <c r="F21" s="772"/>
      <c r="G21" s="456"/>
      <c r="H21" s="772"/>
      <c r="I21" s="772"/>
      <c r="J21" s="772"/>
      <c r="K21" s="772"/>
      <c r="L21" s="485"/>
      <c r="M21" s="977"/>
      <c r="N21" s="977"/>
      <c r="O21" s="772"/>
      <c r="P21" s="977"/>
      <c r="R21" s="193" t="s">
        <v>1448</v>
      </c>
      <c r="S21" s="193" t="s">
        <v>1449</v>
      </c>
      <c r="U21" s="772"/>
      <c r="W21" s="772"/>
      <c r="Y21" s="1043"/>
      <c r="Z21" s="772"/>
      <c r="AA21" s="772"/>
      <c r="AC21" s="772"/>
      <c r="AD21" s="965"/>
    </row>
    <row r="22" spans="1:31" ht="4.5" customHeight="1" x14ac:dyDescent="0.2">
      <c r="A22" s="6"/>
      <c r="B22" s="6"/>
      <c r="C22" s="6"/>
      <c r="D22" s="6"/>
      <c r="E22" s="6"/>
      <c r="F22" s="8"/>
      <c r="G22" s="58"/>
      <c r="AC22" s="38"/>
      <c r="AD22" s="38"/>
    </row>
    <row r="23" spans="1:31" ht="25.5" customHeight="1" x14ac:dyDescent="0.2">
      <c r="A23" s="15" t="str">
        <f ca="1">Translations!A109</f>
        <v>Totals</v>
      </c>
      <c r="B23" s="16"/>
      <c r="C23" s="16"/>
      <c r="D23" s="16"/>
      <c r="E23" s="16"/>
      <c r="F23" s="17"/>
      <c r="G23" s="59"/>
      <c r="H23" s="29" t="s">
        <v>217</v>
      </c>
      <c r="I23" s="29" t="s">
        <v>217</v>
      </c>
      <c r="J23" s="29" t="s">
        <v>217</v>
      </c>
      <c r="K23" s="31">
        <f ca="1">IFERROR(AVERAGEIF(L25:L224,"&lt;&gt; "),"")</f>
        <v>0.88594764852829366</v>
      </c>
      <c r="L23" s="486"/>
      <c r="M23" s="30">
        <f>SUMIFS(M25:M224,$G$25:$G$224,"&lt;&gt;0")</f>
        <v>149875</v>
      </c>
      <c r="N23" s="30">
        <f>SUMIFS(N25:N224,$G$25:$G$224,"&lt;&gt;0")</f>
        <v>0</v>
      </c>
      <c r="O23" s="30">
        <f>SUMIFS(O25:O224,$G$25:$G$224,"&lt;&gt;0")</f>
        <v>139150</v>
      </c>
      <c r="P23" s="31">
        <f>IFERROR(AVERAGEIF(Q25:Q224,"&lt;&gt; "),"")</f>
        <v>0.92032758411486981</v>
      </c>
      <c r="R23" s="192"/>
      <c r="S23" s="192"/>
      <c r="AC23" s="38"/>
      <c r="AD23" s="38"/>
    </row>
    <row r="24" spans="1:31" ht="5.25" customHeight="1" x14ac:dyDescent="0.2">
      <c r="A24" s="175"/>
      <c r="B24" s="175"/>
      <c r="C24" s="175"/>
      <c r="D24" s="175"/>
      <c r="E24" s="175"/>
      <c r="F24" s="176"/>
      <c r="G24" s="457"/>
      <c r="H24" s="38"/>
      <c r="I24" s="38"/>
      <c r="J24" s="177"/>
      <c r="K24" s="38"/>
      <c r="L24" s="43"/>
      <c r="M24" s="38"/>
      <c r="N24" s="38"/>
      <c r="O24" s="178"/>
      <c r="P24" s="38"/>
      <c r="AC24" s="38"/>
      <c r="AD24" s="38"/>
    </row>
    <row r="25" spans="1:31" ht="39" customHeight="1" x14ac:dyDescent="0.2">
      <c r="A25" s="14" t="str">
        <f>Planning!A9</f>
        <v>I001</v>
      </c>
      <c r="B25" s="9" t="str">
        <f>Planning!B9</f>
        <v>1. Indicator</v>
      </c>
      <c r="C25" s="9" t="str">
        <f>Planning!C9</f>
        <v>Pr68</v>
      </c>
      <c r="D25" s="195">
        <f>Planning!D9</f>
        <v>1</v>
      </c>
      <c r="E25" s="196" t="str">
        <f>Planning!E9</f>
        <v>[Pr68] # PLHIV that initiated ARV with CD4 count &lt;200 Target [2. Inverse]</v>
      </c>
      <c r="F25" s="196" t="str">
        <f>IF(Planning!G9&lt;&gt;0,Planning!G9,"")</f>
        <v/>
      </c>
      <c r="G25" s="194">
        <f>Planning!H9</f>
        <v>0</v>
      </c>
      <c r="H25" s="197">
        <f ca="1">Planning!I9</f>
        <v>200</v>
      </c>
      <c r="I25" s="198">
        <f ca="1">IF(OR(W25="1",AND(W25&lt;&gt;"1",G25=Lists!$A$17)),Y25,0)</f>
        <v>0</v>
      </c>
      <c r="J25" s="210">
        <f ca="1">R25</f>
        <v>198</v>
      </c>
      <c r="K25" s="32">
        <f ca="1">IF(AND(W25="2",G25&lt;&gt;Lists!$A$17),IF(AC25="SI",AD25,AA25),Z25)</f>
        <v>1.0101010101010102</v>
      </c>
      <c r="L25" s="33">
        <f t="shared" ref="L25:L56" ca="1" si="0">IF($U25=ExcluirDelPLogro,"",IF(AND(H25=0,I25=0,J25=0),"",K25))</f>
        <v>1.0101010101010102</v>
      </c>
      <c r="M25" s="199">
        <f>Planning!J9</f>
        <v>65725</v>
      </c>
      <c r="N25" s="199">
        <v>0</v>
      </c>
      <c r="O25" s="516">
        <f>S25</f>
        <v>64150</v>
      </c>
      <c r="P25" s="32">
        <f t="shared" ref="P25:P89" si="1">IF(AND(M25=0,N25=0,O25=0),"",IF((M25+N25)&gt;0,O25/(M25+N25),O25))</f>
        <v>0.97603651578546979</v>
      </c>
      <c r="Q25" s="33">
        <f t="shared" ref="Q25:Q56" si="2">IF($U25=ExcluirDelPLogro,"",IF(AND(M25=0,N25=0,O25=0),"",P25))</f>
        <v>0.97603651578546979</v>
      </c>
      <c r="R25" s="89">
        <f ca="1">SUMIFS($J$25:$J$224,$C$25:$C$224,$C25,$G$25:$G$224,Lists!$A$16)</f>
        <v>198</v>
      </c>
      <c r="S25" s="89">
        <f>SUMIFS($O$25:$O$224,$C$25:$C$224,$C25,$G$25:$G$224,"&lt;&gt;0")</f>
        <v>64150</v>
      </c>
      <c r="U25" s="2" t="str">
        <f>IF(B25=0,"",IF(LEFT(B25,1)="1","1","2"))</f>
        <v>1</v>
      </c>
      <c r="W25" s="2" t="str">
        <f ca="1">IF(C25=0,"",LEFT(INDEX(Lists!$H$5:$H$49,MATCH(C25,Lists!$G$5:$G$49,0),1),1))</f>
        <v>2</v>
      </c>
      <c r="Y25" s="2">
        <v>0</v>
      </c>
      <c r="Z25" s="2">
        <f ca="1">IF(AND(H25=0,I25=0,J25=0),"",IF((H25+I25)&gt;0,J25/(H25+I25),J25))</f>
        <v>0.99</v>
      </c>
      <c r="AA25" s="2">
        <f ca="1">IF(AND(H25=0,I25=0,J25=0),"",IF(J25&gt;0,H25/J25,0))</f>
        <v>1.0101010101010102</v>
      </c>
      <c r="AC25" s="627" t="str">
        <f>U25&amp;C25</f>
        <v>1Pr68</v>
      </c>
      <c r="AD25" s="67"/>
    </row>
    <row r="26" spans="1:31" ht="39" customHeight="1" x14ac:dyDescent="0.2">
      <c r="A26" s="14" t="str">
        <f>Planning!A10</f>
        <v>I002</v>
      </c>
      <c r="B26" s="9" t="str">
        <f>Planning!B10</f>
        <v>2. Activity: Contributing</v>
      </c>
      <c r="C26" s="9" t="str">
        <f>Planning!C10</f>
        <v>Pr68</v>
      </c>
      <c r="D26" s="200">
        <f>Planning!D10</f>
        <v>1.2</v>
      </c>
      <c r="E26" s="201" t="str">
        <f>Planning!E10</f>
        <v xml:space="preserve">PLHIV reimbursed for transportation costs to HIV testing and treatment centres
</v>
      </c>
      <c r="F26" s="201" t="str">
        <f>IF(Planning!G10&lt;&gt;0,Planning!G10,"")</f>
        <v xml:space="preserve">12. Living support to client/ target population </v>
      </c>
      <c r="G26" s="194" t="str">
        <f>Planning!H10</f>
        <v>1. YES</v>
      </c>
      <c r="H26" s="202">
        <f>Planning!I10</f>
        <v>200</v>
      </c>
      <c r="I26" s="606">
        <f ca="1">IF(OR(W26="1",AND(W26&lt;&gt;"1",G26=Lists!$A$17)),Y26,0)</f>
        <v>0</v>
      </c>
      <c r="J26" s="658">
        <v>198</v>
      </c>
      <c r="K26" s="32">
        <f ca="1">IF(AND(W26="2",G26&lt;&gt;Lists!$A$17),AA26,Z26)</f>
        <v>1.0101010101010102</v>
      </c>
      <c r="L26" s="33" t="str">
        <f t="shared" si="0"/>
        <v/>
      </c>
      <c r="M26" s="203">
        <f>Planning!J10</f>
        <v>45000</v>
      </c>
      <c r="N26" s="203">
        <v>0</v>
      </c>
      <c r="O26" s="659">
        <v>45000</v>
      </c>
      <c r="P26" s="32">
        <f t="shared" si="1"/>
        <v>1</v>
      </c>
      <c r="Q26" s="33" t="str">
        <f t="shared" si="2"/>
        <v/>
      </c>
      <c r="R26" s="89">
        <f ca="1">SUMIFS($J$25:$J$224,$C$25:$C$224,$C26,$G$25:$G$224,Lists!$A$16)</f>
        <v>198</v>
      </c>
      <c r="S26" s="89">
        <f t="shared" ref="S26:S89" si="3">SUMIFS($O$25:$O$224,$C$25:$C$224,$C26,$G$25:$G$224,"&lt;&gt;0")</f>
        <v>64150</v>
      </c>
      <c r="U26" s="2" t="str">
        <f t="shared" ref="U26:U89" si="4">IF(B26=0,"",IF(LEFT(B26,1)="1","1","2"))</f>
        <v>2</v>
      </c>
      <c r="W26" s="2" t="str">
        <f ca="1">IF(C26=0,"",LEFT(INDEX(Lists!$H$5:$H$49,MATCH(C26,Lists!$G$5:$G$49,0),1),1))</f>
        <v>2</v>
      </c>
      <c r="Y26" s="2">
        <v>0</v>
      </c>
      <c r="Z26" s="2">
        <f t="shared" ref="Z26:Z89" ca="1" si="5">IF(AND(H26=0,I26=0,J26=0),"",IF((H26+I26)&gt;0,J26/(H26+I26),J26))</f>
        <v>0.99</v>
      </c>
      <c r="AA26" s="2">
        <f t="shared" ref="AA26:AA89" ca="1" si="6">IF(AND(H26=0,I26=0,J26=0),"",IF(J26&gt;0,H26/J26,0))</f>
        <v>1.0101010101010102</v>
      </c>
      <c r="AC26" s="627" t="str">
        <f t="shared" ref="AC26:AC89" si="7">U26&amp;C26</f>
        <v>2Pr68</v>
      </c>
      <c r="AD26" s="67"/>
    </row>
    <row r="27" spans="1:31" ht="39" customHeight="1" x14ac:dyDescent="0.2">
      <c r="A27" s="14" t="str">
        <f>Planning!A11</f>
        <v>I003</v>
      </c>
      <c r="B27" s="9" t="str">
        <f>Planning!B11</f>
        <v>3. Activity: Non-Contributing</v>
      </c>
      <c r="C27" s="9" t="str">
        <f>Planning!C11</f>
        <v>Pr68</v>
      </c>
      <c r="D27" s="204">
        <f>Planning!D11</f>
        <v>1.3</v>
      </c>
      <c r="E27" s="205" t="str">
        <f>Planning!E11</f>
        <v xml:space="preserve">Communication materials produced to educate HIV+ patients about HIV treatment (Migrants and Sexual Workers). 
</v>
      </c>
      <c r="F27" s="205" t="str">
        <f>IF(Planning!G11&lt;&gt;0,Planning!G11,"")</f>
        <v>10. Communication material and publications</v>
      </c>
      <c r="G27" s="194" t="str">
        <f>Planning!H11</f>
        <v>2. NO</v>
      </c>
      <c r="H27" s="206">
        <f>Planning!I11</f>
        <v>25</v>
      </c>
      <c r="I27" s="207">
        <f ca="1">IF(OR(W27="1",AND(W27&lt;&gt;"1",G27=Lists!$A$17)),Y27,0)</f>
        <v>0</v>
      </c>
      <c r="J27" s="658">
        <v>20</v>
      </c>
      <c r="K27" s="32">
        <f ca="1">IF(AND(W27="2",G27&lt;&gt;Lists!$A$17),AA27,Z27)</f>
        <v>0.8</v>
      </c>
      <c r="L27" s="33" t="str">
        <f t="shared" si="0"/>
        <v/>
      </c>
      <c r="M27" s="208">
        <f>Planning!J11</f>
        <v>700</v>
      </c>
      <c r="N27" s="208">
        <v>0</v>
      </c>
      <c r="O27" s="659">
        <v>650</v>
      </c>
      <c r="P27" s="32">
        <f t="shared" si="1"/>
        <v>0.9285714285714286</v>
      </c>
      <c r="Q27" s="33" t="str">
        <f t="shared" si="2"/>
        <v/>
      </c>
      <c r="R27" s="89">
        <f ca="1">SUMIFS($J$25:$J$224,$C$25:$C$224,$C27,$G$25:$G$224,Lists!$A$16)</f>
        <v>198</v>
      </c>
      <c r="S27" s="89">
        <f t="shared" si="3"/>
        <v>64150</v>
      </c>
      <c r="U27" s="2" t="str">
        <f t="shared" si="4"/>
        <v>2</v>
      </c>
      <c r="W27" s="2" t="str">
        <f ca="1">IF(C27=0,"",LEFT(INDEX(Lists!$H$5:$H$49,MATCH(C27,Lists!$G$5:$G$49,0),1),1))</f>
        <v>2</v>
      </c>
      <c r="Y27" s="2">
        <v>0</v>
      </c>
      <c r="Z27" s="2">
        <f t="shared" ca="1" si="5"/>
        <v>0.8</v>
      </c>
      <c r="AA27" s="2">
        <f t="shared" ca="1" si="6"/>
        <v>1.25</v>
      </c>
      <c r="AC27" s="627" t="str">
        <f t="shared" si="7"/>
        <v>2Pr68</v>
      </c>
      <c r="AD27" s="67"/>
    </row>
    <row r="28" spans="1:31" ht="39" customHeight="1" x14ac:dyDescent="0.2">
      <c r="A28" s="14" t="str">
        <f>Planning!A12</f>
        <v>I004</v>
      </c>
      <c r="B28" s="9" t="str">
        <f>Planning!B12</f>
        <v>3. Activity: Non-Contributing</v>
      </c>
      <c r="C28" s="9" t="str">
        <f>Planning!C12</f>
        <v>Pr68</v>
      </c>
      <c r="D28" s="204">
        <f>Planning!D12</f>
        <v>1.4</v>
      </c>
      <c r="E28" s="205" t="str">
        <f>Planning!E12</f>
        <v xml:space="preserve">Supervisory visits to verify the appropriate application of testing and treatment protocols at centers. </v>
      </c>
      <c r="F28" s="205" t="str">
        <f>IF(Planning!G12&lt;&gt;0,Planning!G12,"")</f>
        <v>11. Programme administration costs</v>
      </c>
      <c r="G28" s="194" t="str">
        <f>Planning!H12</f>
        <v>2. NO</v>
      </c>
      <c r="H28" s="206">
        <f>Planning!I12</f>
        <v>89</v>
      </c>
      <c r="I28" s="207">
        <f ca="1">IF(OR(W28="1",AND(W28&lt;&gt;"1",G28=Lists!$A$17)),Y28,0)</f>
        <v>0</v>
      </c>
      <c r="J28" s="658">
        <v>80</v>
      </c>
      <c r="K28" s="32">
        <f ca="1">IF(AND(W28="2",G28&lt;&gt;Lists!$A$17),AA28,Z28)</f>
        <v>0.898876404494382</v>
      </c>
      <c r="L28" s="33" t="str">
        <f t="shared" si="0"/>
        <v/>
      </c>
      <c r="M28" s="208">
        <f>Planning!J12</f>
        <v>20025</v>
      </c>
      <c r="N28" s="208">
        <v>0</v>
      </c>
      <c r="O28" s="659">
        <v>18500</v>
      </c>
      <c r="P28" s="32">
        <f t="shared" si="1"/>
        <v>0.92384519350811489</v>
      </c>
      <c r="Q28" s="33" t="str">
        <f t="shared" si="2"/>
        <v/>
      </c>
      <c r="R28" s="89">
        <f ca="1">SUMIFS($J$25:$J$224,$C$25:$C$224,$C28,$G$25:$G$224,Lists!$A$16)</f>
        <v>198</v>
      </c>
      <c r="S28" s="89">
        <f t="shared" si="3"/>
        <v>64150</v>
      </c>
      <c r="U28" s="2" t="str">
        <f t="shared" si="4"/>
        <v>2</v>
      </c>
      <c r="W28" s="2" t="str">
        <f ca="1">IF(C28=0,"",LEFT(INDEX(Lists!$H$5:$H$49,MATCH(C28,Lists!$G$5:$G$49,0),1),1))</f>
        <v>2</v>
      </c>
      <c r="Y28" s="2">
        <v>0</v>
      </c>
      <c r="Z28" s="2">
        <f t="shared" ca="1" si="5"/>
        <v>0.898876404494382</v>
      </c>
      <c r="AA28" s="2">
        <f t="shared" ca="1" si="6"/>
        <v>1.1125</v>
      </c>
      <c r="AC28" s="627" t="str">
        <f t="shared" si="7"/>
        <v>2Pr68</v>
      </c>
      <c r="AD28" s="67"/>
    </row>
    <row r="29" spans="1:31" ht="39" customHeight="1" x14ac:dyDescent="0.2">
      <c r="A29" s="14" t="str">
        <f>Planning!A13</f>
        <v>I005</v>
      </c>
      <c r="B29" s="9" t="str">
        <f>Planning!B13</f>
        <v>1. Indicator</v>
      </c>
      <c r="C29" s="9" t="str">
        <f>Planning!C13</f>
        <v>Pr72</v>
      </c>
      <c r="D29" s="195">
        <f>Planning!D13</f>
        <v>2</v>
      </c>
      <c r="E29" s="196" t="str">
        <f>Planning!E13</f>
        <v>[Pr72] # new HIV+ enrolled in care services Target [3. Non-Cumulative]</v>
      </c>
      <c r="F29" s="196" t="str">
        <f>IF(Planning!G13&lt;&gt;0,Planning!G13,"")</f>
        <v/>
      </c>
      <c r="G29" s="194">
        <f>Planning!H13</f>
        <v>0</v>
      </c>
      <c r="H29" s="197">
        <f ca="1">Planning!I13</f>
        <v>124</v>
      </c>
      <c r="I29" s="198">
        <f ca="1">IF(OR(W29="1",AND(W29&lt;&gt;"1",G29=Lists!$A$17)),Y29,0)</f>
        <v>0</v>
      </c>
      <c r="J29" s="210">
        <f ca="1">R29</f>
        <v>120</v>
      </c>
      <c r="K29" s="32">
        <f ca="1">IF(AND(W29="2",G29&lt;&gt;Lists!$A$17),AA29,Z29)</f>
        <v>0.967741935483871</v>
      </c>
      <c r="L29" s="33">
        <f t="shared" ca="1" si="0"/>
        <v>0.967741935483871</v>
      </c>
      <c r="M29" s="199">
        <f>Planning!J13</f>
        <v>27900</v>
      </c>
      <c r="N29" s="199">
        <v>0</v>
      </c>
      <c r="O29" s="516">
        <f>S29</f>
        <v>25000</v>
      </c>
      <c r="P29" s="32">
        <f t="shared" si="1"/>
        <v>0.89605734767025091</v>
      </c>
      <c r="Q29" s="33">
        <f t="shared" si="2"/>
        <v>0.89605734767025091</v>
      </c>
      <c r="R29" s="89">
        <f ca="1">SUMIFS($J$25:$J$224,$C$25:$C$224,$C29,$G$25:$G$224,Lists!$A$16)</f>
        <v>120</v>
      </c>
      <c r="S29" s="89">
        <f t="shared" si="3"/>
        <v>25000</v>
      </c>
      <c r="U29" s="2" t="str">
        <f t="shared" si="4"/>
        <v>1</v>
      </c>
      <c r="W29" s="2" t="str">
        <f ca="1">IF(C29=0,"",LEFT(INDEX(Lists!$H$5:$H$49,MATCH(C29,Lists!$G$5:$G$49,0),1),1))</f>
        <v>3</v>
      </c>
      <c r="Y29" s="2">
        <v>0</v>
      </c>
      <c r="Z29" s="2">
        <f t="shared" ca="1" si="5"/>
        <v>0.967741935483871</v>
      </c>
      <c r="AA29" s="2">
        <f t="shared" ca="1" si="6"/>
        <v>1.0333333333333334</v>
      </c>
      <c r="AC29" s="627" t="str">
        <f t="shared" si="7"/>
        <v>1Pr72</v>
      </c>
      <c r="AD29" s="67"/>
    </row>
    <row r="30" spans="1:31" ht="39" customHeight="1" x14ac:dyDescent="0.2">
      <c r="A30" s="14" t="str">
        <f>Planning!A14</f>
        <v>I006</v>
      </c>
      <c r="B30" s="9" t="str">
        <f>Planning!B14</f>
        <v>2. Activity: Contributing</v>
      </c>
      <c r="C30" s="9" t="str">
        <f>Planning!C14</f>
        <v>Pr72</v>
      </c>
      <c r="D30" s="200">
        <f>Planning!D14</f>
        <v>2.1</v>
      </c>
      <c r="E30" s="201" t="str">
        <f>Planning!E14</f>
        <v>Enrollment of  newly diagnosed HIV+ patients for home visits to monitor use of ARV.</v>
      </c>
      <c r="F30" s="201" t="str">
        <f>IF(Planning!G14&lt;&gt;0,Planning!G14,"")</f>
        <v xml:space="preserve">12. Living support to client/ target population </v>
      </c>
      <c r="G30" s="194" t="str">
        <f>Planning!H14</f>
        <v>1. YES</v>
      </c>
      <c r="H30" s="202">
        <f>Planning!I14</f>
        <v>124</v>
      </c>
      <c r="I30" s="606">
        <f ca="1">IF(OR(W30="1",AND(W30&lt;&gt;"1",G30=Lists!$A$17)),Y30,0)</f>
        <v>0</v>
      </c>
      <c r="J30" s="658">
        <v>120</v>
      </c>
      <c r="K30" s="32">
        <f ca="1">IF(AND(W30="2",G30&lt;&gt;Lists!$A$17),AA30,Z30)</f>
        <v>0.967741935483871</v>
      </c>
      <c r="L30" s="33" t="str">
        <f t="shared" si="0"/>
        <v/>
      </c>
      <c r="M30" s="203">
        <f>Planning!J14</f>
        <v>27900</v>
      </c>
      <c r="N30" s="203">
        <v>0</v>
      </c>
      <c r="O30" s="659">
        <v>25000</v>
      </c>
      <c r="P30" s="32">
        <f t="shared" si="1"/>
        <v>0.89605734767025091</v>
      </c>
      <c r="Q30" s="33" t="str">
        <f t="shared" si="2"/>
        <v/>
      </c>
      <c r="R30" s="89">
        <f ca="1">SUMIFS($J$25:$J$224,$C$25:$C$224,$C30,$G$25:$G$224,Lists!$A$16)</f>
        <v>120</v>
      </c>
      <c r="S30" s="89">
        <f t="shared" si="3"/>
        <v>25000</v>
      </c>
      <c r="U30" s="2" t="str">
        <f t="shared" si="4"/>
        <v>2</v>
      </c>
      <c r="W30" s="2" t="str">
        <f ca="1">IF(C30=0,"",LEFT(INDEX(Lists!$H$5:$H$49,MATCH(C30,Lists!$G$5:$G$49,0),1),1))</f>
        <v>3</v>
      </c>
      <c r="Y30" s="2">
        <v>0</v>
      </c>
      <c r="Z30" s="2">
        <f t="shared" ca="1" si="5"/>
        <v>0.967741935483871</v>
      </c>
      <c r="AA30" s="2">
        <f t="shared" ca="1" si="6"/>
        <v>1.0333333333333334</v>
      </c>
      <c r="AC30" s="627" t="str">
        <f t="shared" si="7"/>
        <v>2Pr72</v>
      </c>
      <c r="AD30" s="67"/>
    </row>
    <row r="31" spans="1:31" ht="39" customHeight="1" x14ac:dyDescent="0.2">
      <c r="A31" s="14" t="str">
        <f>Planning!A15</f>
        <v>I007</v>
      </c>
      <c r="B31" s="9" t="str">
        <f>Planning!B15</f>
        <v>1. Indicator</v>
      </c>
      <c r="C31" s="9" t="str">
        <f>Planning!C15</f>
        <v>Pr74</v>
      </c>
      <c r="D31" s="195">
        <f>Planning!D15</f>
        <v>3</v>
      </c>
      <c r="E31" s="196" t="str">
        <f>Planning!E15</f>
        <v>[Pr74] # aged 10-24 yrs reached by HIV life skills ed. in school  Target [1. Standard]</v>
      </c>
      <c r="F31" s="196" t="str">
        <f>IF(Planning!G15&lt;&gt;0,Planning!G15,"")</f>
        <v/>
      </c>
      <c r="G31" s="194">
        <f>Planning!H15</f>
        <v>0</v>
      </c>
      <c r="H31" s="197">
        <f ca="1">Planning!I15</f>
        <v>250</v>
      </c>
      <c r="I31" s="198">
        <f ca="1">IF(OR(W31="1",AND(W31&lt;&gt;"1",G31=Lists!$A$17)),Y31,0)</f>
        <v>0</v>
      </c>
      <c r="J31" s="210">
        <f ca="1">R31</f>
        <v>170</v>
      </c>
      <c r="K31" s="32">
        <f ca="1">IF(AND(W31="2",G31&lt;&gt;Lists!$A$17),AA31,Z31)</f>
        <v>0.68</v>
      </c>
      <c r="L31" s="33">
        <f t="shared" ca="1" si="0"/>
        <v>0.68</v>
      </c>
      <c r="M31" s="199">
        <f>Planning!J15</f>
        <v>56250</v>
      </c>
      <c r="N31" s="199">
        <v>0</v>
      </c>
      <c r="O31" s="516">
        <f>S31</f>
        <v>50000</v>
      </c>
      <c r="P31" s="32">
        <f t="shared" si="1"/>
        <v>0.88888888888888884</v>
      </c>
      <c r="Q31" s="33">
        <f t="shared" si="2"/>
        <v>0.88888888888888884</v>
      </c>
      <c r="R31" s="89">
        <f ca="1">SUMIFS($J$25:$J$224,$C$25:$C$224,$C31,$G$25:$G$224,Lists!$A$16)</f>
        <v>170</v>
      </c>
      <c r="S31" s="89">
        <f t="shared" si="3"/>
        <v>50000</v>
      </c>
      <c r="U31" s="2" t="str">
        <f t="shared" si="4"/>
        <v>1</v>
      </c>
      <c r="W31" s="2" t="str">
        <f ca="1">IF(C31=0,"",LEFT(INDEX(Lists!$H$5:$H$49,MATCH(C31,Lists!$G$5:$G$49,0),1),1))</f>
        <v>1</v>
      </c>
      <c r="Y31" s="2">
        <v>0</v>
      </c>
      <c r="Z31" s="2">
        <f t="shared" ca="1" si="5"/>
        <v>0.68</v>
      </c>
      <c r="AA31" s="2">
        <f t="shared" ca="1" si="6"/>
        <v>1.4705882352941178</v>
      </c>
      <c r="AC31" s="627" t="str">
        <f t="shared" si="7"/>
        <v>1Pr74</v>
      </c>
      <c r="AD31" s="67"/>
    </row>
    <row r="32" spans="1:31" ht="39" customHeight="1" x14ac:dyDescent="0.2">
      <c r="A32" s="14" t="str">
        <f>Planning!A16</f>
        <v>I008</v>
      </c>
      <c r="B32" s="9" t="str">
        <f>Planning!B16</f>
        <v>2. Activity: Contributing</v>
      </c>
      <c r="C32" s="9" t="str">
        <f>Planning!C16</f>
        <v>Pr74</v>
      </c>
      <c r="D32" s="200">
        <f>Planning!D16</f>
        <v>3.1</v>
      </c>
      <c r="E32" s="201" t="str">
        <f>Planning!E16</f>
        <v>Transportation of students to meetings and conferences for peer education activities</v>
      </c>
      <c r="F32" s="201" t="str">
        <f>IF(Planning!G16&lt;&gt;0,Planning!G16,"")</f>
        <v>2. Travel related costs</v>
      </c>
      <c r="G32" s="194" t="str">
        <f>Planning!H16</f>
        <v>1. YES</v>
      </c>
      <c r="H32" s="202">
        <f>Planning!I16</f>
        <v>250</v>
      </c>
      <c r="I32" s="606">
        <f ca="1">IF(OR(W32="1",AND(W32&lt;&gt;"1",G32=Lists!$A$17)),Y32,0)</f>
        <v>0</v>
      </c>
      <c r="J32" s="658">
        <v>170</v>
      </c>
      <c r="K32" s="32">
        <f ca="1">IF(AND(W32="2",G32&lt;&gt;Lists!$A$17),AA32,Z32)</f>
        <v>0.68</v>
      </c>
      <c r="L32" s="33" t="str">
        <f t="shared" si="0"/>
        <v/>
      </c>
      <c r="M32" s="203">
        <f>Planning!J16</f>
        <v>56250</v>
      </c>
      <c r="N32" s="203">
        <v>0</v>
      </c>
      <c r="O32" s="659">
        <v>50000</v>
      </c>
      <c r="P32" s="32">
        <f t="shared" si="1"/>
        <v>0.88888888888888884</v>
      </c>
      <c r="Q32" s="33" t="str">
        <f t="shared" si="2"/>
        <v/>
      </c>
      <c r="R32" s="89">
        <f ca="1">SUMIFS($J$25:$J$224,$C$25:$C$224,$C32,$G$25:$G$224,Lists!$A$16)</f>
        <v>170</v>
      </c>
      <c r="S32" s="89">
        <f t="shared" si="3"/>
        <v>50000</v>
      </c>
      <c r="U32" s="2" t="str">
        <f t="shared" si="4"/>
        <v>2</v>
      </c>
      <c r="W32" s="2" t="str">
        <f ca="1">IF(C32=0,"",LEFT(INDEX(Lists!$H$5:$H$49,MATCH(C32,Lists!$G$5:$G$49,0),1),1))</f>
        <v>1</v>
      </c>
      <c r="Y32" s="2">
        <v>0</v>
      </c>
      <c r="Z32" s="2">
        <f t="shared" ca="1" si="5"/>
        <v>0.68</v>
      </c>
      <c r="AA32" s="2">
        <f t="shared" ca="1" si="6"/>
        <v>1.4705882352941178</v>
      </c>
      <c r="AC32" s="627" t="str">
        <f t="shared" si="7"/>
        <v>2Pr74</v>
      </c>
      <c r="AD32" s="67"/>
    </row>
    <row r="33" spans="1:30" ht="39" customHeight="1" x14ac:dyDescent="0.2">
      <c r="A33" s="14" t="str">
        <f>Planning!A17</f>
        <v>I009</v>
      </c>
      <c r="B33" s="9" t="str">
        <f>Planning!B17</f>
        <v>1. Indicator</v>
      </c>
      <c r="C33" s="9" t="str">
        <f>Planning!C17</f>
        <v>OI01</v>
      </c>
      <c r="D33" s="195">
        <f>Planning!D17</f>
        <v>4</v>
      </c>
      <c r="E33" s="196" t="str">
        <f>Planning!E17</f>
        <v>[OI01] # of new orphans and vulnerable children (0 - 17 yrs) benefiting from  services provided at OVC centers [1. Standard]</v>
      </c>
      <c r="F33" s="196" t="str">
        <f>IF(Planning!G17&lt;&gt;0,Planning!G17,"")</f>
        <v/>
      </c>
      <c r="G33" s="194">
        <f>Planning!H17</f>
        <v>0</v>
      </c>
      <c r="H33" s="197">
        <f ca="1">Planning!I17</f>
        <v>0</v>
      </c>
      <c r="I33" s="198">
        <f ca="1">IF(OR(W33="1",AND(W33&lt;&gt;"1",G33=Lists!$A$17)),Y33,0)</f>
        <v>0</v>
      </c>
      <c r="J33" s="210">
        <f ca="1">R33</f>
        <v>0</v>
      </c>
      <c r="K33" s="32" t="str">
        <f ca="1">IF(AND(W33="2",G33&lt;&gt;Lists!$A$17),AA33,Z33)</f>
        <v/>
      </c>
      <c r="L33" s="33" t="str">
        <f t="shared" ca="1" si="0"/>
        <v/>
      </c>
      <c r="M33" s="199">
        <f>Planning!J17</f>
        <v>0</v>
      </c>
      <c r="N33" s="199">
        <v>0</v>
      </c>
      <c r="O33" s="516">
        <f>S33</f>
        <v>0</v>
      </c>
      <c r="P33" s="32" t="str">
        <f t="shared" si="1"/>
        <v/>
      </c>
      <c r="Q33" s="33" t="str">
        <f t="shared" si="2"/>
        <v/>
      </c>
      <c r="R33" s="89">
        <f ca="1">SUMIFS($J$25:$J$224,$C$25:$C$224,$C33,$G$25:$G$224,Lists!$A$16)</f>
        <v>0</v>
      </c>
      <c r="S33" s="89">
        <f t="shared" si="3"/>
        <v>0</v>
      </c>
      <c r="U33" s="2" t="str">
        <f t="shared" si="4"/>
        <v>1</v>
      </c>
      <c r="W33" s="2" t="str">
        <f ca="1">IF(C33=0,"",LEFT(INDEX(Lists!$H$5:$H$49,MATCH(C33,Lists!$G$5:$G$49,0),1),1))</f>
        <v>1</v>
      </c>
      <c r="Y33" s="2">
        <v>0</v>
      </c>
      <c r="Z33" s="2" t="str">
        <f t="shared" ca="1" si="5"/>
        <v/>
      </c>
      <c r="AA33" s="2" t="str">
        <f t="shared" ca="1" si="6"/>
        <v/>
      </c>
      <c r="AC33" s="627" t="str">
        <f t="shared" si="7"/>
        <v>1OI01</v>
      </c>
      <c r="AD33" s="67"/>
    </row>
    <row r="34" spans="1:30" ht="39" customHeight="1" x14ac:dyDescent="0.2">
      <c r="A34" s="14" t="str">
        <f>Planning!A18</f>
        <v>I010</v>
      </c>
      <c r="B34" s="9" t="str">
        <f>Planning!B18</f>
        <v>3. Activity: Non-Contributing</v>
      </c>
      <c r="C34" s="9" t="str">
        <f>Planning!C18</f>
        <v>OI01</v>
      </c>
      <c r="D34" s="204">
        <f>Planning!D18</f>
        <v>4.0999999999999996</v>
      </c>
      <c r="E34" s="205" t="str">
        <f>Planning!E18</f>
        <v xml:space="preserve"># of OVC centers established and fully equipped  </v>
      </c>
      <c r="F34" s="205" t="str">
        <f>IF(Planning!G18&lt;&gt;0,Planning!G18,"")</f>
        <v xml:space="preserve">8. Infrastructure </v>
      </c>
      <c r="G34" s="194" t="str">
        <f>Planning!H18</f>
        <v>2. NO</v>
      </c>
      <c r="H34" s="206">
        <f>Planning!I18</f>
        <v>0</v>
      </c>
      <c r="I34" s="207">
        <f ca="1">IF(OR(W34="1",AND(W34&lt;&gt;"1",G34=Lists!$A$17)),Y34,0)</f>
        <v>0</v>
      </c>
      <c r="J34" s="658">
        <v>0</v>
      </c>
      <c r="K34" s="32" t="str">
        <f ca="1">IF(AND(W34="2",G34&lt;&gt;Lists!$A$17),AA34,Z34)</f>
        <v/>
      </c>
      <c r="L34" s="33" t="str">
        <f t="shared" si="0"/>
        <v/>
      </c>
      <c r="M34" s="208">
        <f>Planning!J18</f>
        <v>0</v>
      </c>
      <c r="N34" s="208">
        <v>0</v>
      </c>
      <c r="O34" s="659">
        <v>0</v>
      </c>
      <c r="P34" s="32" t="str">
        <f t="shared" si="1"/>
        <v/>
      </c>
      <c r="Q34" s="33" t="str">
        <f t="shared" si="2"/>
        <v/>
      </c>
      <c r="R34" s="89">
        <f ca="1">SUMIFS($J$25:$J$224,$C$25:$C$224,$C34,$G$25:$G$224,Lists!$A$16)</f>
        <v>0</v>
      </c>
      <c r="S34" s="89">
        <f t="shared" si="3"/>
        <v>0</v>
      </c>
      <c r="U34" s="2" t="str">
        <f t="shared" si="4"/>
        <v>2</v>
      </c>
      <c r="W34" s="2" t="str">
        <f ca="1">IF(C34=0,"",LEFT(INDEX(Lists!$H$5:$H$49,MATCH(C34,Lists!$G$5:$G$49,0),1),1))</f>
        <v>1</v>
      </c>
      <c r="Y34" s="2">
        <v>0</v>
      </c>
      <c r="Z34" s="2" t="str">
        <f t="shared" ca="1" si="5"/>
        <v/>
      </c>
      <c r="AA34" s="2" t="str">
        <f t="shared" ca="1" si="6"/>
        <v/>
      </c>
      <c r="AC34" s="627" t="str">
        <f t="shared" si="7"/>
        <v>2OI01</v>
      </c>
      <c r="AD34" s="67"/>
    </row>
    <row r="35" spans="1:30" ht="39" customHeight="1" x14ac:dyDescent="0.2">
      <c r="A35" s="14" t="str">
        <f>Planning!A19</f>
        <v>I011</v>
      </c>
      <c r="B35" s="9" t="str">
        <f>Planning!B19</f>
        <v>2. Activity: Contributing</v>
      </c>
      <c r="C35" s="9" t="str">
        <f>Planning!C19</f>
        <v>OI01</v>
      </c>
      <c r="D35" s="200">
        <f>Planning!D19</f>
        <v>4.2</v>
      </c>
      <c r="E35" s="201" t="str">
        <f>Planning!E19</f>
        <v># of OVC registered at centres</v>
      </c>
      <c r="F35" s="201" t="str">
        <f>IF(Planning!G19&lt;&gt;0,Planning!G19,"")</f>
        <v xml:space="preserve">12. Living support to client/ target population </v>
      </c>
      <c r="G35" s="194" t="str">
        <f>Planning!H19</f>
        <v>1. YES</v>
      </c>
      <c r="H35" s="202">
        <f>Planning!I19</f>
        <v>0</v>
      </c>
      <c r="I35" s="606">
        <f ca="1">IF(OR(W35="1",AND(W35&lt;&gt;"1",G35=Lists!$A$17)),Y35,0)</f>
        <v>0</v>
      </c>
      <c r="J35" s="658">
        <v>0</v>
      </c>
      <c r="K35" s="32" t="str">
        <f ca="1">IF(AND(W35="2",G35&lt;&gt;Lists!$A$17),AA35,Z35)</f>
        <v/>
      </c>
      <c r="L35" s="33" t="str">
        <f t="shared" si="0"/>
        <v/>
      </c>
      <c r="M35" s="203">
        <f>Planning!J19</f>
        <v>0</v>
      </c>
      <c r="N35" s="203">
        <v>0</v>
      </c>
      <c r="O35" s="659">
        <v>0</v>
      </c>
      <c r="P35" s="32" t="str">
        <f t="shared" si="1"/>
        <v/>
      </c>
      <c r="Q35" s="33" t="str">
        <f t="shared" si="2"/>
        <v/>
      </c>
      <c r="R35" s="89">
        <f ca="1">SUMIFS($J$25:$J$224,$C$25:$C$224,$C35,$G$25:$G$224,Lists!$A$16)</f>
        <v>0</v>
      </c>
      <c r="S35" s="89">
        <f t="shared" si="3"/>
        <v>0</v>
      </c>
      <c r="U35" s="2" t="str">
        <f t="shared" si="4"/>
        <v>2</v>
      </c>
      <c r="W35" s="2" t="str">
        <f ca="1">IF(C35=0,"",LEFT(INDEX(Lists!$H$5:$H$49,MATCH(C35,Lists!$G$5:$G$49,0),1),1))</f>
        <v>1</v>
      </c>
      <c r="Y35" s="2">
        <v>0</v>
      </c>
      <c r="Z35" s="2" t="str">
        <f t="shared" ca="1" si="5"/>
        <v/>
      </c>
      <c r="AA35" s="2" t="str">
        <f t="shared" ca="1" si="6"/>
        <v/>
      </c>
      <c r="AC35" s="627" t="str">
        <f t="shared" si="7"/>
        <v>2OI01</v>
      </c>
      <c r="AD35" s="67"/>
    </row>
    <row r="36" spans="1:30" ht="39" customHeight="1" x14ac:dyDescent="0.2">
      <c r="A36" s="14" t="str">
        <f>Planning!A20</f>
        <v>I012</v>
      </c>
      <c r="B36" s="9" t="str">
        <f>Planning!B20</f>
        <v>3. Activity: Non-Contributing</v>
      </c>
      <c r="C36" s="9" t="str">
        <f>Planning!C20</f>
        <v>OI01</v>
      </c>
      <c r="D36" s="204">
        <f>Planning!D20</f>
        <v>4.3</v>
      </c>
      <c r="E36" s="205" t="str">
        <f>Planning!E20</f>
        <v xml:space="preserve"># of meals provided at the OVC centers </v>
      </c>
      <c r="F36" s="205" t="str">
        <f>IF(Planning!G20&lt;&gt;0,Planning!G20,"")</f>
        <v xml:space="preserve">12. Living support to client/ target population </v>
      </c>
      <c r="G36" s="194" t="str">
        <f>Planning!H20</f>
        <v>2. NO</v>
      </c>
      <c r="H36" s="206">
        <f>Planning!I20</f>
        <v>0</v>
      </c>
      <c r="I36" s="207">
        <f ca="1">IF(OR(W36="1",AND(W36&lt;&gt;"1",G36=Lists!$A$17)),Y36,0)</f>
        <v>0</v>
      </c>
      <c r="J36" s="658">
        <v>0</v>
      </c>
      <c r="K36" s="32" t="str">
        <f ca="1">IF(AND(W36="2",G36&lt;&gt;Lists!$A$17),AA36,Z36)</f>
        <v/>
      </c>
      <c r="L36" s="33" t="str">
        <f t="shared" si="0"/>
        <v/>
      </c>
      <c r="M36" s="208">
        <f>Planning!J20</f>
        <v>0</v>
      </c>
      <c r="N36" s="208">
        <v>0</v>
      </c>
      <c r="O36" s="659">
        <v>0</v>
      </c>
      <c r="P36" s="32" t="str">
        <f t="shared" si="1"/>
        <v/>
      </c>
      <c r="Q36" s="33" t="str">
        <f t="shared" si="2"/>
        <v/>
      </c>
      <c r="R36" s="89">
        <f ca="1">SUMIFS($J$25:$J$224,$C$25:$C$224,$C36,$G$25:$G$224,Lists!$A$16)</f>
        <v>0</v>
      </c>
      <c r="S36" s="89">
        <f t="shared" si="3"/>
        <v>0</v>
      </c>
      <c r="U36" s="2" t="str">
        <f t="shared" si="4"/>
        <v>2</v>
      </c>
      <c r="W36" s="2" t="str">
        <f ca="1">IF(C36=0,"",LEFT(INDEX(Lists!$H$5:$H$49,MATCH(C36,Lists!$G$5:$G$49,0),1),1))</f>
        <v>1</v>
      </c>
      <c r="Y36" s="2">
        <v>0</v>
      </c>
      <c r="Z36" s="2" t="str">
        <f t="shared" ca="1" si="5"/>
        <v/>
      </c>
      <c r="AA36" s="2" t="str">
        <f t="shared" ca="1" si="6"/>
        <v/>
      </c>
      <c r="AC36" s="627" t="str">
        <f t="shared" si="7"/>
        <v>2OI01</v>
      </c>
      <c r="AD36" s="67"/>
    </row>
    <row r="37" spans="1:30" ht="39" hidden="1" customHeight="1" x14ac:dyDescent="0.2">
      <c r="A37" s="14" t="str">
        <f>Planning!A21</f>
        <v>I013</v>
      </c>
      <c r="B37" s="9">
        <f>Planning!B21</f>
        <v>0</v>
      </c>
      <c r="C37" s="9">
        <f>Planning!C21</f>
        <v>0</v>
      </c>
      <c r="D37" s="200">
        <f>Planning!D21</f>
        <v>0</v>
      </c>
      <c r="E37" s="201">
        <f>Planning!E21</f>
        <v>0</v>
      </c>
      <c r="F37" s="201" t="str">
        <f>IF(Planning!G21&lt;&gt;0,Planning!G21,"")</f>
        <v/>
      </c>
      <c r="G37" s="194">
        <f>Planning!H21</f>
        <v>0</v>
      </c>
      <c r="H37" s="202">
        <f>Planning!I21</f>
        <v>0</v>
      </c>
      <c r="I37" s="198">
        <f ca="1">IF(OR(W37="1",AND(W37&lt;&gt;"1",G37=Lists!$A$17)),Y37,0)</f>
        <v>0</v>
      </c>
      <c r="J37" s="174"/>
      <c r="K37" s="32" t="str">
        <f ca="1">IF(AND(W37="2",G37&lt;&gt;Lists!$A$17),AA37,Z37)</f>
        <v/>
      </c>
      <c r="L37" s="33" t="str">
        <f t="shared" ca="1" si="0"/>
        <v/>
      </c>
      <c r="M37" s="203">
        <f>Planning!J21</f>
        <v>0</v>
      </c>
      <c r="N37" s="203">
        <v>0</v>
      </c>
      <c r="O37" s="166"/>
      <c r="P37" s="32" t="str">
        <f t="shared" si="1"/>
        <v/>
      </c>
      <c r="Q37" s="33" t="str">
        <f t="shared" si="2"/>
        <v/>
      </c>
      <c r="R37" s="89">
        <f ca="1">SUMIFS($J$25:$J$224,$C$25:$C$224,$C37,$G$25:$G$224,Lists!$A$16)</f>
        <v>0</v>
      </c>
      <c r="S37" s="89">
        <f t="shared" si="3"/>
        <v>0</v>
      </c>
      <c r="U37" s="2" t="str">
        <f t="shared" si="4"/>
        <v/>
      </c>
      <c r="W37" s="2" t="str">
        <f>IF(C37=0,"",LEFT(INDEX(Lists!$H$5:$H$49,MATCH(C37,Lists!$G$5:$G$49,0),1),1))</f>
        <v/>
      </c>
      <c r="Y37" s="2">
        <v>0</v>
      </c>
      <c r="Z37" s="2" t="str">
        <f t="shared" ca="1" si="5"/>
        <v/>
      </c>
      <c r="AA37" s="2" t="str">
        <f t="shared" ca="1" si="6"/>
        <v/>
      </c>
      <c r="AC37" s="627" t="str">
        <f t="shared" si="7"/>
        <v>0</v>
      </c>
      <c r="AD37" s="67"/>
    </row>
    <row r="38" spans="1:30" ht="39" hidden="1" customHeight="1" x14ac:dyDescent="0.2">
      <c r="A38" s="14" t="str">
        <f>Planning!A22</f>
        <v>I014</v>
      </c>
      <c r="B38" s="9">
        <f>Planning!B22</f>
        <v>0</v>
      </c>
      <c r="C38" s="9">
        <f>Planning!C22</f>
        <v>0</v>
      </c>
      <c r="D38" s="200">
        <f>Planning!D22</f>
        <v>0</v>
      </c>
      <c r="E38" s="201">
        <f>Planning!E22</f>
        <v>0</v>
      </c>
      <c r="F38" s="201" t="str">
        <f>IF(Planning!G22&lt;&gt;0,Planning!G22,"")</f>
        <v/>
      </c>
      <c r="G38" s="194">
        <f>Planning!H22</f>
        <v>0</v>
      </c>
      <c r="H38" s="202">
        <f>Planning!I22</f>
        <v>0</v>
      </c>
      <c r="I38" s="198">
        <f ca="1">IF(OR(W38="1",AND(W38&lt;&gt;"1",G38=Lists!$A$17)),Y38,0)</f>
        <v>0</v>
      </c>
      <c r="J38" s="174"/>
      <c r="K38" s="32" t="str">
        <f ca="1">IF(AND(W38="2",G38&lt;&gt;Lists!$A$17),AA38,Z38)</f>
        <v/>
      </c>
      <c r="L38" s="33" t="str">
        <f t="shared" ca="1" si="0"/>
        <v/>
      </c>
      <c r="M38" s="203">
        <f>Planning!J22</f>
        <v>0</v>
      </c>
      <c r="N38" s="203">
        <v>0</v>
      </c>
      <c r="O38" s="166"/>
      <c r="P38" s="32" t="str">
        <f t="shared" si="1"/>
        <v/>
      </c>
      <c r="Q38" s="33" t="str">
        <f t="shared" si="2"/>
        <v/>
      </c>
      <c r="R38" s="89">
        <f ca="1">SUMIFS($J$25:$J$224,$C$25:$C$224,$C38,$G$25:$G$224,Lists!$A$16)</f>
        <v>0</v>
      </c>
      <c r="S38" s="89">
        <f t="shared" si="3"/>
        <v>0</v>
      </c>
      <c r="U38" s="2" t="str">
        <f t="shared" si="4"/>
        <v/>
      </c>
      <c r="W38" s="2" t="str">
        <f>IF(C38=0,"",LEFT(INDEX(Lists!$H$5:$H$49,MATCH(C38,Lists!$G$5:$G$49,0),1),1))</f>
        <v/>
      </c>
      <c r="Y38" s="2">
        <v>0</v>
      </c>
      <c r="Z38" s="2" t="str">
        <f t="shared" ca="1" si="5"/>
        <v/>
      </c>
      <c r="AA38" s="2" t="str">
        <f t="shared" ca="1" si="6"/>
        <v/>
      </c>
      <c r="AC38" s="627" t="str">
        <f t="shared" si="7"/>
        <v>0</v>
      </c>
      <c r="AD38" s="67"/>
    </row>
    <row r="39" spans="1:30" ht="39" hidden="1" customHeight="1" x14ac:dyDescent="0.2">
      <c r="A39" s="14" t="str">
        <f>Planning!A23</f>
        <v>I015</v>
      </c>
      <c r="B39" s="9">
        <f>Planning!B23</f>
        <v>0</v>
      </c>
      <c r="C39" s="9">
        <f>Planning!C23</f>
        <v>0</v>
      </c>
      <c r="D39" s="204">
        <f>Planning!D23</f>
        <v>0</v>
      </c>
      <c r="E39" s="205">
        <f>Planning!E23</f>
        <v>0</v>
      </c>
      <c r="F39" s="205" t="str">
        <f>IF(Planning!G23&lt;&gt;0,Planning!G23,"")</f>
        <v/>
      </c>
      <c r="G39" s="194">
        <f>Planning!H23</f>
        <v>0</v>
      </c>
      <c r="H39" s="206">
        <f>Planning!I23</f>
        <v>0</v>
      </c>
      <c r="I39" s="198">
        <f ca="1">IF(OR(W39="1",AND(W39&lt;&gt;"1",G39=Lists!$A$17)),Y39,0)</f>
        <v>0</v>
      </c>
      <c r="J39" s="174"/>
      <c r="K39" s="32" t="str">
        <f ca="1">IF(AND(W39="2",G39&lt;&gt;Lists!$A$17),AA39,Z39)</f>
        <v/>
      </c>
      <c r="L39" s="33" t="str">
        <f t="shared" ca="1" si="0"/>
        <v/>
      </c>
      <c r="M39" s="208">
        <f>Planning!J23</f>
        <v>0</v>
      </c>
      <c r="N39" s="208">
        <v>0</v>
      </c>
      <c r="O39" s="166"/>
      <c r="P39" s="32" t="str">
        <f t="shared" si="1"/>
        <v/>
      </c>
      <c r="Q39" s="33" t="str">
        <f t="shared" si="2"/>
        <v/>
      </c>
      <c r="R39" s="89">
        <f ca="1">SUMIFS($J$25:$J$224,$C$25:$C$224,$C39,$G$25:$G$224,Lists!$A$16)</f>
        <v>0</v>
      </c>
      <c r="S39" s="89">
        <f t="shared" si="3"/>
        <v>0</v>
      </c>
      <c r="U39" s="2" t="str">
        <f t="shared" si="4"/>
        <v/>
      </c>
      <c r="W39" s="2" t="str">
        <f>IF(C39=0,"",LEFT(INDEX(Lists!$H$5:$H$49,MATCH(C39,Lists!$G$5:$G$49,0),1),1))</f>
        <v/>
      </c>
      <c r="Y39" s="2">
        <v>0</v>
      </c>
      <c r="Z39" s="2" t="str">
        <f t="shared" ca="1" si="5"/>
        <v/>
      </c>
      <c r="AA39" s="2" t="str">
        <f t="shared" ca="1" si="6"/>
        <v/>
      </c>
      <c r="AC39" s="627" t="str">
        <f t="shared" si="7"/>
        <v>0</v>
      </c>
      <c r="AD39" s="67"/>
    </row>
    <row r="40" spans="1:30" ht="39" hidden="1" customHeight="1" x14ac:dyDescent="0.2">
      <c r="A40" s="14" t="str">
        <f>Planning!A24</f>
        <v>I016</v>
      </c>
      <c r="B40" s="9">
        <f>Planning!B24</f>
        <v>0</v>
      </c>
      <c r="C40" s="9">
        <f>Planning!C24</f>
        <v>0</v>
      </c>
      <c r="D40" s="204">
        <f>Planning!D24</f>
        <v>0</v>
      </c>
      <c r="E40" s="205">
        <f>Planning!E24</f>
        <v>0</v>
      </c>
      <c r="F40" s="205" t="str">
        <f>IF(Planning!G24&lt;&gt;0,Planning!G24,"")</f>
        <v/>
      </c>
      <c r="G40" s="194">
        <f>Planning!H24</f>
        <v>0</v>
      </c>
      <c r="H40" s="206">
        <f>Planning!I24</f>
        <v>0</v>
      </c>
      <c r="I40" s="198">
        <f ca="1">IF(OR(W40="1",AND(W40&lt;&gt;"1",G40=Lists!$A$17)),Y40,0)</f>
        <v>0</v>
      </c>
      <c r="J40" s="174"/>
      <c r="K40" s="32" t="str">
        <f ca="1">IF(AND(W40="2",G40&lt;&gt;Lists!$A$17),AA40,Z40)</f>
        <v/>
      </c>
      <c r="L40" s="33" t="str">
        <f t="shared" ca="1" si="0"/>
        <v/>
      </c>
      <c r="M40" s="208">
        <f>Planning!J24</f>
        <v>0</v>
      </c>
      <c r="N40" s="208">
        <v>0</v>
      </c>
      <c r="O40" s="166"/>
      <c r="P40" s="32" t="str">
        <f t="shared" si="1"/>
        <v/>
      </c>
      <c r="Q40" s="33" t="str">
        <f t="shared" si="2"/>
        <v/>
      </c>
      <c r="R40" s="89">
        <f ca="1">SUMIFS($J$25:$J$224,$C$25:$C$224,$C40,$G$25:$G$224,Lists!$A$16)</f>
        <v>0</v>
      </c>
      <c r="S40" s="89">
        <f t="shared" si="3"/>
        <v>0</v>
      </c>
      <c r="U40" s="2" t="str">
        <f t="shared" si="4"/>
        <v/>
      </c>
      <c r="W40" s="2" t="str">
        <f>IF(C40=0,"",LEFT(INDEX(Lists!$H$5:$H$49,MATCH(C40,Lists!$G$5:$G$49,0),1),1))</f>
        <v/>
      </c>
      <c r="Y40" s="2">
        <v>0</v>
      </c>
      <c r="Z40" s="2" t="str">
        <f t="shared" ca="1" si="5"/>
        <v/>
      </c>
      <c r="AA40" s="2" t="str">
        <f t="shared" ca="1" si="6"/>
        <v/>
      </c>
      <c r="AC40" s="627" t="str">
        <f t="shared" si="7"/>
        <v>0</v>
      </c>
      <c r="AD40" s="67"/>
    </row>
    <row r="41" spans="1:30" ht="39" hidden="1" customHeight="1" x14ac:dyDescent="0.2">
      <c r="A41" s="14" t="str">
        <f>Planning!A25</f>
        <v>I017</v>
      </c>
      <c r="B41" s="9">
        <f>Planning!B25</f>
        <v>0</v>
      </c>
      <c r="C41" s="9">
        <f>Planning!C25</f>
        <v>0</v>
      </c>
      <c r="D41" s="200">
        <f>Planning!D25</f>
        <v>0</v>
      </c>
      <c r="E41" s="201">
        <f>Planning!E25</f>
        <v>0</v>
      </c>
      <c r="F41" s="201" t="str">
        <f>IF(Planning!G25&lt;&gt;0,Planning!G25,"")</f>
        <v/>
      </c>
      <c r="G41" s="194">
        <f>Planning!H25</f>
        <v>0</v>
      </c>
      <c r="H41" s="202">
        <f>Planning!I25</f>
        <v>0</v>
      </c>
      <c r="I41" s="198">
        <f ca="1">IF(OR(W41="1",AND(W41&lt;&gt;"1",G41=Lists!$A$17)),Y41,0)</f>
        <v>0</v>
      </c>
      <c r="J41" s="174"/>
      <c r="K41" s="32" t="str">
        <f ca="1">IF(AND(W41="2",G41&lt;&gt;Lists!$A$17),AA41,Z41)</f>
        <v/>
      </c>
      <c r="L41" s="33" t="str">
        <f t="shared" ca="1" si="0"/>
        <v/>
      </c>
      <c r="M41" s="203">
        <f>Planning!J25</f>
        <v>0</v>
      </c>
      <c r="N41" s="203">
        <v>0</v>
      </c>
      <c r="O41" s="166"/>
      <c r="P41" s="32" t="str">
        <f t="shared" si="1"/>
        <v/>
      </c>
      <c r="Q41" s="33" t="str">
        <f t="shared" si="2"/>
        <v/>
      </c>
      <c r="R41" s="89">
        <f ca="1">SUMIFS($J$25:$J$224,$C$25:$C$224,$C41,$G$25:$G$224,Lists!$A$16)</f>
        <v>0</v>
      </c>
      <c r="S41" s="89">
        <f t="shared" si="3"/>
        <v>0</v>
      </c>
      <c r="U41" s="2" t="str">
        <f t="shared" si="4"/>
        <v/>
      </c>
      <c r="W41" s="2" t="str">
        <f>IF(C41=0,"",LEFT(INDEX(Lists!$H$5:$H$49,MATCH(C41,Lists!$G$5:$G$49,0),1),1))</f>
        <v/>
      </c>
      <c r="Y41" s="2">
        <v>0</v>
      </c>
      <c r="Z41" s="2" t="str">
        <f t="shared" ca="1" si="5"/>
        <v/>
      </c>
      <c r="AA41" s="2" t="str">
        <f t="shared" ca="1" si="6"/>
        <v/>
      </c>
      <c r="AC41" s="627" t="str">
        <f t="shared" si="7"/>
        <v>0</v>
      </c>
      <c r="AD41" s="67"/>
    </row>
    <row r="42" spans="1:30" ht="39" hidden="1" customHeight="1" x14ac:dyDescent="0.2">
      <c r="A42" s="14" t="str">
        <f>Planning!A26</f>
        <v>I018</v>
      </c>
      <c r="B42" s="9">
        <f>Planning!B26</f>
        <v>0</v>
      </c>
      <c r="C42" s="9">
        <f>Planning!C26</f>
        <v>0</v>
      </c>
      <c r="D42" s="204">
        <f>Planning!D26</f>
        <v>0</v>
      </c>
      <c r="E42" s="205">
        <f>Planning!E26</f>
        <v>0</v>
      </c>
      <c r="F42" s="205" t="str">
        <f>IF(Planning!G26&lt;&gt;0,Planning!G26,"")</f>
        <v/>
      </c>
      <c r="G42" s="194">
        <f>Planning!H26</f>
        <v>0</v>
      </c>
      <c r="H42" s="206">
        <f>Planning!I26</f>
        <v>0</v>
      </c>
      <c r="I42" s="198">
        <f ca="1">IF(OR(W42="1",AND(W42&lt;&gt;"1",G42=Lists!$A$17)),Y42,0)</f>
        <v>0</v>
      </c>
      <c r="J42" s="174"/>
      <c r="K42" s="32" t="str">
        <f ca="1">IF(AND(W42="2",G42&lt;&gt;Lists!$A$17),AA42,Z42)</f>
        <v/>
      </c>
      <c r="L42" s="33" t="str">
        <f t="shared" ca="1" si="0"/>
        <v/>
      </c>
      <c r="M42" s="208">
        <f>Planning!J26</f>
        <v>0</v>
      </c>
      <c r="N42" s="208">
        <v>0</v>
      </c>
      <c r="O42" s="166"/>
      <c r="P42" s="32" t="str">
        <f t="shared" si="1"/>
        <v/>
      </c>
      <c r="Q42" s="33" t="str">
        <f t="shared" si="2"/>
        <v/>
      </c>
      <c r="R42" s="89">
        <f ca="1">SUMIFS($J$25:$J$224,$C$25:$C$224,$C42,$G$25:$G$224,Lists!$A$16)</f>
        <v>0</v>
      </c>
      <c r="S42" s="89">
        <f t="shared" si="3"/>
        <v>0</v>
      </c>
      <c r="U42" s="2" t="str">
        <f t="shared" si="4"/>
        <v/>
      </c>
      <c r="W42" s="2" t="str">
        <f>IF(C42=0,"",LEFT(INDEX(Lists!$H$5:$H$49,MATCH(C42,Lists!$G$5:$G$49,0),1),1))</f>
        <v/>
      </c>
      <c r="Y42" s="2">
        <v>0</v>
      </c>
      <c r="Z42" s="2" t="str">
        <f t="shared" ca="1" si="5"/>
        <v/>
      </c>
      <c r="AA42" s="2" t="str">
        <f t="shared" ca="1" si="6"/>
        <v/>
      </c>
      <c r="AC42" s="627" t="str">
        <f t="shared" si="7"/>
        <v>0</v>
      </c>
      <c r="AD42" s="67"/>
    </row>
    <row r="43" spans="1:30" ht="39" hidden="1" customHeight="1" x14ac:dyDescent="0.2">
      <c r="A43" s="14" t="str">
        <f>Planning!A27</f>
        <v>I019</v>
      </c>
      <c r="B43" s="9">
        <f>Planning!B27</f>
        <v>0</v>
      </c>
      <c r="C43" s="9">
        <f>Planning!C27</f>
        <v>0</v>
      </c>
      <c r="D43" s="200">
        <f>Planning!D27</f>
        <v>0</v>
      </c>
      <c r="E43" s="201">
        <f>Planning!E27</f>
        <v>0</v>
      </c>
      <c r="F43" s="201" t="str">
        <f>IF(Planning!G27&lt;&gt;0,Planning!G27,"")</f>
        <v/>
      </c>
      <c r="G43" s="194">
        <f>Planning!H27</f>
        <v>0</v>
      </c>
      <c r="H43" s="202">
        <f>Planning!I27</f>
        <v>0</v>
      </c>
      <c r="I43" s="198">
        <f ca="1">IF(OR(W43="1",AND(W43&lt;&gt;"1",G43=Lists!$A$17)),Y43,0)</f>
        <v>0</v>
      </c>
      <c r="J43" s="174"/>
      <c r="K43" s="32" t="str">
        <f ca="1">IF(AND(W43="2",G43&lt;&gt;Lists!$A$17),AA43,Z43)</f>
        <v/>
      </c>
      <c r="L43" s="33" t="str">
        <f t="shared" ca="1" si="0"/>
        <v/>
      </c>
      <c r="M43" s="203">
        <f>Planning!J27</f>
        <v>0</v>
      </c>
      <c r="N43" s="203">
        <v>0</v>
      </c>
      <c r="O43" s="166"/>
      <c r="P43" s="32" t="str">
        <f t="shared" si="1"/>
        <v/>
      </c>
      <c r="Q43" s="33" t="str">
        <f t="shared" si="2"/>
        <v/>
      </c>
      <c r="R43" s="89">
        <f ca="1">SUMIFS($J$25:$J$224,$C$25:$C$224,$C43,$G$25:$G$224,Lists!$A$16)</f>
        <v>0</v>
      </c>
      <c r="S43" s="89">
        <f t="shared" si="3"/>
        <v>0</v>
      </c>
      <c r="U43" s="2" t="str">
        <f t="shared" si="4"/>
        <v/>
      </c>
      <c r="W43" s="2" t="str">
        <f>IF(C43=0,"",LEFT(INDEX(Lists!$H$5:$H$49,MATCH(C43,Lists!$G$5:$G$49,0),1),1))</f>
        <v/>
      </c>
      <c r="Y43" s="2">
        <v>0</v>
      </c>
      <c r="Z43" s="2" t="str">
        <f t="shared" ca="1" si="5"/>
        <v/>
      </c>
      <c r="AA43" s="2" t="str">
        <f t="shared" ca="1" si="6"/>
        <v/>
      </c>
      <c r="AC43" s="627" t="str">
        <f t="shared" si="7"/>
        <v>0</v>
      </c>
      <c r="AD43" s="67"/>
    </row>
    <row r="44" spans="1:30" ht="39" hidden="1" customHeight="1" x14ac:dyDescent="0.2">
      <c r="A44" s="14" t="str">
        <f>Planning!A28</f>
        <v>I020</v>
      </c>
      <c r="B44" s="9">
        <f>Planning!B28</f>
        <v>0</v>
      </c>
      <c r="C44" s="9">
        <f>Planning!C28</f>
        <v>0</v>
      </c>
      <c r="D44" s="200">
        <f>Planning!D28</f>
        <v>0</v>
      </c>
      <c r="E44" s="201">
        <f>Planning!E28</f>
        <v>0</v>
      </c>
      <c r="F44" s="201" t="str">
        <f>IF(Planning!G28&lt;&gt;0,Planning!G28,"")</f>
        <v/>
      </c>
      <c r="G44" s="194">
        <f>Planning!H28</f>
        <v>0</v>
      </c>
      <c r="H44" s="202">
        <f>Planning!I28</f>
        <v>0</v>
      </c>
      <c r="I44" s="198">
        <f ca="1">IF(OR(W44="1",AND(W44&lt;&gt;"1",G44=Lists!$A$17)),Y44,0)</f>
        <v>0</v>
      </c>
      <c r="J44" s="174"/>
      <c r="K44" s="32" t="str">
        <f ca="1">IF(AND(W44="2",G44&lt;&gt;Lists!$A$17),AA44,Z44)</f>
        <v/>
      </c>
      <c r="L44" s="33" t="str">
        <f t="shared" ca="1" si="0"/>
        <v/>
      </c>
      <c r="M44" s="203">
        <f>Planning!J28</f>
        <v>0</v>
      </c>
      <c r="N44" s="203">
        <v>0</v>
      </c>
      <c r="O44" s="166"/>
      <c r="P44" s="32" t="str">
        <f t="shared" si="1"/>
        <v/>
      </c>
      <c r="Q44" s="33" t="str">
        <f t="shared" si="2"/>
        <v/>
      </c>
      <c r="R44" s="89">
        <f ca="1">SUMIFS($J$25:$J$224,$C$25:$C$224,$C44,$G$25:$G$224,Lists!$A$16)</f>
        <v>0</v>
      </c>
      <c r="S44" s="89">
        <f t="shared" si="3"/>
        <v>0</v>
      </c>
      <c r="U44" s="2" t="str">
        <f t="shared" si="4"/>
        <v/>
      </c>
      <c r="W44" s="2" t="str">
        <f>IF(C44=0,"",LEFT(INDEX(Lists!$H$5:$H$49,MATCH(C44,Lists!$G$5:$G$49,0),1),1))</f>
        <v/>
      </c>
      <c r="Y44" s="2">
        <v>0</v>
      </c>
      <c r="Z44" s="2" t="str">
        <f t="shared" ca="1" si="5"/>
        <v/>
      </c>
      <c r="AA44" s="2" t="str">
        <f t="shared" ca="1" si="6"/>
        <v/>
      </c>
      <c r="AC44" s="627" t="str">
        <f t="shared" si="7"/>
        <v>0</v>
      </c>
      <c r="AD44" s="67"/>
    </row>
    <row r="45" spans="1:30" ht="39" hidden="1" customHeight="1" x14ac:dyDescent="0.2">
      <c r="A45" s="14" t="str">
        <f>Planning!A29</f>
        <v>I021</v>
      </c>
      <c r="B45" s="9">
        <f>Planning!B29</f>
        <v>0</v>
      </c>
      <c r="C45" s="9">
        <f>Planning!C29</f>
        <v>0</v>
      </c>
      <c r="D45" s="200">
        <f>Planning!D29</f>
        <v>0</v>
      </c>
      <c r="E45" s="201">
        <f>Planning!E29</f>
        <v>0</v>
      </c>
      <c r="F45" s="201" t="str">
        <f>IF(Planning!G29&lt;&gt;0,Planning!G29,"")</f>
        <v/>
      </c>
      <c r="G45" s="194">
        <f>Planning!H29</f>
        <v>0</v>
      </c>
      <c r="H45" s="202">
        <f>Planning!I29</f>
        <v>0</v>
      </c>
      <c r="I45" s="198">
        <f ca="1">IF(OR(W45="1",AND(W45&lt;&gt;"1",G45=Lists!$A$17)),Y45,0)</f>
        <v>0</v>
      </c>
      <c r="J45" s="174"/>
      <c r="K45" s="32" t="str">
        <f ca="1">IF(AND(W45="2",G45&lt;&gt;Lists!$A$17),AA45,Z45)</f>
        <v/>
      </c>
      <c r="L45" s="33" t="str">
        <f t="shared" ca="1" si="0"/>
        <v/>
      </c>
      <c r="M45" s="203">
        <f>Planning!J29</f>
        <v>0</v>
      </c>
      <c r="N45" s="203">
        <v>0</v>
      </c>
      <c r="O45" s="166"/>
      <c r="P45" s="32" t="str">
        <f t="shared" si="1"/>
        <v/>
      </c>
      <c r="Q45" s="33" t="str">
        <f t="shared" si="2"/>
        <v/>
      </c>
      <c r="R45" s="89">
        <f ca="1">SUMIFS($J$25:$J$224,$C$25:$C$224,$C45,$G$25:$G$224,Lists!$A$16)</f>
        <v>0</v>
      </c>
      <c r="S45" s="89">
        <f t="shared" si="3"/>
        <v>0</v>
      </c>
      <c r="U45" s="2" t="str">
        <f t="shared" si="4"/>
        <v/>
      </c>
      <c r="W45" s="2" t="str">
        <f>IF(C45=0,"",LEFT(INDEX(Lists!$H$5:$H$49,MATCH(C45,Lists!$G$5:$G$49,0),1),1))</f>
        <v/>
      </c>
      <c r="Y45" s="2">
        <v>0</v>
      </c>
      <c r="Z45" s="2" t="str">
        <f t="shared" ca="1" si="5"/>
        <v/>
      </c>
      <c r="AA45" s="2" t="str">
        <f t="shared" ca="1" si="6"/>
        <v/>
      </c>
      <c r="AC45" s="627" t="str">
        <f t="shared" si="7"/>
        <v>0</v>
      </c>
      <c r="AD45" s="67"/>
    </row>
    <row r="46" spans="1:30" ht="39" hidden="1" customHeight="1" x14ac:dyDescent="0.2">
      <c r="A46" s="14" t="str">
        <f>Planning!A30</f>
        <v>I022</v>
      </c>
      <c r="B46" s="9">
        <f>Planning!B30</f>
        <v>0</v>
      </c>
      <c r="C46" s="9">
        <f>Planning!C30</f>
        <v>0</v>
      </c>
      <c r="D46" s="200">
        <f>Planning!D30</f>
        <v>0</v>
      </c>
      <c r="E46" s="201">
        <f>Planning!E30</f>
        <v>0</v>
      </c>
      <c r="F46" s="201" t="str">
        <f>IF(Planning!G30&lt;&gt;0,Planning!G30,"")</f>
        <v/>
      </c>
      <c r="G46" s="194">
        <f>Planning!H30</f>
        <v>0</v>
      </c>
      <c r="H46" s="202">
        <f>Planning!I30</f>
        <v>0</v>
      </c>
      <c r="I46" s="198">
        <f ca="1">IF(OR(W46="1",AND(W46&lt;&gt;"1",G46=Lists!$A$17)),Y46,0)</f>
        <v>0</v>
      </c>
      <c r="J46" s="174"/>
      <c r="K46" s="32" t="str">
        <f ca="1">IF(AND(W46="2",G46&lt;&gt;Lists!$A$17),AA46,Z46)</f>
        <v/>
      </c>
      <c r="L46" s="33" t="str">
        <f t="shared" ca="1" si="0"/>
        <v/>
      </c>
      <c r="M46" s="203">
        <f>Planning!J30</f>
        <v>0</v>
      </c>
      <c r="N46" s="203">
        <v>0</v>
      </c>
      <c r="O46" s="166"/>
      <c r="P46" s="32" t="str">
        <f t="shared" si="1"/>
        <v/>
      </c>
      <c r="Q46" s="33" t="str">
        <f t="shared" si="2"/>
        <v/>
      </c>
      <c r="R46" s="89">
        <f ca="1">SUMIFS($J$25:$J$224,$C$25:$C$224,$C46,$G$25:$G$224,Lists!$A$16)</f>
        <v>0</v>
      </c>
      <c r="S46" s="89">
        <f t="shared" si="3"/>
        <v>0</v>
      </c>
      <c r="U46" s="2" t="str">
        <f t="shared" si="4"/>
        <v/>
      </c>
      <c r="W46" s="2" t="str">
        <f>IF(C46=0,"",LEFT(INDEX(Lists!$H$5:$H$49,MATCH(C46,Lists!$G$5:$G$49,0),1),1))</f>
        <v/>
      </c>
      <c r="Y46" s="2">
        <v>0</v>
      </c>
      <c r="Z46" s="2" t="str">
        <f t="shared" ca="1" si="5"/>
        <v/>
      </c>
      <c r="AA46" s="2" t="str">
        <f t="shared" ca="1" si="6"/>
        <v/>
      </c>
      <c r="AC46" s="627" t="str">
        <f t="shared" si="7"/>
        <v>0</v>
      </c>
      <c r="AD46" s="67"/>
    </row>
    <row r="47" spans="1:30" ht="39" hidden="1" customHeight="1" x14ac:dyDescent="0.2">
      <c r="A47" s="14" t="str">
        <f>Planning!A31</f>
        <v>I023</v>
      </c>
      <c r="B47" s="9">
        <f>Planning!B31</f>
        <v>0</v>
      </c>
      <c r="C47" s="9">
        <f>Planning!C31</f>
        <v>0</v>
      </c>
      <c r="D47" s="200">
        <f>Planning!D31</f>
        <v>0</v>
      </c>
      <c r="E47" s="201">
        <f>Planning!E31</f>
        <v>0</v>
      </c>
      <c r="F47" s="201" t="str">
        <f>IF(Planning!G31&lt;&gt;0,Planning!G31,"")</f>
        <v/>
      </c>
      <c r="G47" s="194">
        <f>Planning!H31</f>
        <v>0</v>
      </c>
      <c r="H47" s="202">
        <f>Planning!I31</f>
        <v>0</v>
      </c>
      <c r="I47" s="198">
        <f ca="1">IF(OR(W47="1",AND(W47&lt;&gt;"1",G47=Lists!$A$17)),Y47,0)</f>
        <v>0</v>
      </c>
      <c r="J47" s="174"/>
      <c r="K47" s="32" t="str">
        <f ca="1">IF(AND(W47="2",G47&lt;&gt;Lists!$A$17),AA47,Z47)</f>
        <v/>
      </c>
      <c r="L47" s="33" t="str">
        <f t="shared" ca="1" si="0"/>
        <v/>
      </c>
      <c r="M47" s="203">
        <f>Planning!J31</f>
        <v>0</v>
      </c>
      <c r="N47" s="203">
        <v>0</v>
      </c>
      <c r="O47" s="166"/>
      <c r="P47" s="32" t="str">
        <f t="shared" si="1"/>
        <v/>
      </c>
      <c r="Q47" s="33" t="str">
        <f t="shared" si="2"/>
        <v/>
      </c>
      <c r="R47" s="89">
        <f ca="1">SUMIFS($J$25:$J$224,$C$25:$C$224,$C47,$G$25:$G$224,Lists!$A$16)</f>
        <v>0</v>
      </c>
      <c r="S47" s="89">
        <f t="shared" si="3"/>
        <v>0</v>
      </c>
      <c r="U47" s="2" t="str">
        <f t="shared" si="4"/>
        <v/>
      </c>
      <c r="W47" s="2" t="str">
        <f>IF(C47=0,"",LEFT(INDEX(Lists!$H$5:$H$49,MATCH(C47,Lists!$G$5:$G$49,0),1),1))</f>
        <v/>
      </c>
      <c r="Y47" s="2">
        <v>0</v>
      </c>
      <c r="Z47" s="2" t="str">
        <f t="shared" ca="1" si="5"/>
        <v/>
      </c>
      <c r="AA47" s="2" t="str">
        <f t="shared" ca="1" si="6"/>
        <v/>
      </c>
      <c r="AC47" s="627" t="str">
        <f t="shared" si="7"/>
        <v>0</v>
      </c>
      <c r="AD47" s="67"/>
    </row>
    <row r="48" spans="1:30" ht="39" hidden="1" customHeight="1" x14ac:dyDescent="0.2">
      <c r="A48" s="14" t="str">
        <f>Planning!A32</f>
        <v>I024</v>
      </c>
      <c r="B48" s="9">
        <f>Planning!B32</f>
        <v>0</v>
      </c>
      <c r="C48" s="9">
        <f>Planning!C32</f>
        <v>0</v>
      </c>
      <c r="D48" s="200">
        <f>Planning!D32</f>
        <v>0</v>
      </c>
      <c r="E48" s="201">
        <f>Planning!E32</f>
        <v>0</v>
      </c>
      <c r="F48" s="201" t="str">
        <f>IF(Planning!G32&lt;&gt;0,Planning!G32,"")</f>
        <v/>
      </c>
      <c r="G48" s="194">
        <f>Planning!H32</f>
        <v>0</v>
      </c>
      <c r="H48" s="202">
        <f>Planning!I32</f>
        <v>0</v>
      </c>
      <c r="I48" s="198">
        <f ca="1">IF(OR(W48="1",AND(W48&lt;&gt;"1",G48=Lists!$A$17)),Y48,0)</f>
        <v>0</v>
      </c>
      <c r="J48" s="174"/>
      <c r="K48" s="32" t="str">
        <f ca="1">IF(AND(W48="2",G48&lt;&gt;Lists!$A$17),AA48,Z48)</f>
        <v/>
      </c>
      <c r="L48" s="33" t="str">
        <f t="shared" ca="1" si="0"/>
        <v/>
      </c>
      <c r="M48" s="203">
        <f>Planning!J32</f>
        <v>0</v>
      </c>
      <c r="N48" s="203">
        <v>0</v>
      </c>
      <c r="O48" s="166"/>
      <c r="P48" s="32" t="str">
        <f t="shared" si="1"/>
        <v/>
      </c>
      <c r="Q48" s="33" t="str">
        <f t="shared" si="2"/>
        <v/>
      </c>
      <c r="R48" s="89">
        <f ca="1">SUMIFS($J$25:$J$224,$C$25:$C$224,$C48,$G$25:$G$224,Lists!$A$16)</f>
        <v>0</v>
      </c>
      <c r="S48" s="89">
        <f t="shared" si="3"/>
        <v>0</v>
      </c>
      <c r="U48" s="2" t="str">
        <f t="shared" si="4"/>
        <v/>
      </c>
      <c r="W48" s="2" t="str">
        <f>IF(C48=0,"",LEFT(INDEX(Lists!$H$5:$H$49,MATCH(C48,Lists!$G$5:$G$49,0),1),1))</f>
        <v/>
      </c>
      <c r="Y48" s="2">
        <v>0</v>
      </c>
      <c r="Z48" s="2" t="str">
        <f t="shared" ca="1" si="5"/>
        <v/>
      </c>
      <c r="AA48" s="2" t="str">
        <f t="shared" ca="1" si="6"/>
        <v/>
      </c>
      <c r="AC48" s="627" t="str">
        <f t="shared" si="7"/>
        <v>0</v>
      </c>
      <c r="AD48" s="67"/>
    </row>
    <row r="49" spans="1:30" ht="39" hidden="1" customHeight="1" x14ac:dyDescent="0.2">
      <c r="A49" s="14" t="str">
        <f>Planning!A33</f>
        <v>I025</v>
      </c>
      <c r="B49" s="9">
        <f>Planning!B33</f>
        <v>0</v>
      </c>
      <c r="C49" s="9">
        <f>Planning!C33</f>
        <v>0</v>
      </c>
      <c r="D49" s="200">
        <f>Planning!D33</f>
        <v>0</v>
      </c>
      <c r="E49" s="201">
        <f>Planning!E33</f>
        <v>0</v>
      </c>
      <c r="F49" s="201" t="str">
        <f>IF(Planning!G33&lt;&gt;0,Planning!G33,"")</f>
        <v/>
      </c>
      <c r="G49" s="194">
        <f>Planning!H33</f>
        <v>0</v>
      </c>
      <c r="H49" s="202">
        <f>Planning!I33</f>
        <v>0</v>
      </c>
      <c r="I49" s="198">
        <f ca="1">IF(OR(W49="1",AND(W49&lt;&gt;"1",G49=Lists!$A$17)),Y49,0)</f>
        <v>0</v>
      </c>
      <c r="J49" s="174"/>
      <c r="K49" s="32" t="str">
        <f ca="1">IF(AND(W49="2",G49&lt;&gt;Lists!$A$17),AA49,Z49)</f>
        <v/>
      </c>
      <c r="L49" s="33" t="str">
        <f t="shared" ca="1" si="0"/>
        <v/>
      </c>
      <c r="M49" s="203">
        <f>Planning!J33</f>
        <v>0</v>
      </c>
      <c r="N49" s="203">
        <v>0</v>
      </c>
      <c r="O49" s="166"/>
      <c r="P49" s="32" t="str">
        <f t="shared" si="1"/>
        <v/>
      </c>
      <c r="Q49" s="33" t="str">
        <f t="shared" si="2"/>
        <v/>
      </c>
      <c r="R49" s="89">
        <f ca="1">SUMIFS($J$25:$J$224,$C$25:$C$224,$C49,$G$25:$G$224,Lists!$A$16)</f>
        <v>0</v>
      </c>
      <c r="S49" s="89">
        <f t="shared" si="3"/>
        <v>0</v>
      </c>
      <c r="U49" s="2" t="str">
        <f t="shared" si="4"/>
        <v/>
      </c>
      <c r="W49" s="2" t="str">
        <f>IF(C49=0,"",LEFT(INDEX(Lists!$H$5:$H$49,MATCH(C49,Lists!$G$5:$G$49,0),1),1))</f>
        <v/>
      </c>
      <c r="Y49" s="2">
        <v>0</v>
      </c>
      <c r="Z49" s="2" t="str">
        <f t="shared" ca="1" si="5"/>
        <v/>
      </c>
      <c r="AA49" s="2" t="str">
        <f t="shared" ca="1" si="6"/>
        <v/>
      </c>
      <c r="AC49" s="627" t="str">
        <f t="shared" si="7"/>
        <v>0</v>
      </c>
      <c r="AD49" s="67"/>
    </row>
    <row r="50" spans="1:30" ht="39" hidden="1" customHeight="1" x14ac:dyDescent="0.2">
      <c r="A50" s="14" t="str">
        <f>Planning!A34</f>
        <v>I026</v>
      </c>
      <c r="B50" s="9">
        <f>Planning!B34</f>
        <v>0</v>
      </c>
      <c r="C50" s="9">
        <f>Planning!C34</f>
        <v>0</v>
      </c>
      <c r="D50" s="204">
        <f>Planning!D34</f>
        <v>0</v>
      </c>
      <c r="E50" s="205">
        <f>Planning!E34</f>
        <v>0</v>
      </c>
      <c r="F50" s="205" t="str">
        <f>IF(Planning!G34&lt;&gt;0,Planning!G34,"")</f>
        <v/>
      </c>
      <c r="G50" s="194">
        <f>Planning!H34</f>
        <v>0</v>
      </c>
      <c r="H50" s="206">
        <f>Planning!I34</f>
        <v>0</v>
      </c>
      <c r="I50" s="198">
        <f ca="1">IF(OR(W50="1",AND(W50&lt;&gt;"1",G50=Lists!$A$17)),Y50,0)</f>
        <v>0</v>
      </c>
      <c r="J50" s="174"/>
      <c r="K50" s="32" t="str">
        <f ca="1">IF(AND(W50="2",G50&lt;&gt;Lists!$A$17),AA50,Z50)</f>
        <v/>
      </c>
      <c r="L50" s="33" t="str">
        <f t="shared" ca="1" si="0"/>
        <v/>
      </c>
      <c r="M50" s="208">
        <f>Planning!J34</f>
        <v>0</v>
      </c>
      <c r="N50" s="208">
        <v>0</v>
      </c>
      <c r="O50" s="166"/>
      <c r="P50" s="32" t="str">
        <f t="shared" si="1"/>
        <v/>
      </c>
      <c r="Q50" s="33" t="str">
        <f t="shared" si="2"/>
        <v/>
      </c>
      <c r="R50" s="89">
        <f ca="1">SUMIFS($J$25:$J$224,$C$25:$C$224,$C50,$G$25:$G$224,Lists!$A$16)</f>
        <v>0</v>
      </c>
      <c r="S50" s="89">
        <f t="shared" si="3"/>
        <v>0</v>
      </c>
      <c r="U50" s="2" t="str">
        <f t="shared" si="4"/>
        <v/>
      </c>
      <c r="W50" s="2" t="str">
        <f>IF(C50=0,"",LEFT(INDEX(Lists!$H$5:$H$49,MATCH(C50,Lists!$G$5:$G$49,0),1),1))</f>
        <v/>
      </c>
      <c r="Y50" s="2">
        <v>0</v>
      </c>
      <c r="Z50" s="2" t="str">
        <f t="shared" ca="1" si="5"/>
        <v/>
      </c>
      <c r="AA50" s="2" t="str">
        <f t="shared" ca="1" si="6"/>
        <v/>
      </c>
      <c r="AC50" s="627" t="str">
        <f t="shared" si="7"/>
        <v>0</v>
      </c>
      <c r="AD50" s="67"/>
    </row>
    <row r="51" spans="1:30" ht="39" hidden="1" customHeight="1" x14ac:dyDescent="0.2">
      <c r="A51" s="14" t="str">
        <f>Planning!A35</f>
        <v>I027</v>
      </c>
      <c r="B51" s="9">
        <f>Planning!B35</f>
        <v>0</v>
      </c>
      <c r="C51" s="9">
        <f>Planning!C35</f>
        <v>0</v>
      </c>
      <c r="D51" s="200">
        <f>Planning!D35</f>
        <v>0</v>
      </c>
      <c r="E51" s="201">
        <f>Planning!E35</f>
        <v>0</v>
      </c>
      <c r="F51" s="201" t="str">
        <f>IF(Planning!G35&lt;&gt;0,Planning!G35,"")</f>
        <v/>
      </c>
      <c r="G51" s="194">
        <f>Planning!H35</f>
        <v>0</v>
      </c>
      <c r="H51" s="202">
        <f>Planning!I35</f>
        <v>0</v>
      </c>
      <c r="I51" s="198">
        <f ca="1">IF(OR(W51="1",AND(W51&lt;&gt;"1",G51=Lists!$A$17)),Y51,0)</f>
        <v>0</v>
      </c>
      <c r="J51" s="174"/>
      <c r="K51" s="32" t="str">
        <f ca="1">IF(AND(W51="2",G51&lt;&gt;Lists!$A$17),AA51,Z51)</f>
        <v/>
      </c>
      <c r="L51" s="33" t="str">
        <f t="shared" ca="1" si="0"/>
        <v/>
      </c>
      <c r="M51" s="203">
        <f>Planning!J35</f>
        <v>0</v>
      </c>
      <c r="N51" s="203">
        <v>0</v>
      </c>
      <c r="O51" s="166"/>
      <c r="P51" s="32" t="str">
        <f t="shared" si="1"/>
        <v/>
      </c>
      <c r="Q51" s="33" t="str">
        <f t="shared" si="2"/>
        <v/>
      </c>
      <c r="R51" s="89">
        <f ca="1">SUMIFS($J$25:$J$224,$C$25:$C$224,$C51,$G$25:$G$224,Lists!$A$16)</f>
        <v>0</v>
      </c>
      <c r="S51" s="89">
        <f t="shared" si="3"/>
        <v>0</v>
      </c>
      <c r="U51" s="2" t="str">
        <f t="shared" si="4"/>
        <v/>
      </c>
      <c r="W51" s="2" t="str">
        <f>IF(C51=0,"",LEFT(INDEX(Lists!$H$5:$H$49,MATCH(C51,Lists!$G$5:$G$49,0),1),1))</f>
        <v/>
      </c>
      <c r="Y51" s="2">
        <v>0</v>
      </c>
      <c r="Z51" s="2" t="str">
        <f t="shared" ca="1" si="5"/>
        <v/>
      </c>
      <c r="AA51" s="2" t="str">
        <f t="shared" ca="1" si="6"/>
        <v/>
      </c>
      <c r="AC51" s="627" t="str">
        <f t="shared" si="7"/>
        <v>0</v>
      </c>
      <c r="AD51" s="67"/>
    </row>
    <row r="52" spans="1:30" ht="39" hidden="1" customHeight="1" x14ac:dyDescent="0.2">
      <c r="A52" s="14" t="str">
        <f>Planning!A36</f>
        <v>I028</v>
      </c>
      <c r="B52" s="9">
        <f>Planning!B36</f>
        <v>0</v>
      </c>
      <c r="C52" s="9">
        <f>Planning!C36</f>
        <v>0</v>
      </c>
      <c r="D52" s="204">
        <f>Planning!D36</f>
        <v>0</v>
      </c>
      <c r="E52" s="205">
        <f>Planning!E36</f>
        <v>0</v>
      </c>
      <c r="F52" s="205" t="str">
        <f>IF(Planning!G36&lt;&gt;0,Planning!G36,"")</f>
        <v/>
      </c>
      <c r="G52" s="194">
        <f>Planning!H36</f>
        <v>0</v>
      </c>
      <c r="H52" s="206">
        <f>Planning!I36</f>
        <v>0</v>
      </c>
      <c r="I52" s="198">
        <f ca="1">IF(OR(W52="1",AND(W52&lt;&gt;"1",G52=Lists!$A$17)),Y52,0)</f>
        <v>0</v>
      </c>
      <c r="J52" s="174"/>
      <c r="K52" s="32" t="str">
        <f ca="1">IF(AND(W52="2",G52&lt;&gt;Lists!$A$17),AA52,Z52)</f>
        <v/>
      </c>
      <c r="L52" s="33" t="str">
        <f t="shared" ca="1" si="0"/>
        <v/>
      </c>
      <c r="M52" s="208">
        <f>Planning!J36</f>
        <v>0</v>
      </c>
      <c r="N52" s="208">
        <v>0</v>
      </c>
      <c r="O52" s="166"/>
      <c r="P52" s="32" t="str">
        <f t="shared" si="1"/>
        <v/>
      </c>
      <c r="Q52" s="33" t="str">
        <f t="shared" si="2"/>
        <v/>
      </c>
      <c r="R52" s="89">
        <f ca="1">SUMIFS($J$25:$J$224,$C$25:$C$224,$C52,$G$25:$G$224,Lists!$A$16)</f>
        <v>0</v>
      </c>
      <c r="S52" s="89">
        <f t="shared" si="3"/>
        <v>0</v>
      </c>
      <c r="U52" s="2" t="str">
        <f t="shared" si="4"/>
        <v/>
      </c>
      <c r="W52" s="2" t="str">
        <f>IF(C52=0,"",LEFT(INDEX(Lists!$H$5:$H$49,MATCH(C52,Lists!$G$5:$G$49,0),1),1))</f>
        <v/>
      </c>
      <c r="Y52" s="2">
        <v>0</v>
      </c>
      <c r="Z52" s="2" t="str">
        <f t="shared" ca="1" si="5"/>
        <v/>
      </c>
      <c r="AA52" s="2" t="str">
        <f t="shared" ca="1" si="6"/>
        <v/>
      </c>
      <c r="AC52" s="627" t="str">
        <f t="shared" si="7"/>
        <v>0</v>
      </c>
      <c r="AD52" s="67"/>
    </row>
    <row r="53" spans="1:30" ht="39" hidden="1" customHeight="1" x14ac:dyDescent="0.2">
      <c r="A53" s="14" t="str">
        <f>Planning!A37</f>
        <v>I029</v>
      </c>
      <c r="B53" s="9">
        <f>Planning!B37</f>
        <v>0</v>
      </c>
      <c r="C53" s="9">
        <f>Planning!C37</f>
        <v>0</v>
      </c>
      <c r="D53" s="200">
        <f>Planning!D37</f>
        <v>0</v>
      </c>
      <c r="E53" s="201">
        <f>Planning!E37</f>
        <v>0</v>
      </c>
      <c r="F53" s="201" t="str">
        <f>IF(Planning!G37&lt;&gt;0,Planning!G37,"")</f>
        <v/>
      </c>
      <c r="G53" s="194">
        <f>Planning!H37</f>
        <v>0</v>
      </c>
      <c r="H53" s="202">
        <f>Planning!I37</f>
        <v>0</v>
      </c>
      <c r="I53" s="198">
        <f ca="1">IF(OR(W53="1",AND(W53&lt;&gt;"1",G53=Lists!$A$17)),Y53,0)</f>
        <v>0</v>
      </c>
      <c r="J53" s="174"/>
      <c r="K53" s="32" t="str">
        <f ca="1">IF(AND(W53="2",G53&lt;&gt;Lists!$A$17),AA53,Z53)</f>
        <v/>
      </c>
      <c r="L53" s="33" t="str">
        <f t="shared" ca="1" si="0"/>
        <v/>
      </c>
      <c r="M53" s="203">
        <f>Planning!J37</f>
        <v>0</v>
      </c>
      <c r="N53" s="203">
        <v>0</v>
      </c>
      <c r="O53" s="166"/>
      <c r="P53" s="32" t="str">
        <f t="shared" si="1"/>
        <v/>
      </c>
      <c r="Q53" s="33" t="str">
        <f t="shared" si="2"/>
        <v/>
      </c>
      <c r="R53" s="89">
        <f ca="1">SUMIFS($J$25:$J$224,$C$25:$C$224,$C53,$G$25:$G$224,Lists!$A$16)</f>
        <v>0</v>
      </c>
      <c r="S53" s="89">
        <f t="shared" si="3"/>
        <v>0</v>
      </c>
      <c r="U53" s="2" t="str">
        <f t="shared" si="4"/>
        <v/>
      </c>
      <c r="W53" s="2" t="str">
        <f>IF(C53=0,"",LEFT(INDEX(Lists!$H$5:$H$49,MATCH(C53,Lists!$G$5:$G$49,0),1),1))</f>
        <v/>
      </c>
      <c r="Y53" s="2">
        <v>0</v>
      </c>
      <c r="Z53" s="2" t="str">
        <f t="shared" ca="1" si="5"/>
        <v/>
      </c>
      <c r="AA53" s="2" t="str">
        <f t="shared" ca="1" si="6"/>
        <v/>
      </c>
      <c r="AC53" s="627" t="str">
        <f t="shared" si="7"/>
        <v>0</v>
      </c>
      <c r="AD53" s="67"/>
    </row>
    <row r="54" spans="1:30" ht="39" hidden="1" customHeight="1" x14ac:dyDescent="0.2">
      <c r="A54" s="14" t="str">
        <f>Planning!A38</f>
        <v>I030</v>
      </c>
      <c r="B54" s="9">
        <f>Planning!B38</f>
        <v>0</v>
      </c>
      <c r="C54" s="9">
        <f>Planning!C38</f>
        <v>0</v>
      </c>
      <c r="D54" s="204">
        <f>Planning!D38</f>
        <v>0</v>
      </c>
      <c r="E54" s="205">
        <f>Planning!E38</f>
        <v>0</v>
      </c>
      <c r="F54" s="205" t="str">
        <f>IF(Planning!G38&lt;&gt;0,Planning!G38,"")</f>
        <v/>
      </c>
      <c r="G54" s="194">
        <f>Planning!H38</f>
        <v>0</v>
      </c>
      <c r="H54" s="206">
        <f>Planning!I38</f>
        <v>0</v>
      </c>
      <c r="I54" s="198">
        <f ca="1">IF(OR(W54="1",AND(W54&lt;&gt;"1",G54=Lists!$A$17)),Y54,0)</f>
        <v>0</v>
      </c>
      <c r="J54" s="174"/>
      <c r="K54" s="32" t="str">
        <f ca="1">IF(AND(W54="2",G54&lt;&gt;Lists!$A$17),AA54,Z54)</f>
        <v/>
      </c>
      <c r="L54" s="33" t="str">
        <f t="shared" ca="1" si="0"/>
        <v/>
      </c>
      <c r="M54" s="208">
        <f>Planning!J38</f>
        <v>0</v>
      </c>
      <c r="N54" s="208">
        <v>0</v>
      </c>
      <c r="O54" s="166"/>
      <c r="P54" s="32" t="str">
        <f t="shared" si="1"/>
        <v/>
      </c>
      <c r="Q54" s="33" t="str">
        <f t="shared" si="2"/>
        <v/>
      </c>
      <c r="R54" s="89">
        <f ca="1">SUMIFS($J$25:$J$224,$C$25:$C$224,$C54,$G$25:$G$224,Lists!$A$16)</f>
        <v>0</v>
      </c>
      <c r="S54" s="89">
        <f t="shared" si="3"/>
        <v>0</v>
      </c>
      <c r="U54" s="2" t="str">
        <f t="shared" si="4"/>
        <v/>
      </c>
      <c r="W54" s="2" t="str">
        <f>IF(C54=0,"",LEFT(INDEX(Lists!$H$5:$H$49,MATCH(C54,Lists!$G$5:$G$49,0),1),1))</f>
        <v/>
      </c>
      <c r="Y54" s="2">
        <v>0</v>
      </c>
      <c r="Z54" s="2" t="str">
        <f t="shared" ca="1" si="5"/>
        <v/>
      </c>
      <c r="AA54" s="2" t="str">
        <f t="shared" ca="1" si="6"/>
        <v/>
      </c>
      <c r="AC54" s="627" t="str">
        <f t="shared" si="7"/>
        <v>0</v>
      </c>
      <c r="AD54" s="67"/>
    </row>
    <row r="55" spans="1:30" ht="39" hidden="1" customHeight="1" x14ac:dyDescent="0.2">
      <c r="A55" s="14" t="str">
        <f>Planning!A39</f>
        <v>I031</v>
      </c>
      <c r="B55" s="9">
        <f>Planning!B39</f>
        <v>0</v>
      </c>
      <c r="C55" s="9">
        <f>Planning!C39</f>
        <v>0</v>
      </c>
      <c r="D55" s="204">
        <f>Planning!D39</f>
        <v>0</v>
      </c>
      <c r="E55" s="205">
        <f>Planning!E39</f>
        <v>0</v>
      </c>
      <c r="F55" s="205" t="str">
        <f>IF(Planning!G39&lt;&gt;0,Planning!G39,"")</f>
        <v/>
      </c>
      <c r="G55" s="194">
        <f>Planning!H39</f>
        <v>0</v>
      </c>
      <c r="H55" s="206">
        <f>Planning!I39</f>
        <v>0</v>
      </c>
      <c r="I55" s="198">
        <f ca="1">IF(OR(W55="1",AND(W55&lt;&gt;"1",G55=Lists!$A$17)),Y55,0)</f>
        <v>0</v>
      </c>
      <c r="J55" s="174"/>
      <c r="K55" s="32" t="str">
        <f ca="1">IF(AND(W55="2",G55&lt;&gt;Lists!$A$17),AA55,Z55)</f>
        <v/>
      </c>
      <c r="L55" s="33" t="str">
        <f t="shared" ca="1" si="0"/>
        <v/>
      </c>
      <c r="M55" s="208">
        <f>Planning!J39</f>
        <v>0</v>
      </c>
      <c r="N55" s="208">
        <v>0</v>
      </c>
      <c r="O55" s="166"/>
      <c r="P55" s="32" t="str">
        <f t="shared" si="1"/>
        <v/>
      </c>
      <c r="Q55" s="33" t="str">
        <f t="shared" si="2"/>
        <v/>
      </c>
      <c r="R55" s="89">
        <f ca="1">SUMIFS($J$25:$J$224,$C$25:$C$224,$C55,$G$25:$G$224,Lists!$A$16)</f>
        <v>0</v>
      </c>
      <c r="S55" s="89">
        <f t="shared" si="3"/>
        <v>0</v>
      </c>
      <c r="U55" s="2" t="str">
        <f t="shared" si="4"/>
        <v/>
      </c>
      <c r="W55" s="2" t="str">
        <f>IF(C55=0,"",LEFT(INDEX(Lists!$H$5:$H$49,MATCH(C55,Lists!$G$5:$G$49,0),1),1))</f>
        <v/>
      </c>
      <c r="Y55" s="2">
        <v>0</v>
      </c>
      <c r="Z55" s="2" t="str">
        <f t="shared" ca="1" si="5"/>
        <v/>
      </c>
      <c r="AA55" s="2" t="str">
        <f t="shared" ca="1" si="6"/>
        <v/>
      </c>
      <c r="AC55" s="627" t="str">
        <f t="shared" si="7"/>
        <v>0</v>
      </c>
      <c r="AD55" s="67"/>
    </row>
    <row r="56" spans="1:30" ht="39" hidden="1" customHeight="1" x14ac:dyDescent="0.2">
      <c r="A56" s="14" t="str">
        <f>Planning!A40</f>
        <v>I032</v>
      </c>
      <c r="B56" s="9">
        <f>Planning!B40</f>
        <v>0</v>
      </c>
      <c r="C56" s="9">
        <f>Planning!C40</f>
        <v>0</v>
      </c>
      <c r="D56" s="204">
        <f>Planning!D40</f>
        <v>0</v>
      </c>
      <c r="E56" s="205">
        <f>Planning!E40</f>
        <v>0</v>
      </c>
      <c r="F56" s="205" t="str">
        <f>IF(Planning!G40&lt;&gt;0,Planning!G40,"")</f>
        <v/>
      </c>
      <c r="G56" s="194">
        <f>Planning!H40</f>
        <v>0</v>
      </c>
      <c r="H56" s="206">
        <f>Planning!I40</f>
        <v>0</v>
      </c>
      <c r="I56" s="198">
        <f ca="1">IF(OR(W56="1",AND(W56&lt;&gt;"1",G56=Lists!$A$17)),Y56,0)</f>
        <v>0</v>
      </c>
      <c r="J56" s="174"/>
      <c r="K56" s="32" t="str">
        <f ca="1">IF(AND(W56="2",G56&lt;&gt;Lists!$A$17),AA56,Z56)</f>
        <v/>
      </c>
      <c r="L56" s="33" t="str">
        <f t="shared" ca="1" si="0"/>
        <v/>
      </c>
      <c r="M56" s="208">
        <f>Planning!J40</f>
        <v>0</v>
      </c>
      <c r="N56" s="208">
        <v>0</v>
      </c>
      <c r="O56" s="166"/>
      <c r="P56" s="32" t="str">
        <f t="shared" si="1"/>
        <v/>
      </c>
      <c r="Q56" s="33" t="str">
        <f t="shared" si="2"/>
        <v/>
      </c>
      <c r="R56" s="89">
        <f ca="1">SUMIFS($J$25:$J$224,$C$25:$C$224,$C56,$G$25:$G$224,Lists!$A$16)</f>
        <v>0</v>
      </c>
      <c r="S56" s="89">
        <f t="shared" si="3"/>
        <v>0</v>
      </c>
      <c r="U56" s="2" t="str">
        <f t="shared" si="4"/>
        <v/>
      </c>
      <c r="W56" s="2" t="str">
        <f>IF(C56=0,"",LEFT(INDEX(Lists!$H$5:$H$49,MATCH(C56,Lists!$G$5:$G$49,0),1),1))</f>
        <v/>
      </c>
      <c r="Y56" s="2">
        <v>0</v>
      </c>
      <c r="Z56" s="2" t="str">
        <f t="shared" ca="1" si="5"/>
        <v/>
      </c>
      <c r="AA56" s="2" t="str">
        <f t="shared" ca="1" si="6"/>
        <v/>
      </c>
      <c r="AC56" s="627" t="str">
        <f t="shared" si="7"/>
        <v>0</v>
      </c>
      <c r="AD56" s="67"/>
    </row>
    <row r="57" spans="1:30" ht="39" hidden="1" customHeight="1" x14ac:dyDescent="0.2">
      <c r="A57" s="14" t="str">
        <f>Planning!A41</f>
        <v>I033</v>
      </c>
      <c r="B57" s="9">
        <f>Planning!B41</f>
        <v>0</v>
      </c>
      <c r="C57" s="9">
        <f>Planning!C41</f>
        <v>0</v>
      </c>
      <c r="D57" s="9">
        <f>Planning!D41</f>
        <v>0</v>
      </c>
      <c r="E57" s="3">
        <f>Planning!E41</f>
        <v>0</v>
      </c>
      <c r="F57" s="3" t="str">
        <f>IF(Planning!G41&lt;&gt;0,Planning!G41,"")</f>
        <v/>
      </c>
      <c r="G57" s="194">
        <f>Planning!H41</f>
        <v>0</v>
      </c>
      <c r="H57" s="4">
        <f>Planning!I41</f>
        <v>0</v>
      </c>
      <c r="I57" s="198">
        <f ca="1">IF(OR(W57="1",AND(W57&lt;&gt;"1",G57=Lists!$A$17)),Y57,0)</f>
        <v>0</v>
      </c>
      <c r="J57" s="174"/>
      <c r="K57" s="32" t="str">
        <f ca="1">IF(AND(W57="2",G57&lt;&gt;Lists!$A$17),AA57,Z57)</f>
        <v/>
      </c>
      <c r="L57" s="33" t="str">
        <f t="shared" ref="L57:L88" ca="1" si="8">IF($U57=ExcluirDelPLogro,"",IF(AND(H57=0,I57=0,J57=0),"",K57))</f>
        <v/>
      </c>
      <c r="M57" s="5">
        <f>Planning!J41</f>
        <v>0</v>
      </c>
      <c r="N57" s="5">
        <v>0</v>
      </c>
      <c r="O57" s="166"/>
      <c r="P57" s="32" t="str">
        <f t="shared" si="1"/>
        <v/>
      </c>
      <c r="Q57" s="33" t="str">
        <f t="shared" ref="Q57:Q88" si="9">IF($U57=ExcluirDelPLogro,"",IF(AND(M57=0,N57=0,O57=0),"",P57))</f>
        <v/>
      </c>
      <c r="R57" s="89">
        <f ca="1">SUMIFS($J$25:$J$224,$C$25:$C$224,$C57,$G$25:$G$224,Lists!$A$16)</f>
        <v>0</v>
      </c>
      <c r="S57" s="89">
        <f t="shared" si="3"/>
        <v>0</v>
      </c>
      <c r="U57" s="2" t="str">
        <f t="shared" si="4"/>
        <v/>
      </c>
      <c r="W57" s="2" t="str">
        <f>IF(C57=0,"",LEFT(INDEX(Lists!$H$5:$H$49,MATCH(C57,Lists!$G$5:$G$49,0),1),1))</f>
        <v/>
      </c>
      <c r="Y57" s="2">
        <v>0</v>
      </c>
      <c r="Z57" s="2" t="str">
        <f t="shared" ca="1" si="5"/>
        <v/>
      </c>
      <c r="AA57" s="2" t="str">
        <f t="shared" ca="1" si="6"/>
        <v/>
      </c>
      <c r="AC57" s="627" t="str">
        <f t="shared" si="7"/>
        <v>0</v>
      </c>
      <c r="AD57" s="67"/>
    </row>
    <row r="58" spans="1:30" ht="39" hidden="1" customHeight="1" x14ac:dyDescent="0.2">
      <c r="A58" s="14" t="str">
        <f>Planning!A42</f>
        <v>I034</v>
      </c>
      <c r="B58" s="9">
        <f>Planning!B42</f>
        <v>0</v>
      </c>
      <c r="C58" s="9">
        <f>Planning!C42</f>
        <v>0</v>
      </c>
      <c r="D58" s="9">
        <f>Planning!D42</f>
        <v>0</v>
      </c>
      <c r="E58" s="3">
        <f>Planning!E42</f>
        <v>0</v>
      </c>
      <c r="F58" s="3" t="str">
        <f>IF(Planning!G42&lt;&gt;0,Planning!G42,"")</f>
        <v/>
      </c>
      <c r="G58" s="194">
        <f>Planning!H42</f>
        <v>0</v>
      </c>
      <c r="H58" s="4">
        <f>Planning!I42</f>
        <v>0</v>
      </c>
      <c r="I58" s="198">
        <f ca="1">IF(OR(W58="1",AND(W58&lt;&gt;"1",G58=Lists!$A$17)),Y58,0)</f>
        <v>0</v>
      </c>
      <c r="J58" s="174"/>
      <c r="K58" s="32" t="str">
        <f ca="1">IF(AND(W58="2",G58&lt;&gt;Lists!$A$17),AA58,Z58)</f>
        <v/>
      </c>
      <c r="L58" s="33" t="str">
        <f t="shared" ca="1" si="8"/>
        <v/>
      </c>
      <c r="M58" s="5">
        <f>Planning!J42</f>
        <v>0</v>
      </c>
      <c r="N58" s="5">
        <v>0</v>
      </c>
      <c r="O58" s="166"/>
      <c r="P58" s="32" t="str">
        <f t="shared" si="1"/>
        <v/>
      </c>
      <c r="Q58" s="33" t="str">
        <f t="shared" si="9"/>
        <v/>
      </c>
      <c r="R58" s="89">
        <f ca="1">SUMIFS($J$25:$J$224,$C$25:$C$224,$C58,$G$25:$G$224,Lists!$A$16)</f>
        <v>0</v>
      </c>
      <c r="S58" s="89">
        <f t="shared" si="3"/>
        <v>0</v>
      </c>
      <c r="U58" s="2" t="str">
        <f t="shared" si="4"/>
        <v/>
      </c>
      <c r="W58" s="2" t="str">
        <f>IF(C58=0,"",LEFT(INDEX(Lists!$H$5:$H$49,MATCH(C58,Lists!$G$5:$G$49,0),1),1))</f>
        <v/>
      </c>
      <c r="Y58" s="2">
        <v>0</v>
      </c>
      <c r="Z58" s="2" t="str">
        <f t="shared" ca="1" si="5"/>
        <v/>
      </c>
      <c r="AA58" s="2" t="str">
        <f t="shared" ca="1" si="6"/>
        <v/>
      </c>
      <c r="AC58" s="627" t="str">
        <f t="shared" si="7"/>
        <v>0</v>
      </c>
      <c r="AD58" s="67"/>
    </row>
    <row r="59" spans="1:30" ht="39" hidden="1" customHeight="1" x14ac:dyDescent="0.2">
      <c r="A59" s="14" t="str">
        <f>Planning!A43</f>
        <v>I035</v>
      </c>
      <c r="B59" s="9">
        <f>Planning!B43</f>
        <v>0</v>
      </c>
      <c r="C59" s="9">
        <f>Planning!C43</f>
        <v>0</v>
      </c>
      <c r="D59" s="9">
        <f>Planning!D43</f>
        <v>0</v>
      </c>
      <c r="E59" s="3">
        <f>Planning!E43</f>
        <v>0</v>
      </c>
      <c r="F59" s="3" t="str">
        <f>IF(Planning!G43&lt;&gt;0,Planning!G43,"")</f>
        <v/>
      </c>
      <c r="G59" s="194">
        <f>Planning!H43</f>
        <v>0</v>
      </c>
      <c r="H59" s="4">
        <f>Planning!I43</f>
        <v>0</v>
      </c>
      <c r="I59" s="198">
        <f ca="1">IF(OR(W59="1",AND(W59&lt;&gt;"1",G59=Lists!$A$17)),Y59,0)</f>
        <v>0</v>
      </c>
      <c r="J59" s="174"/>
      <c r="K59" s="32" t="str">
        <f ca="1">IF(AND(W59="2",G59&lt;&gt;Lists!$A$17),AA59,Z59)</f>
        <v/>
      </c>
      <c r="L59" s="33" t="str">
        <f t="shared" ca="1" si="8"/>
        <v/>
      </c>
      <c r="M59" s="5">
        <f>Planning!J43</f>
        <v>0</v>
      </c>
      <c r="N59" s="5">
        <v>0</v>
      </c>
      <c r="O59" s="166"/>
      <c r="P59" s="32" t="str">
        <f t="shared" si="1"/>
        <v/>
      </c>
      <c r="Q59" s="33" t="str">
        <f t="shared" si="9"/>
        <v/>
      </c>
      <c r="R59" s="89">
        <f ca="1">SUMIFS($J$25:$J$224,$C$25:$C$224,$C59,$G$25:$G$224,Lists!$A$16)</f>
        <v>0</v>
      </c>
      <c r="S59" s="89">
        <f t="shared" si="3"/>
        <v>0</v>
      </c>
      <c r="U59" s="2" t="str">
        <f t="shared" si="4"/>
        <v/>
      </c>
      <c r="W59" s="2" t="str">
        <f>IF(C59=0,"",LEFT(INDEX(Lists!$H$5:$H$49,MATCH(C59,Lists!$G$5:$G$49,0),1),1))</f>
        <v/>
      </c>
      <c r="Y59" s="2">
        <v>0</v>
      </c>
      <c r="Z59" s="2" t="str">
        <f t="shared" ca="1" si="5"/>
        <v/>
      </c>
      <c r="AA59" s="2" t="str">
        <f t="shared" ca="1" si="6"/>
        <v/>
      </c>
      <c r="AC59" s="627" t="str">
        <f t="shared" si="7"/>
        <v>0</v>
      </c>
      <c r="AD59" s="67"/>
    </row>
    <row r="60" spans="1:30" ht="39" hidden="1" customHeight="1" x14ac:dyDescent="0.2">
      <c r="A60" s="14" t="str">
        <f>Planning!A44</f>
        <v>I036</v>
      </c>
      <c r="B60" s="9">
        <f>Planning!B44</f>
        <v>0</v>
      </c>
      <c r="C60" s="9">
        <f>Planning!C44</f>
        <v>0</v>
      </c>
      <c r="D60" s="9">
        <f>Planning!D44</f>
        <v>0</v>
      </c>
      <c r="E60" s="3">
        <f>Planning!E44</f>
        <v>0</v>
      </c>
      <c r="F60" s="3" t="str">
        <f>IF(Planning!G44&lt;&gt;0,Planning!G44,"")</f>
        <v/>
      </c>
      <c r="G60" s="194">
        <f>Planning!H44</f>
        <v>0</v>
      </c>
      <c r="H60" s="4">
        <f>Planning!I44</f>
        <v>0</v>
      </c>
      <c r="I60" s="198">
        <f ca="1">IF(OR(W60="1",AND(W60&lt;&gt;"1",G60=Lists!$A$17)),Y60,0)</f>
        <v>0</v>
      </c>
      <c r="J60" s="174"/>
      <c r="K60" s="32" t="str">
        <f ca="1">IF(AND(W60="2",G60&lt;&gt;Lists!$A$17),AA60,Z60)</f>
        <v/>
      </c>
      <c r="L60" s="33" t="str">
        <f t="shared" ca="1" si="8"/>
        <v/>
      </c>
      <c r="M60" s="5">
        <f>Planning!J44</f>
        <v>0</v>
      </c>
      <c r="N60" s="5">
        <v>0</v>
      </c>
      <c r="O60" s="166"/>
      <c r="P60" s="32" t="str">
        <f t="shared" si="1"/>
        <v/>
      </c>
      <c r="Q60" s="33" t="str">
        <f t="shared" si="9"/>
        <v/>
      </c>
      <c r="R60" s="89">
        <f ca="1">SUMIFS($J$25:$J$224,$C$25:$C$224,$C60,$G$25:$G$224,Lists!$A$16)</f>
        <v>0</v>
      </c>
      <c r="S60" s="89">
        <f t="shared" si="3"/>
        <v>0</v>
      </c>
      <c r="U60" s="2" t="str">
        <f t="shared" si="4"/>
        <v/>
      </c>
      <c r="W60" s="2" t="str">
        <f>IF(C60=0,"",LEFT(INDEX(Lists!$H$5:$H$49,MATCH(C60,Lists!$G$5:$G$49,0),1),1))</f>
        <v/>
      </c>
      <c r="Y60" s="2">
        <v>0</v>
      </c>
      <c r="Z60" s="2" t="str">
        <f t="shared" ca="1" si="5"/>
        <v/>
      </c>
      <c r="AA60" s="2" t="str">
        <f t="shared" ca="1" si="6"/>
        <v/>
      </c>
      <c r="AC60" s="627" t="str">
        <f t="shared" si="7"/>
        <v>0</v>
      </c>
      <c r="AD60" s="67"/>
    </row>
    <row r="61" spans="1:30" ht="39" hidden="1" customHeight="1" x14ac:dyDescent="0.2">
      <c r="A61" s="14" t="str">
        <f>Planning!A45</f>
        <v>I037</v>
      </c>
      <c r="B61" s="9">
        <f>Planning!B45</f>
        <v>0</v>
      </c>
      <c r="C61" s="9">
        <f>Planning!C45</f>
        <v>0</v>
      </c>
      <c r="D61" s="9">
        <f>Planning!D45</f>
        <v>0</v>
      </c>
      <c r="E61" s="3">
        <f>Planning!E45</f>
        <v>0</v>
      </c>
      <c r="F61" s="3" t="str">
        <f>IF(Planning!G45&lt;&gt;0,Planning!G45,"")</f>
        <v/>
      </c>
      <c r="G61" s="194">
        <f>Planning!H45</f>
        <v>0</v>
      </c>
      <c r="H61" s="4">
        <f>Planning!I45</f>
        <v>0</v>
      </c>
      <c r="I61" s="198">
        <f ca="1">IF(OR(W61="1",AND(W61&lt;&gt;"1",G61=Lists!$A$17)),Y61,0)</f>
        <v>0</v>
      </c>
      <c r="J61" s="174"/>
      <c r="K61" s="32" t="str">
        <f ca="1">IF(AND(W61="2",G61&lt;&gt;Lists!$A$17),AA61,Z61)</f>
        <v/>
      </c>
      <c r="L61" s="33" t="str">
        <f t="shared" ca="1" si="8"/>
        <v/>
      </c>
      <c r="M61" s="5">
        <f>Planning!J45</f>
        <v>0</v>
      </c>
      <c r="N61" s="5">
        <v>0</v>
      </c>
      <c r="O61" s="166"/>
      <c r="P61" s="32" t="str">
        <f t="shared" si="1"/>
        <v/>
      </c>
      <c r="Q61" s="33" t="str">
        <f t="shared" si="9"/>
        <v/>
      </c>
      <c r="R61" s="89">
        <f ca="1">SUMIFS($J$25:$J$224,$C$25:$C$224,$C61,$G$25:$G$224,Lists!$A$16)</f>
        <v>0</v>
      </c>
      <c r="S61" s="89">
        <f t="shared" si="3"/>
        <v>0</v>
      </c>
      <c r="U61" s="2" t="str">
        <f t="shared" si="4"/>
        <v/>
      </c>
      <c r="W61" s="2" t="str">
        <f>IF(C61=0,"",LEFT(INDEX(Lists!$H$5:$H$49,MATCH(C61,Lists!$G$5:$G$49,0),1),1))</f>
        <v/>
      </c>
      <c r="Y61" s="2">
        <v>0</v>
      </c>
      <c r="Z61" s="2" t="str">
        <f t="shared" ca="1" si="5"/>
        <v/>
      </c>
      <c r="AA61" s="2" t="str">
        <f t="shared" ca="1" si="6"/>
        <v/>
      </c>
      <c r="AC61" s="627" t="str">
        <f t="shared" si="7"/>
        <v>0</v>
      </c>
      <c r="AD61" s="67"/>
    </row>
    <row r="62" spans="1:30" ht="39" hidden="1" customHeight="1" x14ac:dyDescent="0.2">
      <c r="A62" s="14" t="str">
        <f>Planning!A46</f>
        <v>I038</v>
      </c>
      <c r="B62" s="9">
        <f>Planning!B46</f>
        <v>0</v>
      </c>
      <c r="C62" s="9">
        <f>Planning!C46</f>
        <v>0</v>
      </c>
      <c r="D62" s="9">
        <f>Planning!D46</f>
        <v>0</v>
      </c>
      <c r="E62" s="3">
        <f>Planning!E46</f>
        <v>0</v>
      </c>
      <c r="F62" s="3" t="str">
        <f>IF(Planning!G46&lt;&gt;0,Planning!G46,"")</f>
        <v/>
      </c>
      <c r="G62" s="194">
        <f>Planning!H46</f>
        <v>0</v>
      </c>
      <c r="H62" s="4">
        <f>Planning!I46</f>
        <v>0</v>
      </c>
      <c r="I62" s="198">
        <f ca="1">IF(OR(W62="1",AND(W62&lt;&gt;"1",G62=Lists!$A$17)),Y62,0)</f>
        <v>0</v>
      </c>
      <c r="J62" s="174"/>
      <c r="K62" s="32" t="str">
        <f ca="1">IF(AND(W62="2",G62&lt;&gt;Lists!$A$17),AA62,Z62)</f>
        <v/>
      </c>
      <c r="L62" s="33" t="str">
        <f t="shared" ca="1" si="8"/>
        <v/>
      </c>
      <c r="M62" s="5">
        <f>Planning!J46</f>
        <v>0</v>
      </c>
      <c r="N62" s="5">
        <v>0</v>
      </c>
      <c r="O62" s="166"/>
      <c r="P62" s="32" t="str">
        <f t="shared" si="1"/>
        <v/>
      </c>
      <c r="Q62" s="33" t="str">
        <f t="shared" si="9"/>
        <v/>
      </c>
      <c r="R62" s="89">
        <f ca="1">SUMIFS($J$25:$J$224,$C$25:$C$224,$C62,$G$25:$G$224,Lists!$A$16)</f>
        <v>0</v>
      </c>
      <c r="S62" s="89">
        <f t="shared" si="3"/>
        <v>0</v>
      </c>
      <c r="U62" s="2" t="str">
        <f t="shared" si="4"/>
        <v/>
      </c>
      <c r="W62" s="2" t="str">
        <f>IF(C62=0,"",LEFT(INDEX(Lists!$H$5:$H$49,MATCH(C62,Lists!$G$5:$G$49,0),1),1))</f>
        <v/>
      </c>
      <c r="Y62" s="2">
        <v>0</v>
      </c>
      <c r="Z62" s="2" t="str">
        <f t="shared" ca="1" si="5"/>
        <v/>
      </c>
      <c r="AA62" s="2" t="str">
        <f t="shared" ca="1" si="6"/>
        <v/>
      </c>
      <c r="AC62" s="627" t="str">
        <f t="shared" si="7"/>
        <v>0</v>
      </c>
      <c r="AD62" s="67"/>
    </row>
    <row r="63" spans="1:30" ht="39" hidden="1" customHeight="1" x14ac:dyDescent="0.2">
      <c r="A63" s="14" t="str">
        <f>Planning!A47</f>
        <v>I039</v>
      </c>
      <c r="B63" s="9">
        <f>Planning!B47</f>
        <v>0</v>
      </c>
      <c r="C63" s="9">
        <f>Planning!C47</f>
        <v>0</v>
      </c>
      <c r="D63" s="9">
        <f>Planning!D47</f>
        <v>0</v>
      </c>
      <c r="E63" s="3">
        <f>Planning!E47</f>
        <v>0</v>
      </c>
      <c r="F63" s="3" t="str">
        <f>IF(Planning!G47&lt;&gt;0,Planning!G47,"")</f>
        <v/>
      </c>
      <c r="G63" s="194">
        <f>Planning!H47</f>
        <v>0</v>
      </c>
      <c r="H63" s="4">
        <f>Planning!I47</f>
        <v>0</v>
      </c>
      <c r="I63" s="198">
        <f ca="1">IF(OR(W63="1",AND(W63&lt;&gt;"1",G63=Lists!$A$17)),Y63,0)</f>
        <v>0</v>
      </c>
      <c r="J63" s="174"/>
      <c r="K63" s="32" t="str">
        <f ca="1">IF(AND(W63="2",G63&lt;&gt;Lists!$A$17),AA63,Z63)</f>
        <v/>
      </c>
      <c r="L63" s="33" t="str">
        <f t="shared" ca="1" si="8"/>
        <v/>
      </c>
      <c r="M63" s="5">
        <f>Planning!J47</f>
        <v>0</v>
      </c>
      <c r="N63" s="5">
        <v>0</v>
      </c>
      <c r="O63" s="166"/>
      <c r="P63" s="32" t="str">
        <f t="shared" si="1"/>
        <v/>
      </c>
      <c r="Q63" s="33" t="str">
        <f t="shared" si="9"/>
        <v/>
      </c>
      <c r="R63" s="89">
        <f ca="1">SUMIFS($J$25:$J$224,$C$25:$C$224,$C63,$G$25:$G$224,Lists!$A$16)</f>
        <v>0</v>
      </c>
      <c r="S63" s="89">
        <f t="shared" si="3"/>
        <v>0</v>
      </c>
      <c r="U63" s="2" t="str">
        <f t="shared" si="4"/>
        <v/>
      </c>
      <c r="W63" s="2" t="str">
        <f>IF(C63=0,"",LEFT(INDEX(Lists!$H$5:$H$49,MATCH(C63,Lists!$G$5:$G$49,0),1),1))</f>
        <v/>
      </c>
      <c r="Y63" s="2">
        <v>0</v>
      </c>
      <c r="Z63" s="2" t="str">
        <f t="shared" ca="1" si="5"/>
        <v/>
      </c>
      <c r="AA63" s="2" t="str">
        <f t="shared" ca="1" si="6"/>
        <v/>
      </c>
      <c r="AC63" s="627" t="str">
        <f t="shared" si="7"/>
        <v>0</v>
      </c>
      <c r="AD63" s="67"/>
    </row>
    <row r="64" spans="1:30" ht="39" hidden="1" customHeight="1" x14ac:dyDescent="0.2">
      <c r="A64" s="14" t="str">
        <f>Planning!A48</f>
        <v>I040</v>
      </c>
      <c r="B64" s="9">
        <f>Planning!B48</f>
        <v>0</v>
      </c>
      <c r="C64" s="9">
        <f>Planning!C48</f>
        <v>0</v>
      </c>
      <c r="D64" s="9">
        <f>Planning!D48</f>
        <v>0</v>
      </c>
      <c r="E64" s="3">
        <f>Planning!E48</f>
        <v>0</v>
      </c>
      <c r="F64" s="3" t="str">
        <f>IF(Planning!G48&lt;&gt;0,Planning!G48,"")</f>
        <v/>
      </c>
      <c r="G64" s="194">
        <f>Planning!H48</f>
        <v>0</v>
      </c>
      <c r="H64" s="4">
        <f>Planning!I48</f>
        <v>0</v>
      </c>
      <c r="I64" s="198">
        <f ca="1">IF(OR(W64="1",AND(W64&lt;&gt;"1",G64=Lists!$A$17)),Y64,0)</f>
        <v>0</v>
      </c>
      <c r="J64" s="174"/>
      <c r="K64" s="32" t="str">
        <f ca="1">IF(AND(W64="2",G64&lt;&gt;Lists!$A$17),AA64,Z64)</f>
        <v/>
      </c>
      <c r="L64" s="33" t="str">
        <f t="shared" ca="1" si="8"/>
        <v/>
      </c>
      <c r="M64" s="5">
        <f>Planning!J48</f>
        <v>0</v>
      </c>
      <c r="N64" s="5">
        <v>0</v>
      </c>
      <c r="O64" s="166"/>
      <c r="P64" s="32" t="str">
        <f t="shared" si="1"/>
        <v/>
      </c>
      <c r="Q64" s="33" t="str">
        <f t="shared" si="9"/>
        <v/>
      </c>
      <c r="R64" s="89">
        <f ca="1">SUMIFS($J$25:$J$224,$C$25:$C$224,$C64,$G$25:$G$224,Lists!$A$16)</f>
        <v>0</v>
      </c>
      <c r="S64" s="89">
        <f t="shared" si="3"/>
        <v>0</v>
      </c>
      <c r="U64" s="2" t="str">
        <f t="shared" si="4"/>
        <v/>
      </c>
      <c r="W64" s="2" t="str">
        <f>IF(C64=0,"",LEFT(INDEX(Lists!$H$5:$H$49,MATCH(C64,Lists!$G$5:$G$49,0),1),1))</f>
        <v/>
      </c>
      <c r="Y64" s="2">
        <v>0</v>
      </c>
      <c r="Z64" s="2" t="str">
        <f t="shared" ca="1" si="5"/>
        <v/>
      </c>
      <c r="AA64" s="2" t="str">
        <f t="shared" ca="1" si="6"/>
        <v/>
      </c>
      <c r="AC64" s="627" t="str">
        <f t="shared" si="7"/>
        <v>0</v>
      </c>
      <c r="AD64" s="67"/>
    </row>
    <row r="65" spans="1:30" ht="39" hidden="1" customHeight="1" x14ac:dyDescent="0.2">
      <c r="A65" s="14" t="str">
        <f>Planning!A49</f>
        <v>I041</v>
      </c>
      <c r="B65" s="9">
        <f>Planning!B49</f>
        <v>0</v>
      </c>
      <c r="C65" s="9">
        <f>Planning!C49</f>
        <v>0</v>
      </c>
      <c r="D65" s="9">
        <f>Planning!D49</f>
        <v>0</v>
      </c>
      <c r="E65" s="3">
        <f>Planning!E49</f>
        <v>0</v>
      </c>
      <c r="F65" s="3" t="str">
        <f>IF(Planning!G49&lt;&gt;0,Planning!G49,"")</f>
        <v/>
      </c>
      <c r="G65" s="194">
        <f>Planning!H49</f>
        <v>0</v>
      </c>
      <c r="H65" s="4">
        <f>Planning!I49</f>
        <v>0</v>
      </c>
      <c r="I65" s="198">
        <f ca="1">IF(OR(W65="1",AND(W65&lt;&gt;"1",G65=Lists!$A$17)),Y65,0)</f>
        <v>0</v>
      </c>
      <c r="J65" s="174"/>
      <c r="K65" s="32" t="str">
        <f ca="1">IF(AND(W65="2",G65&lt;&gt;Lists!$A$17),AA65,Z65)</f>
        <v/>
      </c>
      <c r="L65" s="33" t="str">
        <f t="shared" ca="1" si="8"/>
        <v/>
      </c>
      <c r="M65" s="5">
        <f>Planning!J49</f>
        <v>0</v>
      </c>
      <c r="N65" s="5">
        <v>0</v>
      </c>
      <c r="O65" s="166"/>
      <c r="P65" s="32" t="str">
        <f t="shared" si="1"/>
        <v/>
      </c>
      <c r="Q65" s="33" t="str">
        <f t="shared" si="9"/>
        <v/>
      </c>
      <c r="R65" s="89">
        <f ca="1">SUMIFS($J$25:$J$224,$C$25:$C$224,$C65,$G$25:$G$224,Lists!$A$16)</f>
        <v>0</v>
      </c>
      <c r="S65" s="89">
        <f t="shared" si="3"/>
        <v>0</v>
      </c>
      <c r="U65" s="2" t="str">
        <f t="shared" si="4"/>
        <v/>
      </c>
      <c r="W65" s="2" t="str">
        <f>IF(C65=0,"",LEFT(INDEX(Lists!$H$5:$H$49,MATCH(C65,Lists!$G$5:$G$49,0),1),1))</f>
        <v/>
      </c>
      <c r="Y65" s="2">
        <v>0</v>
      </c>
      <c r="Z65" s="2" t="str">
        <f t="shared" ca="1" si="5"/>
        <v/>
      </c>
      <c r="AA65" s="2" t="str">
        <f t="shared" ca="1" si="6"/>
        <v/>
      </c>
      <c r="AC65" s="627" t="str">
        <f t="shared" si="7"/>
        <v>0</v>
      </c>
      <c r="AD65" s="67"/>
    </row>
    <row r="66" spans="1:30" ht="39" hidden="1" customHeight="1" x14ac:dyDescent="0.2">
      <c r="A66" s="14" t="str">
        <f>Planning!A50</f>
        <v>I042</v>
      </c>
      <c r="B66" s="9">
        <f>Planning!B50</f>
        <v>0</v>
      </c>
      <c r="C66" s="9">
        <f>Planning!C50</f>
        <v>0</v>
      </c>
      <c r="D66" s="9">
        <f>Planning!D50</f>
        <v>0</v>
      </c>
      <c r="E66" s="3">
        <f>Planning!E50</f>
        <v>0</v>
      </c>
      <c r="F66" s="3" t="str">
        <f>IF(Planning!G50&lt;&gt;0,Planning!G50,"")</f>
        <v/>
      </c>
      <c r="G66" s="194">
        <f>Planning!H50</f>
        <v>0</v>
      </c>
      <c r="H66" s="4">
        <f>Planning!I50</f>
        <v>0</v>
      </c>
      <c r="I66" s="198">
        <f ca="1">IF(OR(W66="1",AND(W66&lt;&gt;"1",G66=Lists!$A$17)),Y66,0)</f>
        <v>0</v>
      </c>
      <c r="J66" s="174"/>
      <c r="K66" s="32" t="str">
        <f ca="1">IF(AND(W66="2",G66&lt;&gt;Lists!$A$17),AA66,Z66)</f>
        <v/>
      </c>
      <c r="L66" s="33" t="str">
        <f t="shared" ca="1" si="8"/>
        <v/>
      </c>
      <c r="M66" s="5">
        <f>Planning!J50</f>
        <v>0</v>
      </c>
      <c r="N66" s="5">
        <v>0</v>
      </c>
      <c r="O66" s="166"/>
      <c r="P66" s="32" t="str">
        <f t="shared" si="1"/>
        <v/>
      </c>
      <c r="Q66" s="33" t="str">
        <f t="shared" si="9"/>
        <v/>
      </c>
      <c r="R66" s="89">
        <f ca="1">SUMIFS($J$25:$J$224,$C$25:$C$224,$C66,$G$25:$G$224,Lists!$A$16)</f>
        <v>0</v>
      </c>
      <c r="S66" s="89">
        <f t="shared" si="3"/>
        <v>0</v>
      </c>
      <c r="U66" s="2" t="str">
        <f t="shared" si="4"/>
        <v/>
      </c>
      <c r="W66" s="2" t="str">
        <f>IF(C66=0,"",LEFT(INDEX(Lists!$H$5:$H$49,MATCH(C66,Lists!$G$5:$G$49,0),1),1))</f>
        <v/>
      </c>
      <c r="Y66" s="2">
        <v>0</v>
      </c>
      <c r="Z66" s="2" t="str">
        <f t="shared" ca="1" si="5"/>
        <v/>
      </c>
      <c r="AA66" s="2" t="str">
        <f t="shared" ca="1" si="6"/>
        <v/>
      </c>
      <c r="AC66" s="627" t="str">
        <f t="shared" si="7"/>
        <v>0</v>
      </c>
      <c r="AD66" s="67"/>
    </row>
    <row r="67" spans="1:30" ht="39" hidden="1" customHeight="1" x14ac:dyDescent="0.2">
      <c r="A67" s="14" t="str">
        <f>Planning!A51</f>
        <v>I043</v>
      </c>
      <c r="B67" s="9">
        <f>Planning!B51</f>
        <v>0</v>
      </c>
      <c r="C67" s="9">
        <f>Planning!C51</f>
        <v>0</v>
      </c>
      <c r="D67" s="9">
        <f>Planning!D51</f>
        <v>0</v>
      </c>
      <c r="E67" s="3">
        <f>Planning!E51</f>
        <v>0</v>
      </c>
      <c r="F67" s="3" t="str">
        <f>IF(Planning!G51&lt;&gt;0,Planning!G51,"")</f>
        <v/>
      </c>
      <c r="G67" s="194">
        <f>Planning!H51</f>
        <v>0</v>
      </c>
      <c r="H67" s="4">
        <f>Planning!I51</f>
        <v>0</v>
      </c>
      <c r="I67" s="198">
        <f ca="1">IF(OR(W67="1",AND(W67&lt;&gt;"1",G67=Lists!$A$17)),Y67,0)</f>
        <v>0</v>
      </c>
      <c r="J67" s="174"/>
      <c r="K67" s="32" t="str">
        <f ca="1">IF(AND(W67="2",G67&lt;&gt;Lists!$A$17),AA67,Z67)</f>
        <v/>
      </c>
      <c r="L67" s="33" t="str">
        <f t="shared" ca="1" si="8"/>
        <v/>
      </c>
      <c r="M67" s="5">
        <f>Planning!J51</f>
        <v>0</v>
      </c>
      <c r="N67" s="5">
        <v>0</v>
      </c>
      <c r="O67" s="166"/>
      <c r="P67" s="32" t="str">
        <f t="shared" si="1"/>
        <v/>
      </c>
      <c r="Q67" s="33" t="str">
        <f t="shared" si="9"/>
        <v/>
      </c>
      <c r="R67" s="89">
        <f ca="1">SUMIFS($J$25:$J$224,$C$25:$C$224,$C67,$G$25:$G$224,Lists!$A$16)</f>
        <v>0</v>
      </c>
      <c r="S67" s="89">
        <f t="shared" si="3"/>
        <v>0</v>
      </c>
      <c r="U67" s="2" t="str">
        <f t="shared" si="4"/>
        <v/>
      </c>
      <c r="W67" s="2" t="str">
        <f>IF(C67=0,"",LEFT(INDEX(Lists!$H$5:$H$49,MATCH(C67,Lists!$G$5:$G$49,0),1),1))</f>
        <v/>
      </c>
      <c r="Y67" s="2">
        <v>0</v>
      </c>
      <c r="Z67" s="2" t="str">
        <f t="shared" ca="1" si="5"/>
        <v/>
      </c>
      <c r="AA67" s="2" t="str">
        <f t="shared" ca="1" si="6"/>
        <v/>
      </c>
      <c r="AC67" s="627" t="str">
        <f t="shared" si="7"/>
        <v>0</v>
      </c>
      <c r="AD67" s="67"/>
    </row>
    <row r="68" spans="1:30" ht="39" hidden="1" customHeight="1" x14ac:dyDescent="0.2">
      <c r="A68" s="14" t="str">
        <f>Planning!A52</f>
        <v>I044</v>
      </c>
      <c r="B68" s="9">
        <f>Planning!B52</f>
        <v>0</v>
      </c>
      <c r="C68" s="9">
        <f>Planning!C52</f>
        <v>0</v>
      </c>
      <c r="D68" s="9">
        <f>Planning!D52</f>
        <v>0</v>
      </c>
      <c r="E68" s="3">
        <f>Planning!E52</f>
        <v>0</v>
      </c>
      <c r="F68" s="3" t="str">
        <f>IF(Planning!G52&lt;&gt;0,Planning!G52,"")</f>
        <v/>
      </c>
      <c r="G68" s="194">
        <f>Planning!H52</f>
        <v>0</v>
      </c>
      <c r="H68" s="4">
        <f>Planning!I52</f>
        <v>0</v>
      </c>
      <c r="I68" s="198">
        <f ca="1">IF(OR(W68="1",AND(W68&lt;&gt;"1",G68=Lists!$A$17)),Y68,0)</f>
        <v>0</v>
      </c>
      <c r="J68" s="174"/>
      <c r="K68" s="32" t="str">
        <f ca="1">IF(AND(W68="2",G68&lt;&gt;Lists!$A$17),AA68,Z68)</f>
        <v/>
      </c>
      <c r="L68" s="33" t="str">
        <f t="shared" ca="1" si="8"/>
        <v/>
      </c>
      <c r="M68" s="5">
        <f>Planning!J52</f>
        <v>0</v>
      </c>
      <c r="N68" s="5">
        <v>0</v>
      </c>
      <c r="O68" s="166"/>
      <c r="P68" s="32" t="str">
        <f t="shared" si="1"/>
        <v/>
      </c>
      <c r="Q68" s="33" t="str">
        <f t="shared" si="9"/>
        <v/>
      </c>
      <c r="R68" s="89">
        <f ca="1">SUMIFS($J$25:$J$224,$C$25:$C$224,$C68,$G$25:$G$224,Lists!$A$16)</f>
        <v>0</v>
      </c>
      <c r="S68" s="89">
        <f t="shared" si="3"/>
        <v>0</v>
      </c>
      <c r="U68" s="2" t="str">
        <f t="shared" si="4"/>
        <v/>
      </c>
      <c r="W68" s="2" t="str">
        <f>IF(C68=0,"",LEFT(INDEX(Lists!$H$5:$H$49,MATCH(C68,Lists!$G$5:$G$49,0),1),1))</f>
        <v/>
      </c>
      <c r="Y68" s="2">
        <v>0</v>
      </c>
      <c r="Z68" s="2" t="str">
        <f t="shared" ca="1" si="5"/>
        <v/>
      </c>
      <c r="AA68" s="2" t="str">
        <f t="shared" ca="1" si="6"/>
        <v/>
      </c>
      <c r="AC68" s="627" t="str">
        <f t="shared" si="7"/>
        <v>0</v>
      </c>
      <c r="AD68" s="67"/>
    </row>
    <row r="69" spans="1:30" ht="39" hidden="1" customHeight="1" x14ac:dyDescent="0.2">
      <c r="A69" s="14" t="str">
        <f>Planning!A53</f>
        <v>I045</v>
      </c>
      <c r="B69" s="9">
        <f>Planning!B53</f>
        <v>0</v>
      </c>
      <c r="C69" s="9">
        <f>Planning!C53</f>
        <v>0</v>
      </c>
      <c r="D69" s="9">
        <f>Planning!D53</f>
        <v>0</v>
      </c>
      <c r="E69" s="3">
        <f>Planning!E53</f>
        <v>0</v>
      </c>
      <c r="F69" s="3" t="str">
        <f>IF(Planning!G53&lt;&gt;0,Planning!G53,"")</f>
        <v/>
      </c>
      <c r="G69" s="194">
        <f>Planning!H53</f>
        <v>0</v>
      </c>
      <c r="H69" s="4">
        <f>Planning!I53</f>
        <v>0</v>
      </c>
      <c r="I69" s="198">
        <f ca="1">IF(OR(W69="1",AND(W69&lt;&gt;"1",G69=Lists!$A$17)),Y69,0)</f>
        <v>0</v>
      </c>
      <c r="J69" s="174"/>
      <c r="K69" s="32" t="str">
        <f ca="1">IF(AND(W69="2",G69&lt;&gt;Lists!$A$17),AA69,Z69)</f>
        <v/>
      </c>
      <c r="L69" s="33" t="str">
        <f t="shared" ca="1" si="8"/>
        <v/>
      </c>
      <c r="M69" s="5">
        <f>Planning!J53</f>
        <v>0</v>
      </c>
      <c r="N69" s="5">
        <v>0</v>
      </c>
      <c r="O69" s="166"/>
      <c r="P69" s="32" t="str">
        <f t="shared" si="1"/>
        <v/>
      </c>
      <c r="Q69" s="33" t="str">
        <f t="shared" si="9"/>
        <v/>
      </c>
      <c r="R69" s="89">
        <f ca="1">SUMIFS($J$25:$J$224,$C$25:$C$224,$C69,$G$25:$G$224,Lists!$A$16)</f>
        <v>0</v>
      </c>
      <c r="S69" s="89">
        <f t="shared" si="3"/>
        <v>0</v>
      </c>
      <c r="U69" s="2" t="str">
        <f t="shared" si="4"/>
        <v/>
      </c>
      <c r="W69" s="2" t="str">
        <f>IF(C69=0,"",LEFT(INDEX(Lists!$H$5:$H$49,MATCH(C69,Lists!$G$5:$G$49,0),1),1))</f>
        <v/>
      </c>
      <c r="Y69" s="2">
        <v>0</v>
      </c>
      <c r="Z69" s="2" t="str">
        <f t="shared" ca="1" si="5"/>
        <v/>
      </c>
      <c r="AA69" s="2" t="str">
        <f t="shared" ca="1" si="6"/>
        <v/>
      </c>
      <c r="AC69" s="627" t="str">
        <f t="shared" si="7"/>
        <v>0</v>
      </c>
      <c r="AD69" s="67"/>
    </row>
    <row r="70" spans="1:30" ht="39" hidden="1" customHeight="1" x14ac:dyDescent="0.2">
      <c r="A70" s="14" t="str">
        <f>Planning!A54</f>
        <v>I046</v>
      </c>
      <c r="B70" s="9">
        <f>Planning!B54</f>
        <v>0</v>
      </c>
      <c r="C70" s="9">
        <f>Planning!C54</f>
        <v>0</v>
      </c>
      <c r="D70" s="9">
        <f>Planning!D54</f>
        <v>0</v>
      </c>
      <c r="E70" s="3">
        <f>Planning!E54</f>
        <v>0</v>
      </c>
      <c r="F70" s="3" t="str">
        <f>IF(Planning!G54&lt;&gt;0,Planning!G54,"")</f>
        <v/>
      </c>
      <c r="G70" s="194">
        <f>Planning!H54</f>
        <v>0</v>
      </c>
      <c r="H70" s="4">
        <f>Planning!I54</f>
        <v>0</v>
      </c>
      <c r="I70" s="198">
        <f ca="1">IF(OR(W70="1",AND(W70&lt;&gt;"1",G70=Lists!$A$17)),Y70,0)</f>
        <v>0</v>
      </c>
      <c r="J70" s="174"/>
      <c r="K70" s="32" t="str">
        <f ca="1">IF(AND(W70="2",G70&lt;&gt;Lists!$A$17),AA70,Z70)</f>
        <v/>
      </c>
      <c r="L70" s="33" t="str">
        <f t="shared" ca="1" si="8"/>
        <v/>
      </c>
      <c r="M70" s="5">
        <f>Planning!J54</f>
        <v>0</v>
      </c>
      <c r="N70" s="5">
        <v>0</v>
      </c>
      <c r="O70" s="166"/>
      <c r="P70" s="32" t="str">
        <f t="shared" si="1"/>
        <v/>
      </c>
      <c r="Q70" s="33" t="str">
        <f t="shared" si="9"/>
        <v/>
      </c>
      <c r="R70" s="89">
        <f ca="1">SUMIFS($J$25:$J$224,$C$25:$C$224,$C70,$G$25:$G$224,Lists!$A$16)</f>
        <v>0</v>
      </c>
      <c r="S70" s="89">
        <f t="shared" si="3"/>
        <v>0</v>
      </c>
      <c r="U70" s="2" t="str">
        <f t="shared" si="4"/>
        <v/>
      </c>
      <c r="W70" s="2" t="str">
        <f>IF(C70=0,"",LEFT(INDEX(Lists!$H$5:$H$49,MATCH(C70,Lists!$G$5:$G$49,0),1),1))</f>
        <v/>
      </c>
      <c r="Y70" s="2">
        <v>0</v>
      </c>
      <c r="Z70" s="2" t="str">
        <f t="shared" ca="1" si="5"/>
        <v/>
      </c>
      <c r="AA70" s="2" t="str">
        <f t="shared" ca="1" si="6"/>
        <v/>
      </c>
      <c r="AC70" s="627" t="str">
        <f t="shared" si="7"/>
        <v>0</v>
      </c>
      <c r="AD70" s="67"/>
    </row>
    <row r="71" spans="1:30" ht="39" hidden="1" customHeight="1" x14ac:dyDescent="0.2">
      <c r="A71" s="14" t="str">
        <f>Planning!A55</f>
        <v>I047</v>
      </c>
      <c r="B71" s="9">
        <f>Planning!B55</f>
        <v>0</v>
      </c>
      <c r="C71" s="9">
        <f>Planning!C55</f>
        <v>0</v>
      </c>
      <c r="D71" s="9">
        <f>Planning!D55</f>
        <v>0</v>
      </c>
      <c r="E71" s="3">
        <f>Planning!E55</f>
        <v>0</v>
      </c>
      <c r="F71" s="3" t="str">
        <f>IF(Planning!G55&lt;&gt;0,Planning!G55,"")</f>
        <v/>
      </c>
      <c r="G71" s="194">
        <f>Planning!H55</f>
        <v>0</v>
      </c>
      <c r="H71" s="4">
        <f>Planning!I55</f>
        <v>0</v>
      </c>
      <c r="I71" s="198">
        <f ca="1">IF(OR(W71="1",AND(W71&lt;&gt;"1",G71=Lists!$A$17)),Y71,0)</f>
        <v>0</v>
      </c>
      <c r="J71" s="174"/>
      <c r="K71" s="32" t="str">
        <f ca="1">IF(AND(W71="2",G71&lt;&gt;Lists!$A$17),AA71,Z71)</f>
        <v/>
      </c>
      <c r="L71" s="33" t="str">
        <f t="shared" ca="1" si="8"/>
        <v/>
      </c>
      <c r="M71" s="5">
        <f>Planning!J55</f>
        <v>0</v>
      </c>
      <c r="N71" s="5">
        <v>0</v>
      </c>
      <c r="O71" s="166"/>
      <c r="P71" s="32" t="str">
        <f t="shared" si="1"/>
        <v/>
      </c>
      <c r="Q71" s="33" t="str">
        <f t="shared" si="9"/>
        <v/>
      </c>
      <c r="R71" s="89">
        <f ca="1">SUMIFS($J$25:$J$224,$C$25:$C$224,$C71,$G$25:$G$224,Lists!$A$16)</f>
        <v>0</v>
      </c>
      <c r="S71" s="89">
        <f t="shared" si="3"/>
        <v>0</v>
      </c>
      <c r="U71" s="2" t="str">
        <f t="shared" si="4"/>
        <v/>
      </c>
      <c r="W71" s="2" t="str">
        <f>IF(C71=0,"",LEFT(INDEX(Lists!$H$5:$H$49,MATCH(C71,Lists!$G$5:$G$49,0),1),1))</f>
        <v/>
      </c>
      <c r="Y71" s="2">
        <v>0</v>
      </c>
      <c r="Z71" s="2" t="str">
        <f t="shared" ca="1" si="5"/>
        <v/>
      </c>
      <c r="AA71" s="2" t="str">
        <f t="shared" ca="1" si="6"/>
        <v/>
      </c>
      <c r="AC71" s="627" t="str">
        <f t="shared" si="7"/>
        <v>0</v>
      </c>
      <c r="AD71" s="67"/>
    </row>
    <row r="72" spans="1:30" ht="39" hidden="1" customHeight="1" x14ac:dyDescent="0.2">
      <c r="A72" s="14" t="str">
        <f>Planning!A56</f>
        <v>I048</v>
      </c>
      <c r="B72" s="9">
        <f>Planning!B56</f>
        <v>0</v>
      </c>
      <c r="C72" s="9">
        <f>Planning!C56</f>
        <v>0</v>
      </c>
      <c r="D72" s="9">
        <f>Planning!D56</f>
        <v>0</v>
      </c>
      <c r="E72" s="3">
        <f>Planning!E56</f>
        <v>0</v>
      </c>
      <c r="F72" s="3" t="str">
        <f>IF(Planning!G56&lt;&gt;0,Planning!G56,"")</f>
        <v/>
      </c>
      <c r="G72" s="194">
        <f>Planning!H56</f>
        <v>0</v>
      </c>
      <c r="H72" s="4">
        <f>Planning!I56</f>
        <v>0</v>
      </c>
      <c r="I72" s="198">
        <f ca="1">IF(OR(W72="1",AND(W72&lt;&gt;"1",G72=Lists!$A$17)),Y72,0)</f>
        <v>0</v>
      </c>
      <c r="J72" s="174"/>
      <c r="K72" s="32" t="str">
        <f ca="1">IF(AND(W72="2",G72&lt;&gt;Lists!$A$17),AA72,Z72)</f>
        <v/>
      </c>
      <c r="L72" s="33" t="str">
        <f t="shared" ca="1" si="8"/>
        <v/>
      </c>
      <c r="M72" s="5">
        <f>Planning!J56</f>
        <v>0</v>
      </c>
      <c r="N72" s="5">
        <v>0</v>
      </c>
      <c r="O72" s="166"/>
      <c r="P72" s="32" t="str">
        <f t="shared" si="1"/>
        <v/>
      </c>
      <c r="Q72" s="33" t="str">
        <f t="shared" si="9"/>
        <v/>
      </c>
      <c r="R72" s="89">
        <f ca="1">SUMIFS($J$25:$J$224,$C$25:$C$224,$C72,$G$25:$G$224,Lists!$A$16)</f>
        <v>0</v>
      </c>
      <c r="S72" s="89">
        <f t="shared" si="3"/>
        <v>0</v>
      </c>
      <c r="U72" s="2" t="str">
        <f t="shared" si="4"/>
        <v/>
      </c>
      <c r="W72" s="2" t="str">
        <f>IF(C72=0,"",LEFT(INDEX(Lists!$H$5:$H$49,MATCH(C72,Lists!$G$5:$G$49,0),1),1))</f>
        <v/>
      </c>
      <c r="Y72" s="2">
        <v>0</v>
      </c>
      <c r="Z72" s="2" t="str">
        <f t="shared" ca="1" si="5"/>
        <v/>
      </c>
      <c r="AA72" s="2" t="str">
        <f t="shared" ca="1" si="6"/>
        <v/>
      </c>
      <c r="AC72" s="627" t="str">
        <f t="shared" si="7"/>
        <v>0</v>
      </c>
      <c r="AD72" s="67"/>
    </row>
    <row r="73" spans="1:30" ht="39" hidden="1" customHeight="1" x14ac:dyDescent="0.2">
      <c r="A73" s="14" t="str">
        <f>Planning!A57</f>
        <v>I049</v>
      </c>
      <c r="B73" s="9">
        <f>Planning!B57</f>
        <v>0</v>
      </c>
      <c r="C73" s="9">
        <f>Planning!C57</f>
        <v>0</v>
      </c>
      <c r="D73" s="9">
        <f>Planning!D57</f>
        <v>0</v>
      </c>
      <c r="E73" s="3">
        <f>Planning!E57</f>
        <v>0</v>
      </c>
      <c r="F73" s="3" t="str">
        <f>IF(Planning!G57&lt;&gt;0,Planning!G57,"")</f>
        <v/>
      </c>
      <c r="G73" s="194">
        <f>Planning!H57</f>
        <v>0</v>
      </c>
      <c r="H73" s="4">
        <f>Planning!I57</f>
        <v>0</v>
      </c>
      <c r="I73" s="198">
        <f ca="1">IF(OR(W73="1",AND(W73&lt;&gt;"1",G73=Lists!$A$17)),Y73,0)</f>
        <v>0</v>
      </c>
      <c r="J73" s="174"/>
      <c r="K73" s="32" t="str">
        <f ca="1">IF(AND(W73="2",G73&lt;&gt;Lists!$A$17),AA73,Z73)</f>
        <v/>
      </c>
      <c r="L73" s="33" t="str">
        <f t="shared" ca="1" si="8"/>
        <v/>
      </c>
      <c r="M73" s="5">
        <f>Planning!J57</f>
        <v>0</v>
      </c>
      <c r="N73" s="5">
        <v>0</v>
      </c>
      <c r="O73" s="166"/>
      <c r="P73" s="32" t="str">
        <f t="shared" si="1"/>
        <v/>
      </c>
      <c r="Q73" s="33" t="str">
        <f t="shared" si="9"/>
        <v/>
      </c>
      <c r="R73" s="89">
        <f ca="1">SUMIFS($J$25:$J$224,$C$25:$C$224,$C73,$G$25:$G$224,Lists!$A$16)</f>
        <v>0</v>
      </c>
      <c r="S73" s="89">
        <f t="shared" si="3"/>
        <v>0</v>
      </c>
      <c r="U73" s="2" t="str">
        <f t="shared" si="4"/>
        <v/>
      </c>
      <c r="W73" s="2" t="str">
        <f>IF(C73=0,"",LEFT(INDEX(Lists!$H$5:$H$49,MATCH(C73,Lists!$G$5:$G$49,0),1),1))</f>
        <v/>
      </c>
      <c r="Y73" s="2">
        <v>0</v>
      </c>
      <c r="Z73" s="2" t="str">
        <f t="shared" ca="1" si="5"/>
        <v/>
      </c>
      <c r="AA73" s="2" t="str">
        <f t="shared" ca="1" si="6"/>
        <v/>
      </c>
      <c r="AC73" s="627" t="str">
        <f t="shared" si="7"/>
        <v>0</v>
      </c>
      <c r="AD73" s="67"/>
    </row>
    <row r="74" spans="1:30" ht="39" hidden="1" customHeight="1" x14ac:dyDescent="0.2">
      <c r="A74" s="14" t="str">
        <f>Planning!A58</f>
        <v>I050</v>
      </c>
      <c r="B74" s="9">
        <f>Planning!B58</f>
        <v>0</v>
      </c>
      <c r="C74" s="9">
        <f>Planning!C58</f>
        <v>0</v>
      </c>
      <c r="D74" s="9">
        <f>Planning!D58</f>
        <v>0</v>
      </c>
      <c r="E74" s="3">
        <f>Planning!E58</f>
        <v>0</v>
      </c>
      <c r="F74" s="3" t="str">
        <f>IF(Planning!G58&lt;&gt;0,Planning!G58,"")</f>
        <v/>
      </c>
      <c r="G74" s="194">
        <f>Planning!H58</f>
        <v>0</v>
      </c>
      <c r="H74" s="4">
        <f>Planning!I58</f>
        <v>0</v>
      </c>
      <c r="I74" s="198">
        <f ca="1">IF(OR(W74="1",AND(W74&lt;&gt;"1",G74=Lists!$A$17)),Y74,0)</f>
        <v>0</v>
      </c>
      <c r="J74" s="174"/>
      <c r="K74" s="32" t="str">
        <f ca="1">IF(AND(W74="2",G74&lt;&gt;Lists!$A$17),AA74,Z74)</f>
        <v/>
      </c>
      <c r="L74" s="33" t="str">
        <f t="shared" ca="1" si="8"/>
        <v/>
      </c>
      <c r="M74" s="5">
        <f>Planning!J58</f>
        <v>0</v>
      </c>
      <c r="N74" s="5">
        <v>0</v>
      </c>
      <c r="O74" s="166"/>
      <c r="P74" s="32" t="str">
        <f t="shared" si="1"/>
        <v/>
      </c>
      <c r="Q74" s="33" t="str">
        <f t="shared" si="9"/>
        <v/>
      </c>
      <c r="R74" s="89">
        <f ca="1">SUMIFS($J$25:$J$224,$C$25:$C$224,$C74,$G$25:$G$224,Lists!$A$16)</f>
        <v>0</v>
      </c>
      <c r="S74" s="89">
        <f t="shared" si="3"/>
        <v>0</v>
      </c>
      <c r="U74" s="2" t="str">
        <f t="shared" si="4"/>
        <v/>
      </c>
      <c r="W74" s="2" t="str">
        <f>IF(C74=0,"",LEFT(INDEX(Lists!$H$5:$H$49,MATCH(C74,Lists!$G$5:$G$49,0),1),1))</f>
        <v/>
      </c>
      <c r="Y74" s="2">
        <v>0</v>
      </c>
      <c r="Z74" s="2" t="str">
        <f t="shared" ca="1" si="5"/>
        <v/>
      </c>
      <c r="AA74" s="2" t="str">
        <f t="shared" ca="1" si="6"/>
        <v/>
      </c>
      <c r="AC74" s="627" t="str">
        <f t="shared" si="7"/>
        <v>0</v>
      </c>
      <c r="AD74" s="67"/>
    </row>
    <row r="75" spans="1:30" ht="39" hidden="1" customHeight="1" x14ac:dyDescent="0.2">
      <c r="A75" s="14" t="str">
        <f>Planning!A59</f>
        <v>I051</v>
      </c>
      <c r="B75" s="9">
        <f>Planning!B59</f>
        <v>0</v>
      </c>
      <c r="C75" s="9">
        <f>Planning!C59</f>
        <v>0</v>
      </c>
      <c r="D75" s="9">
        <f>Planning!D59</f>
        <v>0</v>
      </c>
      <c r="E75" s="3">
        <f>Planning!E59</f>
        <v>0</v>
      </c>
      <c r="F75" s="3" t="str">
        <f>IF(Planning!G59&lt;&gt;0,Planning!G59,"")</f>
        <v/>
      </c>
      <c r="G75" s="194">
        <f>Planning!H59</f>
        <v>0</v>
      </c>
      <c r="H75" s="4">
        <f>Planning!I59</f>
        <v>0</v>
      </c>
      <c r="I75" s="198">
        <f ca="1">IF(OR(W75="1",AND(W75&lt;&gt;"1",G75=Lists!$A$17)),Y75,0)</f>
        <v>0</v>
      </c>
      <c r="J75" s="174"/>
      <c r="K75" s="32" t="str">
        <f ca="1">IF(AND(W75="2",G75&lt;&gt;Lists!$A$17),AA75,Z75)</f>
        <v/>
      </c>
      <c r="L75" s="33" t="str">
        <f t="shared" ca="1" si="8"/>
        <v/>
      </c>
      <c r="M75" s="5">
        <f>Planning!J59</f>
        <v>0</v>
      </c>
      <c r="N75" s="5">
        <v>0</v>
      </c>
      <c r="O75" s="166"/>
      <c r="P75" s="32" t="str">
        <f t="shared" si="1"/>
        <v/>
      </c>
      <c r="Q75" s="33" t="str">
        <f t="shared" si="9"/>
        <v/>
      </c>
      <c r="R75" s="89">
        <f ca="1">SUMIFS($J$25:$J$224,$C$25:$C$224,$C75,$G$25:$G$224,Lists!$A$16)</f>
        <v>0</v>
      </c>
      <c r="S75" s="89">
        <f t="shared" si="3"/>
        <v>0</v>
      </c>
      <c r="U75" s="2" t="str">
        <f t="shared" si="4"/>
        <v/>
      </c>
      <c r="W75" s="2" t="str">
        <f>IF(C75=0,"",LEFT(INDEX(Lists!$H$5:$H$49,MATCH(C75,Lists!$G$5:$G$49,0),1),1))</f>
        <v/>
      </c>
      <c r="Y75" s="2">
        <v>0</v>
      </c>
      <c r="Z75" s="2" t="str">
        <f t="shared" ca="1" si="5"/>
        <v/>
      </c>
      <c r="AA75" s="2" t="str">
        <f t="shared" ca="1" si="6"/>
        <v/>
      </c>
      <c r="AC75" s="627" t="str">
        <f t="shared" si="7"/>
        <v>0</v>
      </c>
      <c r="AD75" s="67"/>
    </row>
    <row r="76" spans="1:30" ht="39" hidden="1" customHeight="1" x14ac:dyDescent="0.2">
      <c r="A76" s="14" t="str">
        <f>Planning!A60</f>
        <v>I052</v>
      </c>
      <c r="B76" s="9">
        <f>Planning!B60</f>
        <v>0</v>
      </c>
      <c r="C76" s="9">
        <f>Planning!C60</f>
        <v>0</v>
      </c>
      <c r="D76" s="9">
        <f>Planning!D60</f>
        <v>0</v>
      </c>
      <c r="E76" s="3">
        <f>Planning!E60</f>
        <v>0</v>
      </c>
      <c r="F76" s="3" t="str">
        <f>IF(Planning!G60&lt;&gt;0,Planning!G60,"")</f>
        <v/>
      </c>
      <c r="G76" s="194">
        <f>Planning!H60</f>
        <v>0</v>
      </c>
      <c r="H76" s="4">
        <f>Planning!I60</f>
        <v>0</v>
      </c>
      <c r="I76" s="198">
        <f ca="1">IF(OR(W76="1",AND(W76&lt;&gt;"1",G76=Lists!$A$17)),Y76,0)</f>
        <v>0</v>
      </c>
      <c r="J76" s="174"/>
      <c r="K76" s="32" t="str">
        <f ca="1">IF(AND(W76="2",G76&lt;&gt;Lists!$A$17),AA76,Z76)</f>
        <v/>
      </c>
      <c r="L76" s="33" t="str">
        <f t="shared" ca="1" si="8"/>
        <v/>
      </c>
      <c r="M76" s="5">
        <f>Planning!J60</f>
        <v>0</v>
      </c>
      <c r="N76" s="5">
        <v>0</v>
      </c>
      <c r="O76" s="166"/>
      <c r="P76" s="32" t="str">
        <f t="shared" si="1"/>
        <v/>
      </c>
      <c r="Q76" s="33" t="str">
        <f t="shared" si="9"/>
        <v/>
      </c>
      <c r="R76" s="89">
        <f ca="1">SUMIFS($J$25:$J$224,$C$25:$C$224,$C76,$G$25:$G$224,Lists!$A$16)</f>
        <v>0</v>
      </c>
      <c r="S76" s="89">
        <f t="shared" si="3"/>
        <v>0</v>
      </c>
      <c r="U76" s="2" t="str">
        <f t="shared" si="4"/>
        <v/>
      </c>
      <c r="W76" s="2" t="str">
        <f>IF(C76=0,"",LEFT(INDEX(Lists!$H$5:$H$49,MATCH(C76,Lists!$G$5:$G$49,0),1),1))</f>
        <v/>
      </c>
      <c r="Y76" s="2">
        <v>0</v>
      </c>
      <c r="Z76" s="2" t="str">
        <f t="shared" ca="1" si="5"/>
        <v/>
      </c>
      <c r="AA76" s="2" t="str">
        <f t="shared" ca="1" si="6"/>
        <v/>
      </c>
      <c r="AC76" s="627" t="str">
        <f t="shared" si="7"/>
        <v>0</v>
      </c>
      <c r="AD76" s="67"/>
    </row>
    <row r="77" spans="1:30" ht="39" hidden="1" customHeight="1" x14ac:dyDescent="0.2">
      <c r="A77" s="14" t="str">
        <f>Planning!A61</f>
        <v>I053</v>
      </c>
      <c r="B77" s="9">
        <f>Planning!B61</f>
        <v>0</v>
      </c>
      <c r="C77" s="9">
        <f>Planning!C61</f>
        <v>0</v>
      </c>
      <c r="D77" s="9">
        <f>Planning!D61</f>
        <v>0</v>
      </c>
      <c r="E77" s="3">
        <f>Planning!E61</f>
        <v>0</v>
      </c>
      <c r="F77" s="3" t="str">
        <f>IF(Planning!G61&lt;&gt;0,Planning!G61,"")</f>
        <v/>
      </c>
      <c r="G77" s="194">
        <f>Planning!H61</f>
        <v>0</v>
      </c>
      <c r="H77" s="4">
        <f>Planning!I61</f>
        <v>0</v>
      </c>
      <c r="I77" s="198">
        <f ca="1">IF(OR(W77="1",AND(W77&lt;&gt;"1",G77=Lists!$A$17)),Y77,0)</f>
        <v>0</v>
      </c>
      <c r="J77" s="174"/>
      <c r="K77" s="32" t="str">
        <f ca="1">IF(AND(W77="2",G77&lt;&gt;Lists!$A$17),AA77,Z77)</f>
        <v/>
      </c>
      <c r="L77" s="33" t="str">
        <f t="shared" ca="1" si="8"/>
        <v/>
      </c>
      <c r="M77" s="5">
        <f>Planning!J61</f>
        <v>0</v>
      </c>
      <c r="N77" s="5">
        <v>0</v>
      </c>
      <c r="O77" s="166"/>
      <c r="P77" s="32" t="str">
        <f t="shared" si="1"/>
        <v/>
      </c>
      <c r="Q77" s="33" t="str">
        <f t="shared" si="9"/>
        <v/>
      </c>
      <c r="R77" s="89">
        <f ca="1">SUMIFS($J$25:$J$224,$C$25:$C$224,$C77,$G$25:$G$224,Lists!$A$16)</f>
        <v>0</v>
      </c>
      <c r="S77" s="89">
        <f t="shared" si="3"/>
        <v>0</v>
      </c>
      <c r="U77" s="2" t="str">
        <f t="shared" si="4"/>
        <v/>
      </c>
      <c r="W77" s="2" t="str">
        <f>IF(C77=0,"",LEFT(INDEX(Lists!$H$5:$H$49,MATCH(C77,Lists!$G$5:$G$49,0),1),1))</f>
        <v/>
      </c>
      <c r="Y77" s="2">
        <v>0</v>
      </c>
      <c r="Z77" s="2" t="str">
        <f t="shared" ca="1" si="5"/>
        <v/>
      </c>
      <c r="AA77" s="2" t="str">
        <f t="shared" ca="1" si="6"/>
        <v/>
      </c>
      <c r="AC77" s="627" t="str">
        <f t="shared" si="7"/>
        <v>0</v>
      </c>
      <c r="AD77" s="67"/>
    </row>
    <row r="78" spans="1:30" ht="39" hidden="1" customHeight="1" x14ac:dyDescent="0.2">
      <c r="A78" s="14" t="str">
        <f>Planning!A62</f>
        <v>I054</v>
      </c>
      <c r="B78" s="9">
        <f>Planning!B62</f>
        <v>0</v>
      </c>
      <c r="C78" s="9">
        <f>Planning!C62</f>
        <v>0</v>
      </c>
      <c r="D78" s="9">
        <f>Planning!D62</f>
        <v>0</v>
      </c>
      <c r="E78" s="3">
        <f>Planning!E62</f>
        <v>0</v>
      </c>
      <c r="F78" s="3" t="str">
        <f>IF(Planning!G62&lt;&gt;0,Planning!G62,"")</f>
        <v/>
      </c>
      <c r="G78" s="194">
        <f>Planning!H62</f>
        <v>0</v>
      </c>
      <c r="H78" s="4">
        <f>Planning!I62</f>
        <v>0</v>
      </c>
      <c r="I78" s="198">
        <f ca="1">IF(OR(W78="1",AND(W78&lt;&gt;"1",G78=Lists!$A$17)),Y78,0)</f>
        <v>0</v>
      </c>
      <c r="J78" s="174"/>
      <c r="K78" s="32" t="str">
        <f ca="1">IF(AND(W78="2",G78&lt;&gt;Lists!$A$17),AA78,Z78)</f>
        <v/>
      </c>
      <c r="L78" s="33" t="str">
        <f t="shared" ca="1" si="8"/>
        <v/>
      </c>
      <c r="M78" s="5">
        <f>Planning!J62</f>
        <v>0</v>
      </c>
      <c r="N78" s="5">
        <v>0</v>
      </c>
      <c r="O78" s="166"/>
      <c r="P78" s="32" t="str">
        <f t="shared" si="1"/>
        <v/>
      </c>
      <c r="Q78" s="33" t="str">
        <f t="shared" si="9"/>
        <v/>
      </c>
      <c r="R78" s="89">
        <f ca="1">SUMIFS($J$25:$J$224,$C$25:$C$224,$C78,$G$25:$G$224,Lists!$A$16)</f>
        <v>0</v>
      </c>
      <c r="S78" s="89">
        <f t="shared" si="3"/>
        <v>0</v>
      </c>
      <c r="U78" s="2" t="str">
        <f t="shared" si="4"/>
        <v/>
      </c>
      <c r="W78" s="2" t="str">
        <f>IF(C78=0,"",LEFT(INDEX(Lists!$H$5:$H$49,MATCH(C78,Lists!$G$5:$G$49,0),1),1))</f>
        <v/>
      </c>
      <c r="Y78" s="2">
        <v>0</v>
      </c>
      <c r="Z78" s="2" t="str">
        <f t="shared" ca="1" si="5"/>
        <v/>
      </c>
      <c r="AA78" s="2" t="str">
        <f t="shared" ca="1" si="6"/>
        <v/>
      </c>
      <c r="AC78" s="627" t="str">
        <f t="shared" si="7"/>
        <v>0</v>
      </c>
      <c r="AD78" s="67"/>
    </row>
    <row r="79" spans="1:30" ht="39" hidden="1" customHeight="1" x14ac:dyDescent="0.2">
      <c r="A79" s="14" t="str">
        <f>Planning!A63</f>
        <v>I055</v>
      </c>
      <c r="B79" s="9">
        <f>Planning!B63</f>
        <v>0</v>
      </c>
      <c r="C79" s="9">
        <f>Planning!C63</f>
        <v>0</v>
      </c>
      <c r="D79" s="9">
        <f>Planning!D63</f>
        <v>0</v>
      </c>
      <c r="E79" s="3">
        <f>Planning!E63</f>
        <v>0</v>
      </c>
      <c r="F79" s="3" t="str">
        <f>IF(Planning!G63&lt;&gt;0,Planning!G63,"")</f>
        <v/>
      </c>
      <c r="G79" s="194">
        <f>Planning!H63</f>
        <v>0</v>
      </c>
      <c r="H79" s="4">
        <f>Planning!I63</f>
        <v>0</v>
      </c>
      <c r="I79" s="198">
        <f ca="1">IF(OR(W79="1",AND(W79&lt;&gt;"1",G79=Lists!$A$17)),Y79,0)</f>
        <v>0</v>
      </c>
      <c r="J79" s="174"/>
      <c r="K79" s="32" t="str">
        <f ca="1">IF(AND(W79="2",G79&lt;&gt;Lists!$A$17),AA79,Z79)</f>
        <v/>
      </c>
      <c r="L79" s="33" t="str">
        <f t="shared" ca="1" si="8"/>
        <v/>
      </c>
      <c r="M79" s="5">
        <f>Planning!J63</f>
        <v>0</v>
      </c>
      <c r="N79" s="5">
        <v>0</v>
      </c>
      <c r="O79" s="166"/>
      <c r="P79" s="32" t="str">
        <f t="shared" si="1"/>
        <v/>
      </c>
      <c r="Q79" s="33" t="str">
        <f t="shared" si="9"/>
        <v/>
      </c>
      <c r="R79" s="89">
        <f ca="1">SUMIFS($J$25:$J$224,$C$25:$C$224,$C79,$G$25:$G$224,Lists!$A$16)</f>
        <v>0</v>
      </c>
      <c r="S79" s="89">
        <f t="shared" si="3"/>
        <v>0</v>
      </c>
      <c r="U79" s="2" t="str">
        <f t="shared" si="4"/>
        <v/>
      </c>
      <c r="W79" s="2" t="str">
        <f>IF(C79=0,"",LEFT(INDEX(Lists!$H$5:$H$49,MATCH(C79,Lists!$G$5:$G$49,0),1),1))</f>
        <v/>
      </c>
      <c r="Y79" s="2">
        <v>0</v>
      </c>
      <c r="Z79" s="2" t="str">
        <f t="shared" ca="1" si="5"/>
        <v/>
      </c>
      <c r="AA79" s="2" t="str">
        <f t="shared" ca="1" si="6"/>
        <v/>
      </c>
      <c r="AC79" s="627" t="str">
        <f t="shared" si="7"/>
        <v>0</v>
      </c>
      <c r="AD79" s="67"/>
    </row>
    <row r="80" spans="1:30" ht="39" hidden="1" customHeight="1" x14ac:dyDescent="0.2">
      <c r="A80" s="14" t="str">
        <f>Planning!A64</f>
        <v>I056</v>
      </c>
      <c r="B80" s="9">
        <f>Planning!B64</f>
        <v>0</v>
      </c>
      <c r="C80" s="9">
        <f>Planning!C64</f>
        <v>0</v>
      </c>
      <c r="D80" s="9">
        <f>Planning!D64</f>
        <v>0</v>
      </c>
      <c r="E80" s="3">
        <f>Planning!E64</f>
        <v>0</v>
      </c>
      <c r="F80" s="3" t="str">
        <f>IF(Planning!G64&lt;&gt;0,Planning!G64,"")</f>
        <v/>
      </c>
      <c r="G80" s="194">
        <f>Planning!H64</f>
        <v>0</v>
      </c>
      <c r="H80" s="4">
        <f>Planning!I64</f>
        <v>0</v>
      </c>
      <c r="I80" s="198">
        <f ca="1">IF(OR(W80="1",AND(W80&lt;&gt;"1",G80=Lists!$A$17)),Y80,0)</f>
        <v>0</v>
      </c>
      <c r="J80" s="174"/>
      <c r="K80" s="32" t="str">
        <f ca="1">IF(AND(W80="2",G80&lt;&gt;Lists!$A$17),AA80,Z80)</f>
        <v/>
      </c>
      <c r="L80" s="33" t="str">
        <f t="shared" ca="1" si="8"/>
        <v/>
      </c>
      <c r="M80" s="5">
        <f>Planning!J64</f>
        <v>0</v>
      </c>
      <c r="N80" s="5">
        <v>0</v>
      </c>
      <c r="O80" s="166"/>
      <c r="P80" s="32" t="str">
        <f t="shared" si="1"/>
        <v/>
      </c>
      <c r="Q80" s="33" t="str">
        <f t="shared" si="9"/>
        <v/>
      </c>
      <c r="R80" s="89">
        <f ca="1">SUMIFS($J$25:$J$224,$C$25:$C$224,$C80,$G$25:$G$224,Lists!$A$16)</f>
        <v>0</v>
      </c>
      <c r="S80" s="89">
        <f t="shared" si="3"/>
        <v>0</v>
      </c>
      <c r="U80" s="2" t="str">
        <f t="shared" si="4"/>
        <v/>
      </c>
      <c r="W80" s="2" t="str">
        <f>IF(C80=0,"",LEFT(INDEX(Lists!$H$5:$H$49,MATCH(C80,Lists!$G$5:$G$49,0),1),1))</f>
        <v/>
      </c>
      <c r="Y80" s="2">
        <v>0</v>
      </c>
      <c r="Z80" s="2" t="str">
        <f t="shared" ca="1" si="5"/>
        <v/>
      </c>
      <c r="AA80" s="2" t="str">
        <f t="shared" ca="1" si="6"/>
        <v/>
      </c>
      <c r="AC80" s="627" t="str">
        <f t="shared" si="7"/>
        <v>0</v>
      </c>
      <c r="AD80" s="67"/>
    </row>
    <row r="81" spans="1:30" ht="39" hidden="1" customHeight="1" x14ac:dyDescent="0.2">
      <c r="A81" s="14" t="str">
        <f>Planning!A65</f>
        <v>I057</v>
      </c>
      <c r="B81" s="9">
        <f>Planning!B65</f>
        <v>0</v>
      </c>
      <c r="C81" s="9">
        <f>Planning!C65</f>
        <v>0</v>
      </c>
      <c r="D81" s="9">
        <f>Planning!D65</f>
        <v>0</v>
      </c>
      <c r="E81" s="3">
        <f>Planning!E65</f>
        <v>0</v>
      </c>
      <c r="F81" s="3" t="str">
        <f>IF(Planning!G65&lt;&gt;0,Planning!G65,"")</f>
        <v/>
      </c>
      <c r="G81" s="194">
        <f>Planning!H65</f>
        <v>0</v>
      </c>
      <c r="H81" s="4">
        <f>Planning!I65</f>
        <v>0</v>
      </c>
      <c r="I81" s="198">
        <f ca="1">IF(OR(W81="1",AND(W81&lt;&gt;"1",G81=Lists!$A$17)),Y81,0)</f>
        <v>0</v>
      </c>
      <c r="J81" s="174"/>
      <c r="K81" s="32" t="str">
        <f ca="1">IF(AND(W81="2",G81&lt;&gt;Lists!$A$17),AA81,Z81)</f>
        <v/>
      </c>
      <c r="L81" s="33" t="str">
        <f t="shared" ca="1" si="8"/>
        <v/>
      </c>
      <c r="M81" s="5">
        <f>Planning!J65</f>
        <v>0</v>
      </c>
      <c r="N81" s="5">
        <v>0</v>
      </c>
      <c r="O81" s="166"/>
      <c r="P81" s="32" t="str">
        <f t="shared" si="1"/>
        <v/>
      </c>
      <c r="Q81" s="33" t="str">
        <f t="shared" si="9"/>
        <v/>
      </c>
      <c r="R81" s="89">
        <f ca="1">SUMIFS($J$25:$J$224,$C$25:$C$224,$C81,$G$25:$G$224,Lists!$A$16)</f>
        <v>0</v>
      </c>
      <c r="S81" s="89">
        <f t="shared" si="3"/>
        <v>0</v>
      </c>
      <c r="U81" s="2" t="str">
        <f t="shared" si="4"/>
        <v/>
      </c>
      <c r="W81" s="2" t="str">
        <f>IF(C81=0,"",LEFT(INDEX(Lists!$H$5:$H$49,MATCH(C81,Lists!$G$5:$G$49,0),1),1))</f>
        <v/>
      </c>
      <c r="Y81" s="2">
        <v>0</v>
      </c>
      <c r="Z81" s="2" t="str">
        <f t="shared" ca="1" si="5"/>
        <v/>
      </c>
      <c r="AA81" s="2" t="str">
        <f t="shared" ca="1" si="6"/>
        <v/>
      </c>
      <c r="AC81" s="627" t="str">
        <f t="shared" si="7"/>
        <v>0</v>
      </c>
      <c r="AD81" s="67"/>
    </row>
    <row r="82" spans="1:30" ht="39" hidden="1" customHeight="1" x14ac:dyDescent="0.2">
      <c r="A82" s="14" t="str">
        <f>Planning!A66</f>
        <v>I058</v>
      </c>
      <c r="B82" s="9">
        <f>Planning!B66</f>
        <v>0</v>
      </c>
      <c r="C82" s="9">
        <f>Planning!C66</f>
        <v>0</v>
      </c>
      <c r="D82" s="9">
        <f>Planning!D66</f>
        <v>0</v>
      </c>
      <c r="E82" s="3">
        <f>Planning!E66</f>
        <v>0</v>
      </c>
      <c r="F82" s="3" t="str">
        <f>IF(Planning!G66&lt;&gt;0,Planning!G66,"")</f>
        <v/>
      </c>
      <c r="G82" s="194">
        <f>Planning!H66</f>
        <v>0</v>
      </c>
      <c r="H82" s="4">
        <f>Planning!I66</f>
        <v>0</v>
      </c>
      <c r="I82" s="198">
        <f ca="1">IF(OR(W82="1",AND(W82&lt;&gt;"1",G82=Lists!$A$17)),Y82,0)</f>
        <v>0</v>
      </c>
      <c r="J82" s="174"/>
      <c r="K82" s="32" t="str">
        <f ca="1">IF(AND(W82="2",G82&lt;&gt;Lists!$A$17),AA82,Z82)</f>
        <v/>
      </c>
      <c r="L82" s="33" t="str">
        <f t="shared" ca="1" si="8"/>
        <v/>
      </c>
      <c r="M82" s="5">
        <f>Planning!J66</f>
        <v>0</v>
      </c>
      <c r="N82" s="5">
        <v>0</v>
      </c>
      <c r="O82" s="166"/>
      <c r="P82" s="32" t="str">
        <f t="shared" si="1"/>
        <v/>
      </c>
      <c r="Q82" s="33" t="str">
        <f t="shared" si="9"/>
        <v/>
      </c>
      <c r="R82" s="89">
        <f ca="1">SUMIFS($J$25:$J$224,$C$25:$C$224,$C82,$G$25:$G$224,Lists!$A$16)</f>
        <v>0</v>
      </c>
      <c r="S82" s="89">
        <f t="shared" si="3"/>
        <v>0</v>
      </c>
      <c r="U82" s="2" t="str">
        <f t="shared" si="4"/>
        <v/>
      </c>
      <c r="W82" s="2" t="str">
        <f>IF(C82=0,"",LEFT(INDEX(Lists!$H$5:$H$49,MATCH(C82,Lists!$G$5:$G$49,0),1),1))</f>
        <v/>
      </c>
      <c r="Y82" s="2">
        <v>0</v>
      </c>
      <c r="Z82" s="2" t="str">
        <f t="shared" ca="1" si="5"/>
        <v/>
      </c>
      <c r="AA82" s="2" t="str">
        <f t="shared" ca="1" si="6"/>
        <v/>
      </c>
      <c r="AC82" s="627" t="str">
        <f t="shared" si="7"/>
        <v>0</v>
      </c>
      <c r="AD82" s="67"/>
    </row>
    <row r="83" spans="1:30" ht="39" hidden="1" customHeight="1" x14ac:dyDescent="0.2">
      <c r="A83" s="14" t="str">
        <f>Planning!A67</f>
        <v>I059</v>
      </c>
      <c r="B83" s="9">
        <f>Planning!B67</f>
        <v>0</v>
      </c>
      <c r="C83" s="9">
        <f>Planning!C67</f>
        <v>0</v>
      </c>
      <c r="D83" s="9">
        <f>Planning!D67</f>
        <v>0</v>
      </c>
      <c r="E83" s="3">
        <f>Planning!E67</f>
        <v>0</v>
      </c>
      <c r="F83" s="3" t="str">
        <f>IF(Planning!G67&lt;&gt;0,Planning!G67,"")</f>
        <v/>
      </c>
      <c r="G83" s="194">
        <f>Planning!H67</f>
        <v>0</v>
      </c>
      <c r="H83" s="4">
        <f>Planning!I67</f>
        <v>0</v>
      </c>
      <c r="I83" s="198">
        <f ca="1">IF(OR(W83="1",AND(W83&lt;&gt;"1",G83=Lists!$A$17)),Y83,0)</f>
        <v>0</v>
      </c>
      <c r="J83" s="174"/>
      <c r="K83" s="32" t="str">
        <f ca="1">IF(AND(W83="2",G83&lt;&gt;Lists!$A$17),AA83,Z83)</f>
        <v/>
      </c>
      <c r="L83" s="33" t="str">
        <f t="shared" ca="1" si="8"/>
        <v/>
      </c>
      <c r="M83" s="5">
        <f>Planning!J67</f>
        <v>0</v>
      </c>
      <c r="N83" s="5">
        <v>0</v>
      </c>
      <c r="O83" s="166"/>
      <c r="P83" s="32" t="str">
        <f t="shared" si="1"/>
        <v/>
      </c>
      <c r="Q83" s="33" t="str">
        <f t="shared" si="9"/>
        <v/>
      </c>
      <c r="R83" s="89">
        <f ca="1">SUMIFS($J$25:$J$224,$C$25:$C$224,$C83,$G$25:$G$224,Lists!$A$16)</f>
        <v>0</v>
      </c>
      <c r="S83" s="89">
        <f t="shared" si="3"/>
        <v>0</v>
      </c>
      <c r="U83" s="2" t="str">
        <f t="shared" si="4"/>
        <v/>
      </c>
      <c r="W83" s="2" t="str">
        <f>IF(C83=0,"",LEFT(INDEX(Lists!$H$5:$H$49,MATCH(C83,Lists!$G$5:$G$49,0),1),1))</f>
        <v/>
      </c>
      <c r="Y83" s="2">
        <v>0</v>
      </c>
      <c r="Z83" s="2" t="str">
        <f t="shared" ca="1" si="5"/>
        <v/>
      </c>
      <c r="AA83" s="2" t="str">
        <f t="shared" ca="1" si="6"/>
        <v/>
      </c>
      <c r="AC83" s="627" t="str">
        <f t="shared" si="7"/>
        <v>0</v>
      </c>
      <c r="AD83" s="67"/>
    </row>
    <row r="84" spans="1:30" ht="39" hidden="1" customHeight="1" x14ac:dyDescent="0.2">
      <c r="A84" s="14" t="str">
        <f>Planning!A68</f>
        <v>I060</v>
      </c>
      <c r="B84" s="9">
        <f>Planning!B68</f>
        <v>0</v>
      </c>
      <c r="C84" s="9">
        <f>Planning!C68</f>
        <v>0</v>
      </c>
      <c r="D84" s="9">
        <f>Planning!D68</f>
        <v>0</v>
      </c>
      <c r="E84" s="3">
        <f>Planning!E68</f>
        <v>0</v>
      </c>
      <c r="F84" s="3" t="str">
        <f>IF(Planning!G68&lt;&gt;0,Planning!G68,"")</f>
        <v/>
      </c>
      <c r="G84" s="194">
        <f>Planning!H68</f>
        <v>0</v>
      </c>
      <c r="H84" s="4">
        <f>Planning!I68</f>
        <v>0</v>
      </c>
      <c r="I84" s="198">
        <f ca="1">IF(OR(W84="1",AND(W84&lt;&gt;"1",G84=Lists!$A$17)),Y84,0)</f>
        <v>0</v>
      </c>
      <c r="J84" s="174"/>
      <c r="K84" s="32" t="str">
        <f ca="1">IF(AND(W84="2",G84&lt;&gt;Lists!$A$17),AA84,Z84)</f>
        <v/>
      </c>
      <c r="L84" s="33" t="str">
        <f t="shared" ca="1" si="8"/>
        <v/>
      </c>
      <c r="M84" s="5">
        <f>Planning!J68</f>
        <v>0</v>
      </c>
      <c r="N84" s="5">
        <v>0</v>
      </c>
      <c r="O84" s="166"/>
      <c r="P84" s="32" t="str">
        <f t="shared" si="1"/>
        <v/>
      </c>
      <c r="Q84" s="33" t="str">
        <f t="shared" si="9"/>
        <v/>
      </c>
      <c r="R84" s="89">
        <f ca="1">SUMIFS($J$25:$J$224,$C$25:$C$224,$C84,$G$25:$G$224,Lists!$A$16)</f>
        <v>0</v>
      </c>
      <c r="S84" s="89">
        <f t="shared" si="3"/>
        <v>0</v>
      </c>
      <c r="U84" s="2" t="str">
        <f t="shared" si="4"/>
        <v/>
      </c>
      <c r="W84" s="2" t="str">
        <f>IF(C84=0,"",LEFT(INDEX(Lists!$H$5:$H$49,MATCH(C84,Lists!$G$5:$G$49,0),1),1))</f>
        <v/>
      </c>
      <c r="Y84" s="2">
        <v>0</v>
      </c>
      <c r="Z84" s="2" t="str">
        <f t="shared" ca="1" si="5"/>
        <v/>
      </c>
      <c r="AA84" s="2" t="str">
        <f t="shared" ca="1" si="6"/>
        <v/>
      </c>
      <c r="AC84" s="627" t="str">
        <f t="shared" si="7"/>
        <v>0</v>
      </c>
      <c r="AD84" s="67"/>
    </row>
    <row r="85" spans="1:30" ht="39" hidden="1" customHeight="1" x14ac:dyDescent="0.2">
      <c r="A85" s="14" t="str">
        <f>Planning!A69</f>
        <v>I061</v>
      </c>
      <c r="B85" s="9">
        <f>Planning!B69</f>
        <v>0</v>
      </c>
      <c r="C85" s="9">
        <f>Planning!C69</f>
        <v>0</v>
      </c>
      <c r="D85" s="9">
        <f>Planning!D69</f>
        <v>0</v>
      </c>
      <c r="E85" s="3">
        <f>Planning!E69</f>
        <v>0</v>
      </c>
      <c r="F85" s="3" t="str">
        <f>IF(Planning!G69&lt;&gt;0,Planning!G69,"")</f>
        <v/>
      </c>
      <c r="G85" s="194">
        <f>Planning!H69</f>
        <v>0</v>
      </c>
      <c r="H85" s="4">
        <f>Planning!I69</f>
        <v>0</v>
      </c>
      <c r="I85" s="198">
        <f ca="1">IF(OR(W85="1",AND(W85&lt;&gt;"1",G85=Lists!$A$17)),Y85,0)</f>
        <v>0</v>
      </c>
      <c r="J85" s="174"/>
      <c r="K85" s="32" t="str">
        <f ca="1">IF(AND(W85="2",G85&lt;&gt;Lists!$A$17),AA85,Z85)</f>
        <v/>
      </c>
      <c r="L85" s="33" t="str">
        <f t="shared" ca="1" si="8"/>
        <v/>
      </c>
      <c r="M85" s="5">
        <f>Planning!J69</f>
        <v>0</v>
      </c>
      <c r="N85" s="5">
        <v>0</v>
      </c>
      <c r="O85" s="166"/>
      <c r="P85" s="32" t="str">
        <f t="shared" si="1"/>
        <v/>
      </c>
      <c r="Q85" s="33" t="str">
        <f t="shared" si="9"/>
        <v/>
      </c>
      <c r="R85" s="89">
        <f ca="1">SUMIFS($J$25:$J$224,$C$25:$C$224,$C85,$G$25:$G$224,Lists!$A$16)</f>
        <v>0</v>
      </c>
      <c r="S85" s="89">
        <f t="shared" si="3"/>
        <v>0</v>
      </c>
      <c r="U85" s="2" t="str">
        <f t="shared" si="4"/>
        <v/>
      </c>
      <c r="W85" s="2" t="str">
        <f>IF(C85=0,"",LEFT(INDEX(Lists!$H$5:$H$49,MATCH(C85,Lists!$G$5:$G$49,0),1),1))</f>
        <v/>
      </c>
      <c r="Y85" s="2">
        <v>0</v>
      </c>
      <c r="Z85" s="2" t="str">
        <f t="shared" ca="1" si="5"/>
        <v/>
      </c>
      <c r="AA85" s="2" t="str">
        <f t="shared" ca="1" si="6"/>
        <v/>
      </c>
      <c r="AC85" s="627" t="str">
        <f t="shared" si="7"/>
        <v>0</v>
      </c>
      <c r="AD85" s="67"/>
    </row>
    <row r="86" spans="1:30" ht="39" hidden="1" customHeight="1" x14ac:dyDescent="0.2">
      <c r="A86" s="14" t="str">
        <f>Planning!A70</f>
        <v>I062</v>
      </c>
      <c r="B86" s="9">
        <f>Planning!B70</f>
        <v>0</v>
      </c>
      <c r="C86" s="9">
        <f>Planning!C70</f>
        <v>0</v>
      </c>
      <c r="D86" s="9">
        <f>Planning!D70</f>
        <v>0</v>
      </c>
      <c r="E86" s="3">
        <f>Planning!E70</f>
        <v>0</v>
      </c>
      <c r="F86" s="3" t="str">
        <f>IF(Planning!G70&lt;&gt;0,Planning!G70,"")</f>
        <v/>
      </c>
      <c r="G86" s="194">
        <f>Planning!H70</f>
        <v>0</v>
      </c>
      <c r="H86" s="4">
        <f>Planning!I70</f>
        <v>0</v>
      </c>
      <c r="I86" s="198">
        <f ca="1">IF(OR(W86="1",AND(W86&lt;&gt;"1",G86=Lists!$A$17)),Y86,0)</f>
        <v>0</v>
      </c>
      <c r="J86" s="174"/>
      <c r="K86" s="32" t="str">
        <f ca="1">IF(AND(W86="2",G86&lt;&gt;Lists!$A$17),AA86,Z86)</f>
        <v/>
      </c>
      <c r="L86" s="33" t="str">
        <f t="shared" ca="1" si="8"/>
        <v/>
      </c>
      <c r="M86" s="5">
        <f>Planning!J70</f>
        <v>0</v>
      </c>
      <c r="N86" s="5">
        <v>0</v>
      </c>
      <c r="O86" s="166"/>
      <c r="P86" s="32" t="str">
        <f t="shared" si="1"/>
        <v/>
      </c>
      <c r="Q86" s="33" t="str">
        <f t="shared" si="9"/>
        <v/>
      </c>
      <c r="R86" s="89">
        <f ca="1">SUMIFS($J$25:$J$224,$C$25:$C$224,$C86,$G$25:$G$224,Lists!$A$16)</f>
        <v>0</v>
      </c>
      <c r="S86" s="89">
        <f t="shared" si="3"/>
        <v>0</v>
      </c>
      <c r="U86" s="2" t="str">
        <f t="shared" si="4"/>
        <v/>
      </c>
      <c r="W86" s="2" t="str">
        <f>IF(C86=0,"",LEFT(INDEX(Lists!$H$5:$H$49,MATCH(C86,Lists!$G$5:$G$49,0),1),1))</f>
        <v/>
      </c>
      <c r="Y86" s="2">
        <v>0</v>
      </c>
      <c r="Z86" s="2" t="str">
        <f t="shared" ca="1" si="5"/>
        <v/>
      </c>
      <c r="AA86" s="2" t="str">
        <f t="shared" ca="1" si="6"/>
        <v/>
      </c>
      <c r="AC86" s="627" t="str">
        <f t="shared" si="7"/>
        <v>0</v>
      </c>
      <c r="AD86" s="67"/>
    </row>
    <row r="87" spans="1:30" ht="39" hidden="1" customHeight="1" x14ac:dyDescent="0.2">
      <c r="A87" s="14" t="str">
        <f>Planning!A71</f>
        <v>I063</v>
      </c>
      <c r="B87" s="9">
        <f>Planning!B71</f>
        <v>0</v>
      </c>
      <c r="C87" s="9">
        <f>Planning!C71</f>
        <v>0</v>
      </c>
      <c r="D87" s="9">
        <f>Planning!D71</f>
        <v>0</v>
      </c>
      <c r="E87" s="3">
        <f>Planning!E71</f>
        <v>0</v>
      </c>
      <c r="F87" s="3" t="str">
        <f>IF(Planning!G71&lt;&gt;0,Planning!G71,"")</f>
        <v/>
      </c>
      <c r="G87" s="194">
        <f>Planning!H71</f>
        <v>0</v>
      </c>
      <c r="H87" s="4">
        <f>Planning!I71</f>
        <v>0</v>
      </c>
      <c r="I87" s="198">
        <f ca="1">IF(OR(W87="1",AND(W87&lt;&gt;"1",G87=Lists!$A$17)),Y87,0)</f>
        <v>0</v>
      </c>
      <c r="J87" s="174"/>
      <c r="K87" s="32" t="str">
        <f ca="1">IF(AND(W87="2",G87&lt;&gt;Lists!$A$17),AA87,Z87)</f>
        <v/>
      </c>
      <c r="L87" s="33" t="str">
        <f t="shared" ca="1" si="8"/>
        <v/>
      </c>
      <c r="M87" s="5">
        <f>Planning!J71</f>
        <v>0</v>
      </c>
      <c r="N87" s="5">
        <v>0</v>
      </c>
      <c r="O87" s="166"/>
      <c r="P87" s="32" t="str">
        <f t="shared" si="1"/>
        <v/>
      </c>
      <c r="Q87" s="33" t="str">
        <f t="shared" si="9"/>
        <v/>
      </c>
      <c r="R87" s="89">
        <f ca="1">SUMIFS($J$25:$J$224,$C$25:$C$224,$C87,$G$25:$G$224,Lists!$A$16)</f>
        <v>0</v>
      </c>
      <c r="S87" s="89">
        <f t="shared" si="3"/>
        <v>0</v>
      </c>
      <c r="U87" s="2" t="str">
        <f t="shared" si="4"/>
        <v/>
      </c>
      <c r="W87" s="2" t="str">
        <f>IF(C87=0,"",LEFT(INDEX(Lists!$H$5:$H$49,MATCH(C87,Lists!$G$5:$G$49,0),1),1))</f>
        <v/>
      </c>
      <c r="Y87" s="2">
        <v>0</v>
      </c>
      <c r="Z87" s="2" t="str">
        <f t="shared" ca="1" si="5"/>
        <v/>
      </c>
      <c r="AA87" s="2" t="str">
        <f t="shared" ca="1" si="6"/>
        <v/>
      </c>
      <c r="AC87" s="627" t="str">
        <f t="shared" si="7"/>
        <v>0</v>
      </c>
      <c r="AD87" s="67"/>
    </row>
    <row r="88" spans="1:30" ht="39" hidden="1" customHeight="1" x14ac:dyDescent="0.2">
      <c r="A88" s="14" t="str">
        <f>Planning!A72</f>
        <v>I064</v>
      </c>
      <c r="B88" s="9">
        <f>Planning!B72</f>
        <v>0</v>
      </c>
      <c r="C88" s="9">
        <f>Planning!C72</f>
        <v>0</v>
      </c>
      <c r="D88" s="9">
        <f>Planning!D72</f>
        <v>0</v>
      </c>
      <c r="E88" s="3">
        <f>Planning!E72</f>
        <v>0</v>
      </c>
      <c r="F88" s="3" t="str">
        <f>IF(Planning!G72&lt;&gt;0,Planning!G72,"")</f>
        <v/>
      </c>
      <c r="G88" s="194">
        <f>Planning!H72</f>
        <v>0</v>
      </c>
      <c r="H88" s="4">
        <f>Planning!I72</f>
        <v>0</v>
      </c>
      <c r="I88" s="198">
        <f ca="1">IF(OR(W88="1",AND(W88&lt;&gt;"1",G88=Lists!$A$17)),Y88,0)</f>
        <v>0</v>
      </c>
      <c r="J88" s="174"/>
      <c r="K88" s="32" t="str">
        <f ca="1">IF(AND(W88="2",G88&lt;&gt;Lists!$A$17),AA88,Z88)</f>
        <v/>
      </c>
      <c r="L88" s="33" t="str">
        <f t="shared" ca="1" si="8"/>
        <v/>
      </c>
      <c r="M88" s="5">
        <f>Planning!J72</f>
        <v>0</v>
      </c>
      <c r="N88" s="5">
        <v>0</v>
      </c>
      <c r="O88" s="166"/>
      <c r="P88" s="32" t="str">
        <f t="shared" si="1"/>
        <v/>
      </c>
      <c r="Q88" s="33" t="str">
        <f t="shared" si="9"/>
        <v/>
      </c>
      <c r="R88" s="89">
        <f ca="1">SUMIFS($J$25:$J$224,$C$25:$C$224,$C88,$G$25:$G$224,Lists!$A$16)</f>
        <v>0</v>
      </c>
      <c r="S88" s="89">
        <f t="shared" si="3"/>
        <v>0</v>
      </c>
      <c r="U88" s="2" t="str">
        <f t="shared" si="4"/>
        <v/>
      </c>
      <c r="W88" s="2" t="str">
        <f>IF(C88=0,"",LEFT(INDEX(Lists!$H$5:$H$49,MATCH(C88,Lists!$G$5:$G$49,0),1),1))</f>
        <v/>
      </c>
      <c r="Y88" s="2">
        <v>0</v>
      </c>
      <c r="Z88" s="2" t="str">
        <f t="shared" ca="1" si="5"/>
        <v/>
      </c>
      <c r="AA88" s="2" t="str">
        <f t="shared" ca="1" si="6"/>
        <v/>
      </c>
      <c r="AC88" s="627" t="str">
        <f t="shared" si="7"/>
        <v>0</v>
      </c>
      <c r="AD88" s="67"/>
    </row>
    <row r="89" spans="1:30" ht="39" hidden="1" customHeight="1" x14ac:dyDescent="0.2">
      <c r="A89" s="14" t="str">
        <f>Planning!A73</f>
        <v>I065</v>
      </c>
      <c r="B89" s="9">
        <f>Planning!B73</f>
        <v>0</v>
      </c>
      <c r="C89" s="9">
        <f>Planning!C73</f>
        <v>0</v>
      </c>
      <c r="D89" s="9">
        <f>Planning!D73</f>
        <v>0</v>
      </c>
      <c r="E89" s="3">
        <f>Planning!E73</f>
        <v>0</v>
      </c>
      <c r="F89" s="3" t="str">
        <f>IF(Planning!G73&lt;&gt;0,Planning!G73,"")</f>
        <v/>
      </c>
      <c r="G89" s="194">
        <f>Planning!H73</f>
        <v>0</v>
      </c>
      <c r="H89" s="4">
        <f>Planning!I73</f>
        <v>0</v>
      </c>
      <c r="I89" s="198">
        <f ca="1">IF(OR(W89="1",AND(W89&lt;&gt;"1",G89=Lists!$A$17)),Y89,0)</f>
        <v>0</v>
      </c>
      <c r="J89" s="174"/>
      <c r="K89" s="32" t="str">
        <f ca="1">IF(AND(W89="2",G89&lt;&gt;Lists!$A$17),AA89,Z89)</f>
        <v/>
      </c>
      <c r="L89" s="33" t="str">
        <f t="shared" ref="L89:L120" ca="1" si="10">IF($U89=ExcluirDelPLogro,"",IF(AND(H89=0,I89=0,J89=0),"",K89))</f>
        <v/>
      </c>
      <c r="M89" s="5">
        <f>Planning!J73</f>
        <v>0</v>
      </c>
      <c r="N89" s="5">
        <v>0</v>
      </c>
      <c r="O89" s="166"/>
      <c r="P89" s="32" t="str">
        <f t="shared" si="1"/>
        <v/>
      </c>
      <c r="Q89" s="33" t="str">
        <f t="shared" ref="Q89:Q120" si="11">IF($U89=ExcluirDelPLogro,"",IF(AND(M89=0,N89=0,O89=0),"",P89))</f>
        <v/>
      </c>
      <c r="R89" s="89">
        <f ca="1">SUMIFS($J$25:$J$224,$C$25:$C$224,$C89,$G$25:$G$224,Lists!$A$16)</f>
        <v>0</v>
      </c>
      <c r="S89" s="89">
        <f t="shared" si="3"/>
        <v>0</v>
      </c>
      <c r="U89" s="2" t="str">
        <f t="shared" si="4"/>
        <v/>
      </c>
      <c r="W89" s="2" t="str">
        <f>IF(C89=0,"",LEFT(INDEX(Lists!$H$5:$H$49,MATCH(C89,Lists!$G$5:$G$49,0),1),1))</f>
        <v/>
      </c>
      <c r="Y89" s="2">
        <v>0</v>
      </c>
      <c r="Z89" s="2" t="str">
        <f t="shared" ca="1" si="5"/>
        <v/>
      </c>
      <c r="AA89" s="2" t="str">
        <f t="shared" ca="1" si="6"/>
        <v/>
      </c>
      <c r="AC89" s="627" t="str">
        <f t="shared" si="7"/>
        <v>0</v>
      </c>
      <c r="AD89" s="67"/>
    </row>
    <row r="90" spans="1:30" ht="39" hidden="1" customHeight="1" x14ac:dyDescent="0.2">
      <c r="A90" s="14" t="str">
        <f>Planning!A74</f>
        <v>I066</v>
      </c>
      <c r="B90" s="9">
        <f>Planning!B74</f>
        <v>0</v>
      </c>
      <c r="C90" s="9">
        <f>Planning!C74</f>
        <v>0</v>
      </c>
      <c r="D90" s="9">
        <f>Planning!D74</f>
        <v>0</v>
      </c>
      <c r="E90" s="3">
        <f>Planning!E74</f>
        <v>0</v>
      </c>
      <c r="F90" s="3" t="str">
        <f>IF(Planning!G74&lt;&gt;0,Planning!G74,"")</f>
        <v/>
      </c>
      <c r="G90" s="194">
        <f>Planning!H74</f>
        <v>0</v>
      </c>
      <c r="H90" s="4">
        <f>Planning!I74</f>
        <v>0</v>
      </c>
      <c r="I90" s="198">
        <f ca="1">IF(OR(W90="1",AND(W90&lt;&gt;"1",G90=Lists!$A$17)),Y90,0)</f>
        <v>0</v>
      </c>
      <c r="J90" s="174"/>
      <c r="K90" s="32" t="str">
        <f ca="1">IF(AND(W90="2",G90&lt;&gt;Lists!$A$17),AA90,Z90)</f>
        <v/>
      </c>
      <c r="L90" s="33" t="str">
        <f t="shared" ca="1" si="10"/>
        <v/>
      </c>
      <c r="M90" s="5">
        <f>Planning!J74</f>
        <v>0</v>
      </c>
      <c r="N90" s="5">
        <v>0</v>
      </c>
      <c r="O90" s="166"/>
      <c r="P90" s="32" t="str">
        <f t="shared" ref="P90:P153" si="12">IF(AND(M90=0,N90=0,O90=0),"",IF((M90+N90)&gt;0,O90/(M90+N90),O90))</f>
        <v/>
      </c>
      <c r="Q90" s="33" t="str">
        <f t="shared" si="11"/>
        <v/>
      </c>
      <c r="R90" s="89">
        <f ca="1">SUMIFS($J$25:$J$224,$C$25:$C$224,$C90,$G$25:$G$224,Lists!$A$16)</f>
        <v>0</v>
      </c>
      <c r="S90" s="89">
        <f t="shared" ref="S90:S153" si="13">SUMIFS($O$25:$O$224,$C$25:$C$224,$C90,$G$25:$G$224,"&lt;&gt;0")</f>
        <v>0</v>
      </c>
      <c r="U90" s="2" t="str">
        <f t="shared" ref="U90:U153" si="14">IF(B90=0,"",IF(LEFT(B90,1)="1","1","2"))</f>
        <v/>
      </c>
      <c r="W90" s="2" t="str">
        <f>IF(C90=0,"",LEFT(INDEX(Lists!$H$5:$H$49,MATCH(C90,Lists!$G$5:$G$49,0),1),1))</f>
        <v/>
      </c>
      <c r="Y90" s="2">
        <v>0</v>
      </c>
      <c r="Z90" s="2" t="str">
        <f t="shared" ref="Z90:Z153" ca="1" si="15">IF(AND(H90=0,I90=0,J90=0),"",IF((H90+I90)&gt;0,J90/(H90+I90),J90))</f>
        <v/>
      </c>
      <c r="AA90" s="2" t="str">
        <f t="shared" ref="AA90:AA153" ca="1" si="16">IF(AND(H90=0,I90=0,J90=0),"",IF(J90&gt;0,H90/J90,0))</f>
        <v/>
      </c>
      <c r="AC90" s="627" t="str">
        <f t="shared" ref="AC90:AC153" si="17">U90&amp;C90</f>
        <v>0</v>
      </c>
      <c r="AD90" s="67"/>
    </row>
    <row r="91" spans="1:30" ht="39" hidden="1" customHeight="1" x14ac:dyDescent="0.2">
      <c r="A91" s="14" t="str">
        <f>Planning!A75</f>
        <v>I067</v>
      </c>
      <c r="B91" s="9">
        <f>Planning!B75</f>
        <v>0</v>
      </c>
      <c r="C91" s="9">
        <f>Planning!C75</f>
        <v>0</v>
      </c>
      <c r="D91" s="9">
        <f>Planning!D75</f>
        <v>0</v>
      </c>
      <c r="E91" s="3">
        <f>Planning!E75</f>
        <v>0</v>
      </c>
      <c r="F91" s="3" t="str">
        <f>IF(Planning!G75&lt;&gt;0,Planning!G75,"")</f>
        <v/>
      </c>
      <c r="G91" s="194">
        <f>Planning!H75</f>
        <v>0</v>
      </c>
      <c r="H91" s="4">
        <f>Planning!I75</f>
        <v>0</v>
      </c>
      <c r="I91" s="198">
        <f ca="1">IF(OR(W91="1",AND(W91&lt;&gt;"1",G91=Lists!$A$17)),Y91,0)</f>
        <v>0</v>
      </c>
      <c r="J91" s="174"/>
      <c r="K91" s="32" t="str">
        <f ca="1">IF(AND(W91="2",G91&lt;&gt;Lists!$A$17),AA91,Z91)</f>
        <v/>
      </c>
      <c r="L91" s="33" t="str">
        <f t="shared" ca="1" si="10"/>
        <v/>
      </c>
      <c r="M91" s="5">
        <f>Planning!J75</f>
        <v>0</v>
      </c>
      <c r="N91" s="5">
        <v>0</v>
      </c>
      <c r="O91" s="166"/>
      <c r="P91" s="32" t="str">
        <f t="shared" si="12"/>
        <v/>
      </c>
      <c r="Q91" s="33" t="str">
        <f t="shared" si="11"/>
        <v/>
      </c>
      <c r="R91" s="89">
        <f ca="1">SUMIFS($J$25:$J$224,$C$25:$C$224,$C91,$G$25:$G$224,Lists!$A$16)</f>
        <v>0</v>
      </c>
      <c r="S91" s="89">
        <f t="shared" si="13"/>
        <v>0</v>
      </c>
      <c r="U91" s="2" t="str">
        <f t="shared" si="14"/>
        <v/>
      </c>
      <c r="W91" s="2" t="str">
        <f>IF(C91=0,"",LEFT(INDEX(Lists!$H$5:$H$49,MATCH(C91,Lists!$G$5:$G$49,0),1),1))</f>
        <v/>
      </c>
      <c r="Y91" s="2">
        <v>0</v>
      </c>
      <c r="Z91" s="2" t="str">
        <f t="shared" ca="1" si="15"/>
        <v/>
      </c>
      <c r="AA91" s="2" t="str">
        <f t="shared" ca="1" si="16"/>
        <v/>
      </c>
      <c r="AC91" s="627" t="str">
        <f t="shared" si="17"/>
        <v>0</v>
      </c>
      <c r="AD91" s="67"/>
    </row>
    <row r="92" spans="1:30" ht="39" hidden="1" customHeight="1" x14ac:dyDescent="0.2">
      <c r="A92" s="14" t="str">
        <f>Planning!A76</f>
        <v>I068</v>
      </c>
      <c r="B92" s="9">
        <f>Planning!B76</f>
        <v>0</v>
      </c>
      <c r="C92" s="9">
        <f>Planning!C76</f>
        <v>0</v>
      </c>
      <c r="D92" s="9">
        <f>Planning!D76</f>
        <v>0</v>
      </c>
      <c r="E92" s="3">
        <f>Planning!E76</f>
        <v>0</v>
      </c>
      <c r="F92" s="3" t="str">
        <f>IF(Planning!G76&lt;&gt;0,Planning!G76,"")</f>
        <v/>
      </c>
      <c r="G92" s="194">
        <f>Planning!H76</f>
        <v>0</v>
      </c>
      <c r="H92" s="4">
        <f>Planning!I76</f>
        <v>0</v>
      </c>
      <c r="I92" s="198">
        <f ca="1">IF(OR(W92="1",AND(W92&lt;&gt;"1",G92=Lists!$A$17)),Y92,0)</f>
        <v>0</v>
      </c>
      <c r="J92" s="174"/>
      <c r="K92" s="32" t="str">
        <f ca="1">IF(AND(W92="2",G92&lt;&gt;Lists!$A$17),AA92,Z92)</f>
        <v/>
      </c>
      <c r="L92" s="33" t="str">
        <f t="shared" ca="1" si="10"/>
        <v/>
      </c>
      <c r="M92" s="5">
        <f>Planning!J76</f>
        <v>0</v>
      </c>
      <c r="N92" s="5">
        <v>0</v>
      </c>
      <c r="O92" s="166"/>
      <c r="P92" s="32" t="str">
        <f t="shared" si="12"/>
        <v/>
      </c>
      <c r="Q92" s="33" t="str">
        <f t="shared" si="11"/>
        <v/>
      </c>
      <c r="R92" s="89">
        <f ca="1">SUMIFS($J$25:$J$224,$C$25:$C$224,$C92,$G$25:$G$224,Lists!$A$16)</f>
        <v>0</v>
      </c>
      <c r="S92" s="89">
        <f t="shared" si="13"/>
        <v>0</v>
      </c>
      <c r="U92" s="2" t="str">
        <f t="shared" si="14"/>
        <v/>
      </c>
      <c r="W92" s="2" t="str">
        <f>IF(C92=0,"",LEFT(INDEX(Lists!$H$5:$H$49,MATCH(C92,Lists!$G$5:$G$49,0),1),1))</f>
        <v/>
      </c>
      <c r="Y92" s="2">
        <v>0</v>
      </c>
      <c r="Z92" s="2" t="str">
        <f t="shared" ca="1" si="15"/>
        <v/>
      </c>
      <c r="AA92" s="2" t="str">
        <f t="shared" ca="1" si="16"/>
        <v/>
      </c>
      <c r="AC92" s="627" t="str">
        <f t="shared" si="17"/>
        <v>0</v>
      </c>
      <c r="AD92" s="67"/>
    </row>
    <row r="93" spans="1:30" ht="39" hidden="1" customHeight="1" x14ac:dyDescent="0.2">
      <c r="A93" s="14" t="str">
        <f>Planning!A77</f>
        <v>I069</v>
      </c>
      <c r="B93" s="9">
        <f>Planning!B77</f>
        <v>0</v>
      </c>
      <c r="C93" s="9">
        <f>Planning!C77</f>
        <v>0</v>
      </c>
      <c r="D93" s="9">
        <f>Planning!D77</f>
        <v>0</v>
      </c>
      <c r="E93" s="3">
        <f>Planning!E77</f>
        <v>0</v>
      </c>
      <c r="F93" s="3" t="str">
        <f>IF(Planning!G77&lt;&gt;0,Planning!G77,"")</f>
        <v/>
      </c>
      <c r="G93" s="194">
        <f>Planning!H77</f>
        <v>0</v>
      </c>
      <c r="H93" s="4">
        <f>Planning!I77</f>
        <v>0</v>
      </c>
      <c r="I93" s="198">
        <f ca="1">IF(OR(W93="1",AND(W93&lt;&gt;"1",G93=Lists!$A$17)),Y93,0)</f>
        <v>0</v>
      </c>
      <c r="J93" s="174"/>
      <c r="K93" s="32" t="str">
        <f ca="1">IF(AND(W93="2",G93&lt;&gt;Lists!$A$17),AA93,Z93)</f>
        <v/>
      </c>
      <c r="L93" s="33" t="str">
        <f t="shared" ca="1" si="10"/>
        <v/>
      </c>
      <c r="M93" s="5">
        <f>Planning!J77</f>
        <v>0</v>
      </c>
      <c r="N93" s="5">
        <v>0</v>
      </c>
      <c r="O93" s="166"/>
      <c r="P93" s="32" t="str">
        <f t="shared" si="12"/>
        <v/>
      </c>
      <c r="Q93" s="33" t="str">
        <f t="shared" si="11"/>
        <v/>
      </c>
      <c r="R93" s="89">
        <f ca="1">SUMIFS($J$25:$J$224,$C$25:$C$224,$C93,$G$25:$G$224,Lists!$A$16)</f>
        <v>0</v>
      </c>
      <c r="S93" s="89">
        <f t="shared" si="13"/>
        <v>0</v>
      </c>
      <c r="U93" s="2" t="str">
        <f t="shared" si="14"/>
        <v/>
      </c>
      <c r="W93" s="2" t="str">
        <f>IF(C93=0,"",LEFT(INDEX(Lists!$H$5:$H$49,MATCH(C93,Lists!$G$5:$G$49,0),1),1))</f>
        <v/>
      </c>
      <c r="Y93" s="2">
        <v>0</v>
      </c>
      <c r="Z93" s="2" t="str">
        <f t="shared" ca="1" si="15"/>
        <v/>
      </c>
      <c r="AA93" s="2" t="str">
        <f t="shared" ca="1" si="16"/>
        <v/>
      </c>
      <c r="AC93" s="627" t="str">
        <f t="shared" si="17"/>
        <v>0</v>
      </c>
      <c r="AD93" s="67"/>
    </row>
    <row r="94" spans="1:30" ht="39" hidden="1" customHeight="1" x14ac:dyDescent="0.2">
      <c r="A94" s="14" t="str">
        <f>Planning!A78</f>
        <v>I070</v>
      </c>
      <c r="B94" s="9">
        <f>Planning!B78</f>
        <v>0</v>
      </c>
      <c r="C94" s="9">
        <f>Planning!C78</f>
        <v>0</v>
      </c>
      <c r="D94" s="9">
        <f>Planning!D78</f>
        <v>0</v>
      </c>
      <c r="E94" s="3">
        <f>Planning!E78</f>
        <v>0</v>
      </c>
      <c r="F94" s="3" t="str">
        <f>IF(Planning!G78&lt;&gt;0,Planning!G78,"")</f>
        <v/>
      </c>
      <c r="G94" s="194">
        <f>Planning!H78</f>
        <v>0</v>
      </c>
      <c r="H94" s="4">
        <f>Planning!I78</f>
        <v>0</v>
      </c>
      <c r="I94" s="198">
        <f ca="1">IF(OR(W94="1",AND(W94&lt;&gt;"1",G94=Lists!$A$17)),Y94,0)</f>
        <v>0</v>
      </c>
      <c r="J94" s="174"/>
      <c r="K94" s="32" t="str">
        <f ca="1">IF(AND(W94="2",G94&lt;&gt;Lists!$A$17),AA94,Z94)</f>
        <v/>
      </c>
      <c r="L94" s="33" t="str">
        <f t="shared" ca="1" si="10"/>
        <v/>
      </c>
      <c r="M94" s="5">
        <f>Planning!J78</f>
        <v>0</v>
      </c>
      <c r="N94" s="5">
        <v>0</v>
      </c>
      <c r="O94" s="166"/>
      <c r="P94" s="32" t="str">
        <f t="shared" si="12"/>
        <v/>
      </c>
      <c r="Q94" s="33" t="str">
        <f t="shared" si="11"/>
        <v/>
      </c>
      <c r="R94" s="89">
        <f ca="1">SUMIFS($J$25:$J$224,$C$25:$C$224,$C94,$G$25:$G$224,Lists!$A$16)</f>
        <v>0</v>
      </c>
      <c r="S94" s="89">
        <f t="shared" si="13"/>
        <v>0</v>
      </c>
      <c r="U94" s="2" t="str">
        <f t="shared" si="14"/>
        <v/>
      </c>
      <c r="W94" s="2" t="str">
        <f>IF(C94=0,"",LEFT(INDEX(Lists!$H$5:$H$49,MATCH(C94,Lists!$G$5:$G$49,0),1),1))</f>
        <v/>
      </c>
      <c r="Y94" s="2">
        <v>0</v>
      </c>
      <c r="Z94" s="2" t="str">
        <f t="shared" ca="1" si="15"/>
        <v/>
      </c>
      <c r="AA94" s="2" t="str">
        <f t="shared" ca="1" si="16"/>
        <v/>
      </c>
      <c r="AC94" s="627" t="str">
        <f t="shared" si="17"/>
        <v>0</v>
      </c>
      <c r="AD94" s="67"/>
    </row>
    <row r="95" spans="1:30" ht="39" hidden="1" customHeight="1" x14ac:dyDescent="0.2">
      <c r="A95" s="14" t="str">
        <f>Planning!A79</f>
        <v>I071</v>
      </c>
      <c r="B95" s="9">
        <f>Planning!B79</f>
        <v>0</v>
      </c>
      <c r="C95" s="9">
        <f>Planning!C79</f>
        <v>0</v>
      </c>
      <c r="D95" s="9">
        <f>Planning!D79</f>
        <v>0</v>
      </c>
      <c r="E95" s="3">
        <f>Planning!E79</f>
        <v>0</v>
      </c>
      <c r="F95" s="3" t="str">
        <f>IF(Planning!G79&lt;&gt;0,Planning!G79,"")</f>
        <v/>
      </c>
      <c r="G95" s="194">
        <f>Planning!H79</f>
        <v>0</v>
      </c>
      <c r="H95" s="4">
        <f>Planning!I79</f>
        <v>0</v>
      </c>
      <c r="I95" s="198">
        <f ca="1">IF(OR(W95="1",AND(W95&lt;&gt;"1",G95=Lists!$A$17)),Y95,0)</f>
        <v>0</v>
      </c>
      <c r="J95" s="174"/>
      <c r="K95" s="32" t="str">
        <f ca="1">IF(AND(W95="2",G95&lt;&gt;Lists!$A$17),AA95,Z95)</f>
        <v/>
      </c>
      <c r="L95" s="33" t="str">
        <f t="shared" ca="1" si="10"/>
        <v/>
      </c>
      <c r="M95" s="5">
        <f>Planning!J79</f>
        <v>0</v>
      </c>
      <c r="N95" s="5">
        <v>0</v>
      </c>
      <c r="O95" s="166"/>
      <c r="P95" s="32" t="str">
        <f t="shared" si="12"/>
        <v/>
      </c>
      <c r="Q95" s="33" t="str">
        <f t="shared" si="11"/>
        <v/>
      </c>
      <c r="R95" s="89">
        <f ca="1">SUMIFS($J$25:$J$224,$C$25:$C$224,$C95,$G$25:$G$224,Lists!$A$16)</f>
        <v>0</v>
      </c>
      <c r="S95" s="89">
        <f t="shared" si="13"/>
        <v>0</v>
      </c>
      <c r="U95" s="2" t="str">
        <f t="shared" si="14"/>
        <v/>
      </c>
      <c r="W95" s="2" t="str">
        <f>IF(C95=0,"",LEFT(INDEX(Lists!$H$5:$H$49,MATCH(C95,Lists!$G$5:$G$49,0),1),1))</f>
        <v/>
      </c>
      <c r="Y95" s="2">
        <v>0</v>
      </c>
      <c r="Z95" s="2" t="str">
        <f t="shared" ca="1" si="15"/>
        <v/>
      </c>
      <c r="AA95" s="2" t="str">
        <f t="shared" ca="1" si="16"/>
        <v/>
      </c>
      <c r="AC95" s="627" t="str">
        <f t="shared" si="17"/>
        <v>0</v>
      </c>
      <c r="AD95" s="67"/>
    </row>
    <row r="96" spans="1:30" ht="39" hidden="1" customHeight="1" x14ac:dyDescent="0.2">
      <c r="A96" s="14" t="str">
        <f>Planning!A80</f>
        <v>I072</v>
      </c>
      <c r="B96" s="9">
        <f>Planning!B80</f>
        <v>0</v>
      </c>
      <c r="C96" s="9">
        <f>Planning!C80</f>
        <v>0</v>
      </c>
      <c r="D96" s="9">
        <f>Planning!D80</f>
        <v>0</v>
      </c>
      <c r="E96" s="3">
        <f>Planning!E80</f>
        <v>0</v>
      </c>
      <c r="F96" s="3" t="str">
        <f>IF(Planning!G80&lt;&gt;0,Planning!G80,"")</f>
        <v/>
      </c>
      <c r="G96" s="194">
        <f>Planning!H80</f>
        <v>0</v>
      </c>
      <c r="H96" s="4">
        <f>Planning!I80</f>
        <v>0</v>
      </c>
      <c r="I96" s="198">
        <f ca="1">IF(OR(W96="1",AND(W96&lt;&gt;"1",G96=Lists!$A$17)),Y96,0)</f>
        <v>0</v>
      </c>
      <c r="J96" s="174"/>
      <c r="K96" s="32" t="str">
        <f ca="1">IF(AND(W96="2",G96&lt;&gt;Lists!$A$17),AA96,Z96)</f>
        <v/>
      </c>
      <c r="L96" s="33" t="str">
        <f t="shared" ca="1" si="10"/>
        <v/>
      </c>
      <c r="M96" s="5">
        <f>Planning!J80</f>
        <v>0</v>
      </c>
      <c r="N96" s="5">
        <v>0</v>
      </c>
      <c r="O96" s="166"/>
      <c r="P96" s="32" t="str">
        <f t="shared" si="12"/>
        <v/>
      </c>
      <c r="Q96" s="33" t="str">
        <f t="shared" si="11"/>
        <v/>
      </c>
      <c r="R96" s="89">
        <f ca="1">SUMIFS($J$25:$J$224,$C$25:$C$224,$C96,$G$25:$G$224,Lists!$A$16)</f>
        <v>0</v>
      </c>
      <c r="S96" s="89">
        <f t="shared" si="13"/>
        <v>0</v>
      </c>
      <c r="U96" s="2" t="str">
        <f t="shared" si="14"/>
        <v/>
      </c>
      <c r="W96" s="2" t="str">
        <f>IF(C96=0,"",LEFT(INDEX(Lists!$H$5:$H$49,MATCH(C96,Lists!$G$5:$G$49,0),1),1))</f>
        <v/>
      </c>
      <c r="Y96" s="2">
        <v>0</v>
      </c>
      <c r="Z96" s="2" t="str">
        <f t="shared" ca="1" si="15"/>
        <v/>
      </c>
      <c r="AA96" s="2" t="str">
        <f t="shared" ca="1" si="16"/>
        <v/>
      </c>
      <c r="AC96" s="627" t="str">
        <f t="shared" si="17"/>
        <v>0</v>
      </c>
      <c r="AD96" s="67"/>
    </row>
    <row r="97" spans="1:30" ht="39" hidden="1" customHeight="1" x14ac:dyDescent="0.2">
      <c r="A97" s="14" t="str">
        <f>Planning!A81</f>
        <v>I073</v>
      </c>
      <c r="B97" s="9">
        <f>Planning!B81</f>
        <v>0</v>
      </c>
      <c r="C97" s="9">
        <f>Planning!C81</f>
        <v>0</v>
      </c>
      <c r="D97" s="9">
        <f>Planning!D81</f>
        <v>0</v>
      </c>
      <c r="E97" s="3">
        <f>Planning!E81</f>
        <v>0</v>
      </c>
      <c r="F97" s="3" t="str">
        <f>IF(Planning!G81&lt;&gt;0,Planning!G81,"")</f>
        <v/>
      </c>
      <c r="G97" s="194">
        <f>Planning!H81</f>
        <v>0</v>
      </c>
      <c r="H97" s="4">
        <f>Planning!I81</f>
        <v>0</v>
      </c>
      <c r="I97" s="198">
        <f ca="1">IF(OR(W97="1",AND(W97&lt;&gt;"1",G97=Lists!$A$17)),Y97,0)</f>
        <v>0</v>
      </c>
      <c r="J97" s="174"/>
      <c r="K97" s="32" t="str">
        <f ca="1">IF(AND(W97="2",G97&lt;&gt;Lists!$A$17),AA97,Z97)</f>
        <v/>
      </c>
      <c r="L97" s="33" t="str">
        <f t="shared" ca="1" si="10"/>
        <v/>
      </c>
      <c r="M97" s="5">
        <f>Planning!J81</f>
        <v>0</v>
      </c>
      <c r="N97" s="5">
        <v>0</v>
      </c>
      <c r="O97" s="166"/>
      <c r="P97" s="32" t="str">
        <f t="shared" si="12"/>
        <v/>
      </c>
      <c r="Q97" s="33" t="str">
        <f t="shared" si="11"/>
        <v/>
      </c>
      <c r="R97" s="89">
        <f ca="1">SUMIFS($J$25:$J$224,$C$25:$C$224,$C97,$G$25:$G$224,Lists!$A$16)</f>
        <v>0</v>
      </c>
      <c r="S97" s="89">
        <f t="shared" si="13"/>
        <v>0</v>
      </c>
      <c r="U97" s="2" t="str">
        <f t="shared" si="14"/>
        <v/>
      </c>
      <c r="W97" s="2" t="str">
        <f>IF(C97=0,"",LEFT(INDEX(Lists!$H$5:$H$49,MATCH(C97,Lists!$G$5:$G$49,0),1),1))</f>
        <v/>
      </c>
      <c r="Y97" s="2">
        <v>0</v>
      </c>
      <c r="Z97" s="2" t="str">
        <f t="shared" ca="1" si="15"/>
        <v/>
      </c>
      <c r="AA97" s="2" t="str">
        <f t="shared" ca="1" si="16"/>
        <v/>
      </c>
      <c r="AC97" s="627" t="str">
        <f t="shared" si="17"/>
        <v>0</v>
      </c>
      <c r="AD97" s="67"/>
    </row>
    <row r="98" spans="1:30" ht="39" hidden="1" customHeight="1" x14ac:dyDescent="0.2">
      <c r="A98" s="14" t="str">
        <f>Planning!A82</f>
        <v>I074</v>
      </c>
      <c r="B98" s="9">
        <f>Planning!B82</f>
        <v>0</v>
      </c>
      <c r="C98" s="9">
        <f>Planning!C82</f>
        <v>0</v>
      </c>
      <c r="D98" s="9">
        <f>Planning!D82</f>
        <v>0</v>
      </c>
      <c r="E98" s="3">
        <f>Planning!E82</f>
        <v>0</v>
      </c>
      <c r="F98" s="3" t="str">
        <f>IF(Planning!G82&lt;&gt;0,Planning!G82,"")</f>
        <v/>
      </c>
      <c r="G98" s="194">
        <f>Planning!H82</f>
        <v>0</v>
      </c>
      <c r="H98" s="4">
        <f>Planning!I82</f>
        <v>0</v>
      </c>
      <c r="I98" s="198">
        <f ca="1">IF(OR(W98="1",AND(W98&lt;&gt;"1",G98=Lists!$A$17)),Y98,0)</f>
        <v>0</v>
      </c>
      <c r="J98" s="174"/>
      <c r="K98" s="32" t="str">
        <f ca="1">IF(AND(W98="2",G98&lt;&gt;Lists!$A$17),AA98,Z98)</f>
        <v/>
      </c>
      <c r="L98" s="33" t="str">
        <f t="shared" ca="1" si="10"/>
        <v/>
      </c>
      <c r="M98" s="5">
        <f>Planning!J82</f>
        <v>0</v>
      </c>
      <c r="N98" s="5">
        <v>0</v>
      </c>
      <c r="O98" s="166"/>
      <c r="P98" s="32" t="str">
        <f t="shared" si="12"/>
        <v/>
      </c>
      <c r="Q98" s="33" t="str">
        <f t="shared" si="11"/>
        <v/>
      </c>
      <c r="R98" s="89">
        <f ca="1">SUMIFS($J$25:$J$224,$C$25:$C$224,$C98,$G$25:$G$224,Lists!$A$16)</f>
        <v>0</v>
      </c>
      <c r="S98" s="89">
        <f t="shared" si="13"/>
        <v>0</v>
      </c>
      <c r="U98" s="2" t="str">
        <f t="shared" si="14"/>
        <v/>
      </c>
      <c r="W98" s="2" t="str">
        <f>IF(C98=0,"",LEFT(INDEX(Lists!$H$5:$H$49,MATCH(C98,Lists!$G$5:$G$49,0),1),1))</f>
        <v/>
      </c>
      <c r="Y98" s="2">
        <v>0</v>
      </c>
      <c r="Z98" s="2" t="str">
        <f t="shared" ca="1" si="15"/>
        <v/>
      </c>
      <c r="AA98" s="2" t="str">
        <f t="shared" ca="1" si="16"/>
        <v/>
      </c>
      <c r="AC98" s="627" t="str">
        <f t="shared" si="17"/>
        <v>0</v>
      </c>
      <c r="AD98" s="67"/>
    </row>
    <row r="99" spans="1:30" ht="39" hidden="1" customHeight="1" x14ac:dyDescent="0.2">
      <c r="A99" s="14" t="str">
        <f>Planning!A83</f>
        <v>I075</v>
      </c>
      <c r="B99" s="9">
        <f>Planning!B83</f>
        <v>0</v>
      </c>
      <c r="C99" s="9">
        <f>Planning!C83</f>
        <v>0</v>
      </c>
      <c r="D99" s="9">
        <f>Planning!D83</f>
        <v>0</v>
      </c>
      <c r="E99" s="3">
        <f>Planning!E83</f>
        <v>0</v>
      </c>
      <c r="F99" s="3" t="str">
        <f>IF(Planning!G83&lt;&gt;0,Planning!G83,"")</f>
        <v/>
      </c>
      <c r="G99" s="194">
        <f>Planning!H83</f>
        <v>0</v>
      </c>
      <c r="H99" s="4">
        <f>Planning!I83</f>
        <v>0</v>
      </c>
      <c r="I99" s="198">
        <f ca="1">IF(OR(W99="1",AND(W99&lt;&gt;"1",G99=Lists!$A$17)),Y99,0)</f>
        <v>0</v>
      </c>
      <c r="J99" s="174"/>
      <c r="K99" s="32" t="str">
        <f ca="1">IF(AND(W99="2",G99&lt;&gt;Lists!$A$17),AA99,Z99)</f>
        <v/>
      </c>
      <c r="L99" s="33" t="str">
        <f t="shared" ca="1" si="10"/>
        <v/>
      </c>
      <c r="M99" s="5">
        <f>Planning!J83</f>
        <v>0</v>
      </c>
      <c r="N99" s="5">
        <v>0</v>
      </c>
      <c r="O99" s="166"/>
      <c r="P99" s="32" t="str">
        <f t="shared" si="12"/>
        <v/>
      </c>
      <c r="Q99" s="33" t="str">
        <f t="shared" si="11"/>
        <v/>
      </c>
      <c r="R99" s="89">
        <f ca="1">SUMIFS($J$25:$J$224,$C$25:$C$224,$C99,$G$25:$G$224,Lists!$A$16)</f>
        <v>0</v>
      </c>
      <c r="S99" s="89">
        <f t="shared" si="13"/>
        <v>0</v>
      </c>
      <c r="U99" s="2" t="str">
        <f t="shared" si="14"/>
        <v/>
      </c>
      <c r="W99" s="2" t="str">
        <f>IF(C99=0,"",LEFT(INDEX(Lists!$H$5:$H$49,MATCH(C99,Lists!$G$5:$G$49,0),1),1))</f>
        <v/>
      </c>
      <c r="Y99" s="2">
        <v>0</v>
      </c>
      <c r="Z99" s="2" t="str">
        <f t="shared" ca="1" si="15"/>
        <v/>
      </c>
      <c r="AA99" s="2" t="str">
        <f t="shared" ca="1" si="16"/>
        <v/>
      </c>
      <c r="AC99" s="627" t="str">
        <f t="shared" si="17"/>
        <v>0</v>
      </c>
      <c r="AD99" s="67"/>
    </row>
    <row r="100" spans="1:30" ht="39" hidden="1" customHeight="1" x14ac:dyDescent="0.2">
      <c r="A100" s="14" t="str">
        <f>Planning!A84</f>
        <v>I076</v>
      </c>
      <c r="B100" s="9">
        <f>Planning!B84</f>
        <v>0</v>
      </c>
      <c r="C100" s="9">
        <f>Planning!C84</f>
        <v>0</v>
      </c>
      <c r="D100" s="9">
        <f>Planning!D84</f>
        <v>0</v>
      </c>
      <c r="E100" s="3">
        <f>Planning!E84</f>
        <v>0</v>
      </c>
      <c r="F100" s="3" t="str">
        <f>IF(Planning!G84&lt;&gt;0,Planning!G84,"")</f>
        <v/>
      </c>
      <c r="G100" s="194">
        <f>Planning!H84</f>
        <v>0</v>
      </c>
      <c r="H100" s="4">
        <f>Planning!I84</f>
        <v>0</v>
      </c>
      <c r="I100" s="198">
        <f ca="1">IF(OR(W100="1",AND(W100&lt;&gt;"1",G100=Lists!$A$17)),Y100,0)</f>
        <v>0</v>
      </c>
      <c r="J100" s="174"/>
      <c r="K100" s="32" t="str">
        <f ca="1">IF(AND(W100="2",G100&lt;&gt;Lists!$A$17),AA100,Z100)</f>
        <v/>
      </c>
      <c r="L100" s="33" t="str">
        <f t="shared" ca="1" si="10"/>
        <v/>
      </c>
      <c r="M100" s="5">
        <f>Planning!J84</f>
        <v>0</v>
      </c>
      <c r="N100" s="5">
        <v>0</v>
      </c>
      <c r="O100" s="166"/>
      <c r="P100" s="32" t="str">
        <f t="shared" si="12"/>
        <v/>
      </c>
      <c r="Q100" s="33" t="str">
        <f t="shared" si="11"/>
        <v/>
      </c>
      <c r="R100" s="89">
        <f ca="1">SUMIFS($J$25:$J$224,$C$25:$C$224,$C100,$G$25:$G$224,Lists!$A$16)</f>
        <v>0</v>
      </c>
      <c r="S100" s="89">
        <f t="shared" si="13"/>
        <v>0</v>
      </c>
      <c r="U100" s="2" t="str">
        <f t="shared" si="14"/>
        <v/>
      </c>
      <c r="W100" s="2" t="str">
        <f>IF(C100=0,"",LEFT(INDEX(Lists!$H$5:$H$49,MATCH(C100,Lists!$G$5:$G$49,0),1),1))</f>
        <v/>
      </c>
      <c r="Y100" s="2">
        <v>0</v>
      </c>
      <c r="Z100" s="2" t="str">
        <f t="shared" ca="1" si="15"/>
        <v/>
      </c>
      <c r="AA100" s="2" t="str">
        <f t="shared" ca="1" si="16"/>
        <v/>
      </c>
      <c r="AC100" s="627" t="str">
        <f t="shared" si="17"/>
        <v>0</v>
      </c>
      <c r="AD100" s="67"/>
    </row>
    <row r="101" spans="1:30" ht="39" hidden="1" customHeight="1" x14ac:dyDescent="0.2">
      <c r="A101" s="14" t="str">
        <f>Planning!A85</f>
        <v>I077</v>
      </c>
      <c r="B101" s="9">
        <f>Planning!B85</f>
        <v>0</v>
      </c>
      <c r="C101" s="9">
        <f>Planning!C85</f>
        <v>0</v>
      </c>
      <c r="D101" s="9">
        <f>Planning!D85</f>
        <v>0</v>
      </c>
      <c r="E101" s="3">
        <f>Planning!E85</f>
        <v>0</v>
      </c>
      <c r="F101" s="3" t="str">
        <f>IF(Planning!G85&lt;&gt;0,Planning!G85,"")</f>
        <v/>
      </c>
      <c r="G101" s="194">
        <f>Planning!H85</f>
        <v>0</v>
      </c>
      <c r="H101" s="4">
        <f>Planning!I85</f>
        <v>0</v>
      </c>
      <c r="I101" s="198">
        <f ca="1">IF(OR(W101="1",AND(W101&lt;&gt;"1",G101=Lists!$A$17)),Y101,0)</f>
        <v>0</v>
      </c>
      <c r="J101" s="174"/>
      <c r="K101" s="32" t="str">
        <f ca="1">IF(AND(W101="2",G101&lt;&gt;Lists!$A$17),AA101,Z101)</f>
        <v/>
      </c>
      <c r="L101" s="33" t="str">
        <f t="shared" ca="1" si="10"/>
        <v/>
      </c>
      <c r="M101" s="5">
        <f>Planning!J85</f>
        <v>0</v>
      </c>
      <c r="N101" s="5">
        <v>0</v>
      </c>
      <c r="O101" s="166"/>
      <c r="P101" s="32" t="str">
        <f t="shared" si="12"/>
        <v/>
      </c>
      <c r="Q101" s="33" t="str">
        <f t="shared" si="11"/>
        <v/>
      </c>
      <c r="R101" s="89">
        <f ca="1">SUMIFS($J$25:$J$224,$C$25:$C$224,$C101,$G$25:$G$224,Lists!$A$16)</f>
        <v>0</v>
      </c>
      <c r="S101" s="89">
        <f t="shared" si="13"/>
        <v>0</v>
      </c>
      <c r="U101" s="2" t="str">
        <f t="shared" si="14"/>
        <v/>
      </c>
      <c r="W101" s="2" t="str">
        <f>IF(C101=0,"",LEFT(INDEX(Lists!$H$5:$H$49,MATCH(C101,Lists!$G$5:$G$49,0),1),1))</f>
        <v/>
      </c>
      <c r="Y101" s="2">
        <v>0</v>
      </c>
      <c r="Z101" s="2" t="str">
        <f t="shared" ca="1" si="15"/>
        <v/>
      </c>
      <c r="AA101" s="2" t="str">
        <f t="shared" ca="1" si="16"/>
        <v/>
      </c>
      <c r="AC101" s="627" t="str">
        <f t="shared" si="17"/>
        <v>0</v>
      </c>
      <c r="AD101" s="67"/>
    </row>
    <row r="102" spans="1:30" ht="39" hidden="1" customHeight="1" x14ac:dyDescent="0.2">
      <c r="A102" s="14" t="str">
        <f>Planning!A86</f>
        <v>I078</v>
      </c>
      <c r="B102" s="9">
        <f>Planning!B86</f>
        <v>0</v>
      </c>
      <c r="C102" s="9">
        <f>Planning!C86</f>
        <v>0</v>
      </c>
      <c r="D102" s="9">
        <f>Planning!D86</f>
        <v>0</v>
      </c>
      <c r="E102" s="3">
        <f>Planning!E86</f>
        <v>0</v>
      </c>
      <c r="F102" s="3" t="str">
        <f>IF(Planning!G86&lt;&gt;0,Planning!G86,"")</f>
        <v/>
      </c>
      <c r="G102" s="194">
        <f>Planning!H86</f>
        <v>0</v>
      </c>
      <c r="H102" s="4">
        <f>Planning!I86</f>
        <v>0</v>
      </c>
      <c r="I102" s="198">
        <f ca="1">IF(OR(W102="1",AND(W102&lt;&gt;"1",G102=Lists!$A$17)),Y102,0)</f>
        <v>0</v>
      </c>
      <c r="J102" s="174"/>
      <c r="K102" s="32" t="str">
        <f ca="1">IF(AND(W102="2",G102&lt;&gt;Lists!$A$17),AA102,Z102)</f>
        <v/>
      </c>
      <c r="L102" s="33" t="str">
        <f t="shared" ca="1" si="10"/>
        <v/>
      </c>
      <c r="M102" s="5">
        <f>Planning!J86</f>
        <v>0</v>
      </c>
      <c r="N102" s="5">
        <v>0</v>
      </c>
      <c r="O102" s="166"/>
      <c r="P102" s="32" t="str">
        <f t="shared" si="12"/>
        <v/>
      </c>
      <c r="Q102" s="33" t="str">
        <f t="shared" si="11"/>
        <v/>
      </c>
      <c r="R102" s="89">
        <f ca="1">SUMIFS($J$25:$J$224,$C$25:$C$224,$C102,$G$25:$G$224,Lists!$A$16)</f>
        <v>0</v>
      </c>
      <c r="S102" s="89">
        <f t="shared" si="13"/>
        <v>0</v>
      </c>
      <c r="U102" s="2" t="str">
        <f t="shared" si="14"/>
        <v/>
      </c>
      <c r="W102" s="2" t="str">
        <f>IF(C102=0,"",LEFT(INDEX(Lists!$H$5:$H$49,MATCH(C102,Lists!$G$5:$G$49,0),1),1))</f>
        <v/>
      </c>
      <c r="Y102" s="2">
        <v>0</v>
      </c>
      <c r="Z102" s="2" t="str">
        <f t="shared" ca="1" si="15"/>
        <v/>
      </c>
      <c r="AA102" s="2" t="str">
        <f t="shared" ca="1" si="16"/>
        <v/>
      </c>
      <c r="AC102" s="627" t="str">
        <f t="shared" si="17"/>
        <v>0</v>
      </c>
      <c r="AD102" s="67"/>
    </row>
    <row r="103" spans="1:30" ht="39" hidden="1" customHeight="1" x14ac:dyDescent="0.2">
      <c r="A103" s="14" t="str">
        <f>Planning!A87</f>
        <v>I079</v>
      </c>
      <c r="B103" s="9">
        <f>Planning!B87</f>
        <v>0</v>
      </c>
      <c r="C103" s="9">
        <f>Planning!C87</f>
        <v>0</v>
      </c>
      <c r="D103" s="9">
        <f>Planning!D87</f>
        <v>0</v>
      </c>
      <c r="E103" s="3">
        <f>Planning!E87</f>
        <v>0</v>
      </c>
      <c r="F103" s="3" t="str">
        <f>IF(Planning!G87&lt;&gt;0,Planning!G87,"")</f>
        <v/>
      </c>
      <c r="G103" s="194">
        <f>Planning!H87</f>
        <v>0</v>
      </c>
      <c r="H103" s="4">
        <f>Planning!I87</f>
        <v>0</v>
      </c>
      <c r="I103" s="198">
        <f ca="1">IF(OR(W103="1",AND(W103&lt;&gt;"1",G103=Lists!$A$17)),Y103,0)</f>
        <v>0</v>
      </c>
      <c r="J103" s="174"/>
      <c r="K103" s="32" t="str">
        <f ca="1">IF(AND(W103="2",G103&lt;&gt;Lists!$A$17),AA103,Z103)</f>
        <v/>
      </c>
      <c r="L103" s="33" t="str">
        <f t="shared" ca="1" si="10"/>
        <v/>
      </c>
      <c r="M103" s="5">
        <f>Planning!J87</f>
        <v>0</v>
      </c>
      <c r="N103" s="5">
        <v>0</v>
      </c>
      <c r="O103" s="166"/>
      <c r="P103" s="32" t="str">
        <f t="shared" si="12"/>
        <v/>
      </c>
      <c r="Q103" s="33" t="str">
        <f t="shared" si="11"/>
        <v/>
      </c>
      <c r="R103" s="89">
        <f ca="1">SUMIFS($J$25:$J$224,$C$25:$C$224,$C103,$G$25:$G$224,Lists!$A$16)</f>
        <v>0</v>
      </c>
      <c r="S103" s="89">
        <f t="shared" si="13"/>
        <v>0</v>
      </c>
      <c r="U103" s="2" t="str">
        <f t="shared" si="14"/>
        <v/>
      </c>
      <c r="W103" s="2" t="str">
        <f>IF(C103=0,"",LEFT(INDEX(Lists!$H$5:$H$49,MATCH(C103,Lists!$G$5:$G$49,0),1),1))</f>
        <v/>
      </c>
      <c r="Y103" s="2">
        <v>0</v>
      </c>
      <c r="Z103" s="2" t="str">
        <f t="shared" ca="1" si="15"/>
        <v/>
      </c>
      <c r="AA103" s="2" t="str">
        <f t="shared" ca="1" si="16"/>
        <v/>
      </c>
      <c r="AC103" s="627" t="str">
        <f t="shared" si="17"/>
        <v>0</v>
      </c>
      <c r="AD103" s="67"/>
    </row>
    <row r="104" spans="1:30" ht="39" hidden="1" customHeight="1" x14ac:dyDescent="0.2">
      <c r="A104" s="14" t="str">
        <f>Planning!A88</f>
        <v>I080</v>
      </c>
      <c r="B104" s="9">
        <f>Planning!B88</f>
        <v>0</v>
      </c>
      <c r="C104" s="9">
        <f>Planning!C88</f>
        <v>0</v>
      </c>
      <c r="D104" s="9">
        <f>Planning!D88</f>
        <v>0</v>
      </c>
      <c r="E104" s="3">
        <f>Planning!E88</f>
        <v>0</v>
      </c>
      <c r="F104" s="3" t="str">
        <f>IF(Planning!G88&lt;&gt;0,Planning!G88,"")</f>
        <v/>
      </c>
      <c r="G104" s="194">
        <f>Planning!H88</f>
        <v>0</v>
      </c>
      <c r="H104" s="4">
        <f>Planning!I88</f>
        <v>0</v>
      </c>
      <c r="I104" s="198">
        <f ca="1">IF(OR(W104="1",AND(W104&lt;&gt;"1",G104=Lists!$A$17)),Y104,0)</f>
        <v>0</v>
      </c>
      <c r="J104" s="174"/>
      <c r="K104" s="32" t="str">
        <f ca="1">IF(AND(W104="2",G104&lt;&gt;Lists!$A$17),AA104,Z104)</f>
        <v/>
      </c>
      <c r="L104" s="33" t="str">
        <f t="shared" ca="1" si="10"/>
        <v/>
      </c>
      <c r="M104" s="5">
        <f>Planning!J88</f>
        <v>0</v>
      </c>
      <c r="N104" s="5">
        <v>0</v>
      </c>
      <c r="O104" s="166"/>
      <c r="P104" s="32" t="str">
        <f t="shared" si="12"/>
        <v/>
      </c>
      <c r="Q104" s="33" t="str">
        <f t="shared" si="11"/>
        <v/>
      </c>
      <c r="R104" s="89">
        <f ca="1">SUMIFS($J$25:$J$224,$C$25:$C$224,$C104,$G$25:$G$224,Lists!$A$16)</f>
        <v>0</v>
      </c>
      <c r="S104" s="89">
        <f t="shared" si="13"/>
        <v>0</v>
      </c>
      <c r="U104" s="2" t="str">
        <f t="shared" si="14"/>
        <v/>
      </c>
      <c r="W104" s="2" t="str">
        <f>IF(C104=0,"",LEFT(INDEX(Lists!$H$5:$H$49,MATCH(C104,Lists!$G$5:$G$49,0),1),1))</f>
        <v/>
      </c>
      <c r="Y104" s="2">
        <v>0</v>
      </c>
      <c r="Z104" s="2" t="str">
        <f t="shared" ca="1" si="15"/>
        <v/>
      </c>
      <c r="AA104" s="2" t="str">
        <f t="shared" ca="1" si="16"/>
        <v/>
      </c>
      <c r="AC104" s="627" t="str">
        <f t="shared" si="17"/>
        <v>0</v>
      </c>
      <c r="AD104" s="67"/>
    </row>
    <row r="105" spans="1:30" ht="39" hidden="1" customHeight="1" x14ac:dyDescent="0.2">
      <c r="A105" s="14" t="str">
        <f>Planning!A89</f>
        <v>I081</v>
      </c>
      <c r="B105" s="9">
        <f>Planning!B89</f>
        <v>0</v>
      </c>
      <c r="C105" s="9">
        <f>Planning!C89</f>
        <v>0</v>
      </c>
      <c r="D105" s="9">
        <f>Planning!D89</f>
        <v>0</v>
      </c>
      <c r="E105" s="3">
        <f>Planning!E89</f>
        <v>0</v>
      </c>
      <c r="F105" s="3" t="str">
        <f>IF(Planning!G89&lt;&gt;0,Planning!G89,"")</f>
        <v/>
      </c>
      <c r="G105" s="194">
        <f>Planning!H89</f>
        <v>0</v>
      </c>
      <c r="H105" s="4">
        <f>Planning!I89</f>
        <v>0</v>
      </c>
      <c r="I105" s="198">
        <f ca="1">IF(OR(W105="1",AND(W105&lt;&gt;"1",G105=Lists!$A$17)),Y105,0)</f>
        <v>0</v>
      </c>
      <c r="J105" s="174"/>
      <c r="K105" s="32" t="str">
        <f ca="1">IF(AND(W105="2",G105&lt;&gt;Lists!$A$17),AA105,Z105)</f>
        <v/>
      </c>
      <c r="L105" s="33" t="str">
        <f t="shared" ca="1" si="10"/>
        <v/>
      </c>
      <c r="M105" s="5">
        <f>Planning!J89</f>
        <v>0</v>
      </c>
      <c r="N105" s="5">
        <v>0</v>
      </c>
      <c r="O105" s="166"/>
      <c r="P105" s="32" t="str">
        <f t="shared" si="12"/>
        <v/>
      </c>
      <c r="Q105" s="33" t="str">
        <f t="shared" si="11"/>
        <v/>
      </c>
      <c r="R105" s="89">
        <f ca="1">SUMIFS($J$25:$J$224,$C$25:$C$224,$C105,$G$25:$G$224,Lists!$A$16)</f>
        <v>0</v>
      </c>
      <c r="S105" s="89">
        <f t="shared" si="13"/>
        <v>0</v>
      </c>
      <c r="U105" s="2" t="str">
        <f t="shared" si="14"/>
        <v/>
      </c>
      <c r="W105" s="2" t="str">
        <f>IF(C105=0,"",LEFT(INDEX(Lists!$H$5:$H$49,MATCH(C105,Lists!$G$5:$G$49,0),1),1))</f>
        <v/>
      </c>
      <c r="Y105" s="2">
        <v>0</v>
      </c>
      <c r="Z105" s="2" t="str">
        <f t="shared" ca="1" si="15"/>
        <v/>
      </c>
      <c r="AA105" s="2" t="str">
        <f t="shared" ca="1" si="16"/>
        <v/>
      </c>
      <c r="AC105" s="627" t="str">
        <f t="shared" si="17"/>
        <v>0</v>
      </c>
      <c r="AD105" s="67"/>
    </row>
    <row r="106" spans="1:30" ht="39" hidden="1" customHeight="1" x14ac:dyDescent="0.2">
      <c r="A106" s="14" t="str">
        <f>Planning!A90</f>
        <v>I082</v>
      </c>
      <c r="B106" s="9">
        <f>Planning!B90</f>
        <v>0</v>
      </c>
      <c r="C106" s="9">
        <f>Planning!C90</f>
        <v>0</v>
      </c>
      <c r="D106" s="9">
        <f>Planning!D90</f>
        <v>0</v>
      </c>
      <c r="E106" s="3">
        <f>Planning!E90</f>
        <v>0</v>
      </c>
      <c r="F106" s="3" t="str">
        <f>IF(Planning!G90&lt;&gt;0,Planning!G90,"")</f>
        <v/>
      </c>
      <c r="G106" s="194">
        <f>Planning!H90</f>
        <v>0</v>
      </c>
      <c r="H106" s="4">
        <f>Planning!I90</f>
        <v>0</v>
      </c>
      <c r="I106" s="198">
        <f ca="1">IF(OR(W106="1",AND(W106&lt;&gt;"1",G106=Lists!$A$17)),Y106,0)</f>
        <v>0</v>
      </c>
      <c r="J106" s="174"/>
      <c r="K106" s="32" t="str">
        <f ca="1">IF(AND(W106="2",G106&lt;&gt;Lists!$A$17),AA106,Z106)</f>
        <v/>
      </c>
      <c r="L106" s="33" t="str">
        <f t="shared" ca="1" si="10"/>
        <v/>
      </c>
      <c r="M106" s="5">
        <f>Planning!J90</f>
        <v>0</v>
      </c>
      <c r="N106" s="5">
        <v>0</v>
      </c>
      <c r="O106" s="166"/>
      <c r="P106" s="32" t="str">
        <f t="shared" si="12"/>
        <v/>
      </c>
      <c r="Q106" s="33" t="str">
        <f t="shared" si="11"/>
        <v/>
      </c>
      <c r="R106" s="89">
        <f ca="1">SUMIFS($J$25:$J$224,$C$25:$C$224,$C106,$G$25:$G$224,Lists!$A$16)</f>
        <v>0</v>
      </c>
      <c r="S106" s="89">
        <f t="shared" si="13"/>
        <v>0</v>
      </c>
      <c r="U106" s="2" t="str">
        <f t="shared" si="14"/>
        <v/>
      </c>
      <c r="W106" s="2" t="str">
        <f>IF(C106=0,"",LEFT(INDEX(Lists!$H$5:$H$49,MATCH(C106,Lists!$G$5:$G$49,0),1),1))</f>
        <v/>
      </c>
      <c r="Y106" s="2">
        <v>0</v>
      </c>
      <c r="Z106" s="2" t="str">
        <f t="shared" ca="1" si="15"/>
        <v/>
      </c>
      <c r="AA106" s="2" t="str">
        <f t="shared" ca="1" si="16"/>
        <v/>
      </c>
      <c r="AC106" s="627" t="str">
        <f t="shared" si="17"/>
        <v>0</v>
      </c>
      <c r="AD106" s="67"/>
    </row>
    <row r="107" spans="1:30" ht="39" hidden="1" customHeight="1" x14ac:dyDescent="0.2">
      <c r="A107" s="14" t="str">
        <f>Planning!A91</f>
        <v>I083</v>
      </c>
      <c r="B107" s="9">
        <f>Planning!B91</f>
        <v>0</v>
      </c>
      <c r="C107" s="9">
        <f>Planning!C91</f>
        <v>0</v>
      </c>
      <c r="D107" s="9">
        <f>Planning!D91</f>
        <v>0</v>
      </c>
      <c r="E107" s="3">
        <f>Planning!E91</f>
        <v>0</v>
      </c>
      <c r="F107" s="3" t="str">
        <f>IF(Planning!G91&lt;&gt;0,Planning!G91,"")</f>
        <v/>
      </c>
      <c r="G107" s="194">
        <f>Planning!H91</f>
        <v>0</v>
      </c>
      <c r="H107" s="4">
        <f>Planning!I91</f>
        <v>0</v>
      </c>
      <c r="I107" s="198">
        <f ca="1">IF(OR(W107="1",AND(W107&lt;&gt;"1",G107=Lists!$A$17)),Y107,0)</f>
        <v>0</v>
      </c>
      <c r="J107" s="174"/>
      <c r="K107" s="32" t="str">
        <f ca="1">IF(AND(W107="2",G107&lt;&gt;Lists!$A$17),AA107,Z107)</f>
        <v/>
      </c>
      <c r="L107" s="33" t="str">
        <f t="shared" ca="1" si="10"/>
        <v/>
      </c>
      <c r="M107" s="5">
        <f>Planning!J91</f>
        <v>0</v>
      </c>
      <c r="N107" s="5">
        <v>0</v>
      </c>
      <c r="O107" s="166"/>
      <c r="P107" s="32" t="str">
        <f t="shared" si="12"/>
        <v/>
      </c>
      <c r="Q107" s="33" t="str">
        <f t="shared" si="11"/>
        <v/>
      </c>
      <c r="R107" s="89">
        <f ca="1">SUMIFS($J$25:$J$224,$C$25:$C$224,$C107,$G$25:$G$224,Lists!$A$16)</f>
        <v>0</v>
      </c>
      <c r="S107" s="89">
        <f t="shared" si="13"/>
        <v>0</v>
      </c>
      <c r="U107" s="2" t="str">
        <f t="shared" si="14"/>
        <v/>
      </c>
      <c r="W107" s="2" t="str">
        <f>IF(C107=0,"",LEFT(INDEX(Lists!$H$5:$H$49,MATCH(C107,Lists!$G$5:$G$49,0),1),1))</f>
        <v/>
      </c>
      <c r="Y107" s="2">
        <v>0</v>
      </c>
      <c r="Z107" s="2" t="str">
        <f t="shared" ca="1" si="15"/>
        <v/>
      </c>
      <c r="AA107" s="2" t="str">
        <f t="shared" ca="1" si="16"/>
        <v/>
      </c>
      <c r="AC107" s="627" t="str">
        <f t="shared" si="17"/>
        <v>0</v>
      </c>
      <c r="AD107" s="67"/>
    </row>
    <row r="108" spans="1:30" ht="39" hidden="1" customHeight="1" x14ac:dyDescent="0.2">
      <c r="A108" s="14" t="str">
        <f>Planning!A92</f>
        <v>I084</v>
      </c>
      <c r="B108" s="9">
        <f>Planning!B92</f>
        <v>0</v>
      </c>
      <c r="C108" s="9">
        <f>Planning!C92</f>
        <v>0</v>
      </c>
      <c r="D108" s="9">
        <f>Planning!D92</f>
        <v>0</v>
      </c>
      <c r="E108" s="3">
        <f>Planning!E92</f>
        <v>0</v>
      </c>
      <c r="F108" s="3" t="str">
        <f>IF(Planning!G92&lt;&gt;0,Planning!G92,"")</f>
        <v/>
      </c>
      <c r="G108" s="194">
        <f>Planning!H92</f>
        <v>0</v>
      </c>
      <c r="H108" s="4">
        <f>Planning!I92</f>
        <v>0</v>
      </c>
      <c r="I108" s="198">
        <f ca="1">IF(OR(W108="1",AND(W108&lt;&gt;"1",G108=Lists!$A$17)),Y108,0)</f>
        <v>0</v>
      </c>
      <c r="J108" s="174"/>
      <c r="K108" s="32" t="str">
        <f ca="1">IF(AND(W108="2",G108&lt;&gt;Lists!$A$17),AA108,Z108)</f>
        <v/>
      </c>
      <c r="L108" s="33" t="str">
        <f t="shared" ca="1" si="10"/>
        <v/>
      </c>
      <c r="M108" s="5">
        <f>Planning!J92</f>
        <v>0</v>
      </c>
      <c r="N108" s="5">
        <v>0</v>
      </c>
      <c r="O108" s="166"/>
      <c r="P108" s="32" t="str">
        <f t="shared" si="12"/>
        <v/>
      </c>
      <c r="Q108" s="33" t="str">
        <f t="shared" si="11"/>
        <v/>
      </c>
      <c r="R108" s="89">
        <f ca="1">SUMIFS($J$25:$J$224,$C$25:$C$224,$C108,$G$25:$G$224,Lists!$A$16)</f>
        <v>0</v>
      </c>
      <c r="S108" s="89">
        <f t="shared" si="13"/>
        <v>0</v>
      </c>
      <c r="U108" s="2" t="str">
        <f t="shared" si="14"/>
        <v/>
      </c>
      <c r="W108" s="2" t="str">
        <f>IF(C108=0,"",LEFT(INDEX(Lists!$H$5:$H$49,MATCH(C108,Lists!$G$5:$G$49,0),1),1))</f>
        <v/>
      </c>
      <c r="Y108" s="2">
        <v>0</v>
      </c>
      <c r="Z108" s="2" t="str">
        <f t="shared" ca="1" si="15"/>
        <v/>
      </c>
      <c r="AA108" s="2" t="str">
        <f t="shared" ca="1" si="16"/>
        <v/>
      </c>
      <c r="AC108" s="627" t="str">
        <f t="shared" si="17"/>
        <v>0</v>
      </c>
      <c r="AD108" s="67"/>
    </row>
    <row r="109" spans="1:30" ht="39" hidden="1" customHeight="1" x14ac:dyDescent="0.2">
      <c r="A109" s="14" t="str">
        <f>Planning!A93</f>
        <v>I085</v>
      </c>
      <c r="B109" s="9">
        <f>Planning!B93</f>
        <v>0</v>
      </c>
      <c r="C109" s="9">
        <f>Planning!C93</f>
        <v>0</v>
      </c>
      <c r="D109" s="9">
        <f>Planning!D93</f>
        <v>0</v>
      </c>
      <c r="E109" s="3">
        <f>Planning!E93</f>
        <v>0</v>
      </c>
      <c r="F109" s="3" t="str">
        <f>IF(Planning!G93&lt;&gt;0,Planning!G93,"")</f>
        <v/>
      </c>
      <c r="G109" s="194">
        <f>Planning!H93</f>
        <v>0</v>
      </c>
      <c r="H109" s="4">
        <f>Planning!I93</f>
        <v>0</v>
      </c>
      <c r="I109" s="198">
        <f ca="1">IF(OR(W109="1",AND(W109&lt;&gt;"1",G109=Lists!$A$17)),Y109,0)</f>
        <v>0</v>
      </c>
      <c r="J109" s="174"/>
      <c r="K109" s="32" t="str">
        <f ca="1">IF(AND(W109="2",G109&lt;&gt;Lists!$A$17),AA109,Z109)</f>
        <v/>
      </c>
      <c r="L109" s="33" t="str">
        <f t="shared" ca="1" si="10"/>
        <v/>
      </c>
      <c r="M109" s="5">
        <f>Planning!J93</f>
        <v>0</v>
      </c>
      <c r="N109" s="5">
        <v>0</v>
      </c>
      <c r="O109" s="166"/>
      <c r="P109" s="32" t="str">
        <f t="shared" si="12"/>
        <v/>
      </c>
      <c r="Q109" s="33" t="str">
        <f t="shared" si="11"/>
        <v/>
      </c>
      <c r="R109" s="89">
        <f ca="1">SUMIFS($J$25:$J$224,$C$25:$C$224,$C109,$G$25:$G$224,Lists!$A$16)</f>
        <v>0</v>
      </c>
      <c r="S109" s="89">
        <f t="shared" si="13"/>
        <v>0</v>
      </c>
      <c r="U109" s="2" t="str">
        <f t="shared" si="14"/>
        <v/>
      </c>
      <c r="W109" s="2" t="str">
        <f>IF(C109=0,"",LEFT(INDEX(Lists!$H$5:$H$49,MATCH(C109,Lists!$G$5:$G$49,0),1),1))</f>
        <v/>
      </c>
      <c r="Y109" s="2">
        <v>0</v>
      </c>
      <c r="Z109" s="2" t="str">
        <f t="shared" ca="1" si="15"/>
        <v/>
      </c>
      <c r="AA109" s="2" t="str">
        <f t="shared" ca="1" si="16"/>
        <v/>
      </c>
      <c r="AC109" s="627" t="str">
        <f t="shared" si="17"/>
        <v>0</v>
      </c>
      <c r="AD109" s="67"/>
    </row>
    <row r="110" spans="1:30" ht="39" hidden="1" customHeight="1" x14ac:dyDescent="0.2">
      <c r="A110" s="14" t="str">
        <f>Planning!A94</f>
        <v>I086</v>
      </c>
      <c r="B110" s="9">
        <f>Planning!B94</f>
        <v>0</v>
      </c>
      <c r="C110" s="9">
        <f>Planning!C94</f>
        <v>0</v>
      </c>
      <c r="D110" s="9">
        <f>Planning!D94</f>
        <v>0</v>
      </c>
      <c r="E110" s="3">
        <f>Planning!E94</f>
        <v>0</v>
      </c>
      <c r="F110" s="3" t="str">
        <f>IF(Planning!G94&lt;&gt;0,Planning!G94,"")</f>
        <v/>
      </c>
      <c r="G110" s="194">
        <f>Planning!H94</f>
        <v>0</v>
      </c>
      <c r="H110" s="4">
        <f>Planning!I94</f>
        <v>0</v>
      </c>
      <c r="I110" s="198">
        <f ca="1">IF(OR(W110="1",AND(W110&lt;&gt;"1",G110=Lists!$A$17)),Y110,0)</f>
        <v>0</v>
      </c>
      <c r="J110" s="174"/>
      <c r="K110" s="32" t="str">
        <f ca="1">IF(AND(W110="2",G110&lt;&gt;Lists!$A$17),AA110,Z110)</f>
        <v/>
      </c>
      <c r="L110" s="33" t="str">
        <f t="shared" ca="1" si="10"/>
        <v/>
      </c>
      <c r="M110" s="5">
        <f>Planning!J94</f>
        <v>0</v>
      </c>
      <c r="N110" s="5">
        <v>0</v>
      </c>
      <c r="O110" s="166"/>
      <c r="P110" s="32" t="str">
        <f t="shared" si="12"/>
        <v/>
      </c>
      <c r="Q110" s="33" t="str">
        <f t="shared" si="11"/>
        <v/>
      </c>
      <c r="R110" s="89">
        <f ca="1">SUMIFS($J$25:$J$224,$C$25:$C$224,$C110,$G$25:$G$224,Lists!$A$16)</f>
        <v>0</v>
      </c>
      <c r="S110" s="89">
        <f t="shared" si="13"/>
        <v>0</v>
      </c>
      <c r="U110" s="2" t="str">
        <f t="shared" si="14"/>
        <v/>
      </c>
      <c r="W110" s="2" t="str">
        <f>IF(C110=0,"",LEFT(INDEX(Lists!$H$5:$H$49,MATCH(C110,Lists!$G$5:$G$49,0),1),1))</f>
        <v/>
      </c>
      <c r="Y110" s="2">
        <v>0</v>
      </c>
      <c r="Z110" s="2" t="str">
        <f t="shared" ca="1" si="15"/>
        <v/>
      </c>
      <c r="AA110" s="2" t="str">
        <f t="shared" ca="1" si="16"/>
        <v/>
      </c>
      <c r="AC110" s="627" t="str">
        <f t="shared" si="17"/>
        <v>0</v>
      </c>
      <c r="AD110" s="67"/>
    </row>
    <row r="111" spans="1:30" ht="39" hidden="1" customHeight="1" x14ac:dyDescent="0.2">
      <c r="A111" s="14" t="str">
        <f>Planning!A95</f>
        <v>I087</v>
      </c>
      <c r="B111" s="9">
        <f>Planning!B95</f>
        <v>0</v>
      </c>
      <c r="C111" s="9">
        <f>Planning!C95</f>
        <v>0</v>
      </c>
      <c r="D111" s="9">
        <f>Planning!D95</f>
        <v>0</v>
      </c>
      <c r="E111" s="3">
        <f>Planning!E95</f>
        <v>0</v>
      </c>
      <c r="F111" s="3" t="str">
        <f>IF(Planning!G95&lt;&gt;0,Planning!G95,"")</f>
        <v/>
      </c>
      <c r="G111" s="194">
        <f>Planning!H95</f>
        <v>0</v>
      </c>
      <c r="H111" s="4">
        <f>Planning!I95</f>
        <v>0</v>
      </c>
      <c r="I111" s="198">
        <f ca="1">IF(OR(W111="1",AND(W111&lt;&gt;"1",G111=Lists!$A$17)),Y111,0)</f>
        <v>0</v>
      </c>
      <c r="J111" s="174"/>
      <c r="K111" s="32" t="str">
        <f ca="1">IF(AND(W111="2",G111&lt;&gt;Lists!$A$17),AA111,Z111)</f>
        <v/>
      </c>
      <c r="L111" s="33" t="str">
        <f t="shared" ca="1" si="10"/>
        <v/>
      </c>
      <c r="M111" s="5">
        <f>Planning!J95</f>
        <v>0</v>
      </c>
      <c r="N111" s="5">
        <v>0</v>
      </c>
      <c r="O111" s="166"/>
      <c r="P111" s="32" t="str">
        <f t="shared" si="12"/>
        <v/>
      </c>
      <c r="Q111" s="33" t="str">
        <f t="shared" si="11"/>
        <v/>
      </c>
      <c r="R111" s="89">
        <f ca="1">SUMIFS($J$25:$J$224,$C$25:$C$224,$C111,$G$25:$G$224,Lists!$A$16)</f>
        <v>0</v>
      </c>
      <c r="S111" s="89">
        <f t="shared" si="13"/>
        <v>0</v>
      </c>
      <c r="U111" s="2" t="str">
        <f t="shared" si="14"/>
        <v/>
      </c>
      <c r="W111" s="2" t="str">
        <f>IF(C111=0,"",LEFT(INDEX(Lists!$H$5:$H$49,MATCH(C111,Lists!$G$5:$G$49,0),1),1))</f>
        <v/>
      </c>
      <c r="Y111" s="2">
        <v>0</v>
      </c>
      <c r="Z111" s="2" t="str">
        <f t="shared" ca="1" si="15"/>
        <v/>
      </c>
      <c r="AA111" s="2" t="str">
        <f t="shared" ca="1" si="16"/>
        <v/>
      </c>
      <c r="AC111" s="627" t="str">
        <f t="shared" si="17"/>
        <v>0</v>
      </c>
      <c r="AD111" s="67"/>
    </row>
    <row r="112" spans="1:30" ht="39" hidden="1" customHeight="1" x14ac:dyDescent="0.2">
      <c r="A112" s="14" t="str">
        <f>Planning!A96</f>
        <v>I088</v>
      </c>
      <c r="B112" s="9">
        <f>Planning!B96</f>
        <v>0</v>
      </c>
      <c r="C112" s="9">
        <f>Planning!C96</f>
        <v>0</v>
      </c>
      <c r="D112" s="9">
        <f>Planning!D96</f>
        <v>0</v>
      </c>
      <c r="E112" s="3">
        <f>Planning!E96</f>
        <v>0</v>
      </c>
      <c r="F112" s="3" t="str">
        <f>IF(Planning!G96&lt;&gt;0,Planning!G96,"")</f>
        <v/>
      </c>
      <c r="G112" s="194">
        <f>Planning!H96</f>
        <v>0</v>
      </c>
      <c r="H112" s="4">
        <f>Planning!I96</f>
        <v>0</v>
      </c>
      <c r="I112" s="198">
        <f ca="1">IF(OR(W112="1",AND(W112&lt;&gt;"1",G112=Lists!$A$17)),Y112,0)</f>
        <v>0</v>
      </c>
      <c r="J112" s="174"/>
      <c r="K112" s="32" t="str">
        <f ca="1">IF(AND(W112="2",G112&lt;&gt;Lists!$A$17),AA112,Z112)</f>
        <v/>
      </c>
      <c r="L112" s="33" t="str">
        <f t="shared" ca="1" si="10"/>
        <v/>
      </c>
      <c r="M112" s="5">
        <f>Planning!J96</f>
        <v>0</v>
      </c>
      <c r="N112" s="5">
        <v>0</v>
      </c>
      <c r="O112" s="166"/>
      <c r="P112" s="32" t="str">
        <f t="shared" si="12"/>
        <v/>
      </c>
      <c r="Q112" s="33" t="str">
        <f t="shared" si="11"/>
        <v/>
      </c>
      <c r="R112" s="89">
        <f ca="1">SUMIFS($J$25:$J$224,$C$25:$C$224,$C112,$G$25:$G$224,Lists!$A$16)</f>
        <v>0</v>
      </c>
      <c r="S112" s="89">
        <f t="shared" si="13"/>
        <v>0</v>
      </c>
      <c r="U112" s="2" t="str">
        <f t="shared" si="14"/>
        <v/>
      </c>
      <c r="W112" s="2" t="str">
        <f>IF(C112=0,"",LEFT(INDEX(Lists!$H$5:$H$49,MATCH(C112,Lists!$G$5:$G$49,0),1),1))</f>
        <v/>
      </c>
      <c r="Y112" s="2">
        <v>0</v>
      </c>
      <c r="Z112" s="2" t="str">
        <f t="shared" ca="1" si="15"/>
        <v/>
      </c>
      <c r="AA112" s="2" t="str">
        <f t="shared" ca="1" si="16"/>
        <v/>
      </c>
      <c r="AC112" s="627" t="str">
        <f t="shared" si="17"/>
        <v>0</v>
      </c>
      <c r="AD112" s="67"/>
    </row>
    <row r="113" spans="1:30" ht="39" hidden="1" customHeight="1" x14ac:dyDescent="0.2">
      <c r="A113" s="14" t="str">
        <f>Planning!A97</f>
        <v>I089</v>
      </c>
      <c r="B113" s="9">
        <f>Planning!B97</f>
        <v>0</v>
      </c>
      <c r="C113" s="9">
        <f>Planning!C97</f>
        <v>0</v>
      </c>
      <c r="D113" s="9">
        <f>Planning!D97</f>
        <v>0</v>
      </c>
      <c r="E113" s="3">
        <f>Planning!E97</f>
        <v>0</v>
      </c>
      <c r="F113" s="3" t="str">
        <f>IF(Planning!G97&lt;&gt;0,Planning!G97,"")</f>
        <v/>
      </c>
      <c r="G113" s="194">
        <f>Planning!H97</f>
        <v>0</v>
      </c>
      <c r="H113" s="4">
        <f>Planning!I97</f>
        <v>0</v>
      </c>
      <c r="I113" s="198">
        <f ca="1">IF(OR(W113="1",AND(W113&lt;&gt;"1",G113=Lists!$A$17)),Y113,0)</f>
        <v>0</v>
      </c>
      <c r="J113" s="174"/>
      <c r="K113" s="32" t="str">
        <f ca="1">IF(AND(W113="2",G113&lt;&gt;Lists!$A$17),AA113,Z113)</f>
        <v/>
      </c>
      <c r="L113" s="33" t="str">
        <f t="shared" ca="1" si="10"/>
        <v/>
      </c>
      <c r="M113" s="5">
        <f>Planning!J97</f>
        <v>0</v>
      </c>
      <c r="N113" s="5">
        <v>0</v>
      </c>
      <c r="O113" s="166"/>
      <c r="P113" s="32" t="str">
        <f t="shared" si="12"/>
        <v/>
      </c>
      <c r="Q113" s="33" t="str">
        <f t="shared" si="11"/>
        <v/>
      </c>
      <c r="R113" s="89">
        <f ca="1">SUMIFS($J$25:$J$224,$C$25:$C$224,$C113,$G$25:$G$224,Lists!$A$16)</f>
        <v>0</v>
      </c>
      <c r="S113" s="89">
        <f t="shared" si="13"/>
        <v>0</v>
      </c>
      <c r="U113" s="2" t="str">
        <f t="shared" si="14"/>
        <v/>
      </c>
      <c r="W113" s="2" t="str">
        <f>IF(C113=0,"",LEFT(INDEX(Lists!$H$5:$H$49,MATCH(C113,Lists!$G$5:$G$49,0),1),1))</f>
        <v/>
      </c>
      <c r="Y113" s="2">
        <v>0</v>
      </c>
      <c r="Z113" s="2" t="str">
        <f t="shared" ca="1" si="15"/>
        <v/>
      </c>
      <c r="AA113" s="2" t="str">
        <f t="shared" ca="1" si="16"/>
        <v/>
      </c>
      <c r="AC113" s="627" t="str">
        <f t="shared" si="17"/>
        <v>0</v>
      </c>
      <c r="AD113" s="67"/>
    </row>
    <row r="114" spans="1:30" ht="39" hidden="1" customHeight="1" x14ac:dyDescent="0.2">
      <c r="A114" s="14" t="str">
        <f>Planning!A98</f>
        <v>I090</v>
      </c>
      <c r="B114" s="9">
        <f>Planning!B98</f>
        <v>0</v>
      </c>
      <c r="C114" s="9">
        <f>Planning!C98</f>
        <v>0</v>
      </c>
      <c r="D114" s="9">
        <f>Planning!D98</f>
        <v>0</v>
      </c>
      <c r="E114" s="3">
        <f>Planning!E98</f>
        <v>0</v>
      </c>
      <c r="F114" s="3" t="str">
        <f>IF(Planning!G98&lt;&gt;0,Planning!G98,"")</f>
        <v/>
      </c>
      <c r="G114" s="194">
        <f>Planning!H98</f>
        <v>0</v>
      </c>
      <c r="H114" s="4">
        <f>Planning!I98</f>
        <v>0</v>
      </c>
      <c r="I114" s="198">
        <f ca="1">IF(OR(W114="1",AND(W114&lt;&gt;"1",G114=Lists!$A$17)),Y114,0)</f>
        <v>0</v>
      </c>
      <c r="J114" s="174"/>
      <c r="K114" s="32" t="str">
        <f ca="1">IF(AND(W114="2",G114&lt;&gt;Lists!$A$17),AA114,Z114)</f>
        <v/>
      </c>
      <c r="L114" s="33" t="str">
        <f t="shared" ca="1" si="10"/>
        <v/>
      </c>
      <c r="M114" s="5">
        <f>Planning!J98</f>
        <v>0</v>
      </c>
      <c r="N114" s="5">
        <v>0</v>
      </c>
      <c r="O114" s="166"/>
      <c r="P114" s="32" t="str">
        <f t="shared" si="12"/>
        <v/>
      </c>
      <c r="Q114" s="33" t="str">
        <f t="shared" si="11"/>
        <v/>
      </c>
      <c r="R114" s="89">
        <f ca="1">SUMIFS($J$25:$J$224,$C$25:$C$224,$C114,$G$25:$G$224,Lists!$A$16)</f>
        <v>0</v>
      </c>
      <c r="S114" s="89">
        <f t="shared" si="13"/>
        <v>0</v>
      </c>
      <c r="U114" s="2" t="str">
        <f t="shared" si="14"/>
        <v/>
      </c>
      <c r="W114" s="2" t="str">
        <f>IF(C114=0,"",LEFT(INDEX(Lists!$H$5:$H$49,MATCH(C114,Lists!$G$5:$G$49,0),1),1))</f>
        <v/>
      </c>
      <c r="Y114" s="2">
        <v>0</v>
      </c>
      <c r="Z114" s="2" t="str">
        <f t="shared" ca="1" si="15"/>
        <v/>
      </c>
      <c r="AA114" s="2" t="str">
        <f t="shared" ca="1" si="16"/>
        <v/>
      </c>
      <c r="AC114" s="627" t="str">
        <f t="shared" si="17"/>
        <v>0</v>
      </c>
      <c r="AD114" s="67"/>
    </row>
    <row r="115" spans="1:30" ht="39" hidden="1" customHeight="1" x14ac:dyDescent="0.2">
      <c r="A115" s="14" t="str">
        <f>Planning!A99</f>
        <v>I091</v>
      </c>
      <c r="B115" s="9">
        <f>Planning!B99</f>
        <v>0</v>
      </c>
      <c r="C115" s="9">
        <f>Planning!C99</f>
        <v>0</v>
      </c>
      <c r="D115" s="9">
        <f>Planning!D99</f>
        <v>0</v>
      </c>
      <c r="E115" s="3">
        <f>Planning!E99</f>
        <v>0</v>
      </c>
      <c r="F115" s="3" t="str">
        <f>IF(Planning!G99&lt;&gt;0,Planning!G99,"")</f>
        <v/>
      </c>
      <c r="G115" s="194">
        <f>Planning!H99</f>
        <v>0</v>
      </c>
      <c r="H115" s="4">
        <f>Planning!I99</f>
        <v>0</v>
      </c>
      <c r="I115" s="198">
        <f ca="1">IF(OR(W115="1",AND(W115&lt;&gt;"1",G115=Lists!$A$17)),Y115,0)</f>
        <v>0</v>
      </c>
      <c r="J115" s="174"/>
      <c r="K115" s="32" t="str">
        <f ca="1">IF(AND(W115="2",G115&lt;&gt;Lists!$A$17),AA115,Z115)</f>
        <v/>
      </c>
      <c r="L115" s="33" t="str">
        <f t="shared" ca="1" si="10"/>
        <v/>
      </c>
      <c r="M115" s="5">
        <f>Planning!J99</f>
        <v>0</v>
      </c>
      <c r="N115" s="5">
        <v>0</v>
      </c>
      <c r="O115" s="166"/>
      <c r="P115" s="32" t="str">
        <f t="shared" si="12"/>
        <v/>
      </c>
      <c r="Q115" s="33" t="str">
        <f t="shared" si="11"/>
        <v/>
      </c>
      <c r="R115" s="89">
        <f ca="1">SUMIFS($J$25:$J$224,$C$25:$C$224,$C115,$G$25:$G$224,Lists!$A$16)</f>
        <v>0</v>
      </c>
      <c r="S115" s="89">
        <f t="shared" si="13"/>
        <v>0</v>
      </c>
      <c r="U115" s="2" t="str">
        <f t="shared" si="14"/>
        <v/>
      </c>
      <c r="W115" s="2" t="str">
        <f>IF(C115=0,"",LEFT(INDEX(Lists!$H$5:$H$49,MATCH(C115,Lists!$G$5:$G$49,0),1),1))</f>
        <v/>
      </c>
      <c r="Y115" s="2">
        <v>0</v>
      </c>
      <c r="Z115" s="2" t="str">
        <f t="shared" ca="1" si="15"/>
        <v/>
      </c>
      <c r="AA115" s="2" t="str">
        <f t="shared" ca="1" si="16"/>
        <v/>
      </c>
      <c r="AC115" s="627" t="str">
        <f t="shared" si="17"/>
        <v>0</v>
      </c>
      <c r="AD115" s="67"/>
    </row>
    <row r="116" spans="1:30" ht="39" hidden="1" customHeight="1" x14ac:dyDescent="0.2">
      <c r="A116" s="14" t="str">
        <f>Planning!A100</f>
        <v>I092</v>
      </c>
      <c r="B116" s="9">
        <f>Planning!B100</f>
        <v>0</v>
      </c>
      <c r="C116" s="9">
        <f>Planning!C100</f>
        <v>0</v>
      </c>
      <c r="D116" s="9">
        <f>Planning!D100</f>
        <v>0</v>
      </c>
      <c r="E116" s="3">
        <f>Planning!E100</f>
        <v>0</v>
      </c>
      <c r="F116" s="3" t="str">
        <f>IF(Planning!G100&lt;&gt;0,Planning!G100,"")</f>
        <v/>
      </c>
      <c r="G116" s="194">
        <f>Planning!H100</f>
        <v>0</v>
      </c>
      <c r="H116" s="4">
        <f>Planning!I100</f>
        <v>0</v>
      </c>
      <c r="I116" s="198">
        <f ca="1">IF(OR(W116="1",AND(W116&lt;&gt;"1",G116=Lists!$A$17)),Y116,0)</f>
        <v>0</v>
      </c>
      <c r="J116" s="174"/>
      <c r="K116" s="32" t="str">
        <f ca="1">IF(AND(W116="2",G116&lt;&gt;Lists!$A$17),AA116,Z116)</f>
        <v/>
      </c>
      <c r="L116" s="33" t="str">
        <f t="shared" ca="1" si="10"/>
        <v/>
      </c>
      <c r="M116" s="5">
        <f>Planning!J100</f>
        <v>0</v>
      </c>
      <c r="N116" s="5">
        <v>0</v>
      </c>
      <c r="O116" s="166"/>
      <c r="P116" s="32" t="str">
        <f t="shared" si="12"/>
        <v/>
      </c>
      <c r="Q116" s="33" t="str">
        <f t="shared" si="11"/>
        <v/>
      </c>
      <c r="R116" s="89">
        <f ca="1">SUMIFS($J$25:$J$224,$C$25:$C$224,$C116,$G$25:$G$224,Lists!$A$16)</f>
        <v>0</v>
      </c>
      <c r="S116" s="89">
        <f t="shared" si="13"/>
        <v>0</v>
      </c>
      <c r="U116" s="2" t="str">
        <f t="shared" si="14"/>
        <v/>
      </c>
      <c r="W116" s="2" t="str">
        <f>IF(C116=0,"",LEFT(INDEX(Lists!$H$5:$H$49,MATCH(C116,Lists!$G$5:$G$49,0),1),1))</f>
        <v/>
      </c>
      <c r="Y116" s="2">
        <v>0</v>
      </c>
      <c r="Z116" s="2" t="str">
        <f t="shared" ca="1" si="15"/>
        <v/>
      </c>
      <c r="AA116" s="2" t="str">
        <f t="shared" ca="1" si="16"/>
        <v/>
      </c>
      <c r="AC116" s="627" t="str">
        <f t="shared" si="17"/>
        <v>0</v>
      </c>
      <c r="AD116" s="67"/>
    </row>
    <row r="117" spans="1:30" ht="39" hidden="1" customHeight="1" x14ac:dyDescent="0.2">
      <c r="A117" s="14" t="str">
        <f>Planning!A101</f>
        <v>I093</v>
      </c>
      <c r="B117" s="9">
        <f>Planning!B101</f>
        <v>0</v>
      </c>
      <c r="C117" s="9">
        <f>Planning!C101</f>
        <v>0</v>
      </c>
      <c r="D117" s="9">
        <f>Planning!D101</f>
        <v>0</v>
      </c>
      <c r="E117" s="3">
        <f>Planning!E101</f>
        <v>0</v>
      </c>
      <c r="F117" s="3" t="str">
        <f>IF(Planning!G101&lt;&gt;0,Planning!G101,"")</f>
        <v/>
      </c>
      <c r="G117" s="194">
        <f>Planning!H101</f>
        <v>0</v>
      </c>
      <c r="H117" s="4">
        <f>Planning!I101</f>
        <v>0</v>
      </c>
      <c r="I117" s="198">
        <f ca="1">IF(OR(W117="1",AND(W117&lt;&gt;"1",G117=Lists!$A$17)),Y117,0)</f>
        <v>0</v>
      </c>
      <c r="J117" s="174"/>
      <c r="K117" s="32" t="str">
        <f ca="1">IF(AND(W117="2",G117&lt;&gt;Lists!$A$17),AA117,Z117)</f>
        <v/>
      </c>
      <c r="L117" s="33" t="str">
        <f t="shared" ca="1" si="10"/>
        <v/>
      </c>
      <c r="M117" s="5">
        <f>Planning!J101</f>
        <v>0</v>
      </c>
      <c r="N117" s="5">
        <v>0</v>
      </c>
      <c r="O117" s="166"/>
      <c r="P117" s="32" t="str">
        <f t="shared" si="12"/>
        <v/>
      </c>
      <c r="Q117" s="33" t="str">
        <f t="shared" si="11"/>
        <v/>
      </c>
      <c r="R117" s="89">
        <f ca="1">SUMIFS($J$25:$J$224,$C$25:$C$224,$C117,$G$25:$G$224,Lists!$A$16)</f>
        <v>0</v>
      </c>
      <c r="S117" s="89">
        <f t="shared" si="13"/>
        <v>0</v>
      </c>
      <c r="U117" s="2" t="str">
        <f t="shared" si="14"/>
        <v/>
      </c>
      <c r="W117" s="2" t="str">
        <f>IF(C117=0,"",LEFT(INDEX(Lists!$H$5:$H$49,MATCH(C117,Lists!$G$5:$G$49,0),1),1))</f>
        <v/>
      </c>
      <c r="Y117" s="2">
        <v>0</v>
      </c>
      <c r="Z117" s="2" t="str">
        <f t="shared" ca="1" si="15"/>
        <v/>
      </c>
      <c r="AA117" s="2" t="str">
        <f t="shared" ca="1" si="16"/>
        <v/>
      </c>
      <c r="AC117" s="627" t="str">
        <f t="shared" si="17"/>
        <v>0</v>
      </c>
      <c r="AD117" s="67"/>
    </row>
    <row r="118" spans="1:30" ht="39" hidden="1" customHeight="1" x14ac:dyDescent="0.2">
      <c r="A118" s="14" t="str">
        <f>Planning!A102</f>
        <v>I094</v>
      </c>
      <c r="B118" s="9">
        <f>Planning!B102</f>
        <v>0</v>
      </c>
      <c r="C118" s="9">
        <f>Planning!C102</f>
        <v>0</v>
      </c>
      <c r="D118" s="9">
        <f>Planning!D102</f>
        <v>0</v>
      </c>
      <c r="E118" s="3">
        <f>Planning!E102</f>
        <v>0</v>
      </c>
      <c r="F118" s="3" t="str">
        <f>IF(Planning!G102&lt;&gt;0,Planning!G102,"")</f>
        <v/>
      </c>
      <c r="G118" s="194">
        <f>Planning!H102</f>
        <v>0</v>
      </c>
      <c r="H118" s="4">
        <f>Planning!I102</f>
        <v>0</v>
      </c>
      <c r="I118" s="198">
        <f ca="1">IF(OR(W118="1",AND(W118&lt;&gt;"1",G118=Lists!$A$17)),Y118,0)</f>
        <v>0</v>
      </c>
      <c r="J118" s="174"/>
      <c r="K118" s="32" t="str">
        <f ca="1">IF(AND(W118="2",G118&lt;&gt;Lists!$A$17),AA118,Z118)</f>
        <v/>
      </c>
      <c r="L118" s="33" t="str">
        <f t="shared" ca="1" si="10"/>
        <v/>
      </c>
      <c r="M118" s="5">
        <f>Planning!J102</f>
        <v>0</v>
      </c>
      <c r="N118" s="5">
        <v>0</v>
      </c>
      <c r="O118" s="166"/>
      <c r="P118" s="32" t="str">
        <f t="shared" si="12"/>
        <v/>
      </c>
      <c r="Q118" s="33" t="str">
        <f t="shared" si="11"/>
        <v/>
      </c>
      <c r="R118" s="89">
        <f ca="1">SUMIFS($J$25:$J$224,$C$25:$C$224,$C118,$G$25:$G$224,Lists!$A$16)</f>
        <v>0</v>
      </c>
      <c r="S118" s="89">
        <f t="shared" si="13"/>
        <v>0</v>
      </c>
      <c r="U118" s="2" t="str">
        <f t="shared" si="14"/>
        <v/>
      </c>
      <c r="W118" s="2" t="str">
        <f>IF(C118=0,"",LEFT(INDEX(Lists!$H$5:$H$49,MATCH(C118,Lists!$G$5:$G$49,0),1),1))</f>
        <v/>
      </c>
      <c r="Y118" s="2">
        <v>0</v>
      </c>
      <c r="Z118" s="2" t="str">
        <f t="shared" ca="1" si="15"/>
        <v/>
      </c>
      <c r="AA118" s="2" t="str">
        <f t="shared" ca="1" si="16"/>
        <v/>
      </c>
      <c r="AC118" s="627" t="str">
        <f t="shared" si="17"/>
        <v>0</v>
      </c>
      <c r="AD118" s="67"/>
    </row>
    <row r="119" spans="1:30" ht="39" hidden="1" customHeight="1" x14ac:dyDescent="0.2">
      <c r="A119" s="14" t="str">
        <f>Planning!A103</f>
        <v>I095</v>
      </c>
      <c r="B119" s="9">
        <f>Planning!B103</f>
        <v>0</v>
      </c>
      <c r="C119" s="9">
        <f>Planning!C103</f>
        <v>0</v>
      </c>
      <c r="D119" s="9">
        <f>Planning!D103</f>
        <v>0</v>
      </c>
      <c r="E119" s="3">
        <f>Planning!E103</f>
        <v>0</v>
      </c>
      <c r="F119" s="3" t="str">
        <f>IF(Planning!G103&lt;&gt;0,Planning!G103,"")</f>
        <v/>
      </c>
      <c r="G119" s="194">
        <f>Planning!H103</f>
        <v>0</v>
      </c>
      <c r="H119" s="4">
        <f>Planning!I103</f>
        <v>0</v>
      </c>
      <c r="I119" s="198">
        <f ca="1">IF(OR(W119="1",AND(W119&lt;&gt;"1",G119=Lists!$A$17)),Y119,0)</f>
        <v>0</v>
      </c>
      <c r="J119" s="174"/>
      <c r="K119" s="32" t="str">
        <f ca="1">IF(AND(W119="2",G119&lt;&gt;Lists!$A$17),AA119,Z119)</f>
        <v/>
      </c>
      <c r="L119" s="33" t="str">
        <f t="shared" ca="1" si="10"/>
        <v/>
      </c>
      <c r="M119" s="5">
        <f>Planning!J103</f>
        <v>0</v>
      </c>
      <c r="N119" s="5">
        <v>0</v>
      </c>
      <c r="O119" s="166"/>
      <c r="P119" s="32" t="str">
        <f t="shared" si="12"/>
        <v/>
      </c>
      <c r="Q119" s="33" t="str">
        <f t="shared" si="11"/>
        <v/>
      </c>
      <c r="R119" s="89">
        <f ca="1">SUMIFS($J$25:$J$224,$C$25:$C$224,$C119,$G$25:$G$224,Lists!$A$16)</f>
        <v>0</v>
      </c>
      <c r="S119" s="89">
        <f t="shared" si="13"/>
        <v>0</v>
      </c>
      <c r="U119" s="2" t="str">
        <f t="shared" si="14"/>
        <v/>
      </c>
      <c r="W119" s="2" t="str">
        <f>IF(C119=0,"",LEFT(INDEX(Lists!$H$5:$H$49,MATCH(C119,Lists!$G$5:$G$49,0),1),1))</f>
        <v/>
      </c>
      <c r="Y119" s="2">
        <v>0</v>
      </c>
      <c r="Z119" s="2" t="str">
        <f t="shared" ca="1" si="15"/>
        <v/>
      </c>
      <c r="AA119" s="2" t="str">
        <f t="shared" ca="1" si="16"/>
        <v/>
      </c>
      <c r="AC119" s="627" t="str">
        <f t="shared" si="17"/>
        <v>0</v>
      </c>
      <c r="AD119" s="67"/>
    </row>
    <row r="120" spans="1:30" ht="39" hidden="1" customHeight="1" x14ac:dyDescent="0.2">
      <c r="A120" s="14" t="str">
        <f>Planning!A104</f>
        <v>I096</v>
      </c>
      <c r="B120" s="9">
        <f>Planning!B104</f>
        <v>0</v>
      </c>
      <c r="C120" s="9">
        <f>Planning!C104</f>
        <v>0</v>
      </c>
      <c r="D120" s="9">
        <f>Planning!D104</f>
        <v>0</v>
      </c>
      <c r="E120" s="3">
        <f>Planning!E104</f>
        <v>0</v>
      </c>
      <c r="F120" s="3" t="str">
        <f>IF(Planning!G104&lt;&gt;0,Planning!G104,"")</f>
        <v/>
      </c>
      <c r="G120" s="194">
        <f>Planning!H104</f>
        <v>0</v>
      </c>
      <c r="H120" s="4">
        <f>Planning!I104</f>
        <v>0</v>
      </c>
      <c r="I120" s="198">
        <f ca="1">IF(OR(W120="1",AND(W120&lt;&gt;"1",G120=Lists!$A$17)),Y120,0)</f>
        <v>0</v>
      </c>
      <c r="J120" s="174"/>
      <c r="K120" s="32" t="str">
        <f ca="1">IF(AND(W120="2",G120&lt;&gt;Lists!$A$17),AA120,Z120)</f>
        <v/>
      </c>
      <c r="L120" s="33" t="str">
        <f t="shared" ca="1" si="10"/>
        <v/>
      </c>
      <c r="M120" s="5">
        <f>Planning!J104</f>
        <v>0</v>
      </c>
      <c r="N120" s="5">
        <v>0</v>
      </c>
      <c r="O120" s="166"/>
      <c r="P120" s="32" t="str">
        <f t="shared" si="12"/>
        <v/>
      </c>
      <c r="Q120" s="33" t="str">
        <f t="shared" si="11"/>
        <v/>
      </c>
      <c r="R120" s="89">
        <f ca="1">SUMIFS($J$25:$J$224,$C$25:$C$224,$C120,$G$25:$G$224,Lists!$A$16)</f>
        <v>0</v>
      </c>
      <c r="S120" s="89">
        <f t="shared" si="13"/>
        <v>0</v>
      </c>
      <c r="U120" s="2" t="str">
        <f t="shared" si="14"/>
        <v/>
      </c>
      <c r="W120" s="2" t="str">
        <f>IF(C120=0,"",LEFT(INDEX(Lists!$H$5:$H$49,MATCH(C120,Lists!$G$5:$G$49,0),1),1))</f>
        <v/>
      </c>
      <c r="Y120" s="2">
        <v>0</v>
      </c>
      <c r="Z120" s="2" t="str">
        <f t="shared" ca="1" si="15"/>
        <v/>
      </c>
      <c r="AA120" s="2" t="str">
        <f t="shared" ca="1" si="16"/>
        <v/>
      </c>
      <c r="AC120" s="627" t="str">
        <f t="shared" si="17"/>
        <v>0</v>
      </c>
      <c r="AD120" s="67"/>
    </row>
    <row r="121" spans="1:30" ht="39" hidden="1" customHeight="1" x14ac:dyDescent="0.2">
      <c r="A121" s="14" t="str">
        <f>Planning!A105</f>
        <v>I097</v>
      </c>
      <c r="B121" s="9">
        <f>Planning!B105</f>
        <v>0</v>
      </c>
      <c r="C121" s="9">
        <f>Planning!C105</f>
        <v>0</v>
      </c>
      <c r="D121" s="9">
        <f>Planning!D105</f>
        <v>0</v>
      </c>
      <c r="E121" s="3">
        <f>Planning!E105</f>
        <v>0</v>
      </c>
      <c r="F121" s="3" t="str">
        <f>IF(Planning!G105&lt;&gt;0,Planning!G105,"")</f>
        <v/>
      </c>
      <c r="G121" s="194">
        <f>Planning!H105</f>
        <v>0</v>
      </c>
      <c r="H121" s="4">
        <f>Planning!I105</f>
        <v>0</v>
      </c>
      <c r="I121" s="198">
        <f ca="1">IF(OR(W121="1",AND(W121&lt;&gt;"1",G121=Lists!$A$17)),Y121,0)</f>
        <v>0</v>
      </c>
      <c r="J121" s="174"/>
      <c r="K121" s="32" t="str">
        <f ca="1">IF(AND(W121="2",G121&lt;&gt;Lists!$A$17),AA121,Z121)</f>
        <v/>
      </c>
      <c r="L121" s="33" t="str">
        <f t="shared" ref="L121:L152" ca="1" si="18">IF($U121=ExcluirDelPLogro,"",IF(AND(H121=0,I121=0,J121=0),"",K121))</f>
        <v/>
      </c>
      <c r="M121" s="5">
        <f>Planning!J105</f>
        <v>0</v>
      </c>
      <c r="N121" s="5">
        <v>0</v>
      </c>
      <c r="O121" s="166"/>
      <c r="P121" s="32" t="str">
        <f t="shared" si="12"/>
        <v/>
      </c>
      <c r="Q121" s="33" t="str">
        <f t="shared" ref="Q121:Q152" si="19">IF($U121=ExcluirDelPLogro,"",IF(AND(M121=0,N121=0,O121=0),"",P121))</f>
        <v/>
      </c>
      <c r="R121" s="89">
        <f ca="1">SUMIFS($J$25:$J$224,$C$25:$C$224,$C121,$G$25:$G$224,Lists!$A$16)</f>
        <v>0</v>
      </c>
      <c r="S121" s="89">
        <f t="shared" si="13"/>
        <v>0</v>
      </c>
      <c r="U121" s="2" t="str">
        <f t="shared" si="14"/>
        <v/>
      </c>
      <c r="W121" s="2" t="str">
        <f>IF(C121=0,"",LEFT(INDEX(Lists!$H$5:$H$49,MATCH(C121,Lists!$G$5:$G$49,0),1),1))</f>
        <v/>
      </c>
      <c r="Y121" s="2">
        <v>0</v>
      </c>
      <c r="Z121" s="2" t="str">
        <f t="shared" ca="1" si="15"/>
        <v/>
      </c>
      <c r="AA121" s="2" t="str">
        <f t="shared" ca="1" si="16"/>
        <v/>
      </c>
      <c r="AC121" s="627" t="str">
        <f t="shared" si="17"/>
        <v>0</v>
      </c>
      <c r="AD121" s="67"/>
    </row>
    <row r="122" spans="1:30" ht="39" hidden="1" customHeight="1" x14ac:dyDescent="0.2">
      <c r="A122" s="14" t="str">
        <f>Planning!A106</f>
        <v>I098</v>
      </c>
      <c r="B122" s="9">
        <f>Planning!B106</f>
        <v>0</v>
      </c>
      <c r="C122" s="9">
        <f>Planning!C106</f>
        <v>0</v>
      </c>
      <c r="D122" s="9">
        <f>Planning!D106</f>
        <v>0</v>
      </c>
      <c r="E122" s="3">
        <f>Planning!E106</f>
        <v>0</v>
      </c>
      <c r="F122" s="3" t="str">
        <f>IF(Planning!G106&lt;&gt;0,Planning!G106,"")</f>
        <v/>
      </c>
      <c r="G122" s="194">
        <f>Planning!H106</f>
        <v>0</v>
      </c>
      <c r="H122" s="4">
        <f>Planning!I106</f>
        <v>0</v>
      </c>
      <c r="I122" s="198">
        <f ca="1">IF(OR(W122="1",AND(W122&lt;&gt;"1",G122=Lists!$A$17)),Y122,0)</f>
        <v>0</v>
      </c>
      <c r="J122" s="174"/>
      <c r="K122" s="32" t="str">
        <f ca="1">IF(AND(W122="2",G122&lt;&gt;Lists!$A$17),AA122,Z122)</f>
        <v/>
      </c>
      <c r="L122" s="33" t="str">
        <f t="shared" ca="1" si="18"/>
        <v/>
      </c>
      <c r="M122" s="5">
        <f>Planning!J106</f>
        <v>0</v>
      </c>
      <c r="N122" s="5">
        <v>0</v>
      </c>
      <c r="O122" s="166"/>
      <c r="P122" s="32" t="str">
        <f t="shared" si="12"/>
        <v/>
      </c>
      <c r="Q122" s="33" t="str">
        <f t="shared" si="19"/>
        <v/>
      </c>
      <c r="R122" s="89">
        <f ca="1">SUMIFS($J$25:$J$224,$C$25:$C$224,$C122,$G$25:$G$224,Lists!$A$16)</f>
        <v>0</v>
      </c>
      <c r="S122" s="89">
        <f t="shared" si="13"/>
        <v>0</v>
      </c>
      <c r="U122" s="2" t="str">
        <f t="shared" si="14"/>
        <v/>
      </c>
      <c r="W122" s="2" t="str">
        <f>IF(C122=0,"",LEFT(INDEX(Lists!$H$5:$H$49,MATCH(C122,Lists!$G$5:$G$49,0),1),1))</f>
        <v/>
      </c>
      <c r="Y122" s="2">
        <v>0</v>
      </c>
      <c r="Z122" s="2" t="str">
        <f t="shared" ca="1" si="15"/>
        <v/>
      </c>
      <c r="AA122" s="2" t="str">
        <f t="shared" ca="1" si="16"/>
        <v/>
      </c>
      <c r="AC122" s="627" t="str">
        <f t="shared" si="17"/>
        <v>0</v>
      </c>
      <c r="AD122" s="67"/>
    </row>
    <row r="123" spans="1:30" ht="39" hidden="1" customHeight="1" x14ac:dyDescent="0.2">
      <c r="A123" s="14" t="str">
        <f>Planning!A107</f>
        <v>I099</v>
      </c>
      <c r="B123" s="9">
        <f>Planning!B107</f>
        <v>0</v>
      </c>
      <c r="C123" s="9">
        <f>Planning!C107</f>
        <v>0</v>
      </c>
      <c r="D123" s="9">
        <f>Planning!D107</f>
        <v>0</v>
      </c>
      <c r="E123" s="3">
        <f>Planning!E107</f>
        <v>0</v>
      </c>
      <c r="F123" s="3" t="str">
        <f>IF(Planning!G107&lt;&gt;0,Planning!G107,"")</f>
        <v/>
      </c>
      <c r="G123" s="194">
        <f>Planning!H107</f>
        <v>0</v>
      </c>
      <c r="H123" s="4">
        <f>Planning!I107</f>
        <v>0</v>
      </c>
      <c r="I123" s="198">
        <f ca="1">IF(OR(W123="1",AND(W123&lt;&gt;"1",G123=Lists!$A$17)),Y123,0)</f>
        <v>0</v>
      </c>
      <c r="J123" s="174"/>
      <c r="K123" s="32" t="str">
        <f ca="1">IF(AND(W123="2",G123&lt;&gt;Lists!$A$17),AA123,Z123)</f>
        <v/>
      </c>
      <c r="L123" s="33" t="str">
        <f t="shared" ca="1" si="18"/>
        <v/>
      </c>
      <c r="M123" s="5">
        <f>Planning!J107</f>
        <v>0</v>
      </c>
      <c r="N123" s="5">
        <v>0</v>
      </c>
      <c r="O123" s="166"/>
      <c r="P123" s="32" t="str">
        <f t="shared" si="12"/>
        <v/>
      </c>
      <c r="Q123" s="33" t="str">
        <f t="shared" si="19"/>
        <v/>
      </c>
      <c r="R123" s="89">
        <f ca="1">SUMIFS($J$25:$J$224,$C$25:$C$224,$C123,$G$25:$G$224,Lists!$A$16)</f>
        <v>0</v>
      </c>
      <c r="S123" s="89">
        <f t="shared" si="13"/>
        <v>0</v>
      </c>
      <c r="U123" s="2" t="str">
        <f t="shared" si="14"/>
        <v/>
      </c>
      <c r="W123" s="2" t="str">
        <f>IF(C123=0,"",LEFT(INDEX(Lists!$H$5:$H$49,MATCH(C123,Lists!$G$5:$G$49,0),1),1))</f>
        <v/>
      </c>
      <c r="Y123" s="2">
        <v>0</v>
      </c>
      <c r="Z123" s="2" t="str">
        <f t="shared" ca="1" si="15"/>
        <v/>
      </c>
      <c r="AA123" s="2" t="str">
        <f t="shared" ca="1" si="16"/>
        <v/>
      </c>
      <c r="AC123" s="627" t="str">
        <f t="shared" si="17"/>
        <v>0</v>
      </c>
      <c r="AD123" s="67"/>
    </row>
    <row r="124" spans="1:30" ht="39" hidden="1" customHeight="1" x14ac:dyDescent="0.2">
      <c r="A124" s="14" t="str">
        <f>Planning!A108</f>
        <v>I100</v>
      </c>
      <c r="B124" s="9">
        <f>Planning!B108</f>
        <v>0</v>
      </c>
      <c r="C124" s="9">
        <f>Planning!C108</f>
        <v>0</v>
      </c>
      <c r="D124" s="9">
        <f>Planning!D108</f>
        <v>0</v>
      </c>
      <c r="E124" s="3">
        <f>Planning!E108</f>
        <v>0</v>
      </c>
      <c r="F124" s="3" t="str">
        <f>IF(Planning!G108&lt;&gt;0,Planning!G108,"")</f>
        <v/>
      </c>
      <c r="G124" s="194">
        <f>Planning!H108</f>
        <v>0</v>
      </c>
      <c r="H124" s="4">
        <f>Planning!I108</f>
        <v>0</v>
      </c>
      <c r="I124" s="198">
        <f ca="1">IF(OR(W124="1",AND(W124&lt;&gt;"1",G124=Lists!$A$17)),Y124,0)</f>
        <v>0</v>
      </c>
      <c r="J124" s="174"/>
      <c r="K124" s="32" t="str">
        <f ca="1">IF(AND(W124="2",G124&lt;&gt;Lists!$A$17),AA124,Z124)</f>
        <v/>
      </c>
      <c r="L124" s="33" t="str">
        <f t="shared" ca="1" si="18"/>
        <v/>
      </c>
      <c r="M124" s="5">
        <f>Planning!J108</f>
        <v>0</v>
      </c>
      <c r="N124" s="5">
        <v>0</v>
      </c>
      <c r="O124" s="166"/>
      <c r="P124" s="32" t="str">
        <f t="shared" si="12"/>
        <v/>
      </c>
      <c r="Q124" s="33" t="str">
        <f t="shared" si="19"/>
        <v/>
      </c>
      <c r="R124" s="89">
        <f ca="1">SUMIFS($J$25:$J$224,$C$25:$C$224,$C124,$G$25:$G$224,Lists!$A$16)</f>
        <v>0</v>
      </c>
      <c r="S124" s="89">
        <f t="shared" si="13"/>
        <v>0</v>
      </c>
      <c r="U124" s="2" t="str">
        <f t="shared" si="14"/>
        <v/>
      </c>
      <c r="W124" s="2" t="str">
        <f>IF(C124=0,"",LEFT(INDEX(Lists!$H$5:$H$49,MATCH(C124,Lists!$G$5:$G$49,0),1),1))</f>
        <v/>
      </c>
      <c r="Y124" s="2">
        <v>0</v>
      </c>
      <c r="Z124" s="2" t="str">
        <f t="shared" ca="1" si="15"/>
        <v/>
      </c>
      <c r="AA124" s="2" t="str">
        <f t="shared" ca="1" si="16"/>
        <v/>
      </c>
      <c r="AC124" s="627" t="str">
        <f t="shared" si="17"/>
        <v>0</v>
      </c>
      <c r="AD124" s="67"/>
    </row>
    <row r="125" spans="1:30" ht="39" hidden="1" customHeight="1" x14ac:dyDescent="0.2">
      <c r="A125" s="14" t="str">
        <f>Planning!A109</f>
        <v>I101</v>
      </c>
      <c r="B125" s="9">
        <f>Planning!B109</f>
        <v>0</v>
      </c>
      <c r="C125" s="9">
        <f>Planning!C109</f>
        <v>0</v>
      </c>
      <c r="D125" s="9">
        <f>Planning!D109</f>
        <v>0</v>
      </c>
      <c r="E125" s="3">
        <f>Planning!E109</f>
        <v>0</v>
      </c>
      <c r="F125" s="3" t="str">
        <f>IF(Planning!G109&lt;&gt;0,Planning!G109,"")</f>
        <v/>
      </c>
      <c r="G125" s="194">
        <f>Planning!H109</f>
        <v>0</v>
      </c>
      <c r="H125" s="4">
        <f>Planning!I109</f>
        <v>0</v>
      </c>
      <c r="I125" s="198">
        <f ca="1">IF(OR(W125="1",AND(W125&lt;&gt;"1",G125=Lists!$A$17)),Y125,0)</f>
        <v>0</v>
      </c>
      <c r="J125" s="174"/>
      <c r="K125" s="32" t="str">
        <f ca="1">IF(AND(W125="2",G125&lt;&gt;Lists!$A$17),AA125,Z125)</f>
        <v/>
      </c>
      <c r="L125" s="33" t="str">
        <f t="shared" ca="1" si="18"/>
        <v/>
      </c>
      <c r="M125" s="5">
        <f>Planning!J109</f>
        <v>0</v>
      </c>
      <c r="N125" s="5">
        <v>0</v>
      </c>
      <c r="O125" s="166"/>
      <c r="P125" s="32" t="str">
        <f t="shared" si="12"/>
        <v/>
      </c>
      <c r="Q125" s="33" t="str">
        <f t="shared" si="19"/>
        <v/>
      </c>
      <c r="R125" s="89">
        <f ca="1">SUMIFS($J$25:$J$224,$C$25:$C$224,$C125,$G$25:$G$224,Lists!$A$16)</f>
        <v>0</v>
      </c>
      <c r="S125" s="89">
        <f t="shared" si="13"/>
        <v>0</v>
      </c>
      <c r="U125" s="2" t="str">
        <f t="shared" si="14"/>
        <v/>
      </c>
      <c r="W125" s="2" t="str">
        <f>IF(C125=0,"",LEFT(INDEX(Lists!$H$5:$H$49,MATCH(C125,Lists!$G$5:$G$49,0),1),1))</f>
        <v/>
      </c>
      <c r="Y125" s="2">
        <v>0</v>
      </c>
      <c r="Z125" s="2" t="str">
        <f t="shared" ca="1" si="15"/>
        <v/>
      </c>
      <c r="AA125" s="2" t="str">
        <f t="shared" ca="1" si="16"/>
        <v/>
      </c>
      <c r="AC125" s="627" t="str">
        <f t="shared" si="17"/>
        <v>0</v>
      </c>
      <c r="AD125" s="67"/>
    </row>
    <row r="126" spans="1:30" ht="39" hidden="1" customHeight="1" x14ac:dyDescent="0.2">
      <c r="A126" s="14" t="str">
        <f>Planning!A110</f>
        <v>I102</v>
      </c>
      <c r="B126" s="9">
        <f>Planning!B110</f>
        <v>0</v>
      </c>
      <c r="C126" s="9">
        <f>Planning!C110</f>
        <v>0</v>
      </c>
      <c r="D126" s="9">
        <f>Planning!D110</f>
        <v>0</v>
      </c>
      <c r="E126" s="3">
        <f>Planning!E110</f>
        <v>0</v>
      </c>
      <c r="F126" s="3" t="str">
        <f>IF(Planning!G110&lt;&gt;0,Planning!G110,"")</f>
        <v/>
      </c>
      <c r="G126" s="194">
        <f>Planning!H110</f>
        <v>0</v>
      </c>
      <c r="H126" s="4">
        <f>Planning!I110</f>
        <v>0</v>
      </c>
      <c r="I126" s="198">
        <f ca="1">IF(OR(W126="1",AND(W126&lt;&gt;"1",G126=Lists!$A$17)),Y126,0)</f>
        <v>0</v>
      </c>
      <c r="J126" s="174"/>
      <c r="K126" s="32" t="str">
        <f ca="1">IF(AND(W126="2",G126&lt;&gt;Lists!$A$17),AA126,Z126)</f>
        <v/>
      </c>
      <c r="L126" s="33" t="str">
        <f t="shared" ca="1" si="18"/>
        <v/>
      </c>
      <c r="M126" s="5">
        <f>Planning!J110</f>
        <v>0</v>
      </c>
      <c r="N126" s="5">
        <v>0</v>
      </c>
      <c r="O126" s="166"/>
      <c r="P126" s="32" t="str">
        <f t="shared" si="12"/>
        <v/>
      </c>
      <c r="Q126" s="33" t="str">
        <f t="shared" si="19"/>
        <v/>
      </c>
      <c r="R126" s="89">
        <f ca="1">SUMIFS($J$25:$J$224,$C$25:$C$224,$C126,$G$25:$G$224,Lists!$A$16)</f>
        <v>0</v>
      </c>
      <c r="S126" s="89">
        <f t="shared" si="13"/>
        <v>0</v>
      </c>
      <c r="U126" s="2" t="str">
        <f t="shared" si="14"/>
        <v/>
      </c>
      <c r="W126" s="2" t="str">
        <f>IF(C126=0,"",LEFT(INDEX(Lists!$H$5:$H$49,MATCH(C126,Lists!$G$5:$G$49,0),1),1))</f>
        <v/>
      </c>
      <c r="Y126" s="2">
        <v>0</v>
      </c>
      <c r="Z126" s="2" t="str">
        <f t="shared" ca="1" si="15"/>
        <v/>
      </c>
      <c r="AA126" s="2" t="str">
        <f t="shared" ca="1" si="16"/>
        <v/>
      </c>
      <c r="AC126" s="627" t="str">
        <f t="shared" si="17"/>
        <v>0</v>
      </c>
      <c r="AD126" s="67"/>
    </row>
    <row r="127" spans="1:30" ht="39" hidden="1" customHeight="1" x14ac:dyDescent="0.2">
      <c r="A127" s="14" t="str">
        <f>Planning!A111</f>
        <v>I103</v>
      </c>
      <c r="B127" s="9">
        <f>Planning!B111</f>
        <v>0</v>
      </c>
      <c r="C127" s="9">
        <f>Planning!C111</f>
        <v>0</v>
      </c>
      <c r="D127" s="9">
        <f>Planning!D111</f>
        <v>0</v>
      </c>
      <c r="E127" s="3">
        <f>Planning!E111</f>
        <v>0</v>
      </c>
      <c r="F127" s="3" t="str">
        <f>IF(Planning!G111&lt;&gt;0,Planning!G111,"")</f>
        <v/>
      </c>
      <c r="G127" s="194">
        <f>Planning!H111</f>
        <v>0</v>
      </c>
      <c r="H127" s="4">
        <f>Planning!I111</f>
        <v>0</v>
      </c>
      <c r="I127" s="198">
        <f ca="1">IF(OR(W127="1",AND(W127&lt;&gt;"1",G127=Lists!$A$17)),Y127,0)</f>
        <v>0</v>
      </c>
      <c r="J127" s="174"/>
      <c r="K127" s="32" t="str">
        <f ca="1">IF(AND(W127="2",G127&lt;&gt;Lists!$A$17),AA127,Z127)</f>
        <v/>
      </c>
      <c r="L127" s="33" t="str">
        <f t="shared" ca="1" si="18"/>
        <v/>
      </c>
      <c r="M127" s="5">
        <f>Planning!J111</f>
        <v>0</v>
      </c>
      <c r="N127" s="5">
        <v>0</v>
      </c>
      <c r="O127" s="166"/>
      <c r="P127" s="32" t="str">
        <f t="shared" si="12"/>
        <v/>
      </c>
      <c r="Q127" s="33" t="str">
        <f t="shared" si="19"/>
        <v/>
      </c>
      <c r="R127" s="89">
        <f ca="1">SUMIFS($J$25:$J$224,$C$25:$C$224,$C127,$G$25:$G$224,Lists!$A$16)</f>
        <v>0</v>
      </c>
      <c r="S127" s="89">
        <f t="shared" si="13"/>
        <v>0</v>
      </c>
      <c r="U127" s="2" t="str">
        <f t="shared" si="14"/>
        <v/>
      </c>
      <c r="W127" s="2" t="str">
        <f>IF(C127=0,"",LEFT(INDEX(Lists!$H$5:$H$49,MATCH(C127,Lists!$G$5:$G$49,0),1),1))</f>
        <v/>
      </c>
      <c r="Y127" s="2">
        <v>0</v>
      </c>
      <c r="Z127" s="2" t="str">
        <f t="shared" ca="1" si="15"/>
        <v/>
      </c>
      <c r="AA127" s="2" t="str">
        <f t="shared" ca="1" si="16"/>
        <v/>
      </c>
      <c r="AC127" s="627" t="str">
        <f t="shared" si="17"/>
        <v>0</v>
      </c>
      <c r="AD127" s="67"/>
    </row>
    <row r="128" spans="1:30" ht="39" hidden="1" customHeight="1" x14ac:dyDescent="0.2">
      <c r="A128" s="14" t="str">
        <f>Planning!A112</f>
        <v>I104</v>
      </c>
      <c r="B128" s="9">
        <f>Planning!B112</f>
        <v>0</v>
      </c>
      <c r="C128" s="9">
        <f>Planning!C112</f>
        <v>0</v>
      </c>
      <c r="D128" s="9">
        <f>Planning!D112</f>
        <v>0</v>
      </c>
      <c r="E128" s="3">
        <f>Planning!E112</f>
        <v>0</v>
      </c>
      <c r="F128" s="3" t="str">
        <f>IF(Planning!G112&lt;&gt;0,Planning!G112,"")</f>
        <v/>
      </c>
      <c r="G128" s="194">
        <f>Planning!H112</f>
        <v>0</v>
      </c>
      <c r="H128" s="4">
        <f>Planning!I112</f>
        <v>0</v>
      </c>
      <c r="I128" s="198">
        <f ca="1">IF(OR(W128="1",AND(W128&lt;&gt;"1",G128=Lists!$A$17)),Y128,0)</f>
        <v>0</v>
      </c>
      <c r="J128" s="174"/>
      <c r="K128" s="32" t="str">
        <f ca="1">IF(AND(W128="2",G128&lt;&gt;Lists!$A$17),AA128,Z128)</f>
        <v/>
      </c>
      <c r="L128" s="33" t="str">
        <f t="shared" ca="1" si="18"/>
        <v/>
      </c>
      <c r="M128" s="5">
        <f>Planning!J112</f>
        <v>0</v>
      </c>
      <c r="N128" s="5">
        <v>0</v>
      </c>
      <c r="O128" s="166"/>
      <c r="P128" s="32" t="str">
        <f t="shared" si="12"/>
        <v/>
      </c>
      <c r="Q128" s="33" t="str">
        <f t="shared" si="19"/>
        <v/>
      </c>
      <c r="R128" s="89">
        <f ca="1">SUMIFS($J$25:$J$224,$C$25:$C$224,$C128,$G$25:$G$224,Lists!$A$16)</f>
        <v>0</v>
      </c>
      <c r="S128" s="89">
        <f t="shared" si="13"/>
        <v>0</v>
      </c>
      <c r="U128" s="2" t="str">
        <f t="shared" si="14"/>
        <v/>
      </c>
      <c r="W128" s="2" t="str">
        <f>IF(C128=0,"",LEFT(INDEX(Lists!$H$5:$H$49,MATCH(C128,Lists!$G$5:$G$49,0),1),1))</f>
        <v/>
      </c>
      <c r="Y128" s="2">
        <v>0</v>
      </c>
      <c r="Z128" s="2" t="str">
        <f t="shared" ca="1" si="15"/>
        <v/>
      </c>
      <c r="AA128" s="2" t="str">
        <f t="shared" ca="1" si="16"/>
        <v/>
      </c>
      <c r="AC128" s="627" t="str">
        <f t="shared" si="17"/>
        <v>0</v>
      </c>
      <c r="AD128" s="67"/>
    </row>
    <row r="129" spans="1:30" ht="39" hidden="1" customHeight="1" x14ac:dyDescent="0.2">
      <c r="A129" s="14" t="str">
        <f>Planning!A113</f>
        <v>I105</v>
      </c>
      <c r="B129" s="9">
        <f>Planning!B113</f>
        <v>0</v>
      </c>
      <c r="C129" s="9">
        <f>Planning!C113</f>
        <v>0</v>
      </c>
      <c r="D129" s="9">
        <f>Planning!D113</f>
        <v>0</v>
      </c>
      <c r="E129" s="3">
        <f>Planning!E113</f>
        <v>0</v>
      </c>
      <c r="F129" s="3" t="str">
        <f>IF(Planning!G113&lt;&gt;0,Planning!G113,"")</f>
        <v/>
      </c>
      <c r="G129" s="194">
        <f>Planning!H113</f>
        <v>0</v>
      </c>
      <c r="H129" s="4">
        <f>Planning!I113</f>
        <v>0</v>
      </c>
      <c r="I129" s="198">
        <f ca="1">IF(OR(W129="1",AND(W129&lt;&gt;"1",G129=Lists!$A$17)),Y129,0)</f>
        <v>0</v>
      </c>
      <c r="J129" s="174"/>
      <c r="K129" s="32" t="str">
        <f ca="1">IF(AND(W129="2",G129&lt;&gt;Lists!$A$17),AA129,Z129)</f>
        <v/>
      </c>
      <c r="L129" s="33" t="str">
        <f t="shared" ca="1" si="18"/>
        <v/>
      </c>
      <c r="M129" s="5">
        <f>Planning!J113</f>
        <v>0</v>
      </c>
      <c r="N129" s="5">
        <v>0</v>
      </c>
      <c r="O129" s="166"/>
      <c r="P129" s="32" t="str">
        <f t="shared" si="12"/>
        <v/>
      </c>
      <c r="Q129" s="33" t="str">
        <f t="shared" si="19"/>
        <v/>
      </c>
      <c r="R129" s="89">
        <f ca="1">SUMIFS($J$25:$J$224,$C$25:$C$224,$C129,$G$25:$G$224,Lists!$A$16)</f>
        <v>0</v>
      </c>
      <c r="S129" s="89">
        <f t="shared" si="13"/>
        <v>0</v>
      </c>
      <c r="U129" s="2" t="str">
        <f t="shared" si="14"/>
        <v/>
      </c>
      <c r="W129" s="2" t="str">
        <f>IF(C129=0,"",LEFT(INDEX(Lists!$H$5:$H$49,MATCH(C129,Lists!$G$5:$G$49,0),1),1))</f>
        <v/>
      </c>
      <c r="Y129" s="2">
        <v>0</v>
      </c>
      <c r="Z129" s="2" t="str">
        <f t="shared" ca="1" si="15"/>
        <v/>
      </c>
      <c r="AA129" s="2" t="str">
        <f t="shared" ca="1" si="16"/>
        <v/>
      </c>
      <c r="AC129" s="627" t="str">
        <f t="shared" si="17"/>
        <v>0</v>
      </c>
      <c r="AD129" s="67"/>
    </row>
    <row r="130" spans="1:30" ht="39" hidden="1" customHeight="1" x14ac:dyDescent="0.2">
      <c r="A130" s="14" t="str">
        <f>Planning!A114</f>
        <v>I106</v>
      </c>
      <c r="B130" s="9">
        <f>Planning!B114</f>
        <v>0</v>
      </c>
      <c r="C130" s="9">
        <f>Planning!C114</f>
        <v>0</v>
      </c>
      <c r="D130" s="9">
        <f>Planning!D114</f>
        <v>0</v>
      </c>
      <c r="E130" s="3">
        <f>Planning!E114</f>
        <v>0</v>
      </c>
      <c r="F130" s="3" t="str">
        <f>IF(Planning!G114&lt;&gt;0,Planning!G114,"")</f>
        <v/>
      </c>
      <c r="G130" s="194">
        <f>Planning!H114</f>
        <v>0</v>
      </c>
      <c r="H130" s="4">
        <f>Planning!I114</f>
        <v>0</v>
      </c>
      <c r="I130" s="198">
        <f ca="1">IF(OR(W130="1",AND(W130&lt;&gt;"1",G130=Lists!$A$17)),Y130,0)</f>
        <v>0</v>
      </c>
      <c r="J130" s="174"/>
      <c r="K130" s="32" t="str">
        <f ca="1">IF(AND(W130="2",G130&lt;&gt;Lists!$A$17),AA130,Z130)</f>
        <v/>
      </c>
      <c r="L130" s="33" t="str">
        <f t="shared" ca="1" si="18"/>
        <v/>
      </c>
      <c r="M130" s="5">
        <f>Planning!J114</f>
        <v>0</v>
      </c>
      <c r="N130" s="5">
        <v>0</v>
      </c>
      <c r="O130" s="166"/>
      <c r="P130" s="32" t="str">
        <f t="shared" si="12"/>
        <v/>
      </c>
      <c r="Q130" s="33" t="str">
        <f t="shared" si="19"/>
        <v/>
      </c>
      <c r="R130" s="89">
        <f ca="1">SUMIFS($J$25:$J$224,$C$25:$C$224,$C130,$G$25:$G$224,Lists!$A$16)</f>
        <v>0</v>
      </c>
      <c r="S130" s="89">
        <f t="shared" si="13"/>
        <v>0</v>
      </c>
      <c r="U130" s="2" t="str">
        <f t="shared" si="14"/>
        <v/>
      </c>
      <c r="W130" s="2" t="str">
        <f>IF(C130=0,"",LEFT(INDEX(Lists!$H$5:$H$49,MATCH(C130,Lists!$G$5:$G$49,0),1),1))</f>
        <v/>
      </c>
      <c r="Y130" s="2">
        <v>0</v>
      </c>
      <c r="Z130" s="2" t="str">
        <f t="shared" ca="1" si="15"/>
        <v/>
      </c>
      <c r="AA130" s="2" t="str">
        <f t="shared" ca="1" si="16"/>
        <v/>
      </c>
      <c r="AC130" s="627" t="str">
        <f t="shared" si="17"/>
        <v>0</v>
      </c>
      <c r="AD130" s="67"/>
    </row>
    <row r="131" spans="1:30" ht="39" hidden="1" customHeight="1" x14ac:dyDescent="0.2">
      <c r="A131" s="14" t="str">
        <f>Planning!A115</f>
        <v>I107</v>
      </c>
      <c r="B131" s="9">
        <f>Planning!B115</f>
        <v>0</v>
      </c>
      <c r="C131" s="9">
        <f>Planning!C115</f>
        <v>0</v>
      </c>
      <c r="D131" s="9">
        <f>Planning!D115</f>
        <v>0</v>
      </c>
      <c r="E131" s="3">
        <f>Planning!E115</f>
        <v>0</v>
      </c>
      <c r="F131" s="3" t="str">
        <f>IF(Planning!G115&lt;&gt;0,Planning!G115,"")</f>
        <v/>
      </c>
      <c r="G131" s="194">
        <f>Planning!H115</f>
        <v>0</v>
      </c>
      <c r="H131" s="4">
        <f>Planning!I115</f>
        <v>0</v>
      </c>
      <c r="I131" s="198">
        <f ca="1">IF(OR(W131="1",AND(W131&lt;&gt;"1",G131=Lists!$A$17)),Y131,0)</f>
        <v>0</v>
      </c>
      <c r="J131" s="174"/>
      <c r="K131" s="32" t="str">
        <f ca="1">IF(AND(W131="2",G131&lt;&gt;Lists!$A$17),AA131,Z131)</f>
        <v/>
      </c>
      <c r="L131" s="33" t="str">
        <f t="shared" ca="1" si="18"/>
        <v/>
      </c>
      <c r="M131" s="5">
        <f>Planning!J115</f>
        <v>0</v>
      </c>
      <c r="N131" s="5">
        <v>0</v>
      </c>
      <c r="O131" s="166"/>
      <c r="P131" s="32" t="str">
        <f t="shared" si="12"/>
        <v/>
      </c>
      <c r="Q131" s="33" t="str">
        <f t="shared" si="19"/>
        <v/>
      </c>
      <c r="R131" s="89">
        <f ca="1">SUMIFS($J$25:$J$224,$C$25:$C$224,$C131,$G$25:$G$224,Lists!$A$16)</f>
        <v>0</v>
      </c>
      <c r="S131" s="89">
        <f t="shared" si="13"/>
        <v>0</v>
      </c>
      <c r="U131" s="2" t="str">
        <f t="shared" si="14"/>
        <v/>
      </c>
      <c r="W131" s="2" t="str">
        <f>IF(C131=0,"",LEFT(INDEX(Lists!$H$5:$H$49,MATCH(C131,Lists!$G$5:$G$49,0),1),1))</f>
        <v/>
      </c>
      <c r="Y131" s="2">
        <v>0</v>
      </c>
      <c r="Z131" s="2" t="str">
        <f t="shared" ca="1" si="15"/>
        <v/>
      </c>
      <c r="AA131" s="2" t="str">
        <f t="shared" ca="1" si="16"/>
        <v/>
      </c>
      <c r="AC131" s="627" t="str">
        <f t="shared" si="17"/>
        <v>0</v>
      </c>
      <c r="AD131" s="67"/>
    </row>
    <row r="132" spans="1:30" ht="39" hidden="1" customHeight="1" x14ac:dyDescent="0.2">
      <c r="A132" s="14" t="str">
        <f>Planning!A116</f>
        <v>I108</v>
      </c>
      <c r="B132" s="9">
        <f>Planning!B116</f>
        <v>0</v>
      </c>
      <c r="C132" s="9">
        <f>Planning!C116</f>
        <v>0</v>
      </c>
      <c r="D132" s="9">
        <f>Planning!D116</f>
        <v>0</v>
      </c>
      <c r="E132" s="3">
        <f>Planning!E116</f>
        <v>0</v>
      </c>
      <c r="F132" s="3" t="str">
        <f>IF(Planning!G116&lt;&gt;0,Planning!G116,"")</f>
        <v/>
      </c>
      <c r="G132" s="194">
        <f>Planning!H116</f>
        <v>0</v>
      </c>
      <c r="H132" s="4">
        <f>Planning!I116</f>
        <v>0</v>
      </c>
      <c r="I132" s="198">
        <f ca="1">IF(OR(W132="1",AND(W132&lt;&gt;"1",G132=Lists!$A$17)),Y132,0)</f>
        <v>0</v>
      </c>
      <c r="J132" s="174"/>
      <c r="K132" s="32" t="str">
        <f ca="1">IF(AND(W132="2",G132&lt;&gt;Lists!$A$17),AA132,Z132)</f>
        <v/>
      </c>
      <c r="L132" s="33" t="str">
        <f t="shared" ca="1" si="18"/>
        <v/>
      </c>
      <c r="M132" s="5">
        <f>Planning!J116</f>
        <v>0</v>
      </c>
      <c r="N132" s="5">
        <v>0</v>
      </c>
      <c r="O132" s="166"/>
      <c r="P132" s="32" t="str">
        <f t="shared" si="12"/>
        <v/>
      </c>
      <c r="Q132" s="33" t="str">
        <f t="shared" si="19"/>
        <v/>
      </c>
      <c r="R132" s="89">
        <f ca="1">SUMIFS($J$25:$J$224,$C$25:$C$224,$C132,$G$25:$G$224,Lists!$A$16)</f>
        <v>0</v>
      </c>
      <c r="S132" s="89">
        <f t="shared" si="13"/>
        <v>0</v>
      </c>
      <c r="U132" s="2" t="str">
        <f t="shared" si="14"/>
        <v/>
      </c>
      <c r="W132" s="2" t="str">
        <f>IF(C132=0,"",LEFT(INDEX(Lists!$H$5:$H$49,MATCH(C132,Lists!$G$5:$G$49,0),1),1))</f>
        <v/>
      </c>
      <c r="Y132" s="2">
        <v>0</v>
      </c>
      <c r="Z132" s="2" t="str">
        <f t="shared" ca="1" si="15"/>
        <v/>
      </c>
      <c r="AA132" s="2" t="str">
        <f t="shared" ca="1" si="16"/>
        <v/>
      </c>
      <c r="AC132" s="627" t="str">
        <f t="shared" si="17"/>
        <v>0</v>
      </c>
      <c r="AD132" s="67"/>
    </row>
    <row r="133" spans="1:30" ht="39" hidden="1" customHeight="1" x14ac:dyDescent="0.2">
      <c r="A133" s="14" t="str">
        <f>Planning!A117</f>
        <v>I109</v>
      </c>
      <c r="B133" s="9">
        <f>Planning!B117</f>
        <v>0</v>
      </c>
      <c r="C133" s="9">
        <f>Planning!C117</f>
        <v>0</v>
      </c>
      <c r="D133" s="9">
        <f>Planning!D117</f>
        <v>0</v>
      </c>
      <c r="E133" s="3">
        <f>Planning!E117</f>
        <v>0</v>
      </c>
      <c r="F133" s="3" t="str">
        <f>IF(Planning!G117&lt;&gt;0,Planning!G117,"")</f>
        <v/>
      </c>
      <c r="G133" s="194">
        <f>Planning!H117</f>
        <v>0</v>
      </c>
      <c r="H133" s="4">
        <f>Planning!I117</f>
        <v>0</v>
      </c>
      <c r="I133" s="198">
        <f ca="1">IF(OR(W133="1",AND(W133&lt;&gt;"1",G133=Lists!$A$17)),Y133,0)</f>
        <v>0</v>
      </c>
      <c r="J133" s="174"/>
      <c r="K133" s="32" t="str">
        <f ca="1">IF(AND(W133="2",G133&lt;&gt;Lists!$A$17),AA133,Z133)</f>
        <v/>
      </c>
      <c r="L133" s="33" t="str">
        <f t="shared" ca="1" si="18"/>
        <v/>
      </c>
      <c r="M133" s="5">
        <f>Planning!J117</f>
        <v>0</v>
      </c>
      <c r="N133" s="5">
        <v>0</v>
      </c>
      <c r="O133" s="166"/>
      <c r="P133" s="32" t="str">
        <f t="shared" si="12"/>
        <v/>
      </c>
      <c r="Q133" s="33" t="str">
        <f t="shared" si="19"/>
        <v/>
      </c>
      <c r="R133" s="89">
        <f ca="1">SUMIFS($J$25:$J$224,$C$25:$C$224,$C133,$G$25:$G$224,Lists!$A$16)</f>
        <v>0</v>
      </c>
      <c r="S133" s="89">
        <f t="shared" si="13"/>
        <v>0</v>
      </c>
      <c r="U133" s="2" t="str">
        <f t="shared" si="14"/>
        <v/>
      </c>
      <c r="W133" s="2" t="str">
        <f>IF(C133=0,"",LEFT(INDEX(Lists!$H$5:$H$49,MATCH(C133,Lists!$G$5:$G$49,0),1),1))</f>
        <v/>
      </c>
      <c r="Y133" s="2">
        <v>0</v>
      </c>
      <c r="Z133" s="2" t="str">
        <f t="shared" ca="1" si="15"/>
        <v/>
      </c>
      <c r="AA133" s="2" t="str">
        <f t="shared" ca="1" si="16"/>
        <v/>
      </c>
      <c r="AC133" s="627" t="str">
        <f t="shared" si="17"/>
        <v>0</v>
      </c>
      <c r="AD133" s="67"/>
    </row>
    <row r="134" spans="1:30" ht="39" hidden="1" customHeight="1" x14ac:dyDescent="0.2">
      <c r="A134" s="14" t="str">
        <f>Planning!A118</f>
        <v>I110</v>
      </c>
      <c r="B134" s="9">
        <f>Planning!B118</f>
        <v>0</v>
      </c>
      <c r="C134" s="9">
        <f>Planning!C118</f>
        <v>0</v>
      </c>
      <c r="D134" s="9">
        <f>Planning!D118</f>
        <v>0</v>
      </c>
      <c r="E134" s="3">
        <f>Planning!E118</f>
        <v>0</v>
      </c>
      <c r="F134" s="3" t="str">
        <f>IF(Planning!G118&lt;&gt;0,Planning!G118,"")</f>
        <v/>
      </c>
      <c r="G134" s="194">
        <f>Planning!H118</f>
        <v>0</v>
      </c>
      <c r="H134" s="4">
        <f>Planning!I118</f>
        <v>0</v>
      </c>
      <c r="I134" s="198">
        <f ca="1">IF(OR(W134="1",AND(W134&lt;&gt;"1",G134=Lists!$A$17)),Y134,0)</f>
        <v>0</v>
      </c>
      <c r="J134" s="174"/>
      <c r="K134" s="32" t="str">
        <f ca="1">IF(AND(W134="2",G134&lt;&gt;Lists!$A$17),AA134,Z134)</f>
        <v/>
      </c>
      <c r="L134" s="33" t="str">
        <f t="shared" ca="1" si="18"/>
        <v/>
      </c>
      <c r="M134" s="5">
        <f>Planning!J118</f>
        <v>0</v>
      </c>
      <c r="N134" s="5">
        <v>0</v>
      </c>
      <c r="O134" s="166"/>
      <c r="P134" s="32" t="str">
        <f t="shared" si="12"/>
        <v/>
      </c>
      <c r="Q134" s="33" t="str">
        <f t="shared" si="19"/>
        <v/>
      </c>
      <c r="R134" s="89">
        <f ca="1">SUMIFS($J$25:$J$224,$C$25:$C$224,$C134,$G$25:$G$224,Lists!$A$16)</f>
        <v>0</v>
      </c>
      <c r="S134" s="89">
        <f t="shared" si="13"/>
        <v>0</v>
      </c>
      <c r="U134" s="2" t="str">
        <f t="shared" si="14"/>
        <v/>
      </c>
      <c r="W134" s="2" t="str">
        <f>IF(C134=0,"",LEFT(INDEX(Lists!$H$5:$H$49,MATCH(C134,Lists!$G$5:$G$49,0),1),1))</f>
        <v/>
      </c>
      <c r="Y134" s="2">
        <v>0</v>
      </c>
      <c r="Z134" s="2" t="str">
        <f t="shared" ca="1" si="15"/>
        <v/>
      </c>
      <c r="AA134" s="2" t="str">
        <f t="shared" ca="1" si="16"/>
        <v/>
      </c>
      <c r="AC134" s="627" t="str">
        <f t="shared" si="17"/>
        <v>0</v>
      </c>
      <c r="AD134" s="67"/>
    </row>
    <row r="135" spans="1:30" ht="39" hidden="1" customHeight="1" x14ac:dyDescent="0.2">
      <c r="A135" s="14" t="str">
        <f>Planning!A119</f>
        <v>I111</v>
      </c>
      <c r="B135" s="9">
        <f>Planning!B119</f>
        <v>0</v>
      </c>
      <c r="C135" s="9">
        <f>Planning!C119</f>
        <v>0</v>
      </c>
      <c r="D135" s="9">
        <f>Planning!D119</f>
        <v>0</v>
      </c>
      <c r="E135" s="3">
        <f>Planning!E119</f>
        <v>0</v>
      </c>
      <c r="F135" s="3" t="str">
        <f>IF(Planning!G119&lt;&gt;0,Planning!G119,"")</f>
        <v/>
      </c>
      <c r="G135" s="194">
        <f>Planning!H119</f>
        <v>0</v>
      </c>
      <c r="H135" s="4">
        <f>Planning!I119</f>
        <v>0</v>
      </c>
      <c r="I135" s="198">
        <f ca="1">IF(OR(W135="1",AND(W135&lt;&gt;"1",G135=Lists!$A$17)),Y135,0)</f>
        <v>0</v>
      </c>
      <c r="J135" s="174"/>
      <c r="K135" s="32" t="str">
        <f ca="1">IF(AND(W135="2",G135&lt;&gt;Lists!$A$17),AA135,Z135)</f>
        <v/>
      </c>
      <c r="L135" s="33" t="str">
        <f t="shared" ca="1" si="18"/>
        <v/>
      </c>
      <c r="M135" s="5">
        <f>Planning!J119</f>
        <v>0</v>
      </c>
      <c r="N135" s="5">
        <v>0</v>
      </c>
      <c r="O135" s="166"/>
      <c r="P135" s="32" t="str">
        <f t="shared" si="12"/>
        <v/>
      </c>
      <c r="Q135" s="33" t="str">
        <f t="shared" si="19"/>
        <v/>
      </c>
      <c r="R135" s="89">
        <f ca="1">SUMIFS($J$25:$J$224,$C$25:$C$224,$C135,$G$25:$G$224,Lists!$A$16)</f>
        <v>0</v>
      </c>
      <c r="S135" s="89">
        <f t="shared" si="13"/>
        <v>0</v>
      </c>
      <c r="U135" s="2" t="str">
        <f t="shared" si="14"/>
        <v/>
      </c>
      <c r="W135" s="2" t="str">
        <f>IF(C135=0,"",LEFT(INDEX(Lists!$H$5:$H$49,MATCH(C135,Lists!$G$5:$G$49,0),1),1))</f>
        <v/>
      </c>
      <c r="Y135" s="2">
        <v>0</v>
      </c>
      <c r="Z135" s="2" t="str">
        <f t="shared" ca="1" si="15"/>
        <v/>
      </c>
      <c r="AA135" s="2" t="str">
        <f t="shared" ca="1" si="16"/>
        <v/>
      </c>
      <c r="AC135" s="627" t="str">
        <f t="shared" si="17"/>
        <v>0</v>
      </c>
      <c r="AD135" s="67"/>
    </row>
    <row r="136" spans="1:30" ht="39" hidden="1" customHeight="1" x14ac:dyDescent="0.2">
      <c r="A136" s="14" t="str">
        <f>Planning!A120</f>
        <v>I112</v>
      </c>
      <c r="B136" s="9">
        <f>Planning!B120</f>
        <v>0</v>
      </c>
      <c r="C136" s="9">
        <f>Planning!C120</f>
        <v>0</v>
      </c>
      <c r="D136" s="9">
        <f>Planning!D120</f>
        <v>0</v>
      </c>
      <c r="E136" s="3">
        <f>Planning!E120</f>
        <v>0</v>
      </c>
      <c r="F136" s="3" t="str">
        <f>IF(Planning!G120&lt;&gt;0,Planning!G120,"")</f>
        <v/>
      </c>
      <c r="G136" s="194">
        <f>Planning!H120</f>
        <v>0</v>
      </c>
      <c r="H136" s="4">
        <f>Planning!I120</f>
        <v>0</v>
      </c>
      <c r="I136" s="198">
        <f ca="1">IF(OR(W136="1",AND(W136&lt;&gt;"1",G136=Lists!$A$17)),Y136,0)</f>
        <v>0</v>
      </c>
      <c r="J136" s="174"/>
      <c r="K136" s="32" t="str">
        <f ca="1">IF(AND(W136="2",G136&lt;&gt;Lists!$A$17),AA136,Z136)</f>
        <v/>
      </c>
      <c r="L136" s="33" t="str">
        <f t="shared" ca="1" si="18"/>
        <v/>
      </c>
      <c r="M136" s="5">
        <f>Planning!J120</f>
        <v>0</v>
      </c>
      <c r="N136" s="5">
        <v>0</v>
      </c>
      <c r="O136" s="166"/>
      <c r="P136" s="32" t="str">
        <f t="shared" si="12"/>
        <v/>
      </c>
      <c r="Q136" s="33" t="str">
        <f t="shared" si="19"/>
        <v/>
      </c>
      <c r="R136" s="89">
        <f ca="1">SUMIFS($J$25:$J$224,$C$25:$C$224,$C136,$G$25:$G$224,Lists!$A$16)</f>
        <v>0</v>
      </c>
      <c r="S136" s="89">
        <f t="shared" si="13"/>
        <v>0</v>
      </c>
      <c r="U136" s="2" t="str">
        <f t="shared" si="14"/>
        <v/>
      </c>
      <c r="W136" s="2" t="str">
        <f>IF(C136=0,"",LEFT(INDEX(Lists!$H$5:$H$49,MATCH(C136,Lists!$G$5:$G$49,0),1),1))</f>
        <v/>
      </c>
      <c r="Y136" s="2">
        <v>0</v>
      </c>
      <c r="Z136" s="2" t="str">
        <f t="shared" ca="1" si="15"/>
        <v/>
      </c>
      <c r="AA136" s="2" t="str">
        <f t="shared" ca="1" si="16"/>
        <v/>
      </c>
      <c r="AC136" s="627" t="str">
        <f t="shared" si="17"/>
        <v>0</v>
      </c>
      <c r="AD136" s="67"/>
    </row>
    <row r="137" spans="1:30" ht="39" hidden="1" customHeight="1" x14ac:dyDescent="0.2">
      <c r="A137" s="14" t="str">
        <f>Planning!A121</f>
        <v>I113</v>
      </c>
      <c r="B137" s="9">
        <f>Planning!B121</f>
        <v>0</v>
      </c>
      <c r="C137" s="9">
        <f>Planning!C121</f>
        <v>0</v>
      </c>
      <c r="D137" s="9">
        <f>Planning!D121</f>
        <v>0</v>
      </c>
      <c r="E137" s="3">
        <f>Planning!E121</f>
        <v>0</v>
      </c>
      <c r="F137" s="3" t="str">
        <f>IF(Planning!G121&lt;&gt;0,Planning!G121,"")</f>
        <v/>
      </c>
      <c r="G137" s="194">
        <f>Planning!H121</f>
        <v>0</v>
      </c>
      <c r="H137" s="4">
        <f>Planning!I121</f>
        <v>0</v>
      </c>
      <c r="I137" s="198">
        <f ca="1">IF(OR(W137="1",AND(W137&lt;&gt;"1",G137=Lists!$A$17)),Y137,0)</f>
        <v>0</v>
      </c>
      <c r="J137" s="174"/>
      <c r="K137" s="32" t="str">
        <f ca="1">IF(AND(W137="2",G137&lt;&gt;Lists!$A$17),AA137,Z137)</f>
        <v/>
      </c>
      <c r="L137" s="33" t="str">
        <f t="shared" ca="1" si="18"/>
        <v/>
      </c>
      <c r="M137" s="5">
        <f>Planning!J121</f>
        <v>0</v>
      </c>
      <c r="N137" s="5">
        <v>0</v>
      </c>
      <c r="O137" s="166"/>
      <c r="P137" s="32" t="str">
        <f t="shared" si="12"/>
        <v/>
      </c>
      <c r="Q137" s="33" t="str">
        <f t="shared" si="19"/>
        <v/>
      </c>
      <c r="R137" s="89">
        <f ca="1">SUMIFS($J$25:$J$224,$C$25:$C$224,$C137,$G$25:$G$224,Lists!$A$16)</f>
        <v>0</v>
      </c>
      <c r="S137" s="89">
        <f t="shared" si="13"/>
        <v>0</v>
      </c>
      <c r="U137" s="2" t="str">
        <f t="shared" si="14"/>
        <v/>
      </c>
      <c r="W137" s="2" t="str">
        <f>IF(C137=0,"",LEFT(INDEX(Lists!$H$5:$H$49,MATCH(C137,Lists!$G$5:$G$49,0),1),1))</f>
        <v/>
      </c>
      <c r="Y137" s="2">
        <v>0</v>
      </c>
      <c r="Z137" s="2" t="str">
        <f t="shared" ca="1" si="15"/>
        <v/>
      </c>
      <c r="AA137" s="2" t="str">
        <f t="shared" ca="1" si="16"/>
        <v/>
      </c>
      <c r="AC137" s="627" t="str">
        <f t="shared" si="17"/>
        <v>0</v>
      </c>
      <c r="AD137" s="67"/>
    </row>
    <row r="138" spans="1:30" ht="39" hidden="1" customHeight="1" x14ac:dyDescent="0.2">
      <c r="A138" s="14" t="str">
        <f>Planning!A122</f>
        <v>I114</v>
      </c>
      <c r="B138" s="9">
        <f>Planning!B122</f>
        <v>0</v>
      </c>
      <c r="C138" s="9">
        <f>Planning!C122</f>
        <v>0</v>
      </c>
      <c r="D138" s="9">
        <f>Planning!D122</f>
        <v>0</v>
      </c>
      <c r="E138" s="3">
        <f>Planning!E122</f>
        <v>0</v>
      </c>
      <c r="F138" s="3" t="str">
        <f>IF(Planning!G122&lt;&gt;0,Planning!G122,"")</f>
        <v/>
      </c>
      <c r="G138" s="194">
        <f>Planning!H122</f>
        <v>0</v>
      </c>
      <c r="H138" s="4">
        <f>Planning!I122</f>
        <v>0</v>
      </c>
      <c r="I138" s="198">
        <f ca="1">IF(OR(W138="1",AND(W138&lt;&gt;"1",G138=Lists!$A$17)),Y138,0)</f>
        <v>0</v>
      </c>
      <c r="J138" s="174"/>
      <c r="K138" s="32" t="str">
        <f ca="1">IF(AND(W138="2",G138&lt;&gt;Lists!$A$17),AA138,Z138)</f>
        <v/>
      </c>
      <c r="L138" s="33" t="str">
        <f t="shared" ca="1" si="18"/>
        <v/>
      </c>
      <c r="M138" s="5">
        <f>Planning!J122</f>
        <v>0</v>
      </c>
      <c r="N138" s="5">
        <v>0</v>
      </c>
      <c r="O138" s="166"/>
      <c r="P138" s="32" t="str">
        <f t="shared" si="12"/>
        <v/>
      </c>
      <c r="Q138" s="33" t="str">
        <f t="shared" si="19"/>
        <v/>
      </c>
      <c r="R138" s="89">
        <f ca="1">SUMIFS($J$25:$J$224,$C$25:$C$224,$C138,$G$25:$G$224,Lists!$A$16)</f>
        <v>0</v>
      </c>
      <c r="S138" s="89">
        <f t="shared" si="13"/>
        <v>0</v>
      </c>
      <c r="U138" s="2" t="str">
        <f t="shared" si="14"/>
        <v/>
      </c>
      <c r="W138" s="2" t="str">
        <f>IF(C138=0,"",LEFT(INDEX(Lists!$H$5:$H$49,MATCH(C138,Lists!$G$5:$G$49,0),1),1))</f>
        <v/>
      </c>
      <c r="Y138" s="2">
        <v>0</v>
      </c>
      <c r="Z138" s="2" t="str">
        <f t="shared" ca="1" si="15"/>
        <v/>
      </c>
      <c r="AA138" s="2" t="str">
        <f t="shared" ca="1" si="16"/>
        <v/>
      </c>
      <c r="AC138" s="627" t="str">
        <f t="shared" si="17"/>
        <v>0</v>
      </c>
      <c r="AD138" s="67"/>
    </row>
    <row r="139" spans="1:30" ht="39" hidden="1" customHeight="1" x14ac:dyDescent="0.2">
      <c r="A139" s="14" t="str">
        <f>Planning!A123</f>
        <v>I115</v>
      </c>
      <c r="B139" s="9">
        <f>Planning!B123</f>
        <v>0</v>
      </c>
      <c r="C139" s="9">
        <f>Planning!C123</f>
        <v>0</v>
      </c>
      <c r="D139" s="9">
        <f>Planning!D123</f>
        <v>0</v>
      </c>
      <c r="E139" s="3">
        <f>Planning!E123</f>
        <v>0</v>
      </c>
      <c r="F139" s="3" t="str">
        <f>IF(Planning!G123&lt;&gt;0,Planning!G123,"")</f>
        <v/>
      </c>
      <c r="G139" s="194">
        <f>Planning!H123</f>
        <v>0</v>
      </c>
      <c r="H139" s="4">
        <f>Planning!I123</f>
        <v>0</v>
      </c>
      <c r="I139" s="198">
        <f ca="1">IF(OR(W139="1",AND(W139&lt;&gt;"1",G139=Lists!$A$17)),Y139,0)</f>
        <v>0</v>
      </c>
      <c r="J139" s="174"/>
      <c r="K139" s="32" t="str">
        <f ca="1">IF(AND(W139="2",G139&lt;&gt;Lists!$A$17),AA139,Z139)</f>
        <v/>
      </c>
      <c r="L139" s="33" t="str">
        <f t="shared" ca="1" si="18"/>
        <v/>
      </c>
      <c r="M139" s="5">
        <f>Planning!J123</f>
        <v>0</v>
      </c>
      <c r="N139" s="5">
        <v>0</v>
      </c>
      <c r="O139" s="166"/>
      <c r="P139" s="32" t="str">
        <f t="shared" si="12"/>
        <v/>
      </c>
      <c r="Q139" s="33" t="str">
        <f t="shared" si="19"/>
        <v/>
      </c>
      <c r="R139" s="89">
        <f ca="1">SUMIFS($J$25:$J$224,$C$25:$C$224,$C139,$G$25:$G$224,Lists!$A$16)</f>
        <v>0</v>
      </c>
      <c r="S139" s="89">
        <f t="shared" si="13"/>
        <v>0</v>
      </c>
      <c r="U139" s="2" t="str">
        <f t="shared" si="14"/>
        <v/>
      </c>
      <c r="W139" s="2" t="str">
        <f>IF(C139=0,"",LEFT(INDEX(Lists!$H$5:$H$49,MATCH(C139,Lists!$G$5:$G$49,0),1),1))</f>
        <v/>
      </c>
      <c r="Y139" s="2">
        <v>0</v>
      </c>
      <c r="Z139" s="2" t="str">
        <f t="shared" ca="1" si="15"/>
        <v/>
      </c>
      <c r="AA139" s="2" t="str">
        <f t="shared" ca="1" si="16"/>
        <v/>
      </c>
      <c r="AC139" s="627" t="str">
        <f t="shared" si="17"/>
        <v>0</v>
      </c>
      <c r="AD139" s="67"/>
    </row>
    <row r="140" spans="1:30" ht="39" hidden="1" customHeight="1" x14ac:dyDescent="0.2">
      <c r="A140" s="14" t="str">
        <f>Planning!A124</f>
        <v>I116</v>
      </c>
      <c r="B140" s="9">
        <f>Planning!B124</f>
        <v>0</v>
      </c>
      <c r="C140" s="9">
        <f>Planning!C124</f>
        <v>0</v>
      </c>
      <c r="D140" s="9">
        <f>Planning!D124</f>
        <v>0</v>
      </c>
      <c r="E140" s="3">
        <f>Planning!E124</f>
        <v>0</v>
      </c>
      <c r="F140" s="3" t="str">
        <f>IF(Planning!G124&lt;&gt;0,Planning!G124,"")</f>
        <v/>
      </c>
      <c r="G140" s="194">
        <f>Planning!H124</f>
        <v>0</v>
      </c>
      <c r="H140" s="4">
        <f>Planning!I124</f>
        <v>0</v>
      </c>
      <c r="I140" s="198">
        <f ca="1">IF(OR(W140="1",AND(W140&lt;&gt;"1",G140=Lists!$A$17)),Y140,0)</f>
        <v>0</v>
      </c>
      <c r="J140" s="174"/>
      <c r="K140" s="32" t="str">
        <f ca="1">IF(AND(W140="2",G140&lt;&gt;Lists!$A$17),AA140,Z140)</f>
        <v/>
      </c>
      <c r="L140" s="33" t="str">
        <f t="shared" ca="1" si="18"/>
        <v/>
      </c>
      <c r="M140" s="5">
        <f>Planning!J124</f>
        <v>0</v>
      </c>
      <c r="N140" s="5">
        <v>0</v>
      </c>
      <c r="O140" s="166"/>
      <c r="P140" s="32" t="str">
        <f t="shared" si="12"/>
        <v/>
      </c>
      <c r="Q140" s="33" t="str">
        <f t="shared" si="19"/>
        <v/>
      </c>
      <c r="R140" s="89">
        <f ca="1">SUMIFS($J$25:$J$224,$C$25:$C$224,$C140,$G$25:$G$224,Lists!$A$16)</f>
        <v>0</v>
      </c>
      <c r="S140" s="89">
        <f t="shared" si="13"/>
        <v>0</v>
      </c>
      <c r="U140" s="2" t="str">
        <f t="shared" si="14"/>
        <v/>
      </c>
      <c r="W140" s="2" t="str">
        <f>IF(C140=0,"",LEFT(INDEX(Lists!$H$5:$H$49,MATCH(C140,Lists!$G$5:$G$49,0),1),1))</f>
        <v/>
      </c>
      <c r="Y140" s="2">
        <v>0</v>
      </c>
      <c r="Z140" s="2" t="str">
        <f t="shared" ca="1" si="15"/>
        <v/>
      </c>
      <c r="AA140" s="2" t="str">
        <f t="shared" ca="1" si="16"/>
        <v/>
      </c>
      <c r="AC140" s="627" t="str">
        <f t="shared" si="17"/>
        <v>0</v>
      </c>
      <c r="AD140" s="67"/>
    </row>
    <row r="141" spans="1:30" ht="39" hidden="1" customHeight="1" x14ac:dyDescent="0.2">
      <c r="A141" s="14" t="str">
        <f>Planning!A125</f>
        <v>I117</v>
      </c>
      <c r="B141" s="9">
        <f>Planning!B125</f>
        <v>0</v>
      </c>
      <c r="C141" s="9">
        <f>Planning!C125</f>
        <v>0</v>
      </c>
      <c r="D141" s="9">
        <f>Planning!D125</f>
        <v>0</v>
      </c>
      <c r="E141" s="3">
        <f>Planning!E125</f>
        <v>0</v>
      </c>
      <c r="F141" s="3" t="str">
        <f>IF(Planning!G125&lt;&gt;0,Planning!G125,"")</f>
        <v/>
      </c>
      <c r="G141" s="194">
        <f>Planning!H125</f>
        <v>0</v>
      </c>
      <c r="H141" s="4">
        <f>Planning!I125</f>
        <v>0</v>
      </c>
      <c r="I141" s="198">
        <f ca="1">IF(OR(W141="1",AND(W141&lt;&gt;"1",G141=Lists!$A$17)),Y141,0)</f>
        <v>0</v>
      </c>
      <c r="J141" s="174"/>
      <c r="K141" s="32" t="str">
        <f ca="1">IF(AND(W141="2",G141&lt;&gt;Lists!$A$17),AA141,Z141)</f>
        <v/>
      </c>
      <c r="L141" s="33" t="str">
        <f t="shared" ca="1" si="18"/>
        <v/>
      </c>
      <c r="M141" s="5">
        <f>Planning!J125</f>
        <v>0</v>
      </c>
      <c r="N141" s="5">
        <v>0</v>
      </c>
      <c r="O141" s="166"/>
      <c r="P141" s="32" t="str">
        <f t="shared" si="12"/>
        <v/>
      </c>
      <c r="Q141" s="33" t="str">
        <f t="shared" si="19"/>
        <v/>
      </c>
      <c r="R141" s="89">
        <f ca="1">SUMIFS($J$25:$J$224,$C$25:$C$224,$C141,$G$25:$G$224,Lists!$A$16)</f>
        <v>0</v>
      </c>
      <c r="S141" s="89">
        <f t="shared" si="13"/>
        <v>0</v>
      </c>
      <c r="U141" s="2" t="str">
        <f t="shared" si="14"/>
        <v/>
      </c>
      <c r="W141" s="2" t="str">
        <f>IF(C141=0,"",LEFT(INDEX(Lists!$H$5:$H$49,MATCH(C141,Lists!$G$5:$G$49,0),1),1))</f>
        <v/>
      </c>
      <c r="Y141" s="2">
        <v>0</v>
      </c>
      <c r="Z141" s="2" t="str">
        <f t="shared" ca="1" si="15"/>
        <v/>
      </c>
      <c r="AA141" s="2" t="str">
        <f t="shared" ca="1" si="16"/>
        <v/>
      </c>
      <c r="AC141" s="627" t="str">
        <f t="shared" si="17"/>
        <v>0</v>
      </c>
      <c r="AD141" s="67"/>
    </row>
    <row r="142" spans="1:30" ht="39" hidden="1" customHeight="1" x14ac:dyDescent="0.2">
      <c r="A142" s="14" t="str">
        <f>Planning!A126</f>
        <v>I118</v>
      </c>
      <c r="B142" s="9">
        <f>Planning!B126</f>
        <v>0</v>
      </c>
      <c r="C142" s="9">
        <f>Planning!C126</f>
        <v>0</v>
      </c>
      <c r="D142" s="9">
        <f>Planning!D126</f>
        <v>0</v>
      </c>
      <c r="E142" s="3">
        <f>Planning!E126</f>
        <v>0</v>
      </c>
      <c r="F142" s="3" t="str">
        <f>IF(Planning!G126&lt;&gt;0,Planning!G126,"")</f>
        <v/>
      </c>
      <c r="G142" s="194">
        <f>Planning!H126</f>
        <v>0</v>
      </c>
      <c r="H142" s="4">
        <f>Planning!I126</f>
        <v>0</v>
      </c>
      <c r="I142" s="198">
        <f ca="1">IF(OR(W142="1",AND(W142&lt;&gt;"1",G142=Lists!$A$17)),Y142,0)</f>
        <v>0</v>
      </c>
      <c r="J142" s="174"/>
      <c r="K142" s="32" t="str">
        <f ca="1">IF(AND(W142="2",G142&lt;&gt;Lists!$A$17),AA142,Z142)</f>
        <v/>
      </c>
      <c r="L142" s="33" t="str">
        <f t="shared" ca="1" si="18"/>
        <v/>
      </c>
      <c r="M142" s="5">
        <f>Planning!J126</f>
        <v>0</v>
      </c>
      <c r="N142" s="5">
        <v>0</v>
      </c>
      <c r="O142" s="166"/>
      <c r="P142" s="32" t="str">
        <f t="shared" si="12"/>
        <v/>
      </c>
      <c r="Q142" s="33" t="str">
        <f t="shared" si="19"/>
        <v/>
      </c>
      <c r="R142" s="89">
        <f ca="1">SUMIFS($J$25:$J$224,$C$25:$C$224,$C142,$G$25:$G$224,Lists!$A$16)</f>
        <v>0</v>
      </c>
      <c r="S142" s="89">
        <f t="shared" si="13"/>
        <v>0</v>
      </c>
      <c r="U142" s="2" t="str">
        <f t="shared" si="14"/>
        <v/>
      </c>
      <c r="W142" s="2" t="str">
        <f>IF(C142=0,"",LEFT(INDEX(Lists!$H$5:$H$49,MATCH(C142,Lists!$G$5:$G$49,0),1),1))</f>
        <v/>
      </c>
      <c r="Y142" s="2">
        <v>0</v>
      </c>
      <c r="Z142" s="2" t="str">
        <f t="shared" ca="1" si="15"/>
        <v/>
      </c>
      <c r="AA142" s="2" t="str">
        <f t="shared" ca="1" si="16"/>
        <v/>
      </c>
      <c r="AC142" s="627" t="str">
        <f t="shared" si="17"/>
        <v>0</v>
      </c>
      <c r="AD142" s="67"/>
    </row>
    <row r="143" spans="1:30" ht="39" hidden="1" customHeight="1" x14ac:dyDescent="0.2">
      <c r="A143" s="14" t="str">
        <f>Planning!A127</f>
        <v>I119</v>
      </c>
      <c r="B143" s="9">
        <f>Planning!B127</f>
        <v>0</v>
      </c>
      <c r="C143" s="9">
        <f>Planning!C127</f>
        <v>0</v>
      </c>
      <c r="D143" s="9">
        <f>Planning!D127</f>
        <v>0</v>
      </c>
      <c r="E143" s="3">
        <f>Planning!E127</f>
        <v>0</v>
      </c>
      <c r="F143" s="3" t="str">
        <f>IF(Planning!G127&lt;&gt;0,Planning!G127,"")</f>
        <v/>
      </c>
      <c r="G143" s="194">
        <f>Planning!H127</f>
        <v>0</v>
      </c>
      <c r="H143" s="4">
        <f>Planning!I127</f>
        <v>0</v>
      </c>
      <c r="I143" s="198">
        <f ca="1">IF(OR(W143="1",AND(W143&lt;&gt;"1",G143=Lists!$A$17)),Y143,0)</f>
        <v>0</v>
      </c>
      <c r="J143" s="174"/>
      <c r="K143" s="32" t="str">
        <f ca="1">IF(AND(W143="2",G143&lt;&gt;Lists!$A$17),AA143,Z143)</f>
        <v/>
      </c>
      <c r="L143" s="33" t="str">
        <f t="shared" ca="1" si="18"/>
        <v/>
      </c>
      <c r="M143" s="5">
        <f>Planning!J127</f>
        <v>0</v>
      </c>
      <c r="N143" s="5">
        <v>0</v>
      </c>
      <c r="O143" s="166"/>
      <c r="P143" s="32" t="str">
        <f t="shared" si="12"/>
        <v/>
      </c>
      <c r="Q143" s="33" t="str">
        <f t="shared" si="19"/>
        <v/>
      </c>
      <c r="R143" s="89">
        <f ca="1">SUMIFS($J$25:$J$224,$C$25:$C$224,$C143,$G$25:$G$224,Lists!$A$16)</f>
        <v>0</v>
      </c>
      <c r="S143" s="89">
        <f t="shared" si="13"/>
        <v>0</v>
      </c>
      <c r="U143" s="2" t="str">
        <f t="shared" si="14"/>
        <v/>
      </c>
      <c r="W143" s="2" t="str">
        <f>IF(C143=0,"",LEFT(INDEX(Lists!$H$5:$H$49,MATCH(C143,Lists!$G$5:$G$49,0),1),1))</f>
        <v/>
      </c>
      <c r="Y143" s="2">
        <v>0</v>
      </c>
      <c r="Z143" s="2" t="str">
        <f t="shared" ca="1" si="15"/>
        <v/>
      </c>
      <c r="AA143" s="2" t="str">
        <f t="shared" ca="1" si="16"/>
        <v/>
      </c>
      <c r="AC143" s="627" t="str">
        <f t="shared" si="17"/>
        <v>0</v>
      </c>
      <c r="AD143" s="67"/>
    </row>
    <row r="144" spans="1:30" ht="39" hidden="1" customHeight="1" x14ac:dyDescent="0.2">
      <c r="A144" s="14" t="str">
        <f>Planning!A128</f>
        <v>I120</v>
      </c>
      <c r="B144" s="9">
        <f>Planning!B128</f>
        <v>0</v>
      </c>
      <c r="C144" s="9">
        <f>Planning!C128</f>
        <v>0</v>
      </c>
      <c r="D144" s="9">
        <f>Planning!D128</f>
        <v>0</v>
      </c>
      <c r="E144" s="3">
        <f>Planning!E128</f>
        <v>0</v>
      </c>
      <c r="F144" s="3" t="str">
        <f>IF(Planning!G128&lt;&gt;0,Planning!G128,"")</f>
        <v/>
      </c>
      <c r="G144" s="194">
        <f>Planning!H128</f>
        <v>0</v>
      </c>
      <c r="H144" s="4">
        <f>Planning!I128</f>
        <v>0</v>
      </c>
      <c r="I144" s="198">
        <f ca="1">IF(OR(W144="1",AND(W144&lt;&gt;"1",G144=Lists!$A$17)),Y144,0)</f>
        <v>0</v>
      </c>
      <c r="J144" s="174"/>
      <c r="K144" s="32" t="str">
        <f ca="1">IF(AND(W144="2",G144&lt;&gt;Lists!$A$17),AA144,Z144)</f>
        <v/>
      </c>
      <c r="L144" s="33" t="str">
        <f t="shared" ca="1" si="18"/>
        <v/>
      </c>
      <c r="M144" s="5">
        <f>Planning!J128</f>
        <v>0</v>
      </c>
      <c r="N144" s="5">
        <v>0</v>
      </c>
      <c r="O144" s="166"/>
      <c r="P144" s="32" t="str">
        <f t="shared" si="12"/>
        <v/>
      </c>
      <c r="Q144" s="33" t="str">
        <f t="shared" si="19"/>
        <v/>
      </c>
      <c r="R144" s="89">
        <f ca="1">SUMIFS($J$25:$J$224,$C$25:$C$224,$C144,$G$25:$G$224,Lists!$A$16)</f>
        <v>0</v>
      </c>
      <c r="S144" s="89">
        <f t="shared" si="13"/>
        <v>0</v>
      </c>
      <c r="U144" s="2" t="str">
        <f t="shared" si="14"/>
        <v/>
      </c>
      <c r="W144" s="2" t="str">
        <f>IF(C144=0,"",LEFT(INDEX(Lists!$H$5:$H$49,MATCH(C144,Lists!$G$5:$G$49,0),1),1))</f>
        <v/>
      </c>
      <c r="Y144" s="2">
        <v>0</v>
      </c>
      <c r="Z144" s="2" t="str">
        <f t="shared" ca="1" si="15"/>
        <v/>
      </c>
      <c r="AA144" s="2" t="str">
        <f t="shared" ca="1" si="16"/>
        <v/>
      </c>
      <c r="AC144" s="627" t="str">
        <f t="shared" si="17"/>
        <v>0</v>
      </c>
      <c r="AD144" s="67"/>
    </row>
    <row r="145" spans="1:30" ht="39" hidden="1" customHeight="1" x14ac:dyDescent="0.2">
      <c r="A145" s="14" t="str">
        <f>Planning!A129</f>
        <v>I121</v>
      </c>
      <c r="B145" s="9">
        <f>Planning!B129</f>
        <v>0</v>
      </c>
      <c r="C145" s="9">
        <f>Planning!C129</f>
        <v>0</v>
      </c>
      <c r="D145" s="9">
        <f>Planning!D129</f>
        <v>0</v>
      </c>
      <c r="E145" s="3">
        <f>Planning!E129</f>
        <v>0</v>
      </c>
      <c r="F145" s="3" t="str">
        <f>IF(Planning!G129&lt;&gt;0,Planning!G129,"")</f>
        <v/>
      </c>
      <c r="G145" s="194">
        <f>Planning!H129</f>
        <v>0</v>
      </c>
      <c r="H145" s="4">
        <f>Planning!I129</f>
        <v>0</v>
      </c>
      <c r="I145" s="198">
        <f ca="1">IF(OR(W145="1",AND(W145&lt;&gt;"1",G145=Lists!$A$17)),Y145,0)</f>
        <v>0</v>
      </c>
      <c r="J145" s="174"/>
      <c r="K145" s="32" t="str">
        <f ca="1">IF(AND(W145="2",G145&lt;&gt;Lists!$A$17),AA145,Z145)</f>
        <v/>
      </c>
      <c r="L145" s="33" t="str">
        <f t="shared" ca="1" si="18"/>
        <v/>
      </c>
      <c r="M145" s="5">
        <f>Planning!J129</f>
        <v>0</v>
      </c>
      <c r="N145" s="5">
        <v>0</v>
      </c>
      <c r="O145" s="166"/>
      <c r="P145" s="32" t="str">
        <f t="shared" si="12"/>
        <v/>
      </c>
      <c r="Q145" s="33" t="str">
        <f t="shared" si="19"/>
        <v/>
      </c>
      <c r="R145" s="89">
        <f ca="1">SUMIFS($J$25:$J$224,$C$25:$C$224,$C145,$G$25:$G$224,Lists!$A$16)</f>
        <v>0</v>
      </c>
      <c r="S145" s="89">
        <f t="shared" si="13"/>
        <v>0</v>
      </c>
      <c r="U145" s="2" t="str">
        <f t="shared" si="14"/>
        <v/>
      </c>
      <c r="W145" s="2" t="str">
        <f>IF(C145=0,"",LEFT(INDEX(Lists!$H$5:$H$49,MATCH(C145,Lists!$G$5:$G$49,0),1),1))</f>
        <v/>
      </c>
      <c r="Y145" s="2">
        <v>0</v>
      </c>
      <c r="Z145" s="2" t="str">
        <f t="shared" ca="1" si="15"/>
        <v/>
      </c>
      <c r="AA145" s="2" t="str">
        <f t="shared" ca="1" si="16"/>
        <v/>
      </c>
      <c r="AC145" s="627" t="str">
        <f t="shared" si="17"/>
        <v>0</v>
      </c>
      <c r="AD145" s="67"/>
    </row>
    <row r="146" spans="1:30" ht="39" hidden="1" customHeight="1" x14ac:dyDescent="0.2">
      <c r="A146" s="14" t="str">
        <f>Planning!A130</f>
        <v>I122</v>
      </c>
      <c r="B146" s="9">
        <f>Planning!B130</f>
        <v>0</v>
      </c>
      <c r="C146" s="9">
        <f>Planning!C130</f>
        <v>0</v>
      </c>
      <c r="D146" s="9">
        <f>Planning!D130</f>
        <v>0</v>
      </c>
      <c r="E146" s="3">
        <f>Planning!E130</f>
        <v>0</v>
      </c>
      <c r="F146" s="3" t="str">
        <f>IF(Planning!G130&lt;&gt;0,Planning!G130,"")</f>
        <v/>
      </c>
      <c r="G146" s="194">
        <f>Planning!H130</f>
        <v>0</v>
      </c>
      <c r="H146" s="4">
        <f>Planning!I130</f>
        <v>0</v>
      </c>
      <c r="I146" s="198">
        <f ca="1">IF(OR(W146="1",AND(W146&lt;&gt;"1",G146=Lists!$A$17)),Y146,0)</f>
        <v>0</v>
      </c>
      <c r="J146" s="174"/>
      <c r="K146" s="32" t="str">
        <f ca="1">IF(AND(W146="2",G146&lt;&gt;Lists!$A$17),AA146,Z146)</f>
        <v/>
      </c>
      <c r="L146" s="33" t="str">
        <f t="shared" ca="1" si="18"/>
        <v/>
      </c>
      <c r="M146" s="5">
        <f>Planning!J130</f>
        <v>0</v>
      </c>
      <c r="N146" s="5">
        <v>0</v>
      </c>
      <c r="O146" s="166"/>
      <c r="P146" s="32" t="str">
        <f t="shared" si="12"/>
        <v/>
      </c>
      <c r="Q146" s="33" t="str">
        <f t="shared" si="19"/>
        <v/>
      </c>
      <c r="R146" s="89">
        <f ca="1">SUMIFS($J$25:$J$224,$C$25:$C$224,$C146,$G$25:$G$224,Lists!$A$16)</f>
        <v>0</v>
      </c>
      <c r="S146" s="89">
        <f t="shared" si="13"/>
        <v>0</v>
      </c>
      <c r="U146" s="2" t="str">
        <f t="shared" si="14"/>
        <v/>
      </c>
      <c r="W146" s="2" t="str">
        <f>IF(C146=0,"",LEFT(INDEX(Lists!$H$5:$H$49,MATCH(C146,Lists!$G$5:$G$49,0),1),1))</f>
        <v/>
      </c>
      <c r="Y146" s="2">
        <v>0</v>
      </c>
      <c r="Z146" s="2" t="str">
        <f t="shared" ca="1" si="15"/>
        <v/>
      </c>
      <c r="AA146" s="2" t="str">
        <f t="shared" ca="1" si="16"/>
        <v/>
      </c>
      <c r="AC146" s="627" t="str">
        <f t="shared" si="17"/>
        <v>0</v>
      </c>
      <c r="AD146" s="67"/>
    </row>
    <row r="147" spans="1:30" ht="39" hidden="1" customHeight="1" x14ac:dyDescent="0.2">
      <c r="A147" s="14" t="str">
        <f>Planning!A131</f>
        <v>I123</v>
      </c>
      <c r="B147" s="9">
        <f>Planning!B131</f>
        <v>0</v>
      </c>
      <c r="C147" s="9">
        <f>Planning!C131</f>
        <v>0</v>
      </c>
      <c r="D147" s="9">
        <f>Planning!D131</f>
        <v>0</v>
      </c>
      <c r="E147" s="3">
        <f>Planning!E131</f>
        <v>0</v>
      </c>
      <c r="F147" s="3" t="str">
        <f>IF(Planning!G131&lt;&gt;0,Planning!G131,"")</f>
        <v/>
      </c>
      <c r="G147" s="194">
        <f>Planning!H131</f>
        <v>0</v>
      </c>
      <c r="H147" s="4">
        <f>Planning!I131</f>
        <v>0</v>
      </c>
      <c r="I147" s="198">
        <f ca="1">IF(OR(W147="1",AND(W147&lt;&gt;"1",G147=Lists!$A$17)),Y147,0)</f>
        <v>0</v>
      </c>
      <c r="J147" s="174"/>
      <c r="K147" s="32" t="str">
        <f ca="1">IF(AND(W147="2",G147&lt;&gt;Lists!$A$17),AA147,Z147)</f>
        <v/>
      </c>
      <c r="L147" s="33" t="str">
        <f t="shared" ca="1" si="18"/>
        <v/>
      </c>
      <c r="M147" s="5">
        <f>Planning!J131</f>
        <v>0</v>
      </c>
      <c r="N147" s="5">
        <v>0</v>
      </c>
      <c r="O147" s="166"/>
      <c r="P147" s="32" t="str">
        <f t="shared" si="12"/>
        <v/>
      </c>
      <c r="Q147" s="33" t="str">
        <f t="shared" si="19"/>
        <v/>
      </c>
      <c r="R147" s="89">
        <f ca="1">SUMIFS($J$25:$J$224,$C$25:$C$224,$C147,$G$25:$G$224,Lists!$A$16)</f>
        <v>0</v>
      </c>
      <c r="S147" s="89">
        <f t="shared" si="13"/>
        <v>0</v>
      </c>
      <c r="U147" s="2" t="str">
        <f t="shared" si="14"/>
        <v/>
      </c>
      <c r="W147" s="2" t="str">
        <f>IF(C147=0,"",LEFT(INDEX(Lists!$H$5:$H$49,MATCH(C147,Lists!$G$5:$G$49,0),1),1))</f>
        <v/>
      </c>
      <c r="Y147" s="2">
        <v>0</v>
      </c>
      <c r="Z147" s="2" t="str">
        <f t="shared" ca="1" si="15"/>
        <v/>
      </c>
      <c r="AA147" s="2" t="str">
        <f t="shared" ca="1" si="16"/>
        <v/>
      </c>
      <c r="AC147" s="627" t="str">
        <f t="shared" si="17"/>
        <v>0</v>
      </c>
      <c r="AD147" s="67"/>
    </row>
    <row r="148" spans="1:30" ht="39" hidden="1" customHeight="1" x14ac:dyDescent="0.2">
      <c r="A148" s="14" t="str">
        <f>Planning!A132</f>
        <v>I124</v>
      </c>
      <c r="B148" s="9">
        <f>Planning!B132</f>
        <v>0</v>
      </c>
      <c r="C148" s="9">
        <f>Planning!C132</f>
        <v>0</v>
      </c>
      <c r="D148" s="9">
        <f>Planning!D132</f>
        <v>0</v>
      </c>
      <c r="E148" s="3">
        <f>Planning!E132</f>
        <v>0</v>
      </c>
      <c r="F148" s="3" t="str">
        <f>IF(Planning!G132&lt;&gt;0,Planning!G132,"")</f>
        <v/>
      </c>
      <c r="G148" s="194">
        <f>Planning!H132</f>
        <v>0</v>
      </c>
      <c r="H148" s="4">
        <f>Planning!I132</f>
        <v>0</v>
      </c>
      <c r="I148" s="198">
        <f ca="1">IF(OR(W148="1",AND(W148&lt;&gt;"1",G148=Lists!$A$17)),Y148,0)</f>
        <v>0</v>
      </c>
      <c r="J148" s="174"/>
      <c r="K148" s="32" t="str">
        <f ca="1">IF(AND(W148="2",G148&lt;&gt;Lists!$A$17),AA148,Z148)</f>
        <v/>
      </c>
      <c r="L148" s="33" t="str">
        <f t="shared" ca="1" si="18"/>
        <v/>
      </c>
      <c r="M148" s="5">
        <f>Planning!J132</f>
        <v>0</v>
      </c>
      <c r="N148" s="5">
        <v>0</v>
      </c>
      <c r="O148" s="166"/>
      <c r="P148" s="32" t="str">
        <f t="shared" si="12"/>
        <v/>
      </c>
      <c r="Q148" s="33" t="str">
        <f t="shared" si="19"/>
        <v/>
      </c>
      <c r="R148" s="89">
        <f ca="1">SUMIFS($J$25:$J$224,$C$25:$C$224,$C148,$G$25:$G$224,Lists!$A$16)</f>
        <v>0</v>
      </c>
      <c r="S148" s="89">
        <f t="shared" si="13"/>
        <v>0</v>
      </c>
      <c r="U148" s="2" t="str">
        <f t="shared" si="14"/>
        <v/>
      </c>
      <c r="W148" s="2" t="str">
        <f>IF(C148=0,"",LEFT(INDEX(Lists!$H$5:$H$49,MATCH(C148,Lists!$G$5:$G$49,0),1),1))</f>
        <v/>
      </c>
      <c r="Y148" s="2">
        <v>0</v>
      </c>
      <c r="Z148" s="2" t="str">
        <f t="shared" ca="1" si="15"/>
        <v/>
      </c>
      <c r="AA148" s="2" t="str">
        <f t="shared" ca="1" si="16"/>
        <v/>
      </c>
      <c r="AC148" s="627" t="str">
        <f t="shared" si="17"/>
        <v>0</v>
      </c>
      <c r="AD148" s="67"/>
    </row>
    <row r="149" spans="1:30" ht="39" hidden="1" customHeight="1" x14ac:dyDescent="0.2">
      <c r="A149" s="14" t="str">
        <f>Planning!A133</f>
        <v>I125</v>
      </c>
      <c r="B149" s="9">
        <f>Planning!B133</f>
        <v>0</v>
      </c>
      <c r="C149" s="9">
        <f>Planning!C133</f>
        <v>0</v>
      </c>
      <c r="D149" s="9">
        <f>Planning!D133</f>
        <v>0</v>
      </c>
      <c r="E149" s="3">
        <f>Planning!E133</f>
        <v>0</v>
      </c>
      <c r="F149" s="3" t="str">
        <f>IF(Planning!G133&lt;&gt;0,Planning!G133,"")</f>
        <v/>
      </c>
      <c r="G149" s="194">
        <f>Planning!H133</f>
        <v>0</v>
      </c>
      <c r="H149" s="4">
        <f>Planning!I133</f>
        <v>0</v>
      </c>
      <c r="I149" s="198">
        <f ca="1">IF(OR(W149="1",AND(W149&lt;&gt;"1",G149=Lists!$A$17)),Y149,0)</f>
        <v>0</v>
      </c>
      <c r="J149" s="174"/>
      <c r="K149" s="32" t="str">
        <f ca="1">IF(AND(W149="2",G149&lt;&gt;Lists!$A$17),AA149,Z149)</f>
        <v/>
      </c>
      <c r="L149" s="33" t="str">
        <f t="shared" ca="1" si="18"/>
        <v/>
      </c>
      <c r="M149" s="5">
        <f>Planning!J133</f>
        <v>0</v>
      </c>
      <c r="N149" s="5">
        <v>0</v>
      </c>
      <c r="O149" s="166"/>
      <c r="P149" s="32" t="str">
        <f t="shared" si="12"/>
        <v/>
      </c>
      <c r="Q149" s="33" t="str">
        <f t="shared" si="19"/>
        <v/>
      </c>
      <c r="R149" s="89">
        <f ca="1">SUMIFS($J$25:$J$224,$C$25:$C$224,$C149,$G$25:$G$224,Lists!$A$16)</f>
        <v>0</v>
      </c>
      <c r="S149" s="89">
        <f t="shared" si="13"/>
        <v>0</v>
      </c>
      <c r="U149" s="2" t="str">
        <f t="shared" si="14"/>
        <v/>
      </c>
      <c r="W149" s="2" t="str">
        <f>IF(C149=0,"",LEFT(INDEX(Lists!$H$5:$H$49,MATCH(C149,Lists!$G$5:$G$49,0),1),1))</f>
        <v/>
      </c>
      <c r="Y149" s="2">
        <v>0</v>
      </c>
      <c r="Z149" s="2" t="str">
        <f t="shared" ca="1" si="15"/>
        <v/>
      </c>
      <c r="AA149" s="2" t="str">
        <f t="shared" ca="1" si="16"/>
        <v/>
      </c>
      <c r="AC149" s="627" t="str">
        <f t="shared" si="17"/>
        <v>0</v>
      </c>
      <c r="AD149" s="67"/>
    </row>
    <row r="150" spans="1:30" ht="39" hidden="1" customHeight="1" x14ac:dyDescent="0.2">
      <c r="A150" s="14" t="str">
        <f>Planning!A134</f>
        <v>I126</v>
      </c>
      <c r="B150" s="9">
        <f>Planning!B134</f>
        <v>0</v>
      </c>
      <c r="C150" s="9">
        <f>Planning!C134</f>
        <v>0</v>
      </c>
      <c r="D150" s="9">
        <f>Planning!D134</f>
        <v>0</v>
      </c>
      <c r="E150" s="3">
        <f>Planning!E134</f>
        <v>0</v>
      </c>
      <c r="F150" s="3" t="str">
        <f>IF(Planning!G134&lt;&gt;0,Planning!G134,"")</f>
        <v/>
      </c>
      <c r="G150" s="194">
        <f>Planning!H134</f>
        <v>0</v>
      </c>
      <c r="H150" s="4">
        <f>Planning!I134</f>
        <v>0</v>
      </c>
      <c r="I150" s="198">
        <f ca="1">IF(OR(W150="1",AND(W150&lt;&gt;"1",G150=Lists!$A$17)),Y150,0)</f>
        <v>0</v>
      </c>
      <c r="J150" s="174"/>
      <c r="K150" s="32" t="str">
        <f ca="1">IF(AND(W150="2",G150&lt;&gt;Lists!$A$17),AA150,Z150)</f>
        <v/>
      </c>
      <c r="L150" s="33" t="str">
        <f t="shared" ca="1" si="18"/>
        <v/>
      </c>
      <c r="M150" s="5">
        <f>Planning!J134</f>
        <v>0</v>
      </c>
      <c r="N150" s="5">
        <v>0</v>
      </c>
      <c r="O150" s="166"/>
      <c r="P150" s="32" t="str">
        <f t="shared" si="12"/>
        <v/>
      </c>
      <c r="Q150" s="33" t="str">
        <f t="shared" si="19"/>
        <v/>
      </c>
      <c r="R150" s="89">
        <f ca="1">SUMIFS($J$25:$J$224,$C$25:$C$224,$C150,$G$25:$G$224,Lists!$A$16)</f>
        <v>0</v>
      </c>
      <c r="S150" s="89">
        <f t="shared" si="13"/>
        <v>0</v>
      </c>
      <c r="U150" s="2" t="str">
        <f t="shared" si="14"/>
        <v/>
      </c>
      <c r="W150" s="2" t="str">
        <f>IF(C150=0,"",LEFT(INDEX(Lists!$H$5:$H$49,MATCH(C150,Lists!$G$5:$G$49,0),1),1))</f>
        <v/>
      </c>
      <c r="Y150" s="2">
        <v>0</v>
      </c>
      <c r="Z150" s="2" t="str">
        <f t="shared" ca="1" si="15"/>
        <v/>
      </c>
      <c r="AA150" s="2" t="str">
        <f t="shared" ca="1" si="16"/>
        <v/>
      </c>
      <c r="AC150" s="627" t="str">
        <f t="shared" si="17"/>
        <v>0</v>
      </c>
      <c r="AD150" s="67"/>
    </row>
    <row r="151" spans="1:30" ht="39" hidden="1" customHeight="1" x14ac:dyDescent="0.2">
      <c r="A151" s="14" t="str">
        <f>Planning!A135</f>
        <v>I127</v>
      </c>
      <c r="B151" s="9">
        <f>Planning!B135</f>
        <v>0</v>
      </c>
      <c r="C151" s="9">
        <f>Planning!C135</f>
        <v>0</v>
      </c>
      <c r="D151" s="9">
        <f>Planning!D135</f>
        <v>0</v>
      </c>
      <c r="E151" s="3">
        <f>Planning!E135</f>
        <v>0</v>
      </c>
      <c r="F151" s="3" t="str">
        <f>IF(Planning!G135&lt;&gt;0,Planning!G135,"")</f>
        <v/>
      </c>
      <c r="G151" s="194">
        <f>Planning!H135</f>
        <v>0</v>
      </c>
      <c r="H151" s="4">
        <f>Planning!I135</f>
        <v>0</v>
      </c>
      <c r="I151" s="198">
        <f ca="1">IF(OR(W151="1",AND(W151&lt;&gt;"1",G151=Lists!$A$17)),Y151,0)</f>
        <v>0</v>
      </c>
      <c r="J151" s="174"/>
      <c r="K151" s="32" t="str">
        <f ca="1">IF(AND(W151="2",G151&lt;&gt;Lists!$A$17),AA151,Z151)</f>
        <v/>
      </c>
      <c r="L151" s="33" t="str">
        <f t="shared" ca="1" si="18"/>
        <v/>
      </c>
      <c r="M151" s="5">
        <f>Planning!J135</f>
        <v>0</v>
      </c>
      <c r="N151" s="5">
        <v>0</v>
      </c>
      <c r="O151" s="166"/>
      <c r="P151" s="32" t="str">
        <f t="shared" si="12"/>
        <v/>
      </c>
      <c r="Q151" s="33" t="str">
        <f t="shared" si="19"/>
        <v/>
      </c>
      <c r="R151" s="89">
        <f ca="1">SUMIFS($J$25:$J$224,$C$25:$C$224,$C151,$G$25:$G$224,Lists!$A$16)</f>
        <v>0</v>
      </c>
      <c r="S151" s="89">
        <f t="shared" si="13"/>
        <v>0</v>
      </c>
      <c r="U151" s="2" t="str">
        <f t="shared" si="14"/>
        <v/>
      </c>
      <c r="W151" s="2" t="str">
        <f>IF(C151=0,"",LEFT(INDEX(Lists!$H$5:$H$49,MATCH(C151,Lists!$G$5:$G$49,0),1),1))</f>
        <v/>
      </c>
      <c r="Y151" s="2">
        <v>0</v>
      </c>
      <c r="Z151" s="2" t="str">
        <f t="shared" ca="1" si="15"/>
        <v/>
      </c>
      <c r="AA151" s="2" t="str">
        <f t="shared" ca="1" si="16"/>
        <v/>
      </c>
      <c r="AC151" s="627" t="str">
        <f t="shared" si="17"/>
        <v>0</v>
      </c>
      <c r="AD151" s="67"/>
    </row>
    <row r="152" spans="1:30" ht="39" hidden="1" customHeight="1" x14ac:dyDescent="0.2">
      <c r="A152" s="14" t="str">
        <f>Planning!A136</f>
        <v>I128</v>
      </c>
      <c r="B152" s="9">
        <f>Planning!B136</f>
        <v>0</v>
      </c>
      <c r="C152" s="9">
        <f>Planning!C136</f>
        <v>0</v>
      </c>
      <c r="D152" s="9">
        <f>Planning!D136</f>
        <v>0</v>
      </c>
      <c r="E152" s="3">
        <f>Planning!E136</f>
        <v>0</v>
      </c>
      <c r="F152" s="3" t="str">
        <f>IF(Planning!G136&lt;&gt;0,Planning!G136,"")</f>
        <v/>
      </c>
      <c r="G152" s="194">
        <f>Planning!H136</f>
        <v>0</v>
      </c>
      <c r="H152" s="4">
        <f>Planning!I136</f>
        <v>0</v>
      </c>
      <c r="I152" s="198">
        <f ca="1">IF(OR(W152="1",AND(W152&lt;&gt;"1",G152=Lists!$A$17)),Y152,0)</f>
        <v>0</v>
      </c>
      <c r="J152" s="174"/>
      <c r="K152" s="32" t="str">
        <f ca="1">IF(AND(W152="2",G152&lt;&gt;Lists!$A$17),AA152,Z152)</f>
        <v/>
      </c>
      <c r="L152" s="33" t="str">
        <f t="shared" ca="1" si="18"/>
        <v/>
      </c>
      <c r="M152" s="5">
        <f>Planning!J136</f>
        <v>0</v>
      </c>
      <c r="N152" s="5">
        <v>0</v>
      </c>
      <c r="O152" s="166"/>
      <c r="P152" s="32" t="str">
        <f t="shared" si="12"/>
        <v/>
      </c>
      <c r="Q152" s="33" t="str">
        <f t="shared" si="19"/>
        <v/>
      </c>
      <c r="R152" s="89">
        <f ca="1">SUMIFS($J$25:$J$224,$C$25:$C$224,$C152,$G$25:$G$224,Lists!$A$16)</f>
        <v>0</v>
      </c>
      <c r="S152" s="89">
        <f t="shared" si="13"/>
        <v>0</v>
      </c>
      <c r="U152" s="2" t="str">
        <f t="shared" si="14"/>
        <v/>
      </c>
      <c r="W152" s="2" t="str">
        <f>IF(C152=0,"",LEFT(INDEX(Lists!$H$5:$H$49,MATCH(C152,Lists!$G$5:$G$49,0),1),1))</f>
        <v/>
      </c>
      <c r="Y152" s="2">
        <v>0</v>
      </c>
      <c r="Z152" s="2" t="str">
        <f t="shared" ca="1" si="15"/>
        <v/>
      </c>
      <c r="AA152" s="2" t="str">
        <f t="shared" ca="1" si="16"/>
        <v/>
      </c>
      <c r="AC152" s="627" t="str">
        <f t="shared" si="17"/>
        <v>0</v>
      </c>
      <c r="AD152" s="67"/>
    </row>
    <row r="153" spans="1:30" ht="39" hidden="1" customHeight="1" x14ac:dyDescent="0.2">
      <c r="A153" s="14" t="str">
        <f>Planning!A137</f>
        <v>I129</v>
      </c>
      <c r="B153" s="9">
        <f>Planning!B137</f>
        <v>0</v>
      </c>
      <c r="C153" s="9">
        <f>Planning!C137</f>
        <v>0</v>
      </c>
      <c r="D153" s="9">
        <f>Planning!D137</f>
        <v>0</v>
      </c>
      <c r="E153" s="3">
        <f>Planning!E137</f>
        <v>0</v>
      </c>
      <c r="F153" s="3" t="str">
        <f>IF(Planning!G137&lt;&gt;0,Planning!G137,"")</f>
        <v/>
      </c>
      <c r="G153" s="194">
        <f>Planning!H137</f>
        <v>0</v>
      </c>
      <c r="H153" s="4">
        <f>Planning!I137</f>
        <v>0</v>
      </c>
      <c r="I153" s="198">
        <f ca="1">IF(OR(W153="1",AND(W153&lt;&gt;"1",G153=Lists!$A$17)),Y153,0)</f>
        <v>0</v>
      </c>
      <c r="J153" s="174"/>
      <c r="K153" s="32" t="str">
        <f ca="1">IF(AND(W153="2",G153&lt;&gt;Lists!$A$17),AA153,Z153)</f>
        <v/>
      </c>
      <c r="L153" s="33" t="str">
        <f t="shared" ref="L153:L184" ca="1" si="20">IF($U153=ExcluirDelPLogro,"",IF(AND(H153=0,I153=0,J153=0),"",K153))</f>
        <v/>
      </c>
      <c r="M153" s="5">
        <f>Planning!J137</f>
        <v>0</v>
      </c>
      <c r="N153" s="5">
        <v>0</v>
      </c>
      <c r="O153" s="166"/>
      <c r="P153" s="32" t="str">
        <f t="shared" si="12"/>
        <v/>
      </c>
      <c r="Q153" s="33" t="str">
        <f t="shared" ref="Q153:Q184" si="21">IF($U153=ExcluirDelPLogro,"",IF(AND(M153=0,N153=0,O153=0),"",P153))</f>
        <v/>
      </c>
      <c r="R153" s="89">
        <f ca="1">SUMIFS($J$25:$J$224,$C$25:$C$224,$C153,$G$25:$G$224,Lists!$A$16)</f>
        <v>0</v>
      </c>
      <c r="S153" s="89">
        <f t="shared" si="13"/>
        <v>0</v>
      </c>
      <c r="U153" s="2" t="str">
        <f t="shared" si="14"/>
        <v/>
      </c>
      <c r="W153" s="2" t="str">
        <f>IF(C153=0,"",LEFT(INDEX(Lists!$H$5:$H$49,MATCH(C153,Lists!$G$5:$G$49,0),1),1))</f>
        <v/>
      </c>
      <c r="Y153" s="2">
        <v>0</v>
      </c>
      <c r="Z153" s="2" t="str">
        <f t="shared" ca="1" si="15"/>
        <v/>
      </c>
      <c r="AA153" s="2" t="str">
        <f t="shared" ca="1" si="16"/>
        <v/>
      </c>
      <c r="AC153" s="627" t="str">
        <f t="shared" si="17"/>
        <v>0</v>
      </c>
      <c r="AD153" s="67"/>
    </row>
    <row r="154" spans="1:30" ht="39" hidden="1" customHeight="1" x14ac:dyDescent="0.2">
      <c r="A154" s="14" t="str">
        <f>Planning!A138</f>
        <v>I130</v>
      </c>
      <c r="B154" s="9">
        <f>Planning!B138</f>
        <v>0</v>
      </c>
      <c r="C154" s="9">
        <f>Planning!C138</f>
        <v>0</v>
      </c>
      <c r="D154" s="9">
        <f>Planning!D138</f>
        <v>0</v>
      </c>
      <c r="E154" s="3">
        <f>Planning!E138</f>
        <v>0</v>
      </c>
      <c r="F154" s="3" t="str">
        <f>IF(Planning!G138&lt;&gt;0,Planning!G138,"")</f>
        <v/>
      </c>
      <c r="G154" s="194">
        <f>Planning!H138</f>
        <v>0</v>
      </c>
      <c r="H154" s="4">
        <f>Planning!I138</f>
        <v>0</v>
      </c>
      <c r="I154" s="198">
        <f ca="1">IF(OR(W154="1",AND(W154&lt;&gt;"1",G154=Lists!$A$17)),Y154,0)</f>
        <v>0</v>
      </c>
      <c r="J154" s="174"/>
      <c r="K154" s="32" t="str">
        <f ca="1">IF(AND(W154="2",G154&lt;&gt;Lists!$A$17),AA154,Z154)</f>
        <v/>
      </c>
      <c r="L154" s="33" t="str">
        <f t="shared" ca="1" si="20"/>
        <v/>
      </c>
      <c r="M154" s="5">
        <f>Planning!J138</f>
        <v>0</v>
      </c>
      <c r="N154" s="5">
        <v>0</v>
      </c>
      <c r="O154" s="166"/>
      <c r="P154" s="32" t="str">
        <f t="shared" ref="P154:P217" si="22">IF(AND(M154=0,N154=0,O154=0),"",IF((M154+N154)&gt;0,O154/(M154+N154),O154))</f>
        <v/>
      </c>
      <c r="Q154" s="33" t="str">
        <f t="shared" si="21"/>
        <v/>
      </c>
      <c r="R154" s="89">
        <f ca="1">SUMIFS($J$25:$J$224,$C$25:$C$224,$C154,$G$25:$G$224,Lists!$A$16)</f>
        <v>0</v>
      </c>
      <c r="S154" s="89">
        <f t="shared" ref="S154:S217" si="23">SUMIFS($O$25:$O$224,$C$25:$C$224,$C154,$G$25:$G$224,"&lt;&gt;0")</f>
        <v>0</v>
      </c>
      <c r="U154" s="2" t="str">
        <f t="shared" ref="U154:U217" si="24">IF(B154=0,"",IF(LEFT(B154,1)="1","1","2"))</f>
        <v/>
      </c>
      <c r="W154" s="2" t="str">
        <f>IF(C154=0,"",LEFT(INDEX(Lists!$H$5:$H$49,MATCH(C154,Lists!$G$5:$G$49,0),1),1))</f>
        <v/>
      </c>
      <c r="Y154" s="2">
        <v>0</v>
      </c>
      <c r="Z154" s="2" t="str">
        <f t="shared" ref="Z154:Z217" ca="1" si="25">IF(AND(H154=0,I154=0,J154=0),"",IF((H154+I154)&gt;0,J154/(H154+I154),J154))</f>
        <v/>
      </c>
      <c r="AA154" s="2" t="str">
        <f t="shared" ref="AA154:AA217" ca="1" si="26">IF(AND(H154=0,I154=0,J154=0),"",IF(J154&gt;0,H154/J154,0))</f>
        <v/>
      </c>
      <c r="AC154" s="627" t="str">
        <f t="shared" ref="AC154:AC217" si="27">U154&amp;C154</f>
        <v>0</v>
      </c>
      <c r="AD154" s="67"/>
    </row>
    <row r="155" spans="1:30" ht="39" hidden="1" customHeight="1" x14ac:dyDescent="0.2">
      <c r="A155" s="14" t="str">
        <f>Planning!A139</f>
        <v>I131</v>
      </c>
      <c r="B155" s="9">
        <f>Planning!B139</f>
        <v>0</v>
      </c>
      <c r="C155" s="9">
        <f>Planning!C139</f>
        <v>0</v>
      </c>
      <c r="D155" s="9">
        <f>Planning!D139</f>
        <v>0</v>
      </c>
      <c r="E155" s="3">
        <f>Planning!E139</f>
        <v>0</v>
      </c>
      <c r="F155" s="3" t="str">
        <f>IF(Planning!G139&lt;&gt;0,Planning!G139,"")</f>
        <v/>
      </c>
      <c r="G155" s="194">
        <f>Planning!H139</f>
        <v>0</v>
      </c>
      <c r="H155" s="4">
        <f>Planning!I139</f>
        <v>0</v>
      </c>
      <c r="I155" s="198">
        <f ca="1">IF(OR(W155="1",AND(W155&lt;&gt;"1",G155=Lists!$A$17)),Y155,0)</f>
        <v>0</v>
      </c>
      <c r="J155" s="174"/>
      <c r="K155" s="32" t="str">
        <f ca="1">IF(AND(W155="2",G155&lt;&gt;Lists!$A$17),AA155,Z155)</f>
        <v/>
      </c>
      <c r="L155" s="33" t="str">
        <f t="shared" ca="1" si="20"/>
        <v/>
      </c>
      <c r="M155" s="5">
        <f>Planning!J139</f>
        <v>0</v>
      </c>
      <c r="N155" s="5">
        <v>0</v>
      </c>
      <c r="O155" s="166"/>
      <c r="P155" s="32" t="str">
        <f t="shared" si="22"/>
        <v/>
      </c>
      <c r="Q155" s="33" t="str">
        <f t="shared" si="21"/>
        <v/>
      </c>
      <c r="R155" s="89">
        <f ca="1">SUMIFS($J$25:$J$224,$C$25:$C$224,$C155,$G$25:$G$224,Lists!$A$16)</f>
        <v>0</v>
      </c>
      <c r="S155" s="89">
        <f t="shared" si="23"/>
        <v>0</v>
      </c>
      <c r="U155" s="2" t="str">
        <f t="shared" si="24"/>
        <v/>
      </c>
      <c r="W155" s="2" t="str">
        <f>IF(C155=0,"",LEFT(INDEX(Lists!$H$5:$H$49,MATCH(C155,Lists!$G$5:$G$49,0),1),1))</f>
        <v/>
      </c>
      <c r="Y155" s="2">
        <v>0</v>
      </c>
      <c r="Z155" s="2" t="str">
        <f t="shared" ca="1" si="25"/>
        <v/>
      </c>
      <c r="AA155" s="2" t="str">
        <f t="shared" ca="1" si="26"/>
        <v/>
      </c>
      <c r="AC155" s="627" t="str">
        <f t="shared" si="27"/>
        <v>0</v>
      </c>
      <c r="AD155" s="67"/>
    </row>
    <row r="156" spans="1:30" ht="39" hidden="1" customHeight="1" x14ac:dyDescent="0.2">
      <c r="A156" s="14" t="str">
        <f>Planning!A140</f>
        <v>I132</v>
      </c>
      <c r="B156" s="9">
        <f>Planning!B140</f>
        <v>0</v>
      </c>
      <c r="C156" s="9">
        <f>Planning!C140</f>
        <v>0</v>
      </c>
      <c r="D156" s="9">
        <f>Planning!D140</f>
        <v>0</v>
      </c>
      <c r="E156" s="3">
        <f>Planning!E140</f>
        <v>0</v>
      </c>
      <c r="F156" s="3" t="str">
        <f>IF(Planning!G140&lt;&gt;0,Planning!G140,"")</f>
        <v/>
      </c>
      <c r="G156" s="194">
        <f>Planning!H140</f>
        <v>0</v>
      </c>
      <c r="H156" s="4">
        <f>Planning!I140</f>
        <v>0</v>
      </c>
      <c r="I156" s="198">
        <f ca="1">IF(OR(W156="1",AND(W156&lt;&gt;"1",G156=Lists!$A$17)),Y156,0)</f>
        <v>0</v>
      </c>
      <c r="J156" s="174"/>
      <c r="K156" s="32" t="str">
        <f ca="1">IF(AND(W156="2",G156&lt;&gt;Lists!$A$17),AA156,Z156)</f>
        <v/>
      </c>
      <c r="L156" s="33" t="str">
        <f t="shared" ca="1" si="20"/>
        <v/>
      </c>
      <c r="M156" s="5">
        <f>Planning!J140</f>
        <v>0</v>
      </c>
      <c r="N156" s="5">
        <v>0</v>
      </c>
      <c r="O156" s="166"/>
      <c r="P156" s="32" t="str">
        <f t="shared" si="22"/>
        <v/>
      </c>
      <c r="Q156" s="33" t="str">
        <f t="shared" si="21"/>
        <v/>
      </c>
      <c r="R156" s="89">
        <f ca="1">SUMIFS($J$25:$J$224,$C$25:$C$224,$C156,$G$25:$G$224,Lists!$A$16)</f>
        <v>0</v>
      </c>
      <c r="S156" s="89">
        <f t="shared" si="23"/>
        <v>0</v>
      </c>
      <c r="U156" s="2" t="str">
        <f t="shared" si="24"/>
        <v/>
      </c>
      <c r="W156" s="2" t="str">
        <f>IF(C156=0,"",LEFT(INDEX(Lists!$H$5:$H$49,MATCH(C156,Lists!$G$5:$G$49,0),1),1))</f>
        <v/>
      </c>
      <c r="Y156" s="2">
        <v>0</v>
      </c>
      <c r="Z156" s="2" t="str">
        <f t="shared" ca="1" si="25"/>
        <v/>
      </c>
      <c r="AA156" s="2" t="str">
        <f t="shared" ca="1" si="26"/>
        <v/>
      </c>
      <c r="AC156" s="627" t="str">
        <f t="shared" si="27"/>
        <v>0</v>
      </c>
      <c r="AD156" s="67"/>
    </row>
    <row r="157" spans="1:30" ht="39" hidden="1" customHeight="1" x14ac:dyDescent="0.2">
      <c r="A157" s="14" t="str">
        <f>Planning!A141</f>
        <v>I133</v>
      </c>
      <c r="B157" s="9">
        <f>Planning!B141</f>
        <v>0</v>
      </c>
      <c r="C157" s="9">
        <f>Planning!C141</f>
        <v>0</v>
      </c>
      <c r="D157" s="9">
        <f>Planning!D141</f>
        <v>0</v>
      </c>
      <c r="E157" s="3">
        <f>Planning!E141</f>
        <v>0</v>
      </c>
      <c r="F157" s="3" t="str">
        <f>IF(Planning!G141&lt;&gt;0,Planning!G141,"")</f>
        <v/>
      </c>
      <c r="G157" s="194">
        <f>Planning!H141</f>
        <v>0</v>
      </c>
      <c r="H157" s="4">
        <f>Planning!I141</f>
        <v>0</v>
      </c>
      <c r="I157" s="198">
        <f ca="1">IF(OR(W157="1",AND(W157&lt;&gt;"1",G157=Lists!$A$17)),Y157,0)</f>
        <v>0</v>
      </c>
      <c r="J157" s="174"/>
      <c r="K157" s="32" t="str">
        <f ca="1">IF(AND(W157="2",G157&lt;&gt;Lists!$A$17),AA157,Z157)</f>
        <v/>
      </c>
      <c r="L157" s="33" t="str">
        <f t="shared" ca="1" si="20"/>
        <v/>
      </c>
      <c r="M157" s="5">
        <f>Planning!J141</f>
        <v>0</v>
      </c>
      <c r="N157" s="5">
        <v>0</v>
      </c>
      <c r="O157" s="166"/>
      <c r="P157" s="32" t="str">
        <f t="shared" si="22"/>
        <v/>
      </c>
      <c r="Q157" s="33" t="str">
        <f t="shared" si="21"/>
        <v/>
      </c>
      <c r="R157" s="89">
        <f ca="1">SUMIFS($J$25:$J$224,$C$25:$C$224,$C157,$G$25:$G$224,Lists!$A$16)</f>
        <v>0</v>
      </c>
      <c r="S157" s="89">
        <f t="shared" si="23"/>
        <v>0</v>
      </c>
      <c r="U157" s="2" t="str">
        <f t="shared" si="24"/>
        <v/>
      </c>
      <c r="W157" s="2" t="str">
        <f>IF(C157=0,"",LEFT(INDEX(Lists!$H$5:$H$49,MATCH(C157,Lists!$G$5:$G$49,0),1),1))</f>
        <v/>
      </c>
      <c r="Y157" s="2">
        <v>0</v>
      </c>
      <c r="Z157" s="2" t="str">
        <f t="shared" ca="1" si="25"/>
        <v/>
      </c>
      <c r="AA157" s="2" t="str">
        <f t="shared" ca="1" si="26"/>
        <v/>
      </c>
      <c r="AC157" s="627" t="str">
        <f t="shared" si="27"/>
        <v>0</v>
      </c>
      <c r="AD157" s="67"/>
    </row>
    <row r="158" spans="1:30" ht="39" hidden="1" customHeight="1" x14ac:dyDescent="0.2">
      <c r="A158" s="14" t="str">
        <f>Planning!A142</f>
        <v>I134</v>
      </c>
      <c r="B158" s="9">
        <f>Planning!B142</f>
        <v>0</v>
      </c>
      <c r="C158" s="9">
        <f>Planning!C142</f>
        <v>0</v>
      </c>
      <c r="D158" s="9">
        <f>Planning!D142</f>
        <v>0</v>
      </c>
      <c r="E158" s="3">
        <f>Planning!E142</f>
        <v>0</v>
      </c>
      <c r="F158" s="3" t="str">
        <f>IF(Planning!G142&lt;&gt;0,Planning!G142,"")</f>
        <v/>
      </c>
      <c r="G158" s="194">
        <f>Planning!H142</f>
        <v>0</v>
      </c>
      <c r="H158" s="4">
        <f>Planning!I142</f>
        <v>0</v>
      </c>
      <c r="I158" s="198">
        <f ca="1">IF(OR(W158="1",AND(W158&lt;&gt;"1",G158=Lists!$A$17)),Y158,0)</f>
        <v>0</v>
      </c>
      <c r="J158" s="174"/>
      <c r="K158" s="32" t="str">
        <f ca="1">IF(AND(W158="2",G158&lt;&gt;Lists!$A$17),AA158,Z158)</f>
        <v/>
      </c>
      <c r="L158" s="33" t="str">
        <f t="shared" ca="1" si="20"/>
        <v/>
      </c>
      <c r="M158" s="5">
        <f>Planning!J142</f>
        <v>0</v>
      </c>
      <c r="N158" s="5">
        <v>0</v>
      </c>
      <c r="O158" s="166"/>
      <c r="P158" s="32" t="str">
        <f t="shared" si="22"/>
        <v/>
      </c>
      <c r="Q158" s="33" t="str">
        <f t="shared" si="21"/>
        <v/>
      </c>
      <c r="R158" s="89">
        <f ca="1">SUMIFS($J$25:$J$224,$C$25:$C$224,$C158,$G$25:$G$224,Lists!$A$16)</f>
        <v>0</v>
      </c>
      <c r="S158" s="89">
        <f t="shared" si="23"/>
        <v>0</v>
      </c>
      <c r="U158" s="2" t="str">
        <f t="shared" si="24"/>
        <v/>
      </c>
      <c r="W158" s="2" t="str">
        <f>IF(C158=0,"",LEFT(INDEX(Lists!$H$5:$H$49,MATCH(C158,Lists!$G$5:$G$49,0),1),1))</f>
        <v/>
      </c>
      <c r="Y158" s="2">
        <v>0</v>
      </c>
      <c r="Z158" s="2" t="str">
        <f t="shared" ca="1" si="25"/>
        <v/>
      </c>
      <c r="AA158" s="2" t="str">
        <f t="shared" ca="1" si="26"/>
        <v/>
      </c>
      <c r="AC158" s="627" t="str">
        <f t="shared" si="27"/>
        <v>0</v>
      </c>
      <c r="AD158" s="67"/>
    </row>
    <row r="159" spans="1:30" ht="39" hidden="1" customHeight="1" x14ac:dyDescent="0.2">
      <c r="A159" s="14" t="str">
        <f>Planning!A143</f>
        <v>I135</v>
      </c>
      <c r="B159" s="9">
        <f>Planning!B143</f>
        <v>0</v>
      </c>
      <c r="C159" s="9">
        <f>Planning!C143</f>
        <v>0</v>
      </c>
      <c r="D159" s="9">
        <f>Planning!D143</f>
        <v>0</v>
      </c>
      <c r="E159" s="3">
        <f>Planning!E143</f>
        <v>0</v>
      </c>
      <c r="F159" s="3" t="str">
        <f>IF(Planning!G143&lt;&gt;0,Planning!G143,"")</f>
        <v/>
      </c>
      <c r="G159" s="194">
        <f>Planning!H143</f>
        <v>0</v>
      </c>
      <c r="H159" s="4">
        <f>Planning!I143</f>
        <v>0</v>
      </c>
      <c r="I159" s="198">
        <f ca="1">IF(OR(W159="1",AND(W159&lt;&gt;"1",G159=Lists!$A$17)),Y159,0)</f>
        <v>0</v>
      </c>
      <c r="J159" s="174"/>
      <c r="K159" s="32" t="str">
        <f ca="1">IF(AND(W159="2",G159&lt;&gt;Lists!$A$17),AA159,Z159)</f>
        <v/>
      </c>
      <c r="L159" s="33" t="str">
        <f t="shared" ca="1" si="20"/>
        <v/>
      </c>
      <c r="M159" s="5">
        <f>Planning!J143</f>
        <v>0</v>
      </c>
      <c r="N159" s="5">
        <v>0</v>
      </c>
      <c r="O159" s="166"/>
      <c r="P159" s="32" t="str">
        <f t="shared" si="22"/>
        <v/>
      </c>
      <c r="Q159" s="33" t="str">
        <f t="shared" si="21"/>
        <v/>
      </c>
      <c r="R159" s="89">
        <f ca="1">SUMIFS($J$25:$J$224,$C$25:$C$224,$C159,$G$25:$G$224,Lists!$A$16)</f>
        <v>0</v>
      </c>
      <c r="S159" s="89">
        <f t="shared" si="23"/>
        <v>0</v>
      </c>
      <c r="U159" s="2" t="str">
        <f t="shared" si="24"/>
        <v/>
      </c>
      <c r="W159" s="2" t="str">
        <f>IF(C159=0,"",LEFT(INDEX(Lists!$H$5:$H$49,MATCH(C159,Lists!$G$5:$G$49,0),1),1))</f>
        <v/>
      </c>
      <c r="Y159" s="2">
        <v>0</v>
      </c>
      <c r="Z159" s="2" t="str">
        <f t="shared" ca="1" si="25"/>
        <v/>
      </c>
      <c r="AA159" s="2" t="str">
        <f t="shared" ca="1" si="26"/>
        <v/>
      </c>
      <c r="AC159" s="627" t="str">
        <f t="shared" si="27"/>
        <v>0</v>
      </c>
      <c r="AD159" s="67"/>
    </row>
    <row r="160" spans="1:30" ht="39" hidden="1" customHeight="1" x14ac:dyDescent="0.2">
      <c r="A160" s="14" t="str">
        <f>Planning!A144</f>
        <v>I136</v>
      </c>
      <c r="B160" s="9">
        <f>Planning!B144</f>
        <v>0</v>
      </c>
      <c r="C160" s="9">
        <f>Planning!C144</f>
        <v>0</v>
      </c>
      <c r="D160" s="9">
        <f>Planning!D144</f>
        <v>0</v>
      </c>
      <c r="E160" s="3">
        <f>Planning!E144</f>
        <v>0</v>
      </c>
      <c r="F160" s="3" t="str">
        <f>IF(Planning!G144&lt;&gt;0,Planning!G144,"")</f>
        <v/>
      </c>
      <c r="G160" s="194">
        <f>Planning!H144</f>
        <v>0</v>
      </c>
      <c r="H160" s="4">
        <f>Planning!I144</f>
        <v>0</v>
      </c>
      <c r="I160" s="198">
        <f ca="1">IF(OR(W160="1",AND(W160&lt;&gt;"1",G160=Lists!$A$17)),Y160,0)</f>
        <v>0</v>
      </c>
      <c r="J160" s="174"/>
      <c r="K160" s="32" t="str">
        <f ca="1">IF(AND(W160="2",G160&lt;&gt;Lists!$A$17),AA160,Z160)</f>
        <v/>
      </c>
      <c r="L160" s="33" t="str">
        <f t="shared" ca="1" si="20"/>
        <v/>
      </c>
      <c r="M160" s="5">
        <f>Planning!J144</f>
        <v>0</v>
      </c>
      <c r="N160" s="5">
        <v>0</v>
      </c>
      <c r="O160" s="166"/>
      <c r="P160" s="32" t="str">
        <f t="shared" si="22"/>
        <v/>
      </c>
      <c r="Q160" s="33" t="str">
        <f t="shared" si="21"/>
        <v/>
      </c>
      <c r="R160" s="89">
        <f ca="1">SUMIFS($J$25:$J$224,$C$25:$C$224,$C160,$G$25:$G$224,Lists!$A$16)</f>
        <v>0</v>
      </c>
      <c r="S160" s="89">
        <f t="shared" si="23"/>
        <v>0</v>
      </c>
      <c r="U160" s="2" t="str">
        <f t="shared" si="24"/>
        <v/>
      </c>
      <c r="W160" s="2" t="str">
        <f>IF(C160=0,"",LEFT(INDEX(Lists!$H$5:$H$49,MATCH(C160,Lists!$G$5:$G$49,0),1),1))</f>
        <v/>
      </c>
      <c r="Y160" s="2">
        <v>0</v>
      </c>
      <c r="Z160" s="2" t="str">
        <f t="shared" ca="1" si="25"/>
        <v/>
      </c>
      <c r="AA160" s="2" t="str">
        <f t="shared" ca="1" si="26"/>
        <v/>
      </c>
      <c r="AC160" s="627" t="str">
        <f t="shared" si="27"/>
        <v>0</v>
      </c>
      <c r="AD160" s="67"/>
    </row>
    <row r="161" spans="1:30" ht="39" hidden="1" customHeight="1" x14ac:dyDescent="0.2">
      <c r="A161" s="14" t="str">
        <f>Planning!A145</f>
        <v>I137</v>
      </c>
      <c r="B161" s="9">
        <f>Planning!B145</f>
        <v>0</v>
      </c>
      <c r="C161" s="9">
        <f>Planning!C145</f>
        <v>0</v>
      </c>
      <c r="D161" s="9">
        <f>Planning!D145</f>
        <v>0</v>
      </c>
      <c r="E161" s="3">
        <f>Planning!E145</f>
        <v>0</v>
      </c>
      <c r="F161" s="3" t="str">
        <f>IF(Planning!G145&lt;&gt;0,Planning!G145,"")</f>
        <v/>
      </c>
      <c r="G161" s="194">
        <f>Planning!H145</f>
        <v>0</v>
      </c>
      <c r="H161" s="4">
        <f>Planning!I145</f>
        <v>0</v>
      </c>
      <c r="I161" s="198">
        <f ca="1">IF(OR(W161="1",AND(W161&lt;&gt;"1",G161=Lists!$A$17)),Y161,0)</f>
        <v>0</v>
      </c>
      <c r="J161" s="174"/>
      <c r="K161" s="32" t="str">
        <f ca="1">IF(AND(W161="2",G161&lt;&gt;Lists!$A$17),AA161,Z161)</f>
        <v/>
      </c>
      <c r="L161" s="33" t="str">
        <f t="shared" ca="1" si="20"/>
        <v/>
      </c>
      <c r="M161" s="5">
        <f>Planning!J145</f>
        <v>0</v>
      </c>
      <c r="N161" s="5">
        <v>0</v>
      </c>
      <c r="O161" s="166"/>
      <c r="P161" s="32" t="str">
        <f t="shared" si="22"/>
        <v/>
      </c>
      <c r="Q161" s="33" t="str">
        <f t="shared" si="21"/>
        <v/>
      </c>
      <c r="R161" s="89">
        <f ca="1">SUMIFS($J$25:$J$224,$C$25:$C$224,$C161,$G$25:$G$224,Lists!$A$16)</f>
        <v>0</v>
      </c>
      <c r="S161" s="89">
        <f t="shared" si="23"/>
        <v>0</v>
      </c>
      <c r="U161" s="2" t="str">
        <f t="shared" si="24"/>
        <v/>
      </c>
      <c r="W161" s="2" t="str">
        <f>IF(C161=0,"",LEFT(INDEX(Lists!$H$5:$H$49,MATCH(C161,Lists!$G$5:$G$49,0),1),1))</f>
        <v/>
      </c>
      <c r="Y161" s="2">
        <v>0</v>
      </c>
      <c r="Z161" s="2" t="str">
        <f t="shared" ca="1" si="25"/>
        <v/>
      </c>
      <c r="AA161" s="2" t="str">
        <f t="shared" ca="1" si="26"/>
        <v/>
      </c>
      <c r="AC161" s="627" t="str">
        <f t="shared" si="27"/>
        <v>0</v>
      </c>
      <c r="AD161" s="67"/>
    </row>
    <row r="162" spans="1:30" ht="39" hidden="1" customHeight="1" x14ac:dyDescent="0.2">
      <c r="A162" s="14" t="str">
        <f>Planning!A146</f>
        <v>I138</v>
      </c>
      <c r="B162" s="9">
        <f>Planning!B146</f>
        <v>0</v>
      </c>
      <c r="C162" s="9">
        <f>Planning!C146</f>
        <v>0</v>
      </c>
      <c r="D162" s="9">
        <f>Planning!D146</f>
        <v>0</v>
      </c>
      <c r="E162" s="3">
        <f>Planning!E146</f>
        <v>0</v>
      </c>
      <c r="F162" s="3" t="str">
        <f>IF(Planning!G146&lt;&gt;0,Planning!G146,"")</f>
        <v/>
      </c>
      <c r="G162" s="194">
        <f>Planning!H146</f>
        <v>0</v>
      </c>
      <c r="H162" s="4">
        <f>Planning!I146</f>
        <v>0</v>
      </c>
      <c r="I162" s="198">
        <f ca="1">IF(OR(W162="1",AND(W162&lt;&gt;"1",G162=Lists!$A$17)),Y162,0)</f>
        <v>0</v>
      </c>
      <c r="J162" s="174"/>
      <c r="K162" s="32" t="str">
        <f ca="1">IF(AND(W162="2",G162&lt;&gt;Lists!$A$17),AA162,Z162)</f>
        <v/>
      </c>
      <c r="L162" s="33" t="str">
        <f t="shared" ca="1" si="20"/>
        <v/>
      </c>
      <c r="M162" s="5">
        <f>Planning!J146</f>
        <v>0</v>
      </c>
      <c r="N162" s="5">
        <v>0</v>
      </c>
      <c r="O162" s="166"/>
      <c r="P162" s="32" t="str">
        <f t="shared" si="22"/>
        <v/>
      </c>
      <c r="Q162" s="33" t="str">
        <f t="shared" si="21"/>
        <v/>
      </c>
      <c r="R162" s="89">
        <f ca="1">SUMIFS($J$25:$J$224,$C$25:$C$224,$C162,$G$25:$G$224,Lists!$A$16)</f>
        <v>0</v>
      </c>
      <c r="S162" s="89">
        <f t="shared" si="23"/>
        <v>0</v>
      </c>
      <c r="U162" s="2" t="str">
        <f t="shared" si="24"/>
        <v/>
      </c>
      <c r="W162" s="2" t="str">
        <f>IF(C162=0,"",LEFT(INDEX(Lists!$H$5:$H$49,MATCH(C162,Lists!$G$5:$G$49,0),1),1))</f>
        <v/>
      </c>
      <c r="Y162" s="2">
        <v>0</v>
      </c>
      <c r="Z162" s="2" t="str">
        <f t="shared" ca="1" si="25"/>
        <v/>
      </c>
      <c r="AA162" s="2" t="str">
        <f t="shared" ca="1" si="26"/>
        <v/>
      </c>
      <c r="AC162" s="627" t="str">
        <f t="shared" si="27"/>
        <v>0</v>
      </c>
      <c r="AD162" s="67"/>
    </row>
    <row r="163" spans="1:30" ht="39" hidden="1" customHeight="1" x14ac:dyDescent="0.2">
      <c r="A163" s="14" t="str">
        <f>Planning!A147</f>
        <v>I139</v>
      </c>
      <c r="B163" s="9">
        <f>Planning!B147</f>
        <v>0</v>
      </c>
      <c r="C163" s="9">
        <f>Planning!C147</f>
        <v>0</v>
      </c>
      <c r="D163" s="9">
        <f>Planning!D147</f>
        <v>0</v>
      </c>
      <c r="E163" s="3">
        <f>Planning!E147</f>
        <v>0</v>
      </c>
      <c r="F163" s="3" t="str">
        <f>IF(Planning!G147&lt;&gt;0,Planning!G147,"")</f>
        <v/>
      </c>
      <c r="G163" s="194">
        <f>Planning!H147</f>
        <v>0</v>
      </c>
      <c r="H163" s="4">
        <f>Planning!I147</f>
        <v>0</v>
      </c>
      <c r="I163" s="198">
        <f ca="1">IF(OR(W163="1",AND(W163&lt;&gt;"1",G163=Lists!$A$17)),Y163,0)</f>
        <v>0</v>
      </c>
      <c r="J163" s="174"/>
      <c r="K163" s="32" t="str">
        <f ca="1">IF(AND(W163="2",G163&lt;&gt;Lists!$A$17),AA163,Z163)</f>
        <v/>
      </c>
      <c r="L163" s="33" t="str">
        <f t="shared" ca="1" si="20"/>
        <v/>
      </c>
      <c r="M163" s="5">
        <f>Planning!J147</f>
        <v>0</v>
      </c>
      <c r="N163" s="5">
        <v>0</v>
      </c>
      <c r="O163" s="166"/>
      <c r="P163" s="32" t="str">
        <f t="shared" si="22"/>
        <v/>
      </c>
      <c r="Q163" s="33" t="str">
        <f t="shared" si="21"/>
        <v/>
      </c>
      <c r="R163" s="89">
        <f ca="1">SUMIFS($J$25:$J$224,$C$25:$C$224,$C163,$G$25:$G$224,Lists!$A$16)</f>
        <v>0</v>
      </c>
      <c r="S163" s="89">
        <f t="shared" si="23"/>
        <v>0</v>
      </c>
      <c r="U163" s="2" t="str">
        <f t="shared" si="24"/>
        <v/>
      </c>
      <c r="W163" s="2" t="str">
        <f>IF(C163=0,"",LEFT(INDEX(Lists!$H$5:$H$49,MATCH(C163,Lists!$G$5:$G$49,0),1),1))</f>
        <v/>
      </c>
      <c r="Y163" s="2">
        <v>0</v>
      </c>
      <c r="Z163" s="2" t="str">
        <f t="shared" ca="1" si="25"/>
        <v/>
      </c>
      <c r="AA163" s="2" t="str">
        <f t="shared" ca="1" si="26"/>
        <v/>
      </c>
      <c r="AC163" s="627" t="str">
        <f t="shared" si="27"/>
        <v>0</v>
      </c>
      <c r="AD163" s="67"/>
    </row>
    <row r="164" spans="1:30" ht="39" hidden="1" customHeight="1" x14ac:dyDescent="0.2">
      <c r="A164" s="14" t="str">
        <f>Planning!A148</f>
        <v>I140</v>
      </c>
      <c r="B164" s="9">
        <f>Planning!B148</f>
        <v>0</v>
      </c>
      <c r="C164" s="9">
        <f>Planning!C148</f>
        <v>0</v>
      </c>
      <c r="D164" s="9">
        <f>Planning!D148</f>
        <v>0</v>
      </c>
      <c r="E164" s="3">
        <f>Planning!E148</f>
        <v>0</v>
      </c>
      <c r="F164" s="3" t="str">
        <f>IF(Planning!G148&lt;&gt;0,Planning!G148,"")</f>
        <v/>
      </c>
      <c r="G164" s="194">
        <f>Planning!H148</f>
        <v>0</v>
      </c>
      <c r="H164" s="4">
        <f>Planning!I148</f>
        <v>0</v>
      </c>
      <c r="I164" s="198">
        <f ca="1">IF(OR(W164="1",AND(W164&lt;&gt;"1",G164=Lists!$A$17)),Y164,0)</f>
        <v>0</v>
      </c>
      <c r="J164" s="174"/>
      <c r="K164" s="32" t="str">
        <f ca="1">IF(AND(W164="2",G164&lt;&gt;Lists!$A$17),AA164,Z164)</f>
        <v/>
      </c>
      <c r="L164" s="33" t="str">
        <f t="shared" ca="1" si="20"/>
        <v/>
      </c>
      <c r="M164" s="5">
        <f>Planning!J148</f>
        <v>0</v>
      </c>
      <c r="N164" s="5">
        <v>0</v>
      </c>
      <c r="O164" s="166"/>
      <c r="P164" s="32" t="str">
        <f t="shared" si="22"/>
        <v/>
      </c>
      <c r="Q164" s="33" t="str">
        <f t="shared" si="21"/>
        <v/>
      </c>
      <c r="R164" s="89">
        <f ca="1">SUMIFS($J$25:$J$224,$C$25:$C$224,$C164,$G$25:$G$224,Lists!$A$16)</f>
        <v>0</v>
      </c>
      <c r="S164" s="89">
        <f t="shared" si="23"/>
        <v>0</v>
      </c>
      <c r="U164" s="2" t="str">
        <f t="shared" si="24"/>
        <v/>
      </c>
      <c r="W164" s="2" t="str">
        <f>IF(C164=0,"",LEFT(INDEX(Lists!$H$5:$H$49,MATCH(C164,Lists!$G$5:$G$49,0),1),1))</f>
        <v/>
      </c>
      <c r="Y164" s="2">
        <v>0</v>
      </c>
      <c r="Z164" s="2" t="str">
        <f t="shared" ca="1" si="25"/>
        <v/>
      </c>
      <c r="AA164" s="2" t="str">
        <f t="shared" ca="1" si="26"/>
        <v/>
      </c>
      <c r="AC164" s="627" t="str">
        <f t="shared" si="27"/>
        <v>0</v>
      </c>
      <c r="AD164" s="67"/>
    </row>
    <row r="165" spans="1:30" ht="39" hidden="1" customHeight="1" x14ac:dyDescent="0.2">
      <c r="A165" s="14" t="str">
        <f>Planning!A149</f>
        <v>I141</v>
      </c>
      <c r="B165" s="9">
        <f>Planning!B149</f>
        <v>0</v>
      </c>
      <c r="C165" s="9">
        <f>Planning!C149</f>
        <v>0</v>
      </c>
      <c r="D165" s="9">
        <f>Planning!D149</f>
        <v>0</v>
      </c>
      <c r="E165" s="3">
        <f>Planning!E149</f>
        <v>0</v>
      </c>
      <c r="F165" s="3" t="str">
        <f>IF(Planning!G149&lt;&gt;0,Planning!G149,"")</f>
        <v/>
      </c>
      <c r="G165" s="194">
        <f>Planning!H149</f>
        <v>0</v>
      </c>
      <c r="H165" s="4">
        <f>Planning!I149</f>
        <v>0</v>
      </c>
      <c r="I165" s="198">
        <f ca="1">IF(OR(W165="1",AND(W165&lt;&gt;"1",G165=Lists!$A$17)),Y165,0)</f>
        <v>0</v>
      </c>
      <c r="J165" s="174"/>
      <c r="K165" s="32" t="str">
        <f ca="1">IF(AND(W165="2",G165&lt;&gt;Lists!$A$17),AA165,Z165)</f>
        <v/>
      </c>
      <c r="L165" s="33" t="str">
        <f t="shared" ca="1" si="20"/>
        <v/>
      </c>
      <c r="M165" s="5">
        <f>Planning!J149</f>
        <v>0</v>
      </c>
      <c r="N165" s="5">
        <v>0</v>
      </c>
      <c r="O165" s="166"/>
      <c r="P165" s="32" t="str">
        <f t="shared" si="22"/>
        <v/>
      </c>
      <c r="Q165" s="33" t="str">
        <f t="shared" si="21"/>
        <v/>
      </c>
      <c r="R165" s="89">
        <f ca="1">SUMIFS($J$25:$J$224,$C$25:$C$224,$C165,$G$25:$G$224,Lists!$A$16)</f>
        <v>0</v>
      </c>
      <c r="S165" s="89">
        <f t="shared" si="23"/>
        <v>0</v>
      </c>
      <c r="U165" s="2" t="str">
        <f t="shared" si="24"/>
        <v/>
      </c>
      <c r="W165" s="2" t="str">
        <f>IF(C165=0,"",LEFT(INDEX(Lists!$H$5:$H$49,MATCH(C165,Lists!$G$5:$G$49,0),1),1))</f>
        <v/>
      </c>
      <c r="Y165" s="2">
        <v>0</v>
      </c>
      <c r="Z165" s="2" t="str">
        <f t="shared" ca="1" si="25"/>
        <v/>
      </c>
      <c r="AA165" s="2" t="str">
        <f t="shared" ca="1" si="26"/>
        <v/>
      </c>
      <c r="AC165" s="627" t="str">
        <f t="shared" si="27"/>
        <v>0</v>
      </c>
      <c r="AD165" s="67"/>
    </row>
    <row r="166" spans="1:30" ht="39" hidden="1" customHeight="1" x14ac:dyDescent="0.2">
      <c r="A166" s="14" t="str">
        <f>Planning!A150</f>
        <v>I142</v>
      </c>
      <c r="B166" s="9">
        <f>Planning!B150</f>
        <v>0</v>
      </c>
      <c r="C166" s="9">
        <f>Planning!C150</f>
        <v>0</v>
      </c>
      <c r="D166" s="9">
        <f>Planning!D150</f>
        <v>0</v>
      </c>
      <c r="E166" s="3">
        <f>Planning!E150</f>
        <v>0</v>
      </c>
      <c r="F166" s="3" t="str">
        <f>IF(Planning!G150&lt;&gt;0,Planning!G150,"")</f>
        <v/>
      </c>
      <c r="G166" s="194">
        <f>Planning!H150</f>
        <v>0</v>
      </c>
      <c r="H166" s="4">
        <f>Planning!I150</f>
        <v>0</v>
      </c>
      <c r="I166" s="198">
        <f ca="1">IF(OR(W166="1",AND(W166&lt;&gt;"1",G166=Lists!$A$17)),Y166,0)</f>
        <v>0</v>
      </c>
      <c r="J166" s="174"/>
      <c r="K166" s="32" t="str">
        <f ca="1">IF(AND(W166="2",G166&lt;&gt;Lists!$A$17),AA166,Z166)</f>
        <v/>
      </c>
      <c r="L166" s="33" t="str">
        <f t="shared" ca="1" si="20"/>
        <v/>
      </c>
      <c r="M166" s="5">
        <f>Planning!J150</f>
        <v>0</v>
      </c>
      <c r="N166" s="5">
        <v>0</v>
      </c>
      <c r="O166" s="166"/>
      <c r="P166" s="32" t="str">
        <f t="shared" si="22"/>
        <v/>
      </c>
      <c r="Q166" s="33" t="str">
        <f t="shared" si="21"/>
        <v/>
      </c>
      <c r="R166" s="89">
        <f ca="1">SUMIFS($J$25:$J$224,$C$25:$C$224,$C166,$G$25:$G$224,Lists!$A$16)</f>
        <v>0</v>
      </c>
      <c r="S166" s="89">
        <f t="shared" si="23"/>
        <v>0</v>
      </c>
      <c r="U166" s="2" t="str">
        <f t="shared" si="24"/>
        <v/>
      </c>
      <c r="W166" s="2" t="str">
        <f>IF(C166=0,"",LEFT(INDEX(Lists!$H$5:$H$49,MATCH(C166,Lists!$G$5:$G$49,0),1),1))</f>
        <v/>
      </c>
      <c r="Y166" s="2">
        <v>0</v>
      </c>
      <c r="Z166" s="2" t="str">
        <f t="shared" ca="1" si="25"/>
        <v/>
      </c>
      <c r="AA166" s="2" t="str">
        <f t="shared" ca="1" si="26"/>
        <v/>
      </c>
      <c r="AC166" s="627" t="str">
        <f t="shared" si="27"/>
        <v>0</v>
      </c>
      <c r="AD166" s="67"/>
    </row>
    <row r="167" spans="1:30" ht="39" hidden="1" customHeight="1" x14ac:dyDescent="0.2">
      <c r="A167" s="14" t="str">
        <f>Planning!A151</f>
        <v>I143</v>
      </c>
      <c r="B167" s="9">
        <f>Planning!B151</f>
        <v>0</v>
      </c>
      <c r="C167" s="9">
        <f>Planning!C151</f>
        <v>0</v>
      </c>
      <c r="D167" s="9">
        <f>Planning!D151</f>
        <v>0</v>
      </c>
      <c r="E167" s="3">
        <f>Planning!E151</f>
        <v>0</v>
      </c>
      <c r="F167" s="3" t="str">
        <f>IF(Planning!G151&lt;&gt;0,Planning!G151,"")</f>
        <v/>
      </c>
      <c r="G167" s="194">
        <f>Planning!H151</f>
        <v>0</v>
      </c>
      <c r="H167" s="4">
        <f>Planning!I151</f>
        <v>0</v>
      </c>
      <c r="I167" s="198">
        <f ca="1">IF(OR(W167="1",AND(W167&lt;&gt;"1",G167=Lists!$A$17)),Y167,0)</f>
        <v>0</v>
      </c>
      <c r="J167" s="174"/>
      <c r="K167" s="32" t="str">
        <f ca="1">IF(AND(W167="2",G167&lt;&gt;Lists!$A$17),AA167,Z167)</f>
        <v/>
      </c>
      <c r="L167" s="33" t="str">
        <f t="shared" ca="1" si="20"/>
        <v/>
      </c>
      <c r="M167" s="5">
        <f>Planning!J151</f>
        <v>0</v>
      </c>
      <c r="N167" s="5">
        <v>0</v>
      </c>
      <c r="O167" s="166"/>
      <c r="P167" s="32" t="str">
        <f t="shared" si="22"/>
        <v/>
      </c>
      <c r="Q167" s="33" t="str">
        <f t="shared" si="21"/>
        <v/>
      </c>
      <c r="R167" s="89">
        <f ca="1">SUMIFS($J$25:$J$224,$C$25:$C$224,$C167,$G$25:$G$224,Lists!$A$16)</f>
        <v>0</v>
      </c>
      <c r="S167" s="89">
        <f t="shared" si="23"/>
        <v>0</v>
      </c>
      <c r="U167" s="2" t="str">
        <f t="shared" si="24"/>
        <v/>
      </c>
      <c r="W167" s="2" t="str">
        <f>IF(C167=0,"",LEFT(INDEX(Lists!$H$5:$H$49,MATCH(C167,Lists!$G$5:$G$49,0),1),1))</f>
        <v/>
      </c>
      <c r="Y167" s="2">
        <v>0</v>
      </c>
      <c r="Z167" s="2" t="str">
        <f t="shared" ca="1" si="25"/>
        <v/>
      </c>
      <c r="AA167" s="2" t="str">
        <f t="shared" ca="1" si="26"/>
        <v/>
      </c>
      <c r="AC167" s="627" t="str">
        <f t="shared" si="27"/>
        <v>0</v>
      </c>
      <c r="AD167" s="67"/>
    </row>
    <row r="168" spans="1:30" ht="39" hidden="1" customHeight="1" x14ac:dyDescent="0.2">
      <c r="A168" s="14" t="str">
        <f>Planning!A152</f>
        <v>I144</v>
      </c>
      <c r="B168" s="9">
        <f>Planning!B152</f>
        <v>0</v>
      </c>
      <c r="C168" s="9">
        <f>Planning!C152</f>
        <v>0</v>
      </c>
      <c r="D168" s="9">
        <f>Planning!D152</f>
        <v>0</v>
      </c>
      <c r="E168" s="3">
        <f>Planning!E152</f>
        <v>0</v>
      </c>
      <c r="F168" s="3" t="str">
        <f>IF(Planning!G152&lt;&gt;0,Planning!G152,"")</f>
        <v/>
      </c>
      <c r="G168" s="194">
        <f>Planning!H152</f>
        <v>0</v>
      </c>
      <c r="H168" s="4">
        <f>Planning!I152</f>
        <v>0</v>
      </c>
      <c r="I168" s="198">
        <f ca="1">IF(OR(W168="1",AND(W168&lt;&gt;"1",G168=Lists!$A$17)),Y168,0)</f>
        <v>0</v>
      </c>
      <c r="J168" s="174"/>
      <c r="K168" s="32" t="str">
        <f ca="1">IF(AND(W168="2",G168&lt;&gt;Lists!$A$17),AA168,Z168)</f>
        <v/>
      </c>
      <c r="L168" s="33" t="str">
        <f t="shared" ca="1" si="20"/>
        <v/>
      </c>
      <c r="M168" s="5">
        <f>Planning!J152</f>
        <v>0</v>
      </c>
      <c r="N168" s="5">
        <v>0</v>
      </c>
      <c r="O168" s="166"/>
      <c r="P168" s="32" t="str">
        <f t="shared" si="22"/>
        <v/>
      </c>
      <c r="Q168" s="33" t="str">
        <f t="shared" si="21"/>
        <v/>
      </c>
      <c r="R168" s="89">
        <f ca="1">SUMIFS($J$25:$J$224,$C$25:$C$224,$C168,$G$25:$G$224,Lists!$A$16)</f>
        <v>0</v>
      </c>
      <c r="S168" s="89">
        <f t="shared" si="23"/>
        <v>0</v>
      </c>
      <c r="U168" s="2" t="str">
        <f t="shared" si="24"/>
        <v/>
      </c>
      <c r="W168" s="2" t="str">
        <f>IF(C168=0,"",LEFT(INDEX(Lists!$H$5:$H$49,MATCH(C168,Lists!$G$5:$G$49,0),1),1))</f>
        <v/>
      </c>
      <c r="Y168" s="2">
        <v>0</v>
      </c>
      <c r="Z168" s="2" t="str">
        <f t="shared" ca="1" si="25"/>
        <v/>
      </c>
      <c r="AA168" s="2" t="str">
        <f t="shared" ca="1" si="26"/>
        <v/>
      </c>
      <c r="AC168" s="627" t="str">
        <f t="shared" si="27"/>
        <v>0</v>
      </c>
      <c r="AD168" s="67"/>
    </row>
    <row r="169" spans="1:30" ht="39" hidden="1" customHeight="1" x14ac:dyDescent="0.2">
      <c r="A169" s="14" t="str">
        <f>Planning!A153</f>
        <v>I145</v>
      </c>
      <c r="B169" s="9">
        <f>Planning!B153</f>
        <v>0</v>
      </c>
      <c r="C169" s="9">
        <f>Planning!C153</f>
        <v>0</v>
      </c>
      <c r="D169" s="9">
        <f>Planning!D153</f>
        <v>0</v>
      </c>
      <c r="E169" s="3">
        <f>Planning!E153</f>
        <v>0</v>
      </c>
      <c r="F169" s="3" t="str">
        <f>IF(Planning!G153&lt;&gt;0,Planning!G153,"")</f>
        <v/>
      </c>
      <c r="G169" s="194">
        <f>Planning!H153</f>
        <v>0</v>
      </c>
      <c r="H169" s="4">
        <f>Planning!I153</f>
        <v>0</v>
      </c>
      <c r="I169" s="198">
        <f ca="1">IF(OR(W169="1",AND(W169&lt;&gt;"1",G169=Lists!$A$17)),Y169,0)</f>
        <v>0</v>
      </c>
      <c r="J169" s="174"/>
      <c r="K169" s="32" t="str">
        <f ca="1">IF(AND(W169="2",G169&lt;&gt;Lists!$A$17),AA169,Z169)</f>
        <v/>
      </c>
      <c r="L169" s="33" t="str">
        <f t="shared" ca="1" si="20"/>
        <v/>
      </c>
      <c r="M169" s="5">
        <f>Planning!J153</f>
        <v>0</v>
      </c>
      <c r="N169" s="5">
        <v>0</v>
      </c>
      <c r="O169" s="166"/>
      <c r="P169" s="32" t="str">
        <f t="shared" si="22"/>
        <v/>
      </c>
      <c r="Q169" s="33" t="str">
        <f t="shared" si="21"/>
        <v/>
      </c>
      <c r="R169" s="89">
        <f ca="1">SUMIFS($J$25:$J$224,$C$25:$C$224,$C169,$G$25:$G$224,Lists!$A$16)</f>
        <v>0</v>
      </c>
      <c r="S169" s="89">
        <f t="shared" si="23"/>
        <v>0</v>
      </c>
      <c r="U169" s="2" t="str">
        <f t="shared" si="24"/>
        <v/>
      </c>
      <c r="W169" s="2" t="str">
        <f>IF(C169=0,"",LEFT(INDEX(Lists!$H$5:$H$49,MATCH(C169,Lists!$G$5:$G$49,0),1),1))</f>
        <v/>
      </c>
      <c r="Y169" s="2">
        <v>0</v>
      </c>
      <c r="Z169" s="2" t="str">
        <f t="shared" ca="1" si="25"/>
        <v/>
      </c>
      <c r="AA169" s="2" t="str">
        <f t="shared" ca="1" si="26"/>
        <v/>
      </c>
      <c r="AC169" s="627" t="str">
        <f t="shared" si="27"/>
        <v>0</v>
      </c>
      <c r="AD169" s="67"/>
    </row>
    <row r="170" spans="1:30" ht="39" hidden="1" customHeight="1" x14ac:dyDescent="0.2">
      <c r="A170" s="14" t="str">
        <f>Planning!A154</f>
        <v>I146</v>
      </c>
      <c r="B170" s="9">
        <f>Planning!B154</f>
        <v>0</v>
      </c>
      <c r="C170" s="9">
        <f>Planning!C154</f>
        <v>0</v>
      </c>
      <c r="D170" s="9">
        <f>Planning!D154</f>
        <v>0</v>
      </c>
      <c r="E170" s="3">
        <f>Planning!E154</f>
        <v>0</v>
      </c>
      <c r="F170" s="3" t="str">
        <f>IF(Planning!G154&lt;&gt;0,Planning!G154,"")</f>
        <v/>
      </c>
      <c r="G170" s="194">
        <f>Planning!H154</f>
        <v>0</v>
      </c>
      <c r="H170" s="4">
        <f>Planning!I154</f>
        <v>0</v>
      </c>
      <c r="I170" s="198">
        <f ca="1">IF(OR(W170="1",AND(W170&lt;&gt;"1",G170=Lists!$A$17)),Y170,0)</f>
        <v>0</v>
      </c>
      <c r="J170" s="174"/>
      <c r="K170" s="32" t="str">
        <f ca="1">IF(AND(W170="2",G170&lt;&gt;Lists!$A$17),AA170,Z170)</f>
        <v/>
      </c>
      <c r="L170" s="33" t="str">
        <f t="shared" ca="1" si="20"/>
        <v/>
      </c>
      <c r="M170" s="5">
        <f>Planning!J154</f>
        <v>0</v>
      </c>
      <c r="N170" s="5">
        <v>0</v>
      </c>
      <c r="O170" s="166"/>
      <c r="P170" s="32" t="str">
        <f t="shared" si="22"/>
        <v/>
      </c>
      <c r="Q170" s="33" t="str">
        <f t="shared" si="21"/>
        <v/>
      </c>
      <c r="R170" s="89">
        <f ca="1">SUMIFS($J$25:$J$224,$C$25:$C$224,$C170,$G$25:$G$224,Lists!$A$16)</f>
        <v>0</v>
      </c>
      <c r="S170" s="89">
        <f t="shared" si="23"/>
        <v>0</v>
      </c>
      <c r="U170" s="2" t="str">
        <f t="shared" si="24"/>
        <v/>
      </c>
      <c r="W170" s="2" t="str">
        <f>IF(C170=0,"",LEFT(INDEX(Lists!$H$5:$H$49,MATCH(C170,Lists!$G$5:$G$49,0),1),1))</f>
        <v/>
      </c>
      <c r="Y170" s="2">
        <v>0</v>
      </c>
      <c r="Z170" s="2" t="str">
        <f t="shared" ca="1" si="25"/>
        <v/>
      </c>
      <c r="AA170" s="2" t="str">
        <f t="shared" ca="1" si="26"/>
        <v/>
      </c>
      <c r="AC170" s="627" t="str">
        <f t="shared" si="27"/>
        <v>0</v>
      </c>
      <c r="AD170" s="67"/>
    </row>
    <row r="171" spans="1:30" ht="39" hidden="1" customHeight="1" x14ac:dyDescent="0.2">
      <c r="A171" s="14" t="str">
        <f>Planning!A155</f>
        <v>I147</v>
      </c>
      <c r="B171" s="9">
        <f>Planning!B155</f>
        <v>0</v>
      </c>
      <c r="C171" s="9">
        <f>Planning!C155</f>
        <v>0</v>
      </c>
      <c r="D171" s="9">
        <f>Planning!D155</f>
        <v>0</v>
      </c>
      <c r="E171" s="3">
        <f>Planning!E155</f>
        <v>0</v>
      </c>
      <c r="F171" s="3" t="str">
        <f>IF(Planning!G155&lt;&gt;0,Planning!G155,"")</f>
        <v/>
      </c>
      <c r="G171" s="194">
        <f>Planning!H155</f>
        <v>0</v>
      </c>
      <c r="H171" s="4">
        <f>Planning!I155</f>
        <v>0</v>
      </c>
      <c r="I171" s="198">
        <f ca="1">IF(OR(W171="1",AND(W171&lt;&gt;"1",G171=Lists!$A$17)),Y171,0)</f>
        <v>0</v>
      </c>
      <c r="J171" s="174"/>
      <c r="K171" s="32" t="str">
        <f ca="1">IF(AND(W171="2",G171&lt;&gt;Lists!$A$17),AA171,Z171)</f>
        <v/>
      </c>
      <c r="L171" s="33" t="str">
        <f t="shared" ca="1" si="20"/>
        <v/>
      </c>
      <c r="M171" s="5">
        <f>Planning!J155</f>
        <v>0</v>
      </c>
      <c r="N171" s="5">
        <v>0</v>
      </c>
      <c r="O171" s="166"/>
      <c r="P171" s="32" t="str">
        <f t="shared" si="22"/>
        <v/>
      </c>
      <c r="Q171" s="33" t="str">
        <f t="shared" si="21"/>
        <v/>
      </c>
      <c r="R171" s="89">
        <f ca="1">SUMIFS($J$25:$J$224,$C$25:$C$224,$C171,$G$25:$G$224,Lists!$A$16)</f>
        <v>0</v>
      </c>
      <c r="S171" s="89">
        <f t="shared" si="23"/>
        <v>0</v>
      </c>
      <c r="U171" s="2" t="str">
        <f t="shared" si="24"/>
        <v/>
      </c>
      <c r="W171" s="2" t="str">
        <f>IF(C171=0,"",LEFT(INDEX(Lists!$H$5:$H$49,MATCH(C171,Lists!$G$5:$G$49,0),1),1))</f>
        <v/>
      </c>
      <c r="Y171" s="2">
        <v>0</v>
      </c>
      <c r="Z171" s="2" t="str">
        <f t="shared" ca="1" si="25"/>
        <v/>
      </c>
      <c r="AA171" s="2" t="str">
        <f t="shared" ca="1" si="26"/>
        <v/>
      </c>
      <c r="AC171" s="627" t="str">
        <f t="shared" si="27"/>
        <v>0</v>
      </c>
      <c r="AD171" s="67"/>
    </row>
    <row r="172" spans="1:30" ht="39" hidden="1" customHeight="1" x14ac:dyDescent="0.2">
      <c r="A172" s="14" t="str">
        <f>Planning!A156</f>
        <v>I148</v>
      </c>
      <c r="B172" s="9">
        <f>Planning!B156</f>
        <v>0</v>
      </c>
      <c r="C172" s="9">
        <f>Planning!C156</f>
        <v>0</v>
      </c>
      <c r="D172" s="9">
        <f>Planning!D156</f>
        <v>0</v>
      </c>
      <c r="E172" s="3">
        <f>Planning!E156</f>
        <v>0</v>
      </c>
      <c r="F172" s="3" t="str">
        <f>IF(Planning!G156&lt;&gt;0,Planning!G156,"")</f>
        <v/>
      </c>
      <c r="G172" s="194">
        <f>Planning!H156</f>
        <v>0</v>
      </c>
      <c r="H172" s="4">
        <f>Planning!I156</f>
        <v>0</v>
      </c>
      <c r="I172" s="198">
        <f ca="1">IF(OR(W172="1",AND(W172&lt;&gt;"1",G172=Lists!$A$17)),Y172,0)</f>
        <v>0</v>
      </c>
      <c r="J172" s="174"/>
      <c r="K172" s="32" t="str">
        <f ca="1">IF(AND(W172="2",G172&lt;&gt;Lists!$A$17),AA172,Z172)</f>
        <v/>
      </c>
      <c r="L172" s="33" t="str">
        <f t="shared" ca="1" si="20"/>
        <v/>
      </c>
      <c r="M172" s="5">
        <f>Planning!J156</f>
        <v>0</v>
      </c>
      <c r="N172" s="5">
        <v>0</v>
      </c>
      <c r="O172" s="166"/>
      <c r="P172" s="32" t="str">
        <f t="shared" si="22"/>
        <v/>
      </c>
      <c r="Q172" s="33" t="str">
        <f t="shared" si="21"/>
        <v/>
      </c>
      <c r="R172" s="89">
        <f ca="1">SUMIFS($J$25:$J$224,$C$25:$C$224,$C172,$G$25:$G$224,Lists!$A$16)</f>
        <v>0</v>
      </c>
      <c r="S172" s="89">
        <f t="shared" si="23"/>
        <v>0</v>
      </c>
      <c r="U172" s="2" t="str">
        <f t="shared" si="24"/>
        <v/>
      </c>
      <c r="W172" s="2" t="str">
        <f>IF(C172=0,"",LEFT(INDEX(Lists!$H$5:$H$49,MATCH(C172,Lists!$G$5:$G$49,0),1),1))</f>
        <v/>
      </c>
      <c r="Y172" s="2">
        <v>0</v>
      </c>
      <c r="Z172" s="2" t="str">
        <f t="shared" ca="1" si="25"/>
        <v/>
      </c>
      <c r="AA172" s="2" t="str">
        <f t="shared" ca="1" si="26"/>
        <v/>
      </c>
      <c r="AC172" s="627" t="str">
        <f t="shared" si="27"/>
        <v>0</v>
      </c>
      <c r="AD172" s="67"/>
    </row>
    <row r="173" spans="1:30" ht="39" hidden="1" customHeight="1" x14ac:dyDescent="0.2">
      <c r="A173" s="14" t="str">
        <f>Planning!A157</f>
        <v>I149</v>
      </c>
      <c r="B173" s="9">
        <f>Planning!B157</f>
        <v>0</v>
      </c>
      <c r="C173" s="9">
        <f>Planning!C157</f>
        <v>0</v>
      </c>
      <c r="D173" s="9">
        <f>Planning!D157</f>
        <v>0</v>
      </c>
      <c r="E173" s="3">
        <f>Planning!E157</f>
        <v>0</v>
      </c>
      <c r="F173" s="3" t="str">
        <f>IF(Planning!G157&lt;&gt;0,Planning!G157,"")</f>
        <v/>
      </c>
      <c r="G173" s="194">
        <f>Planning!H157</f>
        <v>0</v>
      </c>
      <c r="H173" s="4">
        <f>Planning!I157</f>
        <v>0</v>
      </c>
      <c r="I173" s="198">
        <f ca="1">IF(OR(W173="1",AND(W173&lt;&gt;"1",G173=Lists!$A$17)),Y173,0)</f>
        <v>0</v>
      </c>
      <c r="J173" s="174"/>
      <c r="K173" s="32" t="str">
        <f ca="1">IF(AND(W173="2",G173&lt;&gt;Lists!$A$17),AA173,Z173)</f>
        <v/>
      </c>
      <c r="L173" s="33" t="str">
        <f t="shared" ca="1" si="20"/>
        <v/>
      </c>
      <c r="M173" s="5">
        <f>Planning!J157</f>
        <v>0</v>
      </c>
      <c r="N173" s="5">
        <v>0</v>
      </c>
      <c r="O173" s="166"/>
      <c r="P173" s="32" t="str">
        <f t="shared" si="22"/>
        <v/>
      </c>
      <c r="Q173" s="33" t="str">
        <f t="shared" si="21"/>
        <v/>
      </c>
      <c r="R173" s="89">
        <f ca="1">SUMIFS($J$25:$J$224,$C$25:$C$224,$C173,$G$25:$G$224,Lists!$A$16)</f>
        <v>0</v>
      </c>
      <c r="S173" s="89">
        <f t="shared" si="23"/>
        <v>0</v>
      </c>
      <c r="U173" s="2" t="str">
        <f t="shared" si="24"/>
        <v/>
      </c>
      <c r="W173" s="2" t="str">
        <f>IF(C173=0,"",LEFT(INDEX(Lists!$H$5:$H$49,MATCH(C173,Lists!$G$5:$G$49,0),1),1))</f>
        <v/>
      </c>
      <c r="Y173" s="2">
        <v>0</v>
      </c>
      <c r="Z173" s="2" t="str">
        <f t="shared" ca="1" si="25"/>
        <v/>
      </c>
      <c r="AA173" s="2" t="str">
        <f t="shared" ca="1" si="26"/>
        <v/>
      </c>
      <c r="AC173" s="627" t="str">
        <f t="shared" si="27"/>
        <v>0</v>
      </c>
      <c r="AD173" s="67"/>
    </row>
    <row r="174" spans="1:30" ht="39" hidden="1" customHeight="1" x14ac:dyDescent="0.2">
      <c r="A174" s="14" t="str">
        <f>Planning!A158</f>
        <v>I150</v>
      </c>
      <c r="B174" s="9">
        <f>Planning!B158</f>
        <v>0</v>
      </c>
      <c r="C174" s="9">
        <f>Planning!C158</f>
        <v>0</v>
      </c>
      <c r="D174" s="9">
        <f>Planning!D158</f>
        <v>0</v>
      </c>
      <c r="E174" s="3">
        <f>Planning!E158</f>
        <v>0</v>
      </c>
      <c r="F174" s="3" t="str">
        <f>IF(Planning!G158&lt;&gt;0,Planning!G158,"")</f>
        <v/>
      </c>
      <c r="G174" s="194">
        <f>Planning!H158</f>
        <v>0</v>
      </c>
      <c r="H174" s="4">
        <f>Planning!I158</f>
        <v>0</v>
      </c>
      <c r="I174" s="198">
        <f ca="1">IF(OR(W174="1",AND(W174&lt;&gt;"1",G174=Lists!$A$17)),Y174,0)</f>
        <v>0</v>
      </c>
      <c r="J174" s="174"/>
      <c r="K174" s="32" t="str">
        <f ca="1">IF(AND(W174="2",G174&lt;&gt;Lists!$A$17),AA174,Z174)</f>
        <v/>
      </c>
      <c r="L174" s="33" t="str">
        <f t="shared" ca="1" si="20"/>
        <v/>
      </c>
      <c r="M174" s="5">
        <f>Planning!J158</f>
        <v>0</v>
      </c>
      <c r="N174" s="5">
        <v>0</v>
      </c>
      <c r="O174" s="166"/>
      <c r="P174" s="32" t="str">
        <f t="shared" si="22"/>
        <v/>
      </c>
      <c r="Q174" s="33" t="str">
        <f t="shared" si="21"/>
        <v/>
      </c>
      <c r="R174" s="89">
        <f ca="1">SUMIFS($J$25:$J$224,$C$25:$C$224,$C174,$G$25:$G$224,Lists!$A$16)</f>
        <v>0</v>
      </c>
      <c r="S174" s="89">
        <f t="shared" si="23"/>
        <v>0</v>
      </c>
      <c r="U174" s="2" t="str">
        <f t="shared" si="24"/>
        <v/>
      </c>
      <c r="W174" s="2" t="str">
        <f>IF(C174=0,"",LEFT(INDEX(Lists!$H$5:$H$49,MATCH(C174,Lists!$G$5:$G$49,0),1),1))</f>
        <v/>
      </c>
      <c r="Y174" s="2">
        <v>0</v>
      </c>
      <c r="Z174" s="2" t="str">
        <f t="shared" ca="1" si="25"/>
        <v/>
      </c>
      <c r="AA174" s="2" t="str">
        <f t="shared" ca="1" si="26"/>
        <v/>
      </c>
      <c r="AC174" s="627" t="str">
        <f t="shared" si="27"/>
        <v>0</v>
      </c>
      <c r="AD174" s="67"/>
    </row>
    <row r="175" spans="1:30" ht="39" hidden="1" customHeight="1" x14ac:dyDescent="0.2">
      <c r="A175" s="14" t="str">
        <f>Planning!A159</f>
        <v>I151</v>
      </c>
      <c r="B175" s="9">
        <f>Planning!B159</f>
        <v>0</v>
      </c>
      <c r="C175" s="9">
        <f>Planning!C159</f>
        <v>0</v>
      </c>
      <c r="D175" s="9">
        <f>Planning!D159</f>
        <v>0</v>
      </c>
      <c r="E175" s="3">
        <f>Planning!E159</f>
        <v>0</v>
      </c>
      <c r="F175" s="3" t="str">
        <f>IF(Planning!G159&lt;&gt;0,Planning!G159,"")</f>
        <v/>
      </c>
      <c r="G175" s="194">
        <f>Planning!H159</f>
        <v>0</v>
      </c>
      <c r="H175" s="4">
        <f>Planning!I159</f>
        <v>0</v>
      </c>
      <c r="I175" s="198">
        <f ca="1">IF(OR(W175="1",AND(W175&lt;&gt;"1",G175=Lists!$A$17)),Y175,0)</f>
        <v>0</v>
      </c>
      <c r="J175" s="174"/>
      <c r="K175" s="32" t="str">
        <f ca="1">IF(AND(W175="2",G175&lt;&gt;Lists!$A$17),AA175,Z175)</f>
        <v/>
      </c>
      <c r="L175" s="33" t="str">
        <f t="shared" ca="1" si="20"/>
        <v/>
      </c>
      <c r="M175" s="5">
        <f>Planning!J159</f>
        <v>0</v>
      </c>
      <c r="N175" s="5">
        <v>0</v>
      </c>
      <c r="O175" s="166"/>
      <c r="P175" s="32" t="str">
        <f t="shared" si="22"/>
        <v/>
      </c>
      <c r="Q175" s="33" t="str">
        <f t="shared" si="21"/>
        <v/>
      </c>
      <c r="R175" s="89">
        <f ca="1">SUMIFS($J$25:$J$224,$C$25:$C$224,$C175,$G$25:$G$224,Lists!$A$16)</f>
        <v>0</v>
      </c>
      <c r="S175" s="89">
        <f t="shared" si="23"/>
        <v>0</v>
      </c>
      <c r="U175" s="2" t="str">
        <f t="shared" si="24"/>
        <v/>
      </c>
      <c r="W175" s="2" t="str">
        <f>IF(C175=0,"",LEFT(INDEX(Lists!$H$5:$H$49,MATCH(C175,Lists!$G$5:$G$49,0),1),1))</f>
        <v/>
      </c>
      <c r="Y175" s="2">
        <v>0</v>
      </c>
      <c r="Z175" s="2" t="str">
        <f t="shared" ca="1" si="25"/>
        <v/>
      </c>
      <c r="AA175" s="2" t="str">
        <f t="shared" ca="1" si="26"/>
        <v/>
      </c>
      <c r="AC175" s="627" t="str">
        <f t="shared" si="27"/>
        <v>0</v>
      </c>
      <c r="AD175" s="67"/>
    </row>
    <row r="176" spans="1:30" ht="39" hidden="1" customHeight="1" x14ac:dyDescent="0.2">
      <c r="A176" s="14" t="str">
        <f>Planning!A160</f>
        <v>I152</v>
      </c>
      <c r="B176" s="9">
        <f>Planning!B160</f>
        <v>0</v>
      </c>
      <c r="C176" s="9">
        <f>Planning!C160</f>
        <v>0</v>
      </c>
      <c r="D176" s="9">
        <f>Planning!D160</f>
        <v>0</v>
      </c>
      <c r="E176" s="3">
        <f>Planning!E160</f>
        <v>0</v>
      </c>
      <c r="F176" s="3" t="str">
        <f>IF(Planning!G160&lt;&gt;0,Planning!G160,"")</f>
        <v/>
      </c>
      <c r="G176" s="194">
        <f>Planning!H160</f>
        <v>0</v>
      </c>
      <c r="H176" s="4">
        <f>Planning!I160</f>
        <v>0</v>
      </c>
      <c r="I176" s="198">
        <f ca="1">IF(OR(W176="1",AND(W176&lt;&gt;"1",G176=Lists!$A$17)),Y176,0)</f>
        <v>0</v>
      </c>
      <c r="J176" s="174"/>
      <c r="K176" s="32" t="str">
        <f ca="1">IF(AND(W176="2",G176&lt;&gt;Lists!$A$17),AA176,Z176)</f>
        <v/>
      </c>
      <c r="L176" s="33" t="str">
        <f t="shared" ca="1" si="20"/>
        <v/>
      </c>
      <c r="M176" s="5">
        <f>Planning!J160</f>
        <v>0</v>
      </c>
      <c r="N176" s="5">
        <v>0</v>
      </c>
      <c r="O176" s="166"/>
      <c r="P176" s="32" t="str">
        <f t="shared" si="22"/>
        <v/>
      </c>
      <c r="Q176" s="33" t="str">
        <f t="shared" si="21"/>
        <v/>
      </c>
      <c r="R176" s="89">
        <f ca="1">SUMIFS($J$25:$J$224,$C$25:$C$224,$C176,$G$25:$G$224,Lists!$A$16)</f>
        <v>0</v>
      </c>
      <c r="S176" s="89">
        <f t="shared" si="23"/>
        <v>0</v>
      </c>
      <c r="U176" s="2" t="str">
        <f t="shared" si="24"/>
        <v/>
      </c>
      <c r="W176" s="2" t="str">
        <f>IF(C176=0,"",LEFT(INDEX(Lists!$H$5:$H$49,MATCH(C176,Lists!$G$5:$G$49,0),1),1))</f>
        <v/>
      </c>
      <c r="Y176" s="2">
        <v>0</v>
      </c>
      <c r="Z176" s="2" t="str">
        <f t="shared" ca="1" si="25"/>
        <v/>
      </c>
      <c r="AA176" s="2" t="str">
        <f t="shared" ca="1" si="26"/>
        <v/>
      </c>
      <c r="AC176" s="627" t="str">
        <f t="shared" si="27"/>
        <v>0</v>
      </c>
      <c r="AD176" s="67"/>
    </row>
    <row r="177" spans="1:30" ht="39" hidden="1" customHeight="1" x14ac:dyDescent="0.2">
      <c r="A177" s="14" t="str">
        <f>Planning!A161</f>
        <v>I153</v>
      </c>
      <c r="B177" s="9">
        <f>Planning!B161</f>
        <v>0</v>
      </c>
      <c r="C177" s="9">
        <f>Planning!C161</f>
        <v>0</v>
      </c>
      <c r="D177" s="9">
        <f>Planning!D161</f>
        <v>0</v>
      </c>
      <c r="E177" s="3">
        <f>Planning!E161</f>
        <v>0</v>
      </c>
      <c r="F177" s="3" t="str">
        <f>IF(Planning!G161&lt;&gt;0,Planning!G161,"")</f>
        <v/>
      </c>
      <c r="G177" s="194">
        <f>Planning!H161</f>
        <v>0</v>
      </c>
      <c r="H177" s="4">
        <f>Planning!I161</f>
        <v>0</v>
      </c>
      <c r="I177" s="198">
        <f ca="1">IF(OR(W177="1",AND(W177&lt;&gt;"1",G177=Lists!$A$17)),Y177,0)</f>
        <v>0</v>
      </c>
      <c r="J177" s="174"/>
      <c r="K177" s="32" t="str">
        <f ca="1">IF(AND(W177="2",G177&lt;&gt;Lists!$A$17),AA177,Z177)</f>
        <v/>
      </c>
      <c r="L177" s="33" t="str">
        <f t="shared" ca="1" si="20"/>
        <v/>
      </c>
      <c r="M177" s="5">
        <f>Planning!J161</f>
        <v>0</v>
      </c>
      <c r="N177" s="5">
        <v>0</v>
      </c>
      <c r="O177" s="166"/>
      <c r="P177" s="32" t="str">
        <f t="shared" si="22"/>
        <v/>
      </c>
      <c r="Q177" s="33" t="str">
        <f t="shared" si="21"/>
        <v/>
      </c>
      <c r="R177" s="89">
        <f ca="1">SUMIFS($J$25:$J$224,$C$25:$C$224,$C177,$G$25:$G$224,Lists!$A$16)</f>
        <v>0</v>
      </c>
      <c r="S177" s="89">
        <f t="shared" si="23"/>
        <v>0</v>
      </c>
      <c r="U177" s="2" t="str">
        <f t="shared" si="24"/>
        <v/>
      </c>
      <c r="W177" s="2" t="str">
        <f>IF(C177=0,"",LEFT(INDEX(Lists!$H$5:$H$49,MATCH(C177,Lists!$G$5:$G$49,0),1),1))</f>
        <v/>
      </c>
      <c r="Y177" s="2">
        <v>0</v>
      </c>
      <c r="Z177" s="2" t="str">
        <f t="shared" ca="1" si="25"/>
        <v/>
      </c>
      <c r="AA177" s="2" t="str">
        <f t="shared" ca="1" si="26"/>
        <v/>
      </c>
      <c r="AC177" s="627" t="str">
        <f t="shared" si="27"/>
        <v>0</v>
      </c>
      <c r="AD177" s="67"/>
    </row>
    <row r="178" spans="1:30" ht="39" hidden="1" customHeight="1" x14ac:dyDescent="0.2">
      <c r="A178" s="14" t="str">
        <f>Planning!A162</f>
        <v>I154</v>
      </c>
      <c r="B178" s="9">
        <f>Planning!B162</f>
        <v>0</v>
      </c>
      <c r="C178" s="9">
        <f>Planning!C162</f>
        <v>0</v>
      </c>
      <c r="D178" s="9">
        <f>Planning!D162</f>
        <v>0</v>
      </c>
      <c r="E178" s="3">
        <f>Planning!E162</f>
        <v>0</v>
      </c>
      <c r="F178" s="3" t="str">
        <f>IF(Planning!G162&lt;&gt;0,Planning!G162,"")</f>
        <v/>
      </c>
      <c r="G178" s="194">
        <f>Planning!H162</f>
        <v>0</v>
      </c>
      <c r="H178" s="4">
        <f>Planning!I162</f>
        <v>0</v>
      </c>
      <c r="I178" s="198">
        <f ca="1">IF(OR(W178="1",AND(W178&lt;&gt;"1",G178=Lists!$A$17)),Y178,0)</f>
        <v>0</v>
      </c>
      <c r="J178" s="174"/>
      <c r="K178" s="32" t="str">
        <f ca="1">IF(AND(W178="2",G178&lt;&gt;Lists!$A$17),AA178,Z178)</f>
        <v/>
      </c>
      <c r="L178" s="33" t="str">
        <f t="shared" ca="1" si="20"/>
        <v/>
      </c>
      <c r="M178" s="5">
        <f>Planning!J162</f>
        <v>0</v>
      </c>
      <c r="N178" s="5">
        <v>0</v>
      </c>
      <c r="O178" s="166"/>
      <c r="P178" s="32" t="str">
        <f t="shared" si="22"/>
        <v/>
      </c>
      <c r="Q178" s="33" t="str">
        <f t="shared" si="21"/>
        <v/>
      </c>
      <c r="R178" s="89">
        <f ca="1">SUMIFS($J$25:$J$224,$C$25:$C$224,$C178,$G$25:$G$224,Lists!$A$16)</f>
        <v>0</v>
      </c>
      <c r="S178" s="89">
        <f t="shared" si="23"/>
        <v>0</v>
      </c>
      <c r="U178" s="2" t="str">
        <f t="shared" si="24"/>
        <v/>
      </c>
      <c r="W178" s="2" t="str">
        <f>IF(C178=0,"",LEFT(INDEX(Lists!$H$5:$H$49,MATCH(C178,Lists!$G$5:$G$49,0),1),1))</f>
        <v/>
      </c>
      <c r="Y178" s="2">
        <v>0</v>
      </c>
      <c r="Z178" s="2" t="str">
        <f t="shared" ca="1" si="25"/>
        <v/>
      </c>
      <c r="AA178" s="2" t="str">
        <f t="shared" ca="1" si="26"/>
        <v/>
      </c>
      <c r="AC178" s="627" t="str">
        <f t="shared" si="27"/>
        <v>0</v>
      </c>
      <c r="AD178" s="67"/>
    </row>
    <row r="179" spans="1:30" ht="39" hidden="1" customHeight="1" x14ac:dyDescent="0.2">
      <c r="A179" s="14" t="str">
        <f>Planning!A163</f>
        <v>I155</v>
      </c>
      <c r="B179" s="9">
        <f>Planning!B163</f>
        <v>0</v>
      </c>
      <c r="C179" s="9">
        <f>Planning!C163</f>
        <v>0</v>
      </c>
      <c r="D179" s="9">
        <f>Planning!D163</f>
        <v>0</v>
      </c>
      <c r="E179" s="3">
        <f>Planning!E163</f>
        <v>0</v>
      </c>
      <c r="F179" s="3" t="str">
        <f>IF(Planning!G163&lt;&gt;0,Planning!G163,"")</f>
        <v/>
      </c>
      <c r="G179" s="194">
        <f>Planning!H163</f>
        <v>0</v>
      </c>
      <c r="H179" s="4">
        <f>Planning!I163</f>
        <v>0</v>
      </c>
      <c r="I179" s="198">
        <f ca="1">IF(OR(W179="1",AND(W179&lt;&gt;"1",G179=Lists!$A$17)),Y179,0)</f>
        <v>0</v>
      </c>
      <c r="J179" s="174"/>
      <c r="K179" s="32" t="str">
        <f ca="1">IF(AND(W179="2",G179&lt;&gt;Lists!$A$17),AA179,Z179)</f>
        <v/>
      </c>
      <c r="L179" s="33" t="str">
        <f t="shared" ca="1" si="20"/>
        <v/>
      </c>
      <c r="M179" s="5">
        <f>Planning!J163</f>
        <v>0</v>
      </c>
      <c r="N179" s="5">
        <v>0</v>
      </c>
      <c r="O179" s="166"/>
      <c r="P179" s="32" t="str">
        <f t="shared" si="22"/>
        <v/>
      </c>
      <c r="Q179" s="33" t="str">
        <f t="shared" si="21"/>
        <v/>
      </c>
      <c r="R179" s="89">
        <f ca="1">SUMIFS($J$25:$J$224,$C$25:$C$224,$C179,$G$25:$G$224,Lists!$A$16)</f>
        <v>0</v>
      </c>
      <c r="S179" s="89">
        <f t="shared" si="23"/>
        <v>0</v>
      </c>
      <c r="U179" s="2" t="str">
        <f t="shared" si="24"/>
        <v/>
      </c>
      <c r="W179" s="2" t="str">
        <f>IF(C179=0,"",LEFT(INDEX(Lists!$H$5:$H$49,MATCH(C179,Lists!$G$5:$G$49,0),1),1))</f>
        <v/>
      </c>
      <c r="Y179" s="2">
        <v>0</v>
      </c>
      <c r="Z179" s="2" t="str">
        <f t="shared" ca="1" si="25"/>
        <v/>
      </c>
      <c r="AA179" s="2" t="str">
        <f t="shared" ca="1" si="26"/>
        <v/>
      </c>
      <c r="AC179" s="627" t="str">
        <f t="shared" si="27"/>
        <v>0</v>
      </c>
      <c r="AD179" s="67"/>
    </row>
    <row r="180" spans="1:30" ht="39" hidden="1" customHeight="1" x14ac:dyDescent="0.2">
      <c r="A180" s="14" t="str">
        <f>Planning!A164</f>
        <v>I156</v>
      </c>
      <c r="B180" s="9">
        <f>Planning!B164</f>
        <v>0</v>
      </c>
      <c r="C180" s="9">
        <f>Planning!C164</f>
        <v>0</v>
      </c>
      <c r="D180" s="9">
        <f>Planning!D164</f>
        <v>0</v>
      </c>
      <c r="E180" s="3">
        <f>Planning!E164</f>
        <v>0</v>
      </c>
      <c r="F180" s="3" t="str">
        <f>IF(Planning!G164&lt;&gt;0,Planning!G164,"")</f>
        <v/>
      </c>
      <c r="G180" s="194">
        <f>Planning!H164</f>
        <v>0</v>
      </c>
      <c r="H180" s="4">
        <f>Planning!I164</f>
        <v>0</v>
      </c>
      <c r="I180" s="198">
        <f ca="1">IF(OR(W180="1",AND(W180&lt;&gt;"1",G180=Lists!$A$17)),Y180,0)</f>
        <v>0</v>
      </c>
      <c r="J180" s="174"/>
      <c r="K180" s="32" t="str">
        <f ca="1">IF(AND(W180="2",G180&lt;&gt;Lists!$A$17),AA180,Z180)</f>
        <v/>
      </c>
      <c r="L180" s="33" t="str">
        <f t="shared" ca="1" si="20"/>
        <v/>
      </c>
      <c r="M180" s="5">
        <f>Planning!J164</f>
        <v>0</v>
      </c>
      <c r="N180" s="5">
        <v>0</v>
      </c>
      <c r="O180" s="166"/>
      <c r="P180" s="32" t="str">
        <f t="shared" si="22"/>
        <v/>
      </c>
      <c r="Q180" s="33" t="str">
        <f t="shared" si="21"/>
        <v/>
      </c>
      <c r="R180" s="89">
        <f ca="1">SUMIFS($J$25:$J$224,$C$25:$C$224,$C180,$G$25:$G$224,Lists!$A$16)</f>
        <v>0</v>
      </c>
      <c r="S180" s="89">
        <f t="shared" si="23"/>
        <v>0</v>
      </c>
      <c r="U180" s="2" t="str">
        <f t="shared" si="24"/>
        <v/>
      </c>
      <c r="W180" s="2" t="str">
        <f>IF(C180=0,"",LEFT(INDEX(Lists!$H$5:$H$49,MATCH(C180,Lists!$G$5:$G$49,0),1),1))</f>
        <v/>
      </c>
      <c r="Y180" s="2">
        <v>0</v>
      </c>
      <c r="Z180" s="2" t="str">
        <f t="shared" ca="1" si="25"/>
        <v/>
      </c>
      <c r="AA180" s="2" t="str">
        <f t="shared" ca="1" si="26"/>
        <v/>
      </c>
      <c r="AC180" s="627" t="str">
        <f t="shared" si="27"/>
        <v>0</v>
      </c>
      <c r="AD180" s="67"/>
    </row>
    <row r="181" spans="1:30" ht="39" hidden="1" customHeight="1" x14ac:dyDescent="0.2">
      <c r="A181" s="14" t="str">
        <f>Planning!A165</f>
        <v>I157</v>
      </c>
      <c r="B181" s="9">
        <f>Planning!B165</f>
        <v>0</v>
      </c>
      <c r="C181" s="9">
        <f>Planning!C165</f>
        <v>0</v>
      </c>
      <c r="D181" s="9">
        <f>Planning!D165</f>
        <v>0</v>
      </c>
      <c r="E181" s="3">
        <f>Planning!E165</f>
        <v>0</v>
      </c>
      <c r="F181" s="3" t="str">
        <f>IF(Planning!G165&lt;&gt;0,Planning!G165,"")</f>
        <v/>
      </c>
      <c r="G181" s="194">
        <f>Planning!H165</f>
        <v>0</v>
      </c>
      <c r="H181" s="4">
        <f>Planning!I165</f>
        <v>0</v>
      </c>
      <c r="I181" s="198">
        <f ca="1">IF(OR(W181="1",AND(W181&lt;&gt;"1",G181=Lists!$A$17)),Y181,0)</f>
        <v>0</v>
      </c>
      <c r="J181" s="174"/>
      <c r="K181" s="32" t="str">
        <f ca="1">IF(AND(W181="2",G181&lt;&gt;Lists!$A$17),AA181,Z181)</f>
        <v/>
      </c>
      <c r="L181" s="33" t="str">
        <f t="shared" ca="1" si="20"/>
        <v/>
      </c>
      <c r="M181" s="5">
        <f>Planning!J165</f>
        <v>0</v>
      </c>
      <c r="N181" s="5">
        <v>0</v>
      </c>
      <c r="O181" s="166"/>
      <c r="P181" s="32" t="str">
        <f t="shared" si="22"/>
        <v/>
      </c>
      <c r="Q181" s="33" t="str">
        <f t="shared" si="21"/>
        <v/>
      </c>
      <c r="R181" s="89">
        <f ca="1">SUMIFS($J$25:$J$224,$C$25:$C$224,$C181,$G$25:$G$224,Lists!$A$16)</f>
        <v>0</v>
      </c>
      <c r="S181" s="89">
        <f t="shared" si="23"/>
        <v>0</v>
      </c>
      <c r="U181" s="2" t="str">
        <f t="shared" si="24"/>
        <v/>
      </c>
      <c r="W181" s="2" t="str">
        <f>IF(C181=0,"",LEFT(INDEX(Lists!$H$5:$H$49,MATCH(C181,Lists!$G$5:$G$49,0),1),1))</f>
        <v/>
      </c>
      <c r="Y181" s="2">
        <v>0</v>
      </c>
      <c r="Z181" s="2" t="str">
        <f t="shared" ca="1" si="25"/>
        <v/>
      </c>
      <c r="AA181" s="2" t="str">
        <f t="shared" ca="1" si="26"/>
        <v/>
      </c>
      <c r="AC181" s="627" t="str">
        <f t="shared" si="27"/>
        <v>0</v>
      </c>
      <c r="AD181" s="67"/>
    </row>
    <row r="182" spans="1:30" ht="39" hidden="1" customHeight="1" x14ac:dyDescent="0.2">
      <c r="A182" s="14" t="str">
        <f>Planning!A166</f>
        <v>I158</v>
      </c>
      <c r="B182" s="9">
        <f>Planning!B166</f>
        <v>0</v>
      </c>
      <c r="C182" s="9">
        <f>Planning!C166</f>
        <v>0</v>
      </c>
      <c r="D182" s="9">
        <f>Planning!D166</f>
        <v>0</v>
      </c>
      <c r="E182" s="3">
        <f>Planning!E166</f>
        <v>0</v>
      </c>
      <c r="F182" s="3" t="str">
        <f>IF(Planning!G166&lt;&gt;0,Planning!G166,"")</f>
        <v/>
      </c>
      <c r="G182" s="194">
        <f>Planning!H166</f>
        <v>0</v>
      </c>
      <c r="H182" s="4">
        <f>Planning!I166</f>
        <v>0</v>
      </c>
      <c r="I182" s="198">
        <f ca="1">IF(OR(W182="1",AND(W182&lt;&gt;"1",G182=Lists!$A$17)),Y182,0)</f>
        <v>0</v>
      </c>
      <c r="J182" s="174"/>
      <c r="K182" s="32" t="str">
        <f ca="1">IF(AND(W182="2",G182&lt;&gt;Lists!$A$17),AA182,Z182)</f>
        <v/>
      </c>
      <c r="L182" s="33" t="str">
        <f t="shared" ca="1" si="20"/>
        <v/>
      </c>
      <c r="M182" s="5">
        <f>Planning!J166</f>
        <v>0</v>
      </c>
      <c r="N182" s="5">
        <v>0</v>
      </c>
      <c r="O182" s="166"/>
      <c r="P182" s="32" t="str">
        <f t="shared" si="22"/>
        <v/>
      </c>
      <c r="Q182" s="33" t="str">
        <f t="shared" si="21"/>
        <v/>
      </c>
      <c r="R182" s="89">
        <f ca="1">SUMIFS($J$25:$J$224,$C$25:$C$224,$C182,$G$25:$G$224,Lists!$A$16)</f>
        <v>0</v>
      </c>
      <c r="S182" s="89">
        <f t="shared" si="23"/>
        <v>0</v>
      </c>
      <c r="U182" s="2" t="str">
        <f t="shared" si="24"/>
        <v/>
      </c>
      <c r="W182" s="2" t="str">
        <f>IF(C182=0,"",LEFT(INDEX(Lists!$H$5:$H$49,MATCH(C182,Lists!$G$5:$G$49,0),1),1))</f>
        <v/>
      </c>
      <c r="Y182" s="2">
        <v>0</v>
      </c>
      <c r="Z182" s="2" t="str">
        <f t="shared" ca="1" si="25"/>
        <v/>
      </c>
      <c r="AA182" s="2" t="str">
        <f t="shared" ca="1" si="26"/>
        <v/>
      </c>
      <c r="AC182" s="627" t="str">
        <f t="shared" si="27"/>
        <v>0</v>
      </c>
      <c r="AD182" s="67"/>
    </row>
    <row r="183" spans="1:30" ht="39" hidden="1" customHeight="1" x14ac:dyDescent="0.2">
      <c r="A183" s="14" t="str">
        <f>Planning!A167</f>
        <v>I159</v>
      </c>
      <c r="B183" s="9">
        <f>Planning!B167</f>
        <v>0</v>
      </c>
      <c r="C183" s="9">
        <f>Planning!C167</f>
        <v>0</v>
      </c>
      <c r="D183" s="9">
        <f>Planning!D167</f>
        <v>0</v>
      </c>
      <c r="E183" s="3">
        <f>Planning!E167</f>
        <v>0</v>
      </c>
      <c r="F183" s="3" t="str">
        <f>IF(Planning!G167&lt;&gt;0,Planning!G167,"")</f>
        <v/>
      </c>
      <c r="G183" s="194">
        <f>Planning!H167</f>
        <v>0</v>
      </c>
      <c r="H183" s="4">
        <f>Planning!I167</f>
        <v>0</v>
      </c>
      <c r="I183" s="198">
        <f ca="1">IF(OR(W183="1",AND(W183&lt;&gt;"1",G183=Lists!$A$17)),Y183,0)</f>
        <v>0</v>
      </c>
      <c r="J183" s="174"/>
      <c r="K183" s="32" t="str">
        <f ca="1">IF(AND(W183="2",G183&lt;&gt;Lists!$A$17),AA183,Z183)</f>
        <v/>
      </c>
      <c r="L183" s="33" t="str">
        <f t="shared" ca="1" si="20"/>
        <v/>
      </c>
      <c r="M183" s="5">
        <f>Planning!J167</f>
        <v>0</v>
      </c>
      <c r="N183" s="5">
        <v>0</v>
      </c>
      <c r="O183" s="166"/>
      <c r="P183" s="32" t="str">
        <f t="shared" si="22"/>
        <v/>
      </c>
      <c r="Q183" s="33" t="str">
        <f t="shared" si="21"/>
        <v/>
      </c>
      <c r="R183" s="89">
        <f ca="1">SUMIFS($J$25:$J$224,$C$25:$C$224,$C183,$G$25:$G$224,Lists!$A$16)</f>
        <v>0</v>
      </c>
      <c r="S183" s="89">
        <f t="shared" si="23"/>
        <v>0</v>
      </c>
      <c r="U183" s="2" t="str">
        <f t="shared" si="24"/>
        <v/>
      </c>
      <c r="W183" s="2" t="str">
        <f>IF(C183=0,"",LEFT(INDEX(Lists!$H$5:$H$49,MATCH(C183,Lists!$G$5:$G$49,0),1),1))</f>
        <v/>
      </c>
      <c r="Y183" s="2">
        <v>0</v>
      </c>
      <c r="Z183" s="2" t="str">
        <f t="shared" ca="1" si="25"/>
        <v/>
      </c>
      <c r="AA183" s="2" t="str">
        <f t="shared" ca="1" si="26"/>
        <v/>
      </c>
      <c r="AC183" s="627" t="str">
        <f t="shared" si="27"/>
        <v>0</v>
      </c>
      <c r="AD183" s="67"/>
    </row>
    <row r="184" spans="1:30" ht="39" hidden="1" customHeight="1" x14ac:dyDescent="0.2">
      <c r="A184" s="14" t="str">
        <f>Planning!A168</f>
        <v>I160</v>
      </c>
      <c r="B184" s="9">
        <f>Planning!B168</f>
        <v>0</v>
      </c>
      <c r="C184" s="9">
        <f>Planning!C168</f>
        <v>0</v>
      </c>
      <c r="D184" s="9">
        <f>Planning!D168</f>
        <v>0</v>
      </c>
      <c r="E184" s="3">
        <f>Planning!E168</f>
        <v>0</v>
      </c>
      <c r="F184" s="3" t="str">
        <f>IF(Planning!G168&lt;&gt;0,Planning!G168,"")</f>
        <v/>
      </c>
      <c r="G184" s="194">
        <f>Planning!H168</f>
        <v>0</v>
      </c>
      <c r="H184" s="4">
        <f>Planning!I168</f>
        <v>0</v>
      </c>
      <c r="I184" s="198">
        <f ca="1">IF(OR(W184="1",AND(W184&lt;&gt;"1",G184=Lists!$A$17)),Y184,0)</f>
        <v>0</v>
      </c>
      <c r="J184" s="174"/>
      <c r="K184" s="32" t="str">
        <f ca="1">IF(AND(W184="2",G184&lt;&gt;Lists!$A$17),AA184,Z184)</f>
        <v/>
      </c>
      <c r="L184" s="33" t="str">
        <f t="shared" ca="1" si="20"/>
        <v/>
      </c>
      <c r="M184" s="5">
        <f>Planning!J168</f>
        <v>0</v>
      </c>
      <c r="N184" s="5">
        <v>0</v>
      </c>
      <c r="O184" s="166"/>
      <c r="P184" s="32" t="str">
        <f t="shared" si="22"/>
        <v/>
      </c>
      <c r="Q184" s="33" t="str">
        <f t="shared" si="21"/>
        <v/>
      </c>
      <c r="R184" s="89">
        <f ca="1">SUMIFS($J$25:$J$224,$C$25:$C$224,$C184,$G$25:$G$224,Lists!$A$16)</f>
        <v>0</v>
      </c>
      <c r="S184" s="89">
        <f t="shared" si="23"/>
        <v>0</v>
      </c>
      <c r="U184" s="2" t="str">
        <f t="shared" si="24"/>
        <v/>
      </c>
      <c r="W184" s="2" t="str">
        <f>IF(C184=0,"",LEFT(INDEX(Lists!$H$5:$H$49,MATCH(C184,Lists!$G$5:$G$49,0),1),1))</f>
        <v/>
      </c>
      <c r="Y184" s="2">
        <v>0</v>
      </c>
      <c r="Z184" s="2" t="str">
        <f t="shared" ca="1" si="25"/>
        <v/>
      </c>
      <c r="AA184" s="2" t="str">
        <f t="shared" ca="1" si="26"/>
        <v/>
      </c>
      <c r="AC184" s="627" t="str">
        <f t="shared" si="27"/>
        <v>0</v>
      </c>
      <c r="AD184" s="67"/>
    </row>
    <row r="185" spans="1:30" ht="39" hidden="1" customHeight="1" x14ac:dyDescent="0.2">
      <c r="A185" s="14" t="str">
        <f>Planning!A169</f>
        <v>I161</v>
      </c>
      <c r="B185" s="9">
        <f>Planning!B169</f>
        <v>0</v>
      </c>
      <c r="C185" s="9">
        <f>Planning!C169</f>
        <v>0</v>
      </c>
      <c r="D185" s="9">
        <f>Planning!D169</f>
        <v>0</v>
      </c>
      <c r="E185" s="3">
        <f>Planning!E169</f>
        <v>0</v>
      </c>
      <c r="F185" s="3" t="str">
        <f>IF(Planning!G169&lt;&gt;0,Planning!G169,"")</f>
        <v/>
      </c>
      <c r="G185" s="194">
        <f>Planning!H169</f>
        <v>0</v>
      </c>
      <c r="H185" s="4">
        <f>Planning!I169</f>
        <v>0</v>
      </c>
      <c r="I185" s="198">
        <f ca="1">IF(OR(W185="1",AND(W185&lt;&gt;"1",G185=Lists!$A$17)),Y185,0)</f>
        <v>0</v>
      </c>
      <c r="J185" s="174"/>
      <c r="K185" s="32" t="str">
        <f ca="1">IF(AND(W185="2",G185&lt;&gt;Lists!$A$17),AA185,Z185)</f>
        <v/>
      </c>
      <c r="L185" s="33" t="str">
        <f t="shared" ref="L185:L216" ca="1" si="28">IF($U185=ExcluirDelPLogro,"",IF(AND(H185=0,I185=0,J185=0),"",K185))</f>
        <v/>
      </c>
      <c r="M185" s="5">
        <f>Planning!J169</f>
        <v>0</v>
      </c>
      <c r="N185" s="5">
        <v>0</v>
      </c>
      <c r="O185" s="166"/>
      <c r="P185" s="32" t="str">
        <f t="shared" si="22"/>
        <v/>
      </c>
      <c r="Q185" s="33" t="str">
        <f t="shared" ref="Q185:Q216" si="29">IF($U185=ExcluirDelPLogro,"",IF(AND(M185=0,N185=0,O185=0),"",P185))</f>
        <v/>
      </c>
      <c r="R185" s="89">
        <f ca="1">SUMIFS($J$25:$J$224,$C$25:$C$224,$C185,$G$25:$G$224,Lists!$A$16)</f>
        <v>0</v>
      </c>
      <c r="S185" s="89">
        <f t="shared" si="23"/>
        <v>0</v>
      </c>
      <c r="U185" s="2" t="str">
        <f t="shared" si="24"/>
        <v/>
      </c>
      <c r="W185" s="2" t="str">
        <f>IF(C185=0,"",LEFT(INDEX(Lists!$H$5:$H$49,MATCH(C185,Lists!$G$5:$G$49,0),1),1))</f>
        <v/>
      </c>
      <c r="Y185" s="2">
        <v>0</v>
      </c>
      <c r="Z185" s="2" t="str">
        <f t="shared" ca="1" si="25"/>
        <v/>
      </c>
      <c r="AA185" s="2" t="str">
        <f t="shared" ca="1" si="26"/>
        <v/>
      </c>
      <c r="AC185" s="627" t="str">
        <f t="shared" si="27"/>
        <v>0</v>
      </c>
      <c r="AD185" s="67"/>
    </row>
    <row r="186" spans="1:30" ht="39" hidden="1" customHeight="1" x14ac:dyDescent="0.2">
      <c r="A186" s="14" t="str">
        <f>Planning!A170</f>
        <v>I162</v>
      </c>
      <c r="B186" s="9">
        <f>Planning!B170</f>
        <v>0</v>
      </c>
      <c r="C186" s="9">
        <f>Planning!C170</f>
        <v>0</v>
      </c>
      <c r="D186" s="9">
        <f>Planning!D170</f>
        <v>0</v>
      </c>
      <c r="E186" s="3">
        <f>Planning!E170</f>
        <v>0</v>
      </c>
      <c r="F186" s="3" t="str">
        <f>IF(Planning!G170&lt;&gt;0,Planning!G170,"")</f>
        <v/>
      </c>
      <c r="G186" s="194">
        <f>Planning!H170</f>
        <v>0</v>
      </c>
      <c r="H186" s="4">
        <f>Planning!I170</f>
        <v>0</v>
      </c>
      <c r="I186" s="198">
        <f ca="1">IF(OR(W186="1",AND(W186&lt;&gt;"1",G186=Lists!$A$17)),Y186,0)</f>
        <v>0</v>
      </c>
      <c r="J186" s="174"/>
      <c r="K186" s="32" t="str">
        <f ca="1">IF(AND(W186="2",G186&lt;&gt;Lists!$A$17),AA186,Z186)</f>
        <v/>
      </c>
      <c r="L186" s="33" t="str">
        <f t="shared" ca="1" si="28"/>
        <v/>
      </c>
      <c r="M186" s="5">
        <f>Planning!J170</f>
        <v>0</v>
      </c>
      <c r="N186" s="5">
        <v>0</v>
      </c>
      <c r="O186" s="166"/>
      <c r="P186" s="32" t="str">
        <f t="shared" si="22"/>
        <v/>
      </c>
      <c r="Q186" s="33" t="str">
        <f t="shared" si="29"/>
        <v/>
      </c>
      <c r="R186" s="89">
        <f ca="1">SUMIFS($J$25:$J$224,$C$25:$C$224,$C186,$G$25:$G$224,Lists!$A$16)</f>
        <v>0</v>
      </c>
      <c r="S186" s="89">
        <f t="shared" si="23"/>
        <v>0</v>
      </c>
      <c r="U186" s="2" t="str">
        <f t="shared" si="24"/>
        <v/>
      </c>
      <c r="W186" s="2" t="str">
        <f>IF(C186=0,"",LEFT(INDEX(Lists!$H$5:$H$49,MATCH(C186,Lists!$G$5:$G$49,0),1),1))</f>
        <v/>
      </c>
      <c r="Y186" s="2">
        <v>0</v>
      </c>
      <c r="Z186" s="2" t="str">
        <f t="shared" ca="1" si="25"/>
        <v/>
      </c>
      <c r="AA186" s="2" t="str">
        <f t="shared" ca="1" si="26"/>
        <v/>
      </c>
      <c r="AC186" s="627" t="str">
        <f t="shared" si="27"/>
        <v>0</v>
      </c>
      <c r="AD186" s="67"/>
    </row>
    <row r="187" spans="1:30" ht="39" hidden="1" customHeight="1" x14ac:dyDescent="0.2">
      <c r="A187" s="14" t="str">
        <f>Planning!A171</f>
        <v>I163</v>
      </c>
      <c r="B187" s="9">
        <f>Planning!B171</f>
        <v>0</v>
      </c>
      <c r="C187" s="9">
        <f>Planning!C171</f>
        <v>0</v>
      </c>
      <c r="D187" s="9">
        <f>Planning!D171</f>
        <v>0</v>
      </c>
      <c r="E187" s="3">
        <f>Planning!E171</f>
        <v>0</v>
      </c>
      <c r="F187" s="3" t="str">
        <f>IF(Planning!G171&lt;&gt;0,Planning!G171,"")</f>
        <v/>
      </c>
      <c r="G187" s="194">
        <f>Planning!H171</f>
        <v>0</v>
      </c>
      <c r="H187" s="4">
        <f>Planning!I171</f>
        <v>0</v>
      </c>
      <c r="I187" s="198">
        <f ca="1">IF(OR(W187="1",AND(W187&lt;&gt;"1",G187=Lists!$A$17)),Y187,0)</f>
        <v>0</v>
      </c>
      <c r="J187" s="174"/>
      <c r="K187" s="32" t="str">
        <f ca="1">IF(AND(W187="2",G187&lt;&gt;Lists!$A$17),AA187,Z187)</f>
        <v/>
      </c>
      <c r="L187" s="33" t="str">
        <f t="shared" ca="1" si="28"/>
        <v/>
      </c>
      <c r="M187" s="5">
        <f>Planning!J171</f>
        <v>0</v>
      </c>
      <c r="N187" s="5">
        <v>0</v>
      </c>
      <c r="O187" s="166"/>
      <c r="P187" s="32" t="str">
        <f t="shared" si="22"/>
        <v/>
      </c>
      <c r="Q187" s="33" t="str">
        <f t="shared" si="29"/>
        <v/>
      </c>
      <c r="R187" s="89">
        <f ca="1">SUMIFS($J$25:$J$224,$C$25:$C$224,$C187,$G$25:$G$224,Lists!$A$16)</f>
        <v>0</v>
      </c>
      <c r="S187" s="89">
        <f t="shared" si="23"/>
        <v>0</v>
      </c>
      <c r="U187" s="2" t="str">
        <f t="shared" si="24"/>
        <v/>
      </c>
      <c r="W187" s="2" t="str">
        <f>IF(C187=0,"",LEFT(INDEX(Lists!$H$5:$H$49,MATCH(C187,Lists!$G$5:$G$49,0),1),1))</f>
        <v/>
      </c>
      <c r="Y187" s="2">
        <v>0</v>
      </c>
      <c r="Z187" s="2" t="str">
        <f t="shared" ca="1" si="25"/>
        <v/>
      </c>
      <c r="AA187" s="2" t="str">
        <f t="shared" ca="1" si="26"/>
        <v/>
      </c>
      <c r="AC187" s="627" t="str">
        <f t="shared" si="27"/>
        <v>0</v>
      </c>
      <c r="AD187" s="67"/>
    </row>
    <row r="188" spans="1:30" ht="39" hidden="1" customHeight="1" x14ac:dyDescent="0.2">
      <c r="A188" s="14" t="str">
        <f>Planning!A172</f>
        <v>I164</v>
      </c>
      <c r="B188" s="9">
        <f>Planning!B172</f>
        <v>0</v>
      </c>
      <c r="C188" s="9">
        <f>Planning!C172</f>
        <v>0</v>
      </c>
      <c r="D188" s="9">
        <f>Planning!D172</f>
        <v>0</v>
      </c>
      <c r="E188" s="3">
        <f>Planning!E172</f>
        <v>0</v>
      </c>
      <c r="F188" s="3" t="str">
        <f>IF(Planning!G172&lt;&gt;0,Planning!G172,"")</f>
        <v/>
      </c>
      <c r="G188" s="194">
        <f>Planning!H172</f>
        <v>0</v>
      </c>
      <c r="H188" s="4">
        <f>Planning!I172</f>
        <v>0</v>
      </c>
      <c r="I188" s="198">
        <f ca="1">IF(OR(W188="1",AND(W188&lt;&gt;"1",G188=Lists!$A$17)),Y188,0)</f>
        <v>0</v>
      </c>
      <c r="J188" s="174"/>
      <c r="K188" s="32" t="str">
        <f ca="1">IF(AND(W188="2",G188&lt;&gt;Lists!$A$17),AA188,Z188)</f>
        <v/>
      </c>
      <c r="L188" s="33" t="str">
        <f t="shared" ca="1" si="28"/>
        <v/>
      </c>
      <c r="M188" s="5">
        <f>Planning!J172</f>
        <v>0</v>
      </c>
      <c r="N188" s="5">
        <v>0</v>
      </c>
      <c r="O188" s="166"/>
      <c r="P188" s="32" t="str">
        <f t="shared" si="22"/>
        <v/>
      </c>
      <c r="Q188" s="33" t="str">
        <f t="shared" si="29"/>
        <v/>
      </c>
      <c r="R188" s="89">
        <f ca="1">SUMIFS($J$25:$J$224,$C$25:$C$224,$C188,$G$25:$G$224,Lists!$A$16)</f>
        <v>0</v>
      </c>
      <c r="S188" s="89">
        <f t="shared" si="23"/>
        <v>0</v>
      </c>
      <c r="U188" s="2" t="str">
        <f t="shared" si="24"/>
        <v/>
      </c>
      <c r="W188" s="2" t="str">
        <f>IF(C188=0,"",LEFT(INDEX(Lists!$H$5:$H$49,MATCH(C188,Lists!$G$5:$G$49,0),1),1))</f>
        <v/>
      </c>
      <c r="Y188" s="2">
        <v>0</v>
      </c>
      <c r="Z188" s="2" t="str">
        <f t="shared" ca="1" si="25"/>
        <v/>
      </c>
      <c r="AA188" s="2" t="str">
        <f t="shared" ca="1" si="26"/>
        <v/>
      </c>
      <c r="AC188" s="627" t="str">
        <f t="shared" si="27"/>
        <v>0</v>
      </c>
      <c r="AD188" s="67"/>
    </row>
    <row r="189" spans="1:30" ht="39" hidden="1" customHeight="1" x14ac:dyDescent="0.2">
      <c r="A189" s="14" t="str">
        <f>Planning!A173</f>
        <v>I165</v>
      </c>
      <c r="B189" s="9">
        <f>Planning!B173</f>
        <v>0</v>
      </c>
      <c r="C189" s="9">
        <f>Planning!C173</f>
        <v>0</v>
      </c>
      <c r="D189" s="9">
        <f>Planning!D173</f>
        <v>0</v>
      </c>
      <c r="E189" s="3">
        <f>Planning!E173</f>
        <v>0</v>
      </c>
      <c r="F189" s="3" t="str">
        <f>IF(Planning!G173&lt;&gt;0,Planning!G173,"")</f>
        <v/>
      </c>
      <c r="G189" s="194">
        <f>Planning!H173</f>
        <v>0</v>
      </c>
      <c r="H189" s="4">
        <f>Planning!I173</f>
        <v>0</v>
      </c>
      <c r="I189" s="198">
        <f ca="1">IF(OR(W189="1",AND(W189&lt;&gt;"1",G189=Lists!$A$17)),Y189,0)</f>
        <v>0</v>
      </c>
      <c r="J189" s="174"/>
      <c r="K189" s="32" t="str">
        <f ca="1">IF(AND(W189="2",G189&lt;&gt;Lists!$A$17),AA189,Z189)</f>
        <v/>
      </c>
      <c r="L189" s="33" t="str">
        <f t="shared" ca="1" si="28"/>
        <v/>
      </c>
      <c r="M189" s="5">
        <f>Planning!J173</f>
        <v>0</v>
      </c>
      <c r="N189" s="5">
        <v>0</v>
      </c>
      <c r="O189" s="166"/>
      <c r="P189" s="32" t="str">
        <f t="shared" si="22"/>
        <v/>
      </c>
      <c r="Q189" s="33" t="str">
        <f t="shared" si="29"/>
        <v/>
      </c>
      <c r="R189" s="89">
        <f ca="1">SUMIFS($J$25:$J$224,$C$25:$C$224,$C189,$G$25:$G$224,Lists!$A$16)</f>
        <v>0</v>
      </c>
      <c r="S189" s="89">
        <f t="shared" si="23"/>
        <v>0</v>
      </c>
      <c r="U189" s="2" t="str">
        <f t="shared" si="24"/>
        <v/>
      </c>
      <c r="W189" s="2" t="str">
        <f>IF(C189=0,"",LEFT(INDEX(Lists!$H$5:$H$49,MATCH(C189,Lists!$G$5:$G$49,0),1),1))</f>
        <v/>
      </c>
      <c r="Y189" s="2">
        <v>0</v>
      </c>
      <c r="Z189" s="2" t="str">
        <f t="shared" ca="1" si="25"/>
        <v/>
      </c>
      <c r="AA189" s="2" t="str">
        <f t="shared" ca="1" si="26"/>
        <v/>
      </c>
      <c r="AC189" s="627" t="str">
        <f t="shared" si="27"/>
        <v>0</v>
      </c>
      <c r="AD189" s="67"/>
    </row>
    <row r="190" spans="1:30" ht="39" hidden="1" customHeight="1" x14ac:dyDescent="0.2">
      <c r="A190" s="14" t="str">
        <f>Planning!A174</f>
        <v>I166</v>
      </c>
      <c r="B190" s="9">
        <f>Planning!B174</f>
        <v>0</v>
      </c>
      <c r="C190" s="9">
        <f>Planning!C174</f>
        <v>0</v>
      </c>
      <c r="D190" s="9">
        <f>Planning!D174</f>
        <v>0</v>
      </c>
      <c r="E190" s="3">
        <f>Planning!E174</f>
        <v>0</v>
      </c>
      <c r="F190" s="3" t="str">
        <f>IF(Planning!G174&lt;&gt;0,Planning!G174,"")</f>
        <v/>
      </c>
      <c r="G190" s="194">
        <f>Planning!H174</f>
        <v>0</v>
      </c>
      <c r="H190" s="4">
        <f>Planning!I174</f>
        <v>0</v>
      </c>
      <c r="I190" s="198">
        <f ca="1">IF(OR(W190="1",AND(W190&lt;&gt;"1",G190=Lists!$A$17)),Y190,0)</f>
        <v>0</v>
      </c>
      <c r="J190" s="174"/>
      <c r="K190" s="32" t="str">
        <f ca="1">IF(AND(W190="2",G190&lt;&gt;Lists!$A$17),AA190,Z190)</f>
        <v/>
      </c>
      <c r="L190" s="33" t="str">
        <f t="shared" ca="1" si="28"/>
        <v/>
      </c>
      <c r="M190" s="5">
        <f>Planning!J174</f>
        <v>0</v>
      </c>
      <c r="N190" s="5">
        <v>0</v>
      </c>
      <c r="O190" s="166"/>
      <c r="P190" s="32" t="str">
        <f t="shared" si="22"/>
        <v/>
      </c>
      <c r="Q190" s="33" t="str">
        <f t="shared" si="29"/>
        <v/>
      </c>
      <c r="R190" s="89">
        <f ca="1">SUMIFS($J$25:$J$224,$C$25:$C$224,$C190,$G$25:$G$224,Lists!$A$16)</f>
        <v>0</v>
      </c>
      <c r="S190" s="89">
        <f t="shared" si="23"/>
        <v>0</v>
      </c>
      <c r="U190" s="2" t="str">
        <f t="shared" si="24"/>
        <v/>
      </c>
      <c r="W190" s="2" t="str">
        <f>IF(C190=0,"",LEFT(INDEX(Lists!$H$5:$H$49,MATCH(C190,Lists!$G$5:$G$49,0),1),1))</f>
        <v/>
      </c>
      <c r="Y190" s="2">
        <v>0</v>
      </c>
      <c r="Z190" s="2" t="str">
        <f t="shared" ca="1" si="25"/>
        <v/>
      </c>
      <c r="AA190" s="2" t="str">
        <f t="shared" ca="1" si="26"/>
        <v/>
      </c>
      <c r="AC190" s="627" t="str">
        <f t="shared" si="27"/>
        <v>0</v>
      </c>
      <c r="AD190" s="67"/>
    </row>
    <row r="191" spans="1:30" ht="39" hidden="1" customHeight="1" x14ac:dyDescent="0.2">
      <c r="A191" s="14" t="str">
        <f>Planning!A175</f>
        <v>I167</v>
      </c>
      <c r="B191" s="9">
        <f>Planning!B175</f>
        <v>0</v>
      </c>
      <c r="C191" s="9">
        <f>Planning!C175</f>
        <v>0</v>
      </c>
      <c r="D191" s="9">
        <f>Planning!D175</f>
        <v>0</v>
      </c>
      <c r="E191" s="3">
        <f>Planning!E175</f>
        <v>0</v>
      </c>
      <c r="F191" s="3" t="str">
        <f>IF(Planning!G175&lt;&gt;0,Planning!G175,"")</f>
        <v/>
      </c>
      <c r="G191" s="194">
        <f>Planning!H175</f>
        <v>0</v>
      </c>
      <c r="H191" s="4">
        <f>Planning!I175</f>
        <v>0</v>
      </c>
      <c r="I191" s="198">
        <f ca="1">IF(OR(W191="1",AND(W191&lt;&gt;"1",G191=Lists!$A$17)),Y191,0)</f>
        <v>0</v>
      </c>
      <c r="J191" s="174"/>
      <c r="K191" s="32" t="str">
        <f ca="1">IF(AND(W191="2",G191&lt;&gt;Lists!$A$17),AA191,Z191)</f>
        <v/>
      </c>
      <c r="L191" s="33" t="str">
        <f t="shared" ca="1" si="28"/>
        <v/>
      </c>
      <c r="M191" s="5">
        <f>Planning!J175</f>
        <v>0</v>
      </c>
      <c r="N191" s="5">
        <v>0</v>
      </c>
      <c r="O191" s="166"/>
      <c r="P191" s="32" t="str">
        <f t="shared" si="22"/>
        <v/>
      </c>
      <c r="Q191" s="33" t="str">
        <f t="shared" si="29"/>
        <v/>
      </c>
      <c r="R191" s="89">
        <f ca="1">SUMIFS($J$25:$J$224,$C$25:$C$224,$C191,$G$25:$G$224,Lists!$A$16)</f>
        <v>0</v>
      </c>
      <c r="S191" s="89">
        <f t="shared" si="23"/>
        <v>0</v>
      </c>
      <c r="U191" s="2" t="str">
        <f t="shared" si="24"/>
        <v/>
      </c>
      <c r="W191" s="2" t="str">
        <f>IF(C191=0,"",LEFT(INDEX(Lists!$H$5:$H$49,MATCH(C191,Lists!$G$5:$G$49,0),1),1))</f>
        <v/>
      </c>
      <c r="Y191" s="2">
        <v>0</v>
      </c>
      <c r="Z191" s="2" t="str">
        <f t="shared" ca="1" si="25"/>
        <v/>
      </c>
      <c r="AA191" s="2" t="str">
        <f t="shared" ca="1" si="26"/>
        <v/>
      </c>
      <c r="AC191" s="627" t="str">
        <f t="shared" si="27"/>
        <v>0</v>
      </c>
      <c r="AD191" s="67"/>
    </row>
    <row r="192" spans="1:30" ht="39" hidden="1" customHeight="1" x14ac:dyDescent="0.2">
      <c r="A192" s="14" t="str">
        <f>Planning!A176</f>
        <v>I168</v>
      </c>
      <c r="B192" s="9">
        <f>Planning!B176</f>
        <v>0</v>
      </c>
      <c r="C192" s="9">
        <f>Planning!C176</f>
        <v>0</v>
      </c>
      <c r="D192" s="9">
        <f>Planning!D176</f>
        <v>0</v>
      </c>
      <c r="E192" s="3">
        <f>Planning!E176</f>
        <v>0</v>
      </c>
      <c r="F192" s="3" t="str">
        <f>IF(Planning!G176&lt;&gt;0,Planning!G176,"")</f>
        <v/>
      </c>
      <c r="G192" s="194">
        <f>Planning!H176</f>
        <v>0</v>
      </c>
      <c r="H192" s="4">
        <f>Planning!I176</f>
        <v>0</v>
      </c>
      <c r="I192" s="198">
        <f ca="1">IF(OR(W192="1",AND(W192&lt;&gt;"1",G192=Lists!$A$17)),Y192,0)</f>
        <v>0</v>
      </c>
      <c r="J192" s="174"/>
      <c r="K192" s="32" t="str">
        <f ca="1">IF(AND(W192="2",G192&lt;&gt;Lists!$A$17),AA192,Z192)</f>
        <v/>
      </c>
      <c r="L192" s="33" t="str">
        <f t="shared" ca="1" si="28"/>
        <v/>
      </c>
      <c r="M192" s="5">
        <f>Planning!J176</f>
        <v>0</v>
      </c>
      <c r="N192" s="5">
        <v>0</v>
      </c>
      <c r="O192" s="166"/>
      <c r="P192" s="32" t="str">
        <f t="shared" si="22"/>
        <v/>
      </c>
      <c r="Q192" s="33" t="str">
        <f t="shared" si="29"/>
        <v/>
      </c>
      <c r="R192" s="89">
        <f ca="1">SUMIFS($J$25:$J$224,$C$25:$C$224,$C192,$G$25:$G$224,Lists!$A$16)</f>
        <v>0</v>
      </c>
      <c r="S192" s="89">
        <f t="shared" si="23"/>
        <v>0</v>
      </c>
      <c r="U192" s="2" t="str">
        <f t="shared" si="24"/>
        <v/>
      </c>
      <c r="W192" s="2" t="str">
        <f>IF(C192=0,"",LEFT(INDEX(Lists!$H$5:$H$49,MATCH(C192,Lists!$G$5:$G$49,0),1),1))</f>
        <v/>
      </c>
      <c r="Y192" s="2">
        <v>0</v>
      </c>
      <c r="Z192" s="2" t="str">
        <f t="shared" ca="1" si="25"/>
        <v/>
      </c>
      <c r="AA192" s="2" t="str">
        <f t="shared" ca="1" si="26"/>
        <v/>
      </c>
      <c r="AC192" s="627" t="str">
        <f t="shared" si="27"/>
        <v>0</v>
      </c>
      <c r="AD192" s="67"/>
    </row>
    <row r="193" spans="1:30" ht="39" hidden="1" customHeight="1" x14ac:dyDescent="0.2">
      <c r="A193" s="14" t="str">
        <f>Planning!A177</f>
        <v>I169</v>
      </c>
      <c r="B193" s="9">
        <f>Planning!B177</f>
        <v>0</v>
      </c>
      <c r="C193" s="9">
        <f>Planning!C177</f>
        <v>0</v>
      </c>
      <c r="D193" s="9">
        <f>Planning!D177</f>
        <v>0</v>
      </c>
      <c r="E193" s="3">
        <f>Planning!E177</f>
        <v>0</v>
      </c>
      <c r="F193" s="3" t="str">
        <f>IF(Planning!G177&lt;&gt;0,Planning!G177,"")</f>
        <v/>
      </c>
      <c r="G193" s="194">
        <f>Planning!H177</f>
        <v>0</v>
      </c>
      <c r="H193" s="4">
        <f>Planning!I177</f>
        <v>0</v>
      </c>
      <c r="I193" s="198">
        <f ca="1">IF(OR(W193="1",AND(W193&lt;&gt;"1",G193=Lists!$A$17)),Y193,0)</f>
        <v>0</v>
      </c>
      <c r="J193" s="174"/>
      <c r="K193" s="32" t="str">
        <f ca="1">IF(AND(W193="2",G193&lt;&gt;Lists!$A$17),AA193,Z193)</f>
        <v/>
      </c>
      <c r="L193" s="33" t="str">
        <f t="shared" ca="1" si="28"/>
        <v/>
      </c>
      <c r="M193" s="5">
        <f>Planning!J177</f>
        <v>0</v>
      </c>
      <c r="N193" s="5">
        <v>0</v>
      </c>
      <c r="O193" s="166"/>
      <c r="P193" s="32" t="str">
        <f t="shared" si="22"/>
        <v/>
      </c>
      <c r="Q193" s="33" t="str">
        <f t="shared" si="29"/>
        <v/>
      </c>
      <c r="R193" s="89">
        <f ca="1">SUMIFS($J$25:$J$224,$C$25:$C$224,$C193,$G$25:$G$224,Lists!$A$16)</f>
        <v>0</v>
      </c>
      <c r="S193" s="89">
        <f t="shared" si="23"/>
        <v>0</v>
      </c>
      <c r="U193" s="2" t="str">
        <f t="shared" si="24"/>
        <v/>
      </c>
      <c r="W193" s="2" t="str">
        <f>IF(C193=0,"",LEFT(INDEX(Lists!$H$5:$H$49,MATCH(C193,Lists!$G$5:$G$49,0),1),1))</f>
        <v/>
      </c>
      <c r="Y193" s="2">
        <v>0</v>
      </c>
      <c r="Z193" s="2" t="str">
        <f t="shared" ca="1" si="25"/>
        <v/>
      </c>
      <c r="AA193" s="2" t="str">
        <f t="shared" ca="1" si="26"/>
        <v/>
      </c>
      <c r="AC193" s="627" t="str">
        <f t="shared" si="27"/>
        <v>0</v>
      </c>
      <c r="AD193" s="67"/>
    </row>
    <row r="194" spans="1:30" ht="39" hidden="1" customHeight="1" x14ac:dyDescent="0.2">
      <c r="A194" s="14" t="str">
        <f>Planning!A178</f>
        <v>I170</v>
      </c>
      <c r="B194" s="9">
        <f>Planning!B178</f>
        <v>0</v>
      </c>
      <c r="C194" s="9">
        <f>Planning!C178</f>
        <v>0</v>
      </c>
      <c r="D194" s="9">
        <f>Planning!D178</f>
        <v>0</v>
      </c>
      <c r="E194" s="3">
        <f>Planning!E178</f>
        <v>0</v>
      </c>
      <c r="F194" s="3" t="str">
        <f>IF(Planning!G178&lt;&gt;0,Planning!G178,"")</f>
        <v/>
      </c>
      <c r="G194" s="194">
        <f>Planning!H178</f>
        <v>0</v>
      </c>
      <c r="H194" s="4">
        <f>Planning!I178</f>
        <v>0</v>
      </c>
      <c r="I194" s="198">
        <f ca="1">IF(OR(W194="1",AND(W194&lt;&gt;"1",G194=Lists!$A$17)),Y194,0)</f>
        <v>0</v>
      </c>
      <c r="J194" s="174"/>
      <c r="K194" s="32" t="str">
        <f ca="1">IF(AND(W194="2",G194&lt;&gt;Lists!$A$17),AA194,Z194)</f>
        <v/>
      </c>
      <c r="L194" s="33" t="str">
        <f t="shared" ca="1" si="28"/>
        <v/>
      </c>
      <c r="M194" s="5">
        <f>Planning!J178</f>
        <v>0</v>
      </c>
      <c r="N194" s="5">
        <v>0</v>
      </c>
      <c r="O194" s="166"/>
      <c r="P194" s="32" t="str">
        <f t="shared" si="22"/>
        <v/>
      </c>
      <c r="Q194" s="33" t="str">
        <f t="shared" si="29"/>
        <v/>
      </c>
      <c r="R194" s="89">
        <f ca="1">SUMIFS($J$25:$J$224,$C$25:$C$224,$C194,$G$25:$G$224,Lists!$A$16)</f>
        <v>0</v>
      </c>
      <c r="S194" s="89">
        <f t="shared" si="23"/>
        <v>0</v>
      </c>
      <c r="U194" s="2" t="str">
        <f t="shared" si="24"/>
        <v/>
      </c>
      <c r="W194" s="2" t="str">
        <f>IF(C194=0,"",LEFT(INDEX(Lists!$H$5:$H$49,MATCH(C194,Lists!$G$5:$G$49,0),1),1))</f>
        <v/>
      </c>
      <c r="Y194" s="2">
        <v>0</v>
      </c>
      <c r="Z194" s="2" t="str">
        <f t="shared" ca="1" si="25"/>
        <v/>
      </c>
      <c r="AA194" s="2" t="str">
        <f t="shared" ca="1" si="26"/>
        <v/>
      </c>
      <c r="AC194" s="627" t="str">
        <f t="shared" si="27"/>
        <v>0</v>
      </c>
      <c r="AD194" s="67"/>
    </row>
    <row r="195" spans="1:30" ht="39" hidden="1" customHeight="1" x14ac:dyDescent="0.2">
      <c r="A195" s="14" t="str">
        <f>Planning!A179</f>
        <v>I171</v>
      </c>
      <c r="B195" s="9">
        <f>Planning!B179</f>
        <v>0</v>
      </c>
      <c r="C195" s="9">
        <f>Planning!C179</f>
        <v>0</v>
      </c>
      <c r="D195" s="9">
        <f>Planning!D179</f>
        <v>0</v>
      </c>
      <c r="E195" s="3">
        <f>Planning!E179</f>
        <v>0</v>
      </c>
      <c r="F195" s="3" t="str">
        <f>IF(Planning!G179&lt;&gt;0,Planning!G179,"")</f>
        <v/>
      </c>
      <c r="G195" s="194">
        <f>Planning!H179</f>
        <v>0</v>
      </c>
      <c r="H195" s="4">
        <f>Planning!I179</f>
        <v>0</v>
      </c>
      <c r="I195" s="198">
        <f ca="1">IF(OR(W195="1",AND(W195&lt;&gt;"1",G195=Lists!$A$17)),Y195,0)</f>
        <v>0</v>
      </c>
      <c r="J195" s="174"/>
      <c r="K195" s="32" t="str">
        <f ca="1">IF(AND(W195="2",G195&lt;&gt;Lists!$A$17),AA195,Z195)</f>
        <v/>
      </c>
      <c r="L195" s="33" t="str">
        <f t="shared" ca="1" si="28"/>
        <v/>
      </c>
      <c r="M195" s="5">
        <f>Planning!J179</f>
        <v>0</v>
      </c>
      <c r="N195" s="5">
        <v>0</v>
      </c>
      <c r="O195" s="166"/>
      <c r="P195" s="32" t="str">
        <f t="shared" si="22"/>
        <v/>
      </c>
      <c r="Q195" s="33" t="str">
        <f t="shared" si="29"/>
        <v/>
      </c>
      <c r="R195" s="89">
        <f ca="1">SUMIFS($J$25:$J$224,$C$25:$C$224,$C195,$G$25:$G$224,Lists!$A$16)</f>
        <v>0</v>
      </c>
      <c r="S195" s="89">
        <f t="shared" si="23"/>
        <v>0</v>
      </c>
      <c r="U195" s="2" t="str">
        <f t="shared" si="24"/>
        <v/>
      </c>
      <c r="W195" s="2" t="str">
        <f>IF(C195=0,"",LEFT(INDEX(Lists!$H$5:$H$49,MATCH(C195,Lists!$G$5:$G$49,0),1),1))</f>
        <v/>
      </c>
      <c r="Y195" s="2">
        <v>0</v>
      </c>
      <c r="Z195" s="2" t="str">
        <f t="shared" ca="1" si="25"/>
        <v/>
      </c>
      <c r="AA195" s="2" t="str">
        <f t="shared" ca="1" si="26"/>
        <v/>
      </c>
      <c r="AC195" s="627" t="str">
        <f t="shared" si="27"/>
        <v>0</v>
      </c>
      <c r="AD195" s="67"/>
    </row>
    <row r="196" spans="1:30" ht="39" hidden="1" customHeight="1" x14ac:dyDescent="0.2">
      <c r="A196" s="14" t="str">
        <f>Planning!A180</f>
        <v>I172</v>
      </c>
      <c r="B196" s="9">
        <f>Planning!B180</f>
        <v>0</v>
      </c>
      <c r="C196" s="9">
        <f>Planning!C180</f>
        <v>0</v>
      </c>
      <c r="D196" s="9">
        <f>Planning!D180</f>
        <v>0</v>
      </c>
      <c r="E196" s="3">
        <f>Planning!E180</f>
        <v>0</v>
      </c>
      <c r="F196" s="3" t="str">
        <f>IF(Planning!G180&lt;&gt;0,Planning!G180,"")</f>
        <v/>
      </c>
      <c r="G196" s="194">
        <f>Planning!H180</f>
        <v>0</v>
      </c>
      <c r="H196" s="4">
        <f>Planning!I180</f>
        <v>0</v>
      </c>
      <c r="I196" s="198">
        <f ca="1">IF(OR(W196="1",AND(W196&lt;&gt;"1",G196=Lists!$A$17)),Y196,0)</f>
        <v>0</v>
      </c>
      <c r="J196" s="174"/>
      <c r="K196" s="32" t="str">
        <f ca="1">IF(AND(W196="2",G196&lt;&gt;Lists!$A$17),AA196,Z196)</f>
        <v/>
      </c>
      <c r="L196" s="33" t="str">
        <f t="shared" ca="1" si="28"/>
        <v/>
      </c>
      <c r="M196" s="5">
        <f>Planning!J180</f>
        <v>0</v>
      </c>
      <c r="N196" s="5">
        <v>0</v>
      </c>
      <c r="O196" s="166"/>
      <c r="P196" s="32" t="str">
        <f t="shared" si="22"/>
        <v/>
      </c>
      <c r="Q196" s="33" t="str">
        <f t="shared" si="29"/>
        <v/>
      </c>
      <c r="R196" s="89">
        <f ca="1">SUMIFS($J$25:$J$224,$C$25:$C$224,$C196,$G$25:$G$224,Lists!$A$16)</f>
        <v>0</v>
      </c>
      <c r="S196" s="89">
        <f t="shared" si="23"/>
        <v>0</v>
      </c>
      <c r="U196" s="2" t="str">
        <f t="shared" si="24"/>
        <v/>
      </c>
      <c r="W196" s="2" t="str">
        <f>IF(C196=0,"",LEFT(INDEX(Lists!$H$5:$H$49,MATCH(C196,Lists!$G$5:$G$49,0),1),1))</f>
        <v/>
      </c>
      <c r="Y196" s="2">
        <v>0</v>
      </c>
      <c r="Z196" s="2" t="str">
        <f t="shared" ca="1" si="25"/>
        <v/>
      </c>
      <c r="AA196" s="2" t="str">
        <f t="shared" ca="1" si="26"/>
        <v/>
      </c>
      <c r="AC196" s="627" t="str">
        <f t="shared" si="27"/>
        <v>0</v>
      </c>
      <c r="AD196" s="67"/>
    </row>
    <row r="197" spans="1:30" ht="39" hidden="1" customHeight="1" x14ac:dyDescent="0.2">
      <c r="A197" s="14" t="str">
        <f>Planning!A181</f>
        <v>I173</v>
      </c>
      <c r="B197" s="9">
        <f>Planning!B181</f>
        <v>0</v>
      </c>
      <c r="C197" s="9">
        <f>Planning!C181</f>
        <v>0</v>
      </c>
      <c r="D197" s="9">
        <f>Planning!D181</f>
        <v>0</v>
      </c>
      <c r="E197" s="3">
        <f>Planning!E181</f>
        <v>0</v>
      </c>
      <c r="F197" s="3" t="str">
        <f>IF(Planning!G181&lt;&gt;0,Planning!G181,"")</f>
        <v/>
      </c>
      <c r="G197" s="194">
        <f>Planning!H181</f>
        <v>0</v>
      </c>
      <c r="H197" s="4">
        <f>Planning!I181</f>
        <v>0</v>
      </c>
      <c r="I197" s="198">
        <f ca="1">IF(OR(W197="1",AND(W197&lt;&gt;"1",G197=Lists!$A$17)),Y197,0)</f>
        <v>0</v>
      </c>
      <c r="J197" s="174"/>
      <c r="K197" s="32" t="str">
        <f ca="1">IF(AND(W197="2",G197&lt;&gt;Lists!$A$17),AA197,Z197)</f>
        <v/>
      </c>
      <c r="L197" s="33" t="str">
        <f t="shared" ca="1" si="28"/>
        <v/>
      </c>
      <c r="M197" s="5">
        <f>Planning!J181</f>
        <v>0</v>
      </c>
      <c r="N197" s="5">
        <v>0</v>
      </c>
      <c r="O197" s="166"/>
      <c r="P197" s="32" t="str">
        <f t="shared" si="22"/>
        <v/>
      </c>
      <c r="Q197" s="33" t="str">
        <f t="shared" si="29"/>
        <v/>
      </c>
      <c r="R197" s="89">
        <f ca="1">SUMIFS($J$25:$J$224,$C$25:$C$224,$C197,$G$25:$G$224,Lists!$A$16)</f>
        <v>0</v>
      </c>
      <c r="S197" s="89">
        <f t="shared" si="23"/>
        <v>0</v>
      </c>
      <c r="U197" s="2" t="str">
        <f t="shared" si="24"/>
        <v/>
      </c>
      <c r="W197" s="2" t="str">
        <f>IF(C197=0,"",LEFT(INDEX(Lists!$H$5:$H$49,MATCH(C197,Lists!$G$5:$G$49,0),1),1))</f>
        <v/>
      </c>
      <c r="Y197" s="2">
        <v>0</v>
      </c>
      <c r="Z197" s="2" t="str">
        <f t="shared" ca="1" si="25"/>
        <v/>
      </c>
      <c r="AA197" s="2" t="str">
        <f t="shared" ca="1" si="26"/>
        <v/>
      </c>
      <c r="AC197" s="627" t="str">
        <f t="shared" si="27"/>
        <v>0</v>
      </c>
      <c r="AD197" s="67"/>
    </row>
    <row r="198" spans="1:30" ht="39" hidden="1" customHeight="1" x14ac:dyDescent="0.2">
      <c r="A198" s="14" t="str">
        <f>Planning!A182</f>
        <v>I174</v>
      </c>
      <c r="B198" s="9">
        <f>Planning!B182</f>
        <v>0</v>
      </c>
      <c r="C198" s="9">
        <f>Planning!C182</f>
        <v>0</v>
      </c>
      <c r="D198" s="9">
        <f>Planning!D182</f>
        <v>0</v>
      </c>
      <c r="E198" s="3">
        <f>Planning!E182</f>
        <v>0</v>
      </c>
      <c r="F198" s="3" t="str">
        <f>IF(Planning!G182&lt;&gt;0,Planning!G182,"")</f>
        <v/>
      </c>
      <c r="G198" s="194">
        <f>Planning!H182</f>
        <v>0</v>
      </c>
      <c r="H198" s="4">
        <f>Planning!I182</f>
        <v>0</v>
      </c>
      <c r="I198" s="198">
        <f ca="1">IF(OR(W198="1",AND(W198&lt;&gt;"1",G198=Lists!$A$17)),Y198,0)</f>
        <v>0</v>
      </c>
      <c r="J198" s="174"/>
      <c r="K198" s="32" t="str">
        <f ca="1">IF(AND(W198="2",G198&lt;&gt;Lists!$A$17),AA198,Z198)</f>
        <v/>
      </c>
      <c r="L198" s="33" t="str">
        <f t="shared" ca="1" si="28"/>
        <v/>
      </c>
      <c r="M198" s="5">
        <f>Planning!J182</f>
        <v>0</v>
      </c>
      <c r="N198" s="5">
        <v>0</v>
      </c>
      <c r="O198" s="166"/>
      <c r="P198" s="32" t="str">
        <f t="shared" si="22"/>
        <v/>
      </c>
      <c r="Q198" s="33" t="str">
        <f t="shared" si="29"/>
        <v/>
      </c>
      <c r="R198" s="89">
        <f ca="1">SUMIFS($J$25:$J$224,$C$25:$C$224,$C198,$G$25:$G$224,Lists!$A$16)</f>
        <v>0</v>
      </c>
      <c r="S198" s="89">
        <f t="shared" si="23"/>
        <v>0</v>
      </c>
      <c r="U198" s="2" t="str">
        <f t="shared" si="24"/>
        <v/>
      </c>
      <c r="W198" s="2" t="str">
        <f>IF(C198=0,"",LEFT(INDEX(Lists!$H$5:$H$49,MATCH(C198,Lists!$G$5:$G$49,0),1),1))</f>
        <v/>
      </c>
      <c r="Y198" s="2">
        <v>0</v>
      </c>
      <c r="Z198" s="2" t="str">
        <f t="shared" ca="1" si="25"/>
        <v/>
      </c>
      <c r="AA198" s="2" t="str">
        <f t="shared" ca="1" si="26"/>
        <v/>
      </c>
      <c r="AC198" s="627" t="str">
        <f t="shared" si="27"/>
        <v>0</v>
      </c>
      <c r="AD198" s="67"/>
    </row>
    <row r="199" spans="1:30" ht="39" hidden="1" customHeight="1" x14ac:dyDescent="0.2">
      <c r="A199" s="14" t="str">
        <f>Planning!A183</f>
        <v>I175</v>
      </c>
      <c r="B199" s="9">
        <f>Planning!B183</f>
        <v>0</v>
      </c>
      <c r="C199" s="9">
        <f>Planning!C183</f>
        <v>0</v>
      </c>
      <c r="D199" s="9">
        <f>Planning!D183</f>
        <v>0</v>
      </c>
      <c r="E199" s="3">
        <f>Planning!E183</f>
        <v>0</v>
      </c>
      <c r="F199" s="3" t="str">
        <f>IF(Planning!G183&lt;&gt;0,Planning!G183,"")</f>
        <v/>
      </c>
      <c r="G199" s="194">
        <f>Planning!H183</f>
        <v>0</v>
      </c>
      <c r="H199" s="4">
        <f>Planning!I183</f>
        <v>0</v>
      </c>
      <c r="I199" s="198">
        <f ca="1">IF(OR(W199="1",AND(W199&lt;&gt;"1",G199=Lists!$A$17)),Y199,0)</f>
        <v>0</v>
      </c>
      <c r="J199" s="174"/>
      <c r="K199" s="32" t="str">
        <f ca="1">IF(AND(W199="2",G199&lt;&gt;Lists!$A$17),AA199,Z199)</f>
        <v/>
      </c>
      <c r="L199" s="33" t="str">
        <f t="shared" ca="1" si="28"/>
        <v/>
      </c>
      <c r="M199" s="5">
        <f>Planning!J183</f>
        <v>0</v>
      </c>
      <c r="N199" s="5">
        <v>0</v>
      </c>
      <c r="O199" s="166"/>
      <c r="P199" s="32" t="str">
        <f t="shared" si="22"/>
        <v/>
      </c>
      <c r="Q199" s="33" t="str">
        <f t="shared" si="29"/>
        <v/>
      </c>
      <c r="R199" s="89">
        <f ca="1">SUMIFS($J$25:$J$224,$C$25:$C$224,$C199,$G$25:$G$224,Lists!$A$16)</f>
        <v>0</v>
      </c>
      <c r="S199" s="89">
        <f t="shared" si="23"/>
        <v>0</v>
      </c>
      <c r="U199" s="2" t="str">
        <f t="shared" si="24"/>
        <v/>
      </c>
      <c r="W199" s="2" t="str">
        <f>IF(C199=0,"",LEFT(INDEX(Lists!$H$5:$H$49,MATCH(C199,Lists!$G$5:$G$49,0),1),1))</f>
        <v/>
      </c>
      <c r="Y199" s="2">
        <v>0</v>
      </c>
      <c r="Z199" s="2" t="str">
        <f t="shared" ca="1" si="25"/>
        <v/>
      </c>
      <c r="AA199" s="2" t="str">
        <f t="shared" ca="1" si="26"/>
        <v/>
      </c>
      <c r="AC199" s="627" t="str">
        <f t="shared" si="27"/>
        <v>0</v>
      </c>
      <c r="AD199" s="67"/>
    </row>
    <row r="200" spans="1:30" ht="39" hidden="1" customHeight="1" x14ac:dyDescent="0.2">
      <c r="A200" s="14" t="str">
        <f>Planning!A184</f>
        <v>I176</v>
      </c>
      <c r="B200" s="9">
        <f>Planning!B184</f>
        <v>0</v>
      </c>
      <c r="C200" s="9">
        <f>Planning!C184</f>
        <v>0</v>
      </c>
      <c r="D200" s="9">
        <f>Planning!D184</f>
        <v>0</v>
      </c>
      <c r="E200" s="3">
        <f>Planning!E184</f>
        <v>0</v>
      </c>
      <c r="F200" s="3" t="str">
        <f>IF(Planning!G184&lt;&gt;0,Planning!G184,"")</f>
        <v/>
      </c>
      <c r="G200" s="194">
        <f>Planning!H184</f>
        <v>0</v>
      </c>
      <c r="H200" s="4">
        <f>Planning!I184</f>
        <v>0</v>
      </c>
      <c r="I200" s="198">
        <f ca="1">IF(OR(W200="1",AND(W200&lt;&gt;"1",G200=Lists!$A$17)),Y200,0)</f>
        <v>0</v>
      </c>
      <c r="J200" s="174"/>
      <c r="K200" s="32" t="str">
        <f ca="1">IF(AND(W200="2",G200&lt;&gt;Lists!$A$17),AA200,Z200)</f>
        <v/>
      </c>
      <c r="L200" s="33" t="str">
        <f t="shared" ca="1" si="28"/>
        <v/>
      </c>
      <c r="M200" s="5">
        <f>Planning!J184</f>
        <v>0</v>
      </c>
      <c r="N200" s="5">
        <v>0</v>
      </c>
      <c r="O200" s="166"/>
      <c r="P200" s="32" t="str">
        <f t="shared" si="22"/>
        <v/>
      </c>
      <c r="Q200" s="33" t="str">
        <f t="shared" si="29"/>
        <v/>
      </c>
      <c r="R200" s="89">
        <f ca="1">SUMIFS($J$25:$J$224,$C$25:$C$224,$C200,$G$25:$G$224,Lists!$A$16)</f>
        <v>0</v>
      </c>
      <c r="S200" s="89">
        <f t="shared" si="23"/>
        <v>0</v>
      </c>
      <c r="U200" s="2" t="str">
        <f t="shared" si="24"/>
        <v/>
      </c>
      <c r="W200" s="2" t="str">
        <f>IF(C200=0,"",LEFT(INDEX(Lists!$H$5:$H$49,MATCH(C200,Lists!$G$5:$G$49,0),1),1))</f>
        <v/>
      </c>
      <c r="Y200" s="2">
        <v>0</v>
      </c>
      <c r="Z200" s="2" t="str">
        <f t="shared" ca="1" si="25"/>
        <v/>
      </c>
      <c r="AA200" s="2" t="str">
        <f t="shared" ca="1" si="26"/>
        <v/>
      </c>
      <c r="AC200" s="627" t="str">
        <f t="shared" si="27"/>
        <v>0</v>
      </c>
      <c r="AD200" s="67"/>
    </row>
    <row r="201" spans="1:30" ht="39" hidden="1" customHeight="1" x14ac:dyDescent="0.2">
      <c r="A201" s="14" t="str">
        <f>Planning!A185</f>
        <v>I177</v>
      </c>
      <c r="B201" s="9">
        <f>Planning!B185</f>
        <v>0</v>
      </c>
      <c r="C201" s="9">
        <f>Planning!C185</f>
        <v>0</v>
      </c>
      <c r="D201" s="9">
        <f>Planning!D185</f>
        <v>0</v>
      </c>
      <c r="E201" s="3">
        <f>Planning!E185</f>
        <v>0</v>
      </c>
      <c r="F201" s="3" t="str">
        <f>IF(Planning!G185&lt;&gt;0,Planning!G185,"")</f>
        <v/>
      </c>
      <c r="G201" s="194">
        <f>Planning!H185</f>
        <v>0</v>
      </c>
      <c r="H201" s="4">
        <f>Planning!I185</f>
        <v>0</v>
      </c>
      <c r="I201" s="198">
        <f ca="1">IF(OR(W201="1",AND(W201&lt;&gt;"1",G201=Lists!$A$17)),Y201,0)</f>
        <v>0</v>
      </c>
      <c r="J201" s="174"/>
      <c r="K201" s="32" t="str">
        <f ca="1">IF(AND(W201="2",G201&lt;&gt;Lists!$A$17),AA201,Z201)</f>
        <v/>
      </c>
      <c r="L201" s="33" t="str">
        <f t="shared" ca="1" si="28"/>
        <v/>
      </c>
      <c r="M201" s="5">
        <f>Planning!J185</f>
        <v>0</v>
      </c>
      <c r="N201" s="5">
        <v>0</v>
      </c>
      <c r="O201" s="166"/>
      <c r="P201" s="32" t="str">
        <f t="shared" si="22"/>
        <v/>
      </c>
      <c r="Q201" s="33" t="str">
        <f t="shared" si="29"/>
        <v/>
      </c>
      <c r="R201" s="89">
        <f ca="1">SUMIFS($J$25:$J$224,$C$25:$C$224,$C201,$G$25:$G$224,Lists!$A$16)</f>
        <v>0</v>
      </c>
      <c r="S201" s="89">
        <f t="shared" si="23"/>
        <v>0</v>
      </c>
      <c r="U201" s="2" t="str">
        <f t="shared" si="24"/>
        <v/>
      </c>
      <c r="W201" s="2" t="str">
        <f>IF(C201=0,"",LEFT(INDEX(Lists!$H$5:$H$49,MATCH(C201,Lists!$G$5:$G$49,0),1),1))</f>
        <v/>
      </c>
      <c r="Y201" s="2">
        <v>0</v>
      </c>
      <c r="Z201" s="2" t="str">
        <f t="shared" ca="1" si="25"/>
        <v/>
      </c>
      <c r="AA201" s="2" t="str">
        <f t="shared" ca="1" si="26"/>
        <v/>
      </c>
      <c r="AC201" s="627" t="str">
        <f t="shared" si="27"/>
        <v>0</v>
      </c>
      <c r="AD201" s="67"/>
    </row>
    <row r="202" spans="1:30" ht="39" hidden="1" customHeight="1" x14ac:dyDescent="0.2">
      <c r="A202" s="14" t="str">
        <f>Planning!A186</f>
        <v>I178</v>
      </c>
      <c r="B202" s="9">
        <f>Planning!B186</f>
        <v>0</v>
      </c>
      <c r="C202" s="9">
        <f>Planning!C186</f>
        <v>0</v>
      </c>
      <c r="D202" s="9">
        <f>Planning!D186</f>
        <v>0</v>
      </c>
      <c r="E202" s="3">
        <f>Planning!E186</f>
        <v>0</v>
      </c>
      <c r="F202" s="3" t="str">
        <f>IF(Planning!G186&lt;&gt;0,Planning!G186,"")</f>
        <v/>
      </c>
      <c r="G202" s="194">
        <f>Planning!H186</f>
        <v>0</v>
      </c>
      <c r="H202" s="4">
        <f>Planning!I186</f>
        <v>0</v>
      </c>
      <c r="I202" s="198">
        <f ca="1">IF(OR(W202="1",AND(W202&lt;&gt;"1",G202=Lists!$A$17)),Y202,0)</f>
        <v>0</v>
      </c>
      <c r="J202" s="174"/>
      <c r="K202" s="32" t="str">
        <f ca="1">IF(AND(W202="2",G202&lt;&gt;Lists!$A$17),AA202,Z202)</f>
        <v/>
      </c>
      <c r="L202" s="33" t="str">
        <f t="shared" ca="1" si="28"/>
        <v/>
      </c>
      <c r="M202" s="5">
        <f>Planning!J186</f>
        <v>0</v>
      </c>
      <c r="N202" s="5">
        <v>0</v>
      </c>
      <c r="O202" s="166"/>
      <c r="P202" s="32" t="str">
        <f t="shared" si="22"/>
        <v/>
      </c>
      <c r="Q202" s="33" t="str">
        <f t="shared" si="29"/>
        <v/>
      </c>
      <c r="R202" s="89">
        <f ca="1">SUMIFS($J$25:$J$224,$C$25:$C$224,$C202,$G$25:$G$224,Lists!$A$16)</f>
        <v>0</v>
      </c>
      <c r="S202" s="89">
        <f t="shared" si="23"/>
        <v>0</v>
      </c>
      <c r="U202" s="2" t="str">
        <f t="shared" si="24"/>
        <v/>
      </c>
      <c r="W202" s="2" t="str">
        <f>IF(C202=0,"",LEFT(INDEX(Lists!$H$5:$H$49,MATCH(C202,Lists!$G$5:$G$49,0),1),1))</f>
        <v/>
      </c>
      <c r="Y202" s="2">
        <v>0</v>
      </c>
      <c r="Z202" s="2" t="str">
        <f t="shared" ca="1" si="25"/>
        <v/>
      </c>
      <c r="AA202" s="2" t="str">
        <f t="shared" ca="1" si="26"/>
        <v/>
      </c>
      <c r="AC202" s="627" t="str">
        <f t="shared" si="27"/>
        <v>0</v>
      </c>
      <c r="AD202" s="67"/>
    </row>
    <row r="203" spans="1:30" ht="39" hidden="1" customHeight="1" x14ac:dyDescent="0.2">
      <c r="A203" s="14" t="str">
        <f>Planning!A187</f>
        <v>I179</v>
      </c>
      <c r="B203" s="9">
        <f>Planning!B187</f>
        <v>0</v>
      </c>
      <c r="C203" s="9">
        <f>Planning!C187</f>
        <v>0</v>
      </c>
      <c r="D203" s="9">
        <f>Planning!D187</f>
        <v>0</v>
      </c>
      <c r="E203" s="3">
        <f>Planning!E187</f>
        <v>0</v>
      </c>
      <c r="F203" s="3" t="str">
        <f>IF(Planning!G187&lt;&gt;0,Planning!G187,"")</f>
        <v/>
      </c>
      <c r="G203" s="194">
        <f>Planning!H187</f>
        <v>0</v>
      </c>
      <c r="H203" s="4">
        <f>Planning!I187</f>
        <v>0</v>
      </c>
      <c r="I203" s="198">
        <f ca="1">IF(OR(W203="1",AND(W203&lt;&gt;"1",G203=Lists!$A$17)),Y203,0)</f>
        <v>0</v>
      </c>
      <c r="J203" s="174"/>
      <c r="K203" s="32" t="str">
        <f ca="1">IF(AND(W203="2",G203&lt;&gt;Lists!$A$17),AA203,Z203)</f>
        <v/>
      </c>
      <c r="L203" s="33" t="str">
        <f t="shared" ca="1" si="28"/>
        <v/>
      </c>
      <c r="M203" s="5">
        <f>Planning!J187</f>
        <v>0</v>
      </c>
      <c r="N203" s="5">
        <v>0</v>
      </c>
      <c r="O203" s="166"/>
      <c r="P203" s="32" t="str">
        <f t="shared" si="22"/>
        <v/>
      </c>
      <c r="Q203" s="33" t="str">
        <f t="shared" si="29"/>
        <v/>
      </c>
      <c r="R203" s="89">
        <f ca="1">SUMIFS($J$25:$J$224,$C$25:$C$224,$C203,$G$25:$G$224,Lists!$A$16)</f>
        <v>0</v>
      </c>
      <c r="S203" s="89">
        <f t="shared" si="23"/>
        <v>0</v>
      </c>
      <c r="U203" s="2" t="str">
        <f t="shared" si="24"/>
        <v/>
      </c>
      <c r="W203" s="2" t="str">
        <f>IF(C203=0,"",LEFT(INDEX(Lists!$H$5:$H$49,MATCH(C203,Lists!$G$5:$G$49,0),1),1))</f>
        <v/>
      </c>
      <c r="Y203" s="2">
        <v>0</v>
      </c>
      <c r="Z203" s="2" t="str">
        <f t="shared" ca="1" si="25"/>
        <v/>
      </c>
      <c r="AA203" s="2" t="str">
        <f t="shared" ca="1" si="26"/>
        <v/>
      </c>
      <c r="AC203" s="627" t="str">
        <f t="shared" si="27"/>
        <v>0</v>
      </c>
      <c r="AD203" s="67"/>
    </row>
    <row r="204" spans="1:30" ht="39" hidden="1" customHeight="1" x14ac:dyDescent="0.2">
      <c r="A204" s="14" t="str">
        <f>Planning!A188</f>
        <v>I180</v>
      </c>
      <c r="B204" s="9">
        <f>Planning!B188</f>
        <v>0</v>
      </c>
      <c r="C204" s="9">
        <f>Planning!C188</f>
        <v>0</v>
      </c>
      <c r="D204" s="9">
        <f>Planning!D188</f>
        <v>0</v>
      </c>
      <c r="E204" s="3">
        <f>Planning!E188</f>
        <v>0</v>
      </c>
      <c r="F204" s="3" t="str">
        <f>IF(Planning!G188&lt;&gt;0,Planning!G188,"")</f>
        <v/>
      </c>
      <c r="G204" s="194">
        <f>Planning!H188</f>
        <v>0</v>
      </c>
      <c r="H204" s="4">
        <f>Planning!I188</f>
        <v>0</v>
      </c>
      <c r="I204" s="198">
        <f ca="1">IF(OR(W204="1",AND(W204&lt;&gt;"1",G204=Lists!$A$17)),Y204,0)</f>
        <v>0</v>
      </c>
      <c r="J204" s="174"/>
      <c r="K204" s="32" t="str">
        <f ca="1">IF(AND(W204="2",G204&lt;&gt;Lists!$A$17),AA204,Z204)</f>
        <v/>
      </c>
      <c r="L204" s="33" t="str">
        <f t="shared" ca="1" si="28"/>
        <v/>
      </c>
      <c r="M204" s="5">
        <f>Planning!J188</f>
        <v>0</v>
      </c>
      <c r="N204" s="5">
        <v>0</v>
      </c>
      <c r="O204" s="166"/>
      <c r="P204" s="32" t="str">
        <f t="shared" si="22"/>
        <v/>
      </c>
      <c r="Q204" s="33" t="str">
        <f t="shared" si="29"/>
        <v/>
      </c>
      <c r="R204" s="89">
        <f ca="1">SUMIFS($J$25:$J$224,$C$25:$C$224,$C204,$G$25:$G$224,Lists!$A$16)</f>
        <v>0</v>
      </c>
      <c r="S204" s="89">
        <f t="shared" si="23"/>
        <v>0</v>
      </c>
      <c r="U204" s="2" t="str">
        <f t="shared" si="24"/>
        <v/>
      </c>
      <c r="W204" s="2" t="str">
        <f>IF(C204=0,"",LEFT(INDEX(Lists!$H$5:$H$49,MATCH(C204,Lists!$G$5:$G$49,0),1),1))</f>
        <v/>
      </c>
      <c r="Y204" s="2">
        <v>0</v>
      </c>
      <c r="Z204" s="2" t="str">
        <f t="shared" ca="1" si="25"/>
        <v/>
      </c>
      <c r="AA204" s="2" t="str">
        <f t="shared" ca="1" si="26"/>
        <v/>
      </c>
      <c r="AC204" s="627" t="str">
        <f t="shared" si="27"/>
        <v>0</v>
      </c>
      <c r="AD204" s="67"/>
    </row>
    <row r="205" spans="1:30" ht="39" hidden="1" customHeight="1" x14ac:dyDescent="0.2">
      <c r="A205" s="14" t="str">
        <f>Planning!A189</f>
        <v>I181</v>
      </c>
      <c r="B205" s="9">
        <f>Planning!B189</f>
        <v>0</v>
      </c>
      <c r="C205" s="9">
        <f>Planning!C189</f>
        <v>0</v>
      </c>
      <c r="D205" s="9">
        <f>Planning!D189</f>
        <v>0</v>
      </c>
      <c r="E205" s="3">
        <f>Planning!E189</f>
        <v>0</v>
      </c>
      <c r="F205" s="3" t="str">
        <f>IF(Planning!G189&lt;&gt;0,Planning!G189,"")</f>
        <v/>
      </c>
      <c r="G205" s="194">
        <f>Planning!H189</f>
        <v>0</v>
      </c>
      <c r="H205" s="4">
        <f>Planning!I189</f>
        <v>0</v>
      </c>
      <c r="I205" s="198">
        <f ca="1">IF(OR(W205="1",AND(W205&lt;&gt;"1",G205=Lists!$A$17)),Y205,0)</f>
        <v>0</v>
      </c>
      <c r="J205" s="174"/>
      <c r="K205" s="32" t="str">
        <f ca="1">IF(AND(W205="2",G205&lt;&gt;Lists!$A$17),AA205,Z205)</f>
        <v/>
      </c>
      <c r="L205" s="33" t="str">
        <f t="shared" ca="1" si="28"/>
        <v/>
      </c>
      <c r="M205" s="5">
        <f>Planning!J189</f>
        <v>0</v>
      </c>
      <c r="N205" s="5">
        <v>0</v>
      </c>
      <c r="O205" s="166"/>
      <c r="P205" s="32" t="str">
        <f t="shared" si="22"/>
        <v/>
      </c>
      <c r="Q205" s="33" t="str">
        <f t="shared" si="29"/>
        <v/>
      </c>
      <c r="R205" s="89">
        <f ca="1">SUMIFS($J$25:$J$224,$C$25:$C$224,$C205,$G$25:$G$224,Lists!$A$16)</f>
        <v>0</v>
      </c>
      <c r="S205" s="89">
        <f t="shared" si="23"/>
        <v>0</v>
      </c>
      <c r="U205" s="2" t="str">
        <f t="shared" si="24"/>
        <v/>
      </c>
      <c r="W205" s="2" t="str">
        <f>IF(C205=0,"",LEFT(INDEX(Lists!$H$5:$H$49,MATCH(C205,Lists!$G$5:$G$49,0),1),1))</f>
        <v/>
      </c>
      <c r="Y205" s="2">
        <v>0</v>
      </c>
      <c r="Z205" s="2" t="str">
        <f t="shared" ca="1" si="25"/>
        <v/>
      </c>
      <c r="AA205" s="2" t="str">
        <f t="shared" ca="1" si="26"/>
        <v/>
      </c>
      <c r="AC205" s="627" t="str">
        <f t="shared" si="27"/>
        <v>0</v>
      </c>
      <c r="AD205" s="67"/>
    </row>
    <row r="206" spans="1:30" ht="39" hidden="1" customHeight="1" x14ac:dyDescent="0.2">
      <c r="A206" s="14" t="str">
        <f>Planning!A190</f>
        <v>I182</v>
      </c>
      <c r="B206" s="9">
        <f>Planning!B190</f>
        <v>0</v>
      </c>
      <c r="C206" s="9">
        <f>Planning!C190</f>
        <v>0</v>
      </c>
      <c r="D206" s="9">
        <f>Planning!D190</f>
        <v>0</v>
      </c>
      <c r="E206" s="3">
        <f>Planning!E190</f>
        <v>0</v>
      </c>
      <c r="F206" s="3" t="str">
        <f>IF(Planning!G190&lt;&gt;0,Planning!G190,"")</f>
        <v/>
      </c>
      <c r="G206" s="194">
        <f>Planning!H190</f>
        <v>0</v>
      </c>
      <c r="H206" s="4">
        <f>Planning!I190</f>
        <v>0</v>
      </c>
      <c r="I206" s="198">
        <f ca="1">IF(OR(W206="1",AND(W206&lt;&gt;"1",G206=Lists!$A$17)),Y206,0)</f>
        <v>0</v>
      </c>
      <c r="J206" s="174"/>
      <c r="K206" s="32" t="str">
        <f ca="1">IF(AND(W206="2",G206&lt;&gt;Lists!$A$17),AA206,Z206)</f>
        <v/>
      </c>
      <c r="L206" s="33" t="str">
        <f t="shared" ca="1" si="28"/>
        <v/>
      </c>
      <c r="M206" s="5">
        <f>Planning!J190</f>
        <v>0</v>
      </c>
      <c r="N206" s="5">
        <v>0</v>
      </c>
      <c r="O206" s="166"/>
      <c r="P206" s="32" t="str">
        <f t="shared" si="22"/>
        <v/>
      </c>
      <c r="Q206" s="33" t="str">
        <f t="shared" si="29"/>
        <v/>
      </c>
      <c r="R206" s="89">
        <f ca="1">SUMIFS($J$25:$J$224,$C$25:$C$224,$C206,$G$25:$G$224,Lists!$A$16)</f>
        <v>0</v>
      </c>
      <c r="S206" s="89">
        <f t="shared" si="23"/>
        <v>0</v>
      </c>
      <c r="U206" s="2" t="str">
        <f t="shared" si="24"/>
        <v/>
      </c>
      <c r="W206" s="2" t="str">
        <f>IF(C206=0,"",LEFT(INDEX(Lists!$H$5:$H$49,MATCH(C206,Lists!$G$5:$G$49,0),1),1))</f>
        <v/>
      </c>
      <c r="Y206" s="2">
        <v>0</v>
      </c>
      <c r="Z206" s="2" t="str">
        <f t="shared" ca="1" si="25"/>
        <v/>
      </c>
      <c r="AA206" s="2" t="str">
        <f t="shared" ca="1" si="26"/>
        <v/>
      </c>
      <c r="AC206" s="627" t="str">
        <f t="shared" si="27"/>
        <v>0</v>
      </c>
      <c r="AD206" s="67"/>
    </row>
    <row r="207" spans="1:30" ht="39" hidden="1" customHeight="1" x14ac:dyDescent="0.2">
      <c r="A207" s="14" t="str">
        <f>Planning!A191</f>
        <v>I183</v>
      </c>
      <c r="B207" s="9">
        <f>Planning!B191</f>
        <v>0</v>
      </c>
      <c r="C207" s="9">
        <f>Planning!C191</f>
        <v>0</v>
      </c>
      <c r="D207" s="9">
        <f>Planning!D191</f>
        <v>0</v>
      </c>
      <c r="E207" s="3">
        <f>Planning!E191</f>
        <v>0</v>
      </c>
      <c r="F207" s="3" t="str">
        <f>IF(Planning!G191&lt;&gt;0,Planning!G191,"")</f>
        <v/>
      </c>
      <c r="G207" s="194">
        <f>Planning!H191</f>
        <v>0</v>
      </c>
      <c r="H207" s="4">
        <f>Planning!I191</f>
        <v>0</v>
      </c>
      <c r="I207" s="198">
        <f ca="1">IF(OR(W207="1",AND(W207&lt;&gt;"1",G207=Lists!$A$17)),Y207,0)</f>
        <v>0</v>
      </c>
      <c r="J207" s="174"/>
      <c r="K207" s="32" t="str">
        <f ca="1">IF(AND(W207="2",G207&lt;&gt;Lists!$A$17),AA207,Z207)</f>
        <v/>
      </c>
      <c r="L207" s="33" t="str">
        <f t="shared" ca="1" si="28"/>
        <v/>
      </c>
      <c r="M207" s="5">
        <f>Planning!J191</f>
        <v>0</v>
      </c>
      <c r="N207" s="5">
        <v>0</v>
      </c>
      <c r="O207" s="166"/>
      <c r="P207" s="32" t="str">
        <f t="shared" si="22"/>
        <v/>
      </c>
      <c r="Q207" s="33" t="str">
        <f t="shared" si="29"/>
        <v/>
      </c>
      <c r="R207" s="89">
        <f ca="1">SUMIFS($J$25:$J$224,$C$25:$C$224,$C207,$G$25:$G$224,Lists!$A$16)</f>
        <v>0</v>
      </c>
      <c r="S207" s="89">
        <f t="shared" si="23"/>
        <v>0</v>
      </c>
      <c r="U207" s="2" t="str">
        <f t="shared" si="24"/>
        <v/>
      </c>
      <c r="W207" s="2" t="str">
        <f>IF(C207=0,"",LEFT(INDEX(Lists!$H$5:$H$49,MATCH(C207,Lists!$G$5:$G$49,0),1),1))</f>
        <v/>
      </c>
      <c r="Y207" s="2">
        <v>0</v>
      </c>
      <c r="Z207" s="2" t="str">
        <f t="shared" ca="1" si="25"/>
        <v/>
      </c>
      <c r="AA207" s="2" t="str">
        <f t="shared" ca="1" si="26"/>
        <v/>
      </c>
      <c r="AC207" s="627" t="str">
        <f t="shared" si="27"/>
        <v>0</v>
      </c>
      <c r="AD207" s="67"/>
    </row>
    <row r="208" spans="1:30" ht="39" hidden="1" customHeight="1" x14ac:dyDescent="0.2">
      <c r="A208" s="14" t="str">
        <f>Planning!A192</f>
        <v>I184</v>
      </c>
      <c r="B208" s="9">
        <f>Planning!B192</f>
        <v>0</v>
      </c>
      <c r="C208" s="9">
        <f>Planning!C192</f>
        <v>0</v>
      </c>
      <c r="D208" s="9">
        <f>Planning!D192</f>
        <v>0</v>
      </c>
      <c r="E208" s="3">
        <f>Planning!E192</f>
        <v>0</v>
      </c>
      <c r="F208" s="3" t="str">
        <f>IF(Planning!G192&lt;&gt;0,Planning!G192,"")</f>
        <v/>
      </c>
      <c r="G208" s="194">
        <f>Planning!H192</f>
        <v>0</v>
      </c>
      <c r="H208" s="4">
        <f>Planning!I192</f>
        <v>0</v>
      </c>
      <c r="I208" s="198">
        <f ca="1">IF(OR(W208="1",AND(W208&lt;&gt;"1",G208=Lists!$A$17)),Y208,0)</f>
        <v>0</v>
      </c>
      <c r="J208" s="174"/>
      <c r="K208" s="32" t="str">
        <f ca="1">IF(AND(W208="2",G208&lt;&gt;Lists!$A$17),AA208,Z208)</f>
        <v/>
      </c>
      <c r="L208" s="33" t="str">
        <f t="shared" ca="1" si="28"/>
        <v/>
      </c>
      <c r="M208" s="5">
        <f>Planning!J192</f>
        <v>0</v>
      </c>
      <c r="N208" s="5">
        <v>0</v>
      </c>
      <c r="O208" s="166"/>
      <c r="P208" s="32" t="str">
        <f t="shared" si="22"/>
        <v/>
      </c>
      <c r="Q208" s="33" t="str">
        <f t="shared" si="29"/>
        <v/>
      </c>
      <c r="R208" s="89">
        <f ca="1">SUMIFS($J$25:$J$224,$C$25:$C$224,$C208,$G$25:$G$224,Lists!$A$16)</f>
        <v>0</v>
      </c>
      <c r="S208" s="89">
        <f t="shared" si="23"/>
        <v>0</v>
      </c>
      <c r="U208" s="2" t="str">
        <f t="shared" si="24"/>
        <v/>
      </c>
      <c r="W208" s="2" t="str">
        <f>IF(C208=0,"",LEFT(INDEX(Lists!$H$5:$H$49,MATCH(C208,Lists!$G$5:$G$49,0),1),1))</f>
        <v/>
      </c>
      <c r="Y208" s="2">
        <v>0</v>
      </c>
      <c r="Z208" s="2" t="str">
        <f t="shared" ca="1" si="25"/>
        <v/>
      </c>
      <c r="AA208" s="2" t="str">
        <f t="shared" ca="1" si="26"/>
        <v/>
      </c>
      <c r="AC208" s="627" t="str">
        <f t="shared" si="27"/>
        <v>0</v>
      </c>
      <c r="AD208" s="67"/>
    </row>
    <row r="209" spans="1:30" ht="39" hidden="1" customHeight="1" x14ac:dyDescent="0.2">
      <c r="A209" s="14" t="str">
        <f>Planning!A193</f>
        <v>I185</v>
      </c>
      <c r="B209" s="9">
        <f>Planning!B193</f>
        <v>0</v>
      </c>
      <c r="C209" s="9">
        <f>Planning!C193</f>
        <v>0</v>
      </c>
      <c r="D209" s="9">
        <f>Planning!D193</f>
        <v>0</v>
      </c>
      <c r="E209" s="3">
        <f>Planning!E193</f>
        <v>0</v>
      </c>
      <c r="F209" s="3" t="str">
        <f>IF(Planning!G193&lt;&gt;0,Planning!G193,"")</f>
        <v/>
      </c>
      <c r="G209" s="194">
        <f>Planning!H193</f>
        <v>0</v>
      </c>
      <c r="H209" s="4">
        <f>Planning!I193</f>
        <v>0</v>
      </c>
      <c r="I209" s="198">
        <f ca="1">IF(OR(W209="1",AND(W209&lt;&gt;"1",G209=Lists!$A$17)),Y209,0)</f>
        <v>0</v>
      </c>
      <c r="J209" s="174"/>
      <c r="K209" s="32" t="str">
        <f ca="1">IF(AND(W209="2",G209&lt;&gt;Lists!$A$17),AA209,Z209)</f>
        <v/>
      </c>
      <c r="L209" s="33" t="str">
        <f t="shared" ca="1" si="28"/>
        <v/>
      </c>
      <c r="M209" s="5">
        <f>Planning!J193</f>
        <v>0</v>
      </c>
      <c r="N209" s="5">
        <v>0</v>
      </c>
      <c r="O209" s="166"/>
      <c r="P209" s="32" t="str">
        <f t="shared" si="22"/>
        <v/>
      </c>
      <c r="Q209" s="33" t="str">
        <f t="shared" si="29"/>
        <v/>
      </c>
      <c r="R209" s="89">
        <f ca="1">SUMIFS($J$25:$J$224,$C$25:$C$224,$C209,$G$25:$G$224,Lists!$A$16)</f>
        <v>0</v>
      </c>
      <c r="S209" s="89">
        <f t="shared" si="23"/>
        <v>0</v>
      </c>
      <c r="U209" s="2" t="str">
        <f t="shared" si="24"/>
        <v/>
      </c>
      <c r="W209" s="2" t="str">
        <f>IF(C209=0,"",LEFT(INDEX(Lists!$H$5:$H$49,MATCH(C209,Lists!$G$5:$G$49,0),1),1))</f>
        <v/>
      </c>
      <c r="Y209" s="2">
        <v>0</v>
      </c>
      <c r="Z209" s="2" t="str">
        <f t="shared" ca="1" si="25"/>
        <v/>
      </c>
      <c r="AA209" s="2" t="str">
        <f t="shared" ca="1" si="26"/>
        <v/>
      </c>
      <c r="AC209" s="627" t="str">
        <f t="shared" si="27"/>
        <v>0</v>
      </c>
      <c r="AD209" s="67"/>
    </row>
    <row r="210" spans="1:30" ht="39" hidden="1" customHeight="1" x14ac:dyDescent="0.2">
      <c r="A210" s="14" t="str">
        <f>Planning!A194</f>
        <v>I186</v>
      </c>
      <c r="B210" s="9">
        <f>Planning!B194</f>
        <v>0</v>
      </c>
      <c r="C210" s="9">
        <f>Planning!C194</f>
        <v>0</v>
      </c>
      <c r="D210" s="9">
        <f>Planning!D194</f>
        <v>0</v>
      </c>
      <c r="E210" s="3">
        <f>Planning!E194</f>
        <v>0</v>
      </c>
      <c r="F210" s="3" t="str">
        <f>IF(Planning!G194&lt;&gt;0,Planning!G194,"")</f>
        <v/>
      </c>
      <c r="G210" s="194">
        <f>Planning!H194</f>
        <v>0</v>
      </c>
      <c r="H210" s="4">
        <f>Planning!I194</f>
        <v>0</v>
      </c>
      <c r="I210" s="198">
        <f ca="1">IF(OR(W210="1",AND(W210&lt;&gt;"1",G210=Lists!$A$17)),Y210,0)</f>
        <v>0</v>
      </c>
      <c r="J210" s="174"/>
      <c r="K210" s="32" t="str">
        <f ca="1">IF(AND(W210="2",G210&lt;&gt;Lists!$A$17),AA210,Z210)</f>
        <v/>
      </c>
      <c r="L210" s="33" t="str">
        <f t="shared" ca="1" si="28"/>
        <v/>
      </c>
      <c r="M210" s="5">
        <f>Planning!J194</f>
        <v>0</v>
      </c>
      <c r="N210" s="5">
        <v>0</v>
      </c>
      <c r="O210" s="166"/>
      <c r="P210" s="32" t="str">
        <f t="shared" si="22"/>
        <v/>
      </c>
      <c r="Q210" s="33" t="str">
        <f t="shared" si="29"/>
        <v/>
      </c>
      <c r="R210" s="89">
        <f ca="1">SUMIFS($J$25:$J$224,$C$25:$C$224,$C210,$G$25:$G$224,Lists!$A$16)</f>
        <v>0</v>
      </c>
      <c r="S210" s="89">
        <f t="shared" si="23"/>
        <v>0</v>
      </c>
      <c r="U210" s="2" t="str">
        <f t="shared" si="24"/>
        <v/>
      </c>
      <c r="W210" s="2" t="str">
        <f>IF(C210=0,"",LEFT(INDEX(Lists!$H$5:$H$49,MATCH(C210,Lists!$G$5:$G$49,0),1),1))</f>
        <v/>
      </c>
      <c r="Y210" s="2">
        <v>0</v>
      </c>
      <c r="Z210" s="2" t="str">
        <f t="shared" ca="1" si="25"/>
        <v/>
      </c>
      <c r="AA210" s="2" t="str">
        <f t="shared" ca="1" si="26"/>
        <v/>
      </c>
      <c r="AC210" s="627" t="str">
        <f t="shared" si="27"/>
        <v>0</v>
      </c>
      <c r="AD210" s="67"/>
    </row>
    <row r="211" spans="1:30" ht="39" hidden="1" customHeight="1" x14ac:dyDescent="0.2">
      <c r="A211" s="14" t="str">
        <f>Planning!A195</f>
        <v>I187</v>
      </c>
      <c r="B211" s="9">
        <f>Planning!B195</f>
        <v>0</v>
      </c>
      <c r="C211" s="9">
        <f>Planning!C195</f>
        <v>0</v>
      </c>
      <c r="D211" s="9">
        <f>Planning!D195</f>
        <v>0</v>
      </c>
      <c r="E211" s="3">
        <f>Planning!E195</f>
        <v>0</v>
      </c>
      <c r="F211" s="3" t="str">
        <f>IF(Planning!G195&lt;&gt;0,Planning!G195,"")</f>
        <v/>
      </c>
      <c r="G211" s="194">
        <f>Planning!H195</f>
        <v>0</v>
      </c>
      <c r="H211" s="4">
        <f>Planning!I195</f>
        <v>0</v>
      </c>
      <c r="I211" s="198">
        <f ca="1">IF(OR(W211="1",AND(W211&lt;&gt;"1",G211=Lists!$A$17)),Y211,0)</f>
        <v>0</v>
      </c>
      <c r="J211" s="174"/>
      <c r="K211" s="32" t="str">
        <f ca="1">IF(AND(W211="2",G211&lt;&gt;Lists!$A$17),AA211,Z211)</f>
        <v/>
      </c>
      <c r="L211" s="33" t="str">
        <f t="shared" ca="1" si="28"/>
        <v/>
      </c>
      <c r="M211" s="5">
        <f>Planning!J195</f>
        <v>0</v>
      </c>
      <c r="N211" s="5">
        <v>0</v>
      </c>
      <c r="O211" s="166"/>
      <c r="P211" s="32" t="str">
        <f t="shared" si="22"/>
        <v/>
      </c>
      <c r="Q211" s="33" t="str">
        <f t="shared" si="29"/>
        <v/>
      </c>
      <c r="R211" s="89">
        <f ca="1">SUMIFS($J$25:$J$224,$C$25:$C$224,$C211,$G$25:$G$224,Lists!$A$16)</f>
        <v>0</v>
      </c>
      <c r="S211" s="89">
        <f t="shared" si="23"/>
        <v>0</v>
      </c>
      <c r="U211" s="2" t="str">
        <f t="shared" si="24"/>
        <v/>
      </c>
      <c r="W211" s="2" t="str">
        <f>IF(C211=0,"",LEFT(INDEX(Lists!$H$5:$H$49,MATCH(C211,Lists!$G$5:$G$49,0),1),1))</f>
        <v/>
      </c>
      <c r="Y211" s="2">
        <v>0</v>
      </c>
      <c r="Z211" s="2" t="str">
        <f t="shared" ca="1" si="25"/>
        <v/>
      </c>
      <c r="AA211" s="2" t="str">
        <f t="shared" ca="1" si="26"/>
        <v/>
      </c>
      <c r="AC211" s="627" t="str">
        <f t="shared" si="27"/>
        <v>0</v>
      </c>
      <c r="AD211" s="67"/>
    </row>
    <row r="212" spans="1:30" ht="39" hidden="1" customHeight="1" x14ac:dyDescent="0.2">
      <c r="A212" s="14" t="str">
        <f>Planning!A196</f>
        <v>I188</v>
      </c>
      <c r="B212" s="9">
        <f>Planning!B196</f>
        <v>0</v>
      </c>
      <c r="C212" s="9">
        <f>Planning!C196</f>
        <v>0</v>
      </c>
      <c r="D212" s="9">
        <f>Planning!D196</f>
        <v>0</v>
      </c>
      <c r="E212" s="3">
        <f>Planning!E196</f>
        <v>0</v>
      </c>
      <c r="F212" s="3" t="str">
        <f>IF(Planning!G196&lt;&gt;0,Planning!G196,"")</f>
        <v/>
      </c>
      <c r="G212" s="194">
        <f>Planning!H196</f>
        <v>0</v>
      </c>
      <c r="H212" s="4">
        <f>Planning!I196</f>
        <v>0</v>
      </c>
      <c r="I212" s="198">
        <f ca="1">IF(OR(W212="1",AND(W212&lt;&gt;"1",G212=Lists!$A$17)),Y212,0)</f>
        <v>0</v>
      </c>
      <c r="J212" s="174"/>
      <c r="K212" s="32" t="str">
        <f ca="1">IF(AND(W212="2",G212&lt;&gt;Lists!$A$17),AA212,Z212)</f>
        <v/>
      </c>
      <c r="L212" s="33" t="str">
        <f t="shared" ca="1" si="28"/>
        <v/>
      </c>
      <c r="M212" s="5">
        <f>Planning!J196</f>
        <v>0</v>
      </c>
      <c r="N212" s="5">
        <v>0</v>
      </c>
      <c r="O212" s="166"/>
      <c r="P212" s="32" t="str">
        <f t="shared" si="22"/>
        <v/>
      </c>
      <c r="Q212" s="33" t="str">
        <f t="shared" si="29"/>
        <v/>
      </c>
      <c r="R212" s="89">
        <f ca="1">SUMIFS($J$25:$J$224,$C$25:$C$224,$C212,$G$25:$G$224,Lists!$A$16)</f>
        <v>0</v>
      </c>
      <c r="S212" s="89">
        <f t="shared" si="23"/>
        <v>0</v>
      </c>
      <c r="U212" s="2" t="str">
        <f t="shared" si="24"/>
        <v/>
      </c>
      <c r="W212" s="2" t="str">
        <f>IF(C212=0,"",LEFT(INDEX(Lists!$H$5:$H$49,MATCH(C212,Lists!$G$5:$G$49,0),1),1))</f>
        <v/>
      </c>
      <c r="Y212" s="2">
        <v>0</v>
      </c>
      <c r="Z212" s="2" t="str">
        <f t="shared" ca="1" si="25"/>
        <v/>
      </c>
      <c r="AA212" s="2" t="str">
        <f t="shared" ca="1" si="26"/>
        <v/>
      </c>
      <c r="AC212" s="627" t="str">
        <f t="shared" si="27"/>
        <v>0</v>
      </c>
      <c r="AD212" s="67"/>
    </row>
    <row r="213" spans="1:30" ht="39" hidden="1" customHeight="1" x14ac:dyDescent="0.2">
      <c r="A213" s="14" t="str">
        <f>Planning!A197</f>
        <v>I189</v>
      </c>
      <c r="B213" s="9">
        <f>Planning!B197</f>
        <v>0</v>
      </c>
      <c r="C213" s="9">
        <f>Planning!C197</f>
        <v>0</v>
      </c>
      <c r="D213" s="9">
        <f>Planning!D197</f>
        <v>0</v>
      </c>
      <c r="E213" s="3">
        <f>Planning!E197</f>
        <v>0</v>
      </c>
      <c r="F213" s="3" t="str">
        <f>IF(Planning!G197&lt;&gt;0,Planning!G197,"")</f>
        <v/>
      </c>
      <c r="G213" s="194">
        <f>Planning!H197</f>
        <v>0</v>
      </c>
      <c r="H213" s="4">
        <f>Planning!I197</f>
        <v>0</v>
      </c>
      <c r="I213" s="198">
        <f ca="1">IF(OR(W213="1",AND(W213&lt;&gt;"1",G213=Lists!$A$17)),Y213,0)</f>
        <v>0</v>
      </c>
      <c r="J213" s="174"/>
      <c r="K213" s="32" t="str">
        <f ca="1">IF(AND(W213="2",G213&lt;&gt;Lists!$A$17),AA213,Z213)</f>
        <v/>
      </c>
      <c r="L213" s="33" t="str">
        <f t="shared" ca="1" si="28"/>
        <v/>
      </c>
      <c r="M213" s="5">
        <f>Planning!J197</f>
        <v>0</v>
      </c>
      <c r="N213" s="5">
        <v>0</v>
      </c>
      <c r="O213" s="166"/>
      <c r="P213" s="32" t="str">
        <f t="shared" si="22"/>
        <v/>
      </c>
      <c r="Q213" s="33" t="str">
        <f t="shared" si="29"/>
        <v/>
      </c>
      <c r="R213" s="89">
        <f ca="1">SUMIFS($J$25:$J$224,$C$25:$C$224,$C213,$G$25:$G$224,Lists!$A$16)</f>
        <v>0</v>
      </c>
      <c r="S213" s="89">
        <f t="shared" si="23"/>
        <v>0</v>
      </c>
      <c r="U213" s="2" t="str">
        <f t="shared" si="24"/>
        <v/>
      </c>
      <c r="W213" s="2" t="str">
        <f>IF(C213=0,"",LEFT(INDEX(Lists!$H$5:$H$49,MATCH(C213,Lists!$G$5:$G$49,0),1),1))</f>
        <v/>
      </c>
      <c r="Y213" s="2">
        <v>0</v>
      </c>
      <c r="Z213" s="2" t="str">
        <f t="shared" ca="1" si="25"/>
        <v/>
      </c>
      <c r="AA213" s="2" t="str">
        <f t="shared" ca="1" si="26"/>
        <v/>
      </c>
      <c r="AC213" s="627" t="str">
        <f t="shared" si="27"/>
        <v>0</v>
      </c>
      <c r="AD213" s="67"/>
    </row>
    <row r="214" spans="1:30" ht="39" hidden="1" customHeight="1" x14ac:dyDescent="0.2">
      <c r="A214" s="14" t="str">
        <f>Planning!A198</f>
        <v>I190</v>
      </c>
      <c r="B214" s="9">
        <f>Planning!B198</f>
        <v>0</v>
      </c>
      <c r="C214" s="9">
        <f>Planning!C198</f>
        <v>0</v>
      </c>
      <c r="D214" s="9">
        <f>Planning!D198</f>
        <v>0</v>
      </c>
      <c r="E214" s="3">
        <f>Planning!E198</f>
        <v>0</v>
      </c>
      <c r="F214" s="3" t="str">
        <f>IF(Planning!G198&lt;&gt;0,Planning!G198,"")</f>
        <v/>
      </c>
      <c r="G214" s="194">
        <f>Planning!H198</f>
        <v>0</v>
      </c>
      <c r="H214" s="4">
        <f>Planning!I198</f>
        <v>0</v>
      </c>
      <c r="I214" s="198">
        <f ca="1">IF(OR(W214="1",AND(W214&lt;&gt;"1",G214=Lists!$A$17)),Y214,0)</f>
        <v>0</v>
      </c>
      <c r="J214" s="174"/>
      <c r="K214" s="32" t="str">
        <f ca="1">IF(AND(W214="2",G214&lt;&gt;Lists!$A$17),AA214,Z214)</f>
        <v/>
      </c>
      <c r="L214" s="33" t="str">
        <f t="shared" ca="1" si="28"/>
        <v/>
      </c>
      <c r="M214" s="5">
        <f>Planning!J198</f>
        <v>0</v>
      </c>
      <c r="N214" s="5">
        <v>0</v>
      </c>
      <c r="O214" s="166"/>
      <c r="P214" s="32" t="str">
        <f t="shared" si="22"/>
        <v/>
      </c>
      <c r="Q214" s="33" t="str">
        <f t="shared" si="29"/>
        <v/>
      </c>
      <c r="R214" s="89">
        <f ca="1">SUMIFS($J$25:$J$224,$C$25:$C$224,$C214,$G$25:$G$224,Lists!$A$16)</f>
        <v>0</v>
      </c>
      <c r="S214" s="89">
        <f t="shared" si="23"/>
        <v>0</v>
      </c>
      <c r="U214" s="2" t="str">
        <f t="shared" si="24"/>
        <v/>
      </c>
      <c r="W214" s="2" t="str">
        <f>IF(C214=0,"",LEFT(INDEX(Lists!$H$5:$H$49,MATCH(C214,Lists!$G$5:$G$49,0),1),1))</f>
        <v/>
      </c>
      <c r="Y214" s="2">
        <v>0</v>
      </c>
      <c r="Z214" s="2" t="str">
        <f t="shared" ca="1" si="25"/>
        <v/>
      </c>
      <c r="AA214" s="2" t="str">
        <f t="shared" ca="1" si="26"/>
        <v/>
      </c>
      <c r="AC214" s="627" t="str">
        <f t="shared" si="27"/>
        <v>0</v>
      </c>
      <c r="AD214" s="67"/>
    </row>
    <row r="215" spans="1:30" ht="39" hidden="1" customHeight="1" x14ac:dyDescent="0.2">
      <c r="A215" s="14" t="str">
        <f>Planning!A199</f>
        <v>I191</v>
      </c>
      <c r="B215" s="9">
        <f>Planning!B199</f>
        <v>0</v>
      </c>
      <c r="C215" s="9">
        <f>Planning!C199</f>
        <v>0</v>
      </c>
      <c r="D215" s="9">
        <f>Planning!D199</f>
        <v>0</v>
      </c>
      <c r="E215" s="3">
        <f>Planning!E199</f>
        <v>0</v>
      </c>
      <c r="F215" s="3" t="str">
        <f>IF(Planning!G199&lt;&gt;0,Planning!G199,"")</f>
        <v/>
      </c>
      <c r="G215" s="194">
        <f>Planning!H199</f>
        <v>0</v>
      </c>
      <c r="H215" s="4">
        <f>Planning!I199</f>
        <v>0</v>
      </c>
      <c r="I215" s="198">
        <f ca="1">IF(OR(W215="1",AND(W215&lt;&gt;"1",G215=Lists!$A$17)),Y215,0)</f>
        <v>0</v>
      </c>
      <c r="J215" s="174"/>
      <c r="K215" s="32" t="str">
        <f ca="1">IF(AND(W215="2",G215&lt;&gt;Lists!$A$17),AA215,Z215)</f>
        <v/>
      </c>
      <c r="L215" s="33" t="str">
        <f t="shared" ca="1" si="28"/>
        <v/>
      </c>
      <c r="M215" s="5">
        <f>Planning!J199</f>
        <v>0</v>
      </c>
      <c r="N215" s="5">
        <v>0</v>
      </c>
      <c r="O215" s="166"/>
      <c r="P215" s="32" t="str">
        <f t="shared" si="22"/>
        <v/>
      </c>
      <c r="Q215" s="33" t="str">
        <f t="shared" si="29"/>
        <v/>
      </c>
      <c r="R215" s="89">
        <f ca="1">SUMIFS($J$25:$J$224,$C$25:$C$224,$C215,$G$25:$G$224,Lists!$A$16)</f>
        <v>0</v>
      </c>
      <c r="S215" s="89">
        <f t="shared" si="23"/>
        <v>0</v>
      </c>
      <c r="U215" s="2" t="str">
        <f t="shared" si="24"/>
        <v/>
      </c>
      <c r="W215" s="2" t="str">
        <f>IF(C215=0,"",LEFT(INDEX(Lists!$H$5:$H$49,MATCH(C215,Lists!$G$5:$G$49,0),1),1))</f>
        <v/>
      </c>
      <c r="Y215" s="2">
        <v>0</v>
      </c>
      <c r="Z215" s="2" t="str">
        <f t="shared" ca="1" si="25"/>
        <v/>
      </c>
      <c r="AA215" s="2" t="str">
        <f t="shared" ca="1" si="26"/>
        <v/>
      </c>
      <c r="AC215" s="627" t="str">
        <f t="shared" si="27"/>
        <v>0</v>
      </c>
      <c r="AD215" s="67"/>
    </row>
    <row r="216" spans="1:30" ht="39" hidden="1" customHeight="1" x14ac:dyDescent="0.2">
      <c r="A216" s="14" t="str">
        <f>Planning!A200</f>
        <v>I192</v>
      </c>
      <c r="B216" s="9">
        <f>Planning!B200</f>
        <v>0</v>
      </c>
      <c r="C216" s="9">
        <f>Planning!C200</f>
        <v>0</v>
      </c>
      <c r="D216" s="9">
        <f>Planning!D200</f>
        <v>0</v>
      </c>
      <c r="E216" s="3">
        <f>Planning!E200</f>
        <v>0</v>
      </c>
      <c r="F216" s="3" t="str">
        <f>IF(Planning!G200&lt;&gt;0,Planning!G200,"")</f>
        <v/>
      </c>
      <c r="G216" s="194">
        <f>Planning!H200</f>
        <v>0</v>
      </c>
      <c r="H216" s="4">
        <f>Planning!I200</f>
        <v>0</v>
      </c>
      <c r="I216" s="198">
        <f ca="1">IF(OR(W216="1",AND(W216&lt;&gt;"1",G216=Lists!$A$17)),Y216,0)</f>
        <v>0</v>
      </c>
      <c r="J216" s="174"/>
      <c r="K216" s="32" t="str">
        <f ca="1">IF(AND(W216="2",G216&lt;&gt;Lists!$A$17),AA216,Z216)</f>
        <v/>
      </c>
      <c r="L216" s="33" t="str">
        <f t="shared" ca="1" si="28"/>
        <v/>
      </c>
      <c r="M216" s="5">
        <f>Planning!J200</f>
        <v>0</v>
      </c>
      <c r="N216" s="5">
        <v>0</v>
      </c>
      <c r="O216" s="166"/>
      <c r="P216" s="32" t="str">
        <f t="shared" si="22"/>
        <v/>
      </c>
      <c r="Q216" s="33" t="str">
        <f t="shared" si="29"/>
        <v/>
      </c>
      <c r="R216" s="89">
        <f ca="1">SUMIFS($J$25:$J$224,$C$25:$C$224,$C216,$G$25:$G$224,Lists!$A$16)</f>
        <v>0</v>
      </c>
      <c r="S216" s="89">
        <f t="shared" si="23"/>
        <v>0</v>
      </c>
      <c r="U216" s="2" t="str">
        <f t="shared" si="24"/>
        <v/>
      </c>
      <c r="W216" s="2" t="str">
        <f>IF(C216=0,"",LEFT(INDEX(Lists!$H$5:$H$49,MATCH(C216,Lists!$G$5:$G$49,0),1),1))</f>
        <v/>
      </c>
      <c r="Y216" s="2">
        <v>0</v>
      </c>
      <c r="Z216" s="2" t="str">
        <f t="shared" ca="1" si="25"/>
        <v/>
      </c>
      <c r="AA216" s="2" t="str">
        <f t="shared" ca="1" si="26"/>
        <v/>
      </c>
      <c r="AC216" s="627" t="str">
        <f t="shared" si="27"/>
        <v>0</v>
      </c>
      <c r="AD216" s="67"/>
    </row>
    <row r="217" spans="1:30" ht="39" hidden="1" customHeight="1" x14ac:dyDescent="0.2">
      <c r="A217" s="14" t="str">
        <f>Planning!A201</f>
        <v>I193</v>
      </c>
      <c r="B217" s="9">
        <f>Planning!B201</f>
        <v>0</v>
      </c>
      <c r="C217" s="9">
        <f>Planning!C201</f>
        <v>0</v>
      </c>
      <c r="D217" s="9">
        <f>Planning!D201</f>
        <v>0</v>
      </c>
      <c r="E217" s="3">
        <f>Planning!E201</f>
        <v>0</v>
      </c>
      <c r="F217" s="3" t="str">
        <f>IF(Planning!G201&lt;&gt;0,Planning!G201,"")</f>
        <v/>
      </c>
      <c r="G217" s="194">
        <f>Planning!H201</f>
        <v>0</v>
      </c>
      <c r="H217" s="4">
        <f>Planning!I201</f>
        <v>0</v>
      </c>
      <c r="I217" s="198">
        <f ca="1">IF(OR(W217="1",AND(W217&lt;&gt;"1",G217=Lists!$A$17)),Y217,0)</f>
        <v>0</v>
      </c>
      <c r="J217" s="174"/>
      <c r="K217" s="32" t="str">
        <f ca="1">IF(AND(W217="2",G217&lt;&gt;Lists!$A$17),AA217,Z217)</f>
        <v/>
      </c>
      <c r="L217" s="33" t="str">
        <f t="shared" ref="L217:L224" ca="1" si="30">IF($U217=ExcluirDelPLogro,"",IF(AND(H217=0,I217=0,J217=0),"",K217))</f>
        <v/>
      </c>
      <c r="M217" s="5">
        <f>Planning!J201</f>
        <v>0</v>
      </c>
      <c r="N217" s="5">
        <v>0</v>
      </c>
      <c r="O217" s="166"/>
      <c r="P217" s="32" t="str">
        <f t="shared" si="22"/>
        <v/>
      </c>
      <c r="Q217" s="33" t="str">
        <f t="shared" ref="Q217:Q224" si="31">IF($U217=ExcluirDelPLogro,"",IF(AND(M217=0,N217=0,O217=0),"",P217))</f>
        <v/>
      </c>
      <c r="R217" s="89">
        <f ca="1">SUMIFS($J$25:$J$224,$C$25:$C$224,$C217,$G$25:$G$224,Lists!$A$16)</f>
        <v>0</v>
      </c>
      <c r="S217" s="89">
        <f t="shared" si="23"/>
        <v>0</v>
      </c>
      <c r="U217" s="2" t="str">
        <f t="shared" si="24"/>
        <v/>
      </c>
      <c r="W217" s="2" t="str">
        <f>IF(C217=0,"",LEFT(INDEX(Lists!$H$5:$H$49,MATCH(C217,Lists!$G$5:$G$49,0),1),1))</f>
        <v/>
      </c>
      <c r="Y217" s="2">
        <v>0</v>
      </c>
      <c r="Z217" s="2" t="str">
        <f t="shared" ca="1" si="25"/>
        <v/>
      </c>
      <c r="AA217" s="2" t="str">
        <f t="shared" ca="1" si="26"/>
        <v/>
      </c>
      <c r="AC217" s="627" t="str">
        <f t="shared" si="27"/>
        <v>0</v>
      </c>
      <c r="AD217" s="67"/>
    </row>
    <row r="218" spans="1:30" ht="39" hidden="1" customHeight="1" x14ac:dyDescent="0.2">
      <c r="A218" s="14" t="str">
        <f>Planning!A202</f>
        <v>I194</v>
      </c>
      <c r="B218" s="9">
        <f>Planning!B202</f>
        <v>0</v>
      </c>
      <c r="C218" s="9">
        <f>Planning!C202</f>
        <v>0</v>
      </c>
      <c r="D218" s="9">
        <f>Planning!D202</f>
        <v>0</v>
      </c>
      <c r="E218" s="3">
        <f>Planning!E202</f>
        <v>0</v>
      </c>
      <c r="F218" s="3" t="str">
        <f>IF(Planning!G202&lt;&gt;0,Planning!G202,"")</f>
        <v/>
      </c>
      <c r="G218" s="194">
        <f>Planning!H202</f>
        <v>0</v>
      </c>
      <c r="H218" s="4">
        <f>Planning!I202</f>
        <v>0</v>
      </c>
      <c r="I218" s="198">
        <f ca="1">IF(OR(W218="1",AND(W218&lt;&gt;"1",G218=Lists!$A$17)),Y218,0)</f>
        <v>0</v>
      </c>
      <c r="J218" s="174"/>
      <c r="K218" s="32" t="str">
        <f ca="1">IF(AND(W218="2",G218&lt;&gt;Lists!$A$17),AA218,Z218)</f>
        <v/>
      </c>
      <c r="L218" s="33" t="str">
        <f t="shared" ca="1" si="30"/>
        <v/>
      </c>
      <c r="M218" s="5">
        <f>Planning!J202</f>
        <v>0</v>
      </c>
      <c r="N218" s="5">
        <v>0</v>
      </c>
      <c r="O218" s="166"/>
      <c r="P218" s="32" t="str">
        <f t="shared" ref="P218:P224" si="32">IF(AND(M218=0,N218=0,O218=0),"",IF((M218+N218)&gt;0,O218/(M218+N218),O218))</f>
        <v/>
      </c>
      <c r="Q218" s="33" t="str">
        <f t="shared" si="31"/>
        <v/>
      </c>
      <c r="R218" s="89">
        <f ca="1">SUMIFS($J$25:$J$224,$C$25:$C$224,$C218,$G$25:$G$224,Lists!$A$16)</f>
        <v>0</v>
      </c>
      <c r="S218" s="89">
        <f t="shared" ref="S218:S224" si="33">SUMIFS($O$25:$O$224,$C$25:$C$224,$C218,$G$25:$G$224,"&lt;&gt;0")</f>
        <v>0</v>
      </c>
      <c r="U218" s="2" t="str">
        <f t="shared" ref="U218:U224" si="34">IF(B218=0,"",IF(LEFT(B218,1)="1","1","2"))</f>
        <v/>
      </c>
      <c r="W218" s="2" t="str">
        <f>IF(C218=0,"",LEFT(INDEX(Lists!$H$5:$H$49,MATCH(C218,Lists!$G$5:$G$49,0),1),1))</f>
        <v/>
      </c>
      <c r="Y218" s="2">
        <v>0</v>
      </c>
      <c r="Z218" s="2" t="str">
        <f t="shared" ref="Z218:Z224" ca="1" si="35">IF(AND(H218=0,I218=0,J218=0),"",IF((H218+I218)&gt;0,J218/(H218+I218),J218))</f>
        <v/>
      </c>
      <c r="AA218" s="2" t="str">
        <f t="shared" ref="AA218:AA224" ca="1" si="36">IF(AND(H218=0,I218=0,J218=0),"",IF(J218&gt;0,H218/J218,0))</f>
        <v/>
      </c>
      <c r="AC218" s="627" t="str">
        <f t="shared" ref="AC218:AC224" si="37">U218&amp;C218</f>
        <v>0</v>
      </c>
      <c r="AD218" s="67"/>
    </row>
    <row r="219" spans="1:30" ht="39" hidden="1" customHeight="1" x14ac:dyDescent="0.2">
      <c r="A219" s="14" t="str">
        <f>Planning!A203</f>
        <v>I195</v>
      </c>
      <c r="B219" s="9">
        <f>Planning!B203</f>
        <v>0</v>
      </c>
      <c r="C219" s="9">
        <f>Planning!C203</f>
        <v>0</v>
      </c>
      <c r="D219" s="9">
        <f>Planning!D203</f>
        <v>0</v>
      </c>
      <c r="E219" s="3">
        <f>Planning!E203</f>
        <v>0</v>
      </c>
      <c r="F219" s="3" t="str">
        <f>IF(Planning!G203&lt;&gt;0,Planning!G203,"")</f>
        <v/>
      </c>
      <c r="G219" s="194">
        <f>Planning!H203</f>
        <v>0</v>
      </c>
      <c r="H219" s="4">
        <f>Planning!I203</f>
        <v>0</v>
      </c>
      <c r="I219" s="198">
        <f ca="1">IF(OR(W219="1",AND(W219&lt;&gt;"1",G219=Lists!$A$17)),Y219,0)</f>
        <v>0</v>
      </c>
      <c r="J219" s="174"/>
      <c r="K219" s="32" t="str">
        <f ca="1">IF(AND(W219="2",G219&lt;&gt;Lists!$A$17),AA219,Z219)</f>
        <v/>
      </c>
      <c r="L219" s="33" t="str">
        <f t="shared" ca="1" si="30"/>
        <v/>
      </c>
      <c r="M219" s="5">
        <f>Planning!J203</f>
        <v>0</v>
      </c>
      <c r="N219" s="5">
        <v>0</v>
      </c>
      <c r="O219" s="166"/>
      <c r="P219" s="32" t="str">
        <f t="shared" si="32"/>
        <v/>
      </c>
      <c r="Q219" s="33" t="str">
        <f t="shared" si="31"/>
        <v/>
      </c>
      <c r="R219" s="89">
        <f ca="1">SUMIFS($J$25:$J$224,$C$25:$C$224,$C219,$G$25:$G$224,Lists!$A$16)</f>
        <v>0</v>
      </c>
      <c r="S219" s="89">
        <f t="shared" si="33"/>
        <v>0</v>
      </c>
      <c r="U219" s="2" t="str">
        <f t="shared" si="34"/>
        <v/>
      </c>
      <c r="W219" s="2" t="str">
        <f>IF(C219=0,"",LEFT(INDEX(Lists!$H$5:$H$49,MATCH(C219,Lists!$G$5:$G$49,0),1),1))</f>
        <v/>
      </c>
      <c r="Y219" s="2">
        <v>0</v>
      </c>
      <c r="Z219" s="2" t="str">
        <f t="shared" ca="1" si="35"/>
        <v/>
      </c>
      <c r="AA219" s="2" t="str">
        <f t="shared" ca="1" si="36"/>
        <v/>
      </c>
      <c r="AC219" s="627" t="str">
        <f t="shared" si="37"/>
        <v>0</v>
      </c>
      <c r="AD219" s="67"/>
    </row>
    <row r="220" spans="1:30" ht="39" hidden="1" customHeight="1" x14ac:dyDescent="0.2">
      <c r="A220" s="14" t="str">
        <f>Planning!A204</f>
        <v>I196</v>
      </c>
      <c r="B220" s="9">
        <f>Planning!B204</f>
        <v>0</v>
      </c>
      <c r="C220" s="9">
        <f>Planning!C204</f>
        <v>0</v>
      </c>
      <c r="D220" s="9">
        <f>Planning!D204</f>
        <v>0</v>
      </c>
      <c r="E220" s="3">
        <f>Planning!E204</f>
        <v>0</v>
      </c>
      <c r="F220" s="3" t="str">
        <f>IF(Planning!G204&lt;&gt;0,Planning!G204,"")</f>
        <v/>
      </c>
      <c r="G220" s="194">
        <f>Planning!H204</f>
        <v>0</v>
      </c>
      <c r="H220" s="4">
        <f>Planning!I204</f>
        <v>0</v>
      </c>
      <c r="I220" s="198">
        <f ca="1">IF(OR(W220="1",AND(W220&lt;&gt;"1",G220=Lists!$A$17)),Y220,0)</f>
        <v>0</v>
      </c>
      <c r="J220" s="174"/>
      <c r="K220" s="32" t="str">
        <f ca="1">IF(AND(W220="2",G220&lt;&gt;Lists!$A$17),AA220,Z220)</f>
        <v/>
      </c>
      <c r="L220" s="33" t="str">
        <f t="shared" ca="1" si="30"/>
        <v/>
      </c>
      <c r="M220" s="5">
        <f>Planning!J204</f>
        <v>0</v>
      </c>
      <c r="N220" s="5">
        <v>0</v>
      </c>
      <c r="O220" s="166"/>
      <c r="P220" s="32" t="str">
        <f t="shared" si="32"/>
        <v/>
      </c>
      <c r="Q220" s="33" t="str">
        <f t="shared" si="31"/>
        <v/>
      </c>
      <c r="R220" s="89">
        <f ca="1">SUMIFS($J$25:$J$224,$C$25:$C$224,$C220,$G$25:$G$224,Lists!$A$16)</f>
        <v>0</v>
      </c>
      <c r="S220" s="89">
        <f t="shared" si="33"/>
        <v>0</v>
      </c>
      <c r="U220" s="2" t="str">
        <f t="shared" si="34"/>
        <v/>
      </c>
      <c r="W220" s="2" t="str">
        <f>IF(C220=0,"",LEFT(INDEX(Lists!$H$5:$H$49,MATCH(C220,Lists!$G$5:$G$49,0),1),1))</f>
        <v/>
      </c>
      <c r="Y220" s="2">
        <v>0</v>
      </c>
      <c r="Z220" s="2" t="str">
        <f t="shared" ca="1" si="35"/>
        <v/>
      </c>
      <c r="AA220" s="2" t="str">
        <f t="shared" ca="1" si="36"/>
        <v/>
      </c>
      <c r="AC220" s="627" t="str">
        <f t="shared" si="37"/>
        <v>0</v>
      </c>
      <c r="AD220" s="67"/>
    </row>
    <row r="221" spans="1:30" ht="39" hidden="1" customHeight="1" x14ac:dyDescent="0.2">
      <c r="A221" s="14" t="str">
        <f>Planning!A205</f>
        <v>I197</v>
      </c>
      <c r="B221" s="9">
        <f>Planning!B205</f>
        <v>0</v>
      </c>
      <c r="C221" s="9">
        <f>Planning!C205</f>
        <v>0</v>
      </c>
      <c r="D221" s="9">
        <f>Planning!D205</f>
        <v>0</v>
      </c>
      <c r="E221" s="3">
        <f>Planning!E205</f>
        <v>0</v>
      </c>
      <c r="F221" s="3" t="str">
        <f>IF(Planning!G205&lt;&gt;0,Planning!G205,"")</f>
        <v/>
      </c>
      <c r="G221" s="194">
        <f>Planning!H205</f>
        <v>0</v>
      </c>
      <c r="H221" s="4">
        <f>Planning!I205</f>
        <v>0</v>
      </c>
      <c r="I221" s="198">
        <f ca="1">IF(OR(W221="1",AND(W221&lt;&gt;"1",G221=Lists!$A$17)),Y221,0)</f>
        <v>0</v>
      </c>
      <c r="J221" s="174"/>
      <c r="K221" s="32" t="str">
        <f ca="1">IF(AND(W221="2",G221&lt;&gt;Lists!$A$17),AA221,Z221)</f>
        <v/>
      </c>
      <c r="L221" s="33" t="str">
        <f t="shared" ca="1" si="30"/>
        <v/>
      </c>
      <c r="M221" s="5">
        <f>Planning!J205</f>
        <v>0</v>
      </c>
      <c r="N221" s="5">
        <v>0</v>
      </c>
      <c r="O221" s="166"/>
      <c r="P221" s="32" t="str">
        <f t="shared" si="32"/>
        <v/>
      </c>
      <c r="Q221" s="33" t="str">
        <f t="shared" si="31"/>
        <v/>
      </c>
      <c r="R221" s="89">
        <f ca="1">SUMIFS($J$25:$J$224,$C$25:$C$224,$C221,$G$25:$G$224,Lists!$A$16)</f>
        <v>0</v>
      </c>
      <c r="S221" s="89">
        <f t="shared" si="33"/>
        <v>0</v>
      </c>
      <c r="U221" s="2" t="str">
        <f t="shared" si="34"/>
        <v/>
      </c>
      <c r="W221" s="2" t="str">
        <f>IF(C221=0,"",LEFT(INDEX(Lists!$H$5:$H$49,MATCH(C221,Lists!$G$5:$G$49,0),1),1))</f>
        <v/>
      </c>
      <c r="Y221" s="2">
        <v>0</v>
      </c>
      <c r="Z221" s="2" t="str">
        <f t="shared" ca="1" si="35"/>
        <v/>
      </c>
      <c r="AA221" s="2" t="str">
        <f t="shared" ca="1" si="36"/>
        <v/>
      </c>
      <c r="AC221" s="627" t="str">
        <f t="shared" si="37"/>
        <v>0</v>
      </c>
      <c r="AD221" s="67"/>
    </row>
    <row r="222" spans="1:30" ht="39" hidden="1" customHeight="1" x14ac:dyDescent="0.2">
      <c r="A222" s="14" t="str">
        <f>Planning!A206</f>
        <v>I198</v>
      </c>
      <c r="B222" s="9">
        <f>Planning!B206</f>
        <v>0</v>
      </c>
      <c r="C222" s="9">
        <f>Planning!C206</f>
        <v>0</v>
      </c>
      <c r="D222" s="9">
        <f>Planning!D206</f>
        <v>0</v>
      </c>
      <c r="E222" s="3">
        <f>Planning!E206</f>
        <v>0</v>
      </c>
      <c r="F222" s="3" t="str">
        <f>IF(Planning!G206&lt;&gt;0,Planning!G206,"")</f>
        <v/>
      </c>
      <c r="G222" s="194">
        <f>Planning!H206</f>
        <v>0</v>
      </c>
      <c r="H222" s="4">
        <f>Planning!I206</f>
        <v>0</v>
      </c>
      <c r="I222" s="198">
        <f ca="1">IF(OR(W222="1",AND(W222&lt;&gt;"1",G222=Lists!$A$17)),Y222,0)</f>
        <v>0</v>
      </c>
      <c r="J222" s="174"/>
      <c r="K222" s="32" t="str">
        <f ca="1">IF(AND(W222="2",G222&lt;&gt;Lists!$A$17),AA222,Z222)</f>
        <v/>
      </c>
      <c r="L222" s="33" t="str">
        <f t="shared" ca="1" si="30"/>
        <v/>
      </c>
      <c r="M222" s="5">
        <f>Planning!J206</f>
        <v>0</v>
      </c>
      <c r="N222" s="5">
        <v>0</v>
      </c>
      <c r="O222" s="166"/>
      <c r="P222" s="32" t="str">
        <f t="shared" si="32"/>
        <v/>
      </c>
      <c r="Q222" s="33" t="str">
        <f t="shared" si="31"/>
        <v/>
      </c>
      <c r="R222" s="89">
        <f ca="1">SUMIFS($J$25:$J$224,$C$25:$C$224,$C222,$G$25:$G$224,Lists!$A$16)</f>
        <v>0</v>
      </c>
      <c r="S222" s="89">
        <f t="shared" si="33"/>
        <v>0</v>
      </c>
      <c r="U222" s="2" t="str">
        <f t="shared" si="34"/>
        <v/>
      </c>
      <c r="W222" s="2" t="str">
        <f>IF(C222=0,"",LEFT(INDEX(Lists!$H$5:$H$49,MATCH(C222,Lists!$G$5:$G$49,0),1),1))</f>
        <v/>
      </c>
      <c r="Y222" s="2">
        <v>0</v>
      </c>
      <c r="Z222" s="2" t="str">
        <f t="shared" ca="1" si="35"/>
        <v/>
      </c>
      <c r="AA222" s="2" t="str">
        <f t="shared" ca="1" si="36"/>
        <v/>
      </c>
      <c r="AC222" s="627" t="str">
        <f t="shared" si="37"/>
        <v>0</v>
      </c>
      <c r="AD222" s="67"/>
    </row>
    <row r="223" spans="1:30" ht="39" hidden="1" customHeight="1" x14ac:dyDescent="0.2">
      <c r="A223" s="14" t="str">
        <f>Planning!A207</f>
        <v>I199</v>
      </c>
      <c r="B223" s="9">
        <f>Planning!B207</f>
        <v>0</v>
      </c>
      <c r="C223" s="9">
        <f>Planning!C207</f>
        <v>0</v>
      </c>
      <c r="D223" s="9">
        <f>Planning!D207</f>
        <v>0</v>
      </c>
      <c r="E223" s="3">
        <f>Planning!E207</f>
        <v>0</v>
      </c>
      <c r="F223" s="3" t="str">
        <f>IF(Planning!G207&lt;&gt;0,Planning!G207,"")</f>
        <v/>
      </c>
      <c r="G223" s="194">
        <f>Planning!H207</f>
        <v>0</v>
      </c>
      <c r="H223" s="4">
        <f>Planning!I207</f>
        <v>0</v>
      </c>
      <c r="I223" s="198">
        <f ca="1">IF(OR(W223="1",AND(W223&lt;&gt;"1",G223=Lists!$A$17)),Y223,0)</f>
        <v>0</v>
      </c>
      <c r="J223" s="174"/>
      <c r="K223" s="32" t="str">
        <f ca="1">IF(AND(W223="2",G223&lt;&gt;Lists!$A$17),AA223,Z223)</f>
        <v/>
      </c>
      <c r="L223" s="33" t="str">
        <f t="shared" ca="1" si="30"/>
        <v/>
      </c>
      <c r="M223" s="5">
        <f>Planning!J207</f>
        <v>0</v>
      </c>
      <c r="N223" s="5">
        <v>0</v>
      </c>
      <c r="O223" s="166"/>
      <c r="P223" s="32" t="str">
        <f t="shared" si="32"/>
        <v/>
      </c>
      <c r="Q223" s="33" t="str">
        <f t="shared" si="31"/>
        <v/>
      </c>
      <c r="R223" s="89">
        <f ca="1">SUMIFS($J$25:$J$224,$C$25:$C$224,$C223,$G$25:$G$224,Lists!$A$16)</f>
        <v>0</v>
      </c>
      <c r="S223" s="89">
        <f t="shared" si="33"/>
        <v>0</v>
      </c>
      <c r="U223" s="2" t="str">
        <f t="shared" si="34"/>
        <v/>
      </c>
      <c r="W223" s="2" t="str">
        <f>IF(C223=0,"",LEFT(INDEX(Lists!$H$5:$H$49,MATCH(C223,Lists!$G$5:$G$49,0),1),1))</f>
        <v/>
      </c>
      <c r="Y223" s="2">
        <v>0</v>
      </c>
      <c r="Z223" s="2" t="str">
        <f t="shared" ca="1" si="35"/>
        <v/>
      </c>
      <c r="AA223" s="2" t="str">
        <f t="shared" ca="1" si="36"/>
        <v/>
      </c>
      <c r="AC223" s="627" t="str">
        <f t="shared" si="37"/>
        <v>0</v>
      </c>
      <c r="AD223" s="67"/>
    </row>
    <row r="224" spans="1:30" ht="39" hidden="1" customHeight="1" x14ac:dyDescent="0.2">
      <c r="A224" s="14" t="str">
        <f>Planning!A208</f>
        <v>I200</v>
      </c>
      <c r="B224" s="9">
        <f>Planning!B208</f>
        <v>0</v>
      </c>
      <c r="C224" s="9">
        <f>Planning!C208</f>
        <v>0</v>
      </c>
      <c r="D224" s="9">
        <f>Planning!D208</f>
        <v>0</v>
      </c>
      <c r="E224" s="3">
        <f>Planning!E208</f>
        <v>0</v>
      </c>
      <c r="F224" s="3" t="str">
        <f>IF(Planning!G208&lt;&gt;0,Planning!G208,"")</f>
        <v/>
      </c>
      <c r="G224" s="194">
        <f>Planning!H208</f>
        <v>0</v>
      </c>
      <c r="H224" s="4">
        <f>Planning!I208</f>
        <v>0</v>
      </c>
      <c r="I224" s="198">
        <f ca="1">IF(OR(W224="1",AND(W224&lt;&gt;"1",G224=Lists!$A$17)),Y224,0)</f>
        <v>0</v>
      </c>
      <c r="J224" s="174"/>
      <c r="K224" s="32" t="str">
        <f ca="1">IF(AND(W224="2",G224&lt;&gt;Lists!$A$17),AA224,Z224)</f>
        <v/>
      </c>
      <c r="L224" s="33" t="str">
        <f t="shared" ca="1" si="30"/>
        <v/>
      </c>
      <c r="M224" s="5">
        <f>Planning!J208</f>
        <v>0</v>
      </c>
      <c r="N224" s="5">
        <v>0</v>
      </c>
      <c r="O224" s="166"/>
      <c r="P224" s="32" t="str">
        <f t="shared" si="32"/>
        <v/>
      </c>
      <c r="Q224" s="33" t="str">
        <f t="shared" si="31"/>
        <v/>
      </c>
      <c r="R224" s="89">
        <f ca="1">SUMIFS($J$25:$J$224,$C$25:$C$224,$C224,$G$25:$G$224,Lists!$A$16)</f>
        <v>0</v>
      </c>
      <c r="S224" s="89">
        <f t="shared" si="33"/>
        <v>0</v>
      </c>
      <c r="U224" s="2" t="str">
        <f t="shared" si="34"/>
        <v/>
      </c>
      <c r="W224" s="2" t="str">
        <f>IF(C224=0,"",LEFT(INDEX(Lists!$H$5:$H$49,MATCH(C224,Lists!$G$5:$G$49,0),1),1))</f>
        <v/>
      </c>
      <c r="Y224" s="2">
        <v>0</v>
      </c>
      <c r="Z224" s="2" t="str">
        <f t="shared" ca="1" si="35"/>
        <v/>
      </c>
      <c r="AA224" s="2" t="str">
        <f t="shared" ca="1" si="36"/>
        <v/>
      </c>
      <c r="AC224" s="627" t="str">
        <f t="shared" si="37"/>
        <v>0</v>
      </c>
      <c r="AD224" s="67"/>
    </row>
    <row r="225" spans="1:31" ht="15.75" customHeight="1" x14ac:dyDescent="0.2">
      <c r="U225" s="1" t="s">
        <v>334</v>
      </c>
      <c r="W225" s="1" t="s">
        <v>334</v>
      </c>
      <c r="Y225" s="1" t="s">
        <v>334</v>
      </c>
      <c r="Z225" s="1" t="s">
        <v>334</v>
      </c>
      <c r="AA225" s="1" t="s">
        <v>334</v>
      </c>
      <c r="AB225" s="1" t="s">
        <v>334</v>
      </c>
      <c r="AC225" s="1" t="s">
        <v>334</v>
      </c>
      <c r="AD225" s="1" t="s">
        <v>334</v>
      </c>
      <c r="AE225" s="1" t="s">
        <v>334</v>
      </c>
    </row>
    <row r="226" spans="1:31" ht="15.75" customHeight="1" x14ac:dyDescent="0.2"/>
    <row r="227" spans="1:31" ht="25.5" customHeight="1" x14ac:dyDescent="0.2">
      <c r="A227" s="972" t="str">
        <f ca="1">Setup!AN6</f>
        <v>PR Dashboard indicators</v>
      </c>
      <c r="B227" s="973"/>
      <c r="C227" s="973"/>
      <c r="D227" s="973"/>
      <c r="E227" s="973"/>
      <c r="F227" s="973"/>
      <c r="G227" s="973"/>
      <c r="H227" s="974"/>
    </row>
    <row r="228" spans="1:31" ht="25.5" customHeight="1" x14ac:dyDescent="0.2">
      <c r="A228" s="969" t="str">
        <f ca="1">Setup!AP8</f>
        <v>Financial reports planned</v>
      </c>
      <c r="B228" s="970"/>
      <c r="C228" s="970"/>
      <c r="D228" s="970"/>
      <c r="E228" s="970"/>
      <c r="F228" s="970"/>
      <c r="G228" s="971"/>
      <c r="H228" s="167">
        <v>1</v>
      </c>
      <c r="J228" s="101"/>
    </row>
    <row r="229" spans="1:31" ht="25.5" customHeight="1" x14ac:dyDescent="0.2">
      <c r="A229" s="978" t="str">
        <f ca="1">Setup!AP9</f>
        <v>Financial reports overdue</v>
      </c>
      <c r="B229" s="979"/>
      <c r="C229" s="979"/>
      <c r="D229" s="979"/>
      <c r="E229" s="979"/>
      <c r="F229" s="979"/>
      <c r="G229" s="980"/>
      <c r="H229" s="167">
        <v>0</v>
      </c>
      <c r="J229" s="101"/>
    </row>
    <row r="230" spans="1:31" ht="25.5" hidden="1" customHeight="1" x14ac:dyDescent="0.2">
      <c r="A230" s="996">
        <f ca="1">Setup!AP10</f>
        <v>0</v>
      </c>
      <c r="B230" s="997"/>
      <c r="C230" s="997"/>
      <c r="D230" s="997"/>
      <c r="E230" s="997"/>
      <c r="F230" s="997"/>
      <c r="G230" s="998"/>
      <c r="H230" s="167"/>
      <c r="J230" s="101"/>
    </row>
    <row r="231" spans="1:31" ht="25.5" hidden="1" customHeight="1" x14ac:dyDescent="0.2">
      <c r="A231" s="966">
        <f ca="1">Setup!AP11</f>
        <v>0</v>
      </c>
      <c r="B231" s="967"/>
      <c r="C231" s="967"/>
      <c r="D231" s="967"/>
      <c r="E231" s="967"/>
      <c r="F231" s="967"/>
      <c r="G231" s="968"/>
      <c r="H231" s="167"/>
      <c r="J231" s="101"/>
    </row>
    <row r="232" spans="1:31" ht="25.5" hidden="1" customHeight="1" x14ac:dyDescent="0.2">
      <c r="A232" s="966">
        <f ca="1">Setup!AP12</f>
        <v>0</v>
      </c>
      <c r="B232" s="967"/>
      <c r="C232" s="967"/>
      <c r="D232" s="967"/>
      <c r="E232" s="967"/>
      <c r="F232" s="967"/>
      <c r="G232" s="968"/>
      <c r="H232" s="167"/>
      <c r="J232" s="101"/>
    </row>
    <row r="233" spans="1:31" ht="25.5" hidden="1" customHeight="1" x14ac:dyDescent="0.2">
      <c r="A233" s="969">
        <f ca="1">Setup!AP13</f>
        <v>0</v>
      </c>
      <c r="B233" s="970"/>
      <c r="C233" s="970"/>
      <c r="D233" s="970"/>
      <c r="E233" s="970"/>
      <c r="F233" s="970"/>
      <c r="G233" s="971"/>
      <c r="H233" s="167"/>
      <c r="J233" s="101"/>
    </row>
    <row r="234" spans="1:31" ht="25.5" hidden="1" customHeight="1" x14ac:dyDescent="0.2">
      <c r="A234" s="978">
        <f ca="1">Setup!AP14</f>
        <v>0</v>
      </c>
      <c r="B234" s="979"/>
      <c r="C234" s="979"/>
      <c r="D234" s="979"/>
      <c r="E234" s="979"/>
      <c r="F234" s="979"/>
      <c r="G234" s="980"/>
      <c r="H234" s="167"/>
      <c r="J234" s="101"/>
    </row>
    <row r="235" spans="1:31" ht="25.5" customHeight="1" x14ac:dyDescent="0.2">
      <c r="A235" s="996" t="str">
        <f ca="1">Setup!AP15</f>
        <v>Supervision actions recommended</v>
      </c>
      <c r="B235" s="997"/>
      <c r="C235" s="997"/>
      <c r="D235" s="997"/>
      <c r="E235" s="997"/>
      <c r="F235" s="997"/>
      <c r="G235" s="998"/>
      <c r="H235" s="167">
        <v>2</v>
      </c>
      <c r="J235" s="101"/>
    </row>
    <row r="236" spans="1:31" ht="25.5" customHeight="1" x14ac:dyDescent="0.2">
      <c r="A236" s="966" t="str">
        <f ca="1">Setup!AP16</f>
        <v>Supervision recommendations past due</v>
      </c>
      <c r="B236" s="967"/>
      <c r="C236" s="967"/>
      <c r="D236" s="967"/>
      <c r="E236" s="967"/>
      <c r="F236" s="967"/>
      <c r="G236" s="968"/>
      <c r="H236" s="167">
        <v>1</v>
      </c>
      <c r="J236" s="101"/>
    </row>
    <row r="237" spans="1:31" ht="25.5" customHeight="1" x14ac:dyDescent="0.2">
      <c r="A237" s="969" t="str">
        <f ca="1">Setup!AP17</f>
        <v>Programmatic reports planned</v>
      </c>
      <c r="B237" s="970"/>
      <c r="C237" s="970"/>
      <c r="D237" s="970"/>
      <c r="E237" s="970"/>
      <c r="F237" s="970"/>
      <c r="G237" s="971"/>
      <c r="H237" s="167">
        <v>1</v>
      </c>
      <c r="J237" s="101"/>
    </row>
    <row r="238" spans="1:31" ht="25.5" customHeight="1" x14ac:dyDescent="0.2">
      <c r="A238" s="978" t="str">
        <f ca="1">Setup!AP18</f>
        <v>Programmatic reports past due</v>
      </c>
      <c r="B238" s="979"/>
      <c r="C238" s="979"/>
      <c r="D238" s="979"/>
      <c r="E238" s="979"/>
      <c r="F238" s="979"/>
      <c r="G238" s="980"/>
      <c r="H238" s="167">
        <v>0</v>
      </c>
      <c r="J238" s="101"/>
    </row>
    <row r="239" spans="1:31" ht="25.5" hidden="1" customHeight="1" x14ac:dyDescent="0.2">
      <c r="A239" s="996">
        <f ca="1">Setup!AP19</f>
        <v>0</v>
      </c>
      <c r="B239" s="997"/>
      <c r="C239" s="997"/>
      <c r="D239" s="997"/>
      <c r="E239" s="997"/>
      <c r="F239" s="997"/>
      <c r="G239" s="998"/>
      <c r="H239" s="167"/>
      <c r="J239" s="101"/>
    </row>
    <row r="240" spans="1:31" ht="25.5" hidden="1" customHeight="1" x14ac:dyDescent="0.2">
      <c r="A240" s="966">
        <f ca="1">Setup!AP20</f>
        <v>0</v>
      </c>
      <c r="B240" s="967"/>
      <c r="C240" s="967"/>
      <c r="D240" s="967"/>
      <c r="E240" s="967"/>
      <c r="F240" s="967"/>
      <c r="G240" s="968"/>
      <c r="H240" s="167"/>
      <c r="J240" s="101"/>
    </row>
    <row r="241" spans="1:10" ht="25.5" hidden="1" customHeight="1" x14ac:dyDescent="0.2">
      <c r="A241" s="969">
        <f ca="1">Setup!AP21</f>
        <v>0</v>
      </c>
      <c r="B241" s="970"/>
      <c r="C241" s="970"/>
      <c r="D241" s="970"/>
      <c r="E241" s="970"/>
      <c r="F241" s="970"/>
      <c r="G241" s="971"/>
      <c r="H241" s="167"/>
      <c r="J241" s="101"/>
    </row>
    <row r="242" spans="1:10" ht="25.5" hidden="1" customHeight="1" x14ac:dyDescent="0.2">
      <c r="A242" s="978">
        <f ca="1">Setup!AP22</f>
        <v>0</v>
      </c>
      <c r="B242" s="979"/>
      <c r="C242" s="979"/>
      <c r="D242" s="979"/>
      <c r="E242" s="979"/>
      <c r="F242" s="979"/>
      <c r="G242" s="980"/>
      <c r="H242" s="167"/>
      <c r="J242" s="101"/>
    </row>
    <row r="243" spans="1:10" ht="25.5" hidden="1" customHeight="1" x14ac:dyDescent="0.2">
      <c r="A243" s="978">
        <f ca="1">Setup!AP23</f>
        <v>0</v>
      </c>
      <c r="B243" s="979"/>
      <c r="C243" s="979"/>
      <c r="D243" s="979"/>
      <c r="E243" s="979"/>
      <c r="F243" s="979"/>
      <c r="G243" s="980"/>
      <c r="H243" s="167"/>
      <c r="J243" s="101"/>
    </row>
    <row r="244" spans="1:10" ht="25.5" hidden="1" customHeight="1" x14ac:dyDescent="0.2">
      <c r="A244" s="996">
        <f ca="1">Setup!AP24</f>
        <v>0</v>
      </c>
      <c r="B244" s="997"/>
      <c r="C244" s="997"/>
      <c r="D244" s="997"/>
      <c r="E244" s="997"/>
      <c r="F244" s="997"/>
      <c r="G244" s="998"/>
      <c r="H244" s="167"/>
      <c r="J244" s="101"/>
    </row>
    <row r="245" spans="1:10" ht="25.5" hidden="1" customHeight="1" x14ac:dyDescent="0.2">
      <c r="A245" s="966">
        <f ca="1">Setup!AP25</f>
        <v>0</v>
      </c>
      <c r="B245" s="967"/>
      <c r="C245" s="967"/>
      <c r="D245" s="967"/>
      <c r="E245" s="967"/>
      <c r="F245" s="967"/>
      <c r="G245" s="968"/>
      <c r="H245" s="168"/>
      <c r="J245" s="101"/>
    </row>
    <row r="246" spans="1:10" ht="25.5" hidden="1" customHeight="1" x14ac:dyDescent="0.2">
      <c r="A246" s="966">
        <f ca="1">Setup!AP26</f>
        <v>0</v>
      </c>
      <c r="B246" s="967"/>
      <c r="C246" s="967"/>
      <c r="D246" s="967"/>
      <c r="E246" s="967"/>
      <c r="F246" s="967"/>
      <c r="G246" s="968"/>
      <c r="H246" s="167"/>
      <c r="J246" s="101"/>
    </row>
    <row r="247" spans="1:10" ht="25.5" hidden="1" customHeight="1" x14ac:dyDescent="0.2">
      <c r="A247" s="969">
        <f ca="1">Setup!AP27</f>
        <v>0</v>
      </c>
      <c r="B247" s="970"/>
      <c r="C247" s="970"/>
      <c r="D247" s="970"/>
      <c r="E247" s="970"/>
      <c r="F247" s="970"/>
      <c r="G247" s="971"/>
      <c r="H247" s="167"/>
      <c r="J247" s="101"/>
    </row>
    <row r="248" spans="1:10" ht="25.5" hidden="1" customHeight="1" x14ac:dyDescent="0.2">
      <c r="A248" s="978">
        <f ca="1">Setup!AP28</f>
        <v>0</v>
      </c>
      <c r="B248" s="979"/>
      <c r="C248" s="979"/>
      <c r="D248" s="979"/>
      <c r="E248" s="979"/>
      <c r="F248" s="979"/>
      <c r="G248" s="980"/>
      <c r="H248" s="167"/>
      <c r="J248" s="101"/>
    </row>
    <row r="249" spans="1:10" ht="25.5" hidden="1" customHeight="1" x14ac:dyDescent="0.2">
      <c r="A249" s="978">
        <f ca="1">Setup!AP29</f>
        <v>0</v>
      </c>
      <c r="B249" s="979"/>
      <c r="C249" s="979"/>
      <c r="D249" s="979"/>
      <c r="E249" s="979"/>
      <c r="F249" s="979"/>
      <c r="G249" s="980"/>
      <c r="H249" s="167"/>
      <c r="J249" s="101"/>
    </row>
    <row r="250" spans="1:10" ht="25.5" hidden="1" customHeight="1" x14ac:dyDescent="0.2">
      <c r="A250" s="996">
        <f ca="1">Setup!AP30</f>
        <v>0</v>
      </c>
      <c r="B250" s="997"/>
      <c r="C250" s="997"/>
      <c r="D250" s="997"/>
      <c r="E250" s="997"/>
      <c r="F250" s="997"/>
      <c r="G250" s="998"/>
      <c r="H250" s="167"/>
      <c r="J250" s="101"/>
    </row>
    <row r="251" spans="1:10" ht="25.5" hidden="1" customHeight="1" x14ac:dyDescent="0.2">
      <c r="A251" s="966">
        <f ca="1">Setup!AP31</f>
        <v>0</v>
      </c>
      <c r="B251" s="967"/>
      <c r="C251" s="967"/>
      <c r="D251" s="967"/>
      <c r="E251" s="967"/>
      <c r="F251" s="967"/>
      <c r="G251" s="968"/>
      <c r="H251" s="167"/>
      <c r="J251" s="101"/>
    </row>
    <row r="252" spans="1:10" ht="25.5" hidden="1" customHeight="1" x14ac:dyDescent="0.2">
      <c r="A252" s="969">
        <f ca="1">Setup!AP32</f>
        <v>0</v>
      </c>
      <c r="B252" s="970"/>
      <c r="C252" s="970"/>
      <c r="D252" s="970"/>
      <c r="E252" s="970"/>
      <c r="F252" s="970"/>
      <c r="G252" s="971"/>
      <c r="H252" s="167"/>
      <c r="J252" s="101"/>
    </row>
    <row r="253" spans="1:10" ht="25.5" hidden="1" customHeight="1" x14ac:dyDescent="0.2">
      <c r="A253" s="978">
        <f ca="1">Setup!AP33</f>
        <v>0</v>
      </c>
      <c r="B253" s="979"/>
      <c r="C253" s="979"/>
      <c r="D253" s="979"/>
      <c r="E253" s="979"/>
      <c r="F253" s="979"/>
      <c r="G253" s="980"/>
      <c r="H253" s="167"/>
      <c r="J253" s="101"/>
    </row>
    <row r="254" spans="1:10" ht="25.5" hidden="1" customHeight="1" x14ac:dyDescent="0.2">
      <c r="A254" s="966">
        <f ca="1">Setup!AP34</f>
        <v>0</v>
      </c>
      <c r="B254" s="967"/>
      <c r="C254" s="967"/>
      <c r="D254" s="967"/>
      <c r="E254" s="967"/>
      <c r="F254" s="967"/>
      <c r="G254" s="968"/>
      <c r="H254" s="167"/>
      <c r="J254" s="101"/>
    </row>
    <row r="255" spans="1:10" ht="25.5" hidden="1" customHeight="1" x14ac:dyDescent="0.2">
      <c r="A255" s="969">
        <f ca="1">Setup!AP35</f>
        <v>0</v>
      </c>
      <c r="B255" s="970"/>
      <c r="C255" s="970"/>
      <c r="D255" s="970"/>
      <c r="E255" s="970"/>
      <c r="F255" s="970"/>
      <c r="G255" s="971"/>
      <c r="H255" s="167"/>
      <c r="J255" s="101"/>
    </row>
    <row r="256" spans="1:10" ht="25.5" hidden="1" customHeight="1" x14ac:dyDescent="0.2">
      <c r="A256" s="978">
        <f ca="1">Setup!AP36</f>
        <v>0</v>
      </c>
      <c r="B256" s="979"/>
      <c r="C256" s="979"/>
      <c r="D256" s="979"/>
      <c r="E256" s="979"/>
      <c r="F256" s="979"/>
      <c r="G256" s="980"/>
      <c r="H256" s="167"/>
      <c r="J256" s="101"/>
    </row>
    <row r="257" spans="1:10" ht="25.5" hidden="1" customHeight="1" x14ac:dyDescent="0.2">
      <c r="A257" s="996">
        <f ca="1">Setup!AP37</f>
        <v>0</v>
      </c>
      <c r="B257" s="997"/>
      <c r="C257" s="997"/>
      <c r="D257" s="997"/>
      <c r="E257" s="997"/>
      <c r="F257" s="997"/>
      <c r="G257" s="998"/>
      <c r="H257" s="167"/>
      <c r="J257" s="101"/>
    </row>
    <row r="258" spans="1:10" ht="25.5" hidden="1" customHeight="1" x14ac:dyDescent="0.2">
      <c r="A258" s="966">
        <f ca="1">Setup!AP38</f>
        <v>0</v>
      </c>
      <c r="B258" s="967"/>
      <c r="C258" s="967"/>
      <c r="D258" s="967"/>
      <c r="E258" s="967"/>
      <c r="F258" s="967"/>
      <c r="G258" s="968"/>
      <c r="H258" s="167"/>
      <c r="J258" s="101"/>
    </row>
    <row r="259" spans="1:10" ht="25.5" customHeight="1" x14ac:dyDescent="0.2">
      <c r="A259" s="969" t="str">
        <f ca="1">Setup!AP39</f>
        <v>Actual stock level - PS39 - Product 1: Efavirenz, 600 mg, 30 tablets</v>
      </c>
      <c r="B259" s="970"/>
      <c r="C259" s="970"/>
      <c r="D259" s="970"/>
      <c r="E259" s="970"/>
      <c r="F259" s="970"/>
      <c r="G259" s="971"/>
      <c r="H259" s="167">
        <v>3</v>
      </c>
      <c r="J259" s="101"/>
    </row>
    <row r="260" spans="1:10" ht="25.5" customHeight="1" x14ac:dyDescent="0.2">
      <c r="A260" s="996" t="str">
        <f ca="1">Setup!AP40</f>
        <v>Actual stock level - PS40 - Product 2: Efavirenz, 200 mg, 90 capsules</v>
      </c>
      <c r="B260" s="997"/>
      <c r="C260" s="997"/>
      <c r="D260" s="997"/>
      <c r="E260" s="997"/>
      <c r="F260" s="997"/>
      <c r="G260" s="998"/>
      <c r="H260" s="167">
        <v>4</v>
      </c>
      <c r="J260" s="101"/>
    </row>
    <row r="261" spans="1:10" ht="25.5" customHeight="1" x14ac:dyDescent="0.2">
      <c r="A261" s="969" t="str">
        <f ca="1">Setup!AP41</f>
        <v>Actual stock level - PS41 - Product 3: TDF/3TC, 300/300 mg, 30 tablets</v>
      </c>
      <c r="B261" s="970"/>
      <c r="C261" s="970"/>
      <c r="D261" s="970"/>
      <c r="E261" s="970"/>
      <c r="F261" s="970"/>
      <c r="G261" s="971"/>
      <c r="H261" s="167">
        <v>5</v>
      </c>
      <c r="J261" s="101"/>
    </row>
    <row r="262" spans="1:10" ht="25.5" customHeight="1" x14ac:dyDescent="0.2">
      <c r="A262" s="996" t="str">
        <f ca="1">Setup!AP42</f>
        <v>Actual stock level - PS42 - Product 4: 3TC, 10 mg/ml, oral solution 240 ml</v>
      </c>
      <c r="B262" s="997"/>
      <c r="C262" s="997"/>
      <c r="D262" s="997"/>
      <c r="E262" s="997"/>
      <c r="F262" s="997"/>
      <c r="G262" s="998"/>
      <c r="H262" s="167">
        <v>6</v>
      </c>
      <c r="J262" s="101"/>
    </row>
    <row r="263" spans="1:10" ht="25.5" hidden="1" customHeight="1" x14ac:dyDescent="0.2">
      <c r="A263" s="969">
        <f ca="1">Setup!AP43</f>
        <v>0</v>
      </c>
      <c r="B263" s="970"/>
      <c r="C263" s="970"/>
      <c r="D263" s="970"/>
      <c r="E263" s="970"/>
      <c r="F263" s="970"/>
      <c r="G263" s="971"/>
      <c r="H263" s="167"/>
      <c r="J263" s="101"/>
    </row>
    <row r="264" spans="1:10" ht="25.5" hidden="1" customHeight="1" x14ac:dyDescent="0.2">
      <c r="A264" s="996">
        <f ca="1">Setup!AP44</f>
        <v>0</v>
      </c>
      <c r="B264" s="997"/>
      <c r="C264" s="997"/>
      <c r="D264" s="997"/>
      <c r="E264" s="997"/>
      <c r="F264" s="997"/>
      <c r="G264" s="998"/>
      <c r="H264" s="167"/>
      <c r="J264" s="101"/>
    </row>
    <row r="265" spans="1:10" ht="25.5" hidden="1" customHeight="1" x14ac:dyDescent="0.2">
      <c r="A265" s="969">
        <f ca="1">Setup!AP45</f>
        <v>0</v>
      </c>
      <c r="B265" s="970"/>
      <c r="C265" s="970"/>
      <c r="D265" s="970"/>
      <c r="E265" s="970"/>
      <c r="F265" s="970"/>
      <c r="G265" s="971"/>
      <c r="H265" s="167"/>
      <c r="J265" s="101"/>
    </row>
    <row r="266" spans="1:10" ht="25.5" hidden="1" customHeight="1" x14ac:dyDescent="0.2">
      <c r="A266" s="996">
        <f ca="1">Setup!AP46</f>
        <v>0</v>
      </c>
      <c r="B266" s="997"/>
      <c r="C266" s="997"/>
      <c r="D266" s="997"/>
      <c r="E266" s="997"/>
      <c r="F266" s="997"/>
      <c r="G266" s="998"/>
      <c r="H266" s="167"/>
      <c r="J266" s="101"/>
    </row>
    <row r="267" spans="1:10" ht="25.5" hidden="1" customHeight="1" x14ac:dyDescent="0.2">
      <c r="A267" s="969">
        <f ca="1">Setup!AP47</f>
        <v>0</v>
      </c>
      <c r="B267" s="970"/>
      <c r="C267" s="970"/>
      <c r="D267" s="970"/>
      <c r="E267" s="970"/>
      <c r="F267" s="970"/>
      <c r="G267" s="971"/>
      <c r="H267" s="167"/>
      <c r="J267" s="101"/>
    </row>
    <row r="268" spans="1:10" ht="25.5" hidden="1" customHeight="1" x14ac:dyDescent="0.2">
      <c r="A268" s="996">
        <f ca="1">Setup!AP48</f>
        <v>0</v>
      </c>
      <c r="B268" s="997"/>
      <c r="C268" s="997"/>
      <c r="D268" s="997"/>
      <c r="E268" s="997"/>
      <c r="F268" s="997"/>
      <c r="G268" s="998"/>
      <c r="H268" s="167"/>
      <c r="J268" s="101"/>
    </row>
    <row r="269" spans="1:10" ht="25.5" hidden="1" customHeight="1" x14ac:dyDescent="0.2">
      <c r="A269" s="969">
        <f ca="1">Setup!AP49</f>
        <v>0</v>
      </c>
      <c r="B269" s="970"/>
      <c r="C269" s="970"/>
      <c r="D269" s="970"/>
      <c r="E269" s="970"/>
      <c r="F269" s="970"/>
      <c r="G269" s="971"/>
      <c r="H269" s="167"/>
      <c r="J269" s="101"/>
    </row>
    <row r="270" spans="1:10" ht="25.5" hidden="1" customHeight="1" x14ac:dyDescent="0.2">
      <c r="A270" s="996">
        <f ca="1">Setup!AP50</f>
        <v>0</v>
      </c>
      <c r="B270" s="997"/>
      <c r="C270" s="997"/>
      <c r="D270" s="997"/>
      <c r="E270" s="997"/>
      <c r="F270" s="997"/>
      <c r="G270" s="998"/>
      <c r="H270" s="167"/>
      <c r="J270" s="101"/>
    </row>
    <row r="271" spans="1:10" ht="25.5" hidden="1" customHeight="1" x14ac:dyDescent="0.2">
      <c r="A271" s="969">
        <f ca="1">Setup!AP51</f>
        <v>0</v>
      </c>
      <c r="B271" s="970"/>
      <c r="C271" s="970"/>
      <c r="D271" s="970"/>
      <c r="E271" s="970"/>
      <c r="F271" s="970"/>
      <c r="G271" s="971"/>
      <c r="H271" s="167"/>
      <c r="J271" s="101"/>
    </row>
    <row r="272" spans="1:10" ht="25.5" hidden="1" customHeight="1" x14ac:dyDescent="0.2">
      <c r="A272" s="996">
        <f ca="1">Setup!AP52</f>
        <v>0</v>
      </c>
      <c r="B272" s="997"/>
      <c r="C272" s="997"/>
      <c r="D272" s="997"/>
      <c r="E272" s="997"/>
      <c r="F272" s="997"/>
      <c r="G272" s="998"/>
      <c r="H272" s="167"/>
    </row>
    <row r="273" spans="1:8" ht="25.5" hidden="1" customHeight="1" x14ac:dyDescent="0.2">
      <c r="A273" s="969">
        <f ca="1">Setup!AP53</f>
        <v>0</v>
      </c>
      <c r="B273" s="970"/>
      <c r="C273" s="970"/>
      <c r="D273" s="970"/>
      <c r="E273" s="970"/>
      <c r="F273" s="970"/>
      <c r="G273" s="971"/>
      <c r="H273" s="167"/>
    </row>
    <row r="274" spans="1:8" ht="25.5" hidden="1" customHeight="1" x14ac:dyDescent="0.2">
      <c r="A274" s="996">
        <f ca="1">Setup!AP54</f>
        <v>0</v>
      </c>
      <c r="B274" s="997"/>
      <c r="C274" s="997"/>
      <c r="D274" s="997"/>
      <c r="E274" s="997"/>
      <c r="F274" s="997"/>
      <c r="G274" s="998"/>
      <c r="H274" s="167"/>
    </row>
    <row r="275" spans="1:8" ht="25.5" hidden="1" customHeight="1" x14ac:dyDescent="0.2">
      <c r="A275" s="969">
        <f ca="1">Setup!AP55</f>
        <v>0</v>
      </c>
      <c r="B275" s="970"/>
      <c r="C275" s="970"/>
      <c r="D275" s="970"/>
      <c r="E275" s="970"/>
      <c r="F275" s="970"/>
      <c r="G275" s="971"/>
      <c r="H275" s="167"/>
    </row>
    <row r="276" spans="1:8" ht="25.5" hidden="1" customHeight="1" x14ac:dyDescent="0.2">
      <c r="A276" s="996">
        <f ca="1">Setup!AP56</f>
        <v>0</v>
      </c>
      <c r="B276" s="997"/>
      <c r="C276" s="997"/>
      <c r="D276" s="997"/>
      <c r="E276" s="997"/>
      <c r="F276" s="997"/>
      <c r="G276" s="998"/>
      <c r="H276" s="167"/>
    </row>
    <row r="277" spans="1:8" ht="25.5" hidden="1" customHeight="1" x14ac:dyDescent="0.2">
      <c r="A277" s="969">
        <f ca="1">Setup!AP57</f>
        <v>0</v>
      </c>
      <c r="B277" s="970"/>
      <c r="C277" s="970"/>
      <c r="D277" s="970"/>
      <c r="E277" s="970"/>
      <c r="F277" s="970"/>
      <c r="G277" s="971"/>
      <c r="H277" s="167"/>
    </row>
    <row r="278" spans="1:8" ht="25.5" hidden="1" customHeight="1" x14ac:dyDescent="0.2">
      <c r="A278" s="996">
        <f ca="1">Setup!AP58</f>
        <v>0</v>
      </c>
      <c r="B278" s="997"/>
      <c r="C278" s="997"/>
      <c r="D278" s="997"/>
      <c r="E278" s="997"/>
      <c r="F278" s="997"/>
      <c r="G278" s="998"/>
      <c r="H278" s="167"/>
    </row>
    <row r="279" spans="1:8" ht="25.5" hidden="1" customHeight="1" x14ac:dyDescent="0.2">
      <c r="A279" s="969">
        <f ca="1">Setup!AP59</f>
        <v>0</v>
      </c>
      <c r="B279" s="970"/>
      <c r="C279" s="970"/>
      <c r="D279" s="970"/>
      <c r="E279" s="970"/>
      <c r="F279" s="970"/>
      <c r="G279" s="971"/>
      <c r="H279" s="167"/>
    </row>
    <row r="280" spans="1:8" ht="25.5" hidden="1" customHeight="1" x14ac:dyDescent="0.2">
      <c r="A280" s="978">
        <f ca="1">Setup!AP60</f>
        <v>0</v>
      </c>
      <c r="B280" s="979"/>
      <c r="C280" s="979"/>
      <c r="D280" s="979"/>
      <c r="E280" s="979"/>
      <c r="F280" s="979"/>
      <c r="G280" s="980"/>
      <c r="H280" s="167"/>
    </row>
    <row r="281" spans="1:8" ht="25.5" hidden="1" customHeight="1" x14ac:dyDescent="0.2">
      <c r="A281" s="996">
        <f ca="1">Setup!AP61</f>
        <v>0</v>
      </c>
      <c r="B281" s="997"/>
      <c r="C281" s="997"/>
      <c r="D281" s="997"/>
      <c r="E281" s="997"/>
      <c r="F281" s="997"/>
      <c r="G281" s="998"/>
      <c r="H281" s="167"/>
    </row>
    <row r="282" spans="1:8" ht="25.5" hidden="1" customHeight="1" x14ac:dyDescent="0.2">
      <c r="A282" s="966">
        <f ca="1">Setup!AP62</f>
        <v>0</v>
      </c>
      <c r="B282" s="967"/>
      <c r="C282" s="967"/>
      <c r="D282" s="967"/>
      <c r="E282" s="967"/>
      <c r="F282" s="967"/>
      <c r="G282" s="968"/>
      <c r="H282" s="167"/>
    </row>
    <row r="283" spans="1:8" ht="25.5" hidden="1" customHeight="1" x14ac:dyDescent="0.2">
      <c r="A283" s="966">
        <f ca="1">Setup!AP63</f>
        <v>0</v>
      </c>
      <c r="B283" s="967"/>
      <c r="C283" s="967"/>
      <c r="D283" s="967"/>
      <c r="E283" s="967"/>
      <c r="F283" s="967"/>
      <c r="G283" s="968"/>
      <c r="H283" s="167"/>
    </row>
    <row r="284" spans="1:8" ht="25.5" hidden="1" customHeight="1" x14ac:dyDescent="0.2">
      <c r="A284" s="969">
        <f ca="1">Setup!AP64</f>
        <v>0</v>
      </c>
      <c r="B284" s="970"/>
      <c r="C284" s="970"/>
      <c r="D284" s="970"/>
      <c r="E284" s="970"/>
      <c r="F284" s="970"/>
      <c r="G284" s="971"/>
      <c r="H284" s="167"/>
    </row>
    <row r="285" spans="1:8" ht="25.5" hidden="1" customHeight="1" x14ac:dyDescent="0.2">
      <c r="A285" s="978">
        <f ca="1">Setup!AP65</f>
        <v>0</v>
      </c>
      <c r="B285" s="979"/>
      <c r="C285" s="979"/>
      <c r="D285" s="979"/>
      <c r="E285" s="979"/>
      <c r="F285" s="979"/>
      <c r="G285" s="980"/>
      <c r="H285" s="167"/>
    </row>
    <row r="286" spans="1:8" ht="25.5" hidden="1" customHeight="1" x14ac:dyDescent="0.2">
      <c r="A286" s="978">
        <f ca="1">Setup!AP66</f>
        <v>0</v>
      </c>
      <c r="B286" s="979"/>
      <c r="C286" s="979"/>
      <c r="D286" s="979"/>
      <c r="E286" s="979"/>
      <c r="F286" s="979"/>
      <c r="G286" s="980"/>
      <c r="H286" s="167"/>
    </row>
    <row r="287" spans="1:8" ht="25.5" hidden="1" customHeight="1" x14ac:dyDescent="0.2">
      <c r="A287" s="996">
        <f ca="1">Setup!AP67</f>
        <v>0</v>
      </c>
      <c r="B287" s="997"/>
      <c r="C287" s="997"/>
      <c r="D287" s="997"/>
      <c r="E287" s="997"/>
      <c r="F287" s="997"/>
      <c r="G287" s="998"/>
      <c r="H287" s="167"/>
    </row>
    <row r="288" spans="1:8" ht="25.5" hidden="1" customHeight="1" x14ac:dyDescent="0.2">
      <c r="A288" s="966">
        <f ca="1">Setup!AP68</f>
        <v>0</v>
      </c>
      <c r="B288" s="967"/>
      <c r="C288" s="967"/>
      <c r="D288" s="967"/>
      <c r="E288" s="967"/>
      <c r="F288" s="967"/>
      <c r="G288" s="968"/>
      <c r="H288" s="167"/>
    </row>
    <row r="289" spans="1:17" ht="25.5" hidden="1" customHeight="1" x14ac:dyDescent="0.2">
      <c r="A289" s="966">
        <f ca="1">Setup!AP69</f>
        <v>0</v>
      </c>
      <c r="B289" s="967"/>
      <c r="C289" s="967"/>
      <c r="D289" s="967"/>
      <c r="E289" s="967"/>
      <c r="F289" s="967"/>
      <c r="G289" s="968"/>
      <c r="H289" s="167"/>
    </row>
    <row r="290" spans="1:17" ht="18.75" customHeight="1" x14ac:dyDescent="0.2">
      <c r="A290" s="187"/>
      <c r="B290" s="188"/>
      <c r="C290" s="188"/>
      <c r="D290" s="188"/>
      <c r="E290" s="188"/>
      <c r="F290" s="188"/>
      <c r="G290" s="458"/>
      <c r="H290" s="189"/>
    </row>
    <row r="291" spans="1:17" ht="12.75" customHeight="1" x14ac:dyDescent="0.2">
      <c r="A291" s="184"/>
      <c r="B291" s="185"/>
      <c r="C291" s="185"/>
      <c r="D291" s="185"/>
      <c r="E291" s="185"/>
      <c r="F291" s="185"/>
      <c r="G291" s="459"/>
      <c r="H291" s="186"/>
    </row>
    <row r="292" spans="1:17" ht="19.5" customHeight="1" x14ac:dyDescent="0.2">
      <c r="A292" s="768" t="str">
        <f ca="1">Translations!A138</f>
        <v>Narrative comments from results (to be filled by the Subrecipient)</v>
      </c>
      <c r="B292" s="769"/>
      <c r="C292" s="769"/>
      <c r="D292" s="769"/>
      <c r="E292" s="769"/>
      <c r="F292" s="769"/>
      <c r="G292" s="769"/>
      <c r="H292" s="769"/>
      <c r="I292" s="769"/>
      <c r="J292" s="769"/>
      <c r="K292" s="769"/>
      <c r="L292" s="769"/>
      <c r="M292" s="769"/>
      <c r="N292" s="769"/>
      <c r="O292" s="769"/>
      <c r="P292" s="769"/>
      <c r="Q292" s="487"/>
    </row>
    <row r="293" spans="1:17" ht="12.75" customHeight="1" x14ac:dyDescent="0.2">
      <c r="A293" s="1023"/>
      <c r="B293" s="1024"/>
      <c r="C293" s="1024"/>
      <c r="D293" s="1024"/>
      <c r="E293" s="1024"/>
      <c r="F293" s="1024"/>
      <c r="G293" s="1024"/>
      <c r="H293" s="1024"/>
      <c r="I293" s="1024"/>
      <c r="J293" s="1024"/>
      <c r="K293" s="1024"/>
      <c r="L293" s="1024"/>
      <c r="M293" s="1024"/>
      <c r="N293" s="1024"/>
      <c r="O293" s="1024"/>
      <c r="P293" s="1025"/>
      <c r="Q293" s="488"/>
    </row>
    <row r="294" spans="1:17" ht="12.75" customHeight="1" x14ac:dyDescent="0.2">
      <c r="A294" s="1026"/>
      <c r="B294" s="1027"/>
      <c r="C294" s="1027"/>
      <c r="D294" s="1027"/>
      <c r="E294" s="1027"/>
      <c r="F294" s="1027"/>
      <c r="G294" s="1027"/>
      <c r="H294" s="1027"/>
      <c r="I294" s="1027"/>
      <c r="J294" s="1027"/>
      <c r="K294" s="1027"/>
      <c r="L294" s="1027"/>
      <c r="M294" s="1027"/>
      <c r="N294" s="1027"/>
      <c r="O294" s="1027"/>
      <c r="P294" s="1028"/>
      <c r="Q294" s="488"/>
    </row>
    <row r="295" spans="1:17" ht="12.75" customHeight="1" x14ac:dyDescent="0.2">
      <c r="A295" s="1026"/>
      <c r="B295" s="1027"/>
      <c r="C295" s="1027"/>
      <c r="D295" s="1027"/>
      <c r="E295" s="1027"/>
      <c r="F295" s="1027"/>
      <c r="G295" s="1027"/>
      <c r="H295" s="1027"/>
      <c r="I295" s="1027"/>
      <c r="J295" s="1027"/>
      <c r="K295" s="1027"/>
      <c r="L295" s="1027"/>
      <c r="M295" s="1027"/>
      <c r="N295" s="1027"/>
      <c r="O295" s="1027"/>
      <c r="P295" s="1028"/>
      <c r="Q295" s="488"/>
    </row>
    <row r="296" spans="1:17" ht="12.75" customHeight="1" x14ac:dyDescent="0.2">
      <c r="A296" s="1026"/>
      <c r="B296" s="1027"/>
      <c r="C296" s="1027"/>
      <c r="D296" s="1027"/>
      <c r="E296" s="1027"/>
      <c r="F296" s="1027"/>
      <c r="G296" s="1027"/>
      <c r="H296" s="1027"/>
      <c r="I296" s="1027"/>
      <c r="J296" s="1027"/>
      <c r="K296" s="1027"/>
      <c r="L296" s="1027"/>
      <c r="M296" s="1027"/>
      <c r="N296" s="1027"/>
      <c r="O296" s="1027"/>
      <c r="P296" s="1028"/>
      <c r="Q296" s="488"/>
    </row>
    <row r="297" spans="1:17" ht="12.75" customHeight="1" x14ac:dyDescent="0.2">
      <c r="A297" s="1026"/>
      <c r="B297" s="1027"/>
      <c r="C297" s="1027"/>
      <c r="D297" s="1027"/>
      <c r="E297" s="1027"/>
      <c r="F297" s="1027"/>
      <c r="G297" s="1027"/>
      <c r="H297" s="1027"/>
      <c r="I297" s="1027"/>
      <c r="J297" s="1027"/>
      <c r="K297" s="1027"/>
      <c r="L297" s="1027"/>
      <c r="M297" s="1027"/>
      <c r="N297" s="1027"/>
      <c r="O297" s="1027"/>
      <c r="P297" s="1028"/>
      <c r="Q297" s="488"/>
    </row>
    <row r="298" spans="1:17" ht="12.75" customHeight="1" x14ac:dyDescent="0.2">
      <c r="A298" s="1026"/>
      <c r="B298" s="1027"/>
      <c r="C298" s="1027"/>
      <c r="D298" s="1027"/>
      <c r="E298" s="1027"/>
      <c r="F298" s="1027"/>
      <c r="G298" s="1027"/>
      <c r="H298" s="1027"/>
      <c r="I298" s="1027"/>
      <c r="J298" s="1027"/>
      <c r="K298" s="1027"/>
      <c r="L298" s="1027"/>
      <c r="M298" s="1027"/>
      <c r="N298" s="1027"/>
      <c r="O298" s="1027"/>
      <c r="P298" s="1028"/>
      <c r="Q298" s="488"/>
    </row>
    <row r="299" spans="1:17" ht="12.75" customHeight="1" x14ac:dyDescent="0.2">
      <c r="A299" s="1026"/>
      <c r="B299" s="1027"/>
      <c r="C299" s="1027"/>
      <c r="D299" s="1027"/>
      <c r="E299" s="1027"/>
      <c r="F299" s="1027"/>
      <c r="G299" s="1027"/>
      <c r="H299" s="1027"/>
      <c r="I299" s="1027"/>
      <c r="J299" s="1027"/>
      <c r="K299" s="1027"/>
      <c r="L299" s="1027"/>
      <c r="M299" s="1027"/>
      <c r="N299" s="1027"/>
      <c r="O299" s="1027"/>
      <c r="P299" s="1028"/>
      <c r="Q299" s="488"/>
    </row>
    <row r="300" spans="1:17" ht="12.75" customHeight="1" x14ac:dyDescent="0.2">
      <c r="A300" s="1026"/>
      <c r="B300" s="1027"/>
      <c r="C300" s="1027"/>
      <c r="D300" s="1027"/>
      <c r="E300" s="1027"/>
      <c r="F300" s="1027"/>
      <c r="G300" s="1027"/>
      <c r="H300" s="1027"/>
      <c r="I300" s="1027"/>
      <c r="J300" s="1027"/>
      <c r="K300" s="1027"/>
      <c r="L300" s="1027"/>
      <c r="M300" s="1027"/>
      <c r="N300" s="1027"/>
      <c r="O300" s="1027"/>
      <c r="P300" s="1028"/>
      <c r="Q300" s="488"/>
    </row>
    <row r="301" spans="1:17" ht="12.75" customHeight="1" x14ac:dyDescent="0.2">
      <c r="A301" s="1026"/>
      <c r="B301" s="1027"/>
      <c r="C301" s="1027"/>
      <c r="D301" s="1027"/>
      <c r="E301" s="1027"/>
      <c r="F301" s="1027"/>
      <c r="G301" s="1027"/>
      <c r="H301" s="1027"/>
      <c r="I301" s="1027"/>
      <c r="J301" s="1027"/>
      <c r="K301" s="1027"/>
      <c r="L301" s="1027"/>
      <c r="M301" s="1027"/>
      <c r="N301" s="1027"/>
      <c r="O301" s="1027"/>
      <c r="P301" s="1028"/>
      <c r="Q301" s="488"/>
    </row>
    <row r="302" spans="1:17" ht="12.75" customHeight="1" x14ac:dyDescent="0.2">
      <c r="A302" s="1026"/>
      <c r="B302" s="1027"/>
      <c r="C302" s="1027"/>
      <c r="D302" s="1027"/>
      <c r="E302" s="1027"/>
      <c r="F302" s="1027"/>
      <c r="G302" s="1027"/>
      <c r="H302" s="1027"/>
      <c r="I302" s="1027"/>
      <c r="J302" s="1027"/>
      <c r="K302" s="1027"/>
      <c r="L302" s="1027"/>
      <c r="M302" s="1027"/>
      <c r="N302" s="1027"/>
      <c r="O302" s="1027"/>
      <c r="P302" s="1028"/>
      <c r="Q302" s="488"/>
    </row>
    <row r="303" spans="1:17" ht="12.75" customHeight="1" x14ac:dyDescent="0.2">
      <c r="A303" s="1026"/>
      <c r="B303" s="1027"/>
      <c r="C303" s="1027"/>
      <c r="D303" s="1027"/>
      <c r="E303" s="1027"/>
      <c r="F303" s="1027"/>
      <c r="G303" s="1027"/>
      <c r="H303" s="1027"/>
      <c r="I303" s="1027"/>
      <c r="J303" s="1027"/>
      <c r="K303" s="1027"/>
      <c r="L303" s="1027"/>
      <c r="M303" s="1027"/>
      <c r="N303" s="1027"/>
      <c r="O303" s="1027"/>
      <c r="P303" s="1028"/>
      <c r="Q303" s="488"/>
    </row>
    <row r="304" spans="1:17" ht="12.75" customHeight="1" x14ac:dyDescent="0.2">
      <c r="A304" s="1026"/>
      <c r="B304" s="1027"/>
      <c r="C304" s="1027"/>
      <c r="D304" s="1027"/>
      <c r="E304" s="1027"/>
      <c r="F304" s="1027"/>
      <c r="G304" s="1027"/>
      <c r="H304" s="1027"/>
      <c r="I304" s="1027"/>
      <c r="J304" s="1027"/>
      <c r="K304" s="1027"/>
      <c r="L304" s="1027"/>
      <c r="M304" s="1027"/>
      <c r="N304" s="1027"/>
      <c r="O304" s="1027"/>
      <c r="P304" s="1028"/>
      <c r="Q304" s="488"/>
    </row>
    <row r="305" spans="1:17" ht="12.75" customHeight="1" x14ac:dyDescent="0.2">
      <c r="A305" s="1026"/>
      <c r="B305" s="1027"/>
      <c r="C305" s="1027"/>
      <c r="D305" s="1027"/>
      <c r="E305" s="1027"/>
      <c r="F305" s="1027"/>
      <c r="G305" s="1027"/>
      <c r="H305" s="1027"/>
      <c r="I305" s="1027"/>
      <c r="J305" s="1027"/>
      <c r="K305" s="1027"/>
      <c r="L305" s="1027"/>
      <c r="M305" s="1027"/>
      <c r="N305" s="1027"/>
      <c r="O305" s="1027"/>
      <c r="P305" s="1028"/>
      <c r="Q305" s="488"/>
    </row>
    <row r="306" spans="1:17" ht="12.75" customHeight="1" x14ac:dyDescent="0.2">
      <c r="A306" s="1026"/>
      <c r="B306" s="1027"/>
      <c r="C306" s="1027"/>
      <c r="D306" s="1027"/>
      <c r="E306" s="1027"/>
      <c r="F306" s="1027"/>
      <c r="G306" s="1027"/>
      <c r="H306" s="1027"/>
      <c r="I306" s="1027"/>
      <c r="J306" s="1027"/>
      <c r="K306" s="1027"/>
      <c r="L306" s="1027"/>
      <c r="M306" s="1027"/>
      <c r="N306" s="1027"/>
      <c r="O306" s="1027"/>
      <c r="P306" s="1028"/>
      <c r="Q306" s="488"/>
    </row>
    <row r="307" spans="1:17" ht="12.75" customHeight="1" x14ac:dyDescent="0.2">
      <c r="A307" s="1026"/>
      <c r="B307" s="1027"/>
      <c r="C307" s="1027"/>
      <c r="D307" s="1027"/>
      <c r="E307" s="1027"/>
      <c r="F307" s="1027"/>
      <c r="G307" s="1027"/>
      <c r="H307" s="1027"/>
      <c r="I307" s="1027"/>
      <c r="J307" s="1027"/>
      <c r="K307" s="1027"/>
      <c r="L307" s="1027"/>
      <c r="M307" s="1027"/>
      <c r="N307" s="1027"/>
      <c r="O307" s="1027"/>
      <c r="P307" s="1028"/>
      <c r="Q307" s="488"/>
    </row>
    <row r="308" spans="1:17" ht="12.75" customHeight="1" x14ac:dyDescent="0.2">
      <c r="A308" s="1026"/>
      <c r="B308" s="1027"/>
      <c r="C308" s="1027"/>
      <c r="D308" s="1027"/>
      <c r="E308" s="1027"/>
      <c r="F308" s="1027"/>
      <c r="G308" s="1027"/>
      <c r="H308" s="1027"/>
      <c r="I308" s="1027"/>
      <c r="J308" s="1027"/>
      <c r="K308" s="1027"/>
      <c r="L308" s="1027"/>
      <c r="M308" s="1027"/>
      <c r="N308" s="1027"/>
      <c r="O308" s="1027"/>
      <c r="P308" s="1028"/>
      <c r="Q308" s="488"/>
    </row>
    <row r="309" spans="1:17" ht="12.75" customHeight="1" x14ac:dyDescent="0.2">
      <c r="A309" s="1026"/>
      <c r="B309" s="1027"/>
      <c r="C309" s="1027"/>
      <c r="D309" s="1027"/>
      <c r="E309" s="1027"/>
      <c r="F309" s="1027"/>
      <c r="G309" s="1027"/>
      <c r="H309" s="1027"/>
      <c r="I309" s="1027"/>
      <c r="J309" s="1027"/>
      <c r="K309" s="1027"/>
      <c r="L309" s="1027"/>
      <c r="M309" s="1027"/>
      <c r="N309" s="1027"/>
      <c r="O309" s="1027"/>
      <c r="P309" s="1028"/>
      <c r="Q309" s="488"/>
    </row>
    <row r="310" spans="1:17" ht="12.75" customHeight="1" x14ac:dyDescent="0.2">
      <c r="A310" s="1026"/>
      <c r="B310" s="1027"/>
      <c r="C310" s="1027"/>
      <c r="D310" s="1027"/>
      <c r="E310" s="1027"/>
      <c r="F310" s="1027"/>
      <c r="G310" s="1027"/>
      <c r="H310" s="1027"/>
      <c r="I310" s="1027"/>
      <c r="J310" s="1027"/>
      <c r="K310" s="1027"/>
      <c r="L310" s="1027"/>
      <c r="M310" s="1027"/>
      <c r="N310" s="1027"/>
      <c r="O310" s="1027"/>
      <c r="P310" s="1028"/>
      <c r="Q310" s="488"/>
    </row>
    <row r="311" spans="1:17" ht="12.75" customHeight="1" x14ac:dyDescent="0.2">
      <c r="A311" s="1026"/>
      <c r="B311" s="1027"/>
      <c r="C311" s="1027"/>
      <c r="D311" s="1027"/>
      <c r="E311" s="1027"/>
      <c r="F311" s="1027"/>
      <c r="G311" s="1027"/>
      <c r="H311" s="1027"/>
      <c r="I311" s="1027"/>
      <c r="J311" s="1027"/>
      <c r="K311" s="1027"/>
      <c r="L311" s="1027"/>
      <c r="M311" s="1027"/>
      <c r="N311" s="1027"/>
      <c r="O311" s="1027"/>
      <c r="P311" s="1028"/>
      <c r="Q311" s="488"/>
    </row>
    <row r="312" spans="1:17" ht="12.75" customHeight="1" x14ac:dyDescent="0.2">
      <c r="A312" s="1026"/>
      <c r="B312" s="1027"/>
      <c r="C312" s="1027"/>
      <c r="D312" s="1027"/>
      <c r="E312" s="1027"/>
      <c r="F312" s="1027"/>
      <c r="G312" s="1027"/>
      <c r="H312" s="1027"/>
      <c r="I312" s="1027"/>
      <c r="J312" s="1027"/>
      <c r="K312" s="1027"/>
      <c r="L312" s="1027"/>
      <c r="M312" s="1027"/>
      <c r="N312" s="1027"/>
      <c r="O312" s="1027"/>
      <c r="P312" s="1028"/>
      <c r="Q312" s="488"/>
    </row>
    <row r="313" spans="1:17" ht="12.75" customHeight="1" x14ac:dyDescent="0.2">
      <c r="A313" s="1026"/>
      <c r="B313" s="1027"/>
      <c r="C313" s="1027"/>
      <c r="D313" s="1027"/>
      <c r="E313" s="1027"/>
      <c r="F313" s="1027"/>
      <c r="G313" s="1027"/>
      <c r="H313" s="1027"/>
      <c r="I313" s="1027"/>
      <c r="J313" s="1027"/>
      <c r="K313" s="1027"/>
      <c r="L313" s="1027"/>
      <c r="M313" s="1027"/>
      <c r="N313" s="1027"/>
      <c r="O313" s="1027"/>
      <c r="P313" s="1028"/>
      <c r="Q313" s="488"/>
    </row>
    <row r="314" spans="1:17" ht="12.75" customHeight="1" x14ac:dyDescent="0.2">
      <c r="A314" s="1026"/>
      <c r="B314" s="1027"/>
      <c r="C314" s="1027"/>
      <c r="D314" s="1027"/>
      <c r="E314" s="1027"/>
      <c r="F314" s="1027"/>
      <c r="G314" s="1027"/>
      <c r="H314" s="1027"/>
      <c r="I314" s="1027"/>
      <c r="J314" s="1027"/>
      <c r="K314" s="1027"/>
      <c r="L314" s="1027"/>
      <c r="M314" s="1027"/>
      <c r="N314" s="1027"/>
      <c r="O314" s="1027"/>
      <c r="P314" s="1028"/>
      <c r="Q314" s="488"/>
    </row>
    <row r="315" spans="1:17" ht="12.75" customHeight="1" x14ac:dyDescent="0.2">
      <c r="A315" s="1026"/>
      <c r="B315" s="1027"/>
      <c r="C315" s="1027"/>
      <c r="D315" s="1027"/>
      <c r="E315" s="1027"/>
      <c r="F315" s="1027"/>
      <c r="G315" s="1027"/>
      <c r="H315" s="1027"/>
      <c r="I315" s="1027"/>
      <c r="J315" s="1027"/>
      <c r="K315" s="1027"/>
      <c r="L315" s="1027"/>
      <c r="M315" s="1027"/>
      <c r="N315" s="1027"/>
      <c r="O315" s="1027"/>
      <c r="P315" s="1028"/>
      <c r="Q315" s="488"/>
    </row>
    <row r="316" spans="1:17" ht="12.75" customHeight="1" x14ac:dyDescent="0.2">
      <c r="A316" s="1026"/>
      <c r="B316" s="1027"/>
      <c r="C316" s="1027"/>
      <c r="D316" s="1027"/>
      <c r="E316" s="1027"/>
      <c r="F316" s="1027"/>
      <c r="G316" s="1027"/>
      <c r="H316" s="1027"/>
      <c r="I316" s="1027"/>
      <c r="J316" s="1027"/>
      <c r="K316" s="1027"/>
      <c r="L316" s="1027"/>
      <c r="M316" s="1027"/>
      <c r="N316" s="1027"/>
      <c r="O316" s="1027"/>
      <c r="P316" s="1028"/>
      <c r="Q316" s="488"/>
    </row>
    <row r="317" spans="1:17" ht="12.75" customHeight="1" x14ac:dyDescent="0.2">
      <c r="A317" s="1026"/>
      <c r="B317" s="1027"/>
      <c r="C317" s="1027"/>
      <c r="D317" s="1027"/>
      <c r="E317" s="1027"/>
      <c r="F317" s="1027"/>
      <c r="G317" s="1027"/>
      <c r="H317" s="1027"/>
      <c r="I317" s="1027"/>
      <c r="J317" s="1027"/>
      <c r="K317" s="1027"/>
      <c r="L317" s="1027"/>
      <c r="M317" s="1027"/>
      <c r="N317" s="1027"/>
      <c r="O317" s="1027"/>
      <c r="P317" s="1028"/>
      <c r="Q317" s="488"/>
    </row>
    <row r="318" spans="1:17" ht="12.75" customHeight="1" x14ac:dyDescent="0.2">
      <c r="A318" s="1026"/>
      <c r="B318" s="1027"/>
      <c r="C318" s="1027"/>
      <c r="D318" s="1027"/>
      <c r="E318" s="1027"/>
      <c r="F318" s="1027"/>
      <c r="G318" s="1027"/>
      <c r="H318" s="1027"/>
      <c r="I318" s="1027"/>
      <c r="J318" s="1027"/>
      <c r="K318" s="1027"/>
      <c r="L318" s="1027"/>
      <c r="M318" s="1027"/>
      <c r="N318" s="1027"/>
      <c r="O318" s="1027"/>
      <c r="P318" s="1028"/>
      <c r="Q318" s="488"/>
    </row>
    <row r="319" spans="1:17" ht="12.75" customHeight="1" x14ac:dyDescent="0.2">
      <c r="A319" s="1026"/>
      <c r="B319" s="1027"/>
      <c r="C319" s="1027"/>
      <c r="D319" s="1027"/>
      <c r="E319" s="1027"/>
      <c r="F319" s="1027"/>
      <c r="G319" s="1027"/>
      <c r="H319" s="1027"/>
      <c r="I319" s="1027"/>
      <c r="J319" s="1027"/>
      <c r="K319" s="1027"/>
      <c r="L319" s="1027"/>
      <c r="M319" s="1027"/>
      <c r="N319" s="1027"/>
      <c r="O319" s="1027"/>
      <c r="P319" s="1028"/>
      <c r="Q319" s="488"/>
    </row>
    <row r="320" spans="1:17" ht="12.75" customHeight="1" x14ac:dyDescent="0.2">
      <c r="A320" s="1026"/>
      <c r="B320" s="1027"/>
      <c r="C320" s="1027"/>
      <c r="D320" s="1027"/>
      <c r="E320" s="1027"/>
      <c r="F320" s="1027"/>
      <c r="G320" s="1027"/>
      <c r="H320" s="1027"/>
      <c r="I320" s="1027"/>
      <c r="J320" s="1027"/>
      <c r="K320" s="1027"/>
      <c r="L320" s="1027"/>
      <c r="M320" s="1027"/>
      <c r="N320" s="1027"/>
      <c r="O320" s="1027"/>
      <c r="P320" s="1028"/>
      <c r="Q320" s="488"/>
    </row>
    <row r="321" spans="1:17" ht="12.75" customHeight="1" x14ac:dyDescent="0.2">
      <c r="A321" s="1026"/>
      <c r="B321" s="1027"/>
      <c r="C321" s="1027"/>
      <c r="D321" s="1027"/>
      <c r="E321" s="1027"/>
      <c r="F321" s="1027"/>
      <c r="G321" s="1027"/>
      <c r="H321" s="1027"/>
      <c r="I321" s="1027"/>
      <c r="J321" s="1027"/>
      <c r="K321" s="1027"/>
      <c r="L321" s="1027"/>
      <c r="M321" s="1027"/>
      <c r="N321" s="1027"/>
      <c r="O321" s="1027"/>
      <c r="P321" s="1028"/>
      <c r="Q321" s="488"/>
    </row>
    <row r="322" spans="1:17" ht="12.75" customHeight="1" x14ac:dyDescent="0.2">
      <c r="A322" s="1026"/>
      <c r="B322" s="1027"/>
      <c r="C322" s="1027"/>
      <c r="D322" s="1027"/>
      <c r="E322" s="1027"/>
      <c r="F322" s="1027"/>
      <c r="G322" s="1027"/>
      <c r="H322" s="1027"/>
      <c r="I322" s="1027"/>
      <c r="J322" s="1027"/>
      <c r="K322" s="1027"/>
      <c r="L322" s="1027"/>
      <c r="M322" s="1027"/>
      <c r="N322" s="1027"/>
      <c r="O322" s="1027"/>
      <c r="P322" s="1028"/>
      <c r="Q322" s="488"/>
    </row>
    <row r="323" spans="1:17" ht="12.75" customHeight="1" x14ac:dyDescent="0.2">
      <c r="A323" s="1026"/>
      <c r="B323" s="1027"/>
      <c r="C323" s="1027"/>
      <c r="D323" s="1027"/>
      <c r="E323" s="1027"/>
      <c r="F323" s="1027"/>
      <c r="G323" s="1027"/>
      <c r="H323" s="1027"/>
      <c r="I323" s="1027"/>
      <c r="J323" s="1027"/>
      <c r="K323" s="1027"/>
      <c r="L323" s="1027"/>
      <c r="M323" s="1027"/>
      <c r="N323" s="1027"/>
      <c r="O323" s="1027"/>
      <c r="P323" s="1028"/>
      <c r="Q323" s="488"/>
    </row>
    <row r="324" spans="1:17" ht="12.75" customHeight="1" x14ac:dyDescent="0.2">
      <c r="A324" s="1026"/>
      <c r="B324" s="1027"/>
      <c r="C324" s="1027"/>
      <c r="D324" s="1027"/>
      <c r="E324" s="1027"/>
      <c r="F324" s="1027"/>
      <c r="G324" s="1027"/>
      <c r="H324" s="1027"/>
      <c r="I324" s="1027"/>
      <c r="J324" s="1027"/>
      <c r="K324" s="1027"/>
      <c r="L324" s="1027"/>
      <c r="M324" s="1027"/>
      <c r="N324" s="1027"/>
      <c r="O324" s="1027"/>
      <c r="P324" s="1028"/>
      <c r="Q324" s="488"/>
    </row>
    <row r="325" spans="1:17" ht="12.75" customHeight="1" x14ac:dyDescent="0.2">
      <c r="A325" s="1026"/>
      <c r="B325" s="1027"/>
      <c r="C325" s="1027"/>
      <c r="D325" s="1027"/>
      <c r="E325" s="1027"/>
      <c r="F325" s="1027"/>
      <c r="G325" s="1027"/>
      <c r="H325" s="1027"/>
      <c r="I325" s="1027"/>
      <c r="J325" s="1027"/>
      <c r="K325" s="1027"/>
      <c r="L325" s="1027"/>
      <c r="M325" s="1027"/>
      <c r="N325" s="1027"/>
      <c r="O325" s="1027"/>
      <c r="P325" s="1028"/>
      <c r="Q325" s="488"/>
    </row>
    <row r="326" spans="1:17" ht="12.75" customHeight="1" x14ac:dyDescent="0.2">
      <c r="A326" s="1026"/>
      <c r="B326" s="1027"/>
      <c r="C326" s="1027"/>
      <c r="D326" s="1027"/>
      <c r="E326" s="1027"/>
      <c r="F326" s="1027"/>
      <c r="G326" s="1027"/>
      <c r="H326" s="1027"/>
      <c r="I326" s="1027"/>
      <c r="J326" s="1027"/>
      <c r="K326" s="1027"/>
      <c r="L326" s="1027"/>
      <c r="M326" s="1027"/>
      <c r="N326" s="1027"/>
      <c r="O326" s="1027"/>
      <c r="P326" s="1028"/>
      <c r="Q326" s="488"/>
    </row>
    <row r="327" spans="1:17" ht="12.75" customHeight="1" x14ac:dyDescent="0.2">
      <c r="A327" s="1026"/>
      <c r="B327" s="1027"/>
      <c r="C327" s="1027"/>
      <c r="D327" s="1027"/>
      <c r="E327" s="1027"/>
      <c r="F327" s="1027"/>
      <c r="G327" s="1027"/>
      <c r="H327" s="1027"/>
      <c r="I327" s="1027"/>
      <c r="J327" s="1027"/>
      <c r="K327" s="1027"/>
      <c r="L327" s="1027"/>
      <c r="M327" s="1027"/>
      <c r="N327" s="1027"/>
      <c r="O327" s="1027"/>
      <c r="P327" s="1028"/>
      <c r="Q327" s="488"/>
    </row>
    <row r="328" spans="1:17" ht="12.75" customHeight="1" x14ac:dyDescent="0.2">
      <c r="A328" s="1026"/>
      <c r="B328" s="1027"/>
      <c r="C328" s="1027"/>
      <c r="D328" s="1027"/>
      <c r="E328" s="1027"/>
      <c r="F328" s="1027"/>
      <c r="G328" s="1027"/>
      <c r="H328" s="1027"/>
      <c r="I328" s="1027"/>
      <c r="J328" s="1027"/>
      <c r="K328" s="1027"/>
      <c r="L328" s="1027"/>
      <c r="M328" s="1027"/>
      <c r="N328" s="1027"/>
      <c r="O328" s="1027"/>
      <c r="P328" s="1028"/>
      <c r="Q328" s="488"/>
    </row>
    <row r="329" spans="1:17" ht="12.75" customHeight="1" x14ac:dyDescent="0.2">
      <c r="A329" s="1026"/>
      <c r="B329" s="1027"/>
      <c r="C329" s="1027"/>
      <c r="D329" s="1027"/>
      <c r="E329" s="1027"/>
      <c r="F329" s="1027"/>
      <c r="G329" s="1027"/>
      <c r="H329" s="1027"/>
      <c r="I329" s="1027"/>
      <c r="J329" s="1027"/>
      <c r="K329" s="1027"/>
      <c r="L329" s="1027"/>
      <c r="M329" s="1027"/>
      <c r="N329" s="1027"/>
      <c r="O329" s="1027"/>
      <c r="P329" s="1028"/>
      <c r="Q329" s="488"/>
    </row>
    <row r="330" spans="1:17" ht="12.75" customHeight="1" x14ac:dyDescent="0.2">
      <c r="A330" s="1026"/>
      <c r="B330" s="1027"/>
      <c r="C330" s="1027"/>
      <c r="D330" s="1027"/>
      <c r="E330" s="1027"/>
      <c r="F330" s="1027"/>
      <c r="G330" s="1027"/>
      <c r="H330" s="1027"/>
      <c r="I330" s="1027"/>
      <c r="J330" s="1027"/>
      <c r="K330" s="1027"/>
      <c r="L330" s="1027"/>
      <c r="M330" s="1027"/>
      <c r="N330" s="1027"/>
      <c r="O330" s="1027"/>
      <c r="P330" s="1028"/>
      <c r="Q330" s="488"/>
    </row>
    <row r="331" spans="1:17" ht="12.75" customHeight="1" x14ac:dyDescent="0.2">
      <c r="A331" s="1026"/>
      <c r="B331" s="1027"/>
      <c r="C331" s="1027"/>
      <c r="D331" s="1027"/>
      <c r="E331" s="1027"/>
      <c r="F331" s="1027"/>
      <c r="G331" s="1027"/>
      <c r="H331" s="1027"/>
      <c r="I331" s="1027"/>
      <c r="J331" s="1027"/>
      <c r="K331" s="1027"/>
      <c r="L331" s="1027"/>
      <c r="M331" s="1027"/>
      <c r="N331" s="1027"/>
      <c r="O331" s="1027"/>
      <c r="P331" s="1028"/>
      <c r="Q331" s="488"/>
    </row>
    <row r="332" spans="1:17" ht="12.75" customHeight="1" x14ac:dyDescent="0.2">
      <c r="A332" s="1026"/>
      <c r="B332" s="1027"/>
      <c r="C332" s="1027"/>
      <c r="D332" s="1027"/>
      <c r="E332" s="1027"/>
      <c r="F332" s="1027"/>
      <c r="G332" s="1027"/>
      <c r="H332" s="1027"/>
      <c r="I332" s="1027"/>
      <c r="J332" s="1027"/>
      <c r="K332" s="1027"/>
      <c r="L332" s="1027"/>
      <c r="M332" s="1027"/>
      <c r="N332" s="1027"/>
      <c r="O332" s="1027"/>
      <c r="P332" s="1028"/>
      <c r="Q332" s="488"/>
    </row>
    <row r="333" spans="1:17" ht="12.75" customHeight="1" x14ac:dyDescent="0.2">
      <c r="A333" s="1026"/>
      <c r="B333" s="1027"/>
      <c r="C333" s="1027"/>
      <c r="D333" s="1027"/>
      <c r="E333" s="1027"/>
      <c r="F333" s="1027"/>
      <c r="G333" s="1027"/>
      <c r="H333" s="1027"/>
      <c r="I333" s="1027"/>
      <c r="J333" s="1027"/>
      <c r="K333" s="1027"/>
      <c r="L333" s="1027"/>
      <c r="M333" s="1027"/>
      <c r="N333" s="1027"/>
      <c r="O333" s="1027"/>
      <c r="P333" s="1028"/>
      <c r="Q333" s="488"/>
    </row>
    <row r="334" spans="1:17" ht="12.75" customHeight="1" x14ac:dyDescent="0.2">
      <c r="A334" s="1029"/>
      <c r="B334" s="1030"/>
      <c r="C334" s="1030"/>
      <c r="D334" s="1030"/>
      <c r="E334" s="1030"/>
      <c r="F334" s="1030"/>
      <c r="G334" s="1030"/>
      <c r="H334" s="1030"/>
      <c r="I334" s="1030"/>
      <c r="J334" s="1030"/>
      <c r="K334" s="1030"/>
      <c r="L334" s="1030"/>
      <c r="M334" s="1030"/>
      <c r="N334" s="1030"/>
      <c r="O334" s="1030"/>
      <c r="P334" s="1031"/>
      <c r="Q334" s="488"/>
    </row>
    <row r="336" spans="1:17" ht="19.5" customHeight="1" x14ac:dyDescent="0.2">
      <c r="A336" s="768" t="str">
        <f ca="1">Translations!A139</f>
        <v>This section is filled in exclusively by PR's programmatic and financial monitors.</v>
      </c>
      <c r="B336" s="769"/>
      <c r="C336" s="769"/>
      <c r="D336" s="769"/>
      <c r="E336" s="769"/>
      <c r="F336" s="769"/>
      <c r="G336" s="769"/>
      <c r="H336" s="769"/>
      <c r="I336" s="769"/>
      <c r="J336" s="769"/>
      <c r="K336" s="769"/>
      <c r="L336" s="769"/>
      <c r="M336" s="769"/>
      <c r="N336" s="769"/>
      <c r="O336" s="769"/>
      <c r="P336" s="770"/>
      <c r="Q336" s="487"/>
    </row>
    <row r="337" spans="1:17" ht="8.25" customHeight="1" x14ac:dyDescent="0.2"/>
    <row r="338" spans="1:17" ht="18.75" customHeight="1" x14ac:dyDescent="0.2">
      <c r="A338" s="999" t="str">
        <f ca="1">Translations!A150</f>
        <v>PROGRAMMATIC</v>
      </c>
      <c r="B338" s="34"/>
      <c r="C338" s="34"/>
      <c r="D338" s="37" t="str">
        <f ca="1">Translations!A140</f>
        <v>Name of person conducting programmatic verification</v>
      </c>
      <c r="E338" s="94"/>
      <c r="F338" s="34"/>
      <c r="G338" s="460"/>
      <c r="H338" s="34"/>
      <c r="I338" s="34"/>
      <c r="J338" s="34"/>
      <c r="K338" s="34"/>
      <c r="L338" s="460"/>
      <c r="M338" s="34"/>
      <c r="N338" s="34"/>
      <c r="O338" s="1013"/>
      <c r="P338" s="1014"/>
    </row>
    <row r="339" spans="1:17" ht="19.5" customHeight="1" x14ac:dyDescent="0.2">
      <c r="A339" s="1000"/>
      <c r="B339" s="35"/>
      <c r="C339" s="35"/>
      <c r="D339" s="1015"/>
      <c r="E339" s="1016"/>
      <c r="F339" s="35"/>
      <c r="G339" s="461"/>
      <c r="H339" s="35"/>
      <c r="I339" s="35"/>
      <c r="J339" s="35"/>
      <c r="K339" s="35"/>
      <c r="L339" s="461"/>
      <c r="M339" s="35"/>
      <c r="N339" s="35"/>
      <c r="O339" s="1002"/>
      <c r="P339" s="1003"/>
    </row>
    <row r="340" spans="1:17" ht="7.5" customHeight="1" x14ac:dyDescent="0.2">
      <c r="A340" s="1000"/>
      <c r="B340" s="35"/>
      <c r="C340" s="35"/>
      <c r="D340" s="35"/>
      <c r="E340" s="35"/>
      <c r="F340" s="35"/>
      <c r="G340" s="461"/>
      <c r="H340" s="35"/>
      <c r="I340" s="35"/>
      <c r="J340" s="35"/>
      <c r="K340" s="35"/>
      <c r="L340" s="461"/>
      <c r="M340" s="35"/>
      <c r="N340" s="35"/>
      <c r="O340" s="35"/>
      <c r="P340" s="36"/>
    </row>
    <row r="341" spans="1:17" ht="21" customHeight="1" x14ac:dyDescent="0.2">
      <c r="A341" s="1000"/>
      <c r="B341" s="95"/>
      <c r="C341" s="95"/>
      <c r="D341" s="97" t="str">
        <f ca="1">Translations!A141</f>
        <v>Contextual details</v>
      </c>
      <c r="E341" s="95"/>
      <c r="F341" s="95"/>
      <c r="G341" s="462"/>
      <c r="H341" s="95"/>
      <c r="I341" s="95"/>
      <c r="J341" s="95"/>
      <c r="K341" s="95"/>
      <c r="L341" s="462"/>
      <c r="M341" s="95"/>
      <c r="N341" s="95"/>
      <c r="O341" s="95"/>
      <c r="P341" s="96"/>
      <c r="Q341" s="487"/>
    </row>
    <row r="342" spans="1:17" ht="26.25" customHeight="1" x14ac:dyDescent="0.2">
      <c r="A342" s="1000"/>
      <c r="B342" s="35"/>
      <c r="C342" s="35"/>
      <c r="D342" s="1017"/>
      <c r="E342" s="1018"/>
      <c r="F342" s="1018"/>
      <c r="G342" s="1018"/>
      <c r="H342" s="1018"/>
      <c r="I342" s="1018"/>
      <c r="J342" s="1018"/>
      <c r="K342" s="1018"/>
      <c r="L342" s="1018"/>
      <c r="M342" s="1018"/>
      <c r="N342" s="1018"/>
      <c r="O342" s="1018"/>
      <c r="P342" s="1019"/>
      <c r="Q342" s="489"/>
    </row>
    <row r="343" spans="1:17" ht="26.25" customHeight="1" x14ac:dyDescent="0.2">
      <c r="A343" s="1000"/>
      <c r="B343" s="35"/>
      <c r="C343" s="35"/>
      <c r="D343" s="1032"/>
      <c r="E343" s="1033"/>
      <c r="F343" s="1033"/>
      <c r="G343" s="1033"/>
      <c r="H343" s="1033"/>
      <c r="I343" s="1033"/>
      <c r="J343" s="1033"/>
      <c r="K343" s="1033"/>
      <c r="L343" s="1033"/>
      <c r="M343" s="1033"/>
      <c r="N343" s="1033"/>
      <c r="O343" s="1033"/>
      <c r="P343" s="1034"/>
      <c r="Q343" s="489"/>
    </row>
    <row r="344" spans="1:17" ht="26.25" customHeight="1" x14ac:dyDescent="0.2">
      <c r="A344" s="1000"/>
      <c r="B344" s="35"/>
      <c r="C344" s="35"/>
      <c r="D344" s="1032"/>
      <c r="E344" s="1033"/>
      <c r="F344" s="1033"/>
      <c r="G344" s="1033"/>
      <c r="H344" s="1033"/>
      <c r="I344" s="1033"/>
      <c r="J344" s="1033"/>
      <c r="K344" s="1033"/>
      <c r="L344" s="1033"/>
      <c r="M344" s="1033"/>
      <c r="N344" s="1033"/>
      <c r="O344" s="1033"/>
      <c r="P344" s="1034"/>
      <c r="Q344" s="489"/>
    </row>
    <row r="345" spans="1:17" ht="26.25" customHeight="1" x14ac:dyDescent="0.2">
      <c r="A345" s="1000"/>
      <c r="B345" s="35"/>
      <c r="C345" s="35"/>
      <c r="D345" s="1032"/>
      <c r="E345" s="1033"/>
      <c r="F345" s="1033"/>
      <c r="G345" s="1033"/>
      <c r="H345" s="1033"/>
      <c r="I345" s="1033"/>
      <c r="J345" s="1033"/>
      <c r="K345" s="1033"/>
      <c r="L345" s="1033"/>
      <c r="M345" s="1033"/>
      <c r="N345" s="1033"/>
      <c r="O345" s="1033"/>
      <c r="P345" s="1034"/>
      <c r="Q345" s="489"/>
    </row>
    <row r="346" spans="1:17" ht="26.25" customHeight="1" x14ac:dyDescent="0.2">
      <c r="A346" s="1000"/>
      <c r="B346" s="35"/>
      <c r="C346" s="35"/>
      <c r="D346" s="1035"/>
      <c r="E346" s="1036"/>
      <c r="F346" s="1036"/>
      <c r="G346" s="1036"/>
      <c r="H346" s="1036"/>
      <c r="I346" s="1036"/>
      <c r="J346" s="1036"/>
      <c r="K346" s="1036"/>
      <c r="L346" s="1036"/>
      <c r="M346" s="1036"/>
      <c r="N346" s="1036"/>
      <c r="O346" s="1036"/>
      <c r="P346" s="1037"/>
      <c r="Q346" s="489"/>
    </row>
    <row r="347" spans="1:17" x14ac:dyDescent="0.2">
      <c r="A347" s="1000"/>
      <c r="B347" s="35"/>
      <c r="C347" s="35"/>
      <c r="D347" s="35"/>
      <c r="E347" s="35"/>
      <c r="F347" s="35"/>
      <c r="G347" s="461"/>
      <c r="H347" s="35"/>
      <c r="I347" s="35"/>
      <c r="J347" s="35"/>
      <c r="K347" s="35"/>
      <c r="L347" s="461"/>
      <c r="M347" s="35"/>
      <c r="N347" s="35"/>
      <c r="O347" s="35"/>
      <c r="P347" s="36"/>
    </row>
    <row r="348" spans="1:17" ht="21" customHeight="1" x14ac:dyDescent="0.2">
      <c r="A348" s="1000"/>
      <c r="B348" s="95"/>
      <c r="C348" s="95"/>
      <c r="D348" s="97" t="str">
        <f ca="1">Translations!A151</f>
        <v>Description of identified problem(s)</v>
      </c>
      <c r="E348" s="95"/>
      <c r="F348" s="95"/>
      <c r="G348" s="462"/>
      <c r="H348" s="95"/>
      <c r="I348" s="95"/>
      <c r="J348" s="95"/>
      <c r="K348" s="95"/>
      <c r="L348" s="462"/>
      <c r="M348" s="95"/>
      <c r="N348" s="95"/>
      <c r="O348" s="95"/>
      <c r="P348" s="96"/>
      <c r="Q348" s="490"/>
    </row>
    <row r="349" spans="1:17" ht="26.25" customHeight="1" x14ac:dyDescent="0.2">
      <c r="A349" s="1000"/>
      <c r="B349" s="35"/>
      <c r="C349" s="35"/>
      <c r="D349" s="1017"/>
      <c r="E349" s="1018"/>
      <c r="F349" s="1018"/>
      <c r="G349" s="1018"/>
      <c r="H349" s="1018"/>
      <c r="I349" s="1018"/>
      <c r="J349" s="1018"/>
      <c r="K349" s="1018"/>
      <c r="L349" s="1018"/>
      <c r="M349" s="1018"/>
      <c r="N349" s="1018"/>
      <c r="O349" s="1018"/>
      <c r="P349" s="1019"/>
      <c r="Q349" s="60"/>
    </row>
    <row r="350" spans="1:17" ht="26.25" customHeight="1" x14ac:dyDescent="0.2">
      <c r="A350" s="1000"/>
      <c r="B350" s="35"/>
      <c r="C350" s="35"/>
      <c r="D350" s="1032"/>
      <c r="E350" s="1033"/>
      <c r="F350" s="1033"/>
      <c r="G350" s="1033"/>
      <c r="H350" s="1033"/>
      <c r="I350" s="1033"/>
      <c r="J350" s="1033"/>
      <c r="K350" s="1033"/>
      <c r="L350" s="1033"/>
      <c r="M350" s="1033"/>
      <c r="N350" s="1033"/>
      <c r="O350" s="1033"/>
      <c r="P350" s="1034"/>
      <c r="Q350" s="60"/>
    </row>
    <row r="351" spans="1:17" ht="26.25" customHeight="1" x14ac:dyDescent="0.2">
      <c r="A351" s="1000"/>
      <c r="B351" s="35"/>
      <c r="C351" s="35"/>
      <c r="D351" s="1032"/>
      <c r="E351" s="1033"/>
      <c r="F351" s="1033"/>
      <c r="G351" s="1033"/>
      <c r="H351" s="1033"/>
      <c r="I351" s="1033"/>
      <c r="J351" s="1033"/>
      <c r="K351" s="1033"/>
      <c r="L351" s="1033"/>
      <c r="M351" s="1033"/>
      <c r="N351" s="1033"/>
      <c r="O351" s="1033"/>
      <c r="P351" s="1034"/>
      <c r="Q351" s="60"/>
    </row>
    <row r="352" spans="1:17" ht="26.25" customHeight="1" x14ac:dyDescent="0.2">
      <c r="A352" s="1000"/>
      <c r="B352" s="35"/>
      <c r="C352" s="35"/>
      <c r="D352" s="1032"/>
      <c r="E352" s="1033"/>
      <c r="F352" s="1033"/>
      <c r="G352" s="1033"/>
      <c r="H352" s="1033"/>
      <c r="I352" s="1033"/>
      <c r="J352" s="1033"/>
      <c r="K352" s="1033"/>
      <c r="L352" s="1033"/>
      <c r="M352" s="1033"/>
      <c r="N352" s="1033"/>
      <c r="O352" s="1033"/>
      <c r="P352" s="1034"/>
      <c r="Q352" s="60"/>
    </row>
    <row r="353" spans="1:17" ht="26.25" customHeight="1" x14ac:dyDescent="0.2">
      <c r="A353" s="1000"/>
      <c r="B353" s="35"/>
      <c r="C353" s="35"/>
      <c r="D353" s="1035"/>
      <c r="E353" s="1036"/>
      <c r="F353" s="1036"/>
      <c r="G353" s="1036"/>
      <c r="H353" s="1036"/>
      <c r="I353" s="1036"/>
      <c r="J353" s="1036"/>
      <c r="K353" s="1036"/>
      <c r="L353" s="1036"/>
      <c r="M353" s="1036"/>
      <c r="N353" s="1036"/>
      <c r="O353" s="1036"/>
      <c r="P353" s="1037"/>
      <c r="Q353" s="60"/>
    </row>
    <row r="354" spans="1:17" x14ac:dyDescent="0.2">
      <c r="A354" s="1000"/>
      <c r="B354" s="35"/>
      <c r="C354" s="35"/>
      <c r="D354" s="35"/>
      <c r="E354" s="35"/>
      <c r="F354" s="35"/>
      <c r="G354" s="461"/>
      <c r="H354" s="35"/>
      <c r="I354" s="35"/>
      <c r="J354" s="35"/>
      <c r="K354" s="35"/>
      <c r="L354" s="461"/>
      <c r="M354" s="35"/>
      <c r="N354" s="35"/>
      <c r="O354" s="35"/>
      <c r="P354" s="36"/>
    </row>
    <row r="355" spans="1:17" ht="21" customHeight="1" x14ac:dyDescent="0.2">
      <c r="A355" s="1000"/>
      <c r="B355" s="95"/>
      <c r="C355" s="95"/>
      <c r="D355" s="97" t="str">
        <f ca="1">Translations!A152</f>
        <v>Recommendations and actions to be taken</v>
      </c>
      <c r="E355" s="95"/>
      <c r="F355" s="95"/>
      <c r="G355" s="462"/>
      <c r="H355" s="95"/>
      <c r="I355" s="95"/>
      <c r="J355" s="95"/>
      <c r="K355" s="95"/>
      <c r="L355" s="462"/>
      <c r="M355" s="95"/>
      <c r="N355" s="95"/>
      <c r="O355" s="95"/>
      <c r="P355" s="96"/>
      <c r="Q355" s="490"/>
    </row>
    <row r="356" spans="1:17" ht="29.25" customHeight="1" x14ac:dyDescent="0.2">
      <c r="A356" s="1000"/>
      <c r="B356" s="35"/>
      <c r="C356" s="35"/>
      <c r="D356" s="1020" t="s">
        <v>282</v>
      </c>
      <c r="E356" s="1021"/>
      <c r="F356" s="1021"/>
      <c r="G356" s="1021"/>
      <c r="H356" s="1021"/>
      <c r="I356" s="1021"/>
      <c r="J356" s="1021"/>
      <c r="K356" s="1021"/>
      <c r="L356" s="1021"/>
      <c r="M356" s="1021"/>
      <c r="N356" s="1021"/>
      <c r="O356" s="1021"/>
      <c r="P356" s="1022"/>
    </row>
    <row r="357" spans="1:17" ht="29.25" customHeight="1" x14ac:dyDescent="0.2">
      <c r="A357" s="1000"/>
      <c r="B357" s="35"/>
      <c r="C357" s="35"/>
      <c r="D357" s="1017" t="s">
        <v>283</v>
      </c>
      <c r="E357" s="1018"/>
      <c r="F357" s="1018"/>
      <c r="G357" s="1018"/>
      <c r="H357" s="1018"/>
      <c r="I357" s="1018"/>
      <c r="J357" s="1018"/>
      <c r="K357" s="1018"/>
      <c r="L357" s="1018"/>
      <c r="M357" s="1018"/>
      <c r="N357" s="1018"/>
      <c r="O357" s="1018"/>
      <c r="P357" s="1019"/>
    </row>
    <row r="358" spans="1:17" ht="29.25" customHeight="1" x14ac:dyDescent="0.2">
      <c r="A358" s="1000"/>
      <c r="B358" s="35"/>
      <c r="C358" s="35"/>
      <c r="D358" s="1017" t="s">
        <v>284</v>
      </c>
      <c r="E358" s="1018"/>
      <c r="F358" s="1018"/>
      <c r="G358" s="1018"/>
      <c r="H358" s="1018"/>
      <c r="I358" s="1018"/>
      <c r="J358" s="1018"/>
      <c r="K358" s="1018"/>
      <c r="L358" s="1018"/>
      <c r="M358" s="1018"/>
      <c r="N358" s="1018"/>
      <c r="O358" s="1018"/>
      <c r="P358" s="1019"/>
    </row>
    <row r="359" spans="1:17" ht="29.25" customHeight="1" x14ac:dyDescent="0.2">
      <c r="A359" s="1000"/>
      <c r="B359" s="35"/>
      <c r="C359" s="35"/>
      <c r="D359" s="1017" t="s">
        <v>285</v>
      </c>
      <c r="E359" s="1018"/>
      <c r="F359" s="1018"/>
      <c r="G359" s="1018"/>
      <c r="H359" s="1018"/>
      <c r="I359" s="1018"/>
      <c r="J359" s="1018"/>
      <c r="K359" s="1018"/>
      <c r="L359" s="1018"/>
      <c r="M359" s="1018"/>
      <c r="N359" s="1018"/>
      <c r="O359" s="1018"/>
      <c r="P359" s="1019"/>
    </row>
    <row r="360" spans="1:17" ht="29.25" customHeight="1" x14ac:dyDescent="0.2">
      <c r="A360" s="1000"/>
      <c r="B360" s="35"/>
      <c r="C360" s="35"/>
      <c r="D360" s="1020" t="s">
        <v>286</v>
      </c>
      <c r="E360" s="1021"/>
      <c r="F360" s="1021"/>
      <c r="G360" s="1021"/>
      <c r="H360" s="1021"/>
      <c r="I360" s="1021"/>
      <c r="J360" s="1021"/>
      <c r="K360" s="1021"/>
      <c r="L360" s="1021"/>
      <c r="M360" s="1021"/>
      <c r="N360" s="1021"/>
      <c r="O360" s="1021"/>
      <c r="P360" s="1022"/>
    </row>
    <row r="361" spans="1:17" x14ac:dyDescent="0.2">
      <c r="A361" s="1001"/>
      <c r="B361" s="82"/>
      <c r="C361" s="82"/>
      <c r="D361" s="82"/>
      <c r="E361" s="82"/>
      <c r="F361" s="82"/>
      <c r="G361" s="463"/>
      <c r="H361" s="82"/>
      <c r="I361" s="82"/>
      <c r="J361" s="82"/>
      <c r="K361" s="82"/>
      <c r="L361" s="463"/>
      <c r="M361" s="82"/>
      <c r="N361" s="82"/>
      <c r="O361" s="82"/>
      <c r="P361" s="98"/>
    </row>
    <row r="363" spans="1:17" ht="23.25" customHeight="1" x14ac:dyDescent="0.2"/>
    <row r="364" spans="1:17" ht="18.75" customHeight="1" x14ac:dyDescent="0.2">
      <c r="A364" s="999" t="str">
        <f ca="1">Translations!A154</f>
        <v>FINANCIAL</v>
      </c>
      <c r="B364" s="34"/>
      <c r="C364" s="34"/>
      <c r="D364" s="37" t="str">
        <f ca="1">Translations!A153</f>
        <v>Name of person conducting financial verification</v>
      </c>
      <c r="E364" s="94"/>
      <c r="F364" s="34"/>
      <c r="G364" s="460"/>
      <c r="H364" s="34"/>
      <c r="I364" s="34"/>
      <c r="J364" s="34"/>
      <c r="K364" s="34"/>
      <c r="L364" s="460"/>
      <c r="M364" s="34"/>
      <c r="N364" s="34"/>
      <c r="O364" s="1013"/>
      <c r="P364" s="1014"/>
    </row>
    <row r="365" spans="1:17" ht="19.5" customHeight="1" x14ac:dyDescent="0.2">
      <c r="A365" s="1000"/>
      <c r="B365" s="35"/>
      <c r="C365" s="35"/>
      <c r="D365" s="1015"/>
      <c r="E365" s="1016"/>
      <c r="F365" s="35"/>
      <c r="G365" s="461"/>
      <c r="H365" s="35"/>
      <c r="I365" s="35"/>
      <c r="J365" s="35"/>
      <c r="K365" s="35"/>
      <c r="L365" s="461"/>
      <c r="M365" s="35"/>
      <c r="N365" s="35"/>
      <c r="O365" s="1002"/>
      <c r="P365" s="1003"/>
    </row>
    <row r="366" spans="1:17" ht="7.5" customHeight="1" x14ac:dyDescent="0.2">
      <c r="A366" s="1000"/>
      <c r="B366" s="35"/>
      <c r="C366" s="35"/>
      <c r="D366" s="35"/>
      <c r="E366" s="35"/>
      <c r="F366" s="35"/>
      <c r="G366" s="461"/>
      <c r="H366" s="35"/>
      <c r="I366" s="35"/>
      <c r="J366" s="35"/>
      <c r="K366" s="35"/>
      <c r="L366" s="461"/>
      <c r="M366" s="35"/>
      <c r="N366" s="35"/>
      <c r="O366" s="35"/>
      <c r="P366" s="36"/>
    </row>
    <row r="367" spans="1:17" ht="21" customHeight="1" x14ac:dyDescent="0.2">
      <c r="A367" s="1000"/>
      <c r="B367" s="95"/>
      <c r="C367" s="95"/>
      <c r="D367" s="97" t="str">
        <f ca="1">Translations!A141</f>
        <v>Contextual details</v>
      </c>
      <c r="E367" s="95"/>
      <c r="F367" s="95"/>
      <c r="G367" s="462"/>
      <c r="H367" s="95"/>
      <c r="I367" s="95"/>
      <c r="J367" s="95"/>
      <c r="K367" s="95"/>
      <c r="L367" s="462"/>
      <c r="M367" s="95"/>
      <c r="N367" s="95"/>
      <c r="O367" s="95"/>
      <c r="P367" s="96"/>
      <c r="Q367" s="487"/>
    </row>
    <row r="368" spans="1:17" ht="26.25" customHeight="1" x14ac:dyDescent="0.2">
      <c r="A368" s="1000"/>
      <c r="B368" s="35"/>
      <c r="C368" s="35"/>
      <c r="D368" s="1017"/>
      <c r="E368" s="1018"/>
      <c r="F368" s="1018"/>
      <c r="G368" s="1018"/>
      <c r="H368" s="1018"/>
      <c r="I368" s="1018"/>
      <c r="J368" s="1018"/>
      <c r="K368" s="1018"/>
      <c r="L368" s="1018"/>
      <c r="M368" s="1018"/>
      <c r="N368" s="1018"/>
      <c r="O368" s="1018"/>
      <c r="P368" s="1019"/>
      <c r="Q368" s="489"/>
    </row>
    <row r="369" spans="1:17" ht="26.25" customHeight="1" x14ac:dyDescent="0.2">
      <c r="A369" s="1000"/>
      <c r="B369" s="35"/>
      <c r="C369" s="35"/>
      <c r="D369" s="1032"/>
      <c r="E369" s="1033"/>
      <c r="F369" s="1033"/>
      <c r="G369" s="1033"/>
      <c r="H369" s="1033"/>
      <c r="I369" s="1033"/>
      <c r="J369" s="1033"/>
      <c r="K369" s="1033"/>
      <c r="L369" s="1033"/>
      <c r="M369" s="1033"/>
      <c r="N369" s="1033"/>
      <c r="O369" s="1033"/>
      <c r="P369" s="1034"/>
      <c r="Q369" s="489"/>
    </row>
    <row r="370" spans="1:17" ht="26.25" customHeight="1" x14ac:dyDescent="0.2">
      <c r="A370" s="1000"/>
      <c r="B370" s="35"/>
      <c r="C370" s="35"/>
      <c r="D370" s="1032"/>
      <c r="E370" s="1033"/>
      <c r="F370" s="1033"/>
      <c r="G370" s="1033"/>
      <c r="H370" s="1033"/>
      <c r="I370" s="1033"/>
      <c r="J370" s="1033"/>
      <c r="K370" s="1033"/>
      <c r="L370" s="1033"/>
      <c r="M370" s="1033"/>
      <c r="N370" s="1033"/>
      <c r="O370" s="1033"/>
      <c r="P370" s="1034"/>
      <c r="Q370" s="489"/>
    </row>
    <row r="371" spans="1:17" ht="26.25" customHeight="1" x14ac:dyDescent="0.2">
      <c r="A371" s="1000"/>
      <c r="B371" s="35"/>
      <c r="C371" s="35"/>
      <c r="D371" s="1032"/>
      <c r="E371" s="1033"/>
      <c r="F371" s="1033"/>
      <c r="G371" s="1033"/>
      <c r="H371" s="1033"/>
      <c r="I371" s="1033"/>
      <c r="J371" s="1033"/>
      <c r="K371" s="1033"/>
      <c r="L371" s="1033"/>
      <c r="M371" s="1033"/>
      <c r="N371" s="1033"/>
      <c r="O371" s="1033"/>
      <c r="P371" s="1034"/>
      <c r="Q371" s="489"/>
    </row>
    <row r="372" spans="1:17" ht="26.25" customHeight="1" x14ac:dyDescent="0.2">
      <c r="A372" s="1000"/>
      <c r="B372" s="35"/>
      <c r="C372" s="35"/>
      <c r="D372" s="1035"/>
      <c r="E372" s="1036"/>
      <c r="F372" s="1036"/>
      <c r="G372" s="1036"/>
      <c r="H372" s="1036"/>
      <c r="I372" s="1036"/>
      <c r="J372" s="1036"/>
      <c r="K372" s="1036"/>
      <c r="L372" s="1036"/>
      <c r="M372" s="1036"/>
      <c r="N372" s="1036"/>
      <c r="O372" s="1036"/>
      <c r="P372" s="1037"/>
      <c r="Q372" s="489"/>
    </row>
    <row r="373" spans="1:17" ht="7.5" customHeight="1" x14ac:dyDescent="0.2">
      <c r="A373" s="1000"/>
      <c r="B373" s="35"/>
      <c r="C373" s="35"/>
      <c r="D373" s="35"/>
      <c r="E373" s="35"/>
      <c r="F373" s="35"/>
      <c r="G373" s="461"/>
      <c r="H373" s="35"/>
      <c r="I373" s="35"/>
      <c r="J373" s="35"/>
      <c r="K373" s="35"/>
      <c r="L373" s="461"/>
      <c r="M373" s="35"/>
      <c r="N373" s="35"/>
      <c r="O373" s="35"/>
      <c r="P373" s="36"/>
      <c r="Q373" s="42"/>
    </row>
    <row r="374" spans="1:17" x14ac:dyDescent="0.2">
      <c r="A374" s="1000"/>
      <c r="B374" s="35"/>
      <c r="C374" s="35"/>
      <c r="D374" s="35"/>
      <c r="E374" s="35"/>
      <c r="F374" s="35"/>
      <c r="G374" s="461"/>
      <c r="H374" s="35"/>
      <c r="I374" s="35"/>
      <c r="J374" s="35"/>
      <c r="K374" s="35"/>
      <c r="L374" s="461"/>
      <c r="M374" s="35"/>
      <c r="N374" s="35"/>
      <c r="O374" s="35"/>
      <c r="P374" s="36"/>
    </row>
    <row r="375" spans="1:17" ht="21" customHeight="1" x14ac:dyDescent="0.2">
      <c r="A375" s="1000"/>
      <c r="B375" s="95"/>
      <c r="C375" s="95"/>
      <c r="D375" s="97" t="str">
        <f ca="1">Translations!A151</f>
        <v>Description of identified problem(s)</v>
      </c>
      <c r="E375" s="95"/>
      <c r="F375" s="95"/>
      <c r="G375" s="462"/>
      <c r="H375" s="95"/>
      <c r="I375" s="95"/>
      <c r="J375" s="95"/>
      <c r="K375" s="95"/>
      <c r="L375" s="462"/>
      <c r="M375" s="95"/>
      <c r="N375" s="95"/>
      <c r="O375" s="95"/>
      <c r="P375" s="96"/>
      <c r="Q375" s="490"/>
    </row>
    <row r="376" spans="1:17" ht="26.25" customHeight="1" x14ac:dyDescent="0.2">
      <c r="A376" s="1000"/>
      <c r="B376" s="35"/>
      <c r="C376" s="35"/>
      <c r="D376" s="1017"/>
      <c r="E376" s="1018"/>
      <c r="F376" s="1018"/>
      <c r="G376" s="1018"/>
      <c r="H376" s="1018"/>
      <c r="I376" s="1018"/>
      <c r="J376" s="1018"/>
      <c r="K376" s="1018"/>
      <c r="L376" s="1018"/>
      <c r="M376" s="1018"/>
      <c r="N376" s="1018"/>
      <c r="O376" s="1018"/>
      <c r="P376" s="1019"/>
      <c r="Q376" s="60"/>
    </row>
    <row r="377" spans="1:17" ht="26.25" customHeight="1" x14ac:dyDescent="0.2">
      <c r="A377" s="1000"/>
      <c r="B377" s="35"/>
      <c r="C377" s="35"/>
      <c r="D377" s="1032"/>
      <c r="E377" s="1033"/>
      <c r="F377" s="1033"/>
      <c r="G377" s="1033"/>
      <c r="H377" s="1033"/>
      <c r="I377" s="1033"/>
      <c r="J377" s="1033"/>
      <c r="K377" s="1033"/>
      <c r="L377" s="1033"/>
      <c r="M377" s="1033"/>
      <c r="N377" s="1033"/>
      <c r="O377" s="1033"/>
      <c r="P377" s="1034"/>
      <c r="Q377" s="60"/>
    </row>
    <row r="378" spans="1:17" ht="26.25" customHeight="1" x14ac:dyDescent="0.2">
      <c r="A378" s="1000"/>
      <c r="B378" s="35"/>
      <c r="C378" s="35"/>
      <c r="D378" s="1032"/>
      <c r="E378" s="1033"/>
      <c r="F378" s="1033"/>
      <c r="G378" s="1033"/>
      <c r="H378" s="1033"/>
      <c r="I378" s="1033"/>
      <c r="J378" s="1033"/>
      <c r="K378" s="1033"/>
      <c r="L378" s="1033"/>
      <c r="M378" s="1033"/>
      <c r="N378" s="1033"/>
      <c r="O378" s="1033"/>
      <c r="P378" s="1034"/>
      <c r="Q378" s="60"/>
    </row>
    <row r="379" spans="1:17" ht="26.25" customHeight="1" x14ac:dyDescent="0.2">
      <c r="A379" s="1000"/>
      <c r="B379" s="35"/>
      <c r="C379" s="35"/>
      <c r="D379" s="1032"/>
      <c r="E379" s="1033"/>
      <c r="F379" s="1033"/>
      <c r="G379" s="1033"/>
      <c r="H379" s="1033"/>
      <c r="I379" s="1033"/>
      <c r="J379" s="1033"/>
      <c r="K379" s="1033"/>
      <c r="L379" s="1033"/>
      <c r="M379" s="1033"/>
      <c r="N379" s="1033"/>
      <c r="O379" s="1033"/>
      <c r="P379" s="1034"/>
      <c r="Q379" s="60"/>
    </row>
    <row r="380" spans="1:17" ht="26.25" customHeight="1" x14ac:dyDescent="0.2">
      <c r="A380" s="1000"/>
      <c r="B380" s="35"/>
      <c r="C380" s="35"/>
      <c r="D380" s="1035"/>
      <c r="E380" s="1036"/>
      <c r="F380" s="1036"/>
      <c r="G380" s="1036"/>
      <c r="H380" s="1036"/>
      <c r="I380" s="1036"/>
      <c r="J380" s="1036"/>
      <c r="K380" s="1036"/>
      <c r="L380" s="1036"/>
      <c r="M380" s="1036"/>
      <c r="N380" s="1036"/>
      <c r="O380" s="1036"/>
      <c r="P380" s="1037"/>
      <c r="Q380" s="60"/>
    </row>
    <row r="381" spans="1:17" x14ac:dyDescent="0.2">
      <c r="A381" s="1000"/>
      <c r="B381" s="35"/>
      <c r="C381" s="35"/>
      <c r="D381" s="35"/>
      <c r="E381" s="35"/>
      <c r="F381" s="35"/>
      <c r="G381" s="461"/>
      <c r="H381" s="35"/>
      <c r="I381" s="35"/>
      <c r="J381" s="35"/>
      <c r="K381" s="35"/>
      <c r="L381" s="461"/>
      <c r="M381" s="35"/>
      <c r="N381" s="35"/>
      <c r="O381" s="35"/>
      <c r="P381" s="36"/>
    </row>
    <row r="382" spans="1:17" ht="21" customHeight="1" x14ac:dyDescent="0.2">
      <c r="A382" s="1000"/>
      <c r="B382" s="95"/>
      <c r="C382" s="95"/>
      <c r="D382" s="97" t="str">
        <f ca="1">Translations!A152</f>
        <v>Recommendations and actions to be taken</v>
      </c>
      <c r="E382" s="95"/>
      <c r="F382" s="95"/>
      <c r="G382" s="462"/>
      <c r="H382" s="95"/>
      <c r="I382" s="95"/>
      <c r="J382" s="95"/>
      <c r="K382" s="95"/>
      <c r="L382" s="462"/>
      <c r="M382" s="95"/>
      <c r="N382" s="95"/>
      <c r="O382" s="95"/>
      <c r="P382" s="96"/>
      <c r="Q382" s="490"/>
    </row>
    <row r="383" spans="1:17" ht="29.25" customHeight="1" x14ac:dyDescent="0.2">
      <c r="A383" s="1000"/>
      <c r="B383" s="35"/>
      <c r="C383" s="35"/>
      <c r="D383" s="1020" t="s">
        <v>282</v>
      </c>
      <c r="E383" s="1021"/>
      <c r="F383" s="1021"/>
      <c r="G383" s="1021"/>
      <c r="H383" s="1021"/>
      <c r="I383" s="1021"/>
      <c r="J383" s="1021"/>
      <c r="K383" s="1021"/>
      <c r="L383" s="1021"/>
      <c r="M383" s="1021"/>
      <c r="N383" s="1021"/>
      <c r="O383" s="1021"/>
      <c r="P383" s="1022"/>
    </row>
    <row r="384" spans="1:17" ht="29.25" customHeight="1" x14ac:dyDescent="0.2">
      <c r="A384" s="1000"/>
      <c r="B384" s="35"/>
      <c r="C384" s="35"/>
      <c r="D384" s="1017" t="s">
        <v>283</v>
      </c>
      <c r="E384" s="1018"/>
      <c r="F384" s="1018"/>
      <c r="G384" s="1018"/>
      <c r="H384" s="1018"/>
      <c r="I384" s="1018"/>
      <c r="J384" s="1018"/>
      <c r="K384" s="1018"/>
      <c r="L384" s="1018"/>
      <c r="M384" s="1018"/>
      <c r="N384" s="1018"/>
      <c r="O384" s="1018"/>
      <c r="P384" s="1019"/>
    </row>
    <row r="385" spans="1:16" ht="29.25" customHeight="1" x14ac:dyDescent="0.2">
      <c r="A385" s="1000"/>
      <c r="B385" s="35"/>
      <c r="C385" s="35"/>
      <c r="D385" s="1017" t="s">
        <v>284</v>
      </c>
      <c r="E385" s="1018"/>
      <c r="F385" s="1018"/>
      <c r="G385" s="1018"/>
      <c r="H385" s="1018"/>
      <c r="I385" s="1018"/>
      <c r="J385" s="1018"/>
      <c r="K385" s="1018"/>
      <c r="L385" s="1018"/>
      <c r="M385" s="1018"/>
      <c r="N385" s="1018"/>
      <c r="O385" s="1018"/>
      <c r="P385" s="1019"/>
    </row>
    <row r="386" spans="1:16" ht="29.25" customHeight="1" x14ac:dyDescent="0.2">
      <c r="A386" s="1000"/>
      <c r="B386" s="35"/>
      <c r="C386" s="35"/>
      <c r="D386" s="1017" t="s">
        <v>285</v>
      </c>
      <c r="E386" s="1018"/>
      <c r="F386" s="1018"/>
      <c r="G386" s="1018"/>
      <c r="H386" s="1018"/>
      <c r="I386" s="1018"/>
      <c r="J386" s="1018"/>
      <c r="K386" s="1018"/>
      <c r="L386" s="1018"/>
      <c r="M386" s="1018"/>
      <c r="N386" s="1018"/>
      <c r="O386" s="1018"/>
      <c r="P386" s="1019"/>
    </row>
    <row r="387" spans="1:16" ht="29.25" customHeight="1" x14ac:dyDescent="0.2">
      <c r="A387" s="1000"/>
      <c r="B387" s="35"/>
      <c r="C387" s="35"/>
      <c r="D387" s="1020" t="s">
        <v>286</v>
      </c>
      <c r="E387" s="1021"/>
      <c r="F387" s="1021"/>
      <c r="G387" s="1021"/>
      <c r="H387" s="1021"/>
      <c r="I387" s="1021"/>
      <c r="J387" s="1021"/>
      <c r="K387" s="1021"/>
      <c r="L387" s="1021"/>
      <c r="M387" s="1021"/>
      <c r="N387" s="1021"/>
      <c r="O387" s="1021"/>
      <c r="P387" s="1022"/>
    </row>
    <row r="388" spans="1:16" x14ac:dyDescent="0.2">
      <c r="A388" s="1001"/>
      <c r="B388" s="82"/>
      <c r="C388" s="82"/>
      <c r="D388" s="82"/>
      <c r="E388" s="82"/>
      <c r="F388" s="82"/>
      <c r="G388" s="463"/>
      <c r="H388" s="82"/>
      <c r="I388" s="82"/>
      <c r="J388" s="82"/>
      <c r="K388" s="82"/>
      <c r="L388" s="463"/>
      <c r="M388" s="82"/>
      <c r="N388" s="82"/>
      <c r="O388" s="82"/>
      <c r="P388" s="98"/>
    </row>
    <row r="389" spans="1:16" x14ac:dyDescent="0.2">
      <c r="A389" s="99"/>
      <c r="B389" s="35"/>
      <c r="C389" s="35"/>
      <c r="D389" s="35"/>
      <c r="E389" s="35"/>
      <c r="F389" s="35"/>
      <c r="G389" s="461"/>
      <c r="H389" s="35"/>
      <c r="I389" s="35"/>
      <c r="J389" s="35"/>
      <c r="K389" s="35"/>
      <c r="L389" s="461"/>
      <c r="M389" s="35"/>
      <c r="N389" s="35"/>
      <c r="O389" s="35"/>
      <c r="P389" s="35"/>
    </row>
    <row r="391" spans="1:16" ht="48" customHeight="1" x14ac:dyDescent="0.2"/>
    <row r="393" spans="1:16" ht="21" customHeight="1" x14ac:dyDescent="0.2">
      <c r="A393" s="768" t="str">
        <f ca="1">Translations!A321</f>
        <v>To be completed by the PR</v>
      </c>
      <c r="B393" s="769"/>
      <c r="C393" s="769"/>
      <c r="D393" s="769"/>
      <c r="E393" s="770"/>
      <c r="H393" s="768" t="str">
        <f ca="1">Translations!A324</f>
        <v>To be completed by the SR</v>
      </c>
      <c r="I393" s="769"/>
      <c r="J393" s="769"/>
      <c r="K393" s="769"/>
      <c r="L393" s="769"/>
      <c r="M393" s="770"/>
    </row>
    <row r="394" spans="1:16" ht="27" customHeight="1" x14ac:dyDescent="0.2">
      <c r="A394" s="777" t="str">
        <f ca="1">Translations!A322</f>
        <v>Position</v>
      </c>
      <c r="B394" s="790"/>
      <c r="C394" s="790"/>
      <c r="D394" s="791"/>
      <c r="E394" s="213" t="str">
        <f ca="1">Translations!A323</f>
        <v>Signature</v>
      </c>
      <c r="H394" s="783" t="str">
        <f ca="1">Translations!A322</f>
        <v>Position</v>
      </c>
      <c r="I394" s="785"/>
      <c r="J394" s="768" t="str">
        <f ca="1">Translations!A323</f>
        <v>Signature</v>
      </c>
      <c r="K394" s="769"/>
      <c r="L394" s="769"/>
      <c r="M394" s="770"/>
    </row>
    <row r="395" spans="1:16" ht="37.5" customHeight="1" x14ac:dyDescent="0.2">
      <c r="A395" s="1038"/>
      <c r="B395" s="1039"/>
      <c r="C395" s="1039"/>
      <c r="D395" s="1040"/>
      <c r="E395" s="2"/>
      <c r="H395" s="1038"/>
      <c r="I395" s="1039"/>
      <c r="J395" s="773"/>
      <c r="K395" s="774"/>
      <c r="L395" s="774"/>
      <c r="M395" s="1041"/>
    </row>
    <row r="396" spans="1:16" ht="37.5" customHeight="1" x14ac:dyDescent="0.2">
      <c r="A396" s="1038"/>
      <c r="B396" s="1039"/>
      <c r="C396" s="1039"/>
      <c r="D396" s="1040"/>
      <c r="E396" s="2"/>
      <c r="H396" s="1038"/>
      <c r="I396" s="1039"/>
      <c r="J396" s="773"/>
      <c r="K396" s="774"/>
      <c r="L396" s="774"/>
      <c r="M396" s="1041"/>
    </row>
    <row r="397" spans="1:16" ht="37.5" customHeight="1" x14ac:dyDescent="0.2">
      <c r="A397" s="1038"/>
      <c r="B397" s="1039"/>
      <c r="C397" s="1039"/>
      <c r="D397" s="1040"/>
      <c r="E397" s="2"/>
      <c r="H397" s="1038"/>
      <c r="I397" s="1039"/>
      <c r="J397" s="773"/>
      <c r="K397" s="774"/>
      <c r="L397" s="774"/>
      <c r="M397" s="1041"/>
    </row>
    <row r="398" spans="1:16" ht="37.5" customHeight="1" x14ac:dyDescent="0.2">
      <c r="A398" s="1038"/>
      <c r="B398" s="1039"/>
      <c r="C398" s="1039"/>
      <c r="D398" s="1040"/>
      <c r="E398" s="2"/>
      <c r="H398" s="1038"/>
      <c r="I398" s="1039"/>
      <c r="J398" s="773"/>
      <c r="K398" s="774"/>
      <c r="L398" s="774"/>
      <c r="M398" s="1041"/>
    </row>
    <row r="399" spans="1:16" ht="33" customHeight="1" x14ac:dyDescent="0.2"/>
    <row r="400" spans="1:16" ht="33" customHeight="1" x14ac:dyDescent="0.2"/>
    <row r="401" ht="33" customHeight="1" x14ac:dyDescent="0.2"/>
  </sheetData>
  <sheetProtection password="8F94" sheet="1" objects="1" scenarios="1"/>
  <mergeCells count="153">
    <mergeCell ref="Y19:AA19"/>
    <mergeCell ref="W5:AA17"/>
    <mergeCell ref="A396:D396"/>
    <mergeCell ref="H396:I396"/>
    <mergeCell ref="J396:M396"/>
    <mergeCell ref="A393:E393"/>
    <mergeCell ref="H393:M393"/>
    <mergeCell ref="A394:D394"/>
    <mergeCell ref="H394:I394"/>
    <mergeCell ref="J394:M394"/>
    <mergeCell ref="A364:A388"/>
    <mergeCell ref="D365:E365"/>
    <mergeCell ref="D368:P372"/>
    <mergeCell ref="D384:P384"/>
    <mergeCell ref="D385:P385"/>
    <mergeCell ref="D386:P386"/>
    <mergeCell ref="D387:P387"/>
    <mergeCell ref="D376:P380"/>
    <mergeCell ref="D383:P383"/>
    <mergeCell ref="O364:P364"/>
    <mergeCell ref="A243:G243"/>
    <mergeCell ref="A244:G244"/>
    <mergeCell ref="A245:G245"/>
    <mergeCell ref="A246:G246"/>
    <mergeCell ref="A398:D398"/>
    <mergeCell ref="H398:I398"/>
    <mergeCell ref="J398:M398"/>
    <mergeCell ref="A395:D395"/>
    <mergeCell ref="H395:I395"/>
    <mergeCell ref="J395:M395"/>
    <mergeCell ref="W20:W21"/>
    <mergeCell ref="Z20:Z21"/>
    <mergeCell ref="AA20:AA21"/>
    <mergeCell ref="Y20:Y21"/>
    <mergeCell ref="A289:G289"/>
    <mergeCell ref="D358:P358"/>
    <mergeCell ref="A264:G264"/>
    <mergeCell ref="A262:G262"/>
    <mergeCell ref="D342:P346"/>
    <mergeCell ref="A276:G276"/>
    <mergeCell ref="A282:G282"/>
    <mergeCell ref="A283:G283"/>
    <mergeCell ref="A397:D397"/>
    <mergeCell ref="H397:I397"/>
    <mergeCell ref="J397:M397"/>
    <mergeCell ref="A259:G259"/>
    <mergeCell ref="A230:G230"/>
    <mergeCell ref="A231:G231"/>
    <mergeCell ref="A247:G247"/>
    <mergeCell ref="O365:P365"/>
    <mergeCell ref="A281:G281"/>
    <mergeCell ref="A274:G274"/>
    <mergeCell ref="A336:P336"/>
    <mergeCell ref="A252:G252"/>
    <mergeCell ref="A253:G253"/>
    <mergeCell ref="A254:G254"/>
    <mergeCell ref="A255:G255"/>
    <mergeCell ref="A256:G256"/>
    <mergeCell ref="A257:G257"/>
    <mergeCell ref="A258:G258"/>
    <mergeCell ref="A268:G268"/>
    <mergeCell ref="A269:G269"/>
    <mergeCell ref="A286:G286"/>
    <mergeCell ref="A287:G287"/>
    <mergeCell ref="A288:G288"/>
    <mergeCell ref="A280:G280"/>
    <mergeCell ref="D360:P360"/>
    <mergeCell ref="D359:P359"/>
    <mergeCell ref="D349:P353"/>
    <mergeCell ref="A248:G248"/>
    <mergeCell ref="A249:G249"/>
    <mergeCell ref="A292:P292"/>
    <mergeCell ref="O338:P338"/>
    <mergeCell ref="D339:E339"/>
    <mergeCell ref="D357:P357"/>
    <mergeCell ref="A273:G273"/>
    <mergeCell ref="A275:G275"/>
    <mergeCell ref="D356:P356"/>
    <mergeCell ref="A277:G277"/>
    <mergeCell ref="A293:P334"/>
    <mergeCell ref="A251:G251"/>
    <mergeCell ref="A278:G278"/>
    <mergeCell ref="A279:G279"/>
    <mergeCell ref="A260:G260"/>
    <mergeCell ref="A261:G261"/>
    <mergeCell ref="A266:G266"/>
    <mergeCell ref="A267:G267"/>
    <mergeCell ref="A284:G284"/>
    <mergeCell ref="A285:G285"/>
    <mergeCell ref="A250:G250"/>
    <mergeCell ref="A338:A361"/>
    <mergeCell ref="A270:G270"/>
    <mergeCell ref="A271:G271"/>
    <mergeCell ref="O339:P339"/>
    <mergeCell ref="A263:G263"/>
    <mergeCell ref="A265:G265"/>
    <mergeCell ref="J11:K12"/>
    <mergeCell ref="O18:P18"/>
    <mergeCell ref="M18:N18"/>
    <mergeCell ref="O15:P16"/>
    <mergeCell ref="A235:G235"/>
    <mergeCell ref="A236:G236"/>
    <mergeCell ref="A237:G237"/>
    <mergeCell ref="A238:G238"/>
    <mergeCell ref="A272:G272"/>
    <mergeCell ref="A234:G234"/>
    <mergeCell ref="J14:N16"/>
    <mergeCell ref="A239:G239"/>
    <mergeCell ref="H19:K19"/>
    <mergeCell ref="A240:G240"/>
    <mergeCell ref="A241:G241"/>
    <mergeCell ref="A242:G242"/>
    <mergeCell ref="M19:P19"/>
    <mergeCell ref="E2:N2"/>
    <mergeCell ref="E3:N3"/>
    <mergeCell ref="E4:N4"/>
    <mergeCell ref="E20:E21"/>
    <mergeCell ref="J6:P6"/>
    <mergeCell ref="J7:P8"/>
    <mergeCell ref="H18:I18"/>
    <mergeCell ref="J18:K18"/>
    <mergeCell ref="O2:P2"/>
    <mergeCell ref="O3:P4"/>
    <mergeCell ref="E5:N5"/>
    <mergeCell ref="A7:H16"/>
    <mergeCell ref="J10:K10"/>
    <mergeCell ref="D18:E18"/>
    <mergeCell ref="M10:P10"/>
    <mergeCell ref="M11:P12"/>
    <mergeCell ref="O20:O21"/>
    <mergeCell ref="P20:P21"/>
    <mergeCell ref="H20:H21"/>
    <mergeCell ref="I20:I21"/>
    <mergeCell ref="J20:J21"/>
    <mergeCell ref="K20:K21"/>
    <mergeCell ref="O14:P14"/>
    <mergeCell ref="G17:H17"/>
    <mergeCell ref="AC20:AC21"/>
    <mergeCell ref="AD20:AD21"/>
    <mergeCell ref="U20:U21"/>
    <mergeCell ref="A232:G232"/>
    <mergeCell ref="A233:G233"/>
    <mergeCell ref="A227:H227"/>
    <mergeCell ref="A20:A21"/>
    <mergeCell ref="D20:D21"/>
    <mergeCell ref="C20:C21"/>
    <mergeCell ref="B20:B21"/>
    <mergeCell ref="F20:F21"/>
    <mergeCell ref="R20:S20"/>
    <mergeCell ref="M20:M21"/>
    <mergeCell ref="N20:N21"/>
    <mergeCell ref="A228:G228"/>
    <mergeCell ref="A229:G229"/>
  </mergeCells>
  <conditionalFormatting sqref="A228:A291">
    <cfRule type="expression" dxfId="248" priority="26">
      <formula>$C228="N"</formula>
    </cfRule>
  </conditionalFormatting>
  <conditionalFormatting sqref="A228:A291">
    <cfRule type="expression" dxfId="247" priority="21">
      <formula>AND(MID(XFD228,3,3)/1&lt;212, MID(XFD228,3,3)/1&gt;199)</formula>
    </cfRule>
    <cfRule type="expression" dxfId="246" priority="22">
      <formula>AND(MID(XFD228,3,3)/1&lt;200, MID(XFD228,3,3)/1&gt;179)</formula>
    </cfRule>
    <cfRule type="expression" dxfId="245" priority="23">
      <formula>AND(MID(XFD228,3,3)/1&lt;180, MID(XFD228,3,3)/1&gt;149)</formula>
    </cfRule>
    <cfRule type="expression" dxfId="244" priority="24">
      <formula>AND(MID(#REF!,3,3)/1&lt;149, MID(#REF!,3,3)/1&gt;111)</formula>
    </cfRule>
    <cfRule type="expression" dxfId="243" priority="25">
      <formula>AND(MID(#REF!,3,3)/1&lt;112, MID(#REF!,3,3)/1&gt;65)</formula>
    </cfRule>
  </conditionalFormatting>
  <dataValidations disablePrompts="1" count="1">
    <dataValidation type="date" operator="greaterThan" allowBlank="1" showInputMessage="1" showErrorMessage="1" prompt="DD/MM/AAAA" sqref="O365:P365 O339:P339">
      <formula1>40179</formula1>
    </dataValidation>
  </dataValidations>
  <pageMargins left="0.39" right="0.55118110236220474" top="0.43307086614173229" bottom="0.59055118110236227" header="0.31496062992125984" footer="0.31496062992125984"/>
  <pageSetup scale="65" orientation="landscape" horizontalDpi="4294967293" verticalDpi="4294967293" r:id="rId1"/>
  <headerFooter>
    <oddFooter>&amp;R&amp;P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lessThan" id="{69885C57-8435-41CF-83D3-B8D4A89943EA}"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46" operator="between" id="{C19123DD-49BB-4A7B-8CDB-40041ED7A5DF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greaterThanOrEqual" id="{D8D86A19-D232-4E1B-B4EE-A65E3A3D5DD2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K25:K224</xm:sqref>
        </x14:conditionalFormatting>
        <x14:conditionalFormatting xmlns:xm="http://schemas.microsoft.com/office/excel/2006/main">
          <x14:cfRule type="cellIs" priority="30" operator="between" id="{8A678FEC-8C8C-42B1-9DA9-5D99029F6110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31" operator="between" id="{8A4EB94F-9D40-4EAA-8FA0-E2933B70A9E0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greaterThanOrEqual" id="{F4C540C5-4FEB-40DD-894E-E3037985BD7D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P23</xm:sqref>
        </x14:conditionalFormatting>
        <x14:conditionalFormatting xmlns:xm="http://schemas.microsoft.com/office/excel/2006/main">
          <x14:cfRule type="cellIs" priority="33" operator="between" id="{BF8369C5-8C24-47D8-AF59-29E54A989CB8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34" operator="between" id="{204DE378-C748-41C1-9A64-9A40C8A23C61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greaterThanOrEqual" id="{E66177DC-080C-427D-ABC8-619311B41F73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P25:P224</xm:sqref>
        </x14:conditionalFormatting>
        <x14:conditionalFormatting xmlns:xm="http://schemas.microsoft.com/office/excel/2006/main">
          <x14:cfRule type="cellIs" priority="39" operator="between" id="{C8EBE544-BEFC-4DE4-84F1-F1BE6551E510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40" operator="between" id="{3B61AB23-7602-47A6-A4DC-C0FE97069F6F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greaterThanOrEqual" id="{158C56E9-792E-42CF-9AE1-A99E1A00A75C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K23 O3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FFFF99"/>
  </sheetPr>
  <dimension ref="A1:AC399"/>
  <sheetViews>
    <sheetView showGridLines="0" defaultGridColor="0" colorId="55" zoomScale="70" zoomScaleNormal="70" zoomScalePageLayoutView="60" workbookViewId="0"/>
  </sheetViews>
  <sheetFormatPr baseColWidth="10" defaultColWidth="11.42578125" defaultRowHeight="12.75" x14ac:dyDescent="0.2"/>
  <cols>
    <col min="1" max="1" width="5.7109375" style="1" customWidth="1"/>
    <col min="2" max="2" width="10.85546875" style="1" hidden="1" customWidth="1"/>
    <col min="3" max="3" width="6.85546875" style="1" hidden="1" customWidth="1"/>
    <col min="4" max="4" width="13.7109375" style="1" customWidth="1"/>
    <col min="5" max="5" width="50.7109375" style="1" customWidth="1"/>
    <col min="6" max="6" width="21.85546875" style="1" customWidth="1"/>
    <col min="7" max="7" width="1" style="33" customWidth="1"/>
    <col min="8" max="8" width="13" style="1" customWidth="1"/>
    <col min="9" max="11" width="10.7109375" style="1" customWidth="1"/>
    <col min="12" max="12" width="1.28515625" style="33" customWidth="1"/>
    <col min="13" max="13" width="17" style="1" customWidth="1"/>
    <col min="14" max="14" width="15.42578125" style="1" customWidth="1"/>
    <col min="15" max="15" width="14.28515625" style="1" customWidth="1"/>
    <col min="16" max="16" width="10.7109375" style="1" customWidth="1"/>
    <col min="17" max="17" width="1.28515625" style="33" customWidth="1"/>
    <col min="18" max="18" width="17.28515625" style="1" hidden="1" customWidth="1"/>
    <col min="19" max="19" width="18.85546875" style="1" hidden="1" customWidth="1"/>
    <col min="20" max="20" width="4.85546875" style="1" hidden="1" customWidth="1"/>
    <col min="21" max="21" width="15.5703125" style="1" hidden="1" customWidth="1"/>
    <col min="22" max="22" width="11.42578125" style="1" hidden="1" customWidth="1"/>
    <col min="23" max="23" width="23.5703125" style="1" hidden="1" customWidth="1"/>
    <col min="24" max="24" width="3.5703125" style="1" hidden="1" customWidth="1"/>
    <col min="25" max="25" width="14.7109375" style="1" hidden="1" customWidth="1"/>
    <col min="26" max="26" width="14" style="1" hidden="1" customWidth="1"/>
    <col min="27" max="27" width="16.140625" style="1" hidden="1" customWidth="1"/>
    <col min="28" max="28" width="11.42578125" style="1" hidden="1" customWidth="1"/>
    <col min="29" max="29" width="15.28515625" style="1" hidden="1" customWidth="1"/>
    <col min="30" max="31" width="0" style="1" hidden="1" customWidth="1"/>
    <col min="32" max="16384" width="11.42578125" style="1"/>
  </cols>
  <sheetData>
    <row r="1" spans="1:29" ht="5.25" customHeight="1" x14ac:dyDescent="0.2"/>
    <row r="2" spans="1:29" ht="15" customHeight="1" x14ac:dyDescent="0.25">
      <c r="A2" s="1" t="s">
        <v>1305</v>
      </c>
      <c r="E2" s="788" t="str">
        <f ca="1">Translations!A80</f>
        <v>SR Management Tool</v>
      </c>
      <c r="F2" s="788"/>
      <c r="G2" s="788"/>
      <c r="H2" s="788"/>
      <c r="I2" s="788"/>
      <c r="J2" s="788"/>
      <c r="K2" s="788"/>
      <c r="L2" s="788"/>
      <c r="M2" s="788"/>
      <c r="N2" s="788"/>
      <c r="O2" s="768" t="str">
        <f ca="1">Translations!A129</f>
        <v>SCORE</v>
      </c>
      <c r="P2" s="770"/>
    </row>
    <row r="3" spans="1:29" ht="15" customHeight="1" x14ac:dyDescent="0.2">
      <c r="E3" s="789" t="str">
        <f>Setup!H11</f>
        <v>Direct Gender Partnership (DGP)</v>
      </c>
      <c r="F3" s="789"/>
      <c r="G3" s="789"/>
      <c r="H3" s="789"/>
      <c r="I3" s="789"/>
      <c r="J3" s="789"/>
      <c r="K3" s="789"/>
      <c r="L3" s="789"/>
      <c r="M3" s="789"/>
      <c r="N3" s="789"/>
      <c r="O3" s="984">
        <f ca="1">K23</f>
        <v>0.90730605489245875</v>
      </c>
      <c r="P3" s="985"/>
    </row>
    <row r="4" spans="1:29" ht="15" customHeight="1" x14ac:dyDescent="0.2">
      <c r="E4" s="789" t="str">
        <f xml:space="preserve"> Setup!H14 &amp; "  (" &amp; Setup!H13 &amp; ")" &amp; "  (" &amp; Setup!H15 &amp; ")"</f>
        <v>DMR-202-G01-H-00  (January  2016 - December 2016)  (HIV / AIDS)</v>
      </c>
      <c r="F4" s="789"/>
      <c r="G4" s="789"/>
      <c r="H4" s="789"/>
      <c r="I4" s="789"/>
      <c r="J4" s="789"/>
      <c r="K4" s="789"/>
      <c r="L4" s="789"/>
      <c r="M4" s="789"/>
      <c r="N4" s="789"/>
      <c r="O4" s="984"/>
      <c r="P4" s="985"/>
    </row>
    <row r="5" spans="1:29" ht="25.5" customHeight="1" x14ac:dyDescent="0.2">
      <c r="E5" s="986" t="str">
        <f>Setup!AB9 &amp; "  (" &amp; Setup!H16 &amp; ")"</f>
        <v>February  ($ - USD)</v>
      </c>
      <c r="F5" s="986"/>
      <c r="G5" s="986"/>
      <c r="H5" s="986"/>
      <c r="I5" s="986"/>
      <c r="J5" s="986"/>
      <c r="K5" s="986"/>
      <c r="L5" s="986"/>
      <c r="M5" s="986"/>
      <c r="N5" s="986"/>
      <c r="W5" s="1044" t="s">
        <v>2631</v>
      </c>
      <c r="X5" s="1045"/>
      <c r="Y5" s="1045"/>
      <c r="Z5" s="1045"/>
      <c r="AA5" s="1046"/>
    </row>
    <row r="6" spans="1:29" ht="20.25" customHeight="1" x14ac:dyDescent="0.2">
      <c r="A6" s="105" t="str">
        <f ca="1">Setup!G19</f>
        <v>Details of programatic indicators</v>
      </c>
      <c r="B6" s="78"/>
      <c r="C6" s="78"/>
      <c r="D6" s="78"/>
      <c r="E6" s="72"/>
      <c r="F6" s="72"/>
      <c r="G6" s="455"/>
      <c r="H6" s="73"/>
      <c r="I6" s="22"/>
      <c r="J6" s="777" t="str">
        <f ca="1">Setup!G17</f>
        <v>Key population</v>
      </c>
      <c r="K6" s="790"/>
      <c r="L6" s="790"/>
      <c r="M6" s="790"/>
      <c r="N6" s="790"/>
      <c r="O6" s="790"/>
      <c r="P6" s="791"/>
      <c r="W6" s="1047"/>
      <c r="X6" s="1048"/>
      <c r="Y6" s="1048"/>
      <c r="Z6" s="1048"/>
      <c r="AA6" s="1049"/>
    </row>
    <row r="7" spans="1:29" ht="13.5" customHeight="1" x14ac:dyDescent="0.2">
      <c r="A7" s="792" t="str">
        <f>Setup!H19</f>
        <v xml:space="preserve"># PLHIV that initiated ARV with CD4 count &lt;200
# new HIV+ enrolled in care services 
# aged 10-24 yrs reached by HIV life skills ed. in school </v>
      </c>
      <c r="B7" s="793"/>
      <c r="C7" s="793"/>
      <c r="D7" s="793"/>
      <c r="E7" s="793"/>
      <c r="F7" s="793"/>
      <c r="G7" s="793"/>
      <c r="H7" s="794"/>
      <c r="J7" s="792" t="str">
        <f>Setup!H17</f>
        <v>Sex Workers - Migrants - Women</v>
      </c>
      <c r="K7" s="793"/>
      <c r="L7" s="793"/>
      <c r="M7" s="793"/>
      <c r="N7" s="793"/>
      <c r="O7" s="793"/>
      <c r="P7" s="794"/>
      <c r="W7" s="1047"/>
      <c r="X7" s="1048"/>
      <c r="Y7" s="1048"/>
      <c r="Z7" s="1048"/>
      <c r="AA7" s="1049"/>
    </row>
    <row r="8" spans="1:29" ht="17.25" customHeight="1" x14ac:dyDescent="0.2">
      <c r="A8" s="795"/>
      <c r="B8" s="796"/>
      <c r="C8" s="796"/>
      <c r="D8" s="796"/>
      <c r="E8" s="796"/>
      <c r="F8" s="796"/>
      <c r="G8" s="796"/>
      <c r="H8" s="797"/>
      <c r="J8" s="798"/>
      <c r="K8" s="799"/>
      <c r="L8" s="799"/>
      <c r="M8" s="799"/>
      <c r="N8" s="799"/>
      <c r="O8" s="799"/>
      <c r="P8" s="800"/>
      <c r="W8" s="1047"/>
      <c r="X8" s="1048"/>
      <c r="Y8" s="1048"/>
      <c r="Z8" s="1048"/>
      <c r="AA8" s="1049"/>
    </row>
    <row r="9" spans="1:29" ht="13.5" customHeight="1" x14ac:dyDescent="0.2">
      <c r="A9" s="795"/>
      <c r="B9" s="796"/>
      <c r="C9" s="796"/>
      <c r="D9" s="796"/>
      <c r="E9" s="796"/>
      <c r="F9" s="796"/>
      <c r="G9" s="796"/>
      <c r="H9" s="797"/>
      <c r="W9" s="1047"/>
      <c r="X9" s="1048"/>
      <c r="Y9" s="1048"/>
      <c r="Z9" s="1048"/>
      <c r="AA9" s="1049"/>
    </row>
    <row r="10" spans="1:29" ht="19.5" customHeight="1" x14ac:dyDescent="0.2">
      <c r="A10" s="795"/>
      <c r="B10" s="796"/>
      <c r="C10" s="796"/>
      <c r="D10" s="796"/>
      <c r="E10" s="796"/>
      <c r="F10" s="796"/>
      <c r="G10" s="796"/>
      <c r="H10" s="797"/>
      <c r="J10" s="783" t="str">
        <f ca="1">Translations!A119</f>
        <v>Report date</v>
      </c>
      <c r="K10" s="785"/>
      <c r="M10" s="768" t="str">
        <f ca="1">Translations!A130</f>
        <v>Reported by</v>
      </c>
      <c r="N10" s="769"/>
      <c r="O10" s="769"/>
      <c r="P10" s="770"/>
      <c r="W10" s="1047"/>
      <c r="X10" s="1048"/>
      <c r="Y10" s="1048"/>
      <c r="Z10" s="1048"/>
      <c r="AA10" s="1049"/>
    </row>
    <row r="11" spans="1:29" ht="13.5" customHeight="1" x14ac:dyDescent="0.2">
      <c r="A11" s="795"/>
      <c r="B11" s="796"/>
      <c r="C11" s="796"/>
      <c r="D11" s="796"/>
      <c r="E11" s="796"/>
      <c r="F11" s="796"/>
      <c r="G11" s="796"/>
      <c r="H11" s="797"/>
      <c r="J11" s="1004">
        <v>42442</v>
      </c>
      <c r="K11" s="1005"/>
      <c r="M11" s="989" t="s">
        <v>2696</v>
      </c>
      <c r="N11" s="990"/>
      <c r="O11" s="990"/>
      <c r="P11" s="991"/>
      <c r="W11" s="1047"/>
      <c r="X11" s="1048"/>
      <c r="Y11" s="1048"/>
      <c r="Z11" s="1048"/>
      <c r="AA11" s="1049"/>
      <c r="AC11" s="499"/>
    </row>
    <row r="12" spans="1:29" ht="13.5" customHeight="1" x14ac:dyDescent="0.2">
      <c r="A12" s="795"/>
      <c r="B12" s="796"/>
      <c r="C12" s="796"/>
      <c r="D12" s="796"/>
      <c r="E12" s="796"/>
      <c r="F12" s="796"/>
      <c r="G12" s="796"/>
      <c r="H12" s="797"/>
      <c r="J12" s="1006"/>
      <c r="K12" s="1007"/>
      <c r="M12" s="992"/>
      <c r="N12" s="993"/>
      <c r="O12" s="993"/>
      <c r="P12" s="994"/>
      <c r="W12" s="1047"/>
      <c r="X12" s="1048"/>
      <c r="Y12" s="1048"/>
      <c r="Z12" s="1048"/>
      <c r="AA12" s="1049"/>
      <c r="AC12" s="499"/>
    </row>
    <row r="13" spans="1:29" ht="13.5" customHeight="1" x14ac:dyDescent="0.2">
      <c r="A13" s="795"/>
      <c r="B13" s="796"/>
      <c r="C13" s="796"/>
      <c r="D13" s="796"/>
      <c r="E13" s="796"/>
      <c r="F13" s="796"/>
      <c r="G13" s="796"/>
      <c r="H13" s="797"/>
      <c r="W13" s="1047"/>
      <c r="X13" s="1048"/>
      <c r="Y13" s="1048"/>
      <c r="Z13" s="1048"/>
      <c r="AA13" s="1049"/>
      <c r="AC13" s="499"/>
    </row>
    <row r="14" spans="1:29" ht="21.75" customHeight="1" x14ac:dyDescent="0.2">
      <c r="A14" s="795"/>
      <c r="B14" s="796"/>
      <c r="C14" s="796"/>
      <c r="D14" s="796"/>
      <c r="E14" s="796"/>
      <c r="F14" s="796"/>
      <c r="G14" s="796"/>
      <c r="H14" s="797"/>
      <c r="J14" s="920" t="str">
        <f ca="1">Translations!A132</f>
        <v>Note: Enter disubursment ammount here if the PR made a disbursment this month. Leave blank if no disbursment was made.</v>
      </c>
      <c r="K14" s="942"/>
      <c r="L14" s="942"/>
      <c r="M14" s="942"/>
      <c r="N14" s="942"/>
      <c r="O14" s="768" t="str">
        <f ca="1">Translations!A131</f>
        <v>Disbursement</v>
      </c>
      <c r="P14" s="770"/>
      <c r="W14" s="1047"/>
      <c r="X14" s="1048"/>
      <c r="Y14" s="1048"/>
      <c r="Z14" s="1048"/>
      <c r="AA14" s="1049"/>
      <c r="AC14" s="499"/>
    </row>
    <row r="15" spans="1:29" ht="13.5" customHeight="1" x14ac:dyDescent="0.2">
      <c r="A15" s="795"/>
      <c r="B15" s="796"/>
      <c r="C15" s="796"/>
      <c r="D15" s="796"/>
      <c r="E15" s="796"/>
      <c r="F15" s="796"/>
      <c r="G15" s="796"/>
      <c r="H15" s="797"/>
      <c r="J15" s="922"/>
      <c r="K15" s="943"/>
      <c r="L15" s="943"/>
      <c r="M15" s="943"/>
      <c r="N15" s="943"/>
      <c r="O15" s="1008">
        <v>0</v>
      </c>
      <c r="P15" s="1009"/>
      <c r="W15" s="1047"/>
      <c r="X15" s="1048"/>
      <c r="Y15" s="1048"/>
      <c r="Z15" s="1048"/>
      <c r="AA15" s="1049"/>
      <c r="AC15" s="499"/>
    </row>
    <row r="16" spans="1:29" ht="24" customHeight="1" x14ac:dyDescent="0.2">
      <c r="A16" s="798"/>
      <c r="B16" s="799"/>
      <c r="C16" s="799"/>
      <c r="D16" s="799"/>
      <c r="E16" s="799"/>
      <c r="F16" s="799"/>
      <c r="G16" s="799"/>
      <c r="H16" s="800"/>
      <c r="J16" s="924"/>
      <c r="K16" s="944"/>
      <c r="L16" s="944"/>
      <c r="M16" s="944"/>
      <c r="N16" s="944"/>
      <c r="O16" s="1010"/>
      <c r="P16" s="1011"/>
      <c r="W16" s="1047"/>
      <c r="X16" s="1048"/>
      <c r="Y16" s="1048"/>
      <c r="Z16" s="1048"/>
      <c r="AA16" s="1049"/>
      <c r="AC16" s="499"/>
    </row>
    <row r="17" spans="1:29" ht="11.25" customHeight="1" x14ac:dyDescent="0.2">
      <c r="E17" s="63"/>
      <c r="F17" s="38"/>
      <c r="G17" s="995"/>
      <c r="H17" s="995"/>
      <c r="W17" s="1050"/>
      <c r="X17" s="1051"/>
      <c r="Y17" s="1051"/>
      <c r="Z17" s="1051"/>
      <c r="AA17" s="1052"/>
      <c r="AC17" s="499"/>
    </row>
    <row r="18" spans="1:29" ht="21" customHeight="1" x14ac:dyDescent="0.2">
      <c r="D18" s="987" t="str">
        <f ca="1">Translations!A233</f>
        <v>Input data in spaces with this color</v>
      </c>
      <c r="E18" s="988"/>
      <c r="H18" s="981" t="str">
        <f ca="1">Translations!A120</f>
        <v>Date of verification</v>
      </c>
      <c r="I18" s="981"/>
      <c r="J18" s="982">
        <v>42444</v>
      </c>
      <c r="K18" s="983"/>
      <c r="L18" s="484"/>
      <c r="M18" s="981" t="str">
        <f ca="1">Translations!A120</f>
        <v>Date of verification</v>
      </c>
      <c r="N18" s="981"/>
      <c r="O18" s="982">
        <v>42444</v>
      </c>
      <c r="P18" s="983"/>
      <c r="Y18" s="499"/>
      <c r="Z18" s="499"/>
      <c r="AA18" s="499"/>
      <c r="AC18" s="499"/>
    </row>
    <row r="19" spans="1:29" ht="20.25" customHeight="1" x14ac:dyDescent="0.2">
      <c r="H19" s="859" t="str">
        <f ca="1">Translations!A133</f>
        <v>Programmatic aspects</v>
      </c>
      <c r="I19" s="860"/>
      <c r="J19" s="860"/>
      <c r="K19" s="861"/>
      <c r="L19" s="485"/>
      <c r="M19" s="1012" t="str">
        <f ca="1">Translations!A134</f>
        <v>Financial aspects</v>
      </c>
      <c r="N19" s="1012"/>
      <c r="O19" s="1012"/>
      <c r="P19" s="1012"/>
      <c r="W19" s="495" t="s">
        <v>1863</v>
      </c>
      <c r="Y19" s="768" t="s">
        <v>1866</v>
      </c>
      <c r="Z19" s="769"/>
      <c r="AA19" s="770"/>
    </row>
    <row r="20" spans="1:29" ht="15" customHeight="1" x14ac:dyDescent="0.2">
      <c r="A20" s="806" t="str">
        <f ca="1">Translations!A88</f>
        <v>Item</v>
      </c>
      <c r="B20" s="771" t="s">
        <v>256</v>
      </c>
      <c r="C20" s="771" t="s">
        <v>259</v>
      </c>
      <c r="D20" s="771" t="str">
        <f ca="1">Translations!A91</f>
        <v>Activity code</v>
      </c>
      <c r="E20" s="777" t="str">
        <f ca="1">Translations!A92</f>
        <v>Indicator / Activity</v>
      </c>
      <c r="F20" s="771" t="str">
        <f ca="1">Translations!A79</f>
        <v>TGF costs groups</v>
      </c>
      <c r="G20" s="456"/>
      <c r="H20" s="771" t="str">
        <f ca="1">Translations!A135</f>
        <v>Monthly target</v>
      </c>
      <c r="I20" s="771" t="str">
        <f ca="1">Translations!A136</f>
        <v>Balance from previous period</v>
      </c>
      <c r="J20" s="771" t="str">
        <f ca="1">Translations!A137</f>
        <v xml:space="preserve">Results </v>
      </c>
      <c r="K20" s="771" t="str">
        <f ca="1">Translations!A108</f>
        <v>Result %</v>
      </c>
      <c r="L20" s="485"/>
      <c r="M20" s="977" t="str">
        <f ca="1">Translations!$A$360</f>
        <v>Monthly budget</v>
      </c>
      <c r="N20" s="977" t="str">
        <f ca="1">Translations!A136</f>
        <v>Balance from previous period</v>
      </c>
      <c r="O20" s="771" t="str">
        <f ca="1">Translations!$A$361</f>
        <v>Monthly expenditure</v>
      </c>
      <c r="P20" s="977" t="str">
        <f ca="1">Translations!A108</f>
        <v>Result %</v>
      </c>
      <c r="R20" s="975" t="s">
        <v>1450</v>
      </c>
      <c r="S20" s="976"/>
      <c r="U20" s="771" t="s">
        <v>1854</v>
      </c>
      <c r="W20" s="771" t="s">
        <v>1862</v>
      </c>
      <c r="Y20" s="1042" t="s">
        <v>1867</v>
      </c>
      <c r="Z20" s="771" t="s">
        <v>1864</v>
      </c>
      <c r="AA20" s="771" t="s">
        <v>1865</v>
      </c>
      <c r="AC20" s="771" t="s">
        <v>2634</v>
      </c>
    </row>
    <row r="21" spans="1:29" ht="38.1" customHeight="1" x14ac:dyDescent="0.2">
      <c r="A21" s="806"/>
      <c r="B21" s="772"/>
      <c r="C21" s="772"/>
      <c r="D21" s="772"/>
      <c r="E21" s="777"/>
      <c r="F21" s="772"/>
      <c r="G21" s="456"/>
      <c r="H21" s="772"/>
      <c r="I21" s="772"/>
      <c r="J21" s="772"/>
      <c r="K21" s="772"/>
      <c r="L21" s="485"/>
      <c r="M21" s="977"/>
      <c r="N21" s="977"/>
      <c r="O21" s="772"/>
      <c r="P21" s="977"/>
      <c r="R21" s="193" t="s">
        <v>1448</v>
      </c>
      <c r="S21" s="193" t="s">
        <v>1449</v>
      </c>
      <c r="U21" s="772"/>
      <c r="W21" s="772"/>
      <c r="Y21" s="1043"/>
      <c r="Z21" s="772"/>
      <c r="AA21" s="772"/>
      <c r="AC21" s="772"/>
    </row>
    <row r="22" spans="1:29" ht="4.5" customHeight="1" x14ac:dyDescent="0.2">
      <c r="A22" s="6"/>
      <c r="B22" s="6"/>
      <c r="C22" s="6"/>
      <c r="D22" s="6"/>
      <c r="E22" s="6"/>
      <c r="F22" s="8"/>
      <c r="G22" s="58"/>
      <c r="AC22" s="38"/>
    </row>
    <row r="23" spans="1:29" ht="25.5" customHeight="1" x14ac:dyDescent="0.2">
      <c r="A23" s="106" t="str">
        <f ca="1">Translations!A109</f>
        <v>Totals</v>
      </c>
      <c r="B23" s="107"/>
      <c r="C23" s="107"/>
      <c r="D23" s="107"/>
      <c r="E23" s="107"/>
      <c r="F23" s="108"/>
      <c r="G23" s="59"/>
      <c r="H23" s="29" t="s">
        <v>217</v>
      </c>
      <c r="I23" s="29" t="s">
        <v>217</v>
      </c>
      <c r="J23" s="29" t="s">
        <v>217</v>
      </c>
      <c r="K23" s="31">
        <f ca="1">IFERROR(AVERAGEIF(L25:L224,"&lt;&gt; "),"")</f>
        <v>0.90730605489245875</v>
      </c>
      <c r="L23" s="486"/>
      <c r="M23" s="30">
        <f>SUMIFS(M25:M224,$G$25:$G$224,"&lt;&gt;0")</f>
        <v>148600</v>
      </c>
      <c r="N23" s="30">
        <f>SUMIFS(N25:N224,$G$25:$G$224,"&lt;&gt;0")</f>
        <v>10725</v>
      </c>
      <c r="O23" s="30">
        <f>SUMIFS(O25:O224,$G$25:$G$224,"&lt;&gt;0")</f>
        <v>137680</v>
      </c>
      <c r="P23" s="31">
        <f>IFERROR(AVERAGEIF(Q25:Q224,"&lt;&gt; "),"")</f>
        <v>0.90557639333019246</v>
      </c>
      <c r="R23" s="192"/>
      <c r="S23" s="192"/>
      <c r="AC23" s="38"/>
    </row>
    <row r="24" spans="1:29" ht="5.25" customHeight="1" x14ac:dyDescent="0.2">
      <c r="A24" s="175"/>
      <c r="B24" s="175"/>
      <c r="C24" s="175"/>
      <c r="D24" s="175"/>
      <c r="E24" s="175"/>
      <c r="F24" s="176"/>
      <c r="G24" s="457"/>
      <c r="H24" s="38"/>
      <c r="I24" s="38"/>
      <c r="J24" s="177"/>
      <c r="K24" s="38"/>
      <c r="L24" s="43"/>
      <c r="M24" s="38"/>
      <c r="N24" s="38"/>
      <c r="O24" s="178"/>
      <c r="P24" s="38"/>
      <c r="AC24" s="38"/>
    </row>
    <row r="25" spans="1:29" ht="39" customHeight="1" x14ac:dyDescent="0.2">
      <c r="A25" s="14" t="str">
        <f>Planning!A9</f>
        <v>I001</v>
      </c>
      <c r="B25" s="9" t="str">
        <f>Planning!B9</f>
        <v>1. Indicator</v>
      </c>
      <c r="C25" s="9" t="str">
        <f>Planning!C9</f>
        <v>Pr68</v>
      </c>
      <c r="D25" s="195">
        <f>Planning!D9</f>
        <v>1</v>
      </c>
      <c r="E25" s="196" t="str">
        <f>Planning!E9</f>
        <v>[Pr68] # PLHIV that initiated ARV with CD4 count &lt;200 Target [2. Inverse]</v>
      </c>
      <c r="F25" s="196" t="str">
        <f>IF(Planning!G9&lt;&gt;0,Planning!G9,"")</f>
        <v/>
      </c>
      <c r="G25" s="194">
        <f>Planning!H9</f>
        <v>0</v>
      </c>
      <c r="H25" s="197">
        <f ca="1">Planning!L9</f>
        <v>200</v>
      </c>
      <c r="I25" s="198">
        <f ca="1">IF(OR(W25="1",AND(W25&lt;&gt;"1",G25=Lists!$A$17)),Y25,0)</f>
        <v>0</v>
      </c>
      <c r="J25" s="210">
        <f ca="1">R25</f>
        <v>199</v>
      </c>
      <c r="K25" s="32">
        <f ca="1">IF(AND(W25="2",G25&lt;&gt;Lists!$A$17),AA25,Z25)</f>
        <v>1.0050251256281406</v>
      </c>
      <c r="L25" s="33">
        <f t="shared" ref="L25:L56" ca="1" si="0">IF($U25=ExcluirDelPLogro,"",IF(AND(H25=0,I25=0,J25=0),"",K25))</f>
        <v>1.0050251256281406</v>
      </c>
      <c r="M25" s="199">
        <f>Planning!M9</f>
        <v>49200</v>
      </c>
      <c r="N25" s="199">
        <f>'Month 1'!M25+'Month 1'!N25-'Month 1'!O25</f>
        <v>1575</v>
      </c>
      <c r="O25" s="516">
        <f>S25</f>
        <v>45680</v>
      </c>
      <c r="P25" s="32">
        <f t="shared" ref="P25:P89" si="1">IF(AND(M25=0,N25=0,O25=0),"",IF((M25+N25)&gt;0,O25/(M25+N25),O25))</f>
        <v>0.89965534219596255</v>
      </c>
      <c r="Q25" s="33">
        <f t="shared" ref="Q25:Q56" si="2">IF($U25=ExcluirDelPLogro,"",IF(AND(M25=0,N25=0,O25=0),"",P25))</f>
        <v>0.89965534219596255</v>
      </c>
      <c r="R25" s="89">
        <f ca="1">SUMIFS($J$25:$J$224,$C$25:$C$224,$C25,$G$25:$G$224,Lists!$A$16)</f>
        <v>199</v>
      </c>
      <c r="S25" s="89">
        <f>SUMIFS($O$25:$O$224,$C$25:$C$224,$C25,$G$25:$G$224,"&lt;&gt;0")</f>
        <v>45680</v>
      </c>
      <c r="U25" s="2" t="str">
        <f>IF(B25=0,"",IF(LEFT(B25,1)="1","1","2"))</f>
        <v>1</v>
      </c>
      <c r="W25" s="2" t="str">
        <f ca="1">IF(C25=0,"",LEFT(INDEX(Lists!$H$5:$H$49,MATCH(C25,Lists!$G$5:$G$49,0),1),1))</f>
        <v>2</v>
      </c>
      <c r="Y25" s="4">
        <f ca="1">'Month 1'!H25+'Month 1'!I25-'Month 1'!J25</f>
        <v>2</v>
      </c>
      <c r="Z25" s="2">
        <f ca="1">IF(AND(H25=0,I25=0,J25=0),"",IF((H25+I25)&gt;0,J25/(H25+I25),J25))</f>
        <v>0.995</v>
      </c>
      <c r="AA25" s="2">
        <f t="shared" ref="AA25:AA56" ca="1" si="3">IF(AND(H25=0,I25=0,J25=0),"",IF(J25&gt;0,H25/J25,0))</f>
        <v>1.0050251256281406</v>
      </c>
      <c r="AC25" s="627" t="str">
        <f>U25&amp;C25</f>
        <v>1Pr68</v>
      </c>
    </row>
    <row r="26" spans="1:29" ht="39" customHeight="1" x14ac:dyDescent="0.2">
      <c r="A26" s="14" t="str">
        <f>Planning!A10</f>
        <v>I002</v>
      </c>
      <c r="B26" s="9" t="str">
        <f>Planning!B10</f>
        <v>2. Activity: Contributing</v>
      </c>
      <c r="C26" s="9" t="str">
        <f>Planning!C10</f>
        <v>Pr68</v>
      </c>
      <c r="D26" s="200">
        <f>Planning!D10</f>
        <v>1.2</v>
      </c>
      <c r="E26" s="201" t="str">
        <f>Planning!E10</f>
        <v xml:space="preserve">PLHIV reimbursed for transportation costs to HIV testing and treatment centres
</v>
      </c>
      <c r="F26" s="201" t="str">
        <f>IF(Planning!G10&lt;&gt;0,Planning!G10,"")</f>
        <v xml:space="preserve">12. Living support to client/ target population </v>
      </c>
      <c r="G26" s="194" t="str">
        <f>Planning!H10</f>
        <v>1. YES</v>
      </c>
      <c r="H26" s="202">
        <f>Planning!L10</f>
        <v>200</v>
      </c>
      <c r="I26" s="606">
        <f ca="1">IF(OR(W26="1",AND(W26&lt;&gt;"1",G26=Lists!$A$17)),Y26,0)</f>
        <v>0</v>
      </c>
      <c r="J26" s="658">
        <v>199</v>
      </c>
      <c r="K26" s="32">
        <f ca="1">IF(AND(W26="2",G26&lt;&gt;Lists!$A$17),AA26,Z26)</f>
        <v>1.0050251256281406</v>
      </c>
      <c r="L26" s="33" t="str">
        <f t="shared" si="0"/>
        <v/>
      </c>
      <c r="M26" s="203">
        <f>Planning!M10</f>
        <v>35000</v>
      </c>
      <c r="N26" s="203">
        <f>'Month 1'!M26+'Month 1'!N26-'Month 1'!O26</f>
        <v>0</v>
      </c>
      <c r="O26" s="659">
        <v>30000</v>
      </c>
      <c r="P26" s="32">
        <f t="shared" si="1"/>
        <v>0.8571428571428571</v>
      </c>
      <c r="Q26" s="33" t="str">
        <f t="shared" si="2"/>
        <v/>
      </c>
      <c r="R26" s="89">
        <f ca="1">SUMIFS($J$25:$J$224,$C$25:$C$224,$C26,$G$25:$G$224,Lists!$A$16)</f>
        <v>199</v>
      </c>
      <c r="S26" s="89">
        <f t="shared" ref="S26:S89" si="4">SUMIFS($O$25:$O$224,$C$25:$C$224,$C26,$G$25:$G$224,"&lt;&gt;0")</f>
        <v>45680</v>
      </c>
      <c r="U26" s="2" t="str">
        <f t="shared" ref="U26:U89" si="5">IF(B26=0,"",IF(LEFT(B26,1)="1","1","2"))</f>
        <v>2</v>
      </c>
      <c r="W26" s="2" t="str">
        <f ca="1">IF(C26=0,"",LEFT(INDEX(Lists!$H$5:$H$49,MATCH(C26,Lists!$G$5:$G$49,0),1),1))</f>
        <v>2</v>
      </c>
      <c r="Y26" s="4">
        <f ca="1">'Month 1'!H26+'Month 1'!I26-'Month 1'!J26</f>
        <v>2</v>
      </c>
      <c r="Z26" s="2">
        <f t="shared" ref="Z26:Z89" ca="1" si="6">IF(AND(H26=0,I26=0,J26=0),"",IF((H26+I26)&gt;0,J26/(H26+I26),J26))</f>
        <v>0.995</v>
      </c>
      <c r="AA26" s="2">
        <f t="shared" ca="1" si="3"/>
        <v>1.0050251256281406</v>
      </c>
      <c r="AC26" s="627" t="str">
        <f t="shared" ref="AC26:AC89" si="7">U26&amp;C26</f>
        <v>2Pr68</v>
      </c>
    </row>
    <row r="27" spans="1:29" ht="39" customHeight="1" x14ac:dyDescent="0.2">
      <c r="A27" s="14" t="str">
        <f>Planning!A11</f>
        <v>I003</v>
      </c>
      <c r="B27" s="9" t="str">
        <f>Planning!B11</f>
        <v>3. Activity: Non-Contributing</v>
      </c>
      <c r="C27" s="9" t="str">
        <f>Planning!C11</f>
        <v>Pr68</v>
      </c>
      <c r="D27" s="204">
        <f>Planning!D11</f>
        <v>1.3</v>
      </c>
      <c r="E27" s="205" t="str">
        <f>Planning!E11</f>
        <v xml:space="preserve">Communication materials produced to educate HIV+ patients about HIV treatment (Migrants and Sexual Workers). 
</v>
      </c>
      <c r="F27" s="205" t="str">
        <f>IF(Planning!G11&lt;&gt;0,Planning!G11,"")</f>
        <v>10. Communication material and publications</v>
      </c>
      <c r="G27" s="194" t="str">
        <f>Planning!H11</f>
        <v>2. NO</v>
      </c>
      <c r="H27" s="206">
        <f>Planning!L11</f>
        <v>25</v>
      </c>
      <c r="I27" s="207">
        <f ca="1">IF(OR(W27="1",AND(W27&lt;&gt;"1",G27=Lists!$A$17)),Y27,0)</f>
        <v>5</v>
      </c>
      <c r="J27" s="658">
        <v>25</v>
      </c>
      <c r="K27" s="32">
        <f ca="1">IF(AND(W27="2",G27&lt;&gt;Lists!$A$17),AA27,Z27)</f>
        <v>0.83333333333333337</v>
      </c>
      <c r="L27" s="33" t="str">
        <f t="shared" si="0"/>
        <v/>
      </c>
      <c r="M27" s="208">
        <f>Planning!M11</f>
        <v>700</v>
      </c>
      <c r="N27" s="208">
        <f>'Month 1'!M27+'Month 1'!N27-'Month 1'!O27</f>
        <v>50</v>
      </c>
      <c r="O27" s="659">
        <v>680</v>
      </c>
      <c r="P27" s="32">
        <f t="shared" si="1"/>
        <v>0.90666666666666662</v>
      </c>
      <c r="Q27" s="33" t="str">
        <f t="shared" si="2"/>
        <v/>
      </c>
      <c r="R27" s="89">
        <f ca="1">SUMIFS($J$25:$J$224,$C$25:$C$224,$C27,$G$25:$G$224,Lists!$A$16)</f>
        <v>199</v>
      </c>
      <c r="S27" s="89">
        <f t="shared" si="4"/>
        <v>45680</v>
      </c>
      <c r="U27" s="2" t="str">
        <f t="shared" si="5"/>
        <v>2</v>
      </c>
      <c r="W27" s="2" t="str">
        <f ca="1">IF(C27=0,"",LEFT(INDEX(Lists!$H$5:$H$49,MATCH(C27,Lists!$G$5:$G$49,0),1),1))</f>
        <v>2</v>
      </c>
      <c r="Y27" s="4">
        <f ca="1">'Month 1'!H27+'Month 1'!I27-'Month 1'!J27</f>
        <v>5</v>
      </c>
      <c r="Z27" s="2">
        <f t="shared" ca="1" si="6"/>
        <v>0.83333333333333337</v>
      </c>
      <c r="AA27" s="2">
        <f t="shared" ca="1" si="3"/>
        <v>1</v>
      </c>
      <c r="AC27" s="627" t="str">
        <f t="shared" si="7"/>
        <v>2Pr68</v>
      </c>
    </row>
    <row r="28" spans="1:29" ht="39" customHeight="1" x14ac:dyDescent="0.2">
      <c r="A28" s="14" t="str">
        <f>Planning!A12</f>
        <v>I004</v>
      </c>
      <c r="B28" s="9" t="str">
        <f>Planning!B12</f>
        <v>3. Activity: Non-Contributing</v>
      </c>
      <c r="C28" s="9" t="str">
        <f>Planning!C12</f>
        <v>Pr68</v>
      </c>
      <c r="D28" s="204">
        <f>Planning!D12</f>
        <v>1.4</v>
      </c>
      <c r="E28" s="205" t="str">
        <f>Planning!E12</f>
        <v xml:space="preserve">Supervisory visits to verify the appropriate application of testing and treatment protocols at centers. </v>
      </c>
      <c r="F28" s="205" t="str">
        <f>IF(Planning!G12&lt;&gt;0,Planning!G12,"")</f>
        <v>11. Programme administration costs</v>
      </c>
      <c r="G28" s="194" t="str">
        <f>Planning!H12</f>
        <v>2. NO</v>
      </c>
      <c r="H28" s="206">
        <f>Planning!L12</f>
        <v>60</v>
      </c>
      <c r="I28" s="207">
        <f ca="1">IF(OR(W28="1",AND(W28&lt;&gt;"1",G28=Lists!$A$17)),Y28,0)</f>
        <v>9</v>
      </c>
      <c r="J28" s="658">
        <v>65</v>
      </c>
      <c r="K28" s="32">
        <f ca="1">IF(AND(W28="2",G28&lt;&gt;Lists!$A$17),AA28,Z28)</f>
        <v>0.94202898550724634</v>
      </c>
      <c r="L28" s="33" t="str">
        <f t="shared" si="0"/>
        <v/>
      </c>
      <c r="M28" s="208">
        <f>Planning!M12</f>
        <v>13500</v>
      </c>
      <c r="N28" s="208">
        <f>'Month 1'!M28+'Month 1'!N28-'Month 1'!O28</f>
        <v>1525</v>
      </c>
      <c r="O28" s="659">
        <v>15000</v>
      </c>
      <c r="P28" s="32">
        <f t="shared" si="1"/>
        <v>0.99833610648918469</v>
      </c>
      <c r="Q28" s="33" t="str">
        <f t="shared" si="2"/>
        <v/>
      </c>
      <c r="R28" s="89">
        <f ca="1">SUMIFS($J$25:$J$224,$C$25:$C$224,$C28,$G$25:$G$224,Lists!$A$16)</f>
        <v>199</v>
      </c>
      <c r="S28" s="89">
        <f t="shared" si="4"/>
        <v>45680</v>
      </c>
      <c r="U28" s="2" t="str">
        <f t="shared" si="5"/>
        <v>2</v>
      </c>
      <c r="W28" s="2" t="str">
        <f ca="1">IF(C28=0,"",LEFT(INDEX(Lists!$H$5:$H$49,MATCH(C28,Lists!$G$5:$G$49,0),1),1))</f>
        <v>2</v>
      </c>
      <c r="Y28" s="4">
        <f ca="1">'Month 1'!H28+'Month 1'!I28-'Month 1'!J28</f>
        <v>9</v>
      </c>
      <c r="Z28" s="2">
        <f t="shared" ca="1" si="6"/>
        <v>0.94202898550724634</v>
      </c>
      <c r="AA28" s="2">
        <f t="shared" ca="1" si="3"/>
        <v>0.92307692307692313</v>
      </c>
      <c r="AC28" s="627" t="str">
        <f t="shared" si="7"/>
        <v>2Pr68</v>
      </c>
    </row>
    <row r="29" spans="1:29" ht="39" customHeight="1" x14ac:dyDescent="0.2">
      <c r="A29" s="14" t="str">
        <f>Planning!A13</f>
        <v>I005</v>
      </c>
      <c r="B29" s="9" t="str">
        <f>Planning!B13</f>
        <v>1. Indicator</v>
      </c>
      <c r="C29" s="9" t="str">
        <f>Planning!C13</f>
        <v>Pr72</v>
      </c>
      <c r="D29" s="195">
        <f>Planning!D13</f>
        <v>2</v>
      </c>
      <c r="E29" s="196" t="str">
        <f>Planning!E13</f>
        <v>[Pr72] # new HIV+ enrolled in care services Target [3. Non-Cumulative]</v>
      </c>
      <c r="F29" s="196" t="str">
        <f>IF(Planning!G13&lt;&gt;0,Planning!G13,"")</f>
        <v/>
      </c>
      <c r="G29" s="194">
        <f>Planning!H13</f>
        <v>0</v>
      </c>
      <c r="H29" s="197">
        <f ca="1">Planning!L13</f>
        <v>124</v>
      </c>
      <c r="I29" s="198">
        <f ca="1">IF(OR(W29="1",AND(W29&lt;&gt;"1",G29=Lists!$A$17)),Y29,0)</f>
        <v>0</v>
      </c>
      <c r="J29" s="210">
        <f ca="1">R29</f>
        <v>115</v>
      </c>
      <c r="K29" s="32">
        <f ca="1">IF(AND(W29="2",G29&lt;&gt;Lists!$A$17),AA29,Z29)</f>
        <v>0.92741935483870963</v>
      </c>
      <c r="L29" s="33">
        <f t="shared" ca="1" si="0"/>
        <v>0.92741935483870963</v>
      </c>
      <c r="M29" s="199">
        <f>Planning!M13</f>
        <v>27900</v>
      </c>
      <c r="N29" s="199">
        <f>'Month 1'!M29+'Month 1'!N29-'Month 1'!O29</f>
        <v>2900</v>
      </c>
      <c r="O29" s="516">
        <f>S29</f>
        <v>28000</v>
      </c>
      <c r="P29" s="32">
        <f t="shared" si="1"/>
        <v>0.90909090909090906</v>
      </c>
      <c r="Q29" s="33">
        <f t="shared" si="2"/>
        <v>0.90909090909090906</v>
      </c>
      <c r="R29" s="89">
        <f ca="1">SUMIFS($J$25:$J$224,$C$25:$C$224,$C29,$G$25:$G$224,Lists!$A$16)</f>
        <v>115</v>
      </c>
      <c r="S29" s="89">
        <f t="shared" si="4"/>
        <v>28000</v>
      </c>
      <c r="U29" s="2" t="str">
        <f t="shared" si="5"/>
        <v>1</v>
      </c>
      <c r="W29" s="2" t="str">
        <f ca="1">IF(C29=0,"",LEFT(INDEX(Lists!$H$5:$H$49,MATCH(C29,Lists!$G$5:$G$49,0),1),1))</f>
        <v>3</v>
      </c>
      <c r="Y29" s="4">
        <f ca="1">'Month 1'!H29+'Month 1'!I29-'Month 1'!J29</f>
        <v>4</v>
      </c>
      <c r="Z29" s="2">
        <f t="shared" ca="1" si="6"/>
        <v>0.92741935483870963</v>
      </c>
      <c r="AA29" s="2">
        <f t="shared" ca="1" si="3"/>
        <v>1.0782608695652174</v>
      </c>
      <c r="AC29" s="627" t="str">
        <f t="shared" si="7"/>
        <v>1Pr72</v>
      </c>
    </row>
    <row r="30" spans="1:29" ht="39" customHeight="1" x14ac:dyDescent="0.2">
      <c r="A30" s="14" t="str">
        <f>Planning!A14</f>
        <v>I006</v>
      </c>
      <c r="B30" s="9" t="str">
        <f>Planning!B14</f>
        <v>2. Activity: Contributing</v>
      </c>
      <c r="C30" s="9" t="str">
        <f>Planning!C14</f>
        <v>Pr72</v>
      </c>
      <c r="D30" s="200">
        <f>Planning!D14</f>
        <v>2.1</v>
      </c>
      <c r="E30" s="201" t="str">
        <f>Planning!E14</f>
        <v>Enrollment of  newly diagnosed HIV+ patients for home visits to monitor use of ARV.</v>
      </c>
      <c r="F30" s="201" t="str">
        <f>IF(Planning!G14&lt;&gt;0,Planning!G14,"")</f>
        <v xml:space="preserve">12. Living support to client/ target population </v>
      </c>
      <c r="G30" s="194" t="str">
        <f>Planning!H14</f>
        <v>1. YES</v>
      </c>
      <c r="H30" s="202">
        <f>Planning!L14</f>
        <v>124</v>
      </c>
      <c r="I30" s="606">
        <f ca="1">IF(OR(W30="1",AND(W30&lt;&gt;"1",G30=Lists!$A$17)),Y30,0)</f>
        <v>0</v>
      </c>
      <c r="J30" s="658">
        <v>115</v>
      </c>
      <c r="K30" s="32">
        <f ca="1">IF(AND(W30="2",G30&lt;&gt;Lists!$A$17),AA30,Z30)</f>
        <v>0.92741935483870963</v>
      </c>
      <c r="L30" s="33" t="str">
        <f t="shared" si="0"/>
        <v/>
      </c>
      <c r="M30" s="203">
        <f>Planning!M14</f>
        <v>27900</v>
      </c>
      <c r="N30" s="203">
        <f>'Month 1'!M30+'Month 1'!N30-'Month 1'!O30</f>
        <v>2900</v>
      </c>
      <c r="O30" s="659">
        <v>28000</v>
      </c>
      <c r="P30" s="32">
        <f t="shared" si="1"/>
        <v>0.90909090909090906</v>
      </c>
      <c r="Q30" s="33" t="str">
        <f t="shared" si="2"/>
        <v/>
      </c>
      <c r="R30" s="89">
        <f ca="1">SUMIFS($J$25:$J$224,$C$25:$C$224,$C30,$G$25:$G$224,Lists!$A$16)</f>
        <v>115</v>
      </c>
      <c r="S30" s="89">
        <f t="shared" si="4"/>
        <v>28000</v>
      </c>
      <c r="U30" s="2" t="str">
        <f t="shared" si="5"/>
        <v>2</v>
      </c>
      <c r="W30" s="2" t="str">
        <f ca="1">IF(C30=0,"",LEFT(INDEX(Lists!$H$5:$H$49,MATCH(C30,Lists!$G$5:$G$49,0),1),1))</f>
        <v>3</v>
      </c>
      <c r="Y30" s="4">
        <f ca="1">'Month 1'!H30+'Month 1'!I30-'Month 1'!J30</f>
        <v>4</v>
      </c>
      <c r="Z30" s="2">
        <f t="shared" ca="1" si="6"/>
        <v>0.92741935483870963</v>
      </c>
      <c r="AA30" s="2">
        <f t="shared" ca="1" si="3"/>
        <v>1.0782608695652174</v>
      </c>
      <c r="AC30" s="627" t="str">
        <f t="shared" si="7"/>
        <v>2Pr72</v>
      </c>
    </row>
    <row r="31" spans="1:29" ht="39" customHeight="1" x14ac:dyDescent="0.2">
      <c r="A31" s="14" t="str">
        <f>Planning!A15</f>
        <v>I007</v>
      </c>
      <c r="B31" s="9" t="str">
        <f>Planning!B15</f>
        <v>1. Indicator</v>
      </c>
      <c r="C31" s="9" t="str">
        <f>Planning!C15</f>
        <v>Pr74</v>
      </c>
      <c r="D31" s="195">
        <f>Planning!D15</f>
        <v>3</v>
      </c>
      <c r="E31" s="196" t="str">
        <f>Planning!E15</f>
        <v>[Pr74] # aged 10-24 yrs reached by HIV life skills ed. in school  Target [1. Standard]</v>
      </c>
      <c r="F31" s="196" t="str">
        <f>IF(Planning!G15&lt;&gt;0,Planning!G15,"")</f>
        <v/>
      </c>
      <c r="G31" s="194">
        <f>Planning!H15</f>
        <v>0</v>
      </c>
      <c r="H31" s="197">
        <f ca="1">Planning!L15</f>
        <v>300</v>
      </c>
      <c r="I31" s="198">
        <f ca="1">IF(OR(W31="1",AND(W31&lt;&gt;"1",G31=Lists!$A$17)),Y31,0)</f>
        <v>80</v>
      </c>
      <c r="J31" s="210">
        <f ca="1">R31</f>
        <v>300</v>
      </c>
      <c r="K31" s="32">
        <f ca="1">IF(AND(W31="2",G31&lt;&gt;Lists!$A$17),AA31,Z31)</f>
        <v>0.78947368421052633</v>
      </c>
      <c r="L31" s="33">
        <f t="shared" ca="1" si="0"/>
        <v>0.78947368421052633</v>
      </c>
      <c r="M31" s="199">
        <f>Planning!M15</f>
        <v>67500</v>
      </c>
      <c r="N31" s="199">
        <f>'Month 1'!M31+'Month 1'!N31-'Month 1'!O31</f>
        <v>6250</v>
      </c>
      <c r="O31" s="516">
        <f>S31</f>
        <v>60000</v>
      </c>
      <c r="P31" s="32">
        <f t="shared" si="1"/>
        <v>0.81355932203389836</v>
      </c>
      <c r="Q31" s="33">
        <f t="shared" si="2"/>
        <v>0.81355932203389836</v>
      </c>
      <c r="R31" s="89">
        <f ca="1">SUMIFS($J$25:$J$224,$C$25:$C$224,$C31,$G$25:$G$224,Lists!$A$16)</f>
        <v>300</v>
      </c>
      <c r="S31" s="89">
        <f t="shared" si="4"/>
        <v>60000</v>
      </c>
      <c r="U31" s="2" t="str">
        <f t="shared" si="5"/>
        <v>1</v>
      </c>
      <c r="W31" s="2" t="str">
        <f ca="1">IF(C31=0,"",LEFT(INDEX(Lists!$H$5:$H$49,MATCH(C31,Lists!$G$5:$G$49,0),1),1))</f>
        <v>1</v>
      </c>
      <c r="Y31" s="4">
        <f ca="1">'Month 1'!H31+'Month 1'!I31-'Month 1'!J31</f>
        <v>80</v>
      </c>
      <c r="Z31" s="2">
        <f t="shared" ca="1" si="6"/>
        <v>0.78947368421052633</v>
      </c>
      <c r="AA31" s="2">
        <f t="shared" ca="1" si="3"/>
        <v>1</v>
      </c>
      <c r="AC31" s="627" t="str">
        <f t="shared" si="7"/>
        <v>1Pr74</v>
      </c>
    </row>
    <row r="32" spans="1:29" ht="39" customHeight="1" x14ac:dyDescent="0.2">
      <c r="A32" s="14" t="str">
        <f>Planning!A16</f>
        <v>I008</v>
      </c>
      <c r="B32" s="9" t="str">
        <f>Planning!B16</f>
        <v>2. Activity: Contributing</v>
      </c>
      <c r="C32" s="9" t="str">
        <f>Planning!C16</f>
        <v>Pr74</v>
      </c>
      <c r="D32" s="200">
        <f>Planning!D16</f>
        <v>3.1</v>
      </c>
      <c r="E32" s="201" t="str">
        <f>Planning!E16</f>
        <v>Transportation of students to meetings and conferences for peer education activities</v>
      </c>
      <c r="F32" s="201" t="str">
        <f>IF(Planning!G16&lt;&gt;0,Planning!G16,"")</f>
        <v>2. Travel related costs</v>
      </c>
      <c r="G32" s="194" t="str">
        <f>Planning!H16</f>
        <v>1. YES</v>
      </c>
      <c r="H32" s="202">
        <f>Planning!L16</f>
        <v>300</v>
      </c>
      <c r="I32" s="606">
        <f ca="1">IF(OR(W32="1",AND(W32&lt;&gt;"1",G32=Lists!$A$17)),Y32,0)</f>
        <v>80</v>
      </c>
      <c r="J32" s="658">
        <v>300</v>
      </c>
      <c r="K32" s="32">
        <f ca="1">IF(AND(W32="2",G32&lt;&gt;Lists!$A$17),AA32,Z32)</f>
        <v>0.78947368421052633</v>
      </c>
      <c r="L32" s="33" t="str">
        <f t="shared" si="0"/>
        <v/>
      </c>
      <c r="M32" s="203">
        <f>Planning!M16</f>
        <v>67500</v>
      </c>
      <c r="N32" s="203">
        <f>'Month 1'!M32+'Month 1'!N32-'Month 1'!O32</f>
        <v>6250</v>
      </c>
      <c r="O32" s="659">
        <v>60000</v>
      </c>
      <c r="P32" s="32">
        <f t="shared" si="1"/>
        <v>0.81355932203389836</v>
      </c>
      <c r="Q32" s="33" t="str">
        <f t="shared" si="2"/>
        <v/>
      </c>
      <c r="R32" s="89">
        <f ca="1">SUMIFS($J$25:$J$224,$C$25:$C$224,$C32,$G$25:$G$224,Lists!$A$16)</f>
        <v>300</v>
      </c>
      <c r="S32" s="89">
        <f t="shared" si="4"/>
        <v>60000</v>
      </c>
      <c r="U32" s="2" t="str">
        <f t="shared" si="5"/>
        <v>2</v>
      </c>
      <c r="W32" s="2" t="str">
        <f ca="1">IF(C32=0,"",LEFT(INDEX(Lists!$H$5:$H$49,MATCH(C32,Lists!$G$5:$G$49,0),1),1))</f>
        <v>1</v>
      </c>
      <c r="Y32" s="4">
        <f ca="1">'Month 1'!H32+'Month 1'!I32-'Month 1'!J32</f>
        <v>80</v>
      </c>
      <c r="Z32" s="2">
        <f t="shared" ca="1" si="6"/>
        <v>0.78947368421052633</v>
      </c>
      <c r="AA32" s="2">
        <f t="shared" ca="1" si="3"/>
        <v>1</v>
      </c>
      <c r="AC32" s="627" t="str">
        <f t="shared" si="7"/>
        <v>2Pr74</v>
      </c>
    </row>
    <row r="33" spans="1:29" ht="39" customHeight="1" x14ac:dyDescent="0.2">
      <c r="A33" s="14" t="str">
        <f>Planning!A17</f>
        <v>I009</v>
      </c>
      <c r="B33" s="9" t="str">
        <f>Planning!B17</f>
        <v>1. Indicator</v>
      </c>
      <c r="C33" s="9" t="str">
        <f>Planning!C17</f>
        <v>OI01</v>
      </c>
      <c r="D33" s="195">
        <f>Planning!D17</f>
        <v>4</v>
      </c>
      <c r="E33" s="196" t="str">
        <f>Planning!E17</f>
        <v>[OI01] # of new orphans and vulnerable children (0 - 17 yrs) benefiting from  services provided at OVC centers [1. Standard]</v>
      </c>
      <c r="F33" s="196" t="str">
        <f>IF(Planning!G17&lt;&gt;0,Planning!G17,"")</f>
        <v/>
      </c>
      <c r="G33" s="194">
        <f>Planning!H17</f>
        <v>0</v>
      </c>
      <c r="H33" s="197">
        <f ca="1">Planning!L17</f>
        <v>0</v>
      </c>
      <c r="I33" s="198">
        <f ca="1">IF(OR(W33="1",AND(W33&lt;&gt;"1",G33=Lists!$A$17)),Y33,0)</f>
        <v>0</v>
      </c>
      <c r="J33" s="210">
        <f ca="1">R33</f>
        <v>0</v>
      </c>
      <c r="K33" s="32" t="str">
        <f ca="1">IF(AND(W33="2",G33&lt;&gt;Lists!$A$17),AA33,Z33)</f>
        <v/>
      </c>
      <c r="L33" s="33" t="str">
        <f t="shared" ca="1" si="0"/>
        <v/>
      </c>
      <c r="M33" s="199">
        <f>Planning!M17</f>
        <v>4000</v>
      </c>
      <c r="N33" s="199">
        <f>'Month 1'!M33+'Month 1'!N33-'Month 1'!O33</f>
        <v>0</v>
      </c>
      <c r="O33" s="516">
        <f>S33</f>
        <v>4000</v>
      </c>
      <c r="P33" s="32">
        <f t="shared" si="1"/>
        <v>1</v>
      </c>
      <c r="Q33" s="33">
        <f t="shared" si="2"/>
        <v>1</v>
      </c>
      <c r="R33" s="89">
        <f ca="1">SUMIFS($J$25:$J$224,$C$25:$C$224,$C33,$G$25:$G$224,Lists!$A$16)</f>
        <v>0</v>
      </c>
      <c r="S33" s="89">
        <f t="shared" si="4"/>
        <v>4000</v>
      </c>
      <c r="U33" s="2" t="str">
        <f t="shared" si="5"/>
        <v>1</v>
      </c>
      <c r="W33" s="2" t="str">
        <f ca="1">IF(C33=0,"",LEFT(INDEX(Lists!$H$5:$H$49,MATCH(C33,Lists!$G$5:$G$49,0),1),1))</f>
        <v>1</v>
      </c>
      <c r="Y33" s="4">
        <f ca="1">'Month 1'!H33+'Month 1'!I33-'Month 1'!J33</f>
        <v>0</v>
      </c>
      <c r="Z33" s="2" t="str">
        <f t="shared" ca="1" si="6"/>
        <v/>
      </c>
      <c r="AA33" s="2" t="str">
        <f t="shared" ca="1" si="3"/>
        <v/>
      </c>
      <c r="AC33" s="627" t="str">
        <f t="shared" si="7"/>
        <v>1OI01</v>
      </c>
    </row>
    <row r="34" spans="1:29" ht="39" customHeight="1" x14ac:dyDescent="0.2">
      <c r="A34" s="14" t="str">
        <f>Planning!A18</f>
        <v>I010</v>
      </c>
      <c r="B34" s="9" t="str">
        <f>Planning!B18</f>
        <v>3. Activity: Non-Contributing</v>
      </c>
      <c r="C34" s="9" t="str">
        <f>Planning!C18</f>
        <v>OI01</v>
      </c>
      <c r="D34" s="204">
        <f>Planning!D18</f>
        <v>4.0999999999999996</v>
      </c>
      <c r="E34" s="205" t="str">
        <f>Planning!E18</f>
        <v xml:space="preserve"># of OVC centers established and fully equipped  </v>
      </c>
      <c r="F34" s="205" t="str">
        <f>IF(Planning!G18&lt;&gt;0,Planning!G18,"")</f>
        <v xml:space="preserve">8. Infrastructure </v>
      </c>
      <c r="G34" s="194" t="str">
        <f>Planning!H18</f>
        <v>2. NO</v>
      </c>
      <c r="H34" s="206">
        <f>Planning!L18</f>
        <v>1</v>
      </c>
      <c r="I34" s="207">
        <f ca="1">IF(OR(W34="1",AND(W34&lt;&gt;"1",G34=Lists!$A$17)),Y34,0)</f>
        <v>0</v>
      </c>
      <c r="J34" s="658">
        <v>1</v>
      </c>
      <c r="K34" s="32">
        <f ca="1">IF(AND(W34="2",G34&lt;&gt;Lists!$A$17),AA34,Z34)</f>
        <v>1</v>
      </c>
      <c r="L34" s="33" t="str">
        <f t="shared" si="0"/>
        <v/>
      </c>
      <c r="M34" s="208">
        <f>Planning!M18</f>
        <v>4000</v>
      </c>
      <c r="N34" s="208">
        <f>'Month 1'!M34+'Month 1'!N34-'Month 1'!O34</f>
        <v>0</v>
      </c>
      <c r="O34" s="659">
        <v>4000</v>
      </c>
      <c r="P34" s="32">
        <f t="shared" si="1"/>
        <v>1</v>
      </c>
      <c r="Q34" s="33" t="str">
        <f t="shared" si="2"/>
        <v/>
      </c>
      <c r="R34" s="89">
        <f ca="1">SUMIFS($J$25:$J$224,$C$25:$C$224,$C34,$G$25:$G$224,Lists!$A$16)</f>
        <v>0</v>
      </c>
      <c r="S34" s="89">
        <f t="shared" si="4"/>
        <v>4000</v>
      </c>
      <c r="U34" s="2" t="str">
        <f t="shared" si="5"/>
        <v>2</v>
      </c>
      <c r="W34" s="2" t="str">
        <f ca="1">IF(C34=0,"",LEFT(INDEX(Lists!$H$5:$H$49,MATCH(C34,Lists!$G$5:$G$49,0),1),1))</f>
        <v>1</v>
      </c>
      <c r="Y34" s="4">
        <f ca="1">'Month 1'!H34+'Month 1'!I34-'Month 1'!J34</f>
        <v>0</v>
      </c>
      <c r="Z34" s="2">
        <f t="shared" ca="1" si="6"/>
        <v>1</v>
      </c>
      <c r="AA34" s="2">
        <f t="shared" ca="1" si="3"/>
        <v>1</v>
      </c>
      <c r="AC34" s="627" t="str">
        <f t="shared" si="7"/>
        <v>2OI01</v>
      </c>
    </row>
    <row r="35" spans="1:29" ht="39" customHeight="1" x14ac:dyDescent="0.2">
      <c r="A35" s="14" t="str">
        <f>Planning!A19</f>
        <v>I011</v>
      </c>
      <c r="B35" s="9" t="str">
        <f>Planning!B19</f>
        <v>2. Activity: Contributing</v>
      </c>
      <c r="C35" s="9" t="str">
        <f>Planning!C19</f>
        <v>OI01</v>
      </c>
      <c r="D35" s="200">
        <f>Planning!D19</f>
        <v>4.2</v>
      </c>
      <c r="E35" s="201" t="str">
        <f>Planning!E19</f>
        <v># of OVC registered at centres</v>
      </c>
      <c r="F35" s="201" t="str">
        <f>IF(Planning!G19&lt;&gt;0,Planning!G19,"")</f>
        <v xml:space="preserve">12. Living support to client/ target population </v>
      </c>
      <c r="G35" s="194" t="str">
        <f>Planning!H19</f>
        <v>1. YES</v>
      </c>
      <c r="H35" s="202">
        <f>Planning!L19</f>
        <v>0</v>
      </c>
      <c r="I35" s="606">
        <f ca="1">IF(OR(W35="1",AND(W35&lt;&gt;"1",G35=Lists!$A$17)),Y35,0)</f>
        <v>0</v>
      </c>
      <c r="J35" s="658">
        <v>0</v>
      </c>
      <c r="K35" s="32" t="str">
        <f ca="1">IF(AND(W35="2",G35&lt;&gt;Lists!$A$17),AA35,Z35)</f>
        <v/>
      </c>
      <c r="L35" s="33" t="str">
        <f t="shared" si="0"/>
        <v/>
      </c>
      <c r="M35" s="203">
        <f>Planning!M19</f>
        <v>0</v>
      </c>
      <c r="N35" s="203">
        <f>'Month 1'!M35+'Month 1'!N35-'Month 1'!O35</f>
        <v>0</v>
      </c>
      <c r="O35" s="659">
        <v>0</v>
      </c>
      <c r="P35" s="32" t="str">
        <f t="shared" si="1"/>
        <v/>
      </c>
      <c r="Q35" s="33" t="str">
        <f t="shared" si="2"/>
        <v/>
      </c>
      <c r="R35" s="89">
        <f ca="1">SUMIFS($J$25:$J$224,$C$25:$C$224,$C35,$G$25:$G$224,Lists!$A$16)</f>
        <v>0</v>
      </c>
      <c r="S35" s="89">
        <f t="shared" si="4"/>
        <v>4000</v>
      </c>
      <c r="U35" s="2" t="str">
        <f t="shared" si="5"/>
        <v>2</v>
      </c>
      <c r="W35" s="2" t="str">
        <f ca="1">IF(C35=0,"",LEFT(INDEX(Lists!$H$5:$H$49,MATCH(C35,Lists!$G$5:$G$49,0),1),1))</f>
        <v>1</v>
      </c>
      <c r="Y35" s="4">
        <f ca="1">'Month 1'!H35+'Month 1'!I35-'Month 1'!J35</f>
        <v>0</v>
      </c>
      <c r="Z35" s="2" t="str">
        <f t="shared" ca="1" si="6"/>
        <v/>
      </c>
      <c r="AA35" s="2" t="str">
        <f t="shared" ca="1" si="3"/>
        <v/>
      </c>
      <c r="AC35" s="627" t="str">
        <f t="shared" si="7"/>
        <v>2OI01</v>
      </c>
    </row>
    <row r="36" spans="1:29" ht="39" customHeight="1" x14ac:dyDescent="0.2">
      <c r="A36" s="14" t="str">
        <f>Planning!A20</f>
        <v>I012</v>
      </c>
      <c r="B36" s="9" t="str">
        <f>Planning!B20</f>
        <v>3. Activity: Non-Contributing</v>
      </c>
      <c r="C36" s="9" t="str">
        <f>Planning!C20</f>
        <v>OI01</v>
      </c>
      <c r="D36" s="204">
        <f>Planning!D20</f>
        <v>4.3</v>
      </c>
      <c r="E36" s="205" t="str">
        <f>Planning!E20</f>
        <v xml:space="preserve"># of meals provided at the OVC centers </v>
      </c>
      <c r="F36" s="205" t="str">
        <f>IF(Planning!G20&lt;&gt;0,Planning!G20,"")</f>
        <v xml:space="preserve">12. Living support to client/ target population </v>
      </c>
      <c r="G36" s="194" t="str">
        <f>Planning!H20</f>
        <v>2. NO</v>
      </c>
      <c r="H36" s="206">
        <f>Planning!L20</f>
        <v>0</v>
      </c>
      <c r="I36" s="207">
        <f ca="1">IF(OR(W36="1",AND(W36&lt;&gt;"1",G36=Lists!$A$17)),Y36,0)</f>
        <v>0</v>
      </c>
      <c r="J36" s="658">
        <v>0</v>
      </c>
      <c r="K36" s="32" t="str">
        <f ca="1">IF(AND(W36="2",G36&lt;&gt;Lists!$A$17),AA36,Z36)</f>
        <v/>
      </c>
      <c r="L36" s="33" t="str">
        <f t="shared" si="0"/>
        <v/>
      </c>
      <c r="M36" s="208">
        <f>Planning!M20</f>
        <v>0</v>
      </c>
      <c r="N36" s="208">
        <f>'Month 1'!M36+'Month 1'!N36-'Month 1'!O36</f>
        <v>0</v>
      </c>
      <c r="O36" s="659">
        <v>0</v>
      </c>
      <c r="P36" s="32" t="str">
        <f t="shared" si="1"/>
        <v/>
      </c>
      <c r="Q36" s="33" t="str">
        <f t="shared" si="2"/>
        <v/>
      </c>
      <c r="R36" s="89">
        <f ca="1">SUMIFS($J$25:$J$224,$C$25:$C$224,$C36,$G$25:$G$224,Lists!$A$16)</f>
        <v>0</v>
      </c>
      <c r="S36" s="89">
        <f t="shared" si="4"/>
        <v>4000</v>
      </c>
      <c r="U36" s="2" t="str">
        <f t="shared" si="5"/>
        <v>2</v>
      </c>
      <c r="W36" s="2" t="str">
        <f ca="1">IF(C36=0,"",LEFT(INDEX(Lists!$H$5:$H$49,MATCH(C36,Lists!$G$5:$G$49,0),1),1))</f>
        <v>1</v>
      </c>
      <c r="Y36" s="4">
        <f ca="1">'Month 1'!H36+'Month 1'!I36-'Month 1'!J36</f>
        <v>0</v>
      </c>
      <c r="Z36" s="2" t="str">
        <f t="shared" ca="1" si="6"/>
        <v/>
      </c>
      <c r="AA36" s="2" t="str">
        <f t="shared" ca="1" si="3"/>
        <v/>
      </c>
      <c r="AC36" s="627" t="str">
        <f t="shared" si="7"/>
        <v>2OI01</v>
      </c>
    </row>
    <row r="37" spans="1:29" ht="39" hidden="1" customHeight="1" x14ac:dyDescent="0.2">
      <c r="A37" s="14" t="str">
        <f>Planning!A21</f>
        <v>I013</v>
      </c>
      <c r="B37" s="9">
        <f>Planning!B21</f>
        <v>0</v>
      </c>
      <c r="C37" s="9">
        <f>Planning!C21</f>
        <v>0</v>
      </c>
      <c r="D37" s="200">
        <f>Planning!D21</f>
        <v>0</v>
      </c>
      <c r="E37" s="201">
        <f>Planning!E21</f>
        <v>0</v>
      </c>
      <c r="F37" s="201" t="str">
        <f>IF(Planning!G21&lt;&gt;0,Planning!G21,"")</f>
        <v/>
      </c>
      <c r="G37" s="194">
        <f>Planning!H21</f>
        <v>0</v>
      </c>
      <c r="H37" s="202">
        <f>Planning!L21</f>
        <v>0</v>
      </c>
      <c r="I37" s="198">
        <f ca="1">IF(OR(W37="1",AND(W37&lt;&gt;"1",G37=Lists!$A$17)),Y37,0)</f>
        <v>0</v>
      </c>
      <c r="J37" s="174"/>
      <c r="K37" s="32" t="str">
        <f ca="1">IF(AND(W37="2",G37&lt;&gt;Lists!$A$17),AA37,Z37)</f>
        <v/>
      </c>
      <c r="L37" s="33" t="str">
        <f t="shared" ca="1" si="0"/>
        <v/>
      </c>
      <c r="M37" s="203">
        <f>Planning!M21</f>
        <v>0</v>
      </c>
      <c r="N37" s="203">
        <f>'Month 1'!M37+'Month 1'!N37-'Month 1'!O37</f>
        <v>0</v>
      </c>
      <c r="O37" s="166"/>
      <c r="P37" s="32" t="str">
        <f t="shared" si="1"/>
        <v/>
      </c>
      <c r="Q37" s="33" t="str">
        <f t="shared" si="2"/>
        <v/>
      </c>
      <c r="R37" s="89">
        <f ca="1">SUMIFS($J$25:$J$224,$C$25:$C$224,$C37,$G$25:$G$224,Lists!$A$16)</f>
        <v>0</v>
      </c>
      <c r="S37" s="89">
        <f t="shared" si="4"/>
        <v>0</v>
      </c>
      <c r="U37" s="2" t="str">
        <f t="shared" si="5"/>
        <v/>
      </c>
      <c r="W37" s="2" t="str">
        <f>IF(C37=0,"",LEFT(INDEX(Lists!$H$5:$H$49,MATCH(C37,Lists!$G$5:$G$49,0),1),1))</f>
        <v/>
      </c>
      <c r="Y37" s="4">
        <f ca="1">'Month 1'!H37+'Month 1'!I37-'Month 1'!J37</f>
        <v>0</v>
      </c>
      <c r="Z37" s="2" t="str">
        <f t="shared" ca="1" si="6"/>
        <v/>
      </c>
      <c r="AA37" s="2" t="str">
        <f t="shared" ca="1" si="3"/>
        <v/>
      </c>
      <c r="AC37" s="627" t="str">
        <f t="shared" si="7"/>
        <v>0</v>
      </c>
    </row>
    <row r="38" spans="1:29" ht="39" hidden="1" customHeight="1" x14ac:dyDescent="0.2">
      <c r="A38" s="14" t="str">
        <f>Planning!A22</f>
        <v>I014</v>
      </c>
      <c r="B38" s="9">
        <f>Planning!B22</f>
        <v>0</v>
      </c>
      <c r="C38" s="9">
        <f>Planning!C22</f>
        <v>0</v>
      </c>
      <c r="D38" s="200">
        <f>Planning!D22</f>
        <v>0</v>
      </c>
      <c r="E38" s="201">
        <f>Planning!E22</f>
        <v>0</v>
      </c>
      <c r="F38" s="201" t="str">
        <f>IF(Planning!G22&lt;&gt;0,Planning!G22,"")</f>
        <v/>
      </c>
      <c r="G38" s="194">
        <f>Planning!H22</f>
        <v>0</v>
      </c>
      <c r="H38" s="202">
        <f>Planning!L22</f>
        <v>0</v>
      </c>
      <c r="I38" s="198">
        <f ca="1">IF(OR(W38="1",AND(W38&lt;&gt;"1",G38=Lists!$A$17)),Y38,0)</f>
        <v>0</v>
      </c>
      <c r="J38" s="174"/>
      <c r="K38" s="32" t="str">
        <f ca="1">IF(AND(W38="2",G38&lt;&gt;Lists!$A$17),AA38,Z38)</f>
        <v/>
      </c>
      <c r="L38" s="33" t="str">
        <f t="shared" ca="1" si="0"/>
        <v/>
      </c>
      <c r="M38" s="203">
        <f>Planning!M22</f>
        <v>0</v>
      </c>
      <c r="N38" s="203">
        <f>'Month 1'!M38+'Month 1'!N38-'Month 1'!O38</f>
        <v>0</v>
      </c>
      <c r="O38" s="166"/>
      <c r="P38" s="32" t="str">
        <f t="shared" si="1"/>
        <v/>
      </c>
      <c r="Q38" s="33" t="str">
        <f t="shared" si="2"/>
        <v/>
      </c>
      <c r="R38" s="89">
        <f ca="1">SUMIFS($J$25:$J$224,$C$25:$C$224,$C38,$G$25:$G$224,Lists!$A$16)</f>
        <v>0</v>
      </c>
      <c r="S38" s="89">
        <f t="shared" si="4"/>
        <v>0</v>
      </c>
      <c r="U38" s="2" t="str">
        <f t="shared" si="5"/>
        <v/>
      </c>
      <c r="W38" s="2" t="str">
        <f>IF(C38=0,"",LEFT(INDEX(Lists!$H$5:$H$49,MATCH(C38,Lists!$G$5:$G$49,0),1),1))</f>
        <v/>
      </c>
      <c r="Y38" s="4">
        <f ca="1">'Month 1'!H38+'Month 1'!I38-'Month 1'!J38</f>
        <v>0</v>
      </c>
      <c r="Z38" s="2" t="str">
        <f t="shared" ca="1" si="6"/>
        <v/>
      </c>
      <c r="AA38" s="2" t="str">
        <f t="shared" ca="1" si="3"/>
        <v/>
      </c>
      <c r="AC38" s="627" t="str">
        <f t="shared" si="7"/>
        <v>0</v>
      </c>
    </row>
    <row r="39" spans="1:29" ht="39" hidden="1" customHeight="1" x14ac:dyDescent="0.2">
      <c r="A39" s="14" t="str">
        <f>Planning!A23</f>
        <v>I015</v>
      </c>
      <c r="B39" s="9">
        <f>Planning!B23</f>
        <v>0</v>
      </c>
      <c r="C39" s="9">
        <f>Planning!C23</f>
        <v>0</v>
      </c>
      <c r="D39" s="204">
        <f>Planning!D23</f>
        <v>0</v>
      </c>
      <c r="E39" s="205">
        <f>Planning!E23</f>
        <v>0</v>
      </c>
      <c r="F39" s="205" t="str">
        <f>IF(Planning!G23&lt;&gt;0,Planning!G23,"")</f>
        <v/>
      </c>
      <c r="G39" s="194">
        <f>Planning!H23</f>
        <v>0</v>
      </c>
      <c r="H39" s="206">
        <f>Planning!L23</f>
        <v>0</v>
      </c>
      <c r="I39" s="198">
        <f ca="1">IF(OR(W39="1",AND(W39&lt;&gt;"1",G39=Lists!$A$17)),Y39,0)</f>
        <v>0</v>
      </c>
      <c r="J39" s="174"/>
      <c r="K39" s="32" t="str">
        <f ca="1">IF(AND(W39="2",G39&lt;&gt;Lists!$A$17),AA39,Z39)</f>
        <v/>
      </c>
      <c r="L39" s="33" t="str">
        <f t="shared" ca="1" si="0"/>
        <v/>
      </c>
      <c r="M39" s="208">
        <f>Planning!M23</f>
        <v>0</v>
      </c>
      <c r="N39" s="208">
        <f>'Month 1'!M39+'Month 1'!N39-'Month 1'!O39</f>
        <v>0</v>
      </c>
      <c r="O39" s="166"/>
      <c r="P39" s="32" t="str">
        <f t="shared" si="1"/>
        <v/>
      </c>
      <c r="Q39" s="33" t="str">
        <f t="shared" si="2"/>
        <v/>
      </c>
      <c r="R39" s="89">
        <f ca="1">SUMIFS($J$25:$J$224,$C$25:$C$224,$C39,$G$25:$G$224,Lists!$A$16)</f>
        <v>0</v>
      </c>
      <c r="S39" s="89">
        <f t="shared" si="4"/>
        <v>0</v>
      </c>
      <c r="U39" s="2" t="str">
        <f t="shared" si="5"/>
        <v/>
      </c>
      <c r="W39" s="2" t="str">
        <f>IF(C39=0,"",LEFT(INDEX(Lists!$H$5:$H$49,MATCH(C39,Lists!$G$5:$G$49,0),1),1))</f>
        <v/>
      </c>
      <c r="Y39" s="4">
        <f ca="1">'Month 1'!H39+'Month 1'!I39-'Month 1'!J39</f>
        <v>0</v>
      </c>
      <c r="Z39" s="2" t="str">
        <f t="shared" ca="1" si="6"/>
        <v/>
      </c>
      <c r="AA39" s="2" t="str">
        <f t="shared" ca="1" si="3"/>
        <v/>
      </c>
      <c r="AC39" s="627" t="str">
        <f t="shared" si="7"/>
        <v>0</v>
      </c>
    </row>
    <row r="40" spans="1:29" ht="39" hidden="1" customHeight="1" x14ac:dyDescent="0.2">
      <c r="A40" s="14" t="str">
        <f>Planning!A24</f>
        <v>I016</v>
      </c>
      <c r="B40" s="9">
        <f>Planning!B24</f>
        <v>0</v>
      </c>
      <c r="C40" s="9">
        <f>Planning!C24</f>
        <v>0</v>
      </c>
      <c r="D40" s="204">
        <f>Planning!D24</f>
        <v>0</v>
      </c>
      <c r="E40" s="205">
        <f>Planning!E24</f>
        <v>0</v>
      </c>
      <c r="F40" s="205" t="str">
        <f>IF(Planning!G24&lt;&gt;0,Planning!G24,"")</f>
        <v/>
      </c>
      <c r="G40" s="194">
        <f>Planning!H24</f>
        <v>0</v>
      </c>
      <c r="H40" s="206">
        <f>Planning!L24</f>
        <v>0</v>
      </c>
      <c r="I40" s="198">
        <f ca="1">IF(OR(W40="1",AND(W40&lt;&gt;"1",G40=Lists!$A$17)),Y40,0)</f>
        <v>0</v>
      </c>
      <c r="J40" s="174"/>
      <c r="K40" s="32" t="str">
        <f ca="1">IF(AND(W40="2",G40&lt;&gt;Lists!$A$17),AA40,Z40)</f>
        <v/>
      </c>
      <c r="L40" s="33" t="str">
        <f t="shared" ca="1" si="0"/>
        <v/>
      </c>
      <c r="M40" s="208">
        <f>Planning!M24</f>
        <v>0</v>
      </c>
      <c r="N40" s="208">
        <f>'Month 1'!M40+'Month 1'!N40-'Month 1'!O40</f>
        <v>0</v>
      </c>
      <c r="O40" s="166"/>
      <c r="P40" s="32" t="str">
        <f t="shared" si="1"/>
        <v/>
      </c>
      <c r="Q40" s="33" t="str">
        <f t="shared" si="2"/>
        <v/>
      </c>
      <c r="R40" s="89">
        <f ca="1">SUMIFS($J$25:$J$224,$C$25:$C$224,$C40,$G$25:$G$224,Lists!$A$16)</f>
        <v>0</v>
      </c>
      <c r="S40" s="89">
        <f t="shared" si="4"/>
        <v>0</v>
      </c>
      <c r="U40" s="2" t="str">
        <f t="shared" si="5"/>
        <v/>
      </c>
      <c r="W40" s="2" t="str">
        <f>IF(C40=0,"",LEFT(INDEX(Lists!$H$5:$H$49,MATCH(C40,Lists!$G$5:$G$49,0),1),1))</f>
        <v/>
      </c>
      <c r="Y40" s="4">
        <f ca="1">'Month 1'!H40+'Month 1'!I40-'Month 1'!J40</f>
        <v>0</v>
      </c>
      <c r="Z40" s="2" t="str">
        <f t="shared" ca="1" si="6"/>
        <v/>
      </c>
      <c r="AA40" s="2" t="str">
        <f t="shared" ca="1" si="3"/>
        <v/>
      </c>
      <c r="AC40" s="627" t="str">
        <f t="shared" si="7"/>
        <v>0</v>
      </c>
    </row>
    <row r="41" spans="1:29" ht="39" hidden="1" customHeight="1" x14ac:dyDescent="0.2">
      <c r="A41" s="14" t="str">
        <f>Planning!A25</f>
        <v>I017</v>
      </c>
      <c r="B41" s="9">
        <f>Planning!B25</f>
        <v>0</v>
      </c>
      <c r="C41" s="9">
        <f>Planning!C25</f>
        <v>0</v>
      </c>
      <c r="D41" s="200">
        <f>Planning!D25</f>
        <v>0</v>
      </c>
      <c r="E41" s="201">
        <f>Planning!E25</f>
        <v>0</v>
      </c>
      <c r="F41" s="201" t="str">
        <f>IF(Planning!G25&lt;&gt;0,Planning!G25,"")</f>
        <v/>
      </c>
      <c r="G41" s="194">
        <f>Planning!H25</f>
        <v>0</v>
      </c>
      <c r="H41" s="202">
        <f>Planning!L25</f>
        <v>0</v>
      </c>
      <c r="I41" s="198">
        <f ca="1">IF(OR(W41="1",AND(W41&lt;&gt;"1",G41=Lists!$A$17)),Y41,0)</f>
        <v>0</v>
      </c>
      <c r="J41" s="174"/>
      <c r="K41" s="32" t="str">
        <f ca="1">IF(AND(W41="2",G41&lt;&gt;Lists!$A$17),AA41,Z41)</f>
        <v/>
      </c>
      <c r="L41" s="33" t="str">
        <f t="shared" ca="1" si="0"/>
        <v/>
      </c>
      <c r="M41" s="203">
        <f>Planning!M25</f>
        <v>0</v>
      </c>
      <c r="N41" s="203">
        <f>'Month 1'!M41+'Month 1'!N41-'Month 1'!O41</f>
        <v>0</v>
      </c>
      <c r="O41" s="166"/>
      <c r="P41" s="32" t="str">
        <f t="shared" si="1"/>
        <v/>
      </c>
      <c r="Q41" s="33" t="str">
        <f t="shared" si="2"/>
        <v/>
      </c>
      <c r="R41" s="89">
        <f ca="1">SUMIFS($J$25:$J$224,$C$25:$C$224,$C41,$G$25:$G$224,Lists!$A$16)</f>
        <v>0</v>
      </c>
      <c r="S41" s="89">
        <f t="shared" si="4"/>
        <v>0</v>
      </c>
      <c r="U41" s="2" t="str">
        <f t="shared" si="5"/>
        <v/>
      </c>
      <c r="W41" s="2" t="str">
        <f>IF(C41=0,"",LEFT(INDEX(Lists!$H$5:$H$49,MATCH(C41,Lists!$G$5:$G$49,0),1),1))</f>
        <v/>
      </c>
      <c r="Y41" s="4">
        <f ca="1">'Month 1'!H41+'Month 1'!I41-'Month 1'!J41</f>
        <v>0</v>
      </c>
      <c r="Z41" s="2" t="str">
        <f t="shared" ca="1" si="6"/>
        <v/>
      </c>
      <c r="AA41" s="2" t="str">
        <f t="shared" ca="1" si="3"/>
        <v/>
      </c>
      <c r="AC41" s="627" t="str">
        <f t="shared" si="7"/>
        <v>0</v>
      </c>
    </row>
    <row r="42" spans="1:29" ht="39" hidden="1" customHeight="1" x14ac:dyDescent="0.2">
      <c r="A42" s="14" t="str">
        <f>Planning!A26</f>
        <v>I018</v>
      </c>
      <c r="B42" s="9">
        <f>Planning!B26</f>
        <v>0</v>
      </c>
      <c r="C42" s="9">
        <f>Planning!C26</f>
        <v>0</v>
      </c>
      <c r="D42" s="204">
        <f>Planning!D26</f>
        <v>0</v>
      </c>
      <c r="E42" s="205">
        <f>Planning!E26</f>
        <v>0</v>
      </c>
      <c r="F42" s="205" t="str">
        <f>IF(Planning!G26&lt;&gt;0,Planning!G26,"")</f>
        <v/>
      </c>
      <c r="G42" s="194">
        <f>Planning!H26</f>
        <v>0</v>
      </c>
      <c r="H42" s="206">
        <f>Planning!L26</f>
        <v>0</v>
      </c>
      <c r="I42" s="198">
        <f ca="1">IF(OR(W42="1",AND(W42&lt;&gt;"1",G42=Lists!$A$17)),Y42,0)</f>
        <v>0</v>
      </c>
      <c r="J42" s="174"/>
      <c r="K42" s="32" t="str">
        <f ca="1">IF(AND(W42="2",G42&lt;&gt;Lists!$A$17),AA42,Z42)</f>
        <v/>
      </c>
      <c r="L42" s="33" t="str">
        <f t="shared" ca="1" si="0"/>
        <v/>
      </c>
      <c r="M42" s="208">
        <f>Planning!M26</f>
        <v>0</v>
      </c>
      <c r="N42" s="208">
        <f>'Month 1'!M42+'Month 1'!N42-'Month 1'!O42</f>
        <v>0</v>
      </c>
      <c r="O42" s="166"/>
      <c r="P42" s="32" t="str">
        <f t="shared" si="1"/>
        <v/>
      </c>
      <c r="Q42" s="33" t="str">
        <f t="shared" si="2"/>
        <v/>
      </c>
      <c r="R42" s="89">
        <f ca="1">SUMIFS($J$25:$J$224,$C$25:$C$224,$C42,$G$25:$G$224,Lists!$A$16)</f>
        <v>0</v>
      </c>
      <c r="S42" s="89">
        <f t="shared" si="4"/>
        <v>0</v>
      </c>
      <c r="U42" s="2" t="str">
        <f t="shared" si="5"/>
        <v/>
      </c>
      <c r="W42" s="2" t="str">
        <f>IF(C42=0,"",LEFT(INDEX(Lists!$H$5:$H$49,MATCH(C42,Lists!$G$5:$G$49,0),1),1))</f>
        <v/>
      </c>
      <c r="Y42" s="4">
        <f ca="1">'Month 1'!H42+'Month 1'!I42-'Month 1'!J42</f>
        <v>0</v>
      </c>
      <c r="Z42" s="2" t="str">
        <f t="shared" ca="1" si="6"/>
        <v/>
      </c>
      <c r="AA42" s="2" t="str">
        <f t="shared" ca="1" si="3"/>
        <v/>
      </c>
      <c r="AC42" s="627" t="str">
        <f t="shared" si="7"/>
        <v>0</v>
      </c>
    </row>
    <row r="43" spans="1:29" ht="39" hidden="1" customHeight="1" x14ac:dyDescent="0.2">
      <c r="A43" s="14" t="str">
        <f>Planning!A27</f>
        <v>I019</v>
      </c>
      <c r="B43" s="9">
        <f>Planning!B27</f>
        <v>0</v>
      </c>
      <c r="C43" s="9">
        <f>Planning!C27</f>
        <v>0</v>
      </c>
      <c r="D43" s="200">
        <f>Planning!D27</f>
        <v>0</v>
      </c>
      <c r="E43" s="201">
        <f>Planning!E27</f>
        <v>0</v>
      </c>
      <c r="F43" s="201" t="str">
        <f>IF(Planning!G27&lt;&gt;0,Planning!G27,"")</f>
        <v/>
      </c>
      <c r="G43" s="194">
        <f>Planning!H27</f>
        <v>0</v>
      </c>
      <c r="H43" s="202">
        <f>Planning!L27</f>
        <v>0</v>
      </c>
      <c r="I43" s="198">
        <f ca="1">IF(OR(W43="1",AND(W43&lt;&gt;"1",G43=Lists!$A$17)),Y43,0)</f>
        <v>0</v>
      </c>
      <c r="J43" s="174"/>
      <c r="K43" s="32" t="str">
        <f ca="1">IF(AND(W43="2",G43&lt;&gt;Lists!$A$17),AA43,Z43)</f>
        <v/>
      </c>
      <c r="L43" s="33" t="str">
        <f t="shared" ca="1" si="0"/>
        <v/>
      </c>
      <c r="M43" s="203">
        <f>Planning!M27</f>
        <v>0</v>
      </c>
      <c r="N43" s="203">
        <f>'Month 1'!M43+'Month 1'!N43-'Month 1'!O43</f>
        <v>0</v>
      </c>
      <c r="O43" s="166"/>
      <c r="P43" s="32" t="str">
        <f t="shared" si="1"/>
        <v/>
      </c>
      <c r="Q43" s="33" t="str">
        <f t="shared" si="2"/>
        <v/>
      </c>
      <c r="R43" s="89">
        <f ca="1">SUMIFS($J$25:$J$224,$C$25:$C$224,$C43,$G$25:$G$224,Lists!$A$16)</f>
        <v>0</v>
      </c>
      <c r="S43" s="89">
        <f t="shared" si="4"/>
        <v>0</v>
      </c>
      <c r="U43" s="2" t="str">
        <f t="shared" si="5"/>
        <v/>
      </c>
      <c r="W43" s="2" t="str">
        <f>IF(C43=0,"",LEFT(INDEX(Lists!$H$5:$H$49,MATCH(C43,Lists!$G$5:$G$49,0),1),1))</f>
        <v/>
      </c>
      <c r="Y43" s="4">
        <f ca="1">'Month 1'!H43+'Month 1'!I43-'Month 1'!J43</f>
        <v>0</v>
      </c>
      <c r="Z43" s="2" t="str">
        <f t="shared" ca="1" si="6"/>
        <v/>
      </c>
      <c r="AA43" s="2" t="str">
        <f t="shared" ca="1" si="3"/>
        <v/>
      </c>
      <c r="AC43" s="627" t="str">
        <f t="shared" si="7"/>
        <v>0</v>
      </c>
    </row>
    <row r="44" spans="1:29" ht="39" hidden="1" customHeight="1" x14ac:dyDescent="0.2">
      <c r="A44" s="14" t="str">
        <f>Planning!A28</f>
        <v>I020</v>
      </c>
      <c r="B44" s="9">
        <f>Planning!B28</f>
        <v>0</v>
      </c>
      <c r="C44" s="9">
        <f>Planning!C28</f>
        <v>0</v>
      </c>
      <c r="D44" s="200">
        <f>Planning!D28</f>
        <v>0</v>
      </c>
      <c r="E44" s="201">
        <f>Planning!E28</f>
        <v>0</v>
      </c>
      <c r="F44" s="201" t="str">
        <f>IF(Planning!G28&lt;&gt;0,Planning!G28,"")</f>
        <v/>
      </c>
      <c r="G44" s="194">
        <f>Planning!H28</f>
        <v>0</v>
      </c>
      <c r="H44" s="202">
        <f>Planning!L28</f>
        <v>0</v>
      </c>
      <c r="I44" s="198">
        <f ca="1">IF(OR(W44="1",AND(W44&lt;&gt;"1",G44=Lists!$A$17)),Y44,0)</f>
        <v>0</v>
      </c>
      <c r="J44" s="174"/>
      <c r="K44" s="32" t="str">
        <f ca="1">IF(AND(W44="2",G44&lt;&gt;Lists!$A$17),AA44,Z44)</f>
        <v/>
      </c>
      <c r="L44" s="33" t="str">
        <f t="shared" ca="1" si="0"/>
        <v/>
      </c>
      <c r="M44" s="203">
        <f>Planning!M28</f>
        <v>0</v>
      </c>
      <c r="N44" s="203">
        <f>'Month 1'!M44+'Month 1'!N44-'Month 1'!O44</f>
        <v>0</v>
      </c>
      <c r="O44" s="166"/>
      <c r="P44" s="32" t="str">
        <f t="shared" si="1"/>
        <v/>
      </c>
      <c r="Q44" s="33" t="str">
        <f t="shared" si="2"/>
        <v/>
      </c>
      <c r="R44" s="89">
        <f ca="1">SUMIFS($J$25:$J$224,$C$25:$C$224,$C44,$G$25:$G$224,Lists!$A$16)</f>
        <v>0</v>
      </c>
      <c r="S44" s="89">
        <f t="shared" si="4"/>
        <v>0</v>
      </c>
      <c r="U44" s="2" t="str">
        <f t="shared" si="5"/>
        <v/>
      </c>
      <c r="W44" s="2" t="str">
        <f>IF(C44=0,"",LEFT(INDEX(Lists!$H$5:$H$49,MATCH(C44,Lists!$G$5:$G$49,0),1),1))</f>
        <v/>
      </c>
      <c r="Y44" s="4">
        <f ca="1">'Month 1'!H44+'Month 1'!I44-'Month 1'!J44</f>
        <v>0</v>
      </c>
      <c r="Z44" s="2" t="str">
        <f t="shared" ca="1" si="6"/>
        <v/>
      </c>
      <c r="AA44" s="2" t="str">
        <f t="shared" ca="1" si="3"/>
        <v/>
      </c>
      <c r="AC44" s="627" t="str">
        <f t="shared" si="7"/>
        <v>0</v>
      </c>
    </row>
    <row r="45" spans="1:29" ht="39" hidden="1" customHeight="1" x14ac:dyDescent="0.2">
      <c r="A45" s="14" t="str">
        <f>Planning!A29</f>
        <v>I021</v>
      </c>
      <c r="B45" s="9">
        <f>Planning!B29</f>
        <v>0</v>
      </c>
      <c r="C45" s="9">
        <f>Planning!C29</f>
        <v>0</v>
      </c>
      <c r="D45" s="200">
        <f>Planning!D29</f>
        <v>0</v>
      </c>
      <c r="E45" s="201">
        <f>Planning!E29</f>
        <v>0</v>
      </c>
      <c r="F45" s="201" t="str">
        <f>IF(Planning!G29&lt;&gt;0,Planning!G29,"")</f>
        <v/>
      </c>
      <c r="G45" s="194">
        <f>Planning!H29</f>
        <v>0</v>
      </c>
      <c r="H45" s="202">
        <f>Planning!L29</f>
        <v>0</v>
      </c>
      <c r="I45" s="198">
        <f ca="1">IF(OR(W45="1",AND(W45&lt;&gt;"1",G45=Lists!$A$17)),Y45,0)</f>
        <v>0</v>
      </c>
      <c r="J45" s="174"/>
      <c r="K45" s="32" t="str">
        <f ca="1">IF(AND(W45="2",G45&lt;&gt;Lists!$A$17),AA45,Z45)</f>
        <v/>
      </c>
      <c r="L45" s="33" t="str">
        <f t="shared" ca="1" si="0"/>
        <v/>
      </c>
      <c r="M45" s="203">
        <f>Planning!M29</f>
        <v>0</v>
      </c>
      <c r="N45" s="203">
        <f>'Month 1'!M45+'Month 1'!N45-'Month 1'!O45</f>
        <v>0</v>
      </c>
      <c r="O45" s="166"/>
      <c r="P45" s="32" t="str">
        <f t="shared" si="1"/>
        <v/>
      </c>
      <c r="Q45" s="33" t="str">
        <f t="shared" si="2"/>
        <v/>
      </c>
      <c r="R45" s="89">
        <f ca="1">SUMIFS($J$25:$J$224,$C$25:$C$224,$C45,$G$25:$G$224,Lists!$A$16)</f>
        <v>0</v>
      </c>
      <c r="S45" s="89">
        <f t="shared" si="4"/>
        <v>0</v>
      </c>
      <c r="U45" s="2" t="str">
        <f t="shared" si="5"/>
        <v/>
      </c>
      <c r="W45" s="2" t="str">
        <f>IF(C45=0,"",LEFT(INDEX(Lists!$H$5:$H$49,MATCH(C45,Lists!$G$5:$G$49,0),1),1))</f>
        <v/>
      </c>
      <c r="Y45" s="4">
        <f ca="1">'Month 1'!H45+'Month 1'!I45-'Month 1'!J45</f>
        <v>0</v>
      </c>
      <c r="Z45" s="2" t="str">
        <f t="shared" ca="1" si="6"/>
        <v/>
      </c>
      <c r="AA45" s="2" t="str">
        <f t="shared" ca="1" si="3"/>
        <v/>
      </c>
      <c r="AC45" s="627" t="str">
        <f t="shared" si="7"/>
        <v>0</v>
      </c>
    </row>
    <row r="46" spans="1:29" ht="39" hidden="1" customHeight="1" x14ac:dyDescent="0.2">
      <c r="A46" s="14" t="str">
        <f>Planning!A30</f>
        <v>I022</v>
      </c>
      <c r="B46" s="9">
        <f>Planning!B30</f>
        <v>0</v>
      </c>
      <c r="C46" s="9">
        <f>Planning!C30</f>
        <v>0</v>
      </c>
      <c r="D46" s="200">
        <f>Planning!D30</f>
        <v>0</v>
      </c>
      <c r="E46" s="201">
        <f>Planning!E30</f>
        <v>0</v>
      </c>
      <c r="F46" s="201" t="str">
        <f>IF(Planning!G30&lt;&gt;0,Planning!G30,"")</f>
        <v/>
      </c>
      <c r="G46" s="194">
        <f>Planning!H30</f>
        <v>0</v>
      </c>
      <c r="H46" s="202">
        <f>Planning!L30</f>
        <v>0</v>
      </c>
      <c r="I46" s="198">
        <f ca="1">IF(OR(W46="1",AND(W46&lt;&gt;"1",G46=Lists!$A$17)),Y46,0)</f>
        <v>0</v>
      </c>
      <c r="J46" s="174"/>
      <c r="K46" s="32" t="str">
        <f ca="1">IF(AND(W46="2",G46&lt;&gt;Lists!$A$17),AA46,Z46)</f>
        <v/>
      </c>
      <c r="L46" s="33" t="str">
        <f t="shared" ca="1" si="0"/>
        <v/>
      </c>
      <c r="M46" s="203">
        <f>Planning!M30</f>
        <v>0</v>
      </c>
      <c r="N46" s="203">
        <f>'Month 1'!M46+'Month 1'!N46-'Month 1'!O46</f>
        <v>0</v>
      </c>
      <c r="O46" s="166"/>
      <c r="P46" s="32" t="str">
        <f t="shared" si="1"/>
        <v/>
      </c>
      <c r="Q46" s="33" t="str">
        <f t="shared" si="2"/>
        <v/>
      </c>
      <c r="R46" s="89">
        <f ca="1">SUMIFS($J$25:$J$224,$C$25:$C$224,$C46,$G$25:$G$224,Lists!$A$16)</f>
        <v>0</v>
      </c>
      <c r="S46" s="89">
        <f t="shared" si="4"/>
        <v>0</v>
      </c>
      <c r="U46" s="2" t="str">
        <f t="shared" si="5"/>
        <v/>
      </c>
      <c r="W46" s="2" t="str">
        <f>IF(C46=0,"",LEFT(INDEX(Lists!$H$5:$H$49,MATCH(C46,Lists!$G$5:$G$49,0),1),1))</f>
        <v/>
      </c>
      <c r="Y46" s="4">
        <f ca="1">'Month 1'!H46+'Month 1'!I46-'Month 1'!J46</f>
        <v>0</v>
      </c>
      <c r="Z46" s="2" t="str">
        <f t="shared" ca="1" si="6"/>
        <v/>
      </c>
      <c r="AA46" s="2" t="str">
        <f t="shared" ca="1" si="3"/>
        <v/>
      </c>
      <c r="AC46" s="627" t="str">
        <f t="shared" si="7"/>
        <v>0</v>
      </c>
    </row>
    <row r="47" spans="1:29" ht="39" hidden="1" customHeight="1" x14ac:dyDescent="0.2">
      <c r="A47" s="14" t="str">
        <f>Planning!A31</f>
        <v>I023</v>
      </c>
      <c r="B47" s="9">
        <f>Planning!B31</f>
        <v>0</v>
      </c>
      <c r="C47" s="9">
        <f>Planning!C31</f>
        <v>0</v>
      </c>
      <c r="D47" s="200">
        <f>Planning!D31</f>
        <v>0</v>
      </c>
      <c r="E47" s="201">
        <f>Planning!E31</f>
        <v>0</v>
      </c>
      <c r="F47" s="201" t="str">
        <f>IF(Planning!G31&lt;&gt;0,Planning!G31,"")</f>
        <v/>
      </c>
      <c r="G47" s="194">
        <f>Planning!H31</f>
        <v>0</v>
      </c>
      <c r="H47" s="202">
        <f>Planning!L31</f>
        <v>0</v>
      </c>
      <c r="I47" s="198">
        <f ca="1">IF(OR(W47="1",AND(W47&lt;&gt;"1",G47=Lists!$A$17)),Y47,0)</f>
        <v>0</v>
      </c>
      <c r="J47" s="174"/>
      <c r="K47" s="32" t="str">
        <f ca="1">IF(AND(W47="2",G47&lt;&gt;Lists!$A$17),AA47,Z47)</f>
        <v/>
      </c>
      <c r="L47" s="33" t="str">
        <f t="shared" ca="1" si="0"/>
        <v/>
      </c>
      <c r="M47" s="203">
        <f>Planning!M31</f>
        <v>0</v>
      </c>
      <c r="N47" s="203">
        <f>'Month 1'!M47+'Month 1'!N47-'Month 1'!O47</f>
        <v>0</v>
      </c>
      <c r="O47" s="166"/>
      <c r="P47" s="32" t="str">
        <f t="shared" si="1"/>
        <v/>
      </c>
      <c r="Q47" s="33" t="str">
        <f t="shared" si="2"/>
        <v/>
      </c>
      <c r="R47" s="89">
        <f ca="1">SUMIFS($J$25:$J$224,$C$25:$C$224,$C47,$G$25:$G$224,Lists!$A$16)</f>
        <v>0</v>
      </c>
      <c r="S47" s="89">
        <f t="shared" si="4"/>
        <v>0</v>
      </c>
      <c r="U47" s="2" t="str">
        <f t="shared" si="5"/>
        <v/>
      </c>
      <c r="W47" s="2" t="str">
        <f>IF(C47=0,"",LEFT(INDEX(Lists!$H$5:$H$49,MATCH(C47,Lists!$G$5:$G$49,0),1),1))</f>
        <v/>
      </c>
      <c r="Y47" s="4">
        <f ca="1">'Month 1'!H47+'Month 1'!I47-'Month 1'!J47</f>
        <v>0</v>
      </c>
      <c r="Z47" s="2" t="str">
        <f t="shared" ca="1" si="6"/>
        <v/>
      </c>
      <c r="AA47" s="2" t="str">
        <f t="shared" ca="1" si="3"/>
        <v/>
      </c>
      <c r="AC47" s="627" t="str">
        <f t="shared" si="7"/>
        <v>0</v>
      </c>
    </row>
    <row r="48" spans="1:29" ht="39" hidden="1" customHeight="1" x14ac:dyDescent="0.2">
      <c r="A48" s="14" t="str">
        <f>Planning!A32</f>
        <v>I024</v>
      </c>
      <c r="B48" s="9">
        <f>Planning!B32</f>
        <v>0</v>
      </c>
      <c r="C48" s="9">
        <f>Planning!C32</f>
        <v>0</v>
      </c>
      <c r="D48" s="200">
        <f>Planning!D32</f>
        <v>0</v>
      </c>
      <c r="E48" s="201">
        <f>Planning!E32</f>
        <v>0</v>
      </c>
      <c r="F48" s="201" t="str">
        <f>IF(Planning!G32&lt;&gt;0,Planning!G32,"")</f>
        <v/>
      </c>
      <c r="G48" s="194">
        <f>Planning!H32</f>
        <v>0</v>
      </c>
      <c r="H48" s="202">
        <f>Planning!L32</f>
        <v>0</v>
      </c>
      <c r="I48" s="198">
        <f ca="1">IF(OR(W48="1",AND(W48&lt;&gt;"1",G48=Lists!$A$17)),Y48,0)</f>
        <v>0</v>
      </c>
      <c r="J48" s="174"/>
      <c r="K48" s="32" t="str">
        <f ca="1">IF(AND(W48="2",G48&lt;&gt;Lists!$A$17),AA48,Z48)</f>
        <v/>
      </c>
      <c r="L48" s="33" t="str">
        <f t="shared" ca="1" si="0"/>
        <v/>
      </c>
      <c r="M48" s="203">
        <f>Planning!M32</f>
        <v>0</v>
      </c>
      <c r="N48" s="203">
        <f>'Month 1'!M48+'Month 1'!N48-'Month 1'!O48</f>
        <v>0</v>
      </c>
      <c r="O48" s="166"/>
      <c r="P48" s="32" t="str">
        <f t="shared" si="1"/>
        <v/>
      </c>
      <c r="Q48" s="33" t="str">
        <f t="shared" si="2"/>
        <v/>
      </c>
      <c r="R48" s="89">
        <f ca="1">SUMIFS($J$25:$J$224,$C$25:$C$224,$C48,$G$25:$G$224,Lists!$A$16)</f>
        <v>0</v>
      </c>
      <c r="S48" s="89">
        <f t="shared" si="4"/>
        <v>0</v>
      </c>
      <c r="U48" s="2" t="str">
        <f t="shared" si="5"/>
        <v/>
      </c>
      <c r="W48" s="2" t="str">
        <f>IF(C48=0,"",LEFT(INDEX(Lists!$H$5:$H$49,MATCH(C48,Lists!$G$5:$G$49,0),1),1))</f>
        <v/>
      </c>
      <c r="Y48" s="4">
        <f ca="1">'Month 1'!H48+'Month 1'!I48-'Month 1'!J48</f>
        <v>0</v>
      </c>
      <c r="Z48" s="2" t="str">
        <f t="shared" ca="1" si="6"/>
        <v/>
      </c>
      <c r="AA48" s="2" t="str">
        <f t="shared" ca="1" si="3"/>
        <v/>
      </c>
      <c r="AC48" s="627" t="str">
        <f t="shared" si="7"/>
        <v>0</v>
      </c>
    </row>
    <row r="49" spans="1:29" ht="39" hidden="1" customHeight="1" x14ac:dyDescent="0.2">
      <c r="A49" s="14" t="str">
        <f>Planning!A33</f>
        <v>I025</v>
      </c>
      <c r="B49" s="9">
        <f>Planning!B33</f>
        <v>0</v>
      </c>
      <c r="C49" s="9">
        <f>Planning!C33</f>
        <v>0</v>
      </c>
      <c r="D49" s="200">
        <f>Planning!D33</f>
        <v>0</v>
      </c>
      <c r="E49" s="201">
        <f>Planning!E33</f>
        <v>0</v>
      </c>
      <c r="F49" s="201" t="str">
        <f>IF(Planning!G33&lt;&gt;0,Planning!G33,"")</f>
        <v/>
      </c>
      <c r="G49" s="194">
        <f>Planning!H33</f>
        <v>0</v>
      </c>
      <c r="H49" s="202">
        <f>Planning!L33</f>
        <v>0</v>
      </c>
      <c r="I49" s="198">
        <f ca="1">IF(OR(W49="1",AND(W49&lt;&gt;"1",G49=Lists!$A$17)),Y49,0)</f>
        <v>0</v>
      </c>
      <c r="J49" s="174"/>
      <c r="K49" s="32" t="str">
        <f ca="1">IF(AND(W49="2",G49&lt;&gt;Lists!$A$17),AA49,Z49)</f>
        <v/>
      </c>
      <c r="L49" s="33" t="str">
        <f t="shared" ca="1" si="0"/>
        <v/>
      </c>
      <c r="M49" s="203">
        <f>Planning!M33</f>
        <v>0</v>
      </c>
      <c r="N49" s="203">
        <f>'Month 1'!M49+'Month 1'!N49-'Month 1'!O49</f>
        <v>0</v>
      </c>
      <c r="O49" s="166"/>
      <c r="P49" s="32" t="str">
        <f t="shared" si="1"/>
        <v/>
      </c>
      <c r="Q49" s="33" t="str">
        <f t="shared" si="2"/>
        <v/>
      </c>
      <c r="R49" s="89">
        <f ca="1">SUMIFS($J$25:$J$224,$C$25:$C$224,$C49,$G$25:$G$224,Lists!$A$16)</f>
        <v>0</v>
      </c>
      <c r="S49" s="89">
        <f t="shared" si="4"/>
        <v>0</v>
      </c>
      <c r="U49" s="2" t="str">
        <f t="shared" si="5"/>
        <v/>
      </c>
      <c r="W49" s="2" t="str">
        <f>IF(C49=0,"",LEFT(INDEX(Lists!$H$5:$H$49,MATCH(C49,Lists!$G$5:$G$49,0),1),1))</f>
        <v/>
      </c>
      <c r="Y49" s="4">
        <f ca="1">'Month 1'!H49+'Month 1'!I49-'Month 1'!J49</f>
        <v>0</v>
      </c>
      <c r="Z49" s="2" t="str">
        <f t="shared" ca="1" si="6"/>
        <v/>
      </c>
      <c r="AA49" s="2" t="str">
        <f t="shared" ca="1" si="3"/>
        <v/>
      </c>
      <c r="AC49" s="627" t="str">
        <f t="shared" si="7"/>
        <v>0</v>
      </c>
    </row>
    <row r="50" spans="1:29" ht="39" hidden="1" customHeight="1" x14ac:dyDescent="0.2">
      <c r="A50" s="14" t="str">
        <f>Planning!A34</f>
        <v>I026</v>
      </c>
      <c r="B50" s="9">
        <f>Planning!B34</f>
        <v>0</v>
      </c>
      <c r="C50" s="9">
        <f>Planning!C34</f>
        <v>0</v>
      </c>
      <c r="D50" s="204">
        <f>Planning!D34</f>
        <v>0</v>
      </c>
      <c r="E50" s="205">
        <f>Planning!E34</f>
        <v>0</v>
      </c>
      <c r="F50" s="205" t="str">
        <f>IF(Planning!G34&lt;&gt;0,Planning!G34,"")</f>
        <v/>
      </c>
      <c r="G50" s="194">
        <f>Planning!H34</f>
        <v>0</v>
      </c>
      <c r="H50" s="206">
        <f>Planning!L34</f>
        <v>0</v>
      </c>
      <c r="I50" s="198">
        <f ca="1">IF(OR(W50="1",AND(W50&lt;&gt;"1",G50=Lists!$A$17)),Y50,0)</f>
        <v>0</v>
      </c>
      <c r="J50" s="174"/>
      <c r="K50" s="32" t="str">
        <f ca="1">IF(AND(W50="2",G50&lt;&gt;Lists!$A$17),AA50,Z50)</f>
        <v/>
      </c>
      <c r="L50" s="33" t="str">
        <f t="shared" ca="1" si="0"/>
        <v/>
      </c>
      <c r="M50" s="208">
        <f>Planning!M34</f>
        <v>0</v>
      </c>
      <c r="N50" s="208">
        <f>'Month 1'!M50+'Month 1'!N50-'Month 1'!O50</f>
        <v>0</v>
      </c>
      <c r="O50" s="166"/>
      <c r="P50" s="32" t="str">
        <f t="shared" si="1"/>
        <v/>
      </c>
      <c r="Q50" s="33" t="str">
        <f t="shared" si="2"/>
        <v/>
      </c>
      <c r="R50" s="89">
        <f ca="1">SUMIFS($J$25:$J$224,$C$25:$C$224,$C50,$G$25:$G$224,Lists!$A$16)</f>
        <v>0</v>
      </c>
      <c r="S50" s="89">
        <f t="shared" si="4"/>
        <v>0</v>
      </c>
      <c r="U50" s="2" t="str">
        <f t="shared" si="5"/>
        <v/>
      </c>
      <c r="W50" s="2" t="str">
        <f>IF(C50=0,"",LEFT(INDEX(Lists!$H$5:$H$49,MATCH(C50,Lists!$G$5:$G$49,0),1),1))</f>
        <v/>
      </c>
      <c r="Y50" s="4">
        <f ca="1">'Month 1'!H50+'Month 1'!I50-'Month 1'!J50</f>
        <v>0</v>
      </c>
      <c r="Z50" s="2" t="str">
        <f t="shared" ca="1" si="6"/>
        <v/>
      </c>
      <c r="AA50" s="2" t="str">
        <f t="shared" ca="1" si="3"/>
        <v/>
      </c>
      <c r="AC50" s="627" t="str">
        <f t="shared" si="7"/>
        <v>0</v>
      </c>
    </row>
    <row r="51" spans="1:29" ht="39" hidden="1" customHeight="1" x14ac:dyDescent="0.2">
      <c r="A51" s="14" t="str">
        <f>Planning!A35</f>
        <v>I027</v>
      </c>
      <c r="B51" s="9">
        <f>Planning!B35</f>
        <v>0</v>
      </c>
      <c r="C51" s="9">
        <f>Planning!C35</f>
        <v>0</v>
      </c>
      <c r="D51" s="200">
        <f>Planning!D35</f>
        <v>0</v>
      </c>
      <c r="E51" s="201">
        <f>Planning!E35</f>
        <v>0</v>
      </c>
      <c r="F51" s="201" t="str">
        <f>IF(Planning!G35&lt;&gt;0,Planning!G35,"")</f>
        <v/>
      </c>
      <c r="G51" s="194">
        <f>Planning!H35</f>
        <v>0</v>
      </c>
      <c r="H51" s="202">
        <f>Planning!L35</f>
        <v>0</v>
      </c>
      <c r="I51" s="198">
        <f ca="1">IF(OR(W51="1",AND(W51&lt;&gt;"1",G51=Lists!$A$17)),Y51,0)</f>
        <v>0</v>
      </c>
      <c r="J51" s="174"/>
      <c r="K51" s="32" t="str">
        <f ca="1">IF(AND(W51="2",G51&lt;&gt;Lists!$A$17),AA51,Z51)</f>
        <v/>
      </c>
      <c r="L51" s="33" t="str">
        <f t="shared" ca="1" si="0"/>
        <v/>
      </c>
      <c r="M51" s="203">
        <f>Planning!M35</f>
        <v>0</v>
      </c>
      <c r="N51" s="203">
        <f>'Month 1'!M51+'Month 1'!N51-'Month 1'!O51</f>
        <v>0</v>
      </c>
      <c r="O51" s="166"/>
      <c r="P51" s="32" t="str">
        <f t="shared" si="1"/>
        <v/>
      </c>
      <c r="Q51" s="33" t="str">
        <f t="shared" si="2"/>
        <v/>
      </c>
      <c r="R51" s="89">
        <f ca="1">SUMIFS($J$25:$J$224,$C$25:$C$224,$C51,$G$25:$G$224,Lists!$A$16)</f>
        <v>0</v>
      </c>
      <c r="S51" s="89">
        <f t="shared" si="4"/>
        <v>0</v>
      </c>
      <c r="U51" s="2" t="str">
        <f t="shared" si="5"/>
        <v/>
      </c>
      <c r="W51" s="2" t="str">
        <f>IF(C51=0,"",LEFT(INDEX(Lists!$H$5:$H$49,MATCH(C51,Lists!$G$5:$G$49,0),1),1))</f>
        <v/>
      </c>
      <c r="Y51" s="4">
        <f ca="1">'Month 1'!H51+'Month 1'!I51-'Month 1'!J51</f>
        <v>0</v>
      </c>
      <c r="Z51" s="2" t="str">
        <f t="shared" ca="1" si="6"/>
        <v/>
      </c>
      <c r="AA51" s="2" t="str">
        <f t="shared" ca="1" si="3"/>
        <v/>
      </c>
      <c r="AC51" s="627" t="str">
        <f t="shared" si="7"/>
        <v>0</v>
      </c>
    </row>
    <row r="52" spans="1:29" ht="39" hidden="1" customHeight="1" x14ac:dyDescent="0.2">
      <c r="A52" s="14" t="str">
        <f>Planning!A36</f>
        <v>I028</v>
      </c>
      <c r="B52" s="9">
        <f>Planning!B36</f>
        <v>0</v>
      </c>
      <c r="C52" s="9">
        <f>Planning!C36</f>
        <v>0</v>
      </c>
      <c r="D52" s="204">
        <f>Planning!D36</f>
        <v>0</v>
      </c>
      <c r="E52" s="205">
        <f>Planning!E36</f>
        <v>0</v>
      </c>
      <c r="F52" s="205" t="str">
        <f>IF(Planning!G36&lt;&gt;0,Planning!G36,"")</f>
        <v/>
      </c>
      <c r="G52" s="194">
        <f>Planning!H36</f>
        <v>0</v>
      </c>
      <c r="H52" s="206">
        <f>Planning!L36</f>
        <v>0</v>
      </c>
      <c r="I52" s="198">
        <f ca="1">IF(OR(W52="1",AND(W52&lt;&gt;"1",G52=Lists!$A$17)),Y52,0)</f>
        <v>0</v>
      </c>
      <c r="J52" s="174"/>
      <c r="K52" s="32" t="str">
        <f ca="1">IF(AND(W52="2",G52&lt;&gt;Lists!$A$17),AA52,Z52)</f>
        <v/>
      </c>
      <c r="L52" s="33" t="str">
        <f t="shared" ca="1" si="0"/>
        <v/>
      </c>
      <c r="M52" s="208">
        <f>Planning!M36</f>
        <v>0</v>
      </c>
      <c r="N52" s="208">
        <f>'Month 1'!M52+'Month 1'!N52-'Month 1'!O52</f>
        <v>0</v>
      </c>
      <c r="O52" s="166"/>
      <c r="P52" s="32" t="str">
        <f t="shared" si="1"/>
        <v/>
      </c>
      <c r="Q52" s="33" t="str">
        <f t="shared" si="2"/>
        <v/>
      </c>
      <c r="R52" s="89">
        <f ca="1">SUMIFS($J$25:$J$224,$C$25:$C$224,$C52,$G$25:$G$224,Lists!$A$16)</f>
        <v>0</v>
      </c>
      <c r="S52" s="89">
        <f t="shared" si="4"/>
        <v>0</v>
      </c>
      <c r="U52" s="2" t="str">
        <f t="shared" si="5"/>
        <v/>
      </c>
      <c r="W52" s="2" t="str">
        <f>IF(C52=0,"",LEFT(INDEX(Lists!$H$5:$H$49,MATCH(C52,Lists!$G$5:$G$49,0),1),1))</f>
        <v/>
      </c>
      <c r="Y52" s="4">
        <f ca="1">'Month 1'!H52+'Month 1'!I52-'Month 1'!J52</f>
        <v>0</v>
      </c>
      <c r="Z52" s="2" t="str">
        <f t="shared" ca="1" si="6"/>
        <v/>
      </c>
      <c r="AA52" s="2" t="str">
        <f t="shared" ca="1" si="3"/>
        <v/>
      </c>
      <c r="AC52" s="627" t="str">
        <f t="shared" si="7"/>
        <v>0</v>
      </c>
    </row>
    <row r="53" spans="1:29" ht="39" hidden="1" customHeight="1" x14ac:dyDescent="0.2">
      <c r="A53" s="14" t="str">
        <f>Planning!A37</f>
        <v>I029</v>
      </c>
      <c r="B53" s="9">
        <f>Planning!B37</f>
        <v>0</v>
      </c>
      <c r="C53" s="9">
        <f>Planning!C37</f>
        <v>0</v>
      </c>
      <c r="D53" s="200">
        <f>Planning!D37</f>
        <v>0</v>
      </c>
      <c r="E53" s="201">
        <f>Planning!E37</f>
        <v>0</v>
      </c>
      <c r="F53" s="201" t="str">
        <f>IF(Planning!G37&lt;&gt;0,Planning!G37,"")</f>
        <v/>
      </c>
      <c r="G53" s="194">
        <f>Planning!H37</f>
        <v>0</v>
      </c>
      <c r="H53" s="202">
        <f>Planning!L37</f>
        <v>0</v>
      </c>
      <c r="I53" s="198">
        <f ca="1">IF(OR(W53="1",AND(W53&lt;&gt;"1",G53=Lists!$A$17)),Y53,0)</f>
        <v>0</v>
      </c>
      <c r="J53" s="174"/>
      <c r="K53" s="32" t="str">
        <f ca="1">IF(AND(W53="2",G53&lt;&gt;Lists!$A$17),AA53,Z53)</f>
        <v/>
      </c>
      <c r="L53" s="33" t="str">
        <f t="shared" ca="1" si="0"/>
        <v/>
      </c>
      <c r="M53" s="203">
        <f>Planning!M37</f>
        <v>0</v>
      </c>
      <c r="N53" s="203">
        <f>'Month 1'!M53+'Month 1'!N53-'Month 1'!O53</f>
        <v>0</v>
      </c>
      <c r="O53" s="166"/>
      <c r="P53" s="32" t="str">
        <f t="shared" si="1"/>
        <v/>
      </c>
      <c r="Q53" s="33" t="str">
        <f t="shared" si="2"/>
        <v/>
      </c>
      <c r="R53" s="89">
        <f ca="1">SUMIFS($J$25:$J$224,$C$25:$C$224,$C53,$G$25:$G$224,Lists!$A$16)</f>
        <v>0</v>
      </c>
      <c r="S53" s="89">
        <f t="shared" si="4"/>
        <v>0</v>
      </c>
      <c r="U53" s="2" t="str">
        <f t="shared" si="5"/>
        <v/>
      </c>
      <c r="W53" s="2" t="str">
        <f>IF(C53=0,"",LEFT(INDEX(Lists!$H$5:$H$49,MATCH(C53,Lists!$G$5:$G$49,0),1),1))</f>
        <v/>
      </c>
      <c r="Y53" s="4">
        <f ca="1">'Month 1'!H53+'Month 1'!I53-'Month 1'!J53</f>
        <v>0</v>
      </c>
      <c r="Z53" s="2" t="str">
        <f t="shared" ca="1" si="6"/>
        <v/>
      </c>
      <c r="AA53" s="2" t="str">
        <f t="shared" ca="1" si="3"/>
        <v/>
      </c>
      <c r="AC53" s="627" t="str">
        <f t="shared" si="7"/>
        <v>0</v>
      </c>
    </row>
    <row r="54" spans="1:29" ht="39" hidden="1" customHeight="1" x14ac:dyDescent="0.2">
      <c r="A54" s="14" t="str">
        <f>Planning!A38</f>
        <v>I030</v>
      </c>
      <c r="B54" s="9">
        <f>Planning!B38</f>
        <v>0</v>
      </c>
      <c r="C54" s="9">
        <f>Planning!C38</f>
        <v>0</v>
      </c>
      <c r="D54" s="204">
        <f>Planning!D38</f>
        <v>0</v>
      </c>
      <c r="E54" s="205">
        <f>Planning!E38</f>
        <v>0</v>
      </c>
      <c r="F54" s="205" t="str">
        <f>IF(Planning!G38&lt;&gt;0,Planning!G38,"")</f>
        <v/>
      </c>
      <c r="G54" s="194">
        <f>Planning!H38</f>
        <v>0</v>
      </c>
      <c r="H54" s="206">
        <f>Planning!L38</f>
        <v>0</v>
      </c>
      <c r="I54" s="198">
        <f ca="1">IF(OR(W54="1",AND(W54&lt;&gt;"1",G54=Lists!$A$17)),Y54,0)</f>
        <v>0</v>
      </c>
      <c r="J54" s="174"/>
      <c r="K54" s="32" t="str">
        <f ca="1">IF(AND(W54="2",G54&lt;&gt;Lists!$A$17),AA54,Z54)</f>
        <v/>
      </c>
      <c r="L54" s="33" t="str">
        <f t="shared" ca="1" si="0"/>
        <v/>
      </c>
      <c r="M54" s="208">
        <f>Planning!M38</f>
        <v>0</v>
      </c>
      <c r="N54" s="208">
        <f>'Month 1'!M54+'Month 1'!N54-'Month 1'!O54</f>
        <v>0</v>
      </c>
      <c r="O54" s="166"/>
      <c r="P54" s="32" t="str">
        <f t="shared" si="1"/>
        <v/>
      </c>
      <c r="Q54" s="33" t="str">
        <f t="shared" si="2"/>
        <v/>
      </c>
      <c r="R54" s="89">
        <f ca="1">SUMIFS($J$25:$J$224,$C$25:$C$224,$C54,$G$25:$G$224,Lists!$A$16)</f>
        <v>0</v>
      </c>
      <c r="S54" s="89">
        <f t="shared" si="4"/>
        <v>0</v>
      </c>
      <c r="U54" s="2" t="str">
        <f t="shared" si="5"/>
        <v/>
      </c>
      <c r="W54" s="2" t="str">
        <f>IF(C54=0,"",LEFT(INDEX(Lists!$H$5:$H$49,MATCH(C54,Lists!$G$5:$G$49,0),1),1))</f>
        <v/>
      </c>
      <c r="Y54" s="4">
        <f ca="1">'Month 1'!H54+'Month 1'!I54-'Month 1'!J54</f>
        <v>0</v>
      </c>
      <c r="Z54" s="2" t="str">
        <f t="shared" ca="1" si="6"/>
        <v/>
      </c>
      <c r="AA54" s="2" t="str">
        <f t="shared" ca="1" si="3"/>
        <v/>
      </c>
      <c r="AC54" s="627" t="str">
        <f t="shared" si="7"/>
        <v>0</v>
      </c>
    </row>
    <row r="55" spans="1:29" ht="39" hidden="1" customHeight="1" x14ac:dyDescent="0.2">
      <c r="A55" s="14" t="str">
        <f>Planning!A39</f>
        <v>I031</v>
      </c>
      <c r="B55" s="9">
        <f>Planning!B39</f>
        <v>0</v>
      </c>
      <c r="C55" s="9">
        <f>Planning!C39</f>
        <v>0</v>
      </c>
      <c r="D55" s="204">
        <f>Planning!D39</f>
        <v>0</v>
      </c>
      <c r="E55" s="205">
        <f>Planning!E39</f>
        <v>0</v>
      </c>
      <c r="F55" s="205" t="str">
        <f>IF(Planning!G39&lt;&gt;0,Planning!G39,"")</f>
        <v/>
      </c>
      <c r="G55" s="194">
        <f>Planning!H39</f>
        <v>0</v>
      </c>
      <c r="H55" s="206">
        <f>Planning!L39</f>
        <v>0</v>
      </c>
      <c r="I55" s="198">
        <f ca="1">IF(OR(W55="1",AND(W55&lt;&gt;"1",G55=Lists!$A$17)),Y55,0)</f>
        <v>0</v>
      </c>
      <c r="J55" s="174"/>
      <c r="K55" s="32" t="str">
        <f ca="1">IF(AND(W55="2",G55&lt;&gt;Lists!$A$17),AA55,Z55)</f>
        <v/>
      </c>
      <c r="L55" s="33" t="str">
        <f t="shared" ca="1" si="0"/>
        <v/>
      </c>
      <c r="M55" s="208">
        <f>Planning!M39</f>
        <v>0</v>
      </c>
      <c r="N55" s="208">
        <f>'Month 1'!M55+'Month 1'!N55-'Month 1'!O55</f>
        <v>0</v>
      </c>
      <c r="O55" s="166"/>
      <c r="P55" s="32" t="str">
        <f t="shared" si="1"/>
        <v/>
      </c>
      <c r="Q55" s="33" t="str">
        <f t="shared" si="2"/>
        <v/>
      </c>
      <c r="R55" s="89">
        <f ca="1">SUMIFS($J$25:$J$224,$C$25:$C$224,$C55,$G$25:$G$224,Lists!$A$16)</f>
        <v>0</v>
      </c>
      <c r="S55" s="89">
        <f t="shared" si="4"/>
        <v>0</v>
      </c>
      <c r="U55" s="2" t="str">
        <f t="shared" si="5"/>
        <v/>
      </c>
      <c r="W55" s="2" t="str">
        <f>IF(C55=0,"",LEFT(INDEX(Lists!$H$5:$H$49,MATCH(C55,Lists!$G$5:$G$49,0),1),1))</f>
        <v/>
      </c>
      <c r="Y55" s="4">
        <f ca="1">'Month 1'!H55+'Month 1'!I55-'Month 1'!J55</f>
        <v>0</v>
      </c>
      <c r="Z55" s="2" t="str">
        <f t="shared" ca="1" si="6"/>
        <v/>
      </c>
      <c r="AA55" s="2" t="str">
        <f t="shared" ca="1" si="3"/>
        <v/>
      </c>
      <c r="AC55" s="627" t="str">
        <f t="shared" si="7"/>
        <v>0</v>
      </c>
    </row>
    <row r="56" spans="1:29" ht="39" hidden="1" customHeight="1" x14ac:dyDescent="0.2">
      <c r="A56" s="14" t="str">
        <f>Planning!A40</f>
        <v>I032</v>
      </c>
      <c r="B56" s="9">
        <f>Planning!B40</f>
        <v>0</v>
      </c>
      <c r="C56" s="9">
        <f>Planning!C40</f>
        <v>0</v>
      </c>
      <c r="D56" s="204">
        <f>Planning!D40</f>
        <v>0</v>
      </c>
      <c r="E56" s="205">
        <f>Planning!E40</f>
        <v>0</v>
      </c>
      <c r="F56" s="205" t="str">
        <f>IF(Planning!G40&lt;&gt;0,Planning!G40,"")</f>
        <v/>
      </c>
      <c r="G56" s="194">
        <f>Planning!H40</f>
        <v>0</v>
      </c>
      <c r="H56" s="206">
        <f>Planning!L40</f>
        <v>0</v>
      </c>
      <c r="I56" s="198">
        <f ca="1">IF(OR(W56="1",AND(W56&lt;&gt;"1",G56=Lists!$A$17)),Y56,0)</f>
        <v>0</v>
      </c>
      <c r="J56" s="174"/>
      <c r="K56" s="32" t="str">
        <f ca="1">IF(AND(W56="2",G56&lt;&gt;Lists!$A$17),AA56,Z56)</f>
        <v/>
      </c>
      <c r="L56" s="33" t="str">
        <f t="shared" ca="1" si="0"/>
        <v/>
      </c>
      <c r="M56" s="208">
        <f>Planning!M40</f>
        <v>0</v>
      </c>
      <c r="N56" s="208">
        <f>'Month 1'!M56+'Month 1'!N56-'Month 1'!O56</f>
        <v>0</v>
      </c>
      <c r="O56" s="166"/>
      <c r="P56" s="32" t="str">
        <f t="shared" si="1"/>
        <v/>
      </c>
      <c r="Q56" s="33" t="str">
        <f t="shared" si="2"/>
        <v/>
      </c>
      <c r="R56" s="89">
        <f ca="1">SUMIFS($J$25:$J$224,$C$25:$C$224,$C56,$G$25:$G$224,Lists!$A$16)</f>
        <v>0</v>
      </c>
      <c r="S56" s="89">
        <f t="shared" si="4"/>
        <v>0</v>
      </c>
      <c r="U56" s="2" t="str">
        <f t="shared" si="5"/>
        <v/>
      </c>
      <c r="W56" s="2" t="str">
        <f>IF(C56=0,"",LEFT(INDEX(Lists!$H$5:$H$49,MATCH(C56,Lists!$G$5:$G$49,0),1),1))</f>
        <v/>
      </c>
      <c r="Y56" s="4">
        <f ca="1">'Month 1'!H56+'Month 1'!I56-'Month 1'!J56</f>
        <v>0</v>
      </c>
      <c r="Z56" s="2" t="str">
        <f t="shared" ca="1" si="6"/>
        <v/>
      </c>
      <c r="AA56" s="2" t="str">
        <f t="shared" ca="1" si="3"/>
        <v/>
      </c>
      <c r="AC56" s="627" t="str">
        <f t="shared" si="7"/>
        <v>0</v>
      </c>
    </row>
    <row r="57" spans="1:29" ht="39" hidden="1" customHeight="1" x14ac:dyDescent="0.2">
      <c r="A57" s="14" t="str">
        <f>Planning!A41</f>
        <v>I033</v>
      </c>
      <c r="B57" s="9">
        <f>Planning!B41</f>
        <v>0</v>
      </c>
      <c r="C57" s="9">
        <f>Planning!C41</f>
        <v>0</v>
      </c>
      <c r="D57" s="9">
        <f>Planning!D41</f>
        <v>0</v>
      </c>
      <c r="E57" s="3">
        <f>Planning!E41</f>
        <v>0</v>
      </c>
      <c r="F57" s="3" t="str">
        <f>IF(Planning!G41&lt;&gt;0,Planning!G41,"")</f>
        <v/>
      </c>
      <c r="G57" s="194">
        <f>Planning!H41</f>
        <v>0</v>
      </c>
      <c r="H57" s="4">
        <f>Planning!L41</f>
        <v>0</v>
      </c>
      <c r="I57" s="198">
        <f ca="1">IF(OR(W57="1",AND(W57&lt;&gt;"1",G57=Lists!$A$17)),Y57,0)</f>
        <v>0</v>
      </c>
      <c r="J57" s="174"/>
      <c r="K57" s="32" t="str">
        <f ca="1">IF(AND(W57="2",G57&lt;&gt;Lists!$A$17),AA57,Z57)</f>
        <v/>
      </c>
      <c r="L57" s="33" t="str">
        <f t="shared" ref="L57:L88" ca="1" si="8">IF($U57=ExcluirDelPLogro,"",IF(AND(H57=0,I57=0,J57=0),"",K57))</f>
        <v/>
      </c>
      <c r="M57" s="5">
        <f>Planning!M41</f>
        <v>0</v>
      </c>
      <c r="N57" s="5">
        <f>'Month 1'!M57+'Month 1'!N57-'Month 1'!O57</f>
        <v>0</v>
      </c>
      <c r="O57" s="166"/>
      <c r="P57" s="32" t="str">
        <f t="shared" si="1"/>
        <v/>
      </c>
      <c r="Q57" s="33" t="str">
        <f t="shared" ref="Q57:Q88" si="9">IF($U57=ExcluirDelPLogro,"",IF(AND(M57=0,N57=0,O57=0),"",P57))</f>
        <v/>
      </c>
      <c r="R57" s="89">
        <f ca="1">SUMIFS($J$25:$J$224,$C$25:$C$224,$C57,$G$25:$G$224,Lists!$A$16)</f>
        <v>0</v>
      </c>
      <c r="S57" s="89">
        <f t="shared" si="4"/>
        <v>0</v>
      </c>
      <c r="U57" s="2" t="str">
        <f t="shared" si="5"/>
        <v/>
      </c>
      <c r="W57" s="2" t="str">
        <f>IF(C57=0,"",LEFT(INDEX(Lists!$H$5:$H$49,MATCH(C57,Lists!$G$5:$G$49,0),1),1))</f>
        <v/>
      </c>
      <c r="Y57" s="4">
        <f ca="1">'Month 1'!H57+'Month 1'!I57-'Month 1'!J57</f>
        <v>0</v>
      </c>
      <c r="Z57" s="2" t="str">
        <f t="shared" ca="1" si="6"/>
        <v/>
      </c>
      <c r="AA57" s="2" t="str">
        <f t="shared" ref="AA57:AA88" ca="1" si="10">IF(AND(H57=0,I57=0,J57=0),"",IF(J57&gt;0,H57/J57,0))</f>
        <v/>
      </c>
      <c r="AC57" s="627" t="str">
        <f t="shared" si="7"/>
        <v>0</v>
      </c>
    </row>
    <row r="58" spans="1:29" ht="39" hidden="1" customHeight="1" x14ac:dyDescent="0.2">
      <c r="A58" s="14" t="str">
        <f>Planning!A42</f>
        <v>I034</v>
      </c>
      <c r="B58" s="9">
        <f>Planning!B42</f>
        <v>0</v>
      </c>
      <c r="C58" s="9">
        <f>Planning!C42</f>
        <v>0</v>
      </c>
      <c r="D58" s="9">
        <f>Planning!D42</f>
        <v>0</v>
      </c>
      <c r="E58" s="3">
        <f>Planning!E42</f>
        <v>0</v>
      </c>
      <c r="F58" s="3" t="str">
        <f>IF(Planning!G42&lt;&gt;0,Planning!G42,"")</f>
        <v/>
      </c>
      <c r="G58" s="194">
        <f>Planning!H42</f>
        <v>0</v>
      </c>
      <c r="H58" s="4">
        <f>Planning!L42</f>
        <v>0</v>
      </c>
      <c r="I58" s="198">
        <f ca="1">IF(OR(W58="1",AND(W58&lt;&gt;"1",G58=Lists!$A$17)),Y58,0)</f>
        <v>0</v>
      </c>
      <c r="J58" s="174"/>
      <c r="K58" s="32" t="str">
        <f ca="1">IF(AND(W58="2",G58&lt;&gt;Lists!$A$17),AA58,Z58)</f>
        <v/>
      </c>
      <c r="L58" s="33" t="str">
        <f t="shared" ca="1" si="8"/>
        <v/>
      </c>
      <c r="M58" s="5">
        <f>Planning!M42</f>
        <v>0</v>
      </c>
      <c r="N58" s="5">
        <f>'Month 1'!M58+'Month 1'!N58-'Month 1'!O58</f>
        <v>0</v>
      </c>
      <c r="O58" s="166"/>
      <c r="P58" s="32" t="str">
        <f t="shared" si="1"/>
        <v/>
      </c>
      <c r="Q58" s="33" t="str">
        <f t="shared" si="9"/>
        <v/>
      </c>
      <c r="R58" s="89">
        <f ca="1">SUMIFS($J$25:$J$224,$C$25:$C$224,$C58,$G$25:$G$224,Lists!$A$16)</f>
        <v>0</v>
      </c>
      <c r="S58" s="89">
        <f t="shared" si="4"/>
        <v>0</v>
      </c>
      <c r="U58" s="2" t="str">
        <f t="shared" si="5"/>
        <v/>
      </c>
      <c r="W58" s="2" t="str">
        <f>IF(C58=0,"",LEFT(INDEX(Lists!$H$5:$H$49,MATCH(C58,Lists!$G$5:$G$49,0),1),1))</f>
        <v/>
      </c>
      <c r="Y58" s="4">
        <f ca="1">'Month 1'!H58+'Month 1'!I58-'Month 1'!J58</f>
        <v>0</v>
      </c>
      <c r="Z58" s="2" t="str">
        <f t="shared" ca="1" si="6"/>
        <v/>
      </c>
      <c r="AA58" s="2" t="str">
        <f t="shared" ca="1" si="10"/>
        <v/>
      </c>
      <c r="AC58" s="627" t="str">
        <f t="shared" si="7"/>
        <v>0</v>
      </c>
    </row>
    <row r="59" spans="1:29" ht="39" hidden="1" customHeight="1" x14ac:dyDescent="0.2">
      <c r="A59" s="14" t="str">
        <f>Planning!A43</f>
        <v>I035</v>
      </c>
      <c r="B59" s="9">
        <f>Planning!B43</f>
        <v>0</v>
      </c>
      <c r="C59" s="9">
        <f>Planning!C43</f>
        <v>0</v>
      </c>
      <c r="D59" s="9">
        <f>Planning!D43</f>
        <v>0</v>
      </c>
      <c r="E59" s="3">
        <f>Planning!E43</f>
        <v>0</v>
      </c>
      <c r="F59" s="3" t="str">
        <f>IF(Planning!G43&lt;&gt;0,Planning!G43,"")</f>
        <v/>
      </c>
      <c r="G59" s="194">
        <f>Planning!H43</f>
        <v>0</v>
      </c>
      <c r="H59" s="4">
        <f>Planning!L43</f>
        <v>0</v>
      </c>
      <c r="I59" s="198">
        <f ca="1">IF(OR(W59="1",AND(W59&lt;&gt;"1",G59=Lists!$A$17)),Y59,0)</f>
        <v>0</v>
      </c>
      <c r="J59" s="174"/>
      <c r="K59" s="32" t="str">
        <f ca="1">IF(AND(W59="2",G59&lt;&gt;Lists!$A$17),AA59,Z59)</f>
        <v/>
      </c>
      <c r="L59" s="33" t="str">
        <f t="shared" ca="1" si="8"/>
        <v/>
      </c>
      <c r="M59" s="5">
        <f>Planning!M43</f>
        <v>0</v>
      </c>
      <c r="N59" s="5">
        <f>'Month 1'!M59+'Month 1'!N59-'Month 1'!O59</f>
        <v>0</v>
      </c>
      <c r="O59" s="166"/>
      <c r="P59" s="32" t="str">
        <f t="shared" si="1"/>
        <v/>
      </c>
      <c r="Q59" s="33" t="str">
        <f t="shared" si="9"/>
        <v/>
      </c>
      <c r="R59" s="89">
        <f ca="1">SUMIFS($J$25:$J$224,$C$25:$C$224,$C59,$G$25:$G$224,Lists!$A$16)</f>
        <v>0</v>
      </c>
      <c r="S59" s="89">
        <f t="shared" si="4"/>
        <v>0</v>
      </c>
      <c r="U59" s="2" t="str">
        <f t="shared" si="5"/>
        <v/>
      </c>
      <c r="W59" s="2" t="str">
        <f>IF(C59=0,"",LEFT(INDEX(Lists!$H$5:$H$49,MATCH(C59,Lists!$G$5:$G$49,0),1),1))</f>
        <v/>
      </c>
      <c r="Y59" s="4">
        <f ca="1">'Month 1'!H59+'Month 1'!I59-'Month 1'!J59</f>
        <v>0</v>
      </c>
      <c r="Z59" s="2" t="str">
        <f t="shared" ca="1" si="6"/>
        <v/>
      </c>
      <c r="AA59" s="2" t="str">
        <f t="shared" ca="1" si="10"/>
        <v/>
      </c>
      <c r="AC59" s="627" t="str">
        <f t="shared" si="7"/>
        <v>0</v>
      </c>
    </row>
    <row r="60" spans="1:29" ht="39" hidden="1" customHeight="1" x14ac:dyDescent="0.2">
      <c r="A60" s="14" t="str">
        <f>Planning!A44</f>
        <v>I036</v>
      </c>
      <c r="B60" s="9">
        <f>Planning!B44</f>
        <v>0</v>
      </c>
      <c r="C60" s="9">
        <f>Planning!C44</f>
        <v>0</v>
      </c>
      <c r="D60" s="9">
        <f>Planning!D44</f>
        <v>0</v>
      </c>
      <c r="E60" s="3">
        <f>Planning!E44</f>
        <v>0</v>
      </c>
      <c r="F60" s="3" t="str">
        <f>IF(Planning!G44&lt;&gt;0,Planning!G44,"")</f>
        <v/>
      </c>
      <c r="G60" s="194">
        <f>Planning!H44</f>
        <v>0</v>
      </c>
      <c r="H60" s="4">
        <f>Planning!L44</f>
        <v>0</v>
      </c>
      <c r="I60" s="198">
        <f ca="1">IF(OR(W60="1",AND(W60&lt;&gt;"1",G60=Lists!$A$17)),Y60,0)</f>
        <v>0</v>
      </c>
      <c r="J60" s="174"/>
      <c r="K60" s="32" t="str">
        <f ca="1">IF(AND(W60="2",G60&lt;&gt;Lists!$A$17),AA60,Z60)</f>
        <v/>
      </c>
      <c r="L60" s="33" t="str">
        <f t="shared" ca="1" si="8"/>
        <v/>
      </c>
      <c r="M60" s="5">
        <f>Planning!M44</f>
        <v>0</v>
      </c>
      <c r="N60" s="5">
        <f>'Month 1'!M60+'Month 1'!N60-'Month 1'!O60</f>
        <v>0</v>
      </c>
      <c r="O60" s="166"/>
      <c r="P60" s="32" t="str">
        <f t="shared" si="1"/>
        <v/>
      </c>
      <c r="Q60" s="33" t="str">
        <f t="shared" si="9"/>
        <v/>
      </c>
      <c r="R60" s="89">
        <f ca="1">SUMIFS($J$25:$J$224,$C$25:$C$224,$C60,$G$25:$G$224,Lists!$A$16)</f>
        <v>0</v>
      </c>
      <c r="S60" s="89">
        <f t="shared" si="4"/>
        <v>0</v>
      </c>
      <c r="U60" s="2" t="str">
        <f t="shared" si="5"/>
        <v/>
      </c>
      <c r="W60" s="2" t="str">
        <f>IF(C60=0,"",LEFT(INDEX(Lists!$H$5:$H$49,MATCH(C60,Lists!$G$5:$G$49,0),1),1))</f>
        <v/>
      </c>
      <c r="Y60" s="4">
        <f ca="1">'Month 1'!H60+'Month 1'!I60-'Month 1'!J60</f>
        <v>0</v>
      </c>
      <c r="Z60" s="2" t="str">
        <f t="shared" ca="1" si="6"/>
        <v/>
      </c>
      <c r="AA60" s="2" t="str">
        <f t="shared" ca="1" si="10"/>
        <v/>
      </c>
      <c r="AC60" s="627" t="str">
        <f t="shared" si="7"/>
        <v>0</v>
      </c>
    </row>
    <row r="61" spans="1:29" ht="39" hidden="1" customHeight="1" x14ac:dyDescent="0.2">
      <c r="A61" s="14" t="str">
        <f>Planning!A45</f>
        <v>I037</v>
      </c>
      <c r="B61" s="9">
        <f>Planning!B45</f>
        <v>0</v>
      </c>
      <c r="C61" s="9">
        <f>Planning!C45</f>
        <v>0</v>
      </c>
      <c r="D61" s="9">
        <f>Planning!D45</f>
        <v>0</v>
      </c>
      <c r="E61" s="3">
        <f>Planning!E45</f>
        <v>0</v>
      </c>
      <c r="F61" s="3" t="str">
        <f>IF(Planning!G45&lt;&gt;0,Planning!G45,"")</f>
        <v/>
      </c>
      <c r="G61" s="194">
        <f>Planning!H45</f>
        <v>0</v>
      </c>
      <c r="H61" s="4">
        <f>Planning!L45</f>
        <v>0</v>
      </c>
      <c r="I61" s="198">
        <f ca="1">IF(OR(W61="1",AND(W61&lt;&gt;"1",G61=Lists!$A$17)),Y61,0)</f>
        <v>0</v>
      </c>
      <c r="J61" s="174"/>
      <c r="K61" s="32" t="str">
        <f ca="1">IF(AND(W61="2",G61&lt;&gt;Lists!$A$17),AA61,Z61)</f>
        <v/>
      </c>
      <c r="L61" s="33" t="str">
        <f t="shared" ca="1" si="8"/>
        <v/>
      </c>
      <c r="M61" s="5">
        <f>Planning!M45</f>
        <v>0</v>
      </c>
      <c r="N61" s="5">
        <f>'Month 1'!M61+'Month 1'!N61-'Month 1'!O61</f>
        <v>0</v>
      </c>
      <c r="O61" s="166"/>
      <c r="P61" s="32" t="str">
        <f t="shared" si="1"/>
        <v/>
      </c>
      <c r="Q61" s="33" t="str">
        <f t="shared" si="9"/>
        <v/>
      </c>
      <c r="R61" s="89">
        <f ca="1">SUMIFS($J$25:$J$224,$C$25:$C$224,$C61,$G$25:$G$224,Lists!$A$16)</f>
        <v>0</v>
      </c>
      <c r="S61" s="89">
        <f t="shared" si="4"/>
        <v>0</v>
      </c>
      <c r="U61" s="2" t="str">
        <f t="shared" si="5"/>
        <v/>
      </c>
      <c r="W61" s="2" t="str">
        <f>IF(C61=0,"",LEFT(INDEX(Lists!$H$5:$H$49,MATCH(C61,Lists!$G$5:$G$49,0),1),1))</f>
        <v/>
      </c>
      <c r="Y61" s="4">
        <f ca="1">'Month 1'!H61+'Month 1'!I61-'Month 1'!J61</f>
        <v>0</v>
      </c>
      <c r="Z61" s="2" t="str">
        <f t="shared" ca="1" si="6"/>
        <v/>
      </c>
      <c r="AA61" s="2" t="str">
        <f t="shared" ca="1" si="10"/>
        <v/>
      </c>
      <c r="AC61" s="627" t="str">
        <f t="shared" si="7"/>
        <v>0</v>
      </c>
    </row>
    <row r="62" spans="1:29" ht="39" hidden="1" customHeight="1" x14ac:dyDescent="0.2">
      <c r="A62" s="14" t="str">
        <f>Planning!A46</f>
        <v>I038</v>
      </c>
      <c r="B62" s="9">
        <f>Planning!B46</f>
        <v>0</v>
      </c>
      <c r="C62" s="9">
        <f>Planning!C46</f>
        <v>0</v>
      </c>
      <c r="D62" s="9">
        <f>Planning!D46</f>
        <v>0</v>
      </c>
      <c r="E62" s="3">
        <f>Planning!E46</f>
        <v>0</v>
      </c>
      <c r="F62" s="3" t="str">
        <f>IF(Planning!G46&lt;&gt;0,Planning!G46,"")</f>
        <v/>
      </c>
      <c r="G62" s="194">
        <f>Planning!H46</f>
        <v>0</v>
      </c>
      <c r="H62" s="4">
        <f>Planning!L46</f>
        <v>0</v>
      </c>
      <c r="I62" s="198">
        <f ca="1">IF(OR(W62="1",AND(W62&lt;&gt;"1",G62=Lists!$A$17)),Y62,0)</f>
        <v>0</v>
      </c>
      <c r="J62" s="174"/>
      <c r="K62" s="32" t="str">
        <f ca="1">IF(AND(W62="2",G62&lt;&gt;Lists!$A$17),AA62,Z62)</f>
        <v/>
      </c>
      <c r="L62" s="33" t="str">
        <f t="shared" ca="1" si="8"/>
        <v/>
      </c>
      <c r="M62" s="5">
        <f>Planning!M46</f>
        <v>0</v>
      </c>
      <c r="N62" s="5">
        <f>'Month 1'!M62+'Month 1'!N62-'Month 1'!O62</f>
        <v>0</v>
      </c>
      <c r="O62" s="166"/>
      <c r="P62" s="32" t="str">
        <f t="shared" si="1"/>
        <v/>
      </c>
      <c r="Q62" s="33" t="str">
        <f t="shared" si="9"/>
        <v/>
      </c>
      <c r="R62" s="89">
        <f ca="1">SUMIFS($J$25:$J$224,$C$25:$C$224,$C62,$G$25:$G$224,Lists!$A$16)</f>
        <v>0</v>
      </c>
      <c r="S62" s="89">
        <f t="shared" si="4"/>
        <v>0</v>
      </c>
      <c r="U62" s="2" t="str">
        <f t="shared" si="5"/>
        <v/>
      </c>
      <c r="W62" s="2" t="str">
        <f>IF(C62=0,"",LEFT(INDEX(Lists!$H$5:$H$49,MATCH(C62,Lists!$G$5:$G$49,0),1),1))</f>
        <v/>
      </c>
      <c r="Y62" s="4">
        <f ca="1">'Month 1'!H62+'Month 1'!I62-'Month 1'!J62</f>
        <v>0</v>
      </c>
      <c r="Z62" s="2" t="str">
        <f t="shared" ca="1" si="6"/>
        <v/>
      </c>
      <c r="AA62" s="2" t="str">
        <f t="shared" ca="1" si="10"/>
        <v/>
      </c>
      <c r="AC62" s="627" t="str">
        <f t="shared" si="7"/>
        <v>0</v>
      </c>
    </row>
    <row r="63" spans="1:29" ht="39" hidden="1" customHeight="1" x14ac:dyDescent="0.2">
      <c r="A63" s="14" t="str">
        <f>Planning!A47</f>
        <v>I039</v>
      </c>
      <c r="B63" s="9">
        <f>Planning!B47</f>
        <v>0</v>
      </c>
      <c r="C63" s="9">
        <f>Planning!C47</f>
        <v>0</v>
      </c>
      <c r="D63" s="9">
        <f>Planning!D47</f>
        <v>0</v>
      </c>
      <c r="E63" s="3">
        <f>Planning!E47</f>
        <v>0</v>
      </c>
      <c r="F63" s="3" t="str">
        <f>IF(Planning!G47&lt;&gt;0,Planning!G47,"")</f>
        <v/>
      </c>
      <c r="G63" s="194">
        <f>Planning!H47</f>
        <v>0</v>
      </c>
      <c r="H63" s="4">
        <f>Planning!L47</f>
        <v>0</v>
      </c>
      <c r="I63" s="198">
        <f ca="1">IF(OR(W63="1",AND(W63&lt;&gt;"1",G63=Lists!$A$17)),Y63,0)</f>
        <v>0</v>
      </c>
      <c r="J63" s="174"/>
      <c r="K63" s="32" t="str">
        <f ca="1">IF(AND(W63="2",G63&lt;&gt;Lists!$A$17),AA63,Z63)</f>
        <v/>
      </c>
      <c r="L63" s="33" t="str">
        <f t="shared" ca="1" si="8"/>
        <v/>
      </c>
      <c r="M63" s="5">
        <f>Planning!M47</f>
        <v>0</v>
      </c>
      <c r="N63" s="5">
        <f>'Month 1'!M63+'Month 1'!N63-'Month 1'!O63</f>
        <v>0</v>
      </c>
      <c r="O63" s="166"/>
      <c r="P63" s="32" t="str">
        <f t="shared" si="1"/>
        <v/>
      </c>
      <c r="Q63" s="33" t="str">
        <f t="shared" si="9"/>
        <v/>
      </c>
      <c r="R63" s="89">
        <f ca="1">SUMIFS($J$25:$J$224,$C$25:$C$224,$C63,$G$25:$G$224,Lists!$A$16)</f>
        <v>0</v>
      </c>
      <c r="S63" s="89">
        <f t="shared" si="4"/>
        <v>0</v>
      </c>
      <c r="U63" s="2" t="str">
        <f t="shared" si="5"/>
        <v/>
      </c>
      <c r="W63" s="2" t="str">
        <f>IF(C63=0,"",LEFT(INDEX(Lists!$H$5:$H$49,MATCH(C63,Lists!$G$5:$G$49,0),1),1))</f>
        <v/>
      </c>
      <c r="Y63" s="4">
        <f ca="1">'Month 1'!H63+'Month 1'!I63-'Month 1'!J63</f>
        <v>0</v>
      </c>
      <c r="Z63" s="2" t="str">
        <f t="shared" ca="1" si="6"/>
        <v/>
      </c>
      <c r="AA63" s="2" t="str">
        <f t="shared" ca="1" si="10"/>
        <v/>
      </c>
      <c r="AC63" s="627" t="str">
        <f t="shared" si="7"/>
        <v>0</v>
      </c>
    </row>
    <row r="64" spans="1:29" ht="39" hidden="1" customHeight="1" x14ac:dyDescent="0.2">
      <c r="A64" s="14" t="str">
        <f>Planning!A48</f>
        <v>I040</v>
      </c>
      <c r="B64" s="9">
        <f>Planning!B48</f>
        <v>0</v>
      </c>
      <c r="C64" s="9">
        <f>Planning!C48</f>
        <v>0</v>
      </c>
      <c r="D64" s="9">
        <f>Planning!D48</f>
        <v>0</v>
      </c>
      <c r="E64" s="3">
        <f>Planning!E48</f>
        <v>0</v>
      </c>
      <c r="F64" s="3" t="str">
        <f>IF(Planning!G48&lt;&gt;0,Planning!G48,"")</f>
        <v/>
      </c>
      <c r="G64" s="194">
        <f>Planning!H48</f>
        <v>0</v>
      </c>
      <c r="H64" s="4">
        <f>Planning!L48</f>
        <v>0</v>
      </c>
      <c r="I64" s="198">
        <f ca="1">IF(OR(W64="1",AND(W64&lt;&gt;"1",G64=Lists!$A$17)),Y64,0)</f>
        <v>0</v>
      </c>
      <c r="J64" s="174"/>
      <c r="K64" s="32" t="str">
        <f ca="1">IF(AND(W64="2",G64&lt;&gt;Lists!$A$17),AA64,Z64)</f>
        <v/>
      </c>
      <c r="L64" s="33" t="str">
        <f t="shared" ca="1" si="8"/>
        <v/>
      </c>
      <c r="M64" s="5">
        <f>Planning!M48</f>
        <v>0</v>
      </c>
      <c r="N64" s="5">
        <f>'Month 1'!M64+'Month 1'!N64-'Month 1'!O64</f>
        <v>0</v>
      </c>
      <c r="O64" s="166"/>
      <c r="P64" s="32" t="str">
        <f t="shared" si="1"/>
        <v/>
      </c>
      <c r="Q64" s="33" t="str">
        <f t="shared" si="9"/>
        <v/>
      </c>
      <c r="R64" s="89">
        <f ca="1">SUMIFS($J$25:$J$224,$C$25:$C$224,$C64,$G$25:$G$224,Lists!$A$16)</f>
        <v>0</v>
      </c>
      <c r="S64" s="89">
        <f t="shared" si="4"/>
        <v>0</v>
      </c>
      <c r="U64" s="2" t="str">
        <f t="shared" si="5"/>
        <v/>
      </c>
      <c r="W64" s="2" t="str">
        <f>IF(C64=0,"",LEFT(INDEX(Lists!$H$5:$H$49,MATCH(C64,Lists!$G$5:$G$49,0),1),1))</f>
        <v/>
      </c>
      <c r="Y64" s="4">
        <f ca="1">'Month 1'!H64+'Month 1'!I64-'Month 1'!J64</f>
        <v>0</v>
      </c>
      <c r="Z64" s="2" t="str">
        <f t="shared" ca="1" si="6"/>
        <v/>
      </c>
      <c r="AA64" s="2" t="str">
        <f t="shared" ca="1" si="10"/>
        <v/>
      </c>
      <c r="AC64" s="627" t="str">
        <f t="shared" si="7"/>
        <v>0</v>
      </c>
    </row>
    <row r="65" spans="1:29" ht="39" hidden="1" customHeight="1" x14ac:dyDescent="0.2">
      <c r="A65" s="14" t="str">
        <f>Planning!A49</f>
        <v>I041</v>
      </c>
      <c r="B65" s="9">
        <f>Planning!B49</f>
        <v>0</v>
      </c>
      <c r="C65" s="9">
        <f>Planning!C49</f>
        <v>0</v>
      </c>
      <c r="D65" s="9">
        <f>Planning!D49</f>
        <v>0</v>
      </c>
      <c r="E65" s="3">
        <f>Planning!E49</f>
        <v>0</v>
      </c>
      <c r="F65" s="3" t="str">
        <f>IF(Planning!G49&lt;&gt;0,Planning!G49,"")</f>
        <v/>
      </c>
      <c r="G65" s="194">
        <f>Planning!H49</f>
        <v>0</v>
      </c>
      <c r="H65" s="4">
        <f>Planning!L49</f>
        <v>0</v>
      </c>
      <c r="I65" s="198">
        <f ca="1">IF(OR(W65="1",AND(W65&lt;&gt;"1",G65=Lists!$A$17)),Y65,0)</f>
        <v>0</v>
      </c>
      <c r="J65" s="174"/>
      <c r="K65" s="32" t="str">
        <f ca="1">IF(AND(W65="2",G65&lt;&gt;Lists!$A$17),AA65,Z65)</f>
        <v/>
      </c>
      <c r="L65" s="33" t="str">
        <f t="shared" ca="1" si="8"/>
        <v/>
      </c>
      <c r="M65" s="5">
        <f>Planning!M49</f>
        <v>0</v>
      </c>
      <c r="N65" s="5">
        <f>'Month 1'!M65+'Month 1'!N65-'Month 1'!O65</f>
        <v>0</v>
      </c>
      <c r="O65" s="166"/>
      <c r="P65" s="32" t="str">
        <f t="shared" si="1"/>
        <v/>
      </c>
      <c r="Q65" s="33" t="str">
        <f t="shared" si="9"/>
        <v/>
      </c>
      <c r="R65" s="89">
        <f ca="1">SUMIFS($J$25:$J$224,$C$25:$C$224,$C65,$G$25:$G$224,Lists!$A$16)</f>
        <v>0</v>
      </c>
      <c r="S65" s="89">
        <f t="shared" si="4"/>
        <v>0</v>
      </c>
      <c r="U65" s="2" t="str">
        <f t="shared" si="5"/>
        <v/>
      </c>
      <c r="W65" s="2" t="str">
        <f>IF(C65=0,"",LEFT(INDEX(Lists!$H$5:$H$49,MATCH(C65,Lists!$G$5:$G$49,0),1),1))</f>
        <v/>
      </c>
      <c r="Y65" s="4">
        <f ca="1">'Month 1'!H65+'Month 1'!I65-'Month 1'!J65</f>
        <v>0</v>
      </c>
      <c r="Z65" s="2" t="str">
        <f t="shared" ca="1" si="6"/>
        <v/>
      </c>
      <c r="AA65" s="2" t="str">
        <f t="shared" ca="1" si="10"/>
        <v/>
      </c>
      <c r="AC65" s="627" t="str">
        <f t="shared" si="7"/>
        <v>0</v>
      </c>
    </row>
    <row r="66" spans="1:29" ht="39" hidden="1" customHeight="1" x14ac:dyDescent="0.2">
      <c r="A66" s="14" t="str">
        <f>Planning!A50</f>
        <v>I042</v>
      </c>
      <c r="B66" s="9">
        <f>Planning!B50</f>
        <v>0</v>
      </c>
      <c r="C66" s="9">
        <f>Planning!C50</f>
        <v>0</v>
      </c>
      <c r="D66" s="9">
        <f>Planning!D50</f>
        <v>0</v>
      </c>
      <c r="E66" s="3">
        <f>Planning!E50</f>
        <v>0</v>
      </c>
      <c r="F66" s="3" t="str">
        <f>IF(Planning!G50&lt;&gt;0,Planning!G50,"")</f>
        <v/>
      </c>
      <c r="G66" s="194">
        <f>Planning!H50</f>
        <v>0</v>
      </c>
      <c r="H66" s="4">
        <f>Planning!L50</f>
        <v>0</v>
      </c>
      <c r="I66" s="198">
        <f ca="1">IF(OR(W66="1",AND(W66&lt;&gt;"1",G66=Lists!$A$17)),Y66,0)</f>
        <v>0</v>
      </c>
      <c r="J66" s="174"/>
      <c r="K66" s="32" t="str">
        <f ca="1">IF(AND(W66="2",G66&lt;&gt;Lists!$A$17),AA66,Z66)</f>
        <v/>
      </c>
      <c r="L66" s="33" t="str">
        <f t="shared" ca="1" si="8"/>
        <v/>
      </c>
      <c r="M66" s="5">
        <f>Planning!M50</f>
        <v>0</v>
      </c>
      <c r="N66" s="5">
        <f>'Month 1'!M66+'Month 1'!N66-'Month 1'!O66</f>
        <v>0</v>
      </c>
      <c r="O66" s="166"/>
      <c r="P66" s="32" t="str">
        <f t="shared" si="1"/>
        <v/>
      </c>
      <c r="Q66" s="33" t="str">
        <f t="shared" si="9"/>
        <v/>
      </c>
      <c r="R66" s="89">
        <f ca="1">SUMIFS($J$25:$J$224,$C$25:$C$224,$C66,$G$25:$G$224,Lists!$A$16)</f>
        <v>0</v>
      </c>
      <c r="S66" s="89">
        <f t="shared" si="4"/>
        <v>0</v>
      </c>
      <c r="U66" s="2" t="str">
        <f t="shared" si="5"/>
        <v/>
      </c>
      <c r="W66" s="2" t="str">
        <f>IF(C66=0,"",LEFT(INDEX(Lists!$H$5:$H$49,MATCH(C66,Lists!$G$5:$G$49,0),1),1))</f>
        <v/>
      </c>
      <c r="Y66" s="4">
        <f ca="1">'Month 1'!H66+'Month 1'!I66-'Month 1'!J66</f>
        <v>0</v>
      </c>
      <c r="Z66" s="2" t="str">
        <f t="shared" ca="1" si="6"/>
        <v/>
      </c>
      <c r="AA66" s="2" t="str">
        <f t="shared" ca="1" si="10"/>
        <v/>
      </c>
      <c r="AC66" s="627" t="str">
        <f t="shared" si="7"/>
        <v>0</v>
      </c>
    </row>
    <row r="67" spans="1:29" ht="39" hidden="1" customHeight="1" x14ac:dyDescent="0.2">
      <c r="A67" s="14" t="str">
        <f>Planning!A51</f>
        <v>I043</v>
      </c>
      <c r="B67" s="9">
        <f>Planning!B51</f>
        <v>0</v>
      </c>
      <c r="C67" s="9">
        <f>Planning!C51</f>
        <v>0</v>
      </c>
      <c r="D67" s="9">
        <f>Planning!D51</f>
        <v>0</v>
      </c>
      <c r="E67" s="3">
        <f>Planning!E51</f>
        <v>0</v>
      </c>
      <c r="F67" s="3" t="str">
        <f>IF(Planning!G51&lt;&gt;0,Planning!G51,"")</f>
        <v/>
      </c>
      <c r="G67" s="194">
        <f>Planning!H51</f>
        <v>0</v>
      </c>
      <c r="H67" s="4">
        <f>Planning!L51</f>
        <v>0</v>
      </c>
      <c r="I67" s="198">
        <f ca="1">IF(OR(W67="1",AND(W67&lt;&gt;"1",G67=Lists!$A$17)),Y67,0)</f>
        <v>0</v>
      </c>
      <c r="J67" s="174"/>
      <c r="K67" s="32" t="str">
        <f ca="1">IF(AND(W67="2",G67&lt;&gt;Lists!$A$17),AA67,Z67)</f>
        <v/>
      </c>
      <c r="L67" s="33" t="str">
        <f t="shared" ca="1" si="8"/>
        <v/>
      </c>
      <c r="M67" s="5">
        <f>Planning!M51</f>
        <v>0</v>
      </c>
      <c r="N67" s="5">
        <f>'Month 1'!M67+'Month 1'!N67-'Month 1'!O67</f>
        <v>0</v>
      </c>
      <c r="O67" s="166"/>
      <c r="P67" s="32" t="str">
        <f t="shared" si="1"/>
        <v/>
      </c>
      <c r="Q67" s="33" t="str">
        <f t="shared" si="9"/>
        <v/>
      </c>
      <c r="R67" s="89">
        <f ca="1">SUMIFS($J$25:$J$224,$C$25:$C$224,$C67,$G$25:$G$224,Lists!$A$16)</f>
        <v>0</v>
      </c>
      <c r="S67" s="89">
        <f t="shared" si="4"/>
        <v>0</v>
      </c>
      <c r="U67" s="2" t="str">
        <f t="shared" si="5"/>
        <v/>
      </c>
      <c r="W67" s="2" t="str">
        <f>IF(C67=0,"",LEFT(INDEX(Lists!$H$5:$H$49,MATCH(C67,Lists!$G$5:$G$49,0),1),1))</f>
        <v/>
      </c>
      <c r="Y67" s="4">
        <f ca="1">'Month 1'!H67+'Month 1'!I67-'Month 1'!J67</f>
        <v>0</v>
      </c>
      <c r="Z67" s="2" t="str">
        <f t="shared" ca="1" si="6"/>
        <v/>
      </c>
      <c r="AA67" s="2" t="str">
        <f t="shared" ca="1" si="10"/>
        <v/>
      </c>
      <c r="AC67" s="627" t="str">
        <f t="shared" si="7"/>
        <v>0</v>
      </c>
    </row>
    <row r="68" spans="1:29" ht="39" hidden="1" customHeight="1" x14ac:dyDescent="0.2">
      <c r="A68" s="14" t="str">
        <f>Planning!A52</f>
        <v>I044</v>
      </c>
      <c r="B68" s="9">
        <f>Planning!B52</f>
        <v>0</v>
      </c>
      <c r="C68" s="9">
        <f>Planning!C52</f>
        <v>0</v>
      </c>
      <c r="D68" s="9">
        <f>Planning!D52</f>
        <v>0</v>
      </c>
      <c r="E68" s="3">
        <f>Planning!E52</f>
        <v>0</v>
      </c>
      <c r="F68" s="3" t="str">
        <f>IF(Planning!G52&lt;&gt;0,Planning!G52,"")</f>
        <v/>
      </c>
      <c r="G68" s="194">
        <f>Planning!H52</f>
        <v>0</v>
      </c>
      <c r="H68" s="4">
        <f>Planning!L52</f>
        <v>0</v>
      </c>
      <c r="I68" s="198">
        <f ca="1">IF(OR(W68="1",AND(W68&lt;&gt;"1",G68=Lists!$A$17)),Y68,0)</f>
        <v>0</v>
      </c>
      <c r="J68" s="174"/>
      <c r="K68" s="32" t="str">
        <f ca="1">IF(AND(W68="2",G68&lt;&gt;Lists!$A$17),AA68,Z68)</f>
        <v/>
      </c>
      <c r="L68" s="33" t="str">
        <f t="shared" ca="1" si="8"/>
        <v/>
      </c>
      <c r="M68" s="5">
        <f>Planning!M52</f>
        <v>0</v>
      </c>
      <c r="N68" s="5">
        <f>'Month 1'!M68+'Month 1'!N68-'Month 1'!O68</f>
        <v>0</v>
      </c>
      <c r="O68" s="166"/>
      <c r="P68" s="32" t="str">
        <f t="shared" si="1"/>
        <v/>
      </c>
      <c r="Q68" s="33" t="str">
        <f t="shared" si="9"/>
        <v/>
      </c>
      <c r="R68" s="89">
        <f ca="1">SUMIFS($J$25:$J$224,$C$25:$C$224,$C68,$G$25:$G$224,Lists!$A$16)</f>
        <v>0</v>
      </c>
      <c r="S68" s="89">
        <f t="shared" si="4"/>
        <v>0</v>
      </c>
      <c r="U68" s="2" t="str">
        <f t="shared" si="5"/>
        <v/>
      </c>
      <c r="W68" s="2" t="str">
        <f>IF(C68=0,"",LEFT(INDEX(Lists!$H$5:$H$49,MATCH(C68,Lists!$G$5:$G$49,0),1),1))</f>
        <v/>
      </c>
      <c r="Y68" s="4">
        <f ca="1">'Month 1'!H68+'Month 1'!I68-'Month 1'!J68</f>
        <v>0</v>
      </c>
      <c r="Z68" s="2" t="str">
        <f t="shared" ca="1" si="6"/>
        <v/>
      </c>
      <c r="AA68" s="2" t="str">
        <f t="shared" ca="1" si="10"/>
        <v/>
      </c>
      <c r="AC68" s="627" t="str">
        <f t="shared" si="7"/>
        <v>0</v>
      </c>
    </row>
    <row r="69" spans="1:29" ht="39" hidden="1" customHeight="1" x14ac:dyDescent="0.2">
      <c r="A69" s="14" t="str">
        <f>Planning!A53</f>
        <v>I045</v>
      </c>
      <c r="B69" s="9">
        <f>Planning!B53</f>
        <v>0</v>
      </c>
      <c r="C69" s="9">
        <f>Planning!C53</f>
        <v>0</v>
      </c>
      <c r="D69" s="9">
        <f>Planning!D53</f>
        <v>0</v>
      </c>
      <c r="E69" s="3">
        <f>Planning!E53</f>
        <v>0</v>
      </c>
      <c r="F69" s="3" t="str">
        <f>IF(Planning!G53&lt;&gt;0,Planning!G53,"")</f>
        <v/>
      </c>
      <c r="G69" s="194">
        <f>Planning!H53</f>
        <v>0</v>
      </c>
      <c r="H69" s="4">
        <f>Planning!L53</f>
        <v>0</v>
      </c>
      <c r="I69" s="198">
        <f ca="1">IF(OR(W69="1",AND(W69&lt;&gt;"1",G69=Lists!$A$17)),Y69,0)</f>
        <v>0</v>
      </c>
      <c r="J69" s="174"/>
      <c r="K69" s="32" t="str">
        <f ca="1">IF(AND(W69="2",G69&lt;&gt;Lists!$A$17),AA69,Z69)</f>
        <v/>
      </c>
      <c r="L69" s="33" t="str">
        <f t="shared" ca="1" si="8"/>
        <v/>
      </c>
      <c r="M69" s="5">
        <f>Planning!M53</f>
        <v>0</v>
      </c>
      <c r="N69" s="5">
        <f>'Month 1'!M69+'Month 1'!N69-'Month 1'!O69</f>
        <v>0</v>
      </c>
      <c r="O69" s="166"/>
      <c r="P69" s="32" t="str">
        <f t="shared" si="1"/>
        <v/>
      </c>
      <c r="Q69" s="33" t="str">
        <f t="shared" si="9"/>
        <v/>
      </c>
      <c r="R69" s="89">
        <f ca="1">SUMIFS($J$25:$J$224,$C$25:$C$224,$C69,$G$25:$G$224,Lists!$A$16)</f>
        <v>0</v>
      </c>
      <c r="S69" s="89">
        <f t="shared" si="4"/>
        <v>0</v>
      </c>
      <c r="U69" s="2" t="str">
        <f t="shared" si="5"/>
        <v/>
      </c>
      <c r="W69" s="2" t="str">
        <f>IF(C69=0,"",LEFT(INDEX(Lists!$H$5:$H$49,MATCH(C69,Lists!$G$5:$G$49,0),1),1))</f>
        <v/>
      </c>
      <c r="Y69" s="4">
        <f ca="1">'Month 1'!H69+'Month 1'!I69-'Month 1'!J69</f>
        <v>0</v>
      </c>
      <c r="Z69" s="2" t="str">
        <f t="shared" ca="1" si="6"/>
        <v/>
      </c>
      <c r="AA69" s="2" t="str">
        <f t="shared" ca="1" si="10"/>
        <v/>
      </c>
      <c r="AC69" s="627" t="str">
        <f t="shared" si="7"/>
        <v>0</v>
      </c>
    </row>
    <row r="70" spans="1:29" ht="39" hidden="1" customHeight="1" x14ac:dyDescent="0.2">
      <c r="A70" s="14" t="str">
        <f>Planning!A54</f>
        <v>I046</v>
      </c>
      <c r="B70" s="9">
        <f>Planning!B54</f>
        <v>0</v>
      </c>
      <c r="C70" s="9">
        <f>Planning!C54</f>
        <v>0</v>
      </c>
      <c r="D70" s="9">
        <f>Planning!D54</f>
        <v>0</v>
      </c>
      <c r="E70" s="3">
        <f>Planning!E54</f>
        <v>0</v>
      </c>
      <c r="F70" s="3" t="str">
        <f>IF(Planning!G54&lt;&gt;0,Planning!G54,"")</f>
        <v/>
      </c>
      <c r="G70" s="194">
        <f>Planning!H54</f>
        <v>0</v>
      </c>
      <c r="H70" s="4">
        <f>Planning!L54</f>
        <v>0</v>
      </c>
      <c r="I70" s="198">
        <f ca="1">IF(OR(W70="1",AND(W70&lt;&gt;"1",G70=Lists!$A$17)),Y70,0)</f>
        <v>0</v>
      </c>
      <c r="J70" s="174"/>
      <c r="K70" s="32" t="str">
        <f ca="1">IF(AND(W70="2",G70&lt;&gt;Lists!$A$17),AA70,Z70)</f>
        <v/>
      </c>
      <c r="L70" s="33" t="str">
        <f t="shared" ca="1" si="8"/>
        <v/>
      </c>
      <c r="M70" s="5">
        <f>Planning!M54</f>
        <v>0</v>
      </c>
      <c r="N70" s="5">
        <f>'Month 1'!M70+'Month 1'!N70-'Month 1'!O70</f>
        <v>0</v>
      </c>
      <c r="O70" s="166"/>
      <c r="P70" s="32" t="str">
        <f t="shared" si="1"/>
        <v/>
      </c>
      <c r="Q70" s="33" t="str">
        <f t="shared" si="9"/>
        <v/>
      </c>
      <c r="R70" s="89">
        <f ca="1">SUMIFS($J$25:$J$224,$C$25:$C$224,$C70,$G$25:$G$224,Lists!$A$16)</f>
        <v>0</v>
      </c>
      <c r="S70" s="89">
        <f t="shared" si="4"/>
        <v>0</v>
      </c>
      <c r="U70" s="2" t="str">
        <f t="shared" si="5"/>
        <v/>
      </c>
      <c r="W70" s="2" t="str">
        <f>IF(C70=0,"",LEFT(INDEX(Lists!$H$5:$H$49,MATCH(C70,Lists!$G$5:$G$49,0),1),1))</f>
        <v/>
      </c>
      <c r="Y70" s="4">
        <f ca="1">'Month 1'!H70+'Month 1'!I70-'Month 1'!J70</f>
        <v>0</v>
      </c>
      <c r="Z70" s="2" t="str">
        <f t="shared" ca="1" si="6"/>
        <v/>
      </c>
      <c r="AA70" s="2" t="str">
        <f t="shared" ca="1" si="10"/>
        <v/>
      </c>
      <c r="AC70" s="627" t="str">
        <f t="shared" si="7"/>
        <v>0</v>
      </c>
    </row>
    <row r="71" spans="1:29" ht="39" hidden="1" customHeight="1" x14ac:dyDescent="0.2">
      <c r="A71" s="14" t="str">
        <f>Planning!A55</f>
        <v>I047</v>
      </c>
      <c r="B71" s="9">
        <f>Planning!B55</f>
        <v>0</v>
      </c>
      <c r="C71" s="9">
        <f>Planning!C55</f>
        <v>0</v>
      </c>
      <c r="D71" s="9">
        <f>Planning!D55</f>
        <v>0</v>
      </c>
      <c r="E71" s="3">
        <f>Planning!E55</f>
        <v>0</v>
      </c>
      <c r="F71" s="3" t="str">
        <f>IF(Planning!G55&lt;&gt;0,Planning!G55,"")</f>
        <v/>
      </c>
      <c r="G71" s="194">
        <f>Planning!H55</f>
        <v>0</v>
      </c>
      <c r="H71" s="4">
        <f>Planning!L55</f>
        <v>0</v>
      </c>
      <c r="I71" s="198">
        <f ca="1">IF(OR(W71="1",AND(W71&lt;&gt;"1",G71=Lists!$A$17)),Y71,0)</f>
        <v>0</v>
      </c>
      <c r="J71" s="174"/>
      <c r="K71" s="32" t="str">
        <f ca="1">IF(AND(W71="2",G71&lt;&gt;Lists!$A$17),AA71,Z71)</f>
        <v/>
      </c>
      <c r="L71" s="33" t="str">
        <f t="shared" ca="1" si="8"/>
        <v/>
      </c>
      <c r="M71" s="5">
        <f>Planning!M55</f>
        <v>0</v>
      </c>
      <c r="N71" s="5">
        <f>'Month 1'!M71+'Month 1'!N71-'Month 1'!O71</f>
        <v>0</v>
      </c>
      <c r="O71" s="166"/>
      <c r="P71" s="32" t="str">
        <f t="shared" si="1"/>
        <v/>
      </c>
      <c r="Q71" s="33" t="str">
        <f t="shared" si="9"/>
        <v/>
      </c>
      <c r="R71" s="89">
        <f ca="1">SUMIFS($J$25:$J$224,$C$25:$C$224,$C71,$G$25:$G$224,Lists!$A$16)</f>
        <v>0</v>
      </c>
      <c r="S71" s="89">
        <f t="shared" si="4"/>
        <v>0</v>
      </c>
      <c r="U71" s="2" t="str">
        <f t="shared" si="5"/>
        <v/>
      </c>
      <c r="W71" s="2" t="str">
        <f>IF(C71=0,"",LEFT(INDEX(Lists!$H$5:$H$49,MATCH(C71,Lists!$G$5:$G$49,0),1),1))</f>
        <v/>
      </c>
      <c r="Y71" s="4">
        <f ca="1">'Month 1'!H71+'Month 1'!I71-'Month 1'!J71</f>
        <v>0</v>
      </c>
      <c r="Z71" s="2" t="str">
        <f t="shared" ca="1" si="6"/>
        <v/>
      </c>
      <c r="AA71" s="2" t="str">
        <f t="shared" ca="1" si="10"/>
        <v/>
      </c>
      <c r="AC71" s="627" t="str">
        <f t="shared" si="7"/>
        <v>0</v>
      </c>
    </row>
    <row r="72" spans="1:29" ht="39" hidden="1" customHeight="1" x14ac:dyDescent="0.2">
      <c r="A72" s="14" t="str">
        <f>Planning!A56</f>
        <v>I048</v>
      </c>
      <c r="B72" s="9">
        <f>Planning!B56</f>
        <v>0</v>
      </c>
      <c r="C72" s="9">
        <f>Planning!C56</f>
        <v>0</v>
      </c>
      <c r="D72" s="9">
        <f>Planning!D56</f>
        <v>0</v>
      </c>
      <c r="E72" s="3">
        <f>Planning!E56</f>
        <v>0</v>
      </c>
      <c r="F72" s="3" t="str">
        <f>IF(Planning!G56&lt;&gt;0,Planning!G56,"")</f>
        <v/>
      </c>
      <c r="G72" s="194">
        <f>Planning!H56</f>
        <v>0</v>
      </c>
      <c r="H72" s="4">
        <f>Planning!L56</f>
        <v>0</v>
      </c>
      <c r="I72" s="198">
        <f ca="1">IF(OR(W72="1",AND(W72&lt;&gt;"1",G72=Lists!$A$17)),Y72,0)</f>
        <v>0</v>
      </c>
      <c r="J72" s="174"/>
      <c r="K72" s="32" t="str">
        <f ca="1">IF(AND(W72="2",G72&lt;&gt;Lists!$A$17),AA72,Z72)</f>
        <v/>
      </c>
      <c r="L72" s="33" t="str">
        <f t="shared" ca="1" si="8"/>
        <v/>
      </c>
      <c r="M72" s="5">
        <f>Planning!M56</f>
        <v>0</v>
      </c>
      <c r="N72" s="5">
        <f>'Month 1'!M72+'Month 1'!N72-'Month 1'!O72</f>
        <v>0</v>
      </c>
      <c r="O72" s="166"/>
      <c r="P72" s="32" t="str">
        <f t="shared" si="1"/>
        <v/>
      </c>
      <c r="Q72" s="33" t="str">
        <f t="shared" si="9"/>
        <v/>
      </c>
      <c r="R72" s="89">
        <f ca="1">SUMIFS($J$25:$J$224,$C$25:$C$224,$C72,$G$25:$G$224,Lists!$A$16)</f>
        <v>0</v>
      </c>
      <c r="S72" s="89">
        <f t="shared" si="4"/>
        <v>0</v>
      </c>
      <c r="U72" s="2" t="str">
        <f t="shared" si="5"/>
        <v/>
      </c>
      <c r="W72" s="2" t="str">
        <f>IF(C72=0,"",LEFT(INDEX(Lists!$H$5:$H$49,MATCH(C72,Lists!$G$5:$G$49,0),1),1))</f>
        <v/>
      </c>
      <c r="Y72" s="4">
        <f ca="1">'Month 1'!H72+'Month 1'!I72-'Month 1'!J72</f>
        <v>0</v>
      </c>
      <c r="Z72" s="2" t="str">
        <f t="shared" ca="1" si="6"/>
        <v/>
      </c>
      <c r="AA72" s="2" t="str">
        <f t="shared" ca="1" si="10"/>
        <v/>
      </c>
      <c r="AC72" s="627" t="str">
        <f t="shared" si="7"/>
        <v>0</v>
      </c>
    </row>
    <row r="73" spans="1:29" ht="39" hidden="1" customHeight="1" x14ac:dyDescent="0.2">
      <c r="A73" s="14" t="str">
        <f>Planning!A57</f>
        <v>I049</v>
      </c>
      <c r="B73" s="9">
        <f>Planning!B57</f>
        <v>0</v>
      </c>
      <c r="C73" s="9">
        <f>Planning!C57</f>
        <v>0</v>
      </c>
      <c r="D73" s="9">
        <f>Planning!D57</f>
        <v>0</v>
      </c>
      <c r="E73" s="3">
        <f>Planning!E57</f>
        <v>0</v>
      </c>
      <c r="F73" s="3" t="str">
        <f>IF(Planning!G57&lt;&gt;0,Planning!G57,"")</f>
        <v/>
      </c>
      <c r="G73" s="194">
        <f>Planning!H57</f>
        <v>0</v>
      </c>
      <c r="H73" s="4">
        <f>Planning!L57</f>
        <v>0</v>
      </c>
      <c r="I73" s="198">
        <f ca="1">IF(OR(W73="1",AND(W73&lt;&gt;"1",G73=Lists!$A$17)),Y73,0)</f>
        <v>0</v>
      </c>
      <c r="J73" s="174"/>
      <c r="K73" s="32" t="str">
        <f ca="1">IF(AND(W73="2",G73&lt;&gt;Lists!$A$17),AA73,Z73)</f>
        <v/>
      </c>
      <c r="L73" s="33" t="str">
        <f t="shared" ca="1" si="8"/>
        <v/>
      </c>
      <c r="M73" s="5">
        <f>Planning!M57</f>
        <v>0</v>
      </c>
      <c r="N73" s="5">
        <f>'Month 1'!M73+'Month 1'!N73-'Month 1'!O73</f>
        <v>0</v>
      </c>
      <c r="O73" s="166"/>
      <c r="P73" s="32" t="str">
        <f t="shared" si="1"/>
        <v/>
      </c>
      <c r="Q73" s="33" t="str">
        <f t="shared" si="9"/>
        <v/>
      </c>
      <c r="R73" s="89">
        <f ca="1">SUMIFS($J$25:$J$224,$C$25:$C$224,$C73,$G$25:$G$224,Lists!$A$16)</f>
        <v>0</v>
      </c>
      <c r="S73" s="89">
        <f t="shared" si="4"/>
        <v>0</v>
      </c>
      <c r="U73" s="2" t="str">
        <f t="shared" si="5"/>
        <v/>
      </c>
      <c r="W73" s="2" t="str">
        <f>IF(C73=0,"",LEFT(INDEX(Lists!$H$5:$H$49,MATCH(C73,Lists!$G$5:$G$49,0),1),1))</f>
        <v/>
      </c>
      <c r="Y73" s="4">
        <f ca="1">'Month 1'!H73+'Month 1'!I73-'Month 1'!J73</f>
        <v>0</v>
      </c>
      <c r="Z73" s="2" t="str">
        <f t="shared" ca="1" si="6"/>
        <v/>
      </c>
      <c r="AA73" s="2" t="str">
        <f t="shared" ca="1" si="10"/>
        <v/>
      </c>
      <c r="AC73" s="627" t="str">
        <f t="shared" si="7"/>
        <v>0</v>
      </c>
    </row>
    <row r="74" spans="1:29" ht="39" hidden="1" customHeight="1" x14ac:dyDescent="0.2">
      <c r="A74" s="14" t="str">
        <f>Planning!A58</f>
        <v>I050</v>
      </c>
      <c r="B74" s="9">
        <f>Planning!B58</f>
        <v>0</v>
      </c>
      <c r="C74" s="9">
        <f>Planning!C58</f>
        <v>0</v>
      </c>
      <c r="D74" s="9">
        <f>Planning!D58</f>
        <v>0</v>
      </c>
      <c r="E74" s="3">
        <f>Planning!E58</f>
        <v>0</v>
      </c>
      <c r="F74" s="3" t="str">
        <f>IF(Planning!G58&lt;&gt;0,Planning!G58,"")</f>
        <v/>
      </c>
      <c r="G74" s="194">
        <f>Planning!H58</f>
        <v>0</v>
      </c>
      <c r="H74" s="4">
        <f>Planning!L58</f>
        <v>0</v>
      </c>
      <c r="I74" s="198">
        <f ca="1">IF(OR(W74="1",AND(W74&lt;&gt;"1",G74=Lists!$A$17)),Y74,0)</f>
        <v>0</v>
      </c>
      <c r="J74" s="174"/>
      <c r="K74" s="32" t="str">
        <f ca="1">IF(AND(W74="2",G74&lt;&gt;Lists!$A$17),AA74,Z74)</f>
        <v/>
      </c>
      <c r="L74" s="33" t="str">
        <f t="shared" ca="1" si="8"/>
        <v/>
      </c>
      <c r="M74" s="5">
        <f>Planning!M58</f>
        <v>0</v>
      </c>
      <c r="N74" s="5">
        <f>'Month 1'!M74+'Month 1'!N74-'Month 1'!O74</f>
        <v>0</v>
      </c>
      <c r="O74" s="166"/>
      <c r="P74" s="32" t="str">
        <f t="shared" si="1"/>
        <v/>
      </c>
      <c r="Q74" s="33" t="str">
        <f t="shared" si="9"/>
        <v/>
      </c>
      <c r="R74" s="89">
        <f ca="1">SUMIFS($J$25:$J$224,$C$25:$C$224,$C74,$G$25:$G$224,Lists!$A$16)</f>
        <v>0</v>
      </c>
      <c r="S74" s="89">
        <f t="shared" si="4"/>
        <v>0</v>
      </c>
      <c r="U74" s="2" t="str">
        <f t="shared" si="5"/>
        <v/>
      </c>
      <c r="W74" s="2" t="str">
        <f>IF(C74=0,"",LEFT(INDEX(Lists!$H$5:$H$49,MATCH(C74,Lists!$G$5:$G$49,0),1),1))</f>
        <v/>
      </c>
      <c r="Y74" s="4">
        <f ca="1">'Month 1'!H74+'Month 1'!I74-'Month 1'!J74</f>
        <v>0</v>
      </c>
      <c r="Z74" s="2" t="str">
        <f t="shared" ca="1" si="6"/>
        <v/>
      </c>
      <c r="AA74" s="2" t="str">
        <f t="shared" ca="1" si="10"/>
        <v/>
      </c>
      <c r="AC74" s="627" t="str">
        <f t="shared" si="7"/>
        <v>0</v>
      </c>
    </row>
    <row r="75" spans="1:29" ht="39" hidden="1" customHeight="1" x14ac:dyDescent="0.2">
      <c r="A75" s="14" t="str">
        <f>Planning!A59</f>
        <v>I051</v>
      </c>
      <c r="B75" s="9">
        <f>Planning!B59</f>
        <v>0</v>
      </c>
      <c r="C75" s="9">
        <f>Planning!C59</f>
        <v>0</v>
      </c>
      <c r="D75" s="9">
        <f>Planning!D59</f>
        <v>0</v>
      </c>
      <c r="E75" s="3">
        <f>Planning!E59</f>
        <v>0</v>
      </c>
      <c r="F75" s="3" t="str">
        <f>IF(Planning!G59&lt;&gt;0,Planning!G59,"")</f>
        <v/>
      </c>
      <c r="G75" s="194">
        <f>Planning!H59</f>
        <v>0</v>
      </c>
      <c r="H75" s="4">
        <f>Planning!L59</f>
        <v>0</v>
      </c>
      <c r="I75" s="198">
        <f ca="1">IF(OR(W75="1",AND(W75&lt;&gt;"1",G75=Lists!$A$17)),Y75,0)</f>
        <v>0</v>
      </c>
      <c r="J75" s="174"/>
      <c r="K75" s="32" t="str">
        <f ca="1">IF(AND(W75="2",G75&lt;&gt;Lists!$A$17),AA75,Z75)</f>
        <v/>
      </c>
      <c r="L75" s="33" t="str">
        <f t="shared" ca="1" si="8"/>
        <v/>
      </c>
      <c r="M75" s="5">
        <f>Planning!M59</f>
        <v>0</v>
      </c>
      <c r="N75" s="5">
        <f>'Month 1'!M75+'Month 1'!N75-'Month 1'!O75</f>
        <v>0</v>
      </c>
      <c r="O75" s="166"/>
      <c r="P75" s="32" t="str">
        <f t="shared" si="1"/>
        <v/>
      </c>
      <c r="Q75" s="33" t="str">
        <f t="shared" si="9"/>
        <v/>
      </c>
      <c r="R75" s="89">
        <f ca="1">SUMIFS($J$25:$J$224,$C$25:$C$224,$C75,$G$25:$G$224,Lists!$A$16)</f>
        <v>0</v>
      </c>
      <c r="S75" s="89">
        <f t="shared" si="4"/>
        <v>0</v>
      </c>
      <c r="U75" s="2" t="str">
        <f t="shared" si="5"/>
        <v/>
      </c>
      <c r="W75" s="2" t="str">
        <f>IF(C75=0,"",LEFT(INDEX(Lists!$H$5:$H$49,MATCH(C75,Lists!$G$5:$G$49,0),1),1))</f>
        <v/>
      </c>
      <c r="Y75" s="4">
        <f ca="1">'Month 1'!H75+'Month 1'!I75-'Month 1'!J75</f>
        <v>0</v>
      </c>
      <c r="Z75" s="2" t="str">
        <f t="shared" ca="1" si="6"/>
        <v/>
      </c>
      <c r="AA75" s="2" t="str">
        <f t="shared" ca="1" si="10"/>
        <v/>
      </c>
      <c r="AC75" s="627" t="str">
        <f t="shared" si="7"/>
        <v>0</v>
      </c>
    </row>
    <row r="76" spans="1:29" ht="39" hidden="1" customHeight="1" x14ac:dyDescent="0.2">
      <c r="A76" s="14" t="str">
        <f>Planning!A60</f>
        <v>I052</v>
      </c>
      <c r="B76" s="9">
        <f>Planning!B60</f>
        <v>0</v>
      </c>
      <c r="C76" s="9">
        <f>Planning!C60</f>
        <v>0</v>
      </c>
      <c r="D76" s="9">
        <f>Planning!D60</f>
        <v>0</v>
      </c>
      <c r="E76" s="3">
        <f>Planning!E60</f>
        <v>0</v>
      </c>
      <c r="F76" s="3" t="str">
        <f>IF(Planning!G60&lt;&gt;0,Planning!G60,"")</f>
        <v/>
      </c>
      <c r="G76" s="194">
        <f>Planning!H60</f>
        <v>0</v>
      </c>
      <c r="H76" s="4">
        <f>Planning!L60</f>
        <v>0</v>
      </c>
      <c r="I76" s="198">
        <f ca="1">IF(OR(W76="1",AND(W76&lt;&gt;"1",G76=Lists!$A$17)),Y76,0)</f>
        <v>0</v>
      </c>
      <c r="J76" s="174"/>
      <c r="K76" s="32" t="str">
        <f ca="1">IF(AND(W76="2",G76&lt;&gt;Lists!$A$17),AA76,Z76)</f>
        <v/>
      </c>
      <c r="L76" s="33" t="str">
        <f t="shared" ca="1" si="8"/>
        <v/>
      </c>
      <c r="M76" s="5">
        <f>Planning!M60</f>
        <v>0</v>
      </c>
      <c r="N76" s="5">
        <f>'Month 1'!M76+'Month 1'!N76-'Month 1'!O76</f>
        <v>0</v>
      </c>
      <c r="O76" s="166"/>
      <c r="P76" s="32" t="str">
        <f t="shared" si="1"/>
        <v/>
      </c>
      <c r="Q76" s="33" t="str">
        <f t="shared" si="9"/>
        <v/>
      </c>
      <c r="R76" s="89">
        <f ca="1">SUMIFS($J$25:$J$224,$C$25:$C$224,$C76,$G$25:$G$224,Lists!$A$16)</f>
        <v>0</v>
      </c>
      <c r="S76" s="89">
        <f t="shared" si="4"/>
        <v>0</v>
      </c>
      <c r="U76" s="2" t="str">
        <f t="shared" si="5"/>
        <v/>
      </c>
      <c r="W76" s="2" t="str">
        <f>IF(C76=0,"",LEFT(INDEX(Lists!$H$5:$H$49,MATCH(C76,Lists!$G$5:$G$49,0),1),1))</f>
        <v/>
      </c>
      <c r="Y76" s="4">
        <f ca="1">'Month 1'!H76+'Month 1'!I76-'Month 1'!J76</f>
        <v>0</v>
      </c>
      <c r="Z76" s="2" t="str">
        <f t="shared" ca="1" si="6"/>
        <v/>
      </c>
      <c r="AA76" s="2" t="str">
        <f t="shared" ca="1" si="10"/>
        <v/>
      </c>
      <c r="AC76" s="627" t="str">
        <f t="shared" si="7"/>
        <v>0</v>
      </c>
    </row>
    <row r="77" spans="1:29" ht="39" hidden="1" customHeight="1" x14ac:dyDescent="0.2">
      <c r="A77" s="14" t="str">
        <f>Planning!A61</f>
        <v>I053</v>
      </c>
      <c r="B77" s="9">
        <f>Planning!B61</f>
        <v>0</v>
      </c>
      <c r="C77" s="9">
        <f>Planning!C61</f>
        <v>0</v>
      </c>
      <c r="D77" s="9">
        <f>Planning!D61</f>
        <v>0</v>
      </c>
      <c r="E77" s="3">
        <f>Planning!E61</f>
        <v>0</v>
      </c>
      <c r="F77" s="3" t="str">
        <f>IF(Planning!G61&lt;&gt;0,Planning!G61,"")</f>
        <v/>
      </c>
      <c r="G77" s="194">
        <f>Planning!H61</f>
        <v>0</v>
      </c>
      <c r="H77" s="4">
        <f>Planning!L61</f>
        <v>0</v>
      </c>
      <c r="I77" s="198">
        <f ca="1">IF(OR(W77="1",AND(W77&lt;&gt;"1",G77=Lists!$A$17)),Y77,0)</f>
        <v>0</v>
      </c>
      <c r="J77" s="174"/>
      <c r="K77" s="32" t="str">
        <f ca="1">IF(AND(W77="2",G77&lt;&gt;Lists!$A$17),AA77,Z77)</f>
        <v/>
      </c>
      <c r="L77" s="33" t="str">
        <f t="shared" ca="1" si="8"/>
        <v/>
      </c>
      <c r="M77" s="5">
        <f>Planning!M61</f>
        <v>0</v>
      </c>
      <c r="N77" s="5">
        <f>'Month 1'!M77+'Month 1'!N77-'Month 1'!O77</f>
        <v>0</v>
      </c>
      <c r="O77" s="166"/>
      <c r="P77" s="32" t="str">
        <f t="shared" si="1"/>
        <v/>
      </c>
      <c r="Q77" s="33" t="str">
        <f t="shared" si="9"/>
        <v/>
      </c>
      <c r="R77" s="89">
        <f ca="1">SUMIFS($J$25:$J$224,$C$25:$C$224,$C77,$G$25:$G$224,Lists!$A$16)</f>
        <v>0</v>
      </c>
      <c r="S77" s="89">
        <f t="shared" si="4"/>
        <v>0</v>
      </c>
      <c r="U77" s="2" t="str">
        <f t="shared" si="5"/>
        <v/>
      </c>
      <c r="W77" s="2" t="str">
        <f>IF(C77=0,"",LEFT(INDEX(Lists!$H$5:$H$49,MATCH(C77,Lists!$G$5:$G$49,0),1),1))</f>
        <v/>
      </c>
      <c r="Y77" s="4">
        <f ca="1">'Month 1'!H77+'Month 1'!I77-'Month 1'!J77</f>
        <v>0</v>
      </c>
      <c r="Z77" s="2" t="str">
        <f t="shared" ca="1" si="6"/>
        <v/>
      </c>
      <c r="AA77" s="2" t="str">
        <f t="shared" ca="1" si="10"/>
        <v/>
      </c>
      <c r="AC77" s="627" t="str">
        <f t="shared" si="7"/>
        <v>0</v>
      </c>
    </row>
    <row r="78" spans="1:29" ht="39" hidden="1" customHeight="1" x14ac:dyDescent="0.2">
      <c r="A78" s="14" t="str">
        <f>Planning!A62</f>
        <v>I054</v>
      </c>
      <c r="B78" s="9">
        <f>Planning!B62</f>
        <v>0</v>
      </c>
      <c r="C78" s="9">
        <f>Planning!C62</f>
        <v>0</v>
      </c>
      <c r="D78" s="9">
        <f>Planning!D62</f>
        <v>0</v>
      </c>
      <c r="E78" s="3">
        <f>Planning!E62</f>
        <v>0</v>
      </c>
      <c r="F78" s="3" t="str">
        <f>IF(Planning!G62&lt;&gt;0,Planning!G62,"")</f>
        <v/>
      </c>
      <c r="G78" s="194">
        <f>Planning!H62</f>
        <v>0</v>
      </c>
      <c r="H78" s="4">
        <f>Planning!L62</f>
        <v>0</v>
      </c>
      <c r="I78" s="198">
        <f ca="1">IF(OR(W78="1",AND(W78&lt;&gt;"1",G78=Lists!$A$17)),Y78,0)</f>
        <v>0</v>
      </c>
      <c r="J78" s="174"/>
      <c r="K78" s="32" t="str">
        <f ca="1">IF(AND(W78="2",G78&lt;&gt;Lists!$A$17),AA78,Z78)</f>
        <v/>
      </c>
      <c r="L78" s="33" t="str">
        <f t="shared" ca="1" si="8"/>
        <v/>
      </c>
      <c r="M78" s="5">
        <f>Planning!M62</f>
        <v>0</v>
      </c>
      <c r="N78" s="5">
        <f>'Month 1'!M78+'Month 1'!N78-'Month 1'!O78</f>
        <v>0</v>
      </c>
      <c r="O78" s="166"/>
      <c r="P78" s="32" t="str">
        <f t="shared" si="1"/>
        <v/>
      </c>
      <c r="Q78" s="33" t="str">
        <f t="shared" si="9"/>
        <v/>
      </c>
      <c r="R78" s="89">
        <f ca="1">SUMIFS($J$25:$J$224,$C$25:$C$224,$C78,$G$25:$G$224,Lists!$A$16)</f>
        <v>0</v>
      </c>
      <c r="S78" s="89">
        <f t="shared" si="4"/>
        <v>0</v>
      </c>
      <c r="U78" s="2" t="str">
        <f t="shared" si="5"/>
        <v/>
      </c>
      <c r="W78" s="2" t="str">
        <f>IF(C78=0,"",LEFT(INDEX(Lists!$H$5:$H$49,MATCH(C78,Lists!$G$5:$G$49,0),1),1))</f>
        <v/>
      </c>
      <c r="Y78" s="4">
        <f ca="1">'Month 1'!H78+'Month 1'!I78-'Month 1'!J78</f>
        <v>0</v>
      </c>
      <c r="Z78" s="2" t="str">
        <f t="shared" ca="1" si="6"/>
        <v/>
      </c>
      <c r="AA78" s="2" t="str">
        <f t="shared" ca="1" si="10"/>
        <v/>
      </c>
      <c r="AC78" s="627" t="str">
        <f t="shared" si="7"/>
        <v>0</v>
      </c>
    </row>
    <row r="79" spans="1:29" ht="39" hidden="1" customHeight="1" x14ac:dyDescent="0.2">
      <c r="A79" s="14" t="str">
        <f>Planning!A63</f>
        <v>I055</v>
      </c>
      <c r="B79" s="9">
        <f>Planning!B63</f>
        <v>0</v>
      </c>
      <c r="C79" s="9">
        <f>Planning!C63</f>
        <v>0</v>
      </c>
      <c r="D79" s="9">
        <f>Planning!D63</f>
        <v>0</v>
      </c>
      <c r="E79" s="3">
        <f>Planning!E63</f>
        <v>0</v>
      </c>
      <c r="F79" s="3" t="str">
        <f>IF(Planning!G63&lt;&gt;0,Planning!G63,"")</f>
        <v/>
      </c>
      <c r="G79" s="194">
        <f>Planning!H63</f>
        <v>0</v>
      </c>
      <c r="H79" s="4">
        <f>Planning!L63</f>
        <v>0</v>
      </c>
      <c r="I79" s="198">
        <f ca="1">IF(OR(W79="1",AND(W79&lt;&gt;"1",G79=Lists!$A$17)),Y79,0)</f>
        <v>0</v>
      </c>
      <c r="J79" s="174"/>
      <c r="K79" s="32" t="str">
        <f ca="1">IF(AND(W79="2",G79&lt;&gt;Lists!$A$17),AA79,Z79)</f>
        <v/>
      </c>
      <c r="L79" s="33" t="str">
        <f t="shared" ca="1" si="8"/>
        <v/>
      </c>
      <c r="M79" s="5">
        <f>Planning!M63</f>
        <v>0</v>
      </c>
      <c r="N79" s="5">
        <f>'Month 1'!M79+'Month 1'!N79-'Month 1'!O79</f>
        <v>0</v>
      </c>
      <c r="O79" s="166"/>
      <c r="P79" s="32" t="str">
        <f t="shared" si="1"/>
        <v/>
      </c>
      <c r="Q79" s="33" t="str">
        <f t="shared" si="9"/>
        <v/>
      </c>
      <c r="R79" s="89">
        <f ca="1">SUMIFS($J$25:$J$224,$C$25:$C$224,$C79,$G$25:$G$224,Lists!$A$16)</f>
        <v>0</v>
      </c>
      <c r="S79" s="89">
        <f t="shared" si="4"/>
        <v>0</v>
      </c>
      <c r="U79" s="2" t="str">
        <f t="shared" si="5"/>
        <v/>
      </c>
      <c r="W79" s="2" t="str">
        <f>IF(C79=0,"",LEFT(INDEX(Lists!$H$5:$H$49,MATCH(C79,Lists!$G$5:$G$49,0),1),1))</f>
        <v/>
      </c>
      <c r="Y79" s="4">
        <f ca="1">'Month 1'!H79+'Month 1'!I79-'Month 1'!J79</f>
        <v>0</v>
      </c>
      <c r="Z79" s="2" t="str">
        <f t="shared" ca="1" si="6"/>
        <v/>
      </c>
      <c r="AA79" s="2" t="str">
        <f t="shared" ca="1" si="10"/>
        <v/>
      </c>
      <c r="AC79" s="627" t="str">
        <f t="shared" si="7"/>
        <v>0</v>
      </c>
    </row>
    <row r="80" spans="1:29" ht="39" hidden="1" customHeight="1" x14ac:dyDescent="0.2">
      <c r="A80" s="14" t="str">
        <f>Planning!A64</f>
        <v>I056</v>
      </c>
      <c r="B80" s="9">
        <f>Planning!B64</f>
        <v>0</v>
      </c>
      <c r="C80" s="9">
        <f>Planning!C64</f>
        <v>0</v>
      </c>
      <c r="D80" s="9">
        <f>Planning!D64</f>
        <v>0</v>
      </c>
      <c r="E80" s="3">
        <f>Planning!E64</f>
        <v>0</v>
      </c>
      <c r="F80" s="3" t="str">
        <f>IF(Planning!G64&lt;&gt;0,Planning!G64,"")</f>
        <v/>
      </c>
      <c r="G80" s="194">
        <f>Planning!H64</f>
        <v>0</v>
      </c>
      <c r="H80" s="4">
        <f>Planning!L64</f>
        <v>0</v>
      </c>
      <c r="I80" s="198">
        <f ca="1">IF(OR(W80="1",AND(W80&lt;&gt;"1",G80=Lists!$A$17)),Y80,0)</f>
        <v>0</v>
      </c>
      <c r="J80" s="174"/>
      <c r="K80" s="32" t="str">
        <f ca="1">IF(AND(W80="2",G80&lt;&gt;Lists!$A$17),AA80,Z80)</f>
        <v/>
      </c>
      <c r="L80" s="33" t="str">
        <f t="shared" ca="1" si="8"/>
        <v/>
      </c>
      <c r="M80" s="5">
        <f>Planning!M64</f>
        <v>0</v>
      </c>
      <c r="N80" s="5">
        <f>'Month 1'!M80+'Month 1'!N80-'Month 1'!O80</f>
        <v>0</v>
      </c>
      <c r="O80" s="166"/>
      <c r="P80" s="32" t="str">
        <f t="shared" si="1"/>
        <v/>
      </c>
      <c r="Q80" s="33" t="str">
        <f t="shared" si="9"/>
        <v/>
      </c>
      <c r="R80" s="89">
        <f ca="1">SUMIFS($J$25:$J$224,$C$25:$C$224,$C80,$G$25:$G$224,Lists!$A$16)</f>
        <v>0</v>
      </c>
      <c r="S80" s="89">
        <f t="shared" si="4"/>
        <v>0</v>
      </c>
      <c r="U80" s="2" t="str">
        <f t="shared" si="5"/>
        <v/>
      </c>
      <c r="W80" s="2" t="str">
        <f>IF(C80=0,"",LEFT(INDEX(Lists!$H$5:$H$49,MATCH(C80,Lists!$G$5:$G$49,0),1),1))</f>
        <v/>
      </c>
      <c r="Y80" s="4">
        <f ca="1">'Month 1'!H80+'Month 1'!I80-'Month 1'!J80</f>
        <v>0</v>
      </c>
      <c r="Z80" s="2" t="str">
        <f t="shared" ca="1" si="6"/>
        <v/>
      </c>
      <c r="AA80" s="2" t="str">
        <f t="shared" ca="1" si="10"/>
        <v/>
      </c>
      <c r="AC80" s="627" t="str">
        <f t="shared" si="7"/>
        <v>0</v>
      </c>
    </row>
    <row r="81" spans="1:29" ht="39" hidden="1" customHeight="1" x14ac:dyDescent="0.2">
      <c r="A81" s="14" t="str">
        <f>Planning!A65</f>
        <v>I057</v>
      </c>
      <c r="B81" s="9">
        <f>Planning!B65</f>
        <v>0</v>
      </c>
      <c r="C81" s="9">
        <f>Planning!C65</f>
        <v>0</v>
      </c>
      <c r="D81" s="9">
        <f>Planning!D65</f>
        <v>0</v>
      </c>
      <c r="E81" s="3">
        <f>Planning!E65</f>
        <v>0</v>
      </c>
      <c r="F81" s="3" t="str">
        <f>IF(Planning!G65&lt;&gt;0,Planning!G65,"")</f>
        <v/>
      </c>
      <c r="G81" s="194">
        <f>Planning!H65</f>
        <v>0</v>
      </c>
      <c r="H81" s="4">
        <f>Planning!L65</f>
        <v>0</v>
      </c>
      <c r="I81" s="198">
        <f ca="1">IF(OR(W81="1",AND(W81&lt;&gt;"1",G81=Lists!$A$17)),Y81,0)</f>
        <v>0</v>
      </c>
      <c r="J81" s="174"/>
      <c r="K81" s="32" t="str">
        <f ca="1">IF(AND(W81="2",G81&lt;&gt;Lists!$A$17),AA81,Z81)</f>
        <v/>
      </c>
      <c r="L81" s="33" t="str">
        <f t="shared" ca="1" si="8"/>
        <v/>
      </c>
      <c r="M81" s="5">
        <f>Planning!M65</f>
        <v>0</v>
      </c>
      <c r="N81" s="5">
        <f>'Month 1'!M81+'Month 1'!N81-'Month 1'!O81</f>
        <v>0</v>
      </c>
      <c r="O81" s="166"/>
      <c r="P81" s="32" t="str">
        <f t="shared" si="1"/>
        <v/>
      </c>
      <c r="Q81" s="33" t="str">
        <f t="shared" si="9"/>
        <v/>
      </c>
      <c r="R81" s="89">
        <f ca="1">SUMIFS($J$25:$J$224,$C$25:$C$224,$C81,$G$25:$G$224,Lists!$A$16)</f>
        <v>0</v>
      </c>
      <c r="S81" s="89">
        <f t="shared" si="4"/>
        <v>0</v>
      </c>
      <c r="U81" s="2" t="str">
        <f t="shared" si="5"/>
        <v/>
      </c>
      <c r="W81" s="2" t="str">
        <f>IF(C81=0,"",LEFT(INDEX(Lists!$H$5:$H$49,MATCH(C81,Lists!$G$5:$G$49,0),1),1))</f>
        <v/>
      </c>
      <c r="Y81" s="4">
        <f ca="1">'Month 1'!H81+'Month 1'!I81-'Month 1'!J81</f>
        <v>0</v>
      </c>
      <c r="Z81" s="2" t="str">
        <f t="shared" ca="1" si="6"/>
        <v/>
      </c>
      <c r="AA81" s="2" t="str">
        <f t="shared" ca="1" si="10"/>
        <v/>
      </c>
      <c r="AC81" s="627" t="str">
        <f t="shared" si="7"/>
        <v>0</v>
      </c>
    </row>
    <row r="82" spans="1:29" ht="39" hidden="1" customHeight="1" x14ac:dyDescent="0.2">
      <c r="A82" s="14" t="str">
        <f>Planning!A66</f>
        <v>I058</v>
      </c>
      <c r="B82" s="9">
        <f>Planning!B66</f>
        <v>0</v>
      </c>
      <c r="C82" s="9">
        <f>Planning!C66</f>
        <v>0</v>
      </c>
      <c r="D82" s="9">
        <f>Planning!D66</f>
        <v>0</v>
      </c>
      <c r="E82" s="3">
        <f>Planning!E66</f>
        <v>0</v>
      </c>
      <c r="F82" s="3" t="str">
        <f>IF(Planning!G66&lt;&gt;0,Planning!G66,"")</f>
        <v/>
      </c>
      <c r="G82" s="194">
        <f>Planning!H66</f>
        <v>0</v>
      </c>
      <c r="H82" s="4">
        <f>Planning!L66</f>
        <v>0</v>
      </c>
      <c r="I82" s="198">
        <f ca="1">IF(OR(W82="1",AND(W82&lt;&gt;"1",G82=Lists!$A$17)),Y82,0)</f>
        <v>0</v>
      </c>
      <c r="J82" s="174"/>
      <c r="K82" s="32" t="str">
        <f ca="1">IF(AND(W82="2",G82&lt;&gt;Lists!$A$17),AA82,Z82)</f>
        <v/>
      </c>
      <c r="L82" s="33" t="str">
        <f t="shared" ca="1" si="8"/>
        <v/>
      </c>
      <c r="M82" s="5">
        <f>Planning!M66</f>
        <v>0</v>
      </c>
      <c r="N82" s="5">
        <f>'Month 1'!M82+'Month 1'!N82-'Month 1'!O82</f>
        <v>0</v>
      </c>
      <c r="O82" s="166"/>
      <c r="P82" s="32" t="str">
        <f t="shared" si="1"/>
        <v/>
      </c>
      <c r="Q82" s="33" t="str">
        <f t="shared" si="9"/>
        <v/>
      </c>
      <c r="R82" s="89">
        <f ca="1">SUMIFS($J$25:$J$224,$C$25:$C$224,$C82,$G$25:$G$224,Lists!$A$16)</f>
        <v>0</v>
      </c>
      <c r="S82" s="89">
        <f t="shared" si="4"/>
        <v>0</v>
      </c>
      <c r="U82" s="2" t="str">
        <f t="shared" si="5"/>
        <v/>
      </c>
      <c r="W82" s="2" t="str">
        <f>IF(C82=0,"",LEFT(INDEX(Lists!$H$5:$H$49,MATCH(C82,Lists!$G$5:$G$49,0),1),1))</f>
        <v/>
      </c>
      <c r="Y82" s="4">
        <f ca="1">'Month 1'!H82+'Month 1'!I82-'Month 1'!J82</f>
        <v>0</v>
      </c>
      <c r="Z82" s="2" t="str">
        <f t="shared" ca="1" si="6"/>
        <v/>
      </c>
      <c r="AA82" s="2" t="str">
        <f t="shared" ca="1" si="10"/>
        <v/>
      </c>
      <c r="AC82" s="627" t="str">
        <f t="shared" si="7"/>
        <v>0</v>
      </c>
    </row>
    <row r="83" spans="1:29" ht="39" hidden="1" customHeight="1" x14ac:dyDescent="0.2">
      <c r="A83" s="14" t="str">
        <f>Planning!A67</f>
        <v>I059</v>
      </c>
      <c r="B83" s="9">
        <f>Planning!B67</f>
        <v>0</v>
      </c>
      <c r="C83" s="9">
        <f>Planning!C67</f>
        <v>0</v>
      </c>
      <c r="D83" s="9">
        <f>Planning!D67</f>
        <v>0</v>
      </c>
      <c r="E83" s="3">
        <f>Planning!E67</f>
        <v>0</v>
      </c>
      <c r="F83" s="3" t="str">
        <f>IF(Planning!G67&lt;&gt;0,Planning!G67,"")</f>
        <v/>
      </c>
      <c r="G83" s="194">
        <f>Planning!H67</f>
        <v>0</v>
      </c>
      <c r="H83" s="4">
        <f>Planning!L67</f>
        <v>0</v>
      </c>
      <c r="I83" s="198">
        <f ca="1">IF(OR(W83="1",AND(W83&lt;&gt;"1",G83=Lists!$A$17)),Y83,0)</f>
        <v>0</v>
      </c>
      <c r="J83" s="174"/>
      <c r="K83" s="32" t="str">
        <f ca="1">IF(AND(W83="2",G83&lt;&gt;Lists!$A$17),AA83,Z83)</f>
        <v/>
      </c>
      <c r="L83" s="33" t="str">
        <f t="shared" ca="1" si="8"/>
        <v/>
      </c>
      <c r="M83" s="5">
        <f>Planning!M67</f>
        <v>0</v>
      </c>
      <c r="N83" s="5">
        <f>'Month 1'!M83+'Month 1'!N83-'Month 1'!O83</f>
        <v>0</v>
      </c>
      <c r="O83" s="166"/>
      <c r="P83" s="32" t="str">
        <f t="shared" si="1"/>
        <v/>
      </c>
      <c r="Q83" s="33" t="str">
        <f t="shared" si="9"/>
        <v/>
      </c>
      <c r="R83" s="89">
        <f ca="1">SUMIFS($J$25:$J$224,$C$25:$C$224,$C83,$G$25:$G$224,Lists!$A$16)</f>
        <v>0</v>
      </c>
      <c r="S83" s="89">
        <f t="shared" si="4"/>
        <v>0</v>
      </c>
      <c r="U83" s="2" t="str">
        <f t="shared" si="5"/>
        <v/>
      </c>
      <c r="W83" s="2" t="str">
        <f>IF(C83=0,"",LEFT(INDEX(Lists!$H$5:$H$49,MATCH(C83,Lists!$G$5:$G$49,0),1),1))</f>
        <v/>
      </c>
      <c r="Y83" s="4">
        <f ca="1">'Month 1'!H83+'Month 1'!I83-'Month 1'!J83</f>
        <v>0</v>
      </c>
      <c r="Z83" s="2" t="str">
        <f t="shared" ca="1" si="6"/>
        <v/>
      </c>
      <c r="AA83" s="2" t="str">
        <f t="shared" ca="1" si="10"/>
        <v/>
      </c>
      <c r="AC83" s="627" t="str">
        <f t="shared" si="7"/>
        <v>0</v>
      </c>
    </row>
    <row r="84" spans="1:29" ht="39" hidden="1" customHeight="1" x14ac:dyDescent="0.2">
      <c r="A84" s="14" t="str">
        <f>Planning!A68</f>
        <v>I060</v>
      </c>
      <c r="B84" s="9">
        <f>Planning!B68</f>
        <v>0</v>
      </c>
      <c r="C84" s="9">
        <f>Planning!C68</f>
        <v>0</v>
      </c>
      <c r="D84" s="9">
        <f>Planning!D68</f>
        <v>0</v>
      </c>
      <c r="E84" s="3">
        <f>Planning!E68</f>
        <v>0</v>
      </c>
      <c r="F84" s="3" t="str">
        <f>IF(Planning!G68&lt;&gt;0,Planning!G68,"")</f>
        <v/>
      </c>
      <c r="G84" s="194">
        <f>Planning!H68</f>
        <v>0</v>
      </c>
      <c r="H84" s="4">
        <f>Planning!L68</f>
        <v>0</v>
      </c>
      <c r="I84" s="198">
        <f ca="1">IF(OR(W84="1",AND(W84&lt;&gt;"1",G84=Lists!$A$17)),Y84,0)</f>
        <v>0</v>
      </c>
      <c r="J84" s="174"/>
      <c r="K84" s="32" t="str">
        <f ca="1">IF(AND(W84="2",G84&lt;&gt;Lists!$A$17),AA84,Z84)</f>
        <v/>
      </c>
      <c r="L84" s="33" t="str">
        <f t="shared" ca="1" si="8"/>
        <v/>
      </c>
      <c r="M84" s="5">
        <f>Planning!M68</f>
        <v>0</v>
      </c>
      <c r="N84" s="5">
        <f>'Month 1'!M84+'Month 1'!N84-'Month 1'!O84</f>
        <v>0</v>
      </c>
      <c r="O84" s="166"/>
      <c r="P84" s="32" t="str">
        <f t="shared" si="1"/>
        <v/>
      </c>
      <c r="Q84" s="33" t="str">
        <f t="shared" si="9"/>
        <v/>
      </c>
      <c r="R84" s="89">
        <f ca="1">SUMIFS($J$25:$J$224,$C$25:$C$224,$C84,$G$25:$G$224,Lists!$A$16)</f>
        <v>0</v>
      </c>
      <c r="S84" s="89">
        <f t="shared" si="4"/>
        <v>0</v>
      </c>
      <c r="U84" s="2" t="str">
        <f t="shared" si="5"/>
        <v/>
      </c>
      <c r="W84" s="2" t="str">
        <f>IF(C84=0,"",LEFT(INDEX(Lists!$H$5:$H$49,MATCH(C84,Lists!$G$5:$G$49,0),1),1))</f>
        <v/>
      </c>
      <c r="Y84" s="4">
        <f ca="1">'Month 1'!H84+'Month 1'!I84-'Month 1'!J84</f>
        <v>0</v>
      </c>
      <c r="Z84" s="2" t="str">
        <f t="shared" ca="1" si="6"/>
        <v/>
      </c>
      <c r="AA84" s="2" t="str">
        <f t="shared" ca="1" si="10"/>
        <v/>
      </c>
      <c r="AC84" s="627" t="str">
        <f t="shared" si="7"/>
        <v>0</v>
      </c>
    </row>
    <row r="85" spans="1:29" ht="39" hidden="1" customHeight="1" x14ac:dyDescent="0.2">
      <c r="A85" s="14" t="str">
        <f>Planning!A69</f>
        <v>I061</v>
      </c>
      <c r="B85" s="9">
        <f>Planning!B69</f>
        <v>0</v>
      </c>
      <c r="C85" s="9">
        <f>Planning!C69</f>
        <v>0</v>
      </c>
      <c r="D85" s="9">
        <f>Planning!D69</f>
        <v>0</v>
      </c>
      <c r="E85" s="3">
        <f>Planning!E69</f>
        <v>0</v>
      </c>
      <c r="F85" s="3" t="str">
        <f>IF(Planning!G69&lt;&gt;0,Planning!G69,"")</f>
        <v/>
      </c>
      <c r="G85" s="194">
        <f>Planning!H69</f>
        <v>0</v>
      </c>
      <c r="H85" s="4">
        <f>Planning!L69</f>
        <v>0</v>
      </c>
      <c r="I85" s="198">
        <f ca="1">IF(OR(W85="1",AND(W85&lt;&gt;"1",G85=Lists!$A$17)),Y85,0)</f>
        <v>0</v>
      </c>
      <c r="J85" s="174"/>
      <c r="K85" s="32" t="str">
        <f ca="1">IF(AND(W85="2",G85&lt;&gt;Lists!$A$17),AA85,Z85)</f>
        <v/>
      </c>
      <c r="L85" s="33" t="str">
        <f t="shared" ca="1" si="8"/>
        <v/>
      </c>
      <c r="M85" s="5">
        <f>Planning!M69</f>
        <v>0</v>
      </c>
      <c r="N85" s="5">
        <f>'Month 1'!M85+'Month 1'!N85-'Month 1'!O85</f>
        <v>0</v>
      </c>
      <c r="O85" s="166"/>
      <c r="P85" s="32" t="str">
        <f t="shared" si="1"/>
        <v/>
      </c>
      <c r="Q85" s="33" t="str">
        <f t="shared" si="9"/>
        <v/>
      </c>
      <c r="R85" s="89">
        <f ca="1">SUMIFS($J$25:$J$224,$C$25:$C$224,$C85,$G$25:$G$224,Lists!$A$16)</f>
        <v>0</v>
      </c>
      <c r="S85" s="89">
        <f t="shared" si="4"/>
        <v>0</v>
      </c>
      <c r="U85" s="2" t="str">
        <f t="shared" si="5"/>
        <v/>
      </c>
      <c r="W85" s="2" t="str">
        <f>IF(C85=0,"",LEFT(INDEX(Lists!$H$5:$H$49,MATCH(C85,Lists!$G$5:$G$49,0),1),1))</f>
        <v/>
      </c>
      <c r="Y85" s="4">
        <f ca="1">'Month 1'!H85+'Month 1'!I85-'Month 1'!J85</f>
        <v>0</v>
      </c>
      <c r="Z85" s="2" t="str">
        <f t="shared" ca="1" si="6"/>
        <v/>
      </c>
      <c r="AA85" s="2" t="str">
        <f t="shared" ca="1" si="10"/>
        <v/>
      </c>
      <c r="AC85" s="627" t="str">
        <f t="shared" si="7"/>
        <v>0</v>
      </c>
    </row>
    <row r="86" spans="1:29" ht="39" hidden="1" customHeight="1" x14ac:dyDescent="0.2">
      <c r="A86" s="14" t="str">
        <f>Planning!A70</f>
        <v>I062</v>
      </c>
      <c r="B86" s="9">
        <f>Planning!B70</f>
        <v>0</v>
      </c>
      <c r="C86" s="9">
        <f>Planning!C70</f>
        <v>0</v>
      </c>
      <c r="D86" s="9">
        <f>Planning!D70</f>
        <v>0</v>
      </c>
      <c r="E86" s="3">
        <f>Planning!E70</f>
        <v>0</v>
      </c>
      <c r="F86" s="3" t="str">
        <f>IF(Planning!G70&lt;&gt;0,Planning!G70,"")</f>
        <v/>
      </c>
      <c r="G86" s="194">
        <f>Planning!H70</f>
        <v>0</v>
      </c>
      <c r="H86" s="4">
        <f>Planning!L70</f>
        <v>0</v>
      </c>
      <c r="I86" s="198">
        <f ca="1">IF(OR(W86="1",AND(W86&lt;&gt;"1",G86=Lists!$A$17)),Y86,0)</f>
        <v>0</v>
      </c>
      <c r="J86" s="174"/>
      <c r="K86" s="32" t="str">
        <f ca="1">IF(AND(W86="2",G86&lt;&gt;Lists!$A$17),AA86,Z86)</f>
        <v/>
      </c>
      <c r="L86" s="33" t="str">
        <f t="shared" ca="1" si="8"/>
        <v/>
      </c>
      <c r="M86" s="5">
        <f>Planning!M70</f>
        <v>0</v>
      </c>
      <c r="N86" s="5">
        <f>'Month 1'!M86+'Month 1'!N86-'Month 1'!O86</f>
        <v>0</v>
      </c>
      <c r="O86" s="166"/>
      <c r="P86" s="32" t="str">
        <f t="shared" si="1"/>
        <v/>
      </c>
      <c r="Q86" s="33" t="str">
        <f t="shared" si="9"/>
        <v/>
      </c>
      <c r="R86" s="89">
        <f ca="1">SUMIFS($J$25:$J$224,$C$25:$C$224,$C86,$G$25:$G$224,Lists!$A$16)</f>
        <v>0</v>
      </c>
      <c r="S86" s="89">
        <f t="shared" si="4"/>
        <v>0</v>
      </c>
      <c r="U86" s="2" t="str">
        <f t="shared" si="5"/>
        <v/>
      </c>
      <c r="W86" s="2" t="str">
        <f>IF(C86=0,"",LEFT(INDEX(Lists!$H$5:$H$49,MATCH(C86,Lists!$G$5:$G$49,0),1),1))</f>
        <v/>
      </c>
      <c r="Y86" s="4">
        <f ca="1">'Month 1'!H86+'Month 1'!I86-'Month 1'!J86</f>
        <v>0</v>
      </c>
      <c r="Z86" s="2" t="str">
        <f t="shared" ca="1" si="6"/>
        <v/>
      </c>
      <c r="AA86" s="2" t="str">
        <f t="shared" ca="1" si="10"/>
        <v/>
      </c>
      <c r="AC86" s="627" t="str">
        <f t="shared" si="7"/>
        <v>0</v>
      </c>
    </row>
    <row r="87" spans="1:29" ht="39" hidden="1" customHeight="1" x14ac:dyDescent="0.2">
      <c r="A87" s="14" t="str">
        <f>Planning!A71</f>
        <v>I063</v>
      </c>
      <c r="B87" s="9">
        <f>Planning!B71</f>
        <v>0</v>
      </c>
      <c r="C87" s="9">
        <f>Planning!C71</f>
        <v>0</v>
      </c>
      <c r="D87" s="9">
        <f>Planning!D71</f>
        <v>0</v>
      </c>
      <c r="E87" s="3">
        <f>Planning!E71</f>
        <v>0</v>
      </c>
      <c r="F87" s="3" t="str">
        <f>IF(Planning!G71&lt;&gt;0,Planning!G71,"")</f>
        <v/>
      </c>
      <c r="G87" s="194">
        <f>Planning!H71</f>
        <v>0</v>
      </c>
      <c r="H87" s="4">
        <f>Planning!L71</f>
        <v>0</v>
      </c>
      <c r="I87" s="198">
        <f ca="1">IF(OR(W87="1",AND(W87&lt;&gt;"1",G87=Lists!$A$17)),Y87,0)</f>
        <v>0</v>
      </c>
      <c r="J87" s="174"/>
      <c r="K87" s="32" t="str">
        <f ca="1">IF(AND(W87="2",G87&lt;&gt;Lists!$A$17),AA87,Z87)</f>
        <v/>
      </c>
      <c r="L87" s="33" t="str">
        <f t="shared" ca="1" si="8"/>
        <v/>
      </c>
      <c r="M87" s="5">
        <f>Planning!M71</f>
        <v>0</v>
      </c>
      <c r="N87" s="5">
        <f>'Month 1'!M87+'Month 1'!N87-'Month 1'!O87</f>
        <v>0</v>
      </c>
      <c r="O87" s="166"/>
      <c r="P87" s="32" t="str">
        <f t="shared" si="1"/>
        <v/>
      </c>
      <c r="Q87" s="33" t="str">
        <f t="shared" si="9"/>
        <v/>
      </c>
      <c r="R87" s="89">
        <f ca="1">SUMIFS($J$25:$J$224,$C$25:$C$224,$C87,$G$25:$G$224,Lists!$A$16)</f>
        <v>0</v>
      </c>
      <c r="S87" s="89">
        <f t="shared" si="4"/>
        <v>0</v>
      </c>
      <c r="U87" s="2" t="str">
        <f t="shared" si="5"/>
        <v/>
      </c>
      <c r="W87" s="2" t="str">
        <f>IF(C87=0,"",LEFT(INDEX(Lists!$H$5:$H$49,MATCH(C87,Lists!$G$5:$G$49,0),1),1))</f>
        <v/>
      </c>
      <c r="Y87" s="4">
        <f ca="1">'Month 1'!H87+'Month 1'!I87-'Month 1'!J87</f>
        <v>0</v>
      </c>
      <c r="Z87" s="2" t="str">
        <f t="shared" ca="1" si="6"/>
        <v/>
      </c>
      <c r="AA87" s="2" t="str">
        <f t="shared" ca="1" si="10"/>
        <v/>
      </c>
      <c r="AC87" s="627" t="str">
        <f t="shared" si="7"/>
        <v>0</v>
      </c>
    </row>
    <row r="88" spans="1:29" ht="39" hidden="1" customHeight="1" x14ac:dyDescent="0.2">
      <c r="A88" s="14" t="str">
        <f>Planning!A72</f>
        <v>I064</v>
      </c>
      <c r="B88" s="9">
        <f>Planning!B72</f>
        <v>0</v>
      </c>
      <c r="C88" s="9">
        <f>Planning!C72</f>
        <v>0</v>
      </c>
      <c r="D88" s="9">
        <f>Planning!D72</f>
        <v>0</v>
      </c>
      <c r="E88" s="3">
        <f>Planning!E72</f>
        <v>0</v>
      </c>
      <c r="F88" s="3" t="str">
        <f>IF(Planning!G72&lt;&gt;0,Planning!G72,"")</f>
        <v/>
      </c>
      <c r="G88" s="194">
        <f>Planning!H72</f>
        <v>0</v>
      </c>
      <c r="H88" s="4">
        <f>Planning!L72</f>
        <v>0</v>
      </c>
      <c r="I88" s="198">
        <f ca="1">IF(OR(W88="1",AND(W88&lt;&gt;"1",G88=Lists!$A$17)),Y88,0)</f>
        <v>0</v>
      </c>
      <c r="J88" s="174"/>
      <c r="K88" s="32" t="str">
        <f ca="1">IF(AND(W88="2",G88&lt;&gt;Lists!$A$17),AA88,Z88)</f>
        <v/>
      </c>
      <c r="L88" s="33" t="str">
        <f t="shared" ca="1" si="8"/>
        <v/>
      </c>
      <c r="M88" s="5">
        <f>Planning!M72</f>
        <v>0</v>
      </c>
      <c r="N88" s="5">
        <f>'Month 1'!M88+'Month 1'!N88-'Month 1'!O88</f>
        <v>0</v>
      </c>
      <c r="O88" s="166"/>
      <c r="P88" s="32" t="str">
        <f t="shared" si="1"/>
        <v/>
      </c>
      <c r="Q88" s="33" t="str">
        <f t="shared" si="9"/>
        <v/>
      </c>
      <c r="R88" s="89">
        <f ca="1">SUMIFS($J$25:$J$224,$C$25:$C$224,$C88,$G$25:$G$224,Lists!$A$16)</f>
        <v>0</v>
      </c>
      <c r="S88" s="89">
        <f t="shared" si="4"/>
        <v>0</v>
      </c>
      <c r="U88" s="2" t="str">
        <f t="shared" si="5"/>
        <v/>
      </c>
      <c r="W88" s="2" t="str">
        <f>IF(C88=0,"",LEFT(INDEX(Lists!$H$5:$H$49,MATCH(C88,Lists!$G$5:$G$49,0),1),1))</f>
        <v/>
      </c>
      <c r="Y88" s="4">
        <f ca="1">'Month 1'!H88+'Month 1'!I88-'Month 1'!J88</f>
        <v>0</v>
      </c>
      <c r="Z88" s="2" t="str">
        <f t="shared" ca="1" si="6"/>
        <v/>
      </c>
      <c r="AA88" s="2" t="str">
        <f t="shared" ca="1" si="10"/>
        <v/>
      </c>
      <c r="AC88" s="627" t="str">
        <f t="shared" si="7"/>
        <v>0</v>
      </c>
    </row>
    <row r="89" spans="1:29" ht="39" hidden="1" customHeight="1" x14ac:dyDescent="0.2">
      <c r="A89" s="14" t="str">
        <f>Planning!A73</f>
        <v>I065</v>
      </c>
      <c r="B89" s="9">
        <f>Planning!B73</f>
        <v>0</v>
      </c>
      <c r="C89" s="9">
        <f>Planning!C73</f>
        <v>0</v>
      </c>
      <c r="D89" s="9">
        <f>Planning!D73</f>
        <v>0</v>
      </c>
      <c r="E89" s="3">
        <f>Planning!E73</f>
        <v>0</v>
      </c>
      <c r="F89" s="3" t="str">
        <f>IF(Planning!G73&lt;&gt;0,Planning!G73,"")</f>
        <v/>
      </c>
      <c r="G89" s="194">
        <f>Planning!H73</f>
        <v>0</v>
      </c>
      <c r="H89" s="4">
        <f>Planning!L73</f>
        <v>0</v>
      </c>
      <c r="I89" s="198">
        <f ca="1">IF(OR(W89="1",AND(W89&lt;&gt;"1",G89=Lists!$A$17)),Y89,0)</f>
        <v>0</v>
      </c>
      <c r="J89" s="174"/>
      <c r="K89" s="32" t="str">
        <f ca="1">IF(AND(W89="2",G89&lt;&gt;Lists!$A$17),AA89,Z89)</f>
        <v/>
      </c>
      <c r="L89" s="33" t="str">
        <f t="shared" ref="L89:L120" ca="1" si="11">IF($U89=ExcluirDelPLogro,"",IF(AND(H89=0,I89=0,J89=0),"",K89))</f>
        <v/>
      </c>
      <c r="M89" s="5">
        <f>Planning!M73</f>
        <v>0</v>
      </c>
      <c r="N89" s="5">
        <f>'Month 1'!M89+'Month 1'!N89-'Month 1'!O89</f>
        <v>0</v>
      </c>
      <c r="O89" s="166"/>
      <c r="P89" s="32" t="str">
        <f t="shared" si="1"/>
        <v/>
      </c>
      <c r="Q89" s="33" t="str">
        <f t="shared" ref="Q89:Q120" si="12">IF($U89=ExcluirDelPLogro,"",IF(AND(M89=0,N89=0,O89=0),"",P89))</f>
        <v/>
      </c>
      <c r="R89" s="89">
        <f ca="1">SUMIFS($J$25:$J$224,$C$25:$C$224,$C89,$G$25:$G$224,Lists!$A$16)</f>
        <v>0</v>
      </c>
      <c r="S89" s="89">
        <f t="shared" si="4"/>
        <v>0</v>
      </c>
      <c r="U89" s="2" t="str">
        <f t="shared" si="5"/>
        <v/>
      </c>
      <c r="W89" s="2" t="str">
        <f>IF(C89=0,"",LEFT(INDEX(Lists!$H$5:$H$49,MATCH(C89,Lists!$G$5:$G$49,0),1),1))</f>
        <v/>
      </c>
      <c r="Y89" s="4">
        <f ca="1">'Month 1'!H89+'Month 1'!I89-'Month 1'!J89</f>
        <v>0</v>
      </c>
      <c r="Z89" s="2" t="str">
        <f t="shared" ca="1" si="6"/>
        <v/>
      </c>
      <c r="AA89" s="2" t="str">
        <f t="shared" ref="AA89:AA120" ca="1" si="13">IF(AND(H89=0,I89=0,J89=0),"",IF(J89&gt;0,H89/J89,0))</f>
        <v/>
      </c>
      <c r="AC89" s="627" t="str">
        <f t="shared" si="7"/>
        <v>0</v>
      </c>
    </row>
    <row r="90" spans="1:29" ht="39" hidden="1" customHeight="1" x14ac:dyDescent="0.2">
      <c r="A90" s="14" t="str">
        <f>Planning!A74</f>
        <v>I066</v>
      </c>
      <c r="B90" s="9">
        <f>Planning!B74</f>
        <v>0</v>
      </c>
      <c r="C90" s="9">
        <f>Planning!C74</f>
        <v>0</v>
      </c>
      <c r="D90" s="9">
        <f>Planning!D74</f>
        <v>0</v>
      </c>
      <c r="E90" s="3">
        <f>Planning!E74</f>
        <v>0</v>
      </c>
      <c r="F90" s="3" t="str">
        <f>IF(Planning!G74&lt;&gt;0,Planning!G74,"")</f>
        <v/>
      </c>
      <c r="G90" s="194">
        <f>Planning!H74</f>
        <v>0</v>
      </c>
      <c r="H90" s="4">
        <f>Planning!L74</f>
        <v>0</v>
      </c>
      <c r="I90" s="198">
        <f ca="1">IF(OR(W90="1",AND(W90&lt;&gt;"1",G90=Lists!$A$17)),Y90,0)</f>
        <v>0</v>
      </c>
      <c r="J90" s="174"/>
      <c r="K90" s="32" t="str">
        <f ca="1">IF(AND(W90="2",G90&lt;&gt;Lists!$A$17),AA90,Z90)</f>
        <v/>
      </c>
      <c r="L90" s="33" t="str">
        <f t="shared" ca="1" si="11"/>
        <v/>
      </c>
      <c r="M90" s="5">
        <f>Planning!M74</f>
        <v>0</v>
      </c>
      <c r="N90" s="5">
        <f>'Month 1'!M90+'Month 1'!N90-'Month 1'!O90</f>
        <v>0</v>
      </c>
      <c r="O90" s="166"/>
      <c r="P90" s="32" t="str">
        <f t="shared" ref="P90:P153" si="14">IF(AND(M90=0,N90=0,O90=0),"",IF((M90+N90)&gt;0,O90/(M90+N90),O90))</f>
        <v/>
      </c>
      <c r="Q90" s="33" t="str">
        <f t="shared" si="12"/>
        <v/>
      </c>
      <c r="R90" s="89">
        <f ca="1">SUMIFS($J$25:$J$224,$C$25:$C$224,$C90,$G$25:$G$224,Lists!$A$16)</f>
        <v>0</v>
      </c>
      <c r="S90" s="89">
        <f t="shared" ref="S90:S153" si="15">SUMIFS($O$25:$O$224,$C$25:$C$224,$C90,$G$25:$G$224,"&lt;&gt;0")</f>
        <v>0</v>
      </c>
      <c r="U90" s="2" t="str">
        <f t="shared" ref="U90:U153" si="16">IF(B90=0,"",IF(LEFT(B90,1)="1","1","2"))</f>
        <v/>
      </c>
      <c r="W90" s="2" t="str">
        <f>IF(C90=0,"",LEFT(INDEX(Lists!$H$5:$H$49,MATCH(C90,Lists!$G$5:$G$49,0),1),1))</f>
        <v/>
      </c>
      <c r="Y90" s="4">
        <f ca="1">'Month 1'!H90+'Month 1'!I90-'Month 1'!J90</f>
        <v>0</v>
      </c>
      <c r="Z90" s="2" t="str">
        <f t="shared" ref="Z90:Z153" ca="1" si="17">IF(AND(H90=0,I90=0,J90=0),"",IF((H90+I90)&gt;0,J90/(H90+I90),J90))</f>
        <v/>
      </c>
      <c r="AA90" s="2" t="str">
        <f t="shared" ca="1" si="13"/>
        <v/>
      </c>
      <c r="AC90" s="627" t="str">
        <f t="shared" ref="AC90:AC153" si="18">U90&amp;C90</f>
        <v>0</v>
      </c>
    </row>
    <row r="91" spans="1:29" ht="39" hidden="1" customHeight="1" x14ac:dyDescent="0.2">
      <c r="A91" s="14" t="str">
        <f>Planning!A75</f>
        <v>I067</v>
      </c>
      <c r="B91" s="9">
        <f>Planning!B75</f>
        <v>0</v>
      </c>
      <c r="C91" s="9">
        <f>Planning!C75</f>
        <v>0</v>
      </c>
      <c r="D91" s="9">
        <f>Planning!D75</f>
        <v>0</v>
      </c>
      <c r="E91" s="3">
        <f>Planning!E75</f>
        <v>0</v>
      </c>
      <c r="F91" s="3" t="str">
        <f>IF(Planning!G75&lt;&gt;0,Planning!G75,"")</f>
        <v/>
      </c>
      <c r="G91" s="194">
        <f>Planning!H75</f>
        <v>0</v>
      </c>
      <c r="H91" s="4">
        <f>Planning!L75</f>
        <v>0</v>
      </c>
      <c r="I91" s="198">
        <f ca="1">IF(OR(W91="1",AND(W91&lt;&gt;"1",G91=Lists!$A$17)),Y91,0)</f>
        <v>0</v>
      </c>
      <c r="J91" s="174"/>
      <c r="K91" s="32" t="str">
        <f ca="1">IF(AND(W91="2",G91&lt;&gt;Lists!$A$17),AA91,Z91)</f>
        <v/>
      </c>
      <c r="L91" s="33" t="str">
        <f t="shared" ca="1" si="11"/>
        <v/>
      </c>
      <c r="M91" s="5">
        <f>Planning!M75</f>
        <v>0</v>
      </c>
      <c r="N91" s="5">
        <f>'Month 1'!M91+'Month 1'!N91-'Month 1'!O91</f>
        <v>0</v>
      </c>
      <c r="O91" s="166"/>
      <c r="P91" s="32" t="str">
        <f t="shared" si="14"/>
        <v/>
      </c>
      <c r="Q91" s="33" t="str">
        <f t="shared" si="12"/>
        <v/>
      </c>
      <c r="R91" s="89">
        <f ca="1">SUMIFS($J$25:$J$224,$C$25:$C$224,$C91,$G$25:$G$224,Lists!$A$16)</f>
        <v>0</v>
      </c>
      <c r="S91" s="89">
        <f t="shared" si="15"/>
        <v>0</v>
      </c>
      <c r="U91" s="2" t="str">
        <f t="shared" si="16"/>
        <v/>
      </c>
      <c r="W91" s="2" t="str">
        <f>IF(C91=0,"",LEFT(INDEX(Lists!$H$5:$H$49,MATCH(C91,Lists!$G$5:$G$49,0),1),1))</f>
        <v/>
      </c>
      <c r="Y91" s="4">
        <f ca="1">'Month 1'!H91+'Month 1'!I91-'Month 1'!J91</f>
        <v>0</v>
      </c>
      <c r="Z91" s="2" t="str">
        <f t="shared" ca="1" si="17"/>
        <v/>
      </c>
      <c r="AA91" s="2" t="str">
        <f t="shared" ca="1" si="13"/>
        <v/>
      </c>
      <c r="AC91" s="627" t="str">
        <f t="shared" si="18"/>
        <v>0</v>
      </c>
    </row>
    <row r="92" spans="1:29" ht="39" hidden="1" customHeight="1" x14ac:dyDescent="0.2">
      <c r="A92" s="14" t="str">
        <f>Planning!A76</f>
        <v>I068</v>
      </c>
      <c r="B92" s="9">
        <f>Planning!B76</f>
        <v>0</v>
      </c>
      <c r="C92" s="9">
        <f>Planning!C76</f>
        <v>0</v>
      </c>
      <c r="D92" s="9">
        <f>Planning!D76</f>
        <v>0</v>
      </c>
      <c r="E92" s="3">
        <f>Planning!E76</f>
        <v>0</v>
      </c>
      <c r="F92" s="3" t="str">
        <f>IF(Planning!G76&lt;&gt;0,Planning!G76,"")</f>
        <v/>
      </c>
      <c r="G92" s="194">
        <f>Planning!H76</f>
        <v>0</v>
      </c>
      <c r="H92" s="4">
        <f>Planning!L76</f>
        <v>0</v>
      </c>
      <c r="I92" s="198">
        <f ca="1">IF(OR(W92="1",AND(W92&lt;&gt;"1",G92=Lists!$A$17)),Y92,0)</f>
        <v>0</v>
      </c>
      <c r="J92" s="174"/>
      <c r="K92" s="32" t="str">
        <f ca="1">IF(AND(W92="2",G92&lt;&gt;Lists!$A$17),AA92,Z92)</f>
        <v/>
      </c>
      <c r="L92" s="33" t="str">
        <f t="shared" ca="1" si="11"/>
        <v/>
      </c>
      <c r="M92" s="5">
        <f>Planning!M76</f>
        <v>0</v>
      </c>
      <c r="N92" s="5">
        <f>'Month 1'!M92+'Month 1'!N92-'Month 1'!O92</f>
        <v>0</v>
      </c>
      <c r="O92" s="166"/>
      <c r="P92" s="32" t="str">
        <f t="shared" si="14"/>
        <v/>
      </c>
      <c r="Q92" s="33" t="str">
        <f t="shared" si="12"/>
        <v/>
      </c>
      <c r="R92" s="89">
        <f ca="1">SUMIFS($J$25:$J$224,$C$25:$C$224,$C92,$G$25:$G$224,Lists!$A$16)</f>
        <v>0</v>
      </c>
      <c r="S92" s="89">
        <f t="shared" si="15"/>
        <v>0</v>
      </c>
      <c r="U92" s="2" t="str">
        <f t="shared" si="16"/>
        <v/>
      </c>
      <c r="W92" s="2" t="str">
        <f>IF(C92=0,"",LEFT(INDEX(Lists!$H$5:$H$49,MATCH(C92,Lists!$G$5:$G$49,0),1),1))</f>
        <v/>
      </c>
      <c r="Y92" s="4">
        <f ca="1">'Month 1'!H92+'Month 1'!I92-'Month 1'!J92</f>
        <v>0</v>
      </c>
      <c r="Z92" s="2" t="str">
        <f t="shared" ca="1" si="17"/>
        <v/>
      </c>
      <c r="AA92" s="2" t="str">
        <f t="shared" ca="1" si="13"/>
        <v/>
      </c>
      <c r="AC92" s="627" t="str">
        <f t="shared" si="18"/>
        <v>0</v>
      </c>
    </row>
    <row r="93" spans="1:29" ht="39" hidden="1" customHeight="1" x14ac:dyDescent="0.2">
      <c r="A93" s="14" t="str">
        <f>Planning!A77</f>
        <v>I069</v>
      </c>
      <c r="B93" s="9">
        <f>Planning!B77</f>
        <v>0</v>
      </c>
      <c r="C93" s="9">
        <f>Planning!C77</f>
        <v>0</v>
      </c>
      <c r="D93" s="9">
        <f>Planning!D77</f>
        <v>0</v>
      </c>
      <c r="E93" s="3">
        <f>Planning!E77</f>
        <v>0</v>
      </c>
      <c r="F93" s="3" t="str">
        <f>IF(Planning!G77&lt;&gt;0,Planning!G77,"")</f>
        <v/>
      </c>
      <c r="G93" s="194">
        <f>Planning!H77</f>
        <v>0</v>
      </c>
      <c r="H93" s="4">
        <f>Planning!L77</f>
        <v>0</v>
      </c>
      <c r="I93" s="198">
        <f ca="1">IF(OR(W93="1",AND(W93&lt;&gt;"1",G93=Lists!$A$17)),Y93,0)</f>
        <v>0</v>
      </c>
      <c r="J93" s="174"/>
      <c r="K93" s="32" t="str">
        <f ca="1">IF(AND(W93="2",G93&lt;&gt;Lists!$A$17),AA93,Z93)</f>
        <v/>
      </c>
      <c r="L93" s="33" t="str">
        <f t="shared" ca="1" si="11"/>
        <v/>
      </c>
      <c r="M93" s="5">
        <f>Planning!M77</f>
        <v>0</v>
      </c>
      <c r="N93" s="5">
        <f>'Month 1'!M93+'Month 1'!N93-'Month 1'!O93</f>
        <v>0</v>
      </c>
      <c r="O93" s="166"/>
      <c r="P93" s="32" t="str">
        <f t="shared" si="14"/>
        <v/>
      </c>
      <c r="Q93" s="33" t="str">
        <f t="shared" si="12"/>
        <v/>
      </c>
      <c r="R93" s="89">
        <f ca="1">SUMIFS($J$25:$J$224,$C$25:$C$224,$C93,$G$25:$G$224,Lists!$A$16)</f>
        <v>0</v>
      </c>
      <c r="S93" s="89">
        <f t="shared" si="15"/>
        <v>0</v>
      </c>
      <c r="U93" s="2" t="str">
        <f t="shared" si="16"/>
        <v/>
      </c>
      <c r="W93" s="2" t="str">
        <f>IF(C93=0,"",LEFT(INDEX(Lists!$H$5:$H$49,MATCH(C93,Lists!$G$5:$G$49,0),1),1))</f>
        <v/>
      </c>
      <c r="Y93" s="4">
        <f ca="1">'Month 1'!H93+'Month 1'!I93-'Month 1'!J93</f>
        <v>0</v>
      </c>
      <c r="Z93" s="2" t="str">
        <f t="shared" ca="1" si="17"/>
        <v/>
      </c>
      <c r="AA93" s="2" t="str">
        <f t="shared" ca="1" si="13"/>
        <v/>
      </c>
      <c r="AC93" s="627" t="str">
        <f t="shared" si="18"/>
        <v>0</v>
      </c>
    </row>
    <row r="94" spans="1:29" ht="39" hidden="1" customHeight="1" x14ac:dyDescent="0.2">
      <c r="A94" s="14" t="str">
        <f>Planning!A78</f>
        <v>I070</v>
      </c>
      <c r="B94" s="9">
        <f>Planning!B78</f>
        <v>0</v>
      </c>
      <c r="C94" s="9">
        <f>Planning!C78</f>
        <v>0</v>
      </c>
      <c r="D94" s="9">
        <f>Planning!D78</f>
        <v>0</v>
      </c>
      <c r="E94" s="3">
        <f>Planning!E78</f>
        <v>0</v>
      </c>
      <c r="F94" s="3" t="str">
        <f>IF(Planning!G78&lt;&gt;0,Planning!G78,"")</f>
        <v/>
      </c>
      <c r="G94" s="194">
        <f>Planning!H78</f>
        <v>0</v>
      </c>
      <c r="H94" s="4">
        <f>Planning!L78</f>
        <v>0</v>
      </c>
      <c r="I94" s="198">
        <f ca="1">IF(OR(W94="1",AND(W94&lt;&gt;"1",G94=Lists!$A$17)),Y94,0)</f>
        <v>0</v>
      </c>
      <c r="J94" s="174"/>
      <c r="K94" s="32" t="str">
        <f ca="1">IF(AND(W94="2",G94&lt;&gt;Lists!$A$17),AA94,Z94)</f>
        <v/>
      </c>
      <c r="L94" s="33" t="str">
        <f t="shared" ca="1" si="11"/>
        <v/>
      </c>
      <c r="M94" s="5">
        <f>Planning!M78</f>
        <v>0</v>
      </c>
      <c r="N94" s="5">
        <f>'Month 1'!M94+'Month 1'!N94-'Month 1'!O94</f>
        <v>0</v>
      </c>
      <c r="O94" s="166"/>
      <c r="P94" s="32" t="str">
        <f t="shared" si="14"/>
        <v/>
      </c>
      <c r="Q94" s="33" t="str">
        <f t="shared" si="12"/>
        <v/>
      </c>
      <c r="R94" s="89">
        <f ca="1">SUMIFS($J$25:$J$224,$C$25:$C$224,$C94,$G$25:$G$224,Lists!$A$16)</f>
        <v>0</v>
      </c>
      <c r="S94" s="89">
        <f t="shared" si="15"/>
        <v>0</v>
      </c>
      <c r="U94" s="2" t="str">
        <f t="shared" si="16"/>
        <v/>
      </c>
      <c r="W94" s="2" t="str">
        <f>IF(C94=0,"",LEFT(INDEX(Lists!$H$5:$H$49,MATCH(C94,Lists!$G$5:$G$49,0),1),1))</f>
        <v/>
      </c>
      <c r="Y94" s="4">
        <f ca="1">'Month 1'!H94+'Month 1'!I94-'Month 1'!J94</f>
        <v>0</v>
      </c>
      <c r="Z94" s="2" t="str">
        <f t="shared" ca="1" si="17"/>
        <v/>
      </c>
      <c r="AA94" s="2" t="str">
        <f t="shared" ca="1" si="13"/>
        <v/>
      </c>
      <c r="AC94" s="627" t="str">
        <f t="shared" si="18"/>
        <v>0</v>
      </c>
    </row>
    <row r="95" spans="1:29" ht="39" hidden="1" customHeight="1" x14ac:dyDescent="0.2">
      <c r="A95" s="14" t="str">
        <f>Planning!A79</f>
        <v>I071</v>
      </c>
      <c r="B95" s="9">
        <f>Planning!B79</f>
        <v>0</v>
      </c>
      <c r="C95" s="9">
        <f>Planning!C79</f>
        <v>0</v>
      </c>
      <c r="D95" s="9">
        <f>Planning!D79</f>
        <v>0</v>
      </c>
      <c r="E95" s="3">
        <f>Planning!E79</f>
        <v>0</v>
      </c>
      <c r="F95" s="3" t="str">
        <f>IF(Planning!G79&lt;&gt;0,Planning!G79,"")</f>
        <v/>
      </c>
      <c r="G95" s="194">
        <f>Planning!H79</f>
        <v>0</v>
      </c>
      <c r="H95" s="4">
        <f>Planning!L79</f>
        <v>0</v>
      </c>
      <c r="I95" s="198">
        <f ca="1">IF(OR(W95="1",AND(W95&lt;&gt;"1",G95=Lists!$A$17)),Y95,0)</f>
        <v>0</v>
      </c>
      <c r="J95" s="174"/>
      <c r="K95" s="32" t="str">
        <f ca="1">IF(AND(W95="2",G95&lt;&gt;Lists!$A$17),AA95,Z95)</f>
        <v/>
      </c>
      <c r="L95" s="33" t="str">
        <f t="shared" ca="1" si="11"/>
        <v/>
      </c>
      <c r="M95" s="5">
        <f>Planning!M79</f>
        <v>0</v>
      </c>
      <c r="N95" s="5">
        <f>'Month 1'!M95+'Month 1'!N95-'Month 1'!O95</f>
        <v>0</v>
      </c>
      <c r="O95" s="166"/>
      <c r="P95" s="32" t="str">
        <f t="shared" si="14"/>
        <v/>
      </c>
      <c r="Q95" s="33" t="str">
        <f t="shared" si="12"/>
        <v/>
      </c>
      <c r="R95" s="89">
        <f ca="1">SUMIFS($J$25:$J$224,$C$25:$C$224,$C95,$G$25:$G$224,Lists!$A$16)</f>
        <v>0</v>
      </c>
      <c r="S95" s="89">
        <f t="shared" si="15"/>
        <v>0</v>
      </c>
      <c r="U95" s="2" t="str">
        <f t="shared" si="16"/>
        <v/>
      </c>
      <c r="W95" s="2" t="str">
        <f>IF(C95=0,"",LEFT(INDEX(Lists!$H$5:$H$49,MATCH(C95,Lists!$G$5:$G$49,0),1),1))</f>
        <v/>
      </c>
      <c r="Y95" s="4">
        <f ca="1">'Month 1'!H95+'Month 1'!I95-'Month 1'!J95</f>
        <v>0</v>
      </c>
      <c r="Z95" s="2" t="str">
        <f t="shared" ca="1" si="17"/>
        <v/>
      </c>
      <c r="AA95" s="2" t="str">
        <f t="shared" ca="1" si="13"/>
        <v/>
      </c>
      <c r="AC95" s="627" t="str">
        <f t="shared" si="18"/>
        <v>0</v>
      </c>
    </row>
    <row r="96" spans="1:29" ht="39" hidden="1" customHeight="1" x14ac:dyDescent="0.2">
      <c r="A96" s="14" t="str">
        <f>Planning!A80</f>
        <v>I072</v>
      </c>
      <c r="B96" s="9">
        <f>Planning!B80</f>
        <v>0</v>
      </c>
      <c r="C96" s="9">
        <f>Planning!C80</f>
        <v>0</v>
      </c>
      <c r="D96" s="9">
        <f>Planning!D80</f>
        <v>0</v>
      </c>
      <c r="E96" s="3">
        <f>Planning!E80</f>
        <v>0</v>
      </c>
      <c r="F96" s="3" t="str">
        <f>IF(Planning!G80&lt;&gt;0,Planning!G80,"")</f>
        <v/>
      </c>
      <c r="G96" s="194">
        <f>Planning!H80</f>
        <v>0</v>
      </c>
      <c r="H96" s="4">
        <f>Planning!L80</f>
        <v>0</v>
      </c>
      <c r="I96" s="198">
        <f ca="1">IF(OR(W96="1",AND(W96&lt;&gt;"1",G96=Lists!$A$17)),Y96,0)</f>
        <v>0</v>
      </c>
      <c r="J96" s="174"/>
      <c r="K96" s="32" t="str">
        <f ca="1">IF(AND(W96="2",G96&lt;&gt;Lists!$A$17),AA96,Z96)</f>
        <v/>
      </c>
      <c r="L96" s="33" t="str">
        <f t="shared" ca="1" si="11"/>
        <v/>
      </c>
      <c r="M96" s="5">
        <f>Planning!M80</f>
        <v>0</v>
      </c>
      <c r="N96" s="5">
        <f>'Month 1'!M96+'Month 1'!N96-'Month 1'!O96</f>
        <v>0</v>
      </c>
      <c r="O96" s="166"/>
      <c r="P96" s="32" t="str">
        <f t="shared" si="14"/>
        <v/>
      </c>
      <c r="Q96" s="33" t="str">
        <f t="shared" si="12"/>
        <v/>
      </c>
      <c r="R96" s="89">
        <f ca="1">SUMIFS($J$25:$J$224,$C$25:$C$224,$C96,$G$25:$G$224,Lists!$A$16)</f>
        <v>0</v>
      </c>
      <c r="S96" s="89">
        <f t="shared" si="15"/>
        <v>0</v>
      </c>
      <c r="U96" s="2" t="str">
        <f t="shared" si="16"/>
        <v/>
      </c>
      <c r="W96" s="2" t="str">
        <f>IF(C96=0,"",LEFT(INDEX(Lists!$H$5:$H$49,MATCH(C96,Lists!$G$5:$G$49,0),1),1))</f>
        <v/>
      </c>
      <c r="Y96" s="4">
        <f ca="1">'Month 1'!H96+'Month 1'!I96-'Month 1'!J96</f>
        <v>0</v>
      </c>
      <c r="Z96" s="2" t="str">
        <f t="shared" ca="1" si="17"/>
        <v/>
      </c>
      <c r="AA96" s="2" t="str">
        <f t="shared" ca="1" si="13"/>
        <v/>
      </c>
      <c r="AC96" s="627" t="str">
        <f t="shared" si="18"/>
        <v>0</v>
      </c>
    </row>
    <row r="97" spans="1:29" ht="39" hidden="1" customHeight="1" x14ac:dyDescent="0.2">
      <c r="A97" s="14" t="str">
        <f>Planning!A81</f>
        <v>I073</v>
      </c>
      <c r="B97" s="9">
        <f>Planning!B81</f>
        <v>0</v>
      </c>
      <c r="C97" s="9">
        <f>Planning!C81</f>
        <v>0</v>
      </c>
      <c r="D97" s="9">
        <f>Planning!D81</f>
        <v>0</v>
      </c>
      <c r="E97" s="3">
        <f>Planning!E81</f>
        <v>0</v>
      </c>
      <c r="F97" s="3" t="str">
        <f>IF(Planning!G81&lt;&gt;0,Planning!G81,"")</f>
        <v/>
      </c>
      <c r="G97" s="194">
        <f>Planning!H81</f>
        <v>0</v>
      </c>
      <c r="H97" s="4">
        <f>Planning!L81</f>
        <v>0</v>
      </c>
      <c r="I97" s="198">
        <f ca="1">IF(OR(W97="1",AND(W97&lt;&gt;"1",G97=Lists!$A$17)),Y97,0)</f>
        <v>0</v>
      </c>
      <c r="J97" s="174"/>
      <c r="K97" s="32" t="str">
        <f ca="1">IF(AND(W97="2",G97&lt;&gt;Lists!$A$17),AA97,Z97)</f>
        <v/>
      </c>
      <c r="L97" s="33" t="str">
        <f t="shared" ca="1" si="11"/>
        <v/>
      </c>
      <c r="M97" s="5">
        <f>Planning!M81</f>
        <v>0</v>
      </c>
      <c r="N97" s="5">
        <f>'Month 1'!M97+'Month 1'!N97-'Month 1'!O97</f>
        <v>0</v>
      </c>
      <c r="O97" s="166"/>
      <c r="P97" s="32" t="str">
        <f t="shared" si="14"/>
        <v/>
      </c>
      <c r="Q97" s="33" t="str">
        <f t="shared" si="12"/>
        <v/>
      </c>
      <c r="R97" s="89">
        <f ca="1">SUMIFS($J$25:$J$224,$C$25:$C$224,$C97,$G$25:$G$224,Lists!$A$16)</f>
        <v>0</v>
      </c>
      <c r="S97" s="89">
        <f t="shared" si="15"/>
        <v>0</v>
      </c>
      <c r="U97" s="2" t="str">
        <f t="shared" si="16"/>
        <v/>
      </c>
      <c r="W97" s="2" t="str">
        <f>IF(C97=0,"",LEFT(INDEX(Lists!$H$5:$H$49,MATCH(C97,Lists!$G$5:$G$49,0),1),1))</f>
        <v/>
      </c>
      <c r="Y97" s="4">
        <f ca="1">'Month 1'!H97+'Month 1'!I97-'Month 1'!J97</f>
        <v>0</v>
      </c>
      <c r="Z97" s="2" t="str">
        <f t="shared" ca="1" si="17"/>
        <v/>
      </c>
      <c r="AA97" s="2" t="str">
        <f t="shared" ca="1" si="13"/>
        <v/>
      </c>
      <c r="AC97" s="627" t="str">
        <f t="shared" si="18"/>
        <v>0</v>
      </c>
    </row>
    <row r="98" spans="1:29" ht="39" hidden="1" customHeight="1" x14ac:dyDescent="0.2">
      <c r="A98" s="14" t="str">
        <f>Planning!A82</f>
        <v>I074</v>
      </c>
      <c r="B98" s="9">
        <f>Planning!B82</f>
        <v>0</v>
      </c>
      <c r="C98" s="9">
        <f>Planning!C82</f>
        <v>0</v>
      </c>
      <c r="D98" s="9">
        <f>Planning!D82</f>
        <v>0</v>
      </c>
      <c r="E98" s="3">
        <f>Planning!E82</f>
        <v>0</v>
      </c>
      <c r="F98" s="3" t="str">
        <f>IF(Planning!G82&lt;&gt;0,Planning!G82,"")</f>
        <v/>
      </c>
      <c r="G98" s="194">
        <f>Planning!H82</f>
        <v>0</v>
      </c>
      <c r="H98" s="4">
        <f>Planning!L82</f>
        <v>0</v>
      </c>
      <c r="I98" s="198">
        <f ca="1">IF(OR(W98="1",AND(W98&lt;&gt;"1",G98=Lists!$A$17)),Y98,0)</f>
        <v>0</v>
      </c>
      <c r="J98" s="174"/>
      <c r="K98" s="32" t="str">
        <f ca="1">IF(AND(W98="2",G98&lt;&gt;Lists!$A$17),AA98,Z98)</f>
        <v/>
      </c>
      <c r="L98" s="33" t="str">
        <f t="shared" ca="1" si="11"/>
        <v/>
      </c>
      <c r="M98" s="5">
        <f>Planning!M82</f>
        <v>0</v>
      </c>
      <c r="N98" s="5">
        <f>'Month 1'!M98+'Month 1'!N98-'Month 1'!O98</f>
        <v>0</v>
      </c>
      <c r="O98" s="166"/>
      <c r="P98" s="32" t="str">
        <f t="shared" si="14"/>
        <v/>
      </c>
      <c r="Q98" s="33" t="str">
        <f t="shared" si="12"/>
        <v/>
      </c>
      <c r="R98" s="89">
        <f ca="1">SUMIFS($J$25:$J$224,$C$25:$C$224,$C98,$G$25:$G$224,Lists!$A$16)</f>
        <v>0</v>
      </c>
      <c r="S98" s="89">
        <f t="shared" si="15"/>
        <v>0</v>
      </c>
      <c r="U98" s="2" t="str">
        <f t="shared" si="16"/>
        <v/>
      </c>
      <c r="W98" s="2" t="str">
        <f>IF(C98=0,"",LEFT(INDEX(Lists!$H$5:$H$49,MATCH(C98,Lists!$G$5:$G$49,0),1),1))</f>
        <v/>
      </c>
      <c r="Y98" s="4">
        <f ca="1">'Month 1'!H98+'Month 1'!I98-'Month 1'!J98</f>
        <v>0</v>
      </c>
      <c r="Z98" s="2" t="str">
        <f t="shared" ca="1" si="17"/>
        <v/>
      </c>
      <c r="AA98" s="2" t="str">
        <f t="shared" ca="1" si="13"/>
        <v/>
      </c>
      <c r="AC98" s="627" t="str">
        <f t="shared" si="18"/>
        <v>0</v>
      </c>
    </row>
    <row r="99" spans="1:29" ht="39" hidden="1" customHeight="1" x14ac:dyDescent="0.2">
      <c r="A99" s="14" t="str">
        <f>Planning!A83</f>
        <v>I075</v>
      </c>
      <c r="B99" s="9">
        <f>Planning!B83</f>
        <v>0</v>
      </c>
      <c r="C99" s="9">
        <f>Planning!C83</f>
        <v>0</v>
      </c>
      <c r="D99" s="9">
        <f>Planning!D83</f>
        <v>0</v>
      </c>
      <c r="E99" s="3">
        <f>Planning!E83</f>
        <v>0</v>
      </c>
      <c r="F99" s="3" t="str">
        <f>IF(Planning!G83&lt;&gt;0,Planning!G83,"")</f>
        <v/>
      </c>
      <c r="G99" s="194">
        <f>Planning!H83</f>
        <v>0</v>
      </c>
      <c r="H99" s="4">
        <f>Planning!L83</f>
        <v>0</v>
      </c>
      <c r="I99" s="198">
        <f ca="1">IF(OR(W99="1",AND(W99&lt;&gt;"1",G99=Lists!$A$17)),Y99,0)</f>
        <v>0</v>
      </c>
      <c r="J99" s="174"/>
      <c r="K99" s="32" t="str">
        <f ca="1">IF(AND(W99="2",G99&lt;&gt;Lists!$A$17),AA99,Z99)</f>
        <v/>
      </c>
      <c r="L99" s="33" t="str">
        <f t="shared" ca="1" si="11"/>
        <v/>
      </c>
      <c r="M99" s="5">
        <f>Planning!M83</f>
        <v>0</v>
      </c>
      <c r="N99" s="5">
        <f>'Month 1'!M99+'Month 1'!N99-'Month 1'!O99</f>
        <v>0</v>
      </c>
      <c r="O99" s="166"/>
      <c r="P99" s="32" t="str">
        <f t="shared" si="14"/>
        <v/>
      </c>
      <c r="Q99" s="33" t="str">
        <f t="shared" si="12"/>
        <v/>
      </c>
      <c r="R99" s="89">
        <f ca="1">SUMIFS($J$25:$J$224,$C$25:$C$224,$C99,$G$25:$G$224,Lists!$A$16)</f>
        <v>0</v>
      </c>
      <c r="S99" s="89">
        <f t="shared" si="15"/>
        <v>0</v>
      </c>
      <c r="U99" s="2" t="str">
        <f t="shared" si="16"/>
        <v/>
      </c>
      <c r="W99" s="2" t="str">
        <f>IF(C99=0,"",LEFT(INDEX(Lists!$H$5:$H$49,MATCH(C99,Lists!$G$5:$G$49,0),1),1))</f>
        <v/>
      </c>
      <c r="Y99" s="4">
        <f ca="1">'Month 1'!H99+'Month 1'!I99-'Month 1'!J99</f>
        <v>0</v>
      </c>
      <c r="Z99" s="2" t="str">
        <f t="shared" ca="1" si="17"/>
        <v/>
      </c>
      <c r="AA99" s="2" t="str">
        <f t="shared" ca="1" si="13"/>
        <v/>
      </c>
      <c r="AC99" s="627" t="str">
        <f t="shared" si="18"/>
        <v>0</v>
      </c>
    </row>
    <row r="100" spans="1:29" ht="39" hidden="1" customHeight="1" x14ac:dyDescent="0.2">
      <c r="A100" s="14" t="str">
        <f>Planning!A84</f>
        <v>I076</v>
      </c>
      <c r="B100" s="9">
        <f>Planning!B84</f>
        <v>0</v>
      </c>
      <c r="C100" s="9">
        <f>Planning!C84</f>
        <v>0</v>
      </c>
      <c r="D100" s="9">
        <f>Planning!D84</f>
        <v>0</v>
      </c>
      <c r="E100" s="3">
        <f>Planning!E84</f>
        <v>0</v>
      </c>
      <c r="F100" s="3" t="str">
        <f>IF(Planning!G84&lt;&gt;0,Planning!G84,"")</f>
        <v/>
      </c>
      <c r="G100" s="194">
        <f>Planning!H84</f>
        <v>0</v>
      </c>
      <c r="H100" s="4">
        <f>Planning!L84</f>
        <v>0</v>
      </c>
      <c r="I100" s="198">
        <f ca="1">IF(OR(W100="1",AND(W100&lt;&gt;"1",G100=Lists!$A$17)),Y100,0)</f>
        <v>0</v>
      </c>
      <c r="J100" s="174"/>
      <c r="K100" s="32" t="str">
        <f ca="1">IF(AND(W100="2",G100&lt;&gt;Lists!$A$17),AA100,Z100)</f>
        <v/>
      </c>
      <c r="L100" s="33" t="str">
        <f t="shared" ca="1" si="11"/>
        <v/>
      </c>
      <c r="M100" s="5">
        <f>Planning!M84</f>
        <v>0</v>
      </c>
      <c r="N100" s="5">
        <f>'Month 1'!M100+'Month 1'!N100-'Month 1'!O100</f>
        <v>0</v>
      </c>
      <c r="O100" s="166"/>
      <c r="P100" s="32" t="str">
        <f t="shared" si="14"/>
        <v/>
      </c>
      <c r="Q100" s="33" t="str">
        <f t="shared" si="12"/>
        <v/>
      </c>
      <c r="R100" s="89">
        <f ca="1">SUMIFS($J$25:$J$224,$C$25:$C$224,$C100,$G$25:$G$224,Lists!$A$16)</f>
        <v>0</v>
      </c>
      <c r="S100" s="89">
        <f t="shared" si="15"/>
        <v>0</v>
      </c>
      <c r="U100" s="2" t="str">
        <f t="shared" si="16"/>
        <v/>
      </c>
      <c r="W100" s="2" t="str">
        <f>IF(C100=0,"",LEFT(INDEX(Lists!$H$5:$H$49,MATCH(C100,Lists!$G$5:$G$49,0),1),1))</f>
        <v/>
      </c>
      <c r="Y100" s="4">
        <f ca="1">'Month 1'!H100+'Month 1'!I100-'Month 1'!J100</f>
        <v>0</v>
      </c>
      <c r="Z100" s="2" t="str">
        <f t="shared" ca="1" si="17"/>
        <v/>
      </c>
      <c r="AA100" s="2" t="str">
        <f t="shared" ca="1" si="13"/>
        <v/>
      </c>
      <c r="AC100" s="627" t="str">
        <f t="shared" si="18"/>
        <v>0</v>
      </c>
    </row>
    <row r="101" spans="1:29" ht="39" hidden="1" customHeight="1" x14ac:dyDescent="0.2">
      <c r="A101" s="14" t="str">
        <f>Planning!A85</f>
        <v>I077</v>
      </c>
      <c r="B101" s="9">
        <f>Planning!B85</f>
        <v>0</v>
      </c>
      <c r="C101" s="9">
        <f>Planning!C85</f>
        <v>0</v>
      </c>
      <c r="D101" s="9">
        <f>Planning!D85</f>
        <v>0</v>
      </c>
      <c r="E101" s="3">
        <f>Planning!E85</f>
        <v>0</v>
      </c>
      <c r="F101" s="3" t="str">
        <f>IF(Planning!G85&lt;&gt;0,Planning!G85,"")</f>
        <v/>
      </c>
      <c r="G101" s="194">
        <f>Planning!H85</f>
        <v>0</v>
      </c>
      <c r="H101" s="4">
        <f>Planning!L85</f>
        <v>0</v>
      </c>
      <c r="I101" s="198">
        <f ca="1">IF(OR(W101="1",AND(W101&lt;&gt;"1",G101=Lists!$A$17)),Y101,0)</f>
        <v>0</v>
      </c>
      <c r="J101" s="174"/>
      <c r="K101" s="32" t="str">
        <f ca="1">IF(AND(W101="2",G101&lt;&gt;Lists!$A$17),AA101,Z101)</f>
        <v/>
      </c>
      <c r="L101" s="33" t="str">
        <f t="shared" ca="1" si="11"/>
        <v/>
      </c>
      <c r="M101" s="5">
        <f>Planning!M85</f>
        <v>0</v>
      </c>
      <c r="N101" s="5">
        <f>'Month 1'!M101+'Month 1'!N101-'Month 1'!O101</f>
        <v>0</v>
      </c>
      <c r="O101" s="166"/>
      <c r="P101" s="32" t="str">
        <f t="shared" si="14"/>
        <v/>
      </c>
      <c r="Q101" s="33" t="str">
        <f t="shared" si="12"/>
        <v/>
      </c>
      <c r="R101" s="89">
        <f ca="1">SUMIFS($J$25:$J$224,$C$25:$C$224,$C101,$G$25:$G$224,Lists!$A$16)</f>
        <v>0</v>
      </c>
      <c r="S101" s="89">
        <f t="shared" si="15"/>
        <v>0</v>
      </c>
      <c r="U101" s="2" t="str">
        <f t="shared" si="16"/>
        <v/>
      </c>
      <c r="W101" s="2" t="str">
        <f>IF(C101=0,"",LEFT(INDEX(Lists!$H$5:$H$49,MATCH(C101,Lists!$G$5:$G$49,0),1),1))</f>
        <v/>
      </c>
      <c r="Y101" s="4">
        <f ca="1">'Month 1'!H101+'Month 1'!I101-'Month 1'!J101</f>
        <v>0</v>
      </c>
      <c r="Z101" s="2" t="str">
        <f t="shared" ca="1" si="17"/>
        <v/>
      </c>
      <c r="AA101" s="2" t="str">
        <f t="shared" ca="1" si="13"/>
        <v/>
      </c>
      <c r="AC101" s="627" t="str">
        <f t="shared" si="18"/>
        <v>0</v>
      </c>
    </row>
    <row r="102" spans="1:29" ht="39" hidden="1" customHeight="1" x14ac:dyDescent="0.2">
      <c r="A102" s="14" t="str">
        <f>Planning!A86</f>
        <v>I078</v>
      </c>
      <c r="B102" s="9">
        <f>Planning!B86</f>
        <v>0</v>
      </c>
      <c r="C102" s="9">
        <f>Planning!C86</f>
        <v>0</v>
      </c>
      <c r="D102" s="9">
        <f>Planning!D86</f>
        <v>0</v>
      </c>
      <c r="E102" s="3">
        <f>Planning!E86</f>
        <v>0</v>
      </c>
      <c r="F102" s="3" t="str">
        <f>IF(Planning!G86&lt;&gt;0,Planning!G86,"")</f>
        <v/>
      </c>
      <c r="G102" s="194">
        <f>Planning!H86</f>
        <v>0</v>
      </c>
      <c r="H102" s="4">
        <f>Planning!L86</f>
        <v>0</v>
      </c>
      <c r="I102" s="198">
        <f ca="1">IF(OR(W102="1",AND(W102&lt;&gt;"1",G102=Lists!$A$17)),Y102,0)</f>
        <v>0</v>
      </c>
      <c r="J102" s="174"/>
      <c r="K102" s="32" t="str">
        <f ca="1">IF(AND(W102="2",G102&lt;&gt;Lists!$A$17),AA102,Z102)</f>
        <v/>
      </c>
      <c r="L102" s="33" t="str">
        <f t="shared" ca="1" si="11"/>
        <v/>
      </c>
      <c r="M102" s="5">
        <f>Planning!M86</f>
        <v>0</v>
      </c>
      <c r="N102" s="5">
        <f>'Month 1'!M102+'Month 1'!N102-'Month 1'!O102</f>
        <v>0</v>
      </c>
      <c r="O102" s="166"/>
      <c r="P102" s="32" t="str">
        <f t="shared" si="14"/>
        <v/>
      </c>
      <c r="Q102" s="33" t="str">
        <f t="shared" si="12"/>
        <v/>
      </c>
      <c r="R102" s="89">
        <f ca="1">SUMIFS($J$25:$J$224,$C$25:$C$224,$C102,$G$25:$G$224,Lists!$A$16)</f>
        <v>0</v>
      </c>
      <c r="S102" s="89">
        <f t="shared" si="15"/>
        <v>0</v>
      </c>
      <c r="U102" s="2" t="str">
        <f t="shared" si="16"/>
        <v/>
      </c>
      <c r="W102" s="2" t="str">
        <f>IF(C102=0,"",LEFT(INDEX(Lists!$H$5:$H$49,MATCH(C102,Lists!$G$5:$G$49,0),1),1))</f>
        <v/>
      </c>
      <c r="Y102" s="4">
        <f ca="1">'Month 1'!H102+'Month 1'!I102-'Month 1'!J102</f>
        <v>0</v>
      </c>
      <c r="Z102" s="2" t="str">
        <f t="shared" ca="1" si="17"/>
        <v/>
      </c>
      <c r="AA102" s="2" t="str">
        <f t="shared" ca="1" si="13"/>
        <v/>
      </c>
      <c r="AC102" s="627" t="str">
        <f t="shared" si="18"/>
        <v>0</v>
      </c>
    </row>
    <row r="103" spans="1:29" ht="39" hidden="1" customHeight="1" x14ac:dyDescent="0.2">
      <c r="A103" s="14" t="str">
        <f>Planning!A87</f>
        <v>I079</v>
      </c>
      <c r="B103" s="9">
        <f>Planning!B87</f>
        <v>0</v>
      </c>
      <c r="C103" s="9">
        <f>Planning!C87</f>
        <v>0</v>
      </c>
      <c r="D103" s="9">
        <f>Planning!D87</f>
        <v>0</v>
      </c>
      <c r="E103" s="3">
        <f>Planning!E87</f>
        <v>0</v>
      </c>
      <c r="F103" s="3" t="str">
        <f>IF(Planning!G87&lt;&gt;0,Planning!G87,"")</f>
        <v/>
      </c>
      <c r="G103" s="194">
        <f>Planning!H87</f>
        <v>0</v>
      </c>
      <c r="H103" s="4">
        <f>Planning!L87</f>
        <v>0</v>
      </c>
      <c r="I103" s="198">
        <f ca="1">IF(OR(W103="1",AND(W103&lt;&gt;"1",G103=Lists!$A$17)),Y103,0)</f>
        <v>0</v>
      </c>
      <c r="J103" s="174"/>
      <c r="K103" s="32" t="str">
        <f ca="1">IF(AND(W103="2",G103&lt;&gt;Lists!$A$17),AA103,Z103)</f>
        <v/>
      </c>
      <c r="L103" s="33" t="str">
        <f t="shared" ca="1" si="11"/>
        <v/>
      </c>
      <c r="M103" s="5">
        <f>Planning!M87</f>
        <v>0</v>
      </c>
      <c r="N103" s="5">
        <f>'Month 1'!M103+'Month 1'!N103-'Month 1'!O103</f>
        <v>0</v>
      </c>
      <c r="O103" s="166"/>
      <c r="P103" s="32" t="str">
        <f t="shared" si="14"/>
        <v/>
      </c>
      <c r="Q103" s="33" t="str">
        <f t="shared" si="12"/>
        <v/>
      </c>
      <c r="R103" s="89">
        <f ca="1">SUMIFS($J$25:$J$224,$C$25:$C$224,$C103,$G$25:$G$224,Lists!$A$16)</f>
        <v>0</v>
      </c>
      <c r="S103" s="89">
        <f t="shared" si="15"/>
        <v>0</v>
      </c>
      <c r="U103" s="2" t="str">
        <f t="shared" si="16"/>
        <v/>
      </c>
      <c r="W103" s="2" t="str">
        <f>IF(C103=0,"",LEFT(INDEX(Lists!$H$5:$H$49,MATCH(C103,Lists!$G$5:$G$49,0),1),1))</f>
        <v/>
      </c>
      <c r="Y103" s="4">
        <f ca="1">'Month 1'!H103+'Month 1'!I103-'Month 1'!J103</f>
        <v>0</v>
      </c>
      <c r="Z103" s="2" t="str">
        <f t="shared" ca="1" si="17"/>
        <v/>
      </c>
      <c r="AA103" s="2" t="str">
        <f t="shared" ca="1" si="13"/>
        <v/>
      </c>
      <c r="AC103" s="627" t="str">
        <f t="shared" si="18"/>
        <v>0</v>
      </c>
    </row>
    <row r="104" spans="1:29" ht="39" hidden="1" customHeight="1" x14ac:dyDescent="0.2">
      <c r="A104" s="14" t="str">
        <f>Planning!A88</f>
        <v>I080</v>
      </c>
      <c r="B104" s="9">
        <f>Planning!B88</f>
        <v>0</v>
      </c>
      <c r="C104" s="9">
        <f>Planning!C88</f>
        <v>0</v>
      </c>
      <c r="D104" s="9">
        <f>Planning!D88</f>
        <v>0</v>
      </c>
      <c r="E104" s="3">
        <f>Planning!E88</f>
        <v>0</v>
      </c>
      <c r="F104" s="3" t="str">
        <f>IF(Planning!G88&lt;&gt;0,Planning!G88,"")</f>
        <v/>
      </c>
      <c r="G104" s="194">
        <f>Planning!H88</f>
        <v>0</v>
      </c>
      <c r="H104" s="4">
        <f>Planning!L88</f>
        <v>0</v>
      </c>
      <c r="I104" s="198">
        <f ca="1">IF(OR(W104="1",AND(W104&lt;&gt;"1",G104=Lists!$A$17)),Y104,0)</f>
        <v>0</v>
      </c>
      <c r="J104" s="174"/>
      <c r="K104" s="32" t="str">
        <f ca="1">IF(AND(W104="2",G104&lt;&gt;Lists!$A$17),AA104,Z104)</f>
        <v/>
      </c>
      <c r="L104" s="33" t="str">
        <f t="shared" ca="1" si="11"/>
        <v/>
      </c>
      <c r="M104" s="5">
        <f>Planning!M88</f>
        <v>0</v>
      </c>
      <c r="N104" s="5">
        <f>'Month 1'!M104+'Month 1'!N104-'Month 1'!O104</f>
        <v>0</v>
      </c>
      <c r="O104" s="166"/>
      <c r="P104" s="32" t="str">
        <f t="shared" si="14"/>
        <v/>
      </c>
      <c r="Q104" s="33" t="str">
        <f t="shared" si="12"/>
        <v/>
      </c>
      <c r="R104" s="89">
        <f ca="1">SUMIFS($J$25:$J$224,$C$25:$C$224,$C104,$G$25:$G$224,Lists!$A$16)</f>
        <v>0</v>
      </c>
      <c r="S104" s="89">
        <f t="shared" si="15"/>
        <v>0</v>
      </c>
      <c r="U104" s="2" t="str">
        <f t="shared" si="16"/>
        <v/>
      </c>
      <c r="W104" s="2" t="str">
        <f>IF(C104=0,"",LEFT(INDEX(Lists!$H$5:$H$49,MATCH(C104,Lists!$G$5:$G$49,0),1),1))</f>
        <v/>
      </c>
      <c r="Y104" s="4">
        <f ca="1">'Month 1'!H104+'Month 1'!I104-'Month 1'!J104</f>
        <v>0</v>
      </c>
      <c r="Z104" s="2" t="str">
        <f t="shared" ca="1" si="17"/>
        <v/>
      </c>
      <c r="AA104" s="2" t="str">
        <f t="shared" ca="1" si="13"/>
        <v/>
      </c>
      <c r="AC104" s="627" t="str">
        <f t="shared" si="18"/>
        <v>0</v>
      </c>
    </row>
    <row r="105" spans="1:29" ht="39" hidden="1" customHeight="1" x14ac:dyDescent="0.2">
      <c r="A105" s="14" t="str">
        <f>Planning!A89</f>
        <v>I081</v>
      </c>
      <c r="B105" s="9">
        <f>Planning!B89</f>
        <v>0</v>
      </c>
      <c r="C105" s="9">
        <f>Planning!C89</f>
        <v>0</v>
      </c>
      <c r="D105" s="9">
        <f>Planning!D89</f>
        <v>0</v>
      </c>
      <c r="E105" s="3">
        <f>Planning!E89</f>
        <v>0</v>
      </c>
      <c r="F105" s="3" t="str">
        <f>IF(Planning!G89&lt;&gt;0,Planning!G89,"")</f>
        <v/>
      </c>
      <c r="G105" s="194">
        <f>Planning!H89</f>
        <v>0</v>
      </c>
      <c r="H105" s="4">
        <f>Planning!L89</f>
        <v>0</v>
      </c>
      <c r="I105" s="198">
        <f ca="1">IF(OR(W105="1",AND(W105&lt;&gt;"1",G105=Lists!$A$17)),Y105,0)</f>
        <v>0</v>
      </c>
      <c r="J105" s="174"/>
      <c r="K105" s="32" t="str">
        <f ca="1">IF(AND(W105="2",G105&lt;&gt;Lists!$A$17),AA105,Z105)</f>
        <v/>
      </c>
      <c r="L105" s="33" t="str">
        <f t="shared" ca="1" si="11"/>
        <v/>
      </c>
      <c r="M105" s="5">
        <f>Planning!M89</f>
        <v>0</v>
      </c>
      <c r="N105" s="5">
        <f>'Month 1'!M105+'Month 1'!N105-'Month 1'!O105</f>
        <v>0</v>
      </c>
      <c r="O105" s="166"/>
      <c r="P105" s="32" t="str">
        <f t="shared" si="14"/>
        <v/>
      </c>
      <c r="Q105" s="33" t="str">
        <f t="shared" si="12"/>
        <v/>
      </c>
      <c r="R105" s="89">
        <f ca="1">SUMIFS($J$25:$J$224,$C$25:$C$224,$C105,$G$25:$G$224,Lists!$A$16)</f>
        <v>0</v>
      </c>
      <c r="S105" s="89">
        <f t="shared" si="15"/>
        <v>0</v>
      </c>
      <c r="U105" s="2" t="str">
        <f t="shared" si="16"/>
        <v/>
      </c>
      <c r="W105" s="2" t="str">
        <f>IF(C105=0,"",LEFT(INDEX(Lists!$H$5:$H$49,MATCH(C105,Lists!$G$5:$G$49,0),1),1))</f>
        <v/>
      </c>
      <c r="Y105" s="4">
        <f ca="1">'Month 1'!H105+'Month 1'!I105-'Month 1'!J105</f>
        <v>0</v>
      </c>
      <c r="Z105" s="2" t="str">
        <f t="shared" ca="1" si="17"/>
        <v/>
      </c>
      <c r="AA105" s="2" t="str">
        <f t="shared" ca="1" si="13"/>
        <v/>
      </c>
      <c r="AC105" s="627" t="str">
        <f t="shared" si="18"/>
        <v>0</v>
      </c>
    </row>
    <row r="106" spans="1:29" ht="39" hidden="1" customHeight="1" x14ac:dyDescent="0.2">
      <c r="A106" s="14" t="str">
        <f>Planning!A90</f>
        <v>I082</v>
      </c>
      <c r="B106" s="9">
        <f>Planning!B90</f>
        <v>0</v>
      </c>
      <c r="C106" s="9">
        <f>Planning!C90</f>
        <v>0</v>
      </c>
      <c r="D106" s="9">
        <f>Planning!D90</f>
        <v>0</v>
      </c>
      <c r="E106" s="3">
        <f>Planning!E90</f>
        <v>0</v>
      </c>
      <c r="F106" s="3" t="str">
        <f>IF(Planning!G90&lt;&gt;0,Planning!G90,"")</f>
        <v/>
      </c>
      <c r="G106" s="194">
        <f>Planning!H90</f>
        <v>0</v>
      </c>
      <c r="H106" s="4">
        <f>Planning!L90</f>
        <v>0</v>
      </c>
      <c r="I106" s="198">
        <f ca="1">IF(OR(W106="1",AND(W106&lt;&gt;"1",G106=Lists!$A$17)),Y106,0)</f>
        <v>0</v>
      </c>
      <c r="J106" s="174"/>
      <c r="K106" s="32" t="str">
        <f ca="1">IF(AND(W106="2",G106&lt;&gt;Lists!$A$17),AA106,Z106)</f>
        <v/>
      </c>
      <c r="L106" s="33" t="str">
        <f t="shared" ca="1" si="11"/>
        <v/>
      </c>
      <c r="M106" s="5">
        <f>Planning!M90</f>
        <v>0</v>
      </c>
      <c r="N106" s="5">
        <f>'Month 1'!M106+'Month 1'!N106-'Month 1'!O106</f>
        <v>0</v>
      </c>
      <c r="O106" s="166"/>
      <c r="P106" s="32" t="str">
        <f t="shared" si="14"/>
        <v/>
      </c>
      <c r="Q106" s="33" t="str">
        <f t="shared" si="12"/>
        <v/>
      </c>
      <c r="R106" s="89">
        <f ca="1">SUMIFS($J$25:$J$224,$C$25:$C$224,$C106,$G$25:$G$224,Lists!$A$16)</f>
        <v>0</v>
      </c>
      <c r="S106" s="89">
        <f t="shared" si="15"/>
        <v>0</v>
      </c>
      <c r="U106" s="2" t="str">
        <f t="shared" si="16"/>
        <v/>
      </c>
      <c r="W106" s="2" t="str">
        <f>IF(C106=0,"",LEFT(INDEX(Lists!$H$5:$H$49,MATCH(C106,Lists!$G$5:$G$49,0),1),1))</f>
        <v/>
      </c>
      <c r="Y106" s="4">
        <f ca="1">'Month 1'!H106+'Month 1'!I106-'Month 1'!J106</f>
        <v>0</v>
      </c>
      <c r="Z106" s="2" t="str">
        <f t="shared" ca="1" si="17"/>
        <v/>
      </c>
      <c r="AA106" s="2" t="str">
        <f t="shared" ca="1" si="13"/>
        <v/>
      </c>
      <c r="AC106" s="627" t="str">
        <f t="shared" si="18"/>
        <v>0</v>
      </c>
    </row>
    <row r="107" spans="1:29" ht="39" hidden="1" customHeight="1" x14ac:dyDescent="0.2">
      <c r="A107" s="14" t="str">
        <f>Planning!A91</f>
        <v>I083</v>
      </c>
      <c r="B107" s="9">
        <f>Planning!B91</f>
        <v>0</v>
      </c>
      <c r="C107" s="9">
        <f>Planning!C91</f>
        <v>0</v>
      </c>
      <c r="D107" s="9">
        <f>Planning!D91</f>
        <v>0</v>
      </c>
      <c r="E107" s="3">
        <f>Planning!E91</f>
        <v>0</v>
      </c>
      <c r="F107" s="3" t="str">
        <f>IF(Planning!G91&lt;&gt;0,Planning!G91,"")</f>
        <v/>
      </c>
      <c r="G107" s="194">
        <f>Planning!H91</f>
        <v>0</v>
      </c>
      <c r="H107" s="4">
        <f>Planning!L91</f>
        <v>0</v>
      </c>
      <c r="I107" s="198">
        <f ca="1">IF(OR(W107="1",AND(W107&lt;&gt;"1",G107=Lists!$A$17)),Y107,0)</f>
        <v>0</v>
      </c>
      <c r="J107" s="174"/>
      <c r="K107" s="32" t="str">
        <f ca="1">IF(AND(W107="2",G107&lt;&gt;Lists!$A$17),AA107,Z107)</f>
        <v/>
      </c>
      <c r="L107" s="33" t="str">
        <f t="shared" ca="1" si="11"/>
        <v/>
      </c>
      <c r="M107" s="5">
        <f>Planning!M91</f>
        <v>0</v>
      </c>
      <c r="N107" s="5">
        <f>'Month 1'!M107+'Month 1'!N107-'Month 1'!O107</f>
        <v>0</v>
      </c>
      <c r="O107" s="166"/>
      <c r="P107" s="32" t="str">
        <f t="shared" si="14"/>
        <v/>
      </c>
      <c r="Q107" s="33" t="str">
        <f t="shared" si="12"/>
        <v/>
      </c>
      <c r="R107" s="89">
        <f ca="1">SUMIFS($J$25:$J$224,$C$25:$C$224,$C107,$G$25:$G$224,Lists!$A$16)</f>
        <v>0</v>
      </c>
      <c r="S107" s="89">
        <f t="shared" si="15"/>
        <v>0</v>
      </c>
      <c r="U107" s="2" t="str">
        <f t="shared" si="16"/>
        <v/>
      </c>
      <c r="W107" s="2" t="str">
        <f>IF(C107=0,"",LEFT(INDEX(Lists!$H$5:$H$49,MATCH(C107,Lists!$G$5:$G$49,0),1),1))</f>
        <v/>
      </c>
      <c r="Y107" s="4">
        <f ca="1">'Month 1'!H107+'Month 1'!I107-'Month 1'!J107</f>
        <v>0</v>
      </c>
      <c r="Z107" s="2" t="str">
        <f t="shared" ca="1" si="17"/>
        <v/>
      </c>
      <c r="AA107" s="2" t="str">
        <f t="shared" ca="1" si="13"/>
        <v/>
      </c>
      <c r="AC107" s="627" t="str">
        <f t="shared" si="18"/>
        <v>0</v>
      </c>
    </row>
    <row r="108" spans="1:29" ht="39" hidden="1" customHeight="1" x14ac:dyDescent="0.2">
      <c r="A108" s="14" t="str">
        <f>Planning!A92</f>
        <v>I084</v>
      </c>
      <c r="B108" s="9">
        <f>Planning!B92</f>
        <v>0</v>
      </c>
      <c r="C108" s="9">
        <f>Planning!C92</f>
        <v>0</v>
      </c>
      <c r="D108" s="9">
        <f>Planning!D92</f>
        <v>0</v>
      </c>
      <c r="E108" s="3">
        <f>Planning!E92</f>
        <v>0</v>
      </c>
      <c r="F108" s="3" t="str">
        <f>IF(Planning!G92&lt;&gt;0,Planning!G92,"")</f>
        <v/>
      </c>
      <c r="G108" s="194">
        <f>Planning!H92</f>
        <v>0</v>
      </c>
      <c r="H108" s="4">
        <f>Planning!L92</f>
        <v>0</v>
      </c>
      <c r="I108" s="198">
        <f ca="1">IF(OR(W108="1",AND(W108&lt;&gt;"1",G108=Lists!$A$17)),Y108,0)</f>
        <v>0</v>
      </c>
      <c r="J108" s="174"/>
      <c r="K108" s="32" t="str">
        <f ca="1">IF(AND(W108="2",G108&lt;&gt;Lists!$A$17),AA108,Z108)</f>
        <v/>
      </c>
      <c r="L108" s="33" t="str">
        <f t="shared" ca="1" si="11"/>
        <v/>
      </c>
      <c r="M108" s="5">
        <f>Planning!M92</f>
        <v>0</v>
      </c>
      <c r="N108" s="5">
        <f>'Month 1'!M108+'Month 1'!N108-'Month 1'!O108</f>
        <v>0</v>
      </c>
      <c r="O108" s="166"/>
      <c r="P108" s="32" t="str">
        <f t="shared" si="14"/>
        <v/>
      </c>
      <c r="Q108" s="33" t="str">
        <f t="shared" si="12"/>
        <v/>
      </c>
      <c r="R108" s="89">
        <f ca="1">SUMIFS($J$25:$J$224,$C$25:$C$224,$C108,$G$25:$G$224,Lists!$A$16)</f>
        <v>0</v>
      </c>
      <c r="S108" s="89">
        <f t="shared" si="15"/>
        <v>0</v>
      </c>
      <c r="U108" s="2" t="str">
        <f t="shared" si="16"/>
        <v/>
      </c>
      <c r="W108" s="2" t="str">
        <f>IF(C108=0,"",LEFT(INDEX(Lists!$H$5:$H$49,MATCH(C108,Lists!$G$5:$G$49,0),1),1))</f>
        <v/>
      </c>
      <c r="Y108" s="4">
        <f ca="1">'Month 1'!H108+'Month 1'!I108-'Month 1'!J108</f>
        <v>0</v>
      </c>
      <c r="Z108" s="2" t="str">
        <f t="shared" ca="1" si="17"/>
        <v/>
      </c>
      <c r="AA108" s="2" t="str">
        <f t="shared" ca="1" si="13"/>
        <v/>
      </c>
      <c r="AC108" s="627" t="str">
        <f t="shared" si="18"/>
        <v>0</v>
      </c>
    </row>
    <row r="109" spans="1:29" ht="39" hidden="1" customHeight="1" x14ac:dyDescent="0.2">
      <c r="A109" s="14" t="str">
        <f>Planning!A93</f>
        <v>I085</v>
      </c>
      <c r="B109" s="9">
        <f>Planning!B93</f>
        <v>0</v>
      </c>
      <c r="C109" s="9">
        <f>Planning!C93</f>
        <v>0</v>
      </c>
      <c r="D109" s="9">
        <f>Planning!D93</f>
        <v>0</v>
      </c>
      <c r="E109" s="3">
        <f>Planning!E93</f>
        <v>0</v>
      </c>
      <c r="F109" s="3" t="str">
        <f>IF(Planning!G93&lt;&gt;0,Planning!G93,"")</f>
        <v/>
      </c>
      <c r="G109" s="194">
        <f>Planning!H93</f>
        <v>0</v>
      </c>
      <c r="H109" s="4">
        <f>Planning!L93</f>
        <v>0</v>
      </c>
      <c r="I109" s="198">
        <f ca="1">IF(OR(W109="1",AND(W109&lt;&gt;"1",G109=Lists!$A$17)),Y109,0)</f>
        <v>0</v>
      </c>
      <c r="J109" s="174"/>
      <c r="K109" s="32" t="str">
        <f ca="1">IF(AND(W109="2",G109&lt;&gt;Lists!$A$17),AA109,Z109)</f>
        <v/>
      </c>
      <c r="L109" s="33" t="str">
        <f t="shared" ca="1" si="11"/>
        <v/>
      </c>
      <c r="M109" s="5">
        <f>Planning!M93</f>
        <v>0</v>
      </c>
      <c r="N109" s="5">
        <f>'Month 1'!M109+'Month 1'!N109-'Month 1'!O109</f>
        <v>0</v>
      </c>
      <c r="O109" s="166"/>
      <c r="P109" s="32" t="str">
        <f t="shared" si="14"/>
        <v/>
      </c>
      <c r="Q109" s="33" t="str">
        <f t="shared" si="12"/>
        <v/>
      </c>
      <c r="R109" s="89">
        <f ca="1">SUMIFS($J$25:$J$224,$C$25:$C$224,$C109,$G$25:$G$224,Lists!$A$16)</f>
        <v>0</v>
      </c>
      <c r="S109" s="89">
        <f t="shared" si="15"/>
        <v>0</v>
      </c>
      <c r="U109" s="2" t="str">
        <f t="shared" si="16"/>
        <v/>
      </c>
      <c r="W109" s="2" t="str">
        <f>IF(C109=0,"",LEFT(INDEX(Lists!$H$5:$H$49,MATCH(C109,Lists!$G$5:$G$49,0),1),1))</f>
        <v/>
      </c>
      <c r="Y109" s="4">
        <f ca="1">'Month 1'!H109+'Month 1'!I109-'Month 1'!J109</f>
        <v>0</v>
      </c>
      <c r="Z109" s="2" t="str">
        <f t="shared" ca="1" si="17"/>
        <v/>
      </c>
      <c r="AA109" s="2" t="str">
        <f t="shared" ca="1" si="13"/>
        <v/>
      </c>
      <c r="AC109" s="627" t="str">
        <f t="shared" si="18"/>
        <v>0</v>
      </c>
    </row>
    <row r="110" spans="1:29" ht="39" hidden="1" customHeight="1" x14ac:dyDescent="0.2">
      <c r="A110" s="14" t="str">
        <f>Planning!A94</f>
        <v>I086</v>
      </c>
      <c r="B110" s="9">
        <f>Planning!B94</f>
        <v>0</v>
      </c>
      <c r="C110" s="9">
        <f>Planning!C94</f>
        <v>0</v>
      </c>
      <c r="D110" s="9">
        <f>Planning!D94</f>
        <v>0</v>
      </c>
      <c r="E110" s="3">
        <f>Planning!E94</f>
        <v>0</v>
      </c>
      <c r="F110" s="3" t="str">
        <f>IF(Planning!G94&lt;&gt;0,Planning!G94,"")</f>
        <v/>
      </c>
      <c r="G110" s="194">
        <f>Planning!H94</f>
        <v>0</v>
      </c>
      <c r="H110" s="4">
        <f>Planning!L94</f>
        <v>0</v>
      </c>
      <c r="I110" s="198">
        <f ca="1">IF(OR(W110="1",AND(W110&lt;&gt;"1",G110=Lists!$A$17)),Y110,0)</f>
        <v>0</v>
      </c>
      <c r="J110" s="174"/>
      <c r="K110" s="32" t="str">
        <f ca="1">IF(AND(W110="2",G110&lt;&gt;Lists!$A$17),AA110,Z110)</f>
        <v/>
      </c>
      <c r="L110" s="33" t="str">
        <f t="shared" ca="1" si="11"/>
        <v/>
      </c>
      <c r="M110" s="5">
        <f>Planning!M94</f>
        <v>0</v>
      </c>
      <c r="N110" s="5">
        <f>'Month 1'!M110+'Month 1'!N110-'Month 1'!O110</f>
        <v>0</v>
      </c>
      <c r="O110" s="166"/>
      <c r="P110" s="32" t="str">
        <f t="shared" si="14"/>
        <v/>
      </c>
      <c r="Q110" s="33" t="str">
        <f t="shared" si="12"/>
        <v/>
      </c>
      <c r="R110" s="89">
        <f ca="1">SUMIFS($J$25:$J$224,$C$25:$C$224,$C110,$G$25:$G$224,Lists!$A$16)</f>
        <v>0</v>
      </c>
      <c r="S110" s="89">
        <f t="shared" si="15"/>
        <v>0</v>
      </c>
      <c r="U110" s="2" t="str">
        <f t="shared" si="16"/>
        <v/>
      </c>
      <c r="W110" s="2" t="str">
        <f>IF(C110=0,"",LEFT(INDEX(Lists!$H$5:$H$49,MATCH(C110,Lists!$G$5:$G$49,0),1),1))</f>
        <v/>
      </c>
      <c r="Y110" s="4">
        <f ca="1">'Month 1'!H110+'Month 1'!I110-'Month 1'!J110</f>
        <v>0</v>
      </c>
      <c r="Z110" s="2" t="str">
        <f t="shared" ca="1" si="17"/>
        <v/>
      </c>
      <c r="AA110" s="2" t="str">
        <f t="shared" ca="1" si="13"/>
        <v/>
      </c>
      <c r="AC110" s="627" t="str">
        <f t="shared" si="18"/>
        <v>0</v>
      </c>
    </row>
    <row r="111" spans="1:29" ht="39" hidden="1" customHeight="1" x14ac:dyDescent="0.2">
      <c r="A111" s="14" t="str">
        <f>Planning!A95</f>
        <v>I087</v>
      </c>
      <c r="B111" s="9">
        <f>Planning!B95</f>
        <v>0</v>
      </c>
      <c r="C111" s="9">
        <f>Planning!C95</f>
        <v>0</v>
      </c>
      <c r="D111" s="9">
        <f>Planning!D95</f>
        <v>0</v>
      </c>
      <c r="E111" s="3">
        <f>Planning!E95</f>
        <v>0</v>
      </c>
      <c r="F111" s="3" t="str">
        <f>IF(Planning!G95&lt;&gt;0,Planning!G95,"")</f>
        <v/>
      </c>
      <c r="G111" s="194">
        <f>Planning!H95</f>
        <v>0</v>
      </c>
      <c r="H111" s="4">
        <f>Planning!L95</f>
        <v>0</v>
      </c>
      <c r="I111" s="198">
        <f ca="1">IF(OR(W111="1",AND(W111&lt;&gt;"1",G111=Lists!$A$17)),Y111,0)</f>
        <v>0</v>
      </c>
      <c r="J111" s="174"/>
      <c r="K111" s="32" t="str">
        <f ca="1">IF(AND(W111="2",G111&lt;&gt;Lists!$A$17),AA111,Z111)</f>
        <v/>
      </c>
      <c r="L111" s="33" t="str">
        <f t="shared" ca="1" si="11"/>
        <v/>
      </c>
      <c r="M111" s="5">
        <f>Planning!M95</f>
        <v>0</v>
      </c>
      <c r="N111" s="5">
        <f>'Month 1'!M111+'Month 1'!N111-'Month 1'!O111</f>
        <v>0</v>
      </c>
      <c r="O111" s="166"/>
      <c r="P111" s="32" t="str">
        <f t="shared" si="14"/>
        <v/>
      </c>
      <c r="Q111" s="33" t="str">
        <f t="shared" si="12"/>
        <v/>
      </c>
      <c r="R111" s="89">
        <f ca="1">SUMIFS($J$25:$J$224,$C$25:$C$224,$C111,$G$25:$G$224,Lists!$A$16)</f>
        <v>0</v>
      </c>
      <c r="S111" s="89">
        <f t="shared" si="15"/>
        <v>0</v>
      </c>
      <c r="U111" s="2" t="str">
        <f t="shared" si="16"/>
        <v/>
      </c>
      <c r="W111" s="2" t="str">
        <f>IF(C111=0,"",LEFT(INDEX(Lists!$H$5:$H$49,MATCH(C111,Lists!$G$5:$G$49,0),1),1))</f>
        <v/>
      </c>
      <c r="Y111" s="4">
        <f ca="1">'Month 1'!H111+'Month 1'!I111-'Month 1'!J111</f>
        <v>0</v>
      </c>
      <c r="Z111" s="2" t="str">
        <f t="shared" ca="1" si="17"/>
        <v/>
      </c>
      <c r="AA111" s="2" t="str">
        <f t="shared" ca="1" si="13"/>
        <v/>
      </c>
      <c r="AC111" s="627" t="str">
        <f t="shared" si="18"/>
        <v>0</v>
      </c>
    </row>
    <row r="112" spans="1:29" ht="39" hidden="1" customHeight="1" x14ac:dyDescent="0.2">
      <c r="A112" s="14" t="str">
        <f>Planning!A96</f>
        <v>I088</v>
      </c>
      <c r="B112" s="9">
        <f>Planning!B96</f>
        <v>0</v>
      </c>
      <c r="C112" s="9">
        <f>Planning!C96</f>
        <v>0</v>
      </c>
      <c r="D112" s="9">
        <f>Planning!D96</f>
        <v>0</v>
      </c>
      <c r="E112" s="3">
        <f>Planning!E96</f>
        <v>0</v>
      </c>
      <c r="F112" s="3" t="str">
        <f>IF(Planning!G96&lt;&gt;0,Planning!G96,"")</f>
        <v/>
      </c>
      <c r="G112" s="194">
        <f>Planning!H96</f>
        <v>0</v>
      </c>
      <c r="H112" s="4">
        <f>Planning!L96</f>
        <v>0</v>
      </c>
      <c r="I112" s="198">
        <f ca="1">IF(OR(W112="1",AND(W112&lt;&gt;"1",G112=Lists!$A$17)),Y112,0)</f>
        <v>0</v>
      </c>
      <c r="J112" s="174"/>
      <c r="K112" s="32" t="str">
        <f ca="1">IF(AND(W112="2",G112&lt;&gt;Lists!$A$17),AA112,Z112)</f>
        <v/>
      </c>
      <c r="L112" s="33" t="str">
        <f t="shared" ca="1" si="11"/>
        <v/>
      </c>
      <c r="M112" s="5">
        <f>Planning!M96</f>
        <v>0</v>
      </c>
      <c r="N112" s="5">
        <f>'Month 1'!M112+'Month 1'!N112-'Month 1'!O112</f>
        <v>0</v>
      </c>
      <c r="O112" s="166"/>
      <c r="P112" s="32" t="str">
        <f t="shared" si="14"/>
        <v/>
      </c>
      <c r="Q112" s="33" t="str">
        <f t="shared" si="12"/>
        <v/>
      </c>
      <c r="R112" s="89">
        <f ca="1">SUMIFS($J$25:$J$224,$C$25:$C$224,$C112,$G$25:$G$224,Lists!$A$16)</f>
        <v>0</v>
      </c>
      <c r="S112" s="89">
        <f t="shared" si="15"/>
        <v>0</v>
      </c>
      <c r="U112" s="2" t="str">
        <f t="shared" si="16"/>
        <v/>
      </c>
      <c r="W112" s="2" t="str">
        <f>IF(C112=0,"",LEFT(INDEX(Lists!$H$5:$H$49,MATCH(C112,Lists!$G$5:$G$49,0),1),1))</f>
        <v/>
      </c>
      <c r="Y112" s="4">
        <f ca="1">'Month 1'!H112+'Month 1'!I112-'Month 1'!J112</f>
        <v>0</v>
      </c>
      <c r="Z112" s="2" t="str">
        <f t="shared" ca="1" si="17"/>
        <v/>
      </c>
      <c r="AA112" s="2" t="str">
        <f t="shared" ca="1" si="13"/>
        <v/>
      </c>
      <c r="AC112" s="627" t="str">
        <f t="shared" si="18"/>
        <v>0</v>
      </c>
    </row>
    <row r="113" spans="1:29" ht="39" hidden="1" customHeight="1" x14ac:dyDescent="0.2">
      <c r="A113" s="14" t="str">
        <f>Planning!A97</f>
        <v>I089</v>
      </c>
      <c r="B113" s="9">
        <f>Planning!B97</f>
        <v>0</v>
      </c>
      <c r="C113" s="9">
        <f>Planning!C97</f>
        <v>0</v>
      </c>
      <c r="D113" s="9">
        <f>Planning!D97</f>
        <v>0</v>
      </c>
      <c r="E113" s="3">
        <f>Planning!E97</f>
        <v>0</v>
      </c>
      <c r="F113" s="3" t="str">
        <f>IF(Planning!G97&lt;&gt;0,Planning!G97,"")</f>
        <v/>
      </c>
      <c r="G113" s="194">
        <f>Planning!H97</f>
        <v>0</v>
      </c>
      <c r="H113" s="4">
        <f>Planning!L97</f>
        <v>0</v>
      </c>
      <c r="I113" s="198">
        <f ca="1">IF(OR(W113="1",AND(W113&lt;&gt;"1",G113=Lists!$A$17)),Y113,0)</f>
        <v>0</v>
      </c>
      <c r="J113" s="174"/>
      <c r="K113" s="32" t="str">
        <f ca="1">IF(AND(W113="2",G113&lt;&gt;Lists!$A$17),AA113,Z113)</f>
        <v/>
      </c>
      <c r="L113" s="33" t="str">
        <f t="shared" ca="1" si="11"/>
        <v/>
      </c>
      <c r="M113" s="5">
        <f>Planning!M97</f>
        <v>0</v>
      </c>
      <c r="N113" s="5">
        <f>'Month 1'!M113+'Month 1'!N113-'Month 1'!O113</f>
        <v>0</v>
      </c>
      <c r="O113" s="166"/>
      <c r="P113" s="32" t="str">
        <f t="shared" si="14"/>
        <v/>
      </c>
      <c r="Q113" s="33" t="str">
        <f t="shared" si="12"/>
        <v/>
      </c>
      <c r="R113" s="89">
        <f ca="1">SUMIFS($J$25:$J$224,$C$25:$C$224,$C113,$G$25:$G$224,Lists!$A$16)</f>
        <v>0</v>
      </c>
      <c r="S113" s="89">
        <f t="shared" si="15"/>
        <v>0</v>
      </c>
      <c r="U113" s="2" t="str">
        <f t="shared" si="16"/>
        <v/>
      </c>
      <c r="W113" s="2" t="str">
        <f>IF(C113=0,"",LEFT(INDEX(Lists!$H$5:$H$49,MATCH(C113,Lists!$G$5:$G$49,0),1),1))</f>
        <v/>
      </c>
      <c r="Y113" s="4">
        <f ca="1">'Month 1'!H113+'Month 1'!I113-'Month 1'!J113</f>
        <v>0</v>
      </c>
      <c r="Z113" s="2" t="str">
        <f t="shared" ca="1" si="17"/>
        <v/>
      </c>
      <c r="AA113" s="2" t="str">
        <f t="shared" ca="1" si="13"/>
        <v/>
      </c>
      <c r="AC113" s="627" t="str">
        <f t="shared" si="18"/>
        <v>0</v>
      </c>
    </row>
    <row r="114" spans="1:29" ht="39" hidden="1" customHeight="1" x14ac:dyDescent="0.2">
      <c r="A114" s="14" t="str">
        <f>Planning!A98</f>
        <v>I090</v>
      </c>
      <c r="B114" s="9">
        <f>Planning!B98</f>
        <v>0</v>
      </c>
      <c r="C114" s="9">
        <f>Planning!C98</f>
        <v>0</v>
      </c>
      <c r="D114" s="9">
        <f>Planning!D98</f>
        <v>0</v>
      </c>
      <c r="E114" s="3">
        <f>Planning!E98</f>
        <v>0</v>
      </c>
      <c r="F114" s="3" t="str">
        <f>IF(Planning!G98&lt;&gt;0,Planning!G98,"")</f>
        <v/>
      </c>
      <c r="G114" s="194">
        <f>Planning!H98</f>
        <v>0</v>
      </c>
      <c r="H114" s="4">
        <f>Planning!L98</f>
        <v>0</v>
      </c>
      <c r="I114" s="198">
        <f ca="1">IF(OR(W114="1",AND(W114&lt;&gt;"1",G114=Lists!$A$17)),Y114,0)</f>
        <v>0</v>
      </c>
      <c r="J114" s="174"/>
      <c r="K114" s="32" t="str">
        <f ca="1">IF(AND(W114="2",G114&lt;&gt;Lists!$A$17),AA114,Z114)</f>
        <v/>
      </c>
      <c r="L114" s="33" t="str">
        <f t="shared" ca="1" si="11"/>
        <v/>
      </c>
      <c r="M114" s="5">
        <f>Planning!M98</f>
        <v>0</v>
      </c>
      <c r="N114" s="5">
        <f>'Month 1'!M114+'Month 1'!N114-'Month 1'!O114</f>
        <v>0</v>
      </c>
      <c r="O114" s="166"/>
      <c r="P114" s="32" t="str">
        <f t="shared" si="14"/>
        <v/>
      </c>
      <c r="Q114" s="33" t="str">
        <f t="shared" si="12"/>
        <v/>
      </c>
      <c r="R114" s="89">
        <f ca="1">SUMIFS($J$25:$J$224,$C$25:$C$224,$C114,$G$25:$G$224,Lists!$A$16)</f>
        <v>0</v>
      </c>
      <c r="S114" s="89">
        <f t="shared" si="15"/>
        <v>0</v>
      </c>
      <c r="U114" s="2" t="str">
        <f t="shared" si="16"/>
        <v/>
      </c>
      <c r="W114" s="2" t="str">
        <f>IF(C114=0,"",LEFT(INDEX(Lists!$H$5:$H$49,MATCH(C114,Lists!$G$5:$G$49,0),1),1))</f>
        <v/>
      </c>
      <c r="Y114" s="4">
        <f ca="1">'Month 1'!H114+'Month 1'!I114-'Month 1'!J114</f>
        <v>0</v>
      </c>
      <c r="Z114" s="2" t="str">
        <f t="shared" ca="1" si="17"/>
        <v/>
      </c>
      <c r="AA114" s="2" t="str">
        <f t="shared" ca="1" si="13"/>
        <v/>
      </c>
      <c r="AC114" s="627" t="str">
        <f t="shared" si="18"/>
        <v>0</v>
      </c>
    </row>
    <row r="115" spans="1:29" ht="39" hidden="1" customHeight="1" x14ac:dyDescent="0.2">
      <c r="A115" s="14" t="str">
        <f>Planning!A99</f>
        <v>I091</v>
      </c>
      <c r="B115" s="9">
        <f>Planning!B99</f>
        <v>0</v>
      </c>
      <c r="C115" s="9">
        <f>Planning!C99</f>
        <v>0</v>
      </c>
      <c r="D115" s="9">
        <f>Planning!D99</f>
        <v>0</v>
      </c>
      <c r="E115" s="3">
        <f>Planning!E99</f>
        <v>0</v>
      </c>
      <c r="F115" s="3" t="str">
        <f>IF(Planning!G99&lt;&gt;0,Planning!G99,"")</f>
        <v/>
      </c>
      <c r="G115" s="194">
        <f>Planning!H99</f>
        <v>0</v>
      </c>
      <c r="H115" s="4">
        <f>Planning!L99</f>
        <v>0</v>
      </c>
      <c r="I115" s="198">
        <f ca="1">IF(OR(W115="1",AND(W115&lt;&gt;"1",G115=Lists!$A$17)),Y115,0)</f>
        <v>0</v>
      </c>
      <c r="J115" s="174"/>
      <c r="K115" s="32" t="str">
        <f ca="1">IF(AND(W115="2",G115&lt;&gt;Lists!$A$17),AA115,Z115)</f>
        <v/>
      </c>
      <c r="L115" s="33" t="str">
        <f t="shared" ca="1" si="11"/>
        <v/>
      </c>
      <c r="M115" s="5">
        <f>Planning!M99</f>
        <v>0</v>
      </c>
      <c r="N115" s="5">
        <f>'Month 1'!M115+'Month 1'!N115-'Month 1'!O115</f>
        <v>0</v>
      </c>
      <c r="O115" s="166"/>
      <c r="P115" s="32" t="str">
        <f t="shared" si="14"/>
        <v/>
      </c>
      <c r="Q115" s="33" t="str">
        <f t="shared" si="12"/>
        <v/>
      </c>
      <c r="R115" s="89">
        <f ca="1">SUMIFS($J$25:$J$224,$C$25:$C$224,$C115,$G$25:$G$224,Lists!$A$16)</f>
        <v>0</v>
      </c>
      <c r="S115" s="89">
        <f t="shared" si="15"/>
        <v>0</v>
      </c>
      <c r="U115" s="2" t="str">
        <f t="shared" si="16"/>
        <v/>
      </c>
      <c r="W115" s="2" t="str">
        <f>IF(C115=0,"",LEFT(INDEX(Lists!$H$5:$H$49,MATCH(C115,Lists!$G$5:$G$49,0),1),1))</f>
        <v/>
      </c>
      <c r="Y115" s="4">
        <f ca="1">'Month 1'!H115+'Month 1'!I115-'Month 1'!J115</f>
        <v>0</v>
      </c>
      <c r="Z115" s="2" t="str">
        <f t="shared" ca="1" si="17"/>
        <v/>
      </c>
      <c r="AA115" s="2" t="str">
        <f t="shared" ca="1" si="13"/>
        <v/>
      </c>
      <c r="AC115" s="627" t="str">
        <f t="shared" si="18"/>
        <v>0</v>
      </c>
    </row>
    <row r="116" spans="1:29" ht="39" hidden="1" customHeight="1" x14ac:dyDescent="0.2">
      <c r="A116" s="14" t="str">
        <f>Planning!A100</f>
        <v>I092</v>
      </c>
      <c r="B116" s="9">
        <f>Planning!B100</f>
        <v>0</v>
      </c>
      <c r="C116" s="9">
        <f>Planning!C100</f>
        <v>0</v>
      </c>
      <c r="D116" s="9">
        <f>Planning!D100</f>
        <v>0</v>
      </c>
      <c r="E116" s="3">
        <f>Planning!E100</f>
        <v>0</v>
      </c>
      <c r="F116" s="3" t="str">
        <f>IF(Planning!G100&lt;&gt;0,Planning!G100,"")</f>
        <v/>
      </c>
      <c r="G116" s="194">
        <f>Planning!H100</f>
        <v>0</v>
      </c>
      <c r="H116" s="4">
        <f>Planning!L100</f>
        <v>0</v>
      </c>
      <c r="I116" s="198">
        <f ca="1">IF(OR(W116="1",AND(W116&lt;&gt;"1",G116=Lists!$A$17)),Y116,0)</f>
        <v>0</v>
      </c>
      <c r="J116" s="174"/>
      <c r="K116" s="32" t="str">
        <f ca="1">IF(AND(W116="2",G116&lt;&gt;Lists!$A$17),AA116,Z116)</f>
        <v/>
      </c>
      <c r="L116" s="33" t="str">
        <f t="shared" ca="1" si="11"/>
        <v/>
      </c>
      <c r="M116" s="5">
        <f>Planning!M100</f>
        <v>0</v>
      </c>
      <c r="N116" s="5">
        <f>'Month 1'!M116+'Month 1'!N116-'Month 1'!O116</f>
        <v>0</v>
      </c>
      <c r="O116" s="166"/>
      <c r="P116" s="32" t="str">
        <f t="shared" si="14"/>
        <v/>
      </c>
      <c r="Q116" s="33" t="str">
        <f t="shared" si="12"/>
        <v/>
      </c>
      <c r="R116" s="89">
        <f ca="1">SUMIFS($J$25:$J$224,$C$25:$C$224,$C116,$G$25:$G$224,Lists!$A$16)</f>
        <v>0</v>
      </c>
      <c r="S116" s="89">
        <f t="shared" si="15"/>
        <v>0</v>
      </c>
      <c r="U116" s="2" t="str">
        <f t="shared" si="16"/>
        <v/>
      </c>
      <c r="W116" s="2" t="str">
        <f>IF(C116=0,"",LEFT(INDEX(Lists!$H$5:$H$49,MATCH(C116,Lists!$G$5:$G$49,0),1),1))</f>
        <v/>
      </c>
      <c r="Y116" s="4">
        <f ca="1">'Month 1'!H116+'Month 1'!I116-'Month 1'!J116</f>
        <v>0</v>
      </c>
      <c r="Z116" s="2" t="str">
        <f t="shared" ca="1" si="17"/>
        <v/>
      </c>
      <c r="AA116" s="2" t="str">
        <f t="shared" ca="1" si="13"/>
        <v/>
      </c>
      <c r="AC116" s="627" t="str">
        <f t="shared" si="18"/>
        <v>0</v>
      </c>
    </row>
    <row r="117" spans="1:29" ht="39" hidden="1" customHeight="1" x14ac:dyDescent="0.2">
      <c r="A117" s="14" t="str">
        <f>Planning!A101</f>
        <v>I093</v>
      </c>
      <c r="B117" s="9">
        <f>Planning!B101</f>
        <v>0</v>
      </c>
      <c r="C117" s="9">
        <f>Planning!C101</f>
        <v>0</v>
      </c>
      <c r="D117" s="9">
        <f>Planning!D101</f>
        <v>0</v>
      </c>
      <c r="E117" s="3">
        <f>Planning!E101</f>
        <v>0</v>
      </c>
      <c r="F117" s="3" t="str">
        <f>IF(Planning!G101&lt;&gt;0,Planning!G101,"")</f>
        <v/>
      </c>
      <c r="G117" s="194">
        <f>Planning!H101</f>
        <v>0</v>
      </c>
      <c r="H117" s="4">
        <f>Planning!L101</f>
        <v>0</v>
      </c>
      <c r="I117" s="198">
        <f ca="1">IF(OR(W117="1",AND(W117&lt;&gt;"1",G117=Lists!$A$17)),Y117,0)</f>
        <v>0</v>
      </c>
      <c r="J117" s="174"/>
      <c r="K117" s="32" t="str">
        <f ca="1">IF(AND(W117="2",G117&lt;&gt;Lists!$A$17),AA117,Z117)</f>
        <v/>
      </c>
      <c r="L117" s="33" t="str">
        <f t="shared" ca="1" si="11"/>
        <v/>
      </c>
      <c r="M117" s="5">
        <f>Planning!M101</f>
        <v>0</v>
      </c>
      <c r="N117" s="5">
        <f>'Month 1'!M117+'Month 1'!N117-'Month 1'!O117</f>
        <v>0</v>
      </c>
      <c r="O117" s="166"/>
      <c r="P117" s="32" t="str">
        <f t="shared" si="14"/>
        <v/>
      </c>
      <c r="Q117" s="33" t="str">
        <f t="shared" si="12"/>
        <v/>
      </c>
      <c r="R117" s="89">
        <f ca="1">SUMIFS($J$25:$J$224,$C$25:$C$224,$C117,$G$25:$G$224,Lists!$A$16)</f>
        <v>0</v>
      </c>
      <c r="S117" s="89">
        <f t="shared" si="15"/>
        <v>0</v>
      </c>
      <c r="U117" s="2" t="str">
        <f t="shared" si="16"/>
        <v/>
      </c>
      <c r="W117" s="2" t="str">
        <f>IF(C117=0,"",LEFT(INDEX(Lists!$H$5:$H$49,MATCH(C117,Lists!$G$5:$G$49,0),1),1))</f>
        <v/>
      </c>
      <c r="Y117" s="4">
        <f ca="1">'Month 1'!H117+'Month 1'!I117-'Month 1'!J117</f>
        <v>0</v>
      </c>
      <c r="Z117" s="2" t="str">
        <f t="shared" ca="1" si="17"/>
        <v/>
      </c>
      <c r="AA117" s="2" t="str">
        <f t="shared" ca="1" si="13"/>
        <v/>
      </c>
      <c r="AC117" s="627" t="str">
        <f t="shared" si="18"/>
        <v>0</v>
      </c>
    </row>
    <row r="118" spans="1:29" ht="39" hidden="1" customHeight="1" x14ac:dyDescent="0.2">
      <c r="A118" s="14" t="str">
        <f>Planning!A102</f>
        <v>I094</v>
      </c>
      <c r="B118" s="9">
        <f>Planning!B102</f>
        <v>0</v>
      </c>
      <c r="C118" s="9">
        <f>Planning!C102</f>
        <v>0</v>
      </c>
      <c r="D118" s="9">
        <f>Planning!D102</f>
        <v>0</v>
      </c>
      <c r="E118" s="3">
        <f>Planning!E102</f>
        <v>0</v>
      </c>
      <c r="F118" s="3" t="str">
        <f>IF(Planning!G102&lt;&gt;0,Planning!G102,"")</f>
        <v/>
      </c>
      <c r="G118" s="194">
        <f>Planning!H102</f>
        <v>0</v>
      </c>
      <c r="H118" s="4">
        <f>Planning!L102</f>
        <v>0</v>
      </c>
      <c r="I118" s="198">
        <f ca="1">IF(OR(W118="1",AND(W118&lt;&gt;"1",G118=Lists!$A$17)),Y118,0)</f>
        <v>0</v>
      </c>
      <c r="J118" s="174"/>
      <c r="K118" s="32" t="str">
        <f ca="1">IF(AND(W118="2",G118&lt;&gt;Lists!$A$17),AA118,Z118)</f>
        <v/>
      </c>
      <c r="L118" s="33" t="str">
        <f t="shared" ca="1" si="11"/>
        <v/>
      </c>
      <c r="M118" s="5">
        <f>Planning!M102</f>
        <v>0</v>
      </c>
      <c r="N118" s="5">
        <f>'Month 1'!M118+'Month 1'!N118-'Month 1'!O118</f>
        <v>0</v>
      </c>
      <c r="O118" s="166"/>
      <c r="P118" s="32" t="str">
        <f t="shared" si="14"/>
        <v/>
      </c>
      <c r="Q118" s="33" t="str">
        <f t="shared" si="12"/>
        <v/>
      </c>
      <c r="R118" s="89">
        <f ca="1">SUMIFS($J$25:$J$224,$C$25:$C$224,$C118,$G$25:$G$224,Lists!$A$16)</f>
        <v>0</v>
      </c>
      <c r="S118" s="89">
        <f t="shared" si="15"/>
        <v>0</v>
      </c>
      <c r="U118" s="2" t="str">
        <f t="shared" si="16"/>
        <v/>
      </c>
      <c r="W118" s="2" t="str">
        <f>IF(C118=0,"",LEFT(INDEX(Lists!$H$5:$H$49,MATCH(C118,Lists!$G$5:$G$49,0),1),1))</f>
        <v/>
      </c>
      <c r="Y118" s="4">
        <f ca="1">'Month 1'!H118+'Month 1'!I118-'Month 1'!J118</f>
        <v>0</v>
      </c>
      <c r="Z118" s="2" t="str">
        <f t="shared" ca="1" si="17"/>
        <v/>
      </c>
      <c r="AA118" s="2" t="str">
        <f t="shared" ca="1" si="13"/>
        <v/>
      </c>
      <c r="AC118" s="627" t="str">
        <f t="shared" si="18"/>
        <v>0</v>
      </c>
    </row>
    <row r="119" spans="1:29" ht="39" hidden="1" customHeight="1" x14ac:dyDescent="0.2">
      <c r="A119" s="14" t="str">
        <f>Planning!A103</f>
        <v>I095</v>
      </c>
      <c r="B119" s="9">
        <f>Planning!B103</f>
        <v>0</v>
      </c>
      <c r="C119" s="9">
        <f>Planning!C103</f>
        <v>0</v>
      </c>
      <c r="D119" s="9">
        <f>Planning!D103</f>
        <v>0</v>
      </c>
      <c r="E119" s="3">
        <f>Planning!E103</f>
        <v>0</v>
      </c>
      <c r="F119" s="3" t="str">
        <f>IF(Planning!G103&lt;&gt;0,Planning!G103,"")</f>
        <v/>
      </c>
      <c r="G119" s="194">
        <f>Planning!H103</f>
        <v>0</v>
      </c>
      <c r="H119" s="4">
        <f>Planning!L103</f>
        <v>0</v>
      </c>
      <c r="I119" s="198">
        <f ca="1">IF(OR(W119="1",AND(W119&lt;&gt;"1",G119=Lists!$A$17)),Y119,0)</f>
        <v>0</v>
      </c>
      <c r="J119" s="174"/>
      <c r="K119" s="32" t="str">
        <f ca="1">IF(AND(W119="2",G119&lt;&gt;Lists!$A$17),AA119,Z119)</f>
        <v/>
      </c>
      <c r="L119" s="33" t="str">
        <f t="shared" ca="1" si="11"/>
        <v/>
      </c>
      <c r="M119" s="5">
        <f>Planning!M103</f>
        <v>0</v>
      </c>
      <c r="N119" s="5">
        <f>'Month 1'!M119+'Month 1'!N119-'Month 1'!O119</f>
        <v>0</v>
      </c>
      <c r="O119" s="166"/>
      <c r="P119" s="32" t="str">
        <f t="shared" si="14"/>
        <v/>
      </c>
      <c r="Q119" s="33" t="str">
        <f t="shared" si="12"/>
        <v/>
      </c>
      <c r="R119" s="89">
        <f ca="1">SUMIFS($J$25:$J$224,$C$25:$C$224,$C119,$G$25:$G$224,Lists!$A$16)</f>
        <v>0</v>
      </c>
      <c r="S119" s="89">
        <f t="shared" si="15"/>
        <v>0</v>
      </c>
      <c r="U119" s="2" t="str">
        <f t="shared" si="16"/>
        <v/>
      </c>
      <c r="W119" s="2" t="str">
        <f>IF(C119=0,"",LEFT(INDEX(Lists!$H$5:$H$49,MATCH(C119,Lists!$G$5:$G$49,0),1),1))</f>
        <v/>
      </c>
      <c r="Y119" s="4">
        <f ca="1">'Month 1'!H119+'Month 1'!I119-'Month 1'!J119</f>
        <v>0</v>
      </c>
      <c r="Z119" s="2" t="str">
        <f t="shared" ca="1" si="17"/>
        <v/>
      </c>
      <c r="AA119" s="2" t="str">
        <f t="shared" ca="1" si="13"/>
        <v/>
      </c>
      <c r="AC119" s="627" t="str">
        <f t="shared" si="18"/>
        <v>0</v>
      </c>
    </row>
    <row r="120" spans="1:29" ht="39" hidden="1" customHeight="1" x14ac:dyDescent="0.2">
      <c r="A120" s="14" t="str">
        <f>Planning!A104</f>
        <v>I096</v>
      </c>
      <c r="B120" s="9">
        <f>Planning!B104</f>
        <v>0</v>
      </c>
      <c r="C120" s="9">
        <f>Planning!C104</f>
        <v>0</v>
      </c>
      <c r="D120" s="9">
        <f>Planning!D104</f>
        <v>0</v>
      </c>
      <c r="E120" s="3">
        <f>Planning!E104</f>
        <v>0</v>
      </c>
      <c r="F120" s="3" t="str">
        <f>IF(Planning!G104&lt;&gt;0,Planning!G104,"")</f>
        <v/>
      </c>
      <c r="G120" s="194">
        <f>Planning!H104</f>
        <v>0</v>
      </c>
      <c r="H120" s="4">
        <f>Planning!L104</f>
        <v>0</v>
      </c>
      <c r="I120" s="198">
        <f ca="1">IF(OR(W120="1",AND(W120&lt;&gt;"1",G120=Lists!$A$17)),Y120,0)</f>
        <v>0</v>
      </c>
      <c r="J120" s="174"/>
      <c r="K120" s="32" t="str">
        <f ca="1">IF(AND(W120="2",G120&lt;&gt;Lists!$A$17),AA120,Z120)</f>
        <v/>
      </c>
      <c r="L120" s="33" t="str">
        <f t="shared" ca="1" si="11"/>
        <v/>
      </c>
      <c r="M120" s="5">
        <f>Planning!M104</f>
        <v>0</v>
      </c>
      <c r="N120" s="5">
        <f>'Month 1'!M120+'Month 1'!N120-'Month 1'!O120</f>
        <v>0</v>
      </c>
      <c r="O120" s="166"/>
      <c r="P120" s="32" t="str">
        <f t="shared" si="14"/>
        <v/>
      </c>
      <c r="Q120" s="33" t="str">
        <f t="shared" si="12"/>
        <v/>
      </c>
      <c r="R120" s="89">
        <f ca="1">SUMIFS($J$25:$J$224,$C$25:$C$224,$C120,$G$25:$G$224,Lists!$A$16)</f>
        <v>0</v>
      </c>
      <c r="S120" s="89">
        <f t="shared" si="15"/>
        <v>0</v>
      </c>
      <c r="U120" s="2" t="str">
        <f t="shared" si="16"/>
        <v/>
      </c>
      <c r="W120" s="2" t="str">
        <f>IF(C120=0,"",LEFT(INDEX(Lists!$H$5:$H$49,MATCH(C120,Lists!$G$5:$G$49,0),1),1))</f>
        <v/>
      </c>
      <c r="Y120" s="4">
        <f ca="1">'Month 1'!H120+'Month 1'!I120-'Month 1'!J120</f>
        <v>0</v>
      </c>
      <c r="Z120" s="2" t="str">
        <f t="shared" ca="1" si="17"/>
        <v/>
      </c>
      <c r="AA120" s="2" t="str">
        <f t="shared" ca="1" si="13"/>
        <v/>
      </c>
      <c r="AC120" s="627" t="str">
        <f t="shared" si="18"/>
        <v>0</v>
      </c>
    </row>
    <row r="121" spans="1:29" ht="39" hidden="1" customHeight="1" x14ac:dyDescent="0.2">
      <c r="A121" s="14" t="str">
        <f>Planning!A105</f>
        <v>I097</v>
      </c>
      <c r="B121" s="9">
        <f>Planning!B105</f>
        <v>0</v>
      </c>
      <c r="C121" s="9">
        <f>Planning!C105</f>
        <v>0</v>
      </c>
      <c r="D121" s="9">
        <f>Planning!D105</f>
        <v>0</v>
      </c>
      <c r="E121" s="3">
        <f>Planning!E105</f>
        <v>0</v>
      </c>
      <c r="F121" s="3" t="str">
        <f>IF(Planning!G105&lt;&gt;0,Planning!G105,"")</f>
        <v/>
      </c>
      <c r="G121" s="194">
        <f>Planning!H105</f>
        <v>0</v>
      </c>
      <c r="H121" s="4">
        <f>Planning!L105</f>
        <v>0</v>
      </c>
      <c r="I121" s="198">
        <f ca="1">IF(OR(W121="1",AND(W121&lt;&gt;"1",G121=Lists!$A$17)),Y121,0)</f>
        <v>0</v>
      </c>
      <c r="J121" s="174"/>
      <c r="K121" s="32" t="str">
        <f ca="1">IF(AND(W121="2",G121&lt;&gt;Lists!$A$17),AA121,Z121)</f>
        <v/>
      </c>
      <c r="L121" s="33" t="str">
        <f t="shared" ref="L121:L152" ca="1" si="19">IF($U121=ExcluirDelPLogro,"",IF(AND(H121=0,I121=0,J121=0),"",K121))</f>
        <v/>
      </c>
      <c r="M121" s="5">
        <f>Planning!M105</f>
        <v>0</v>
      </c>
      <c r="N121" s="5">
        <f>'Month 1'!M121+'Month 1'!N121-'Month 1'!O121</f>
        <v>0</v>
      </c>
      <c r="O121" s="166"/>
      <c r="P121" s="32" t="str">
        <f t="shared" si="14"/>
        <v/>
      </c>
      <c r="Q121" s="33" t="str">
        <f t="shared" ref="Q121:Q152" si="20">IF($U121=ExcluirDelPLogro,"",IF(AND(M121=0,N121=0,O121=0),"",P121))</f>
        <v/>
      </c>
      <c r="R121" s="89">
        <f ca="1">SUMIFS($J$25:$J$224,$C$25:$C$224,$C121,$G$25:$G$224,Lists!$A$16)</f>
        <v>0</v>
      </c>
      <c r="S121" s="89">
        <f t="shared" si="15"/>
        <v>0</v>
      </c>
      <c r="U121" s="2" t="str">
        <f t="shared" si="16"/>
        <v/>
      </c>
      <c r="W121" s="2" t="str">
        <f>IF(C121=0,"",LEFT(INDEX(Lists!$H$5:$H$49,MATCH(C121,Lists!$G$5:$G$49,0),1),1))</f>
        <v/>
      </c>
      <c r="Y121" s="4">
        <f ca="1">'Month 1'!H121+'Month 1'!I121-'Month 1'!J121</f>
        <v>0</v>
      </c>
      <c r="Z121" s="2" t="str">
        <f t="shared" ca="1" si="17"/>
        <v/>
      </c>
      <c r="AA121" s="2" t="str">
        <f t="shared" ref="AA121:AA152" ca="1" si="21">IF(AND(H121=0,I121=0,J121=0),"",IF(J121&gt;0,H121/J121,0))</f>
        <v/>
      </c>
      <c r="AC121" s="627" t="str">
        <f t="shared" si="18"/>
        <v>0</v>
      </c>
    </row>
    <row r="122" spans="1:29" ht="39" hidden="1" customHeight="1" x14ac:dyDescent="0.2">
      <c r="A122" s="14" t="str">
        <f>Planning!A106</f>
        <v>I098</v>
      </c>
      <c r="B122" s="9">
        <f>Planning!B106</f>
        <v>0</v>
      </c>
      <c r="C122" s="9">
        <f>Planning!C106</f>
        <v>0</v>
      </c>
      <c r="D122" s="9">
        <f>Planning!D106</f>
        <v>0</v>
      </c>
      <c r="E122" s="3">
        <f>Planning!E106</f>
        <v>0</v>
      </c>
      <c r="F122" s="3" t="str">
        <f>IF(Planning!G106&lt;&gt;0,Planning!G106,"")</f>
        <v/>
      </c>
      <c r="G122" s="194">
        <f>Planning!H106</f>
        <v>0</v>
      </c>
      <c r="H122" s="4">
        <f>Planning!L106</f>
        <v>0</v>
      </c>
      <c r="I122" s="198">
        <f ca="1">IF(OR(W122="1",AND(W122&lt;&gt;"1",G122=Lists!$A$17)),Y122,0)</f>
        <v>0</v>
      </c>
      <c r="J122" s="174"/>
      <c r="K122" s="32" t="str">
        <f ca="1">IF(AND(W122="2",G122&lt;&gt;Lists!$A$17),AA122,Z122)</f>
        <v/>
      </c>
      <c r="L122" s="33" t="str">
        <f t="shared" ca="1" si="19"/>
        <v/>
      </c>
      <c r="M122" s="5">
        <f>Planning!M106</f>
        <v>0</v>
      </c>
      <c r="N122" s="5">
        <f>'Month 1'!M122+'Month 1'!N122-'Month 1'!O122</f>
        <v>0</v>
      </c>
      <c r="O122" s="166"/>
      <c r="P122" s="32" t="str">
        <f t="shared" si="14"/>
        <v/>
      </c>
      <c r="Q122" s="33" t="str">
        <f t="shared" si="20"/>
        <v/>
      </c>
      <c r="R122" s="89">
        <f ca="1">SUMIFS($J$25:$J$224,$C$25:$C$224,$C122,$G$25:$G$224,Lists!$A$16)</f>
        <v>0</v>
      </c>
      <c r="S122" s="89">
        <f t="shared" si="15"/>
        <v>0</v>
      </c>
      <c r="U122" s="2" t="str">
        <f t="shared" si="16"/>
        <v/>
      </c>
      <c r="W122" s="2" t="str">
        <f>IF(C122=0,"",LEFT(INDEX(Lists!$H$5:$H$49,MATCH(C122,Lists!$G$5:$G$49,0),1),1))</f>
        <v/>
      </c>
      <c r="Y122" s="4">
        <f ca="1">'Month 1'!H122+'Month 1'!I122-'Month 1'!J122</f>
        <v>0</v>
      </c>
      <c r="Z122" s="2" t="str">
        <f t="shared" ca="1" si="17"/>
        <v/>
      </c>
      <c r="AA122" s="2" t="str">
        <f t="shared" ca="1" si="21"/>
        <v/>
      </c>
      <c r="AC122" s="627" t="str">
        <f t="shared" si="18"/>
        <v>0</v>
      </c>
    </row>
    <row r="123" spans="1:29" ht="39" hidden="1" customHeight="1" x14ac:dyDescent="0.2">
      <c r="A123" s="14" t="str">
        <f>Planning!A107</f>
        <v>I099</v>
      </c>
      <c r="B123" s="9">
        <f>Planning!B107</f>
        <v>0</v>
      </c>
      <c r="C123" s="9">
        <f>Planning!C107</f>
        <v>0</v>
      </c>
      <c r="D123" s="9">
        <f>Planning!D107</f>
        <v>0</v>
      </c>
      <c r="E123" s="3">
        <f>Planning!E107</f>
        <v>0</v>
      </c>
      <c r="F123" s="3" t="str">
        <f>IF(Planning!G107&lt;&gt;0,Planning!G107,"")</f>
        <v/>
      </c>
      <c r="G123" s="194">
        <f>Planning!H107</f>
        <v>0</v>
      </c>
      <c r="H123" s="4">
        <f>Planning!L107</f>
        <v>0</v>
      </c>
      <c r="I123" s="198">
        <f ca="1">IF(OR(W123="1",AND(W123&lt;&gt;"1",G123=Lists!$A$17)),Y123,0)</f>
        <v>0</v>
      </c>
      <c r="J123" s="174"/>
      <c r="K123" s="32" t="str">
        <f ca="1">IF(AND(W123="2",G123&lt;&gt;Lists!$A$17),AA123,Z123)</f>
        <v/>
      </c>
      <c r="L123" s="33" t="str">
        <f t="shared" ca="1" si="19"/>
        <v/>
      </c>
      <c r="M123" s="5">
        <f>Planning!M107</f>
        <v>0</v>
      </c>
      <c r="N123" s="5">
        <f>'Month 1'!M123+'Month 1'!N123-'Month 1'!O123</f>
        <v>0</v>
      </c>
      <c r="O123" s="166"/>
      <c r="P123" s="32" t="str">
        <f t="shared" si="14"/>
        <v/>
      </c>
      <c r="Q123" s="33" t="str">
        <f t="shared" si="20"/>
        <v/>
      </c>
      <c r="R123" s="89">
        <f ca="1">SUMIFS($J$25:$J$224,$C$25:$C$224,$C123,$G$25:$G$224,Lists!$A$16)</f>
        <v>0</v>
      </c>
      <c r="S123" s="89">
        <f t="shared" si="15"/>
        <v>0</v>
      </c>
      <c r="U123" s="2" t="str">
        <f t="shared" si="16"/>
        <v/>
      </c>
      <c r="W123" s="2" t="str">
        <f>IF(C123=0,"",LEFT(INDEX(Lists!$H$5:$H$49,MATCH(C123,Lists!$G$5:$G$49,0),1),1))</f>
        <v/>
      </c>
      <c r="Y123" s="4">
        <f ca="1">'Month 1'!H123+'Month 1'!I123-'Month 1'!J123</f>
        <v>0</v>
      </c>
      <c r="Z123" s="2" t="str">
        <f t="shared" ca="1" si="17"/>
        <v/>
      </c>
      <c r="AA123" s="2" t="str">
        <f t="shared" ca="1" si="21"/>
        <v/>
      </c>
      <c r="AC123" s="627" t="str">
        <f t="shared" si="18"/>
        <v>0</v>
      </c>
    </row>
    <row r="124" spans="1:29" ht="39" hidden="1" customHeight="1" x14ac:dyDescent="0.2">
      <c r="A124" s="14" t="str">
        <f>Planning!A108</f>
        <v>I100</v>
      </c>
      <c r="B124" s="9">
        <f>Planning!B108</f>
        <v>0</v>
      </c>
      <c r="C124" s="9">
        <f>Planning!C108</f>
        <v>0</v>
      </c>
      <c r="D124" s="9">
        <f>Planning!D108</f>
        <v>0</v>
      </c>
      <c r="E124" s="3">
        <f>Planning!E108</f>
        <v>0</v>
      </c>
      <c r="F124" s="3" t="str">
        <f>IF(Planning!G108&lt;&gt;0,Planning!G108,"")</f>
        <v/>
      </c>
      <c r="G124" s="194">
        <f>Planning!H108</f>
        <v>0</v>
      </c>
      <c r="H124" s="4">
        <f>Planning!L108</f>
        <v>0</v>
      </c>
      <c r="I124" s="198">
        <f ca="1">IF(OR(W124="1",AND(W124&lt;&gt;"1",G124=Lists!$A$17)),Y124,0)</f>
        <v>0</v>
      </c>
      <c r="J124" s="174"/>
      <c r="K124" s="32" t="str">
        <f ca="1">IF(AND(W124="2",G124&lt;&gt;Lists!$A$17),AA124,Z124)</f>
        <v/>
      </c>
      <c r="L124" s="33" t="str">
        <f t="shared" ca="1" si="19"/>
        <v/>
      </c>
      <c r="M124" s="5">
        <f>Planning!M108</f>
        <v>0</v>
      </c>
      <c r="N124" s="5">
        <f>'Month 1'!M124+'Month 1'!N124-'Month 1'!O124</f>
        <v>0</v>
      </c>
      <c r="O124" s="166"/>
      <c r="P124" s="32" t="str">
        <f t="shared" si="14"/>
        <v/>
      </c>
      <c r="Q124" s="33" t="str">
        <f t="shared" si="20"/>
        <v/>
      </c>
      <c r="R124" s="89">
        <f ca="1">SUMIFS($J$25:$J$224,$C$25:$C$224,$C124,$G$25:$G$224,Lists!$A$16)</f>
        <v>0</v>
      </c>
      <c r="S124" s="89">
        <f t="shared" si="15"/>
        <v>0</v>
      </c>
      <c r="U124" s="2" t="str">
        <f t="shared" si="16"/>
        <v/>
      </c>
      <c r="W124" s="2" t="str">
        <f>IF(C124=0,"",LEFT(INDEX(Lists!$H$5:$H$49,MATCH(C124,Lists!$G$5:$G$49,0),1),1))</f>
        <v/>
      </c>
      <c r="Y124" s="4">
        <f ca="1">'Month 1'!H124+'Month 1'!I124-'Month 1'!J124</f>
        <v>0</v>
      </c>
      <c r="Z124" s="2" t="str">
        <f t="shared" ca="1" si="17"/>
        <v/>
      </c>
      <c r="AA124" s="2" t="str">
        <f t="shared" ca="1" si="21"/>
        <v/>
      </c>
      <c r="AC124" s="627" t="str">
        <f t="shared" si="18"/>
        <v>0</v>
      </c>
    </row>
    <row r="125" spans="1:29" ht="39" hidden="1" customHeight="1" x14ac:dyDescent="0.2">
      <c r="A125" s="14" t="str">
        <f>Planning!A109</f>
        <v>I101</v>
      </c>
      <c r="B125" s="9">
        <f>Planning!B109</f>
        <v>0</v>
      </c>
      <c r="C125" s="9">
        <f>Planning!C109</f>
        <v>0</v>
      </c>
      <c r="D125" s="9">
        <f>Planning!D109</f>
        <v>0</v>
      </c>
      <c r="E125" s="3">
        <f>Planning!E109</f>
        <v>0</v>
      </c>
      <c r="F125" s="3" t="str">
        <f>IF(Planning!G109&lt;&gt;0,Planning!G109,"")</f>
        <v/>
      </c>
      <c r="G125" s="194">
        <f>Planning!H109</f>
        <v>0</v>
      </c>
      <c r="H125" s="4">
        <f>Planning!L109</f>
        <v>0</v>
      </c>
      <c r="I125" s="198">
        <f ca="1">IF(OR(W125="1",AND(W125&lt;&gt;"1",G125=Lists!$A$17)),Y125,0)</f>
        <v>0</v>
      </c>
      <c r="J125" s="174"/>
      <c r="K125" s="32" t="str">
        <f ca="1">IF(AND(W125="2",G125&lt;&gt;Lists!$A$17),AA125,Z125)</f>
        <v/>
      </c>
      <c r="L125" s="33" t="str">
        <f t="shared" ca="1" si="19"/>
        <v/>
      </c>
      <c r="M125" s="5">
        <f>Planning!M109</f>
        <v>0</v>
      </c>
      <c r="N125" s="5">
        <f>'Month 1'!M125+'Month 1'!N125-'Month 1'!O125</f>
        <v>0</v>
      </c>
      <c r="O125" s="166"/>
      <c r="P125" s="32" t="str">
        <f t="shared" si="14"/>
        <v/>
      </c>
      <c r="Q125" s="33" t="str">
        <f t="shared" si="20"/>
        <v/>
      </c>
      <c r="R125" s="89">
        <f ca="1">SUMIFS($J$25:$J$224,$C$25:$C$224,$C125,$G$25:$G$224,Lists!$A$16)</f>
        <v>0</v>
      </c>
      <c r="S125" s="89">
        <f t="shared" si="15"/>
        <v>0</v>
      </c>
      <c r="U125" s="2" t="str">
        <f t="shared" si="16"/>
        <v/>
      </c>
      <c r="W125" s="2" t="str">
        <f>IF(C125=0,"",LEFT(INDEX(Lists!$H$5:$H$49,MATCH(C125,Lists!$G$5:$G$49,0),1),1))</f>
        <v/>
      </c>
      <c r="Y125" s="4">
        <f ca="1">'Month 1'!H125+'Month 1'!I125-'Month 1'!J125</f>
        <v>0</v>
      </c>
      <c r="Z125" s="2" t="str">
        <f t="shared" ca="1" si="17"/>
        <v/>
      </c>
      <c r="AA125" s="2" t="str">
        <f t="shared" ca="1" si="21"/>
        <v/>
      </c>
      <c r="AC125" s="627" t="str">
        <f t="shared" si="18"/>
        <v>0</v>
      </c>
    </row>
    <row r="126" spans="1:29" ht="39" hidden="1" customHeight="1" x14ac:dyDescent="0.2">
      <c r="A126" s="14" t="str">
        <f>Planning!A110</f>
        <v>I102</v>
      </c>
      <c r="B126" s="9">
        <f>Planning!B110</f>
        <v>0</v>
      </c>
      <c r="C126" s="9">
        <f>Planning!C110</f>
        <v>0</v>
      </c>
      <c r="D126" s="9">
        <f>Planning!D110</f>
        <v>0</v>
      </c>
      <c r="E126" s="3">
        <f>Planning!E110</f>
        <v>0</v>
      </c>
      <c r="F126" s="3" t="str">
        <f>IF(Planning!G110&lt;&gt;0,Planning!G110,"")</f>
        <v/>
      </c>
      <c r="G126" s="194">
        <f>Planning!H110</f>
        <v>0</v>
      </c>
      <c r="H126" s="4">
        <f>Planning!L110</f>
        <v>0</v>
      </c>
      <c r="I126" s="198">
        <f ca="1">IF(OR(W126="1",AND(W126&lt;&gt;"1",G126=Lists!$A$17)),Y126,0)</f>
        <v>0</v>
      </c>
      <c r="J126" s="174"/>
      <c r="K126" s="32" t="str">
        <f ca="1">IF(AND(W126="2",G126&lt;&gt;Lists!$A$17),AA126,Z126)</f>
        <v/>
      </c>
      <c r="L126" s="33" t="str">
        <f t="shared" ca="1" si="19"/>
        <v/>
      </c>
      <c r="M126" s="5">
        <f>Planning!M110</f>
        <v>0</v>
      </c>
      <c r="N126" s="5">
        <f>'Month 1'!M126+'Month 1'!N126-'Month 1'!O126</f>
        <v>0</v>
      </c>
      <c r="O126" s="166"/>
      <c r="P126" s="32" t="str">
        <f t="shared" si="14"/>
        <v/>
      </c>
      <c r="Q126" s="33" t="str">
        <f t="shared" si="20"/>
        <v/>
      </c>
      <c r="R126" s="89">
        <f ca="1">SUMIFS($J$25:$J$224,$C$25:$C$224,$C126,$G$25:$G$224,Lists!$A$16)</f>
        <v>0</v>
      </c>
      <c r="S126" s="89">
        <f t="shared" si="15"/>
        <v>0</v>
      </c>
      <c r="U126" s="2" t="str">
        <f t="shared" si="16"/>
        <v/>
      </c>
      <c r="W126" s="2" t="str">
        <f>IF(C126=0,"",LEFT(INDEX(Lists!$H$5:$H$49,MATCH(C126,Lists!$G$5:$G$49,0),1),1))</f>
        <v/>
      </c>
      <c r="Y126" s="4">
        <f ca="1">'Month 1'!H126+'Month 1'!I126-'Month 1'!J126</f>
        <v>0</v>
      </c>
      <c r="Z126" s="2" t="str">
        <f t="shared" ca="1" si="17"/>
        <v/>
      </c>
      <c r="AA126" s="2" t="str">
        <f t="shared" ca="1" si="21"/>
        <v/>
      </c>
      <c r="AC126" s="627" t="str">
        <f t="shared" si="18"/>
        <v>0</v>
      </c>
    </row>
    <row r="127" spans="1:29" ht="39" hidden="1" customHeight="1" x14ac:dyDescent="0.2">
      <c r="A127" s="14" t="str">
        <f>Planning!A111</f>
        <v>I103</v>
      </c>
      <c r="B127" s="9">
        <f>Planning!B111</f>
        <v>0</v>
      </c>
      <c r="C127" s="9">
        <f>Planning!C111</f>
        <v>0</v>
      </c>
      <c r="D127" s="9">
        <f>Planning!D111</f>
        <v>0</v>
      </c>
      <c r="E127" s="3">
        <f>Planning!E111</f>
        <v>0</v>
      </c>
      <c r="F127" s="3" t="str">
        <f>IF(Planning!G111&lt;&gt;0,Planning!G111,"")</f>
        <v/>
      </c>
      <c r="G127" s="194">
        <f>Planning!H111</f>
        <v>0</v>
      </c>
      <c r="H127" s="4">
        <f>Planning!L111</f>
        <v>0</v>
      </c>
      <c r="I127" s="198">
        <f ca="1">IF(OR(W127="1",AND(W127&lt;&gt;"1",G127=Lists!$A$17)),Y127,0)</f>
        <v>0</v>
      </c>
      <c r="J127" s="174"/>
      <c r="K127" s="32" t="str">
        <f ca="1">IF(AND(W127="2",G127&lt;&gt;Lists!$A$17),AA127,Z127)</f>
        <v/>
      </c>
      <c r="L127" s="33" t="str">
        <f t="shared" ca="1" si="19"/>
        <v/>
      </c>
      <c r="M127" s="5">
        <f>Planning!M111</f>
        <v>0</v>
      </c>
      <c r="N127" s="5">
        <f>'Month 1'!M127+'Month 1'!N127-'Month 1'!O127</f>
        <v>0</v>
      </c>
      <c r="O127" s="166"/>
      <c r="P127" s="32" t="str">
        <f t="shared" si="14"/>
        <v/>
      </c>
      <c r="Q127" s="33" t="str">
        <f t="shared" si="20"/>
        <v/>
      </c>
      <c r="R127" s="89">
        <f ca="1">SUMIFS($J$25:$J$224,$C$25:$C$224,$C127,$G$25:$G$224,Lists!$A$16)</f>
        <v>0</v>
      </c>
      <c r="S127" s="89">
        <f t="shared" si="15"/>
        <v>0</v>
      </c>
      <c r="U127" s="2" t="str">
        <f t="shared" si="16"/>
        <v/>
      </c>
      <c r="W127" s="2" t="str">
        <f>IF(C127=0,"",LEFT(INDEX(Lists!$H$5:$H$49,MATCH(C127,Lists!$G$5:$G$49,0),1),1))</f>
        <v/>
      </c>
      <c r="Y127" s="4">
        <f ca="1">'Month 1'!H127+'Month 1'!I127-'Month 1'!J127</f>
        <v>0</v>
      </c>
      <c r="Z127" s="2" t="str">
        <f t="shared" ca="1" si="17"/>
        <v/>
      </c>
      <c r="AA127" s="2" t="str">
        <f t="shared" ca="1" si="21"/>
        <v/>
      </c>
      <c r="AC127" s="627" t="str">
        <f t="shared" si="18"/>
        <v>0</v>
      </c>
    </row>
    <row r="128" spans="1:29" ht="39" hidden="1" customHeight="1" x14ac:dyDescent="0.2">
      <c r="A128" s="14" t="str">
        <f>Planning!A112</f>
        <v>I104</v>
      </c>
      <c r="B128" s="9">
        <f>Planning!B112</f>
        <v>0</v>
      </c>
      <c r="C128" s="9">
        <f>Planning!C112</f>
        <v>0</v>
      </c>
      <c r="D128" s="9">
        <f>Planning!D112</f>
        <v>0</v>
      </c>
      <c r="E128" s="3">
        <f>Planning!E112</f>
        <v>0</v>
      </c>
      <c r="F128" s="3" t="str">
        <f>IF(Planning!G112&lt;&gt;0,Planning!G112,"")</f>
        <v/>
      </c>
      <c r="G128" s="194">
        <f>Planning!H112</f>
        <v>0</v>
      </c>
      <c r="H128" s="4">
        <f>Planning!L112</f>
        <v>0</v>
      </c>
      <c r="I128" s="198">
        <f ca="1">IF(OR(W128="1",AND(W128&lt;&gt;"1",G128=Lists!$A$17)),Y128,0)</f>
        <v>0</v>
      </c>
      <c r="J128" s="174"/>
      <c r="K128" s="32" t="str">
        <f ca="1">IF(AND(W128="2",G128&lt;&gt;Lists!$A$17),AA128,Z128)</f>
        <v/>
      </c>
      <c r="L128" s="33" t="str">
        <f t="shared" ca="1" si="19"/>
        <v/>
      </c>
      <c r="M128" s="5">
        <f>Planning!M112</f>
        <v>0</v>
      </c>
      <c r="N128" s="5">
        <f>'Month 1'!M128+'Month 1'!N128-'Month 1'!O128</f>
        <v>0</v>
      </c>
      <c r="O128" s="166"/>
      <c r="P128" s="32" t="str">
        <f t="shared" si="14"/>
        <v/>
      </c>
      <c r="Q128" s="33" t="str">
        <f t="shared" si="20"/>
        <v/>
      </c>
      <c r="R128" s="89">
        <f ca="1">SUMIFS($J$25:$J$224,$C$25:$C$224,$C128,$G$25:$G$224,Lists!$A$16)</f>
        <v>0</v>
      </c>
      <c r="S128" s="89">
        <f t="shared" si="15"/>
        <v>0</v>
      </c>
      <c r="U128" s="2" t="str">
        <f t="shared" si="16"/>
        <v/>
      </c>
      <c r="W128" s="2" t="str">
        <f>IF(C128=0,"",LEFT(INDEX(Lists!$H$5:$H$49,MATCH(C128,Lists!$G$5:$G$49,0),1),1))</f>
        <v/>
      </c>
      <c r="Y128" s="4">
        <f ca="1">'Month 1'!H128+'Month 1'!I128-'Month 1'!J128</f>
        <v>0</v>
      </c>
      <c r="Z128" s="2" t="str">
        <f t="shared" ca="1" si="17"/>
        <v/>
      </c>
      <c r="AA128" s="2" t="str">
        <f t="shared" ca="1" si="21"/>
        <v/>
      </c>
      <c r="AC128" s="627" t="str">
        <f t="shared" si="18"/>
        <v>0</v>
      </c>
    </row>
    <row r="129" spans="1:29" ht="39" hidden="1" customHeight="1" x14ac:dyDescent="0.2">
      <c r="A129" s="14" t="str">
        <f>Planning!A113</f>
        <v>I105</v>
      </c>
      <c r="B129" s="9">
        <f>Planning!B113</f>
        <v>0</v>
      </c>
      <c r="C129" s="9">
        <f>Planning!C113</f>
        <v>0</v>
      </c>
      <c r="D129" s="9">
        <f>Planning!D113</f>
        <v>0</v>
      </c>
      <c r="E129" s="3">
        <f>Planning!E113</f>
        <v>0</v>
      </c>
      <c r="F129" s="3" t="str">
        <f>IF(Planning!G113&lt;&gt;0,Planning!G113,"")</f>
        <v/>
      </c>
      <c r="G129" s="194">
        <f>Planning!H113</f>
        <v>0</v>
      </c>
      <c r="H129" s="4">
        <f>Planning!L113</f>
        <v>0</v>
      </c>
      <c r="I129" s="198">
        <f ca="1">IF(OR(W129="1",AND(W129&lt;&gt;"1",G129=Lists!$A$17)),Y129,0)</f>
        <v>0</v>
      </c>
      <c r="J129" s="174"/>
      <c r="K129" s="32" t="str">
        <f ca="1">IF(AND(W129="2",G129&lt;&gt;Lists!$A$17),AA129,Z129)</f>
        <v/>
      </c>
      <c r="L129" s="33" t="str">
        <f t="shared" ca="1" si="19"/>
        <v/>
      </c>
      <c r="M129" s="5">
        <f>Planning!M113</f>
        <v>0</v>
      </c>
      <c r="N129" s="5">
        <f>'Month 1'!M129+'Month 1'!N129-'Month 1'!O129</f>
        <v>0</v>
      </c>
      <c r="O129" s="166"/>
      <c r="P129" s="32" t="str">
        <f t="shared" si="14"/>
        <v/>
      </c>
      <c r="Q129" s="33" t="str">
        <f t="shared" si="20"/>
        <v/>
      </c>
      <c r="R129" s="89">
        <f ca="1">SUMIFS($J$25:$J$224,$C$25:$C$224,$C129,$G$25:$G$224,Lists!$A$16)</f>
        <v>0</v>
      </c>
      <c r="S129" s="89">
        <f t="shared" si="15"/>
        <v>0</v>
      </c>
      <c r="U129" s="2" t="str">
        <f t="shared" si="16"/>
        <v/>
      </c>
      <c r="W129" s="2" t="str">
        <f>IF(C129=0,"",LEFT(INDEX(Lists!$H$5:$H$49,MATCH(C129,Lists!$G$5:$G$49,0),1),1))</f>
        <v/>
      </c>
      <c r="Y129" s="4">
        <f ca="1">'Month 1'!H129+'Month 1'!I129-'Month 1'!J129</f>
        <v>0</v>
      </c>
      <c r="Z129" s="2" t="str">
        <f t="shared" ca="1" si="17"/>
        <v/>
      </c>
      <c r="AA129" s="2" t="str">
        <f t="shared" ca="1" si="21"/>
        <v/>
      </c>
      <c r="AC129" s="627" t="str">
        <f t="shared" si="18"/>
        <v>0</v>
      </c>
    </row>
    <row r="130" spans="1:29" ht="39" hidden="1" customHeight="1" x14ac:dyDescent="0.2">
      <c r="A130" s="14" t="str">
        <f>Planning!A114</f>
        <v>I106</v>
      </c>
      <c r="B130" s="9">
        <f>Planning!B114</f>
        <v>0</v>
      </c>
      <c r="C130" s="9">
        <f>Planning!C114</f>
        <v>0</v>
      </c>
      <c r="D130" s="9">
        <f>Planning!D114</f>
        <v>0</v>
      </c>
      <c r="E130" s="3">
        <f>Planning!E114</f>
        <v>0</v>
      </c>
      <c r="F130" s="3" t="str">
        <f>IF(Planning!G114&lt;&gt;0,Planning!G114,"")</f>
        <v/>
      </c>
      <c r="G130" s="194">
        <f>Planning!H114</f>
        <v>0</v>
      </c>
      <c r="H130" s="4">
        <f>Planning!L114</f>
        <v>0</v>
      </c>
      <c r="I130" s="198">
        <f ca="1">IF(OR(W130="1",AND(W130&lt;&gt;"1",G130=Lists!$A$17)),Y130,0)</f>
        <v>0</v>
      </c>
      <c r="J130" s="174"/>
      <c r="K130" s="32" t="str">
        <f ca="1">IF(AND(W130="2",G130&lt;&gt;Lists!$A$17),AA130,Z130)</f>
        <v/>
      </c>
      <c r="L130" s="33" t="str">
        <f t="shared" ca="1" si="19"/>
        <v/>
      </c>
      <c r="M130" s="5">
        <f>Planning!M114</f>
        <v>0</v>
      </c>
      <c r="N130" s="5">
        <f>'Month 1'!M130+'Month 1'!N130-'Month 1'!O130</f>
        <v>0</v>
      </c>
      <c r="O130" s="166"/>
      <c r="P130" s="32" t="str">
        <f t="shared" si="14"/>
        <v/>
      </c>
      <c r="Q130" s="33" t="str">
        <f t="shared" si="20"/>
        <v/>
      </c>
      <c r="R130" s="89">
        <f ca="1">SUMIFS($J$25:$J$224,$C$25:$C$224,$C130,$G$25:$G$224,Lists!$A$16)</f>
        <v>0</v>
      </c>
      <c r="S130" s="89">
        <f t="shared" si="15"/>
        <v>0</v>
      </c>
      <c r="U130" s="2" t="str">
        <f t="shared" si="16"/>
        <v/>
      </c>
      <c r="W130" s="2" t="str">
        <f>IF(C130=0,"",LEFT(INDEX(Lists!$H$5:$H$49,MATCH(C130,Lists!$G$5:$G$49,0),1),1))</f>
        <v/>
      </c>
      <c r="Y130" s="4">
        <f ca="1">'Month 1'!H130+'Month 1'!I130-'Month 1'!J130</f>
        <v>0</v>
      </c>
      <c r="Z130" s="2" t="str">
        <f t="shared" ca="1" si="17"/>
        <v/>
      </c>
      <c r="AA130" s="2" t="str">
        <f t="shared" ca="1" si="21"/>
        <v/>
      </c>
      <c r="AC130" s="627" t="str">
        <f t="shared" si="18"/>
        <v>0</v>
      </c>
    </row>
    <row r="131" spans="1:29" ht="39" hidden="1" customHeight="1" x14ac:dyDescent="0.2">
      <c r="A131" s="14" t="str">
        <f>Planning!A115</f>
        <v>I107</v>
      </c>
      <c r="B131" s="9">
        <f>Planning!B115</f>
        <v>0</v>
      </c>
      <c r="C131" s="9">
        <f>Planning!C115</f>
        <v>0</v>
      </c>
      <c r="D131" s="9">
        <f>Planning!D115</f>
        <v>0</v>
      </c>
      <c r="E131" s="3">
        <f>Planning!E115</f>
        <v>0</v>
      </c>
      <c r="F131" s="3" t="str">
        <f>IF(Planning!G115&lt;&gt;0,Planning!G115,"")</f>
        <v/>
      </c>
      <c r="G131" s="194">
        <f>Planning!H115</f>
        <v>0</v>
      </c>
      <c r="H131" s="4">
        <f>Planning!L115</f>
        <v>0</v>
      </c>
      <c r="I131" s="198">
        <f ca="1">IF(OR(W131="1",AND(W131&lt;&gt;"1",G131=Lists!$A$17)),Y131,0)</f>
        <v>0</v>
      </c>
      <c r="J131" s="174"/>
      <c r="K131" s="32" t="str">
        <f ca="1">IF(AND(W131="2",G131&lt;&gt;Lists!$A$17),AA131,Z131)</f>
        <v/>
      </c>
      <c r="L131" s="33" t="str">
        <f t="shared" ca="1" si="19"/>
        <v/>
      </c>
      <c r="M131" s="5">
        <f>Planning!M115</f>
        <v>0</v>
      </c>
      <c r="N131" s="5">
        <f>'Month 1'!M131+'Month 1'!N131-'Month 1'!O131</f>
        <v>0</v>
      </c>
      <c r="O131" s="166"/>
      <c r="P131" s="32" t="str">
        <f t="shared" si="14"/>
        <v/>
      </c>
      <c r="Q131" s="33" t="str">
        <f t="shared" si="20"/>
        <v/>
      </c>
      <c r="R131" s="89">
        <f ca="1">SUMIFS($J$25:$J$224,$C$25:$C$224,$C131,$G$25:$G$224,Lists!$A$16)</f>
        <v>0</v>
      </c>
      <c r="S131" s="89">
        <f t="shared" si="15"/>
        <v>0</v>
      </c>
      <c r="U131" s="2" t="str">
        <f t="shared" si="16"/>
        <v/>
      </c>
      <c r="W131" s="2" t="str">
        <f>IF(C131=0,"",LEFT(INDEX(Lists!$H$5:$H$49,MATCH(C131,Lists!$G$5:$G$49,0),1),1))</f>
        <v/>
      </c>
      <c r="Y131" s="4">
        <f ca="1">'Month 1'!H131+'Month 1'!I131-'Month 1'!J131</f>
        <v>0</v>
      </c>
      <c r="Z131" s="2" t="str">
        <f t="shared" ca="1" si="17"/>
        <v/>
      </c>
      <c r="AA131" s="2" t="str">
        <f t="shared" ca="1" si="21"/>
        <v/>
      </c>
      <c r="AC131" s="627" t="str">
        <f t="shared" si="18"/>
        <v>0</v>
      </c>
    </row>
    <row r="132" spans="1:29" ht="39" hidden="1" customHeight="1" x14ac:dyDescent="0.2">
      <c r="A132" s="14" t="str">
        <f>Planning!A116</f>
        <v>I108</v>
      </c>
      <c r="B132" s="9">
        <f>Planning!B116</f>
        <v>0</v>
      </c>
      <c r="C132" s="9">
        <f>Planning!C116</f>
        <v>0</v>
      </c>
      <c r="D132" s="9">
        <f>Planning!D116</f>
        <v>0</v>
      </c>
      <c r="E132" s="3">
        <f>Planning!E116</f>
        <v>0</v>
      </c>
      <c r="F132" s="3" t="str">
        <f>IF(Planning!G116&lt;&gt;0,Planning!G116,"")</f>
        <v/>
      </c>
      <c r="G132" s="194">
        <f>Planning!H116</f>
        <v>0</v>
      </c>
      <c r="H132" s="4">
        <f>Planning!L116</f>
        <v>0</v>
      </c>
      <c r="I132" s="198">
        <f ca="1">IF(OR(W132="1",AND(W132&lt;&gt;"1",G132=Lists!$A$17)),Y132,0)</f>
        <v>0</v>
      </c>
      <c r="J132" s="174"/>
      <c r="K132" s="32" t="str">
        <f ca="1">IF(AND(W132="2",G132&lt;&gt;Lists!$A$17),AA132,Z132)</f>
        <v/>
      </c>
      <c r="L132" s="33" t="str">
        <f t="shared" ca="1" si="19"/>
        <v/>
      </c>
      <c r="M132" s="5">
        <f>Planning!M116</f>
        <v>0</v>
      </c>
      <c r="N132" s="5">
        <f>'Month 1'!M132+'Month 1'!N132-'Month 1'!O132</f>
        <v>0</v>
      </c>
      <c r="O132" s="166"/>
      <c r="P132" s="32" t="str">
        <f t="shared" si="14"/>
        <v/>
      </c>
      <c r="Q132" s="33" t="str">
        <f t="shared" si="20"/>
        <v/>
      </c>
      <c r="R132" s="89">
        <f ca="1">SUMIFS($J$25:$J$224,$C$25:$C$224,$C132,$G$25:$G$224,Lists!$A$16)</f>
        <v>0</v>
      </c>
      <c r="S132" s="89">
        <f t="shared" si="15"/>
        <v>0</v>
      </c>
      <c r="U132" s="2" t="str">
        <f t="shared" si="16"/>
        <v/>
      </c>
      <c r="W132" s="2" t="str">
        <f>IF(C132=0,"",LEFT(INDEX(Lists!$H$5:$H$49,MATCH(C132,Lists!$G$5:$G$49,0),1),1))</f>
        <v/>
      </c>
      <c r="Y132" s="4">
        <f ca="1">'Month 1'!H132+'Month 1'!I132-'Month 1'!J132</f>
        <v>0</v>
      </c>
      <c r="Z132" s="2" t="str">
        <f t="shared" ca="1" si="17"/>
        <v/>
      </c>
      <c r="AA132" s="2" t="str">
        <f t="shared" ca="1" si="21"/>
        <v/>
      </c>
      <c r="AC132" s="627" t="str">
        <f t="shared" si="18"/>
        <v>0</v>
      </c>
    </row>
    <row r="133" spans="1:29" ht="39" hidden="1" customHeight="1" x14ac:dyDescent="0.2">
      <c r="A133" s="14" t="str">
        <f>Planning!A117</f>
        <v>I109</v>
      </c>
      <c r="B133" s="9">
        <f>Planning!B117</f>
        <v>0</v>
      </c>
      <c r="C133" s="9">
        <f>Planning!C117</f>
        <v>0</v>
      </c>
      <c r="D133" s="9">
        <f>Planning!D117</f>
        <v>0</v>
      </c>
      <c r="E133" s="3">
        <f>Planning!E117</f>
        <v>0</v>
      </c>
      <c r="F133" s="3" t="str">
        <f>IF(Planning!G117&lt;&gt;0,Planning!G117,"")</f>
        <v/>
      </c>
      <c r="G133" s="194">
        <f>Planning!H117</f>
        <v>0</v>
      </c>
      <c r="H133" s="4">
        <f>Planning!L117</f>
        <v>0</v>
      </c>
      <c r="I133" s="198">
        <f ca="1">IF(OR(W133="1",AND(W133&lt;&gt;"1",G133=Lists!$A$17)),Y133,0)</f>
        <v>0</v>
      </c>
      <c r="J133" s="174"/>
      <c r="K133" s="32" t="str">
        <f ca="1">IF(AND(W133="2",G133&lt;&gt;Lists!$A$17),AA133,Z133)</f>
        <v/>
      </c>
      <c r="L133" s="33" t="str">
        <f t="shared" ca="1" si="19"/>
        <v/>
      </c>
      <c r="M133" s="5">
        <f>Planning!M117</f>
        <v>0</v>
      </c>
      <c r="N133" s="5">
        <f>'Month 1'!M133+'Month 1'!N133-'Month 1'!O133</f>
        <v>0</v>
      </c>
      <c r="O133" s="166"/>
      <c r="P133" s="32" t="str">
        <f t="shared" si="14"/>
        <v/>
      </c>
      <c r="Q133" s="33" t="str">
        <f t="shared" si="20"/>
        <v/>
      </c>
      <c r="R133" s="89">
        <f ca="1">SUMIFS($J$25:$J$224,$C$25:$C$224,$C133,$G$25:$G$224,Lists!$A$16)</f>
        <v>0</v>
      </c>
      <c r="S133" s="89">
        <f t="shared" si="15"/>
        <v>0</v>
      </c>
      <c r="U133" s="2" t="str">
        <f t="shared" si="16"/>
        <v/>
      </c>
      <c r="W133" s="2" t="str">
        <f>IF(C133=0,"",LEFT(INDEX(Lists!$H$5:$H$49,MATCH(C133,Lists!$G$5:$G$49,0),1),1))</f>
        <v/>
      </c>
      <c r="Y133" s="4">
        <f ca="1">'Month 1'!H133+'Month 1'!I133-'Month 1'!J133</f>
        <v>0</v>
      </c>
      <c r="Z133" s="2" t="str">
        <f t="shared" ca="1" si="17"/>
        <v/>
      </c>
      <c r="AA133" s="2" t="str">
        <f t="shared" ca="1" si="21"/>
        <v/>
      </c>
      <c r="AC133" s="627" t="str">
        <f t="shared" si="18"/>
        <v>0</v>
      </c>
    </row>
    <row r="134" spans="1:29" ht="39" hidden="1" customHeight="1" x14ac:dyDescent="0.2">
      <c r="A134" s="14" t="str">
        <f>Planning!A118</f>
        <v>I110</v>
      </c>
      <c r="B134" s="9">
        <f>Planning!B118</f>
        <v>0</v>
      </c>
      <c r="C134" s="9">
        <f>Planning!C118</f>
        <v>0</v>
      </c>
      <c r="D134" s="9">
        <f>Planning!D118</f>
        <v>0</v>
      </c>
      <c r="E134" s="3">
        <f>Planning!E118</f>
        <v>0</v>
      </c>
      <c r="F134" s="3" t="str">
        <f>IF(Planning!G118&lt;&gt;0,Planning!G118,"")</f>
        <v/>
      </c>
      <c r="G134" s="194">
        <f>Planning!H118</f>
        <v>0</v>
      </c>
      <c r="H134" s="4">
        <f>Planning!L118</f>
        <v>0</v>
      </c>
      <c r="I134" s="198">
        <f ca="1">IF(OR(W134="1",AND(W134&lt;&gt;"1",G134=Lists!$A$17)),Y134,0)</f>
        <v>0</v>
      </c>
      <c r="J134" s="174"/>
      <c r="K134" s="32" t="str">
        <f ca="1">IF(AND(W134="2",G134&lt;&gt;Lists!$A$17),AA134,Z134)</f>
        <v/>
      </c>
      <c r="L134" s="33" t="str">
        <f t="shared" ca="1" si="19"/>
        <v/>
      </c>
      <c r="M134" s="5">
        <f>Planning!M118</f>
        <v>0</v>
      </c>
      <c r="N134" s="5">
        <f>'Month 1'!M134+'Month 1'!N134-'Month 1'!O134</f>
        <v>0</v>
      </c>
      <c r="O134" s="166"/>
      <c r="P134" s="32" t="str">
        <f t="shared" si="14"/>
        <v/>
      </c>
      <c r="Q134" s="33" t="str">
        <f t="shared" si="20"/>
        <v/>
      </c>
      <c r="R134" s="89">
        <f ca="1">SUMIFS($J$25:$J$224,$C$25:$C$224,$C134,$G$25:$G$224,Lists!$A$16)</f>
        <v>0</v>
      </c>
      <c r="S134" s="89">
        <f t="shared" si="15"/>
        <v>0</v>
      </c>
      <c r="U134" s="2" t="str">
        <f t="shared" si="16"/>
        <v/>
      </c>
      <c r="W134" s="2" t="str">
        <f>IF(C134=0,"",LEFT(INDEX(Lists!$H$5:$H$49,MATCH(C134,Lists!$G$5:$G$49,0),1),1))</f>
        <v/>
      </c>
      <c r="Y134" s="4">
        <f ca="1">'Month 1'!H134+'Month 1'!I134-'Month 1'!J134</f>
        <v>0</v>
      </c>
      <c r="Z134" s="2" t="str">
        <f t="shared" ca="1" si="17"/>
        <v/>
      </c>
      <c r="AA134" s="2" t="str">
        <f t="shared" ca="1" si="21"/>
        <v/>
      </c>
      <c r="AC134" s="627" t="str">
        <f t="shared" si="18"/>
        <v>0</v>
      </c>
    </row>
    <row r="135" spans="1:29" ht="39" hidden="1" customHeight="1" x14ac:dyDescent="0.2">
      <c r="A135" s="14" t="str">
        <f>Planning!A119</f>
        <v>I111</v>
      </c>
      <c r="B135" s="9">
        <f>Planning!B119</f>
        <v>0</v>
      </c>
      <c r="C135" s="9">
        <f>Planning!C119</f>
        <v>0</v>
      </c>
      <c r="D135" s="9">
        <f>Planning!D119</f>
        <v>0</v>
      </c>
      <c r="E135" s="3">
        <f>Planning!E119</f>
        <v>0</v>
      </c>
      <c r="F135" s="3" t="str">
        <f>IF(Planning!G119&lt;&gt;0,Planning!G119,"")</f>
        <v/>
      </c>
      <c r="G135" s="194">
        <f>Planning!H119</f>
        <v>0</v>
      </c>
      <c r="H135" s="4">
        <f>Planning!L119</f>
        <v>0</v>
      </c>
      <c r="I135" s="198">
        <f ca="1">IF(OR(W135="1",AND(W135&lt;&gt;"1",G135=Lists!$A$17)),Y135,0)</f>
        <v>0</v>
      </c>
      <c r="J135" s="174"/>
      <c r="K135" s="32" t="str">
        <f ca="1">IF(AND(W135="2",G135&lt;&gt;Lists!$A$17),AA135,Z135)</f>
        <v/>
      </c>
      <c r="L135" s="33" t="str">
        <f t="shared" ca="1" si="19"/>
        <v/>
      </c>
      <c r="M135" s="5">
        <f>Planning!M119</f>
        <v>0</v>
      </c>
      <c r="N135" s="5">
        <f>'Month 1'!M135+'Month 1'!N135-'Month 1'!O135</f>
        <v>0</v>
      </c>
      <c r="O135" s="166"/>
      <c r="P135" s="32" t="str">
        <f t="shared" si="14"/>
        <v/>
      </c>
      <c r="Q135" s="33" t="str">
        <f t="shared" si="20"/>
        <v/>
      </c>
      <c r="R135" s="89">
        <f ca="1">SUMIFS($J$25:$J$224,$C$25:$C$224,$C135,$G$25:$G$224,Lists!$A$16)</f>
        <v>0</v>
      </c>
      <c r="S135" s="89">
        <f t="shared" si="15"/>
        <v>0</v>
      </c>
      <c r="U135" s="2" t="str">
        <f t="shared" si="16"/>
        <v/>
      </c>
      <c r="W135" s="2" t="str">
        <f>IF(C135=0,"",LEFT(INDEX(Lists!$H$5:$H$49,MATCH(C135,Lists!$G$5:$G$49,0),1),1))</f>
        <v/>
      </c>
      <c r="Y135" s="4">
        <f ca="1">'Month 1'!H135+'Month 1'!I135-'Month 1'!J135</f>
        <v>0</v>
      </c>
      <c r="Z135" s="2" t="str">
        <f t="shared" ca="1" si="17"/>
        <v/>
      </c>
      <c r="AA135" s="2" t="str">
        <f t="shared" ca="1" si="21"/>
        <v/>
      </c>
      <c r="AC135" s="627" t="str">
        <f t="shared" si="18"/>
        <v>0</v>
      </c>
    </row>
    <row r="136" spans="1:29" ht="39" hidden="1" customHeight="1" x14ac:dyDescent="0.2">
      <c r="A136" s="14" t="str">
        <f>Planning!A120</f>
        <v>I112</v>
      </c>
      <c r="B136" s="9">
        <f>Planning!B120</f>
        <v>0</v>
      </c>
      <c r="C136" s="9">
        <f>Planning!C120</f>
        <v>0</v>
      </c>
      <c r="D136" s="9">
        <f>Planning!D120</f>
        <v>0</v>
      </c>
      <c r="E136" s="3">
        <f>Planning!E120</f>
        <v>0</v>
      </c>
      <c r="F136" s="3" t="str">
        <f>IF(Planning!G120&lt;&gt;0,Planning!G120,"")</f>
        <v/>
      </c>
      <c r="G136" s="194">
        <f>Planning!H120</f>
        <v>0</v>
      </c>
      <c r="H136" s="4">
        <f>Planning!L120</f>
        <v>0</v>
      </c>
      <c r="I136" s="198">
        <f ca="1">IF(OR(W136="1",AND(W136&lt;&gt;"1",G136=Lists!$A$17)),Y136,0)</f>
        <v>0</v>
      </c>
      <c r="J136" s="174"/>
      <c r="K136" s="32" t="str">
        <f ca="1">IF(AND(W136="2",G136&lt;&gt;Lists!$A$17),AA136,Z136)</f>
        <v/>
      </c>
      <c r="L136" s="33" t="str">
        <f t="shared" ca="1" si="19"/>
        <v/>
      </c>
      <c r="M136" s="5">
        <f>Planning!M120</f>
        <v>0</v>
      </c>
      <c r="N136" s="5">
        <f>'Month 1'!M136+'Month 1'!N136-'Month 1'!O136</f>
        <v>0</v>
      </c>
      <c r="O136" s="166"/>
      <c r="P136" s="32" t="str">
        <f t="shared" si="14"/>
        <v/>
      </c>
      <c r="Q136" s="33" t="str">
        <f t="shared" si="20"/>
        <v/>
      </c>
      <c r="R136" s="89">
        <f ca="1">SUMIFS($J$25:$J$224,$C$25:$C$224,$C136,$G$25:$G$224,Lists!$A$16)</f>
        <v>0</v>
      </c>
      <c r="S136" s="89">
        <f t="shared" si="15"/>
        <v>0</v>
      </c>
      <c r="U136" s="2" t="str">
        <f t="shared" si="16"/>
        <v/>
      </c>
      <c r="W136" s="2" t="str">
        <f>IF(C136=0,"",LEFT(INDEX(Lists!$H$5:$H$49,MATCH(C136,Lists!$G$5:$G$49,0),1),1))</f>
        <v/>
      </c>
      <c r="Y136" s="4">
        <f ca="1">'Month 1'!H136+'Month 1'!I136-'Month 1'!J136</f>
        <v>0</v>
      </c>
      <c r="Z136" s="2" t="str">
        <f t="shared" ca="1" si="17"/>
        <v/>
      </c>
      <c r="AA136" s="2" t="str">
        <f t="shared" ca="1" si="21"/>
        <v/>
      </c>
      <c r="AC136" s="627" t="str">
        <f t="shared" si="18"/>
        <v>0</v>
      </c>
    </row>
    <row r="137" spans="1:29" ht="39" hidden="1" customHeight="1" x14ac:dyDescent="0.2">
      <c r="A137" s="14" t="str">
        <f>Planning!A121</f>
        <v>I113</v>
      </c>
      <c r="B137" s="9">
        <f>Planning!B121</f>
        <v>0</v>
      </c>
      <c r="C137" s="9">
        <f>Planning!C121</f>
        <v>0</v>
      </c>
      <c r="D137" s="9">
        <f>Planning!D121</f>
        <v>0</v>
      </c>
      <c r="E137" s="3">
        <f>Planning!E121</f>
        <v>0</v>
      </c>
      <c r="F137" s="3" t="str">
        <f>IF(Planning!G121&lt;&gt;0,Planning!G121,"")</f>
        <v/>
      </c>
      <c r="G137" s="194">
        <f>Planning!H121</f>
        <v>0</v>
      </c>
      <c r="H137" s="4">
        <f>Planning!L121</f>
        <v>0</v>
      </c>
      <c r="I137" s="198">
        <f ca="1">IF(OR(W137="1",AND(W137&lt;&gt;"1",G137=Lists!$A$17)),Y137,0)</f>
        <v>0</v>
      </c>
      <c r="J137" s="174"/>
      <c r="K137" s="32" t="str">
        <f ca="1">IF(AND(W137="2",G137&lt;&gt;Lists!$A$17),AA137,Z137)</f>
        <v/>
      </c>
      <c r="L137" s="33" t="str">
        <f t="shared" ca="1" si="19"/>
        <v/>
      </c>
      <c r="M137" s="5">
        <f>Planning!M121</f>
        <v>0</v>
      </c>
      <c r="N137" s="5">
        <f>'Month 1'!M137+'Month 1'!N137-'Month 1'!O137</f>
        <v>0</v>
      </c>
      <c r="O137" s="166"/>
      <c r="P137" s="32" t="str">
        <f t="shared" si="14"/>
        <v/>
      </c>
      <c r="Q137" s="33" t="str">
        <f t="shared" si="20"/>
        <v/>
      </c>
      <c r="R137" s="89">
        <f ca="1">SUMIFS($J$25:$J$224,$C$25:$C$224,$C137,$G$25:$G$224,Lists!$A$16)</f>
        <v>0</v>
      </c>
      <c r="S137" s="89">
        <f t="shared" si="15"/>
        <v>0</v>
      </c>
      <c r="U137" s="2" t="str">
        <f t="shared" si="16"/>
        <v/>
      </c>
      <c r="W137" s="2" t="str">
        <f>IF(C137=0,"",LEFT(INDEX(Lists!$H$5:$H$49,MATCH(C137,Lists!$G$5:$G$49,0),1),1))</f>
        <v/>
      </c>
      <c r="Y137" s="4">
        <f ca="1">'Month 1'!H137+'Month 1'!I137-'Month 1'!J137</f>
        <v>0</v>
      </c>
      <c r="Z137" s="2" t="str">
        <f t="shared" ca="1" si="17"/>
        <v/>
      </c>
      <c r="AA137" s="2" t="str">
        <f t="shared" ca="1" si="21"/>
        <v/>
      </c>
      <c r="AC137" s="627" t="str">
        <f t="shared" si="18"/>
        <v>0</v>
      </c>
    </row>
    <row r="138" spans="1:29" ht="39" hidden="1" customHeight="1" x14ac:dyDescent="0.2">
      <c r="A138" s="14" t="str">
        <f>Planning!A122</f>
        <v>I114</v>
      </c>
      <c r="B138" s="9">
        <f>Planning!B122</f>
        <v>0</v>
      </c>
      <c r="C138" s="9">
        <f>Planning!C122</f>
        <v>0</v>
      </c>
      <c r="D138" s="9">
        <f>Planning!D122</f>
        <v>0</v>
      </c>
      <c r="E138" s="3">
        <f>Planning!E122</f>
        <v>0</v>
      </c>
      <c r="F138" s="3" t="str">
        <f>IF(Planning!G122&lt;&gt;0,Planning!G122,"")</f>
        <v/>
      </c>
      <c r="G138" s="194">
        <f>Planning!H122</f>
        <v>0</v>
      </c>
      <c r="H138" s="4">
        <f>Planning!L122</f>
        <v>0</v>
      </c>
      <c r="I138" s="198">
        <f ca="1">IF(OR(W138="1",AND(W138&lt;&gt;"1",G138=Lists!$A$17)),Y138,0)</f>
        <v>0</v>
      </c>
      <c r="J138" s="174"/>
      <c r="K138" s="32" t="str">
        <f ca="1">IF(AND(W138="2",G138&lt;&gt;Lists!$A$17),AA138,Z138)</f>
        <v/>
      </c>
      <c r="L138" s="33" t="str">
        <f t="shared" ca="1" si="19"/>
        <v/>
      </c>
      <c r="M138" s="5">
        <f>Planning!M122</f>
        <v>0</v>
      </c>
      <c r="N138" s="5">
        <f>'Month 1'!M138+'Month 1'!N138-'Month 1'!O138</f>
        <v>0</v>
      </c>
      <c r="O138" s="166"/>
      <c r="P138" s="32" t="str">
        <f t="shared" si="14"/>
        <v/>
      </c>
      <c r="Q138" s="33" t="str">
        <f t="shared" si="20"/>
        <v/>
      </c>
      <c r="R138" s="89">
        <f ca="1">SUMIFS($J$25:$J$224,$C$25:$C$224,$C138,$G$25:$G$224,Lists!$A$16)</f>
        <v>0</v>
      </c>
      <c r="S138" s="89">
        <f t="shared" si="15"/>
        <v>0</v>
      </c>
      <c r="U138" s="2" t="str">
        <f t="shared" si="16"/>
        <v/>
      </c>
      <c r="W138" s="2" t="str">
        <f>IF(C138=0,"",LEFT(INDEX(Lists!$H$5:$H$49,MATCH(C138,Lists!$G$5:$G$49,0),1),1))</f>
        <v/>
      </c>
      <c r="Y138" s="4">
        <f ca="1">'Month 1'!H138+'Month 1'!I138-'Month 1'!J138</f>
        <v>0</v>
      </c>
      <c r="Z138" s="2" t="str">
        <f t="shared" ca="1" si="17"/>
        <v/>
      </c>
      <c r="AA138" s="2" t="str">
        <f t="shared" ca="1" si="21"/>
        <v/>
      </c>
      <c r="AC138" s="627" t="str">
        <f t="shared" si="18"/>
        <v>0</v>
      </c>
    </row>
    <row r="139" spans="1:29" ht="39" hidden="1" customHeight="1" x14ac:dyDescent="0.2">
      <c r="A139" s="14" t="str">
        <f>Planning!A123</f>
        <v>I115</v>
      </c>
      <c r="B139" s="9">
        <f>Planning!B123</f>
        <v>0</v>
      </c>
      <c r="C139" s="9">
        <f>Planning!C123</f>
        <v>0</v>
      </c>
      <c r="D139" s="9">
        <f>Planning!D123</f>
        <v>0</v>
      </c>
      <c r="E139" s="3">
        <f>Planning!E123</f>
        <v>0</v>
      </c>
      <c r="F139" s="3" t="str">
        <f>IF(Planning!G123&lt;&gt;0,Planning!G123,"")</f>
        <v/>
      </c>
      <c r="G139" s="194">
        <f>Planning!H123</f>
        <v>0</v>
      </c>
      <c r="H139" s="4">
        <f>Planning!L123</f>
        <v>0</v>
      </c>
      <c r="I139" s="198">
        <f ca="1">IF(OR(W139="1",AND(W139&lt;&gt;"1",G139=Lists!$A$17)),Y139,0)</f>
        <v>0</v>
      </c>
      <c r="J139" s="174"/>
      <c r="K139" s="32" t="str">
        <f ca="1">IF(AND(W139="2",G139&lt;&gt;Lists!$A$17),AA139,Z139)</f>
        <v/>
      </c>
      <c r="L139" s="33" t="str">
        <f t="shared" ca="1" si="19"/>
        <v/>
      </c>
      <c r="M139" s="5">
        <f>Planning!M123</f>
        <v>0</v>
      </c>
      <c r="N139" s="5">
        <f>'Month 1'!M139+'Month 1'!N139-'Month 1'!O139</f>
        <v>0</v>
      </c>
      <c r="O139" s="166"/>
      <c r="P139" s="32" t="str">
        <f t="shared" si="14"/>
        <v/>
      </c>
      <c r="Q139" s="33" t="str">
        <f t="shared" si="20"/>
        <v/>
      </c>
      <c r="R139" s="89">
        <f ca="1">SUMIFS($J$25:$J$224,$C$25:$C$224,$C139,$G$25:$G$224,Lists!$A$16)</f>
        <v>0</v>
      </c>
      <c r="S139" s="89">
        <f t="shared" si="15"/>
        <v>0</v>
      </c>
      <c r="U139" s="2" t="str">
        <f t="shared" si="16"/>
        <v/>
      </c>
      <c r="W139" s="2" t="str">
        <f>IF(C139=0,"",LEFT(INDEX(Lists!$H$5:$H$49,MATCH(C139,Lists!$G$5:$G$49,0),1),1))</f>
        <v/>
      </c>
      <c r="Y139" s="4">
        <f ca="1">'Month 1'!H139+'Month 1'!I139-'Month 1'!J139</f>
        <v>0</v>
      </c>
      <c r="Z139" s="2" t="str">
        <f t="shared" ca="1" si="17"/>
        <v/>
      </c>
      <c r="AA139" s="2" t="str">
        <f t="shared" ca="1" si="21"/>
        <v/>
      </c>
      <c r="AC139" s="627" t="str">
        <f t="shared" si="18"/>
        <v>0</v>
      </c>
    </row>
    <row r="140" spans="1:29" ht="39" hidden="1" customHeight="1" x14ac:dyDescent="0.2">
      <c r="A140" s="14" t="str">
        <f>Planning!A124</f>
        <v>I116</v>
      </c>
      <c r="B140" s="9">
        <f>Planning!B124</f>
        <v>0</v>
      </c>
      <c r="C140" s="9">
        <f>Planning!C124</f>
        <v>0</v>
      </c>
      <c r="D140" s="9">
        <f>Planning!D124</f>
        <v>0</v>
      </c>
      <c r="E140" s="3">
        <f>Planning!E124</f>
        <v>0</v>
      </c>
      <c r="F140" s="3" t="str">
        <f>IF(Planning!G124&lt;&gt;0,Planning!G124,"")</f>
        <v/>
      </c>
      <c r="G140" s="194">
        <f>Planning!H124</f>
        <v>0</v>
      </c>
      <c r="H140" s="4">
        <f>Planning!L124</f>
        <v>0</v>
      </c>
      <c r="I140" s="198">
        <f ca="1">IF(OR(W140="1",AND(W140&lt;&gt;"1",G140=Lists!$A$17)),Y140,0)</f>
        <v>0</v>
      </c>
      <c r="J140" s="174"/>
      <c r="K140" s="32" t="str">
        <f ca="1">IF(AND(W140="2",G140&lt;&gt;Lists!$A$17),AA140,Z140)</f>
        <v/>
      </c>
      <c r="L140" s="33" t="str">
        <f t="shared" ca="1" si="19"/>
        <v/>
      </c>
      <c r="M140" s="5">
        <f>Planning!M124</f>
        <v>0</v>
      </c>
      <c r="N140" s="5">
        <f>'Month 1'!M140+'Month 1'!N140-'Month 1'!O140</f>
        <v>0</v>
      </c>
      <c r="O140" s="166"/>
      <c r="P140" s="32" t="str">
        <f t="shared" si="14"/>
        <v/>
      </c>
      <c r="Q140" s="33" t="str">
        <f t="shared" si="20"/>
        <v/>
      </c>
      <c r="R140" s="89">
        <f ca="1">SUMIFS($J$25:$J$224,$C$25:$C$224,$C140,$G$25:$G$224,Lists!$A$16)</f>
        <v>0</v>
      </c>
      <c r="S140" s="89">
        <f t="shared" si="15"/>
        <v>0</v>
      </c>
      <c r="U140" s="2" t="str">
        <f t="shared" si="16"/>
        <v/>
      </c>
      <c r="W140" s="2" t="str">
        <f>IF(C140=0,"",LEFT(INDEX(Lists!$H$5:$H$49,MATCH(C140,Lists!$G$5:$G$49,0),1),1))</f>
        <v/>
      </c>
      <c r="Y140" s="4">
        <f ca="1">'Month 1'!H140+'Month 1'!I140-'Month 1'!J140</f>
        <v>0</v>
      </c>
      <c r="Z140" s="2" t="str">
        <f t="shared" ca="1" si="17"/>
        <v/>
      </c>
      <c r="AA140" s="2" t="str">
        <f t="shared" ca="1" si="21"/>
        <v/>
      </c>
      <c r="AC140" s="627" t="str">
        <f t="shared" si="18"/>
        <v>0</v>
      </c>
    </row>
    <row r="141" spans="1:29" ht="39" hidden="1" customHeight="1" x14ac:dyDescent="0.2">
      <c r="A141" s="14" t="str">
        <f>Planning!A125</f>
        <v>I117</v>
      </c>
      <c r="B141" s="9">
        <f>Planning!B125</f>
        <v>0</v>
      </c>
      <c r="C141" s="9">
        <f>Planning!C125</f>
        <v>0</v>
      </c>
      <c r="D141" s="9">
        <f>Planning!D125</f>
        <v>0</v>
      </c>
      <c r="E141" s="3">
        <f>Planning!E125</f>
        <v>0</v>
      </c>
      <c r="F141" s="3" t="str">
        <f>IF(Planning!G125&lt;&gt;0,Planning!G125,"")</f>
        <v/>
      </c>
      <c r="G141" s="194">
        <f>Planning!H125</f>
        <v>0</v>
      </c>
      <c r="H141" s="4">
        <f>Planning!L125</f>
        <v>0</v>
      </c>
      <c r="I141" s="198">
        <f ca="1">IF(OR(W141="1",AND(W141&lt;&gt;"1",G141=Lists!$A$17)),Y141,0)</f>
        <v>0</v>
      </c>
      <c r="J141" s="174"/>
      <c r="K141" s="32" t="str">
        <f ca="1">IF(AND(W141="2",G141&lt;&gt;Lists!$A$17),AA141,Z141)</f>
        <v/>
      </c>
      <c r="L141" s="33" t="str">
        <f t="shared" ca="1" si="19"/>
        <v/>
      </c>
      <c r="M141" s="5">
        <f>Planning!M125</f>
        <v>0</v>
      </c>
      <c r="N141" s="5">
        <f>'Month 1'!M141+'Month 1'!N141-'Month 1'!O141</f>
        <v>0</v>
      </c>
      <c r="O141" s="166"/>
      <c r="P141" s="32" t="str">
        <f t="shared" si="14"/>
        <v/>
      </c>
      <c r="Q141" s="33" t="str">
        <f t="shared" si="20"/>
        <v/>
      </c>
      <c r="R141" s="89">
        <f ca="1">SUMIFS($J$25:$J$224,$C$25:$C$224,$C141,$G$25:$G$224,Lists!$A$16)</f>
        <v>0</v>
      </c>
      <c r="S141" s="89">
        <f t="shared" si="15"/>
        <v>0</v>
      </c>
      <c r="U141" s="2" t="str">
        <f t="shared" si="16"/>
        <v/>
      </c>
      <c r="W141" s="2" t="str">
        <f>IF(C141=0,"",LEFT(INDEX(Lists!$H$5:$H$49,MATCH(C141,Lists!$G$5:$G$49,0),1),1))</f>
        <v/>
      </c>
      <c r="Y141" s="4">
        <f ca="1">'Month 1'!H141+'Month 1'!I141-'Month 1'!J141</f>
        <v>0</v>
      </c>
      <c r="Z141" s="2" t="str">
        <f t="shared" ca="1" si="17"/>
        <v/>
      </c>
      <c r="AA141" s="2" t="str">
        <f t="shared" ca="1" si="21"/>
        <v/>
      </c>
      <c r="AC141" s="627" t="str">
        <f t="shared" si="18"/>
        <v>0</v>
      </c>
    </row>
    <row r="142" spans="1:29" ht="39" hidden="1" customHeight="1" x14ac:dyDescent="0.2">
      <c r="A142" s="14" t="str">
        <f>Planning!A126</f>
        <v>I118</v>
      </c>
      <c r="B142" s="9">
        <f>Planning!B126</f>
        <v>0</v>
      </c>
      <c r="C142" s="9">
        <f>Planning!C126</f>
        <v>0</v>
      </c>
      <c r="D142" s="9">
        <f>Planning!D126</f>
        <v>0</v>
      </c>
      <c r="E142" s="3">
        <f>Planning!E126</f>
        <v>0</v>
      </c>
      <c r="F142" s="3" t="str">
        <f>IF(Planning!G126&lt;&gt;0,Planning!G126,"")</f>
        <v/>
      </c>
      <c r="G142" s="194">
        <f>Planning!H126</f>
        <v>0</v>
      </c>
      <c r="H142" s="4">
        <f>Planning!L126</f>
        <v>0</v>
      </c>
      <c r="I142" s="198">
        <f ca="1">IF(OR(W142="1",AND(W142&lt;&gt;"1",G142=Lists!$A$17)),Y142,0)</f>
        <v>0</v>
      </c>
      <c r="J142" s="174"/>
      <c r="K142" s="32" t="str">
        <f ca="1">IF(AND(W142="2",G142&lt;&gt;Lists!$A$17),AA142,Z142)</f>
        <v/>
      </c>
      <c r="L142" s="33" t="str">
        <f t="shared" ca="1" si="19"/>
        <v/>
      </c>
      <c r="M142" s="5">
        <f>Planning!M126</f>
        <v>0</v>
      </c>
      <c r="N142" s="5">
        <f>'Month 1'!M142+'Month 1'!N142-'Month 1'!O142</f>
        <v>0</v>
      </c>
      <c r="O142" s="166"/>
      <c r="P142" s="32" t="str">
        <f t="shared" si="14"/>
        <v/>
      </c>
      <c r="Q142" s="33" t="str">
        <f t="shared" si="20"/>
        <v/>
      </c>
      <c r="R142" s="89">
        <f ca="1">SUMIFS($J$25:$J$224,$C$25:$C$224,$C142,$G$25:$G$224,Lists!$A$16)</f>
        <v>0</v>
      </c>
      <c r="S142" s="89">
        <f t="shared" si="15"/>
        <v>0</v>
      </c>
      <c r="U142" s="2" t="str">
        <f t="shared" si="16"/>
        <v/>
      </c>
      <c r="W142" s="2" t="str">
        <f>IF(C142=0,"",LEFT(INDEX(Lists!$H$5:$H$49,MATCH(C142,Lists!$G$5:$G$49,0),1),1))</f>
        <v/>
      </c>
      <c r="Y142" s="4">
        <f ca="1">'Month 1'!H142+'Month 1'!I142-'Month 1'!J142</f>
        <v>0</v>
      </c>
      <c r="Z142" s="2" t="str">
        <f t="shared" ca="1" si="17"/>
        <v/>
      </c>
      <c r="AA142" s="2" t="str">
        <f t="shared" ca="1" si="21"/>
        <v/>
      </c>
      <c r="AC142" s="627" t="str">
        <f t="shared" si="18"/>
        <v>0</v>
      </c>
    </row>
    <row r="143" spans="1:29" ht="39" hidden="1" customHeight="1" x14ac:dyDescent="0.2">
      <c r="A143" s="14" t="str">
        <f>Planning!A127</f>
        <v>I119</v>
      </c>
      <c r="B143" s="9">
        <f>Planning!B127</f>
        <v>0</v>
      </c>
      <c r="C143" s="9">
        <f>Planning!C127</f>
        <v>0</v>
      </c>
      <c r="D143" s="9">
        <f>Planning!D127</f>
        <v>0</v>
      </c>
      <c r="E143" s="3">
        <f>Planning!E127</f>
        <v>0</v>
      </c>
      <c r="F143" s="3" t="str">
        <f>IF(Planning!G127&lt;&gt;0,Planning!G127,"")</f>
        <v/>
      </c>
      <c r="G143" s="194">
        <f>Planning!H127</f>
        <v>0</v>
      </c>
      <c r="H143" s="4">
        <f>Planning!L127</f>
        <v>0</v>
      </c>
      <c r="I143" s="198">
        <f ca="1">IF(OR(W143="1",AND(W143&lt;&gt;"1",G143=Lists!$A$17)),Y143,0)</f>
        <v>0</v>
      </c>
      <c r="J143" s="174"/>
      <c r="K143" s="32" t="str">
        <f ca="1">IF(AND(W143="2",G143&lt;&gt;Lists!$A$17),AA143,Z143)</f>
        <v/>
      </c>
      <c r="L143" s="33" t="str">
        <f t="shared" ca="1" si="19"/>
        <v/>
      </c>
      <c r="M143" s="5">
        <f>Planning!M127</f>
        <v>0</v>
      </c>
      <c r="N143" s="5">
        <f>'Month 1'!M143+'Month 1'!N143-'Month 1'!O143</f>
        <v>0</v>
      </c>
      <c r="O143" s="166"/>
      <c r="P143" s="32" t="str">
        <f t="shared" si="14"/>
        <v/>
      </c>
      <c r="Q143" s="33" t="str">
        <f t="shared" si="20"/>
        <v/>
      </c>
      <c r="R143" s="89">
        <f ca="1">SUMIFS($J$25:$J$224,$C$25:$C$224,$C143,$G$25:$G$224,Lists!$A$16)</f>
        <v>0</v>
      </c>
      <c r="S143" s="89">
        <f t="shared" si="15"/>
        <v>0</v>
      </c>
      <c r="U143" s="2" t="str">
        <f t="shared" si="16"/>
        <v/>
      </c>
      <c r="W143" s="2" t="str">
        <f>IF(C143=0,"",LEFT(INDEX(Lists!$H$5:$H$49,MATCH(C143,Lists!$G$5:$G$49,0),1),1))</f>
        <v/>
      </c>
      <c r="Y143" s="4">
        <f ca="1">'Month 1'!H143+'Month 1'!I143-'Month 1'!J143</f>
        <v>0</v>
      </c>
      <c r="Z143" s="2" t="str">
        <f t="shared" ca="1" si="17"/>
        <v/>
      </c>
      <c r="AA143" s="2" t="str">
        <f t="shared" ca="1" si="21"/>
        <v/>
      </c>
      <c r="AC143" s="627" t="str">
        <f t="shared" si="18"/>
        <v>0</v>
      </c>
    </row>
    <row r="144" spans="1:29" ht="39" hidden="1" customHeight="1" x14ac:dyDescent="0.2">
      <c r="A144" s="14" t="str">
        <f>Planning!A128</f>
        <v>I120</v>
      </c>
      <c r="B144" s="9">
        <f>Planning!B128</f>
        <v>0</v>
      </c>
      <c r="C144" s="9">
        <f>Planning!C128</f>
        <v>0</v>
      </c>
      <c r="D144" s="9">
        <f>Planning!D128</f>
        <v>0</v>
      </c>
      <c r="E144" s="3">
        <f>Planning!E128</f>
        <v>0</v>
      </c>
      <c r="F144" s="3" t="str">
        <f>IF(Planning!G128&lt;&gt;0,Planning!G128,"")</f>
        <v/>
      </c>
      <c r="G144" s="194">
        <f>Planning!H128</f>
        <v>0</v>
      </c>
      <c r="H144" s="4">
        <f>Planning!L128</f>
        <v>0</v>
      </c>
      <c r="I144" s="198">
        <f ca="1">IF(OR(W144="1",AND(W144&lt;&gt;"1",G144=Lists!$A$17)),Y144,0)</f>
        <v>0</v>
      </c>
      <c r="J144" s="174"/>
      <c r="K144" s="32" t="str">
        <f ca="1">IF(AND(W144="2",G144&lt;&gt;Lists!$A$17),AA144,Z144)</f>
        <v/>
      </c>
      <c r="L144" s="33" t="str">
        <f t="shared" ca="1" si="19"/>
        <v/>
      </c>
      <c r="M144" s="5">
        <f>Planning!M128</f>
        <v>0</v>
      </c>
      <c r="N144" s="5">
        <f>'Month 1'!M144+'Month 1'!N144-'Month 1'!O144</f>
        <v>0</v>
      </c>
      <c r="O144" s="166"/>
      <c r="P144" s="32" t="str">
        <f t="shared" si="14"/>
        <v/>
      </c>
      <c r="Q144" s="33" t="str">
        <f t="shared" si="20"/>
        <v/>
      </c>
      <c r="R144" s="89">
        <f ca="1">SUMIFS($J$25:$J$224,$C$25:$C$224,$C144,$G$25:$G$224,Lists!$A$16)</f>
        <v>0</v>
      </c>
      <c r="S144" s="89">
        <f t="shared" si="15"/>
        <v>0</v>
      </c>
      <c r="U144" s="2" t="str">
        <f t="shared" si="16"/>
        <v/>
      </c>
      <c r="W144" s="2" t="str">
        <f>IF(C144=0,"",LEFT(INDEX(Lists!$H$5:$H$49,MATCH(C144,Lists!$G$5:$G$49,0),1),1))</f>
        <v/>
      </c>
      <c r="Y144" s="4">
        <f ca="1">'Month 1'!H144+'Month 1'!I144-'Month 1'!J144</f>
        <v>0</v>
      </c>
      <c r="Z144" s="2" t="str">
        <f t="shared" ca="1" si="17"/>
        <v/>
      </c>
      <c r="AA144" s="2" t="str">
        <f t="shared" ca="1" si="21"/>
        <v/>
      </c>
      <c r="AC144" s="627" t="str">
        <f t="shared" si="18"/>
        <v>0</v>
      </c>
    </row>
    <row r="145" spans="1:29" ht="39" hidden="1" customHeight="1" x14ac:dyDescent="0.2">
      <c r="A145" s="14" t="str">
        <f>Planning!A129</f>
        <v>I121</v>
      </c>
      <c r="B145" s="9">
        <f>Planning!B129</f>
        <v>0</v>
      </c>
      <c r="C145" s="9">
        <f>Planning!C129</f>
        <v>0</v>
      </c>
      <c r="D145" s="9">
        <f>Planning!D129</f>
        <v>0</v>
      </c>
      <c r="E145" s="3">
        <f>Planning!E129</f>
        <v>0</v>
      </c>
      <c r="F145" s="3" t="str">
        <f>IF(Planning!G129&lt;&gt;0,Planning!G129,"")</f>
        <v/>
      </c>
      <c r="G145" s="194">
        <f>Planning!H129</f>
        <v>0</v>
      </c>
      <c r="H145" s="4">
        <f>Planning!L129</f>
        <v>0</v>
      </c>
      <c r="I145" s="198">
        <f ca="1">IF(OR(W145="1",AND(W145&lt;&gt;"1",G145=Lists!$A$17)),Y145,0)</f>
        <v>0</v>
      </c>
      <c r="J145" s="174"/>
      <c r="K145" s="32" t="str">
        <f ca="1">IF(AND(W145="2",G145&lt;&gt;Lists!$A$17),AA145,Z145)</f>
        <v/>
      </c>
      <c r="L145" s="33" t="str">
        <f t="shared" ca="1" si="19"/>
        <v/>
      </c>
      <c r="M145" s="5">
        <f>Planning!M129</f>
        <v>0</v>
      </c>
      <c r="N145" s="5">
        <f>'Month 1'!M145+'Month 1'!N145-'Month 1'!O145</f>
        <v>0</v>
      </c>
      <c r="O145" s="166"/>
      <c r="P145" s="32" t="str">
        <f t="shared" si="14"/>
        <v/>
      </c>
      <c r="Q145" s="33" t="str">
        <f t="shared" si="20"/>
        <v/>
      </c>
      <c r="R145" s="89">
        <f ca="1">SUMIFS($J$25:$J$224,$C$25:$C$224,$C145,$G$25:$G$224,Lists!$A$16)</f>
        <v>0</v>
      </c>
      <c r="S145" s="89">
        <f t="shared" si="15"/>
        <v>0</v>
      </c>
      <c r="U145" s="2" t="str">
        <f t="shared" si="16"/>
        <v/>
      </c>
      <c r="W145" s="2" t="str">
        <f>IF(C145=0,"",LEFT(INDEX(Lists!$H$5:$H$49,MATCH(C145,Lists!$G$5:$G$49,0),1),1))</f>
        <v/>
      </c>
      <c r="Y145" s="4">
        <f ca="1">'Month 1'!H145+'Month 1'!I145-'Month 1'!J145</f>
        <v>0</v>
      </c>
      <c r="Z145" s="2" t="str">
        <f t="shared" ca="1" si="17"/>
        <v/>
      </c>
      <c r="AA145" s="2" t="str">
        <f t="shared" ca="1" si="21"/>
        <v/>
      </c>
      <c r="AC145" s="627" t="str">
        <f t="shared" si="18"/>
        <v>0</v>
      </c>
    </row>
    <row r="146" spans="1:29" ht="39" hidden="1" customHeight="1" x14ac:dyDescent="0.2">
      <c r="A146" s="14" t="str">
        <f>Planning!A130</f>
        <v>I122</v>
      </c>
      <c r="B146" s="9">
        <f>Planning!B130</f>
        <v>0</v>
      </c>
      <c r="C146" s="9">
        <f>Planning!C130</f>
        <v>0</v>
      </c>
      <c r="D146" s="9">
        <f>Planning!D130</f>
        <v>0</v>
      </c>
      <c r="E146" s="3">
        <f>Planning!E130</f>
        <v>0</v>
      </c>
      <c r="F146" s="3" t="str">
        <f>IF(Planning!G130&lt;&gt;0,Planning!G130,"")</f>
        <v/>
      </c>
      <c r="G146" s="194">
        <f>Planning!H130</f>
        <v>0</v>
      </c>
      <c r="H146" s="4">
        <f>Planning!L130</f>
        <v>0</v>
      </c>
      <c r="I146" s="198">
        <f ca="1">IF(OR(W146="1",AND(W146&lt;&gt;"1",G146=Lists!$A$17)),Y146,0)</f>
        <v>0</v>
      </c>
      <c r="J146" s="174"/>
      <c r="K146" s="32" t="str">
        <f ca="1">IF(AND(W146="2",G146&lt;&gt;Lists!$A$17),AA146,Z146)</f>
        <v/>
      </c>
      <c r="L146" s="33" t="str">
        <f t="shared" ca="1" si="19"/>
        <v/>
      </c>
      <c r="M146" s="5">
        <f>Planning!M130</f>
        <v>0</v>
      </c>
      <c r="N146" s="5">
        <f>'Month 1'!M146+'Month 1'!N146-'Month 1'!O146</f>
        <v>0</v>
      </c>
      <c r="O146" s="166"/>
      <c r="P146" s="32" t="str">
        <f t="shared" si="14"/>
        <v/>
      </c>
      <c r="Q146" s="33" t="str">
        <f t="shared" si="20"/>
        <v/>
      </c>
      <c r="R146" s="89">
        <f ca="1">SUMIFS($J$25:$J$224,$C$25:$C$224,$C146,$G$25:$G$224,Lists!$A$16)</f>
        <v>0</v>
      </c>
      <c r="S146" s="89">
        <f t="shared" si="15"/>
        <v>0</v>
      </c>
      <c r="U146" s="2" t="str">
        <f t="shared" si="16"/>
        <v/>
      </c>
      <c r="W146" s="2" t="str">
        <f>IF(C146=0,"",LEFT(INDEX(Lists!$H$5:$H$49,MATCH(C146,Lists!$G$5:$G$49,0),1),1))</f>
        <v/>
      </c>
      <c r="Y146" s="4">
        <f ca="1">'Month 1'!H146+'Month 1'!I146-'Month 1'!J146</f>
        <v>0</v>
      </c>
      <c r="Z146" s="2" t="str">
        <f t="shared" ca="1" si="17"/>
        <v/>
      </c>
      <c r="AA146" s="2" t="str">
        <f t="shared" ca="1" si="21"/>
        <v/>
      </c>
      <c r="AC146" s="627" t="str">
        <f t="shared" si="18"/>
        <v>0</v>
      </c>
    </row>
    <row r="147" spans="1:29" ht="39" hidden="1" customHeight="1" x14ac:dyDescent="0.2">
      <c r="A147" s="14" t="str">
        <f>Planning!A131</f>
        <v>I123</v>
      </c>
      <c r="B147" s="9">
        <f>Planning!B131</f>
        <v>0</v>
      </c>
      <c r="C147" s="9">
        <f>Planning!C131</f>
        <v>0</v>
      </c>
      <c r="D147" s="9">
        <f>Planning!D131</f>
        <v>0</v>
      </c>
      <c r="E147" s="3">
        <f>Planning!E131</f>
        <v>0</v>
      </c>
      <c r="F147" s="3" t="str">
        <f>IF(Planning!G131&lt;&gt;0,Planning!G131,"")</f>
        <v/>
      </c>
      <c r="G147" s="194">
        <f>Planning!H131</f>
        <v>0</v>
      </c>
      <c r="H147" s="4">
        <f>Planning!L131</f>
        <v>0</v>
      </c>
      <c r="I147" s="198">
        <f ca="1">IF(OR(W147="1",AND(W147&lt;&gt;"1",G147=Lists!$A$17)),Y147,0)</f>
        <v>0</v>
      </c>
      <c r="J147" s="174"/>
      <c r="K147" s="32" t="str">
        <f ca="1">IF(AND(W147="2",G147&lt;&gt;Lists!$A$17),AA147,Z147)</f>
        <v/>
      </c>
      <c r="L147" s="33" t="str">
        <f t="shared" ca="1" si="19"/>
        <v/>
      </c>
      <c r="M147" s="5">
        <f>Planning!M131</f>
        <v>0</v>
      </c>
      <c r="N147" s="5">
        <f>'Month 1'!M147+'Month 1'!N147-'Month 1'!O147</f>
        <v>0</v>
      </c>
      <c r="O147" s="166"/>
      <c r="P147" s="32" t="str">
        <f t="shared" si="14"/>
        <v/>
      </c>
      <c r="Q147" s="33" t="str">
        <f t="shared" si="20"/>
        <v/>
      </c>
      <c r="R147" s="89">
        <f ca="1">SUMIFS($J$25:$J$224,$C$25:$C$224,$C147,$G$25:$G$224,Lists!$A$16)</f>
        <v>0</v>
      </c>
      <c r="S147" s="89">
        <f t="shared" si="15"/>
        <v>0</v>
      </c>
      <c r="U147" s="2" t="str">
        <f t="shared" si="16"/>
        <v/>
      </c>
      <c r="W147" s="2" t="str">
        <f>IF(C147=0,"",LEFT(INDEX(Lists!$H$5:$H$49,MATCH(C147,Lists!$G$5:$G$49,0),1),1))</f>
        <v/>
      </c>
      <c r="Y147" s="4">
        <f ca="1">'Month 1'!H147+'Month 1'!I147-'Month 1'!J147</f>
        <v>0</v>
      </c>
      <c r="Z147" s="2" t="str">
        <f t="shared" ca="1" si="17"/>
        <v/>
      </c>
      <c r="AA147" s="2" t="str">
        <f t="shared" ca="1" si="21"/>
        <v/>
      </c>
      <c r="AC147" s="627" t="str">
        <f t="shared" si="18"/>
        <v>0</v>
      </c>
    </row>
    <row r="148" spans="1:29" ht="39" hidden="1" customHeight="1" x14ac:dyDescent="0.2">
      <c r="A148" s="14" t="str">
        <f>Planning!A132</f>
        <v>I124</v>
      </c>
      <c r="B148" s="9">
        <f>Planning!B132</f>
        <v>0</v>
      </c>
      <c r="C148" s="9">
        <f>Planning!C132</f>
        <v>0</v>
      </c>
      <c r="D148" s="9">
        <f>Planning!D132</f>
        <v>0</v>
      </c>
      <c r="E148" s="3">
        <f>Planning!E132</f>
        <v>0</v>
      </c>
      <c r="F148" s="3" t="str">
        <f>IF(Planning!G132&lt;&gt;0,Planning!G132,"")</f>
        <v/>
      </c>
      <c r="G148" s="194">
        <f>Planning!H132</f>
        <v>0</v>
      </c>
      <c r="H148" s="4">
        <f>Planning!L132</f>
        <v>0</v>
      </c>
      <c r="I148" s="198">
        <f ca="1">IF(OR(W148="1",AND(W148&lt;&gt;"1",G148=Lists!$A$17)),Y148,0)</f>
        <v>0</v>
      </c>
      <c r="J148" s="174"/>
      <c r="K148" s="32" t="str">
        <f ca="1">IF(AND(W148="2",G148&lt;&gt;Lists!$A$17),AA148,Z148)</f>
        <v/>
      </c>
      <c r="L148" s="33" t="str">
        <f t="shared" ca="1" si="19"/>
        <v/>
      </c>
      <c r="M148" s="5">
        <f>Planning!M132</f>
        <v>0</v>
      </c>
      <c r="N148" s="5">
        <f>'Month 1'!M148+'Month 1'!N148-'Month 1'!O148</f>
        <v>0</v>
      </c>
      <c r="O148" s="166"/>
      <c r="P148" s="32" t="str">
        <f t="shared" si="14"/>
        <v/>
      </c>
      <c r="Q148" s="33" t="str">
        <f t="shared" si="20"/>
        <v/>
      </c>
      <c r="R148" s="89">
        <f ca="1">SUMIFS($J$25:$J$224,$C$25:$C$224,$C148,$G$25:$G$224,Lists!$A$16)</f>
        <v>0</v>
      </c>
      <c r="S148" s="89">
        <f t="shared" si="15"/>
        <v>0</v>
      </c>
      <c r="U148" s="2" t="str">
        <f t="shared" si="16"/>
        <v/>
      </c>
      <c r="W148" s="2" t="str">
        <f>IF(C148=0,"",LEFT(INDEX(Lists!$H$5:$H$49,MATCH(C148,Lists!$G$5:$G$49,0),1),1))</f>
        <v/>
      </c>
      <c r="Y148" s="4">
        <f ca="1">'Month 1'!H148+'Month 1'!I148-'Month 1'!J148</f>
        <v>0</v>
      </c>
      <c r="Z148" s="2" t="str">
        <f t="shared" ca="1" si="17"/>
        <v/>
      </c>
      <c r="AA148" s="2" t="str">
        <f t="shared" ca="1" si="21"/>
        <v/>
      </c>
      <c r="AC148" s="627" t="str">
        <f t="shared" si="18"/>
        <v>0</v>
      </c>
    </row>
    <row r="149" spans="1:29" ht="39" hidden="1" customHeight="1" x14ac:dyDescent="0.2">
      <c r="A149" s="14" t="str">
        <f>Planning!A133</f>
        <v>I125</v>
      </c>
      <c r="B149" s="9">
        <f>Planning!B133</f>
        <v>0</v>
      </c>
      <c r="C149" s="9">
        <f>Planning!C133</f>
        <v>0</v>
      </c>
      <c r="D149" s="9">
        <f>Planning!D133</f>
        <v>0</v>
      </c>
      <c r="E149" s="3">
        <f>Planning!E133</f>
        <v>0</v>
      </c>
      <c r="F149" s="3" t="str">
        <f>IF(Planning!G133&lt;&gt;0,Planning!G133,"")</f>
        <v/>
      </c>
      <c r="G149" s="194">
        <f>Planning!H133</f>
        <v>0</v>
      </c>
      <c r="H149" s="4">
        <f>Planning!L133</f>
        <v>0</v>
      </c>
      <c r="I149" s="198">
        <f ca="1">IF(OR(W149="1",AND(W149&lt;&gt;"1",G149=Lists!$A$17)),Y149,0)</f>
        <v>0</v>
      </c>
      <c r="J149" s="174"/>
      <c r="K149" s="32" t="str">
        <f ca="1">IF(AND(W149="2",G149&lt;&gt;Lists!$A$17),AA149,Z149)</f>
        <v/>
      </c>
      <c r="L149" s="33" t="str">
        <f t="shared" ca="1" si="19"/>
        <v/>
      </c>
      <c r="M149" s="5">
        <f>Planning!M133</f>
        <v>0</v>
      </c>
      <c r="N149" s="5">
        <f>'Month 1'!M149+'Month 1'!N149-'Month 1'!O149</f>
        <v>0</v>
      </c>
      <c r="O149" s="166"/>
      <c r="P149" s="32" t="str">
        <f t="shared" si="14"/>
        <v/>
      </c>
      <c r="Q149" s="33" t="str">
        <f t="shared" si="20"/>
        <v/>
      </c>
      <c r="R149" s="89">
        <f ca="1">SUMIFS($J$25:$J$224,$C$25:$C$224,$C149,$G$25:$G$224,Lists!$A$16)</f>
        <v>0</v>
      </c>
      <c r="S149" s="89">
        <f t="shared" si="15"/>
        <v>0</v>
      </c>
      <c r="U149" s="2" t="str">
        <f t="shared" si="16"/>
        <v/>
      </c>
      <c r="W149" s="2" t="str">
        <f>IF(C149=0,"",LEFT(INDEX(Lists!$H$5:$H$49,MATCH(C149,Lists!$G$5:$G$49,0),1),1))</f>
        <v/>
      </c>
      <c r="Y149" s="4">
        <f ca="1">'Month 1'!H149+'Month 1'!I149-'Month 1'!J149</f>
        <v>0</v>
      </c>
      <c r="Z149" s="2" t="str">
        <f t="shared" ca="1" si="17"/>
        <v/>
      </c>
      <c r="AA149" s="2" t="str">
        <f t="shared" ca="1" si="21"/>
        <v/>
      </c>
      <c r="AC149" s="627" t="str">
        <f t="shared" si="18"/>
        <v>0</v>
      </c>
    </row>
    <row r="150" spans="1:29" ht="39" hidden="1" customHeight="1" x14ac:dyDescent="0.2">
      <c r="A150" s="14" t="str">
        <f>Planning!A134</f>
        <v>I126</v>
      </c>
      <c r="B150" s="9">
        <f>Planning!B134</f>
        <v>0</v>
      </c>
      <c r="C150" s="9">
        <f>Planning!C134</f>
        <v>0</v>
      </c>
      <c r="D150" s="9">
        <f>Planning!D134</f>
        <v>0</v>
      </c>
      <c r="E150" s="3">
        <f>Planning!E134</f>
        <v>0</v>
      </c>
      <c r="F150" s="3" t="str">
        <f>IF(Planning!G134&lt;&gt;0,Planning!G134,"")</f>
        <v/>
      </c>
      <c r="G150" s="194">
        <f>Planning!H134</f>
        <v>0</v>
      </c>
      <c r="H150" s="4">
        <f>Planning!L134</f>
        <v>0</v>
      </c>
      <c r="I150" s="198">
        <f ca="1">IF(OR(W150="1",AND(W150&lt;&gt;"1",G150=Lists!$A$17)),Y150,0)</f>
        <v>0</v>
      </c>
      <c r="J150" s="174"/>
      <c r="K150" s="32" t="str">
        <f ca="1">IF(AND(W150="2",G150&lt;&gt;Lists!$A$17),AA150,Z150)</f>
        <v/>
      </c>
      <c r="L150" s="33" t="str">
        <f t="shared" ca="1" si="19"/>
        <v/>
      </c>
      <c r="M150" s="5">
        <f>Planning!M134</f>
        <v>0</v>
      </c>
      <c r="N150" s="5">
        <f>'Month 1'!M150+'Month 1'!N150-'Month 1'!O150</f>
        <v>0</v>
      </c>
      <c r="O150" s="166"/>
      <c r="P150" s="32" t="str">
        <f t="shared" si="14"/>
        <v/>
      </c>
      <c r="Q150" s="33" t="str">
        <f t="shared" si="20"/>
        <v/>
      </c>
      <c r="R150" s="89">
        <f ca="1">SUMIFS($J$25:$J$224,$C$25:$C$224,$C150,$G$25:$G$224,Lists!$A$16)</f>
        <v>0</v>
      </c>
      <c r="S150" s="89">
        <f t="shared" si="15"/>
        <v>0</v>
      </c>
      <c r="U150" s="2" t="str">
        <f t="shared" si="16"/>
        <v/>
      </c>
      <c r="W150" s="2" t="str">
        <f>IF(C150=0,"",LEFT(INDEX(Lists!$H$5:$H$49,MATCH(C150,Lists!$G$5:$G$49,0),1),1))</f>
        <v/>
      </c>
      <c r="Y150" s="4">
        <f ca="1">'Month 1'!H150+'Month 1'!I150-'Month 1'!J150</f>
        <v>0</v>
      </c>
      <c r="Z150" s="2" t="str">
        <f t="shared" ca="1" si="17"/>
        <v/>
      </c>
      <c r="AA150" s="2" t="str">
        <f t="shared" ca="1" si="21"/>
        <v/>
      </c>
      <c r="AC150" s="627" t="str">
        <f t="shared" si="18"/>
        <v>0</v>
      </c>
    </row>
    <row r="151" spans="1:29" ht="39" hidden="1" customHeight="1" x14ac:dyDescent="0.2">
      <c r="A151" s="14" t="str">
        <f>Planning!A135</f>
        <v>I127</v>
      </c>
      <c r="B151" s="9">
        <f>Planning!B135</f>
        <v>0</v>
      </c>
      <c r="C151" s="9">
        <f>Planning!C135</f>
        <v>0</v>
      </c>
      <c r="D151" s="9">
        <f>Planning!D135</f>
        <v>0</v>
      </c>
      <c r="E151" s="3">
        <f>Planning!E135</f>
        <v>0</v>
      </c>
      <c r="F151" s="3" t="str">
        <f>IF(Planning!G135&lt;&gt;0,Planning!G135,"")</f>
        <v/>
      </c>
      <c r="G151" s="194">
        <f>Planning!H135</f>
        <v>0</v>
      </c>
      <c r="H151" s="4">
        <f>Planning!L135</f>
        <v>0</v>
      </c>
      <c r="I151" s="198">
        <f ca="1">IF(OR(W151="1",AND(W151&lt;&gt;"1",G151=Lists!$A$17)),Y151,0)</f>
        <v>0</v>
      </c>
      <c r="J151" s="174"/>
      <c r="K151" s="32" t="str">
        <f ca="1">IF(AND(W151="2",G151&lt;&gt;Lists!$A$17),AA151,Z151)</f>
        <v/>
      </c>
      <c r="L151" s="33" t="str">
        <f t="shared" ca="1" si="19"/>
        <v/>
      </c>
      <c r="M151" s="5">
        <f>Planning!M135</f>
        <v>0</v>
      </c>
      <c r="N151" s="5">
        <f>'Month 1'!M151+'Month 1'!N151-'Month 1'!O151</f>
        <v>0</v>
      </c>
      <c r="O151" s="166"/>
      <c r="P151" s="32" t="str">
        <f t="shared" si="14"/>
        <v/>
      </c>
      <c r="Q151" s="33" t="str">
        <f t="shared" si="20"/>
        <v/>
      </c>
      <c r="R151" s="89">
        <f ca="1">SUMIFS($J$25:$J$224,$C$25:$C$224,$C151,$G$25:$G$224,Lists!$A$16)</f>
        <v>0</v>
      </c>
      <c r="S151" s="89">
        <f t="shared" si="15"/>
        <v>0</v>
      </c>
      <c r="U151" s="2" t="str">
        <f t="shared" si="16"/>
        <v/>
      </c>
      <c r="W151" s="2" t="str">
        <f>IF(C151=0,"",LEFT(INDEX(Lists!$H$5:$H$49,MATCH(C151,Lists!$G$5:$G$49,0),1),1))</f>
        <v/>
      </c>
      <c r="Y151" s="4">
        <f ca="1">'Month 1'!H151+'Month 1'!I151-'Month 1'!J151</f>
        <v>0</v>
      </c>
      <c r="Z151" s="2" t="str">
        <f t="shared" ca="1" si="17"/>
        <v/>
      </c>
      <c r="AA151" s="2" t="str">
        <f t="shared" ca="1" si="21"/>
        <v/>
      </c>
      <c r="AC151" s="627" t="str">
        <f t="shared" si="18"/>
        <v>0</v>
      </c>
    </row>
    <row r="152" spans="1:29" ht="39" hidden="1" customHeight="1" x14ac:dyDescent="0.2">
      <c r="A152" s="14" t="str">
        <f>Planning!A136</f>
        <v>I128</v>
      </c>
      <c r="B152" s="9">
        <f>Planning!B136</f>
        <v>0</v>
      </c>
      <c r="C152" s="9">
        <f>Planning!C136</f>
        <v>0</v>
      </c>
      <c r="D152" s="9">
        <f>Planning!D136</f>
        <v>0</v>
      </c>
      <c r="E152" s="3">
        <f>Planning!E136</f>
        <v>0</v>
      </c>
      <c r="F152" s="3" t="str">
        <f>IF(Planning!G136&lt;&gt;0,Planning!G136,"")</f>
        <v/>
      </c>
      <c r="G152" s="194">
        <f>Planning!H136</f>
        <v>0</v>
      </c>
      <c r="H152" s="4">
        <f>Planning!L136</f>
        <v>0</v>
      </c>
      <c r="I152" s="198">
        <f ca="1">IF(OR(W152="1",AND(W152&lt;&gt;"1",G152=Lists!$A$17)),Y152,0)</f>
        <v>0</v>
      </c>
      <c r="J152" s="174"/>
      <c r="K152" s="32" t="str">
        <f ca="1">IF(AND(W152="2",G152&lt;&gt;Lists!$A$17),AA152,Z152)</f>
        <v/>
      </c>
      <c r="L152" s="33" t="str">
        <f t="shared" ca="1" si="19"/>
        <v/>
      </c>
      <c r="M152" s="5">
        <f>Planning!M136</f>
        <v>0</v>
      </c>
      <c r="N152" s="5">
        <f>'Month 1'!M152+'Month 1'!N152-'Month 1'!O152</f>
        <v>0</v>
      </c>
      <c r="O152" s="166"/>
      <c r="P152" s="32" t="str">
        <f t="shared" si="14"/>
        <v/>
      </c>
      <c r="Q152" s="33" t="str">
        <f t="shared" si="20"/>
        <v/>
      </c>
      <c r="R152" s="89">
        <f ca="1">SUMIFS($J$25:$J$224,$C$25:$C$224,$C152,$G$25:$G$224,Lists!$A$16)</f>
        <v>0</v>
      </c>
      <c r="S152" s="89">
        <f t="shared" si="15"/>
        <v>0</v>
      </c>
      <c r="U152" s="2" t="str">
        <f t="shared" si="16"/>
        <v/>
      </c>
      <c r="W152" s="2" t="str">
        <f>IF(C152=0,"",LEFT(INDEX(Lists!$H$5:$H$49,MATCH(C152,Lists!$G$5:$G$49,0),1),1))</f>
        <v/>
      </c>
      <c r="Y152" s="4">
        <f ca="1">'Month 1'!H152+'Month 1'!I152-'Month 1'!J152</f>
        <v>0</v>
      </c>
      <c r="Z152" s="2" t="str">
        <f t="shared" ca="1" si="17"/>
        <v/>
      </c>
      <c r="AA152" s="2" t="str">
        <f t="shared" ca="1" si="21"/>
        <v/>
      </c>
      <c r="AC152" s="627" t="str">
        <f t="shared" si="18"/>
        <v>0</v>
      </c>
    </row>
    <row r="153" spans="1:29" ht="39" hidden="1" customHeight="1" x14ac:dyDescent="0.2">
      <c r="A153" s="14" t="str">
        <f>Planning!A137</f>
        <v>I129</v>
      </c>
      <c r="B153" s="9">
        <f>Planning!B137</f>
        <v>0</v>
      </c>
      <c r="C153" s="9">
        <f>Planning!C137</f>
        <v>0</v>
      </c>
      <c r="D153" s="9">
        <f>Planning!D137</f>
        <v>0</v>
      </c>
      <c r="E153" s="3">
        <f>Planning!E137</f>
        <v>0</v>
      </c>
      <c r="F153" s="3" t="str">
        <f>IF(Planning!G137&lt;&gt;0,Planning!G137,"")</f>
        <v/>
      </c>
      <c r="G153" s="194">
        <f>Planning!H137</f>
        <v>0</v>
      </c>
      <c r="H153" s="4">
        <f>Planning!L137</f>
        <v>0</v>
      </c>
      <c r="I153" s="198">
        <f ca="1">IF(OR(W153="1",AND(W153&lt;&gt;"1",G153=Lists!$A$17)),Y153,0)</f>
        <v>0</v>
      </c>
      <c r="J153" s="174"/>
      <c r="K153" s="32" t="str">
        <f ca="1">IF(AND(W153="2",G153&lt;&gt;Lists!$A$17),AA153,Z153)</f>
        <v/>
      </c>
      <c r="L153" s="33" t="str">
        <f t="shared" ref="L153:L184" ca="1" si="22">IF($U153=ExcluirDelPLogro,"",IF(AND(H153=0,I153=0,J153=0),"",K153))</f>
        <v/>
      </c>
      <c r="M153" s="5">
        <f>Planning!M137</f>
        <v>0</v>
      </c>
      <c r="N153" s="5">
        <f>'Month 1'!M153+'Month 1'!N153-'Month 1'!O153</f>
        <v>0</v>
      </c>
      <c r="O153" s="166"/>
      <c r="P153" s="32" t="str">
        <f t="shared" si="14"/>
        <v/>
      </c>
      <c r="Q153" s="33" t="str">
        <f t="shared" ref="Q153:Q184" si="23">IF($U153=ExcluirDelPLogro,"",IF(AND(M153=0,N153=0,O153=0),"",P153))</f>
        <v/>
      </c>
      <c r="R153" s="89">
        <f ca="1">SUMIFS($J$25:$J$224,$C$25:$C$224,$C153,$G$25:$G$224,Lists!$A$16)</f>
        <v>0</v>
      </c>
      <c r="S153" s="89">
        <f t="shared" si="15"/>
        <v>0</v>
      </c>
      <c r="U153" s="2" t="str">
        <f t="shared" si="16"/>
        <v/>
      </c>
      <c r="W153" s="2" t="str">
        <f>IF(C153=0,"",LEFT(INDEX(Lists!$H$5:$H$49,MATCH(C153,Lists!$G$5:$G$49,0),1),1))</f>
        <v/>
      </c>
      <c r="Y153" s="4">
        <f ca="1">'Month 1'!H153+'Month 1'!I153-'Month 1'!J153</f>
        <v>0</v>
      </c>
      <c r="Z153" s="2" t="str">
        <f t="shared" ca="1" si="17"/>
        <v/>
      </c>
      <c r="AA153" s="2" t="str">
        <f t="shared" ref="AA153:AA184" ca="1" si="24">IF(AND(H153=0,I153=0,J153=0),"",IF(J153&gt;0,H153/J153,0))</f>
        <v/>
      </c>
      <c r="AC153" s="627" t="str">
        <f t="shared" si="18"/>
        <v>0</v>
      </c>
    </row>
    <row r="154" spans="1:29" ht="39" hidden="1" customHeight="1" x14ac:dyDescent="0.2">
      <c r="A154" s="14" t="str">
        <f>Planning!A138</f>
        <v>I130</v>
      </c>
      <c r="B154" s="9">
        <f>Planning!B138</f>
        <v>0</v>
      </c>
      <c r="C154" s="9">
        <f>Planning!C138</f>
        <v>0</v>
      </c>
      <c r="D154" s="9">
        <f>Planning!D138</f>
        <v>0</v>
      </c>
      <c r="E154" s="3">
        <f>Planning!E138</f>
        <v>0</v>
      </c>
      <c r="F154" s="3" t="str">
        <f>IF(Planning!G138&lt;&gt;0,Planning!G138,"")</f>
        <v/>
      </c>
      <c r="G154" s="194">
        <f>Planning!H138</f>
        <v>0</v>
      </c>
      <c r="H154" s="4">
        <f>Planning!L138</f>
        <v>0</v>
      </c>
      <c r="I154" s="198">
        <f ca="1">IF(OR(W154="1",AND(W154&lt;&gt;"1",G154=Lists!$A$17)),Y154,0)</f>
        <v>0</v>
      </c>
      <c r="J154" s="174"/>
      <c r="K154" s="32" t="str">
        <f ca="1">IF(AND(W154="2",G154&lt;&gt;Lists!$A$17),AA154,Z154)</f>
        <v/>
      </c>
      <c r="L154" s="33" t="str">
        <f t="shared" ca="1" si="22"/>
        <v/>
      </c>
      <c r="M154" s="5">
        <f>Planning!M138</f>
        <v>0</v>
      </c>
      <c r="N154" s="5">
        <f>'Month 1'!M154+'Month 1'!N154-'Month 1'!O154</f>
        <v>0</v>
      </c>
      <c r="O154" s="166"/>
      <c r="P154" s="32" t="str">
        <f t="shared" ref="P154:P217" si="25">IF(AND(M154=0,N154=0,O154=0),"",IF((M154+N154)&gt;0,O154/(M154+N154),O154))</f>
        <v/>
      </c>
      <c r="Q154" s="33" t="str">
        <f t="shared" si="23"/>
        <v/>
      </c>
      <c r="R154" s="89">
        <f ca="1">SUMIFS($J$25:$J$224,$C$25:$C$224,$C154,$G$25:$G$224,Lists!$A$16)</f>
        <v>0</v>
      </c>
      <c r="S154" s="89">
        <f t="shared" ref="S154:S217" si="26">SUMIFS($O$25:$O$224,$C$25:$C$224,$C154,$G$25:$G$224,"&lt;&gt;0")</f>
        <v>0</v>
      </c>
      <c r="U154" s="2" t="str">
        <f t="shared" ref="U154:U217" si="27">IF(B154=0,"",IF(LEFT(B154,1)="1","1","2"))</f>
        <v/>
      </c>
      <c r="W154" s="2" t="str">
        <f>IF(C154=0,"",LEFT(INDEX(Lists!$H$5:$H$49,MATCH(C154,Lists!$G$5:$G$49,0),1),1))</f>
        <v/>
      </c>
      <c r="Y154" s="4">
        <f ca="1">'Month 1'!H154+'Month 1'!I154-'Month 1'!J154</f>
        <v>0</v>
      </c>
      <c r="Z154" s="2" t="str">
        <f t="shared" ref="Z154:Z217" ca="1" si="28">IF(AND(H154=0,I154=0,J154=0),"",IF((H154+I154)&gt;0,J154/(H154+I154),J154))</f>
        <v/>
      </c>
      <c r="AA154" s="2" t="str">
        <f t="shared" ca="1" si="24"/>
        <v/>
      </c>
      <c r="AC154" s="627" t="str">
        <f t="shared" ref="AC154:AC217" si="29">U154&amp;C154</f>
        <v>0</v>
      </c>
    </row>
    <row r="155" spans="1:29" ht="39" hidden="1" customHeight="1" x14ac:dyDescent="0.2">
      <c r="A155" s="14" t="str">
        <f>Planning!A139</f>
        <v>I131</v>
      </c>
      <c r="B155" s="9">
        <f>Planning!B139</f>
        <v>0</v>
      </c>
      <c r="C155" s="9">
        <f>Planning!C139</f>
        <v>0</v>
      </c>
      <c r="D155" s="9">
        <f>Planning!D139</f>
        <v>0</v>
      </c>
      <c r="E155" s="3">
        <f>Planning!E139</f>
        <v>0</v>
      </c>
      <c r="F155" s="3" t="str">
        <f>IF(Planning!G139&lt;&gt;0,Planning!G139,"")</f>
        <v/>
      </c>
      <c r="G155" s="194">
        <f>Planning!H139</f>
        <v>0</v>
      </c>
      <c r="H155" s="4">
        <f>Planning!L139</f>
        <v>0</v>
      </c>
      <c r="I155" s="198">
        <f ca="1">IF(OR(W155="1",AND(W155&lt;&gt;"1",G155=Lists!$A$17)),Y155,0)</f>
        <v>0</v>
      </c>
      <c r="J155" s="174"/>
      <c r="K155" s="32" t="str">
        <f ca="1">IF(AND(W155="2",G155&lt;&gt;Lists!$A$17),AA155,Z155)</f>
        <v/>
      </c>
      <c r="L155" s="33" t="str">
        <f t="shared" ca="1" si="22"/>
        <v/>
      </c>
      <c r="M155" s="5">
        <f>Planning!M139</f>
        <v>0</v>
      </c>
      <c r="N155" s="5">
        <f>'Month 1'!M155+'Month 1'!N155-'Month 1'!O155</f>
        <v>0</v>
      </c>
      <c r="O155" s="166"/>
      <c r="P155" s="32" t="str">
        <f t="shared" si="25"/>
        <v/>
      </c>
      <c r="Q155" s="33" t="str">
        <f t="shared" si="23"/>
        <v/>
      </c>
      <c r="R155" s="89">
        <f ca="1">SUMIFS($J$25:$J$224,$C$25:$C$224,$C155,$G$25:$G$224,Lists!$A$16)</f>
        <v>0</v>
      </c>
      <c r="S155" s="89">
        <f t="shared" si="26"/>
        <v>0</v>
      </c>
      <c r="U155" s="2" t="str">
        <f t="shared" si="27"/>
        <v/>
      </c>
      <c r="W155" s="2" t="str">
        <f>IF(C155=0,"",LEFT(INDEX(Lists!$H$5:$H$49,MATCH(C155,Lists!$G$5:$G$49,0),1),1))</f>
        <v/>
      </c>
      <c r="Y155" s="4">
        <f ca="1">'Month 1'!H155+'Month 1'!I155-'Month 1'!J155</f>
        <v>0</v>
      </c>
      <c r="Z155" s="2" t="str">
        <f t="shared" ca="1" si="28"/>
        <v/>
      </c>
      <c r="AA155" s="2" t="str">
        <f t="shared" ca="1" si="24"/>
        <v/>
      </c>
      <c r="AC155" s="627" t="str">
        <f t="shared" si="29"/>
        <v>0</v>
      </c>
    </row>
    <row r="156" spans="1:29" ht="39" hidden="1" customHeight="1" x14ac:dyDescent="0.2">
      <c r="A156" s="14" t="str">
        <f>Planning!A140</f>
        <v>I132</v>
      </c>
      <c r="B156" s="9">
        <f>Planning!B140</f>
        <v>0</v>
      </c>
      <c r="C156" s="9">
        <f>Planning!C140</f>
        <v>0</v>
      </c>
      <c r="D156" s="9">
        <f>Planning!D140</f>
        <v>0</v>
      </c>
      <c r="E156" s="3">
        <f>Planning!E140</f>
        <v>0</v>
      </c>
      <c r="F156" s="3" t="str">
        <f>IF(Planning!G140&lt;&gt;0,Planning!G140,"")</f>
        <v/>
      </c>
      <c r="G156" s="194">
        <f>Planning!H140</f>
        <v>0</v>
      </c>
      <c r="H156" s="4">
        <f>Planning!L140</f>
        <v>0</v>
      </c>
      <c r="I156" s="198">
        <f ca="1">IF(OR(W156="1",AND(W156&lt;&gt;"1",G156=Lists!$A$17)),Y156,0)</f>
        <v>0</v>
      </c>
      <c r="J156" s="174"/>
      <c r="K156" s="32" t="str">
        <f ca="1">IF(AND(W156="2",G156&lt;&gt;Lists!$A$17),AA156,Z156)</f>
        <v/>
      </c>
      <c r="L156" s="33" t="str">
        <f t="shared" ca="1" si="22"/>
        <v/>
      </c>
      <c r="M156" s="5">
        <f>Planning!M140</f>
        <v>0</v>
      </c>
      <c r="N156" s="5">
        <f>'Month 1'!M156+'Month 1'!N156-'Month 1'!O156</f>
        <v>0</v>
      </c>
      <c r="O156" s="166"/>
      <c r="P156" s="32" t="str">
        <f t="shared" si="25"/>
        <v/>
      </c>
      <c r="Q156" s="33" t="str">
        <f t="shared" si="23"/>
        <v/>
      </c>
      <c r="R156" s="89">
        <f ca="1">SUMIFS($J$25:$J$224,$C$25:$C$224,$C156,$G$25:$G$224,Lists!$A$16)</f>
        <v>0</v>
      </c>
      <c r="S156" s="89">
        <f t="shared" si="26"/>
        <v>0</v>
      </c>
      <c r="U156" s="2" t="str">
        <f t="shared" si="27"/>
        <v/>
      </c>
      <c r="W156" s="2" t="str">
        <f>IF(C156=0,"",LEFT(INDEX(Lists!$H$5:$H$49,MATCH(C156,Lists!$G$5:$G$49,0),1),1))</f>
        <v/>
      </c>
      <c r="Y156" s="4">
        <f ca="1">'Month 1'!H156+'Month 1'!I156-'Month 1'!J156</f>
        <v>0</v>
      </c>
      <c r="Z156" s="2" t="str">
        <f t="shared" ca="1" si="28"/>
        <v/>
      </c>
      <c r="AA156" s="2" t="str">
        <f t="shared" ca="1" si="24"/>
        <v/>
      </c>
      <c r="AC156" s="627" t="str">
        <f t="shared" si="29"/>
        <v>0</v>
      </c>
    </row>
    <row r="157" spans="1:29" ht="39" hidden="1" customHeight="1" x14ac:dyDescent="0.2">
      <c r="A157" s="14" t="str">
        <f>Planning!A141</f>
        <v>I133</v>
      </c>
      <c r="B157" s="9">
        <f>Planning!B141</f>
        <v>0</v>
      </c>
      <c r="C157" s="9">
        <f>Planning!C141</f>
        <v>0</v>
      </c>
      <c r="D157" s="9">
        <f>Planning!D141</f>
        <v>0</v>
      </c>
      <c r="E157" s="3">
        <f>Planning!E141</f>
        <v>0</v>
      </c>
      <c r="F157" s="3" t="str">
        <f>IF(Planning!G141&lt;&gt;0,Planning!G141,"")</f>
        <v/>
      </c>
      <c r="G157" s="194">
        <f>Planning!H141</f>
        <v>0</v>
      </c>
      <c r="H157" s="4">
        <f>Planning!L141</f>
        <v>0</v>
      </c>
      <c r="I157" s="198">
        <f ca="1">IF(OR(W157="1",AND(W157&lt;&gt;"1",G157=Lists!$A$17)),Y157,0)</f>
        <v>0</v>
      </c>
      <c r="J157" s="174"/>
      <c r="K157" s="32" t="str">
        <f ca="1">IF(AND(W157="2",G157&lt;&gt;Lists!$A$17),AA157,Z157)</f>
        <v/>
      </c>
      <c r="L157" s="33" t="str">
        <f t="shared" ca="1" si="22"/>
        <v/>
      </c>
      <c r="M157" s="5">
        <f>Planning!M141</f>
        <v>0</v>
      </c>
      <c r="N157" s="5">
        <f>'Month 1'!M157+'Month 1'!N157-'Month 1'!O157</f>
        <v>0</v>
      </c>
      <c r="O157" s="166"/>
      <c r="P157" s="32" t="str">
        <f t="shared" si="25"/>
        <v/>
      </c>
      <c r="Q157" s="33" t="str">
        <f t="shared" si="23"/>
        <v/>
      </c>
      <c r="R157" s="89">
        <f ca="1">SUMIFS($J$25:$J$224,$C$25:$C$224,$C157,$G$25:$G$224,Lists!$A$16)</f>
        <v>0</v>
      </c>
      <c r="S157" s="89">
        <f t="shared" si="26"/>
        <v>0</v>
      </c>
      <c r="U157" s="2" t="str">
        <f t="shared" si="27"/>
        <v/>
      </c>
      <c r="W157" s="2" t="str">
        <f>IF(C157=0,"",LEFT(INDEX(Lists!$H$5:$H$49,MATCH(C157,Lists!$G$5:$G$49,0),1),1))</f>
        <v/>
      </c>
      <c r="Y157" s="4">
        <f ca="1">'Month 1'!H157+'Month 1'!I157-'Month 1'!J157</f>
        <v>0</v>
      </c>
      <c r="Z157" s="2" t="str">
        <f t="shared" ca="1" si="28"/>
        <v/>
      </c>
      <c r="AA157" s="2" t="str">
        <f t="shared" ca="1" si="24"/>
        <v/>
      </c>
      <c r="AC157" s="627" t="str">
        <f t="shared" si="29"/>
        <v>0</v>
      </c>
    </row>
    <row r="158" spans="1:29" ht="39" hidden="1" customHeight="1" x14ac:dyDescent="0.2">
      <c r="A158" s="14" t="str">
        <f>Planning!A142</f>
        <v>I134</v>
      </c>
      <c r="B158" s="9">
        <f>Planning!B142</f>
        <v>0</v>
      </c>
      <c r="C158" s="9">
        <f>Planning!C142</f>
        <v>0</v>
      </c>
      <c r="D158" s="9">
        <f>Planning!D142</f>
        <v>0</v>
      </c>
      <c r="E158" s="3">
        <f>Planning!E142</f>
        <v>0</v>
      </c>
      <c r="F158" s="3" t="str">
        <f>IF(Planning!G142&lt;&gt;0,Planning!G142,"")</f>
        <v/>
      </c>
      <c r="G158" s="194">
        <f>Planning!H142</f>
        <v>0</v>
      </c>
      <c r="H158" s="4">
        <f>Planning!L142</f>
        <v>0</v>
      </c>
      <c r="I158" s="198">
        <f ca="1">IF(OR(W158="1",AND(W158&lt;&gt;"1",G158=Lists!$A$17)),Y158,0)</f>
        <v>0</v>
      </c>
      <c r="J158" s="174"/>
      <c r="K158" s="32" t="str">
        <f ca="1">IF(AND(W158="2",G158&lt;&gt;Lists!$A$17),AA158,Z158)</f>
        <v/>
      </c>
      <c r="L158" s="33" t="str">
        <f t="shared" ca="1" si="22"/>
        <v/>
      </c>
      <c r="M158" s="5">
        <f>Planning!M142</f>
        <v>0</v>
      </c>
      <c r="N158" s="5">
        <f>'Month 1'!M158+'Month 1'!N158-'Month 1'!O158</f>
        <v>0</v>
      </c>
      <c r="O158" s="166"/>
      <c r="P158" s="32" t="str">
        <f t="shared" si="25"/>
        <v/>
      </c>
      <c r="Q158" s="33" t="str">
        <f t="shared" si="23"/>
        <v/>
      </c>
      <c r="R158" s="89">
        <f ca="1">SUMIFS($J$25:$J$224,$C$25:$C$224,$C158,$G$25:$G$224,Lists!$A$16)</f>
        <v>0</v>
      </c>
      <c r="S158" s="89">
        <f t="shared" si="26"/>
        <v>0</v>
      </c>
      <c r="U158" s="2" t="str">
        <f t="shared" si="27"/>
        <v/>
      </c>
      <c r="W158" s="2" t="str">
        <f>IF(C158=0,"",LEFT(INDEX(Lists!$H$5:$H$49,MATCH(C158,Lists!$G$5:$G$49,0),1),1))</f>
        <v/>
      </c>
      <c r="Y158" s="4">
        <f ca="1">'Month 1'!H158+'Month 1'!I158-'Month 1'!J158</f>
        <v>0</v>
      </c>
      <c r="Z158" s="2" t="str">
        <f t="shared" ca="1" si="28"/>
        <v/>
      </c>
      <c r="AA158" s="2" t="str">
        <f t="shared" ca="1" si="24"/>
        <v/>
      </c>
      <c r="AC158" s="627" t="str">
        <f t="shared" si="29"/>
        <v>0</v>
      </c>
    </row>
    <row r="159" spans="1:29" ht="39" hidden="1" customHeight="1" x14ac:dyDescent="0.2">
      <c r="A159" s="14" t="str">
        <f>Planning!A143</f>
        <v>I135</v>
      </c>
      <c r="B159" s="9">
        <f>Planning!B143</f>
        <v>0</v>
      </c>
      <c r="C159" s="9">
        <f>Planning!C143</f>
        <v>0</v>
      </c>
      <c r="D159" s="9">
        <f>Planning!D143</f>
        <v>0</v>
      </c>
      <c r="E159" s="3">
        <f>Planning!E143</f>
        <v>0</v>
      </c>
      <c r="F159" s="3" t="str">
        <f>IF(Planning!G143&lt;&gt;0,Planning!G143,"")</f>
        <v/>
      </c>
      <c r="G159" s="194">
        <f>Planning!H143</f>
        <v>0</v>
      </c>
      <c r="H159" s="4">
        <f>Planning!L143</f>
        <v>0</v>
      </c>
      <c r="I159" s="198">
        <f ca="1">IF(OR(W159="1",AND(W159&lt;&gt;"1",G159=Lists!$A$17)),Y159,0)</f>
        <v>0</v>
      </c>
      <c r="J159" s="174"/>
      <c r="K159" s="32" t="str">
        <f ca="1">IF(AND(W159="2",G159&lt;&gt;Lists!$A$17),AA159,Z159)</f>
        <v/>
      </c>
      <c r="L159" s="33" t="str">
        <f t="shared" ca="1" si="22"/>
        <v/>
      </c>
      <c r="M159" s="5">
        <f>Planning!M143</f>
        <v>0</v>
      </c>
      <c r="N159" s="5">
        <f>'Month 1'!M159+'Month 1'!N159-'Month 1'!O159</f>
        <v>0</v>
      </c>
      <c r="O159" s="166"/>
      <c r="P159" s="32" t="str">
        <f t="shared" si="25"/>
        <v/>
      </c>
      <c r="Q159" s="33" t="str">
        <f t="shared" si="23"/>
        <v/>
      </c>
      <c r="R159" s="89">
        <f ca="1">SUMIFS($J$25:$J$224,$C$25:$C$224,$C159,$G$25:$G$224,Lists!$A$16)</f>
        <v>0</v>
      </c>
      <c r="S159" s="89">
        <f t="shared" si="26"/>
        <v>0</v>
      </c>
      <c r="U159" s="2" t="str">
        <f t="shared" si="27"/>
        <v/>
      </c>
      <c r="W159" s="2" t="str">
        <f>IF(C159=0,"",LEFT(INDEX(Lists!$H$5:$H$49,MATCH(C159,Lists!$G$5:$G$49,0),1),1))</f>
        <v/>
      </c>
      <c r="Y159" s="4">
        <f ca="1">'Month 1'!H159+'Month 1'!I159-'Month 1'!J159</f>
        <v>0</v>
      </c>
      <c r="Z159" s="2" t="str">
        <f t="shared" ca="1" si="28"/>
        <v/>
      </c>
      <c r="AA159" s="2" t="str">
        <f t="shared" ca="1" si="24"/>
        <v/>
      </c>
      <c r="AC159" s="627" t="str">
        <f t="shared" si="29"/>
        <v>0</v>
      </c>
    </row>
    <row r="160" spans="1:29" ht="39" hidden="1" customHeight="1" x14ac:dyDescent="0.2">
      <c r="A160" s="14" t="str">
        <f>Planning!A144</f>
        <v>I136</v>
      </c>
      <c r="B160" s="9">
        <f>Planning!B144</f>
        <v>0</v>
      </c>
      <c r="C160" s="9">
        <f>Planning!C144</f>
        <v>0</v>
      </c>
      <c r="D160" s="9">
        <f>Planning!D144</f>
        <v>0</v>
      </c>
      <c r="E160" s="3">
        <f>Planning!E144</f>
        <v>0</v>
      </c>
      <c r="F160" s="3" t="str">
        <f>IF(Planning!G144&lt;&gt;0,Planning!G144,"")</f>
        <v/>
      </c>
      <c r="G160" s="194">
        <f>Planning!H144</f>
        <v>0</v>
      </c>
      <c r="H160" s="4">
        <f>Planning!L144</f>
        <v>0</v>
      </c>
      <c r="I160" s="198">
        <f ca="1">IF(OR(W160="1",AND(W160&lt;&gt;"1",G160=Lists!$A$17)),Y160,0)</f>
        <v>0</v>
      </c>
      <c r="J160" s="174"/>
      <c r="K160" s="32" t="str">
        <f ca="1">IF(AND(W160="2",G160&lt;&gt;Lists!$A$17),AA160,Z160)</f>
        <v/>
      </c>
      <c r="L160" s="33" t="str">
        <f t="shared" ca="1" si="22"/>
        <v/>
      </c>
      <c r="M160" s="5">
        <f>Planning!M144</f>
        <v>0</v>
      </c>
      <c r="N160" s="5">
        <f>'Month 1'!M160+'Month 1'!N160-'Month 1'!O160</f>
        <v>0</v>
      </c>
      <c r="O160" s="166"/>
      <c r="P160" s="32" t="str">
        <f t="shared" si="25"/>
        <v/>
      </c>
      <c r="Q160" s="33" t="str">
        <f t="shared" si="23"/>
        <v/>
      </c>
      <c r="R160" s="89">
        <f ca="1">SUMIFS($J$25:$J$224,$C$25:$C$224,$C160,$G$25:$G$224,Lists!$A$16)</f>
        <v>0</v>
      </c>
      <c r="S160" s="89">
        <f t="shared" si="26"/>
        <v>0</v>
      </c>
      <c r="U160" s="2" t="str">
        <f t="shared" si="27"/>
        <v/>
      </c>
      <c r="W160" s="2" t="str">
        <f>IF(C160=0,"",LEFT(INDEX(Lists!$H$5:$H$49,MATCH(C160,Lists!$G$5:$G$49,0),1),1))</f>
        <v/>
      </c>
      <c r="Y160" s="4">
        <f ca="1">'Month 1'!H160+'Month 1'!I160-'Month 1'!J160</f>
        <v>0</v>
      </c>
      <c r="Z160" s="2" t="str">
        <f t="shared" ca="1" si="28"/>
        <v/>
      </c>
      <c r="AA160" s="2" t="str">
        <f t="shared" ca="1" si="24"/>
        <v/>
      </c>
      <c r="AC160" s="627" t="str">
        <f t="shared" si="29"/>
        <v>0</v>
      </c>
    </row>
    <row r="161" spans="1:29" ht="39" hidden="1" customHeight="1" x14ac:dyDescent="0.2">
      <c r="A161" s="14" t="str">
        <f>Planning!A145</f>
        <v>I137</v>
      </c>
      <c r="B161" s="9">
        <f>Planning!B145</f>
        <v>0</v>
      </c>
      <c r="C161" s="9">
        <f>Planning!C145</f>
        <v>0</v>
      </c>
      <c r="D161" s="9">
        <f>Planning!D145</f>
        <v>0</v>
      </c>
      <c r="E161" s="3">
        <f>Planning!E145</f>
        <v>0</v>
      </c>
      <c r="F161" s="3" t="str">
        <f>IF(Planning!G145&lt;&gt;0,Planning!G145,"")</f>
        <v/>
      </c>
      <c r="G161" s="194">
        <f>Planning!H145</f>
        <v>0</v>
      </c>
      <c r="H161" s="4">
        <f>Planning!L145</f>
        <v>0</v>
      </c>
      <c r="I161" s="198">
        <f ca="1">IF(OR(W161="1",AND(W161&lt;&gt;"1",G161=Lists!$A$17)),Y161,0)</f>
        <v>0</v>
      </c>
      <c r="J161" s="174"/>
      <c r="K161" s="32" t="str">
        <f ca="1">IF(AND(W161="2",G161&lt;&gt;Lists!$A$17),AA161,Z161)</f>
        <v/>
      </c>
      <c r="L161" s="33" t="str">
        <f t="shared" ca="1" si="22"/>
        <v/>
      </c>
      <c r="M161" s="5">
        <f>Planning!M145</f>
        <v>0</v>
      </c>
      <c r="N161" s="5">
        <f>'Month 1'!M161+'Month 1'!N161-'Month 1'!O161</f>
        <v>0</v>
      </c>
      <c r="O161" s="166"/>
      <c r="P161" s="32" t="str">
        <f t="shared" si="25"/>
        <v/>
      </c>
      <c r="Q161" s="33" t="str">
        <f t="shared" si="23"/>
        <v/>
      </c>
      <c r="R161" s="89">
        <f ca="1">SUMIFS($J$25:$J$224,$C$25:$C$224,$C161,$G$25:$G$224,Lists!$A$16)</f>
        <v>0</v>
      </c>
      <c r="S161" s="89">
        <f t="shared" si="26"/>
        <v>0</v>
      </c>
      <c r="U161" s="2" t="str">
        <f t="shared" si="27"/>
        <v/>
      </c>
      <c r="W161" s="2" t="str">
        <f>IF(C161=0,"",LEFT(INDEX(Lists!$H$5:$H$49,MATCH(C161,Lists!$G$5:$G$49,0),1),1))</f>
        <v/>
      </c>
      <c r="Y161" s="4">
        <f ca="1">'Month 1'!H161+'Month 1'!I161-'Month 1'!J161</f>
        <v>0</v>
      </c>
      <c r="Z161" s="2" t="str">
        <f t="shared" ca="1" si="28"/>
        <v/>
      </c>
      <c r="AA161" s="2" t="str">
        <f t="shared" ca="1" si="24"/>
        <v/>
      </c>
      <c r="AC161" s="627" t="str">
        <f t="shared" si="29"/>
        <v>0</v>
      </c>
    </row>
    <row r="162" spans="1:29" ht="39" hidden="1" customHeight="1" x14ac:dyDescent="0.2">
      <c r="A162" s="14" t="str">
        <f>Planning!A146</f>
        <v>I138</v>
      </c>
      <c r="B162" s="9">
        <f>Planning!B146</f>
        <v>0</v>
      </c>
      <c r="C162" s="9">
        <f>Planning!C146</f>
        <v>0</v>
      </c>
      <c r="D162" s="9">
        <f>Planning!D146</f>
        <v>0</v>
      </c>
      <c r="E162" s="3">
        <f>Planning!E146</f>
        <v>0</v>
      </c>
      <c r="F162" s="3" t="str">
        <f>IF(Planning!G146&lt;&gt;0,Planning!G146,"")</f>
        <v/>
      </c>
      <c r="G162" s="194">
        <f>Planning!H146</f>
        <v>0</v>
      </c>
      <c r="H162" s="4">
        <f>Planning!L146</f>
        <v>0</v>
      </c>
      <c r="I162" s="198">
        <f ca="1">IF(OR(W162="1",AND(W162&lt;&gt;"1",G162=Lists!$A$17)),Y162,0)</f>
        <v>0</v>
      </c>
      <c r="J162" s="174"/>
      <c r="K162" s="32" t="str">
        <f ca="1">IF(AND(W162="2",G162&lt;&gt;Lists!$A$17),AA162,Z162)</f>
        <v/>
      </c>
      <c r="L162" s="33" t="str">
        <f t="shared" ca="1" si="22"/>
        <v/>
      </c>
      <c r="M162" s="5">
        <f>Planning!M146</f>
        <v>0</v>
      </c>
      <c r="N162" s="5">
        <f>'Month 1'!M162+'Month 1'!N162-'Month 1'!O162</f>
        <v>0</v>
      </c>
      <c r="O162" s="166"/>
      <c r="P162" s="32" t="str">
        <f t="shared" si="25"/>
        <v/>
      </c>
      <c r="Q162" s="33" t="str">
        <f t="shared" si="23"/>
        <v/>
      </c>
      <c r="R162" s="89">
        <f ca="1">SUMIFS($J$25:$J$224,$C$25:$C$224,$C162,$G$25:$G$224,Lists!$A$16)</f>
        <v>0</v>
      </c>
      <c r="S162" s="89">
        <f t="shared" si="26"/>
        <v>0</v>
      </c>
      <c r="U162" s="2" t="str">
        <f t="shared" si="27"/>
        <v/>
      </c>
      <c r="W162" s="2" t="str">
        <f>IF(C162=0,"",LEFT(INDEX(Lists!$H$5:$H$49,MATCH(C162,Lists!$G$5:$G$49,0),1),1))</f>
        <v/>
      </c>
      <c r="Y162" s="4">
        <f ca="1">'Month 1'!H162+'Month 1'!I162-'Month 1'!J162</f>
        <v>0</v>
      </c>
      <c r="Z162" s="2" t="str">
        <f t="shared" ca="1" si="28"/>
        <v/>
      </c>
      <c r="AA162" s="2" t="str">
        <f t="shared" ca="1" si="24"/>
        <v/>
      </c>
      <c r="AC162" s="627" t="str">
        <f t="shared" si="29"/>
        <v>0</v>
      </c>
    </row>
    <row r="163" spans="1:29" ht="39" hidden="1" customHeight="1" x14ac:dyDescent="0.2">
      <c r="A163" s="14" t="str">
        <f>Planning!A147</f>
        <v>I139</v>
      </c>
      <c r="B163" s="9">
        <f>Planning!B147</f>
        <v>0</v>
      </c>
      <c r="C163" s="9">
        <f>Planning!C147</f>
        <v>0</v>
      </c>
      <c r="D163" s="9">
        <f>Planning!D147</f>
        <v>0</v>
      </c>
      <c r="E163" s="3">
        <f>Planning!E147</f>
        <v>0</v>
      </c>
      <c r="F163" s="3" t="str">
        <f>IF(Planning!G147&lt;&gt;0,Planning!G147,"")</f>
        <v/>
      </c>
      <c r="G163" s="194">
        <f>Planning!H147</f>
        <v>0</v>
      </c>
      <c r="H163" s="4">
        <f>Planning!L147</f>
        <v>0</v>
      </c>
      <c r="I163" s="198">
        <f ca="1">IF(OR(W163="1",AND(W163&lt;&gt;"1",G163=Lists!$A$17)),Y163,0)</f>
        <v>0</v>
      </c>
      <c r="J163" s="174"/>
      <c r="K163" s="32" t="str">
        <f ca="1">IF(AND(W163="2",G163&lt;&gt;Lists!$A$17),AA163,Z163)</f>
        <v/>
      </c>
      <c r="L163" s="33" t="str">
        <f t="shared" ca="1" si="22"/>
        <v/>
      </c>
      <c r="M163" s="5">
        <f>Planning!M147</f>
        <v>0</v>
      </c>
      <c r="N163" s="5">
        <f>'Month 1'!M163+'Month 1'!N163-'Month 1'!O163</f>
        <v>0</v>
      </c>
      <c r="O163" s="166"/>
      <c r="P163" s="32" t="str">
        <f t="shared" si="25"/>
        <v/>
      </c>
      <c r="Q163" s="33" t="str">
        <f t="shared" si="23"/>
        <v/>
      </c>
      <c r="R163" s="89">
        <f ca="1">SUMIFS($J$25:$J$224,$C$25:$C$224,$C163,$G$25:$G$224,Lists!$A$16)</f>
        <v>0</v>
      </c>
      <c r="S163" s="89">
        <f t="shared" si="26"/>
        <v>0</v>
      </c>
      <c r="U163" s="2" t="str">
        <f t="shared" si="27"/>
        <v/>
      </c>
      <c r="W163" s="2" t="str">
        <f>IF(C163=0,"",LEFT(INDEX(Lists!$H$5:$H$49,MATCH(C163,Lists!$G$5:$G$49,0),1),1))</f>
        <v/>
      </c>
      <c r="Y163" s="4">
        <f ca="1">'Month 1'!H163+'Month 1'!I163-'Month 1'!J163</f>
        <v>0</v>
      </c>
      <c r="Z163" s="2" t="str">
        <f t="shared" ca="1" si="28"/>
        <v/>
      </c>
      <c r="AA163" s="2" t="str">
        <f t="shared" ca="1" si="24"/>
        <v/>
      </c>
      <c r="AC163" s="627" t="str">
        <f t="shared" si="29"/>
        <v>0</v>
      </c>
    </row>
    <row r="164" spans="1:29" ht="39" hidden="1" customHeight="1" x14ac:dyDescent="0.2">
      <c r="A164" s="14" t="str">
        <f>Planning!A148</f>
        <v>I140</v>
      </c>
      <c r="B164" s="9">
        <f>Planning!B148</f>
        <v>0</v>
      </c>
      <c r="C164" s="9">
        <f>Planning!C148</f>
        <v>0</v>
      </c>
      <c r="D164" s="9">
        <f>Planning!D148</f>
        <v>0</v>
      </c>
      <c r="E164" s="3">
        <f>Planning!E148</f>
        <v>0</v>
      </c>
      <c r="F164" s="3" t="str">
        <f>IF(Planning!G148&lt;&gt;0,Planning!G148,"")</f>
        <v/>
      </c>
      <c r="G164" s="194">
        <f>Planning!H148</f>
        <v>0</v>
      </c>
      <c r="H164" s="4">
        <f>Planning!L148</f>
        <v>0</v>
      </c>
      <c r="I164" s="198">
        <f ca="1">IF(OR(W164="1",AND(W164&lt;&gt;"1",G164=Lists!$A$17)),Y164,0)</f>
        <v>0</v>
      </c>
      <c r="J164" s="174"/>
      <c r="K164" s="32" t="str">
        <f ca="1">IF(AND(W164="2",G164&lt;&gt;Lists!$A$17),AA164,Z164)</f>
        <v/>
      </c>
      <c r="L164" s="33" t="str">
        <f t="shared" ca="1" si="22"/>
        <v/>
      </c>
      <c r="M164" s="5">
        <f>Planning!M148</f>
        <v>0</v>
      </c>
      <c r="N164" s="5">
        <f>'Month 1'!M164+'Month 1'!N164-'Month 1'!O164</f>
        <v>0</v>
      </c>
      <c r="O164" s="166"/>
      <c r="P164" s="32" t="str">
        <f t="shared" si="25"/>
        <v/>
      </c>
      <c r="Q164" s="33" t="str">
        <f t="shared" si="23"/>
        <v/>
      </c>
      <c r="R164" s="89">
        <f ca="1">SUMIFS($J$25:$J$224,$C$25:$C$224,$C164,$G$25:$G$224,Lists!$A$16)</f>
        <v>0</v>
      </c>
      <c r="S164" s="89">
        <f t="shared" si="26"/>
        <v>0</v>
      </c>
      <c r="U164" s="2" t="str">
        <f t="shared" si="27"/>
        <v/>
      </c>
      <c r="W164" s="2" t="str">
        <f>IF(C164=0,"",LEFT(INDEX(Lists!$H$5:$H$49,MATCH(C164,Lists!$G$5:$G$49,0),1),1))</f>
        <v/>
      </c>
      <c r="Y164" s="4">
        <f ca="1">'Month 1'!H164+'Month 1'!I164-'Month 1'!J164</f>
        <v>0</v>
      </c>
      <c r="Z164" s="2" t="str">
        <f t="shared" ca="1" si="28"/>
        <v/>
      </c>
      <c r="AA164" s="2" t="str">
        <f t="shared" ca="1" si="24"/>
        <v/>
      </c>
      <c r="AC164" s="627" t="str">
        <f t="shared" si="29"/>
        <v>0</v>
      </c>
    </row>
    <row r="165" spans="1:29" ht="39" hidden="1" customHeight="1" x14ac:dyDescent="0.2">
      <c r="A165" s="14" t="str">
        <f>Planning!A149</f>
        <v>I141</v>
      </c>
      <c r="B165" s="9">
        <f>Planning!B149</f>
        <v>0</v>
      </c>
      <c r="C165" s="9">
        <f>Planning!C149</f>
        <v>0</v>
      </c>
      <c r="D165" s="9">
        <f>Planning!D149</f>
        <v>0</v>
      </c>
      <c r="E165" s="3">
        <f>Planning!E149</f>
        <v>0</v>
      </c>
      <c r="F165" s="3" t="str">
        <f>IF(Planning!G149&lt;&gt;0,Planning!G149,"")</f>
        <v/>
      </c>
      <c r="G165" s="194">
        <f>Planning!H149</f>
        <v>0</v>
      </c>
      <c r="H165" s="4">
        <f>Planning!L149</f>
        <v>0</v>
      </c>
      <c r="I165" s="198">
        <f ca="1">IF(OR(W165="1",AND(W165&lt;&gt;"1",G165=Lists!$A$17)),Y165,0)</f>
        <v>0</v>
      </c>
      <c r="J165" s="174"/>
      <c r="K165" s="32" t="str">
        <f ca="1">IF(AND(W165="2",G165&lt;&gt;Lists!$A$17),AA165,Z165)</f>
        <v/>
      </c>
      <c r="L165" s="33" t="str">
        <f t="shared" ca="1" si="22"/>
        <v/>
      </c>
      <c r="M165" s="5">
        <f>Planning!M149</f>
        <v>0</v>
      </c>
      <c r="N165" s="5">
        <f>'Month 1'!M165+'Month 1'!N165-'Month 1'!O165</f>
        <v>0</v>
      </c>
      <c r="O165" s="166"/>
      <c r="P165" s="32" t="str">
        <f t="shared" si="25"/>
        <v/>
      </c>
      <c r="Q165" s="33" t="str">
        <f t="shared" si="23"/>
        <v/>
      </c>
      <c r="R165" s="89">
        <f ca="1">SUMIFS($J$25:$J$224,$C$25:$C$224,$C165,$G$25:$G$224,Lists!$A$16)</f>
        <v>0</v>
      </c>
      <c r="S165" s="89">
        <f t="shared" si="26"/>
        <v>0</v>
      </c>
      <c r="U165" s="2" t="str">
        <f t="shared" si="27"/>
        <v/>
      </c>
      <c r="W165" s="2" t="str">
        <f>IF(C165=0,"",LEFT(INDEX(Lists!$H$5:$H$49,MATCH(C165,Lists!$G$5:$G$49,0),1),1))</f>
        <v/>
      </c>
      <c r="Y165" s="4">
        <f ca="1">'Month 1'!H165+'Month 1'!I165-'Month 1'!J165</f>
        <v>0</v>
      </c>
      <c r="Z165" s="2" t="str">
        <f t="shared" ca="1" si="28"/>
        <v/>
      </c>
      <c r="AA165" s="2" t="str">
        <f t="shared" ca="1" si="24"/>
        <v/>
      </c>
      <c r="AC165" s="627" t="str">
        <f t="shared" si="29"/>
        <v>0</v>
      </c>
    </row>
    <row r="166" spans="1:29" ht="39" hidden="1" customHeight="1" x14ac:dyDescent="0.2">
      <c r="A166" s="14" t="str">
        <f>Planning!A150</f>
        <v>I142</v>
      </c>
      <c r="B166" s="9">
        <f>Planning!B150</f>
        <v>0</v>
      </c>
      <c r="C166" s="9">
        <f>Planning!C150</f>
        <v>0</v>
      </c>
      <c r="D166" s="9">
        <f>Planning!D150</f>
        <v>0</v>
      </c>
      <c r="E166" s="3">
        <f>Planning!E150</f>
        <v>0</v>
      </c>
      <c r="F166" s="3" t="str">
        <f>IF(Planning!G150&lt;&gt;0,Planning!G150,"")</f>
        <v/>
      </c>
      <c r="G166" s="194">
        <f>Planning!H150</f>
        <v>0</v>
      </c>
      <c r="H166" s="4">
        <f>Planning!L150</f>
        <v>0</v>
      </c>
      <c r="I166" s="198">
        <f ca="1">IF(OR(W166="1",AND(W166&lt;&gt;"1",G166=Lists!$A$17)),Y166,0)</f>
        <v>0</v>
      </c>
      <c r="J166" s="174"/>
      <c r="K166" s="32" t="str">
        <f ca="1">IF(AND(W166="2",G166&lt;&gt;Lists!$A$17),AA166,Z166)</f>
        <v/>
      </c>
      <c r="L166" s="33" t="str">
        <f t="shared" ca="1" si="22"/>
        <v/>
      </c>
      <c r="M166" s="5">
        <f>Planning!M150</f>
        <v>0</v>
      </c>
      <c r="N166" s="5">
        <f>'Month 1'!M166+'Month 1'!N166-'Month 1'!O166</f>
        <v>0</v>
      </c>
      <c r="O166" s="166"/>
      <c r="P166" s="32" t="str">
        <f t="shared" si="25"/>
        <v/>
      </c>
      <c r="Q166" s="33" t="str">
        <f t="shared" si="23"/>
        <v/>
      </c>
      <c r="R166" s="89">
        <f ca="1">SUMIFS($J$25:$J$224,$C$25:$C$224,$C166,$G$25:$G$224,Lists!$A$16)</f>
        <v>0</v>
      </c>
      <c r="S166" s="89">
        <f t="shared" si="26"/>
        <v>0</v>
      </c>
      <c r="U166" s="2" t="str">
        <f t="shared" si="27"/>
        <v/>
      </c>
      <c r="W166" s="2" t="str">
        <f>IF(C166=0,"",LEFT(INDEX(Lists!$H$5:$H$49,MATCH(C166,Lists!$G$5:$G$49,0),1),1))</f>
        <v/>
      </c>
      <c r="Y166" s="4">
        <f ca="1">'Month 1'!H166+'Month 1'!I166-'Month 1'!J166</f>
        <v>0</v>
      </c>
      <c r="Z166" s="2" t="str">
        <f t="shared" ca="1" si="28"/>
        <v/>
      </c>
      <c r="AA166" s="2" t="str">
        <f t="shared" ca="1" si="24"/>
        <v/>
      </c>
      <c r="AC166" s="627" t="str">
        <f t="shared" si="29"/>
        <v>0</v>
      </c>
    </row>
    <row r="167" spans="1:29" ht="39" hidden="1" customHeight="1" x14ac:dyDescent="0.2">
      <c r="A167" s="14" t="str">
        <f>Planning!A151</f>
        <v>I143</v>
      </c>
      <c r="B167" s="9">
        <f>Planning!B151</f>
        <v>0</v>
      </c>
      <c r="C167" s="9">
        <f>Planning!C151</f>
        <v>0</v>
      </c>
      <c r="D167" s="9">
        <f>Planning!D151</f>
        <v>0</v>
      </c>
      <c r="E167" s="3">
        <f>Planning!E151</f>
        <v>0</v>
      </c>
      <c r="F167" s="3" t="str">
        <f>IF(Planning!G151&lt;&gt;0,Planning!G151,"")</f>
        <v/>
      </c>
      <c r="G167" s="194">
        <f>Planning!H151</f>
        <v>0</v>
      </c>
      <c r="H167" s="4">
        <f>Planning!L151</f>
        <v>0</v>
      </c>
      <c r="I167" s="198">
        <f ca="1">IF(OR(W167="1",AND(W167&lt;&gt;"1",G167=Lists!$A$17)),Y167,0)</f>
        <v>0</v>
      </c>
      <c r="J167" s="174"/>
      <c r="K167" s="32" t="str">
        <f ca="1">IF(AND(W167="2",G167&lt;&gt;Lists!$A$17),AA167,Z167)</f>
        <v/>
      </c>
      <c r="L167" s="33" t="str">
        <f t="shared" ca="1" si="22"/>
        <v/>
      </c>
      <c r="M167" s="5">
        <f>Planning!M151</f>
        <v>0</v>
      </c>
      <c r="N167" s="5">
        <f>'Month 1'!M167+'Month 1'!N167-'Month 1'!O167</f>
        <v>0</v>
      </c>
      <c r="O167" s="166"/>
      <c r="P167" s="32" t="str">
        <f t="shared" si="25"/>
        <v/>
      </c>
      <c r="Q167" s="33" t="str">
        <f t="shared" si="23"/>
        <v/>
      </c>
      <c r="R167" s="89">
        <f ca="1">SUMIFS($J$25:$J$224,$C$25:$C$224,$C167,$G$25:$G$224,Lists!$A$16)</f>
        <v>0</v>
      </c>
      <c r="S167" s="89">
        <f t="shared" si="26"/>
        <v>0</v>
      </c>
      <c r="U167" s="2" t="str">
        <f t="shared" si="27"/>
        <v/>
      </c>
      <c r="W167" s="2" t="str">
        <f>IF(C167=0,"",LEFT(INDEX(Lists!$H$5:$H$49,MATCH(C167,Lists!$G$5:$G$49,0),1),1))</f>
        <v/>
      </c>
      <c r="Y167" s="4">
        <f ca="1">'Month 1'!H167+'Month 1'!I167-'Month 1'!J167</f>
        <v>0</v>
      </c>
      <c r="Z167" s="2" t="str">
        <f t="shared" ca="1" si="28"/>
        <v/>
      </c>
      <c r="AA167" s="2" t="str">
        <f t="shared" ca="1" si="24"/>
        <v/>
      </c>
      <c r="AC167" s="627" t="str">
        <f t="shared" si="29"/>
        <v>0</v>
      </c>
    </row>
    <row r="168" spans="1:29" ht="39" hidden="1" customHeight="1" x14ac:dyDescent="0.2">
      <c r="A168" s="14" t="str">
        <f>Planning!A152</f>
        <v>I144</v>
      </c>
      <c r="B168" s="9">
        <f>Planning!B152</f>
        <v>0</v>
      </c>
      <c r="C168" s="9">
        <f>Planning!C152</f>
        <v>0</v>
      </c>
      <c r="D168" s="9">
        <f>Planning!D152</f>
        <v>0</v>
      </c>
      <c r="E168" s="3">
        <f>Planning!E152</f>
        <v>0</v>
      </c>
      <c r="F168" s="3" t="str">
        <f>IF(Planning!G152&lt;&gt;0,Planning!G152,"")</f>
        <v/>
      </c>
      <c r="G168" s="194">
        <f>Planning!H152</f>
        <v>0</v>
      </c>
      <c r="H168" s="4">
        <f>Planning!L152</f>
        <v>0</v>
      </c>
      <c r="I168" s="198">
        <f ca="1">IF(OR(W168="1",AND(W168&lt;&gt;"1",G168=Lists!$A$17)),Y168,0)</f>
        <v>0</v>
      </c>
      <c r="J168" s="174"/>
      <c r="K168" s="32" t="str">
        <f ca="1">IF(AND(W168="2",G168&lt;&gt;Lists!$A$17),AA168,Z168)</f>
        <v/>
      </c>
      <c r="L168" s="33" t="str">
        <f t="shared" ca="1" si="22"/>
        <v/>
      </c>
      <c r="M168" s="5">
        <f>Planning!M152</f>
        <v>0</v>
      </c>
      <c r="N168" s="5">
        <f>'Month 1'!M168+'Month 1'!N168-'Month 1'!O168</f>
        <v>0</v>
      </c>
      <c r="O168" s="166"/>
      <c r="P168" s="32" t="str">
        <f t="shared" si="25"/>
        <v/>
      </c>
      <c r="Q168" s="33" t="str">
        <f t="shared" si="23"/>
        <v/>
      </c>
      <c r="R168" s="89">
        <f ca="1">SUMIFS($J$25:$J$224,$C$25:$C$224,$C168,$G$25:$G$224,Lists!$A$16)</f>
        <v>0</v>
      </c>
      <c r="S168" s="89">
        <f t="shared" si="26"/>
        <v>0</v>
      </c>
      <c r="U168" s="2" t="str">
        <f t="shared" si="27"/>
        <v/>
      </c>
      <c r="W168" s="2" t="str">
        <f>IF(C168=0,"",LEFT(INDEX(Lists!$H$5:$H$49,MATCH(C168,Lists!$G$5:$G$49,0),1),1))</f>
        <v/>
      </c>
      <c r="Y168" s="4">
        <f ca="1">'Month 1'!H168+'Month 1'!I168-'Month 1'!J168</f>
        <v>0</v>
      </c>
      <c r="Z168" s="2" t="str">
        <f t="shared" ca="1" si="28"/>
        <v/>
      </c>
      <c r="AA168" s="2" t="str">
        <f t="shared" ca="1" si="24"/>
        <v/>
      </c>
      <c r="AC168" s="627" t="str">
        <f t="shared" si="29"/>
        <v>0</v>
      </c>
    </row>
    <row r="169" spans="1:29" ht="39" hidden="1" customHeight="1" x14ac:dyDescent="0.2">
      <c r="A169" s="14" t="str">
        <f>Planning!A153</f>
        <v>I145</v>
      </c>
      <c r="B169" s="9">
        <f>Planning!B153</f>
        <v>0</v>
      </c>
      <c r="C169" s="9">
        <f>Planning!C153</f>
        <v>0</v>
      </c>
      <c r="D169" s="9">
        <f>Planning!D153</f>
        <v>0</v>
      </c>
      <c r="E169" s="3">
        <f>Planning!E153</f>
        <v>0</v>
      </c>
      <c r="F169" s="3" t="str">
        <f>IF(Planning!G153&lt;&gt;0,Planning!G153,"")</f>
        <v/>
      </c>
      <c r="G169" s="194">
        <f>Planning!H153</f>
        <v>0</v>
      </c>
      <c r="H169" s="4">
        <f>Planning!L153</f>
        <v>0</v>
      </c>
      <c r="I169" s="198">
        <f ca="1">IF(OR(W169="1",AND(W169&lt;&gt;"1",G169=Lists!$A$17)),Y169,0)</f>
        <v>0</v>
      </c>
      <c r="J169" s="174"/>
      <c r="K169" s="32" t="str">
        <f ca="1">IF(AND(W169="2",G169&lt;&gt;Lists!$A$17),AA169,Z169)</f>
        <v/>
      </c>
      <c r="L169" s="33" t="str">
        <f t="shared" ca="1" si="22"/>
        <v/>
      </c>
      <c r="M169" s="5">
        <f>Planning!M153</f>
        <v>0</v>
      </c>
      <c r="N169" s="5">
        <f>'Month 1'!M169+'Month 1'!N169-'Month 1'!O169</f>
        <v>0</v>
      </c>
      <c r="O169" s="166"/>
      <c r="P169" s="32" t="str">
        <f t="shared" si="25"/>
        <v/>
      </c>
      <c r="Q169" s="33" t="str">
        <f t="shared" si="23"/>
        <v/>
      </c>
      <c r="R169" s="89">
        <f ca="1">SUMIFS($J$25:$J$224,$C$25:$C$224,$C169,$G$25:$G$224,Lists!$A$16)</f>
        <v>0</v>
      </c>
      <c r="S169" s="89">
        <f t="shared" si="26"/>
        <v>0</v>
      </c>
      <c r="U169" s="2" t="str">
        <f t="shared" si="27"/>
        <v/>
      </c>
      <c r="W169" s="2" t="str">
        <f>IF(C169=0,"",LEFT(INDEX(Lists!$H$5:$H$49,MATCH(C169,Lists!$G$5:$G$49,0),1),1))</f>
        <v/>
      </c>
      <c r="Y169" s="4">
        <f ca="1">'Month 1'!H169+'Month 1'!I169-'Month 1'!J169</f>
        <v>0</v>
      </c>
      <c r="Z169" s="2" t="str">
        <f t="shared" ca="1" si="28"/>
        <v/>
      </c>
      <c r="AA169" s="2" t="str">
        <f t="shared" ca="1" si="24"/>
        <v/>
      </c>
      <c r="AC169" s="627" t="str">
        <f t="shared" si="29"/>
        <v>0</v>
      </c>
    </row>
    <row r="170" spans="1:29" ht="39" hidden="1" customHeight="1" x14ac:dyDescent="0.2">
      <c r="A170" s="14" t="str">
        <f>Planning!A154</f>
        <v>I146</v>
      </c>
      <c r="B170" s="9">
        <f>Planning!B154</f>
        <v>0</v>
      </c>
      <c r="C170" s="9">
        <f>Planning!C154</f>
        <v>0</v>
      </c>
      <c r="D170" s="9">
        <f>Planning!D154</f>
        <v>0</v>
      </c>
      <c r="E170" s="3">
        <f>Planning!E154</f>
        <v>0</v>
      </c>
      <c r="F170" s="3" t="str">
        <f>IF(Planning!G154&lt;&gt;0,Planning!G154,"")</f>
        <v/>
      </c>
      <c r="G170" s="194">
        <f>Planning!H154</f>
        <v>0</v>
      </c>
      <c r="H170" s="4">
        <f>Planning!L154</f>
        <v>0</v>
      </c>
      <c r="I170" s="198">
        <f ca="1">IF(OR(W170="1",AND(W170&lt;&gt;"1",G170=Lists!$A$17)),Y170,0)</f>
        <v>0</v>
      </c>
      <c r="J170" s="174"/>
      <c r="K170" s="32" t="str">
        <f ca="1">IF(AND(W170="2",G170&lt;&gt;Lists!$A$17),AA170,Z170)</f>
        <v/>
      </c>
      <c r="L170" s="33" t="str">
        <f t="shared" ca="1" si="22"/>
        <v/>
      </c>
      <c r="M170" s="5">
        <f>Planning!M154</f>
        <v>0</v>
      </c>
      <c r="N170" s="5">
        <f>'Month 1'!M170+'Month 1'!N170-'Month 1'!O170</f>
        <v>0</v>
      </c>
      <c r="O170" s="166"/>
      <c r="P170" s="32" t="str">
        <f t="shared" si="25"/>
        <v/>
      </c>
      <c r="Q170" s="33" t="str">
        <f t="shared" si="23"/>
        <v/>
      </c>
      <c r="R170" s="89">
        <f ca="1">SUMIFS($J$25:$J$224,$C$25:$C$224,$C170,$G$25:$G$224,Lists!$A$16)</f>
        <v>0</v>
      </c>
      <c r="S170" s="89">
        <f t="shared" si="26"/>
        <v>0</v>
      </c>
      <c r="U170" s="2" t="str">
        <f t="shared" si="27"/>
        <v/>
      </c>
      <c r="W170" s="2" t="str">
        <f>IF(C170=0,"",LEFT(INDEX(Lists!$H$5:$H$49,MATCH(C170,Lists!$G$5:$G$49,0),1),1))</f>
        <v/>
      </c>
      <c r="Y170" s="4">
        <f ca="1">'Month 1'!H170+'Month 1'!I170-'Month 1'!J170</f>
        <v>0</v>
      </c>
      <c r="Z170" s="2" t="str">
        <f t="shared" ca="1" si="28"/>
        <v/>
      </c>
      <c r="AA170" s="2" t="str">
        <f t="shared" ca="1" si="24"/>
        <v/>
      </c>
      <c r="AC170" s="627" t="str">
        <f t="shared" si="29"/>
        <v>0</v>
      </c>
    </row>
    <row r="171" spans="1:29" ht="39" hidden="1" customHeight="1" x14ac:dyDescent="0.2">
      <c r="A171" s="14" t="str">
        <f>Planning!A155</f>
        <v>I147</v>
      </c>
      <c r="B171" s="9">
        <f>Planning!B155</f>
        <v>0</v>
      </c>
      <c r="C171" s="9">
        <f>Planning!C155</f>
        <v>0</v>
      </c>
      <c r="D171" s="9">
        <f>Planning!D155</f>
        <v>0</v>
      </c>
      <c r="E171" s="3">
        <f>Planning!E155</f>
        <v>0</v>
      </c>
      <c r="F171" s="3" t="str">
        <f>IF(Planning!G155&lt;&gt;0,Planning!G155,"")</f>
        <v/>
      </c>
      <c r="G171" s="194">
        <f>Planning!H155</f>
        <v>0</v>
      </c>
      <c r="H171" s="4">
        <f>Planning!L155</f>
        <v>0</v>
      </c>
      <c r="I171" s="198">
        <f ca="1">IF(OR(W171="1",AND(W171&lt;&gt;"1",G171=Lists!$A$17)),Y171,0)</f>
        <v>0</v>
      </c>
      <c r="J171" s="174"/>
      <c r="K171" s="32" t="str">
        <f ca="1">IF(AND(W171="2",G171&lt;&gt;Lists!$A$17),AA171,Z171)</f>
        <v/>
      </c>
      <c r="L171" s="33" t="str">
        <f t="shared" ca="1" si="22"/>
        <v/>
      </c>
      <c r="M171" s="5">
        <f>Planning!M155</f>
        <v>0</v>
      </c>
      <c r="N171" s="5">
        <f>'Month 1'!M171+'Month 1'!N171-'Month 1'!O171</f>
        <v>0</v>
      </c>
      <c r="O171" s="166"/>
      <c r="P171" s="32" t="str">
        <f t="shared" si="25"/>
        <v/>
      </c>
      <c r="Q171" s="33" t="str">
        <f t="shared" si="23"/>
        <v/>
      </c>
      <c r="R171" s="89">
        <f ca="1">SUMIFS($J$25:$J$224,$C$25:$C$224,$C171,$G$25:$G$224,Lists!$A$16)</f>
        <v>0</v>
      </c>
      <c r="S171" s="89">
        <f t="shared" si="26"/>
        <v>0</v>
      </c>
      <c r="U171" s="2" t="str">
        <f t="shared" si="27"/>
        <v/>
      </c>
      <c r="W171" s="2" t="str">
        <f>IF(C171=0,"",LEFT(INDEX(Lists!$H$5:$H$49,MATCH(C171,Lists!$G$5:$G$49,0),1),1))</f>
        <v/>
      </c>
      <c r="Y171" s="4">
        <f ca="1">'Month 1'!H171+'Month 1'!I171-'Month 1'!J171</f>
        <v>0</v>
      </c>
      <c r="Z171" s="2" t="str">
        <f t="shared" ca="1" si="28"/>
        <v/>
      </c>
      <c r="AA171" s="2" t="str">
        <f t="shared" ca="1" si="24"/>
        <v/>
      </c>
      <c r="AC171" s="627" t="str">
        <f t="shared" si="29"/>
        <v>0</v>
      </c>
    </row>
    <row r="172" spans="1:29" ht="39" hidden="1" customHeight="1" x14ac:dyDescent="0.2">
      <c r="A172" s="14" t="str">
        <f>Planning!A156</f>
        <v>I148</v>
      </c>
      <c r="B172" s="9">
        <f>Planning!B156</f>
        <v>0</v>
      </c>
      <c r="C172" s="9">
        <f>Planning!C156</f>
        <v>0</v>
      </c>
      <c r="D172" s="9">
        <f>Planning!D156</f>
        <v>0</v>
      </c>
      <c r="E172" s="3">
        <f>Planning!E156</f>
        <v>0</v>
      </c>
      <c r="F172" s="3" t="str">
        <f>IF(Planning!G156&lt;&gt;0,Planning!G156,"")</f>
        <v/>
      </c>
      <c r="G172" s="194">
        <f>Planning!H156</f>
        <v>0</v>
      </c>
      <c r="H172" s="4">
        <f>Planning!L156</f>
        <v>0</v>
      </c>
      <c r="I172" s="198">
        <f ca="1">IF(OR(W172="1",AND(W172&lt;&gt;"1",G172=Lists!$A$17)),Y172,0)</f>
        <v>0</v>
      </c>
      <c r="J172" s="174"/>
      <c r="K172" s="32" t="str">
        <f ca="1">IF(AND(W172="2",G172&lt;&gt;Lists!$A$17),AA172,Z172)</f>
        <v/>
      </c>
      <c r="L172" s="33" t="str">
        <f t="shared" ca="1" si="22"/>
        <v/>
      </c>
      <c r="M172" s="5">
        <f>Planning!M156</f>
        <v>0</v>
      </c>
      <c r="N172" s="5">
        <f>'Month 1'!M172+'Month 1'!N172-'Month 1'!O172</f>
        <v>0</v>
      </c>
      <c r="O172" s="166"/>
      <c r="P172" s="32" t="str">
        <f t="shared" si="25"/>
        <v/>
      </c>
      <c r="Q172" s="33" t="str">
        <f t="shared" si="23"/>
        <v/>
      </c>
      <c r="R172" s="89">
        <f ca="1">SUMIFS($J$25:$J$224,$C$25:$C$224,$C172,$G$25:$G$224,Lists!$A$16)</f>
        <v>0</v>
      </c>
      <c r="S172" s="89">
        <f t="shared" si="26"/>
        <v>0</v>
      </c>
      <c r="U172" s="2" t="str">
        <f t="shared" si="27"/>
        <v/>
      </c>
      <c r="W172" s="2" t="str">
        <f>IF(C172=0,"",LEFT(INDEX(Lists!$H$5:$H$49,MATCH(C172,Lists!$G$5:$G$49,0),1),1))</f>
        <v/>
      </c>
      <c r="Y172" s="4">
        <f ca="1">'Month 1'!H172+'Month 1'!I172-'Month 1'!J172</f>
        <v>0</v>
      </c>
      <c r="Z172" s="2" t="str">
        <f t="shared" ca="1" si="28"/>
        <v/>
      </c>
      <c r="AA172" s="2" t="str">
        <f t="shared" ca="1" si="24"/>
        <v/>
      </c>
      <c r="AC172" s="627" t="str">
        <f t="shared" si="29"/>
        <v>0</v>
      </c>
    </row>
    <row r="173" spans="1:29" ht="39" hidden="1" customHeight="1" x14ac:dyDescent="0.2">
      <c r="A173" s="14" t="str">
        <f>Planning!A157</f>
        <v>I149</v>
      </c>
      <c r="B173" s="9">
        <f>Planning!B157</f>
        <v>0</v>
      </c>
      <c r="C173" s="9">
        <f>Planning!C157</f>
        <v>0</v>
      </c>
      <c r="D173" s="9">
        <f>Planning!D157</f>
        <v>0</v>
      </c>
      <c r="E173" s="3">
        <f>Planning!E157</f>
        <v>0</v>
      </c>
      <c r="F173" s="3" t="str">
        <f>IF(Planning!G157&lt;&gt;0,Planning!G157,"")</f>
        <v/>
      </c>
      <c r="G173" s="194">
        <f>Planning!H157</f>
        <v>0</v>
      </c>
      <c r="H173" s="4">
        <f>Planning!L157</f>
        <v>0</v>
      </c>
      <c r="I173" s="198">
        <f ca="1">IF(OR(W173="1",AND(W173&lt;&gt;"1",G173=Lists!$A$17)),Y173,0)</f>
        <v>0</v>
      </c>
      <c r="J173" s="174"/>
      <c r="K173" s="32" t="str">
        <f ca="1">IF(AND(W173="2",G173&lt;&gt;Lists!$A$17),AA173,Z173)</f>
        <v/>
      </c>
      <c r="L173" s="33" t="str">
        <f t="shared" ca="1" si="22"/>
        <v/>
      </c>
      <c r="M173" s="5">
        <f>Planning!M157</f>
        <v>0</v>
      </c>
      <c r="N173" s="5">
        <f>'Month 1'!M173+'Month 1'!N173-'Month 1'!O173</f>
        <v>0</v>
      </c>
      <c r="O173" s="166"/>
      <c r="P173" s="32" t="str">
        <f t="shared" si="25"/>
        <v/>
      </c>
      <c r="Q173" s="33" t="str">
        <f t="shared" si="23"/>
        <v/>
      </c>
      <c r="R173" s="89">
        <f ca="1">SUMIFS($J$25:$J$224,$C$25:$C$224,$C173,$G$25:$G$224,Lists!$A$16)</f>
        <v>0</v>
      </c>
      <c r="S173" s="89">
        <f t="shared" si="26"/>
        <v>0</v>
      </c>
      <c r="U173" s="2" t="str">
        <f t="shared" si="27"/>
        <v/>
      </c>
      <c r="W173" s="2" t="str">
        <f>IF(C173=0,"",LEFT(INDEX(Lists!$H$5:$H$49,MATCH(C173,Lists!$G$5:$G$49,0),1),1))</f>
        <v/>
      </c>
      <c r="Y173" s="4">
        <f ca="1">'Month 1'!H173+'Month 1'!I173-'Month 1'!J173</f>
        <v>0</v>
      </c>
      <c r="Z173" s="2" t="str">
        <f t="shared" ca="1" si="28"/>
        <v/>
      </c>
      <c r="AA173" s="2" t="str">
        <f t="shared" ca="1" si="24"/>
        <v/>
      </c>
      <c r="AC173" s="627" t="str">
        <f t="shared" si="29"/>
        <v>0</v>
      </c>
    </row>
    <row r="174" spans="1:29" ht="39" hidden="1" customHeight="1" x14ac:dyDescent="0.2">
      <c r="A174" s="14" t="str">
        <f>Planning!A158</f>
        <v>I150</v>
      </c>
      <c r="B174" s="9">
        <f>Planning!B158</f>
        <v>0</v>
      </c>
      <c r="C174" s="9">
        <f>Planning!C158</f>
        <v>0</v>
      </c>
      <c r="D174" s="9">
        <f>Planning!D158</f>
        <v>0</v>
      </c>
      <c r="E174" s="3">
        <f>Planning!E158</f>
        <v>0</v>
      </c>
      <c r="F174" s="3" t="str">
        <f>IF(Planning!G158&lt;&gt;0,Planning!G158,"")</f>
        <v/>
      </c>
      <c r="G174" s="194">
        <f>Planning!H158</f>
        <v>0</v>
      </c>
      <c r="H174" s="4">
        <f>Planning!L158</f>
        <v>0</v>
      </c>
      <c r="I174" s="198">
        <f ca="1">IF(OR(W174="1",AND(W174&lt;&gt;"1",G174=Lists!$A$17)),Y174,0)</f>
        <v>0</v>
      </c>
      <c r="J174" s="174"/>
      <c r="K174" s="32" t="str">
        <f ca="1">IF(AND(W174="2",G174&lt;&gt;Lists!$A$17),AA174,Z174)</f>
        <v/>
      </c>
      <c r="L174" s="33" t="str">
        <f t="shared" ca="1" si="22"/>
        <v/>
      </c>
      <c r="M174" s="5">
        <f>Planning!M158</f>
        <v>0</v>
      </c>
      <c r="N174" s="5">
        <f>'Month 1'!M174+'Month 1'!N174-'Month 1'!O174</f>
        <v>0</v>
      </c>
      <c r="O174" s="166"/>
      <c r="P174" s="32" t="str">
        <f t="shared" si="25"/>
        <v/>
      </c>
      <c r="Q174" s="33" t="str">
        <f t="shared" si="23"/>
        <v/>
      </c>
      <c r="R174" s="89">
        <f ca="1">SUMIFS($J$25:$J$224,$C$25:$C$224,$C174,$G$25:$G$224,Lists!$A$16)</f>
        <v>0</v>
      </c>
      <c r="S174" s="89">
        <f t="shared" si="26"/>
        <v>0</v>
      </c>
      <c r="U174" s="2" t="str">
        <f t="shared" si="27"/>
        <v/>
      </c>
      <c r="W174" s="2" t="str">
        <f>IF(C174=0,"",LEFT(INDEX(Lists!$H$5:$H$49,MATCH(C174,Lists!$G$5:$G$49,0),1),1))</f>
        <v/>
      </c>
      <c r="Y174" s="4">
        <f ca="1">'Month 1'!H174+'Month 1'!I174-'Month 1'!J174</f>
        <v>0</v>
      </c>
      <c r="Z174" s="2" t="str">
        <f t="shared" ca="1" si="28"/>
        <v/>
      </c>
      <c r="AA174" s="2" t="str">
        <f t="shared" ca="1" si="24"/>
        <v/>
      </c>
      <c r="AC174" s="627" t="str">
        <f t="shared" si="29"/>
        <v>0</v>
      </c>
    </row>
    <row r="175" spans="1:29" ht="39" hidden="1" customHeight="1" x14ac:dyDescent="0.2">
      <c r="A175" s="14" t="str">
        <f>Planning!A159</f>
        <v>I151</v>
      </c>
      <c r="B175" s="9">
        <f>Planning!B159</f>
        <v>0</v>
      </c>
      <c r="C175" s="9">
        <f>Planning!C159</f>
        <v>0</v>
      </c>
      <c r="D175" s="9">
        <f>Planning!D159</f>
        <v>0</v>
      </c>
      <c r="E175" s="3">
        <f>Planning!E159</f>
        <v>0</v>
      </c>
      <c r="F175" s="3" t="str">
        <f>IF(Planning!G159&lt;&gt;0,Planning!G159,"")</f>
        <v/>
      </c>
      <c r="G175" s="194">
        <f>Planning!H159</f>
        <v>0</v>
      </c>
      <c r="H175" s="4">
        <f>Planning!L159</f>
        <v>0</v>
      </c>
      <c r="I175" s="198">
        <f ca="1">IF(OR(W175="1",AND(W175&lt;&gt;"1",G175=Lists!$A$17)),Y175,0)</f>
        <v>0</v>
      </c>
      <c r="J175" s="174"/>
      <c r="K175" s="32" t="str">
        <f ca="1">IF(AND(W175="2",G175&lt;&gt;Lists!$A$17),AA175,Z175)</f>
        <v/>
      </c>
      <c r="L175" s="33" t="str">
        <f t="shared" ca="1" si="22"/>
        <v/>
      </c>
      <c r="M175" s="5">
        <f>Planning!M159</f>
        <v>0</v>
      </c>
      <c r="N175" s="5">
        <f>'Month 1'!M175+'Month 1'!N175-'Month 1'!O175</f>
        <v>0</v>
      </c>
      <c r="O175" s="166"/>
      <c r="P175" s="32" t="str">
        <f t="shared" si="25"/>
        <v/>
      </c>
      <c r="Q175" s="33" t="str">
        <f t="shared" si="23"/>
        <v/>
      </c>
      <c r="R175" s="89">
        <f ca="1">SUMIFS($J$25:$J$224,$C$25:$C$224,$C175,$G$25:$G$224,Lists!$A$16)</f>
        <v>0</v>
      </c>
      <c r="S175" s="89">
        <f t="shared" si="26"/>
        <v>0</v>
      </c>
      <c r="U175" s="2" t="str">
        <f t="shared" si="27"/>
        <v/>
      </c>
      <c r="W175" s="2" t="str">
        <f>IF(C175=0,"",LEFT(INDEX(Lists!$H$5:$H$49,MATCH(C175,Lists!$G$5:$G$49,0),1),1))</f>
        <v/>
      </c>
      <c r="Y175" s="4">
        <f ca="1">'Month 1'!H175+'Month 1'!I175-'Month 1'!J175</f>
        <v>0</v>
      </c>
      <c r="Z175" s="2" t="str">
        <f t="shared" ca="1" si="28"/>
        <v/>
      </c>
      <c r="AA175" s="2" t="str">
        <f t="shared" ca="1" si="24"/>
        <v/>
      </c>
      <c r="AC175" s="627" t="str">
        <f t="shared" si="29"/>
        <v>0</v>
      </c>
    </row>
    <row r="176" spans="1:29" ht="39" hidden="1" customHeight="1" x14ac:dyDescent="0.2">
      <c r="A176" s="14" t="str">
        <f>Planning!A160</f>
        <v>I152</v>
      </c>
      <c r="B176" s="9">
        <f>Planning!B160</f>
        <v>0</v>
      </c>
      <c r="C176" s="9">
        <f>Planning!C160</f>
        <v>0</v>
      </c>
      <c r="D176" s="9">
        <f>Planning!D160</f>
        <v>0</v>
      </c>
      <c r="E176" s="3">
        <f>Planning!E160</f>
        <v>0</v>
      </c>
      <c r="F176" s="3" t="str">
        <f>IF(Planning!G160&lt;&gt;0,Planning!G160,"")</f>
        <v/>
      </c>
      <c r="G176" s="194">
        <f>Planning!H160</f>
        <v>0</v>
      </c>
      <c r="H176" s="4">
        <f>Planning!L160</f>
        <v>0</v>
      </c>
      <c r="I176" s="198">
        <f ca="1">IF(OR(W176="1",AND(W176&lt;&gt;"1",G176=Lists!$A$17)),Y176,0)</f>
        <v>0</v>
      </c>
      <c r="J176" s="174"/>
      <c r="K176" s="32" t="str">
        <f ca="1">IF(AND(W176="2",G176&lt;&gt;Lists!$A$17),AA176,Z176)</f>
        <v/>
      </c>
      <c r="L176" s="33" t="str">
        <f t="shared" ca="1" si="22"/>
        <v/>
      </c>
      <c r="M176" s="5">
        <f>Planning!M160</f>
        <v>0</v>
      </c>
      <c r="N176" s="5">
        <f>'Month 1'!M176+'Month 1'!N176-'Month 1'!O176</f>
        <v>0</v>
      </c>
      <c r="O176" s="166"/>
      <c r="P176" s="32" t="str">
        <f t="shared" si="25"/>
        <v/>
      </c>
      <c r="Q176" s="33" t="str">
        <f t="shared" si="23"/>
        <v/>
      </c>
      <c r="R176" s="89">
        <f ca="1">SUMIFS($J$25:$J$224,$C$25:$C$224,$C176,$G$25:$G$224,Lists!$A$16)</f>
        <v>0</v>
      </c>
      <c r="S176" s="89">
        <f t="shared" si="26"/>
        <v>0</v>
      </c>
      <c r="U176" s="2" t="str">
        <f t="shared" si="27"/>
        <v/>
      </c>
      <c r="W176" s="2" t="str">
        <f>IF(C176=0,"",LEFT(INDEX(Lists!$H$5:$H$49,MATCH(C176,Lists!$G$5:$G$49,0),1),1))</f>
        <v/>
      </c>
      <c r="Y176" s="4">
        <f ca="1">'Month 1'!H176+'Month 1'!I176-'Month 1'!J176</f>
        <v>0</v>
      </c>
      <c r="Z176" s="2" t="str">
        <f t="shared" ca="1" si="28"/>
        <v/>
      </c>
      <c r="AA176" s="2" t="str">
        <f t="shared" ca="1" si="24"/>
        <v/>
      </c>
      <c r="AC176" s="627" t="str">
        <f t="shared" si="29"/>
        <v>0</v>
      </c>
    </row>
    <row r="177" spans="1:29" ht="39" hidden="1" customHeight="1" x14ac:dyDescent="0.2">
      <c r="A177" s="14" t="str">
        <f>Planning!A161</f>
        <v>I153</v>
      </c>
      <c r="B177" s="9">
        <f>Planning!B161</f>
        <v>0</v>
      </c>
      <c r="C177" s="9">
        <f>Planning!C161</f>
        <v>0</v>
      </c>
      <c r="D177" s="9">
        <f>Planning!D161</f>
        <v>0</v>
      </c>
      <c r="E177" s="3">
        <f>Planning!E161</f>
        <v>0</v>
      </c>
      <c r="F177" s="3" t="str">
        <f>IF(Planning!G161&lt;&gt;0,Planning!G161,"")</f>
        <v/>
      </c>
      <c r="G177" s="194">
        <f>Planning!H161</f>
        <v>0</v>
      </c>
      <c r="H177" s="4">
        <f>Planning!L161</f>
        <v>0</v>
      </c>
      <c r="I177" s="198">
        <f ca="1">IF(OR(W177="1",AND(W177&lt;&gt;"1",G177=Lists!$A$17)),Y177,0)</f>
        <v>0</v>
      </c>
      <c r="J177" s="174"/>
      <c r="K177" s="32" t="str">
        <f ca="1">IF(AND(W177="2",G177&lt;&gt;Lists!$A$17),AA177,Z177)</f>
        <v/>
      </c>
      <c r="L177" s="33" t="str">
        <f t="shared" ca="1" si="22"/>
        <v/>
      </c>
      <c r="M177" s="5">
        <f>Planning!M161</f>
        <v>0</v>
      </c>
      <c r="N177" s="5">
        <f>'Month 1'!M177+'Month 1'!N177-'Month 1'!O177</f>
        <v>0</v>
      </c>
      <c r="O177" s="166"/>
      <c r="P177" s="32" t="str">
        <f t="shared" si="25"/>
        <v/>
      </c>
      <c r="Q177" s="33" t="str">
        <f t="shared" si="23"/>
        <v/>
      </c>
      <c r="R177" s="89">
        <f ca="1">SUMIFS($J$25:$J$224,$C$25:$C$224,$C177,$G$25:$G$224,Lists!$A$16)</f>
        <v>0</v>
      </c>
      <c r="S177" s="89">
        <f t="shared" si="26"/>
        <v>0</v>
      </c>
      <c r="U177" s="2" t="str">
        <f t="shared" si="27"/>
        <v/>
      </c>
      <c r="W177" s="2" t="str">
        <f>IF(C177=0,"",LEFT(INDEX(Lists!$H$5:$H$49,MATCH(C177,Lists!$G$5:$G$49,0),1),1))</f>
        <v/>
      </c>
      <c r="Y177" s="4">
        <f ca="1">'Month 1'!H177+'Month 1'!I177-'Month 1'!J177</f>
        <v>0</v>
      </c>
      <c r="Z177" s="2" t="str">
        <f t="shared" ca="1" si="28"/>
        <v/>
      </c>
      <c r="AA177" s="2" t="str">
        <f t="shared" ca="1" si="24"/>
        <v/>
      </c>
      <c r="AC177" s="627" t="str">
        <f t="shared" si="29"/>
        <v>0</v>
      </c>
    </row>
    <row r="178" spans="1:29" ht="39" hidden="1" customHeight="1" x14ac:dyDescent="0.2">
      <c r="A178" s="14" t="str">
        <f>Planning!A162</f>
        <v>I154</v>
      </c>
      <c r="B178" s="9">
        <f>Planning!B162</f>
        <v>0</v>
      </c>
      <c r="C178" s="9">
        <f>Planning!C162</f>
        <v>0</v>
      </c>
      <c r="D178" s="9">
        <f>Planning!D162</f>
        <v>0</v>
      </c>
      <c r="E178" s="3">
        <f>Planning!E162</f>
        <v>0</v>
      </c>
      <c r="F178" s="3" t="str">
        <f>IF(Planning!G162&lt;&gt;0,Planning!G162,"")</f>
        <v/>
      </c>
      <c r="G178" s="194">
        <f>Planning!H162</f>
        <v>0</v>
      </c>
      <c r="H178" s="4">
        <f>Planning!L162</f>
        <v>0</v>
      </c>
      <c r="I178" s="198">
        <f ca="1">IF(OR(W178="1",AND(W178&lt;&gt;"1",G178=Lists!$A$17)),Y178,0)</f>
        <v>0</v>
      </c>
      <c r="J178" s="174"/>
      <c r="K178" s="32" t="str">
        <f ca="1">IF(AND(W178="2",G178&lt;&gt;Lists!$A$17),AA178,Z178)</f>
        <v/>
      </c>
      <c r="L178" s="33" t="str">
        <f t="shared" ca="1" si="22"/>
        <v/>
      </c>
      <c r="M178" s="5">
        <f>Planning!M162</f>
        <v>0</v>
      </c>
      <c r="N178" s="5">
        <f>'Month 1'!M178+'Month 1'!N178-'Month 1'!O178</f>
        <v>0</v>
      </c>
      <c r="O178" s="166"/>
      <c r="P178" s="32" t="str">
        <f t="shared" si="25"/>
        <v/>
      </c>
      <c r="Q178" s="33" t="str">
        <f t="shared" si="23"/>
        <v/>
      </c>
      <c r="R178" s="89">
        <f ca="1">SUMIFS($J$25:$J$224,$C$25:$C$224,$C178,$G$25:$G$224,Lists!$A$16)</f>
        <v>0</v>
      </c>
      <c r="S178" s="89">
        <f t="shared" si="26"/>
        <v>0</v>
      </c>
      <c r="U178" s="2" t="str">
        <f t="shared" si="27"/>
        <v/>
      </c>
      <c r="W178" s="2" t="str">
        <f>IF(C178=0,"",LEFT(INDEX(Lists!$H$5:$H$49,MATCH(C178,Lists!$G$5:$G$49,0),1),1))</f>
        <v/>
      </c>
      <c r="Y178" s="4">
        <f ca="1">'Month 1'!H178+'Month 1'!I178-'Month 1'!J178</f>
        <v>0</v>
      </c>
      <c r="Z178" s="2" t="str">
        <f t="shared" ca="1" si="28"/>
        <v/>
      </c>
      <c r="AA178" s="2" t="str">
        <f t="shared" ca="1" si="24"/>
        <v/>
      </c>
      <c r="AC178" s="627" t="str">
        <f t="shared" si="29"/>
        <v>0</v>
      </c>
    </row>
    <row r="179" spans="1:29" ht="39" hidden="1" customHeight="1" x14ac:dyDescent="0.2">
      <c r="A179" s="14" t="str">
        <f>Planning!A163</f>
        <v>I155</v>
      </c>
      <c r="B179" s="9">
        <f>Planning!B163</f>
        <v>0</v>
      </c>
      <c r="C179" s="9">
        <f>Planning!C163</f>
        <v>0</v>
      </c>
      <c r="D179" s="9">
        <f>Planning!D163</f>
        <v>0</v>
      </c>
      <c r="E179" s="3">
        <f>Planning!E163</f>
        <v>0</v>
      </c>
      <c r="F179" s="3" t="str">
        <f>IF(Planning!G163&lt;&gt;0,Planning!G163,"")</f>
        <v/>
      </c>
      <c r="G179" s="194">
        <f>Planning!H163</f>
        <v>0</v>
      </c>
      <c r="H179" s="4">
        <f>Planning!L163</f>
        <v>0</v>
      </c>
      <c r="I179" s="198">
        <f ca="1">IF(OR(W179="1",AND(W179&lt;&gt;"1",G179=Lists!$A$17)),Y179,0)</f>
        <v>0</v>
      </c>
      <c r="J179" s="174"/>
      <c r="K179" s="32" t="str">
        <f ca="1">IF(AND(W179="2",G179&lt;&gt;Lists!$A$17),AA179,Z179)</f>
        <v/>
      </c>
      <c r="L179" s="33" t="str">
        <f t="shared" ca="1" si="22"/>
        <v/>
      </c>
      <c r="M179" s="5">
        <f>Planning!M163</f>
        <v>0</v>
      </c>
      <c r="N179" s="5">
        <f>'Month 1'!M179+'Month 1'!N179-'Month 1'!O179</f>
        <v>0</v>
      </c>
      <c r="O179" s="166"/>
      <c r="P179" s="32" t="str">
        <f t="shared" si="25"/>
        <v/>
      </c>
      <c r="Q179" s="33" t="str">
        <f t="shared" si="23"/>
        <v/>
      </c>
      <c r="R179" s="89">
        <f ca="1">SUMIFS($J$25:$J$224,$C$25:$C$224,$C179,$G$25:$G$224,Lists!$A$16)</f>
        <v>0</v>
      </c>
      <c r="S179" s="89">
        <f t="shared" si="26"/>
        <v>0</v>
      </c>
      <c r="U179" s="2" t="str">
        <f t="shared" si="27"/>
        <v/>
      </c>
      <c r="W179" s="2" t="str">
        <f>IF(C179=0,"",LEFT(INDEX(Lists!$H$5:$H$49,MATCH(C179,Lists!$G$5:$G$49,0),1),1))</f>
        <v/>
      </c>
      <c r="Y179" s="4">
        <f ca="1">'Month 1'!H179+'Month 1'!I179-'Month 1'!J179</f>
        <v>0</v>
      </c>
      <c r="Z179" s="2" t="str">
        <f t="shared" ca="1" si="28"/>
        <v/>
      </c>
      <c r="AA179" s="2" t="str">
        <f t="shared" ca="1" si="24"/>
        <v/>
      </c>
      <c r="AC179" s="627" t="str">
        <f t="shared" si="29"/>
        <v>0</v>
      </c>
    </row>
    <row r="180" spans="1:29" ht="39" hidden="1" customHeight="1" x14ac:dyDescent="0.2">
      <c r="A180" s="14" t="str">
        <f>Planning!A164</f>
        <v>I156</v>
      </c>
      <c r="B180" s="9">
        <f>Planning!B164</f>
        <v>0</v>
      </c>
      <c r="C180" s="9">
        <f>Planning!C164</f>
        <v>0</v>
      </c>
      <c r="D180" s="9">
        <f>Planning!D164</f>
        <v>0</v>
      </c>
      <c r="E180" s="3">
        <f>Planning!E164</f>
        <v>0</v>
      </c>
      <c r="F180" s="3" t="str">
        <f>IF(Planning!G164&lt;&gt;0,Planning!G164,"")</f>
        <v/>
      </c>
      <c r="G180" s="194">
        <f>Planning!H164</f>
        <v>0</v>
      </c>
      <c r="H180" s="4">
        <f>Planning!L164</f>
        <v>0</v>
      </c>
      <c r="I180" s="198">
        <f ca="1">IF(OR(W180="1",AND(W180&lt;&gt;"1",G180=Lists!$A$17)),Y180,0)</f>
        <v>0</v>
      </c>
      <c r="J180" s="174"/>
      <c r="K180" s="32" t="str">
        <f ca="1">IF(AND(W180="2",G180&lt;&gt;Lists!$A$17),AA180,Z180)</f>
        <v/>
      </c>
      <c r="L180" s="33" t="str">
        <f t="shared" ca="1" si="22"/>
        <v/>
      </c>
      <c r="M180" s="5">
        <f>Planning!M164</f>
        <v>0</v>
      </c>
      <c r="N180" s="5">
        <f>'Month 1'!M180+'Month 1'!N180-'Month 1'!O180</f>
        <v>0</v>
      </c>
      <c r="O180" s="166"/>
      <c r="P180" s="32" t="str">
        <f t="shared" si="25"/>
        <v/>
      </c>
      <c r="Q180" s="33" t="str">
        <f t="shared" si="23"/>
        <v/>
      </c>
      <c r="R180" s="89">
        <f ca="1">SUMIFS($J$25:$J$224,$C$25:$C$224,$C180,$G$25:$G$224,Lists!$A$16)</f>
        <v>0</v>
      </c>
      <c r="S180" s="89">
        <f t="shared" si="26"/>
        <v>0</v>
      </c>
      <c r="U180" s="2" t="str">
        <f t="shared" si="27"/>
        <v/>
      </c>
      <c r="W180" s="2" t="str">
        <f>IF(C180=0,"",LEFT(INDEX(Lists!$H$5:$H$49,MATCH(C180,Lists!$G$5:$G$49,0),1),1))</f>
        <v/>
      </c>
      <c r="Y180" s="4">
        <f ca="1">'Month 1'!H180+'Month 1'!I180-'Month 1'!J180</f>
        <v>0</v>
      </c>
      <c r="Z180" s="2" t="str">
        <f t="shared" ca="1" si="28"/>
        <v/>
      </c>
      <c r="AA180" s="2" t="str">
        <f t="shared" ca="1" si="24"/>
        <v/>
      </c>
      <c r="AC180" s="627" t="str">
        <f t="shared" si="29"/>
        <v>0</v>
      </c>
    </row>
    <row r="181" spans="1:29" ht="39" hidden="1" customHeight="1" x14ac:dyDescent="0.2">
      <c r="A181" s="14" t="str">
        <f>Planning!A165</f>
        <v>I157</v>
      </c>
      <c r="B181" s="9">
        <f>Planning!B165</f>
        <v>0</v>
      </c>
      <c r="C181" s="9">
        <f>Planning!C165</f>
        <v>0</v>
      </c>
      <c r="D181" s="9">
        <f>Planning!D165</f>
        <v>0</v>
      </c>
      <c r="E181" s="3">
        <f>Planning!E165</f>
        <v>0</v>
      </c>
      <c r="F181" s="3" t="str">
        <f>IF(Planning!G165&lt;&gt;0,Planning!G165,"")</f>
        <v/>
      </c>
      <c r="G181" s="194">
        <f>Planning!H165</f>
        <v>0</v>
      </c>
      <c r="H181" s="4">
        <f>Planning!L165</f>
        <v>0</v>
      </c>
      <c r="I181" s="198">
        <f ca="1">IF(OR(W181="1",AND(W181&lt;&gt;"1",G181=Lists!$A$17)),Y181,0)</f>
        <v>0</v>
      </c>
      <c r="J181" s="174"/>
      <c r="K181" s="32" t="str">
        <f ca="1">IF(AND(W181="2",G181&lt;&gt;Lists!$A$17),AA181,Z181)</f>
        <v/>
      </c>
      <c r="L181" s="33" t="str">
        <f t="shared" ca="1" si="22"/>
        <v/>
      </c>
      <c r="M181" s="5">
        <f>Planning!M165</f>
        <v>0</v>
      </c>
      <c r="N181" s="5">
        <f>'Month 1'!M181+'Month 1'!N181-'Month 1'!O181</f>
        <v>0</v>
      </c>
      <c r="O181" s="166"/>
      <c r="P181" s="32" t="str">
        <f t="shared" si="25"/>
        <v/>
      </c>
      <c r="Q181" s="33" t="str">
        <f t="shared" si="23"/>
        <v/>
      </c>
      <c r="R181" s="89">
        <f ca="1">SUMIFS($J$25:$J$224,$C$25:$C$224,$C181,$G$25:$G$224,Lists!$A$16)</f>
        <v>0</v>
      </c>
      <c r="S181" s="89">
        <f t="shared" si="26"/>
        <v>0</v>
      </c>
      <c r="U181" s="2" t="str">
        <f t="shared" si="27"/>
        <v/>
      </c>
      <c r="W181" s="2" t="str">
        <f>IF(C181=0,"",LEFT(INDEX(Lists!$H$5:$H$49,MATCH(C181,Lists!$G$5:$G$49,0),1),1))</f>
        <v/>
      </c>
      <c r="Y181" s="4">
        <f ca="1">'Month 1'!H181+'Month 1'!I181-'Month 1'!J181</f>
        <v>0</v>
      </c>
      <c r="Z181" s="2" t="str">
        <f t="shared" ca="1" si="28"/>
        <v/>
      </c>
      <c r="AA181" s="2" t="str">
        <f t="shared" ca="1" si="24"/>
        <v/>
      </c>
      <c r="AC181" s="627" t="str">
        <f t="shared" si="29"/>
        <v>0</v>
      </c>
    </row>
    <row r="182" spans="1:29" ht="39" hidden="1" customHeight="1" x14ac:dyDescent="0.2">
      <c r="A182" s="14" t="str">
        <f>Planning!A166</f>
        <v>I158</v>
      </c>
      <c r="B182" s="9">
        <f>Planning!B166</f>
        <v>0</v>
      </c>
      <c r="C182" s="9">
        <f>Planning!C166</f>
        <v>0</v>
      </c>
      <c r="D182" s="9">
        <f>Planning!D166</f>
        <v>0</v>
      </c>
      <c r="E182" s="3">
        <f>Planning!E166</f>
        <v>0</v>
      </c>
      <c r="F182" s="3" t="str">
        <f>IF(Planning!G166&lt;&gt;0,Planning!G166,"")</f>
        <v/>
      </c>
      <c r="G182" s="194">
        <f>Planning!H166</f>
        <v>0</v>
      </c>
      <c r="H182" s="4">
        <f>Planning!L166</f>
        <v>0</v>
      </c>
      <c r="I182" s="198">
        <f ca="1">IF(OR(W182="1",AND(W182&lt;&gt;"1",G182=Lists!$A$17)),Y182,0)</f>
        <v>0</v>
      </c>
      <c r="J182" s="174"/>
      <c r="K182" s="32" t="str">
        <f ca="1">IF(AND(W182="2",G182&lt;&gt;Lists!$A$17),AA182,Z182)</f>
        <v/>
      </c>
      <c r="L182" s="33" t="str">
        <f t="shared" ca="1" si="22"/>
        <v/>
      </c>
      <c r="M182" s="5">
        <f>Planning!M166</f>
        <v>0</v>
      </c>
      <c r="N182" s="5">
        <f>'Month 1'!M182+'Month 1'!N182-'Month 1'!O182</f>
        <v>0</v>
      </c>
      <c r="O182" s="166"/>
      <c r="P182" s="32" t="str">
        <f t="shared" si="25"/>
        <v/>
      </c>
      <c r="Q182" s="33" t="str">
        <f t="shared" si="23"/>
        <v/>
      </c>
      <c r="R182" s="89">
        <f ca="1">SUMIFS($J$25:$J$224,$C$25:$C$224,$C182,$G$25:$G$224,Lists!$A$16)</f>
        <v>0</v>
      </c>
      <c r="S182" s="89">
        <f t="shared" si="26"/>
        <v>0</v>
      </c>
      <c r="U182" s="2" t="str">
        <f t="shared" si="27"/>
        <v/>
      </c>
      <c r="W182" s="2" t="str">
        <f>IF(C182=0,"",LEFT(INDEX(Lists!$H$5:$H$49,MATCH(C182,Lists!$G$5:$G$49,0),1),1))</f>
        <v/>
      </c>
      <c r="Y182" s="4">
        <f ca="1">'Month 1'!H182+'Month 1'!I182-'Month 1'!J182</f>
        <v>0</v>
      </c>
      <c r="Z182" s="2" t="str">
        <f t="shared" ca="1" si="28"/>
        <v/>
      </c>
      <c r="AA182" s="2" t="str">
        <f t="shared" ca="1" si="24"/>
        <v/>
      </c>
      <c r="AC182" s="627" t="str">
        <f t="shared" si="29"/>
        <v>0</v>
      </c>
    </row>
    <row r="183" spans="1:29" ht="39" hidden="1" customHeight="1" x14ac:dyDescent="0.2">
      <c r="A183" s="14" t="str">
        <f>Planning!A167</f>
        <v>I159</v>
      </c>
      <c r="B183" s="9">
        <f>Planning!B167</f>
        <v>0</v>
      </c>
      <c r="C183" s="9">
        <f>Planning!C167</f>
        <v>0</v>
      </c>
      <c r="D183" s="9">
        <f>Planning!D167</f>
        <v>0</v>
      </c>
      <c r="E183" s="3">
        <f>Planning!E167</f>
        <v>0</v>
      </c>
      <c r="F183" s="3" t="str">
        <f>IF(Planning!G167&lt;&gt;0,Planning!G167,"")</f>
        <v/>
      </c>
      <c r="G183" s="194">
        <f>Planning!H167</f>
        <v>0</v>
      </c>
      <c r="H183" s="4">
        <f>Planning!L167</f>
        <v>0</v>
      </c>
      <c r="I183" s="198">
        <f ca="1">IF(OR(W183="1",AND(W183&lt;&gt;"1",G183=Lists!$A$17)),Y183,0)</f>
        <v>0</v>
      </c>
      <c r="J183" s="174"/>
      <c r="K183" s="32" t="str">
        <f ca="1">IF(AND(W183="2",G183&lt;&gt;Lists!$A$17),AA183,Z183)</f>
        <v/>
      </c>
      <c r="L183" s="33" t="str">
        <f t="shared" ca="1" si="22"/>
        <v/>
      </c>
      <c r="M183" s="5">
        <f>Planning!M167</f>
        <v>0</v>
      </c>
      <c r="N183" s="5">
        <f>'Month 1'!M183+'Month 1'!N183-'Month 1'!O183</f>
        <v>0</v>
      </c>
      <c r="O183" s="166"/>
      <c r="P183" s="32" t="str">
        <f t="shared" si="25"/>
        <v/>
      </c>
      <c r="Q183" s="33" t="str">
        <f t="shared" si="23"/>
        <v/>
      </c>
      <c r="R183" s="89">
        <f ca="1">SUMIFS($J$25:$J$224,$C$25:$C$224,$C183,$G$25:$G$224,Lists!$A$16)</f>
        <v>0</v>
      </c>
      <c r="S183" s="89">
        <f t="shared" si="26"/>
        <v>0</v>
      </c>
      <c r="U183" s="2" t="str">
        <f t="shared" si="27"/>
        <v/>
      </c>
      <c r="W183" s="2" t="str">
        <f>IF(C183=0,"",LEFT(INDEX(Lists!$H$5:$H$49,MATCH(C183,Lists!$G$5:$G$49,0),1),1))</f>
        <v/>
      </c>
      <c r="Y183" s="4">
        <f ca="1">'Month 1'!H183+'Month 1'!I183-'Month 1'!J183</f>
        <v>0</v>
      </c>
      <c r="Z183" s="2" t="str">
        <f t="shared" ca="1" si="28"/>
        <v/>
      </c>
      <c r="AA183" s="2" t="str">
        <f t="shared" ca="1" si="24"/>
        <v/>
      </c>
      <c r="AC183" s="627" t="str">
        <f t="shared" si="29"/>
        <v>0</v>
      </c>
    </row>
    <row r="184" spans="1:29" ht="39" hidden="1" customHeight="1" x14ac:dyDescent="0.2">
      <c r="A184" s="14" t="str">
        <f>Planning!A168</f>
        <v>I160</v>
      </c>
      <c r="B184" s="9">
        <f>Planning!B168</f>
        <v>0</v>
      </c>
      <c r="C184" s="9">
        <f>Planning!C168</f>
        <v>0</v>
      </c>
      <c r="D184" s="9">
        <f>Planning!D168</f>
        <v>0</v>
      </c>
      <c r="E184" s="3">
        <f>Planning!E168</f>
        <v>0</v>
      </c>
      <c r="F184" s="3" t="str">
        <f>IF(Planning!G168&lt;&gt;0,Planning!G168,"")</f>
        <v/>
      </c>
      <c r="G184" s="194">
        <f>Planning!H168</f>
        <v>0</v>
      </c>
      <c r="H184" s="4">
        <f>Planning!L168</f>
        <v>0</v>
      </c>
      <c r="I184" s="198">
        <f ca="1">IF(OR(W184="1",AND(W184&lt;&gt;"1",G184=Lists!$A$17)),Y184,0)</f>
        <v>0</v>
      </c>
      <c r="J184" s="174"/>
      <c r="K184" s="32" t="str">
        <f ca="1">IF(AND(W184="2",G184&lt;&gt;Lists!$A$17),AA184,Z184)</f>
        <v/>
      </c>
      <c r="L184" s="33" t="str">
        <f t="shared" ca="1" si="22"/>
        <v/>
      </c>
      <c r="M184" s="5">
        <f>Planning!M168</f>
        <v>0</v>
      </c>
      <c r="N184" s="5">
        <f>'Month 1'!M184+'Month 1'!N184-'Month 1'!O184</f>
        <v>0</v>
      </c>
      <c r="O184" s="166"/>
      <c r="P184" s="32" t="str">
        <f t="shared" si="25"/>
        <v/>
      </c>
      <c r="Q184" s="33" t="str">
        <f t="shared" si="23"/>
        <v/>
      </c>
      <c r="R184" s="89">
        <f ca="1">SUMIFS($J$25:$J$224,$C$25:$C$224,$C184,$G$25:$G$224,Lists!$A$16)</f>
        <v>0</v>
      </c>
      <c r="S184" s="89">
        <f t="shared" si="26"/>
        <v>0</v>
      </c>
      <c r="U184" s="2" t="str">
        <f t="shared" si="27"/>
        <v/>
      </c>
      <c r="W184" s="2" t="str">
        <f>IF(C184=0,"",LEFT(INDEX(Lists!$H$5:$H$49,MATCH(C184,Lists!$G$5:$G$49,0),1),1))</f>
        <v/>
      </c>
      <c r="Y184" s="4">
        <f ca="1">'Month 1'!H184+'Month 1'!I184-'Month 1'!J184</f>
        <v>0</v>
      </c>
      <c r="Z184" s="2" t="str">
        <f t="shared" ca="1" si="28"/>
        <v/>
      </c>
      <c r="AA184" s="2" t="str">
        <f t="shared" ca="1" si="24"/>
        <v/>
      </c>
      <c r="AC184" s="627" t="str">
        <f t="shared" si="29"/>
        <v>0</v>
      </c>
    </row>
    <row r="185" spans="1:29" ht="39" hidden="1" customHeight="1" x14ac:dyDescent="0.2">
      <c r="A185" s="14" t="str">
        <f>Planning!A169</f>
        <v>I161</v>
      </c>
      <c r="B185" s="9">
        <f>Planning!B169</f>
        <v>0</v>
      </c>
      <c r="C185" s="9">
        <f>Planning!C169</f>
        <v>0</v>
      </c>
      <c r="D185" s="9">
        <f>Planning!D169</f>
        <v>0</v>
      </c>
      <c r="E185" s="3">
        <f>Planning!E169</f>
        <v>0</v>
      </c>
      <c r="F185" s="3" t="str">
        <f>IF(Planning!G169&lt;&gt;0,Planning!G169,"")</f>
        <v/>
      </c>
      <c r="G185" s="194">
        <f>Planning!H169</f>
        <v>0</v>
      </c>
      <c r="H185" s="4">
        <f>Planning!L169</f>
        <v>0</v>
      </c>
      <c r="I185" s="198">
        <f ca="1">IF(OR(W185="1",AND(W185&lt;&gt;"1",G185=Lists!$A$17)),Y185,0)</f>
        <v>0</v>
      </c>
      <c r="J185" s="174"/>
      <c r="K185" s="32" t="str">
        <f ca="1">IF(AND(W185="2",G185&lt;&gt;Lists!$A$17),AA185,Z185)</f>
        <v/>
      </c>
      <c r="L185" s="33" t="str">
        <f t="shared" ref="L185:L216" ca="1" si="30">IF($U185=ExcluirDelPLogro,"",IF(AND(H185=0,I185=0,J185=0),"",K185))</f>
        <v/>
      </c>
      <c r="M185" s="5">
        <f>Planning!M169</f>
        <v>0</v>
      </c>
      <c r="N185" s="5">
        <f>'Month 1'!M185+'Month 1'!N185-'Month 1'!O185</f>
        <v>0</v>
      </c>
      <c r="O185" s="166"/>
      <c r="P185" s="32" t="str">
        <f t="shared" si="25"/>
        <v/>
      </c>
      <c r="Q185" s="33" t="str">
        <f t="shared" ref="Q185:Q216" si="31">IF($U185=ExcluirDelPLogro,"",IF(AND(M185=0,N185=0,O185=0),"",P185))</f>
        <v/>
      </c>
      <c r="R185" s="89">
        <f ca="1">SUMIFS($J$25:$J$224,$C$25:$C$224,$C185,$G$25:$G$224,Lists!$A$16)</f>
        <v>0</v>
      </c>
      <c r="S185" s="89">
        <f t="shared" si="26"/>
        <v>0</v>
      </c>
      <c r="U185" s="2" t="str">
        <f t="shared" si="27"/>
        <v/>
      </c>
      <c r="W185" s="2" t="str">
        <f>IF(C185=0,"",LEFT(INDEX(Lists!$H$5:$H$49,MATCH(C185,Lists!$G$5:$G$49,0),1),1))</f>
        <v/>
      </c>
      <c r="Y185" s="4">
        <f ca="1">'Month 1'!H185+'Month 1'!I185-'Month 1'!J185</f>
        <v>0</v>
      </c>
      <c r="Z185" s="2" t="str">
        <f t="shared" ca="1" si="28"/>
        <v/>
      </c>
      <c r="AA185" s="2" t="str">
        <f t="shared" ref="AA185:AA216" ca="1" si="32">IF(AND(H185=0,I185=0,J185=0),"",IF(J185&gt;0,H185/J185,0))</f>
        <v/>
      </c>
      <c r="AC185" s="627" t="str">
        <f t="shared" si="29"/>
        <v>0</v>
      </c>
    </row>
    <row r="186" spans="1:29" ht="39" hidden="1" customHeight="1" x14ac:dyDescent="0.2">
      <c r="A186" s="14" t="str">
        <f>Planning!A170</f>
        <v>I162</v>
      </c>
      <c r="B186" s="9">
        <f>Planning!B170</f>
        <v>0</v>
      </c>
      <c r="C186" s="9">
        <f>Planning!C170</f>
        <v>0</v>
      </c>
      <c r="D186" s="9">
        <f>Planning!D170</f>
        <v>0</v>
      </c>
      <c r="E186" s="3">
        <f>Planning!E170</f>
        <v>0</v>
      </c>
      <c r="F186" s="3" t="str">
        <f>IF(Planning!G170&lt;&gt;0,Planning!G170,"")</f>
        <v/>
      </c>
      <c r="G186" s="194">
        <f>Planning!H170</f>
        <v>0</v>
      </c>
      <c r="H186" s="4">
        <f>Planning!L170</f>
        <v>0</v>
      </c>
      <c r="I186" s="198">
        <f ca="1">IF(OR(W186="1",AND(W186&lt;&gt;"1",G186=Lists!$A$17)),Y186,0)</f>
        <v>0</v>
      </c>
      <c r="J186" s="174"/>
      <c r="K186" s="32" t="str">
        <f ca="1">IF(AND(W186="2",G186&lt;&gt;Lists!$A$17),AA186,Z186)</f>
        <v/>
      </c>
      <c r="L186" s="33" t="str">
        <f t="shared" ca="1" si="30"/>
        <v/>
      </c>
      <c r="M186" s="5">
        <f>Planning!M170</f>
        <v>0</v>
      </c>
      <c r="N186" s="5">
        <f>'Month 1'!M186+'Month 1'!N186-'Month 1'!O186</f>
        <v>0</v>
      </c>
      <c r="O186" s="166"/>
      <c r="P186" s="32" t="str">
        <f t="shared" si="25"/>
        <v/>
      </c>
      <c r="Q186" s="33" t="str">
        <f t="shared" si="31"/>
        <v/>
      </c>
      <c r="R186" s="89">
        <f ca="1">SUMIFS($J$25:$J$224,$C$25:$C$224,$C186,$G$25:$G$224,Lists!$A$16)</f>
        <v>0</v>
      </c>
      <c r="S186" s="89">
        <f t="shared" si="26"/>
        <v>0</v>
      </c>
      <c r="U186" s="2" t="str">
        <f t="shared" si="27"/>
        <v/>
      </c>
      <c r="W186" s="2" t="str">
        <f>IF(C186=0,"",LEFT(INDEX(Lists!$H$5:$H$49,MATCH(C186,Lists!$G$5:$G$49,0),1),1))</f>
        <v/>
      </c>
      <c r="Y186" s="4">
        <f ca="1">'Month 1'!H186+'Month 1'!I186-'Month 1'!J186</f>
        <v>0</v>
      </c>
      <c r="Z186" s="2" t="str">
        <f t="shared" ca="1" si="28"/>
        <v/>
      </c>
      <c r="AA186" s="2" t="str">
        <f t="shared" ca="1" si="32"/>
        <v/>
      </c>
      <c r="AC186" s="627" t="str">
        <f t="shared" si="29"/>
        <v>0</v>
      </c>
    </row>
    <row r="187" spans="1:29" ht="39" hidden="1" customHeight="1" x14ac:dyDescent="0.2">
      <c r="A187" s="14" t="str">
        <f>Planning!A171</f>
        <v>I163</v>
      </c>
      <c r="B187" s="9">
        <f>Planning!B171</f>
        <v>0</v>
      </c>
      <c r="C187" s="9">
        <f>Planning!C171</f>
        <v>0</v>
      </c>
      <c r="D187" s="9">
        <f>Planning!D171</f>
        <v>0</v>
      </c>
      <c r="E187" s="3">
        <f>Planning!E171</f>
        <v>0</v>
      </c>
      <c r="F187" s="3" t="str">
        <f>IF(Planning!G171&lt;&gt;0,Planning!G171,"")</f>
        <v/>
      </c>
      <c r="G187" s="194">
        <f>Planning!H171</f>
        <v>0</v>
      </c>
      <c r="H187" s="4">
        <f>Planning!L171</f>
        <v>0</v>
      </c>
      <c r="I187" s="198">
        <f ca="1">IF(OR(W187="1",AND(W187&lt;&gt;"1",G187=Lists!$A$17)),Y187,0)</f>
        <v>0</v>
      </c>
      <c r="J187" s="174"/>
      <c r="K187" s="32" t="str">
        <f ca="1">IF(AND(W187="2",G187&lt;&gt;Lists!$A$17),AA187,Z187)</f>
        <v/>
      </c>
      <c r="L187" s="33" t="str">
        <f t="shared" ca="1" si="30"/>
        <v/>
      </c>
      <c r="M187" s="5">
        <f>Planning!M171</f>
        <v>0</v>
      </c>
      <c r="N187" s="5">
        <f>'Month 1'!M187+'Month 1'!N187-'Month 1'!O187</f>
        <v>0</v>
      </c>
      <c r="O187" s="166"/>
      <c r="P187" s="32" t="str">
        <f t="shared" si="25"/>
        <v/>
      </c>
      <c r="Q187" s="33" t="str">
        <f t="shared" si="31"/>
        <v/>
      </c>
      <c r="R187" s="89">
        <f ca="1">SUMIFS($J$25:$J$224,$C$25:$C$224,$C187,$G$25:$G$224,Lists!$A$16)</f>
        <v>0</v>
      </c>
      <c r="S187" s="89">
        <f t="shared" si="26"/>
        <v>0</v>
      </c>
      <c r="U187" s="2" t="str">
        <f t="shared" si="27"/>
        <v/>
      </c>
      <c r="W187" s="2" t="str">
        <f>IF(C187=0,"",LEFT(INDEX(Lists!$H$5:$H$49,MATCH(C187,Lists!$G$5:$G$49,0),1),1))</f>
        <v/>
      </c>
      <c r="Y187" s="4">
        <f ca="1">'Month 1'!H187+'Month 1'!I187-'Month 1'!J187</f>
        <v>0</v>
      </c>
      <c r="Z187" s="2" t="str">
        <f t="shared" ca="1" si="28"/>
        <v/>
      </c>
      <c r="AA187" s="2" t="str">
        <f t="shared" ca="1" si="32"/>
        <v/>
      </c>
      <c r="AC187" s="627" t="str">
        <f t="shared" si="29"/>
        <v>0</v>
      </c>
    </row>
    <row r="188" spans="1:29" ht="39" hidden="1" customHeight="1" x14ac:dyDescent="0.2">
      <c r="A188" s="14" t="str">
        <f>Planning!A172</f>
        <v>I164</v>
      </c>
      <c r="B188" s="9">
        <f>Planning!B172</f>
        <v>0</v>
      </c>
      <c r="C188" s="9">
        <f>Planning!C172</f>
        <v>0</v>
      </c>
      <c r="D188" s="9">
        <f>Planning!D172</f>
        <v>0</v>
      </c>
      <c r="E188" s="3">
        <f>Planning!E172</f>
        <v>0</v>
      </c>
      <c r="F188" s="3" t="str">
        <f>IF(Planning!G172&lt;&gt;0,Planning!G172,"")</f>
        <v/>
      </c>
      <c r="G188" s="194">
        <f>Planning!H172</f>
        <v>0</v>
      </c>
      <c r="H188" s="4">
        <f>Planning!L172</f>
        <v>0</v>
      </c>
      <c r="I188" s="198">
        <f ca="1">IF(OR(W188="1",AND(W188&lt;&gt;"1",G188=Lists!$A$17)),Y188,0)</f>
        <v>0</v>
      </c>
      <c r="J188" s="174"/>
      <c r="K188" s="32" t="str">
        <f ca="1">IF(AND(W188="2",G188&lt;&gt;Lists!$A$17),AA188,Z188)</f>
        <v/>
      </c>
      <c r="L188" s="33" t="str">
        <f t="shared" ca="1" si="30"/>
        <v/>
      </c>
      <c r="M188" s="5">
        <f>Planning!M172</f>
        <v>0</v>
      </c>
      <c r="N188" s="5">
        <f>'Month 1'!M188+'Month 1'!N188-'Month 1'!O188</f>
        <v>0</v>
      </c>
      <c r="O188" s="166"/>
      <c r="P188" s="32" t="str">
        <f t="shared" si="25"/>
        <v/>
      </c>
      <c r="Q188" s="33" t="str">
        <f t="shared" si="31"/>
        <v/>
      </c>
      <c r="R188" s="89">
        <f ca="1">SUMIFS($J$25:$J$224,$C$25:$C$224,$C188,$G$25:$G$224,Lists!$A$16)</f>
        <v>0</v>
      </c>
      <c r="S188" s="89">
        <f t="shared" si="26"/>
        <v>0</v>
      </c>
      <c r="U188" s="2" t="str">
        <f t="shared" si="27"/>
        <v/>
      </c>
      <c r="W188" s="2" t="str">
        <f>IF(C188=0,"",LEFT(INDEX(Lists!$H$5:$H$49,MATCH(C188,Lists!$G$5:$G$49,0),1),1))</f>
        <v/>
      </c>
      <c r="Y188" s="4">
        <f ca="1">'Month 1'!H188+'Month 1'!I188-'Month 1'!J188</f>
        <v>0</v>
      </c>
      <c r="Z188" s="2" t="str">
        <f t="shared" ca="1" si="28"/>
        <v/>
      </c>
      <c r="AA188" s="2" t="str">
        <f t="shared" ca="1" si="32"/>
        <v/>
      </c>
      <c r="AC188" s="627" t="str">
        <f t="shared" si="29"/>
        <v>0</v>
      </c>
    </row>
    <row r="189" spans="1:29" ht="39" hidden="1" customHeight="1" x14ac:dyDescent="0.2">
      <c r="A189" s="14" t="str">
        <f>Planning!A173</f>
        <v>I165</v>
      </c>
      <c r="B189" s="9">
        <f>Planning!B173</f>
        <v>0</v>
      </c>
      <c r="C189" s="9">
        <f>Planning!C173</f>
        <v>0</v>
      </c>
      <c r="D189" s="9">
        <f>Planning!D173</f>
        <v>0</v>
      </c>
      <c r="E189" s="3">
        <f>Planning!E173</f>
        <v>0</v>
      </c>
      <c r="F189" s="3" t="str">
        <f>IF(Planning!G173&lt;&gt;0,Planning!G173,"")</f>
        <v/>
      </c>
      <c r="G189" s="194">
        <f>Planning!H173</f>
        <v>0</v>
      </c>
      <c r="H189" s="4">
        <f>Planning!L173</f>
        <v>0</v>
      </c>
      <c r="I189" s="198">
        <f ca="1">IF(OR(W189="1",AND(W189&lt;&gt;"1",G189=Lists!$A$17)),Y189,0)</f>
        <v>0</v>
      </c>
      <c r="J189" s="174"/>
      <c r="K189" s="32" t="str">
        <f ca="1">IF(AND(W189="2",G189&lt;&gt;Lists!$A$17),AA189,Z189)</f>
        <v/>
      </c>
      <c r="L189" s="33" t="str">
        <f t="shared" ca="1" si="30"/>
        <v/>
      </c>
      <c r="M189" s="5">
        <f>Planning!M173</f>
        <v>0</v>
      </c>
      <c r="N189" s="5">
        <f>'Month 1'!M189+'Month 1'!N189-'Month 1'!O189</f>
        <v>0</v>
      </c>
      <c r="O189" s="166"/>
      <c r="P189" s="32" t="str">
        <f t="shared" si="25"/>
        <v/>
      </c>
      <c r="Q189" s="33" t="str">
        <f t="shared" si="31"/>
        <v/>
      </c>
      <c r="R189" s="89">
        <f ca="1">SUMIFS($J$25:$J$224,$C$25:$C$224,$C189,$G$25:$G$224,Lists!$A$16)</f>
        <v>0</v>
      </c>
      <c r="S189" s="89">
        <f t="shared" si="26"/>
        <v>0</v>
      </c>
      <c r="U189" s="2" t="str">
        <f t="shared" si="27"/>
        <v/>
      </c>
      <c r="W189" s="2" t="str">
        <f>IF(C189=0,"",LEFT(INDEX(Lists!$H$5:$H$49,MATCH(C189,Lists!$G$5:$G$49,0),1),1))</f>
        <v/>
      </c>
      <c r="Y189" s="4">
        <f ca="1">'Month 1'!H189+'Month 1'!I189-'Month 1'!J189</f>
        <v>0</v>
      </c>
      <c r="Z189" s="2" t="str">
        <f t="shared" ca="1" si="28"/>
        <v/>
      </c>
      <c r="AA189" s="2" t="str">
        <f t="shared" ca="1" si="32"/>
        <v/>
      </c>
      <c r="AC189" s="627" t="str">
        <f t="shared" si="29"/>
        <v>0</v>
      </c>
    </row>
    <row r="190" spans="1:29" ht="39" hidden="1" customHeight="1" x14ac:dyDescent="0.2">
      <c r="A190" s="14" t="str">
        <f>Planning!A174</f>
        <v>I166</v>
      </c>
      <c r="B190" s="9">
        <f>Planning!B174</f>
        <v>0</v>
      </c>
      <c r="C190" s="9">
        <f>Planning!C174</f>
        <v>0</v>
      </c>
      <c r="D190" s="9">
        <f>Planning!D174</f>
        <v>0</v>
      </c>
      <c r="E190" s="3">
        <f>Planning!E174</f>
        <v>0</v>
      </c>
      <c r="F190" s="3" t="str">
        <f>IF(Planning!G174&lt;&gt;0,Planning!G174,"")</f>
        <v/>
      </c>
      <c r="G190" s="194">
        <f>Planning!H174</f>
        <v>0</v>
      </c>
      <c r="H190" s="4">
        <f>Planning!L174</f>
        <v>0</v>
      </c>
      <c r="I190" s="198">
        <f ca="1">IF(OR(W190="1",AND(W190&lt;&gt;"1",G190=Lists!$A$17)),Y190,0)</f>
        <v>0</v>
      </c>
      <c r="J190" s="174"/>
      <c r="K190" s="32" t="str">
        <f ca="1">IF(AND(W190="2",G190&lt;&gt;Lists!$A$17),AA190,Z190)</f>
        <v/>
      </c>
      <c r="L190" s="33" t="str">
        <f t="shared" ca="1" si="30"/>
        <v/>
      </c>
      <c r="M190" s="5">
        <f>Planning!M174</f>
        <v>0</v>
      </c>
      <c r="N190" s="5">
        <f>'Month 1'!M190+'Month 1'!N190-'Month 1'!O190</f>
        <v>0</v>
      </c>
      <c r="O190" s="166"/>
      <c r="P190" s="32" t="str">
        <f t="shared" si="25"/>
        <v/>
      </c>
      <c r="Q190" s="33" t="str">
        <f t="shared" si="31"/>
        <v/>
      </c>
      <c r="R190" s="89">
        <f ca="1">SUMIFS($J$25:$J$224,$C$25:$C$224,$C190,$G$25:$G$224,Lists!$A$16)</f>
        <v>0</v>
      </c>
      <c r="S190" s="89">
        <f t="shared" si="26"/>
        <v>0</v>
      </c>
      <c r="U190" s="2" t="str">
        <f t="shared" si="27"/>
        <v/>
      </c>
      <c r="W190" s="2" t="str">
        <f>IF(C190=0,"",LEFT(INDEX(Lists!$H$5:$H$49,MATCH(C190,Lists!$G$5:$G$49,0),1),1))</f>
        <v/>
      </c>
      <c r="Y190" s="4">
        <f ca="1">'Month 1'!H190+'Month 1'!I190-'Month 1'!J190</f>
        <v>0</v>
      </c>
      <c r="Z190" s="2" t="str">
        <f t="shared" ca="1" si="28"/>
        <v/>
      </c>
      <c r="AA190" s="2" t="str">
        <f t="shared" ca="1" si="32"/>
        <v/>
      </c>
      <c r="AC190" s="627" t="str">
        <f t="shared" si="29"/>
        <v>0</v>
      </c>
    </row>
    <row r="191" spans="1:29" ht="39" hidden="1" customHeight="1" x14ac:dyDescent="0.2">
      <c r="A191" s="14" t="str">
        <f>Planning!A175</f>
        <v>I167</v>
      </c>
      <c r="B191" s="9">
        <f>Planning!B175</f>
        <v>0</v>
      </c>
      <c r="C191" s="9">
        <f>Planning!C175</f>
        <v>0</v>
      </c>
      <c r="D191" s="9">
        <f>Planning!D175</f>
        <v>0</v>
      </c>
      <c r="E191" s="3">
        <f>Planning!E175</f>
        <v>0</v>
      </c>
      <c r="F191" s="3" t="str">
        <f>IF(Planning!G175&lt;&gt;0,Planning!G175,"")</f>
        <v/>
      </c>
      <c r="G191" s="194">
        <f>Planning!H175</f>
        <v>0</v>
      </c>
      <c r="H191" s="4">
        <f>Planning!L175</f>
        <v>0</v>
      </c>
      <c r="I191" s="198">
        <f ca="1">IF(OR(W191="1",AND(W191&lt;&gt;"1",G191=Lists!$A$17)),Y191,0)</f>
        <v>0</v>
      </c>
      <c r="J191" s="174"/>
      <c r="K191" s="32" t="str">
        <f ca="1">IF(AND(W191="2",G191&lt;&gt;Lists!$A$17),AA191,Z191)</f>
        <v/>
      </c>
      <c r="L191" s="33" t="str">
        <f t="shared" ca="1" si="30"/>
        <v/>
      </c>
      <c r="M191" s="5">
        <f>Planning!M175</f>
        <v>0</v>
      </c>
      <c r="N191" s="5">
        <f>'Month 1'!M191+'Month 1'!N191-'Month 1'!O191</f>
        <v>0</v>
      </c>
      <c r="O191" s="166"/>
      <c r="P191" s="32" t="str">
        <f t="shared" si="25"/>
        <v/>
      </c>
      <c r="Q191" s="33" t="str">
        <f t="shared" si="31"/>
        <v/>
      </c>
      <c r="R191" s="89">
        <f ca="1">SUMIFS($J$25:$J$224,$C$25:$C$224,$C191,$G$25:$G$224,Lists!$A$16)</f>
        <v>0</v>
      </c>
      <c r="S191" s="89">
        <f t="shared" si="26"/>
        <v>0</v>
      </c>
      <c r="U191" s="2" t="str">
        <f t="shared" si="27"/>
        <v/>
      </c>
      <c r="W191" s="2" t="str">
        <f>IF(C191=0,"",LEFT(INDEX(Lists!$H$5:$H$49,MATCH(C191,Lists!$G$5:$G$49,0),1),1))</f>
        <v/>
      </c>
      <c r="Y191" s="4">
        <f ca="1">'Month 1'!H191+'Month 1'!I191-'Month 1'!J191</f>
        <v>0</v>
      </c>
      <c r="Z191" s="2" t="str">
        <f t="shared" ca="1" si="28"/>
        <v/>
      </c>
      <c r="AA191" s="2" t="str">
        <f t="shared" ca="1" si="32"/>
        <v/>
      </c>
      <c r="AC191" s="627" t="str">
        <f t="shared" si="29"/>
        <v>0</v>
      </c>
    </row>
    <row r="192" spans="1:29" ht="39" hidden="1" customHeight="1" x14ac:dyDescent="0.2">
      <c r="A192" s="14" t="str">
        <f>Planning!A176</f>
        <v>I168</v>
      </c>
      <c r="B192" s="9">
        <f>Planning!B176</f>
        <v>0</v>
      </c>
      <c r="C192" s="9">
        <f>Planning!C176</f>
        <v>0</v>
      </c>
      <c r="D192" s="9">
        <f>Planning!D176</f>
        <v>0</v>
      </c>
      <c r="E192" s="3">
        <f>Planning!E176</f>
        <v>0</v>
      </c>
      <c r="F192" s="3" t="str">
        <f>IF(Planning!G176&lt;&gt;0,Planning!G176,"")</f>
        <v/>
      </c>
      <c r="G192" s="194">
        <f>Planning!H176</f>
        <v>0</v>
      </c>
      <c r="H192" s="4">
        <f>Planning!L176</f>
        <v>0</v>
      </c>
      <c r="I192" s="198">
        <f ca="1">IF(OR(W192="1",AND(W192&lt;&gt;"1",G192=Lists!$A$17)),Y192,0)</f>
        <v>0</v>
      </c>
      <c r="J192" s="174"/>
      <c r="K192" s="32" t="str">
        <f ca="1">IF(AND(W192="2",G192&lt;&gt;Lists!$A$17),AA192,Z192)</f>
        <v/>
      </c>
      <c r="L192" s="33" t="str">
        <f t="shared" ca="1" si="30"/>
        <v/>
      </c>
      <c r="M192" s="5">
        <f>Planning!M176</f>
        <v>0</v>
      </c>
      <c r="N192" s="5">
        <f>'Month 1'!M192+'Month 1'!N192-'Month 1'!O192</f>
        <v>0</v>
      </c>
      <c r="O192" s="166"/>
      <c r="P192" s="32" t="str">
        <f t="shared" si="25"/>
        <v/>
      </c>
      <c r="Q192" s="33" t="str">
        <f t="shared" si="31"/>
        <v/>
      </c>
      <c r="R192" s="89">
        <f ca="1">SUMIFS($J$25:$J$224,$C$25:$C$224,$C192,$G$25:$G$224,Lists!$A$16)</f>
        <v>0</v>
      </c>
      <c r="S192" s="89">
        <f t="shared" si="26"/>
        <v>0</v>
      </c>
      <c r="U192" s="2" t="str">
        <f t="shared" si="27"/>
        <v/>
      </c>
      <c r="W192" s="2" t="str">
        <f>IF(C192=0,"",LEFT(INDEX(Lists!$H$5:$H$49,MATCH(C192,Lists!$G$5:$G$49,0),1),1))</f>
        <v/>
      </c>
      <c r="Y192" s="4">
        <f ca="1">'Month 1'!H192+'Month 1'!I192-'Month 1'!J192</f>
        <v>0</v>
      </c>
      <c r="Z192" s="2" t="str">
        <f t="shared" ca="1" si="28"/>
        <v/>
      </c>
      <c r="AA192" s="2" t="str">
        <f t="shared" ca="1" si="32"/>
        <v/>
      </c>
      <c r="AC192" s="627" t="str">
        <f t="shared" si="29"/>
        <v>0</v>
      </c>
    </row>
    <row r="193" spans="1:29" ht="39" hidden="1" customHeight="1" x14ac:dyDescent="0.2">
      <c r="A193" s="14" t="str">
        <f>Planning!A177</f>
        <v>I169</v>
      </c>
      <c r="B193" s="9">
        <f>Planning!B177</f>
        <v>0</v>
      </c>
      <c r="C193" s="9">
        <f>Planning!C177</f>
        <v>0</v>
      </c>
      <c r="D193" s="9">
        <f>Planning!D177</f>
        <v>0</v>
      </c>
      <c r="E193" s="3">
        <f>Planning!E177</f>
        <v>0</v>
      </c>
      <c r="F193" s="3" t="str">
        <f>IF(Planning!G177&lt;&gt;0,Planning!G177,"")</f>
        <v/>
      </c>
      <c r="G193" s="194">
        <f>Planning!H177</f>
        <v>0</v>
      </c>
      <c r="H193" s="4">
        <f>Planning!L177</f>
        <v>0</v>
      </c>
      <c r="I193" s="198">
        <f ca="1">IF(OR(W193="1",AND(W193&lt;&gt;"1",G193=Lists!$A$17)),Y193,0)</f>
        <v>0</v>
      </c>
      <c r="J193" s="174"/>
      <c r="K193" s="32" t="str">
        <f ca="1">IF(AND(W193="2",G193&lt;&gt;Lists!$A$17),AA193,Z193)</f>
        <v/>
      </c>
      <c r="L193" s="33" t="str">
        <f t="shared" ca="1" si="30"/>
        <v/>
      </c>
      <c r="M193" s="5">
        <f>Planning!M177</f>
        <v>0</v>
      </c>
      <c r="N193" s="5">
        <f>'Month 1'!M193+'Month 1'!N193-'Month 1'!O193</f>
        <v>0</v>
      </c>
      <c r="O193" s="166"/>
      <c r="P193" s="32" t="str">
        <f t="shared" si="25"/>
        <v/>
      </c>
      <c r="Q193" s="33" t="str">
        <f t="shared" si="31"/>
        <v/>
      </c>
      <c r="R193" s="89">
        <f ca="1">SUMIFS($J$25:$J$224,$C$25:$C$224,$C193,$G$25:$G$224,Lists!$A$16)</f>
        <v>0</v>
      </c>
      <c r="S193" s="89">
        <f t="shared" si="26"/>
        <v>0</v>
      </c>
      <c r="U193" s="2" t="str">
        <f t="shared" si="27"/>
        <v/>
      </c>
      <c r="W193" s="2" t="str">
        <f>IF(C193=0,"",LEFT(INDEX(Lists!$H$5:$H$49,MATCH(C193,Lists!$G$5:$G$49,0),1),1))</f>
        <v/>
      </c>
      <c r="Y193" s="4">
        <f ca="1">'Month 1'!H193+'Month 1'!I193-'Month 1'!J193</f>
        <v>0</v>
      </c>
      <c r="Z193" s="2" t="str">
        <f t="shared" ca="1" si="28"/>
        <v/>
      </c>
      <c r="AA193" s="2" t="str">
        <f t="shared" ca="1" si="32"/>
        <v/>
      </c>
      <c r="AC193" s="627" t="str">
        <f t="shared" si="29"/>
        <v>0</v>
      </c>
    </row>
    <row r="194" spans="1:29" ht="39" hidden="1" customHeight="1" x14ac:dyDescent="0.2">
      <c r="A194" s="14" t="str">
        <f>Planning!A178</f>
        <v>I170</v>
      </c>
      <c r="B194" s="9">
        <f>Planning!B178</f>
        <v>0</v>
      </c>
      <c r="C194" s="9">
        <f>Planning!C178</f>
        <v>0</v>
      </c>
      <c r="D194" s="9">
        <f>Planning!D178</f>
        <v>0</v>
      </c>
      <c r="E194" s="3">
        <f>Planning!E178</f>
        <v>0</v>
      </c>
      <c r="F194" s="3" t="str">
        <f>IF(Planning!G178&lt;&gt;0,Planning!G178,"")</f>
        <v/>
      </c>
      <c r="G194" s="194">
        <f>Planning!H178</f>
        <v>0</v>
      </c>
      <c r="H194" s="4">
        <f>Planning!L178</f>
        <v>0</v>
      </c>
      <c r="I194" s="198">
        <f ca="1">IF(OR(W194="1",AND(W194&lt;&gt;"1",G194=Lists!$A$17)),Y194,0)</f>
        <v>0</v>
      </c>
      <c r="J194" s="174"/>
      <c r="K194" s="32" t="str">
        <f ca="1">IF(AND(W194="2",G194&lt;&gt;Lists!$A$17),AA194,Z194)</f>
        <v/>
      </c>
      <c r="L194" s="33" t="str">
        <f t="shared" ca="1" si="30"/>
        <v/>
      </c>
      <c r="M194" s="5">
        <f>Planning!M178</f>
        <v>0</v>
      </c>
      <c r="N194" s="5">
        <f>'Month 1'!M194+'Month 1'!N194-'Month 1'!O194</f>
        <v>0</v>
      </c>
      <c r="O194" s="166"/>
      <c r="P194" s="32" t="str">
        <f t="shared" si="25"/>
        <v/>
      </c>
      <c r="Q194" s="33" t="str">
        <f t="shared" si="31"/>
        <v/>
      </c>
      <c r="R194" s="89">
        <f ca="1">SUMIFS($J$25:$J$224,$C$25:$C$224,$C194,$G$25:$G$224,Lists!$A$16)</f>
        <v>0</v>
      </c>
      <c r="S194" s="89">
        <f t="shared" si="26"/>
        <v>0</v>
      </c>
      <c r="U194" s="2" t="str">
        <f t="shared" si="27"/>
        <v/>
      </c>
      <c r="W194" s="2" t="str">
        <f>IF(C194=0,"",LEFT(INDEX(Lists!$H$5:$H$49,MATCH(C194,Lists!$G$5:$G$49,0),1),1))</f>
        <v/>
      </c>
      <c r="Y194" s="4">
        <f ca="1">'Month 1'!H194+'Month 1'!I194-'Month 1'!J194</f>
        <v>0</v>
      </c>
      <c r="Z194" s="2" t="str">
        <f t="shared" ca="1" si="28"/>
        <v/>
      </c>
      <c r="AA194" s="2" t="str">
        <f t="shared" ca="1" si="32"/>
        <v/>
      </c>
      <c r="AC194" s="627" t="str">
        <f t="shared" si="29"/>
        <v>0</v>
      </c>
    </row>
    <row r="195" spans="1:29" ht="39" hidden="1" customHeight="1" x14ac:dyDescent="0.2">
      <c r="A195" s="14" t="str">
        <f>Planning!A179</f>
        <v>I171</v>
      </c>
      <c r="B195" s="9">
        <f>Planning!B179</f>
        <v>0</v>
      </c>
      <c r="C195" s="9">
        <f>Planning!C179</f>
        <v>0</v>
      </c>
      <c r="D195" s="9">
        <f>Planning!D179</f>
        <v>0</v>
      </c>
      <c r="E195" s="3">
        <f>Planning!E179</f>
        <v>0</v>
      </c>
      <c r="F195" s="3" t="str">
        <f>IF(Planning!G179&lt;&gt;0,Planning!G179,"")</f>
        <v/>
      </c>
      <c r="G195" s="194">
        <f>Planning!H179</f>
        <v>0</v>
      </c>
      <c r="H195" s="4">
        <f>Planning!L179</f>
        <v>0</v>
      </c>
      <c r="I195" s="198">
        <f ca="1">IF(OR(W195="1",AND(W195&lt;&gt;"1",G195=Lists!$A$17)),Y195,0)</f>
        <v>0</v>
      </c>
      <c r="J195" s="174"/>
      <c r="K195" s="32" t="str">
        <f ca="1">IF(AND(W195="2",G195&lt;&gt;Lists!$A$17),AA195,Z195)</f>
        <v/>
      </c>
      <c r="L195" s="33" t="str">
        <f t="shared" ca="1" si="30"/>
        <v/>
      </c>
      <c r="M195" s="5">
        <f>Planning!M179</f>
        <v>0</v>
      </c>
      <c r="N195" s="5">
        <f>'Month 1'!M195+'Month 1'!N195-'Month 1'!O195</f>
        <v>0</v>
      </c>
      <c r="O195" s="166"/>
      <c r="P195" s="32" t="str">
        <f t="shared" si="25"/>
        <v/>
      </c>
      <c r="Q195" s="33" t="str">
        <f t="shared" si="31"/>
        <v/>
      </c>
      <c r="R195" s="89">
        <f ca="1">SUMIFS($J$25:$J$224,$C$25:$C$224,$C195,$G$25:$G$224,Lists!$A$16)</f>
        <v>0</v>
      </c>
      <c r="S195" s="89">
        <f t="shared" si="26"/>
        <v>0</v>
      </c>
      <c r="U195" s="2" t="str">
        <f t="shared" si="27"/>
        <v/>
      </c>
      <c r="W195" s="2" t="str">
        <f>IF(C195=0,"",LEFT(INDEX(Lists!$H$5:$H$49,MATCH(C195,Lists!$G$5:$G$49,0),1),1))</f>
        <v/>
      </c>
      <c r="Y195" s="4">
        <f ca="1">'Month 1'!H195+'Month 1'!I195-'Month 1'!J195</f>
        <v>0</v>
      </c>
      <c r="Z195" s="2" t="str">
        <f t="shared" ca="1" si="28"/>
        <v/>
      </c>
      <c r="AA195" s="2" t="str">
        <f t="shared" ca="1" si="32"/>
        <v/>
      </c>
      <c r="AC195" s="627" t="str">
        <f t="shared" si="29"/>
        <v>0</v>
      </c>
    </row>
    <row r="196" spans="1:29" ht="39" hidden="1" customHeight="1" x14ac:dyDescent="0.2">
      <c r="A196" s="14" t="str">
        <f>Planning!A180</f>
        <v>I172</v>
      </c>
      <c r="B196" s="9">
        <f>Planning!B180</f>
        <v>0</v>
      </c>
      <c r="C196" s="9">
        <f>Planning!C180</f>
        <v>0</v>
      </c>
      <c r="D196" s="9">
        <f>Planning!D180</f>
        <v>0</v>
      </c>
      <c r="E196" s="3">
        <f>Planning!E180</f>
        <v>0</v>
      </c>
      <c r="F196" s="3" t="str">
        <f>IF(Planning!G180&lt;&gt;0,Planning!G180,"")</f>
        <v/>
      </c>
      <c r="G196" s="194">
        <f>Planning!H180</f>
        <v>0</v>
      </c>
      <c r="H196" s="4">
        <f>Planning!L180</f>
        <v>0</v>
      </c>
      <c r="I196" s="198">
        <f ca="1">IF(OR(W196="1",AND(W196&lt;&gt;"1",G196=Lists!$A$17)),Y196,0)</f>
        <v>0</v>
      </c>
      <c r="J196" s="174"/>
      <c r="K196" s="32" t="str">
        <f ca="1">IF(AND(W196="2",G196&lt;&gt;Lists!$A$17),AA196,Z196)</f>
        <v/>
      </c>
      <c r="L196" s="33" t="str">
        <f t="shared" ca="1" si="30"/>
        <v/>
      </c>
      <c r="M196" s="5">
        <f>Planning!M180</f>
        <v>0</v>
      </c>
      <c r="N196" s="5">
        <f>'Month 1'!M196+'Month 1'!N196-'Month 1'!O196</f>
        <v>0</v>
      </c>
      <c r="O196" s="166"/>
      <c r="P196" s="32" t="str">
        <f t="shared" si="25"/>
        <v/>
      </c>
      <c r="Q196" s="33" t="str">
        <f t="shared" si="31"/>
        <v/>
      </c>
      <c r="R196" s="89">
        <f ca="1">SUMIFS($J$25:$J$224,$C$25:$C$224,$C196,$G$25:$G$224,Lists!$A$16)</f>
        <v>0</v>
      </c>
      <c r="S196" s="89">
        <f t="shared" si="26"/>
        <v>0</v>
      </c>
      <c r="U196" s="2" t="str">
        <f t="shared" si="27"/>
        <v/>
      </c>
      <c r="W196" s="2" t="str">
        <f>IF(C196=0,"",LEFT(INDEX(Lists!$H$5:$H$49,MATCH(C196,Lists!$G$5:$G$49,0),1),1))</f>
        <v/>
      </c>
      <c r="Y196" s="4">
        <f ca="1">'Month 1'!H196+'Month 1'!I196-'Month 1'!J196</f>
        <v>0</v>
      </c>
      <c r="Z196" s="2" t="str">
        <f t="shared" ca="1" si="28"/>
        <v/>
      </c>
      <c r="AA196" s="2" t="str">
        <f t="shared" ca="1" si="32"/>
        <v/>
      </c>
      <c r="AC196" s="627" t="str">
        <f t="shared" si="29"/>
        <v>0</v>
      </c>
    </row>
    <row r="197" spans="1:29" ht="39" hidden="1" customHeight="1" x14ac:dyDescent="0.2">
      <c r="A197" s="14" t="str">
        <f>Planning!A181</f>
        <v>I173</v>
      </c>
      <c r="B197" s="9">
        <f>Planning!B181</f>
        <v>0</v>
      </c>
      <c r="C197" s="9">
        <f>Planning!C181</f>
        <v>0</v>
      </c>
      <c r="D197" s="9">
        <f>Planning!D181</f>
        <v>0</v>
      </c>
      <c r="E197" s="3">
        <f>Planning!E181</f>
        <v>0</v>
      </c>
      <c r="F197" s="3" t="str">
        <f>IF(Planning!G181&lt;&gt;0,Planning!G181,"")</f>
        <v/>
      </c>
      <c r="G197" s="194">
        <f>Planning!H181</f>
        <v>0</v>
      </c>
      <c r="H197" s="4">
        <f>Planning!L181</f>
        <v>0</v>
      </c>
      <c r="I197" s="198">
        <f ca="1">IF(OR(W197="1",AND(W197&lt;&gt;"1",G197=Lists!$A$17)),Y197,0)</f>
        <v>0</v>
      </c>
      <c r="J197" s="174"/>
      <c r="K197" s="32" t="str">
        <f ca="1">IF(AND(W197="2",G197&lt;&gt;Lists!$A$17),AA197,Z197)</f>
        <v/>
      </c>
      <c r="L197" s="33" t="str">
        <f t="shared" ca="1" si="30"/>
        <v/>
      </c>
      <c r="M197" s="5">
        <f>Planning!M181</f>
        <v>0</v>
      </c>
      <c r="N197" s="5">
        <f>'Month 1'!M197+'Month 1'!N197-'Month 1'!O197</f>
        <v>0</v>
      </c>
      <c r="O197" s="166"/>
      <c r="P197" s="32" t="str">
        <f t="shared" si="25"/>
        <v/>
      </c>
      <c r="Q197" s="33" t="str">
        <f t="shared" si="31"/>
        <v/>
      </c>
      <c r="R197" s="89">
        <f ca="1">SUMIFS($J$25:$J$224,$C$25:$C$224,$C197,$G$25:$G$224,Lists!$A$16)</f>
        <v>0</v>
      </c>
      <c r="S197" s="89">
        <f t="shared" si="26"/>
        <v>0</v>
      </c>
      <c r="U197" s="2" t="str">
        <f t="shared" si="27"/>
        <v/>
      </c>
      <c r="W197" s="2" t="str">
        <f>IF(C197=0,"",LEFT(INDEX(Lists!$H$5:$H$49,MATCH(C197,Lists!$G$5:$G$49,0),1),1))</f>
        <v/>
      </c>
      <c r="Y197" s="4">
        <f ca="1">'Month 1'!H197+'Month 1'!I197-'Month 1'!J197</f>
        <v>0</v>
      </c>
      <c r="Z197" s="2" t="str">
        <f t="shared" ca="1" si="28"/>
        <v/>
      </c>
      <c r="AA197" s="2" t="str">
        <f t="shared" ca="1" si="32"/>
        <v/>
      </c>
      <c r="AC197" s="627" t="str">
        <f t="shared" si="29"/>
        <v>0</v>
      </c>
    </row>
    <row r="198" spans="1:29" ht="39" hidden="1" customHeight="1" x14ac:dyDescent="0.2">
      <c r="A198" s="14" t="str">
        <f>Planning!A182</f>
        <v>I174</v>
      </c>
      <c r="B198" s="9">
        <f>Planning!B182</f>
        <v>0</v>
      </c>
      <c r="C198" s="9">
        <f>Planning!C182</f>
        <v>0</v>
      </c>
      <c r="D198" s="9">
        <f>Planning!D182</f>
        <v>0</v>
      </c>
      <c r="E198" s="3">
        <f>Planning!E182</f>
        <v>0</v>
      </c>
      <c r="F198" s="3" t="str">
        <f>IF(Planning!G182&lt;&gt;0,Planning!G182,"")</f>
        <v/>
      </c>
      <c r="G198" s="194">
        <f>Planning!H182</f>
        <v>0</v>
      </c>
      <c r="H198" s="4">
        <f>Planning!L182</f>
        <v>0</v>
      </c>
      <c r="I198" s="198">
        <f ca="1">IF(OR(W198="1",AND(W198&lt;&gt;"1",G198=Lists!$A$17)),Y198,0)</f>
        <v>0</v>
      </c>
      <c r="J198" s="174"/>
      <c r="K198" s="32" t="str">
        <f ca="1">IF(AND(W198="2",G198&lt;&gt;Lists!$A$17),AA198,Z198)</f>
        <v/>
      </c>
      <c r="L198" s="33" t="str">
        <f t="shared" ca="1" si="30"/>
        <v/>
      </c>
      <c r="M198" s="5">
        <f>Planning!M182</f>
        <v>0</v>
      </c>
      <c r="N198" s="5">
        <f>'Month 1'!M198+'Month 1'!N198-'Month 1'!O198</f>
        <v>0</v>
      </c>
      <c r="O198" s="166"/>
      <c r="P198" s="32" t="str">
        <f t="shared" si="25"/>
        <v/>
      </c>
      <c r="Q198" s="33" t="str">
        <f t="shared" si="31"/>
        <v/>
      </c>
      <c r="R198" s="89">
        <f ca="1">SUMIFS($J$25:$J$224,$C$25:$C$224,$C198,$G$25:$G$224,Lists!$A$16)</f>
        <v>0</v>
      </c>
      <c r="S198" s="89">
        <f t="shared" si="26"/>
        <v>0</v>
      </c>
      <c r="U198" s="2" t="str">
        <f t="shared" si="27"/>
        <v/>
      </c>
      <c r="W198" s="2" t="str">
        <f>IF(C198=0,"",LEFT(INDEX(Lists!$H$5:$H$49,MATCH(C198,Lists!$G$5:$G$49,0),1),1))</f>
        <v/>
      </c>
      <c r="Y198" s="4">
        <f ca="1">'Month 1'!H198+'Month 1'!I198-'Month 1'!J198</f>
        <v>0</v>
      </c>
      <c r="Z198" s="2" t="str">
        <f t="shared" ca="1" si="28"/>
        <v/>
      </c>
      <c r="AA198" s="2" t="str">
        <f t="shared" ca="1" si="32"/>
        <v/>
      </c>
      <c r="AC198" s="627" t="str">
        <f t="shared" si="29"/>
        <v>0</v>
      </c>
    </row>
    <row r="199" spans="1:29" ht="39" hidden="1" customHeight="1" x14ac:dyDescent="0.2">
      <c r="A199" s="14" t="str">
        <f>Planning!A183</f>
        <v>I175</v>
      </c>
      <c r="B199" s="9">
        <f>Planning!B183</f>
        <v>0</v>
      </c>
      <c r="C199" s="9">
        <f>Planning!C183</f>
        <v>0</v>
      </c>
      <c r="D199" s="9">
        <f>Planning!D183</f>
        <v>0</v>
      </c>
      <c r="E199" s="3">
        <f>Planning!E183</f>
        <v>0</v>
      </c>
      <c r="F199" s="3" t="str">
        <f>IF(Planning!G183&lt;&gt;0,Planning!G183,"")</f>
        <v/>
      </c>
      <c r="G199" s="194">
        <f>Planning!H183</f>
        <v>0</v>
      </c>
      <c r="H199" s="4">
        <f>Planning!L183</f>
        <v>0</v>
      </c>
      <c r="I199" s="198">
        <f ca="1">IF(OR(W199="1",AND(W199&lt;&gt;"1",G199=Lists!$A$17)),Y199,0)</f>
        <v>0</v>
      </c>
      <c r="J199" s="174"/>
      <c r="K199" s="32" t="str">
        <f ca="1">IF(AND(W199="2",G199&lt;&gt;Lists!$A$17),AA199,Z199)</f>
        <v/>
      </c>
      <c r="L199" s="33" t="str">
        <f t="shared" ca="1" si="30"/>
        <v/>
      </c>
      <c r="M199" s="5">
        <f>Planning!M183</f>
        <v>0</v>
      </c>
      <c r="N199" s="5">
        <f>'Month 1'!M199+'Month 1'!N199-'Month 1'!O199</f>
        <v>0</v>
      </c>
      <c r="O199" s="166"/>
      <c r="P199" s="32" t="str">
        <f t="shared" si="25"/>
        <v/>
      </c>
      <c r="Q199" s="33" t="str">
        <f t="shared" si="31"/>
        <v/>
      </c>
      <c r="R199" s="89">
        <f ca="1">SUMIFS($J$25:$J$224,$C$25:$C$224,$C199,$G$25:$G$224,Lists!$A$16)</f>
        <v>0</v>
      </c>
      <c r="S199" s="89">
        <f t="shared" si="26"/>
        <v>0</v>
      </c>
      <c r="U199" s="2" t="str">
        <f t="shared" si="27"/>
        <v/>
      </c>
      <c r="W199" s="2" t="str">
        <f>IF(C199=0,"",LEFT(INDEX(Lists!$H$5:$H$49,MATCH(C199,Lists!$G$5:$G$49,0),1),1))</f>
        <v/>
      </c>
      <c r="Y199" s="4">
        <f ca="1">'Month 1'!H199+'Month 1'!I199-'Month 1'!J199</f>
        <v>0</v>
      </c>
      <c r="Z199" s="2" t="str">
        <f t="shared" ca="1" si="28"/>
        <v/>
      </c>
      <c r="AA199" s="2" t="str">
        <f t="shared" ca="1" si="32"/>
        <v/>
      </c>
      <c r="AC199" s="627" t="str">
        <f t="shared" si="29"/>
        <v>0</v>
      </c>
    </row>
    <row r="200" spans="1:29" ht="39" hidden="1" customHeight="1" x14ac:dyDescent="0.2">
      <c r="A200" s="14" t="str">
        <f>Planning!A184</f>
        <v>I176</v>
      </c>
      <c r="B200" s="9">
        <f>Planning!B184</f>
        <v>0</v>
      </c>
      <c r="C200" s="9">
        <f>Planning!C184</f>
        <v>0</v>
      </c>
      <c r="D200" s="9">
        <f>Planning!D184</f>
        <v>0</v>
      </c>
      <c r="E200" s="3">
        <f>Planning!E184</f>
        <v>0</v>
      </c>
      <c r="F200" s="3" t="str">
        <f>IF(Planning!G184&lt;&gt;0,Planning!G184,"")</f>
        <v/>
      </c>
      <c r="G200" s="194">
        <f>Planning!H184</f>
        <v>0</v>
      </c>
      <c r="H200" s="4">
        <f>Planning!L184</f>
        <v>0</v>
      </c>
      <c r="I200" s="198">
        <f ca="1">IF(OR(W200="1",AND(W200&lt;&gt;"1",G200=Lists!$A$17)),Y200,0)</f>
        <v>0</v>
      </c>
      <c r="J200" s="174"/>
      <c r="K200" s="32" t="str">
        <f ca="1">IF(AND(W200="2",G200&lt;&gt;Lists!$A$17),AA200,Z200)</f>
        <v/>
      </c>
      <c r="L200" s="33" t="str">
        <f t="shared" ca="1" si="30"/>
        <v/>
      </c>
      <c r="M200" s="5">
        <f>Planning!M184</f>
        <v>0</v>
      </c>
      <c r="N200" s="5">
        <f>'Month 1'!M200+'Month 1'!N200-'Month 1'!O200</f>
        <v>0</v>
      </c>
      <c r="O200" s="166"/>
      <c r="P200" s="32" t="str">
        <f t="shared" si="25"/>
        <v/>
      </c>
      <c r="Q200" s="33" t="str">
        <f t="shared" si="31"/>
        <v/>
      </c>
      <c r="R200" s="89">
        <f ca="1">SUMIFS($J$25:$J$224,$C$25:$C$224,$C200,$G$25:$G$224,Lists!$A$16)</f>
        <v>0</v>
      </c>
      <c r="S200" s="89">
        <f t="shared" si="26"/>
        <v>0</v>
      </c>
      <c r="U200" s="2" t="str">
        <f t="shared" si="27"/>
        <v/>
      </c>
      <c r="W200" s="2" t="str">
        <f>IF(C200=0,"",LEFT(INDEX(Lists!$H$5:$H$49,MATCH(C200,Lists!$G$5:$G$49,0),1),1))</f>
        <v/>
      </c>
      <c r="Y200" s="4">
        <f ca="1">'Month 1'!H200+'Month 1'!I200-'Month 1'!J200</f>
        <v>0</v>
      </c>
      <c r="Z200" s="2" t="str">
        <f t="shared" ca="1" si="28"/>
        <v/>
      </c>
      <c r="AA200" s="2" t="str">
        <f t="shared" ca="1" si="32"/>
        <v/>
      </c>
      <c r="AC200" s="627" t="str">
        <f t="shared" si="29"/>
        <v>0</v>
      </c>
    </row>
    <row r="201" spans="1:29" ht="39" hidden="1" customHeight="1" x14ac:dyDescent="0.2">
      <c r="A201" s="14" t="str">
        <f>Planning!A185</f>
        <v>I177</v>
      </c>
      <c r="B201" s="9">
        <f>Planning!B185</f>
        <v>0</v>
      </c>
      <c r="C201" s="9">
        <f>Planning!C185</f>
        <v>0</v>
      </c>
      <c r="D201" s="9">
        <f>Planning!D185</f>
        <v>0</v>
      </c>
      <c r="E201" s="3">
        <f>Planning!E185</f>
        <v>0</v>
      </c>
      <c r="F201" s="3" t="str">
        <f>IF(Planning!G185&lt;&gt;0,Planning!G185,"")</f>
        <v/>
      </c>
      <c r="G201" s="194">
        <f>Planning!H185</f>
        <v>0</v>
      </c>
      <c r="H201" s="4">
        <f>Planning!L185</f>
        <v>0</v>
      </c>
      <c r="I201" s="198">
        <f ca="1">IF(OR(W201="1",AND(W201&lt;&gt;"1",G201=Lists!$A$17)),Y201,0)</f>
        <v>0</v>
      </c>
      <c r="J201" s="174"/>
      <c r="K201" s="32" t="str">
        <f ca="1">IF(AND(W201="2",G201&lt;&gt;Lists!$A$17),AA201,Z201)</f>
        <v/>
      </c>
      <c r="L201" s="33" t="str">
        <f t="shared" ca="1" si="30"/>
        <v/>
      </c>
      <c r="M201" s="5">
        <f>Planning!M185</f>
        <v>0</v>
      </c>
      <c r="N201" s="5">
        <f>'Month 1'!M201+'Month 1'!N201-'Month 1'!O201</f>
        <v>0</v>
      </c>
      <c r="O201" s="166"/>
      <c r="P201" s="32" t="str">
        <f t="shared" si="25"/>
        <v/>
      </c>
      <c r="Q201" s="33" t="str">
        <f t="shared" si="31"/>
        <v/>
      </c>
      <c r="R201" s="89">
        <f ca="1">SUMIFS($J$25:$J$224,$C$25:$C$224,$C201,$G$25:$G$224,Lists!$A$16)</f>
        <v>0</v>
      </c>
      <c r="S201" s="89">
        <f t="shared" si="26"/>
        <v>0</v>
      </c>
      <c r="U201" s="2" t="str">
        <f t="shared" si="27"/>
        <v/>
      </c>
      <c r="W201" s="2" t="str">
        <f>IF(C201=0,"",LEFT(INDEX(Lists!$H$5:$H$49,MATCH(C201,Lists!$G$5:$G$49,0),1),1))</f>
        <v/>
      </c>
      <c r="Y201" s="4">
        <f ca="1">'Month 1'!H201+'Month 1'!I201-'Month 1'!J201</f>
        <v>0</v>
      </c>
      <c r="Z201" s="2" t="str">
        <f t="shared" ca="1" si="28"/>
        <v/>
      </c>
      <c r="AA201" s="2" t="str">
        <f t="shared" ca="1" si="32"/>
        <v/>
      </c>
      <c r="AC201" s="627" t="str">
        <f t="shared" si="29"/>
        <v>0</v>
      </c>
    </row>
    <row r="202" spans="1:29" ht="39" hidden="1" customHeight="1" x14ac:dyDescent="0.2">
      <c r="A202" s="14" t="str">
        <f>Planning!A186</f>
        <v>I178</v>
      </c>
      <c r="B202" s="9">
        <f>Planning!B186</f>
        <v>0</v>
      </c>
      <c r="C202" s="9">
        <f>Planning!C186</f>
        <v>0</v>
      </c>
      <c r="D202" s="9">
        <f>Planning!D186</f>
        <v>0</v>
      </c>
      <c r="E202" s="3">
        <f>Planning!E186</f>
        <v>0</v>
      </c>
      <c r="F202" s="3" t="str">
        <f>IF(Planning!G186&lt;&gt;0,Planning!G186,"")</f>
        <v/>
      </c>
      <c r="G202" s="194">
        <f>Planning!H186</f>
        <v>0</v>
      </c>
      <c r="H202" s="4">
        <f>Planning!L186</f>
        <v>0</v>
      </c>
      <c r="I202" s="198">
        <f ca="1">IF(OR(W202="1",AND(W202&lt;&gt;"1",G202=Lists!$A$17)),Y202,0)</f>
        <v>0</v>
      </c>
      <c r="J202" s="174"/>
      <c r="K202" s="32" t="str">
        <f ca="1">IF(AND(W202="2",G202&lt;&gt;Lists!$A$17),AA202,Z202)</f>
        <v/>
      </c>
      <c r="L202" s="33" t="str">
        <f t="shared" ca="1" si="30"/>
        <v/>
      </c>
      <c r="M202" s="5">
        <f>Planning!M186</f>
        <v>0</v>
      </c>
      <c r="N202" s="5">
        <f>'Month 1'!M202+'Month 1'!N202-'Month 1'!O202</f>
        <v>0</v>
      </c>
      <c r="O202" s="166"/>
      <c r="P202" s="32" t="str">
        <f t="shared" si="25"/>
        <v/>
      </c>
      <c r="Q202" s="33" t="str">
        <f t="shared" si="31"/>
        <v/>
      </c>
      <c r="R202" s="89">
        <f ca="1">SUMIFS($J$25:$J$224,$C$25:$C$224,$C202,$G$25:$G$224,Lists!$A$16)</f>
        <v>0</v>
      </c>
      <c r="S202" s="89">
        <f t="shared" si="26"/>
        <v>0</v>
      </c>
      <c r="U202" s="2" t="str">
        <f t="shared" si="27"/>
        <v/>
      </c>
      <c r="W202" s="2" t="str">
        <f>IF(C202=0,"",LEFT(INDEX(Lists!$H$5:$H$49,MATCH(C202,Lists!$G$5:$G$49,0),1),1))</f>
        <v/>
      </c>
      <c r="Y202" s="4">
        <f ca="1">'Month 1'!H202+'Month 1'!I202-'Month 1'!J202</f>
        <v>0</v>
      </c>
      <c r="Z202" s="2" t="str">
        <f t="shared" ca="1" si="28"/>
        <v/>
      </c>
      <c r="AA202" s="2" t="str">
        <f t="shared" ca="1" si="32"/>
        <v/>
      </c>
      <c r="AC202" s="627" t="str">
        <f t="shared" si="29"/>
        <v>0</v>
      </c>
    </row>
    <row r="203" spans="1:29" ht="39" hidden="1" customHeight="1" x14ac:dyDescent="0.2">
      <c r="A203" s="14" t="str">
        <f>Planning!A187</f>
        <v>I179</v>
      </c>
      <c r="B203" s="9">
        <f>Planning!B187</f>
        <v>0</v>
      </c>
      <c r="C203" s="9">
        <f>Planning!C187</f>
        <v>0</v>
      </c>
      <c r="D203" s="9">
        <f>Planning!D187</f>
        <v>0</v>
      </c>
      <c r="E203" s="3">
        <f>Planning!E187</f>
        <v>0</v>
      </c>
      <c r="F203" s="3" t="str">
        <f>IF(Planning!G187&lt;&gt;0,Planning!G187,"")</f>
        <v/>
      </c>
      <c r="G203" s="194">
        <f>Planning!H187</f>
        <v>0</v>
      </c>
      <c r="H203" s="4">
        <f>Planning!L187</f>
        <v>0</v>
      </c>
      <c r="I203" s="198">
        <f ca="1">IF(OR(W203="1",AND(W203&lt;&gt;"1",G203=Lists!$A$17)),Y203,0)</f>
        <v>0</v>
      </c>
      <c r="J203" s="174"/>
      <c r="K203" s="32" t="str">
        <f ca="1">IF(AND(W203="2",G203&lt;&gt;Lists!$A$17),AA203,Z203)</f>
        <v/>
      </c>
      <c r="L203" s="33" t="str">
        <f t="shared" ca="1" si="30"/>
        <v/>
      </c>
      <c r="M203" s="5">
        <f>Planning!M187</f>
        <v>0</v>
      </c>
      <c r="N203" s="5">
        <f>'Month 1'!M203+'Month 1'!N203-'Month 1'!O203</f>
        <v>0</v>
      </c>
      <c r="O203" s="166"/>
      <c r="P203" s="32" t="str">
        <f t="shared" si="25"/>
        <v/>
      </c>
      <c r="Q203" s="33" t="str">
        <f t="shared" si="31"/>
        <v/>
      </c>
      <c r="R203" s="89">
        <f ca="1">SUMIFS($J$25:$J$224,$C$25:$C$224,$C203,$G$25:$G$224,Lists!$A$16)</f>
        <v>0</v>
      </c>
      <c r="S203" s="89">
        <f t="shared" si="26"/>
        <v>0</v>
      </c>
      <c r="U203" s="2" t="str">
        <f t="shared" si="27"/>
        <v/>
      </c>
      <c r="W203" s="2" t="str">
        <f>IF(C203=0,"",LEFT(INDEX(Lists!$H$5:$H$49,MATCH(C203,Lists!$G$5:$G$49,0),1),1))</f>
        <v/>
      </c>
      <c r="Y203" s="4">
        <f ca="1">'Month 1'!H203+'Month 1'!I203-'Month 1'!J203</f>
        <v>0</v>
      </c>
      <c r="Z203" s="2" t="str">
        <f t="shared" ca="1" si="28"/>
        <v/>
      </c>
      <c r="AA203" s="2" t="str">
        <f t="shared" ca="1" si="32"/>
        <v/>
      </c>
      <c r="AC203" s="627" t="str">
        <f t="shared" si="29"/>
        <v>0</v>
      </c>
    </row>
    <row r="204" spans="1:29" ht="39" hidden="1" customHeight="1" x14ac:dyDescent="0.2">
      <c r="A204" s="14" t="str">
        <f>Planning!A188</f>
        <v>I180</v>
      </c>
      <c r="B204" s="9">
        <f>Planning!B188</f>
        <v>0</v>
      </c>
      <c r="C204" s="9">
        <f>Planning!C188</f>
        <v>0</v>
      </c>
      <c r="D204" s="9">
        <f>Planning!D188</f>
        <v>0</v>
      </c>
      <c r="E204" s="3">
        <f>Planning!E188</f>
        <v>0</v>
      </c>
      <c r="F204" s="3" t="str">
        <f>IF(Planning!G188&lt;&gt;0,Planning!G188,"")</f>
        <v/>
      </c>
      <c r="G204" s="194">
        <f>Planning!H188</f>
        <v>0</v>
      </c>
      <c r="H204" s="4">
        <f>Planning!L188</f>
        <v>0</v>
      </c>
      <c r="I204" s="198">
        <f ca="1">IF(OR(W204="1",AND(W204&lt;&gt;"1",G204=Lists!$A$17)),Y204,0)</f>
        <v>0</v>
      </c>
      <c r="J204" s="174"/>
      <c r="K204" s="32" t="str">
        <f ca="1">IF(AND(W204="2",G204&lt;&gt;Lists!$A$17),AA204,Z204)</f>
        <v/>
      </c>
      <c r="L204" s="33" t="str">
        <f t="shared" ca="1" si="30"/>
        <v/>
      </c>
      <c r="M204" s="5">
        <f>Planning!M188</f>
        <v>0</v>
      </c>
      <c r="N204" s="5">
        <f>'Month 1'!M204+'Month 1'!N204-'Month 1'!O204</f>
        <v>0</v>
      </c>
      <c r="O204" s="166"/>
      <c r="P204" s="32" t="str">
        <f t="shared" si="25"/>
        <v/>
      </c>
      <c r="Q204" s="33" t="str">
        <f t="shared" si="31"/>
        <v/>
      </c>
      <c r="R204" s="89">
        <f ca="1">SUMIFS($J$25:$J$224,$C$25:$C$224,$C204,$G$25:$G$224,Lists!$A$16)</f>
        <v>0</v>
      </c>
      <c r="S204" s="89">
        <f t="shared" si="26"/>
        <v>0</v>
      </c>
      <c r="U204" s="2" t="str">
        <f t="shared" si="27"/>
        <v/>
      </c>
      <c r="W204" s="2" t="str">
        <f>IF(C204=0,"",LEFT(INDEX(Lists!$H$5:$H$49,MATCH(C204,Lists!$G$5:$G$49,0),1),1))</f>
        <v/>
      </c>
      <c r="Y204" s="4">
        <f ca="1">'Month 1'!H204+'Month 1'!I204-'Month 1'!J204</f>
        <v>0</v>
      </c>
      <c r="Z204" s="2" t="str">
        <f t="shared" ca="1" si="28"/>
        <v/>
      </c>
      <c r="AA204" s="2" t="str">
        <f t="shared" ca="1" si="32"/>
        <v/>
      </c>
      <c r="AC204" s="627" t="str">
        <f t="shared" si="29"/>
        <v>0</v>
      </c>
    </row>
    <row r="205" spans="1:29" ht="39" hidden="1" customHeight="1" x14ac:dyDescent="0.2">
      <c r="A205" s="14" t="str">
        <f>Planning!A189</f>
        <v>I181</v>
      </c>
      <c r="B205" s="9">
        <f>Planning!B189</f>
        <v>0</v>
      </c>
      <c r="C205" s="9">
        <f>Planning!C189</f>
        <v>0</v>
      </c>
      <c r="D205" s="9">
        <f>Planning!D189</f>
        <v>0</v>
      </c>
      <c r="E205" s="3">
        <f>Planning!E189</f>
        <v>0</v>
      </c>
      <c r="F205" s="3" t="str">
        <f>IF(Planning!G189&lt;&gt;0,Planning!G189,"")</f>
        <v/>
      </c>
      <c r="G205" s="194">
        <f>Planning!H189</f>
        <v>0</v>
      </c>
      <c r="H205" s="4">
        <f>Planning!L189</f>
        <v>0</v>
      </c>
      <c r="I205" s="198">
        <f ca="1">IF(OR(W205="1",AND(W205&lt;&gt;"1",G205=Lists!$A$17)),Y205,0)</f>
        <v>0</v>
      </c>
      <c r="J205" s="174"/>
      <c r="K205" s="32" t="str">
        <f ca="1">IF(AND(W205="2",G205&lt;&gt;Lists!$A$17),AA205,Z205)</f>
        <v/>
      </c>
      <c r="L205" s="33" t="str">
        <f t="shared" ca="1" si="30"/>
        <v/>
      </c>
      <c r="M205" s="5">
        <f>Planning!M189</f>
        <v>0</v>
      </c>
      <c r="N205" s="5">
        <f>'Month 1'!M205+'Month 1'!N205-'Month 1'!O205</f>
        <v>0</v>
      </c>
      <c r="O205" s="166"/>
      <c r="P205" s="32" t="str">
        <f t="shared" si="25"/>
        <v/>
      </c>
      <c r="Q205" s="33" t="str">
        <f t="shared" si="31"/>
        <v/>
      </c>
      <c r="R205" s="89">
        <f ca="1">SUMIFS($J$25:$J$224,$C$25:$C$224,$C205,$G$25:$G$224,Lists!$A$16)</f>
        <v>0</v>
      </c>
      <c r="S205" s="89">
        <f t="shared" si="26"/>
        <v>0</v>
      </c>
      <c r="U205" s="2" t="str">
        <f t="shared" si="27"/>
        <v/>
      </c>
      <c r="W205" s="2" t="str">
        <f>IF(C205=0,"",LEFT(INDEX(Lists!$H$5:$H$49,MATCH(C205,Lists!$G$5:$G$49,0),1),1))</f>
        <v/>
      </c>
      <c r="Y205" s="4">
        <f ca="1">'Month 1'!H205+'Month 1'!I205-'Month 1'!J205</f>
        <v>0</v>
      </c>
      <c r="Z205" s="2" t="str">
        <f t="shared" ca="1" si="28"/>
        <v/>
      </c>
      <c r="AA205" s="2" t="str">
        <f t="shared" ca="1" si="32"/>
        <v/>
      </c>
      <c r="AC205" s="627" t="str">
        <f t="shared" si="29"/>
        <v>0</v>
      </c>
    </row>
    <row r="206" spans="1:29" ht="39" hidden="1" customHeight="1" x14ac:dyDescent="0.2">
      <c r="A206" s="14" t="str">
        <f>Planning!A190</f>
        <v>I182</v>
      </c>
      <c r="B206" s="9">
        <f>Planning!B190</f>
        <v>0</v>
      </c>
      <c r="C206" s="9">
        <f>Planning!C190</f>
        <v>0</v>
      </c>
      <c r="D206" s="9">
        <f>Planning!D190</f>
        <v>0</v>
      </c>
      <c r="E206" s="3">
        <f>Planning!E190</f>
        <v>0</v>
      </c>
      <c r="F206" s="3" t="str">
        <f>IF(Planning!G190&lt;&gt;0,Planning!G190,"")</f>
        <v/>
      </c>
      <c r="G206" s="194">
        <f>Planning!H190</f>
        <v>0</v>
      </c>
      <c r="H206" s="4">
        <f>Planning!L190</f>
        <v>0</v>
      </c>
      <c r="I206" s="198">
        <f ca="1">IF(OR(W206="1",AND(W206&lt;&gt;"1",G206=Lists!$A$17)),Y206,0)</f>
        <v>0</v>
      </c>
      <c r="J206" s="174"/>
      <c r="K206" s="32" t="str">
        <f ca="1">IF(AND(W206="2",G206&lt;&gt;Lists!$A$17),AA206,Z206)</f>
        <v/>
      </c>
      <c r="L206" s="33" t="str">
        <f t="shared" ca="1" si="30"/>
        <v/>
      </c>
      <c r="M206" s="5">
        <f>Planning!M190</f>
        <v>0</v>
      </c>
      <c r="N206" s="5">
        <f>'Month 1'!M206+'Month 1'!N206-'Month 1'!O206</f>
        <v>0</v>
      </c>
      <c r="O206" s="166"/>
      <c r="P206" s="32" t="str">
        <f t="shared" si="25"/>
        <v/>
      </c>
      <c r="Q206" s="33" t="str">
        <f t="shared" si="31"/>
        <v/>
      </c>
      <c r="R206" s="89">
        <f ca="1">SUMIFS($J$25:$J$224,$C$25:$C$224,$C206,$G$25:$G$224,Lists!$A$16)</f>
        <v>0</v>
      </c>
      <c r="S206" s="89">
        <f t="shared" si="26"/>
        <v>0</v>
      </c>
      <c r="U206" s="2" t="str">
        <f t="shared" si="27"/>
        <v/>
      </c>
      <c r="W206" s="2" t="str">
        <f>IF(C206=0,"",LEFT(INDEX(Lists!$H$5:$H$49,MATCH(C206,Lists!$G$5:$G$49,0),1),1))</f>
        <v/>
      </c>
      <c r="Y206" s="4">
        <f ca="1">'Month 1'!H206+'Month 1'!I206-'Month 1'!J206</f>
        <v>0</v>
      </c>
      <c r="Z206" s="2" t="str">
        <f t="shared" ca="1" si="28"/>
        <v/>
      </c>
      <c r="AA206" s="2" t="str">
        <f t="shared" ca="1" si="32"/>
        <v/>
      </c>
      <c r="AC206" s="627" t="str">
        <f t="shared" si="29"/>
        <v>0</v>
      </c>
    </row>
    <row r="207" spans="1:29" ht="39" hidden="1" customHeight="1" x14ac:dyDescent="0.2">
      <c r="A207" s="14" t="str">
        <f>Planning!A191</f>
        <v>I183</v>
      </c>
      <c r="B207" s="9">
        <f>Planning!B191</f>
        <v>0</v>
      </c>
      <c r="C207" s="9">
        <f>Planning!C191</f>
        <v>0</v>
      </c>
      <c r="D207" s="9">
        <f>Planning!D191</f>
        <v>0</v>
      </c>
      <c r="E207" s="3">
        <f>Planning!E191</f>
        <v>0</v>
      </c>
      <c r="F207" s="3" t="str">
        <f>IF(Planning!G191&lt;&gt;0,Planning!G191,"")</f>
        <v/>
      </c>
      <c r="G207" s="194">
        <f>Planning!H191</f>
        <v>0</v>
      </c>
      <c r="H207" s="4">
        <f>Planning!L191</f>
        <v>0</v>
      </c>
      <c r="I207" s="198">
        <f ca="1">IF(OR(W207="1",AND(W207&lt;&gt;"1",G207=Lists!$A$17)),Y207,0)</f>
        <v>0</v>
      </c>
      <c r="J207" s="174"/>
      <c r="K207" s="32" t="str">
        <f ca="1">IF(AND(W207="2",G207&lt;&gt;Lists!$A$17),AA207,Z207)</f>
        <v/>
      </c>
      <c r="L207" s="33" t="str">
        <f t="shared" ca="1" si="30"/>
        <v/>
      </c>
      <c r="M207" s="5">
        <f>Planning!M191</f>
        <v>0</v>
      </c>
      <c r="N207" s="5">
        <f>'Month 1'!M207+'Month 1'!N207-'Month 1'!O207</f>
        <v>0</v>
      </c>
      <c r="O207" s="166"/>
      <c r="P207" s="32" t="str">
        <f t="shared" si="25"/>
        <v/>
      </c>
      <c r="Q207" s="33" t="str">
        <f t="shared" si="31"/>
        <v/>
      </c>
      <c r="R207" s="89">
        <f ca="1">SUMIFS($J$25:$J$224,$C$25:$C$224,$C207,$G$25:$G$224,Lists!$A$16)</f>
        <v>0</v>
      </c>
      <c r="S207" s="89">
        <f t="shared" si="26"/>
        <v>0</v>
      </c>
      <c r="U207" s="2" t="str">
        <f t="shared" si="27"/>
        <v/>
      </c>
      <c r="W207" s="2" t="str">
        <f>IF(C207=0,"",LEFT(INDEX(Lists!$H$5:$H$49,MATCH(C207,Lists!$G$5:$G$49,0),1),1))</f>
        <v/>
      </c>
      <c r="Y207" s="4">
        <f ca="1">'Month 1'!H207+'Month 1'!I207-'Month 1'!J207</f>
        <v>0</v>
      </c>
      <c r="Z207" s="2" t="str">
        <f t="shared" ca="1" si="28"/>
        <v/>
      </c>
      <c r="AA207" s="2" t="str">
        <f t="shared" ca="1" si="32"/>
        <v/>
      </c>
      <c r="AC207" s="627" t="str">
        <f t="shared" si="29"/>
        <v>0</v>
      </c>
    </row>
    <row r="208" spans="1:29" ht="39" hidden="1" customHeight="1" x14ac:dyDescent="0.2">
      <c r="A208" s="14" t="str">
        <f>Planning!A192</f>
        <v>I184</v>
      </c>
      <c r="B208" s="9">
        <f>Planning!B192</f>
        <v>0</v>
      </c>
      <c r="C208" s="9">
        <f>Planning!C192</f>
        <v>0</v>
      </c>
      <c r="D208" s="9">
        <f>Planning!D192</f>
        <v>0</v>
      </c>
      <c r="E208" s="3">
        <f>Planning!E192</f>
        <v>0</v>
      </c>
      <c r="F208" s="3" t="str">
        <f>IF(Planning!G192&lt;&gt;0,Planning!G192,"")</f>
        <v/>
      </c>
      <c r="G208" s="194">
        <f>Planning!H192</f>
        <v>0</v>
      </c>
      <c r="H208" s="4">
        <f>Planning!L192</f>
        <v>0</v>
      </c>
      <c r="I208" s="198">
        <f ca="1">IF(OR(W208="1",AND(W208&lt;&gt;"1",G208=Lists!$A$17)),Y208,0)</f>
        <v>0</v>
      </c>
      <c r="J208" s="174"/>
      <c r="K208" s="32" t="str">
        <f ca="1">IF(AND(W208="2",G208&lt;&gt;Lists!$A$17),AA208,Z208)</f>
        <v/>
      </c>
      <c r="L208" s="33" t="str">
        <f t="shared" ca="1" si="30"/>
        <v/>
      </c>
      <c r="M208" s="5">
        <f>Planning!M192</f>
        <v>0</v>
      </c>
      <c r="N208" s="5">
        <f>'Month 1'!M208+'Month 1'!N208-'Month 1'!O208</f>
        <v>0</v>
      </c>
      <c r="O208" s="166"/>
      <c r="P208" s="32" t="str">
        <f t="shared" si="25"/>
        <v/>
      </c>
      <c r="Q208" s="33" t="str">
        <f t="shared" si="31"/>
        <v/>
      </c>
      <c r="R208" s="89">
        <f ca="1">SUMIFS($J$25:$J$224,$C$25:$C$224,$C208,$G$25:$G$224,Lists!$A$16)</f>
        <v>0</v>
      </c>
      <c r="S208" s="89">
        <f t="shared" si="26"/>
        <v>0</v>
      </c>
      <c r="U208" s="2" t="str">
        <f t="shared" si="27"/>
        <v/>
      </c>
      <c r="W208" s="2" t="str">
        <f>IF(C208=0,"",LEFT(INDEX(Lists!$H$5:$H$49,MATCH(C208,Lists!$G$5:$G$49,0),1),1))</f>
        <v/>
      </c>
      <c r="Y208" s="4">
        <f ca="1">'Month 1'!H208+'Month 1'!I208-'Month 1'!J208</f>
        <v>0</v>
      </c>
      <c r="Z208" s="2" t="str">
        <f t="shared" ca="1" si="28"/>
        <v/>
      </c>
      <c r="AA208" s="2" t="str">
        <f t="shared" ca="1" si="32"/>
        <v/>
      </c>
      <c r="AC208" s="627" t="str">
        <f t="shared" si="29"/>
        <v>0</v>
      </c>
    </row>
    <row r="209" spans="1:29" ht="39" hidden="1" customHeight="1" x14ac:dyDescent="0.2">
      <c r="A209" s="14" t="str">
        <f>Planning!A193</f>
        <v>I185</v>
      </c>
      <c r="B209" s="9">
        <f>Planning!B193</f>
        <v>0</v>
      </c>
      <c r="C209" s="9">
        <f>Planning!C193</f>
        <v>0</v>
      </c>
      <c r="D209" s="9">
        <f>Planning!D193</f>
        <v>0</v>
      </c>
      <c r="E209" s="3">
        <f>Planning!E193</f>
        <v>0</v>
      </c>
      <c r="F209" s="3" t="str">
        <f>IF(Planning!G193&lt;&gt;0,Planning!G193,"")</f>
        <v/>
      </c>
      <c r="G209" s="194">
        <f>Planning!H193</f>
        <v>0</v>
      </c>
      <c r="H209" s="4">
        <f>Planning!L193</f>
        <v>0</v>
      </c>
      <c r="I209" s="198">
        <f ca="1">IF(OR(W209="1",AND(W209&lt;&gt;"1",G209=Lists!$A$17)),Y209,0)</f>
        <v>0</v>
      </c>
      <c r="J209" s="174"/>
      <c r="K209" s="32" t="str">
        <f ca="1">IF(AND(W209="2",G209&lt;&gt;Lists!$A$17),AA209,Z209)</f>
        <v/>
      </c>
      <c r="L209" s="33" t="str">
        <f t="shared" ca="1" si="30"/>
        <v/>
      </c>
      <c r="M209" s="5">
        <f>Planning!M193</f>
        <v>0</v>
      </c>
      <c r="N209" s="5">
        <f>'Month 1'!M209+'Month 1'!N209-'Month 1'!O209</f>
        <v>0</v>
      </c>
      <c r="O209" s="166"/>
      <c r="P209" s="32" t="str">
        <f t="shared" si="25"/>
        <v/>
      </c>
      <c r="Q209" s="33" t="str">
        <f t="shared" si="31"/>
        <v/>
      </c>
      <c r="R209" s="89">
        <f ca="1">SUMIFS($J$25:$J$224,$C$25:$C$224,$C209,$G$25:$G$224,Lists!$A$16)</f>
        <v>0</v>
      </c>
      <c r="S209" s="89">
        <f t="shared" si="26"/>
        <v>0</v>
      </c>
      <c r="U209" s="2" t="str">
        <f t="shared" si="27"/>
        <v/>
      </c>
      <c r="W209" s="2" t="str">
        <f>IF(C209=0,"",LEFT(INDEX(Lists!$H$5:$H$49,MATCH(C209,Lists!$G$5:$G$49,0),1),1))</f>
        <v/>
      </c>
      <c r="Y209" s="4">
        <f ca="1">'Month 1'!H209+'Month 1'!I209-'Month 1'!J209</f>
        <v>0</v>
      </c>
      <c r="Z209" s="2" t="str">
        <f t="shared" ca="1" si="28"/>
        <v/>
      </c>
      <c r="AA209" s="2" t="str">
        <f t="shared" ca="1" si="32"/>
        <v/>
      </c>
      <c r="AC209" s="627" t="str">
        <f t="shared" si="29"/>
        <v>0</v>
      </c>
    </row>
    <row r="210" spans="1:29" ht="39" hidden="1" customHeight="1" x14ac:dyDescent="0.2">
      <c r="A210" s="14" t="str">
        <f>Planning!A194</f>
        <v>I186</v>
      </c>
      <c r="B210" s="9">
        <f>Planning!B194</f>
        <v>0</v>
      </c>
      <c r="C210" s="9">
        <f>Planning!C194</f>
        <v>0</v>
      </c>
      <c r="D210" s="9">
        <f>Planning!D194</f>
        <v>0</v>
      </c>
      <c r="E210" s="3">
        <f>Planning!E194</f>
        <v>0</v>
      </c>
      <c r="F210" s="3" t="str">
        <f>IF(Planning!G194&lt;&gt;0,Planning!G194,"")</f>
        <v/>
      </c>
      <c r="G210" s="194">
        <f>Planning!H194</f>
        <v>0</v>
      </c>
      <c r="H210" s="4">
        <f>Planning!L194</f>
        <v>0</v>
      </c>
      <c r="I210" s="198">
        <f ca="1">IF(OR(W210="1",AND(W210&lt;&gt;"1",G210=Lists!$A$17)),Y210,0)</f>
        <v>0</v>
      </c>
      <c r="J210" s="174"/>
      <c r="K210" s="32" t="str">
        <f ca="1">IF(AND(W210="2",G210&lt;&gt;Lists!$A$17),AA210,Z210)</f>
        <v/>
      </c>
      <c r="L210" s="33" t="str">
        <f t="shared" ca="1" si="30"/>
        <v/>
      </c>
      <c r="M210" s="5">
        <f>Planning!M194</f>
        <v>0</v>
      </c>
      <c r="N210" s="5">
        <f>'Month 1'!M210+'Month 1'!N210-'Month 1'!O210</f>
        <v>0</v>
      </c>
      <c r="O210" s="166"/>
      <c r="P210" s="32" t="str">
        <f t="shared" si="25"/>
        <v/>
      </c>
      <c r="Q210" s="33" t="str">
        <f t="shared" si="31"/>
        <v/>
      </c>
      <c r="R210" s="89">
        <f ca="1">SUMIFS($J$25:$J$224,$C$25:$C$224,$C210,$G$25:$G$224,Lists!$A$16)</f>
        <v>0</v>
      </c>
      <c r="S210" s="89">
        <f t="shared" si="26"/>
        <v>0</v>
      </c>
      <c r="U210" s="2" t="str">
        <f t="shared" si="27"/>
        <v/>
      </c>
      <c r="W210" s="2" t="str">
        <f>IF(C210=0,"",LEFT(INDEX(Lists!$H$5:$H$49,MATCH(C210,Lists!$G$5:$G$49,0),1),1))</f>
        <v/>
      </c>
      <c r="Y210" s="4">
        <f ca="1">'Month 1'!H210+'Month 1'!I210-'Month 1'!J210</f>
        <v>0</v>
      </c>
      <c r="Z210" s="2" t="str">
        <f t="shared" ca="1" si="28"/>
        <v/>
      </c>
      <c r="AA210" s="2" t="str">
        <f t="shared" ca="1" si="32"/>
        <v/>
      </c>
      <c r="AC210" s="627" t="str">
        <f t="shared" si="29"/>
        <v>0</v>
      </c>
    </row>
    <row r="211" spans="1:29" ht="39" hidden="1" customHeight="1" x14ac:dyDescent="0.2">
      <c r="A211" s="14" t="str">
        <f>Planning!A195</f>
        <v>I187</v>
      </c>
      <c r="B211" s="9">
        <f>Planning!B195</f>
        <v>0</v>
      </c>
      <c r="C211" s="9">
        <f>Planning!C195</f>
        <v>0</v>
      </c>
      <c r="D211" s="9">
        <f>Planning!D195</f>
        <v>0</v>
      </c>
      <c r="E211" s="3">
        <f>Planning!E195</f>
        <v>0</v>
      </c>
      <c r="F211" s="3" t="str">
        <f>IF(Planning!G195&lt;&gt;0,Planning!G195,"")</f>
        <v/>
      </c>
      <c r="G211" s="194">
        <f>Planning!H195</f>
        <v>0</v>
      </c>
      <c r="H211" s="4">
        <f>Planning!L195</f>
        <v>0</v>
      </c>
      <c r="I211" s="198">
        <f ca="1">IF(OR(W211="1",AND(W211&lt;&gt;"1",G211=Lists!$A$17)),Y211,0)</f>
        <v>0</v>
      </c>
      <c r="J211" s="174"/>
      <c r="K211" s="32" t="str">
        <f ca="1">IF(AND(W211="2",G211&lt;&gt;Lists!$A$17),AA211,Z211)</f>
        <v/>
      </c>
      <c r="L211" s="33" t="str">
        <f t="shared" ca="1" si="30"/>
        <v/>
      </c>
      <c r="M211" s="5">
        <f>Planning!M195</f>
        <v>0</v>
      </c>
      <c r="N211" s="5">
        <f>'Month 1'!M211+'Month 1'!N211-'Month 1'!O211</f>
        <v>0</v>
      </c>
      <c r="O211" s="166"/>
      <c r="P211" s="32" t="str">
        <f t="shared" si="25"/>
        <v/>
      </c>
      <c r="Q211" s="33" t="str">
        <f t="shared" si="31"/>
        <v/>
      </c>
      <c r="R211" s="89">
        <f ca="1">SUMIFS($J$25:$J$224,$C$25:$C$224,$C211,$G$25:$G$224,Lists!$A$16)</f>
        <v>0</v>
      </c>
      <c r="S211" s="89">
        <f t="shared" si="26"/>
        <v>0</v>
      </c>
      <c r="U211" s="2" t="str">
        <f t="shared" si="27"/>
        <v/>
      </c>
      <c r="W211" s="2" t="str">
        <f>IF(C211=0,"",LEFT(INDEX(Lists!$H$5:$H$49,MATCH(C211,Lists!$G$5:$G$49,0),1),1))</f>
        <v/>
      </c>
      <c r="Y211" s="4">
        <f ca="1">'Month 1'!H211+'Month 1'!I211-'Month 1'!J211</f>
        <v>0</v>
      </c>
      <c r="Z211" s="2" t="str">
        <f t="shared" ca="1" si="28"/>
        <v/>
      </c>
      <c r="AA211" s="2" t="str">
        <f t="shared" ca="1" si="32"/>
        <v/>
      </c>
      <c r="AC211" s="627" t="str">
        <f t="shared" si="29"/>
        <v>0</v>
      </c>
    </row>
    <row r="212" spans="1:29" ht="39" hidden="1" customHeight="1" x14ac:dyDescent="0.2">
      <c r="A212" s="14" t="str">
        <f>Planning!A196</f>
        <v>I188</v>
      </c>
      <c r="B212" s="9">
        <f>Planning!B196</f>
        <v>0</v>
      </c>
      <c r="C212" s="9">
        <f>Planning!C196</f>
        <v>0</v>
      </c>
      <c r="D212" s="9">
        <f>Planning!D196</f>
        <v>0</v>
      </c>
      <c r="E212" s="3">
        <f>Planning!E196</f>
        <v>0</v>
      </c>
      <c r="F212" s="3" t="str">
        <f>IF(Planning!G196&lt;&gt;0,Planning!G196,"")</f>
        <v/>
      </c>
      <c r="G212" s="194">
        <f>Planning!H196</f>
        <v>0</v>
      </c>
      <c r="H212" s="4">
        <f>Planning!L196</f>
        <v>0</v>
      </c>
      <c r="I212" s="198">
        <f ca="1">IF(OR(W212="1",AND(W212&lt;&gt;"1",G212=Lists!$A$17)),Y212,0)</f>
        <v>0</v>
      </c>
      <c r="J212" s="174"/>
      <c r="K212" s="32" t="str">
        <f ca="1">IF(AND(W212="2",G212&lt;&gt;Lists!$A$17),AA212,Z212)</f>
        <v/>
      </c>
      <c r="L212" s="33" t="str">
        <f t="shared" ca="1" si="30"/>
        <v/>
      </c>
      <c r="M212" s="5">
        <f>Planning!M196</f>
        <v>0</v>
      </c>
      <c r="N212" s="5">
        <f>'Month 1'!M212+'Month 1'!N212-'Month 1'!O212</f>
        <v>0</v>
      </c>
      <c r="O212" s="166"/>
      <c r="P212" s="32" t="str">
        <f t="shared" si="25"/>
        <v/>
      </c>
      <c r="Q212" s="33" t="str">
        <f t="shared" si="31"/>
        <v/>
      </c>
      <c r="R212" s="89">
        <f ca="1">SUMIFS($J$25:$J$224,$C$25:$C$224,$C212,$G$25:$G$224,Lists!$A$16)</f>
        <v>0</v>
      </c>
      <c r="S212" s="89">
        <f t="shared" si="26"/>
        <v>0</v>
      </c>
      <c r="U212" s="2" t="str">
        <f t="shared" si="27"/>
        <v/>
      </c>
      <c r="W212" s="2" t="str">
        <f>IF(C212=0,"",LEFT(INDEX(Lists!$H$5:$H$49,MATCH(C212,Lists!$G$5:$G$49,0),1),1))</f>
        <v/>
      </c>
      <c r="Y212" s="4">
        <f ca="1">'Month 1'!H212+'Month 1'!I212-'Month 1'!J212</f>
        <v>0</v>
      </c>
      <c r="Z212" s="2" t="str">
        <f t="shared" ca="1" si="28"/>
        <v/>
      </c>
      <c r="AA212" s="2" t="str">
        <f t="shared" ca="1" si="32"/>
        <v/>
      </c>
      <c r="AC212" s="627" t="str">
        <f t="shared" si="29"/>
        <v>0</v>
      </c>
    </row>
    <row r="213" spans="1:29" ht="39" hidden="1" customHeight="1" x14ac:dyDescent="0.2">
      <c r="A213" s="14" t="str">
        <f>Planning!A197</f>
        <v>I189</v>
      </c>
      <c r="B213" s="9">
        <f>Planning!B197</f>
        <v>0</v>
      </c>
      <c r="C213" s="9">
        <f>Planning!C197</f>
        <v>0</v>
      </c>
      <c r="D213" s="9">
        <f>Planning!D197</f>
        <v>0</v>
      </c>
      <c r="E213" s="3">
        <f>Planning!E197</f>
        <v>0</v>
      </c>
      <c r="F213" s="3" t="str">
        <f>IF(Planning!G197&lt;&gt;0,Planning!G197,"")</f>
        <v/>
      </c>
      <c r="G213" s="194">
        <f>Planning!H197</f>
        <v>0</v>
      </c>
      <c r="H213" s="4">
        <f>Planning!L197</f>
        <v>0</v>
      </c>
      <c r="I213" s="198">
        <f ca="1">IF(OR(W213="1",AND(W213&lt;&gt;"1",G213=Lists!$A$17)),Y213,0)</f>
        <v>0</v>
      </c>
      <c r="J213" s="174"/>
      <c r="K213" s="32" t="str">
        <f ca="1">IF(AND(W213="2",G213&lt;&gt;Lists!$A$17),AA213,Z213)</f>
        <v/>
      </c>
      <c r="L213" s="33" t="str">
        <f t="shared" ca="1" si="30"/>
        <v/>
      </c>
      <c r="M213" s="5">
        <f>Planning!M197</f>
        <v>0</v>
      </c>
      <c r="N213" s="5">
        <f>'Month 1'!M213+'Month 1'!N213-'Month 1'!O213</f>
        <v>0</v>
      </c>
      <c r="O213" s="166"/>
      <c r="P213" s="32" t="str">
        <f t="shared" si="25"/>
        <v/>
      </c>
      <c r="Q213" s="33" t="str">
        <f t="shared" si="31"/>
        <v/>
      </c>
      <c r="R213" s="89">
        <f ca="1">SUMIFS($J$25:$J$224,$C$25:$C$224,$C213,$G$25:$G$224,Lists!$A$16)</f>
        <v>0</v>
      </c>
      <c r="S213" s="89">
        <f t="shared" si="26"/>
        <v>0</v>
      </c>
      <c r="U213" s="2" t="str">
        <f t="shared" si="27"/>
        <v/>
      </c>
      <c r="W213" s="2" t="str">
        <f>IF(C213=0,"",LEFT(INDEX(Lists!$H$5:$H$49,MATCH(C213,Lists!$G$5:$G$49,0),1),1))</f>
        <v/>
      </c>
      <c r="Y213" s="4">
        <f ca="1">'Month 1'!H213+'Month 1'!I213-'Month 1'!J213</f>
        <v>0</v>
      </c>
      <c r="Z213" s="2" t="str">
        <f t="shared" ca="1" si="28"/>
        <v/>
      </c>
      <c r="AA213" s="2" t="str">
        <f t="shared" ca="1" si="32"/>
        <v/>
      </c>
      <c r="AC213" s="627" t="str">
        <f t="shared" si="29"/>
        <v>0</v>
      </c>
    </row>
    <row r="214" spans="1:29" ht="39" hidden="1" customHeight="1" x14ac:dyDescent="0.2">
      <c r="A214" s="14" t="str">
        <f>Planning!A198</f>
        <v>I190</v>
      </c>
      <c r="B214" s="9">
        <f>Planning!B198</f>
        <v>0</v>
      </c>
      <c r="C214" s="9">
        <f>Planning!C198</f>
        <v>0</v>
      </c>
      <c r="D214" s="9">
        <f>Planning!D198</f>
        <v>0</v>
      </c>
      <c r="E214" s="3">
        <f>Planning!E198</f>
        <v>0</v>
      </c>
      <c r="F214" s="3" t="str">
        <f>IF(Planning!G198&lt;&gt;0,Planning!G198,"")</f>
        <v/>
      </c>
      <c r="G214" s="194">
        <f>Planning!H198</f>
        <v>0</v>
      </c>
      <c r="H214" s="4">
        <f>Planning!L198</f>
        <v>0</v>
      </c>
      <c r="I214" s="198">
        <f ca="1">IF(OR(W214="1",AND(W214&lt;&gt;"1",G214=Lists!$A$17)),Y214,0)</f>
        <v>0</v>
      </c>
      <c r="J214" s="174"/>
      <c r="K214" s="32" t="str">
        <f ca="1">IF(AND(W214="2",G214&lt;&gt;Lists!$A$17),AA214,Z214)</f>
        <v/>
      </c>
      <c r="L214" s="33" t="str">
        <f t="shared" ca="1" si="30"/>
        <v/>
      </c>
      <c r="M214" s="5">
        <f>Planning!M198</f>
        <v>0</v>
      </c>
      <c r="N214" s="5">
        <f>'Month 1'!M214+'Month 1'!N214-'Month 1'!O214</f>
        <v>0</v>
      </c>
      <c r="O214" s="166"/>
      <c r="P214" s="32" t="str">
        <f t="shared" si="25"/>
        <v/>
      </c>
      <c r="Q214" s="33" t="str">
        <f t="shared" si="31"/>
        <v/>
      </c>
      <c r="R214" s="89">
        <f ca="1">SUMIFS($J$25:$J$224,$C$25:$C$224,$C214,$G$25:$G$224,Lists!$A$16)</f>
        <v>0</v>
      </c>
      <c r="S214" s="89">
        <f t="shared" si="26"/>
        <v>0</v>
      </c>
      <c r="U214" s="2" t="str">
        <f t="shared" si="27"/>
        <v/>
      </c>
      <c r="W214" s="2" t="str">
        <f>IF(C214=0,"",LEFT(INDEX(Lists!$H$5:$H$49,MATCH(C214,Lists!$G$5:$G$49,0),1),1))</f>
        <v/>
      </c>
      <c r="Y214" s="4">
        <f ca="1">'Month 1'!H214+'Month 1'!I214-'Month 1'!J214</f>
        <v>0</v>
      </c>
      <c r="Z214" s="2" t="str">
        <f t="shared" ca="1" si="28"/>
        <v/>
      </c>
      <c r="AA214" s="2" t="str">
        <f t="shared" ca="1" si="32"/>
        <v/>
      </c>
      <c r="AC214" s="627" t="str">
        <f t="shared" si="29"/>
        <v>0</v>
      </c>
    </row>
    <row r="215" spans="1:29" ht="39" hidden="1" customHeight="1" x14ac:dyDescent="0.2">
      <c r="A215" s="14" t="str">
        <f>Planning!A199</f>
        <v>I191</v>
      </c>
      <c r="B215" s="9">
        <f>Planning!B199</f>
        <v>0</v>
      </c>
      <c r="C215" s="9">
        <f>Planning!C199</f>
        <v>0</v>
      </c>
      <c r="D215" s="9">
        <f>Planning!D199</f>
        <v>0</v>
      </c>
      <c r="E215" s="3">
        <f>Planning!E199</f>
        <v>0</v>
      </c>
      <c r="F215" s="3" t="str">
        <f>IF(Planning!G199&lt;&gt;0,Planning!G199,"")</f>
        <v/>
      </c>
      <c r="G215" s="194">
        <f>Planning!H199</f>
        <v>0</v>
      </c>
      <c r="H215" s="4">
        <f>Planning!L199</f>
        <v>0</v>
      </c>
      <c r="I215" s="198">
        <f ca="1">IF(OR(W215="1",AND(W215&lt;&gt;"1",G215=Lists!$A$17)),Y215,0)</f>
        <v>0</v>
      </c>
      <c r="J215" s="174"/>
      <c r="K215" s="32" t="str">
        <f ca="1">IF(AND(W215="2",G215&lt;&gt;Lists!$A$17),AA215,Z215)</f>
        <v/>
      </c>
      <c r="L215" s="33" t="str">
        <f t="shared" ca="1" si="30"/>
        <v/>
      </c>
      <c r="M215" s="5">
        <f>Planning!M199</f>
        <v>0</v>
      </c>
      <c r="N215" s="5">
        <f>'Month 1'!M215+'Month 1'!N215-'Month 1'!O215</f>
        <v>0</v>
      </c>
      <c r="O215" s="166"/>
      <c r="P215" s="32" t="str">
        <f t="shared" si="25"/>
        <v/>
      </c>
      <c r="Q215" s="33" t="str">
        <f t="shared" si="31"/>
        <v/>
      </c>
      <c r="R215" s="89">
        <f ca="1">SUMIFS($J$25:$J$224,$C$25:$C$224,$C215,$G$25:$G$224,Lists!$A$16)</f>
        <v>0</v>
      </c>
      <c r="S215" s="89">
        <f t="shared" si="26"/>
        <v>0</v>
      </c>
      <c r="U215" s="2" t="str">
        <f t="shared" si="27"/>
        <v/>
      </c>
      <c r="W215" s="2" t="str">
        <f>IF(C215=0,"",LEFT(INDEX(Lists!$H$5:$H$49,MATCH(C215,Lists!$G$5:$G$49,0),1),1))</f>
        <v/>
      </c>
      <c r="Y215" s="4">
        <f ca="1">'Month 1'!H215+'Month 1'!I215-'Month 1'!J215</f>
        <v>0</v>
      </c>
      <c r="Z215" s="2" t="str">
        <f t="shared" ca="1" si="28"/>
        <v/>
      </c>
      <c r="AA215" s="2" t="str">
        <f t="shared" ca="1" si="32"/>
        <v/>
      </c>
      <c r="AC215" s="627" t="str">
        <f t="shared" si="29"/>
        <v>0</v>
      </c>
    </row>
    <row r="216" spans="1:29" ht="39" hidden="1" customHeight="1" x14ac:dyDescent="0.2">
      <c r="A216" s="14" t="str">
        <f>Planning!A200</f>
        <v>I192</v>
      </c>
      <c r="B216" s="9">
        <f>Planning!B200</f>
        <v>0</v>
      </c>
      <c r="C216" s="9">
        <f>Planning!C200</f>
        <v>0</v>
      </c>
      <c r="D216" s="9">
        <f>Planning!D200</f>
        <v>0</v>
      </c>
      <c r="E216" s="3">
        <f>Planning!E200</f>
        <v>0</v>
      </c>
      <c r="F216" s="3" t="str">
        <f>IF(Planning!G200&lt;&gt;0,Planning!G200,"")</f>
        <v/>
      </c>
      <c r="G216" s="194">
        <f>Planning!H200</f>
        <v>0</v>
      </c>
      <c r="H216" s="4">
        <f>Planning!L200</f>
        <v>0</v>
      </c>
      <c r="I216" s="198">
        <f ca="1">IF(OR(W216="1",AND(W216&lt;&gt;"1",G216=Lists!$A$17)),Y216,0)</f>
        <v>0</v>
      </c>
      <c r="J216" s="174"/>
      <c r="K216" s="32" t="str">
        <f ca="1">IF(AND(W216="2",G216&lt;&gt;Lists!$A$17),AA216,Z216)</f>
        <v/>
      </c>
      <c r="L216" s="33" t="str">
        <f t="shared" ca="1" si="30"/>
        <v/>
      </c>
      <c r="M216" s="5">
        <f>Planning!M200</f>
        <v>0</v>
      </c>
      <c r="N216" s="5">
        <f>'Month 1'!M216+'Month 1'!N216-'Month 1'!O216</f>
        <v>0</v>
      </c>
      <c r="O216" s="166"/>
      <c r="P216" s="32" t="str">
        <f t="shared" si="25"/>
        <v/>
      </c>
      <c r="Q216" s="33" t="str">
        <f t="shared" si="31"/>
        <v/>
      </c>
      <c r="R216" s="89">
        <f ca="1">SUMIFS($J$25:$J$224,$C$25:$C$224,$C216,$G$25:$G$224,Lists!$A$16)</f>
        <v>0</v>
      </c>
      <c r="S216" s="89">
        <f t="shared" si="26"/>
        <v>0</v>
      </c>
      <c r="U216" s="2" t="str">
        <f t="shared" si="27"/>
        <v/>
      </c>
      <c r="W216" s="2" t="str">
        <f>IF(C216=0,"",LEFT(INDEX(Lists!$H$5:$H$49,MATCH(C216,Lists!$G$5:$G$49,0),1),1))</f>
        <v/>
      </c>
      <c r="Y216" s="4">
        <f ca="1">'Month 1'!H216+'Month 1'!I216-'Month 1'!J216</f>
        <v>0</v>
      </c>
      <c r="Z216" s="2" t="str">
        <f t="shared" ca="1" si="28"/>
        <v/>
      </c>
      <c r="AA216" s="2" t="str">
        <f t="shared" ca="1" si="32"/>
        <v/>
      </c>
      <c r="AC216" s="627" t="str">
        <f t="shared" si="29"/>
        <v>0</v>
      </c>
    </row>
    <row r="217" spans="1:29" ht="39" hidden="1" customHeight="1" x14ac:dyDescent="0.2">
      <c r="A217" s="14" t="str">
        <f>Planning!A201</f>
        <v>I193</v>
      </c>
      <c r="B217" s="9">
        <f>Planning!B201</f>
        <v>0</v>
      </c>
      <c r="C217" s="9">
        <f>Planning!C201</f>
        <v>0</v>
      </c>
      <c r="D217" s="9">
        <f>Planning!D201</f>
        <v>0</v>
      </c>
      <c r="E217" s="3">
        <f>Planning!E201</f>
        <v>0</v>
      </c>
      <c r="F217" s="3" t="str">
        <f>IF(Planning!G201&lt;&gt;0,Planning!G201,"")</f>
        <v/>
      </c>
      <c r="G217" s="194">
        <f>Planning!H201</f>
        <v>0</v>
      </c>
      <c r="H217" s="4">
        <f>Planning!L201</f>
        <v>0</v>
      </c>
      <c r="I217" s="198">
        <f ca="1">IF(OR(W217="1",AND(W217&lt;&gt;"1",G217=Lists!$A$17)),Y217,0)</f>
        <v>0</v>
      </c>
      <c r="J217" s="174"/>
      <c r="K217" s="32" t="str">
        <f ca="1">IF(AND(W217="2",G217&lt;&gt;Lists!$A$17),AA217,Z217)</f>
        <v/>
      </c>
      <c r="L217" s="33" t="str">
        <f t="shared" ref="L217:L224" ca="1" si="33">IF($U217=ExcluirDelPLogro,"",IF(AND(H217=0,I217=0,J217=0),"",K217))</f>
        <v/>
      </c>
      <c r="M217" s="5">
        <f>Planning!M201</f>
        <v>0</v>
      </c>
      <c r="N217" s="5">
        <f>'Month 1'!M217+'Month 1'!N217-'Month 1'!O217</f>
        <v>0</v>
      </c>
      <c r="O217" s="166"/>
      <c r="P217" s="32" t="str">
        <f t="shared" si="25"/>
        <v/>
      </c>
      <c r="Q217" s="33" t="str">
        <f t="shared" ref="Q217:Q224" si="34">IF($U217=ExcluirDelPLogro,"",IF(AND(M217=0,N217=0,O217=0),"",P217))</f>
        <v/>
      </c>
      <c r="R217" s="89">
        <f ca="1">SUMIFS($J$25:$J$224,$C$25:$C$224,$C217,$G$25:$G$224,Lists!$A$16)</f>
        <v>0</v>
      </c>
      <c r="S217" s="89">
        <f t="shared" si="26"/>
        <v>0</v>
      </c>
      <c r="U217" s="2" t="str">
        <f t="shared" si="27"/>
        <v/>
      </c>
      <c r="W217" s="2" t="str">
        <f>IF(C217=0,"",LEFT(INDEX(Lists!$H$5:$H$49,MATCH(C217,Lists!$G$5:$G$49,0),1),1))</f>
        <v/>
      </c>
      <c r="Y217" s="4">
        <f ca="1">'Month 1'!H217+'Month 1'!I217-'Month 1'!J217</f>
        <v>0</v>
      </c>
      <c r="Z217" s="2" t="str">
        <f t="shared" ca="1" si="28"/>
        <v/>
      </c>
      <c r="AA217" s="2" t="str">
        <f t="shared" ref="AA217:AA224" ca="1" si="35">IF(AND(H217=0,I217=0,J217=0),"",IF(J217&gt;0,H217/J217,0))</f>
        <v/>
      </c>
      <c r="AC217" s="627" t="str">
        <f t="shared" si="29"/>
        <v>0</v>
      </c>
    </row>
    <row r="218" spans="1:29" ht="39" hidden="1" customHeight="1" x14ac:dyDescent="0.2">
      <c r="A218" s="14" t="str">
        <f>Planning!A202</f>
        <v>I194</v>
      </c>
      <c r="B218" s="9">
        <f>Planning!B202</f>
        <v>0</v>
      </c>
      <c r="C218" s="9">
        <f>Planning!C202</f>
        <v>0</v>
      </c>
      <c r="D218" s="9">
        <f>Planning!D202</f>
        <v>0</v>
      </c>
      <c r="E218" s="3">
        <f>Planning!E202</f>
        <v>0</v>
      </c>
      <c r="F218" s="3" t="str">
        <f>IF(Planning!G202&lt;&gt;0,Planning!G202,"")</f>
        <v/>
      </c>
      <c r="G218" s="194">
        <f>Planning!H202</f>
        <v>0</v>
      </c>
      <c r="H218" s="4">
        <f>Planning!L202</f>
        <v>0</v>
      </c>
      <c r="I218" s="198">
        <f ca="1">IF(OR(W218="1",AND(W218&lt;&gt;"1",G218=Lists!$A$17)),Y218,0)</f>
        <v>0</v>
      </c>
      <c r="J218" s="174"/>
      <c r="K218" s="32" t="str">
        <f ca="1">IF(AND(W218="2",G218&lt;&gt;Lists!$A$17),AA218,Z218)</f>
        <v/>
      </c>
      <c r="L218" s="33" t="str">
        <f t="shared" ca="1" si="33"/>
        <v/>
      </c>
      <c r="M218" s="5">
        <f>Planning!M202</f>
        <v>0</v>
      </c>
      <c r="N218" s="5">
        <f>'Month 1'!M218+'Month 1'!N218-'Month 1'!O218</f>
        <v>0</v>
      </c>
      <c r="O218" s="166"/>
      <c r="P218" s="32" t="str">
        <f t="shared" ref="P218:P224" si="36">IF(AND(M218=0,N218=0,O218=0),"",IF((M218+N218)&gt;0,O218/(M218+N218),O218))</f>
        <v/>
      </c>
      <c r="Q218" s="33" t="str">
        <f t="shared" si="34"/>
        <v/>
      </c>
      <c r="R218" s="89">
        <f ca="1">SUMIFS($J$25:$J$224,$C$25:$C$224,$C218,$G$25:$G$224,Lists!$A$16)</f>
        <v>0</v>
      </c>
      <c r="S218" s="89">
        <f t="shared" ref="S218:S224" si="37">SUMIFS($O$25:$O$224,$C$25:$C$224,$C218,$G$25:$G$224,"&lt;&gt;0")</f>
        <v>0</v>
      </c>
      <c r="U218" s="2" t="str">
        <f t="shared" ref="U218:U224" si="38">IF(B218=0,"",IF(LEFT(B218,1)="1","1","2"))</f>
        <v/>
      </c>
      <c r="W218" s="2" t="str">
        <f>IF(C218=0,"",LEFT(INDEX(Lists!$H$5:$H$49,MATCH(C218,Lists!$G$5:$G$49,0),1),1))</f>
        <v/>
      </c>
      <c r="Y218" s="4">
        <f ca="1">'Month 1'!H218+'Month 1'!I218-'Month 1'!J218</f>
        <v>0</v>
      </c>
      <c r="Z218" s="2" t="str">
        <f t="shared" ref="Z218:Z224" ca="1" si="39">IF(AND(H218=0,I218=0,J218=0),"",IF((H218+I218)&gt;0,J218/(H218+I218),J218))</f>
        <v/>
      </c>
      <c r="AA218" s="2" t="str">
        <f t="shared" ca="1" si="35"/>
        <v/>
      </c>
      <c r="AC218" s="627" t="str">
        <f t="shared" ref="AC218:AC224" si="40">U218&amp;C218</f>
        <v>0</v>
      </c>
    </row>
    <row r="219" spans="1:29" ht="39" hidden="1" customHeight="1" x14ac:dyDescent="0.2">
      <c r="A219" s="14" t="str">
        <f>Planning!A203</f>
        <v>I195</v>
      </c>
      <c r="B219" s="9">
        <f>Planning!B203</f>
        <v>0</v>
      </c>
      <c r="C219" s="9">
        <f>Planning!C203</f>
        <v>0</v>
      </c>
      <c r="D219" s="9">
        <f>Planning!D203</f>
        <v>0</v>
      </c>
      <c r="E219" s="3">
        <f>Planning!E203</f>
        <v>0</v>
      </c>
      <c r="F219" s="3" t="str">
        <f>IF(Planning!G203&lt;&gt;0,Planning!G203,"")</f>
        <v/>
      </c>
      <c r="G219" s="194">
        <f>Planning!H203</f>
        <v>0</v>
      </c>
      <c r="H219" s="4">
        <f>Planning!L203</f>
        <v>0</v>
      </c>
      <c r="I219" s="198">
        <f ca="1">IF(OR(W219="1",AND(W219&lt;&gt;"1",G219=Lists!$A$17)),Y219,0)</f>
        <v>0</v>
      </c>
      <c r="J219" s="174"/>
      <c r="K219" s="32" t="str">
        <f ca="1">IF(AND(W219="2",G219&lt;&gt;Lists!$A$17),AA219,Z219)</f>
        <v/>
      </c>
      <c r="L219" s="33" t="str">
        <f t="shared" ca="1" si="33"/>
        <v/>
      </c>
      <c r="M219" s="5">
        <f>Planning!M203</f>
        <v>0</v>
      </c>
      <c r="N219" s="5">
        <f>'Month 1'!M219+'Month 1'!N219-'Month 1'!O219</f>
        <v>0</v>
      </c>
      <c r="O219" s="166"/>
      <c r="P219" s="32" t="str">
        <f t="shared" si="36"/>
        <v/>
      </c>
      <c r="Q219" s="33" t="str">
        <f t="shared" si="34"/>
        <v/>
      </c>
      <c r="R219" s="89">
        <f ca="1">SUMIFS($J$25:$J$224,$C$25:$C$224,$C219,$G$25:$G$224,Lists!$A$16)</f>
        <v>0</v>
      </c>
      <c r="S219" s="89">
        <f t="shared" si="37"/>
        <v>0</v>
      </c>
      <c r="U219" s="2" t="str">
        <f t="shared" si="38"/>
        <v/>
      </c>
      <c r="W219" s="2" t="str">
        <f>IF(C219=0,"",LEFT(INDEX(Lists!$H$5:$H$49,MATCH(C219,Lists!$G$5:$G$49,0),1),1))</f>
        <v/>
      </c>
      <c r="Y219" s="4">
        <f ca="1">'Month 1'!H219+'Month 1'!I219-'Month 1'!J219</f>
        <v>0</v>
      </c>
      <c r="Z219" s="2" t="str">
        <f t="shared" ca="1" si="39"/>
        <v/>
      </c>
      <c r="AA219" s="2" t="str">
        <f t="shared" ca="1" si="35"/>
        <v/>
      </c>
      <c r="AC219" s="627" t="str">
        <f t="shared" si="40"/>
        <v>0</v>
      </c>
    </row>
    <row r="220" spans="1:29" ht="39" hidden="1" customHeight="1" x14ac:dyDescent="0.2">
      <c r="A220" s="14" t="str">
        <f>Planning!A204</f>
        <v>I196</v>
      </c>
      <c r="B220" s="9">
        <f>Planning!B204</f>
        <v>0</v>
      </c>
      <c r="C220" s="9">
        <f>Planning!C204</f>
        <v>0</v>
      </c>
      <c r="D220" s="9">
        <f>Planning!D204</f>
        <v>0</v>
      </c>
      <c r="E220" s="3">
        <f>Planning!E204</f>
        <v>0</v>
      </c>
      <c r="F220" s="3" t="str">
        <f>IF(Planning!G204&lt;&gt;0,Planning!G204,"")</f>
        <v/>
      </c>
      <c r="G220" s="194">
        <f>Planning!H204</f>
        <v>0</v>
      </c>
      <c r="H220" s="4">
        <f>Planning!L204</f>
        <v>0</v>
      </c>
      <c r="I220" s="198">
        <f ca="1">IF(OR(W220="1",AND(W220&lt;&gt;"1",G220=Lists!$A$17)),Y220,0)</f>
        <v>0</v>
      </c>
      <c r="J220" s="174"/>
      <c r="K220" s="32" t="str">
        <f ca="1">IF(AND(W220="2",G220&lt;&gt;Lists!$A$17),AA220,Z220)</f>
        <v/>
      </c>
      <c r="L220" s="33" t="str">
        <f t="shared" ca="1" si="33"/>
        <v/>
      </c>
      <c r="M220" s="5">
        <f>Planning!M204</f>
        <v>0</v>
      </c>
      <c r="N220" s="5">
        <f>'Month 1'!M220+'Month 1'!N220-'Month 1'!O220</f>
        <v>0</v>
      </c>
      <c r="O220" s="166"/>
      <c r="P220" s="32" t="str">
        <f t="shared" si="36"/>
        <v/>
      </c>
      <c r="Q220" s="33" t="str">
        <f t="shared" si="34"/>
        <v/>
      </c>
      <c r="R220" s="89">
        <f ca="1">SUMIFS($J$25:$J$224,$C$25:$C$224,$C220,$G$25:$G$224,Lists!$A$16)</f>
        <v>0</v>
      </c>
      <c r="S220" s="89">
        <f t="shared" si="37"/>
        <v>0</v>
      </c>
      <c r="U220" s="2" t="str">
        <f t="shared" si="38"/>
        <v/>
      </c>
      <c r="W220" s="2" t="str">
        <f>IF(C220=0,"",LEFT(INDEX(Lists!$H$5:$H$49,MATCH(C220,Lists!$G$5:$G$49,0),1),1))</f>
        <v/>
      </c>
      <c r="Y220" s="4">
        <f ca="1">'Month 1'!H220+'Month 1'!I220-'Month 1'!J220</f>
        <v>0</v>
      </c>
      <c r="Z220" s="2" t="str">
        <f t="shared" ca="1" si="39"/>
        <v/>
      </c>
      <c r="AA220" s="2" t="str">
        <f t="shared" ca="1" si="35"/>
        <v/>
      </c>
      <c r="AC220" s="627" t="str">
        <f t="shared" si="40"/>
        <v>0</v>
      </c>
    </row>
    <row r="221" spans="1:29" ht="39" hidden="1" customHeight="1" x14ac:dyDescent="0.2">
      <c r="A221" s="14" t="str">
        <f>Planning!A205</f>
        <v>I197</v>
      </c>
      <c r="B221" s="9">
        <f>Planning!B205</f>
        <v>0</v>
      </c>
      <c r="C221" s="9">
        <f>Planning!C205</f>
        <v>0</v>
      </c>
      <c r="D221" s="9">
        <f>Planning!D205</f>
        <v>0</v>
      </c>
      <c r="E221" s="3">
        <f>Planning!E205</f>
        <v>0</v>
      </c>
      <c r="F221" s="3" t="str">
        <f>IF(Planning!G205&lt;&gt;0,Planning!G205,"")</f>
        <v/>
      </c>
      <c r="G221" s="194">
        <f>Planning!H205</f>
        <v>0</v>
      </c>
      <c r="H221" s="4">
        <f>Planning!L205</f>
        <v>0</v>
      </c>
      <c r="I221" s="198">
        <f ca="1">IF(OR(W221="1",AND(W221&lt;&gt;"1",G221=Lists!$A$17)),Y221,0)</f>
        <v>0</v>
      </c>
      <c r="J221" s="174"/>
      <c r="K221" s="32" t="str">
        <f ca="1">IF(AND(W221="2",G221&lt;&gt;Lists!$A$17),AA221,Z221)</f>
        <v/>
      </c>
      <c r="L221" s="33" t="str">
        <f t="shared" ca="1" si="33"/>
        <v/>
      </c>
      <c r="M221" s="5">
        <f>Planning!M205</f>
        <v>0</v>
      </c>
      <c r="N221" s="5">
        <f>'Month 1'!M221+'Month 1'!N221-'Month 1'!O221</f>
        <v>0</v>
      </c>
      <c r="O221" s="166"/>
      <c r="P221" s="32" t="str">
        <f t="shared" si="36"/>
        <v/>
      </c>
      <c r="Q221" s="33" t="str">
        <f t="shared" si="34"/>
        <v/>
      </c>
      <c r="R221" s="89">
        <f ca="1">SUMIFS($J$25:$J$224,$C$25:$C$224,$C221,$G$25:$G$224,Lists!$A$16)</f>
        <v>0</v>
      </c>
      <c r="S221" s="89">
        <f t="shared" si="37"/>
        <v>0</v>
      </c>
      <c r="U221" s="2" t="str">
        <f t="shared" si="38"/>
        <v/>
      </c>
      <c r="W221" s="2" t="str">
        <f>IF(C221=0,"",LEFT(INDEX(Lists!$H$5:$H$49,MATCH(C221,Lists!$G$5:$G$49,0),1),1))</f>
        <v/>
      </c>
      <c r="Y221" s="4">
        <f ca="1">'Month 1'!H221+'Month 1'!I221-'Month 1'!J221</f>
        <v>0</v>
      </c>
      <c r="Z221" s="2" t="str">
        <f t="shared" ca="1" si="39"/>
        <v/>
      </c>
      <c r="AA221" s="2" t="str">
        <f t="shared" ca="1" si="35"/>
        <v/>
      </c>
      <c r="AC221" s="627" t="str">
        <f t="shared" si="40"/>
        <v>0</v>
      </c>
    </row>
    <row r="222" spans="1:29" ht="39" hidden="1" customHeight="1" x14ac:dyDescent="0.2">
      <c r="A222" s="14" t="str">
        <f>Planning!A206</f>
        <v>I198</v>
      </c>
      <c r="B222" s="9">
        <f>Planning!B206</f>
        <v>0</v>
      </c>
      <c r="C222" s="9">
        <f>Planning!C206</f>
        <v>0</v>
      </c>
      <c r="D222" s="9">
        <f>Planning!D206</f>
        <v>0</v>
      </c>
      <c r="E222" s="3">
        <f>Planning!E206</f>
        <v>0</v>
      </c>
      <c r="F222" s="3" t="str">
        <f>IF(Planning!G206&lt;&gt;0,Planning!G206,"")</f>
        <v/>
      </c>
      <c r="G222" s="194">
        <f>Planning!H206</f>
        <v>0</v>
      </c>
      <c r="H222" s="4">
        <f>Planning!L206</f>
        <v>0</v>
      </c>
      <c r="I222" s="198">
        <f ca="1">IF(OR(W222="1",AND(W222&lt;&gt;"1",G222=Lists!$A$17)),Y222,0)</f>
        <v>0</v>
      </c>
      <c r="J222" s="174"/>
      <c r="K222" s="32" t="str">
        <f ca="1">IF(AND(W222="2",G222&lt;&gt;Lists!$A$17),AA222,Z222)</f>
        <v/>
      </c>
      <c r="L222" s="33" t="str">
        <f t="shared" ca="1" si="33"/>
        <v/>
      </c>
      <c r="M222" s="5">
        <f>Planning!M206</f>
        <v>0</v>
      </c>
      <c r="N222" s="5">
        <f>'Month 1'!M222+'Month 1'!N222-'Month 1'!O222</f>
        <v>0</v>
      </c>
      <c r="O222" s="166"/>
      <c r="P222" s="32" t="str">
        <f t="shared" si="36"/>
        <v/>
      </c>
      <c r="Q222" s="33" t="str">
        <f t="shared" si="34"/>
        <v/>
      </c>
      <c r="R222" s="89">
        <f ca="1">SUMIFS($J$25:$J$224,$C$25:$C$224,$C222,$G$25:$G$224,Lists!$A$16)</f>
        <v>0</v>
      </c>
      <c r="S222" s="89">
        <f t="shared" si="37"/>
        <v>0</v>
      </c>
      <c r="U222" s="2" t="str">
        <f t="shared" si="38"/>
        <v/>
      </c>
      <c r="W222" s="2" t="str">
        <f>IF(C222=0,"",LEFT(INDEX(Lists!$H$5:$H$49,MATCH(C222,Lists!$G$5:$G$49,0),1),1))</f>
        <v/>
      </c>
      <c r="Y222" s="4">
        <f ca="1">'Month 1'!H222+'Month 1'!I222-'Month 1'!J222</f>
        <v>0</v>
      </c>
      <c r="Z222" s="2" t="str">
        <f t="shared" ca="1" si="39"/>
        <v/>
      </c>
      <c r="AA222" s="2" t="str">
        <f t="shared" ca="1" si="35"/>
        <v/>
      </c>
      <c r="AC222" s="627" t="str">
        <f t="shared" si="40"/>
        <v>0</v>
      </c>
    </row>
    <row r="223" spans="1:29" ht="39" hidden="1" customHeight="1" x14ac:dyDescent="0.2">
      <c r="A223" s="14" t="str">
        <f>Planning!A207</f>
        <v>I199</v>
      </c>
      <c r="B223" s="9">
        <f>Planning!B207</f>
        <v>0</v>
      </c>
      <c r="C223" s="9">
        <f>Planning!C207</f>
        <v>0</v>
      </c>
      <c r="D223" s="9">
        <f>Planning!D207</f>
        <v>0</v>
      </c>
      <c r="E223" s="3">
        <f>Planning!E207</f>
        <v>0</v>
      </c>
      <c r="F223" s="3" t="str">
        <f>IF(Planning!G207&lt;&gt;0,Planning!G207,"")</f>
        <v/>
      </c>
      <c r="G223" s="194">
        <f>Planning!H207</f>
        <v>0</v>
      </c>
      <c r="H223" s="4">
        <f>Planning!L207</f>
        <v>0</v>
      </c>
      <c r="I223" s="198">
        <f ca="1">IF(OR(W223="1",AND(W223&lt;&gt;"1",G223=Lists!$A$17)),Y223,0)</f>
        <v>0</v>
      </c>
      <c r="J223" s="174"/>
      <c r="K223" s="32" t="str">
        <f ca="1">IF(AND(W223="2",G223&lt;&gt;Lists!$A$17),AA223,Z223)</f>
        <v/>
      </c>
      <c r="L223" s="33" t="str">
        <f t="shared" ca="1" si="33"/>
        <v/>
      </c>
      <c r="M223" s="5">
        <f>Planning!M207</f>
        <v>0</v>
      </c>
      <c r="N223" s="5">
        <f>'Month 1'!M223+'Month 1'!N223-'Month 1'!O223</f>
        <v>0</v>
      </c>
      <c r="O223" s="166"/>
      <c r="P223" s="32" t="str">
        <f t="shared" si="36"/>
        <v/>
      </c>
      <c r="Q223" s="33" t="str">
        <f t="shared" si="34"/>
        <v/>
      </c>
      <c r="R223" s="89">
        <f ca="1">SUMIFS($J$25:$J$224,$C$25:$C$224,$C223,$G$25:$G$224,Lists!$A$16)</f>
        <v>0</v>
      </c>
      <c r="S223" s="89">
        <f t="shared" si="37"/>
        <v>0</v>
      </c>
      <c r="U223" s="2" t="str">
        <f t="shared" si="38"/>
        <v/>
      </c>
      <c r="W223" s="2" t="str">
        <f>IF(C223=0,"",LEFT(INDEX(Lists!$H$5:$H$49,MATCH(C223,Lists!$G$5:$G$49,0),1),1))</f>
        <v/>
      </c>
      <c r="Y223" s="4">
        <f ca="1">'Month 1'!H223+'Month 1'!I223-'Month 1'!J223</f>
        <v>0</v>
      </c>
      <c r="Z223" s="2" t="str">
        <f t="shared" ca="1" si="39"/>
        <v/>
      </c>
      <c r="AA223" s="2" t="str">
        <f t="shared" ca="1" si="35"/>
        <v/>
      </c>
      <c r="AC223" s="627" t="str">
        <f t="shared" si="40"/>
        <v>0</v>
      </c>
    </row>
    <row r="224" spans="1:29" ht="39" hidden="1" customHeight="1" x14ac:dyDescent="0.2">
      <c r="A224" s="14" t="str">
        <f>Planning!A208</f>
        <v>I200</v>
      </c>
      <c r="B224" s="9">
        <f>Planning!B208</f>
        <v>0</v>
      </c>
      <c r="C224" s="9">
        <f>Planning!C208</f>
        <v>0</v>
      </c>
      <c r="D224" s="9">
        <f>Planning!D208</f>
        <v>0</v>
      </c>
      <c r="E224" s="3">
        <f>Planning!E208</f>
        <v>0</v>
      </c>
      <c r="F224" s="3" t="str">
        <f>IF(Planning!G208&lt;&gt;0,Planning!G208,"")</f>
        <v/>
      </c>
      <c r="G224" s="194">
        <f>Planning!H208</f>
        <v>0</v>
      </c>
      <c r="H224" s="4">
        <f>Planning!L208</f>
        <v>0</v>
      </c>
      <c r="I224" s="198">
        <f ca="1">IF(OR(W224="1",AND(W224&lt;&gt;"1",G224=Lists!$A$17)),Y224,0)</f>
        <v>0</v>
      </c>
      <c r="J224" s="174"/>
      <c r="K224" s="32" t="str">
        <f ca="1">IF(AND(W224="2",G224&lt;&gt;Lists!$A$17),AA224,Z224)</f>
        <v/>
      </c>
      <c r="L224" s="33" t="str">
        <f t="shared" ca="1" si="33"/>
        <v/>
      </c>
      <c r="M224" s="5">
        <f>Planning!M208</f>
        <v>0</v>
      </c>
      <c r="N224" s="5">
        <f>'Month 1'!M224+'Month 1'!N224-'Month 1'!O224</f>
        <v>0</v>
      </c>
      <c r="O224" s="166"/>
      <c r="P224" s="32" t="str">
        <f t="shared" si="36"/>
        <v/>
      </c>
      <c r="Q224" s="33" t="str">
        <f t="shared" si="34"/>
        <v/>
      </c>
      <c r="R224" s="89">
        <f ca="1">SUMIFS($J$25:$J$224,$C$25:$C$224,$C224,$G$25:$G$224,Lists!$A$16)</f>
        <v>0</v>
      </c>
      <c r="S224" s="89">
        <f t="shared" si="37"/>
        <v>0</v>
      </c>
      <c r="U224" s="2" t="str">
        <f t="shared" si="38"/>
        <v/>
      </c>
      <c r="W224" s="2" t="str">
        <f>IF(C224=0,"",LEFT(INDEX(Lists!$H$5:$H$49,MATCH(C224,Lists!$G$5:$G$49,0),1),1))</f>
        <v/>
      </c>
      <c r="Y224" s="4">
        <f ca="1">'Month 1'!H224+'Month 1'!I224-'Month 1'!J224</f>
        <v>0</v>
      </c>
      <c r="Z224" s="2" t="str">
        <f t="shared" ca="1" si="39"/>
        <v/>
      </c>
      <c r="AA224" s="2" t="str">
        <f t="shared" ca="1" si="35"/>
        <v/>
      </c>
      <c r="AC224" s="627" t="str">
        <f t="shared" si="40"/>
        <v>0</v>
      </c>
    </row>
    <row r="225" spans="1:29" ht="15.75" customHeight="1" x14ac:dyDescent="0.2">
      <c r="U225" s="1" t="s">
        <v>334</v>
      </c>
      <c r="W225" s="1" t="s">
        <v>334</v>
      </c>
      <c r="Y225" s="1" t="s">
        <v>334</v>
      </c>
      <c r="Z225" s="1" t="s">
        <v>334</v>
      </c>
      <c r="AA225" s="1" t="s">
        <v>334</v>
      </c>
      <c r="AC225" s="1" t="s">
        <v>334</v>
      </c>
    </row>
    <row r="226" spans="1:29" ht="15.75" customHeight="1" x14ac:dyDescent="0.2"/>
    <row r="227" spans="1:29" ht="25.5" customHeight="1" x14ac:dyDescent="0.2">
      <c r="A227" s="972" t="str">
        <f ca="1">Setup!AN6</f>
        <v>PR Dashboard indicators</v>
      </c>
      <c r="B227" s="973"/>
      <c r="C227" s="973"/>
      <c r="D227" s="973"/>
      <c r="E227" s="973"/>
      <c r="F227" s="973"/>
      <c r="G227" s="973"/>
      <c r="H227" s="974"/>
    </row>
    <row r="228" spans="1:29" ht="25.5" customHeight="1" x14ac:dyDescent="0.2">
      <c r="A228" s="969" t="str">
        <f ca="1">Setup!AP8</f>
        <v>Financial reports planned</v>
      </c>
      <c r="B228" s="970"/>
      <c r="C228" s="970"/>
      <c r="D228" s="970"/>
      <c r="E228" s="970"/>
      <c r="F228" s="970"/>
      <c r="G228" s="971"/>
      <c r="H228" s="167">
        <v>1</v>
      </c>
      <c r="J228" s="101"/>
    </row>
    <row r="229" spans="1:29" ht="25.5" customHeight="1" x14ac:dyDescent="0.2">
      <c r="A229" s="978" t="str">
        <f ca="1">Setup!AP9</f>
        <v>Financial reports overdue</v>
      </c>
      <c r="B229" s="979"/>
      <c r="C229" s="979"/>
      <c r="D229" s="979"/>
      <c r="E229" s="979"/>
      <c r="F229" s="979"/>
      <c r="G229" s="980"/>
      <c r="H229" s="167">
        <v>0</v>
      </c>
      <c r="J229" s="101"/>
    </row>
    <row r="230" spans="1:29" ht="25.5" hidden="1" customHeight="1" x14ac:dyDescent="0.2">
      <c r="A230" s="996">
        <f ca="1">Setup!AP10</f>
        <v>0</v>
      </c>
      <c r="B230" s="997"/>
      <c r="C230" s="997"/>
      <c r="D230" s="997"/>
      <c r="E230" s="997"/>
      <c r="F230" s="997"/>
      <c r="G230" s="998"/>
      <c r="H230" s="167"/>
      <c r="J230" s="101"/>
    </row>
    <row r="231" spans="1:29" ht="25.5" hidden="1" customHeight="1" x14ac:dyDescent="0.2">
      <c r="A231" s="966">
        <f ca="1">Setup!AP11</f>
        <v>0</v>
      </c>
      <c r="B231" s="967"/>
      <c r="C231" s="967"/>
      <c r="D231" s="967"/>
      <c r="E231" s="967"/>
      <c r="F231" s="967"/>
      <c r="G231" s="968"/>
      <c r="H231" s="167"/>
      <c r="J231" s="101"/>
    </row>
    <row r="232" spans="1:29" ht="25.5" hidden="1" customHeight="1" x14ac:dyDescent="0.2">
      <c r="A232" s="966">
        <f ca="1">Setup!AP12</f>
        <v>0</v>
      </c>
      <c r="B232" s="967"/>
      <c r="C232" s="967"/>
      <c r="D232" s="967"/>
      <c r="E232" s="967"/>
      <c r="F232" s="967"/>
      <c r="G232" s="968"/>
      <c r="H232" s="167"/>
      <c r="J232" s="101"/>
    </row>
    <row r="233" spans="1:29" ht="25.5" hidden="1" customHeight="1" x14ac:dyDescent="0.2">
      <c r="A233" s="969">
        <f ca="1">Setup!AP13</f>
        <v>0</v>
      </c>
      <c r="B233" s="970"/>
      <c r="C233" s="970"/>
      <c r="D233" s="970"/>
      <c r="E233" s="970"/>
      <c r="F233" s="970"/>
      <c r="G233" s="971"/>
      <c r="H233" s="167"/>
      <c r="J233" s="101"/>
    </row>
    <row r="234" spans="1:29" ht="25.5" hidden="1" customHeight="1" x14ac:dyDescent="0.2">
      <c r="A234" s="978">
        <f ca="1">Setup!AP14</f>
        <v>0</v>
      </c>
      <c r="B234" s="979"/>
      <c r="C234" s="979"/>
      <c r="D234" s="979"/>
      <c r="E234" s="979"/>
      <c r="F234" s="979"/>
      <c r="G234" s="980"/>
      <c r="H234" s="167"/>
      <c r="J234" s="101"/>
    </row>
    <row r="235" spans="1:29" ht="25.5" customHeight="1" x14ac:dyDescent="0.2">
      <c r="A235" s="996" t="str">
        <f ca="1">Setup!AP15</f>
        <v>Supervision actions recommended</v>
      </c>
      <c r="B235" s="997"/>
      <c r="C235" s="997"/>
      <c r="D235" s="997"/>
      <c r="E235" s="997"/>
      <c r="F235" s="997"/>
      <c r="G235" s="998"/>
      <c r="H235" s="167">
        <v>0</v>
      </c>
      <c r="J235" s="101"/>
    </row>
    <row r="236" spans="1:29" ht="25.5" customHeight="1" x14ac:dyDescent="0.2">
      <c r="A236" s="966" t="str">
        <f ca="1">Setup!AP16</f>
        <v>Supervision recommendations past due</v>
      </c>
      <c r="B236" s="967"/>
      <c r="C236" s="967"/>
      <c r="D236" s="967"/>
      <c r="E236" s="967"/>
      <c r="F236" s="967"/>
      <c r="G236" s="968"/>
      <c r="H236" s="167">
        <v>0</v>
      </c>
      <c r="J236" s="101"/>
    </row>
    <row r="237" spans="1:29" ht="25.5" customHeight="1" x14ac:dyDescent="0.2">
      <c r="A237" s="969" t="str">
        <f ca="1">Setup!AP17</f>
        <v>Programmatic reports planned</v>
      </c>
      <c r="B237" s="970"/>
      <c r="C237" s="970"/>
      <c r="D237" s="970"/>
      <c r="E237" s="970"/>
      <c r="F237" s="970"/>
      <c r="G237" s="971"/>
      <c r="H237" s="167">
        <v>1</v>
      </c>
      <c r="J237" s="101"/>
    </row>
    <row r="238" spans="1:29" ht="25.5" customHeight="1" x14ac:dyDescent="0.2">
      <c r="A238" s="978" t="str">
        <f ca="1">Setup!AP18</f>
        <v>Programmatic reports past due</v>
      </c>
      <c r="B238" s="979"/>
      <c r="C238" s="979"/>
      <c r="D238" s="979"/>
      <c r="E238" s="979"/>
      <c r="F238" s="979"/>
      <c r="G238" s="980"/>
      <c r="H238" s="167">
        <v>1</v>
      </c>
      <c r="J238" s="101"/>
    </row>
    <row r="239" spans="1:29" ht="25.5" hidden="1" customHeight="1" x14ac:dyDescent="0.2">
      <c r="A239" s="996">
        <f ca="1">Setup!AP19</f>
        <v>0</v>
      </c>
      <c r="B239" s="997"/>
      <c r="C239" s="997"/>
      <c r="D239" s="997"/>
      <c r="E239" s="997"/>
      <c r="F239" s="997"/>
      <c r="G239" s="998"/>
      <c r="H239" s="167"/>
      <c r="J239" s="101"/>
    </row>
    <row r="240" spans="1:29" ht="25.5" hidden="1" customHeight="1" x14ac:dyDescent="0.2">
      <c r="A240" s="966">
        <f ca="1">Setup!AP20</f>
        <v>0</v>
      </c>
      <c r="B240" s="967"/>
      <c r="C240" s="967"/>
      <c r="D240" s="967"/>
      <c r="E240" s="967"/>
      <c r="F240" s="967"/>
      <c r="G240" s="968"/>
      <c r="H240" s="167"/>
      <c r="J240" s="101"/>
    </row>
    <row r="241" spans="1:10" ht="25.5" hidden="1" customHeight="1" x14ac:dyDescent="0.2">
      <c r="A241" s="969">
        <f ca="1">Setup!AP21</f>
        <v>0</v>
      </c>
      <c r="B241" s="970"/>
      <c r="C241" s="970"/>
      <c r="D241" s="970"/>
      <c r="E241" s="970"/>
      <c r="F241" s="970"/>
      <c r="G241" s="971"/>
      <c r="H241" s="167"/>
      <c r="J241" s="101"/>
    </row>
    <row r="242" spans="1:10" ht="25.5" hidden="1" customHeight="1" x14ac:dyDescent="0.2">
      <c r="A242" s="978">
        <f ca="1">Setup!AP22</f>
        <v>0</v>
      </c>
      <c r="B242" s="979"/>
      <c r="C242" s="979"/>
      <c r="D242" s="979"/>
      <c r="E242" s="979"/>
      <c r="F242" s="979"/>
      <c r="G242" s="980"/>
      <c r="H242" s="167"/>
      <c r="J242" s="101"/>
    </row>
    <row r="243" spans="1:10" ht="25.5" hidden="1" customHeight="1" x14ac:dyDescent="0.2">
      <c r="A243" s="978">
        <f ca="1">Setup!AP23</f>
        <v>0</v>
      </c>
      <c r="B243" s="979"/>
      <c r="C243" s="979"/>
      <c r="D243" s="979"/>
      <c r="E243" s="979"/>
      <c r="F243" s="979"/>
      <c r="G243" s="980"/>
      <c r="H243" s="167"/>
      <c r="J243" s="101"/>
    </row>
    <row r="244" spans="1:10" ht="25.5" hidden="1" customHeight="1" x14ac:dyDescent="0.2">
      <c r="A244" s="996">
        <f ca="1">Setup!AP24</f>
        <v>0</v>
      </c>
      <c r="B244" s="997"/>
      <c r="C244" s="997"/>
      <c r="D244" s="997"/>
      <c r="E244" s="997"/>
      <c r="F244" s="997"/>
      <c r="G244" s="998"/>
      <c r="H244" s="167"/>
      <c r="J244" s="101"/>
    </row>
    <row r="245" spans="1:10" ht="25.5" hidden="1" customHeight="1" x14ac:dyDescent="0.2">
      <c r="A245" s="966">
        <f ca="1">Setup!AP25</f>
        <v>0</v>
      </c>
      <c r="B245" s="967"/>
      <c r="C245" s="967"/>
      <c r="D245" s="967"/>
      <c r="E245" s="967"/>
      <c r="F245" s="967"/>
      <c r="G245" s="968"/>
      <c r="H245" s="168"/>
      <c r="J245" s="101"/>
    </row>
    <row r="246" spans="1:10" ht="25.5" hidden="1" customHeight="1" x14ac:dyDescent="0.2">
      <c r="A246" s="966">
        <f ca="1">Setup!AP26</f>
        <v>0</v>
      </c>
      <c r="B246" s="967"/>
      <c r="C246" s="967"/>
      <c r="D246" s="967"/>
      <c r="E246" s="967"/>
      <c r="F246" s="967"/>
      <c r="G246" s="968"/>
      <c r="H246" s="167"/>
      <c r="J246" s="101"/>
    </row>
    <row r="247" spans="1:10" ht="25.5" hidden="1" customHeight="1" x14ac:dyDescent="0.2">
      <c r="A247" s="969">
        <f ca="1">Setup!AP27</f>
        <v>0</v>
      </c>
      <c r="B247" s="970"/>
      <c r="C247" s="970"/>
      <c r="D247" s="970"/>
      <c r="E247" s="970"/>
      <c r="F247" s="970"/>
      <c r="G247" s="971"/>
      <c r="H247" s="167"/>
      <c r="J247" s="101"/>
    </row>
    <row r="248" spans="1:10" ht="25.5" hidden="1" customHeight="1" x14ac:dyDescent="0.2">
      <c r="A248" s="978">
        <f ca="1">Setup!AP28</f>
        <v>0</v>
      </c>
      <c r="B248" s="979"/>
      <c r="C248" s="979"/>
      <c r="D248" s="979"/>
      <c r="E248" s="979"/>
      <c r="F248" s="979"/>
      <c r="G248" s="980"/>
      <c r="H248" s="167"/>
      <c r="J248" s="101"/>
    </row>
    <row r="249" spans="1:10" ht="25.5" hidden="1" customHeight="1" x14ac:dyDescent="0.2">
      <c r="A249" s="978">
        <f ca="1">Setup!AP29</f>
        <v>0</v>
      </c>
      <c r="B249" s="979"/>
      <c r="C249" s="979"/>
      <c r="D249" s="979"/>
      <c r="E249" s="979"/>
      <c r="F249" s="979"/>
      <c r="G249" s="980"/>
      <c r="H249" s="167"/>
      <c r="J249" s="101"/>
    </row>
    <row r="250" spans="1:10" ht="25.5" hidden="1" customHeight="1" x14ac:dyDescent="0.2">
      <c r="A250" s="996">
        <f ca="1">Setup!AP30</f>
        <v>0</v>
      </c>
      <c r="B250" s="997"/>
      <c r="C250" s="997"/>
      <c r="D250" s="997"/>
      <c r="E250" s="997"/>
      <c r="F250" s="997"/>
      <c r="G250" s="998"/>
      <c r="H250" s="167"/>
      <c r="J250" s="101"/>
    </row>
    <row r="251" spans="1:10" ht="25.5" hidden="1" customHeight="1" x14ac:dyDescent="0.2">
      <c r="A251" s="966">
        <f ca="1">Setup!AP31</f>
        <v>0</v>
      </c>
      <c r="B251" s="967"/>
      <c r="C251" s="967"/>
      <c r="D251" s="967"/>
      <c r="E251" s="967"/>
      <c r="F251" s="967"/>
      <c r="G251" s="968"/>
      <c r="H251" s="167"/>
      <c r="J251" s="101"/>
    </row>
    <row r="252" spans="1:10" ht="25.5" hidden="1" customHeight="1" x14ac:dyDescent="0.2">
      <c r="A252" s="969">
        <f ca="1">Setup!AP32</f>
        <v>0</v>
      </c>
      <c r="B252" s="970"/>
      <c r="C252" s="970"/>
      <c r="D252" s="970"/>
      <c r="E252" s="970"/>
      <c r="F252" s="970"/>
      <c r="G252" s="971"/>
      <c r="H252" s="167"/>
      <c r="J252" s="101"/>
    </row>
    <row r="253" spans="1:10" ht="25.5" hidden="1" customHeight="1" x14ac:dyDescent="0.2">
      <c r="A253" s="978">
        <f ca="1">Setup!AP33</f>
        <v>0</v>
      </c>
      <c r="B253" s="979"/>
      <c r="C253" s="979"/>
      <c r="D253" s="979"/>
      <c r="E253" s="979"/>
      <c r="F253" s="979"/>
      <c r="G253" s="980"/>
      <c r="H253" s="167"/>
      <c r="J253" s="101"/>
    </row>
    <row r="254" spans="1:10" ht="25.5" hidden="1" customHeight="1" x14ac:dyDescent="0.2">
      <c r="A254" s="966">
        <f ca="1">Setup!AP34</f>
        <v>0</v>
      </c>
      <c r="B254" s="967"/>
      <c r="C254" s="967"/>
      <c r="D254" s="967"/>
      <c r="E254" s="967"/>
      <c r="F254" s="967"/>
      <c r="G254" s="968"/>
      <c r="H254" s="167"/>
      <c r="J254" s="101"/>
    </row>
    <row r="255" spans="1:10" ht="25.5" hidden="1" customHeight="1" x14ac:dyDescent="0.2">
      <c r="A255" s="969">
        <f ca="1">Setup!AP35</f>
        <v>0</v>
      </c>
      <c r="B255" s="970"/>
      <c r="C255" s="970"/>
      <c r="D255" s="970"/>
      <c r="E255" s="970"/>
      <c r="F255" s="970"/>
      <c r="G255" s="971"/>
      <c r="H255" s="167"/>
      <c r="J255" s="101"/>
    </row>
    <row r="256" spans="1:10" ht="25.5" hidden="1" customHeight="1" x14ac:dyDescent="0.2">
      <c r="A256" s="978">
        <f ca="1">Setup!AP36</f>
        <v>0</v>
      </c>
      <c r="B256" s="979"/>
      <c r="C256" s="979"/>
      <c r="D256" s="979"/>
      <c r="E256" s="979"/>
      <c r="F256" s="979"/>
      <c r="G256" s="980"/>
      <c r="H256" s="167"/>
      <c r="J256" s="101"/>
    </row>
    <row r="257" spans="1:10" ht="25.5" hidden="1" customHeight="1" x14ac:dyDescent="0.2">
      <c r="A257" s="996">
        <f ca="1">Setup!AP37</f>
        <v>0</v>
      </c>
      <c r="B257" s="997"/>
      <c r="C257" s="997"/>
      <c r="D257" s="997"/>
      <c r="E257" s="997"/>
      <c r="F257" s="997"/>
      <c r="G257" s="998"/>
      <c r="H257" s="167"/>
      <c r="J257" s="101"/>
    </row>
    <row r="258" spans="1:10" ht="25.5" hidden="1" customHeight="1" x14ac:dyDescent="0.2">
      <c r="A258" s="966">
        <f ca="1">Setup!AP38</f>
        <v>0</v>
      </c>
      <c r="B258" s="967"/>
      <c r="C258" s="967"/>
      <c r="D258" s="967"/>
      <c r="E258" s="967"/>
      <c r="F258" s="967"/>
      <c r="G258" s="968"/>
      <c r="H258" s="167"/>
      <c r="J258" s="101"/>
    </row>
    <row r="259" spans="1:10" ht="25.5" customHeight="1" x14ac:dyDescent="0.2">
      <c r="A259" s="969" t="str">
        <f ca="1">Setup!AP39</f>
        <v>Actual stock level - PS39 - Product 1: Efavirenz, 600 mg, 30 tablets</v>
      </c>
      <c r="B259" s="970"/>
      <c r="C259" s="970"/>
      <c r="D259" s="970"/>
      <c r="E259" s="970"/>
      <c r="F259" s="970"/>
      <c r="G259" s="971"/>
      <c r="H259" s="167">
        <v>7</v>
      </c>
      <c r="J259" s="101"/>
    </row>
    <row r="260" spans="1:10" ht="25.5" customHeight="1" x14ac:dyDescent="0.2">
      <c r="A260" s="996" t="str">
        <f ca="1">Setup!AP40</f>
        <v>Actual stock level - PS40 - Product 2: Efavirenz, 200 mg, 90 capsules</v>
      </c>
      <c r="B260" s="997"/>
      <c r="C260" s="997"/>
      <c r="D260" s="997"/>
      <c r="E260" s="997"/>
      <c r="F260" s="997"/>
      <c r="G260" s="998"/>
      <c r="H260" s="167">
        <v>8</v>
      </c>
      <c r="J260" s="101"/>
    </row>
    <row r="261" spans="1:10" ht="25.5" customHeight="1" x14ac:dyDescent="0.2">
      <c r="A261" s="969" t="str">
        <f ca="1">Setup!AP41</f>
        <v>Actual stock level - PS41 - Product 3: TDF/3TC, 300/300 mg, 30 tablets</v>
      </c>
      <c r="B261" s="970"/>
      <c r="C261" s="970"/>
      <c r="D261" s="970"/>
      <c r="E261" s="970"/>
      <c r="F261" s="970"/>
      <c r="G261" s="971"/>
      <c r="H261" s="167">
        <v>9</v>
      </c>
      <c r="J261" s="101"/>
    </row>
    <row r="262" spans="1:10" ht="25.5" customHeight="1" x14ac:dyDescent="0.2">
      <c r="A262" s="996" t="str">
        <f ca="1">Setup!AP42</f>
        <v>Actual stock level - PS42 - Product 4: 3TC, 10 mg/ml, oral solution 240 ml</v>
      </c>
      <c r="B262" s="997"/>
      <c r="C262" s="997"/>
      <c r="D262" s="997"/>
      <c r="E262" s="997"/>
      <c r="F262" s="997"/>
      <c r="G262" s="998"/>
      <c r="H262" s="167">
        <v>10</v>
      </c>
      <c r="J262" s="101"/>
    </row>
    <row r="263" spans="1:10" ht="25.5" hidden="1" customHeight="1" x14ac:dyDescent="0.2">
      <c r="A263" s="969">
        <f ca="1">Setup!AP43</f>
        <v>0</v>
      </c>
      <c r="B263" s="970"/>
      <c r="C263" s="970"/>
      <c r="D263" s="970"/>
      <c r="E263" s="970"/>
      <c r="F263" s="970"/>
      <c r="G263" s="971"/>
      <c r="H263" s="167"/>
      <c r="J263" s="101"/>
    </row>
    <row r="264" spans="1:10" ht="25.5" hidden="1" customHeight="1" x14ac:dyDescent="0.2">
      <c r="A264" s="996">
        <f ca="1">Setup!AP44</f>
        <v>0</v>
      </c>
      <c r="B264" s="997"/>
      <c r="C264" s="997"/>
      <c r="D264" s="997"/>
      <c r="E264" s="997"/>
      <c r="F264" s="997"/>
      <c r="G264" s="998"/>
      <c r="H264" s="167"/>
      <c r="J264" s="101"/>
    </row>
    <row r="265" spans="1:10" ht="25.5" hidden="1" customHeight="1" x14ac:dyDescent="0.2">
      <c r="A265" s="969">
        <f ca="1">Setup!AP45</f>
        <v>0</v>
      </c>
      <c r="B265" s="970"/>
      <c r="C265" s="970"/>
      <c r="D265" s="970"/>
      <c r="E265" s="970"/>
      <c r="F265" s="970"/>
      <c r="G265" s="971"/>
      <c r="H265" s="167"/>
      <c r="J265" s="101"/>
    </row>
    <row r="266" spans="1:10" ht="25.5" hidden="1" customHeight="1" x14ac:dyDescent="0.2">
      <c r="A266" s="996">
        <f ca="1">Setup!AP46</f>
        <v>0</v>
      </c>
      <c r="B266" s="997"/>
      <c r="C266" s="997"/>
      <c r="D266" s="997"/>
      <c r="E266" s="997"/>
      <c r="F266" s="997"/>
      <c r="G266" s="998"/>
      <c r="H266" s="167"/>
      <c r="J266" s="101"/>
    </row>
    <row r="267" spans="1:10" ht="25.5" hidden="1" customHeight="1" x14ac:dyDescent="0.2">
      <c r="A267" s="969">
        <f ca="1">Setup!AP47</f>
        <v>0</v>
      </c>
      <c r="B267" s="970"/>
      <c r="C267" s="970"/>
      <c r="D267" s="970"/>
      <c r="E267" s="970"/>
      <c r="F267" s="970"/>
      <c r="G267" s="971"/>
      <c r="H267" s="167"/>
      <c r="J267" s="101"/>
    </row>
    <row r="268" spans="1:10" ht="25.5" hidden="1" customHeight="1" x14ac:dyDescent="0.2">
      <c r="A268" s="996">
        <f ca="1">Setup!AP48</f>
        <v>0</v>
      </c>
      <c r="B268" s="997"/>
      <c r="C268" s="997"/>
      <c r="D268" s="997"/>
      <c r="E268" s="997"/>
      <c r="F268" s="997"/>
      <c r="G268" s="998"/>
      <c r="H268" s="167"/>
      <c r="J268" s="101"/>
    </row>
    <row r="269" spans="1:10" ht="25.5" hidden="1" customHeight="1" x14ac:dyDescent="0.2">
      <c r="A269" s="969">
        <f ca="1">Setup!AP49</f>
        <v>0</v>
      </c>
      <c r="B269" s="970"/>
      <c r="C269" s="970"/>
      <c r="D269" s="970"/>
      <c r="E269" s="970"/>
      <c r="F269" s="970"/>
      <c r="G269" s="971"/>
      <c r="H269" s="167"/>
      <c r="J269" s="101"/>
    </row>
    <row r="270" spans="1:10" ht="25.5" hidden="1" customHeight="1" x14ac:dyDescent="0.2">
      <c r="A270" s="996">
        <f ca="1">Setup!AP50</f>
        <v>0</v>
      </c>
      <c r="B270" s="997"/>
      <c r="C270" s="997"/>
      <c r="D270" s="997"/>
      <c r="E270" s="997"/>
      <c r="F270" s="997"/>
      <c r="G270" s="998"/>
      <c r="H270" s="167"/>
      <c r="J270" s="101"/>
    </row>
    <row r="271" spans="1:10" ht="25.5" hidden="1" customHeight="1" x14ac:dyDescent="0.2">
      <c r="A271" s="969">
        <f ca="1">Setup!AP51</f>
        <v>0</v>
      </c>
      <c r="B271" s="970"/>
      <c r="C271" s="970"/>
      <c r="D271" s="970"/>
      <c r="E271" s="970"/>
      <c r="F271" s="970"/>
      <c r="G271" s="971"/>
      <c r="H271" s="167"/>
      <c r="J271" s="101"/>
    </row>
    <row r="272" spans="1:10" ht="25.5" hidden="1" customHeight="1" x14ac:dyDescent="0.2">
      <c r="A272" s="996">
        <f ca="1">Setup!AP52</f>
        <v>0</v>
      </c>
      <c r="B272" s="997"/>
      <c r="C272" s="997"/>
      <c r="D272" s="997"/>
      <c r="E272" s="997"/>
      <c r="F272" s="997"/>
      <c r="G272" s="998"/>
      <c r="H272" s="167"/>
    </row>
    <row r="273" spans="1:8" ht="25.5" hidden="1" customHeight="1" x14ac:dyDescent="0.2">
      <c r="A273" s="969">
        <f ca="1">Setup!AP53</f>
        <v>0</v>
      </c>
      <c r="B273" s="970"/>
      <c r="C273" s="970"/>
      <c r="D273" s="970"/>
      <c r="E273" s="970"/>
      <c r="F273" s="970"/>
      <c r="G273" s="971"/>
      <c r="H273" s="167"/>
    </row>
    <row r="274" spans="1:8" ht="25.5" hidden="1" customHeight="1" x14ac:dyDescent="0.2">
      <c r="A274" s="996">
        <f ca="1">Setup!AP54</f>
        <v>0</v>
      </c>
      <c r="B274" s="997"/>
      <c r="C274" s="997"/>
      <c r="D274" s="997"/>
      <c r="E274" s="997"/>
      <c r="F274" s="997"/>
      <c r="G274" s="998"/>
      <c r="H274" s="167"/>
    </row>
    <row r="275" spans="1:8" ht="25.5" hidden="1" customHeight="1" x14ac:dyDescent="0.2">
      <c r="A275" s="969">
        <f ca="1">Setup!AP55</f>
        <v>0</v>
      </c>
      <c r="B275" s="970"/>
      <c r="C275" s="970"/>
      <c r="D275" s="970"/>
      <c r="E275" s="970"/>
      <c r="F275" s="970"/>
      <c r="G275" s="971"/>
      <c r="H275" s="167"/>
    </row>
    <row r="276" spans="1:8" ht="25.5" hidden="1" customHeight="1" x14ac:dyDescent="0.2">
      <c r="A276" s="996">
        <f ca="1">Setup!AP56</f>
        <v>0</v>
      </c>
      <c r="B276" s="997"/>
      <c r="C276" s="997"/>
      <c r="D276" s="997"/>
      <c r="E276" s="997"/>
      <c r="F276" s="997"/>
      <c r="G276" s="998"/>
      <c r="H276" s="167"/>
    </row>
    <row r="277" spans="1:8" ht="25.5" hidden="1" customHeight="1" x14ac:dyDescent="0.2">
      <c r="A277" s="969">
        <f ca="1">Setup!AP57</f>
        <v>0</v>
      </c>
      <c r="B277" s="970"/>
      <c r="C277" s="970"/>
      <c r="D277" s="970"/>
      <c r="E277" s="970"/>
      <c r="F277" s="970"/>
      <c r="G277" s="971"/>
      <c r="H277" s="167"/>
    </row>
    <row r="278" spans="1:8" ht="25.5" hidden="1" customHeight="1" x14ac:dyDescent="0.2">
      <c r="A278" s="996">
        <f ca="1">Setup!AP58</f>
        <v>0</v>
      </c>
      <c r="B278" s="997"/>
      <c r="C278" s="997"/>
      <c r="D278" s="997"/>
      <c r="E278" s="997"/>
      <c r="F278" s="997"/>
      <c r="G278" s="998"/>
      <c r="H278" s="167"/>
    </row>
    <row r="279" spans="1:8" ht="25.5" hidden="1" customHeight="1" x14ac:dyDescent="0.2">
      <c r="A279" s="969">
        <f ca="1">Setup!AP59</f>
        <v>0</v>
      </c>
      <c r="B279" s="970"/>
      <c r="C279" s="970"/>
      <c r="D279" s="970"/>
      <c r="E279" s="970"/>
      <c r="F279" s="970"/>
      <c r="G279" s="971"/>
      <c r="H279" s="167"/>
    </row>
    <row r="280" spans="1:8" ht="25.5" hidden="1" customHeight="1" x14ac:dyDescent="0.2">
      <c r="A280" s="978">
        <f ca="1">Setup!AP60</f>
        <v>0</v>
      </c>
      <c r="B280" s="979"/>
      <c r="C280" s="979"/>
      <c r="D280" s="979"/>
      <c r="E280" s="979"/>
      <c r="F280" s="979"/>
      <c r="G280" s="980"/>
      <c r="H280" s="167"/>
    </row>
    <row r="281" spans="1:8" ht="25.5" hidden="1" customHeight="1" x14ac:dyDescent="0.2">
      <c r="A281" s="996">
        <f ca="1">Setup!AP61</f>
        <v>0</v>
      </c>
      <c r="B281" s="997"/>
      <c r="C281" s="997"/>
      <c r="D281" s="997"/>
      <c r="E281" s="997"/>
      <c r="F281" s="997"/>
      <c r="G281" s="998"/>
      <c r="H281" s="167"/>
    </row>
    <row r="282" spans="1:8" ht="25.5" hidden="1" customHeight="1" x14ac:dyDescent="0.2">
      <c r="A282" s="966">
        <f ca="1">Setup!AP62</f>
        <v>0</v>
      </c>
      <c r="B282" s="967"/>
      <c r="C282" s="967"/>
      <c r="D282" s="967"/>
      <c r="E282" s="967"/>
      <c r="F282" s="967"/>
      <c r="G282" s="968"/>
      <c r="H282" s="167"/>
    </row>
    <row r="283" spans="1:8" ht="25.5" hidden="1" customHeight="1" x14ac:dyDescent="0.2">
      <c r="A283" s="966">
        <f ca="1">Setup!AP63</f>
        <v>0</v>
      </c>
      <c r="B283" s="967"/>
      <c r="C283" s="967"/>
      <c r="D283" s="967"/>
      <c r="E283" s="967"/>
      <c r="F283" s="967"/>
      <c r="G283" s="968"/>
      <c r="H283" s="167"/>
    </row>
    <row r="284" spans="1:8" ht="25.5" hidden="1" customHeight="1" x14ac:dyDescent="0.2">
      <c r="A284" s="969">
        <f ca="1">Setup!AP64</f>
        <v>0</v>
      </c>
      <c r="B284" s="970"/>
      <c r="C284" s="970"/>
      <c r="D284" s="970"/>
      <c r="E284" s="970"/>
      <c r="F284" s="970"/>
      <c r="G284" s="971"/>
      <c r="H284" s="167"/>
    </row>
    <row r="285" spans="1:8" ht="25.5" hidden="1" customHeight="1" x14ac:dyDescent="0.2">
      <c r="A285" s="978">
        <f ca="1">Setup!AP65</f>
        <v>0</v>
      </c>
      <c r="B285" s="979"/>
      <c r="C285" s="979"/>
      <c r="D285" s="979"/>
      <c r="E285" s="979"/>
      <c r="F285" s="979"/>
      <c r="G285" s="980"/>
      <c r="H285" s="167"/>
    </row>
    <row r="286" spans="1:8" ht="25.5" hidden="1" customHeight="1" x14ac:dyDescent="0.2">
      <c r="A286" s="978">
        <f ca="1">Setup!AP66</f>
        <v>0</v>
      </c>
      <c r="B286" s="979"/>
      <c r="C286" s="979"/>
      <c r="D286" s="979"/>
      <c r="E286" s="979"/>
      <c r="F286" s="979"/>
      <c r="G286" s="980"/>
      <c r="H286" s="167"/>
    </row>
    <row r="287" spans="1:8" ht="25.5" hidden="1" customHeight="1" x14ac:dyDescent="0.2">
      <c r="A287" s="996">
        <f ca="1">Setup!AP67</f>
        <v>0</v>
      </c>
      <c r="B287" s="997"/>
      <c r="C287" s="997"/>
      <c r="D287" s="997"/>
      <c r="E287" s="997"/>
      <c r="F287" s="997"/>
      <c r="G287" s="998"/>
      <c r="H287" s="167"/>
    </row>
    <row r="288" spans="1:8" ht="25.5" hidden="1" customHeight="1" x14ac:dyDescent="0.2">
      <c r="A288" s="966">
        <f ca="1">Setup!AP68</f>
        <v>0</v>
      </c>
      <c r="B288" s="967"/>
      <c r="C288" s="967"/>
      <c r="D288" s="967"/>
      <c r="E288" s="967"/>
      <c r="F288" s="967"/>
      <c r="G288" s="968"/>
      <c r="H288" s="167"/>
    </row>
    <row r="289" spans="1:17" ht="25.5" hidden="1" customHeight="1" x14ac:dyDescent="0.2">
      <c r="A289" s="966">
        <f ca="1">Setup!AP69</f>
        <v>0</v>
      </c>
      <c r="B289" s="967"/>
      <c r="C289" s="967"/>
      <c r="D289" s="967"/>
      <c r="E289" s="967"/>
      <c r="F289" s="967"/>
      <c r="G289" s="968"/>
      <c r="H289" s="167"/>
    </row>
    <row r="290" spans="1:17" ht="18.75" customHeight="1" x14ac:dyDescent="0.2">
      <c r="A290" s="187"/>
      <c r="B290" s="188"/>
      <c r="C290" s="188"/>
      <c r="D290" s="188"/>
      <c r="E290" s="188"/>
      <c r="F290" s="188"/>
      <c r="G290" s="458"/>
      <c r="H290" s="189"/>
    </row>
    <row r="291" spans="1:17" ht="12.75" customHeight="1" x14ac:dyDescent="0.2">
      <c r="A291" s="184"/>
      <c r="B291" s="185"/>
      <c r="C291" s="185"/>
      <c r="D291" s="185"/>
      <c r="E291" s="185"/>
      <c r="F291" s="185"/>
      <c r="G291" s="459"/>
      <c r="H291" s="186"/>
    </row>
    <row r="292" spans="1:17" ht="19.5" customHeight="1" x14ac:dyDescent="0.2">
      <c r="A292" s="768" t="str">
        <f ca="1">Translations!A138</f>
        <v>Narrative comments from results (to be filled by the Subrecipient)</v>
      </c>
      <c r="B292" s="769"/>
      <c r="C292" s="769"/>
      <c r="D292" s="769"/>
      <c r="E292" s="769"/>
      <c r="F292" s="769"/>
      <c r="G292" s="769"/>
      <c r="H292" s="769"/>
      <c r="I292" s="769"/>
      <c r="J292" s="769"/>
      <c r="K292" s="769"/>
      <c r="L292" s="769"/>
      <c r="M292" s="769"/>
      <c r="N292" s="769"/>
      <c r="O292" s="769"/>
      <c r="P292" s="769"/>
      <c r="Q292" s="487"/>
    </row>
    <row r="293" spans="1:17" ht="12.75" customHeight="1" x14ac:dyDescent="0.2">
      <c r="A293" s="1053"/>
      <c r="B293" s="1054"/>
      <c r="C293" s="1054"/>
      <c r="D293" s="1054"/>
      <c r="E293" s="1054"/>
      <c r="F293" s="1054"/>
      <c r="G293" s="1054"/>
      <c r="H293" s="1054"/>
      <c r="I293" s="1054"/>
      <c r="J293" s="1054"/>
      <c r="K293" s="1054"/>
      <c r="L293" s="1054"/>
      <c r="M293" s="1054"/>
      <c r="N293" s="1054"/>
      <c r="O293" s="1054"/>
      <c r="P293" s="1055"/>
      <c r="Q293" s="488"/>
    </row>
    <row r="294" spans="1:17" ht="12.75" customHeight="1" x14ac:dyDescent="0.2">
      <c r="A294" s="1056"/>
      <c r="B294" s="1057"/>
      <c r="C294" s="1057"/>
      <c r="D294" s="1057"/>
      <c r="E294" s="1057"/>
      <c r="F294" s="1057"/>
      <c r="G294" s="1057"/>
      <c r="H294" s="1057"/>
      <c r="I294" s="1057"/>
      <c r="J294" s="1057"/>
      <c r="K294" s="1057"/>
      <c r="L294" s="1057"/>
      <c r="M294" s="1057"/>
      <c r="N294" s="1057"/>
      <c r="O294" s="1057"/>
      <c r="P294" s="1058"/>
      <c r="Q294" s="488"/>
    </row>
    <row r="295" spans="1:17" ht="12.75" customHeight="1" x14ac:dyDescent="0.2">
      <c r="A295" s="1056"/>
      <c r="B295" s="1057"/>
      <c r="C295" s="1057"/>
      <c r="D295" s="1057"/>
      <c r="E295" s="1057"/>
      <c r="F295" s="1057"/>
      <c r="G295" s="1057"/>
      <c r="H295" s="1057"/>
      <c r="I295" s="1057"/>
      <c r="J295" s="1057"/>
      <c r="K295" s="1057"/>
      <c r="L295" s="1057"/>
      <c r="M295" s="1057"/>
      <c r="N295" s="1057"/>
      <c r="O295" s="1057"/>
      <c r="P295" s="1058"/>
      <c r="Q295" s="488"/>
    </row>
    <row r="296" spans="1:17" ht="12.75" customHeight="1" x14ac:dyDescent="0.2">
      <c r="A296" s="1056"/>
      <c r="B296" s="1057"/>
      <c r="C296" s="1057"/>
      <c r="D296" s="1057"/>
      <c r="E296" s="1057"/>
      <c r="F296" s="1057"/>
      <c r="G296" s="1057"/>
      <c r="H296" s="1057"/>
      <c r="I296" s="1057"/>
      <c r="J296" s="1057"/>
      <c r="K296" s="1057"/>
      <c r="L296" s="1057"/>
      <c r="M296" s="1057"/>
      <c r="N296" s="1057"/>
      <c r="O296" s="1057"/>
      <c r="P296" s="1058"/>
      <c r="Q296" s="488"/>
    </row>
    <row r="297" spans="1:17" ht="12.75" customHeight="1" x14ac:dyDescent="0.2">
      <c r="A297" s="1056"/>
      <c r="B297" s="1057"/>
      <c r="C297" s="1057"/>
      <c r="D297" s="1057"/>
      <c r="E297" s="1057"/>
      <c r="F297" s="1057"/>
      <c r="G297" s="1057"/>
      <c r="H297" s="1057"/>
      <c r="I297" s="1057"/>
      <c r="J297" s="1057"/>
      <c r="K297" s="1057"/>
      <c r="L297" s="1057"/>
      <c r="M297" s="1057"/>
      <c r="N297" s="1057"/>
      <c r="O297" s="1057"/>
      <c r="P297" s="1058"/>
      <c r="Q297" s="488"/>
    </row>
    <row r="298" spans="1:17" ht="12.75" customHeight="1" x14ac:dyDescent="0.2">
      <c r="A298" s="1056"/>
      <c r="B298" s="1057"/>
      <c r="C298" s="1057"/>
      <c r="D298" s="1057"/>
      <c r="E298" s="1057"/>
      <c r="F298" s="1057"/>
      <c r="G298" s="1057"/>
      <c r="H298" s="1057"/>
      <c r="I298" s="1057"/>
      <c r="J298" s="1057"/>
      <c r="K298" s="1057"/>
      <c r="L298" s="1057"/>
      <c r="M298" s="1057"/>
      <c r="N298" s="1057"/>
      <c r="O298" s="1057"/>
      <c r="P298" s="1058"/>
      <c r="Q298" s="488"/>
    </row>
    <row r="299" spans="1:17" ht="12.75" customHeight="1" x14ac:dyDescent="0.2">
      <c r="A299" s="1056"/>
      <c r="B299" s="1057"/>
      <c r="C299" s="1057"/>
      <c r="D299" s="1057"/>
      <c r="E299" s="1057"/>
      <c r="F299" s="1057"/>
      <c r="G299" s="1057"/>
      <c r="H299" s="1057"/>
      <c r="I299" s="1057"/>
      <c r="J299" s="1057"/>
      <c r="K299" s="1057"/>
      <c r="L299" s="1057"/>
      <c r="M299" s="1057"/>
      <c r="N299" s="1057"/>
      <c r="O299" s="1057"/>
      <c r="P299" s="1058"/>
      <c r="Q299" s="488"/>
    </row>
    <row r="300" spans="1:17" ht="12.75" customHeight="1" x14ac:dyDescent="0.2">
      <c r="A300" s="1056"/>
      <c r="B300" s="1057"/>
      <c r="C300" s="1057"/>
      <c r="D300" s="1057"/>
      <c r="E300" s="1057"/>
      <c r="F300" s="1057"/>
      <c r="G300" s="1057"/>
      <c r="H300" s="1057"/>
      <c r="I300" s="1057"/>
      <c r="J300" s="1057"/>
      <c r="K300" s="1057"/>
      <c r="L300" s="1057"/>
      <c r="M300" s="1057"/>
      <c r="N300" s="1057"/>
      <c r="O300" s="1057"/>
      <c r="P300" s="1058"/>
      <c r="Q300" s="488"/>
    </row>
    <row r="301" spans="1:17" ht="12.75" customHeight="1" x14ac:dyDescent="0.2">
      <c r="A301" s="1056"/>
      <c r="B301" s="1057"/>
      <c r="C301" s="1057"/>
      <c r="D301" s="1057"/>
      <c r="E301" s="1057"/>
      <c r="F301" s="1057"/>
      <c r="G301" s="1057"/>
      <c r="H301" s="1057"/>
      <c r="I301" s="1057"/>
      <c r="J301" s="1057"/>
      <c r="K301" s="1057"/>
      <c r="L301" s="1057"/>
      <c r="M301" s="1057"/>
      <c r="N301" s="1057"/>
      <c r="O301" s="1057"/>
      <c r="P301" s="1058"/>
      <c r="Q301" s="488"/>
    </row>
    <row r="302" spans="1:17" ht="12.75" customHeight="1" x14ac:dyDescent="0.2">
      <c r="A302" s="1056"/>
      <c r="B302" s="1057"/>
      <c r="C302" s="1057"/>
      <c r="D302" s="1057"/>
      <c r="E302" s="1057"/>
      <c r="F302" s="1057"/>
      <c r="G302" s="1057"/>
      <c r="H302" s="1057"/>
      <c r="I302" s="1057"/>
      <c r="J302" s="1057"/>
      <c r="K302" s="1057"/>
      <c r="L302" s="1057"/>
      <c r="M302" s="1057"/>
      <c r="N302" s="1057"/>
      <c r="O302" s="1057"/>
      <c r="P302" s="1058"/>
      <c r="Q302" s="488"/>
    </row>
    <row r="303" spans="1:17" ht="12.75" customHeight="1" x14ac:dyDescent="0.2">
      <c r="A303" s="1056"/>
      <c r="B303" s="1057"/>
      <c r="C303" s="1057"/>
      <c r="D303" s="1057"/>
      <c r="E303" s="1057"/>
      <c r="F303" s="1057"/>
      <c r="G303" s="1057"/>
      <c r="H303" s="1057"/>
      <c r="I303" s="1057"/>
      <c r="J303" s="1057"/>
      <c r="K303" s="1057"/>
      <c r="L303" s="1057"/>
      <c r="M303" s="1057"/>
      <c r="N303" s="1057"/>
      <c r="O303" s="1057"/>
      <c r="P303" s="1058"/>
      <c r="Q303" s="488"/>
    </row>
    <row r="304" spans="1:17" ht="12.75" customHeight="1" x14ac:dyDescent="0.2">
      <c r="A304" s="1056"/>
      <c r="B304" s="1057"/>
      <c r="C304" s="1057"/>
      <c r="D304" s="1057"/>
      <c r="E304" s="1057"/>
      <c r="F304" s="1057"/>
      <c r="G304" s="1057"/>
      <c r="H304" s="1057"/>
      <c r="I304" s="1057"/>
      <c r="J304" s="1057"/>
      <c r="K304" s="1057"/>
      <c r="L304" s="1057"/>
      <c r="M304" s="1057"/>
      <c r="N304" s="1057"/>
      <c r="O304" s="1057"/>
      <c r="P304" s="1058"/>
      <c r="Q304" s="488"/>
    </row>
    <row r="305" spans="1:17" ht="12.75" customHeight="1" x14ac:dyDescent="0.2">
      <c r="A305" s="1056"/>
      <c r="B305" s="1057"/>
      <c r="C305" s="1057"/>
      <c r="D305" s="1057"/>
      <c r="E305" s="1057"/>
      <c r="F305" s="1057"/>
      <c r="G305" s="1057"/>
      <c r="H305" s="1057"/>
      <c r="I305" s="1057"/>
      <c r="J305" s="1057"/>
      <c r="K305" s="1057"/>
      <c r="L305" s="1057"/>
      <c r="M305" s="1057"/>
      <c r="N305" s="1057"/>
      <c r="O305" s="1057"/>
      <c r="P305" s="1058"/>
      <c r="Q305" s="488"/>
    </row>
    <row r="306" spans="1:17" ht="12.75" customHeight="1" x14ac:dyDescent="0.2">
      <c r="A306" s="1056"/>
      <c r="B306" s="1057"/>
      <c r="C306" s="1057"/>
      <c r="D306" s="1057"/>
      <c r="E306" s="1057"/>
      <c r="F306" s="1057"/>
      <c r="G306" s="1057"/>
      <c r="H306" s="1057"/>
      <c r="I306" s="1057"/>
      <c r="J306" s="1057"/>
      <c r="K306" s="1057"/>
      <c r="L306" s="1057"/>
      <c r="M306" s="1057"/>
      <c r="N306" s="1057"/>
      <c r="O306" s="1057"/>
      <c r="P306" s="1058"/>
      <c r="Q306" s="488"/>
    </row>
    <row r="307" spans="1:17" ht="12.75" customHeight="1" x14ac:dyDescent="0.2">
      <c r="A307" s="1056"/>
      <c r="B307" s="1057"/>
      <c r="C307" s="1057"/>
      <c r="D307" s="1057"/>
      <c r="E307" s="1057"/>
      <c r="F307" s="1057"/>
      <c r="G307" s="1057"/>
      <c r="H307" s="1057"/>
      <c r="I307" s="1057"/>
      <c r="J307" s="1057"/>
      <c r="K307" s="1057"/>
      <c r="L307" s="1057"/>
      <c r="M307" s="1057"/>
      <c r="N307" s="1057"/>
      <c r="O307" s="1057"/>
      <c r="P307" s="1058"/>
      <c r="Q307" s="488"/>
    </row>
    <row r="308" spans="1:17" ht="12.75" customHeight="1" x14ac:dyDescent="0.2">
      <c r="A308" s="1056"/>
      <c r="B308" s="1057"/>
      <c r="C308" s="1057"/>
      <c r="D308" s="1057"/>
      <c r="E308" s="1057"/>
      <c r="F308" s="1057"/>
      <c r="G308" s="1057"/>
      <c r="H308" s="1057"/>
      <c r="I308" s="1057"/>
      <c r="J308" s="1057"/>
      <c r="K308" s="1057"/>
      <c r="L308" s="1057"/>
      <c r="M308" s="1057"/>
      <c r="N308" s="1057"/>
      <c r="O308" s="1057"/>
      <c r="P308" s="1058"/>
      <c r="Q308" s="488"/>
    </row>
    <row r="309" spans="1:17" ht="12.75" customHeight="1" x14ac:dyDescent="0.2">
      <c r="A309" s="1056"/>
      <c r="B309" s="1057"/>
      <c r="C309" s="1057"/>
      <c r="D309" s="1057"/>
      <c r="E309" s="1057"/>
      <c r="F309" s="1057"/>
      <c r="G309" s="1057"/>
      <c r="H309" s="1057"/>
      <c r="I309" s="1057"/>
      <c r="J309" s="1057"/>
      <c r="K309" s="1057"/>
      <c r="L309" s="1057"/>
      <c r="M309" s="1057"/>
      <c r="N309" s="1057"/>
      <c r="O309" s="1057"/>
      <c r="P309" s="1058"/>
      <c r="Q309" s="488"/>
    </row>
    <row r="310" spans="1:17" ht="12.75" customHeight="1" x14ac:dyDescent="0.2">
      <c r="A310" s="1056"/>
      <c r="B310" s="1057"/>
      <c r="C310" s="1057"/>
      <c r="D310" s="1057"/>
      <c r="E310" s="1057"/>
      <c r="F310" s="1057"/>
      <c r="G310" s="1057"/>
      <c r="H310" s="1057"/>
      <c r="I310" s="1057"/>
      <c r="J310" s="1057"/>
      <c r="K310" s="1057"/>
      <c r="L310" s="1057"/>
      <c r="M310" s="1057"/>
      <c r="N310" s="1057"/>
      <c r="O310" s="1057"/>
      <c r="P310" s="1058"/>
      <c r="Q310" s="488"/>
    </row>
    <row r="311" spans="1:17" ht="12.75" customHeight="1" x14ac:dyDescent="0.2">
      <c r="A311" s="1056"/>
      <c r="B311" s="1057"/>
      <c r="C311" s="1057"/>
      <c r="D311" s="1057"/>
      <c r="E311" s="1057"/>
      <c r="F311" s="1057"/>
      <c r="G311" s="1057"/>
      <c r="H311" s="1057"/>
      <c r="I311" s="1057"/>
      <c r="J311" s="1057"/>
      <c r="K311" s="1057"/>
      <c r="L311" s="1057"/>
      <c r="M311" s="1057"/>
      <c r="N311" s="1057"/>
      <c r="O311" s="1057"/>
      <c r="P311" s="1058"/>
      <c r="Q311" s="488"/>
    </row>
    <row r="312" spans="1:17" ht="12.75" customHeight="1" x14ac:dyDescent="0.2">
      <c r="A312" s="1056"/>
      <c r="B312" s="1057"/>
      <c r="C312" s="1057"/>
      <c r="D312" s="1057"/>
      <c r="E312" s="1057"/>
      <c r="F312" s="1057"/>
      <c r="G312" s="1057"/>
      <c r="H312" s="1057"/>
      <c r="I312" s="1057"/>
      <c r="J312" s="1057"/>
      <c r="K312" s="1057"/>
      <c r="L312" s="1057"/>
      <c r="M312" s="1057"/>
      <c r="N312" s="1057"/>
      <c r="O312" s="1057"/>
      <c r="P312" s="1058"/>
      <c r="Q312" s="488"/>
    </row>
    <row r="313" spans="1:17" ht="12.75" customHeight="1" x14ac:dyDescent="0.2">
      <c r="A313" s="1056"/>
      <c r="B313" s="1057"/>
      <c r="C313" s="1057"/>
      <c r="D313" s="1057"/>
      <c r="E313" s="1057"/>
      <c r="F313" s="1057"/>
      <c r="G313" s="1057"/>
      <c r="H313" s="1057"/>
      <c r="I313" s="1057"/>
      <c r="J313" s="1057"/>
      <c r="K313" s="1057"/>
      <c r="L313" s="1057"/>
      <c r="M313" s="1057"/>
      <c r="N313" s="1057"/>
      <c r="O313" s="1057"/>
      <c r="P313" s="1058"/>
      <c r="Q313" s="488"/>
    </row>
    <row r="314" spans="1:17" ht="12.75" customHeight="1" x14ac:dyDescent="0.2">
      <c r="A314" s="1056"/>
      <c r="B314" s="1057"/>
      <c r="C314" s="1057"/>
      <c r="D314" s="1057"/>
      <c r="E314" s="1057"/>
      <c r="F314" s="1057"/>
      <c r="G314" s="1057"/>
      <c r="H314" s="1057"/>
      <c r="I314" s="1057"/>
      <c r="J314" s="1057"/>
      <c r="K314" s="1057"/>
      <c r="L314" s="1057"/>
      <c r="M314" s="1057"/>
      <c r="N314" s="1057"/>
      <c r="O314" s="1057"/>
      <c r="P314" s="1058"/>
      <c r="Q314" s="488"/>
    </row>
    <row r="315" spans="1:17" ht="12.75" customHeight="1" x14ac:dyDescent="0.2">
      <c r="A315" s="1056"/>
      <c r="B315" s="1057"/>
      <c r="C315" s="1057"/>
      <c r="D315" s="1057"/>
      <c r="E315" s="1057"/>
      <c r="F315" s="1057"/>
      <c r="G315" s="1057"/>
      <c r="H315" s="1057"/>
      <c r="I315" s="1057"/>
      <c r="J315" s="1057"/>
      <c r="K315" s="1057"/>
      <c r="L315" s="1057"/>
      <c r="M315" s="1057"/>
      <c r="N315" s="1057"/>
      <c r="O315" s="1057"/>
      <c r="P315" s="1058"/>
      <c r="Q315" s="488"/>
    </row>
    <row r="316" spans="1:17" ht="12.75" customHeight="1" x14ac:dyDescent="0.2">
      <c r="A316" s="1056"/>
      <c r="B316" s="1057"/>
      <c r="C316" s="1057"/>
      <c r="D316" s="1057"/>
      <c r="E316" s="1057"/>
      <c r="F316" s="1057"/>
      <c r="G316" s="1057"/>
      <c r="H316" s="1057"/>
      <c r="I316" s="1057"/>
      <c r="J316" s="1057"/>
      <c r="K316" s="1057"/>
      <c r="L316" s="1057"/>
      <c r="M316" s="1057"/>
      <c r="N316" s="1057"/>
      <c r="O316" s="1057"/>
      <c r="P316" s="1058"/>
      <c r="Q316" s="488"/>
    </row>
    <row r="317" spans="1:17" ht="12.75" customHeight="1" x14ac:dyDescent="0.2">
      <c r="A317" s="1056"/>
      <c r="B317" s="1057"/>
      <c r="C317" s="1057"/>
      <c r="D317" s="1057"/>
      <c r="E317" s="1057"/>
      <c r="F317" s="1057"/>
      <c r="G317" s="1057"/>
      <c r="H317" s="1057"/>
      <c r="I317" s="1057"/>
      <c r="J317" s="1057"/>
      <c r="K317" s="1057"/>
      <c r="L317" s="1057"/>
      <c r="M317" s="1057"/>
      <c r="N317" s="1057"/>
      <c r="O317" s="1057"/>
      <c r="P317" s="1058"/>
      <c r="Q317" s="488"/>
    </row>
    <row r="318" spans="1:17" ht="12.75" customHeight="1" x14ac:dyDescent="0.2">
      <c r="A318" s="1056"/>
      <c r="B318" s="1057"/>
      <c r="C318" s="1057"/>
      <c r="D318" s="1057"/>
      <c r="E318" s="1057"/>
      <c r="F318" s="1057"/>
      <c r="G318" s="1057"/>
      <c r="H318" s="1057"/>
      <c r="I318" s="1057"/>
      <c r="J318" s="1057"/>
      <c r="K318" s="1057"/>
      <c r="L318" s="1057"/>
      <c r="M318" s="1057"/>
      <c r="N318" s="1057"/>
      <c r="O318" s="1057"/>
      <c r="P318" s="1058"/>
      <c r="Q318" s="488"/>
    </row>
    <row r="319" spans="1:17" ht="12.75" customHeight="1" x14ac:dyDescent="0.2">
      <c r="A319" s="1056"/>
      <c r="B319" s="1057"/>
      <c r="C319" s="1057"/>
      <c r="D319" s="1057"/>
      <c r="E319" s="1057"/>
      <c r="F319" s="1057"/>
      <c r="G319" s="1057"/>
      <c r="H319" s="1057"/>
      <c r="I319" s="1057"/>
      <c r="J319" s="1057"/>
      <c r="K319" s="1057"/>
      <c r="L319" s="1057"/>
      <c r="M319" s="1057"/>
      <c r="N319" s="1057"/>
      <c r="O319" s="1057"/>
      <c r="P319" s="1058"/>
      <c r="Q319" s="488"/>
    </row>
    <row r="320" spans="1:17" ht="12.75" customHeight="1" x14ac:dyDescent="0.2">
      <c r="A320" s="1056"/>
      <c r="B320" s="1057"/>
      <c r="C320" s="1057"/>
      <c r="D320" s="1057"/>
      <c r="E320" s="1057"/>
      <c r="F320" s="1057"/>
      <c r="G320" s="1057"/>
      <c r="H320" s="1057"/>
      <c r="I320" s="1057"/>
      <c r="J320" s="1057"/>
      <c r="K320" s="1057"/>
      <c r="L320" s="1057"/>
      <c r="M320" s="1057"/>
      <c r="N320" s="1057"/>
      <c r="O320" s="1057"/>
      <c r="P320" s="1058"/>
      <c r="Q320" s="488"/>
    </row>
    <row r="321" spans="1:17" ht="12.75" customHeight="1" x14ac:dyDescent="0.2">
      <c r="A321" s="1056"/>
      <c r="B321" s="1057"/>
      <c r="C321" s="1057"/>
      <c r="D321" s="1057"/>
      <c r="E321" s="1057"/>
      <c r="F321" s="1057"/>
      <c r="G321" s="1057"/>
      <c r="H321" s="1057"/>
      <c r="I321" s="1057"/>
      <c r="J321" s="1057"/>
      <c r="K321" s="1057"/>
      <c r="L321" s="1057"/>
      <c r="M321" s="1057"/>
      <c r="N321" s="1057"/>
      <c r="O321" s="1057"/>
      <c r="P321" s="1058"/>
      <c r="Q321" s="488"/>
    </row>
    <row r="322" spans="1:17" ht="12.75" customHeight="1" x14ac:dyDescent="0.2">
      <c r="A322" s="1056"/>
      <c r="B322" s="1057"/>
      <c r="C322" s="1057"/>
      <c r="D322" s="1057"/>
      <c r="E322" s="1057"/>
      <c r="F322" s="1057"/>
      <c r="G322" s="1057"/>
      <c r="H322" s="1057"/>
      <c r="I322" s="1057"/>
      <c r="J322" s="1057"/>
      <c r="K322" s="1057"/>
      <c r="L322" s="1057"/>
      <c r="M322" s="1057"/>
      <c r="N322" s="1057"/>
      <c r="O322" s="1057"/>
      <c r="P322" s="1058"/>
      <c r="Q322" s="488"/>
    </row>
    <row r="323" spans="1:17" ht="12.75" customHeight="1" x14ac:dyDescent="0.2">
      <c r="A323" s="1056"/>
      <c r="B323" s="1057"/>
      <c r="C323" s="1057"/>
      <c r="D323" s="1057"/>
      <c r="E323" s="1057"/>
      <c r="F323" s="1057"/>
      <c r="G323" s="1057"/>
      <c r="H323" s="1057"/>
      <c r="I323" s="1057"/>
      <c r="J323" s="1057"/>
      <c r="K323" s="1057"/>
      <c r="L323" s="1057"/>
      <c r="M323" s="1057"/>
      <c r="N323" s="1057"/>
      <c r="O323" s="1057"/>
      <c r="P323" s="1058"/>
      <c r="Q323" s="488"/>
    </row>
    <row r="324" spans="1:17" ht="12.75" customHeight="1" x14ac:dyDescent="0.2">
      <c r="A324" s="1056"/>
      <c r="B324" s="1057"/>
      <c r="C324" s="1057"/>
      <c r="D324" s="1057"/>
      <c r="E324" s="1057"/>
      <c r="F324" s="1057"/>
      <c r="G324" s="1057"/>
      <c r="H324" s="1057"/>
      <c r="I324" s="1057"/>
      <c r="J324" s="1057"/>
      <c r="K324" s="1057"/>
      <c r="L324" s="1057"/>
      <c r="M324" s="1057"/>
      <c r="N324" s="1057"/>
      <c r="O324" s="1057"/>
      <c r="P324" s="1058"/>
      <c r="Q324" s="488"/>
    </row>
    <row r="325" spans="1:17" ht="12.75" customHeight="1" x14ac:dyDescent="0.2">
      <c r="A325" s="1056"/>
      <c r="B325" s="1057"/>
      <c r="C325" s="1057"/>
      <c r="D325" s="1057"/>
      <c r="E325" s="1057"/>
      <c r="F325" s="1057"/>
      <c r="G325" s="1057"/>
      <c r="H325" s="1057"/>
      <c r="I325" s="1057"/>
      <c r="J325" s="1057"/>
      <c r="K325" s="1057"/>
      <c r="L325" s="1057"/>
      <c r="M325" s="1057"/>
      <c r="N325" s="1057"/>
      <c r="O325" s="1057"/>
      <c r="P325" s="1058"/>
      <c r="Q325" s="488"/>
    </row>
    <row r="326" spans="1:17" ht="12.75" customHeight="1" x14ac:dyDescent="0.2">
      <c r="A326" s="1056"/>
      <c r="B326" s="1057"/>
      <c r="C326" s="1057"/>
      <c r="D326" s="1057"/>
      <c r="E326" s="1057"/>
      <c r="F326" s="1057"/>
      <c r="G326" s="1057"/>
      <c r="H326" s="1057"/>
      <c r="I326" s="1057"/>
      <c r="J326" s="1057"/>
      <c r="K326" s="1057"/>
      <c r="L326" s="1057"/>
      <c r="M326" s="1057"/>
      <c r="N326" s="1057"/>
      <c r="O326" s="1057"/>
      <c r="P326" s="1058"/>
      <c r="Q326" s="488"/>
    </row>
    <row r="327" spans="1:17" ht="12.75" customHeight="1" x14ac:dyDescent="0.2">
      <c r="A327" s="1056"/>
      <c r="B327" s="1057"/>
      <c r="C327" s="1057"/>
      <c r="D327" s="1057"/>
      <c r="E327" s="1057"/>
      <c r="F327" s="1057"/>
      <c r="G327" s="1057"/>
      <c r="H327" s="1057"/>
      <c r="I327" s="1057"/>
      <c r="J327" s="1057"/>
      <c r="K327" s="1057"/>
      <c r="L327" s="1057"/>
      <c r="M327" s="1057"/>
      <c r="N327" s="1057"/>
      <c r="O327" s="1057"/>
      <c r="P327" s="1058"/>
      <c r="Q327" s="488"/>
    </row>
    <row r="328" spans="1:17" ht="12.75" customHeight="1" x14ac:dyDescent="0.2">
      <c r="A328" s="1056"/>
      <c r="B328" s="1057"/>
      <c r="C328" s="1057"/>
      <c r="D328" s="1057"/>
      <c r="E328" s="1057"/>
      <c r="F328" s="1057"/>
      <c r="G328" s="1057"/>
      <c r="H328" s="1057"/>
      <c r="I328" s="1057"/>
      <c r="J328" s="1057"/>
      <c r="K328" s="1057"/>
      <c r="L328" s="1057"/>
      <c r="M328" s="1057"/>
      <c r="N328" s="1057"/>
      <c r="O328" s="1057"/>
      <c r="P328" s="1058"/>
      <c r="Q328" s="488"/>
    </row>
    <row r="329" spans="1:17" ht="12.75" customHeight="1" x14ac:dyDescent="0.2">
      <c r="A329" s="1056"/>
      <c r="B329" s="1057"/>
      <c r="C329" s="1057"/>
      <c r="D329" s="1057"/>
      <c r="E329" s="1057"/>
      <c r="F329" s="1057"/>
      <c r="G329" s="1057"/>
      <c r="H329" s="1057"/>
      <c r="I329" s="1057"/>
      <c r="J329" s="1057"/>
      <c r="K329" s="1057"/>
      <c r="L329" s="1057"/>
      <c r="M329" s="1057"/>
      <c r="N329" s="1057"/>
      <c r="O329" s="1057"/>
      <c r="P329" s="1058"/>
      <c r="Q329" s="488"/>
    </row>
    <row r="330" spans="1:17" ht="12.75" customHeight="1" x14ac:dyDescent="0.2">
      <c r="A330" s="1056"/>
      <c r="B330" s="1057"/>
      <c r="C330" s="1057"/>
      <c r="D330" s="1057"/>
      <c r="E330" s="1057"/>
      <c r="F330" s="1057"/>
      <c r="G330" s="1057"/>
      <c r="H330" s="1057"/>
      <c r="I330" s="1057"/>
      <c r="J330" s="1057"/>
      <c r="K330" s="1057"/>
      <c r="L330" s="1057"/>
      <c r="M330" s="1057"/>
      <c r="N330" s="1057"/>
      <c r="O330" s="1057"/>
      <c r="P330" s="1058"/>
      <c r="Q330" s="488"/>
    </row>
    <row r="331" spans="1:17" ht="12.75" customHeight="1" x14ac:dyDescent="0.2">
      <c r="A331" s="1056"/>
      <c r="B331" s="1057"/>
      <c r="C331" s="1057"/>
      <c r="D331" s="1057"/>
      <c r="E331" s="1057"/>
      <c r="F331" s="1057"/>
      <c r="G331" s="1057"/>
      <c r="H331" s="1057"/>
      <c r="I331" s="1057"/>
      <c r="J331" s="1057"/>
      <c r="K331" s="1057"/>
      <c r="L331" s="1057"/>
      <c r="M331" s="1057"/>
      <c r="N331" s="1057"/>
      <c r="O331" s="1057"/>
      <c r="P331" s="1058"/>
      <c r="Q331" s="488"/>
    </row>
    <row r="332" spans="1:17" ht="12.75" customHeight="1" x14ac:dyDescent="0.2">
      <c r="A332" s="1056"/>
      <c r="B332" s="1057"/>
      <c r="C332" s="1057"/>
      <c r="D332" s="1057"/>
      <c r="E332" s="1057"/>
      <c r="F332" s="1057"/>
      <c r="G332" s="1057"/>
      <c r="H332" s="1057"/>
      <c r="I332" s="1057"/>
      <c r="J332" s="1057"/>
      <c r="K332" s="1057"/>
      <c r="L332" s="1057"/>
      <c r="M332" s="1057"/>
      <c r="N332" s="1057"/>
      <c r="O332" s="1057"/>
      <c r="P332" s="1058"/>
      <c r="Q332" s="488"/>
    </row>
    <row r="333" spans="1:17" ht="12.75" customHeight="1" x14ac:dyDescent="0.2">
      <c r="A333" s="1056"/>
      <c r="B333" s="1057"/>
      <c r="C333" s="1057"/>
      <c r="D333" s="1057"/>
      <c r="E333" s="1057"/>
      <c r="F333" s="1057"/>
      <c r="G333" s="1057"/>
      <c r="H333" s="1057"/>
      <c r="I333" s="1057"/>
      <c r="J333" s="1057"/>
      <c r="K333" s="1057"/>
      <c r="L333" s="1057"/>
      <c r="M333" s="1057"/>
      <c r="N333" s="1057"/>
      <c r="O333" s="1057"/>
      <c r="P333" s="1058"/>
      <c r="Q333" s="488"/>
    </row>
    <row r="334" spans="1:17" ht="12.75" customHeight="1" x14ac:dyDescent="0.2">
      <c r="A334" s="1059"/>
      <c r="B334" s="1060"/>
      <c r="C334" s="1060"/>
      <c r="D334" s="1060"/>
      <c r="E334" s="1060"/>
      <c r="F334" s="1060"/>
      <c r="G334" s="1060"/>
      <c r="H334" s="1060"/>
      <c r="I334" s="1060"/>
      <c r="J334" s="1060"/>
      <c r="K334" s="1060"/>
      <c r="L334" s="1060"/>
      <c r="M334" s="1060"/>
      <c r="N334" s="1060"/>
      <c r="O334" s="1060"/>
      <c r="P334" s="1061"/>
      <c r="Q334" s="488"/>
    </row>
    <row r="336" spans="1:17" ht="19.5" customHeight="1" x14ac:dyDescent="0.2">
      <c r="A336" s="768" t="str">
        <f ca="1">Translations!A139</f>
        <v>This section is filled in exclusively by PR's programmatic and financial monitors.</v>
      </c>
      <c r="B336" s="769"/>
      <c r="C336" s="769"/>
      <c r="D336" s="769"/>
      <c r="E336" s="769"/>
      <c r="F336" s="769"/>
      <c r="G336" s="769"/>
      <c r="H336" s="769"/>
      <c r="I336" s="769"/>
      <c r="J336" s="769"/>
      <c r="K336" s="769"/>
      <c r="L336" s="769"/>
      <c r="M336" s="769"/>
      <c r="N336" s="769"/>
      <c r="O336" s="769"/>
      <c r="P336" s="770"/>
      <c r="Q336" s="487"/>
    </row>
    <row r="337" spans="1:17" ht="8.25" customHeight="1" x14ac:dyDescent="0.2"/>
    <row r="338" spans="1:17" ht="18.75" customHeight="1" x14ac:dyDescent="0.2">
      <c r="A338" s="999" t="str">
        <f ca="1">Translations!A150</f>
        <v>PROGRAMMATIC</v>
      </c>
      <c r="B338" s="34"/>
      <c r="C338" s="34"/>
      <c r="D338" s="37" t="str">
        <f ca="1">Translations!A140</f>
        <v>Name of person conducting programmatic verification</v>
      </c>
      <c r="E338" s="102"/>
      <c r="F338" s="34"/>
      <c r="G338" s="460"/>
      <c r="H338" s="34"/>
      <c r="I338" s="34"/>
      <c r="J338" s="34"/>
      <c r="K338" s="34"/>
      <c r="L338" s="460"/>
      <c r="M338" s="34"/>
      <c r="N338" s="34"/>
      <c r="O338" s="1013"/>
      <c r="P338" s="1014"/>
    </row>
    <row r="339" spans="1:17" ht="19.5" customHeight="1" x14ac:dyDescent="0.2">
      <c r="A339" s="1000"/>
      <c r="B339" s="35"/>
      <c r="C339" s="35"/>
      <c r="D339" s="1015"/>
      <c r="E339" s="1016"/>
      <c r="F339" s="35"/>
      <c r="G339" s="461"/>
      <c r="H339" s="35"/>
      <c r="I339" s="35"/>
      <c r="J339" s="35"/>
      <c r="K339" s="35"/>
      <c r="L339" s="461"/>
      <c r="M339" s="35"/>
      <c r="N339" s="35"/>
      <c r="O339" s="1002"/>
      <c r="P339" s="1003"/>
    </row>
    <row r="340" spans="1:17" ht="7.5" customHeight="1" x14ac:dyDescent="0.2">
      <c r="A340" s="1000"/>
      <c r="B340" s="35"/>
      <c r="C340" s="35"/>
      <c r="D340" s="35"/>
      <c r="E340" s="35"/>
      <c r="F340" s="35"/>
      <c r="G340" s="461"/>
      <c r="H340" s="35"/>
      <c r="I340" s="35"/>
      <c r="J340" s="35"/>
      <c r="K340" s="35"/>
      <c r="L340" s="461"/>
      <c r="M340" s="35"/>
      <c r="N340" s="35"/>
      <c r="O340" s="35"/>
      <c r="P340" s="36"/>
    </row>
    <row r="341" spans="1:17" ht="21" customHeight="1" x14ac:dyDescent="0.2">
      <c r="A341" s="1000"/>
      <c r="B341" s="103"/>
      <c r="C341" s="103"/>
      <c r="D341" s="105" t="str">
        <f ca="1">Translations!A141</f>
        <v>Contextual details</v>
      </c>
      <c r="E341" s="103"/>
      <c r="F341" s="103"/>
      <c r="G341" s="462"/>
      <c r="H341" s="103"/>
      <c r="I341" s="103"/>
      <c r="J341" s="103"/>
      <c r="K341" s="103"/>
      <c r="L341" s="462"/>
      <c r="M341" s="103"/>
      <c r="N341" s="103"/>
      <c r="O341" s="103"/>
      <c r="P341" s="104"/>
      <c r="Q341" s="487"/>
    </row>
    <row r="342" spans="1:17" ht="26.25" customHeight="1" x14ac:dyDescent="0.2">
      <c r="A342" s="1000"/>
      <c r="B342" s="35"/>
      <c r="C342" s="35"/>
      <c r="D342" s="1017"/>
      <c r="E342" s="1018"/>
      <c r="F342" s="1018"/>
      <c r="G342" s="1018"/>
      <c r="H342" s="1018"/>
      <c r="I342" s="1018"/>
      <c r="J342" s="1018"/>
      <c r="K342" s="1018"/>
      <c r="L342" s="1018"/>
      <c r="M342" s="1018"/>
      <c r="N342" s="1018"/>
      <c r="O342" s="1018"/>
      <c r="P342" s="1019"/>
      <c r="Q342" s="489"/>
    </row>
    <row r="343" spans="1:17" ht="26.25" customHeight="1" x14ac:dyDescent="0.2">
      <c r="A343" s="1000"/>
      <c r="B343" s="35"/>
      <c r="C343" s="35"/>
      <c r="D343" s="1032"/>
      <c r="E343" s="1033"/>
      <c r="F343" s="1033"/>
      <c r="G343" s="1033"/>
      <c r="H343" s="1033"/>
      <c r="I343" s="1033"/>
      <c r="J343" s="1033"/>
      <c r="K343" s="1033"/>
      <c r="L343" s="1033"/>
      <c r="M343" s="1033"/>
      <c r="N343" s="1033"/>
      <c r="O343" s="1033"/>
      <c r="P343" s="1034"/>
      <c r="Q343" s="489"/>
    </row>
    <row r="344" spans="1:17" ht="26.25" customHeight="1" x14ac:dyDescent="0.2">
      <c r="A344" s="1000"/>
      <c r="B344" s="35"/>
      <c r="C344" s="35"/>
      <c r="D344" s="1032"/>
      <c r="E344" s="1033"/>
      <c r="F344" s="1033"/>
      <c r="G344" s="1033"/>
      <c r="H344" s="1033"/>
      <c r="I344" s="1033"/>
      <c r="J344" s="1033"/>
      <c r="K344" s="1033"/>
      <c r="L344" s="1033"/>
      <c r="M344" s="1033"/>
      <c r="N344" s="1033"/>
      <c r="O344" s="1033"/>
      <c r="P344" s="1034"/>
      <c r="Q344" s="489"/>
    </row>
    <row r="345" spans="1:17" ht="26.25" customHeight="1" x14ac:dyDescent="0.2">
      <c r="A345" s="1000"/>
      <c r="B345" s="35"/>
      <c r="C345" s="35"/>
      <c r="D345" s="1032"/>
      <c r="E345" s="1033"/>
      <c r="F345" s="1033"/>
      <c r="G345" s="1033"/>
      <c r="H345" s="1033"/>
      <c r="I345" s="1033"/>
      <c r="J345" s="1033"/>
      <c r="K345" s="1033"/>
      <c r="L345" s="1033"/>
      <c r="M345" s="1033"/>
      <c r="N345" s="1033"/>
      <c r="O345" s="1033"/>
      <c r="P345" s="1034"/>
      <c r="Q345" s="489"/>
    </row>
    <row r="346" spans="1:17" ht="26.25" customHeight="1" x14ac:dyDescent="0.2">
      <c r="A346" s="1000"/>
      <c r="B346" s="35"/>
      <c r="C346" s="35"/>
      <c r="D346" s="1035"/>
      <c r="E346" s="1036"/>
      <c r="F346" s="1036"/>
      <c r="G346" s="1036"/>
      <c r="H346" s="1036"/>
      <c r="I346" s="1036"/>
      <c r="J346" s="1036"/>
      <c r="K346" s="1036"/>
      <c r="L346" s="1036"/>
      <c r="M346" s="1036"/>
      <c r="N346" s="1036"/>
      <c r="O346" s="1036"/>
      <c r="P346" s="1037"/>
      <c r="Q346" s="489"/>
    </row>
    <row r="347" spans="1:17" x14ac:dyDescent="0.2">
      <c r="A347" s="1000"/>
      <c r="B347" s="35"/>
      <c r="C347" s="35"/>
      <c r="D347" s="35"/>
      <c r="E347" s="35"/>
      <c r="F347" s="35"/>
      <c r="G347" s="461"/>
      <c r="H347" s="35"/>
      <c r="I347" s="35"/>
      <c r="J347" s="35"/>
      <c r="K347" s="35"/>
      <c r="L347" s="461"/>
      <c r="M347" s="35"/>
      <c r="N347" s="35"/>
      <c r="O347" s="35"/>
      <c r="P347" s="36"/>
    </row>
    <row r="348" spans="1:17" ht="21" customHeight="1" x14ac:dyDescent="0.2">
      <c r="A348" s="1000"/>
      <c r="B348" s="103"/>
      <c r="C348" s="103"/>
      <c r="D348" s="105" t="str">
        <f ca="1">Translations!A151</f>
        <v>Description of identified problem(s)</v>
      </c>
      <c r="E348" s="103"/>
      <c r="F348" s="103"/>
      <c r="G348" s="462"/>
      <c r="H348" s="103"/>
      <c r="I348" s="103"/>
      <c r="J348" s="103"/>
      <c r="K348" s="103"/>
      <c r="L348" s="462"/>
      <c r="M348" s="103"/>
      <c r="N348" s="103"/>
      <c r="O348" s="103"/>
      <c r="P348" s="104"/>
      <c r="Q348" s="490"/>
    </row>
    <row r="349" spans="1:17" ht="26.25" customHeight="1" x14ac:dyDescent="0.2">
      <c r="A349" s="1000"/>
      <c r="B349" s="35"/>
      <c r="C349" s="35"/>
      <c r="D349" s="1017"/>
      <c r="E349" s="1018"/>
      <c r="F349" s="1018"/>
      <c r="G349" s="1018"/>
      <c r="H349" s="1018"/>
      <c r="I349" s="1018"/>
      <c r="J349" s="1018"/>
      <c r="K349" s="1018"/>
      <c r="L349" s="1018"/>
      <c r="M349" s="1018"/>
      <c r="N349" s="1018"/>
      <c r="O349" s="1018"/>
      <c r="P349" s="1019"/>
      <c r="Q349" s="60"/>
    </row>
    <row r="350" spans="1:17" ht="26.25" customHeight="1" x14ac:dyDescent="0.2">
      <c r="A350" s="1000"/>
      <c r="B350" s="35"/>
      <c r="C350" s="35"/>
      <c r="D350" s="1032"/>
      <c r="E350" s="1033"/>
      <c r="F350" s="1033"/>
      <c r="G350" s="1033"/>
      <c r="H350" s="1033"/>
      <c r="I350" s="1033"/>
      <c r="J350" s="1033"/>
      <c r="K350" s="1033"/>
      <c r="L350" s="1033"/>
      <c r="M350" s="1033"/>
      <c r="N350" s="1033"/>
      <c r="O350" s="1033"/>
      <c r="P350" s="1034"/>
      <c r="Q350" s="60"/>
    </row>
    <row r="351" spans="1:17" ht="26.25" customHeight="1" x14ac:dyDescent="0.2">
      <c r="A351" s="1000"/>
      <c r="B351" s="35"/>
      <c r="C351" s="35"/>
      <c r="D351" s="1032"/>
      <c r="E351" s="1033"/>
      <c r="F351" s="1033"/>
      <c r="G351" s="1033"/>
      <c r="H351" s="1033"/>
      <c r="I351" s="1033"/>
      <c r="J351" s="1033"/>
      <c r="K351" s="1033"/>
      <c r="L351" s="1033"/>
      <c r="M351" s="1033"/>
      <c r="N351" s="1033"/>
      <c r="O351" s="1033"/>
      <c r="P351" s="1034"/>
      <c r="Q351" s="60"/>
    </row>
    <row r="352" spans="1:17" ht="26.25" customHeight="1" x14ac:dyDescent="0.2">
      <c r="A352" s="1000"/>
      <c r="B352" s="35"/>
      <c r="C352" s="35"/>
      <c r="D352" s="1032"/>
      <c r="E352" s="1033"/>
      <c r="F352" s="1033"/>
      <c r="G352" s="1033"/>
      <c r="H352" s="1033"/>
      <c r="I352" s="1033"/>
      <c r="J352" s="1033"/>
      <c r="K352" s="1033"/>
      <c r="L352" s="1033"/>
      <c r="M352" s="1033"/>
      <c r="N352" s="1033"/>
      <c r="O352" s="1033"/>
      <c r="P352" s="1034"/>
      <c r="Q352" s="60"/>
    </row>
    <row r="353" spans="1:17" ht="26.25" customHeight="1" x14ac:dyDescent="0.2">
      <c r="A353" s="1000"/>
      <c r="B353" s="35"/>
      <c r="C353" s="35"/>
      <c r="D353" s="1035"/>
      <c r="E353" s="1036"/>
      <c r="F353" s="1036"/>
      <c r="G353" s="1036"/>
      <c r="H353" s="1036"/>
      <c r="I353" s="1036"/>
      <c r="J353" s="1036"/>
      <c r="K353" s="1036"/>
      <c r="L353" s="1036"/>
      <c r="M353" s="1036"/>
      <c r="N353" s="1036"/>
      <c r="O353" s="1036"/>
      <c r="P353" s="1037"/>
      <c r="Q353" s="60"/>
    </row>
    <row r="354" spans="1:17" x14ac:dyDescent="0.2">
      <c r="A354" s="1000"/>
      <c r="B354" s="35"/>
      <c r="C354" s="35"/>
      <c r="D354" s="35"/>
      <c r="E354" s="35"/>
      <c r="F354" s="35"/>
      <c r="G354" s="461"/>
      <c r="H354" s="35"/>
      <c r="I354" s="35"/>
      <c r="J354" s="35"/>
      <c r="K354" s="35"/>
      <c r="L354" s="461"/>
      <c r="M354" s="35"/>
      <c r="N354" s="35"/>
      <c r="O354" s="35"/>
      <c r="P354" s="36"/>
    </row>
    <row r="355" spans="1:17" ht="21" customHeight="1" x14ac:dyDescent="0.2">
      <c r="A355" s="1000"/>
      <c r="B355" s="103"/>
      <c r="C355" s="103"/>
      <c r="D355" s="105" t="str">
        <f ca="1">Translations!A152</f>
        <v>Recommendations and actions to be taken</v>
      </c>
      <c r="E355" s="103"/>
      <c r="F355" s="103"/>
      <c r="G355" s="462"/>
      <c r="H355" s="103"/>
      <c r="I355" s="103"/>
      <c r="J355" s="103"/>
      <c r="K355" s="103"/>
      <c r="L355" s="462"/>
      <c r="M355" s="103"/>
      <c r="N355" s="103"/>
      <c r="O355" s="103"/>
      <c r="P355" s="104"/>
      <c r="Q355" s="490"/>
    </row>
    <row r="356" spans="1:17" ht="29.25" customHeight="1" x14ac:dyDescent="0.2">
      <c r="A356" s="1000"/>
      <c r="B356" s="35"/>
      <c r="C356" s="35"/>
      <c r="D356" s="1020" t="s">
        <v>282</v>
      </c>
      <c r="E356" s="1021"/>
      <c r="F356" s="1021"/>
      <c r="G356" s="1021"/>
      <c r="H356" s="1021"/>
      <c r="I356" s="1021"/>
      <c r="J356" s="1021"/>
      <c r="K356" s="1021"/>
      <c r="L356" s="1021"/>
      <c r="M356" s="1021"/>
      <c r="N356" s="1021"/>
      <c r="O356" s="1021"/>
      <c r="P356" s="1022"/>
    </row>
    <row r="357" spans="1:17" ht="29.25" customHeight="1" x14ac:dyDescent="0.2">
      <c r="A357" s="1000"/>
      <c r="B357" s="35"/>
      <c r="C357" s="35"/>
      <c r="D357" s="1017" t="s">
        <v>283</v>
      </c>
      <c r="E357" s="1018"/>
      <c r="F357" s="1018"/>
      <c r="G357" s="1018"/>
      <c r="H357" s="1018"/>
      <c r="I357" s="1018"/>
      <c r="J357" s="1018"/>
      <c r="K357" s="1018"/>
      <c r="L357" s="1018"/>
      <c r="M357" s="1018"/>
      <c r="N357" s="1018"/>
      <c r="O357" s="1018"/>
      <c r="P357" s="1019"/>
    </row>
    <row r="358" spans="1:17" ht="29.25" customHeight="1" x14ac:dyDescent="0.2">
      <c r="A358" s="1000"/>
      <c r="B358" s="35"/>
      <c r="C358" s="35"/>
      <c r="D358" s="1017" t="s">
        <v>284</v>
      </c>
      <c r="E358" s="1018"/>
      <c r="F358" s="1018"/>
      <c r="G358" s="1018"/>
      <c r="H358" s="1018"/>
      <c r="I358" s="1018"/>
      <c r="J358" s="1018"/>
      <c r="K358" s="1018"/>
      <c r="L358" s="1018"/>
      <c r="M358" s="1018"/>
      <c r="N358" s="1018"/>
      <c r="O358" s="1018"/>
      <c r="P358" s="1019"/>
    </row>
    <row r="359" spans="1:17" ht="29.25" customHeight="1" x14ac:dyDescent="0.2">
      <c r="A359" s="1000"/>
      <c r="B359" s="35"/>
      <c r="C359" s="35"/>
      <c r="D359" s="1017" t="s">
        <v>285</v>
      </c>
      <c r="E359" s="1018"/>
      <c r="F359" s="1018"/>
      <c r="G359" s="1018"/>
      <c r="H359" s="1018"/>
      <c r="I359" s="1018"/>
      <c r="J359" s="1018"/>
      <c r="K359" s="1018"/>
      <c r="L359" s="1018"/>
      <c r="M359" s="1018"/>
      <c r="N359" s="1018"/>
      <c r="O359" s="1018"/>
      <c r="P359" s="1019"/>
    </row>
    <row r="360" spans="1:17" ht="29.25" customHeight="1" x14ac:dyDescent="0.2">
      <c r="A360" s="1000"/>
      <c r="B360" s="35"/>
      <c r="C360" s="35"/>
      <c r="D360" s="1020" t="s">
        <v>286</v>
      </c>
      <c r="E360" s="1021"/>
      <c r="F360" s="1021"/>
      <c r="G360" s="1021"/>
      <c r="H360" s="1021"/>
      <c r="I360" s="1021"/>
      <c r="J360" s="1021"/>
      <c r="K360" s="1021"/>
      <c r="L360" s="1021"/>
      <c r="M360" s="1021"/>
      <c r="N360" s="1021"/>
      <c r="O360" s="1021"/>
      <c r="P360" s="1022"/>
    </row>
    <row r="361" spans="1:17" x14ac:dyDescent="0.2">
      <c r="A361" s="1001"/>
      <c r="B361" s="82"/>
      <c r="C361" s="82"/>
      <c r="D361" s="82"/>
      <c r="E361" s="82"/>
      <c r="F361" s="82"/>
      <c r="G361" s="463"/>
      <c r="H361" s="82"/>
      <c r="I361" s="82"/>
      <c r="J361" s="82"/>
      <c r="K361" s="82"/>
      <c r="L361" s="463"/>
      <c r="M361" s="82"/>
      <c r="N361" s="82"/>
      <c r="O361" s="82"/>
      <c r="P361" s="98"/>
    </row>
    <row r="363" spans="1:17" ht="23.25" customHeight="1" x14ac:dyDescent="0.2"/>
    <row r="364" spans="1:17" ht="18.75" customHeight="1" x14ac:dyDescent="0.2">
      <c r="A364" s="999" t="str">
        <f ca="1">Translations!A154</f>
        <v>FINANCIAL</v>
      </c>
      <c r="B364" s="34"/>
      <c r="C364" s="34"/>
      <c r="D364" s="37" t="str">
        <f ca="1">Translations!A153</f>
        <v>Name of person conducting financial verification</v>
      </c>
      <c r="E364" s="102"/>
      <c r="F364" s="34"/>
      <c r="G364" s="460"/>
      <c r="H364" s="34"/>
      <c r="I364" s="34"/>
      <c r="J364" s="34"/>
      <c r="K364" s="34"/>
      <c r="L364" s="460"/>
      <c r="M364" s="34"/>
      <c r="N364" s="34"/>
      <c r="O364" s="1013"/>
      <c r="P364" s="1014"/>
    </row>
    <row r="365" spans="1:17" ht="19.5" customHeight="1" x14ac:dyDescent="0.2">
      <c r="A365" s="1000"/>
      <c r="B365" s="35"/>
      <c r="C365" s="35"/>
      <c r="D365" s="1015"/>
      <c r="E365" s="1016"/>
      <c r="F365" s="35"/>
      <c r="G365" s="461"/>
      <c r="H365" s="35"/>
      <c r="I365" s="35"/>
      <c r="J365" s="35"/>
      <c r="K365" s="35"/>
      <c r="L365" s="461"/>
      <c r="M365" s="35"/>
      <c r="N365" s="35"/>
      <c r="O365" s="1002"/>
      <c r="P365" s="1003"/>
    </row>
    <row r="366" spans="1:17" ht="7.5" customHeight="1" x14ac:dyDescent="0.2">
      <c r="A366" s="1000"/>
      <c r="B366" s="35"/>
      <c r="C366" s="35"/>
      <c r="D366" s="35"/>
      <c r="E366" s="35"/>
      <c r="F366" s="35"/>
      <c r="G366" s="461"/>
      <c r="H366" s="35"/>
      <c r="I366" s="35"/>
      <c r="J366" s="35"/>
      <c r="K366" s="35"/>
      <c r="L366" s="461"/>
      <c r="M366" s="35"/>
      <c r="N366" s="35"/>
      <c r="O366" s="35"/>
      <c r="P366" s="36"/>
    </row>
    <row r="367" spans="1:17" ht="21" customHeight="1" x14ac:dyDescent="0.2">
      <c r="A367" s="1000"/>
      <c r="B367" s="103"/>
      <c r="C367" s="103"/>
      <c r="D367" s="105" t="str">
        <f ca="1">Translations!A141</f>
        <v>Contextual details</v>
      </c>
      <c r="E367" s="103"/>
      <c r="F367" s="103"/>
      <c r="G367" s="462"/>
      <c r="H367" s="103"/>
      <c r="I367" s="103"/>
      <c r="J367" s="103"/>
      <c r="K367" s="103"/>
      <c r="L367" s="462"/>
      <c r="M367" s="103"/>
      <c r="N367" s="103"/>
      <c r="O367" s="103"/>
      <c r="P367" s="104"/>
      <c r="Q367" s="487"/>
    </row>
    <row r="368" spans="1:17" ht="26.25" customHeight="1" x14ac:dyDescent="0.2">
      <c r="A368" s="1000"/>
      <c r="B368" s="35"/>
      <c r="C368" s="35"/>
      <c r="D368" s="1017"/>
      <c r="E368" s="1018"/>
      <c r="F368" s="1018"/>
      <c r="G368" s="1018"/>
      <c r="H368" s="1018"/>
      <c r="I368" s="1018"/>
      <c r="J368" s="1018"/>
      <c r="K368" s="1018"/>
      <c r="L368" s="1018"/>
      <c r="M368" s="1018"/>
      <c r="N368" s="1018"/>
      <c r="O368" s="1018"/>
      <c r="P368" s="1019"/>
      <c r="Q368" s="489"/>
    </row>
    <row r="369" spans="1:17" ht="26.25" customHeight="1" x14ac:dyDescent="0.2">
      <c r="A369" s="1000"/>
      <c r="B369" s="35"/>
      <c r="C369" s="35"/>
      <c r="D369" s="1032"/>
      <c r="E369" s="1033"/>
      <c r="F369" s="1033"/>
      <c r="G369" s="1033"/>
      <c r="H369" s="1033"/>
      <c r="I369" s="1033"/>
      <c r="J369" s="1033"/>
      <c r="K369" s="1033"/>
      <c r="L369" s="1033"/>
      <c r="M369" s="1033"/>
      <c r="N369" s="1033"/>
      <c r="O369" s="1033"/>
      <c r="P369" s="1034"/>
      <c r="Q369" s="489"/>
    </row>
    <row r="370" spans="1:17" ht="26.25" customHeight="1" x14ac:dyDescent="0.2">
      <c r="A370" s="1000"/>
      <c r="B370" s="35"/>
      <c r="C370" s="35"/>
      <c r="D370" s="1032"/>
      <c r="E370" s="1033"/>
      <c r="F370" s="1033"/>
      <c r="G370" s="1033"/>
      <c r="H370" s="1033"/>
      <c r="I370" s="1033"/>
      <c r="J370" s="1033"/>
      <c r="K370" s="1033"/>
      <c r="L370" s="1033"/>
      <c r="M370" s="1033"/>
      <c r="N370" s="1033"/>
      <c r="O370" s="1033"/>
      <c r="P370" s="1034"/>
      <c r="Q370" s="489"/>
    </row>
    <row r="371" spans="1:17" ht="26.25" customHeight="1" x14ac:dyDescent="0.2">
      <c r="A371" s="1000"/>
      <c r="B371" s="35"/>
      <c r="C371" s="35"/>
      <c r="D371" s="1032"/>
      <c r="E371" s="1033"/>
      <c r="F371" s="1033"/>
      <c r="G371" s="1033"/>
      <c r="H371" s="1033"/>
      <c r="I371" s="1033"/>
      <c r="J371" s="1033"/>
      <c r="K371" s="1033"/>
      <c r="L371" s="1033"/>
      <c r="M371" s="1033"/>
      <c r="N371" s="1033"/>
      <c r="O371" s="1033"/>
      <c r="P371" s="1034"/>
      <c r="Q371" s="489"/>
    </row>
    <row r="372" spans="1:17" ht="26.25" customHeight="1" x14ac:dyDescent="0.2">
      <c r="A372" s="1000"/>
      <c r="B372" s="35"/>
      <c r="C372" s="35"/>
      <c r="D372" s="1035"/>
      <c r="E372" s="1036"/>
      <c r="F372" s="1036"/>
      <c r="G372" s="1036"/>
      <c r="H372" s="1036"/>
      <c r="I372" s="1036"/>
      <c r="J372" s="1036"/>
      <c r="K372" s="1036"/>
      <c r="L372" s="1036"/>
      <c r="M372" s="1036"/>
      <c r="N372" s="1036"/>
      <c r="O372" s="1036"/>
      <c r="P372" s="1037"/>
      <c r="Q372" s="489"/>
    </row>
    <row r="373" spans="1:17" ht="7.5" customHeight="1" x14ac:dyDescent="0.2">
      <c r="A373" s="1000"/>
      <c r="B373" s="35"/>
      <c r="C373" s="35"/>
      <c r="D373" s="35"/>
      <c r="E373" s="35"/>
      <c r="F373" s="35"/>
      <c r="G373" s="461"/>
      <c r="H373" s="35"/>
      <c r="I373" s="35"/>
      <c r="J373" s="35"/>
      <c r="K373" s="35"/>
      <c r="L373" s="461"/>
      <c r="M373" s="35"/>
      <c r="N373" s="35"/>
      <c r="O373" s="35"/>
      <c r="P373" s="36"/>
      <c r="Q373" s="42"/>
    </row>
    <row r="374" spans="1:17" x14ac:dyDescent="0.2">
      <c r="A374" s="1000"/>
      <c r="B374" s="35"/>
      <c r="C374" s="35"/>
      <c r="D374" s="35"/>
      <c r="E374" s="35"/>
      <c r="F374" s="35"/>
      <c r="G374" s="461"/>
      <c r="H374" s="35"/>
      <c r="I374" s="35"/>
      <c r="J374" s="35"/>
      <c r="K374" s="35"/>
      <c r="L374" s="461"/>
      <c r="M374" s="35"/>
      <c r="N374" s="35"/>
      <c r="O374" s="35"/>
      <c r="P374" s="36"/>
    </row>
    <row r="375" spans="1:17" ht="21" customHeight="1" x14ac:dyDescent="0.2">
      <c r="A375" s="1000"/>
      <c r="B375" s="103"/>
      <c r="C375" s="103"/>
      <c r="D375" s="105" t="str">
        <f ca="1">Translations!A151</f>
        <v>Description of identified problem(s)</v>
      </c>
      <c r="E375" s="103"/>
      <c r="F375" s="103"/>
      <c r="G375" s="462"/>
      <c r="H375" s="103"/>
      <c r="I375" s="103"/>
      <c r="J375" s="103"/>
      <c r="K375" s="103"/>
      <c r="L375" s="462"/>
      <c r="M375" s="103"/>
      <c r="N375" s="103"/>
      <c r="O375" s="103"/>
      <c r="P375" s="104"/>
      <c r="Q375" s="490"/>
    </row>
    <row r="376" spans="1:17" ht="26.25" customHeight="1" x14ac:dyDescent="0.2">
      <c r="A376" s="1000"/>
      <c r="B376" s="35"/>
      <c r="C376" s="35"/>
      <c r="D376" s="1017"/>
      <c r="E376" s="1018"/>
      <c r="F376" s="1018"/>
      <c r="G376" s="1018"/>
      <c r="H376" s="1018"/>
      <c r="I376" s="1018"/>
      <c r="J376" s="1018"/>
      <c r="K376" s="1018"/>
      <c r="L376" s="1018"/>
      <c r="M376" s="1018"/>
      <c r="N376" s="1018"/>
      <c r="O376" s="1018"/>
      <c r="P376" s="1019"/>
      <c r="Q376" s="60"/>
    </row>
    <row r="377" spans="1:17" ht="26.25" customHeight="1" x14ac:dyDescent="0.2">
      <c r="A377" s="1000"/>
      <c r="B377" s="35"/>
      <c r="C377" s="35"/>
      <c r="D377" s="1032"/>
      <c r="E377" s="1033"/>
      <c r="F377" s="1033"/>
      <c r="G377" s="1033"/>
      <c r="H377" s="1033"/>
      <c r="I377" s="1033"/>
      <c r="J377" s="1033"/>
      <c r="K377" s="1033"/>
      <c r="L377" s="1033"/>
      <c r="M377" s="1033"/>
      <c r="N377" s="1033"/>
      <c r="O377" s="1033"/>
      <c r="P377" s="1034"/>
      <c r="Q377" s="60"/>
    </row>
    <row r="378" spans="1:17" ht="26.25" customHeight="1" x14ac:dyDescent="0.2">
      <c r="A378" s="1000"/>
      <c r="B378" s="35"/>
      <c r="C378" s="35"/>
      <c r="D378" s="1032"/>
      <c r="E378" s="1033"/>
      <c r="F378" s="1033"/>
      <c r="G378" s="1033"/>
      <c r="H378" s="1033"/>
      <c r="I378" s="1033"/>
      <c r="J378" s="1033"/>
      <c r="K378" s="1033"/>
      <c r="L378" s="1033"/>
      <c r="M378" s="1033"/>
      <c r="N378" s="1033"/>
      <c r="O378" s="1033"/>
      <c r="P378" s="1034"/>
      <c r="Q378" s="60"/>
    </row>
    <row r="379" spans="1:17" ht="26.25" customHeight="1" x14ac:dyDescent="0.2">
      <c r="A379" s="1000"/>
      <c r="B379" s="35"/>
      <c r="C379" s="35"/>
      <c r="D379" s="1032"/>
      <c r="E379" s="1033"/>
      <c r="F379" s="1033"/>
      <c r="G379" s="1033"/>
      <c r="H379" s="1033"/>
      <c r="I379" s="1033"/>
      <c r="J379" s="1033"/>
      <c r="K379" s="1033"/>
      <c r="L379" s="1033"/>
      <c r="M379" s="1033"/>
      <c r="N379" s="1033"/>
      <c r="O379" s="1033"/>
      <c r="P379" s="1034"/>
      <c r="Q379" s="60"/>
    </row>
    <row r="380" spans="1:17" ht="26.25" customHeight="1" x14ac:dyDescent="0.2">
      <c r="A380" s="1000"/>
      <c r="B380" s="35"/>
      <c r="C380" s="35"/>
      <c r="D380" s="1035"/>
      <c r="E380" s="1036"/>
      <c r="F380" s="1036"/>
      <c r="G380" s="1036"/>
      <c r="H380" s="1036"/>
      <c r="I380" s="1036"/>
      <c r="J380" s="1036"/>
      <c r="K380" s="1036"/>
      <c r="L380" s="1036"/>
      <c r="M380" s="1036"/>
      <c r="N380" s="1036"/>
      <c r="O380" s="1036"/>
      <c r="P380" s="1037"/>
      <c r="Q380" s="60"/>
    </row>
    <row r="381" spans="1:17" x14ac:dyDescent="0.2">
      <c r="A381" s="1000"/>
      <c r="B381" s="35"/>
      <c r="C381" s="35"/>
      <c r="D381" s="35"/>
      <c r="E381" s="35"/>
      <c r="F381" s="35"/>
      <c r="G381" s="461"/>
      <c r="H381" s="35"/>
      <c r="I381" s="35"/>
      <c r="J381" s="35"/>
      <c r="K381" s="35"/>
      <c r="L381" s="461"/>
      <c r="M381" s="35"/>
      <c r="N381" s="35"/>
      <c r="O381" s="35"/>
      <c r="P381" s="36"/>
    </row>
    <row r="382" spans="1:17" ht="21" customHeight="1" x14ac:dyDescent="0.2">
      <c r="A382" s="1000"/>
      <c r="B382" s="103"/>
      <c r="C382" s="103"/>
      <c r="D382" s="105" t="str">
        <f ca="1">Translations!A152</f>
        <v>Recommendations and actions to be taken</v>
      </c>
      <c r="E382" s="103"/>
      <c r="F382" s="103"/>
      <c r="G382" s="462"/>
      <c r="H382" s="103"/>
      <c r="I382" s="103"/>
      <c r="J382" s="103"/>
      <c r="K382" s="103"/>
      <c r="L382" s="462"/>
      <c r="M382" s="103"/>
      <c r="N382" s="103"/>
      <c r="O382" s="103"/>
      <c r="P382" s="104"/>
      <c r="Q382" s="490"/>
    </row>
    <row r="383" spans="1:17" ht="29.25" customHeight="1" x14ac:dyDescent="0.2">
      <c r="A383" s="1000"/>
      <c r="B383" s="35"/>
      <c r="C383" s="35"/>
      <c r="D383" s="1020" t="s">
        <v>282</v>
      </c>
      <c r="E383" s="1021"/>
      <c r="F383" s="1021"/>
      <c r="G383" s="1021"/>
      <c r="H383" s="1021"/>
      <c r="I383" s="1021"/>
      <c r="J383" s="1021"/>
      <c r="K383" s="1021"/>
      <c r="L383" s="1021"/>
      <c r="M383" s="1021"/>
      <c r="N383" s="1021"/>
      <c r="O383" s="1021"/>
      <c r="P383" s="1022"/>
    </row>
    <row r="384" spans="1:17" ht="29.25" customHeight="1" x14ac:dyDescent="0.2">
      <c r="A384" s="1000"/>
      <c r="B384" s="35"/>
      <c r="C384" s="35"/>
      <c r="D384" s="1017" t="s">
        <v>283</v>
      </c>
      <c r="E384" s="1018"/>
      <c r="F384" s="1018"/>
      <c r="G384" s="1018"/>
      <c r="H384" s="1018"/>
      <c r="I384" s="1018"/>
      <c r="J384" s="1018"/>
      <c r="K384" s="1018"/>
      <c r="L384" s="1018"/>
      <c r="M384" s="1018"/>
      <c r="N384" s="1018"/>
      <c r="O384" s="1018"/>
      <c r="P384" s="1019"/>
    </row>
    <row r="385" spans="1:16" ht="29.25" customHeight="1" x14ac:dyDescent="0.2">
      <c r="A385" s="1000"/>
      <c r="B385" s="35"/>
      <c r="C385" s="35"/>
      <c r="D385" s="1017" t="s">
        <v>284</v>
      </c>
      <c r="E385" s="1018"/>
      <c r="F385" s="1018"/>
      <c r="G385" s="1018"/>
      <c r="H385" s="1018"/>
      <c r="I385" s="1018"/>
      <c r="J385" s="1018"/>
      <c r="K385" s="1018"/>
      <c r="L385" s="1018"/>
      <c r="M385" s="1018"/>
      <c r="N385" s="1018"/>
      <c r="O385" s="1018"/>
      <c r="P385" s="1019"/>
    </row>
    <row r="386" spans="1:16" ht="29.25" customHeight="1" x14ac:dyDescent="0.2">
      <c r="A386" s="1000"/>
      <c r="B386" s="35"/>
      <c r="C386" s="35"/>
      <c r="D386" s="1017" t="s">
        <v>285</v>
      </c>
      <c r="E386" s="1018"/>
      <c r="F386" s="1018"/>
      <c r="G386" s="1018"/>
      <c r="H386" s="1018"/>
      <c r="I386" s="1018"/>
      <c r="J386" s="1018"/>
      <c r="K386" s="1018"/>
      <c r="L386" s="1018"/>
      <c r="M386" s="1018"/>
      <c r="N386" s="1018"/>
      <c r="O386" s="1018"/>
      <c r="P386" s="1019"/>
    </row>
    <row r="387" spans="1:16" ht="29.25" customHeight="1" x14ac:dyDescent="0.2">
      <c r="A387" s="1000"/>
      <c r="B387" s="35"/>
      <c r="C387" s="35"/>
      <c r="D387" s="1020" t="s">
        <v>286</v>
      </c>
      <c r="E387" s="1021"/>
      <c r="F387" s="1021"/>
      <c r="G387" s="1021"/>
      <c r="H387" s="1021"/>
      <c r="I387" s="1021"/>
      <c r="J387" s="1021"/>
      <c r="K387" s="1021"/>
      <c r="L387" s="1021"/>
      <c r="M387" s="1021"/>
      <c r="N387" s="1021"/>
      <c r="O387" s="1021"/>
      <c r="P387" s="1022"/>
    </row>
    <row r="388" spans="1:16" x14ac:dyDescent="0.2">
      <c r="A388" s="1001"/>
      <c r="B388" s="82"/>
      <c r="C388" s="82"/>
      <c r="D388" s="82"/>
      <c r="E388" s="82"/>
      <c r="F388" s="82"/>
      <c r="G388" s="463"/>
      <c r="H388" s="82"/>
      <c r="I388" s="82"/>
      <c r="J388" s="82"/>
      <c r="K388" s="82"/>
      <c r="L388" s="463"/>
      <c r="M388" s="82"/>
      <c r="N388" s="82"/>
      <c r="O388" s="82"/>
      <c r="P388" s="98"/>
    </row>
    <row r="389" spans="1:16" x14ac:dyDescent="0.2">
      <c r="A389" s="99"/>
      <c r="B389" s="35"/>
      <c r="C389" s="35"/>
      <c r="D389" s="35"/>
      <c r="E389" s="35"/>
      <c r="F389" s="35"/>
      <c r="G389" s="461"/>
      <c r="H389" s="35"/>
      <c r="I389" s="35"/>
      <c r="J389" s="35"/>
      <c r="K389" s="35"/>
      <c r="L389" s="461"/>
      <c r="M389" s="35"/>
      <c r="N389" s="35"/>
      <c r="O389" s="35"/>
      <c r="P389" s="35"/>
    </row>
    <row r="391" spans="1:16" ht="48" customHeight="1" x14ac:dyDescent="0.2"/>
    <row r="393" spans="1:16" ht="21" customHeight="1" x14ac:dyDescent="0.2">
      <c r="A393" s="768" t="str">
        <f ca="1">Translations!A321</f>
        <v>To be completed by the PR</v>
      </c>
      <c r="B393" s="769"/>
      <c r="C393" s="769"/>
      <c r="D393" s="769"/>
      <c r="E393" s="770"/>
      <c r="H393" s="768" t="str">
        <f ca="1">Translations!A324</f>
        <v>To be completed by the SR</v>
      </c>
      <c r="I393" s="769"/>
      <c r="J393" s="769"/>
      <c r="K393" s="769"/>
      <c r="L393" s="769"/>
      <c r="M393" s="770"/>
    </row>
    <row r="394" spans="1:16" ht="27" customHeight="1" x14ac:dyDescent="0.2">
      <c r="A394" s="777" t="str">
        <f ca="1">Translations!A322</f>
        <v>Position</v>
      </c>
      <c r="B394" s="790"/>
      <c r="C394" s="790"/>
      <c r="D394" s="791"/>
      <c r="E394" s="466" t="str">
        <f ca="1">Translations!A323</f>
        <v>Signature</v>
      </c>
      <c r="H394" s="783" t="str">
        <f ca="1">Translations!A322</f>
        <v>Position</v>
      </c>
      <c r="I394" s="785"/>
      <c r="J394" s="768" t="str">
        <f ca="1">Translations!A323</f>
        <v>Signature</v>
      </c>
      <c r="K394" s="769"/>
      <c r="L394" s="769"/>
      <c r="M394" s="770"/>
    </row>
    <row r="395" spans="1:16" ht="37.5" customHeight="1" x14ac:dyDescent="0.2">
      <c r="A395" s="1038"/>
      <c r="B395" s="1039"/>
      <c r="C395" s="1039"/>
      <c r="D395" s="1040"/>
      <c r="E395" s="2"/>
      <c r="H395" s="1038"/>
      <c r="I395" s="1039"/>
      <c r="J395" s="773"/>
      <c r="K395" s="774"/>
      <c r="L395" s="774"/>
      <c r="M395" s="1041"/>
    </row>
    <row r="396" spans="1:16" ht="37.5" customHeight="1" x14ac:dyDescent="0.2">
      <c r="A396" s="1038"/>
      <c r="B396" s="1039"/>
      <c r="C396" s="1039"/>
      <c r="D396" s="1040"/>
      <c r="E396" s="2"/>
      <c r="H396" s="1038"/>
      <c r="I396" s="1039"/>
      <c r="J396" s="773"/>
      <c r="K396" s="774"/>
      <c r="L396" s="774"/>
      <c r="M396" s="1041"/>
    </row>
    <row r="397" spans="1:16" ht="37.5" customHeight="1" x14ac:dyDescent="0.2">
      <c r="A397" s="1038"/>
      <c r="B397" s="1039"/>
      <c r="C397" s="1039"/>
      <c r="D397" s="1040"/>
      <c r="E397" s="2"/>
      <c r="H397" s="1038"/>
      <c r="I397" s="1039"/>
      <c r="J397" s="773"/>
      <c r="K397" s="774"/>
      <c r="L397" s="774"/>
      <c r="M397" s="1041"/>
    </row>
    <row r="398" spans="1:16" ht="37.5" customHeight="1" x14ac:dyDescent="0.2">
      <c r="A398" s="1038"/>
      <c r="B398" s="1039"/>
      <c r="C398" s="1039"/>
      <c r="D398" s="1040"/>
      <c r="E398" s="2"/>
      <c r="H398" s="1038"/>
      <c r="I398" s="1039"/>
      <c r="J398" s="773"/>
      <c r="K398" s="774"/>
      <c r="L398" s="774"/>
      <c r="M398" s="1041"/>
    </row>
    <row r="399" spans="1:16" ht="33" customHeight="1" x14ac:dyDescent="0.2"/>
  </sheetData>
  <sheetProtection password="8F94" sheet="1" objects="1" scenarios="1"/>
  <mergeCells count="152">
    <mergeCell ref="A283:G283"/>
    <mergeCell ref="A284:G284"/>
    <mergeCell ref="A338:A361"/>
    <mergeCell ref="AC20:AC21"/>
    <mergeCell ref="W5:AA17"/>
    <mergeCell ref="Y19:AA19"/>
    <mergeCell ref="W20:W21"/>
    <mergeCell ref="Y20:Y21"/>
    <mergeCell ref="Z20:Z21"/>
    <mergeCell ref="AA20:AA21"/>
    <mergeCell ref="R20:S20"/>
    <mergeCell ref="D18:E18"/>
    <mergeCell ref="H19:K19"/>
    <mergeCell ref="M19:P19"/>
    <mergeCell ref="O20:O21"/>
    <mergeCell ref="P20:P21"/>
    <mergeCell ref="A292:P292"/>
    <mergeCell ref="A293:P334"/>
    <mergeCell ref="A20:A21"/>
    <mergeCell ref="B20:B21"/>
    <mergeCell ref="C20:C21"/>
    <mergeCell ref="D20:D21"/>
    <mergeCell ref="E20:E21"/>
    <mergeCell ref="F20:F21"/>
    <mergeCell ref="A398:D398"/>
    <mergeCell ref="H398:I398"/>
    <mergeCell ref="J398:M398"/>
    <mergeCell ref="A393:E393"/>
    <mergeCell ref="H393:M393"/>
    <mergeCell ref="A394:D394"/>
    <mergeCell ref="H394:I394"/>
    <mergeCell ref="J394:M394"/>
    <mergeCell ref="A395:D395"/>
    <mergeCell ref="H395:I395"/>
    <mergeCell ref="J395:M395"/>
    <mergeCell ref="A396:D396"/>
    <mergeCell ref="H396:I396"/>
    <mergeCell ref="J396:M396"/>
    <mergeCell ref="A397:D397"/>
    <mergeCell ref="H397:I397"/>
    <mergeCell ref="J397:M397"/>
    <mergeCell ref="E2:N2"/>
    <mergeCell ref="O2:P2"/>
    <mergeCell ref="E3:N3"/>
    <mergeCell ref="O3:P4"/>
    <mergeCell ref="E4:N4"/>
    <mergeCell ref="E5:N5"/>
    <mergeCell ref="G17:H17"/>
    <mergeCell ref="H18:I18"/>
    <mergeCell ref="J18:K18"/>
    <mergeCell ref="M18:N18"/>
    <mergeCell ref="O18:P18"/>
    <mergeCell ref="J6:P6"/>
    <mergeCell ref="A7:H16"/>
    <mergeCell ref="J7:P8"/>
    <mergeCell ref="J10:K10"/>
    <mergeCell ref="M10:P10"/>
    <mergeCell ref="J11:K12"/>
    <mergeCell ref="M11:P12"/>
    <mergeCell ref="J14:N16"/>
    <mergeCell ref="O14:P14"/>
    <mergeCell ref="O15:P16"/>
    <mergeCell ref="A259:G259"/>
    <mergeCell ref="A260:G260"/>
    <mergeCell ref="A261:G261"/>
    <mergeCell ref="A262:G262"/>
    <mergeCell ref="A263:G263"/>
    <mergeCell ref="A264:G264"/>
    <mergeCell ref="A237:G237"/>
    <mergeCell ref="A238:G238"/>
    <mergeCell ref="A239:G239"/>
    <mergeCell ref="A253:G253"/>
    <mergeCell ref="A254:G254"/>
    <mergeCell ref="A255:G255"/>
    <mergeCell ref="A256:G256"/>
    <mergeCell ref="A257:G257"/>
    <mergeCell ref="A258:G258"/>
    <mergeCell ref="A247:G247"/>
    <mergeCell ref="A248:G248"/>
    <mergeCell ref="A249:G249"/>
    <mergeCell ref="A250:G250"/>
    <mergeCell ref="A251:G251"/>
    <mergeCell ref="A252:G252"/>
    <mergeCell ref="A272:G272"/>
    <mergeCell ref="A336:P336"/>
    <mergeCell ref="A271:G271"/>
    <mergeCell ref="A265:G265"/>
    <mergeCell ref="A273:G273"/>
    <mergeCell ref="A274:G274"/>
    <mergeCell ref="A275:G275"/>
    <mergeCell ref="A285:G285"/>
    <mergeCell ref="A286:G286"/>
    <mergeCell ref="A287:G287"/>
    <mergeCell ref="A288:G288"/>
    <mergeCell ref="A289:G289"/>
    <mergeCell ref="A266:G266"/>
    <mergeCell ref="A267:G267"/>
    <mergeCell ref="A268:G268"/>
    <mergeCell ref="A269:G269"/>
    <mergeCell ref="A270:G270"/>
    <mergeCell ref="A276:G276"/>
    <mergeCell ref="A277:G277"/>
    <mergeCell ref="A278:G278"/>
    <mergeCell ref="A279:G279"/>
    <mergeCell ref="A280:G280"/>
    <mergeCell ref="A281:G281"/>
    <mergeCell ref="A282:G282"/>
    <mergeCell ref="A233:G233"/>
    <mergeCell ref="A234:G234"/>
    <mergeCell ref="A241:G241"/>
    <mergeCell ref="A242:G242"/>
    <mergeCell ref="A243:G243"/>
    <mergeCell ref="A244:G244"/>
    <mergeCell ref="A245:G245"/>
    <mergeCell ref="A246:G246"/>
    <mergeCell ref="A235:G235"/>
    <mergeCell ref="A236:G236"/>
    <mergeCell ref="A240:G240"/>
    <mergeCell ref="A232:G232"/>
    <mergeCell ref="H20:H21"/>
    <mergeCell ref="I20:I21"/>
    <mergeCell ref="J20:J21"/>
    <mergeCell ref="K20:K21"/>
    <mergeCell ref="M20:M21"/>
    <mergeCell ref="N20:N21"/>
    <mergeCell ref="A229:G229"/>
    <mergeCell ref="A230:G230"/>
    <mergeCell ref="A231:G231"/>
    <mergeCell ref="U20:U21"/>
    <mergeCell ref="D387:P387"/>
    <mergeCell ref="A227:H227"/>
    <mergeCell ref="A228:G228"/>
    <mergeCell ref="D358:P358"/>
    <mergeCell ref="D359:P359"/>
    <mergeCell ref="D360:P360"/>
    <mergeCell ref="A364:A388"/>
    <mergeCell ref="O364:P364"/>
    <mergeCell ref="D365:E365"/>
    <mergeCell ref="O365:P365"/>
    <mergeCell ref="D368:P372"/>
    <mergeCell ref="D376:P380"/>
    <mergeCell ref="D383:P383"/>
    <mergeCell ref="D349:P353"/>
    <mergeCell ref="D356:P356"/>
    <mergeCell ref="D357:P357"/>
    <mergeCell ref="D384:P384"/>
    <mergeCell ref="D385:P385"/>
    <mergeCell ref="D386:P386"/>
    <mergeCell ref="O338:P338"/>
    <mergeCell ref="D339:E339"/>
    <mergeCell ref="O339:P339"/>
    <mergeCell ref="D342:P346"/>
  </mergeCells>
  <dataValidations disablePrompts="1" count="1">
    <dataValidation type="date" operator="greaterThan" allowBlank="1" showInputMessage="1" showErrorMessage="1" prompt="DD/MM/AAAA" sqref="O365:P365 O339:P339">
      <formula1>40179</formula1>
    </dataValidation>
  </dataValidations>
  <pageMargins left="0.47244094488188981" right="0.55118110236220474" top="0.43307086614173229" bottom="0.59055118110236227" header="0.31496062992125984" footer="0.31496062992125984"/>
  <pageSetup scale="65" orientation="landscape" horizontalDpi="4294967293" verticalDpi="4294967293" r:id="rId1"/>
  <headerFooter>
    <oddFooter>&amp;R&amp;P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between" id="{349C97D1-F047-4C33-82EE-1A6D391954A5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between" id="{897FB614-6EF0-4D18-8930-D76EB91C2C4B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greaterThanOrEqual" id="{5825EC75-6A4E-4A2E-AD39-99898726439F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K26:K224</xm:sqref>
        </x14:conditionalFormatting>
        <x14:conditionalFormatting xmlns:xm="http://schemas.microsoft.com/office/excel/2006/main">
          <x14:cfRule type="cellIs" priority="18" operator="between" id="{539AB45F-0B24-48DB-A638-1FFD8F52FA3F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19" operator="between" id="{76048B42-E80E-4130-BE7D-B7B80A13F09D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greaterThanOrEqual" id="{E0AF9488-F8CD-42D6-8D73-1A65DA012358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P23</xm:sqref>
        </x14:conditionalFormatting>
        <x14:conditionalFormatting xmlns:xm="http://schemas.microsoft.com/office/excel/2006/main">
          <x14:cfRule type="cellIs" priority="21" operator="between" id="{8955502A-CD90-43D5-A7B5-F5EEC3B7609F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2" operator="between" id="{EA060360-E37A-4907-848D-F6F204FB00CC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greaterThanOrEqual" id="{5677ADB9-E626-477E-9399-4D4B3218E1B8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P25:P224</xm:sqref>
        </x14:conditionalFormatting>
        <x14:conditionalFormatting xmlns:xm="http://schemas.microsoft.com/office/excel/2006/main">
          <x14:cfRule type="cellIs" priority="24" operator="between" id="{13D0C6AC-89C4-4D60-8B81-FA5F59D31942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5" operator="between" id="{1B2B2693-FB4E-4221-92E8-49810D8B7C14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greaterThanOrEqual" id="{D7C30A42-D6B1-401B-B3F7-E40C2AE38A86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K23 O3</xm:sqref>
        </x14:conditionalFormatting>
        <x14:conditionalFormatting xmlns:xm="http://schemas.microsoft.com/office/excel/2006/main">
          <x14:cfRule type="expression" priority="2621" id="{FA71DF15-D609-4FEC-8E24-F6B95238C208}">
            <xm:f>'Month 1'!$C228="N"</xm:f>
            <x14:dxf>
              <font>
                <strike/>
              </font>
              <fill>
                <patternFill>
                  <bgColor theme="1" tint="4.9989318521683403E-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expression" priority="2622" id="{5C79CDB5-BD43-4608-82C8-BEB30A71AA83}">
            <xm:f>AND(MID('Month 1'!XFD228,3,3)/1&lt;212, MID('Month 1'!XFD228,3,3)/1&gt;199)</xm:f>
            <x14:dxf>
              <font>
                <color theme="1"/>
              </font>
              <fill>
                <patternFill>
                  <bgColor theme="7" tint="0.59996337778862885"/>
                </patternFill>
              </fill>
            </x14:dxf>
          </x14:cfRule>
          <x14:cfRule type="expression" priority="2623" id="{09EA1E5E-576F-49FA-AE6E-9845F2641C10}">
            <xm:f>AND(MID('Month 1'!XFD228,3,3)/1&lt;200, MID('Month 1'!XFD228,3,3)/1&gt;179)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expression" priority="2624" id="{E8372ED2-8470-48AC-B3B7-A031F85B2787}">
            <xm:f>AND(MID('Month 1'!XFD228,3,3)/1&lt;180, MID('Month 1'!XFD228,3,3)/1&gt;149)</xm:f>
            <x14:dxf>
              <font>
                <color theme="1"/>
              </font>
              <fill>
                <patternFill>
                  <bgColor theme="7" tint="0.39994506668294322"/>
                </patternFill>
              </fill>
            </x14:dxf>
          </x14:cfRule>
          <x14:cfRule type="expression" priority="2625" id="{7ACAC56E-2B8F-46E0-AEB6-4E46472310A7}">
            <xm:f>AND(MID('Month 1'!#REF!,3,3)/1&lt;149, MID('Month 1'!#REF!,3,3)/1&gt;111)</xm:f>
            <x14:dxf>
              <font>
                <color theme="1"/>
              </font>
              <fill>
                <patternFill>
                  <bgColor theme="7" tint="0.79998168889431442"/>
                </patternFill>
              </fill>
            </x14:dxf>
          </x14:cfRule>
          <x14:cfRule type="expression" priority="2626" id="{B3AD3E9C-CEFC-4BD0-BAB6-18EABF487CA0}">
            <xm:f>AND(MID('Month 1'!#REF!,3,3)/1&lt;112, MID('Month 1'!#REF!,3,3)/1&gt;65)</xm:f>
            <x14:dxf>
              <font>
                <color theme="0"/>
              </font>
              <fill>
                <patternFill>
                  <bgColor theme="7" tint="-0.49998474074526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cellIs" priority="1" operator="between" id="{C624CBC8-6A22-4449-8F09-06350D5547A3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between" id="{832DB521-990E-4E19-BD4B-E19F5947EA87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greaterThanOrEqual" id="{852A684C-DA36-4A99-A521-8A71196F9F75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FFFF99"/>
  </sheetPr>
  <dimension ref="A1:AC399"/>
  <sheetViews>
    <sheetView showGridLines="0" defaultGridColor="0" colorId="55" zoomScale="70" zoomScaleNormal="70" zoomScalePageLayoutView="60" workbookViewId="0"/>
  </sheetViews>
  <sheetFormatPr baseColWidth="10" defaultColWidth="11.42578125" defaultRowHeight="12.75" x14ac:dyDescent="0.2"/>
  <cols>
    <col min="1" max="1" width="5.7109375" style="1" customWidth="1"/>
    <col min="2" max="2" width="10.85546875" style="1" hidden="1" customWidth="1"/>
    <col min="3" max="3" width="6.85546875" style="1" hidden="1" customWidth="1"/>
    <col min="4" max="4" width="13.7109375" style="1" customWidth="1"/>
    <col min="5" max="5" width="50.7109375" style="1" customWidth="1"/>
    <col min="6" max="6" width="21.85546875" style="1" customWidth="1"/>
    <col min="7" max="7" width="1" style="33" customWidth="1"/>
    <col min="8" max="8" width="13" style="1" customWidth="1"/>
    <col min="9" max="11" width="10.7109375" style="1" customWidth="1"/>
    <col min="12" max="12" width="1.28515625" style="33" customWidth="1"/>
    <col min="13" max="13" width="17" style="1" customWidth="1"/>
    <col min="14" max="14" width="15.42578125" style="1" customWidth="1"/>
    <col min="15" max="15" width="14.28515625" style="1" customWidth="1"/>
    <col min="16" max="16" width="10.7109375" style="1" customWidth="1"/>
    <col min="17" max="17" width="1.28515625" style="33" customWidth="1"/>
    <col min="18" max="18" width="17.28515625" style="1" hidden="1" customWidth="1"/>
    <col min="19" max="19" width="18.85546875" style="1" hidden="1" customWidth="1"/>
    <col min="20" max="20" width="4.85546875" style="1" hidden="1" customWidth="1"/>
    <col min="21" max="21" width="15.5703125" style="1" hidden="1" customWidth="1"/>
    <col min="22" max="22" width="11.42578125" style="1" hidden="1" customWidth="1"/>
    <col min="23" max="23" width="23.5703125" style="1" hidden="1" customWidth="1"/>
    <col min="24" max="24" width="3.5703125" style="1" hidden="1" customWidth="1"/>
    <col min="25" max="25" width="14.7109375" style="1" hidden="1" customWidth="1"/>
    <col min="26" max="26" width="14" style="1" hidden="1" customWidth="1"/>
    <col min="27" max="27" width="16.140625" style="1" hidden="1" customWidth="1"/>
    <col min="28" max="28" width="11.42578125" style="1" hidden="1" customWidth="1"/>
    <col min="29" max="29" width="15.28515625" style="1" hidden="1" customWidth="1"/>
    <col min="30" max="31" width="0" style="1" hidden="1" customWidth="1"/>
    <col min="32" max="16384" width="11.42578125" style="1"/>
  </cols>
  <sheetData>
    <row r="1" spans="1:29" ht="5.25" customHeight="1" x14ac:dyDescent="0.2"/>
    <row r="2" spans="1:29" ht="15" customHeight="1" x14ac:dyDescent="0.25">
      <c r="A2" s="1" t="s">
        <v>1306</v>
      </c>
      <c r="E2" s="788" t="str">
        <f ca="1">Translations!A80</f>
        <v>SR Management Tool</v>
      </c>
      <c r="F2" s="788"/>
      <c r="G2" s="788"/>
      <c r="H2" s="788"/>
      <c r="I2" s="788"/>
      <c r="J2" s="788"/>
      <c r="K2" s="788"/>
      <c r="L2" s="788"/>
      <c r="M2" s="788"/>
      <c r="N2" s="788"/>
      <c r="O2" s="768" t="str">
        <f ca="1">Translations!A129</f>
        <v>SCORE</v>
      </c>
      <c r="P2" s="770"/>
    </row>
    <row r="3" spans="1:29" ht="15" customHeight="1" x14ac:dyDescent="0.2">
      <c r="E3" s="789" t="str">
        <f>Setup!H11</f>
        <v>Direct Gender Partnership (DGP)</v>
      </c>
      <c r="F3" s="789"/>
      <c r="G3" s="789"/>
      <c r="H3" s="789"/>
      <c r="I3" s="789"/>
      <c r="J3" s="789"/>
      <c r="K3" s="789"/>
      <c r="L3" s="789"/>
      <c r="M3" s="789"/>
      <c r="N3" s="789"/>
      <c r="O3" s="984">
        <f ca="1">K23</f>
        <v>0.95005163257277736</v>
      </c>
      <c r="P3" s="985"/>
    </row>
    <row r="4" spans="1:29" ht="15" customHeight="1" x14ac:dyDescent="0.2">
      <c r="E4" s="789" t="str">
        <f xml:space="preserve"> Setup!H14 &amp; "  (" &amp; Setup!H13 &amp; ")" &amp; "  (" &amp; Setup!H15 &amp; ")"</f>
        <v>DMR-202-G01-H-00  (January  2016 - December 2016)  (HIV / AIDS)</v>
      </c>
      <c r="F4" s="789"/>
      <c r="G4" s="789"/>
      <c r="H4" s="789"/>
      <c r="I4" s="789"/>
      <c r="J4" s="789"/>
      <c r="K4" s="789"/>
      <c r="L4" s="789"/>
      <c r="M4" s="789"/>
      <c r="N4" s="789"/>
      <c r="O4" s="984"/>
      <c r="P4" s="985"/>
    </row>
    <row r="5" spans="1:29" ht="25.5" customHeight="1" x14ac:dyDescent="0.2">
      <c r="E5" s="986" t="str">
        <f>Setup!AB10 &amp; "  (" &amp; Setup!H16 &amp; ")"</f>
        <v>March  ($ - USD)</v>
      </c>
      <c r="F5" s="986"/>
      <c r="G5" s="986"/>
      <c r="H5" s="986"/>
      <c r="I5" s="986"/>
      <c r="J5" s="986"/>
      <c r="K5" s="986"/>
      <c r="L5" s="986"/>
      <c r="M5" s="986"/>
      <c r="N5" s="986"/>
      <c r="W5" s="1044" t="s">
        <v>2631</v>
      </c>
      <c r="X5" s="1045"/>
      <c r="Y5" s="1045"/>
      <c r="Z5" s="1045"/>
      <c r="AA5" s="1046"/>
    </row>
    <row r="6" spans="1:29" ht="20.25" customHeight="1" x14ac:dyDescent="0.2">
      <c r="A6" s="115" t="str">
        <f ca="1">Setup!G19</f>
        <v>Details of programatic indicators</v>
      </c>
      <c r="B6" s="78"/>
      <c r="C6" s="78"/>
      <c r="D6" s="78"/>
      <c r="E6" s="72"/>
      <c r="F6" s="72"/>
      <c r="G6" s="455"/>
      <c r="H6" s="73"/>
      <c r="I6" s="22"/>
      <c r="J6" s="777" t="str">
        <f ca="1">Setup!G17</f>
        <v>Key population</v>
      </c>
      <c r="K6" s="790"/>
      <c r="L6" s="790"/>
      <c r="M6" s="790"/>
      <c r="N6" s="790"/>
      <c r="O6" s="790"/>
      <c r="P6" s="791"/>
      <c r="W6" s="1047"/>
      <c r="X6" s="1048"/>
      <c r="Y6" s="1048"/>
      <c r="Z6" s="1048"/>
      <c r="AA6" s="1049"/>
    </row>
    <row r="7" spans="1:29" ht="13.5" customHeight="1" x14ac:dyDescent="0.2">
      <c r="A7" s="792" t="str">
        <f>Setup!H19</f>
        <v xml:space="preserve"># PLHIV that initiated ARV with CD4 count &lt;200
# new HIV+ enrolled in care services 
# aged 10-24 yrs reached by HIV life skills ed. in school </v>
      </c>
      <c r="B7" s="793"/>
      <c r="C7" s="793"/>
      <c r="D7" s="793"/>
      <c r="E7" s="793"/>
      <c r="F7" s="793"/>
      <c r="G7" s="793"/>
      <c r="H7" s="794"/>
      <c r="J7" s="792" t="str">
        <f>Setup!H17</f>
        <v>Sex Workers - Migrants - Women</v>
      </c>
      <c r="K7" s="793"/>
      <c r="L7" s="793"/>
      <c r="M7" s="793"/>
      <c r="N7" s="793"/>
      <c r="O7" s="793"/>
      <c r="P7" s="794"/>
      <c r="W7" s="1047"/>
      <c r="X7" s="1048"/>
      <c r="Y7" s="1048"/>
      <c r="Z7" s="1048"/>
      <c r="AA7" s="1049"/>
    </row>
    <row r="8" spans="1:29" ht="17.25" customHeight="1" x14ac:dyDescent="0.2">
      <c r="A8" s="795"/>
      <c r="B8" s="796"/>
      <c r="C8" s="796"/>
      <c r="D8" s="796"/>
      <c r="E8" s="796"/>
      <c r="F8" s="796"/>
      <c r="G8" s="796"/>
      <c r="H8" s="797"/>
      <c r="J8" s="798"/>
      <c r="K8" s="799"/>
      <c r="L8" s="799"/>
      <c r="M8" s="799"/>
      <c r="N8" s="799"/>
      <c r="O8" s="799"/>
      <c r="P8" s="800"/>
      <c r="W8" s="1047"/>
      <c r="X8" s="1048"/>
      <c r="Y8" s="1048"/>
      <c r="Z8" s="1048"/>
      <c r="AA8" s="1049"/>
    </row>
    <row r="9" spans="1:29" ht="13.5" customHeight="1" x14ac:dyDescent="0.2">
      <c r="A9" s="795"/>
      <c r="B9" s="796"/>
      <c r="C9" s="796"/>
      <c r="D9" s="796"/>
      <c r="E9" s="796"/>
      <c r="F9" s="796"/>
      <c r="G9" s="796"/>
      <c r="H9" s="797"/>
      <c r="W9" s="1047"/>
      <c r="X9" s="1048"/>
      <c r="Y9" s="1048"/>
      <c r="Z9" s="1048"/>
      <c r="AA9" s="1049"/>
    </row>
    <row r="10" spans="1:29" ht="19.5" customHeight="1" x14ac:dyDescent="0.2">
      <c r="A10" s="795"/>
      <c r="B10" s="796"/>
      <c r="C10" s="796"/>
      <c r="D10" s="796"/>
      <c r="E10" s="796"/>
      <c r="F10" s="796"/>
      <c r="G10" s="796"/>
      <c r="H10" s="797"/>
      <c r="J10" s="783" t="str">
        <f ca="1">Translations!A119</f>
        <v>Report date</v>
      </c>
      <c r="K10" s="785"/>
      <c r="M10" s="768" t="str">
        <f ca="1">Translations!A130</f>
        <v>Reported by</v>
      </c>
      <c r="N10" s="769"/>
      <c r="O10" s="769"/>
      <c r="P10" s="770"/>
      <c r="W10" s="1047"/>
      <c r="X10" s="1048"/>
      <c r="Y10" s="1048"/>
      <c r="Z10" s="1048"/>
      <c r="AA10" s="1049"/>
    </row>
    <row r="11" spans="1:29" ht="13.5" customHeight="1" x14ac:dyDescent="0.2">
      <c r="A11" s="795"/>
      <c r="B11" s="796"/>
      <c r="C11" s="796"/>
      <c r="D11" s="796"/>
      <c r="E11" s="796"/>
      <c r="F11" s="796"/>
      <c r="G11" s="796"/>
      <c r="H11" s="797"/>
      <c r="J11" s="1004">
        <v>42473</v>
      </c>
      <c r="K11" s="1005"/>
      <c r="M11" s="989" t="s">
        <v>2696</v>
      </c>
      <c r="N11" s="990"/>
      <c r="O11" s="990"/>
      <c r="P11" s="991"/>
      <c r="W11" s="1047"/>
      <c r="X11" s="1048"/>
      <c r="Y11" s="1048"/>
      <c r="Z11" s="1048"/>
      <c r="AA11" s="1049"/>
      <c r="AC11" s="499"/>
    </row>
    <row r="12" spans="1:29" ht="13.5" customHeight="1" x14ac:dyDescent="0.2">
      <c r="A12" s="795"/>
      <c r="B12" s="796"/>
      <c r="C12" s="796"/>
      <c r="D12" s="796"/>
      <c r="E12" s="796"/>
      <c r="F12" s="796"/>
      <c r="G12" s="796"/>
      <c r="H12" s="797"/>
      <c r="J12" s="1006"/>
      <c r="K12" s="1007"/>
      <c r="M12" s="992"/>
      <c r="N12" s="993"/>
      <c r="O12" s="993"/>
      <c r="P12" s="994"/>
      <c r="W12" s="1047"/>
      <c r="X12" s="1048"/>
      <c r="Y12" s="1048"/>
      <c r="Z12" s="1048"/>
      <c r="AA12" s="1049"/>
      <c r="AC12" s="499"/>
    </row>
    <row r="13" spans="1:29" ht="13.5" customHeight="1" x14ac:dyDescent="0.2">
      <c r="A13" s="795"/>
      <c r="B13" s="796"/>
      <c r="C13" s="796"/>
      <c r="D13" s="796"/>
      <c r="E13" s="796"/>
      <c r="F13" s="796"/>
      <c r="G13" s="796"/>
      <c r="H13" s="797"/>
      <c r="W13" s="1047"/>
      <c r="X13" s="1048"/>
      <c r="Y13" s="1048"/>
      <c r="Z13" s="1048"/>
      <c r="AA13" s="1049"/>
      <c r="AC13" s="499"/>
    </row>
    <row r="14" spans="1:29" ht="21.75" customHeight="1" x14ac:dyDescent="0.2">
      <c r="A14" s="795"/>
      <c r="B14" s="796"/>
      <c r="C14" s="796"/>
      <c r="D14" s="796"/>
      <c r="E14" s="796"/>
      <c r="F14" s="796"/>
      <c r="G14" s="796"/>
      <c r="H14" s="797"/>
      <c r="J14" s="920" t="str">
        <f ca="1">Translations!A132</f>
        <v>Note: Enter disubursment ammount here if the PR made a disbursment this month. Leave blank if no disbursment was made.</v>
      </c>
      <c r="K14" s="942"/>
      <c r="L14" s="942"/>
      <c r="M14" s="942"/>
      <c r="N14" s="942"/>
      <c r="O14" s="768" t="str">
        <f ca="1">Translations!A131</f>
        <v>Disbursement</v>
      </c>
      <c r="P14" s="770"/>
      <c r="W14" s="1047"/>
      <c r="X14" s="1048"/>
      <c r="Y14" s="1048"/>
      <c r="Z14" s="1048"/>
      <c r="AA14" s="1049"/>
      <c r="AC14" s="499"/>
    </row>
    <row r="15" spans="1:29" ht="13.5" customHeight="1" x14ac:dyDescent="0.2">
      <c r="A15" s="795"/>
      <c r="B15" s="796"/>
      <c r="C15" s="796"/>
      <c r="D15" s="796"/>
      <c r="E15" s="796"/>
      <c r="F15" s="796"/>
      <c r="G15" s="796"/>
      <c r="H15" s="797"/>
      <c r="J15" s="922"/>
      <c r="K15" s="943"/>
      <c r="L15" s="943"/>
      <c r="M15" s="943"/>
      <c r="N15" s="943"/>
      <c r="O15" s="1008">
        <v>0</v>
      </c>
      <c r="P15" s="1009"/>
      <c r="W15" s="1047"/>
      <c r="X15" s="1048"/>
      <c r="Y15" s="1048"/>
      <c r="Z15" s="1048"/>
      <c r="AA15" s="1049"/>
      <c r="AC15" s="499"/>
    </row>
    <row r="16" spans="1:29" ht="24" customHeight="1" x14ac:dyDescent="0.2">
      <c r="A16" s="798"/>
      <c r="B16" s="799"/>
      <c r="C16" s="799"/>
      <c r="D16" s="799"/>
      <c r="E16" s="799"/>
      <c r="F16" s="799"/>
      <c r="G16" s="799"/>
      <c r="H16" s="800"/>
      <c r="J16" s="924"/>
      <c r="K16" s="944"/>
      <c r="L16" s="944"/>
      <c r="M16" s="944"/>
      <c r="N16" s="944"/>
      <c r="O16" s="1010"/>
      <c r="P16" s="1011"/>
      <c r="W16" s="1047"/>
      <c r="X16" s="1048"/>
      <c r="Y16" s="1048"/>
      <c r="Z16" s="1048"/>
      <c r="AA16" s="1049"/>
      <c r="AC16" s="499"/>
    </row>
    <row r="17" spans="1:29" ht="11.25" customHeight="1" x14ac:dyDescent="0.2">
      <c r="E17" s="63"/>
      <c r="F17" s="38"/>
      <c r="G17" s="995"/>
      <c r="H17" s="995"/>
      <c r="W17" s="1050"/>
      <c r="X17" s="1051"/>
      <c r="Y17" s="1051"/>
      <c r="Z17" s="1051"/>
      <c r="AA17" s="1052"/>
      <c r="AC17" s="499"/>
    </row>
    <row r="18" spans="1:29" ht="21" customHeight="1" x14ac:dyDescent="0.2">
      <c r="D18" s="987" t="str">
        <f ca="1">Translations!A233</f>
        <v>Input data in spaces with this color</v>
      </c>
      <c r="E18" s="988"/>
      <c r="H18" s="981" t="str">
        <f ca="1">Translations!A120</f>
        <v>Date of verification</v>
      </c>
      <c r="I18" s="981"/>
      <c r="J18" s="982">
        <v>42475</v>
      </c>
      <c r="K18" s="983"/>
      <c r="L18" s="484"/>
      <c r="M18" s="981" t="str">
        <f ca="1">Translations!A120</f>
        <v>Date of verification</v>
      </c>
      <c r="N18" s="981"/>
      <c r="O18" s="982">
        <v>42475</v>
      </c>
      <c r="P18" s="983"/>
      <c r="Y18" s="499"/>
      <c r="Z18" s="499"/>
      <c r="AA18" s="499"/>
      <c r="AC18" s="499"/>
    </row>
    <row r="19" spans="1:29" ht="20.25" customHeight="1" x14ac:dyDescent="0.2">
      <c r="H19" s="859" t="str">
        <f ca="1">Translations!A133</f>
        <v>Programmatic aspects</v>
      </c>
      <c r="I19" s="860"/>
      <c r="J19" s="860"/>
      <c r="K19" s="861"/>
      <c r="L19" s="485"/>
      <c r="M19" s="1012" t="str">
        <f ca="1">Translations!A134</f>
        <v>Financial aspects</v>
      </c>
      <c r="N19" s="1012"/>
      <c r="O19" s="1012"/>
      <c r="P19" s="1012"/>
      <c r="W19" s="495" t="s">
        <v>1863</v>
      </c>
      <c r="Y19" s="768" t="s">
        <v>1866</v>
      </c>
      <c r="Z19" s="769"/>
      <c r="AA19" s="770"/>
    </row>
    <row r="20" spans="1:29" ht="15" customHeight="1" x14ac:dyDescent="0.2">
      <c r="A20" s="806" t="str">
        <f ca="1">Translations!A88</f>
        <v>Item</v>
      </c>
      <c r="B20" s="771" t="s">
        <v>256</v>
      </c>
      <c r="C20" s="771" t="s">
        <v>259</v>
      </c>
      <c r="D20" s="771" t="str">
        <f ca="1">Translations!A91</f>
        <v>Activity code</v>
      </c>
      <c r="E20" s="777" t="str">
        <f ca="1">Translations!A92</f>
        <v>Indicator / Activity</v>
      </c>
      <c r="F20" s="771" t="str">
        <f ca="1">Translations!A79</f>
        <v>TGF costs groups</v>
      </c>
      <c r="G20" s="456"/>
      <c r="H20" s="771" t="str">
        <f ca="1">Translations!A135</f>
        <v>Monthly target</v>
      </c>
      <c r="I20" s="771" t="str">
        <f ca="1">Translations!A136</f>
        <v>Balance from previous period</v>
      </c>
      <c r="J20" s="771" t="str">
        <f ca="1">Translations!A137</f>
        <v xml:space="preserve">Results </v>
      </c>
      <c r="K20" s="771" t="str">
        <f ca="1">Translations!A108</f>
        <v>Result %</v>
      </c>
      <c r="L20" s="485"/>
      <c r="M20" s="977" t="str">
        <f ca="1">Translations!$A$360</f>
        <v>Monthly budget</v>
      </c>
      <c r="N20" s="977" t="str">
        <f ca="1">Translations!A136</f>
        <v>Balance from previous period</v>
      </c>
      <c r="O20" s="771" t="str">
        <f ca="1">Translations!$A$361</f>
        <v>Monthly expenditure</v>
      </c>
      <c r="P20" s="977" t="str">
        <f ca="1">Translations!A108</f>
        <v>Result %</v>
      </c>
      <c r="R20" s="975" t="s">
        <v>1450</v>
      </c>
      <c r="S20" s="976"/>
      <c r="U20" s="771" t="s">
        <v>1854</v>
      </c>
      <c r="W20" s="771" t="s">
        <v>1862</v>
      </c>
      <c r="Y20" s="1042" t="s">
        <v>1867</v>
      </c>
      <c r="Z20" s="771" t="s">
        <v>1864</v>
      </c>
      <c r="AA20" s="771" t="s">
        <v>1865</v>
      </c>
      <c r="AC20" s="771" t="s">
        <v>2634</v>
      </c>
    </row>
    <row r="21" spans="1:29" ht="38.1" customHeight="1" x14ac:dyDescent="0.2">
      <c r="A21" s="806"/>
      <c r="B21" s="772"/>
      <c r="C21" s="772"/>
      <c r="D21" s="772"/>
      <c r="E21" s="777"/>
      <c r="F21" s="772"/>
      <c r="G21" s="456"/>
      <c r="H21" s="772"/>
      <c r="I21" s="772"/>
      <c r="J21" s="772"/>
      <c r="K21" s="772"/>
      <c r="L21" s="485"/>
      <c r="M21" s="977"/>
      <c r="N21" s="977"/>
      <c r="O21" s="772"/>
      <c r="P21" s="977"/>
      <c r="R21" s="193" t="s">
        <v>1448</v>
      </c>
      <c r="S21" s="193" t="s">
        <v>1449</v>
      </c>
      <c r="U21" s="772"/>
      <c r="W21" s="772"/>
      <c r="Y21" s="1043"/>
      <c r="Z21" s="772"/>
      <c r="AA21" s="772"/>
      <c r="AC21" s="772"/>
    </row>
    <row r="22" spans="1:29" ht="4.5" customHeight="1" x14ac:dyDescent="0.2">
      <c r="A22" s="6"/>
      <c r="B22" s="6"/>
      <c r="C22" s="6"/>
      <c r="D22" s="6"/>
      <c r="E22" s="6"/>
      <c r="F22" s="8"/>
      <c r="G22" s="58"/>
      <c r="AC22" s="38"/>
    </row>
    <row r="23" spans="1:29" ht="25.5" customHeight="1" x14ac:dyDescent="0.2">
      <c r="A23" s="112" t="str">
        <f ca="1">Translations!A109</f>
        <v>Totals</v>
      </c>
      <c r="B23" s="113"/>
      <c r="C23" s="113"/>
      <c r="D23" s="113"/>
      <c r="E23" s="113"/>
      <c r="F23" s="114"/>
      <c r="G23" s="59"/>
      <c r="H23" s="29" t="s">
        <v>217</v>
      </c>
      <c r="I23" s="29" t="s">
        <v>217</v>
      </c>
      <c r="J23" s="29" t="s">
        <v>217</v>
      </c>
      <c r="K23" s="31">
        <f ca="1">IFERROR(AVERAGEIF(L25:L224,"&lt;&gt; "),"")</f>
        <v>0.95005163257277736</v>
      </c>
      <c r="L23" s="486"/>
      <c r="M23" s="30">
        <f>SUMIFS(M25:M224,$G$25:$G$224,"&lt;&gt;0")</f>
        <v>205600</v>
      </c>
      <c r="N23" s="30">
        <f>SUMIFS(N25:N224,$G$25:$G$224,"&lt;&gt;0")</f>
        <v>21645</v>
      </c>
      <c r="O23" s="30">
        <f>SUMIFS(O25:O224,$G$25:$G$224,"&lt;&gt;0")</f>
        <v>218095</v>
      </c>
      <c r="P23" s="31">
        <f>IFERROR(AVERAGEIF(Q25:Q224,"&lt;&gt; "),"")</f>
        <v>0.96936237861893271</v>
      </c>
      <c r="R23" s="192"/>
      <c r="S23" s="192"/>
      <c r="AC23" s="38"/>
    </row>
    <row r="24" spans="1:29" ht="5.25" customHeight="1" x14ac:dyDescent="0.2">
      <c r="A24" s="175"/>
      <c r="B24" s="175"/>
      <c r="C24" s="175"/>
      <c r="D24" s="175"/>
      <c r="E24" s="175"/>
      <c r="F24" s="176"/>
      <c r="G24" s="457"/>
      <c r="H24" s="38"/>
      <c r="I24" s="38"/>
      <c r="J24" s="177"/>
      <c r="K24" s="38"/>
      <c r="L24" s="43"/>
      <c r="M24" s="38"/>
      <c r="N24" s="38"/>
      <c r="O24" s="178"/>
      <c r="P24" s="38"/>
      <c r="AC24" s="38"/>
    </row>
    <row r="25" spans="1:29" ht="39" customHeight="1" x14ac:dyDescent="0.2">
      <c r="A25" s="14" t="str">
        <f>Planning!A9</f>
        <v>I001</v>
      </c>
      <c r="B25" s="9" t="str">
        <f>Planning!B9</f>
        <v>1. Indicator</v>
      </c>
      <c r="C25" s="9" t="str">
        <f>Planning!C9</f>
        <v>Pr68</v>
      </c>
      <c r="D25" s="195">
        <f>Planning!D9</f>
        <v>1</v>
      </c>
      <c r="E25" s="196" t="str">
        <f>Planning!E9</f>
        <v>[Pr68] # PLHIV that initiated ARV with CD4 count &lt;200 Target [2. Inverse]</v>
      </c>
      <c r="F25" s="196" t="str">
        <f>IF(Planning!G9&lt;&gt;0,Planning!G9,"")</f>
        <v/>
      </c>
      <c r="G25" s="194">
        <f>Planning!H9</f>
        <v>0</v>
      </c>
      <c r="H25" s="197">
        <f ca="1">Planning!O9</f>
        <v>200</v>
      </c>
      <c r="I25" s="198">
        <f ca="1">IF(OR(W25="1",AND(W25&lt;&gt;"1",G25=Lists!$A$17)),Y25,0)</f>
        <v>0</v>
      </c>
      <c r="J25" s="210">
        <f ca="1">R25</f>
        <v>205</v>
      </c>
      <c r="K25" s="32">
        <f ca="1">IF(AND(W25="2",G25&lt;&gt;Lists!$A$17),AA25,Z25)</f>
        <v>0.97560975609756095</v>
      </c>
      <c r="L25" s="33">
        <f t="shared" ref="L25:L56" ca="1" si="0">IF($U25=ExcluirDelPLogro,"",IF(AND(H25=0,I25=0,J25=0),"",K25))</f>
        <v>0.97560975609756095</v>
      </c>
      <c r="M25" s="199">
        <f>Planning!P9</f>
        <v>54700</v>
      </c>
      <c r="N25" s="199">
        <f>'Month 2'!M25+'Month 2'!N25-'Month 2'!O25</f>
        <v>5095</v>
      </c>
      <c r="O25" s="516">
        <f>S25</f>
        <v>57795</v>
      </c>
      <c r="P25" s="32">
        <f t="shared" ref="P25:P89" si="1">IF(AND(M25=0,N25=0,O25=0),"",IF((M25+N25)&gt;0,O25/(M25+N25),O25))</f>
        <v>0.9665523873233548</v>
      </c>
      <c r="Q25" s="33">
        <f t="shared" ref="Q25:Q56" si="2">IF($U25=ExcluirDelPLogro,"",IF(AND(M25=0,N25=0,O25=0),"",P25))</f>
        <v>0.9665523873233548</v>
      </c>
      <c r="R25" s="89">
        <f ca="1">SUMIFS($J$25:$J$224,$C$25:$C$224,$C25,$G$25:$G$224,Lists!$A$16)</f>
        <v>205</v>
      </c>
      <c r="S25" s="89">
        <f>SUMIFS($O$25:$O$224,$C$25:$C$224,$C25,$G$25:$G$224,"&lt;&gt;0")</f>
        <v>57795</v>
      </c>
      <c r="U25" s="2" t="str">
        <f>IF(B25=0,"",IF(LEFT(B25,1)="1","1","2"))</f>
        <v>1</v>
      </c>
      <c r="W25" s="2" t="str">
        <f ca="1">IF(C25=0,"",LEFT(INDEX(Lists!$H$5:$H$49,MATCH(C25,Lists!$G$5:$G$49,0),1),1))</f>
        <v>2</v>
      </c>
      <c r="Y25" s="4">
        <f ca="1">'Month 2'!H25+'Month 2'!I25-'Month 2'!J25</f>
        <v>1</v>
      </c>
      <c r="Z25" s="2">
        <f ca="1">IF(AND(H25=0,I25=0,J25=0),"",IF((H25+I25)&gt;0,J25/(H25+I25),J25))</f>
        <v>1.0249999999999999</v>
      </c>
      <c r="AA25" s="2">
        <f t="shared" ref="AA25:AA56" ca="1" si="3">IF(AND(H25=0,I25=0,J25=0),"",IF(J25&gt;0,H25/J25,0))</f>
        <v>0.97560975609756095</v>
      </c>
      <c r="AC25" s="627" t="str">
        <f>U25&amp;C25</f>
        <v>1Pr68</v>
      </c>
    </row>
    <row r="26" spans="1:29" ht="39" customHeight="1" x14ac:dyDescent="0.2">
      <c r="A26" s="14" t="str">
        <f>Planning!A10</f>
        <v>I002</v>
      </c>
      <c r="B26" s="9" t="str">
        <f>Planning!B10</f>
        <v>2. Activity: Contributing</v>
      </c>
      <c r="C26" s="9" t="str">
        <f>Planning!C10</f>
        <v>Pr68</v>
      </c>
      <c r="D26" s="200">
        <f>Planning!D10</f>
        <v>1.2</v>
      </c>
      <c r="E26" s="201" t="str">
        <f>Planning!E10</f>
        <v xml:space="preserve">PLHIV reimbursed for transportation costs to HIV testing and treatment centres
</v>
      </c>
      <c r="F26" s="201" t="str">
        <f>IF(Planning!G10&lt;&gt;0,Planning!G10,"")</f>
        <v xml:space="preserve">12. Living support to client/ target population </v>
      </c>
      <c r="G26" s="194" t="str">
        <f>Planning!H10</f>
        <v>1. YES</v>
      </c>
      <c r="H26" s="202">
        <f>Planning!O10</f>
        <v>200</v>
      </c>
      <c r="I26" s="606">
        <f ca="1">IF(OR(W26="1",AND(W26&lt;&gt;"1",G26=Lists!$A$17)),Y26,0)</f>
        <v>0</v>
      </c>
      <c r="J26" s="658">
        <v>205</v>
      </c>
      <c r="K26" s="32">
        <f ca="1">IF(AND(W26="2",G26&lt;&gt;Lists!$A$17),AA26,Z26)</f>
        <v>0.97560975609756095</v>
      </c>
      <c r="L26" s="33" t="str">
        <f t="shared" si="0"/>
        <v/>
      </c>
      <c r="M26" s="203">
        <f>Planning!P10</f>
        <v>45000</v>
      </c>
      <c r="N26" s="203">
        <f>'Month 2'!M26+'Month 2'!N26-'Month 2'!O26</f>
        <v>5000</v>
      </c>
      <c r="O26" s="659">
        <v>48000</v>
      </c>
      <c r="P26" s="32">
        <f t="shared" si="1"/>
        <v>0.96</v>
      </c>
      <c r="Q26" s="33" t="str">
        <f t="shared" si="2"/>
        <v/>
      </c>
      <c r="R26" s="89">
        <f ca="1">SUMIFS($J$25:$J$224,$C$25:$C$224,$C26,$G$25:$G$224,Lists!$A$16)</f>
        <v>205</v>
      </c>
      <c r="S26" s="89">
        <f t="shared" ref="S26:S89" si="4">SUMIFS($O$25:$O$224,$C$25:$C$224,$C26,$G$25:$G$224,"&lt;&gt;0")</f>
        <v>57795</v>
      </c>
      <c r="U26" s="2" t="str">
        <f t="shared" ref="U26:U89" si="5">IF(B26=0,"",IF(LEFT(B26,1)="1","1","2"))</f>
        <v>2</v>
      </c>
      <c r="W26" s="2" t="str">
        <f ca="1">IF(C26=0,"",LEFT(INDEX(Lists!$H$5:$H$49,MATCH(C26,Lists!$G$5:$G$49,0),1),1))</f>
        <v>2</v>
      </c>
      <c r="Y26" s="4">
        <f ca="1">'Month 2'!H26+'Month 2'!I26-'Month 2'!J26</f>
        <v>1</v>
      </c>
      <c r="Z26" s="2">
        <f t="shared" ref="Z26:Z89" ca="1" si="6">IF(AND(H26=0,I26=0,J26=0),"",IF((H26+I26)&gt;0,J26/(H26+I26),J26))</f>
        <v>1.0249999999999999</v>
      </c>
      <c r="AA26" s="2">
        <f t="shared" ca="1" si="3"/>
        <v>0.97560975609756095</v>
      </c>
      <c r="AC26" s="627" t="str">
        <f t="shared" ref="AC26:AC89" si="7">U26&amp;C26</f>
        <v>2Pr68</v>
      </c>
    </row>
    <row r="27" spans="1:29" ht="39" customHeight="1" x14ac:dyDescent="0.2">
      <c r="A27" s="14" t="str">
        <f>Planning!A11</f>
        <v>I003</v>
      </c>
      <c r="B27" s="9" t="str">
        <f>Planning!B11</f>
        <v>3. Activity: Non-Contributing</v>
      </c>
      <c r="C27" s="9" t="str">
        <f>Planning!C11</f>
        <v>Pr68</v>
      </c>
      <c r="D27" s="204">
        <f>Planning!D11</f>
        <v>1.3</v>
      </c>
      <c r="E27" s="205" t="str">
        <f>Planning!E11</f>
        <v xml:space="preserve">Communication materials produced to educate HIV+ patients about HIV treatment (Migrants and Sexual Workers). 
</v>
      </c>
      <c r="F27" s="205" t="str">
        <f>IF(Planning!G11&lt;&gt;0,Planning!G11,"")</f>
        <v>10. Communication material and publications</v>
      </c>
      <c r="G27" s="194" t="str">
        <f>Planning!H11</f>
        <v>2. NO</v>
      </c>
      <c r="H27" s="206">
        <f>Planning!O11</f>
        <v>25</v>
      </c>
      <c r="I27" s="207">
        <f ca="1">IF(OR(W27="1",AND(W27&lt;&gt;"1",G27=Lists!$A$17)),Y27,0)</f>
        <v>5</v>
      </c>
      <c r="J27" s="658">
        <v>20</v>
      </c>
      <c r="K27" s="32">
        <f ca="1">IF(AND(W27="2",G27&lt;&gt;Lists!$A$17),AA27,Z27)</f>
        <v>0.66666666666666663</v>
      </c>
      <c r="L27" s="33" t="str">
        <f t="shared" si="0"/>
        <v/>
      </c>
      <c r="M27" s="208">
        <f>Planning!P11</f>
        <v>700</v>
      </c>
      <c r="N27" s="208">
        <f>'Month 2'!M27+'Month 2'!N27-'Month 2'!O27</f>
        <v>70</v>
      </c>
      <c r="O27" s="659">
        <v>770</v>
      </c>
      <c r="P27" s="32">
        <f t="shared" si="1"/>
        <v>1</v>
      </c>
      <c r="Q27" s="33" t="str">
        <f t="shared" si="2"/>
        <v/>
      </c>
      <c r="R27" s="89">
        <f ca="1">SUMIFS($J$25:$J$224,$C$25:$C$224,$C27,$G$25:$G$224,Lists!$A$16)</f>
        <v>205</v>
      </c>
      <c r="S27" s="89">
        <f t="shared" si="4"/>
        <v>57795</v>
      </c>
      <c r="U27" s="2" t="str">
        <f t="shared" si="5"/>
        <v>2</v>
      </c>
      <c r="W27" s="2" t="str">
        <f ca="1">IF(C27=0,"",LEFT(INDEX(Lists!$H$5:$H$49,MATCH(C27,Lists!$G$5:$G$49,0),1),1))</f>
        <v>2</v>
      </c>
      <c r="Y27" s="4">
        <f ca="1">'Month 2'!H27+'Month 2'!I27-'Month 2'!J27</f>
        <v>5</v>
      </c>
      <c r="Z27" s="2">
        <f t="shared" ca="1" si="6"/>
        <v>0.66666666666666663</v>
      </c>
      <c r="AA27" s="2">
        <f t="shared" ca="1" si="3"/>
        <v>1.25</v>
      </c>
      <c r="AC27" s="627" t="str">
        <f t="shared" si="7"/>
        <v>2Pr68</v>
      </c>
    </row>
    <row r="28" spans="1:29" ht="39" customHeight="1" x14ac:dyDescent="0.2">
      <c r="A28" s="14" t="str">
        <f>Planning!A12</f>
        <v>I004</v>
      </c>
      <c r="B28" s="9" t="str">
        <f>Planning!B12</f>
        <v>3. Activity: Non-Contributing</v>
      </c>
      <c r="C28" s="9" t="str">
        <f>Planning!C12</f>
        <v>Pr68</v>
      </c>
      <c r="D28" s="204">
        <f>Planning!D12</f>
        <v>1.4</v>
      </c>
      <c r="E28" s="205" t="str">
        <f>Planning!E12</f>
        <v xml:space="preserve">Supervisory visits to verify the appropriate application of testing and treatment protocols at centers. </v>
      </c>
      <c r="F28" s="205" t="str">
        <f>IF(Planning!G12&lt;&gt;0,Planning!G12,"")</f>
        <v>11. Programme administration costs</v>
      </c>
      <c r="G28" s="194" t="str">
        <f>Planning!H12</f>
        <v>2. NO</v>
      </c>
      <c r="H28" s="206">
        <f>Planning!O12</f>
        <v>40</v>
      </c>
      <c r="I28" s="207">
        <f ca="1">IF(OR(W28="1",AND(W28&lt;&gt;"1",G28=Lists!$A$17)),Y28,0)</f>
        <v>4</v>
      </c>
      <c r="J28" s="658">
        <v>44</v>
      </c>
      <c r="K28" s="32">
        <f ca="1">IF(AND(W28="2",G28&lt;&gt;Lists!$A$17),AA28,Z28)</f>
        <v>1</v>
      </c>
      <c r="L28" s="33" t="str">
        <f t="shared" si="0"/>
        <v/>
      </c>
      <c r="M28" s="208">
        <f>Planning!P12</f>
        <v>9000</v>
      </c>
      <c r="N28" s="208">
        <f>'Month 2'!M28+'Month 2'!N28-'Month 2'!O28</f>
        <v>25</v>
      </c>
      <c r="O28" s="659">
        <v>9025</v>
      </c>
      <c r="P28" s="32">
        <f t="shared" si="1"/>
        <v>1</v>
      </c>
      <c r="Q28" s="33" t="str">
        <f t="shared" si="2"/>
        <v/>
      </c>
      <c r="R28" s="89">
        <f ca="1">SUMIFS($J$25:$J$224,$C$25:$C$224,$C28,$G$25:$G$224,Lists!$A$16)</f>
        <v>205</v>
      </c>
      <c r="S28" s="89">
        <f t="shared" si="4"/>
        <v>57795</v>
      </c>
      <c r="U28" s="2" t="str">
        <f t="shared" si="5"/>
        <v>2</v>
      </c>
      <c r="W28" s="2" t="str">
        <f ca="1">IF(C28=0,"",LEFT(INDEX(Lists!$H$5:$H$49,MATCH(C28,Lists!$G$5:$G$49,0),1),1))</f>
        <v>2</v>
      </c>
      <c r="Y28" s="4">
        <f ca="1">'Month 2'!H28+'Month 2'!I28-'Month 2'!J28</f>
        <v>4</v>
      </c>
      <c r="Z28" s="2">
        <f t="shared" ca="1" si="6"/>
        <v>1</v>
      </c>
      <c r="AA28" s="2">
        <f t="shared" ca="1" si="3"/>
        <v>0.90909090909090906</v>
      </c>
      <c r="AC28" s="627" t="str">
        <f t="shared" si="7"/>
        <v>2Pr68</v>
      </c>
    </row>
    <row r="29" spans="1:29" ht="39" customHeight="1" x14ac:dyDescent="0.2">
      <c r="A29" s="14" t="str">
        <f>Planning!A13</f>
        <v>I005</v>
      </c>
      <c r="B29" s="9" t="str">
        <f>Planning!B13</f>
        <v>1. Indicator</v>
      </c>
      <c r="C29" s="9" t="str">
        <f>Planning!C13</f>
        <v>Pr72</v>
      </c>
      <c r="D29" s="195">
        <f>Planning!D13</f>
        <v>2</v>
      </c>
      <c r="E29" s="196" t="str">
        <f>Planning!E13</f>
        <v>[Pr72] # new HIV+ enrolled in care services Target [3. Non-Cumulative]</v>
      </c>
      <c r="F29" s="196" t="str">
        <f>IF(Planning!G13&lt;&gt;0,Planning!G13,"")</f>
        <v/>
      </c>
      <c r="G29" s="194">
        <f>Planning!H13</f>
        <v>0</v>
      </c>
      <c r="H29" s="197">
        <f ca="1">Planning!O13</f>
        <v>124</v>
      </c>
      <c r="I29" s="198">
        <f ca="1">IF(OR(W29="1",AND(W29&lt;&gt;"1",G29=Lists!$A$17)),Y29,0)</f>
        <v>0</v>
      </c>
      <c r="J29" s="210">
        <f ca="1">R29</f>
        <v>110</v>
      </c>
      <c r="K29" s="32">
        <f ca="1">IF(AND(W29="2",G29&lt;&gt;Lists!$A$17),AA29,Z29)</f>
        <v>0.88709677419354838</v>
      </c>
      <c r="L29" s="33">
        <f t="shared" ca="1" si="0"/>
        <v>0.88709677419354838</v>
      </c>
      <c r="M29" s="199">
        <f>Planning!P13</f>
        <v>27900</v>
      </c>
      <c r="N29" s="199">
        <f>'Month 2'!M29+'Month 2'!N29-'Month 2'!O29</f>
        <v>2800</v>
      </c>
      <c r="O29" s="516">
        <f>S29</f>
        <v>30000</v>
      </c>
      <c r="P29" s="32">
        <f t="shared" si="1"/>
        <v>0.9771986970684039</v>
      </c>
      <c r="Q29" s="33">
        <f t="shared" si="2"/>
        <v>0.9771986970684039</v>
      </c>
      <c r="R29" s="89">
        <f ca="1">SUMIFS($J$25:$J$224,$C$25:$C$224,$C29,$G$25:$G$224,Lists!$A$16)</f>
        <v>110</v>
      </c>
      <c r="S29" s="89">
        <f t="shared" si="4"/>
        <v>30000</v>
      </c>
      <c r="U29" s="2" t="str">
        <f t="shared" si="5"/>
        <v>1</v>
      </c>
      <c r="W29" s="2" t="str">
        <f ca="1">IF(C29=0,"",LEFT(INDEX(Lists!$H$5:$H$49,MATCH(C29,Lists!$G$5:$G$49,0),1),1))</f>
        <v>3</v>
      </c>
      <c r="Y29" s="4">
        <f ca="1">'Month 2'!H29+'Month 2'!I29-'Month 2'!J29</f>
        <v>9</v>
      </c>
      <c r="Z29" s="2">
        <f t="shared" ca="1" si="6"/>
        <v>0.88709677419354838</v>
      </c>
      <c r="AA29" s="2">
        <f t="shared" ca="1" si="3"/>
        <v>1.1272727272727272</v>
      </c>
      <c r="AC29" s="627" t="str">
        <f t="shared" si="7"/>
        <v>1Pr72</v>
      </c>
    </row>
    <row r="30" spans="1:29" ht="39" customHeight="1" x14ac:dyDescent="0.2">
      <c r="A30" s="14" t="str">
        <f>Planning!A14</f>
        <v>I006</v>
      </c>
      <c r="B30" s="9" t="str">
        <f>Planning!B14</f>
        <v>2. Activity: Contributing</v>
      </c>
      <c r="C30" s="9" t="str">
        <f>Planning!C14</f>
        <v>Pr72</v>
      </c>
      <c r="D30" s="200">
        <f>Planning!D14</f>
        <v>2.1</v>
      </c>
      <c r="E30" s="201" t="str">
        <f>Planning!E14</f>
        <v>Enrollment of  newly diagnosed HIV+ patients for home visits to monitor use of ARV.</v>
      </c>
      <c r="F30" s="201" t="str">
        <f>IF(Planning!G14&lt;&gt;0,Planning!G14,"")</f>
        <v xml:space="preserve">12. Living support to client/ target population </v>
      </c>
      <c r="G30" s="194" t="str">
        <f>Planning!H14</f>
        <v>1. YES</v>
      </c>
      <c r="H30" s="202">
        <f>Planning!O14</f>
        <v>124</v>
      </c>
      <c r="I30" s="606">
        <f ca="1">IF(OR(W30="1",AND(W30&lt;&gt;"1",G30=Lists!$A$17)),Y30,0)</f>
        <v>0</v>
      </c>
      <c r="J30" s="658">
        <v>110</v>
      </c>
      <c r="K30" s="32">
        <f ca="1">IF(AND(W30="2",G30&lt;&gt;Lists!$A$17),AA30,Z30)</f>
        <v>0.88709677419354838</v>
      </c>
      <c r="L30" s="33" t="str">
        <f t="shared" si="0"/>
        <v/>
      </c>
      <c r="M30" s="203">
        <f>Planning!P14</f>
        <v>27900</v>
      </c>
      <c r="N30" s="203">
        <f>'Month 2'!M30+'Month 2'!N30-'Month 2'!O30</f>
        <v>2800</v>
      </c>
      <c r="O30" s="659">
        <v>30000</v>
      </c>
      <c r="P30" s="32">
        <f t="shared" si="1"/>
        <v>0.9771986970684039</v>
      </c>
      <c r="Q30" s="33" t="str">
        <f t="shared" si="2"/>
        <v/>
      </c>
      <c r="R30" s="89">
        <f ca="1">SUMIFS($J$25:$J$224,$C$25:$C$224,$C30,$G$25:$G$224,Lists!$A$16)</f>
        <v>110</v>
      </c>
      <c r="S30" s="89">
        <f t="shared" si="4"/>
        <v>30000</v>
      </c>
      <c r="U30" s="2" t="str">
        <f t="shared" si="5"/>
        <v>2</v>
      </c>
      <c r="W30" s="2" t="str">
        <f ca="1">IF(C30=0,"",LEFT(INDEX(Lists!$H$5:$H$49,MATCH(C30,Lists!$G$5:$G$49,0),1),1))</f>
        <v>3</v>
      </c>
      <c r="Y30" s="4">
        <f ca="1">'Month 2'!H30+'Month 2'!I30-'Month 2'!J30</f>
        <v>9</v>
      </c>
      <c r="Z30" s="2">
        <f t="shared" ca="1" si="6"/>
        <v>0.88709677419354838</v>
      </c>
      <c r="AA30" s="2">
        <f t="shared" ca="1" si="3"/>
        <v>1.1272727272727272</v>
      </c>
      <c r="AC30" s="627" t="str">
        <f t="shared" si="7"/>
        <v>2Pr72</v>
      </c>
    </row>
    <row r="31" spans="1:29" ht="39" customHeight="1" x14ac:dyDescent="0.2">
      <c r="A31" s="14" t="str">
        <f>Planning!A15</f>
        <v>I007</v>
      </c>
      <c r="B31" s="9" t="str">
        <f>Planning!B15</f>
        <v>1. Indicator</v>
      </c>
      <c r="C31" s="9" t="str">
        <f>Planning!C15</f>
        <v>Pr74</v>
      </c>
      <c r="D31" s="195">
        <f>Planning!D15</f>
        <v>3</v>
      </c>
      <c r="E31" s="196" t="str">
        <f>Planning!E15</f>
        <v>[Pr74] # aged 10-24 yrs reached by HIV life skills ed. in school  Target [1. Standard]</v>
      </c>
      <c r="F31" s="196" t="str">
        <f>IF(Planning!G15&lt;&gt;0,Planning!G15,"")</f>
        <v/>
      </c>
      <c r="G31" s="194">
        <f>Planning!H15</f>
        <v>0</v>
      </c>
      <c r="H31" s="197">
        <f ca="1">Planning!O15</f>
        <v>400</v>
      </c>
      <c r="I31" s="198">
        <f ca="1">IF(OR(W31="1",AND(W31&lt;&gt;"1",G31=Lists!$A$17)),Y31,0)</f>
        <v>80</v>
      </c>
      <c r="J31" s="210">
        <f ca="1">R31</f>
        <v>450</v>
      </c>
      <c r="K31" s="32">
        <f ca="1">IF(AND(W31="2",G31&lt;&gt;Lists!$A$17),AA31,Z31)</f>
        <v>0.9375</v>
      </c>
      <c r="L31" s="33">
        <f t="shared" ca="1" si="0"/>
        <v>0.9375</v>
      </c>
      <c r="M31" s="199">
        <f>Planning!P15</f>
        <v>90000</v>
      </c>
      <c r="N31" s="199">
        <f>'Month 2'!M31+'Month 2'!N31-'Month 2'!O31</f>
        <v>13750</v>
      </c>
      <c r="O31" s="516">
        <f>S31</f>
        <v>97500</v>
      </c>
      <c r="P31" s="32">
        <f t="shared" si="1"/>
        <v>0.93975903614457834</v>
      </c>
      <c r="Q31" s="33">
        <f t="shared" si="2"/>
        <v>0.93975903614457834</v>
      </c>
      <c r="R31" s="89">
        <f ca="1">SUMIFS($J$25:$J$224,$C$25:$C$224,$C31,$G$25:$G$224,Lists!$A$16)</f>
        <v>450</v>
      </c>
      <c r="S31" s="89">
        <f t="shared" si="4"/>
        <v>97500</v>
      </c>
      <c r="U31" s="2" t="str">
        <f t="shared" si="5"/>
        <v>1</v>
      </c>
      <c r="W31" s="2" t="str">
        <f ca="1">IF(C31=0,"",LEFT(INDEX(Lists!$H$5:$H$49,MATCH(C31,Lists!$G$5:$G$49,0),1),1))</f>
        <v>1</v>
      </c>
      <c r="Y31" s="4">
        <f ca="1">'Month 2'!H31+'Month 2'!I31-'Month 2'!J31</f>
        <v>80</v>
      </c>
      <c r="Z31" s="2">
        <f t="shared" ca="1" si="6"/>
        <v>0.9375</v>
      </c>
      <c r="AA31" s="2">
        <f t="shared" ca="1" si="3"/>
        <v>0.88888888888888884</v>
      </c>
      <c r="AC31" s="627" t="str">
        <f t="shared" si="7"/>
        <v>1Pr74</v>
      </c>
    </row>
    <row r="32" spans="1:29" ht="39" customHeight="1" x14ac:dyDescent="0.2">
      <c r="A32" s="14" t="str">
        <f>Planning!A16</f>
        <v>I008</v>
      </c>
      <c r="B32" s="9" t="str">
        <f>Planning!B16</f>
        <v>2. Activity: Contributing</v>
      </c>
      <c r="C32" s="9" t="str">
        <f>Planning!C16</f>
        <v>Pr74</v>
      </c>
      <c r="D32" s="200">
        <f>Planning!D16</f>
        <v>3.1</v>
      </c>
      <c r="E32" s="201" t="str">
        <f>Planning!E16</f>
        <v>Transportation of students to meetings and conferences for peer education activities</v>
      </c>
      <c r="F32" s="201" t="str">
        <f>IF(Planning!G16&lt;&gt;0,Planning!G16,"")</f>
        <v>2. Travel related costs</v>
      </c>
      <c r="G32" s="194" t="str">
        <f>Planning!H16</f>
        <v>1. YES</v>
      </c>
      <c r="H32" s="202">
        <f>Planning!O16</f>
        <v>400</v>
      </c>
      <c r="I32" s="606">
        <f ca="1">IF(OR(W32="1",AND(W32&lt;&gt;"1",G32=Lists!$A$17)),Y32,0)</f>
        <v>80</v>
      </c>
      <c r="J32" s="658">
        <v>450</v>
      </c>
      <c r="K32" s="32">
        <f ca="1">IF(AND(W32="2",G32&lt;&gt;Lists!$A$17),AA32,Z32)</f>
        <v>0.9375</v>
      </c>
      <c r="L32" s="33" t="str">
        <f t="shared" si="0"/>
        <v/>
      </c>
      <c r="M32" s="203">
        <f>Planning!P16</f>
        <v>90000</v>
      </c>
      <c r="N32" s="203">
        <f>'Month 2'!M32+'Month 2'!N32-'Month 2'!O32</f>
        <v>13750</v>
      </c>
      <c r="O32" s="659">
        <v>97500</v>
      </c>
      <c r="P32" s="32">
        <f t="shared" si="1"/>
        <v>0.93975903614457834</v>
      </c>
      <c r="Q32" s="33" t="str">
        <f t="shared" si="2"/>
        <v/>
      </c>
      <c r="R32" s="89">
        <f ca="1">SUMIFS($J$25:$J$224,$C$25:$C$224,$C32,$G$25:$G$224,Lists!$A$16)</f>
        <v>450</v>
      </c>
      <c r="S32" s="89">
        <f t="shared" si="4"/>
        <v>97500</v>
      </c>
      <c r="U32" s="2" t="str">
        <f t="shared" si="5"/>
        <v>2</v>
      </c>
      <c r="W32" s="2" t="str">
        <f ca="1">IF(C32=0,"",LEFT(INDEX(Lists!$H$5:$H$49,MATCH(C32,Lists!$G$5:$G$49,0),1),1))</f>
        <v>1</v>
      </c>
      <c r="Y32" s="4">
        <f ca="1">'Month 2'!H32+'Month 2'!I32-'Month 2'!J32</f>
        <v>80</v>
      </c>
      <c r="Z32" s="2">
        <f t="shared" ca="1" si="6"/>
        <v>0.9375</v>
      </c>
      <c r="AA32" s="2">
        <f t="shared" ca="1" si="3"/>
        <v>0.88888888888888884</v>
      </c>
      <c r="AC32" s="627" t="str">
        <f t="shared" si="7"/>
        <v>2Pr74</v>
      </c>
    </row>
    <row r="33" spans="1:29" ht="39" customHeight="1" x14ac:dyDescent="0.2">
      <c r="A33" s="14" t="str">
        <f>Planning!A17</f>
        <v>I009</v>
      </c>
      <c r="B33" s="9" t="str">
        <f>Planning!B17</f>
        <v>1. Indicator</v>
      </c>
      <c r="C33" s="9" t="str">
        <f>Planning!C17</f>
        <v>OI01</v>
      </c>
      <c r="D33" s="195">
        <f>Planning!D17</f>
        <v>4</v>
      </c>
      <c r="E33" s="196" t="str">
        <f>Planning!E17</f>
        <v>[OI01] # of new orphans and vulnerable children (0 - 17 yrs) benefiting from  services provided at OVC centers [1. Standard]</v>
      </c>
      <c r="F33" s="196" t="str">
        <f>IF(Planning!G17&lt;&gt;0,Planning!G17,"")</f>
        <v/>
      </c>
      <c r="G33" s="194">
        <f>Planning!H17</f>
        <v>0</v>
      </c>
      <c r="H33" s="197">
        <f ca="1">Planning!O17</f>
        <v>250</v>
      </c>
      <c r="I33" s="198">
        <f ca="1">IF(OR(W33="1",AND(W33&lt;&gt;"1",G33=Lists!$A$17)),Y33,0)</f>
        <v>0</v>
      </c>
      <c r="J33" s="210">
        <f ca="1">R33</f>
        <v>250</v>
      </c>
      <c r="K33" s="32">
        <f ca="1">IF(AND(W33="2",G33&lt;&gt;Lists!$A$17),AA33,Z33)</f>
        <v>1</v>
      </c>
      <c r="L33" s="33">
        <f t="shared" ca="1" si="0"/>
        <v>1</v>
      </c>
      <c r="M33" s="199">
        <f>Planning!P17</f>
        <v>33000</v>
      </c>
      <c r="N33" s="199">
        <f>'Month 2'!M33+'Month 2'!N33-'Month 2'!O33</f>
        <v>0</v>
      </c>
      <c r="O33" s="516">
        <f>S33</f>
        <v>32800</v>
      </c>
      <c r="P33" s="32">
        <f t="shared" si="1"/>
        <v>0.9939393939393939</v>
      </c>
      <c r="Q33" s="33">
        <f t="shared" si="2"/>
        <v>0.9939393939393939</v>
      </c>
      <c r="R33" s="89">
        <f ca="1">SUMIFS($J$25:$J$224,$C$25:$C$224,$C33,$G$25:$G$224,Lists!$A$16)</f>
        <v>250</v>
      </c>
      <c r="S33" s="89">
        <f t="shared" si="4"/>
        <v>32800</v>
      </c>
      <c r="U33" s="2" t="str">
        <f t="shared" si="5"/>
        <v>1</v>
      </c>
      <c r="W33" s="2" t="str">
        <f ca="1">IF(C33=0,"",LEFT(INDEX(Lists!$H$5:$H$49,MATCH(C33,Lists!$G$5:$G$49,0),1),1))</f>
        <v>1</v>
      </c>
      <c r="Y33" s="4">
        <f ca="1">'Month 2'!H33+'Month 2'!I33-'Month 2'!J33</f>
        <v>0</v>
      </c>
      <c r="Z33" s="2">
        <f t="shared" ca="1" si="6"/>
        <v>1</v>
      </c>
      <c r="AA33" s="2">
        <f t="shared" ca="1" si="3"/>
        <v>1</v>
      </c>
      <c r="AC33" s="627" t="str">
        <f t="shared" si="7"/>
        <v>1OI01</v>
      </c>
    </row>
    <row r="34" spans="1:29" ht="39" customHeight="1" x14ac:dyDescent="0.2">
      <c r="A34" s="14" t="str">
        <f>Planning!A18</f>
        <v>I010</v>
      </c>
      <c r="B34" s="9" t="str">
        <f>Planning!B18</f>
        <v>3. Activity: Non-Contributing</v>
      </c>
      <c r="C34" s="9" t="str">
        <f>Planning!C18</f>
        <v>OI01</v>
      </c>
      <c r="D34" s="204">
        <f>Planning!D18</f>
        <v>4.0999999999999996</v>
      </c>
      <c r="E34" s="205" t="str">
        <f>Planning!E18</f>
        <v xml:space="preserve"># of OVC centers established and fully equipped  </v>
      </c>
      <c r="F34" s="205" t="str">
        <f>IF(Planning!G18&lt;&gt;0,Planning!G18,"")</f>
        <v xml:space="preserve">8. Infrastructure </v>
      </c>
      <c r="G34" s="194" t="str">
        <f>Planning!H18</f>
        <v>2. NO</v>
      </c>
      <c r="H34" s="206">
        <f>Planning!O18</f>
        <v>1</v>
      </c>
      <c r="I34" s="207">
        <f ca="1">IF(OR(W34="1",AND(W34&lt;&gt;"1",G34=Lists!$A$17)),Y34,0)</f>
        <v>0</v>
      </c>
      <c r="J34" s="658">
        <v>1</v>
      </c>
      <c r="K34" s="32">
        <f ca="1">IF(AND(W34="2",G34&lt;&gt;Lists!$A$17),AA34,Z34)</f>
        <v>1</v>
      </c>
      <c r="L34" s="33" t="str">
        <f t="shared" si="0"/>
        <v/>
      </c>
      <c r="M34" s="208">
        <f>Planning!P18</f>
        <v>4000</v>
      </c>
      <c r="N34" s="208">
        <f>'Month 2'!M34+'Month 2'!N34-'Month 2'!O34</f>
        <v>0</v>
      </c>
      <c r="O34" s="659">
        <v>4000</v>
      </c>
      <c r="P34" s="32">
        <f t="shared" si="1"/>
        <v>1</v>
      </c>
      <c r="Q34" s="33" t="str">
        <f t="shared" si="2"/>
        <v/>
      </c>
      <c r="R34" s="89">
        <f ca="1">SUMIFS($J$25:$J$224,$C$25:$C$224,$C34,$G$25:$G$224,Lists!$A$16)</f>
        <v>250</v>
      </c>
      <c r="S34" s="89">
        <f t="shared" si="4"/>
        <v>32800</v>
      </c>
      <c r="U34" s="2" t="str">
        <f t="shared" si="5"/>
        <v>2</v>
      </c>
      <c r="W34" s="2" t="str">
        <f ca="1">IF(C34=0,"",LEFT(INDEX(Lists!$H$5:$H$49,MATCH(C34,Lists!$G$5:$G$49,0),1),1))</f>
        <v>1</v>
      </c>
      <c r="Y34" s="4">
        <f ca="1">'Month 2'!H34+'Month 2'!I34-'Month 2'!J34</f>
        <v>0</v>
      </c>
      <c r="Z34" s="2">
        <f t="shared" ca="1" si="6"/>
        <v>1</v>
      </c>
      <c r="AA34" s="2">
        <f t="shared" ca="1" si="3"/>
        <v>1</v>
      </c>
      <c r="AC34" s="627" t="str">
        <f t="shared" si="7"/>
        <v>2OI01</v>
      </c>
    </row>
    <row r="35" spans="1:29" ht="39" customHeight="1" x14ac:dyDescent="0.2">
      <c r="A35" s="14" t="str">
        <f>Planning!A19</f>
        <v>I011</v>
      </c>
      <c r="B35" s="9" t="str">
        <f>Planning!B19</f>
        <v>2. Activity: Contributing</v>
      </c>
      <c r="C35" s="9" t="str">
        <f>Planning!C19</f>
        <v>OI01</v>
      </c>
      <c r="D35" s="200">
        <f>Planning!D19</f>
        <v>4.2</v>
      </c>
      <c r="E35" s="201" t="str">
        <f>Planning!E19</f>
        <v># of OVC registered at centres</v>
      </c>
      <c r="F35" s="201" t="str">
        <f>IF(Planning!G19&lt;&gt;0,Planning!G19,"")</f>
        <v xml:space="preserve">12. Living support to client/ target population </v>
      </c>
      <c r="G35" s="194" t="str">
        <f>Planning!H19</f>
        <v>1. YES</v>
      </c>
      <c r="H35" s="202">
        <f>Planning!O19</f>
        <v>250</v>
      </c>
      <c r="I35" s="606">
        <f ca="1">IF(OR(W35="1",AND(W35&lt;&gt;"1",G35=Lists!$A$17)),Y35,0)</f>
        <v>0</v>
      </c>
      <c r="J35" s="658">
        <v>250</v>
      </c>
      <c r="K35" s="32">
        <f ca="1">IF(AND(W35="2",G35&lt;&gt;Lists!$A$17),AA35,Z35)</f>
        <v>1</v>
      </c>
      <c r="L35" s="33" t="str">
        <f t="shared" si="0"/>
        <v/>
      </c>
      <c r="M35" s="203">
        <f>Planning!P19</f>
        <v>25000</v>
      </c>
      <c r="N35" s="203">
        <f>'Month 2'!M35+'Month 2'!N35-'Month 2'!O35</f>
        <v>0</v>
      </c>
      <c r="O35" s="659">
        <v>25000</v>
      </c>
      <c r="P35" s="32">
        <f t="shared" si="1"/>
        <v>1</v>
      </c>
      <c r="Q35" s="33" t="str">
        <f t="shared" si="2"/>
        <v/>
      </c>
      <c r="R35" s="89">
        <f ca="1">SUMIFS($J$25:$J$224,$C$25:$C$224,$C35,$G$25:$G$224,Lists!$A$16)</f>
        <v>250</v>
      </c>
      <c r="S35" s="89">
        <f t="shared" si="4"/>
        <v>32800</v>
      </c>
      <c r="U35" s="2" t="str">
        <f t="shared" si="5"/>
        <v>2</v>
      </c>
      <c r="W35" s="2" t="str">
        <f ca="1">IF(C35=0,"",LEFT(INDEX(Lists!$H$5:$H$49,MATCH(C35,Lists!$G$5:$G$49,0),1),1))</f>
        <v>1</v>
      </c>
      <c r="Y35" s="4">
        <f ca="1">'Month 2'!H35+'Month 2'!I35-'Month 2'!J35</f>
        <v>0</v>
      </c>
      <c r="Z35" s="2">
        <f t="shared" ca="1" si="6"/>
        <v>1</v>
      </c>
      <c r="AA35" s="2">
        <f t="shared" ca="1" si="3"/>
        <v>1</v>
      </c>
      <c r="AC35" s="627" t="str">
        <f t="shared" si="7"/>
        <v>2OI01</v>
      </c>
    </row>
    <row r="36" spans="1:29" ht="39" customHeight="1" x14ac:dyDescent="0.2">
      <c r="A36" s="14" t="str">
        <f>Planning!A20</f>
        <v>I012</v>
      </c>
      <c r="B36" s="9" t="str">
        <f>Planning!B20</f>
        <v>3. Activity: Non-Contributing</v>
      </c>
      <c r="C36" s="9" t="str">
        <f>Planning!C20</f>
        <v>OI01</v>
      </c>
      <c r="D36" s="204">
        <f>Planning!D20</f>
        <v>4.3</v>
      </c>
      <c r="E36" s="205" t="str">
        <f>Planning!E20</f>
        <v xml:space="preserve"># of meals provided at the OVC centers </v>
      </c>
      <c r="F36" s="205" t="str">
        <f>IF(Planning!G20&lt;&gt;0,Planning!G20,"")</f>
        <v xml:space="preserve">12. Living support to client/ target population </v>
      </c>
      <c r="G36" s="194" t="str">
        <f>Planning!H20</f>
        <v>2. NO</v>
      </c>
      <c r="H36" s="206">
        <f>Planning!O20</f>
        <v>1000</v>
      </c>
      <c r="I36" s="207">
        <f ca="1">IF(OR(W36="1",AND(W36&lt;&gt;"1",G36=Lists!$A$17)),Y36,0)</f>
        <v>0</v>
      </c>
      <c r="J36" s="658">
        <v>980</v>
      </c>
      <c r="K36" s="32">
        <f ca="1">IF(AND(W36="2",G36&lt;&gt;Lists!$A$17),AA36,Z36)</f>
        <v>0.98</v>
      </c>
      <c r="L36" s="33" t="str">
        <f t="shared" si="0"/>
        <v/>
      </c>
      <c r="M36" s="208">
        <f>Planning!P20</f>
        <v>4000</v>
      </c>
      <c r="N36" s="208">
        <f>'Month 2'!M36+'Month 2'!N36-'Month 2'!O36</f>
        <v>0</v>
      </c>
      <c r="O36" s="659">
        <v>3800</v>
      </c>
      <c r="P36" s="32">
        <f t="shared" si="1"/>
        <v>0.95</v>
      </c>
      <c r="Q36" s="33" t="str">
        <f t="shared" si="2"/>
        <v/>
      </c>
      <c r="R36" s="89">
        <f ca="1">SUMIFS($J$25:$J$224,$C$25:$C$224,$C36,$G$25:$G$224,Lists!$A$16)</f>
        <v>250</v>
      </c>
      <c r="S36" s="89">
        <f t="shared" si="4"/>
        <v>32800</v>
      </c>
      <c r="U36" s="2" t="str">
        <f t="shared" si="5"/>
        <v>2</v>
      </c>
      <c r="W36" s="2" t="str">
        <f ca="1">IF(C36=0,"",LEFT(INDEX(Lists!$H$5:$H$49,MATCH(C36,Lists!$G$5:$G$49,0),1),1))</f>
        <v>1</v>
      </c>
      <c r="Y36" s="4">
        <f ca="1">'Month 2'!H36+'Month 2'!I36-'Month 2'!J36</f>
        <v>0</v>
      </c>
      <c r="Z36" s="2">
        <f t="shared" ca="1" si="6"/>
        <v>0.98</v>
      </c>
      <c r="AA36" s="2">
        <f t="shared" ca="1" si="3"/>
        <v>1.0204081632653061</v>
      </c>
      <c r="AC36" s="627" t="str">
        <f t="shared" si="7"/>
        <v>2OI01</v>
      </c>
    </row>
    <row r="37" spans="1:29" ht="39" hidden="1" customHeight="1" x14ac:dyDescent="0.2">
      <c r="A37" s="14" t="str">
        <f>Planning!A21</f>
        <v>I013</v>
      </c>
      <c r="B37" s="9">
        <f>Planning!B21</f>
        <v>0</v>
      </c>
      <c r="C37" s="9">
        <f>Planning!C21</f>
        <v>0</v>
      </c>
      <c r="D37" s="200">
        <f>Planning!D21</f>
        <v>0</v>
      </c>
      <c r="E37" s="201">
        <f>Planning!E21</f>
        <v>0</v>
      </c>
      <c r="F37" s="201" t="str">
        <f>IF(Planning!G21&lt;&gt;0,Planning!G21,"")</f>
        <v/>
      </c>
      <c r="G37" s="194">
        <f>Planning!H21</f>
        <v>0</v>
      </c>
      <c r="H37" s="202">
        <f>Planning!O21</f>
        <v>0</v>
      </c>
      <c r="I37" s="198">
        <f ca="1">IF(OR(W37="1",AND(W37&lt;&gt;"1",G37=Lists!$A$17)),Y37,0)</f>
        <v>0</v>
      </c>
      <c r="J37" s="174"/>
      <c r="K37" s="32" t="str">
        <f ca="1">IF(AND(W37="2",G37&lt;&gt;Lists!$A$17),AA37,Z37)</f>
        <v/>
      </c>
      <c r="L37" s="33" t="str">
        <f t="shared" ca="1" si="0"/>
        <v/>
      </c>
      <c r="M37" s="203">
        <f>Planning!P21</f>
        <v>0</v>
      </c>
      <c r="N37" s="203">
        <f>'Month 2'!M37+'Month 2'!N37-'Month 2'!O37</f>
        <v>0</v>
      </c>
      <c r="O37" s="166"/>
      <c r="P37" s="32" t="str">
        <f t="shared" si="1"/>
        <v/>
      </c>
      <c r="Q37" s="33" t="str">
        <f t="shared" si="2"/>
        <v/>
      </c>
      <c r="R37" s="89">
        <f ca="1">SUMIFS($J$25:$J$224,$C$25:$C$224,$C37,$G$25:$G$224,Lists!$A$16)</f>
        <v>0</v>
      </c>
      <c r="S37" s="89">
        <f t="shared" si="4"/>
        <v>0</v>
      </c>
      <c r="U37" s="2" t="str">
        <f t="shared" si="5"/>
        <v/>
      </c>
      <c r="W37" s="2" t="str">
        <f>IF(C37=0,"",LEFT(INDEX(Lists!$H$5:$H$49,MATCH(C37,Lists!$G$5:$G$49,0),1),1))</f>
        <v/>
      </c>
      <c r="Y37" s="4">
        <f ca="1">'Month 2'!H37+'Month 2'!I37-'Month 2'!J37</f>
        <v>0</v>
      </c>
      <c r="Z37" s="2" t="str">
        <f t="shared" ca="1" si="6"/>
        <v/>
      </c>
      <c r="AA37" s="2" t="str">
        <f t="shared" ca="1" si="3"/>
        <v/>
      </c>
      <c r="AC37" s="627" t="str">
        <f t="shared" si="7"/>
        <v>0</v>
      </c>
    </row>
    <row r="38" spans="1:29" ht="39" hidden="1" customHeight="1" x14ac:dyDescent="0.2">
      <c r="A38" s="14" t="str">
        <f>Planning!A22</f>
        <v>I014</v>
      </c>
      <c r="B38" s="9">
        <f>Planning!B22</f>
        <v>0</v>
      </c>
      <c r="C38" s="9">
        <f>Planning!C22</f>
        <v>0</v>
      </c>
      <c r="D38" s="200">
        <f>Planning!D22</f>
        <v>0</v>
      </c>
      <c r="E38" s="201">
        <f>Planning!E22</f>
        <v>0</v>
      </c>
      <c r="F38" s="201" t="str">
        <f>IF(Planning!G22&lt;&gt;0,Planning!G22,"")</f>
        <v/>
      </c>
      <c r="G38" s="194">
        <f>Planning!H22</f>
        <v>0</v>
      </c>
      <c r="H38" s="202">
        <f>Planning!O22</f>
        <v>0</v>
      </c>
      <c r="I38" s="198">
        <f ca="1">IF(OR(W38="1",AND(W38&lt;&gt;"1",G38=Lists!$A$17)),Y38,0)</f>
        <v>0</v>
      </c>
      <c r="J38" s="174"/>
      <c r="K38" s="32" t="str">
        <f ca="1">IF(AND(W38="2",G38&lt;&gt;Lists!$A$17),AA38,Z38)</f>
        <v/>
      </c>
      <c r="L38" s="33" t="str">
        <f t="shared" ca="1" si="0"/>
        <v/>
      </c>
      <c r="M38" s="203">
        <f>Planning!P22</f>
        <v>0</v>
      </c>
      <c r="N38" s="203">
        <f>'Month 2'!M38+'Month 2'!N38-'Month 2'!O38</f>
        <v>0</v>
      </c>
      <c r="O38" s="166"/>
      <c r="P38" s="32" t="str">
        <f t="shared" si="1"/>
        <v/>
      </c>
      <c r="Q38" s="33" t="str">
        <f t="shared" si="2"/>
        <v/>
      </c>
      <c r="R38" s="89">
        <f ca="1">SUMIFS($J$25:$J$224,$C$25:$C$224,$C38,$G$25:$G$224,Lists!$A$16)</f>
        <v>0</v>
      </c>
      <c r="S38" s="89">
        <f t="shared" si="4"/>
        <v>0</v>
      </c>
      <c r="U38" s="2" t="str">
        <f t="shared" si="5"/>
        <v/>
      </c>
      <c r="W38" s="2" t="str">
        <f>IF(C38=0,"",LEFT(INDEX(Lists!$H$5:$H$49,MATCH(C38,Lists!$G$5:$G$49,0),1),1))</f>
        <v/>
      </c>
      <c r="Y38" s="4">
        <f ca="1">'Month 2'!H38+'Month 2'!I38-'Month 2'!J38</f>
        <v>0</v>
      </c>
      <c r="Z38" s="2" t="str">
        <f t="shared" ca="1" si="6"/>
        <v/>
      </c>
      <c r="AA38" s="2" t="str">
        <f t="shared" ca="1" si="3"/>
        <v/>
      </c>
      <c r="AC38" s="627" t="str">
        <f t="shared" si="7"/>
        <v>0</v>
      </c>
    </row>
    <row r="39" spans="1:29" ht="39" hidden="1" customHeight="1" x14ac:dyDescent="0.2">
      <c r="A39" s="14" t="str">
        <f>Planning!A23</f>
        <v>I015</v>
      </c>
      <c r="B39" s="9">
        <f>Planning!B23</f>
        <v>0</v>
      </c>
      <c r="C39" s="9">
        <f>Planning!C23</f>
        <v>0</v>
      </c>
      <c r="D39" s="204">
        <f>Planning!D23</f>
        <v>0</v>
      </c>
      <c r="E39" s="205">
        <f>Planning!E23</f>
        <v>0</v>
      </c>
      <c r="F39" s="205" t="str">
        <f>IF(Planning!G23&lt;&gt;0,Planning!G23,"")</f>
        <v/>
      </c>
      <c r="G39" s="194">
        <f>Planning!H23</f>
        <v>0</v>
      </c>
      <c r="H39" s="206">
        <f>Planning!O23</f>
        <v>0</v>
      </c>
      <c r="I39" s="198">
        <f ca="1">IF(OR(W39="1",AND(W39&lt;&gt;"1",G39=Lists!$A$17)),Y39,0)</f>
        <v>0</v>
      </c>
      <c r="J39" s="174"/>
      <c r="K39" s="32" t="str">
        <f ca="1">IF(AND(W39="2",G39&lt;&gt;Lists!$A$17),AA39,Z39)</f>
        <v/>
      </c>
      <c r="L39" s="33" t="str">
        <f t="shared" ca="1" si="0"/>
        <v/>
      </c>
      <c r="M39" s="208">
        <f>Planning!P23</f>
        <v>0</v>
      </c>
      <c r="N39" s="208">
        <f>'Month 2'!M39+'Month 2'!N39-'Month 2'!O39</f>
        <v>0</v>
      </c>
      <c r="O39" s="166"/>
      <c r="P39" s="32" t="str">
        <f t="shared" si="1"/>
        <v/>
      </c>
      <c r="Q39" s="33" t="str">
        <f t="shared" si="2"/>
        <v/>
      </c>
      <c r="R39" s="89">
        <f ca="1">SUMIFS($J$25:$J$224,$C$25:$C$224,$C39,$G$25:$G$224,Lists!$A$16)</f>
        <v>0</v>
      </c>
      <c r="S39" s="89">
        <f t="shared" si="4"/>
        <v>0</v>
      </c>
      <c r="U39" s="2" t="str">
        <f t="shared" si="5"/>
        <v/>
      </c>
      <c r="W39" s="2" t="str">
        <f>IF(C39=0,"",LEFT(INDEX(Lists!$H$5:$H$49,MATCH(C39,Lists!$G$5:$G$49,0),1),1))</f>
        <v/>
      </c>
      <c r="Y39" s="4">
        <f ca="1">'Month 2'!H39+'Month 2'!I39-'Month 2'!J39</f>
        <v>0</v>
      </c>
      <c r="Z39" s="2" t="str">
        <f t="shared" ca="1" si="6"/>
        <v/>
      </c>
      <c r="AA39" s="2" t="str">
        <f t="shared" ca="1" si="3"/>
        <v/>
      </c>
      <c r="AC39" s="627" t="str">
        <f t="shared" si="7"/>
        <v>0</v>
      </c>
    </row>
    <row r="40" spans="1:29" ht="39" hidden="1" customHeight="1" x14ac:dyDescent="0.2">
      <c r="A40" s="14" t="str">
        <f>Planning!A24</f>
        <v>I016</v>
      </c>
      <c r="B40" s="9">
        <f>Planning!B24</f>
        <v>0</v>
      </c>
      <c r="C40" s="9">
        <f>Planning!C24</f>
        <v>0</v>
      </c>
      <c r="D40" s="204">
        <f>Planning!D24</f>
        <v>0</v>
      </c>
      <c r="E40" s="205">
        <f>Planning!E24</f>
        <v>0</v>
      </c>
      <c r="F40" s="205" t="str">
        <f>IF(Planning!G24&lt;&gt;0,Planning!G24,"")</f>
        <v/>
      </c>
      <c r="G40" s="194">
        <f>Planning!H24</f>
        <v>0</v>
      </c>
      <c r="H40" s="206">
        <f>Planning!O24</f>
        <v>0</v>
      </c>
      <c r="I40" s="198">
        <f ca="1">IF(OR(W40="1",AND(W40&lt;&gt;"1",G40=Lists!$A$17)),Y40,0)</f>
        <v>0</v>
      </c>
      <c r="J40" s="174"/>
      <c r="K40" s="32" t="str">
        <f ca="1">IF(AND(W40="2",G40&lt;&gt;Lists!$A$17),AA40,Z40)</f>
        <v/>
      </c>
      <c r="L40" s="33" t="str">
        <f t="shared" ca="1" si="0"/>
        <v/>
      </c>
      <c r="M40" s="208">
        <f>Planning!P24</f>
        <v>0</v>
      </c>
      <c r="N40" s="208">
        <f>'Month 2'!M40+'Month 2'!N40-'Month 2'!O40</f>
        <v>0</v>
      </c>
      <c r="O40" s="166"/>
      <c r="P40" s="32" t="str">
        <f t="shared" si="1"/>
        <v/>
      </c>
      <c r="Q40" s="33" t="str">
        <f t="shared" si="2"/>
        <v/>
      </c>
      <c r="R40" s="89">
        <f ca="1">SUMIFS($J$25:$J$224,$C$25:$C$224,$C40,$G$25:$G$224,Lists!$A$16)</f>
        <v>0</v>
      </c>
      <c r="S40" s="89">
        <f t="shared" si="4"/>
        <v>0</v>
      </c>
      <c r="U40" s="2" t="str">
        <f t="shared" si="5"/>
        <v/>
      </c>
      <c r="W40" s="2" t="str">
        <f>IF(C40=0,"",LEFT(INDEX(Lists!$H$5:$H$49,MATCH(C40,Lists!$G$5:$G$49,0),1),1))</f>
        <v/>
      </c>
      <c r="Y40" s="4">
        <f ca="1">'Month 2'!H40+'Month 2'!I40-'Month 2'!J40</f>
        <v>0</v>
      </c>
      <c r="Z40" s="2" t="str">
        <f t="shared" ca="1" si="6"/>
        <v/>
      </c>
      <c r="AA40" s="2" t="str">
        <f t="shared" ca="1" si="3"/>
        <v/>
      </c>
      <c r="AC40" s="627" t="str">
        <f t="shared" si="7"/>
        <v>0</v>
      </c>
    </row>
    <row r="41" spans="1:29" ht="39" hidden="1" customHeight="1" x14ac:dyDescent="0.2">
      <c r="A41" s="14" t="str">
        <f>Planning!A25</f>
        <v>I017</v>
      </c>
      <c r="B41" s="9">
        <f>Planning!B25</f>
        <v>0</v>
      </c>
      <c r="C41" s="9">
        <f>Planning!C25</f>
        <v>0</v>
      </c>
      <c r="D41" s="200">
        <f>Planning!D25</f>
        <v>0</v>
      </c>
      <c r="E41" s="201">
        <f>Planning!E25</f>
        <v>0</v>
      </c>
      <c r="F41" s="201" t="str">
        <f>IF(Planning!G25&lt;&gt;0,Planning!G25,"")</f>
        <v/>
      </c>
      <c r="G41" s="194">
        <f>Planning!H25</f>
        <v>0</v>
      </c>
      <c r="H41" s="202">
        <f>Planning!O25</f>
        <v>0</v>
      </c>
      <c r="I41" s="198">
        <f ca="1">IF(OR(W41="1",AND(W41&lt;&gt;"1",G41=Lists!$A$17)),Y41,0)</f>
        <v>0</v>
      </c>
      <c r="J41" s="174"/>
      <c r="K41" s="32" t="str">
        <f ca="1">IF(AND(W41="2",G41&lt;&gt;Lists!$A$17),AA41,Z41)</f>
        <v/>
      </c>
      <c r="L41" s="33" t="str">
        <f t="shared" ca="1" si="0"/>
        <v/>
      </c>
      <c r="M41" s="203">
        <f>Planning!P25</f>
        <v>0</v>
      </c>
      <c r="N41" s="203">
        <f>'Month 2'!M41+'Month 2'!N41-'Month 2'!O41</f>
        <v>0</v>
      </c>
      <c r="O41" s="166"/>
      <c r="P41" s="32" t="str">
        <f t="shared" si="1"/>
        <v/>
      </c>
      <c r="Q41" s="33" t="str">
        <f t="shared" si="2"/>
        <v/>
      </c>
      <c r="R41" s="89">
        <f ca="1">SUMIFS($J$25:$J$224,$C$25:$C$224,$C41,$G$25:$G$224,Lists!$A$16)</f>
        <v>0</v>
      </c>
      <c r="S41" s="89">
        <f t="shared" si="4"/>
        <v>0</v>
      </c>
      <c r="U41" s="2" t="str">
        <f t="shared" si="5"/>
        <v/>
      </c>
      <c r="W41" s="2" t="str">
        <f>IF(C41=0,"",LEFT(INDEX(Lists!$H$5:$H$49,MATCH(C41,Lists!$G$5:$G$49,0),1),1))</f>
        <v/>
      </c>
      <c r="Y41" s="4">
        <f ca="1">'Month 2'!H41+'Month 2'!I41-'Month 2'!J41</f>
        <v>0</v>
      </c>
      <c r="Z41" s="2" t="str">
        <f t="shared" ca="1" si="6"/>
        <v/>
      </c>
      <c r="AA41" s="2" t="str">
        <f t="shared" ca="1" si="3"/>
        <v/>
      </c>
      <c r="AC41" s="627" t="str">
        <f t="shared" si="7"/>
        <v>0</v>
      </c>
    </row>
    <row r="42" spans="1:29" ht="39" hidden="1" customHeight="1" x14ac:dyDescent="0.2">
      <c r="A42" s="14" t="str">
        <f>Planning!A26</f>
        <v>I018</v>
      </c>
      <c r="B42" s="9">
        <f>Planning!B26</f>
        <v>0</v>
      </c>
      <c r="C42" s="9">
        <f>Planning!C26</f>
        <v>0</v>
      </c>
      <c r="D42" s="204">
        <f>Planning!D26</f>
        <v>0</v>
      </c>
      <c r="E42" s="205">
        <f>Planning!E26</f>
        <v>0</v>
      </c>
      <c r="F42" s="205" t="str">
        <f>IF(Planning!G26&lt;&gt;0,Planning!G26,"")</f>
        <v/>
      </c>
      <c r="G42" s="194">
        <f>Planning!H26</f>
        <v>0</v>
      </c>
      <c r="H42" s="206">
        <f>Planning!O26</f>
        <v>0</v>
      </c>
      <c r="I42" s="198">
        <f ca="1">IF(OR(W42="1",AND(W42&lt;&gt;"1",G42=Lists!$A$17)),Y42,0)</f>
        <v>0</v>
      </c>
      <c r="J42" s="174"/>
      <c r="K42" s="32" t="str">
        <f ca="1">IF(AND(W42="2",G42&lt;&gt;Lists!$A$17),AA42,Z42)</f>
        <v/>
      </c>
      <c r="L42" s="33" t="str">
        <f t="shared" ca="1" si="0"/>
        <v/>
      </c>
      <c r="M42" s="208">
        <f>Planning!P26</f>
        <v>0</v>
      </c>
      <c r="N42" s="208">
        <f>'Month 2'!M42+'Month 2'!N42-'Month 2'!O42</f>
        <v>0</v>
      </c>
      <c r="O42" s="166"/>
      <c r="P42" s="32" t="str">
        <f t="shared" si="1"/>
        <v/>
      </c>
      <c r="Q42" s="33" t="str">
        <f t="shared" si="2"/>
        <v/>
      </c>
      <c r="R42" s="89">
        <f ca="1">SUMIFS($J$25:$J$224,$C$25:$C$224,$C42,$G$25:$G$224,Lists!$A$16)</f>
        <v>0</v>
      </c>
      <c r="S42" s="89">
        <f t="shared" si="4"/>
        <v>0</v>
      </c>
      <c r="U42" s="2" t="str">
        <f t="shared" si="5"/>
        <v/>
      </c>
      <c r="W42" s="2" t="str">
        <f>IF(C42=0,"",LEFT(INDEX(Lists!$H$5:$H$49,MATCH(C42,Lists!$G$5:$G$49,0),1),1))</f>
        <v/>
      </c>
      <c r="Y42" s="4">
        <f ca="1">'Month 2'!H42+'Month 2'!I42-'Month 2'!J42</f>
        <v>0</v>
      </c>
      <c r="Z42" s="2" t="str">
        <f t="shared" ca="1" si="6"/>
        <v/>
      </c>
      <c r="AA42" s="2" t="str">
        <f t="shared" ca="1" si="3"/>
        <v/>
      </c>
      <c r="AC42" s="627" t="str">
        <f t="shared" si="7"/>
        <v>0</v>
      </c>
    </row>
    <row r="43" spans="1:29" ht="39" hidden="1" customHeight="1" x14ac:dyDescent="0.2">
      <c r="A43" s="14" t="str">
        <f>Planning!A27</f>
        <v>I019</v>
      </c>
      <c r="B43" s="9">
        <f>Planning!B27</f>
        <v>0</v>
      </c>
      <c r="C43" s="9">
        <f>Planning!C27</f>
        <v>0</v>
      </c>
      <c r="D43" s="200">
        <f>Planning!D27</f>
        <v>0</v>
      </c>
      <c r="E43" s="201">
        <f>Planning!E27</f>
        <v>0</v>
      </c>
      <c r="F43" s="201" t="str">
        <f>IF(Planning!G27&lt;&gt;0,Planning!G27,"")</f>
        <v/>
      </c>
      <c r="G43" s="194">
        <f>Planning!H27</f>
        <v>0</v>
      </c>
      <c r="H43" s="202">
        <f>Planning!O27</f>
        <v>0</v>
      </c>
      <c r="I43" s="198">
        <f ca="1">IF(OR(W43="1",AND(W43&lt;&gt;"1",G43=Lists!$A$17)),Y43,0)</f>
        <v>0</v>
      </c>
      <c r="J43" s="174"/>
      <c r="K43" s="32" t="str">
        <f ca="1">IF(AND(W43="2",G43&lt;&gt;Lists!$A$17),AA43,Z43)</f>
        <v/>
      </c>
      <c r="L43" s="33" t="str">
        <f t="shared" ca="1" si="0"/>
        <v/>
      </c>
      <c r="M43" s="203">
        <f>Planning!P27</f>
        <v>0</v>
      </c>
      <c r="N43" s="203">
        <f>'Month 2'!M43+'Month 2'!N43-'Month 2'!O43</f>
        <v>0</v>
      </c>
      <c r="O43" s="166"/>
      <c r="P43" s="32" t="str">
        <f t="shared" si="1"/>
        <v/>
      </c>
      <c r="Q43" s="33" t="str">
        <f t="shared" si="2"/>
        <v/>
      </c>
      <c r="R43" s="89">
        <f ca="1">SUMIFS($J$25:$J$224,$C$25:$C$224,$C43,$G$25:$G$224,Lists!$A$16)</f>
        <v>0</v>
      </c>
      <c r="S43" s="89">
        <f t="shared" si="4"/>
        <v>0</v>
      </c>
      <c r="U43" s="2" t="str">
        <f t="shared" si="5"/>
        <v/>
      </c>
      <c r="W43" s="2" t="str">
        <f>IF(C43=0,"",LEFT(INDEX(Lists!$H$5:$H$49,MATCH(C43,Lists!$G$5:$G$49,0),1),1))</f>
        <v/>
      </c>
      <c r="Y43" s="4">
        <f ca="1">'Month 2'!H43+'Month 2'!I43-'Month 2'!J43</f>
        <v>0</v>
      </c>
      <c r="Z43" s="2" t="str">
        <f t="shared" ca="1" si="6"/>
        <v/>
      </c>
      <c r="AA43" s="2" t="str">
        <f t="shared" ca="1" si="3"/>
        <v/>
      </c>
      <c r="AC43" s="627" t="str">
        <f t="shared" si="7"/>
        <v>0</v>
      </c>
    </row>
    <row r="44" spans="1:29" ht="39" hidden="1" customHeight="1" x14ac:dyDescent="0.2">
      <c r="A44" s="14" t="str">
        <f>Planning!A28</f>
        <v>I020</v>
      </c>
      <c r="B44" s="9">
        <f>Planning!B28</f>
        <v>0</v>
      </c>
      <c r="C44" s="9">
        <f>Planning!C28</f>
        <v>0</v>
      </c>
      <c r="D44" s="200">
        <f>Planning!D28</f>
        <v>0</v>
      </c>
      <c r="E44" s="201">
        <f>Planning!E28</f>
        <v>0</v>
      </c>
      <c r="F44" s="201" t="str">
        <f>IF(Planning!G28&lt;&gt;0,Planning!G28,"")</f>
        <v/>
      </c>
      <c r="G44" s="194">
        <f>Planning!H28</f>
        <v>0</v>
      </c>
      <c r="H44" s="202">
        <f>Planning!O28</f>
        <v>0</v>
      </c>
      <c r="I44" s="198">
        <f ca="1">IF(OR(W44="1",AND(W44&lt;&gt;"1",G44=Lists!$A$17)),Y44,0)</f>
        <v>0</v>
      </c>
      <c r="J44" s="174"/>
      <c r="K44" s="32" t="str">
        <f ca="1">IF(AND(W44="2",G44&lt;&gt;Lists!$A$17),AA44,Z44)</f>
        <v/>
      </c>
      <c r="L44" s="33" t="str">
        <f t="shared" ca="1" si="0"/>
        <v/>
      </c>
      <c r="M44" s="203">
        <f>Planning!P28</f>
        <v>0</v>
      </c>
      <c r="N44" s="203">
        <f>'Month 2'!M44+'Month 2'!N44-'Month 2'!O44</f>
        <v>0</v>
      </c>
      <c r="O44" s="166"/>
      <c r="P44" s="32" t="str">
        <f t="shared" si="1"/>
        <v/>
      </c>
      <c r="Q44" s="33" t="str">
        <f t="shared" si="2"/>
        <v/>
      </c>
      <c r="R44" s="89">
        <f ca="1">SUMIFS($J$25:$J$224,$C$25:$C$224,$C44,$G$25:$G$224,Lists!$A$16)</f>
        <v>0</v>
      </c>
      <c r="S44" s="89">
        <f t="shared" si="4"/>
        <v>0</v>
      </c>
      <c r="U44" s="2" t="str">
        <f t="shared" si="5"/>
        <v/>
      </c>
      <c r="W44" s="2" t="str">
        <f>IF(C44=0,"",LEFT(INDEX(Lists!$H$5:$H$49,MATCH(C44,Lists!$G$5:$G$49,0),1),1))</f>
        <v/>
      </c>
      <c r="Y44" s="4">
        <f ca="1">'Month 2'!H44+'Month 2'!I44-'Month 2'!J44</f>
        <v>0</v>
      </c>
      <c r="Z44" s="2" t="str">
        <f t="shared" ca="1" si="6"/>
        <v/>
      </c>
      <c r="AA44" s="2" t="str">
        <f t="shared" ca="1" si="3"/>
        <v/>
      </c>
      <c r="AC44" s="627" t="str">
        <f t="shared" si="7"/>
        <v>0</v>
      </c>
    </row>
    <row r="45" spans="1:29" ht="39" hidden="1" customHeight="1" x14ac:dyDescent="0.2">
      <c r="A45" s="14" t="str">
        <f>Planning!A29</f>
        <v>I021</v>
      </c>
      <c r="B45" s="9">
        <f>Planning!B29</f>
        <v>0</v>
      </c>
      <c r="C45" s="9">
        <f>Planning!C29</f>
        <v>0</v>
      </c>
      <c r="D45" s="200">
        <f>Planning!D29</f>
        <v>0</v>
      </c>
      <c r="E45" s="201">
        <f>Planning!E29</f>
        <v>0</v>
      </c>
      <c r="F45" s="201" t="str">
        <f>IF(Planning!G29&lt;&gt;0,Planning!G29,"")</f>
        <v/>
      </c>
      <c r="G45" s="194">
        <f>Planning!H29</f>
        <v>0</v>
      </c>
      <c r="H45" s="202">
        <f>Planning!O29</f>
        <v>0</v>
      </c>
      <c r="I45" s="198">
        <f ca="1">IF(OR(W45="1",AND(W45&lt;&gt;"1",G45=Lists!$A$17)),Y45,0)</f>
        <v>0</v>
      </c>
      <c r="J45" s="174"/>
      <c r="K45" s="32" t="str">
        <f ca="1">IF(AND(W45="2",G45&lt;&gt;Lists!$A$17),AA45,Z45)</f>
        <v/>
      </c>
      <c r="L45" s="33" t="str">
        <f t="shared" ca="1" si="0"/>
        <v/>
      </c>
      <c r="M45" s="203">
        <f>Planning!P29</f>
        <v>0</v>
      </c>
      <c r="N45" s="203">
        <f>'Month 2'!M45+'Month 2'!N45-'Month 2'!O45</f>
        <v>0</v>
      </c>
      <c r="O45" s="166"/>
      <c r="P45" s="32" t="str">
        <f t="shared" si="1"/>
        <v/>
      </c>
      <c r="Q45" s="33" t="str">
        <f t="shared" si="2"/>
        <v/>
      </c>
      <c r="R45" s="89">
        <f ca="1">SUMIFS($J$25:$J$224,$C$25:$C$224,$C45,$G$25:$G$224,Lists!$A$16)</f>
        <v>0</v>
      </c>
      <c r="S45" s="89">
        <f t="shared" si="4"/>
        <v>0</v>
      </c>
      <c r="U45" s="2" t="str">
        <f t="shared" si="5"/>
        <v/>
      </c>
      <c r="W45" s="2" t="str">
        <f>IF(C45=0,"",LEFT(INDEX(Lists!$H$5:$H$49,MATCH(C45,Lists!$G$5:$G$49,0),1),1))</f>
        <v/>
      </c>
      <c r="Y45" s="4">
        <f ca="1">'Month 2'!H45+'Month 2'!I45-'Month 2'!J45</f>
        <v>0</v>
      </c>
      <c r="Z45" s="2" t="str">
        <f t="shared" ca="1" si="6"/>
        <v/>
      </c>
      <c r="AA45" s="2" t="str">
        <f t="shared" ca="1" si="3"/>
        <v/>
      </c>
      <c r="AC45" s="627" t="str">
        <f t="shared" si="7"/>
        <v>0</v>
      </c>
    </row>
    <row r="46" spans="1:29" ht="39" hidden="1" customHeight="1" x14ac:dyDescent="0.2">
      <c r="A46" s="14" t="str">
        <f>Planning!A30</f>
        <v>I022</v>
      </c>
      <c r="B46" s="9">
        <f>Planning!B30</f>
        <v>0</v>
      </c>
      <c r="C46" s="9">
        <f>Planning!C30</f>
        <v>0</v>
      </c>
      <c r="D46" s="200">
        <f>Planning!D30</f>
        <v>0</v>
      </c>
      <c r="E46" s="201">
        <f>Planning!E30</f>
        <v>0</v>
      </c>
      <c r="F46" s="201" t="str">
        <f>IF(Planning!G30&lt;&gt;0,Planning!G30,"")</f>
        <v/>
      </c>
      <c r="G46" s="194">
        <f>Planning!H30</f>
        <v>0</v>
      </c>
      <c r="H46" s="202">
        <f>Planning!O30</f>
        <v>0</v>
      </c>
      <c r="I46" s="198">
        <f ca="1">IF(OR(W46="1",AND(W46&lt;&gt;"1",G46=Lists!$A$17)),Y46,0)</f>
        <v>0</v>
      </c>
      <c r="J46" s="174"/>
      <c r="K46" s="32" t="str">
        <f ca="1">IF(AND(W46="2",G46&lt;&gt;Lists!$A$17),AA46,Z46)</f>
        <v/>
      </c>
      <c r="L46" s="33" t="str">
        <f t="shared" ca="1" si="0"/>
        <v/>
      </c>
      <c r="M46" s="203">
        <f>Planning!P30</f>
        <v>0</v>
      </c>
      <c r="N46" s="203">
        <f>'Month 2'!M46+'Month 2'!N46-'Month 2'!O46</f>
        <v>0</v>
      </c>
      <c r="O46" s="166"/>
      <c r="P46" s="32" t="str">
        <f t="shared" si="1"/>
        <v/>
      </c>
      <c r="Q46" s="33" t="str">
        <f t="shared" si="2"/>
        <v/>
      </c>
      <c r="R46" s="89">
        <f ca="1">SUMIFS($J$25:$J$224,$C$25:$C$224,$C46,$G$25:$G$224,Lists!$A$16)</f>
        <v>0</v>
      </c>
      <c r="S46" s="89">
        <f t="shared" si="4"/>
        <v>0</v>
      </c>
      <c r="U46" s="2" t="str">
        <f t="shared" si="5"/>
        <v/>
      </c>
      <c r="W46" s="2" t="str">
        <f>IF(C46=0,"",LEFT(INDEX(Lists!$H$5:$H$49,MATCH(C46,Lists!$G$5:$G$49,0),1),1))</f>
        <v/>
      </c>
      <c r="Y46" s="4">
        <f ca="1">'Month 2'!H46+'Month 2'!I46-'Month 2'!J46</f>
        <v>0</v>
      </c>
      <c r="Z46" s="2" t="str">
        <f t="shared" ca="1" si="6"/>
        <v/>
      </c>
      <c r="AA46" s="2" t="str">
        <f t="shared" ca="1" si="3"/>
        <v/>
      </c>
      <c r="AC46" s="627" t="str">
        <f t="shared" si="7"/>
        <v>0</v>
      </c>
    </row>
    <row r="47" spans="1:29" ht="39" hidden="1" customHeight="1" x14ac:dyDescent="0.2">
      <c r="A47" s="14" t="str">
        <f>Planning!A31</f>
        <v>I023</v>
      </c>
      <c r="B47" s="9">
        <f>Planning!B31</f>
        <v>0</v>
      </c>
      <c r="C47" s="9">
        <f>Planning!C31</f>
        <v>0</v>
      </c>
      <c r="D47" s="200">
        <f>Planning!D31</f>
        <v>0</v>
      </c>
      <c r="E47" s="201">
        <f>Planning!E31</f>
        <v>0</v>
      </c>
      <c r="F47" s="201" t="str">
        <f>IF(Planning!G31&lt;&gt;0,Planning!G31,"")</f>
        <v/>
      </c>
      <c r="G47" s="194">
        <f>Planning!H31</f>
        <v>0</v>
      </c>
      <c r="H47" s="202">
        <f>Planning!O31</f>
        <v>0</v>
      </c>
      <c r="I47" s="198">
        <f ca="1">IF(OR(W47="1",AND(W47&lt;&gt;"1",G47=Lists!$A$17)),Y47,0)</f>
        <v>0</v>
      </c>
      <c r="J47" s="174"/>
      <c r="K47" s="32" t="str">
        <f ca="1">IF(AND(W47="2",G47&lt;&gt;Lists!$A$17),AA47,Z47)</f>
        <v/>
      </c>
      <c r="L47" s="33" t="str">
        <f t="shared" ca="1" si="0"/>
        <v/>
      </c>
      <c r="M47" s="203">
        <f>Planning!P31</f>
        <v>0</v>
      </c>
      <c r="N47" s="203">
        <f>'Month 2'!M47+'Month 2'!N47-'Month 2'!O47</f>
        <v>0</v>
      </c>
      <c r="O47" s="166"/>
      <c r="P47" s="32" t="str">
        <f t="shared" si="1"/>
        <v/>
      </c>
      <c r="Q47" s="33" t="str">
        <f t="shared" si="2"/>
        <v/>
      </c>
      <c r="R47" s="89">
        <f ca="1">SUMIFS($J$25:$J$224,$C$25:$C$224,$C47,$G$25:$G$224,Lists!$A$16)</f>
        <v>0</v>
      </c>
      <c r="S47" s="89">
        <f t="shared" si="4"/>
        <v>0</v>
      </c>
      <c r="U47" s="2" t="str">
        <f t="shared" si="5"/>
        <v/>
      </c>
      <c r="W47" s="2" t="str">
        <f>IF(C47=0,"",LEFT(INDEX(Lists!$H$5:$H$49,MATCH(C47,Lists!$G$5:$G$49,0),1),1))</f>
        <v/>
      </c>
      <c r="Y47" s="4">
        <f ca="1">'Month 2'!H47+'Month 2'!I47-'Month 2'!J47</f>
        <v>0</v>
      </c>
      <c r="Z47" s="2" t="str">
        <f t="shared" ca="1" si="6"/>
        <v/>
      </c>
      <c r="AA47" s="2" t="str">
        <f t="shared" ca="1" si="3"/>
        <v/>
      </c>
      <c r="AC47" s="627" t="str">
        <f t="shared" si="7"/>
        <v>0</v>
      </c>
    </row>
    <row r="48" spans="1:29" ht="39" hidden="1" customHeight="1" x14ac:dyDescent="0.2">
      <c r="A48" s="14" t="str">
        <f>Planning!A32</f>
        <v>I024</v>
      </c>
      <c r="B48" s="9">
        <f>Planning!B32</f>
        <v>0</v>
      </c>
      <c r="C48" s="9">
        <f>Planning!C32</f>
        <v>0</v>
      </c>
      <c r="D48" s="200">
        <f>Planning!D32</f>
        <v>0</v>
      </c>
      <c r="E48" s="201">
        <f>Planning!E32</f>
        <v>0</v>
      </c>
      <c r="F48" s="201" t="str">
        <f>IF(Planning!G32&lt;&gt;0,Planning!G32,"")</f>
        <v/>
      </c>
      <c r="G48" s="194">
        <f>Planning!H32</f>
        <v>0</v>
      </c>
      <c r="H48" s="202">
        <f>Planning!O32</f>
        <v>0</v>
      </c>
      <c r="I48" s="198">
        <f ca="1">IF(OR(W48="1",AND(W48&lt;&gt;"1",G48=Lists!$A$17)),Y48,0)</f>
        <v>0</v>
      </c>
      <c r="J48" s="174"/>
      <c r="K48" s="32" t="str">
        <f ca="1">IF(AND(W48="2",G48&lt;&gt;Lists!$A$17),AA48,Z48)</f>
        <v/>
      </c>
      <c r="L48" s="33" t="str">
        <f t="shared" ca="1" si="0"/>
        <v/>
      </c>
      <c r="M48" s="203">
        <f>Planning!P32</f>
        <v>0</v>
      </c>
      <c r="N48" s="203">
        <f>'Month 2'!M48+'Month 2'!N48-'Month 2'!O48</f>
        <v>0</v>
      </c>
      <c r="O48" s="166"/>
      <c r="P48" s="32" t="str">
        <f t="shared" si="1"/>
        <v/>
      </c>
      <c r="Q48" s="33" t="str">
        <f t="shared" si="2"/>
        <v/>
      </c>
      <c r="R48" s="89">
        <f ca="1">SUMIFS($J$25:$J$224,$C$25:$C$224,$C48,$G$25:$G$224,Lists!$A$16)</f>
        <v>0</v>
      </c>
      <c r="S48" s="89">
        <f t="shared" si="4"/>
        <v>0</v>
      </c>
      <c r="U48" s="2" t="str">
        <f t="shared" si="5"/>
        <v/>
      </c>
      <c r="W48" s="2" t="str">
        <f>IF(C48=0,"",LEFT(INDEX(Lists!$H$5:$H$49,MATCH(C48,Lists!$G$5:$G$49,0),1),1))</f>
        <v/>
      </c>
      <c r="Y48" s="4">
        <f ca="1">'Month 2'!H48+'Month 2'!I48-'Month 2'!J48</f>
        <v>0</v>
      </c>
      <c r="Z48" s="2" t="str">
        <f t="shared" ca="1" si="6"/>
        <v/>
      </c>
      <c r="AA48" s="2" t="str">
        <f t="shared" ca="1" si="3"/>
        <v/>
      </c>
      <c r="AC48" s="627" t="str">
        <f t="shared" si="7"/>
        <v>0</v>
      </c>
    </row>
    <row r="49" spans="1:29" ht="39" hidden="1" customHeight="1" x14ac:dyDescent="0.2">
      <c r="A49" s="14" t="str">
        <f>Planning!A33</f>
        <v>I025</v>
      </c>
      <c r="B49" s="9">
        <f>Planning!B33</f>
        <v>0</v>
      </c>
      <c r="C49" s="9">
        <f>Planning!C33</f>
        <v>0</v>
      </c>
      <c r="D49" s="200">
        <f>Planning!D33</f>
        <v>0</v>
      </c>
      <c r="E49" s="201">
        <f>Planning!E33</f>
        <v>0</v>
      </c>
      <c r="F49" s="201" t="str">
        <f>IF(Planning!G33&lt;&gt;0,Planning!G33,"")</f>
        <v/>
      </c>
      <c r="G49" s="194">
        <f>Planning!H33</f>
        <v>0</v>
      </c>
      <c r="H49" s="202">
        <f>Planning!O33</f>
        <v>0</v>
      </c>
      <c r="I49" s="198">
        <f ca="1">IF(OR(W49="1",AND(W49&lt;&gt;"1",G49=Lists!$A$17)),Y49,0)</f>
        <v>0</v>
      </c>
      <c r="J49" s="174"/>
      <c r="K49" s="32" t="str">
        <f ca="1">IF(AND(W49="2",G49&lt;&gt;Lists!$A$17),AA49,Z49)</f>
        <v/>
      </c>
      <c r="L49" s="33" t="str">
        <f t="shared" ca="1" si="0"/>
        <v/>
      </c>
      <c r="M49" s="203">
        <f>Planning!P33</f>
        <v>0</v>
      </c>
      <c r="N49" s="203">
        <f>'Month 2'!M49+'Month 2'!N49-'Month 2'!O49</f>
        <v>0</v>
      </c>
      <c r="O49" s="166"/>
      <c r="P49" s="32" t="str">
        <f t="shared" si="1"/>
        <v/>
      </c>
      <c r="Q49" s="33" t="str">
        <f t="shared" si="2"/>
        <v/>
      </c>
      <c r="R49" s="89">
        <f ca="1">SUMIFS($J$25:$J$224,$C$25:$C$224,$C49,$G$25:$G$224,Lists!$A$16)</f>
        <v>0</v>
      </c>
      <c r="S49" s="89">
        <f t="shared" si="4"/>
        <v>0</v>
      </c>
      <c r="U49" s="2" t="str">
        <f t="shared" si="5"/>
        <v/>
      </c>
      <c r="W49" s="2" t="str">
        <f>IF(C49=0,"",LEFT(INDEX(Lists!$H$5:$H$49,MATCH(C49,Lists!$G$5:$G$49,0),1),1))</f>
        <v/>
      </c>
      <c r="Y49" s="4">
        <f ca="1">'Month 2'!H49+'Month 2'!I49-'Month 2'!J49</f>
        <v>0</v>
      </c>
      <c r="Z49" s="2" t="str">
        <f t="shared" ca="1" si="6"/>
        <v/>
      </c>
      <c r="AA49" s="2" t="str">
        <f t="shared" ca="1" si="3"/>
        <v/>
      </c>
      <c r="AC49" s="627" t="str">
        <f t="shared" si="7"/>
        <v>0</v>
      </c>
    </row>
    <row r="50" spans="1:29" ht="39" hidden="1" customHeight="1" x14ac:dyDescent="0.2">
      <c r="A50" s="14" t="str">
        <f>Planning!A34</f>
        <v>I026</v>
      </c>
      <c r="B50" s="9">
        <f>Planning!B34</f>
        <v>0</v>
      </c>
      <c r="C50" s="9">
        <f>Planning!C34</f>
        <v>0</v>
      </c>
      <c r="D50" s="204">
        <f>Planning!D34</f>
        <v>0</v>
      </c>
      <c r="E50" s="205">
        <f>Planning!E34</f>
        <v>0</v>
      </c>
      <c r="F50" s="205" t="str">
        <f>IF(Planning!G34&lt;&gt;0,Planning!G34,"")</f>
        <v/>
      </c>
      <c r="G50" s="194">
        <f>Planning!H34</f>
        <v>0</v>
      </c>
      <c r="H50" s="206">
        <f>Planning!O34</f>
        <v>0</v>
      </c>
      <c r="I50" s="198">
        <f ca="1">IF(OR(W50="1",AND(W50&lt;&gt;"1",G50=Lists!$A$17)),Y50,0)</f>
        <v>0</v>
      </c>
      <c r="J50" s="174"/>
      <c r="K50" s="32" t="str">
        <f ca="1">IF(AND(W50="2",G50&lt;&gt;Lists!$A$17),AA50,Z50)</f>
        <v/>
      </c>
      <c r="L50" s="33" t="str">
        <f t="shared" ca="1" si="0"/>
        <v/>
      </c>
      <c r="M50" s="208">
        <f>Planning!P34</f>
        <v>0</v>
      </c>
      <c r="N50" s="208">
        <f>'Month 2'!M50+'Month 2'!N50-'Month 2'!O50</f>
        <v>0</v>
      </c>
      <c r="O50" s="166"/>
      <c r="P50" s="32" t="str">
        <f t="shared" si="1"/>
        <v/>
      </c>
      <c r="Q50" s="33" t="str">
        <f t="shared" si="2"/>
        <v/>
      </c>
      <c r="R50" s="89">
        <f ca="1">SUMIFS($J$25:$J$224,$C$25:$C$224,$C50,$G$25:$G$224,Lists!$A$16)</f>
        <v>0</v>
      </c>
      <c r="S50" s="89">
        <f t="shared" si="4"/>
        <v>0</v>
      </c>
      <c r="U50" s="2" t="str">
        <f t="shared" si="5"/>
        <v/>
      </c>
      <c r="W50" s="2" t="str">
        <f>IF(C50=0,"",LEFT(INDEX(Lists!$H$5:$H$49,MATCH(C50,Lists!$G$5:$G$49,0),1),1))</f>
        <v/>
      </c>
      <c r="Y50" s="4">
        <f ca="1">'Month 2'!H50+'Month 2'!I50-'Month 2'!J50</f>
        <v>0</v>
      </c>
      <c r="Z50" s="2" t="str">
        <f t="shared" ca="1" si="6"/>
        <v/>
      </c>
      <c r="AA50" s="2" t="str">
        <f t="shared" ca="1" si="3"/>
        <v/>
      </c>
      <c r="AC50" s="627" t="str">
        <f t="shared" si="7"/>
        <v>0</v>
      </c>
    </row>
    <row r="51" spans="1:29" ht="39" hidden="1" customHeight="1" x14ac:dyDescent="0.2">
      <c r="A51" s="14" t="str">
        <f>Planning!A35</f>
        <v>I027</v>
      </c>
      <c r="B51" s="9">
        <f>Planning!B35</f>
        <v>0</v>
      </c>
      <c r="C51" s="9">
        <f>Planning!C35</f>
        <v>0</v>
      </c>
      <c r="D51" s="200">
        <f>Planning!D35</f>
        <v>0</v>
      </c>
      <c r="E51" s="201">
        <f>Planning!E35</f>
        <v>0</v>
      </c>
      <c r="F51" s="201" t="str">
        <f>IF(Planning!G35&lt;&gt;0,Planning!G35,"")</f>
        <v/>
      </c>
      <c r="G51" s="194">
        <f>Planning!H35</f>
        <v>0</v>
      </c>
      <c r="H51" s="202">
        <f>Planning!O35</f>
        <v>0</v>
      </c>
      <c r="I51" s="198">
        <f ca="1">IF(OR(W51="1",AND(W51&lt;&gt;"1",G51=Lists!$A$17)),Y51,0)</f>
        <v>0</v>
      </c>
      <c r="J51" s="174"/>
      <c r="K51" s="32" t="str">
        <f ca="1">IF(AND(W51="2",G51&lt;&gt;Lists!$A$17),AA51,Z51)</f>
        <v/>
      </c>
      <c r="L51" s="33" t="str">
        <f t="shared" ca="1" si="0"/>
        <v/>
      </c>
      <c r="M51" s="203">
        <f>Planning!P35</f>
        <v>0</v>
      </c>
      <c r="N51" s="203">
        <f>'Month 2'!M51+'Month 2'!N51-'Month 2'!O51</f>
        <v>0</v>
      </c>
      <c r="O51" s="166"/>
      <c r="P51" s="32" t="str">
        <f t="shared" si="1"/>
        <v/>
      </c>
      <c r="Q51" s="33" t="str">
        <f t="shared" si="2"/>
        <v/>
      </c>
      <c r="R51" s="89">
        <f ca="1">SUMIFS($J$25:$J$224,$C$25:$C$224,$C51,$G$25:$G$224,Lists!$A$16)</f>
        <v>0</v>
      </c>
      <c r="S51" s="89">
        <f t="shared" si="4"/>
        <v>0</v>
      </c>
      <c r="U51" s="2" t="str">
        <f t="shared" si="5"/>
        <v/>
      </c>
      <c r="W51" s="2" t="str">
        <f>IF(C51=0,"",LEFT(INDEX(Lists!$H$5:$H$49,MATCH(C51,Lists!$G$5:$G$49,0),1),1))</f>
        <v/>
      </c>
      <c r="Y51" s="4">
        <f ca="1">'Month 2'!H51+'Month 2'!I51-'Month 2'!J51</f>
        <v>0</v>
      </c>
      <c r="Z51" s="2" t="str">
        <f t="shared" ca="1" si="6"/>
        <v/>
      </c>
      <c r="AA51" s="2" t="str">
        <f t="shared" ca="1" si="3"/>
        <v/>
      </c>
      <c r="AC51" s="627" t="str">
        <f t="shared" si="7"/>
        <v>0</v>
      </c>
    </row>
    <row r="52" spans="1:29" ht="39" hidden="1" customHeight="1" x14ac:dyDescent="0.2">
      <c r="A52" s="14" t="str">
        <f>Planning!A36</f>
        <v>I028</v>
      </c>
      <c r="B52" s="9">
        <f>Planning!B36</f>
        <v>0</v>
      </c>
      <c r="C52" s="9">
        <f>Planning!C36</f>
        <v>0</v>
      </c>
      <c r="D52" s="204">
        <f>Planning!D36</f>
        <v>0</v>
      </c>
      <c r="E52" s="205">
        <f>Planning!E36</f>
        <v>0</v>
      </c>
      <c r="F52" s="205" t="str">
        <f>IF(Planning!G36&lt;&gt;0,Planning!G36,"")</f>
        <v/>
      </c>
      <c r="G52" s="194">
        <f>Planning!H36</f>
        <v>0</v>
      </c>
      <c r="H52" s="206">
        <f>Planning!O36</f>
        <v>0</v>
      </c>
      <c r="I52" s="198">
        <f ca="1">IF(OR(W52="1",AND(W52&lt;&gt;"1",G52=Lists!$A$17)),Y52,0)</f>
        <v>0</v>
      </c>
      <c r="J52" s="174"/>
      <c r="K52" s="32" t="str">
        <f ca="1">IF(AND(W52="2",G52&lt;&gt;Lists!$A$17),AA52,Z52)</f>
        <v/>
      </c>
      <c r="L52" s="33" t="str">
        <f t="shared" ca="1" si="0"/>
        <v/>
      </c>
      <c r="M52" s="208">
        <f>Planning!P36</f>
        <v>0</v>
      </c>
      <c r="N52" s="208">
        <f>'Month 2'!M52+'Month 2'!N52-'Month 2'!O52</f>
        <v>0</v>
      </c>
      <c r="O52" s="166"/>
      <c r="P52" s="32" t="str">
        <f t="shared" si="1"/>
        <v/>
      </c>
      <c r="Q52" s="33" t="str">
        <f t="shared" si="2"/>
        <v/>
      </c>
      <c r="R52" s="89">
        <f ca="1">SUMIFS($J$25:$J$224,$C$25:$C$224,$C52,$G$25:$G$224,Lists!$A$16)</f>
        <v>0</v>
      </c>
      <c r="S52" s="89">
        <f t="shared" si="4"/>
        <v>0</v>
      </c>
      <c r="U52" s="2" t="str">
        <f t="shared" si="5"/>
        <v/>
      </c>
      <c r="W52" s="2" t="str">
        <f>IF(C52=0,"",LEFT(INDEX(Lists!$H$5:$H$49,MATCH(C52,Lists!$G$5:$G$49,0),1),1))</f>
        <v/>
      </c>
      <c r="Y52" s="4">
        <f ca="1">'Month 2'!H52+'Month 2'!I52-'Month 2'!J52</f>
        <v>0</v>
      </c>
      <c r="Z52" s="2" t="str">
        <f t="shared" ca="1" si="6"/>
        <v/>
      </c>
      <c r="AA52" s="2" t="str">
        <f t="shared" ca="1" si="3"/>
        <v/>
      </c>
      <c r="AC52" s="627" t="str">
        <f t="shared" si="7"/>
        <v>0</v>
      </c>
    </row>
    <row r="53" spans="1:29" ht="39" hidden="1" customHeight="1" x14ac:dyDescent="0.2">
      <c r="A53" s="14" t="str">
        <f>Planning!A37</f>
        <v>I029</v>
      </c>
      <c r="B53" s="9">
        <f>Planning!B37</f>
        <v>0</v>
      </c>
      <c r="C53" s="9">
        <f>Planning!C37</f>
        <v>0</v>
      </c>
      <c r="D53" s="200">
        <f>Planning!D37</f>
        <v>0</v>
      </c>
      <c r="E53" s="201">
        <f>Planning!E37</f>
        <v>0</v>
      </c>
      <c r="F53" s="201" t="str">
        <f>IF(Planning!G37&lt;&gt;0,Planning!G37,"")</f>
        <v/>
      </c>
      <c r="G53" s="194">
        <f>Planning!H37</f>
        <v>0</v>
      </c>
      <c r="H53" s="202">
        <f>Planning!O37</f>
        <v>0</v>
      </c>
      <c r="I53" s="198">
        <f ca="1">IF(OR(W53="1",AND(W53&lt;&gt;"1",G53=Lists!$A$17)),Y53,0)</f>
        <v>0</v>
      </c>
      <c r="J53" s="174"/>
      <c r="K53" s="32" t="str">
        <f ca="1">IF(AND(W53="2",G53&lt;&gt;Lists!$A$17),AA53,Z53)</f>
        <v/>
      </c>
      <c r="L53" s="33" t="str">
        <f t="shared" ca="1" si="0"/>
        <v/>
      </c>
      <c r="M53" s="203">
        <f>Planning!P37</f>
        <v>0</v>
      </c>
      <c r="N53" s="203">
        <f>'Month 2'!M53+'Month 2'!N53-'Month 2'!O53</f>
        <v>0</v>
      </c>
      <c r="O53" s="166"/>
      <c r="P53" s="32" t="str">
        <f t="shared" si="1"/>
        <v/>
      </c>
      <c r="Q53" s="33" t="str">
        <f t="shared" si="2"/>
        <v/>
      </c>
      <c r="R53" s="89">
        <f ca="1">SUMIFS($J$25:$J$224,$C$25:$C$224,$C53,$G$25:$G$224,Lists!$A$16)</f>
        <v>0</v>
      </c>
      <c r="S53" s="89">
        <f t="shared" si="4"/>
        <v>0</v>
      </c>
      <c r="U53" s="2" t="str">
        <f t="shared" si="5"/>
        <v/>
      </c>
      <c r="W53" s="2" t="str">
        <f>IF(C53=0,"",LEFT(INDEX(Lists!$H$5:$H$49,MATCH(C53,Lists!$G$5:$G$49,0),1),1))</f>
        <v/>
      </c>
      <c r="Y53" s="4">
        <f ca="1">'Month 2'!H53+'Month 2'!I53-'Month 2'!J53</f>
        <v>0</v>
      </c>
      <c r="Z53" s="2" t="str">
        <f t="shared" ca="1" si="6"/>
        <v/>
      </c>
      <c r="AA53" s="2" t="str">
        <f t="shared" ca="1" si="3"/>
        <v/>
      </c>
      <c r="AC53" s="627" t="str">
        <f t="shared" si="7"/>
        <v>0</v>
      </c>
    </row>
    <row r="54" spans="1:29" ht="39" hidden="1" customHeight="1" x14ac:dyDescent="0.2">
      <c r="A54" s="14" t="str">
        <f>Planning!A38</f>
        <v>I030</v>
      </c>
      <c r="B54" s="9">
        <f>Planning!B38</f>
        <v>0</v>
      </c>
      <c r="C54" s="9">
        <f>Planning!C38</f>
        <v>0</v>
      </c>
      <c r="D54" s="204">
        <f>Planning!D38</f>
        <v>0</v>
      </c>
      <c r="E54" s="205">
        <f>Planning!E38</f>
        <v>0</v>
      </c>
      <c r="F54" s="205" t="str">
        <f>IF(Planning!G38&lt;&gt;0,Planning!G38,"")</f>
        <v/>
      </c>
      <c r="G54" s="194">
        <f>Planning!H38</f>
        <v>0</v>
      </c>
      <c r="H54" s="206">
        <f>Planning!O38</f>
        <v>0</v>
      </c>
      <c r="I54" s="198">
        <f ca="1">IF(OR(W54="1",AND(W54&lt;&gt;"1",G54=Lists!$A$17)),Y54,0)</f>
        <v>0</v>
      </c>
      <c r="J54" s="174"/>
      <c r="K54" s="32" t="str">
        <f ca="1">IF(AND(W54="2",G54&lt;&gt;Lists!$A$17),AA54,Z54)</f>
        <v/>
      </c>
      <c r="L54" s="33" t="str">
        <f t="shared" ca="1" si="0"/>
        <v/>
      </c>
      <c r="M54" s="208">
        <f>Planning!P38</f>
        <v>0</v>
      </c>
      <c r="N54" s="208">
        <f>'Month 2'!M54+'Month 2'!N54-'Month 2'!O54</f>
        <v>0</v>
      </c>
      <c r="O54" s="166"/>
      <c r="P54" s="32" t="str">
        <f t="shared" si="1"/>
        <v/>
      </c>
      <c r="Q54" s="33" t="str">
        <f t="shared" si="2"/>
        <v/>
      </c>
      <c r="R54" s="89">
        <f ca="1">SUMIFS($J$25:$J$224,$C$25:$C$224,$C54,$G$25:$G$224,Lists!$A$16)</f>
        <v>0</v>
      </c>
      <c r="S54" s="89">
        <f t="shared" si="4"/>
        <v>0</v>
      </c>
      <c r="U54" s="2" t="str">
        <f t="shared" si="5"/>
        <v/>
      </c>
      <c r="W54" s="2" t="str">
        <f>IF(C54=0,"",LEFT(INDEX(Lists!$H$5:$H$49,MATCH(C54,Lists!$G$5:$G$49,0),1),1))</f>
        <v/>
      </c>
      <c r="Y54" s="4">
        <f ca="1">'Month 2'!H54+'Month 2'!I54-'Month 2'!J54</f>
        <v>0</v>
      </c>
      <c r="Z54" s="2" t="str">
        <f t="shared" ca="1" si="6"/>
        <v/>
      </c>
      <c r="AA54" s="2" t="str">
        <f t="shared" ca="1" si="3"/>
        <v/>
      </c>
      <c r="AC54" s="627" t="str">
        <f t="shared" si="7"/>
        <v>0</v>
      </c>
    </row>
    <row r="55" spans="1:29" ht="39" hidden="1" customHeight="1" x14ac:dyDescent="0.2">
      <c r="A55" s="14" t="str">
        <f>Planning!A39</f>
        <v>I031</v>
      </c>
      <c r="B55" s="9">
        <f>Planning!B39</f>
        <v>0</v>
      </c>
      <c r="C55" s="9">
        <f>Planning!C39</f>
        <v>0</v>
      </c>
      <c r="D55" s="204">
        <f>Planning!D39</f>
        <v>0</v>
      </c>
      <c r="E55" s="205">
        <f>Planning!E39</f>
        <v>0</v>
      </c>
      <c r="F55" s="205" t="str">
        <f>IF(Planning!G39&lt;&gt;0,Planning!G39,"")</f>
        <v/>
      </c>
      <c r="G55" s="194">
        <f>Planning!H39</f>
        <v>0</v>
      </c>
      <c r="H55" s="206">
        <f>Planning!O39</f>
        <v>0</v>
      </c>
      <c r="I55" s="198">
        <f ca="1">IF(OR(W55="1",AND(W55&lt;&gt;"1",G55=Lists!$A$17)),Y55,0)</f>
        <v>0</v>
      </c>
      <c r="J55" s="174"/>
      <c r="K55" s="32" t="str">
        <f ca="1">IF(AND(W55="2",G55&lt;&gt;Lists!$A$17),AA55,Z55)</f>
        <v/>
      </c>
      <c r="L55" s="33" t="str">
        <f t="shared" ca="1" si="0"/>
        <v/>
      </c>
      <c r="M55" s="208">
        <f>Planning!P39</f>
        <v>0</v>
      </c>
      <c r="N55" s="208">
        <f>'Month 2'!M55+'Month 2'!N55-'Month 2'!O55</f>
        <v>0</v>
      </c>
      <c r="O55" s="166"/>
      <c r="P55" s="32" t="str">
        <f t="shared" si="1"/>
        <v/>
      </c>
      <c r="Q55" s="33" t="str">
        <f t="shared" si="2"/>
        <v/>
      </c>
      <c r="R55" s="89">
        <f ca="1">SUMIFS($J$25:$J$224,$C$25:$C$224,$C55,$G$25:$G$224,Lists!$A$16)</f>
        <v>0</v>
      </c>
      <c r="S55" s="89">
        <f t="shared" si="4"/>
        <v>0</v>
      </c>
      <c r="U55" s="2" t="str">
        <f t="shared" si="5"/>
        <v/>
      </c>
      <c r="W55" s="2" t="str">
        <f>IF(C55=0,"",LEFT(INDEX(Lists!$H$5:$H$49,MATCH(C55,Lists!$G$5:$G$49,0),1),1))</f>
        <v/>
      </c>
      <c r="Y55" s="4">
        <f ca="1">'Month 2'!H55+'Month 2'!I55-'Month 2'!J55</f>
        <v>0</v>
      </c>
      <c r="Z55" s="2" t="str">
        <f t="shared" ca="1" si="6"/>
        <v/>
      </c>
      <c r="AA55" s="2" t="str">
        <f t="shared" ca="1" si="3"/>
        <v/>
      </c>
      <c r="AC55" s="627" t="str">
        <f t="shared" si="7"/>
        <v>0</v>
      </c>
    </row>
    <row r="56" spans="1:29" ht="39" hidden="1" customHeight="1" x14ac:dyDescent="0.2">
      <c r="A56" s="14" t="str">
        <f>Planning!A40</f>
        <v>I032</v>
      </c>
      <c r="B56" s="9">
        <f>Planning!B40</f>
        <v>0</v>
      </c>
      <c r="C56" s="9">
        <f>Planning!C40</f>
        <v>0</v>
      </c>
      <c r="D56" s="204">
        <f>Planning!D40</f>
        <v>0</v>
      </c>
      <c r="E56" s="205">
        <f>Planning!E40</f>
        <v>0</v>
      </c>
      <c r="F56" s="205" t="str">
        <f>IF(Planning!G40&lt;&gt;0,Planning!G40,"")</f>
        <v/>
      </c>
      <c r="G56" s="194">
        <f>Planning!H40</f>
        <v>0</v>
      </c>
      <c r="H56" s="206">
        <f>Planning!O40</f>
        <v>0</v>
      </c>
      <c r="I56" s="198">
        <f ca="1">IF(OR(W56="1",AND(W56&lt;&gt;"1",G56=Lists!$A$17)),Y56,0)</f>
        <v>0</v>
      </c>
      <c r="J56" s="174"/>
      <c r="K56" s="32" t="str">
        <f ca="1">IF(AND(W56="2",G56&lt;&gt;Lists!$A$17),AA56,Z56)</f>
        <v/>
      </c>
      <c r="L56" s="33" t="str">
        <f t="shared" ca="1" si="0"/>
        <v/>
      </c>
      <c r="M56" s="208">
        <f>Planning!P40</f>
        <v>0</v>
      </c>
      <c r="N56" s="208">
        <f>'Month 2'!M56+'Month 2'!N56-'Month 2'!O56</f>
        <v>0</v>
      </c>
      <c r="O56" s="166"/>
      <c r="P56" s="32" t="str">
        <f t="shared" si="1"/>
        <v/>
      </c>
      <c r="Q56" s="33" t="str">
        <f t="shared" si="2"/>
        <v/>
      </c>
      <c r="R56" s="89">
        <f ca="1">SUMIFS($J$25:$J$224,$C$25:$C$224,$C56,$G$25:$G$224,Lists!$A$16)</f>
        <v>0</v>
      </c>
      <c r="S56" s="89">
        <f t="shared" si="4"/>
        <v>0</v>
      </c>
      <c r="U56" s="2" t="str">
        <f t="shared" si="5"/>
        <v/>
      </c>
      <c r="W56" s="2" t="str">
        <f>IF(C56=0,"",LEFT(INDEX(Lists!$H$5:$H$49,MATCH(C56,Lists!$G$5:$G$49,0),1),1))</f>
        <v/>
      </c>
      <c r="Y56" s="4">
        <f ca="1">'Month 2'!H56+'Month 2'!I56-'Month 2'!J56</f>
        <v>0</v>
      </c>
      <c r="Z56" s="2" t="str">
        <f t="shared" ca="1" si="6"/>
        <v/>
      </c>
      <c r="AA56" s="2" t="str">
        <f t="shared" ca="1" si="3"/>
        <v/>
      </c>
      <c r="AC56" s="627" t="str">
        <f t="shared" si="7"/>
        <v>0</v>
      </c>
    </row>
    <row r="57" spans="1:29" ht="39" hidden="1" customHeight="1" x14ac:dyDescent="0.2">
      <c r="A57" s="14" t="str">
        <f>Planning!A41</f>
        <v>I033</v>
      </c>
      <c r="B57" s="9">
        <f>Planning!B41</f>
        <v>0</v>
      </c>
      <c r="C57" s="9">
        <f>Planning!C41</f>
        <v>0</v>
      </c>
      <c r="D57" s="9">
        <f>Planning!D41</f>
        <v>0</v>
      </c>
      <c r="E57" s="3">
        <f>Planning!E41</f>
        <v>0</v>
      </c>
      <c r="F57" s="3" t="str">
        <f>IF(Planning!G41&lt;&gt;0,Planning!G41,"")</f>
        <v/>
      </c>
      <c r="G57" s="194">
        <f>Planning!H41</f>
        <v>0</v>
      </c>
      <c r="H57" s="4">
        <f>Planning!O41</f>
        <v>0</v>
      </c>
      <c r="I57" s="198">
        <f ca="1">IF(OR(W57="1",AND(W57&lt;&gt;"1",G57=Lists!$A$17)),Y57,0)</f>
        <v>0</v>
      </c>
      <c r="J57" s="174"/>
      <c r="K57" s="32" t="str">
        <f ca="1">IF(AND(W57="2",G57&lt;&gt;Lists!$A$17),AA57,Z57)</f>
        <v/>
      </c>
      <c r="L57" s="33" t="str">
        <f t="shared" ref="L57:L88" ca="1" si="8">IF($U57=ExcluirDelPLogro,"",IF(AND(H57=0,I57=0,J57=0),"",K57))</f>
        <v/>
      </c>
      <c r="M57" s="5">
        <f>Planning!P41</f>
        <v>0</v>
      </c>
      <c r="N57" s="5">
        <f>'Month 2'!M57+'Month 2'!N57-'Month 2'!O57</f>
        <v>0</v>
      </c>
      <c r="O57" s="166"/>
      <c r="P57" s="32" t="str">
        <f t="shared" si="1"/>
        <v/>
      </c>
      <c r="Q57" s="33" t="str">
        <f t="shared" ref="Q57:Q88" si="9">IF($U57=ExcluirDelPLogro,"",IF(AND(M57=0,N57=0,O57=0),"",P57))</f>
        <v/>
      </c>
      <c r="R57" s="89">
        <f ca="1">SUMIFS($J$25:$J$224,$C$25:$C$224,$C57,$G$25:$G$224,Lists!$A$16)</f>
        <v>0</v>
      </c>
      <c r="S57" s="89">
        <f t="shared" si="4"/>
        <v>0</v>
      </c>
      <c r="U57" s="2" t="str">
        <f t="shared" si="5"/>
        <v/>
      </c>
      <c r="W57" s="2" t="str">
        <f>IF(C57=0,"",LEFT(INDEX(Lists!$H$5:$H$49,MATCH(C57,Lists!$G$5:$G$49,0),1),1))</f>
        <v/>
      </c>
      <c r="Y57" s="4">
        <f ca="1">'Month 2'!H57+'Month 2'!I57-'Month 2'!J57</f>
        <v>0</v>
      </c>
      <c r="Z57" s="2" t="str">
        <f t="shared" ca="1" si="6"/>
        <v/>
      </c>
      <c r="AA57" s="2" t="str">
        <f t="shared" ref="AA57:AA88" ca="1" si="10">IF(AND(H57=0,I57=0,J57=0),"",IF(J57&gt;0,H57/J57,0))</f>
        <v/>
      </c>
      <c r="AC57" s="627" t="str">
        <f t="shared" si="7"/>
        <v>0</v>
      </c>
    </row>
    <row r="58" spans="1:29" ht="39" hidden="1" customHeight="1" x14ac:dyDescent="0.2">
      <c r="A58" s="14" t="str">
        <f>Planning!A42</f>
        <v>I034</v>
      </c>
      <c r="B58" s="9">
        <f>Planning!B42</f>
        <v>0</v>
      </c>
      <c r="C58" s="9">
        <f>Planning!C42</f>
        <v>0</v>
      </c>
      <c r="D58" s="9">
        <f>Planning!D42</f>
        <v>0</v>
      </c>
      <c r="E58" s="3">
        <f>Planning!E42</f>
        <v>0</v>
      </c>
      <c r="F58" s="3" t="str">
        <f>IF(Planning!G42&lt;&gt;0,Planning!G42,"")</f>
        <v/>
      </c>
      <c r="G58" s="194">
        <f>Planning!H42</f>
        <v>0</v>
      </c>
      <c r="H58" s="4">
        <f>Planning!O42</f>
        <v>0</v>
      </c>
      <c r="I58" s="198">
        <f ca="1">IF(OR(W58="1",AND(W58&lt;&gt;"1",G58=Lists!$A$17)),Y58,0)</f>
        <v>0</v>
      </c>
      <c r="J58" s="174"/>
      <c r="K58" s="32" t="str">
        <f ca="1">IF(AND(W58="2",G58&lt;&gt;Lists!$A$17),AA58,Z58)</f>
        <v/>
      </c>
      <c r="L58" s="33" t="str">
        <f t="shared" ca="1" si="8"/>
        <v/>
      </c>
      <c r="M58" s="5">
        <f>Planning!P42</f>
        <v>0</v>
      </c>
      <c r="N58" s="5">
        <f>'Month 2'!M58+'Month 2'!N58-'Month 2'!O58</f>
        <v>0</v>
      </c>
      <c r="O58" s="166"/>
      <c r="P58" s="32" t="str">
        <f t="shared" si="1"/>
        <v/>
      </c>
      <c r="Q58" s="33" t="str">
        <f t="shared" si="9"/>
        <v/>
      </c>
      <c r="R58" s="89">
        <f ca="1">SUMIFS($J$25:$J$224,$C$25:$C$224,$C58,$G$25:$G$224,Lists!$A$16)</f>
        <v>0</v>
      </c>
      <c r="S58" s="89">
        <f t="shared" si="4"/>
        <v>0</v>
      </c>
      <c r="U58" s="2" t="str">
        <f t="shared" si="5"/>
        <v/>
      </c>
      <c r="W58" s="2" t="str">
        <f>IF(C58=0,"",LEFT(INDEX(Lists!$H$5:$H$49,MATCH(C58,Lists!$G$5:$G$49,0),1),1))</f>
        <v/>
      </c>
      <c r="Y58" s="4">
        <f ca="1">'Month 2'!H58+'Month 2'!I58-'Month 2'!J58</f>
        <v>0</v>
      </c>
      <c r="Z58" s="2" t="str">
        <f t="shared" ca="1" si="6"/>
        <v/>
      </c>
      <c r="AA58" s="2" t="str">
        <f t="shared" ca="1" si="10"/>
        <v/>
      </c>
      <c r="AC58" s="627" t="str">
        <f t="shared" si="7"/>
        <v>0</v>
      </c>
    </row>
    <row r="59" spans="1:29" ht="39" hidden="1" customHeight="1" x14ac:dyDescent="0.2">
      <c r="A59" s="14" t="str">
        <f>Planning!A43</f>
        <v>I035</v>
      </c>
      <c r="B59" s="9">
        <f>Planning!B43</f>
        <v>0</v>
      </c>
      <c r="C59" s="9">
        <f>Planning!C43</f>
        <v>0</v>
      </c>
      <c r="D59" s="9">
        <f>Planning!D43</f>
        <v>0</v>
      </c>
      <c r="E59" s="3">
        <f>Planning!E43</f>
        <v>0</v>
      </c>
      <c r="F59" s="3" t="str">
        <f>IF(Planning!G43&lt;&gt;0,Planning!G43,"")</f>
        <v/>
      </c>
      <c r="G59" s="194">
        <f>Planning!H43</f>
        <v>0</v>
      </c>
      <c r="H59" s="4">
        <f>Planning!O43</f>
        <v>0</v>
      </c>
      <c r="I59" s="198">
        <f ca="1">IF(OR(W59="1",AND(W59&lt;&gt;"1",G59=Lists!$A$17)),Y59,0)</f>
        <v>0</v>
      </c>
      <c r="J59" s="174"/>
      <c r="K59" s="32" t="str">
        <f ca="1">IF(AND(W59="2",G59&lt;&gt;Lists!$A$17),AA59,Z59)</f>
        <v/>
      </c>
      <c r="L59" s="33" t="str">
        <f t="shared" ca="1" si="8"/>
        <v/>
      </c>
      <c r="M59" s="5">
        <f>Planning!P43</f>
        <v>0</v>
      </c>
      <c r="N59" s="5">
        <f>'Month 2'!M59+'Month 2'!N59-'Month 2'!O59</f>
        <v>0</v>
      </c>
      <c r="O59" s="166"/>
      <c r="P59" s="32" t="str">
        <f t="shared" si="1"/>
        <v/>
      </c>
      <c r="Q59" s="33" t="str">
        <f t="shared" si="9"/>
        <v/>
      </c>
      <c r="R59" s="89">
        <f ca="1">SUMIFS($J$25:$J$224,$C$25:$C$224,$C59,$G$25:$G$224,Lists!$A$16)</f>
        <v>0</v>
      </c>
      <c r="S59" s="89">
        <f t="shared" si="4"/>
        <v>0</v>
      </c>
      <c r="U59" s="2" t="str">
        <f t="shared" si="5"/>
        <v/>
      </c>
      <c r="W59" s="2" t="str">
        <f>IF(C59=0,"",LEFT(INDEX(Lists!$H$5:$H$49,MATCH(C59,Lists!$G$5:$G$49,0),1),1))</f>
        <v/>
      </c>
      <c r="Y59" s="4">
        <f ca="1">'Month 2'!H59+'Month 2'!I59-'Month 2'!J59</f>
        <v>0</v>
      </c>
      <c r="Z59" s="2" t="str">
        <f t="shared" ca="1" si="6"/>
        <v/>
      </c>
      <c r="AA59" s="2" t="str">
        <f t="shared" ca="1" si="10"/>
        <v/>
      </c>
      <c r="AC59" s="627" t="str">
        <f t="shared" si="7"/>
        <v>0</v>
      </c>
    </row>
    <row r="60" spans="1:29" ht="39" hidden="1" customHeight="1" x14ac:dyDescent="0.2">
      <c r="A60" s="14" t="str">
        <f>Planning!A44</f>
        <v>I036</v>
      </c>
      <c r="B60" s="9">
        <f>Planning!B44</f>
        <v>0</v>
      </c>
      <c r="C60" s="9">
        <f>Planning!C44</f>
        <v>0</v>
      </c>
      <c r="D60" s="9">
        <f>Planning!D44</f>
        <v>0</v>
      </c>
      <c r="E60" s="3">
        <f>Planning!E44</f>
        <v>0</v>
      </c>
      <c r="F60" s="3" t="str">
        <f>IF(Planning!G44&lt;&gt;0,Planning!G44,"")</f>
        <v/>
      </c>
      <c r="G60" s="194">
        <f>Planning!H44</f>
        <v>0</v>
      </c>
      <c r="H60" s="4">
        <f>Planning!O44</f>
        <v>0</v>
      </c>
      <c r="I60" s="198">
        <f ca="1">IF(OR(W60="1",AND(W60&lt;&gt;"1",G60=Lists!$A$17)),Y60,0)</f>
        <v>0</v>
      </c>
      <c r="J60" s="174"/>
      <c r="K60" s="32" t="str">
        <f ca="1">IF(AND(W60="2",G60&lt;&gt;Lists!$A$17),AA60,Z60)</f>
        <v/>
      </c>
      <c r="L60" s="33" t="str">
        <f t="shared" ca="1" si="8"/>
        <v/>
      </c>
      <c r="M60" s="5">
        <f>Planning!P44</f>
        <v>0</v>
      </c>
      <c r="N60" s="5">
        <f>'Month 2'!M60+'Month 2'!N60-'Month 2'!O60</f>
        <v>0</v>
      </c>
      <c r="O60" s="166"/>
      <c r="P60" s="32" t="str">
        <f t="shared" si="1"/>
        <v/>
      </c>
      <c r="Q60" s="33" t="str">
        <f t="shared" si="9"/>
        <v/>
      </c>
      <c r="R60" s="89">
        <f ca="1">SUMIFS($J$25:$J$224,$C$25:$C$224,$C60,$G$25:$G$224,Lists!$A$16)</f>
        <v>0</v>
      </c>
      <c r="S60" s="89">
        <f t="shared" si="4"/>
        <v>0</v>
      </c>
      <c r="U60" s="2" t="str">
        <f t="shared" si="5"/>
        <v/>
      </c>
      <c r="W60" s="2" t="str">
        <f>IF(C60=0,"",LEFT(INDEX(Lists!$H$5:$H$49,MATCH(C60,Lists!$G$5:$G$49,0),1),1))</f>
        <v/>
      </c>
      <c r="Y60" s="4">
        <f ca="1">'Month 2'!H60+'Month 2'!I60-'Month 2'!J60</f>
        <v>0</v>
      </c>
      <c r="Z60" s="2" t="str">
        <f t="shared" ca="1" si="6"/>
        <v/>
      </c>
      <c r="AA60" s="2" t="str">
        <f t="shared" ca="1" si="10"/>
        <v/>
      </c>
      <c r="AC60" s="627" t="str">
        <f t="shared" si="7"/>
        <v>0</v>
      </c>
    </row>
    <row r="61" spans="1:29" ht="39" hidden="1" customHeight="1" x14ac:dyDescent="0.2">
      <c r="A61" s="14" t="str">
        <f>Planning!A45</f>
        <v>I037</v>
      </c>
      <c r="B61" s="9">
        <f>Planning!B45</f>
        <v>0</v>
      </c>
      <c r="C61" s="9">
        <f>Planning!C45</f>
        <v>0</v>
      </c>
      <c r="D61" s="9">
        <f>Planning!D45</f>
        <v>0</v>
      </c>
      <c r="E61" s="3">
        <f>Planning!E45</f>
        <v>0</v>
      </c>
      <c r="F61" s="3" t="str">
        <f>IF(Planning!G45&lt;&gt;0,Planning!G45,"")</f>
        <v/>
      </c>
      <c r="G61" s="194">
        <f>Planning!H45</f>
        <v>0</v>
      </c>
      <c r="H61" s="4">
        <f>Planning!O45</f>
        <v>0</v>
      </c>
      <c r="I61" s="198">
        <f ca="1">IF(OR(W61="1",AND(W61&lt;&gt;"1",G61=Lists!$A$17)),Y61,0)</f>
        <v>0</v>
      </c>
      <c r="J61" s="174"/>
      <c r="K61" s="32" t="str">
        <f ca="1">IF(AND(W61="2",G61&lt;&gt;Lists!$A$17),AA61,Z61)</f>
        <v/>
      </c>
      <c r="L61" s="33" t="str">
        <f t="shared" ca="1" si="8"/>
        <v/>
      </c>
      <c r="M61" s="5">
        <f>Planning!P45</f>
        <v>0</v>
      </c>
      <c r="N61" s="5">
        <f>'Month 2'!M61+'Month 2'!N61-'Month 2'!O61</f>
        <v>0</v>
      </c>
      <c r="O61" s="166"/>
      <c r="P61" s="32" t="str">
        <f t="shared" si="1"/>
        <v/>
      </c>
      <c r="Q61" s="33" t="str">
        <f t="shared" si="9"/>
        <v/>
      </c>
      <c r="R61" s="89">
        <f ca="1">SUMIFS($J$25:$J$224,$C$25:$C$224,$C61,$G$25:$G$224,Lists!$A$16)</f>
        <v>0</v>
      </c>
      <c r="S61" s="89">
        <f t="shared" si="4"/>
        <v>0</v>
      </c>
      <c r="U61" s="2" t="str">
        <f t="shared" si="5"/>
        <v/>
      </c>
      <c r="W61" s="2" t="str">
        <f>IF(C61=0,"",LEFT(INDEX(Lists!$H$5:$H$49,MATCH(C61,Lists!$G$5:$G$49,0),1),1))</f>
        <v/>
      </c>
      <c r="Y61" s="4">
        <f ca="1">'Month 2'!H61+'Month 2'!I61-'Month 2'!J61</f>
        <v>0</v>
      </c>
      <c r="Z61" s="2" t="str">
        <f t="shared" ca="1" si="6"/>
        <v/>
      </c>
      <c r="AA61" s="2" t="str">
        <f t="shared" ca="1" si="10"/>
        <v/>
      </c>
      <c r="AC61" s="627" t="str">
        <f t="shared" si="7"/>
        <v>0</v>
      </c>
    </row>
    <row r="62" spans="1:29" ht="39" hidden="1" customHeight="1" x14ac:dyDescent="0.2">
      <c r="A62" s="14" t="str">
        <f>Planning!A46</f>
        <v>I038</v>
      </c>
      <c r="B62" s="9">
        <f>Planning!B46</f>
        <v>0</v>
      </c>
      <c r="C62" s="9">
        <f>Planning!C46</f>
        <v>0</v>
      </c>
      <c r="D62" s="9">
        <f>Planning!D46</f>
        <v>0</v>
      </c>
      <c r="E62" s="3">
        <f>Planning!E46</f>
        <v>0</v>
      </c>
      <c r="F62" s="3" t="str">
        <f>IF(Planning!G46&lt;&gt;0,Planning!G46,"")</f>
        <v/>
      </c>
      <c r="G62" s="194">
        <f>Planning!H46</f>
        <v>0</v>
      </c>
      <c r="H62" s="4">
        <f>Planning!O46</f>
        <v>0</v>
      </c>
      <c r="I62" s="198">
        <f ca="1">IF(OR(W62="1",AND(W62&lt;&gt;"1",G62=Lists!$A$17)),Y62,0)</f>
        <v>0</v>
      </c>
      <c r="J62" s="174"/>
      <c r="K62" s="32" t="str">
        <f ca="1">IF(AND(W62="2",G62&lt;&gt;Lists!$A$17),AA62,Z62)</f>
        <v/>
      </c>
      <c r="L62" s="33" t="str">
        <f t="shared" ca="1" si="8"/>
        <v/>
      </c>
      <c r="M62" s="5">
        <f>Planning!P46</f>
        <v>0</v>
      </c>
      <c r="N62" s="5">
        <f>'Month 2'!M62+'Month 2'!N62-'Month 2'!O62</f>
        <v>0</v>
      </c>
      <c r="O62" s="166"/>
      <c r="P62" s="32" t="str">
        <f t="shared" si="1"/>
        <v/>
      </c>
      <c r="Q62" s="33" t="str">
        <f t="shared" si="9"/>
        <v/>
      </c>
      <c r="R62" s="89">
        <f ca="1">SUMIFS($J$25:$J$224,$C$25:$C$224,$C62,$G$25:$G$224,Lists!$A$16)</f>
        <v>0</v>
      </c>
      <c r="S62" s="89">
        <f t="shared" si="4"/>
        <v>0</v>
      </c>
      <c r="U62" s="2" t="str">
        <f t="shared" si="5"/>
        <v/>
      </c>
      <c r="W62" s="2" t="str">
        <f>IF(C62=0,"",LEFT(INDEX(Lists!$H$5:$H$49,MATCH(C62,Lists!$G$5:$G$49,0),1),1))</f>
        <v/>
      </c>
      <c r="Y62" s="4">
        <f ca="1">'Month 2'!H62+'Month 2'!I62-'Month 2'!J62</f>
        <v>0</v>
      </c>
      <c r="Z62" s="2" t="str">
        <f t="shared" ca="1" si="6"/>
        <v/>
      </c>
      <c r="AA62" s="2" t="str">
        <f t="shared" ca="1" si="10"/>
        <v/>
      </c>
      <c r="AC62" s="627" t="str">
        <f t="shared" si="7"/>
        <v>0</v>
      </c>
    </row>
    <row r="63" spans="1:29" ht="39" hidden="1" customHeight="1" x14ac:dyDescent="0.2">
      <c r="A63" s="14" t="str">
        <f>Planning!A47</f>
        <v>I039</v>
      </c>
      <c r="B63" s="9">
        <f>Planning!B47</f>
        <v>0</v>
      </c>
      <c r="C63" s="9">
        <f>Planning!C47</f>
        <v>0</v>
      </c>
      <c r="D63" s="9">
        <f>Planning!D47</f>
        <v>0</v>
      </c>
      <c r="E63" s="3">
        <f>Planning!E47</f>
        <v>0</v>
      </c>
      <c r="F63" s="3" t="str">
        <f>IF(Planning!G47&lt;&gt;0,Planning!G47,"")</f>
        <v/>
      </c>
      <c r="G63" s="194">
        <f>Planning!H47</f>
        <v>0</v>
      </c>
      <c r="H63" s="4">
        <f>Planning!O47</f>
        <v>0</v>
      </c>
      <c r="I63" s="198">
        <f ca="1">IF(OR(W63="1",AND(W63&lt;&gt;"1",G63=Lists!$A$17)),Y63,0)</f>
        <v>0</v>
      </c>
      <c r="J63" s="174"/>
      <c r="K63" s="32" t="str">
        <f ca="1">IF(AND(W63="2",G63&lt;&gt;Lists!$A$17),AA63,Z63)</f>
        <v/>
      </c>
      <c r="L63" s="33" t="str">
        <f t="shared" ca="1" si="8"/>
        <v/>
      </c>
      <c r="M63" s="5">
        <f>Planning!P47</f>
        <v>0</v>
      </c>
      <c r="N63" s="5">
        <f>'Month 2'!M63+'Month 2'!N63-'Month 2'!O63</f>
        <v>0</v>
      </c>
      <c r="O63" s="166"/>
      <c r="P63" s="32" t="str">
        <f t="shared" si="1"/>
        <v/>
      </c>
      <c r="Q63" s="33" t="str">
        <f t="shared" si="9"/>
        <v/>
      </c>
      <c r="R63" s="89">
        <f ca="1">SUMIFS($J$25:$J$224,$C$25:$C$224,$C63,$G$25:$G$224,Lists!$A$16)</f>
        <v>0</v>
      </c>
      <c r="S63" s="89">
        <f t="shared" si="4"/>
        <v>0</v>
      </c>
      <c r="U63" s="2" t="str">
        <f t="shared" si="5"/>
        <v/>
      </c>
      <c r="W63" s="2" t="str">
        <f>IF(C63=0,"",LEFT(INDEX(Lists!$H$5:$H$49,MATCH(C63,Lists!$G$5:$G$49,0),1),1))</f>
        <v/>
      </c>
      <c r="Y63" s="4">
        <f ca="1">'Month 2'!H63+'Month 2'!I63-'Month 2'!J63</f>
        <v>0</v>
      </c>
      <c r="Z63" s="2" t="str">
        <f t="shared" ca="1" si="6"/>
        <v/>
      </c>
      <c r="AA63" s="2" t="str">
        <f t="shared" ca="1" si="10"/>
        <v/>
      </c>
      <c r="AC63" s="627" t="str">
        <f t="shared" si="7"/>
        <v>0</v>
      </c>
    </row>
    <row r="64" spans="1:29" ht="39" hidden="1" customHeight="1" x14ac:dyDescent="0.2">
      <c r="A64" s="14" t="str">
        <f>Planning!A48</f>
        <v>I040</v>
      </c>
      <c r="B64" s="9">
        <f>Planning!B48</f>
        <v>0</v>
      </c>
      <c r="C64" s="9">
        <f>Planning!C48</f>
        <v>0</v>
      </c>
      <c r="D64" s="9">
        <f>Planning!D48</f>
        <v>0</v>
      </c>
      <c r="E64" s="3">
        <f>Planning!E48</f>
        <v>0</v>
      </c>
      <c r="F64" s="3" t="str">
        <f>IF(Planning!G48&lt;&gt;0,Planning!G48,"")</f>
        <v/>
      </c>
      <c r="G64" s="194">
        <f>Planning!H48</f>
        <v>0</v>
      </c>
      <c r="H64" s="4">
        <f>Planning!O48</f>
        <v>0</v>
      </c>
      <c r="I64" s="198">
        <f ca="1">IF(OR(W64="1",AND(W64&lt;&gt;"1",G64=Lists!$A$17)),Y64,0)</f>
        <v>0</v>
      </c>
      <c r="J64" s="174"/>
      <c r="K64" s="32" t="str">
        <f ca="1">IF(AND(W64="2",G64&lt;&gt;Lists!$A$17),AA64,Z64)</f>
        <v/>
      </c>
      <c r="L64" s="33" t="str">
        <f t="shared" ca="1" si="8"/>
        <v/>
      </c>
      <c r="M64" s="5">
        <f>Planning!P48</f>
        <v>0</v>
      </c>
      <c r="N64" s="5">
        <f>'Month 2'!M64+'Month 2'!N64-'Month 2'!O64</f>
        <v>0</v>
      </c>
      <c r="O64" s="166"/>
      <c r="P64" s="32" t="str">
        <f t="shared" si="1"/>
        <v/>
      </c>
      <c r="Q64" s="33" t="str">
        <f t="shared" si="9"/>
        <v/>
      </c>
      <c r="R64" s="89">
        <f ca="1">SUMIFS($J$25:$J$224,$C$25:$C$224,$C64,$G$25:$G$224,Lists!$A$16)</f>
        <v>0</v>
      </c>
      <c r="S64" s="89">
        <f t="shared" si="4"/>
        <v>0</v>
      </c>
      <c r="U64" s="2" t="str">
        <f t="shared" si="5"/>
        <v/>
      </c>
      <c r="W64" s="2" t="str">
        <f>IF(C64=0,"",LEFT(INDEX(Lists!$H$5:$H$49,MATCH(C64,Lists!$G$5:$G$49,0),1),1))</f>
        <v/>
      </c>
      <c r="Y64" s="4">
        <f ca="1">'Month 2'!H64+'Month 2'!I64-'Month 2'!J64</f>
        <v>0</v>
      </c>
      <c r="Z64" s="2" t="str">
        <f t="shared" ca="1" si="6"/>
        <v/>
      </c>
      <c r="AA64" s="2" t="str">
        <f t="shared" ca="1" si="10"/>
        <v/>
      </c>
      <c r="AC64" s="627" t="str">
        <f t="shared" si="7"/>
        <v>0</v>
      </c>
    </row>
    <row r="65" spans="1:29" ht="39" hidden="1" customHeight="1" x14ac:dyDescent="0.2">
      <c r="A65" s="14" t="str">
        <f>Planning!A49</f>
        <v>I041</v>
      </c>
      <c r="B65" s="9">
        <f>Planning!B49</f>
        <v>0</v>
      </c>
      <c r="C65" s="9">
        <f>Planning!C49</f>
        <v>0</v>
      </c>
      <c r="D65" s="9">
        <f>Planning!D49</f>
        <v>0</v>
      </c>
      <c r="E65" s="3">
        <f>Planning!E49</f>
        <v>0</v>
      </c>
      <c r="F65" s="3" t="str">
        <f>IF(Planning!G49&lt;&gt;0,Planning!G49,"")</f>
        <v/>
      </c>
      <c r="G65" s="194">
        <f>Planning!H49</f>
        <v>0</v>
      </c>
      <c r="H65" s="4">
        <f>Planning!O49</f>
        <v>0</v>
      </c>
      <c r="I65" s="198">
        <f ca="1">IF(OR(W65="1",AND(W65&lt;&gt;"1",G65=Lists!$A$17)),Y65,0)</f>
        <v>0</v>
      </c>
      <c r="J65" s="174"/>
      <c r="K65" s="32" t="str">
        <f ca="1">IF(AND(W65="2",G65&lt;&gt;Lists!$A$17),AA65,Z65)</f>
        <v/>
      </c>
      <c r="L65" s="33" t="str">
        <f t="shared" ca="1" si="8"/>
        <v/>
      </c>
      <c r="M65" s="5">
        <f>Planning!P49</f>
        <v>0</v>
      </c>
      <c r="N65" s="5">
        <f>'Month 2'!M65+'Month 2'!N65-'Month 2'!O65</f>
        <v>0</v>
      </c>
      <c r="O65" s="166"/>
      <c r="P65" s="32" t="str">
        <f t="shared" si="1"/>
        <v/>
      </c>
      <c r="Q65" s="33" t="str">
        <f t="shared" si="9"/>
        <v/>
      </c>
      <c r="R65" s="89">
        <f ca="1">SUMIFS($J$25:$J$224,$C$25:$C$224,$C65,$G$25:$G$224,Lists!$A$16)</f>
        <v>0</v>
      </c>
      <c r="S65" s="89">
        <f t="shared" si="4"/>
        <v>0</v>
      </c>
      <c r="U65" s="2" t="str">
        <f t="shared" si="5"/>
        <v/>
      </c>
      <c r="W65" s="2" t="str">
        <f>IF(C65=0,"",LEFT(INDEX(Lists!$H$5:$H$49,MATCH(C65,Lists!$G$5:$G$49,0),1),1))</f>
        <v/>
      </c>
      <c r="Y65" s="4">
        <f ca="1">'Month 2'!H65+'Month 2'!I65-'Month 2'!J65</f>
        <v>0</v>
      </c>
      <c r="Z65" s="2" t="str">
        <f t="shared" ca="1" si="6"/>
        <v/>
      </c>
      <c r="AA65" s="2" t="str">
        <f t="shared" ca="1" si="10"/>
        <v/>
      </c>
      <c r="AC65" s="627" t="str">
        <f t="shared" si="7"/>
        <v>0</v>
      </c>
    </row>
    <row r="66" spans="1:29" ht="39" hidden="1" customHeight="1" x14ac:dyDescent="0.2">
      <c r="A66" s="14" t="str">
        <f>Planning!A50</f>
        <v>I042</v>
      </c>
      <c r="B66" s="9">
        <f>Planning!B50</f>
        <v>0</v>
      </c>
      <c r="C66" s="9">
        <f>Planning!C50</f>
        <v>0</v>
      </c>
      <c r="D66" s="9">
        <f>Planning!D50</f>
        <v>0</v>
      </c>
      <c r="E66" s="3">
        <f>Planning!E50</f>
        <v>0</v>
      </c>
      <c r="F66" s="3" t="str">
        <f>IF(Planning!G50&lt;&gt;0,Planning!G50,"")</f>
        <v/>
      </c>
      <c r="G66" s="194">
        <f>Planning!H50</f>
        <v>0</v>
      </c>
      <c r="H66" s="4">
        <f>Planning!O50</f>
        <v>0</v>
      </c>
      <c r="I66" s="198">
        <f ca="1">IF(OR(W66="1",AND(W66&lt;&gt;"1",G66=Lists!$A$17)),Y66,0)</f>
        <v>0</v>
      </c>
      <c r="J66" s="174"/>
      <c r="K66" s="32" t="str">
        <f ca="1">IF(AND(W66="2",G66&lt;&gt;Lists!$A$17),AA66,Z66)</f>
        <v/>
      </c>
      <c r="L66" s="33" t="str">
        <f t="shared" ca="1" si="8"/>
        <v/>
      </c>
      <c r="M66" s="5">
        <f>Planning!P50</f>
        <v>0</v>
      </c>
      <c r="N66" s="5">
        <f>'Month 2'!M66+'Month 2'!N66-'Month 2'!O66</f>
        <v>0</v>
      </c>
      <c r="O66" s="166"/>
      <c r="P66" s="32" t="str">
        <f t="shared" si="1"/>
        <v/>
      </c>
      <c r="Q66" s="33" t="str">
        <f t="shared" si="9"/>
        <v/>
      </c>
      <c r="R66" s="89">
        <f ca="1">SUMIFS($J$25:$J$224,$C$25:$C$224,$C66,$G$25:$G$224,Lists!$A$16)</f>
        <v>0</v>
      </c>
      <c r="S66" s="89">
        <f t="shared" si="4"/>
        <v>0</v>
      </c>
      <c r="U66" s="2" t="str">
        <f t="shared" si="5"/>
        <v/>
      </c>
      <c r="W66" s="2" t="str">
        <f>IF(C66=0,"",LEFT(INDEX(Lists!$H$5:$H$49,MATCH(C66,Lists!$G$5:$G$49,0),1),1))</f>
        <v/>
      </c>
      <c r="Y66" s="4">
        <f ca="1">'Month 2'!H66+'Month 2'!I66-'Month 2'!J66</f>
        <v>0</v>
      </c>
      <c r="Z66" s="2" t="str">
        <f t="shared" ca="1" si="6"/>
        <v/>
      </c>
      <c r="AA66" s="2" t="str">
        <f t="shared" ca="1" si="10"/>
        <v/>
      </c>
      <c r="AC66" s="627" t="str">
        <f t="shared" si="7"/>
        <v>0</v>
      </c>
    </row>
    <row r="67" spans="1:29" ht="39" hidden="1" customHeight="1" x14ac:dyDescent="0.2">
      <c r="A67" s="14" t="str">
        <f>Planning!A51</f>
        <v>I043</v>
      </c>
      <c r="B67" s="9">
        <f>Planning!B51</f>
        <v>0</v>
      </c>
      <c r="C67" s="9">
        <f>Planning!C51</f>
        <v>0</v>
      </c>
      <c r="D67" s="9">
        <f>Planning!D51</f>
        <v>0</v>
      </c>
      <c r="E67" s="3">
        <f>Planning!E51</f>
        <v>0</v>
      </c>
      <c r="F67" s="3" t="str">
        <f>IF(Planning!G51&lt;&gt;0,Planning!G51,"")</f>
        <v/>
      </c>
      <c r="G67" s="194">
        <f>Planning!H51</f>
        <v>0</v>
      </c>
      <c r="H67" s="4">
        <f>Planning!O51</f>
        <v>0</v>
      </c>
      <c r="I67" s="198">
        <f ca="1">IF(OR(W67="1",AND(W67&lt;&gt;"1",G67=Lists!$A$17)),Y67,0)</f>
        <v>0</v>
      </c>
      <c r="J67" s="174"/>
      <c r="K67" s="32" t="str">
        <f ca="1">IF(AND(W67="2",G67&lt;&gt;Lists!$A$17),AA67,Z67)</f>
        <v/>
      </c>
      <c r="L67" s="33" t="str">
        <f t="shared" ca="1" si="8"/>
        <v/>
      </c>
      <c r="M67" s="5">
        <f>Planning!P51</f>
        <v>0</v>
      </c>
      <c r="N67" s="5">
        <f>'Month 2'!M67+'Month 2'!N67-'Month 2'!O67</f>
        <v>0</v>
      </c>
      <c r="O67" s="166"/>
      <c r="P67" s="32" t="str">
        <f t="shared" si="1"/>
        <v/>
      </c>
      <c r="Q67" s="33" t="str">
        <f t="shared" si="9"/>
        <v/>
      </c>
      <c r="R67" s="89">
        <f ca="1">SUMIFS($J$25:$J$224,$C$25:$C$224,$C67,$G$25:$G$224,Lists!$A$16)</f>
        <v>0</v>
      </c>
      <c r="S67" s="89">
        <f t="shared" si="4"/>
        <v>0</v>
      </c>
      <c r="U67" s="2" t="str">
        <f t="shared" si="5"/>
        <v/>
      </c>
      <c r="W67" s="2" t="str">
        <f>IF(C67=0,"",LEFT(INDEX(Lists!$H$5:$H$49,MATCH(C67,Lists!$G$5:$G$49,0),1),1))</f>
        <v/>
      </c>
      <c r="Y67" s="4">
        <f ca="1">'Month 2'!H67+'Month 2'!I67-'Month 2'!J67</f>
        <v>0</v>
      </c>
      <c r="Z67" s="2" t="str">
        <f t="shared" ca="1" si="6"/>
        <v/>
      </c>
      <c r="AA67" s="2" t="str">
        <f t="shared" ca="1" si="10"/>
        <v/>
      </c>
      <c r="AC67" s="627" t="str">
        <f t="shared" si="7"/>
        <v>0</v>
      </c>
    </row>
    <row r="68" spans="1:29" ht="39" hidden="1" customHeight="1" x14ac:dyDescent="0.2">
      <c r="A68" s="14" t="str">
        <f>Planning!A52</f>
        <v>I044</v>
      </c>
      <c r="B68" s="9">
        <f>Planning!B52</f>
        <v>0</v>
      </c>
      <c r="C68" s="9">
        <f>Planning!C52</f>
        <v>0</v>
      </c>
      <c r="D68" s="9">
        <f>Planning!D52</f>
        <v>0</v>
      </c>
      <c r="E68" s="3">
        <f>Planning!E52</f>
        <v>0</v>
      </c>
      <c r="F68" s="3" t="str">
        <f>IF(Planning!G52&lt;&gt;0,Planning!G52,"")</f>
        <v/>
      </c>
      <c r="G68" s="194">
        <f>Planning!H52</f>
        <v>0</v>
      </c>
      <c r="H68" s="4">
        <f>Planning!O52</f>
        <v>0</v>
      </c>
      <c r="I68" s="198">
        <f ca="1">IF(OR(W68="1",AND(W68&lt;&gt;"1",G68=Lists!$A$17)),Y68,0)</f>
        <v>0</v>
      </c>
      <c r="J68" s="174"/>
      <c r="K68" s="32" t="str">
        <f ca="1">IF(AND(W68="2",G68&lt;&gt;Lists!$A$17),AA68,Z68)</f>
        <v/>
      </c>
      <c r="L68" s="33" t="str">
        <f t="shared" ca="1" si="8"/>
        <v/>
      </c>
      <c r="M68" s="5">
        <f>Planning!P52</f>
        <v>0</v>
      </c>
      <c r="N68" s="5">
        <f>'Month 2'!M68+'Month 2'!N68-'Month 2'!O68</f>
        <v>0</v>
      </c>
      <c r="O68" s="166"/>
      <c r="P68" s="32" t="str">
        <f t="shared" si="1"/>
        <v/>
      </c>
      <c r="Q68" s="33" t="str">
        <f t="shared" si="9"/>
        <v/>
      </c>
      <c r="R68" s="89">
        <f ca="1">SUMIFS($J$25:$J$224,$C$25:$C$224,$C68,$G$25:$G$224,Lists!$A$16)</f>
        <v>0</v>
      </c>
      <c r="S68" s="89">
        <f t="shared" si="4"/>
        <v>0</v>
      </c>
      <c r="U68" s="2" t="str">
        <f t="shared" si="5"/>
        <v/>
      </c>
      <c r="W68" s="2" t="str">
        <f>IF(C68=0,"",LEFT(INDEX(Lists!$H$5:$H$49,MATCH(C68,Lists!$G$5:$G$49,0),1),1))</f>
        <v/>
      </c>
      <c r="Y68" s="4">
        <f ca="1">'Month 2'!H68+'Month 2'!I68-'Month 2'!J68</f>
        <v>0</v>
      </c>
      <c r="Z68" s="2" t="str">
        <f t="shared" ca="1" si="6"/>
        <v/>
      </c>
      <c r="AA68" s="2" t="str">
        <f t="shared" ca="1" si="10"/>
        <v/>
      </c>
      <c r="AC68" s="627" t="str">
        <f t="shared" si="7"/>
        <v>0</v>
      </c>
    </row>
    <row r="69" spans="1:29" ht="39" hidden="1" customHeight="1" x14ac:dyDescent="0.2">
      <c r="A69" s="14" t="str">
        <f>Planning!A53</f>
        <v>I045</v>
      </c>
      <c r="B69" s="9">
        <f>Planning!B53</f>
        <v>0</v>
      </c>
      <c r="C69" s="9">
        <f>Planning!C53</f>
        <v>0</v>
      </c>
      <c r="D69" s="9">
        <f>Planning!D53</f>
        <v>0</v>
      </c>
      <c r="E69" s="3">
        <f>Planning!E53</f>
        <v>0</v>
      </c>
      <c r="F69" s="3" t="str">
        <f>IF(Planning!G53&lt;&gt;0,Planning!G53,"")</f>
        <v/>
      </c>
      <c r="G69" s="194">
        <f>Planning!H53</f>
        <v>0</v>
      </c>
      <c r="H69" s="4">
        <f>Planning!O53</f>
        <v>0</v>
      </c>
      <c r="I69" s="198">
        <f ca="1">IF(OR(W69="1",AND(W69&lt;&gt;"1",G69=Lists!$A$17)),Y69,0)</f>
        <v>0</v>
      </c>
      <c r="J69" s="174"/>
      <c r="K69" s="32" t="str">
        <f ca="1">IF(AND(W69="2",G69&lt;&gt;Lists!$A$17),AA69,Z69)</f>
        <v/>
      </c>
      <c r="L69" s="33" t="str">
        <f t="shared" ca="1" si="8"/>
        <v/>
      </c>
      <c r="M69" s="5">
        <f>Planning!P53</f>
        <v>0</v>
      </c>
      <c r="N69" s="5">
        <f>'Month 2'!M69+'Month 2'!N69-'Month 2'!O69</f>
        <v>0</v>
      </c>
      <c r="O69" s="166"/>
      <c r="P69" s="32" t="str">
        <f t="shared" si="1"/>
        <v/>
      </c>
      <c r="Q69" s="33" t="str">
        <f t="shared" si="9"/>
        <v/>
      </c>
      <c r="R69" s="89">
        <f ca="1">SUMIFS($J$25:$J$224,$C$25:$C$224,$C69,$G$25:$G$224,Lists!$A$16)</f>
        <v>0</v>
      </c>
      <c r="S69" s="89">
        <f t="shared" si="4"/>
        <v>0</v>
      </c>
      <c r="U69" s="2" t="str">
        <f t="shared" si="5"/>
        <v/>
      </c>
      <c r="W69" s="2" t="str">
        <f>IF(C69=0,"",LEFT(INDEX(Lists!$H$5:$H$49,MATCH(C69,Lists!$G$5:$G$49,0),1),1))</f>
        <v/>
      </c>
      <c r="Y69" s="4">
        <f ca="1">'Month 2'!H69+'Month 2'!I69-'Month 2'!J69</f>
        <v>0</v>
      </c>
      <c r="Z69" s="2" t="str">
        <f t="shared" ca="1" si="6"/>
        <v/>
      </c>
      <c r="AA69" s="2" t="str">
        <f t="shared" ca="1" si="10"/>
        <v/>
      </c>
      <c r="AC69" s="627" t="str">
        <f t="shared" si="7"/>
        <v>0</v>
      </c>
    </row>
    <row r="70" spans="1:29" ht="39" hidden="1" customHeight="1" x14ac:dyDescent="0.2">
      <c r="A70" s="14" t="str">
        <f>Planning!A54</f>
        <v>I046</v>
      </c>
      <c r="B70" s="9">
        <f>Planning!B54</f>
        <v>0</v>
      </c>
      <c r="C70" s="9">
        <f>Planning!C54</f>
        <v>0</v>
      </c>
      <c r="D70" s="9">
        <f>Planning!D54</f>
        <v>0</v>
      </c>
      <c r="E70" s="3">
        <f>Planning!E54</f>
        <v>0</v>
      </c>
      <c r="F70" s="3" t="str">
        <f>IF(Planning!G54&lt;&gt;0,Planning!G54,"")</f>
        <v/>
      </c>
      <c r="G70" s="194">
        <f>Planning!H54</f>
        <v>0</v>
      </c>
      <c r="H70" s="4">
        <f>Planning!O54</f>
        <v>0</v>
      </c>
      <c r="I70" s="198">
        <f ca="1">IF(OR(W70="1",AND(W70&lt;&gt;"1",G70=Lists!$A$17)),Y70,0)</f>
        <v>0</v>
      </c>
      <c r="J70" s="174"/>
      <c r="K70" s="32" t="str">
        <f ca="1">IF(AND(W70="2",G70&lt;&gt;Lists!$A$17),AA70,Z70)</f>
        <v/>
      </c>
      <c r="L70" s="33" t="str">
        <f t="shared" ca="1" si="8"/>
        <v/>
      </c>
      <c r="M70" s="5">
        <f>Planning!P54</f>
        <v>0</v>
      </c>
      <c r="N70" s="5">
        <f>'Month 2'!M70+'Month 2'!N70-'Month 2'!O70</f>
        <v>0</v>
      </c>
      <c r="O70" s="166"/>
      <c r="P70" s="32" t="str">
        <f t="shared" si="1"/>
        <v/>
      </c>
      <c r="Q70" s="33" t="str">
        <f t="shared" si="9"/>
        <v/>
      </c>
      <c r="R70" s="89">
        <f ca="1">SUMIFS($J$25:$J$224,$C$25:$C$224,$C70,$G$25:$G$224,Lists!$A$16)</f>
        <v>0</v>
      </c>
      <c r="S70" s="89">
        <f t="shared" si="4"/>
        <v>0</v>
      </c>
      <c r="U70" s="2" t="str">
        <f t="shared" si="5"/>
        <v/>
      </c>
      <c r="W70" s="2" t="str">
        <f>IF(C70=0,"",LEFT(INDEX(Lists!$H$5:$H$49,MATCH(C70,Lists!$G$5:$G$49,0),1),1))</f>
        <v/>
      </c>
      <c r="Y70" s="4">
        <f ca="1">'Month 2'!H70+'Month 2'!I70-'Month 2'!J70</f>
        <v>0</v>
      </c>
      <c r="Z70" s="2" t="str">
        <f t="shared" ca="1" si="6"/>
        <v/>
      </c>
      <c r="AA70" s="2" t="str">
        <f t="shared" ca="1" si="10"/>
        <v/>
      </c>
      <c r="AC70" s="627" t="str">
        <f t="shared" si="7"/>
        <v>0</v>
      </c>
    </row>
    <row r="71" spans="1:29" ht="39" hidden="1" customHeight="1" x14ac:dyDescent="0.2">
      <c r="A71" s="14" t="str">
        <f>Planning!A55</f>
        <v>I047</v>
      </c>
      <c r="B71" s="9">
        <f>Planning!B55</f>
        <v>0</v>
      </c>
      <c r="C71" s="9">
        <f>Planning!C55</f>
        <v>0</v>
      </c>
      <c r="D71" s="9">
        <f>Planning!D55</f>
        <v>0</v>
      </c>
      <c r="E71" s="3">
        <f>Planning!E55</f>
        <v>0</v>
      </c>
      <c r="F71" s="3" t="str">
        <f>IF(Planning!G55&lt;&gt;0,Planning!G55,"")</f>
        <v/>
      </c>
      <c r="G71" s="194">
        <f>Planning!H55</f>
        <v>0</v>
      </c>
      <c r="H71" s="4">
        <f>Planning!O55</f>
        <v>0</v>
      </c>
      <c r="I71" s="198">
        <f ca="1">IF(OR(W71="1",AND(W71&lt;&gt;"1",G71=Lists!$A$17)),Y71,0)</f>
        <v>0</v>
      </c>
      <c r="J71" s="174"/>
      <c r="K71" s="32" t="str">
        <f ca="1">IF(AND(W71="2",G71&lt;&gt;Lists!$A$17),AA71,Z71)</f>
        <v/>
      </c>
      <c r="L71" s="33" t="str">
        <f t="shared" ca="1" si="8"/>
        <v/>
      </c>
      <c r="M71" s="5">
        <f>Planning!P55</f>
        <v>0</v>
      </c>
      <c r="N71" s="5">
        <f>'Month 2'!M71+'Month 2'!N71-'Month 2'!O71</f>
        <v>0</v>
      </c>
      <c r="O71" s="166"/>
      <c r="P71" s="32" t="str">
        <f t="shared" si="1"/>
        <v/>
      </c>
      <c r="Q71" s="33" t="str">
        <f t="shared" si="9"/>
        <v/>
      </c>
      <c r="R71" s="89">
        <f ca="1">SUMIFS($J$25:$J$224,$C$25:$C$224,$C71,$G$25:$G$224,Lists!$A$16)</f>
        <v>0</v>
      </c>
      <c r="S71" s="89">
        <f t="shared" si="4"/>
        <v>0</v>
      </c>
      <c r="U71" s="2" t="str">
        <f t="shared" si="5"/>
        <v/>
      </c>
      <c r="W71" s="2" t="str">
        <f>IF(C71=0,"",LEFT(INDEX(Lists!$H$5:$H$49,MATCH(C71,Lists!$G$5:$G$49,0),1),1))</f>
        <v/>
      </c>
      <c r="Y71" s="4">
        <f ca="1">'Month 2'!H71+'Month 2'!I71-'Month 2'!J71</f>
        <v>0</v>
      </c>
      <c r="Z71" s="2" t="str">
        <f t="shared" ca="1" si="6"/>
        <v/>
      </c>
      <c r="AA71" s="2" t="str">
        <f t="shared" ca="1" si="10"/>
        <v/>
      </c>
      <c r="AC71" s="627" t="str">
        <f t="shared" si="7"/>
        <v>0</v>
      </c>
    </row>
    <row r="72" spans="1:29" ht="39" hidden="1" customHeight="1" x14ac:dyDescent="0.2">
      <c r="A72" s="14" t="str">
        <f>Planning!A56</f>
        <v>I048</v>
      </c>
      <c r="B72" s="9">
        <f>Planning!B56</f>
        <v>0</v>
      </c>
      <c r="C72" s="9">
        <f>Planning!C56</f>
        <v>0</v>
      </c>
      <c r="D72" s="9">
        <f>Planning!D56</f>
        <v>0</v>
      </c>
      <c r="E72" s="3">
        <f>Planning!E56</f>
        <v>0</v>
      </c>
      <c r="F72" s="3" t="str">
        <f>IF(Planning!G56&lt;&gt;0,Planning!G56,"")</f>
        <v/>
      </c>
      <c r="G72" s="194">
        <f>Planning!H56</f>
        <v>0</v>
      </c>
      <c r="H72" s="4">
        <f>Planning!O56</f>
        <v>0</v>
      </c>
      <c r="I72" s="198">
        <f ca="1">IF(OR(W72="1",AND(W72&lt;&gt;"1",G72=Lists!$A$17)),Y72,0)</f>
        <v>0</v>
      </c>
      <c r="J72" s="174"/>
      <c r="K72" s="32" t="str">
        <f ca="1">IF(AND(W72="2",G72&lt;&gt;Lists!$A$17),AA72,Z72)</f>
        <v/>
      </c>
      <c r="L72" s="33" t="str">
        <f t="shared" ca="1" si="8"/>
        <v/>
      </c>
      <c r="M72" s="5">
        <f>Planning!P56</f>
        <v>0</v>
      </c>
      <c r="N72" s="5">
        <f>'Month 2'!M72+'Month 2'!N72-'Month 2'!O72</f>
        <v>0</v>
      </c>
      <c r="O72" s="166"/>
      <c r="P72" s="32" t="str">
        <f t="shared" si="1"/>
        <v/>
      </c>
      <c r="Q72" s="33" t="str">
        <f t="shared" si="9"/>
        <v/>
      </c>
      <c r="R72" s="89">
        <f ca="1">SUMIFS($J$25:$J$224,$C$25:$C$224,$C72,$G$25:$G$224,Lists!$A$16)</f>
        <v>0</v>
      </c>
      <c r="S72" s="89">
        <f t="shared" si="4"/>
        <v>0</v>
      </c>
      <c r="U72" s="2" t="str">
        <f t="shared" si="5"/>
        <v/>
      </c>
      <c r="W72" s="2" t="str">
        <f>IF(C72=0,"",LEFT(INDEX(Lists!$H$5:$H$49,MATCH(C72,Lists!$G$5:$G$49,0),1),1))</f>
        <v/>
      </c>
      <c r="Y72" s="4">
        <f ca="1">'Month 2'!H72+'Month 2'!I72-'Month 2'!J72</f>
        <v>0</v>
      </c>
      <c r="Z72" s="2" t="str">
        <f t="shared" ca="1" si="6"/>
        <v/>
      </c>
      <c r="AA72" s="2" t="str">
        <f t="shared" ca="1" si="10"/>
        <v/>
      </c>
      <c r="AC72" s="627" t="str">
        <f t="shared" si="7"/>
        <v>0</v>
      </c>
    </row>
    <row r="73" spans="1:29" ht="39" hidden="1" customHeight="1" x14ac:dyDescent="0.2">
      <c r="A73" s="14" t="str">
        <f>Planning!A57</f>
        <v>I049</v>
      </c>
      <c r="B73" s="9">
        <f>Planning!B57</f>
        <v>0</v>
      </c>
      <c r="C73" s="9">
        <f>Planning!C57</f>
        <v>0</v>
      </c>
      <c r="D73" s="9">
        <f>Planning!D57</f>
        <v>0</v>
      </c>
      <c r="E73" s="3">
        <f>Planning!E57</f>
        <v>0</v>
      </c>
      <c r="F73" s="3" t="str">
        <f>IF(Planning!G57&lt;&gt;0,Planning!G57,"")</f>
        <v/>
      </c>
      <c r="G73" s="194">
        <f>Planning!H57</f>
        <v>0</v>
      </c>
      <c r="H73" s="4">
        <f>Planning!O57</f>
        <v>0</v>
      </c>
      <c r="I73" s="198">
        <f ca="1">IF(OR(W73="1",AND(W73&lt;&gt;"1",G73=Lists!$A$17)),Y73,0)</f>
        <v>0</v>
      </c>
      <c r="J73" s="174"/>
      <c r="K73" s="32" t="str">
        <f ca="1">IF(AND(W73="2",G73&lt;&gt;Lists!$A$17),AA73,Z73)</f>
        <v/>
      </c>
      <c r="L73" s="33" t="str">
        <f t="shared" ca="1" si="8"/>
        <v/>
      </c>
      <c r="M73" s="5">
        <f>Planning!P57</f>
        <v>0</v>
      </c>
      <c r="N73" s="5">
        <f>'Month 2'!M73+'Month 2'!N73-'Month 2'!O73</f>
        <v>0</v>
      </c>
      <c r="O73" s="166"/>
      <c r="P73" s="32" t="str">
        <f t="shared" si="1"/>
        <v/>
      </c>
      <c r="Q73" s="33" t="str">
        <f t="shared" si="9"/>
        <v/>
      </c>
      <c r="R73" s="89">
        <f ca="1">SUMIFS($J$25:$J$224,$C$25:$C$224,$C73,$G$25:$G$224,Lists!$A$16)</f>
        <v>0</v>
      </c>
      <c r="S73" s="89">
        <f t="shared" si="4"/>
        <v>0</v>
      </c>
      <c r="U73" s="2" t="str">
        <f t="shared" si="5"/>
        <v/>
      </c>
      <c r="W73" s="2" t="str">
        <f>IF(C73=0,"",LEFT(INDEX(Lists!$H$5:$H$49,MATCH(C73,Lists!$G$5:$G$49,0),1),1))</f>
        <v/>
      </c>
      <c r="Y73" s="4">
        <f ca="1">'Month 2'!H73+'Month 2'!I73-'Month 2'!J73</f>
        <v>0</v>
      </c>
      <c r="Z73" s="2" t="str">
        <f t="shared" ca="1" si="6"/>
        <v/>
      </c>
      <c r="AA73" s="2" t="str">
        <f t="shared" ca="1" si="10"/>
        <v/>
      </c>
      <c r="AC73" s="627" t="str">
        <f t="shared" si="7"/>
        <v>0</v>
      </c>
    </row>
    <row r="74" spans="1:29" ht="39" hidden="1" customHeight="1" x14ac:dyDescent="0.2">
      <c r="A74" s="14" t="str">
        <f>Planning!A58</f>
        <v>I050</v>
      </c>
      <c r="B74" s="9">
        <f>Planning!B58</f>
        <v>0</v>
      </c>
      <c r="C74" s="9">
        <f>Planning!C58</f>
        <v>0</v>
      </c>
      <c r="D74" s="9">
        <f>Planning!D58</f>
        <v>0</v>
      </c>
      <c r="E74" s="3">
        <f>Planning!E58</f>
        <v>0</v>
      </c>
      <c r="F74" s="3" t="str">
        <f>IF(Planning!G58&lt;&gt;0,Planning!G58,"")</f>
        <v/>
      </c>
      <c r="G74" s="194">
        <f>Planning!H58</f>
        <v>0</v>
      </c>
      <c r="H74" s="4">
        <f>Planning!O58</f>
        <v>0</v>
      </c>
      <c r="I74" s="198">
        <f ca="1">IF(OR(W74="1",AND(W74&lt;&gt;"1",G74=Lists!$A$17)),Y74,0)</f>
        <v>0</v>
      </c>
      <c r="J74" s="174"/>
      <c r="K74" s="32" t="str">
        <f ca="1">IF(AND(W74="2",G74&lt;&gt;Lists!$A$17),AA74,Z74)</f>
        <v/>
      </c>
      <c r="L74" s="33" t="str">
        <f t="shared" ca="1" si="8"/>
        <v/>
      </c>
      <c r="M74" s="5">
        <f>Planning!P58</f>
        <v>0</v>
      </c>
      <c r="N74" s="5">
        <f>'Month 2'!M74+'Month 2'!N74-'Month 2'!O74</f>
        <v>0</v>
      </c>
      <c r="O74" s="166"/>
      <c r="P74" s="32" t="str">
        <f t="shared" si="1"/>
        <v/>
      </c>
      <c r="Q74" s="33" t="str">
        <f t="shared" si="9"/>
        <v/>
      </c>
      <c r="R74" s="89">
        <f ca="1">SUMIFS($J$25:$J$224,$C$25:$C$224,$C74,$G$25:$G$224,Lists!$A$16)</f>
        <v>0</v>
      </c>
      <c r="S74" s="89">
        <f t="shared" si="4"/>
        <v>0</v>
      </c>
      <c r="U74" s="2" t="str">
        <f t="shared" si="5"/>
        <v/>
      </c>
      <c r="W74" s="2" t="str">
        <f>IF(C74=0,"",LEFT(INDEX(Lists!$H$5:$H$49,MATCH(C74,Lists!$G$5:$G$49,0),1),1))</f>
        <v/>
      </c>
      <c r="Y74" s="4">
        <f ca="1">'Month 2'!H74+'Month 2'!I74-'Month 2'!J74</f>
        <v>0</v>
      </c>
      <c r="Z74" s="2" t="str">
        <f t="shared" ca="1" si="6"/>
        <v/>
      </c>
      <c r="AA74" s="2" t="str">
        <f t="shared" ca="1" si="10"/>
        <v/>
      </c>
      <c r="AC74" s="627" t="str">
        <f t="shared" si="7"/>
        <v>0</v>
      </c>
    </row>
    <row r="75" spans="1:29" ht="39" hidden="1" customHeight="1" x14ac:dyDescent="0.2">
      <c r="A75" s="14" t="str">
        <f>Planning!A59</f>
        <v>I051</v>
      </c>
      <c r="B75" s="9">
        <f>Planning!B59</f>
        <v>0</v>
      </c>
      <c r="C75" s="9">
        <f>Planning!C59</f>
        <v>0</v>
      </c>
      <c r="D75" s="9">
        <f>Planning!D59</f>
        <v>0</v>
      </c>
      <c r="E75" s="3">
        <f>Planning!E59</f>
        <v>0</v>
      </c>
      <c r="F75" s="3" t="str">
        <f>IF(Planning!G59&lt;&gt;0,Planning!G59,"")</f>
        <v/>
      </c>
      <c r="G75" s="194">
        <f>Planning!H59</f>
        <v>0</v>
      </c>
      <c r="H75" s="4">
        <f>Planning!O59</f>
        <v>0</v>
      </c>
      <c r="I75" s="198">
        <f ca="1">IF(OR(W75="1",AND(W75&lt;&gt;"1",G75=Lists!$A$17)),Y75,0)</f>
        <v>0</v>
      </c>
      <c r="J75" s="174"/>
      <c r="K75" s="32" t="str">
        <f ca="1">IF(AND(W75="2",G75&lt;&gt;Lists!$A$17),AA75,Z75)</f>
        <v/>
      </c>
      <c r="L75" s="33" t="str">
        <f t="shared" ca="1" si="8"/>
        <v/>
      </c>
      <c r="M75" s="5">
        <f>Planning!P59</f>
        <v>0</v>
      </c>
      <c r="N75" s="5">
        <f>'Month 2'!M75+'Month 2'!N75-'Month 2'!O75</f>
        <v>0</v>
      </c>
      <c r="O75" s="166"/>
      <c r="P75" s="32" t="str">
        <f t="shared" si="1"/>
        <v/>
      </c>
      <c r="Q75" s="33" t="str">
        <f t="shared" si="9"/>
        <v/>
      </c>
      <c r="R75" s="89">
        <f ca="1">SUMIFS($J$25:$J$224,$C$25:$C$224,$C75,$G$25:$G$224,Lists!$A$16)</f>
        <v>0</v>
      </c>
      <c r="S75" s="89">
        <f t="shared" si="4"/>
        <v>0</v>
      </c>
      <c r="U75" s="2" t="str">
        <f t="shared" si="5"/>
        <v/>
      </c>
      <c r="W75" s="2" t="str">
        <f>IF(C75=0,"",LEFT(INDEX(Lists!$H$5:$H$49,MATCH(C75,Lists!$G$5:$G$49,0),1),1))</f>
        <v/>
      </c>
      <c r="Y75" s="4">
        <f ca="1">'Month 2'!H75+'Month 2'!I75-'Month 2'!J75</f>
        <v>0</v>
      </c>
      <c r="Z75" s="2" t="str">
        <f t="shared" ca="1" si="6"/>
        <v/>
      </c>
      <c r="AA75" s="2" t="str">
        <f t="shared" ca="1" si="10"/>
        <v/>
      </c>
      <c r="AC75" s="627" t="str">
        <f t="shared" si="7"/>
        <v>0</v>
      </c>
    </row>
    <row r="76" spans="1:29" ht="39" hidden="1" customHeight="1" x14ac:dyDescent="0.2">
      <c r="A76" s="14" t="str">
        <f>Planning!A60</f>
        <v>I052</v>
      </c>
      <c r="B76" s="9">
        <f>Planning!B60</f>
        <v>0</v>
      </c>
      <c r="C76" s="9">
        <f>Planning!C60</f>
        <v>0</v>
      </c>
      <c r="D76" s="9">
        <f>Planning!D60</f>
        <v>0</v>
      </c>
      <c r="E76" s="3">
        <f>Planning!E60</f>
        <v>0</v>
      </c>
      <c r="F76" s="3" t="str">
        <f>IF(Planning!G60&lt;&gt;0,Planning!G60,"")</f>
        <v/>
      </c>
      <c r="G76" s="194">
        <f>Planning!H60</f>
        <v>0</v>
      </c>
      <c r="H76" s="4">
        <f>Planning!O60</f>
        <v>0</v>
      </c>
      <c r="I76" s="198">
        <f ca="1">IF(OR(W76="1",AND(W76&lt;&gt;"1",G76=Lists!$A$17)),Y76,0)</f>
        <v>0</v>
      </c>
      <c r="J76" s="174"/>
      <c r="K76" s="32" t="str">
        <f ca="1">IF(AND(W76="2",G76&lt;&gt;Lists!$A$17),AA76,Z76)</f>
        <v/>
      </c>
      <c r="L76" s="33" t="str">
        <f t="shared" ca="1" si="8"/>
        <v/>
      </c>
      <c r="M76" s="5">
        <f>Planning!P60</f>
        <v>0</v>
      </c>
      <c r="N76" s="5">
        <f>'Month 2'!M76+'Month 2'!N76-'Month 2'!O76</f>
        <v>0</v>
      </c>
      <c r="O76" s="166"/>
      <c r="P76" s="32" t="str">
        <f t="shared" si="1"/>
        <v/>
      </c>
      <c r="Q76" s="33" t="str">
        <f t="shared" si="9"/>
        <v/>
      </c>
      <c r="R76" s="89">
        <f ca="1">SUMIFS($J$25:$J$224,$C$25:$C$224,$C76,$G$25:$G$224,Lists!$A$16)</f>
        <v>0</v>
      </c>
      <c r="S76" s="89">
        <f t="shared" si="4"/>
        <v>0</v>
      </c>
      <c r="U76" s="2" t="str">
        <f t="shared" si="5"/>
        <v/>
      </c>
      <c r="W76" s="2" t="str">
        <f>IF(C76=0,"",LEFT(INDEX(Lists!$H$5:$H$49,MATCH(C76,Lists!$G$5:$G$49,0),1),1))</f>
        <v/>
      </c>
      <c r="Y76" s="4">
        <f ca="1">'Month 2'!H76+'Month 2'!I76-'Month 2'!J76</f>
        <v>0</v>
      </c>
      <c r="Z76" s="2" t="str">
        <f t="shared" ca="1" si="6"/>
        <v/>
      </c>
      <c r="AA76" s="2" t="str">
        <f t="shared" ca="1" si="10"/>
        <v/>
      </c>
      <c r="AC76" s="627" t="str">
        <f t="shared" si="7"/>
        <v>0</v>
      </c>
    </row>
    <row r="77" spans="1:29" ht="39" hidden="1" customHeight="1" x14ac:dyDescent="0.2">
      <c r="A77" s="14" t="str">
        <f>Planning!A61</f>
        <v>I053</v>
      </c>
      <c r="B77" s="9">
        <f>Planning!B61</f>
        <v>0</v>
      </c>
      <c r="C77" s="9">
        <f>Planning!C61</f>
        <v>0</v>
      </c>
      <c r="D77" s="9">
        <f>Planning!D61</f>
        <v>0</v>
      </c>
      <c r="E77" s="3">
        <f>Planning!E61</f>
        <v>0</v>
      </c>
      <c r="F77" s="3" t="str">
        <f>IF(Planning!G61&lt;&gt;0,Planning!G61,"")</f>
        <v/>
      </c>
      <c r="G77" s="194">
        <f>Planning!H61</f>
        <v>0</v>
      </c>
      <c r="H77" s="4">
        <f>Planning!O61</f>
        <v>0</v>
      </c>
      <c r="I77" s="198">
        <f ca="1">IF(OR(W77="1",AND(W77&lt;&gt;"1",G77=Lists!$A$17)),Y77,0)</f>
        <v>0</v>
      </c>
      <c r="J77" s="174"/>
      <c r="K77" s="32" t="str">
        <f ca="1">IF(AND(W77="2",G77&lt;&gt;Lists!$A$17),AA77,Z77)</f>
        <v/>
      </c>
      <c r="L77" s="33" t="str">
        <f t="shared" ca="1" si="8"/>
        <v/>
      </c>
      <c r="M77" s="5">
        <f>Planning!P61</f>
        <v>0</v>
      </c>
      <c r="N77" s="5">
        <f>'Month 2'!M77+'Month 2'!N77-'Month 2'!O77</f>
        <v>0</v>
      </c>
      <c r="O77" s="166"/>
      <c r="P77" s="32" t="str">
        <f t="shared" si="1"/>
        <v/>
      </c>
      <c r="Q77" s="33" t="str">
        <f t="shared" si="9"/>
        <v/>
      </c>
      <c r="R77" s="89">
        <f ca="1">SUMIFS($J$25:$J$224,$C$25:$C$224,$C77,$G$25:$G$224,Lists!$A$16)</f>
        <v>0</v>
      </c>
      <c r="S77" s="89">
        <f t="shared" si="4"/>
        <v>0</v>
      </c>
      <c r="U77" s="2" t="str">
        <f t="shared" si="5"/>
        <v/>
      </c>
      <c r="W77" s="2" t="str">
        <f>IF(C77=0,"",LEFT(INDEX(Lists!$H$5:$H$49,MATCH(C77,Lists!$G$5:$G$49,0),1),1))</f>
        <v/>
      </c>
      <c r="Y77" s="4">
        <f ca="1">'Month 2'!H77+'Month 2'!I77-'Month 2'!J77</f>
        <v>0</v>
      </c>
      <c r="Z77" s="2" t="str">
        <f t="shared" ca="1" si="6"/>
        <v/>
      </c>
      <c r="AA77" s="2" t="str">
        <f t="shared" ca="1" si="10"/>
        <v/>
      </c>
      <c r="AC77" s="627" t="str">
        <f t="shared" si="7"/>
        <v>0</v>
      </c>
    </row>
    <row r="78" spans="1:29" ht="39" hidden="1" customHeight="1" x14ac:dyDescent="0.2">
      <c r="A78" s="14" t="str">
        <f>Planning!A62</f>
        <v>I054</v>
      </c>
      <c r="B78" s="9">
        <f>Planning!B62</f>
        <v>0</v>
      </c>
      <c r="C78" s="9">
        <f>Planning!C62</f>
        <v>0</v>
      </c>
      <c r="D78" s="9">
        <f>Planning!D62</f>
        <v>0</v>
      </c>
      <c r="E78" s="3">
        <f>Planning!E62</f>
        <v>0</v>
      </c>
      <c r="F78" s="3" t="str">
        <f>IF(Planning!G62&lt;&gt;0,Planning!G62,"")</f>
        <v/>
      </c>
      <c r="G78" s="194">
        <f>Planning!H62</f>
        <v>0</v>
      </c>
      <c r="H78" s="4">
        <f>Planning!O62</f>
        <v>0</v>
      </c>
      <c r="I78" s="198">
        <f ca="1">IF(OR(W78="1",AND(W78&lt;&gt;"1",G78=Lists!$A$17)),Y78,0)</f>
        <v>0</v>
      </c>
      <c r="J78" s="174"/>
      <c r="K78" s="32" t="str">
        <f ca="1">IF(AND(W78="2",G78&lt;&gt;Lists!$A$17),AA78,Z78)</f>
        <v/>
      </c>
      <c r="L78" s="33" t="str">
        <f t="shared" ca="1" si="8"/>
        <v/>
      </c>
      <c r="M78" s="5">
        <f>Planning!P62</f>
        <v>0</v>
      </c>
      <c r="N78" s="5">
        <f>'Month 2'!M78+'Month 2'!N78-'Month 2'!O78</f>
        <v>0</v>
      </c>
      <c r="O78" s="166"/>
      <c r="P78" s="32" t="str">
        <f t="shared" si="1"/>
        <v/>
      </c>
      <c r="Q78" s="33" t="str">
        <f t="shared" si="9"/>
        <v/>
      </c>
      <c r="R78" s="89">
        <f ca="1">SUMIFS($J$25:$J$224,$C$25:$C$224,$C78,$G$25:$G$224,Lists!$A$16)</f>
        <v>0</v>
      </c>
      <c r="S78" s="89">
        <f t="shared" si="4"/>
        <v>0</v>
      </c>
      <c r="U78" s="2" t="str">
        <f t="shared" si="5"/>
        <v/>
      </c>
      <c r="W78" s="2" t="str">
        <f>IF(C78=0,"",LEFT(INDEX(Lists!$H$5:$H$49,MATCH(C78,Lists!$G$5:$G$49,0),1),1))</f>
        <v/>
      </c>
      <c r="Y78" s="4">
        <f ca="1">'Month 2'!H78+'Month 2'!I78-'Month 2'!J78</f>
        <v>0</v>
      </c>
      <c r="Z78" s="2" t="str">
        <f t="shared" ca="1" si="6"/>
        <v/>
      </c>
      <c r="AA78" s="2" t="str">
        <f t="shared" ca="1" si="10"/>
        <v/>
      </c>
      <c r="AC78" s="627" t="str">
        <f t="shared" si="7"/>
        <v>0</v>
      </c>
    </row>
    <row r="79" spans="1:29" ht="39" hidden="1" customHeight="1" x14ac:dyDescent="0.2">
      <c r="A79" s="14" t="str">
        <f>Planning!A63</f>
        <v>I055</v>
      </c>
      <c r="B79" s="9">
        <f>Planning!B63</f>
        <v>0</v>
      </c>
      <c r="C79" s="9">
        <f>Planning!C63</f>
        <v>0</v>
      </c>
      <c r="D79" s="9">
        <f>Planning!D63</f>
        <v>0</v>
      </c>
      <c r="E79" s="3">
        <f>Planning!E63</f>
        <v>0</v>
      </c>
      <c r="F79" s="3" t="str">
        <f>IF(Planning!G63&lt;&gt;0,Planning!G63,"")</f>
        <v/>
      </c>
      <c r="G79" s="194">
        <f>Planning!H63</f>
        <v>0</v>
      </c>
      <c r="H79" s="4">
        <f>Planning!O63</f>
        <v>0</v>
      </c>
      <c r="I79" s="198">
        <f ca="1">IF(OR(W79="1",AND(W79&lt;&gt;"1",G79=Lists!$A$17)),Y79,0)</f>
        <v>0</v>
      </c>
      <c r="J79" s="174"/>
      <c r="K79" s="32" t="str">
        <f ca="1">IF(AND(W79="2",G79&lt;&gt;Lists!$A$17),AA79,Z79)</f>
        <v/>
      </c>
      <c r="L79" s="33" t="str">
        <f t="shared" ca="1" si="8"/>
        <v/>
      </c>
      <c r="M79" s="5">
        <f>Planning!P63</f>
        <v>0</v>
      </c>
      <c r="N79" s="5">
        <f>'Month 2'!M79+'Month 2'!N79-'Month 2'!O79</f>
        <v>0</v>
      </c>
      <c r="O79" s="166"/>
      <c r="P79" s="32" t="str">
        <f t="shared" si="1"/>
        <v/>
      </c>
      <c r="Q79" s="33" t="str">
        <f t="shared" si="9"/>
        <v/>
      </c>
      <c r="R79" s="89">
        <f ca="1">SUMIFS($J$25:$J$224,$C$25:$C$224,$C79,$G$25:$G$224,Lists!$A$16)</f>
        <v>0</v>
      </c>
      <c r="S79" s="89">
        <f t="shared" si="4"/>
        <v>0</v>
      </c>
      <c r="U79" s="2" t="str">
        <f t="shared" si="5"/>
        <v/>
      </c>
      <c r="W79" s="2" t="str">
        <f>IF(C79=0,"",LEFT(INDEX(Lists!$H$5:$H$49,MATCH(C79,Lists!$G$5:$G$49,0),1),1))</f>
        <v/>
      </c>
      <c r="Y79" s="4">
        <f ca="1">'Month 2'!H79+'Month 2'!I79-'Month 2'!J79</f>
        <v>0</v>
      </c>
      <c r="Z79" s="2" t="str">
        <f t="shared" ca="1" si="6"/>
        <v/>
      </c>
      <c r="AA79" s="2" t="str">
        <f t="shared" ca="1" si="10"/>
        <v/>
      </c>
      <c r="AC79" s="627" t="str">
        <f t="shared" si="7"/>
        <v>0</v>
      </c>
    </row>
    <row r="80" spans="1:29" ht="39" hidden="1" customHeight="1" x14ac:dyDescent="0.2">
      <c r="A80" s="14" t="str">
        <f>Planning!A64</f>
        <v>I056</v>
      </c>
      <c r="B80" s="9">
        <f>Planning!B64</f>
        <v>0</v>
      </c>
      <c r="C80" s="9">
        <f>Planning!C64</f>
        <v>0</v>
      </c>
      <c r="D80" s="9">
        <f>Planning!D64</f>
        <v>0</v>
      </c>
      <c r="E80" s="3">
        <f>Planning!E64</f>
        <v>0</v>
      </c>
      <c r="F80" s="3" t="str">
        <f>IF(Planning!G64&lt;&gt;0,Planning!G64,"")</f>
        <v/>
      </c>
      <c r="G80" s="194">
        <f>Planning!H64</f>
        <v>0</v>
      </c>
      <c r="H80" s="4">
        <f>Planning!O64</f>
        <v>0</v>
      </c>
      <c r="I80" s="198">
        <f ca="1">IF(OR(W80="1",AND(W80&lt;&gt;"1",G80=Lists!$A$17)),Y80,0)</f>
        <v>0</v>
      </c>
      <c r="J80" s="174"/>
      <c r="K80" s="32" t="str">
        <f ca="1">IF(AND(W80="2",G80&lt;&gt;Lists!$A$17),AA80,Z80)</f>
        <v/>
      </c>
      <c r="L80" s="33" t="str">
        <f t="shared" ca="1" si="8"/>
        <v/>
      </c>
      <c r="M80" s="5">
        <f>Planning!P64</f>
        <v>0</v>
      </c>
      <c r="N80" s="5">
        <f>'Month 2'!M80+'Month 2'!N80-'Month 2'!O80</f>
        <v>0</v>
      </c>
      <c r="O80" s="166"/>
      <c r="P80" s="32" t="str">
        <f t="shared" si="1"/>
        <v/>
      </c>
      <c r="Q80" s="33" t="str">
        <f t="shared" si="9"/>
        <v/>
      </c>
      <c r="R80" s="89">
        <f ca="1">SUMIFS($J$25:$J$224,$C$25:$C$224,$C80,$G$25:$G$224,Lists!$A$16)</f>
        <v>0</v>
      </c>
      <c r="S80" s="89">
        <f t="shared" si="4"/>
        <v>0</v>
      </c>
      <c r="U80" s="2" t="str">
        <f t="shared" si="5"/>
        <v/>
      </c>
      <c r="W80" s="2" t="str">
        <f>IF(C80=0,"",LEFT(INDEX(Lists!$H$5:$H$49,MATCH(C80,Lists!$G$5:$G$49,0),1),1))</f>
        <v/>
      </c>
      <c r="Y80" s="4">
        <f ca="1">'Month 2'!H80+'Month 2'!I80-'Month 2'!J80</f>
        <v>0</v>
      </c>
      <c r="Z80" s="2" t="str">
        <f t="shared" ca="1" si="6"/>
        <v/>
      </c>
      <c r="AA80" s="2" t="str">
        <f t="shared" ca="1" si="10"/>
        <v/>
      </c>
      <c r="AC80" s="627" t="str">
        <f t="shared" si="7"/>
        <v>0</v>
      </c>
    </row>
    <row r="81" spans="1:29" ht="39" hidden="1" customHeight="1" x14ac:dyDescent="0.2">
      <c r="A81" s="14" t="str">
        <f>Planning!A65</f>
        <v>I057</v>
      </c>
      <c r="B81" s="9">
        <f>Planning!B65</f>
        <v>0</v>
      </c>
      <c r="C81" s="9">
        <f>Planning!C65</f>
        <v>0</v>
      </c>
      <c r="D81" s="9">
        <f>Planning!D65</f>
        <v>0</v>
      </c>
      <c r="E81" s="3">
        <f>Planning!E65</f>
        <v>0</v>
      </c>
      <c r="F81" s="3" t="str">
        <f>IF(Planning!G65&lt;&gt;0,Planning!G65,"")</f>
        <v/>
      </c>
      <c r="G81" s="194">
        <f>Planning!H65</f>
        <v>0</v>
      </c>
      <c r="H81" s="4">
        <f>Planning!O65</f>
        <v>0</v>
      </c>
      <c r="I81" s="198">
        <f ca="1">IF(OR(W81="1",AND(W81&lt;&gt;"1",G81=Lists!$A$17)),Y81,0)</f>
        <v>0</v>
      </c>
      <c r="J81" s="174"/>
      <c r="K81" s="32" t="str">
        <f ca="1">IF(AND(W81="2",G81&lt;&gt;Lists!$A$17),AA81,Z81)</f>
        <v/>
      </c>
      <c r="L81" s="33" t="str">
        <f t="shared" ca="1" si="8"/>
        <v/>
      </c>
      <c r="M81" s="5">
        <f>Planning!P65</f>
        <v>0</v>
      </c>
      <c r="N81" s="5">
        <f>'Month 2'!M81+'Month 2'!N81-'Month 2'!O81</f>
        <v>0</v>
      </c>
      <c r="O81" s="166"/>
      <c r="P81" s="32" t="str">
        <f t="shared" si="1"/>
        <v/>
      </c>
      <c r="Q81" s="33" t="str">
        <f t="shared" si="9"/>
        <v/>
      </c>
      <c r="R81" s="89">
        <f ca="1">SUMIFS($J$25:$J$224,$C$25:$C$224,$C81,$G$25:$G$224,Lists!$A$16)</f>
        <v>0</v>
      </c>
      <c r="S81" s="89">
        <f t="shared" si="4"/>
        <v>0</v>
      </c>
      <c r="U81" s="2" t="str">
        <f t="shared" si="5"/>
        <v/>
      </c>
      <c r="W81" s="2" t="str">
        <f>IF(C81=0,"",LEFT(INDEX(Lists!$H$5:$H$49,MATCH(C81,Lists!$G$5:$G$49,0),1),1))</f>
        <v/>
      </c>
      <c r="Y81" s="4">
        <f ca="1">'Month 2'!H81+'Month 2'!I81-'Month 2'!J81</f>
        <v>0</v>
      </c>
      <c r="Z81" s="2" t="str">
        <f t="shared" ca="1" si="6"/>
        <v/>
      </c>
      <c r="AA81" s="2" t="str">
        <f t="shared" ca="1" si="10"/>
        <v/>
      </c>
      <c r="AC81" s="627" t="str">
        <f t="shared" si="7"/>
        <v>0</v>
      </c>
    </row>
    <row r="82" spans="1:29" ht="39" hidden="1" customHeight="1" x14ac:dyDescent="0.2">
      <c r="A82" s="14" t="str">
        <f>Planning!A66</f>
        <v>I058</v>
      </c>
      <c r="B82" s="9">
        <f>Planning!B66</f>
        <v>0</v>
      </c>
      <c r="C82" s="9">
        <f>Planning!C66</f>
        <v>0</v>
      </c>
      <c r="D82" s="9">
        <f>Planning!D66</f>
        <v>0</v>
      </c>
      <c r="E82" s="3">
        <f>Planning!E66</f>
        <v>0</v>
      </c>
      <c r="F82" s="3" t="str">
        <f>IF(Planning!G66&lt;&gt;0,Planning!G66,"")</f>
        <v/>
      </c>
      <c r="G82" s="194">
        <f>Planning!H66</f>
        <v>0</v>
      </c>
      <c r="H82" s="4">
        <f>Planning!O66</f>
        <v>0</v>
      </c>
      <c r="I82" s="198">
        <f ca="1">IF(OR(W82="1",AND(W82&lt;&gt;"1",G82=Lists!$A$17)),Y82,0)</f>
        <v>0</v>
      </c>
      <c r="J82" s="174"/>
      <c r="K82" s="32" t="str">
        <f ca="1">IF(AND(W82="2",G82&lt;&gt;Lists!$A$17),AA82,Z82)</f>
        <v/>
      </c>
      <c r="L82" s="33" t="str">
        <f t="shared" ca="1" si="8"/>
        <v/>
      </c>
      <c r="M82" s="5">
        <f>Planning!P66</f>
        <v>0</v>
      </c>
      <c r="N82" s="5">
        <f>'Month 2'!M82+'Month 2'!N82-'Month 2'!O82</f>
        <v>0</v>
      </c>
      <c r="O82" s="166"/>
      <c r="P82" s="32" t="str">
        <f t="shared" si="1"/>
        <v/>
      </c>
      <c r="Q82" s="33" t="str">
        <f t="shared" si="9"/>
        <v/>
      </c>
      <c r="R82" s="89">
        <f ca="1">SUMIFS($J$25:$J$224,$C$25:$C$224,$C82,$G$25:$G$224,Lists!$A$16)</f>
        <v>0</v>
      </c>
      <c r="S82" s="89">
        <f t="shared" si="4"/>
        <v>0</v>
      </c>
      <c r="U82" s="2" t="str">
        <f t="shared" si="5"/>
        <v/>
      </c>
      <c r="W82" s="2" t="str">
        <f>IF(C82=0,"",LEFT(INDEX(Lists!$H$5:$H$49,MATCH(C82,Lists!$G$5:$G$49,0),1),1))</f>
        <v/>
      </c>
      <c r="Y82" s="4">
        <f ca="1">'Month 2'!H82+'Month 2'!I82-'Month 2'!J82</f>
        <v>0</v>
      </c>
      <c r="Z82" s="2" t="str">
        <f t="shared" ca="1" si="6"/>
        <v/>
      </c>
      <c r="AA82" s="2" t="str">
        <f t="shared" ca="1" si="10"/>
        <v/>
      </c>
      <c r="AC82" s="627" t="str">
        <f t="shared" si="7"/>
        <v>0</v>
      </c>
    </row>
    <row r="83" spans="1:29" ht="39" hidden="1" customHeight="1" x14ac:dyDescent="0.2">
      <c r="A83" s="14" t="str">
        <f>Planning!A67</f>
        <v>I059</v>
      </c>
      <c r="B83" s="9">
        <f>Planning!B67</f>
        <v>0</v>
      </c>
      <c r="C83" s="9">
        <f>Planning!C67</f>
        <v>0</v>
      </c>
      <c r="D83" s="9">
        <f>Planning!D67</f>
        <v>0</v>
      </c>
      <c r="E83" s="3">
        <f>Planning!E67</f>
        <v>0</v>
      </c>
      <c r="F83" s="3" t="str">
        <f>IF(Planning!G67&lt;&gt;0,Planning!G67,"")</f>
        <v/>
      </c>
      <c r="G83" s="194">
        <f>Planning!H67</f>
        <v>0</v>
      </c>
      <c r="H83" s="4">
        <f>Planning!O67</f>
        <v>0</v>
      </c>
      <c r="I83" s="198">
        <f ca="1">IF(OR(W83="1",AND(W83&lt;&gt;"1",G83=Lists!$A$17)),Y83,0)</f>
        <v>0</v>
      </c>
      <c r="J83" s="174"/>
      <c r="K83" s="32" t="str">
        <f ca="1">IF(AND(W83="2",G83&lt;&gt;Lists!$A$17),AA83,Z83)</f>
        <v/>
      </c>
      <c r="L83" s="33" t="str">
        <f t="shared" ca="1" si="8"/>
        <v/>
      </c>
      <c r="M83" s="5">
        <f>Planning!P67</f>
        <v>0</v>
      </c>
      <c r="N83" s="5">
        <f>'Month 2'!M83+'Month 2'!N83-'Month 2'!O83</f>
        <v>0</v>
      </c>
      <c r="O83" s="166"/>
      <c r="P83" s="32" t="str">
        <f t="shared" si="1"/>
        <v/>
      </c>
      <c r="Q83" s="33" t="str">
        <f t="shared" si="9"/>
        <v/>
      </c>
      <c r="R83" s="89">
        <f ca="1">SUMIFS($J$25:$J$224,$C$25:$C$224,$C83,$G$25:$G$224,Lists!$A$16)</f>
        <v>0</v>
      </c>
      <c r="S83" s="89">
        <f t="shared" si="4"/>
        <v>0</v>
      </c>
      <c r="U83" s="2" t="str">
        <f t="shared" si="5"/>
        <v/>
      </c>
      <c r="W83" s="2" t="str">
        <f>IF(C83=0,"",LEFT(INDEX(Lists!$H$5:$H$49,MATCH(C83,Lists!$G$5:$G$49,0),1),1))</f>
        <v/>
      </c>
      <c r="Y83" s="4">
        <f ca="1">'Month 2'!H83+'Month 2'!I83-'Month 2'!J83</f>
        <v>0</v>
      </c>
      <c r="Z83" s="2" t="str">
        <f t="shared" ca="1" si="6"/>
        <v/>
      </c>
      <c r="AA83" s="2" t="str">
        <f t="shared" ca="1" si="10"/>
        <v/>
      </c>
      <c r="AC83" s="627" t="str">
        <f t="shared" si="7"/>
        <v>0</v>
      </c>
    </row>
    <row r="84" spans="1:29" ht="39" hidden="1" customHeight="1" x14ac:dyDescent="0.2">
      <c r="A84" s="14" t="str">
        <f>Planning!A68</f>
        <v>I060</v>
      </c>
      <c r="B84" s="9">
        <f>Planning!B68</f>
        <v>0</v>
      </c>
      <c r="C84" s="9">
        <f>Planning!C68</f>
        <v>0</v>
      </c>
      <c r="D84" s="9">
        <f>Planning!D68</f>
        <v>0</v>
      </c>
      <c r="E84" s="3">
        <f>Planning!E68</f>
        <v>0</v>
      </c>
      <c r="F84" s="3" t="str">
        <f>IF(Planning!G68&lt;&gt;0,Planning!G68,"")</f>
        <v/>
      </c>
      <c r="G84" s="194">
        <f>Planning!H68</f>
        <v>0</v>
      </c>
      <c r="H84" s="4">
        <f>Planning!O68</f>
        <v>0</v>
      </c>
      <c r="I84" s="198">
        <f ca="1">IF(OR(W84="1",AND(W84&lt;&gt;"1",G84=Lists!$A$17)),Y84,0)</f>
        <v>0</v>
      </c>
      <c r="J84" s="174"/>
      <c r="K84" s="32" t="str">
        <f ca="1">IF(AND(W84="2",G84&lt;&gt;Lists!$A$17),AA84,Z84)</f>
        <v/>
      </c>
      <c r="L84" s="33" t="str">
        <f t="shared" ca="1" si="8"/>
        <v/>
      </c>
      <c r="M84" s="5">
        <f>Planning!P68</f>
        <v>0</v>
      </c>
      <c r="N84" s="5">
        <f>'Month 2'!M84+'Month 2'!N84-'Month 2'!O84</f>
        <v>0</v>
      </c>
      <c r="O84" s="166"/>
      <c r="P84" s="32" t="str">
        <f t="shared" si="1"/>
        <v/>
      </c>
      <c r="Q84" s="33" t="str">
        <f t="shared" si="9"/>
        <v/>
      </c>
      <c r="R84" s="89">
        <f ca="1">SUMIFS($J$25:$J$224,$C$25:$C$224,$C84,$G$25:$G$224,Lists!$A$16)</f>
        <v>0</v>
      </c>
      <c r="S84" s="89">
        <f t="shared" si="4"/>
        <v>0</v>
      </c>
      <c r="U84" s="2" t="str">
        <f t="shared" si="5"/>
        <v/>
      </c>
      <c r="W84" s="2" t="str">
        <f>IF(C84=0,"",LEFT(INDEX(Lists!$H$5:$H$49,MATCH(C84,Lists!$G$5:$G$49,0),1),1))</f>
        <v/>
      </c>
      <c r="Y84" s="4">
        <f ca="1">'Month 2'!H84+'Month 2'!I84-'Month 2'!J84</f>
        <v>0</v>
      </c>
      <c r="Z84" s="2" t="str">
        <f t="shared" ca="1" si="6"/>
        <v/>
      </c>
      <c r="AA84" s="2" t="str">
        <f t="shared" ca="1" si="10"/>
        <v/>
      </c>
      <c r="AC84" s="627" t="str">
        <f t="shared" si="7"/>
        <v>0</v>
      </c>
    </row>
    <row r="85" spans="1:29" ht="39" hidden="1" customHeight="1" x14ac:dyDescent="0.2">
      <c r="A85" s="14" t="str">
        <f>Planning!A69</f>
        <v>I061</v>
      </c>
      <c r="B85" s="9">
        <f>Planning!B69</f>
        <v>0</v>
      </c>
      <c r="C85" s="9">
        <f>Planning!C69</f>
        <v>0</v>
      </c>
      <c r="D85" s="9">
        <f>Planning!D69</f>
        <v>0</v>
      </c>
      <c r="E85" s="3">
        <f>Planning!E69</f>
        <v>0</v>
      </c>
      <c r="F85" s="3" t="str">
        <f>IF(Planning!G69&lt;&gt;0,Planning!G69,"")</f>
        <v/>
      </c>
      <c r="G85" s="194">
        <f>Planning!H69</f>
        <v>0</v>
      </c>
      <c r="H85" s="4">
        <f>Planning!O69</f>
        <v>0</v>
      </c>
      <c r="I85" s="198">
        <f ca="1">IF(OR(W85="1",AND(W85&lt;&gt;"1",G85=Lists!$A$17)),Y85,0)</f>
        <v>0</v>
      </c>
      <c r="J85" s="174"/>
      <c r="K85" s="32" t="str">
        <f ca="1">IF(AND(W85="2",G85&lt;&gt;Lists!$A$17),AA85,Z85)</f>
        <v/>
      </c>
      <c r="L85" s="33" t="str">
        <f t="shared" ca="1" si="8"/>
        <v/>
      </c>
      <c r="M85" s="5">
        <f>Planning!P69</f>
        <v>0</v>
      </c>
      <c r="N85" s="5">
        <f>'Month 2'!M85+'Month 2'!N85-'Month 2'!O85</f>
        <v>0</v>
      </c>
      <c r="O85" s="166"/>
      <c r="P85" s="32" t="str">
        <f t="shared" si="1"/>
        <v/>
      </c>
      <c r="Q85" s="33" t="str">
        <f t="shared" si="9"/>
        <v/>
      </c>
      <c r="R85" s="89">
        <f ca="1">SUMIFS($J$25:$J$224,$C$25:$C$224,$C85,$G$25:$G$224,Lists!$A$16)</f>
        <v>0</v>
      </c>
      <c r="S85" s="89">
        <f t="shared" si="4"/>
        <v>0</v>
      </c>
      <c r="U85" s="2" t="str">
        <f t="shared" si="5"/>
        <v/>
      </c>
      <c r="W85" s="2" t="str">
        <f>IF(C85=0,"",LEFT(INDEX(Lists!$H$5:$H$49,MATCH(C85,Lists!$G$5:$G$49,0),1),1))</f>
        <v/>
      </c>
      <c r="Y85" s="4">
        <f ca="1">'Month 2'!H85+'Month 2'!I85-'Month 2'!J85</f>
        <v>0</v>
      </c>
      <c r="Z85" s="2" t="str">
        <f t="shared" ca="1" si="6"/>
        <v/>
      </c>
      <c r="AA85" s="2" t="str">
        <f t="shared" ca="1" si="10"/>
        <v/>
      </c>
      <c r="AC85" s="627" t="str">
        <f t="shared" si="7"/>
        <v>0</v>
      </c>
    </row>
    <row r="86" spans="1:29" ht="39" hidden="1" customHeight="1" x14ac:dyDescent="0.2">
      <c r="A86" s="14" t="str">
        <f>Planning!A70</f>
        <v>I062</v>
      </c>
      <c r="B86" s="9">
        <f>Planning!B70</f>
        <v>0</v>
      </c>
      <c r="C86" s="9">
        <f>Planning!C70</f>
        <v>0</v>
      </c>
      <c r="D86" s="9">
        <f>Planning!D70</f>
        <v>0</v>
      </c>
      <c r="E86" s="3">
        <f>Planning!E70</f>
        <v>0</v>
      </c>
      <c r="F86" s="3" t="str">
        <f>IF(Planning!G70&lt;&gt;0,Planning!G70,"")</f>
        <v/>
      </c>
      <c r="G86" s="194">
        <f>Planning!H70</f>
        <v>0</v>
      </c>
      <c r="H86" s="4">
        <f>Planning!O70</f>
        <v>0</v>
      </c>
      <c r="I86" s="198">
        <f ca="1">IF(OR(W86="1",AND(W86&lt;&gt;"1",G86=Lists!$A$17)),Y86,0)</f>
        <v>0</v>
      </c>
      <c r="J86" s="174"/>
      <c r="K86" s="32" t="str">
        <f ca="1">IF(AND(W86="2",G86&lt;&gt;Lists!$A$17),AA86,Z86)</f>
        <v/>
      </c>
      <c r="L86" s="33" t="str">
        <f t="shared" ca="1" si="8"/>
        <v/>
      </c>
      <c r="M86" s="5">
        <f>Planning!P70</f>
        <v>0</v>
      </c>
      <c r="N86" s="5">
        <f>'Month 2'!M86+'Month 2'!N86-'Month 2'!O86</f>
        <v>0</v>
      </c>
      <c r="O86" s="166"/>
      <c r="P86" s="32" t="str">
        <f t="shared" si="1"/>
        <v/>
      </c>
      <c r="Q86" s="33" t="str">
        <f t="shared" si="9"/>
        <v/>
      </c>
      <c r="R86" s="89">
        <f ca="1">SUMIFS($J$25:$J$224,$C$25:$C$224,$C86,$G$25:$G$224,Lists!$A$16)</f>
        <v>0</v>
      </c>
      <c r="S86" s="89">
        <f t="shared" si="4"/>
        <v>0</v>
      </c>
      <c r="U86" s="2" t="str">
        <f t="shared" si="5"/>
        <v/>
      </c>
      <c r="W86" s="2" t="str">
        <f>IF(C86=0,"",LEFT(INDEX(Lists!$H$5:$H$49,MATCH(C86,Lists!$G$5:$G$49,0),1),1))</f>
        <v/>
      </c>
      <c r="Y86" s="4">
        <f ca="1">'Month 2'!H86+'Month 2'!I86-'Month 2'!J86</f>
        <v>0</v>
      </c>
      <c r="Z86" s="2" t="str">
        <f t="shared" ca="1" si="6"/>
        <v/>
      </c>
      <c r="AA86" s="2" t="str">
        <f t="shared" ca="1" si="10"/>
        <v/>
      </c>
      <c r="AC86" s="627" t="str">
        <f t="shared" si="7"/>
        <v>0</v>
      </c>
    </row>
    <row r="87" spans="1:29" ht="39" hidden="1" customHeight="1" x14ac:dyDescent="0.2">
      <c r="A87" s="14" t="str">
        <f>Planning!A71</f>
        <v>I063</v>
      </c>
      <c r="B87" s="9">
        <f>Planning!B71</f>
        <v>0</v>
      </c>
      <c r="C87" s="9">
        <f>Planning!C71</f>
        <v>0</v>
      </c>
      <c r="D87" s="9">
        <f>Planning!D71</f>
        <v>0</v>
      </c>
      <c r="E87" s="3">
        <f>Planning!E71</f>
        <v>0</v>
      </c>
      <c r="F87" s="3" t="str">
        <f>IF(Planning!G71&lt;&gt;0,Planning!G71,"")</f>
        <v/>
      </c>
      <c r="G87" s="194">
        <f>Planning!H71</f>
        <v>0</v>
      </c>
      <c r="H87" s="4">
        <f>Planning!O71</f>
        <v>0</v>
      </c>
      <c r="I87" s="198">
        <f ca="1">IF(OR(W87="1",AND(W87&lt;&gt;"1",G87=Lists!$A$17)),Y87,0)</f>
        <v>0</v>
      </c>
      <c r="J87" s="174"/>
      <c r="K87" s="32" t="str">
        <f ca="1">IF(AND(W87="2",G87&lt;&gt;Lists!$A$17),AA87,Z87)</f>
        <v/>
      </c>
      <c r="L87" s="33" t="str">
        <f t="shared" ca="1" si="8"/>
        <v/>
      </c>
      <c r="M87" s="5">
        <f>Planning!P71</f>
        <v>0</v>
      </c>
      <c r="N87" s="5">
        <f>'Month 2'!M87+'Month 2'!N87-'Month 2'!O87</f>
        <v>0</v>
      </c>
      <c r="O87" s="166"/>
      <c r="P87" s="32" t="str">
        <f t="shared" si="1"/>
        <v/>
      </c>
      <c r="Q87" s="33" t="str">
        <f t="shared" si="9"/>
        <v/>
      </c>
      <c r="R87" s="89">
        <f ca="1">SUMIFS($J$25:$J$224,$C$25:$C$224,$C87,$G$25:$G$224,Lists!$A$16)</f>
        <v>0</v>
      </c>
      <c r="S87" s="89">
        <f t="shared" si="4"/>
        <v>0</v>
      </c>
      <c r="U87" s="2" t="str">
        <f t="shared" si="5"/>
        <v/>
      </c>
      <c r="W87" s="2" t="str">
        <f>IF(C87=0,"",LEFT(INDEX(Lists!$H$5:$H$49,MATCH(C87,Lists!$G$5:$G$49,0),1),1))</f>
        <v/>
      </c>
      <c r="Y87" s="4">
        <f ca="1">'Month 2'!H87+'Month 2'!I87-'Month 2'!J87</f>
        <v>0</v>
      </c>
      <c r="Z87" s="2" t="str">
        <f t="shared" ca="1" si="6"/>
        <v/>
      </c>
      <c r="AA87" s="2" t="str">
        <f t="shared" ca="1" si="10"/>
        <v/>
      </c>
      <c r="AC87" s="627" t="str">
        <f t="shared" si="7"/>
        <v>0</v>
      </c>
    </row>
    <row r="88" spans="1:29" ht="39" hidden="1" customHeight="1" x14ac:dyDescent="0.2">
      <c r="A88" s="14" t="str">
        <f>Planning!A72</f>
        <v>I064</v>
      </c>
      <c r="B88" s="9">
        <f>Planning!B72</f>
        <v>0</v>
      </c>
      <c r="C88" s="9">
        <f>Planning!C72</f>
        <v>0</v>
      </c>
      <c r="D88" s="9">
        <f>Planning!D72</f>
        <v>0</v>
      </c>
      <c r="E88" s="3">
        <f>Planning!E72</f>
        <v>0</v>
      </c>
      <c r="F88" s="3" t="str">
        <f>IF(Planning!G72&lt;&gt;0,Planning!G72,"")</f>
        <v/>
      </c>
      <c r="G88" s="194">
        <f>Planning!H72</f>
        <v>0</v>
      </c>
      <c r="H88" s="4">
        <f>Planning!O72</f>
        <v>0</v>
      </c>
      <c r="I88" s="198">
        <f ca="1">IF(OR(W88="1",AND(W88&lt;&gt;"1",G88=Lists!$A$17)),Y88,0)</f>
        <v>0</v>
      </c>
      <c r="J88" s="174"/>
      <c r="K88" s="32" t="str">
        <f ca="1">IF(AND(W88="2",G88&lt;&gt;Lists!$A$17),AA88,Z88)</f>
        <v/>
      </c>
      <c r="L88" s="33" t="str">
        <f t="shared" ca="1" si="8"/>
        <v/>
      </c>
      <c r="M88" s="5">
        <f>Planning!P72</f>
        <v>0</v>
      </c>
      <c r="N88" s="5">
        <f>'Month 2'!M88+'Month 2'!N88-'Month 2'!O88</f>
        <v>0</v>
      </c>
      <c r="O88" s="166"/>
      <c r="P88" s="32" t="str">
        <f t="shared" si="1"/>
        <v/>
      </c>
      <c r="Q88" s="33" t="str">
        <f t="shared" si="9"/>
        <v/>
      </c>
      <c r="R88" s="89">
        <f ca="1">SUMIFS($J$25:$J$224,$C$25:$C$224,$C88,$G$25:$G$224,Lists!$A$16)</f>
        <v>0</v>
      </c>
      <c r="S88" s="89">
        <f t="shared" si="4"/>
        <v>0</v>
      </c>
      <c r="U88" s="2" t="str">
        <f t="shared" si="5"/>
        <v/>
      </c>
      <c r="W88" s="2" t="str">
        <f>IF(C88=0,"",LEFT(INDEX(Lists!$H$5:$H$49,MATCH(C88,Lists!$G$5:$G$49,0),1),1))</f>
        <v/>
      </c>
      <c r="Y88" s="4">
        <f ca="1">'Month 2'!H88+'Month 2'!I88-'Month 2'!J88</f>
        <v>0</v>
      </c>
      <c r="Z88" s="2" t="str">
        <f t="shared" ca="1" si="6"/>
        <v/>
      </c>
      <c r="AA88" s="2" t="str">
        <f t="shared" ca="1" si="10"/>
        <v/>
      </c>
      <c r="AC88" s="627" t="str">
        <f t="shared" si="7"/>
        <v>0</v>
      </c>
    </row>
    <row r="89" spans="1:29" ht="39" hidden="1" customHeight="1" x14ac:dyDescent="0.2">
      <c r="A89" s="14" t="str">
        <f>Planning!A73</f>
        <v>I065</v>
      </c>
      <c r="B89" s="9">
        <f>Planning!B73</f>
        <v>0</v>
      </c>
      <c r="C89" s="9">
        <f>Planning!C73</f>
        <v>0</v>
      </c>
      <c r="D89" s="9">
        <f>Planning!D73</f>
        <v>0</v>
      </c>
      <c r="E89" s="3">
        <f>Planning!E73</f>
        <v>0</v>
      </c>
      <c r="F89" s="3" t="str">
        <f>IF(Planning!G73&lt;&gt;0,Planning!G73,"")</f>
        <v/>
      </c>
      <c r="G89" s="194">
        <f>Planning!H73</f>
        <v>0</v>
      </c>
      <c r="H89" s="4">
        <f>Planning!O73</f>
        <v>0</v>
      </c>
      <c r="I89" s="198">
        <f ca="1">IF(OR(W89="1",AND(W89&lt;&gt;"1",G89=Lists!$A$17)),Y89,0)</f>
        <v>0</v>
      </c>
      <c r="J89" s="174"/>
      <c r="K89" s="32" t="str">
        <f ca="1">IF(AND(W89="2",G89&lt;&gt;Lists!$A$17),AA89,Z89)</f>
        <v/>
      </c>
      <c r="L89" s="33" t="str">
        <f t="shared" ref="L89:L120" ca="1" si="11">IF($U89=ExcluirDelPLogro,"",IF(AND(H89=0,I89=0,J89=0),"",K89))</f>
        <v/>
      </c>
      <c r="M89" s="5">
        <f>Planning!P73</f>
        <v>0</v>
      </c>
      <c r="N89" s="5">
        <f>'Month 2'!M89+'Month 2'!N89-'Month 2'!O89</f>
        <v>0</v>
      </c>
      <c r="O89" s="166"/>
      <c r="P89" s="32" t="str">
        <f t="shared" si="1"/>
        <v/>
      </c>
      <c r="Q89" s="33" t="str">
        <f t="shared" ref="Q89:Q120" si="12">IF($U89=ExcluirDelPLogro,"",IF(AND(M89=0,N89=0,O89=0),"",P89))</f>
        <v/>
      </c>
      <c r="R89" s="89">
        <f ca="1">SUMIFS($J$25:$J$224,$C$25:$C$224,$C89,$G$25:$G$224,Lists!$A$16)</f>
        <v>0</v>
      </c>
      <c r="S89" s="89">
        <f t="shared" si="4"/>
        <v>0</v>
      </c>
      <c r="U89" s="2" t="str">
        <f t="shared" si="5"/>
        <v/>
      </c>
      <c r="W89" s="2" t="str">
        <f>IF(C89=0,"",LEFT(INDEX(Lists!$H$5:$H$49,MATCH(C89,Lists!$G$5:$G$49,0),1),1))</f>
        <v/>
      </c>
      <c r="Y89" s="4">
        <f ca="1">'Month 2'!H89+'Month 2'!I89-'Month 2'!J89</f>
        <v>0</v>
      </c>
      <c r="Z89" s="2" t="str">
        <f t="shared" ca="1" si="6"/>
        <v/>
      </c>
      <c r="AA89" s="2" t="str">
        <f t="shared" ref="AA89:AA120" ca="1" si="13">IF(AND(H89=0,I89=0,J89=0),"",IF(J89&gt;0,H89/J89,0))</f>
        <v/>
      </c>
      <c r="AC89" s="627" t="str">
        <f t="shared" si="7"/>
        <v>0</v>
      </c>
    </row>
    <row r="90" spans="1:29" ht="39" hidden="1" customHeight="1" x14ac:dyDescent="0.2">
      <c r="A90" s="14" t="str">
        <f>Planning!A74</f>
        <v>I066</v>
      </c>
      <c r="B90" s="9">
        <f>Planning!B74</f>
        <v>0</v>
      </c>
      <c r="C90" s="9">
        <f>Planning!C74</f>
        <v>0</v>
      </c>
      <c r="D90" s="9">
        <f>Planning!D74</f>
        <v>0</v>
      </c>
      <c r="E90" s="3">
        <f>Planning!E74</f>
        <v>0</v>
      </c>
      <c r="F90" s="3" t="str">
        <f>IF(Planning!G74&lt;&gt;0,Planning!G74,"")</f>
        <v/>
      </c>
      <c r="G90" s="194">
        <f>Planning!H74</f>
        <v>0</v>
      </c>
      <c r="H90" s="4">
        <f>Planning!O74</f>
        <v>0</v>
      </c>
      <c r="I90" s="198">
        <f ca="1">IF(OR(W90="1",AND(W90&lt;&gt;"1",G90=Lists!$A$17)),Y90,0)</f>
        <v>0</v>
      </c>
      <c r="J90" s="174"/>
      <c r="K90" s="32" t="str">
        <f ca="1">IF(AND(W90="2",G90&lt;&gt;Lists!$A$17),AA90,Z90)</f>
        <v/>
      </c>
      <c r="L90" s="33" t="str">
        <f t="shared" ca="1" si="11"/>
        <v/>
      </c>
      <c r="M90" s="5">
        <f>Planning!P74</f>
        <v>0</v>
      </c>
      <c r="N90" s="5">
        <f>'Month 2'!M90+'Month 2'!N90-'Month 2'!O90</f>
        <v>0</v>
      </c>
      <c r="O90" s="166"/>
      <c r="P90" s="32" t="str">
        <f t="shared" ref="P90:P153" si="14">IF(AND(M90=0,N90=0,O90=0),"",IF((M90+N90)&gt;0,O90/(M90+N90),O90))</f>
        <v/>
      </c>
      <c r="Q90" s="33" t="str">
        <f t="shared" si="12"/>
        <v/>
      </c>
      <c r="R90" s="89">
        <f ca="1">SUMIFS($J$25:$J$224,$C$25:$C$224,$C90,$G$25:$G$224,Lists!$A$16)</f>
        <v>0</v>
      </c>
      <c r="S90" s="89">
        <f t="shared" ref="S90:S153" si="15">SUMIFS($O$25:$O$224,$C$25:$C$224,$C90,$G$25:$G$224,"&lt;&gt;0")</f>
        <v>0</v>
      </c>
      <c r="U90" s="2" t="str">
        <f t="shared" ref="U90:U153" si="16">IF(B90=0,"",IF(LEFT(B90,1)="1","1","2"))</f>
        <v/>
      </c>
      <c r="W90" s="2" t="str">
        <f>IF(C90=0,"",LEFT(INDEX(Lists!$H$5:$H$49,MATCH(C90,Lists!$G$5:$G$49,0),1),1))</f>
        <v/>
      </c>
      <c r="Y90" s="4">
        <f ca="1">'Month 2'!H90+'Month 2'!I90-'Month 2'!J90</f>
        <v>0</v>
      </c>
      <c r="Z90" s="2" t="str">
        <f t="shared" ref="Z90:Z153" ca="1" si="17">IF(AND(H90=0,I90=0,J90=0),"",IF((H90+I90)&gt;0,J90/(H90+I90),J90))</f>
        <v/>
      </c>
      <c r="AA90" s="2" t="str">
        <f t="shared" ca="1" si="13"/>
        <v/>
      </c>
      <c r="AC90" s="627" t="str">
        <f t="shared" ref="AC90:AC153" si="18">U90&amp;C90</f>
        <v>0</v>
      </c>
    </row>
    <row r="91" spans="1:29" ht="39" hidden="1" customHeight="1" x14ac:dyDescent="0.2">
      <c r="A91" s="14" t="str">
        <f>Planning!A75</f>
        <v>I067</v>
      </c>
      <c r="B91" s="9">
        <f>Planning!B75</f>
        <v>0</v>
      </c>
      <c r="C91" s="9">
        <f>Planning!C75</f>
        <v>0</v>
      </c>
      <c r="D91" s="9">
        <f>Planning!D75</f>
        <v>0</v>
      </c>
      <c r="E91" s="3">
        <f>Planning!E75</f>
        <v>0</v>
      </c>
      <c r="F91" s="3" t="str">
        <f>IF(Planning!G75&lt;&gt;0,Planning!G75,"")</f>
        <v/>
      </c>
      <c r="G91" s="194">
        <f>Planning!H75</f>
        <v>0</v>
      </c>
      <c r="H91" s="4">
        <f>Planning!O75</f>
        <v>0</v>
      </c>
      <c r="I91" s="198">
        <f ca="1">IF(OR(W91="1",AND(W91&lt;&gt;"1",G91=Lists!$A$17)),Y91,0)</f>
        <v>0</v>
      </c>
      <c r="J91" s="174"/>
      <c r="K91" s="32" t="str">
        <f ca="1">IF(AND(W91="2",G91&lt;&gt;Lists!$A$17),AA91,Z91)</f>
        <v/>
      </c>
      <c r="L91" s="33" t="str">
        <f t="shared" ca="1" si="11"/>
        <v/>
      </c>
      <c r="M91" s="5">
        <f>Planning!P75</f>
        <v>0</v>
      </c>
      <c r="N91" s="5">
        <f>'Month 2'!M91+'Month 2'!N91-'Month 2'!O91</f>
        <v>0</v>
      </c>
      <c r="O91" s="166"/>
      <c r="P91" s="32" t="str">
        <f t="shared" si="14"/>
        <v/>
      </c>
      <c r="Q91" s="33" t="str">
        <f t="shared" si="12"/>
        <v/>
      </c>
      <c r="R91" s="89">
        <f ca="1">SUMIFS($J$25:$J$224,$C$25:$C$224,$C91,$G$25:$G$224,Lists!$A$16)</f>
        <v>0</v>
      </c>
      <c r="S91" s="89">
        <f t="shared" si="15"/>
        <v>0</v>
      </c>
      <c r="U91" s="2" t="str">
        <f t="shared" si="16"/>
        <v/>
      </c>
      <c r="W91" s="2" t="str">
        <f>IF(C91=0,"",LEFT(INDEX(Lists!$H$5:$H$49,MATCH(C91,Lists!$G$5:$G$49,0),1),1))</f>
        <v/>
      </c>
      <c r="Y91" s="4">
        <f ca="1">'Month 2'!H91+'Month 2'!I91-'Month 2'!J91</f>
        <v>0</v>
      </c>
      <c r="Z91" s="2" t="str">
        <f t="shared" ca="1" si="17"/>
        <v/>
      </c>
      <c r="AA91" s="2" t="str">
        <f t="shared" ca="1" si="13"/>
        <v/>
      </c>
      <c r="AC91" s="627" t="str">
        <f t="shared" si="18"/>
        <v>0</v>
      </c>
    </row>
    <row r="92" spans="1:29" ht="39" hidden="1" customHeight="1" x14ac:dyDescent="0.2">
      <c r="A92" s="14" t="str">
        <f>Planning!A76</f>
        <v>I068</v>
      </c>
      <c r="B92" s="9">
        <f>Planning!B76</f>
        <v>0</v>
      </c>
      <c r="C92" s="9">
        <f>Planning!C76</f>
        <v>0</v>
      </c>
      <c r="D92" s="9">
        <f>Planning!D76</f>
        <v>0</v>
      </c>
      <c r="E92" s="3">
        <f>Planning!E76</f>
        <v>0</v>
      </c>
      <c r="F92" s="3" t="str">
        <f>IF(Planning!G76&lt;&gt;0,Planning!G76,"")</f>
        <v/>
      </c>
      <c r="G92" s="194">
        <f>Planning!H76</f>
        <v>0</v>
      </c>
      <c r="H92" s="4">
        <f>Planning!O76</f>
        <v>0</v>
      </c>
      <c r="I92" s="198">
        <f ca="1">IF(OR(W92="1",AND(W92&lt;&gt;"1",G92=Lists!$A$17)),Y92,0)</f>
        <v>0</v>
      </c>
      <c r="J92" s="174"/>
      <c r="K92" s="32" t="str">
        <f ca="1">IF(AND(W92="2",G92&lt;&gt;Lists!$A$17),AA92,Z92)</f>
        <v/>
      </c>
      <c r="L92" s="33" t="str">
        <f t="shared" ca="1" si="11"/>
        <v/>
      </c>
      <c r="M92" s="5">
        <f>Planning!P76</f>
        <v>0</v>
      </c>
      <c r="N92" s="5">
        <f>'Month 2'!M92+'Month 2'!N92-'Month 2'!O92</f>
        <v>0</v>
      </c>
      <c r="O92" s="166"/>
      <c r="P92" s="32" t="str">
        <f t="shared" si="14"/>
        <v/>
      </c>
      <c r="Q92" s="33" t="str">
        <f t="shared" si="12"/>
        <v/>
      </c>
      <c r="R92" s="89">
        <f ca="1">SUMIFS($J$25:$J$224,$C$25:$C$224,$C92,$G$25:$G$224,Lists!$A$16)</f>
        <v>0</v>
      </c>
      <c r="S92" s="89">
        <f t="shared" si="15"/>
        <v>0</v>
      </c>
      <c r="U92" s="2" t="str">
        <f t="shared" si="16"/>
        <v/>
      </c>
      <c r="W92" s="2" t="str">
        <f>IF(C92=0,"",LEFT(INDEX(Lists!$H$5:$H$49,MATCH(C92,Lists!$G$5:$G$49,0),1),1))</f>
        <v/>
      </c>
      <c r="Y92" s="4">
        <f ca="1">'Month 2'!H92+'Month 2'!I92-'Month 2'!J92</f>
        <v>0</v>
      </c>
      <c r="Z92" s="2" t="str">
        <f t="shared" ca="1" si="17"/>
        <v/>
      </c>
      <c r="AA92" s="2" t="str">
        <f t="shared" ca="1" si="13"/>
        <v/>
      </c>
      <c r="AC92" s="627" t="str">
        <f t="shared" si="18"/>
        <v>0</v>
      </c>
    </row>
    <row r="93" spans="1:29" ht="39" hidden="1" customHeight="1" x14ac:dyDescent="0.2">
      <c r="A93" s="14" t="str">
        <f>Planning!A77</f>
        <v>I069</v>
      </c>
      <c r="B93" s="9">
        <f>Planning!B77</f>
        <v>0</v>
      </c>
      <c r="C93" s="9">
        <f>Planning!C77</f>
        <v>0</v>
      </c>
      <c r="D93" s="9">
        <f>Planning!D77</f>
        <v>0</v>
      </c>
      <c r="E93" s="3">
        <f>Planning!E77</f>
        <v>0</v>
      </c>
      <c r="F93" s="3" t="str">
        <f>IF(Planning!G77&lt;&gt;0,Planning!G77,"")</f>
        <v/>
      </c>
      <c r="G93" s="194">
        <f>Planning!H77</f>
        <v>0</v>
      </c>
      <c r="H93" s="4">
        <f>Planning!O77</f>
        <v>0</v>
      </c>
      <c r="I93" s="198">
        <f ca="1">IF(OR(W93="1",AND(W93&lt;&gt;"1",G93=Lists!$A$17)),Y93,0)</f>
        <v>0</v>
      </c>
      <c r="J93" s="174"/>
      <c r="K93" s="32" t="str">
        <f ca="1">IF(AND(W93="2",G93&lt;&gt;Lists!$A$17),AA93,Z93)</f>
        <v/>
      </c>
      <c r="L93" s="33" t="str">
        <f t="shared" ca="1" si="11"/>
        <v/>
      </c>
      <c r="M93" s="5">
        <f>Planning!P77</f>
        <v>0</v>
      </c>
      <c r="N93" s="5">
        <f>'Month 2'!M93+'Month 2'!N93-'Month 2'!O93</f>
        <v>0</v>
      </c>
      <c r="O93" s="166"/>
      <c r="P93" s="32" t="str">
        <f t="shared" si="14"/>
        <v/>
      </c>
      <c r="Q93" s="33" t="str">
        <f t="shared" si="12"/>
        <v/>
      </c>
      <c r="R93" s="89">
        <f ca="1">SUMIFS($J$25:$J$224,$C$25:$C$224,$C93,$G$25:$G$224,Lists!$A$16)</f>
        <v>0</v>
      </c>
      <c r="S93" s="89">
        <f t="shared" si="15"/>
        <v>0</v>
      </c>
      <c r="U93" s="2" t="str">
        <f t="shared" si="16"/>
        <v/>
      </c>
      <c r="W93" s="2" t="str">
        <f>IF(C93=0,"",LEFT(INDEX(Lists!$H$5:$H$49,MATCH(C93,Lists!$G$5:$G$49,0),1),1))</f>
        <v/>
      </c>
      <c r="Y93" s="4">
        <f ca="1">'Month 2'!H93+'Month 2'!I93-'Month 2'!J93</f>
        <v>0</v>
      </c>
      <c r="Z93" s="2" t="str">
        <f t="shared" ca="1" si="17"/>
        <v/>
      </c>
      <c r="AA93" s="2" t="str">
        <f t="shared" ca="1" si="13"/>
        <v/>
      </c>
      <c r="AC93" s="627" t="str">
        <f t="shared" si="18"/>
        <v>0</v>
      </c>
    </row>
    <row r="94" spans="1:29" ht="39" hidden="1" customHeight="1" x14ac:dyDescent="0.2">
      <c r="A94" s="14" t="str">
        <f>Planning!A78</f>
        <v>I070</v>
      </c>
      <c r="B94" s="9">
        <f>Planning!B78</f>
        <v>0</v>
      </c>
      <c r="C94" s="9">
        <f>Planning!C78</f>
        <v>0</v>
      </c>
      <c r="D94" s="9">
        <f>Planning!D78</f>
        <v>0</v>
      </c>
      <c r="E94" s="3">
        <f>Planning!E78</f>
        <v>0</v>
      </c>
      <c r="F94" s="3" t="str">
        <f>IF(Planning!G78&lt;&gt;0,Planning!G78,"")</f>
        <v/>
      </c>
      <c r="G94" s="194">
        <f>Planning!H78</f>
        <v>0</v>
      </c>
      <c r="H94" s="4">
        <f>Planning!O78</f>
        <v>0</v>
      </c>
      <c r="I94" s="198">
        <f ca="1">IF(OR(W94="1",AND(W94&lt;&gt;"1",G94=Lists!$A$17)),Y94,0)</f>
        <v>0</v>
      </c>
      <c r="J94" s="174"/>
      <c r="K94" s="32" t="str">
        <f ca="1">IF(AND(W94="2",G94&lt;&gt;Lists!$A$17),AA94,Z94)</f>
        <v/>
      </c>
      <c r="L94" s="33" t="str">
        <f t="shared" ca="1" si="11"/>
        <v/>
      </c>
      <c r="M94" s="5">
        <f>Planning!P78</f>
        <v>0</v>
      </c>
      <c r="N94" s="5">
        <f>'Month 2'!M94+'Month 2'!N94-'Month 2'!O94</f>
        <v>0</v>
      </c>
      <c r="O94" s="166"/>
      <c r="P94" s="32" t="str">
        <f t="shared" si="14"/>
        <v/>
      </c>
      <c r="Q94" s="33" t="str">
        <f t="shared" si="12"/>
        <v/>
      </c>
      <c r="R94" s="89">
        <f ca="1">SUMIFS($J$25:$J$224,$C$25:$C$224,$C94,$G$25:$G$224,Lists!$A$16)</f>
        <v>0</v>
      </c>
      <c r="S94" s="89">
        <f t="shared" si="15"/>
        <v>0</v>
      </c>
      <c r="U94" s="2" t="str">
        <f t="shared" si="16"/>
        <v/>
      </c>
      <c r="W94" s="2" t="str">
        <f>IF(C94=0,"",LEFT(INDEX(Lists!$H$5:$H$49,MATCH(C94,Lists!$G$5:$G$49,0),1),1))</f>
        <v/>
      </c>
      <c r="Y94" s="4">
        <f ca="1">'Month 2'!H94+'Month 2'!I94-'Month 2'!J94</f>
        <v>0</v>
      </c>
      <c r="Z94" s="2" t="str">
        <f t="shared" ca="1" si="17"/>
        <v/>
      </c>
      <c r="AA94" s="2" t="str">
        <f t="shared" ca="1" si="13"/>
        <v/>
      </c>
      <c r="AC94" s="627" t="str">
        <f t="shared" si="18"/>
        <v>0</v>
      </c>
    </row>
    <row r="95" spans="1:29" ht="39" hidden="1" customHeight="1" x14ac:dyDescent="0.2">
      <c r="A95" s="14" t="str">
        <f>Planning!A79</f>
        <v>I071</v>
      </c>
      <c r="B95" s="9">
        <f>Planning!B79</f>
        <v>0</v>
      </c>
      <c r="C95" s="9">
        <f>Planning!C79</f>
        <v>0</v>
      </c>
      <c r="D95" s="9">
        <f>Planning!D79</f>
        <v>0</v>
      </c>
      <c r="E95" s="3">
        <f>Planning!E79</f>
        <v>0</v>
      </c>
      <c r="F95" s="3" t="str">
        <f>IF(Planning!G79&lt;&gt;0,Planning!G79,"")</f>
        <v/>
      </c>
      <c r="G95" s="194">
        <f>Planning!H79</f>
        <v>0</v>
      </c>
      <c r="H95" s="4">
        <f>Planning!O79</f>
        <v>0</v>
      </c>
      <c r="I95" s="198">
        <f ca="1">IF(OR(W95="1",AND(W95&lt;&gt;"1",G95=Lists!$A$17)),Y95,0)</f>
        <v>0</v>
      </c>
      <c r="J95" s="174"/>
      <c r="K95" s="32" t="str">
        <f ca="1">IF(AND(W95="2",G95&lt;&gt;Lists!$A$17),AA95,Z95)</f>
        <v/>
      </c>
      <c r="L95" s="33" t="str">
        <f t="shared" ca="1" si="11"/>
        <v/>
      </c>
      <c r="M95" s="5">
        <f>Planning!P79</f>
        <v>0</v>
      </c>
      <c r="N95" s="5">
        <f>'Month 2'!M95+'Month 2'!N95-'Month 2'!O95</f>
        <v>0</v>
      </c>
      <c r="O95" s="166"/>
      <c r="P95" s="32" t="str">
        <f t="shared" si="14"/>
        <v/>
      </c>
      <c r="Q95" s="33" t="str">
        <f t="shared" si="12"/>
        <v/>
      </c>
      <c r="R95" s="89">
        <f ca="1">SUMIFS($J$25:$J$224,$C$25:$C$224,$C95,$G$25:$G$224,Lists!$A$16)</f>
        <v>0</v>
      </c>
      <c r="S95" s="89">
        <f t="shared" si="15"/>
        <v>0</v>
      </c>
      <c r="U95" s="2" t="str">
        <f t="shared" si="16"/>
        <v/>
      </c>
      <c r="W95" s="2" t="str">
        <f>IF(C95=0,"",LEFT(INDEX(Lists!$H$5:$H$49,MATCH(C95,Lists!$G$5:$G$49,0),1),1))</f>
        <v/>
      </c>
      <c r="Y95" s="4">
        <f ca="1">'Month 2'!H95+'Month 2'!I95-'Month 2'!J95</f>
        <v>0</v>
      </c>
      <c r="Z95" s="2" t="str">
        <f t="shared" ca="1" si="17"/>
        <v/>
      </c>
      <c r="AA95" s="2" t="str">
        <f t="shared" ca="1" si="13"/>
        <v/>
      </c>
      <c r="AC95" s="627" t="str">
        <f t="shared" si="18"/>
        <v>0</v>
      </c>
    </row>
    <row r="96" spans="1:29" ht="39" hidden="1" customHeight="1" x14ac:dyDescent="0.2">
      <c r="A96" s="14" t="str">
        <f>Planning!A80</f>
        <v>I072</v>
      </c>
      <c r="B96" s="9">
        <f>Planning!B80</f>
        <v>0</v>
      </c>
      <c r="C96" s="9">
        <f>Planning!C80</f>
        <v>0</v>
      </c>
      <c r="D96" s="9">
        <f>Planning!D80</f>
        <v>0</v>
      </c>
      <c r="E96" s="3">
        <f>Planning!E80</f>
        <v>0</v>
      </c>
      <c r="F96" s="3" t="str">
        <f>IF(Planning!G80&lt;&gt;0,Planning!G80,"")</f>
        <v/>
      </c>
      <c r="G96" s="194">
        <f>Planning!H80</f>
        <v>0</v>
      </c>
      <c r="H96" s="4">
        <f>Planning!O80</f>
        <v>0</v>
      </c>
      <c r="I96" s="198">
        <f ca="1">IF(OR(W96="1",AND(W96&lt;&gt;"1",G96=Lists!$A$17)),Y96,0)</f>
        <v>0</v>
      </c>
      <c r="J96" s="174"/>
      <c r="K96" s="32" t="str">
        <f ca="1">IF(AND(W96="2",G96&lt;&gt;Lists!$A$17),AA96,Z96)</f>
        <v/>
      </c>
      <c r="L96" s="33" t="str">
        <f t="shared" ca="1" si="11"/>
        <v/>
      </c>
      <c r="M96" s="5">
        <f>Planning!P80</f>
        <v>0</v>
      </c>
      <c r="N96" s="5">
        <f>'Month 2'!M96+'Month 2'!N96-'Month 2'!O96</f>
        <v>0</v>
      </c>
      <c r="O96" s="166"/>
      <c r="P96" s="32" t="str">
        <f t="shared" si="14"/>
        <v/>
      </c>
      <c r="Q96" s="33" t="str">
        <f t="shared" si="12"/>
        <v/>
      </c>
      <c r="R96" s="89">
        <f ca="1">SUMIFS($J$25:$J$224,$C$25:$C$224,$C96,$G$25:$G$224,Lists!$A$16)</f>
        <v>0</v>
      </c>
      <c r="S96" s="89">
        <f t="shared" si="15"/>
        <v>0</v>
      </c>
      <c r="U96" s="2" t="str">
        <f t="shared" si="16"/>
        <v/>
      </c>
      <c r="W96" s="2" t="str">
        <f>IF(C96=0,"",LEFT(INDEX(Lists!$H$5:$H$49,MATCH(C96,Lists!$G$5:$G$49,0),1),1))</f>
        <v/>
      </c>
      <c r="Y96" s="4">
        <f ca="1">'Month 2'!H96+'Month 2'!I96-'Month 2'!J96</f>
        <v>0</v>
      </c>
      <c r="Z96" s="2" t="str">
        <f t="shared" ca="1" si="17"/>
        <v/>
      </c>
      <c r="AA96" s="2" t="str">
        <f t="shared" ca="1" si="13"/>
        <v/>
      </c>
      <c r="AC96" s="627" t="str">
        <f t="shared" si="18"/>
        <v>0</v>
      </c>
    </row>
    <row r="97" spans="1:29" ht="39" hidden="1" customHeight="1" x14ac:dyDescent="0.2">
      <c r="A97" s="14" t="str">
        <f>Planning!A81</f>
        <v>I073</v>
      </c>
      <c r="B97" s="9">
        <f>Planning!B81</f>
        <v>0</v>
      </c>
      <c r="C97" s="9">
        <f>Planning!C81</f>
        <v>0</v>
      </c>
      <c r="D97" s="9">
        <f>Planning!D81</f>
        <v>0</v>
      </c>
      <c r="E97" s="3">
        <f>Planning!E81</f>
        <v>0</v>
      </c>
      <c r="F97" s="3" t="str">
        <f>IF(Planning!G81&lt;&gt;0,Planning!G81,"")</f>
        <v/>
      </c>
      <c r="G97" s="194">
        <f>Planning!H81</f>
        <v>0</v>
      </c>
      <c r="H97" s="4">
        <f>Planning!O81</f>
        <v>0</v>
      </c>
      <c r="I97" s="198">
        <f ca="1">IF(OR(W97="1",AND(W97&lt;&gt;"1",G97=Lists!$A$17)),Y97,0)</f>
        <v>0</v>
      </c>
      <c r="J97" s="174"/>
      <c r="K97" s="32" t="str">
        <f ca="1">IF(AND(W97="2",G97&lt;&gt;Lists!$A$17),AA97,Z97)</f>
        <v/>
      </c>
      <c r="L97" s="33" t="str">
        <f t="shared" ca="1" si="11"/>
        <v/>
      </c>
      <c r="M97" s="5">
        <f>Planning!P81</f>
        <v>0</v>
      </c>
      <c r="N97" s="5">
        <f>'Month 2'!M97+'Month 2'!N97-'Month 2'!O97</f>
        <v>0</v>
      </c>
      <c r="O97" s="166"/>
      <c r="P97" s="32" t="str">
        <f t="shared" si="14"/>
        <v/>
      </c>
      <c r="Q97" s="33" t="str">
        <f t="shared" si="12"/>
        <v/>
      </c>
      <c r="R97" s="89">
        <f ca="1">SUMIFS($J$25:$J$224,$C$25:$C$224,$C97,$G$25:$G$224,Lists!$A$16)</f>
        <v>0</v>
      </c>
      <c r="S97" s="89">
        <f t="shared" si="15"/>
        <v>0</v>
      </c>
      <c r="U97" s="2" t="str">
        <f t="shared" si="16"/>
        <v/>
      </c>
      <c r="W97" s="2" t="str">
        <f>IF(C97=0,"",LEFT(INDEX(Lists!$H$5:$H$49,MATCH(C97,Lists!$G$5:$G$49,0),1),1))</f>
        <v/>
      </c>
      <c r="Y97" s="4">
        <f ca="1">'Month 2'!H97+'Month 2'!I97-'Month 2'!J97</f>
        <v>0</v>
      </c>
      <c r="Z97" s="2" t="str">
        <f t="shared" ca="1" si="17"/>
        <v/>
      </c>
      <c r="AA97" s="2" t="str">
        <f t="shared" ca="1" si="13"/>
        <v/>
      </c>
      <c r="AC97" s="627" t="str">
        <f t="shared" si="18"/>
        <v>0</v>
      </c>
    </row>
    <row r="98" spans="1:29" ht="39" hidden="1" customHeight="1" x14ac:dyDescent="0.2">
      <c r="A98" s="14" t="str">
        <f>Planning!A82</f>
        <v>I074</v>
      </c>
      <c r="B98" s="9">
        <f>Planning!B82</f>
        <v>0</v>
      </c>
      <c r="C98" s="9">
        <f>Planning!C82</f>
        <v>0</v>
      </c>
      <c r="D98" s="9">
        <f>Planning!D82</f>
        <v>0</v>
      </c>
      <c r="E98" s="3">
        <f>Planning!E82</f>
        <v>0</v>
      </c>
      <c r="F98" s="3" t="str">
        <f>IF(Planning!G82&lt;&gt;0,Planning!G82,"")</f>
        <v/>
      </c>
      <c r="G98" s="194">
        <f>Planning!H82</f>
        <v>0</v>
      </c>
      <c r="H98" s="4">
        <f>Planning!O82</f>
        <v>0</v>
      </c>
      <c r="I98" s="198">
        <f ca="1">IF(OR(W98="1",AND(W98&lt;&gt;"1",G98=Lists!$A$17)),Y98,0)</f>
        <v>0</v>
      </c>
      <c r="J98" s="174"/>
      <c r="K98" s="32" t="str">
        <f ca="1">IF(AND(W98="2",G98&lt;&gt;Lists!$A$17),AA98,Z98)</f>
        <v/>
      </c>
      <c r="L98" s="33" t="str">
        <f t="shared" ca="1" si="11"/>
        <v/>
      </c>
      <c r="M98" s="5">
        <f>Planning!P82</f>
        <v>0</v>
      </c>
      <c r="N98" s="5">
        <f>'Month 2'!M98+'Month 2'!N98-'Month 2'!O98</f>
        <v>0</v>
      </c>
      <c r="O98" s="166"/>
      <c r="P98" s="32" t="str">
        <f t="shared" si="14"/>
        <v/>
      </c>
      <c r="Q98" s="33" t="str">
        <f t="shared" si="12"/>
        <v/>
      </c>
      <c r="R98" s="89">
        <f ca="1">SUMIFS($J$25:$J$224,$C$25:$C$224,$C98,$G$25:$G$224,Lists!$A$16)</f>
        <v>0</v>
      </c>
      <c r="S98" s="89">
        <f t="shared" si="15"/>
        <v>0</v>
      </c>
      <c r="U98" s="2" t="str">
        <f t="shared" si="16"/>
        <v/>
      </c>
      <c r="W98" s="2" t="str">
        <f>IF(C98=0,"",LEFT(INDEX(Lists!$H$5:$H$49,MATCH(C98,Lists!$G$5:$G$49,0),1),1))</f>
        <v/>
      </c>
      <c r="Y98" s="4">
        <f ca="1">'Month 2'!H98+'Month 2'!I98-'Month 2'!J98</f>
        <v>0</v>
      </c>
      <c r="Z98" s="2" t="str">
        <f t="shared" ca="1" si="17"/>
        <v/>
      </c>
      <c r="AA98" s="2" t="str">
        <f t="shared" ca="1" si="13"/>
        <v/>
      </c>
      <c r="AC98" s="627" t="str">
        <f t="shared" si="18"/>
        <v>0</v>
      </c>
    </row>
    <row r="99" spans="1:29" ht="39" hidden="1" customHeight="1" x14ac:dyDescent="0.2">
      <c r="A99" s="14" t="str">
        <f>Planning!A83</f>
        <v>I075</v>
      </c>
      <c r="B99" s="9">
        <f>Planning!B83</f>
        <v>0</v>
      </c>
      <c r="C99" s="9">
        <f>Planning!C83</f>
        <v>0</v>
      </c>
      <c r="D99" s="9">
        <f>Planning!D83</f>
        <v>0</v>
      </c>
      <c r="E99" s="3">
        <f>Planning!E83</f>
        <v>0</v>
      </c>
      <c r="F99" s="3" t="str">
        <f>IF(Planning!G83&lt;&gt;0,Planning!G83,"")</f>
        <v/>
      </c>
      <c r="G99" s="194">
        <f>Planning!H83</f>
        <v>0</v>
      </c>
      <c r="H99" s="4">
        <f>Planning!O83</f>
        <v>0</v>
      </c>
      <c r="I99" s="198">
        <f ca="1">IF(OR(W99="1",AND(W99&lt;&gt;"1",G99=Lists!$A$17)),Y99,0)</f>
        <v>0</v>
      </c>
      <c r="J99" s="174"/>
      <c r="K99" s="32" t="str">
        <f ca="1">IF(AND(W99="2",G99&lt;&gt;Lists!$A$17),AA99,Z99)</f>
        <v/>
      </c>
      <c r="L99" s="33" t="str">
        <f t="shared" ca="1" si="11"/>
        <v/>
      </c>
      <c r="M99" s="5">
        <f>Planning!P83</f>
        <v>0</v>
      </c>
      <c r="N99" s="5">
        <f>'Month 2'!M99+'Month 2'!N99-'Month 2'!O99</f>
        <v>0</v>
      </c>
      <c r="O99" s="166"/>
      <c r="P99" s="32" t="str">
        <f t="shared" si="14"/>
        <v/>
      </c>
      <c r="Q99" s="33" t="str">
        <f t="shared" si="12"/>
        <v/>
      </c>
      <c r="R99" s="89">
        <f ca="1">SUMIFS($J$25:$J$224,$C$25:$C$224,$C99,$G$25:$G$224,Lists!$A$16)</f>
        <v>0</v>
      </c>
      <c r="S99" s="89">
        <f t="shared" si="15"/>
        <v>0</v>
      </c>
      <c r="U99" s="2" t="str">
        <f t="shared" si="16"/>
        <v/>
      </c>
      <c r="W99" s="2" t="str">
        <f>IF(C99=0,"",LEFT(INDEX(Lists!$H$5:$H$49,MATCH(C99,Lists!$G$5:$G$49,0),1),1))</f>
        <v/>
      </c>
      <c r="Y99" s="4">
        <f ca="1">'Month 2'!H99+'Month 2'!I99-'Month 2'!J99</f>
        <v>0</v>
      </c>
      <c r="Z99" s="2" t="str">
        <f t="shared" ca="1" si="17"/>
        <v/>
      </c>
      <c r="AA99" s="2" t="str">
        <f t="shared" ca="1" si="13"/>
        <v/>
      </c>
      <c r="AC99" s="627" t="str">
        <f t="shared" si="18"/>
        <v>0</v>
      </c>
    </row>
    <row r="100" spans="1:29" ht="39" hidden="1" customHeight="1" x14ac:dyDescent="0.2">
      <c r="A100" s="14" t="str">
        <f>Planning!A84</f>
        <v>I076</v>
      </c>
      <c r="B100" s="9">
        <f>Planning!B84</f>
        <v>0</v>
      </c>
      <c r="C100" s="9">
        <f>Planning!C84</f>
        <v>0</v>
      </c>
      <c r="D100" s="9">
        <f>Planning!D84</f>
        <v>0</v>
      </c>
      <c r="E100" s="3">
        <f>Planning!E84</f>
        <v>0</v>
      </c>
      <c r="F100" s="3" t="str">
        <f>IF(Planning!G84&lt;&gt;0,Planning!G84,"")</f>
        <v/>
      </c>
      <c r="G100" s="194">
        <f>Planning!H84</f>
        <v>0</v>
      </c>
      <c r="H100" s="4">
        <f>Planning!O84</f>
        <v>0</v>
      </c>
      <c r="I100" s="198">
        <f ca="1">IF(OR(W100="1",AND(W100&lt;&gt;"1",G100=Lists!$A$17)),Y100,0)</f>
        <v>0</v>
      </c>
      <c r="J100" s="174"/>
      <c r="K100" s="32" t="str">
        <f ca="1">IF(AND(W100="2",G100&lt;&gt;Lists!$A$17),AA100,Z100)</f>
        <v/>
      </c>
      <c r="L100" s="33" t="str">
        <f t="shared" ca="1" si="11"/>
        <v/>
      </c>
      <c r="M100" s="5">
        <f>Planning!P84</f>
        <v>0</v>
      </c>
      <c r="N100" s="5">
        <f>'Month 2'!M100+'Month 2'!N100-'Month 2'!O100</f>
        <v>0</v>
      </c>
      <c r="O100" s="166"/>
      <c r="P100" s="32" t="str">
        <f t="shared" si="14"/>
        <v/>
      </c>
      <c r="Q100" s="33" t="str">
        <f t="shared" si="12"/>
        <v/>
      </c>
      <c r="R100" s="89">
        <f ca="1">SUMIFS($J$25:$J$224,$C$25:$C$224,$C100,$G$25:$G$224,Lists!$A$16)</f>
        <v>0</v>
      </c>
      <c r="S100" s="89">
        <f t="shared" si="15"/>
        <v>0</v>
      </c>
      <c r="U100" s="2" t="str">
        <f t="shared" si="16"/>
        <v/>
      </c>
      <c r="W100" s="2" t="str">
        <f>IF(C100=0,"",LEFT(INDEX(Lists!$H$5:$H$49,MATCH(C100,Lists!$G$5:$G$49,0),1),1))</f>
        <v/>
      </c>
      <c r="Y100" s="4">
        <f ca="1">'Month 2'!H100+'Month 2'!I100-'Month 2'!J100</f>
        <v>0</v>
      </c>
      <c r="Z100" s="2" t="str">
        <f t="shared" ca="1" si="17"/>
        <v/>
      </c>
      <c r="AA100" s="2" t="str">
        <f t="shared" ca="1" si="13"/>
        <v/>
      </c>
      <c r="AC100" s="627" t="str">
        <f t="shared" si="18"/>
        <v>0</v>
      </c>
    </row>
    <row r="101" spans="1:29" ht="39" hidden="1" customHeight="1" x14ac:dyDescent="0.2">
      <c r="A101" s="14" t="str">
        <f>Planning!A85</f>
        <v>I077</v>
      </c>
      <c r="B101" s="9">
        <f>Planning!B85</f>
        <v>0</v>
      </c>
      <c r="C101" s="9">
        <f>Planning!C85</f>
        <v>0</v>
      </c>
      <c r="D101" s="9">
        <f>Planning!D85</f>
        <v>0</v>
      </c>
      <c r="E101" s="3">
        <f>Planning!E85</f>
        <v>0</v>
      </c>
      <c r="F101" s="3" t="str">
        <f>IF(Planning!G85&lt;&gt;0,Planning!G85,"")</f>
        <v/>
      </c>
      <c r="G101" s="194">
        <f>Planning!H85</f>
        <v>0</v>
      </c>
      <c r="H101" s="4">
        <f>Planning!O85</f>
        <v>0</v>
      </c>
      <c r="I101" s="198">
        <f ca="1">IF(OR(W101="1",AND(W101&lt;&gt;"1",G101=Lists!$A$17)),Y101,0)</f>
        <v>0</v>
      </c>
      <c r="J101" s="174"/>
      <c r="K101" s="32" t="str">
        <f ca="1">IF(AND(W101="2",G101&lt;&gt;Lists!$A$17),AA101,Z101)</f>
        <v/>
      </c>
      <c r="L101" s="33" t="str">
        <f t="shared" ca="1" si="11"/>
        <v/>
      </c>
      <c r="M101" s="5">
        <f>Planning!P85</f>
        <v>0</v>
      </c>
      <c r="N101" s="5">
        <f>'Month 2'!M101+'Month 2'!N101-'Month 2'!O101</f>
        <v>0</v>
      </c>
      <c r="O101" s="166"/>
      <c r="P101" s="32" t="str">
        <f t="shared" si="14"/>
        <v/>
      </c>
      <c r="Q101" s="33" t="str">
        <f t="shared" si="12"/>
        <v/>
      </c>
      <c r="R101" s="89">
        <f ca="1">SUMIFS($J$25:$J$224,$C$25:$C$224,$C101,$G$25:$G$224,Lists!$A$16)</f>
        <v>0</v>
      </c>
      <c r="S101" s="89">
        <f t="shared" si="15"/>
        <v>0</v>
      </c>
      <c r="U101" s="2" t="str">
        <f t="shared" si="16"/>
        <v/>
      </c>
      <c r="W101" s="2" t="str">
        <f>IF(C101=0,"",LEFT(INDEX(Lists!$H$5:$H$49,MATCH(C101,Lists!$G$5:$G$49,0),1),1))</f>
        <v/>
      </c>
      <c r="Y101" s="4">
        <f ca="1">'Month 2'!H101+'Month 2'!I101-'Month 2'!J101</f>
        <v>0</v>
      </c>
      <c r="Z101" s="2" t="str">
        <f t="shared" ca="1" si="17"/>
        <v/>
      </c>
      <c r="AA101" s="2" t="str">
        <f t="shared" ca="1" si="13"/>
        <v/>
      </c>
      <c r="AC101" s="627" t="str">
        <f t="shared" si="18"/>
        <v>0</v>
      </c>
    </row>
    <row r="102" spans="1:29" ht="39" hidden="1" customHeight="1" x14ac:dyDescent="0.2">
      <c r="A102" s="14" t="str">
        <f>Planning!A86</f>
        <v>I078</v>
      </c>
      <c r="B102" s="9">
        <f>Planning!B86</f>
        <v>0</v>
      </c>
      <c r="C102" s="9">
        <f>Planning!C86</f>
        <v>0</v>
      </c>
      <c r="D102" s="9">
        <f>Planning!D86</f>
        <v>0</v>
      </c>
      <c r="E102" s="3">
        <f>Planning!E86</f>
        <v>0</v>
      </c>
      <c r="F102" s="3" t="str">
        <f>IF(Planning!G86&lt;&gt;0,Planning!G86,"")</f>
        <v/>
      </c>
      <c r="G102" s="194">
        <f>Planning!H86</f>
        <v>0</v>
      </c>
      <c r="H102" s="4">
        <f>Planning!O86</f>
        <v>0</v>
      </c>
      <c r="I102" s="198">
        <f ca="1">IF(OR(W102="1",AND(W102&lt;&gt;"1",G102=Lists!$A$17)),Y102,0)</f>
        <v>0</v>
      </c>
      <c r="J102" s="174"/>
      <c r="K102" s="32" t="str">
        <f ca="1">IF(AND(W102="2",G102&lt;&gt;Lists!$A$17),AA102,Z102)</f>
        <v/>
      </c>
      <c r="L102" s="33" t="str">
        <f t="shared" ca="1" si="11"/>
        <v/>
      </c>
      <c r="M102" s="5">
        <f>Planning!P86</f>
        <v>0</v>
      </c>
      <c r="N102" s="5">
        <f>'Month 2'!M102+'Month 2'!N102-'Month 2'!O102</f>
        <v>0</v>
      </c>
      <c r="O102" s="166"/>
      <c r="P102" s="32" t="str">
        <f t="shared" si="14"/>
        <v/>
      </c>
      <c r="Q102" s="33" t="str">
        <f t="shared" si="12"/>
        <v/>
      </c>
      <c r="R102" s="89">
        <f ca="1">SUMIFS($J$25:$J$224,$C$25:$C$224,$C102,$G$25:$G$224,Lists!$A$16)</f>
        <v>0</v>
      </c>
      <c r="S102" s="89">
        <f t="shared" si="15"/>
        <v>0</v>
      </c>
      <c r="U102" s="2" t="str">
        <f t="shared" si="16"/>
        <v/>
      </c>
      <c r="W102" s="2" t="str">
        <f>IF(C102=0,"",LEFT(INDEX(Lists!$H$5:$H$49,MATCH(C102,Lists!$G$5:$G$49,0),1),1))</f>
        <v/>
      </c>
      <c r="Y102" s="4">
        <f ca="1">'Month 2'!H102+'Month 2'!I102-'Month 2'!J102</f>
        <v>0</v>
      </c>
      <c r="Z102" s="2" t="str">
        <f t="shared" ca="1" si="17"/>
        <v/>
      </c>
      <c r="AA102" s="2" t="str">
        <f t="shared" ca="1" si="13"/>
        <v/>
      </c>
      <c r="AC102" s="627" t="str">
        <f t="shared" si="18"/>
        <v>0</v>
      </c>
    </row>
    <row r="103" spans="1:29" ht="39" hidden="1" customHeight="1" x14ac:dyDescent="0.2">
      <c r="A103" s="14" t="str">
        <f>Planning!A87</f>
        <v>I079</v>
      </c>
      <c r="B103" s="9">
        <f>Planning!B87</f>
        <v>0</v>
      </c>
      <c r="C103" s="9">
        <f>Planning!C87</f>
        <v>0</v>
      </c>
      <c r="D103" s="9">
        <f>Planning!D87</f>
        <v>0</v>
      </c>
      <c r="E103" s="3">
        <f>Planning!E87</f>
        <v>0</v>
      </c>
      <c r="F103" s="3" t="str">
        <f>IF(Planning!G87&lt;&gt;0,Planning!G87,"")</f>
        <v/>
      </c>
      <c r="G103" s="194">
        <f>Planning!H87</f>
        <v>0</v>
      </c>
      <c r="H103" s="4">
        <f>Planning!O87</f>
        <v>0</v>
      </c>
      <c r="I103" s="198">
        <f ca="1">IF(OR(W103="1",AND(W103&lt;&gt;"1",G103=Lists!$A$17)),Y103,0)</f>
        <v>0</v>
      </c>
      <c r="J103" s="174"/>
      <c r="K103" s="32" t="str">
        <f ca="1">IF(AND(W103="2",G103&lt;&gt;Lists!$A$17),AA103,Z103)</f>
        <v/>
      </c>
      <c r="L103" s="33" t="str">
        <f t="shared" ca="1" si="11"/>
        <v/>
      </c>
      <c r="M103" s="5">
        <f>Planning!P87</f>
        <v>0</v>
      </c>
      <c r="N103" s="5">
        <f>'Month 2'!M103+'Month 2'!N103-'Month 2'!O103</f>
        <v>0</v>
      </c>
      <c r="O103" s="166"/>
      <c r="P103" s="32" t="str">
        <f t="shared" si="14"/>
        <v/>
      </c>
      <c r="Q103" s="33" t="str">
        <f t="shared" si="12"/>
        <v/>
      </c>
      <c r="R103" s="89">
        <f ca="1">SUMIFS($J$25:$J$224,$C$25:$C$224,$C103,$G$25:$G$224,Lists!$A$16)</f>
        <v>0</v>
      </c>
      <c r="S103" s="89">
        <f t="shared" si="15"/>
        <v>0</v>
      </c>
      <c r="U103" s="2" t="str">
        <f t="shared" si="16"/>
        <v/>
      </c>
      <c r="W103" s="2" t="str">
        <f>IF(C103=0,"",LEFT(INDEX(Lists!$H$5:$H$49,MATCH(C103,Lists!$G$5:$G$49,0),1),1))</f>
        <v/>
      </c>
      <c r="Y103" s="4">
        <f ca="1">'Month 2'!H103+'Month 2'!I103-'Month 2'!J103</f>
        <v>0</v>
      </c>
      <c r="Z103" s="2" t="str">
        <f t="shared" ca="1" si="17"/>
        <v/>
      </c>
      <c r="AA103" s="2" t="str">
        <f t="shared" ca="1" si="13"/>
        <v/>
      </c>
      <c r="AC103" s="627" t="str">
        <f t="shared" si="18"/>
        <v>0</v>
      </c>
    </row>
    <row r="104" spans="1:29" ht="39" hidden="1" customHeight="1" x14ac:dyDescent="0.2">
      <c r="A104" s="14" t="str">
        <f>Planning!A88</f>
        <v>I080</v>
      </c>
      <c r="B104" s="9">
        <f>Planning!B88</f>
        <v>0</v>
      </c>
      <c r="C104" s="9">
        <f>Planning!C88</f>
        <v>0</v>
      </c>
      <c r="D104" s="9">
        <f>Planning!D88</f>
        <v>0</v>
      </c>
      <c r="E104" s="3">
        <f>Planning!E88</f>
        <v>0</v>
      </c>
      <c r="F104" s="3" t="str">
        <f>IF(Planning!G88&lt;&gt;0,Planning!G88,"")</f>
        <v/>
      </c>
      <c r="G104" s="194">
        <f>Planning!H88</f>
        <v>0</v>
      </c>
      <c r="H104" s="4">
        <f>Planning!O88</f>
        <v>0</v>
      </c>
      <c r="I104" s="198">
        <f ca="1">IF(OR(W104="1",AND(W104&lt;&gt;"1",G104=Lists!$A$17)),Y104,0)</f>
        <v>0</v>
      </c>
      <c r="J104" s="174"/>
      <c r="K104" s="32" t="str">
        <f ca="1">IF(AND(W104="2",G104&lt;&gt;Lists!$A$17),AA104,Z104)</f>
        <v/>
      </c>
      <c r="L104" s="33" t="str">
        <f t="shared" ca="1" si="11"/>
        <v/>
      </c>
      <c r="M104" s="5">
        <f>Planning!P88</f>
        <v>0</v>
      </c>
      <c r="N104" s="5">
        <f>'Month 2'!M104+'Month 2'!N104-'Month 2'!O104</f>
        <v>0</v>
      </c>
      <c r="O104" s="166"/>
      <c r="P104" s="32" t="str">
        <f t="shared" si="14"/>
        <v/>
      </c>
      <c r="Q104" s="33" t="str">
        <f t="shared" si="12"/>
        <v/>
      </c>
      <c r="R104" s="89">
        <f ca="1">SUMIFS($J$25:$J$224,$C$25:$C$224,$C104,$G$25:$G$224,Lists!$A$16)</f>
        <v>0</v>
      </c>
      <c r="S104" s="89">
        <f t="shared" si="15"/>
        <v>0</v>
      </c>
      <c r="U104" s="2" t="str">
        <f t="shared" si="16"/>
        <v/>
      </c>
      <c r="W104" s="2" t="str">
        <f>IF(C104=0,"",LEFT(INDEX(Lists!$H$5:$H$49,MATCH(C104,Lists!$G$5:$G$49,0),1),1))</f>
        <v/>
      </c>
      <c r="Y104" s="4">
        <f ca="1">'Month 2'!H104+'Month 2'!I104-'Month 2'!J104</f>
        <v>0</v>
      </c>
      <c r="Z104" s="2" t="str">
        <f t="shared" ca="1" si="17"/>
        <v/>
      </c>
      <c r="AA104" s="2" t="str">
        <f t="shared" ca="1" si="13"/>
        <v/>
      </c>
      <c r="AC104" s="627" t="str">
        <f t="shared" si="18"/>
        <v>0</v>
      </c>
    </row>
    <row r="105" spans="1:29" ht="39" hidden="1" customHeight="1" x14ac:dyDescent="0.2">
      <c r="A105" s="14" t="str">
        <f>Planning!A89</f>
        <v>I081</v>
      </c>
      <c r="B105" s="9">
        <f>Planning!B89</f>
        <v>0</v>
      </c>
      <c r="C105" s="9">
        <f>Planning!C89</f>
        <v>0</v>
      </c>
      <c r="D105" s="9">
        <f>Planning!D89</f>
        <v>0</v>
      </c>
      <c r="E105" s="3">
        <f>Planning!E89</f>
        <v>0</v>
      </c>
      <c r="F105" s="3" t="str">
        <f>IF(Planning!G89&lt;&gt;0,Planning!G89,"")</f>
        <v/>
      </c>
      <c r="G105" s="194">
        <f>Planning!H89</f>
        <v>0</v>
      </c>
      <c r="H105" s="4">
        <f>Planning!O89</f>
        <v>0</v>
      </c>
      <c r="I105" s="198">
        <f ca="1">IF(OR(W105="1",AND(W105&lt;&gt;"1",G105=Lists!$A$17)),Y105,0)</f>
        <v>0</v>
      </c>
      <c r="J105" s="174"/>
      <c r="K105" s="32" t="str">
        <f ca="1">IF(AND(W105="2",G105&lt;&gt;Lists!$A$17),AA105,Z105)</f>
        <v/>
      </c>
      <c r="L105" s="33" t="str">
        <f t="shared" ca="1" si="11"/>
        <v/>
      </c>
      <c r="M105" s="5">
        <f>Planning!P89</f>
        <v>0</v>
      </c>
      <c r="N105" s="5">
        <f>'Month 2'!M105+'Month 2'!N105-'Month 2'!O105</f>
        <v>0</v>
      </c>
      <c r="O105" s="166"/>
      <c r="P105" s="32" t="str">
        <f t="shared" si="14"/>
        <v/>
      </c>
      <c r="Q105" s="33" t="str">
        <f t="shared" si="12"/>
        <v/>
      </c>
      <c r="R105" s="89">
        <f ca="1">SUMIFS($J$25:$J$224,$C$25:$C$224,$C105,$G$25:$G$224,Lists!$A$16)</f>
        <v>0</v>
      </c>
      <c r="S105" s="89">
        <f t="shared" si="15"/>
        <v>0</v>
      </c>
      <c r="U105" s="2" t="str">
        <f t="shared" si="16"/>
        <v/>
      </c>
      <c r="W105" s="2" t="str">
        <f>IF(C105=0,"",LEFT(INDEX(Lists!$H$5:$H$49,MATCH(C105,Lists!$G$5:$G$49,0),1),1))</f>
        <v/>
      </c>
      <c r="Y105" s="4">
        <f ca="1">'Month 2'!H105+'Month 2'!I105-'Month 2'!J105</f>
        <v>0</v>
      </c>
      <c r="Z105" s="2" t="str">
        <f t="shared" ca="1" si="17"/>
        <v/>
      </c>
      <c r="AA105" s="2" t="str">
        <f t="shared" ca="1" si="13"/>
        <v/>
      </c>
      <c r="AC105" s="627" t="str">
        <f t="shared" si="18"/>
        <v>0</v>
      </c>
    </row>
    <row r="106" spans="1:29" ht="39" hidden="1" customHeight="1" x14ac:dyDescent="0.2">
      <c r="A106" s="14" t="str">
        <f>Planning!A90</f>
        <v>I082</v>
      </c>
      <c r="B106" s="9">
        <f>Planning!B90</f>
        <v>0</v>
      </c>
      <c r="C106" s="9">
        <f>Planning!C90</f>
        <v>0</v>
      </c>
      <c r="D106" s="9">
        <f>Planning!D90</f>
        <v>0</v>
      </c>
      <c r="E106" s="3">
        <f>Planning!E90</f>
        <v>0</v>
      </c>
      <c r="F106" s="3" t="str">
        <f>IF(Planning!G90&lt;&gt;0,Planning!G90,"")</f>
        <v/>
      </c>
      <c r="G106" s="194">
        <f>Planning!H90</f>
        <v>0</v>
      </c>
      <c r="H106" s="4">
        <f>Planning!O90</f>
        <v>0</v>
      </c>
      <c r="I106" s="198">
        <f ca="1">IF(OR(W106="1",AND(W106&lt;&gt;"1",G106=Lists!$A$17)),Y106,0)</f>
        <v>0</v>
      </c>
      <c r="J106" s="174"/>
      <c r="K106" s="32" t="str">
        <f ca="1">IF(AND(W106="2",G106&lt;&gt;Lists!$A$17),AA106,Z106)</f>
        <v/>
      </c>
      <c r="L106" s="33" t="str">
        <f t="shared" ca="1" si="11"/>
        <v/>
      </c>
      <c r="M106" s="5">
        <f>Planning!P90</f>
        <v>0</v>
      </c>
      <c r="N106" s="5">
        <f>'Month 2'!M106+'Month 2'!N106-'Month 2'!O106</f>
        <v>0</v>
      </c>
      <c r="O106" s="166"/>
      <c r="P106" s="32" t="str">
        <f t="shared" si="14"/>
        <v/>
      </c>
      <c r="Q106" s="33" t="str">
        <f t="shared" si="12"/>
        <v/>
      </c>
      <c r="R106" s="89">
        <f ca="1">SUMIFS($J$25:$J$224,$C$25:$C$224,$C106,$G$25:$G$224,Lists!$A$16)</f>
        <v>0</v>
      </c>
      <c r="S106" s="89">
        <f t="shared" si="15"/>
        <v>0</v>
      </c>
      <c r="U106" s="2" t="str">
        <f t="shared" si="16"/>
        <v/>
      </c>
      <c r="W106" s="2" t="str">
        <f>IF(C106=0,"",LEFT(INDEX(Lists!$H$5:$H$49,MATCH(C106,Lists!$G$5:$G$49,0),1),1))</f>
        <v/>
      </c>
      <c r="Y106" s="4">
        <f ca="1">'Month 2'!H106+'Month 2'!I106-'Month 2'!J106</f>
        <v>0</v>
      </c>
      <c r="Z106" s="2" t="str">
        <f t="shared" ca="1" si="17"/>
        <v/>
      </c>
      <c r="AA106" s="2" t="str">
        <f t="shared" ca="1" si="13"/>
        <v/>
      </c>
      <c r="AC106" s="627" t="str">
        <f t="shared" si="18"/>
        <v>0</v>
      </c>
    </row>
    <row r="107" spans="1:29" ht="39" hidden="1" customHeight="1" x14ac:dyDescent="0.2">
      <c r="A107" s="14" t="str">
        <f>Planning!A91</f>
        <v>I083</v>
      </c>
      <c r="B107" s="9">
        <f>Planning!B91</f>
        <v>0</v>
      </c>
      <c r="C107" s="9">
        <f>Planning!C91</f>
        <v>0</v>
      </c>
      <c r="D107" s="9">
        <f>Planning!D91</f>
        <v>0</v>
      </c>
      <c r="E107" s="3">
        <f>Planning!E91</f>
        <v>0</v>
      </c>
      <c r="F107" s="3" t="str">
        <f>IF(Planning!G91&lt;&gt;0,Planning!G91,"")</f>
        <v/>
      </c>
      <c r="G107" s="194">
        <f>Planning!H91</f>
        <v>0</v>
      </c>
      <c r="H107" s="4">
        <f>Planning!O91</f>
        <v>0</v>
      </c>
      <c r="I107" s="198">
        <f ca="1">IF(OR(W107="1",AND(W107&lt;&gt;"1",G107=Lists!$A$17)),Y107,0)</f>
        <v>0</v>
      </c>
      <c r="J107" s="174"/>
      <c r="K107" s="32" t="str">
        <f ca="1">IF(AND(W107="2",G107&lt;&gt;Lists!$A$17),AA107,Z107)</f>
        <v/>
      </c>
      <c r="L107" s="33" t="str">
        <f t="shared" ca="1" si="11"/>
        <v/>
      </c>
      <c r="M107" s="5">
        <f>Planning!P91</f>
        <v>0</v>
      </c>
      <c r="N107" s="5">
        <f>'Month 2'!M107+'Month 2'!N107-'Month 2'!O107</f>
        <v>0</v>
      </c>
      <c r="O107" s="166"/>
      <c r="P107" s="32" t="str">
        <f t="shared" si="14"/>
        <v/>
      </c>
      <c r="Q107" s="33" t="str">
        <f t="shared" si="12"/>
        <v/>
      </c>
      <c r="R107" s="89">
        <f ca="1">SUMIFS($J$25:$J$224,$C$25:$C$224,$C107,$G$25:$G$224,Lists!$A$16)</f>
        <v>0</v>
      </c>
      <c r="S107" s="89">
        <f t="shared" si="15"/>
        <v>0</v>
      </c>
      <c r="U107" s="2" t="str">
        <f t="shared" si="16"/>
        <v/>
      </c>
      <c r="W107" s="2" t="str">
        <f>IF(C107=0,"",LEFT(INDEX(Lists!$H$5:$H$49,MATCH(C107,Lists!$G$5:$G$49,0),1),1))</f>
        <v/>
      </c>
      <c r="Y107" s="4">
        <f ca="1">'Month 2'!H107+'Month 2'!I107-'Month 2'!J107</f>
        <v>0</v>
      </c>
      <c r="Z107" s="2" t="str">
        <f t="shared" ca="1" si="17"/>
        <v/>
      </c>
      <c r="AA107" s="2" t="str">
        <f t="shared" ca="1" si="13"/>
        <v/>
      </c>
      <c r="AC107" s="627" t="str">
        <f t="shared" si="18"/>
        <v>0</v>
      </c>
    </row>
    <row r="108" spans="1:29" ht="39" hidden="1" customHeight="1" x14ac:dyDescent="0.2">
      <c r="A108" s="14" t="str">
        <f>Planning!A92</f>
        <v>I084</v>
      </c>
      <c r="B108" s="9">
        <f>Planning!B92</f>
        <v>0</v>
      </c>
      <c r="C108" s="9">
        <f>Planning!C92</f>
        <v>0</v>
      </c>
      <c r="D108" s="9">
        <f>Planning!D92</f>
        <v>0</v>
      </c>
      <c r="E108" s="3">
        <f>Planning!E92</f>
        <v>0</v>
      </c>
      <c r="F108" s="3" t="str">
        <f>IF(Planning!G92&lt;&gt;0,Planning!G92,"")</f>
        <v/>
      </c>
      <c r="G108" s="194">
        <f>Planning!H92</f>
        <v>0</v>
      </c>
      <c r="H108" s="4">
        <f>Planning!O92</f>
        <v>0</v>
      </c>
      <c r="I108" s="198">
        <f ca="1">IF(OR(W108="1",AND(W108&lt;&gt;"1",G108=Lists!$A$17)),Y108,0)</f>
        <v>0</v>
      </c>
      <c r="J108" s="174"/>
      <c r="K108" s="32" t="str">
        <f ca="1">IF(AND(W108="2",G108&lt;&gt;Lists!$A$17),AA108,Z108)</f>
        <v/>
      </c>
      <c r="L108" s="33" t="str">
        <f t="shared" ca="1" si="11"/>
        <v/>
      </c>
      <c r="M108" s="5">
        <f>Planning!P92</f>
        <v>0</v>
      </c>
      <c r="N108" s="5">
        <f>'Month 2'!M108+'Month 2'!N108-'Month 2'!O108</f>
        <v>0</v>
      </c>
      <c r="O108" s="166"/>
      <c r="P108" s="32" t="str">
        <f t="shared" si="14"/>
        <v/>
      </c>
      <c r="Q108" s="33" t="str">
        <f t="shared" si="12"/>
        <v/>
      </c>
      <c r="R108" s="89">
        <f ca="1">SUMIFS($J$25:$J$224,$C$25:$C$224,$C108,$G$25:$G$224,Lists!$A$16)</f>
        <v>0</v>
      </c>
      <c r="S108" s="89">
        <f t="shared" si="15"/>
        <v>0</v>
      </c>
      <c r="U108" s="2" t="str">
        <f t="shared" si="16"/>
        <v/>
      </c>
      <c r="W108" s="2" t="str">
        <f>IF(C108=0,"",LEFT(INDEX(Lists!$H$5:$H$49,MATCH(C108,Lists!$G$5:$G$49,0),1),1))</f>
        <v/>
      </c>
      <c r="Y108" s="4">
        <f ca="1">'Month 2'!H108+'Month 2'!I108-'Month 2'!J108</f>
        <v>0</v>
      </c>
      <c r="Z108" s="2" t="str">
        <f t="shared" ca="1" si="17"/>
        <v/>
      </c>
      <c r="AA108" s="2" t="str">
        <f t="shared" ca="1" si="13"/>
        <v/>
      </c>
      <c r="AC108" s="627" t="str">
        <f t="shared" si="18"/>
        <v>0</v>
      </c>
    </row>
    <row r="109" spans="1:29" ht="39" hidden="1" customHeight="1" x14ac:dyDescent="0.2">
      <c r="A109" s="14" t="str">
        <f>Planning!A93</f>
        <v>I085</v>
      </c>
      <c r="B109" s="9">
        <f>Planning!B93</f>
        <v>0</v>
      </c>
      <c r="C109" s="9">
        <f>Planning!C93</f>
        <v>0</v>
      </c>
      <c r="D109" s="9">
        <f>Planning!D93</f>
        <v>0</v>
      </c>
      <c r="E109" s="3">
        <f>Planning!E93</f>
        <v>0</v>
      </c>
      <c r="F109" s="3" t="str">
        <f>IF(Planning!G93&lt;&gt;0,Planning!G93,"")</f>
        <v/>
      </c>
      <c r="G109" s="194">
        <f>Planning!H93</f>
        <v>0</v>
      </c>
      <c r="H109" s="4">
        <f>Planning!O93</f>
        <v>0</v>
      </c>
      <c r="I109" s="198">
        <f ca="1">IF(OR(W109="1",AND(W109&lt;&gt;"1",G109=Lists!$A$17)),Y109,0)</f>
        <v>0</v>
      </c>
      <c r="J109" s="174"/>
      <c r="K109" s="32" t="str">
        <f ca="1">IF(AND(W109="2",G109&lt;&gt;Lists!$A$17),AA109,Z109)</f>
        <v/>
      </c>
      <c r="L109" s="33" t="str">
        <f t="shared" ca="1" si="11"/>
        <v/>
      </c>
      <c r="M109" s="5">
        <f>Planning!P93</f>
        <v>0</v>
      </c>
      <c r="N109" s="5">
        <f>'Month 2'!M109+'Month 2'!N109-'Month 2'!O109</f>
        <v>0</v>
      </c>
      <c r="O109" s="166"/>
      <c r="P109" s="32" t="str">
        <f t="shared" si="14"/>
        <v/>
      </c>
      <c r="Q109" s="33" t="str">
        <f t="shared" si="12"/>
        <v/>
      </c>
      <c r="R109" s="89">
        <f ca="1">SUMIFS($J$25:$J$224,$C$25:$C$224,$C109,$G$25:$G$224,Lists!$A$16)</f>
        <v>0</v>
      </c>
      <c r="S109" s="89">
        <f t="shared" si="15"/>
        <v>0</v>
      </c>
      <c r="U109" s="2" t="str">
        <f t="shared" si="16"/>
        <v/>
      </c>
      <c r="W109" s="2" t="str">
        <f>IF(C109=0,"",LEFT(INDEX(Lists!$H$5:$H$49,MATCH(C109,Lists!$G$5:$G$49,0),1),1))</f>
        <v/>
      </c>
      <c r="Y109" s="4">
        <f ca="1">'Month 2'!H109+'Month 2'!I109-'Month 2'!J109</f>
        <v>0</v>
      </c>
      <c r="Z109" s="2" t="str">
        <f t="shared" ca="1" si="17"/>
        <v/>
      </c>
      <c r="AA109" s="2" t="str">
        <f t="shared" ca="1" si="13"/>
        <v/>
      </c>
      <c r="AC109" s="627" t="str">
        <f t="shared" si="18"/>
        <v>0</v>
      </c>
    </row>
    <row r="110" spans="1:29" ht="39" hidden="1" customHeight="1" x14ac:dyDescent="0.2">
      <c r="A110" s="14" t="str">
        <f>Planning!A94</f>
        <v>I086</v>
      </c>
      <c r="B110" s="9">
        <f>Planning!B94</f>
        <v>0</v>
      </c>
      <c r="C110" s="9">
        <f>Planning!C94</f>
        <v>0</v>
      </c>
      <c r="D110" s="9">
        <f>Planning!D94</f>
        <v>0</v>
      </c>
      <c r="E110" s="3">
        <f>Planning!E94</f>
        <v>0</v>
      </c>
      <c r="F110" s="3" t="str">
        <f>IF(Planning!G94&lt;&gt;0,Planning!G94,"")</f>
        <v/>
      </c>
      <c r="G110" s="194">
        <f>Planning!H94</f>
        <v>0</v>
      </c>
      <c r="H110" s="4">
        <f>Planning!O94</f>
        <v>0</v>
      </c>
      <c r="I110" s="198">
        <f ca="1">IF(OR(W110="1",AND(W110&lt;&gt;"1",G110=Lists!$A$17)),Y110,0)</f>
        <v>0</v>
      </c>
      <c r="J110" s="174"/>
      <c r="K110" s="32" t="str">
        <f ca="1">IF(AND(W110="2",G110&lt;&gt;Lists!$A$17),AA110,Z110)</f>
        <v/>
      </c>
      <c r="L110" s="33" t="str">
        <f t="shared" ca="1" si="11"/>
        <v/>
      </c>
      <c r="M110" s="5">
        <f>Planning!P94</f>
        <v>0</v>
      </c>
      <c r="N110" s="5">
        <f>'Month 2'!M110+'Month 2'!N110-'Month 2'!O110</f>
        <v>0</v>
      </c>
      <c r="O110" s="166"/>
      <c r="P110" s="32" t="str">
        <f t="shared" si="14"/>
        <v/>
      </c>
      <c r="Q110" s="33" t="str">
        <f t="shared" si="12"/>
        <v/>
      </c>
      <c r="R110" s="89">
        <f ca="1">SUMIFS($J$25:$J$224,$C$25:$C$224,$C110,$G$25:$G$224,Lists!$A$16)</f>
        <v>0</v>
      </c>
      <c r="S110" s="89">
        <f t="shared" si="15"/>
        <v>0</v>
      </c>
      <c r="U110" s="2" t="str">
        <f t="shared" si="16"/>
        <v/>
      </c>
      <c r="W110" s="2" t="str">
        <f>IF(C110=0,"",LEFT(INDEX(Lists!$H$5:$H$49,MATCH(C110,Lists!$G$5:$G$49,0),1),1))</f>
        <v/>
      </c>
      <c r="Y110" s="4">
        <f ca="1">'Month 2'!H110+'Month 2'!I110-'Month 2'!J110</f>
        <v>0</v>
      </c>
      <c r="Z110" s="2" t="str">
        <f t="shared" ca="1" si="17"/>
        <v/>
      </c>
      <c r="AA110" s="2" t="str">
        <f t="shared" ca="1" si="13"/>
        <v/>
      </c>
      <c r="AC110" s="627" t="str">
        <f t="shared" si="18"/>
        <v>0</v>
      </c>
    </row>
    <row r="111" spans="1:29" ht="39" hidden="1" customHeight="1" x14ac:dyDescent="0.2">
      <c r="A111" s="14" t="str">
        <f>Planning!A95</f>
        <v>I087</v>
      </c>
      <c r="B111" s="9">
        <f>Planning!B95</f>
        <v>0</v>
      </c>
      <c r="C111" s="9">
        <f>Planning!C95</f>
        <v>0</v>
      </c>
      <c r="D111" s="9">
        <f>Planning!D95</f>
        <v>0</v>
      </c>
      <c r="E111" s="3">
        <f>Planning!E95</f>
        <v>0</v>
      </c>
      <c r="F111" s="3" t="str">
        <f>IF(Planning!G95&lt;&gt;0,Planning!G95,"")</f>
        <v/>
      </c>
      <c r="G111" s="194">
        <f>Planning!H95</f>
        <v>0</v>
      </c>
      <c r="H111" s="4">
        <f>Planning!O95</f>
        <v>0</v>
      </c>
      <c r="I111" s="198">
        <f ca="1">IF(OR(W111="1",AND(W111&lt;&gt;"1",G111=Lists!$A$17)),Y111,0)</f>
        <v>0</v>
      </c>
      <c r="J111" s="174"/>
      <c r="K111" s="32" t="str">
        <f ca="1">IF(AND(W111="2",G111&lt;&gt;Lists!$A$17),AA111,Z111)</f>
        <v/>
      </c>
      <c r="L111" s="33" t="str">
        <f t="shared" ca="1" si="11"/>
        <v/>
      </c>
      <c r="M111" s="5">
        <f>Planning!P95</f>
        <v>0</v>
      </c>
      <c r="N111" s="5">
        <f>'Month 2'!M111+'Month 2'!N111-'Month 2'!O111</f>
        <v>0</v>
      </c>
      <c r="O111" s="166"/>
      <c r="P111" s="32" t="str">
        <f t="shared" si="14"/>
        <v/>
      </c>
      <c r="Q111" s="33" t="str">
        <f t="shared" si="12"/>
        <v/>
      </c>
      <c r="R111" s="89">
        <f ca="1">SUMIFS($J$25:$J$224,$C$25:$C$224,$C111,$G$25:$G$224,Lists!$A$16)</f>
        <v>0</v>
      </c>
      <c r="S111" s="89">
        <f t="shared" si="15"/>
        <v>0</v>
      </c>
      <c r="U111" s="2" t="str">
        <f t="shared" si="16"/>
        <v/>
      </c>
      <c r="W111" s="2" t="str">
        <f>IF(C111=0,"",LEFT(INDEX(Lists!$H$5:$H$49,MATCH(C111,Lists!$G$5:$G$49,0),1),1))</f>
        <v/>
      </c>
      <c r="Y111" s="4">
        <f ca="1">'Month 2'!H111+'Month 2'!I111-'Month 2'!J111</f>
        <v>0</v>
      </c>
      <c r="Z111" s="2" t="str">
        <f t="shared" ca="1" si="17"/>
        <v/>
      </c>
      <c r="AA111" s="2" t="str">
        <f t="shared" ca="1" si="13"/>
        <v/>
      </c>
      <c r="AC111" s="627" t="str">
        <f t="shared" si="18"/>
        <v>0</v>
      </c>
    </row>
    <row r="112" spans="1:29" ht="39" hidden="1" customHeight="1" x14ac:dyDescent="0.2">
      <c r="A112" s="14" t="str">
        <f>Planning!A96</f>
        <v>I088</v>
      </c>
      <c r="B112" s="9">
        <f>Planning!B96</f>
        <v>0</v>
      </c>
      <c r="C112" s="9">
        <f>Planning!C96</f>
        <v>0</v>
      </c>
      <c r="D112" s="9">
        <f>Planning!D96</f>
        <v>0</v>
      </c>
      <c r="E112" s="3">
        <f>Planning!E96</f>
        <v>0</v>
      </c>
      <c r="F112" s="3" t="str">
        <f>IF(Planning!G96&lt;&gt;0,Planning!G96,"")</f>
        <v/>
      </c>
      <c r="G112" s="194">
        <f>Planning!H96</f>
        <v>0</v>
      </c>
      <c r="H112" s="4">
        <f>Planning!O96</f>
        <v>0</v>
      </c>
      <c r="I112" s="198">
        <f ca="1">IF(OR(W112="1",AND(W112&lt;&gt;"1",G112=Lists!$A$17)),Y112,0)</f>
        <v>0</v>
      </c>
      <c r="J112" s="174"/>
      <c r="K112" s="32" t="str">
        <f ca="1">IF(AND(W112="2",G112&lt;&gt;Lists!$A$17),AA112,Z112)</f>
        <v/>
      </c>
      <c r="L112" s="33" t="str">
        <f t="shared" ca="1" si="11"/>
        <v/>
      </c>
      <c r="M112" s="5">
        <f>Planning!P96</f>
        <v>0</v>
      </c>
      <c r="N112" s="5">
        <f>'Month 2'!M112+'Month 2'!N112-'Month 2'!O112</f>
        <v>0</v>
      </c>
      <c r="O112" s="166"/>
      <c r="P112" s="32" t="str">
        <f t="shared" si="14"/>
        <v/>
      </c>
      <c r="Q112" s="33" t="str">
        <f t="shared" si="12"/>
        <v/>
      </c>
      <c r="R112" s="89">
        <f ca="1">SUMIFS($J$25:$J$224,$C$25:$C$224,$C112,$G$25:$G$224,Lists!$A$16)</f>
        <v>0</v>
      </c>
      <c r="S112" s="89">
        <f t="shared" si="15"/>
        <v>0</v>
      </c>
      <c r="U112" s="2" t="str">
        <f t="shared" si="16"/>
        <v/>
      </c>
      <c r="W112" s="2" t="str">
        <f>IF(C112=0,"",LEFT(INDEX(Lists!$H$5:$H$49,MATCH(C112,Lists!$G$5:$G$49,0),1),1))</f>
        <v/>
      </c>
      <c r="Y112" s="4">
        <f ca="1">'Month 2'!H112+'Month 2'!I112-'Month 2'!J112</f>
        <v>0</v>
      </c>
      <c r="Z112" s="2" t="str">
        <f t="shared" ca="1" si="17"/>
        <v/>
      </c>
      <c r="AA112" s="2" t="str">
        <f t="shared" ca="1" si="13"/>
        <v/>
      </c>
      <c r="AC112" s="627" t="str">
        <f t="shared" si="18"/>
        <v>0</v>
      </c>
    </row>
    <row r="113" spans="1:29" ht="39" hidden="1" customHeight="1" x14ac:dyDescent="0.2">
      <c r="A113" s="14" t="str">
        <f>Planning!A97</f>
        <v>I089</v>
      </c>
      <c r="B113" s="9">
        <f>Planning!B97</f>
        <v>0</v>
      </c>
      <c r="C113" s="9">
        <f>Planning!C97</f>
        <v>0</v>
      </c>
      <c r="D113" s="9">
        <f>Planning!D97</f>
        <v>0</v>
      </c>
      <c r="E113" s="3">
        <f>Planning!E97</f>
        <v>0</v>
      </c>
      <c r="F113" s="3" t="str">
        <f>IF(Planning!G97&lt;&gt;0,Planning!G97,"")</f>
        <v/>
      </c>
      <c r="G113" s="194">
        <f>Planning!H97</f>
        <v>0</v>
      </c>
      <c r="H113" s="4">
        <f>Planning!O97</f>
        <v>0</v>
      </c>
      <c r="I113" s="198">
        <f ca="1">IF(OR(W113="1",AND(W113&lt;&gt;"1",G113=Lists!$A$17)),Y113,0)</f>
        <v>0</v>
      </c>
      <c r="J113" s="174"/>
      <c r="K113" s="32" t="str">
        <f ca="1">IF(AND(W113="2",G113&lt;&gt;Lists!$A$17),AA113,Z113)</f>
        <v/>
      </c>
      <c r="L113" s="33" t="str">
        <f t="shared" ca="1" si="11"/>
        <v/>
      </c>
      <c r="M113" s="5">
        <f>Planning!P97</f>
        <v>0</v>
      </c>
      <c r="N113" s="5">
        <f>'Month 2'!M113+'Month 2'!N113-'Month 2'!O113</f>
        <v>0</v>
      </c>
      <c r="O113" s="166"/>
      <c r="P113" s="32" t="str">
        <f t="shared" si="14"/>
        <v/>
      </c>
      <c r="Q113" s="33" t="str">
        <f t="shared" si="12"/>
        <v/>
      </c>
      <c r="R113" s="89">
        <f ca="1">SUMIFS($J$25:$J$224,$C$25:$C$224,$C113,$G$25:$G$224,Lists!$A$16)</f>
        <v>0</v>
      </c>
      <c r="S113" s="89">
        <f t="shared" si="15"/>
        <v>0</v>
      </c>
      <c r="U113" s="2" t="str">
        <f t="shared" si="16"/>
        <v/>
      </c>
      <c r="W113" s="2" t="str">
        <f>IF(C113=0,"",LEFT(INDEX(Lists!$H$5:$H$49,MATCH(C113,Lists!$G$5:$G$49,0),1),1))</f>
        <v/>
      </c>
      <c r="Y113" s="4">
        <f ca="1">'Month 2'!H113+'Month 2'!I113-'Month 2'!J113</f>
        <v>0</v>
      </c>
      <c r="Z113" s="2" t="str">
        <f t="shared" ca="1" si="17"/>
        <v/>
      </c>
      <c r="AA113" s="2" t="str">
        <f t="shared" ca="1" si="13"/>
        <v/>
      </c>
      <c r="AC113" s="627" t="str">
        <f t="shared" si="18"/>
        <v>0</v>
      </c>
    </row>
    <row r="114" spans="1:29" ht="39" hidden="1" customHeight="1" x14ac:dyDescent="0.2">
      <c r="A114" s="14" t="str">
        <f>Planning!A98</f>
        <v>I090</v>
      </c>
      <c r="B114" s="9">
        <f>Planning!B98</f>
        <v>0</v>
      </c>
      <c r="C114" s="9">
        <f>Planning!C98</f>
        <v>0</v>
      </c>
      <c r="D114" s="9">
        <f>Planning!D98</f>
        <v>0</v>
      </c>
      <c r="E114" s="3">
        <f>Planning!E98</f>
        <v>0</v>
      </c>
      <c r="F114" s="3" t="str">
        <f>IF(Planning!G98&lt;&gt;0,Planning!G98,"")</f>
        <v/>
      </c>
      <c r="G114" s="194">
        <f>Planning!H98</f>
        <v>0</v>
      </c>
      <c r="H114" s="4">
        <f>Planning!O98</f>
        <v>0</v>
      </c>
      <c r="I114" s="198">
        <f ca="1">IF(OR(W114="1",AND(W114&lt;&gt;"1",G114=Lists!$A$17)),Y114,0)</f>
        <v>0</v>
      </c>
      <c r="J114" s="174"/>
      <c r="K114" s="32" t="str">
        <f ca="1">IF(AND(W114="2",G114&lt;&gt;Lists!$A$17),AA114,Z114)</f>
        <v/>
      </c>
      <c r="L114" s="33" t="str">
        <f t="shared" ca="1" si="11"/>
        <v/>
      </c>
      <c r="M114" s="5">
        <f>Planning!P98</f>
        <v>0</v>
      </c>
      <c r="N114" s="5">
        <f>'Month 2'!M114+'Month 2'!N114-'Month 2'!O114</f>
        <v>0</v>
      </c>
      <c r="O114" s="166"/>
      <c r="P114" s="32" t="str">
        <f t="shared" si="14"/>
        <v/>
      </c>
      <c r="Q114" s="33" t="str">
        <f t="shared" si="12"/>
        <v/>
      </c>
      <c r="R114" s="89">
        <f ca="1">SUMIFS($J$25:$J$224,$C$25:$C$224,$C114,$G$25:$G$224,Lists!$A$16)</f>
        <v>0</v>
      </c>
      <c r="S114" s="89">
        <f t="shared" si="15"/>
        <v>0</v>
      </c>
      <c r="U114" s="2" t="str">
        <f t="shared" si="16"/>
        <v/>
      </c>
      <c r="W114" s="2" t="str">
        <f>IF(C114=0,"",LEFT(INDEX(Lists!$H$5:$H$49,MATCH(C114,Lists!$G$5:$G$49,0),1),1))</f>
        <v/>
      </c>
      <c r="Y114" s="4">
        <f ca="1">'Month 2'!H114+'Month 2'!I114-'Month 2'!J114</f>
        <v>0</v>
      </c>
      <c r="Z114" s="2" t="str">
        <f t="shared" ca="1" si="17"/>
        <v/>
      </c>
      <c r="AA114" s="2" t="str">
        <f t="shared" ca="1" si="13"/>
        <v/>
      </c>
      <c r="AC114" s="627" t="str">
        <f t="shared" si="18"/>
        <v>0</v>
      </c>
    </row>
    <row r="115" spans="1:29" ht="39" hidden="1" customHeight="1" x14ac:dyDescent="0.2">
      <c r="A115" s="14" t="str">
        <f>Planning!A99</f>
        <v>I091</v>
      </c>
      <c r="B115" s="9">
        <f>Planning!B99</f>
        <v>0</v>
      </c>
      <c r="C115" s="9">
        <f>Planning!C99</f>
        <v>0</v>
      </c>
      <c r="D115" s="9">
        <f>Planning!D99</f>
        <v>0</v>
      </c>
      <c r="E115" s="3">
        <f>Planning!E99</f>
        <v>0</v>
      </c>
      <c r="F115" s="3" t="str">
        <f>IF(Planning!G99&lt;&gt;0,Planning!G99,"")</f>
        <v/>
      </c>
      <c r="G115" s="194">
        <f>Planning!H99</f>
        <v>0</v>
      </c>
      <c r="H115" s="4">
        <f>Planning!O99</f>
        <v>0</v>
      </c>
      <c r="I115" s="198">
        <f ca="1">IF(OR(W115="1",AND(W115&lt;&gt;"1",G115=Lists!$A$17)),Y115,0)</f>
        <v>0</v>
      </c>
      <c r="J115" s="174"/>
      <c r="K115" s="32" t="str">
        <f ca="1">IF(AND(W115="2",G115&lt;&gt;Lists!$A$17),AA115,Z115)</f>
        <v/>
      </c>
      <c r="L115" s="33" t="str">
        <f t="shared" ca="1" si="11"/>
        <v/>
      </c>
      <c r="M115" s="5">
        <f>Planning!P99</f>
        <v>0</v>
      </c>
      <c r="N115" s="5">
        <f>'Month 2'!M115+'Month 2'!N115-'Month 2'!O115</f>
        <v>0</v>
      </c>
      <c r="O115" s="166"/>
      <c r="P115" s="32" t="str">
        <f t="shared" si="14"/>
        <v/>
      </c>
      <c r="Q115" s="33" t="str">
        <f t="shared" si="12"/>
        <v/>
      </c>
      <c r="R115" s="89">
        <f ca="1">SUMIFS($J$25:$J$224,$C$25:$C$224,$C115,$G$25:$G$224,Lists!$A$16)</f>
        <v>0</v>
      </c>
      <c r="S115" s="89">
        <f t="shared" si="15"/>
        <v>0</v>
      </c>
      <c r="U115" s="2" t="str">
        <f t="shared" si="16"/>
        <v/>
      </c>
      <c r="W115" s="2" t="str">
        <f>IF(C115=0,"",LEFT(INDEX(Lists!$H$5:$H$49,MATCH(C115,Lists!$G$5:$G$49,0),1),1))</f>
        <v/>
      </c>
      <c r="Y115" s="4">
        <f ca="1">'Month 2'!H115+'Month 2'!I115-'Month 2'!J115</f>
        <v>0</v>
      </c>
      <c r="Z115" s="2" t="str">
        <f t="shared" ca="1" si="17"/>
        <v/>
      </c>
      <c r="AA115" s="2" t="str">
        <f t="shared" ca="1" si="13"/>
        <v/>
      </c>
      <c r="AC115" s="627" t="str">
        <f t="shared" si="18"/>
        <v>0</v>
      </c>
    </row>
    <row r="116" spans="1:29" ht="39" hidden="1" customHeight="1" x14ac:dyDescent="0.2">
      <c r="A116" s="14" t="str">
        <f>Planning!A100</f>
        <v>I092</v>
      </c>
      <c r="B116" s="9">
        <f>Planning!B100</f>
        <v>0</v>
      </c>
      <c r="C116" s="9">
        <f>Planning!C100</f>
        <v>0</v>
      </c>
      <c r="D116" s="9">
        <f>Planning!D100</f>
        <v>0</v>
      </c>
      <c r="E116" s="3">
        <f>Planning!E100</f>
        <v>0</v>
      </c>
      <c r="F116" s="3" t="str">
        <f>IF(Planning!G100&lt;&gt;0,Planning!G100,"")</f>
        <v/>
      </c>
      <c r="G116" s="194">
        <f>Planning!H100</f>
        <v>0</v>
      </c>
      <c r="H116" s="4">
        <f>Planning!O100</f>
        <v>0</v>
      </c>
      <c r="I116" s="198">
        <f ca="1">IF(OR(W116="1",AND(W116&lt;&gt;"1",G116=Lists!$A$17)),Y116,0)</f>
        <v>0</v>
      </c>
      <c r="J116" s="174"/>
      <c r="K116" s="32" t="str">
        <f ca="1">IF(AND(W116="2",G116&lt;&gt;Lists!$A$17),AA116,Z116)</f>
        <v/>
      </c>
      <c r="L116" s="33" t="str">
        <f t="shared" ca="1" si="11"/>
        <v/>
      </c>
      <c r="M116" s="5">
        <f>Planning!P100</f>
        <v>0</v>
      </c>
      <c r="N116" s="5">
        <f>'Month 2'!M116+'Month 2'!N116-'Month 2'!O116</f>
        <v>0</v>
      </c>
      <c r="O116" s="166"/>
      <c r="P116" s="32" t="str">
        <f t="shared" si="14"/>
        <v/>
      </c>
      <c r="Q116" s="33" t="str">
        <f t="shared" si="12"/>
        <v/>
      </c>
      <c r="R116" s="89">
        <f ca="1">SUMIFS($J$25:$J$224,$C$25:$C$224,$C116,$G$25:$G$224,Lists!$A$16)</f>
        <v>0</v>
      </c>
      <c r="S116" s="89">
        <f t="shared" si="15"/>
        <v>0</v>
      </c>
      <c r="U116" s="2" t="str">
        <f t="shared" si="16"/>
        <v/>
      </c>
      <c r="W116" s="2" t="str">
        <f>IF(C116=0,"",LEFT(INDEX(Lists!$H$5:$H$49,MATCH(C116,Lists!$G$5:$G$49,0),1),1))</f>
        <v/>
      </c>
      <c r="Y116" s="4">
        <f ca="1">'Month 2'!H116+'Month 2'!I116-'Month 2'!J116</f>
        <v>0</v>
      </c>
      <c r="Z116" s="2" t="str">
        <f t="shared" ca="1" si="17"/>
        <v/>
      </c>
      <c r="AA116" s="2" t="str">
        <f t="shared" ca="1" si="13"/>
        <v/>
      </c>
      <c r="AC116" s="627" t="str">
        <f t="shared" si="18"/>
        <v>0</v>
      </c>
    </row>
    <row r="117" spans="1:29" ht="39" hidden="1" customHeight="1" x14ac:dyDescent="0.2">
      <c r="A117" s="14" t="str">
        <f>Planning!A101</f>
        <v>I093</v>
      </c>
      <c r="B117" s="9">
        <f>Planning!B101</f>
        <v>0</v>
      </c>
      <c r="C117" s="9">
        <f>Planning!C101</f>
        <v>0</v>
      </c>
      <c r="D117" s="9">
        <f>Planning!D101</f>
        <v>0</v>
      </c>
      <c r="E117" s="3">
        <f>Planning!E101</f>
        <v>0</v>
      </c>
      <c r="F117" s="3" t="str">
        <f>IF(Planning!G101&lt;&gt;0,Planning!G101,"")</f>
        <v/>
      </c>
      <c r="G117" s="194">
        <f>Planning!H101</f>
        <v>0</v>
      </c>
      <c r="H117" s="4">
        <f>Planning!O101</f>
        <v>0</v>
      </c>
      <c r="I117" s="198">
        <f ca="1">IF(OR(W117="1",AND(W117&lt;&gt;"1",G117=Lists!$A$17)),Y117,0)</f>
        <v>0</v>
      </c>
      <c r="J117" s="174"/>
      <c r="K117" s="32" t="str">
        <f ca="1">IF(AND(W117="2",G117&lt;&gt;Lists!$A$17),AA117,Z117)</f>
        <v/>
      </c>
      <c r="L117" s="33" t="str">
        <f t="shared" ca="1" si="11"/>
        <v/>
      </c>
      <c r="M117" s="5">
        <f>Planning!P101</f>
        <v>0</v>
      </c>
      <c r="N117" s="5">
        <f>'Month 2'!M117+'Month 2'!N117-'Month 2'!O117</f>
        <v>0</v>
      </c>
      <c r="O117" s="166"/>
      <c r="P117" s="32" t="str">
        <f t="shared" si="14"/>
        <v/>
      </c>
      <c r="Q117" s="33" t="str">
        <f t="shared" si="12"/>
        <v/>
      </c>
      <c r="R117" s="89">
        <f ca="1">SUMIFS($J$25:$J$224,$C$25:$C$224,$C117,$G$25:$G$224,Lists!$A$16)</f>
        <v>0</v>
      </c>
      <c r="S117" s="89">
        <f t="shared" si="15"/>
        <v>0</v>
      </c>
      <c r="U117" s="2" t="str">
        <f t="shared" si="16"/>
        <v/>
      </c>
      <c r="W117" s="2" t="str">
        <f>IF(C117=0,"",LEFT(INDEX(Lists!$H$5:$H$49,MATCH(C117,Lists!$G$5:$G$49,0),1),1))</f>
        <v/>
      </c>
      <c r="Y117" s="4">
        <f ca="1">'Month 2'!H117+'Month 2'!I117-'Month 2'!J117</f>
        <v>0</v>
      </c>
      <c r="Z117" s="2" t="str">
        <f t="shared" ca="1" si="17"/>
        <v/>
      </c>
      <c r="AA117" s="2" t="str">
        <f t="shared" ca="1" si="13"/>
        <v/>
      </c>
      <c r="AC117" s="627" t="str">
        <f t="shared" si="18"/>
        <v>0</v>
      </c>
    </row>
    <row r="118" spans="1:29" ht="39" hidden="1" customHeight="1" x14ac:dyDescent="0.2">
      <c r="A118" s="14" t="str">
        <f>Planning!A102</f>
        <v>I094</v>
      </c>
      <c r="B118" s="9">
        <f>Planning!B102</f>
        <v>0</v>
      </c>
      <c r="C118" s="9">
        <f>Planning!C102</f>
        <v>0</v>
      </c>
      <c r="D118" s="9">
        <f>Planning!D102</f>
        <v>0</v>
      </c>
      <c r="E118" s="3">
        <f>Planning!E102</f>
        <v>0</v>
      </c>
      <c r="F118" s="3" t="str">
        <f>IF(Planning!G102&lt;&gt;0,Planning!G102,"")</f>
        <v/>
      </c>
      <c r="G118" s="194">
        <f>Planning!H102</f>
        <v>0</v>
      </c>
      <c r="H118" s="4">
        <f>Planning!O102</f>
        <v>0</v>
      </c>
      <c r="I118" s="198">
        <f ca="1">IF(OR(W118="1",AND(W118&lt;&gt;"1",G118=Lists!$A$17)),Y118,0)</f>
        <v>0</v>
      </c>
      <c r="J118" s="174"/>
      <c r="K118" s="32" t="str">
        <f ca="1">IF(AND(W118="2",G118&lt;&gt;Lists!$A$17),AA118,Z118)</f>
        <v/>
      </c>
      <c r="L118" s="33" t="str">
        <f t="shared" ca="1" si="11"/>
        <v/>
      </c>
      <c r="M118" s="5">
        <f>Planning!P102</f>
        <v>0</v>
      </c>
      <c r="N118" s="5">
        <f>'Month 2'!M118+'Month 2'!N118-'Month 2'!O118</f>
        <v>0</v>
      </c>
      <c r="O118" s="166"/>
      <c r="P118" s="32" t="str">
        <f t="shared" si="14"/>
        <v/>
      </c>
      <c r="Q118" s="33" t="str">
        <f t="shared" si="12"/>
        <v/>
      </c>
      <c r="R118" s="89">
        <f ca="1">SUMIFS($J$25:$J$224,$C$25:$C$224,$C118,$G$25:$G$224,Lists!$A$16)</f>
        <v>0</v>
      </c>
      <c r="S118" s="89">
        <f t="shared" si="15"/>
        <v>0</v>
      </c>
      <c r="U118" s="2" t="str">
        <f t="shared" si="16"/>
        <v/>
      </c>
      <c r="W118" s="2" t="str">
        <f>IF(C118=0,"",LEFT(INDEX(Lists!$H$5:$H$49,MATCH(C118,Lists!$G$5:$G$49,0),1),1))</f>
        <v/>
      </c>
      <c r="Y118" s="4">
        <f ca="1">'Month 2'!H118+'Month 2'!I118-'Month 2'!J118</f>
        <v>0</v>
      </c>
      <c r="Z118" s="2" t="str">
        <f t="shared" ca="1" si="17"/>
        <v/>
      </c>
      <c r="AA118" s="2" t="str">
        <f t="shared" ca="1" si="13"/>
        <v/>
      </c>
      <c r="AC118" s="627" t="str">
        <f t="shared" si="18"/>
        <v>0</v>
      </c>
    </row>
    <row r="119" spans="1:29" ht="39" hidden="1" customHeight="1" x14ac:dyDescent="0.2">
      <c r="A119" s="14" t="str">
        <f>Planning!A103</f>
        <v>I095</v>
      </c>
      <c r="B119" s="9">
        <f>Planning!B103</f>
        <v>0</v>
      </c>
      <c r="C119" s="9">
        <f>Planning!C103</f>
        <v>0</v>
      </c>
      <c r="D119" s="9">
        <f>Planning!D103</f>
        <v>0</v>
      </c>
      <c r="E119" s="3">
        <f>Planning!E103</f>
        <v>0</v>
      </c>
      <c r="F119" s="3" t="str">
        <f>IF(Planning!G103&lt;&gt;0,Planning!G103,"")</f>
        <v/>
      </c>
      <c r="G119" s="194">
        <f>Planning!H103</f>
        <v>0</v>
      </c>
      <c r="H119" s="4">
        <f>Planning!O103</f>
        <v>0</v>
      </c>
      <c r="I119" s="198">
        <f ca="1">IF(OR(W119="1",AND(W119&lt;&gt;"1",G119=Lists!$A$17)),Y119,0)</f>
        <v>0</v>
      </c>
      <c r="J119" s="174"/>
      <c r="K119" s="32" t="str">
        <f ca="1">IF(AND(W119="2",G119&lt;&gt;Lists!$A$17),AA119,Z119)</f>
        <v/>
      </c>
      <c r="L119" s="33" t="str">
        <f t="shared" ca="1" si="11"/>
        <v/>
      </c>
      <c r="M119" s="5">
        <f>Planning!P103</f>
        <v>0</v>
      </c>
      <c r="N119" s="5">
        <f>'Month 2'!M119+'Month 2'!N119-'Month 2'!O119</f>
        <v>0</v>
      </c>
      <c r="O119" s="166"/>
      <c r="P119" s="32" t="str">
        <f t="shared" si="14"/>
        <v/>
      </c>
      <c r="Q119" s="33" t="str">
        <f t="shared" si="12"/>
        <v/>
      </c>
      <c r="R119" s="89">
        <f ca="1">SUMIFS($J$25:$J$224,$C$25:$C$224,$C119,$G$25:$G$224,Lists!$A$16)</f>
        <v>0</v>
      </c>
      <c r="S119" s="89">
        <f t="shared" si="15"/>
        <v>0</v>
      </c>
      <c r="U119" s="2" t="str">
        <f t="shared" si="16"/>
        <v/>
      </c>
      <c r="W119" s="2" t="str">
        <f>IF(C119=0,"",LEFT(INDEX(Lists!$H$5:$H$49,MATCH(C119,Lists!$G$5:$G$49,0),1),1))</f>
        <v/>
      </c>
      <c r="Y119" s="4">
        <f ca="1">'Month 2'!H119+'Month 2'!I119-'Month 2'!J119</f>
        <v>0</v>
      </c>
      <c r="Z119" s="2" t="str">
        <f t="shared" ca="1" si="17"/>
        <v/>
      </c>
      <c r="AA119" s="2" t="str">
        <f t="shared" ca="1" si="13"/>
        <v/>
      </c>
      <c r="AC119" s="627" t="str">
        <f t="shared" si="18"/>
        <v>0</v>
      </c>
    </row>
    <row r="120" spans="1:29" ht="39" hidden="1" customHeight="1" x14ac:dyDescent="0.2">
      <c r="A120" s="14" t="str">
        <f>Planning!A104</f>
        <v>I096</v>
      </c>
      <c r="B120" s="9">
        <f>Planning!B104</f>
        <v>0</v>
      </c>
      <c r="C120" s="9">
        <f>Planning!C104</f>
        <v>0</v>
      </c>
      <c r="D120" s="9">
        <f>Planning!D104</f>
        <v>0</v>
      </c>
      <c r="E120" s="3">
        <f>Planning!E104</f>
        <v>0</v>
      </c>
      <c r="F120" s="3" t="str">
        <f>IF(Planning!G104&lt;&gt;0,Planning!G104,"")</f>
        <v/>
      </c>
      <c r="G120" s="194">
        <f>Planning!H104</f>
        <v>0</v>
      </c>
      <c r="H120" s="4">
        <f>Planning!O104</f>
        <v>0</v>
      </c>
      <c r="I120" s="198">
        <f ca="1">IF(OR(W120="1",AND(W120&lt;&gt;"1",G120=Lists!$A$17)),Y120,0)</f>
        <v>0</v>
      </c>
      <c r="J120" s="174"/>
      <c r="K120" s="32" t="str">
        <f ca="1">IF(AND(W120="2",G120&lt;&gt;Lists!$A$17),AA120,Z120)</f>
        <v/>
      </c>
      <c r="L120" s="33" t="str">
        <f t="shared" ca="1" si="11"/>
        <v/>
      </c>
      <c r="M120" s="5">
        <f>Planning!P104</f>
        <v>0</v>
      </c>
      <c r="N120" s="5">
        <f>'Month 2'!M120+'Month 2'!N120-'Month 2'!O120</f>
        <v>0</v>
      </c>
      <c r="O120" s="166"/>
      <c r="P120" s="32" t="str">
        <f t="shared" si="14"/>
        <v/>
      </c>
      <c r="Q120" s="33" t="str">
        <f t="shared" si="12"/>
        <v/>
      </c>
      <c r="R120" s="89">
        <f ca="1">SUMIFS($J$25:$J$224,$C$25:$C$224,$C120,$G$25:$G$224,Lists!$A$16)</f>
        <v>0</v>
      </c>
      <c r="S120" s="89">
        <f t="shared" si="15"/>
        <v>0</v>
      </c>
      <c r="U120" s="2" t="str">
        <f t="shared" si="16"/>
        <v/>
      </c>
      <c r="W120" s="2" t="str">
        <f>IF(C120=0,"",LEFT(INDEX(Lists!$H$5:$H$49,MATCH(C120,Lists!$G$5:$G$49,0),1),1))</f>
        <v/>
      </c>
      <c r="Y120" s="4">
        <f ca="1">'Month 2'!H120+'Month 2'!I120-'Month 2'!J120</f>
        <v>0</v>
      </c>
      <c r="Z120" s="2" t="str">
        <f t="shared" ca="1" si="17"/>
        <v/>
      </c>
      <c r="AA120" s="2" t="str">
        <f t="shared" ca="1" si="13"/>
        <v/>
      </c>
      <c r="AC120" s="627" t="str">
        <f t="shared" si="18"/>
        <v>0</v>
      </c>
    </row>
    <row r="121" spans="1:29" ht="39" hidden="1" customHeight="1" x14ac:dyDescent="0.2">
      <c r="A121" s="14" t="str">
        <f>Planning!A105</f>
        <v>I097</v>
      </c>
      <c r="B121" s="9">
        <f>Planning!B105</f>
        <v>0</v>
      </c>
      <c r="C121" s="9">
        <f>Planning!C105</f>
        <v>0</v>
      </c>
      <c r="D121" s="9">
        <f>Planning!D105</f>
        <v>0</v>
      </c>
      <c r="E121" s="3">
        <f>Planning!E105</f>
        <v>0</v>
      </c>
      <c r="F121" s="3" t="str">
        <f>IF(Planning!G105&lt;&gt;0,Planning!G105,"")</f>
        <v/>
      </c>
      <c r="G121" s="194">
        <f>Planning!H105</f>
        <v>0</v>
      </c>
      <c r="H121" s="4">
        <f>Planning!O105</f>
        <v>0</v>
      </c>
      <c r="I121" s="198">
        <f ca="1">IF(OR(W121="1",AND(W121&lt;&gt;"1",G121=Lists!$A$17)),Y121,0)</f>
        <v>0</v>
      </c>
      <c r="J121" s="174"/>
      <c r="K121" s="32" t="str">
        <f ca="1">IF(AND(W121="2",G121&lt;&gt;Lists!$A$17),AA121,Z121)</f>
        <v/>
      </c>
      <c r="L121" s="33" t="str">
        <f t="shared" ref="L121:L152" ca="1" si="19">IF($U121=ExcluirDelPLogro,"",IF(AND(H121=0,I121=0,J121=0),"",K121))</f>
        <v/>
      </c>
      <c r="M121" s="5">
        <f>Planning!P105</f>
        <v>0</v>
      </c>
      <c r="N121" s="5">
        <f>'Month 2'!M121+'Month 2'!N121-'Month 2'!O121</f>
        <v>0</v>
      </c>
      <c r="O121" s="166"/>
      <c r="P121" s="32" t="str">
        <f t="shared" si="14"/>
        <v/>
      </c>
      <c r="Q121" s="33" t="str">
        <f t="shared" ref="Q121:Q152" si="20">IF($U121=ExcluirDelPLogro,"",IF(AND(M121=0,N121=0,O121=0),"",P121))</f>
        <v/>
      </c>
      <c r="R121" s="89">
        <f ca="1">SUMIFS($J$25:$J$224,$C$25:$C$224,$C121,$G$25:$G$224,Lists!$A$16)</f>
        <v>0</v>
      </c>
      <c r="S121" s="89">
        <f t="shared" si="15"/>
        <v>0</v>
      </c>
      <c r="U121" s="2" t="str">
        <f t="shared" si="16"/>
        <v/>
      </c>
      <c r="W121" s="2" t="str">
        <f>IF(C121=0,"",LEFT(INDEX(Lists!$H$5:$H$49,MATCH(C121,Lists!$G$5:$G$49,0),1),1))</f>
        <v/>
      </c>
      <c r="Y121" s="4">
        <f ca="1">'Month 2'!H121+'Month 2'!I121-'Month 2'!J121</f>
        <v>0</v>
      </c>
      <c r="Z121" s="2" t="str">
        <f t="shared" ca="1" si="17"/>
        <v/>
      </c>
      <c r="AA121" s="2" t="str">
        <f t="shared" ref="AA121:AA152" ca="1" si="21">IF(AND(H121=0,I121=0,J121=0),"",IF(J121&gt;0,H121/J121,0))</f>
        <v/>
      </c>
      <c r="AC121" s="627" t="str">
        <f t="shared" si="18"/>
        <v>0</v>
      </c>
    </row>
    <row r="122" spans="1:29" ht="39" hidden="1" customHeight="1" x14ac:dyDescent="0.2">
      <c r="A122" s="14" t="str">
        <f>Planning!A106</f>
        <v>I098</v>
      </c>
      <c r="B122" s="9">
        <f>Planning!B106</f>
        <v>0</v>
      </c>
      <c r="C122" s="9">
        <f>Planning!C106</f>
        <v>0</v>
      </c>
      <c r="D122" s="9">
        <f>Planning!D106</f>
        <v>0</v>
      </c>
      <c r="E122" s="3">
        <f>Planning!E106</f>
        <v>0</v>
      </c>
      <c r="F122" s="3" t="str">
        <f>IF(Planning!G106&lt;&gt;0,Planning!G106,"")</f>
        <v/>
      </c>
      <c r="G122" s="194">
        <f>Planning!H106</f>
        <v>0</v>
      </c>
      <c r="H122" s="4">
        <f>Planning!O106</f>
        <v>0</v>
      </c>
      <c r="I122" s="198">
        <f ca="1">IF(OR(W122="1",AND(W122&lt;&gt;"1",G122=Lists!$A$17)),Y122,0)</f>
        <v>0</v>
      </c>
      <c r="J122" s="174"/>
      <c r="K122" s="32" t="str">
        <f ca="1">IF(AND(W122="2",G122&lt;&gt;Lists!$A$17),AA122,Z122)</f>
        <v/>
      </c>
      <c r="L122" s="33" t="str">
        <f t="shared" ca="1" si="19"/>
        <v/>
      </c>
      <c r="M122" s="5">
        <f>Planning!P106</f>
        <v>0</v>
      </c>
      <c r="N122" s="5">
        <f>'Month 2'!M122+'Month 2'!N122-'Month 2'!O122</f>
        <v>0</v>
      </c>
      <c r="O122" s="166"/>
      <c r="P122" s="32" t="str">
        <f t="shared" si="14"/>
        <v/>
      </c>
      <c r="Q122" s="33" t="str">
        <f t="shared" si="20"/>
        <v/>
      </c>
      <c r="R122" s="89">
        <f ca="1">SUMIFS($J$25:$J$224,$C$25:$C$224,$C122,$G$25:$G$224,Lists!$A$16)</f>
        <v>0</v>
      </c>
      <c r="S122" s="89">
        <f t="shared" si="15"/>
        <v>0</v>
      </c>
      <c r="U122" s="2" t="str">
        <f t="shared" si="16"/>
        <v/>
      </c>
      <c r="W122" s="2" t="str">
        <f>IF(C122=0,"",LEFT(INDEX(Lists!$H$5:$H$49,MATCH(C122,Lists!$G$5:$G$49,0),1),1))</f>
        <v/>
      </c>
      <c r="Y122" s="4">
        <f ca="1">'Month 2'!H122+'Month 2'!I122-'Month 2'!J122</f>
        <v>0</v>
      </c>
      <c r="Z122" s="2" t="str">
        <f t="shared" ca="1" si="17"/>
        <v/>
      </c>
      <c r="AA122" s="2" t="str">
        <f t="shared" ca="1" si="21"/>
        <v/>
      </c>
      <c r="AC122" s="627" t="str">
        <f t="shared" si="18"/>
        <v>0</v>
      </c>
    </row>
    <row r="123" spans="1:29" ht="39" hidden="1" customHeight="1" x14ac:dyDescent="0.2">
      <c r="A123" s="14" t="str">
        <f>Planning!A107</f>
        <v>I099</v>
      </c>
      <c r="B123" s="9">
        <f>Planning!B107</f>
        <v>0</v>
      </c>
      <c r="C123" s="9">
        <f>Planning!C107</f>
        <v>0</v>
      </c>
      <c r="D123" s="9">
        <f>Planning!D107</f>
        <v>0</v>
      </c>
      <c r="E123" s="3">
        <f>Planning!E107</f>
        <v>0</v>
      </c>
      <c r="F123" s="3" t="str">
        <f>IF(Planning!G107&lt;&gt;0,Planning!G107,"")</f>
        <v/>
      </c>
      <c r="G123" s="194">
        <f>Planning!H107</f>
        <v>0</v>
      </c>
      <c r="H123" s="4">
        <f>Planning!O107</f>
        <v>0</v>
      </c>
      <c r="I123" s="198">
        <f ca="1">IF(OR(W123="1",AND(W123&lt;&gt;"1",G123=Lists!$A$17)),Y123,0)</f>
        <v>0</v>
      </c>
      <c r="J123" s="174"/>
      <c r="K123" s="32" t="str">
        <f ca="1">IF(AND(W123="2",G123&lt;&gt;Lists!$A$17),AA123,Z123)</f>
        <v/>
      </c>
      <c r="L123" s="33" t="str">
        <f t="shared" ca="1" si="19"/>
        <v/>
      </c>
      <c r="M123" s="5">
        <f>Planning!P107</f>
        <v>0</v>
      </c>
      <c r="N123" s="5">
        <f>'Month 2'!M123+'Month 2'!N123-'Month 2'!O123</f>
        <v>0</v>
      </c>
      <c r="O123" s="166"/>
      <c r="P123" s="32" t="str">
        <f t="shared" si="14"/>
        <v/>
      </c>
      <c r="Q123" s="33" t="str">
        <f t="shared" si="20"/>
        <v/>
      </c>
      <c r="R123" s="89">
        <f ca="1">SUMIFS($J$25:$J$224,$C$25:$C$224,$C123,$G$25:$G$224,Lists!$A$16)</f>
        <v>0</v>
      </c>
      <c r="S123" s="89">
        <f t="shared" si="15"/>
        <v>0</v>
      </c>
      <c r="U123" s="2" t="str">
        <f t="shared" si="16"/>
        <v/>
      </c>
      <c r="W123" s="2" t="str">
        <f>IF(C123=0,"",LEFT(INDEX(Lists!$H$5:$H$49,MATCH(C123,Lists!$G$5:$G$49,0),1),1))</f>
        <v/>
      </c>
      <c r="Y123" s="4">
        <f ca="1">'Month 2'!H123+'Month 2'!I123-'Month 2'!J123</f>
        <v>0</v>
      </c>
      <c r="Z123" s="2" t="str">
        <f t="shared" ca="1" si="17"/>
        <v/>
      </c>
      <c r="AA123" s="2" t="str">
        <f t="shared" ca="1" si="21"/>
        <v/>
      </c>
      <c r="AC123" s="627" t="str">
        <f t="shared" si="18"/>
        <v>0</v>
      </c>
    </row>
    <row r="124" spans="1:29" ht="39" hidden="1" customHeight="1" x14ac:dyDescent="0.2">
      <c r="A124" s="14" t="str">
        <f>Planning!A108</f>
        <v>I100</v>
      </c>
      <c r="B124" s="9">
        <f>Planning!B108</f>
        <v>0</v>
      </c>
      <c r="C124" s="9">
        <f>Planning!C108</f>
        <v>0</v>
      </c>
      <c r="D124" s="9">
        <f>Planning!D108</f>
        <v>0</v>
      </c>
      <c r="E124" s="3">
        <f>Planning!E108</f>
        <v>0</v>
      </c>
      <c r="F124" s="3" t="str">
        <f>IF(Planning!G108&lt;&gt;0,Planning!G108,"")</f>
        <v/>
      </c>
      <c r="G124" s="194">
        <f>Planning!H108</f>
        <v>0</v>
      </c>
      <c r="H124" s="4">
        <f>Planning!O108</f>
        <v>0</v>
      </c>
      <c r="I124" s="198">
        <f ca="1">IF(OR(W124="1",AND(W124&lt;&gt;"1",G124=Lists!$A$17)),Y124,0)</f>
        <v>0</v>
      </c>
      <c r="J124" s="174"/>
      <c r="K124" s="32" t="str">
        <f ca="1">IF(AND(W124="2",G124&lt;&gt;Lists!$A$17),AA124,Z124)</f>
        <v/>
      </c>
      <c r="L124" s="33" t="str">
        <f t="shared" ca="1" si="19"/>
        <v/>
      </c>
      <c r="M124" s="5">
        <f>Planning!P108</f>
        <v>0</v>
      </c>
      <c r="N124" s="5">
        <f>'Month 2'!M124+'Month 2'!N124-'Month 2'!O124</f>
        <v>0</v>
      </c>
      <c r="O124" s="166"/>
      <c r="P124" s="32" t="str">
        <f t="shared" si="14"/>
        <v/>
      </c>
      <c r="Q124" s="33" t="str">
        <f t="shared" si="20"/>
        <v/>
      </c>
      <c r="R124" s="89">
        <f ca="1">SUMIFS($J$25:$J$224,$C$25:$C$224,$C124,$G$25:$G$224,Lists!$A$16)</f>
        <v>0</v>
      </c>
      <c r="S124" s="89">
        <f t="shared" si="15"/>
        <v>0</v>
      </c>
      <c r="U124" s="2" t="str">
        <f t="shared" si="16"/>
        <v/>
      </c>
      <c r="W124" s="2" t="str">
        <f>IF(C124=0,"",LEFT(INDEX(Lists!$H$5:$H$49,MATCH(C124,Lists!$G$5:$G$49,0),1),1))</f>
        <v/>
      </c>
      <c r="Y124" s="4">
        <f ca="1">'Month 2'!H124+'Month 2'!I124-'Month 2'!J124</f>
        <v>0</v>
      </c>
      <c r="Z124" s="2" t="str">
        <f t="shared" ca="1" si="17"/>
        <v/>
      </c>
      <c r="AA124" s="2" t="str">
        <f t="shared" ca="1" si="21"/>
        <v/>
      </c>
      <c r="AC124" s="627" t="str">
        <f t="shared" si="18"/>
        <v>0</v>
      </c>
    </row>
    <row r="125" spans="1:29" ht="39" hidden="1" customHeight="1" x14ac:dyDescent="0.2">
      <c r="A125" s="14" t="str">
        <f>Planning!A109</f>
        <v>I101</v>
      </c>
      <c r="B125" s="9">
        <f>Planning!B109</f>
        <v>0</v>
      </c>
      <c r="C125" s="9">
        <f>Planning!C109</f>
        <v>0</v>
      </c>
      <c r="D125" s="9">
        <f>Planning!D109</f>
        <v>0</v>
      </c>
      <c r="E125" s="3">
        <f>Planning!E109</f>
        <v>0</v>
      </c>
      <c r="F125" s="3" t="str">
        <f>IF(Planning!G109&lt;&gt;0,Planning!G109,"")</f>
        <v/>
      </c>
      <c r="G125" s="194">
        <f>Planning!H109</f>
        <v>0</v>
      </c>
      <c r="H125" s="4">
        <f>Planning!O109</f>
        <v>0</v>
      </c>
      <c r="I125" s="198">
        <f ca="1">IF(OR(W125="1",AND(W125&lt;&gt;"1",G125=Lists!$A$17)),Y125,0)</f>
        <v>0</v>
      </c>
      <c r="J125" s="174"/>
      <c r="K125" s="32" t="str">
        <f ca="1">IF(AND(W125="2",G125&lt;&gt;Lists!$A$17),AA125,Z125)</f>
        <v/>
      </c>
      <c r="L125" s="33" t="str">
        <f t="shared" ca="1" si="19"/>
        <v/>
      </c>
      <c r="M125" s="5">
        <f>Planning!P109</f>
        <v>0</v>
      </c>
      <c r="N125" s="5">
        <f>'Month 2'!M125+'Month 2'!N125-'Month 2'!O125</f>
        <v>0</v>
      </c>
      <c r="O125" s="166"/>
      <c r="P125" s="32" t="str">
        <f t="shared" si="14"/>
        <v/>
      </c>
      <c r="Q125" s="33" t="str">
        <f t="shared" si="20"/>
        <v/>
      </c>
      <c r="R125" s="89">
        <f ca="1">SUMIFS($J$25:$J$224,$C$25:$C$224,$C125,$G$25:$G$224,Lists!$A$16)</f>
        <v>0</v>
      </c>
      <c r="S125" s="89">
        <f t="shared" si="15"/>
        <v>0</v>
      </c>
      <c r="U125" s="2" t="str">
        <f t="shared" si="16"/>
        <v/>
      </c>
      <c r="W125" s="2" t="str">
        <f>IF(C125=0,"",LEFT(INDEX(Lists!$H$5:$H$49,MATCH(C125,Lists!$G$5:$G$49,0),1),1))</f>
        <v/>
      </c>
      <c r="Y125" s="4">
        <f ca="1">'Month 2'!H125+'Month 2'!I125-'Month 2'!J125</f>
        <v>0</v>
      </c>
      <c r="Z125" s="2" t="str">
        <f t="shared" ca="1" si="17"/>
        <v/>
      </c>
      <c r="AA125" s="2" t="str">
        <f t="shared" ca="1" si="21"/>
        <v/>
      </c>
      <c r="AC125" s="627" t="str">
        <f t="shared" si="18"/>
        <v>0</v>
      </c>
    </row>
    <row r="126" spans="1:29" ht="39" hidden="1" customHeight="1" x14ac:dyDescent="0.2">
      <c r="A126" s="14" t="str">
        <f>Planning!A110</f>
        <v>I102</v>
      </c>
      <c r="B126" s="9">
        <f>Planning!B110</f>
        <v>0</v>
      </c>
      <c r="C126" s="9">
        <f>Planning!C110</f>
        <v>0</v>
      </c>
      <c r="D126" s="9">
        <f>Planning!D110</f>
        <v>0</v>
      </c>
      <c r="E126" s="3">
        <f>Planning!E110</f>
        <v>0</v>
      </c>
      <c r="F126" s="3" t="str">
        <f>IF(Planning!G110&lt;&gt;0,Planning!G110,"")</f>
        <v/>
      </c>
      <c r="G126" s="194">
        <f>Planning!H110</f>
        <v>0</v>
      </c>
      <c r="H126" s="4">
        <f>Planning!O110</f>
        <v>0</v>
      </c>
      <c r="I126" s="198">
        <f ca="1">IF(OR(W126="1",AND(W126&lt;&gt;"1",G126=Lists!$A$17)),Y126,0)</f>
        <v>0</v>
      </c>
      <c r="J126" s="174"/>
      <c r="K126" s="32" t="str">
        <f ca="1">IF(AND(W126="2",G126&lt;&gt;Lists!$A$17),AA126,Z126)</f>
        <v/>
      </c>
      <c r="L126" s="33" t="str">
        <f t="shared" ca="1" si="19"/>
        <v/>
      </c>
      <c r="M126" s="5">
        <f>Planning!P110</f>
        <v>0</v>
      </c>
      <c r="N126" s="5">
        <f>'Month 2'!M126+'Month 2'!N126-'Month 2'!O126</f>
        <v>0</v>
      </c>
      <c r="O126" s="166"/>
      <c r="P126" s="32" t="str">
        <f t="shared" si="14"/>
        <v/>
      </c>
      <c r="Q126" s="33" t="str">
        <f t="shared" si="20"/>
        <v/>
      </c>
      <c r="R126" s="89">
        <f ca="1">SUMIFS($J$25:$J$224,$C$25:$C$224,$C126,$G$25:$G$224,Lists!$A$16)</f>
        <v>0</v>
      </c>
      <c r="S126" s="89">
        <f t="shared" si="15"/>
        <v>0</v>
      </c>
      <c r="U126" s="2" t="str">
        <f t="shared" si="16"/>
        <v/>
      </c>
      <c r="W126" s="2" t="str">
        <f>IF(C126=0,"",LEFT(INDEX(Lists!$H$5:$H$49,MATCH(C126,Lists!$G$5:$G$49,0),1),1))</f>
        <v/>
      </c>
      <c r="Y126" s="4">
        <f ca="1">'Month 2'!H126+'Month 2'!I126-'Month 2'!J126</f>
        <v>0</v>
      </c>
      <c r="Z126" s="2" t="str">
        <f t="shared" ca="1" si="17"/>
        <v/>
      </c>
      <c r="AA126" s="2" t="str">
        <f t="shared" ca="1" si="21"/>
        <v/>
      </c>
      <c r="AC126" s="627" t="str">
        <f t="shared" si="18"/>
        <v>0</v>
      </c>
    </row>
    <row r="127" spans="1:29" ht="39" hidden="1" customHeight="1" x14ac:dyDescent="0.2">
      <c r="A127" s="14" t="str">
        <f>Planning!A111</f>
        <v>I103</v>
      </c>
      <c r="B127" s="9">
        <f>Planning!B111</f>
        <v>0</v>
      </c>
      <c r="C127" s="9">
        <f>Planning!C111</f>
        <v>0</v>
      </c>
      <c r="D127" s="9">
        <f>Planning!D111</f>
        <v>0</v>
      </c>
      <c r="E127" s="3">
        <f>Planning!E111</f>
        <v>0</v>
      </c>
      <c r="F127" s="3" t="str">
        <f>IF(Planning!G111&lt;&gt;0,Planning!G111,"")</f>
        <v/>
      </c>
      <c r="G127" s="194">
        <f>Planning!H111</f>
        <v>0</v>
      </c>
      <c r="H127" s="4">
        <f>Planning!O111</f>
        <v>0</v>
      </c>
      <c r="I127" s="198">
        <f ca="1">IF(OR(W127="1",AND(W127&lt;&gt;"1",G127=Lists!$A$17)),Y127,0)</f>
        <v>0</v>
      </c>
      <c r="J127" s="174"/>
      <c r="K127" s="32" t="str">
        <f ca="1">IF(AND(W127="2",G127&lt;&gt;Lists!$A$17),AA127,Z127)</f>
        <v/>
      </c>
      <c r="L127" s="33" t="str">
        <f t="shared" ca="1" si="19"/>
        <v/>
      </c>
      <c r="M127" s="5">
        <f>Planning!P111</f>
        <v>0</v>
      </c>
      <c r="N127" s="5">
        <f>'Month 2'!M127+'Month 2'!N127-'Month 2'!O127</f>
        <v>0</v>
      </c>
      <c r="O127" s="166"/>
      <c r="P127" s="32" t="str">
        <f t="shared" si="14"/>
        <v/>
      </c>
      <c r="Q127" s="33" t="str">
        <f t="shared" si="20"/>
        <v/>
      </c>
      <c r="R127" s="89">
        <f ca="1">SUMIFS($J$25:$J$224,$C$25:$C$224,$C127,$G$25:$G$224,Lists!$A$16)</f>
        <v>0</v>
      </c>
      <c r="S127" s="89">
        <f t="shared" si="15"/>
        <v>0</v>
      </c>
      <c r="U127" s="2" t="str">
        <f t="shared" si="16"/>
        <v/>
      </c>
      <c r="W127" s="2" t="str">
        <f>IF(C127=0,"",LEFT(INDEX(Lists!$H$5:$H$49,MATCH(C127,Lists!$G$5:$G$49,0),1),1))</f>
        <v/>
      </c>
      <c r="Y127" s="4">
        <f ca="1">'Month 2'!H127+'Month 2'!I127-'Month 2'!J127</f>
        <v>0</v>
      </c>
      <c r="Z127" s="2" t="str">
        <f t="shared" ca="1" si="17"/>
        <v/>
      </c>
      <c r="AA127" s="2" t="str">
        <f t="shared" ca="1" si="21"/>
        <v/>
      </c>
      <c r="AC127" s="627" t="str">
        <f t="shared" si="18"/>
        <v>0</v>
      </c>
    </row>
    <row r="128" spans="1:29" ht="39" hidden="1" customHeight="1" x14ac:dyDescent="0.2">
      <c r="A128" s="14" t="str">
        <f>Planning!A112</f>
        <v>I104</v>
      </c>
      <c r="B128" s="9">
        <f>Planning!B112</f>
        <v>0</v>
      </c>
      <c r="C128" s="9">
        <f>Planning!C112</f>
        <v>0</v>
      </c>
      <c r="D128" s="9">
        <f>Planning!D112</f>
        <v>0</v>
      </c>
      <c r="E128" s="3">
        <f>Planning!E112</f>
        <v>0</v>
      </c>
      <c r="F128" s="3" t="str">
        <f>IF(Planning!G112&lt;&gt;0,Planning!G112,"")</f>
        <v/>
      </c>
      <c r="G128" s="194">
        <f>Planning!H112</f>
        <v>0</v>
      </c>
      <c r="H128" s="4">
        <f>Planning!O112</f>
        <v>0</v>
      </c>
      <c r="I128" s="198">
        <f ca="1">IF(OR(W128="1",AND(W128&lt;&gt;"1",G128=Lists!$A$17)),Y128,0)</f>
        <v>0</v>
      </c>
      <c r="J128" s="174"/>
      <c r="K128" s="32" t="str">
        <f ca="1">IF(AND(W128="2",G128&lt;&gt;Lists!$A$17),AA128,Z128)</f>
        <v/>
      </c>
      <c r="L128" s="33" t="str">
        <f t="shared" ca="1" si="19"/>
        <v/>
      </c>
      <c r="M128" s="5">
        <f>Planning!P112</f>
        <v>0</v>
      </c>
      <c r="N128" s="5">
        <f>'Month 2'!M128+'Month 2'!N128-'Month 2'!O128</f>
        <v>0</v>
      </c>
      <c r="O128" s="166"/>
      <c r="P128" s="32" t="str">
        <f t="shared" si="14"/>
        <v/>
      </c>
      <c r="Q128" s="33" t="str">
        <f t="shared" si="20"/>
        <v/>
      </c>
      <c r="R128" s="89">
        <f ca="1">SUMIFS($J$25:$J$224,$C$25:$C$224,$C128,$G$25:$G$224,Lists!$A$16)</f>
        <v>0</v>
      </c>
      <c r="S128" s="89">
        <f t="shared" si="15"/>
        <v>0</v>
      </c>
      <c r="U128" s="2" t="str">
        <f t="shared" si="16"/>
        <v/>
      </c>
      <c r="W128" s="2" t="str">
        <f>IF(C128=0,"",LEFT(INDEX(Lists!$H$5:$H$49,MATCH(C128,Lists!$G$5:$G$49,0),1),1))</f>
        <v/>
      </c>
      <c r="Y128" s="4">
        <f ca="1">'Month 2'!H128+'Month 2'!I128-'Month 2'!J128</f>
        <v>0</v>
      </c>
      <c r="Z128" s="2" t="str">
        <f t="shared" ca="1" si="17"/>
        <v/>
      </c>
      <c r="AA128" s="2" t="str">
        <f t="shared" ca="1" si="21"/>
        <v/>
      </c>
      <c r="AC128" s="627" t="str">
        <f t="shared" si="18"/>
        <v>0</v>
      </c>
    </row>
    <row r="129" spans="1:29" ht="39" hidden="1" customHeight="1" x14ac:dyDescent="0.2">
      <c r="A129" s="14" t="str">
        <f>Planning!A113</f>
        <v>I105</v>
      </c>
      <c r="B129" s="9">
        <f>Planning!B113</f>
        <v>0</v>
      </c>
      <c r="C129" s="9">
        <f>Planning!C113</f>
        <v>0</v>
      </c>
      <c r="D129" s="9">
        <f>Planning!D113</f>
        <v>0</v>
      </c>
      <c r="E129" s="3">
        <f>Planning!E113</f>
        <v>0</v>
      </c>
      <c r="F129" s="3" t="str">
        <f>IF(Planning!G113&lt;&gt;0,Planning!G113,"")</f>
        <v/>
      </c>
      <c r="G129" s="194">
        <f>Planning!H113</f>
        <v>0</v>
      </c>
      <c r="H129" s="4">
        <f>Planning!O113</f>
        <v>0</v>
      </c>
      <c r="I129" s="198">
        <f ca="1">IF(OR(W129="1",AND(W129&lt;&gt;"1",G129=Lists!$A$17)),Y129,0)</f>
        <v>0</v>
      </c>
      <c r="J129" s="174"/>
      <c r="K129" s="32" t="str">
        <f ca="1">IF(AND(W129="2",G129&lt;&gt;Lists!$A$17),AA129,Z129)</f>
        <v/>
      </c>
      <c r="L129" s="33" t="str">
        <f t="shared" ca="1" si="19"/>
        <v/>
      </c>
      <c r="M129" s="5">
        <f>Planning!P113</f>
        <v>0</v>
      </c>
      <c r="N129" s="5">
        <f>'Month 2'!M129+'Month 2'!N129-'Month 2'!O129</f>
        <v>0</v>
      </c>
      <c r="O129" s="166"/>
      <c r="P129" s="32" t="str">
        <f t="shared" si="14"/>
        <v/>
      </c>
      <c r="Q129" s="33" t="str">
        <f t="shared" si="20"/>
        <v/>
      </c>
      <c r="R129" s="89">
        <f ca="1">SUMIFS($J$25:$J$224,$C$25:$C$224,$C129,$G$25:$G$224,Lists!$A$16)</f>
        <v>0</v>
      </c>
      <c r="S129" s="89">
        <f t="shared" si="15"/>
        <v>0</v>
      </c>
      <c r="U129" s="2" t="str">
        <f t="shared" si="16"/>
        <v/>
      </c>
      <c r="W129" s="2" t="str">
        <f>IF(C129=0,"",LEFT(INDEX(Lists!$H$5:$H$49,MATCH(C129,Lists!$G$5:$G$49,0),1),1))</f>
        <v/>
      </c>
      <c r="Y129" s="4">
        <f ca="1">'Month 2'!H129+'Month 2'!I129-'Month 2'!J129</f>
        <v>0</v>
      </c>
      <c r="Z129" s="2" t="str">
        <f t="shared" ca="1" si="17"/>
        <v/>
      </c>
      <c r="AA129" s="2" t="str">
        <f t="shared" ca="1" si="21"/>
        <v/>
      </c>
      <c r="AC129" s="627" t="str">
        <f t="shared" si="18"/>
        <v>0</v>
      </c>
    </row>
    <row r="130" spans="1:29" ht="39" hidden="1" customHeight="1" x14ac:dyDescent="0.2">
      <c r="A130" s="14" t="str">
        <f>Planning!A114</f>
        <v>I106</v>
      </c>
      <c r="B130" s="9">
        <f>Planning!B114</f>
        <v>0</v>
      </c>
      <c r="C130" s="9">
        <f>Planning!C114</f>
        <v>0</v>
      </c>
      <c r="D130" s="9">
        <f>Planning!D114</f>
        <v>0</v>
      </c>
      <c r="E130" s="3">
        <f>Planning!E114</f>
        <v>0</v>
      </c>
      <c r="F130" s="3" t="str">
        <f>IF(Planning!G114&lt;&gt;0,Planning!G114,"")</f>
        <v/>
      </c>
      <c r="G130" s="194">
        <f>Planning!H114</f>
        <v>0</v>
      </c>
      <c r="H130" s="4">
        <f>Planning!O114</f>
        <v>0</v>
      </c>
      <c r="I130" s="198">
        <f ca="1">IF(OR(W130="1",AND(W130&lt;&gt;"1",G130=Lists!$A$17)),Y130,0)</f>
        <v>0</v>
      </c>
      <c r="J130" s="174"/>
      <c r="K130" s="32" t="str">
        <f ca="1">IF(AND(W130="2",G130&lt;&gt;Lists!$A$17),AA130,Z130)</f>
        <v/>
      </c>
      <c r="L130" s="33" t="str">
        <f t="shared" ca="1" si="19"/>
        <v/>
      </c>
      <c r="M130" s="5">
        <f>Planning!P114</f>
        <v>0</v>
      </c>
      <c r="N130" s="5">
        <f>'Month 2'!M130+'Month 2'!N130-'Month 2'!O130</f>
        <v>0</v>
      </c>
      <c r="O130" s="166"/>
      <c r="P130" s="32" t="str">
        <f t="shared" si="14"/>
        <v/>
      </c>
      <c r="Q130" s="33" t="str">
        <f t="shared" si="20"/>
        <v/>
      </c>
      <c r="R130" s="89">
        <f ca="1">SUMIFS($J$25:$J$224,$C$25:$C$224,$C130,$G$25:$G$224,Lists!$A$16)</f>
        <v>0</v>
      </c>
      <c r="S130" s="89">
        <f t="shared" si="15"/>
        <v>0</v>
      </c>
      <c r="U130" s="2" t="str">
        <f t="shared" si="16"/>
        <v/>
      </c>
      <c r="W130" s="2" t="str">
        <f>IF(C130=0,"",LEFT(INDEX(Lists!$H$5:$H$49,MATCH(C130,Lists!$G$5:$G$49,0),1),1))</f>
        <v/>
      </c>
      <c r="Y130" s="4">
        <f ca="1">'Month 2'!H130+'Month 2'!I130-'Month 2'!J130</f>
        <v>0</v>
      </c>
      <c r="Z130" s="2" t="str">
        <f t="shared" ca="1" si="17"/>
        <v/>
      </c>
      <c r="AA130" s="2" t="str">
        <f t="shared" ca="1" si="21"/>
        <v/>
      </c>
      <c r="AC130" s="627" t="str">
        <f t="shared" si="18"/>
        <v>0</v>
      </c>
    </row>
    <row r="131" spans="1:29" ht="39" hidden="1" customHeight="1" x14ac:dyDescent="0.2">
      <c r="A131" s="14" t="str">
        <f>Planning!A115</f>
        <v>I107</v>
      </c>
      <c r="B131" s="9">
        <f>Planning!B115</f>
        <v>0</v>
      </c>
      <c r="C131" s="9">
        <f>Planning!C115</f>
        <v>0</v>
      </c>
      <c r="D131" s="9">
        <f>Planning!D115</f>
        <v>0</v>
      </c>
      <c r="E131" s="3">
        <f>Planning!E115</f>
        <v>0</v>
      </c>
      <c r="F131" s="3" t="str">
        <f>IF(Planning!G115&lt;&gt;0,Planning!G115,"")</f>
        <v/>
      </c>
      <c r="G131" s="194">
        <f>Planning!H115</f>
        <v>0</v>
      </c>
      <c r="H131" s="4">
        <f>Planning!O115</f>
        <v>0</v>
      </c>
      <c r="I131" s="198">
        <f ca="1">IF(OR(W131="1",AND(W131&lt;&gt;"1",G131=Lists!$A$17)),Y131,0)</f>
        <v>0</v>
      </c>
      <c r="J131" s="174"/>
      <c r="K131" s="32" t="str">
        <f ca="1">IF(AND(W131="2",G131&lt;&gt;Lists!$A$17),AA131,Z131)</f>
        <v/>
      </c>
      <c r="L131" s="33" t="str">
        <f t="shared" ca="1" si="19"/>
        <v/>
      </c>
      <c r="M131" s="5">
        <f>Planning!P115</f>
        <v>0</v>
      </c>
      <c r="N131" s="5">
        <f>'Month 2'!M131+'Month 2'!N131-'Month 2'!O131</f>
        <v>0</v>
      </c>
      <c r="O131" s="166"/>
      <c r="P131" s="32" t="str">
        <f t="shared" si="14"/>
        <v/>
      </c>
      <c r="Q131" s="33" t="str">
        <f t="shared" si="20"/>
        <v/>
      </c>
      <c r="R131" s="89">
        <f ca="1">SUMIFS($J$25:$J$224,$C$25:$C$224,$C131,$G$25:$G$224,Lists!$A$16)</f>
        <v>0</v>
      </c>
      <c r="S131" s="89">
        <f t="shared" si="15"/>
        <v>0</v>
      </c>
      <c r="U131" s="2" t="str">
        <f t="shared" si="16"/>
        <v/>
      </c>
      <c r="W131" s="2" t="str">
        <f>IF(C131=0,"",LEFT(INDEX(Lists!$H$5:$H$49,MATCH(C131,Lists!$G$5:$G$49,0),1),1))</f>
        <v/>
      </c>
      <c r="Y131" s="4">
        <f ca="1">'Month 2'!H131+'Month 2'!I131-'Month 2'!J131</f>
        <v>0</v>
      </c>
      <c r="Z131" s="2" t="str">
        <f t="shared" ca="1" si="17"/>
        <v/>
      </c>
      <c r="AA131" s="2" t="str">
        <f t="shared" ca="1" si="21"/>
        <v/>
      </c>
      <c r="AC131" s="627" t="str">
        <f t="shared" si="18"/>
        <v>0</v>
      </c>
    </row>
    <row r="132" spans="1:29" ht="39" hidden="1" customHeight="1" x14ac:dyDescent="0.2">
      <c r="A132" s="14" t="str">
        <f>Planning!A116</f>
        <v>I108</v>
      </c>
      <c r="B132" s="9">
        <f>Planning!B116</f>
        <v>0</v>
      </c>
      <c r="C132" s="9">
        <f>Planning!C116</f>
        <v>0</v>
      </c>
      <c r="D132" s="9">
        <f>Planning!D116</f>
        <v>0</v>
      </c>
      <c r="E132" s="3">
        <f>Planning!E116</f>
        <v>0</v>
      </c>
      <c r="F132" s="3" t="str">
        <f>IF(Planning!G116&lt;&gt;0,Planning!G116,"")</f>
        <v/>
      </c>
      <c r="G132" s="194">
        <f>Planning!H116</f>
        <v>0</v>
      </c>
      <c r="H132" s="4">
        <f>Planning!O116</f>
        <v>0</v>
      </c>
      <c r="I132" s="198">
        <f ca="1">IF(OR(W132="1",AND(W132&lt;&gt;"1",G132=Lists!$A$17)),Y132,0)</f>
        <v>0</v>
      </c>
      <c r="J132" s="174"/>
      <c r="K132" s="32" t="str">
        <f ca="1">IF(AND(W132="2",G132&lt;&gt;Lists!$A$17),AA132,Z132)</f>
        <v/>
      </c>
      <c r="L132" s="33" t="str">
        <f t="shared" ca="1" si="19"/>
        <v/>
      </c>
      <c r="M132" s="5">
        <f>Planning!P116</f>
        <v>0</v>
      </c>
      <c r="N132" s="5">
        <f>'Month 2'!M132+'Month 2'!N132-'Month 2'!O132</f>
        <v>0</v>
      </c>
      <c r="O132" s="166"/>
      <c r="P132" s="32" t="str">
        <f t="shared" si="14"/>
        <v/>
      </c>
      <c r="Q132" s="33" t="str">
        <f t="shared" si="20"/>
        <v/>
      </c>
      <c r="R132" s="89">
        <f ca="1">SUMIFS($J$25:$J$224,$C$25:$C$224,$C132,$G$25:$G$224,Lists!$A$16)</f>
        <v>0</v>
      </c>
      <c r="S132" s="89">
        <f t="shared" si="15"/>
        <v>0</v>
      </c>
      <c r="U132" s="2" t="str">
        <f t="shared" si="16"/>
        <v/>
      </c>
      <c r="W132" s="2" t="str">
        <f>IF(C132=0,"",LEFT(INDEX(Lists!$H$5:$H$49,MATCH(C132,Lists!$G$5:$G$49,0),1),1))</f>
        <v/>
      </c>
      <c r="Y132" s="4">
        <f ca="1">'Month 2'!H132+'Month 2'!I132-'Month 2'!J132</f>
        <v>0</v>
      </c>
      <c r="Z132" s="2" t="str">
        <f t="shared" ca="1" si="17"/>
        <v/>
      </c>
      <c r="AA132" s="2" t="str">
        <f t="shared" ca="1" si="21"/>
        <v/>
      </c>
      <c r="AC132" s="627" t="str">
        <f t="shared" si="18"/>
        <v>0</v>
      </c>
    </row>
    <row r="133" spans="1:29" ht="39" hidden="1" customHeight="1" x14ac:dyDescent="0.2">
      <c r="A133" s="14" t="str">
        <f>Planning!A117</f>
        <v>I109</v>
      </c>
      <c r="B133" s="9">
        <f>Planning!B117</f>
        <v>0</v>
      </c>
      <c r="C133" s="9">
        <f>Planning!C117</f>
        <v>0</v>
      </c>
      <c r="D133" s="9">
        <f>Planning!D117</f>
        <v>0</v>
      </c>
      <c r="E133" s="3">
        <f>Planning!E117</f>
        <v>0</v>
      </c>
      <c r="F133" s="3" t="str">
        <f>IF(Planning!G117&lt;&gt;0,Planning!G117,"")</f>
        <v/>
      </c>
      <c r="G133" s="194">
        <f>Planning!H117</f>
        <v>0</v>
      </c>
      <c r="H133" s="4">
        <f>Planning!O117</f>
        <v>0</v>
      </c>
      <c r="I133" s="198">
        <f ca="1">IF(OR(W133="1",AND(W133&lt;&gt;"1",G133=Lists!$A$17)),Y133,0)</f>
        <v>0</v>
      </c>
      <c r="J133" s="174"/>
      <c r="K133" s="32" t="str">
        <f ca="1">IF(AND(W133="2",G133&lt;&gt;Lists!$A$17),AA133,Z133)</f>
        <v/>
      </c>
      <c r="L133" s="33" t="str">
        <f t="shared" ca="1" si="19"/>
        <v/>
      </c>
      <c r="M133" s="5">
        <f>Planning!P117</f>
        <v>0</v>
      </c>
      <c r="N133" s="5">
        <f>'Month 2'!M133+'Month 2'!N133-'Month 2'!O133</f>
        <v>0</v>
      </c>
      <c r="O133" s="166"/>
      <c r="P133" s="32" t="str">
        <f t="shared" si="14"/>
        <v/>
      </c>
      <c r="Q133" s="33" t="str">
        <f t="shared" si="20"/>
        <v/>
      </c>
      <c r="R133" s="89">
        <f ca="1">SUMIFS($J$25:$J$224,$C$25:$C$224,$C133,$G$25:$G$224,Lists!$A$16)</f>
        <v>0</v>
      </c>
      <c r="S133" s="89">
        <f t="shared" si="15"/>
        <v>0</v>
      </c>
      <c r="U133" s="2" t="str">
        <f t="shared" si="16"/>
        <v/>
      </c>
      <c r="W133" s="2" t="str">
        <f>IF(C133=0,"",LEFT(INDEX(Lists!$H$5:$H$49,MATCH(C133,Lists!$G$5:$G$49,0),1),1))</f>
        <v/>
      </c>
      <c r="Y133" s="4">
        <f ca="1">'Month 2'!H133+'Month 2'!I133-'Month 2'!J133</f>
        <v>0</v>
      </c>
      <c r="Z133" s="2" t="str">
        <f t="shared" ca="1" si="17"/>
        <v/>
      </c>
      <c r="AA133" s="2" t="str">
        <f t="shared" ca="1" si="21"/>
        <v/>
      </c>
      <c r="AC133" s="627" t="str">
        <f t="shared" si="18"/>
        <v>0</v>
      </c>
    </row>
    <row r="134" spans="1:29" ht="39" hidden="1" customHeight="1" x14ac:dyDescent="0.2">
      <c r="A134" s="14" t="str">
        <f>Planning!A118</f>
        <v>I110</v>
      </c>
      <c r="B134" s="9">
        <f>Planning!B118</f>
        <v>0</v>
      </c>
      <c r="C134" s="9">
        <f>Planning!C118</f>
        <v>0</v>
      </c>
      <c r="D134" s="9">
        <f>Planning!D118</f>
        <v>0</v>
      </c>
      <c r="E134" s="3">
        <f>Planning!E118</f>
        <v>0</v>
      </c>
      <c r="F134" s="3" t="str">
        <f>IF(Planning!G118&lt;&gt;0,Planning!G118,"")</f>
        <v/>
      </c>
      <c r="G134" s="194">
        <f>Planning!H118</f>
        <v>0</v>
      </c>
      <c r="H134" s="4">
        <f>Planning!O118</f>
        <v>0</v>
      </c>
      <c r="I134" s="198">
        <f ca="1">IF(OR(W134="1",AND(W134&lt;&gt;"1",G134=Lists!$A$17)),Y134,0)</f>
        <v>0</v>
      </c>
      <c r="J134" s="174"/>
      <c r="K134" s="32" t="str">
        <f ca="1">IF(AND(W134="2",G134&lt;&gt;Lists!$A$17),AA134,Z134)</f>
        <v/>
      </c>
      <c r="L134" s="33" t="str">
        <f t="shared" ca="1" si="19"/>
        <v/>
      </c>
      <c r="M134" s="5">
        <f>Planning!P118</f>
        <v>0</v>
      </c>
      <c r="N134" s="5">
        <f>'Month 2'!M134+'Month 2'!N134-'Month 2'!O134</f>
        <v>0</v>
      </c>
      <c r="O134" s="166"/>
      <c r="P134" s="32" t="str">
        <f t="shared" si="14"/>
        <v/>
      </c>
      <c r="Q134" s="33" t="str">
        <f t="shared" si="20"/>
        <v/>
      </c>
      <c r="R134" s="89">
        <f ca="1">SUMIFS($J$25:$J$224,$C$25:$C$224,$C134,$G$25:$G$224,Lists!$A$16)</f>
        <v>0</v>
      </c>
      <c r="S134" s="89">
        <f t="shared" si="15"/>
        <v>0</v>
      </c>
      <c r="U134" s="2" t="str">
        <f t="shared" si="16"/>
        <v/>
      </c>
      <c r="W134" s="2" t="str">
        <f>IF(C134=0,"",LEFT(INDEX(Lists!$H$5:$H$49,MATCH(C134,Lists!$G$5:$G$49,0),1),1))</f>
        <v/>
      </c>
      <c r="Y134" s="4">
        <f ca="1">'Month 2'!H134+'Month 2'!I134-'Month 2'!J134</f>
        <v>0</v>
      </c>
      <c r="Z134" s="2" t="str">
        <f t="shared" ca="1" si="17"/>
        <v/>
      </c>
      <c r="AA134" s="2" t="str">
        <f t="shared" ca="1" si="21"/>
        <v/>
      </c>
      <c r="AC134" s="627" t="str">
        <f t="shared" si="18"/>
        <v>0</v>
      </c>
    </row>
    <row r="135" spans="1:29" ht="39" hidden="1" customHeight="1" x14ac:dyDescent="0.2">
      <c r="A135" s="14" t="str">
        <f>Planning!A119</f>
        <v>I111</v>
      </c>
      <c r="B135" s="9">
        <f>Planning!B119</f>
        <v>0</v>
      </c>
      <c r="C135" s="9">
        <f>Planning!C119</f>
        <v>0</v>
      </c>
      <c r="D135" s="9">
        <f>Planning!D119</f>
        <v>0</v>
      </c>
      <c r="E135" s="3">
        <f>Planning!E119</f>
        <v>0</v>
      </c>
      <c r="F135" s="3" t="str">
        <f>IF(Planning!G119&lt;&gt;0,Planning!G119,"")</f>
        <v/>
      </c>
      <c r="G135" s="194">
        <f>Planning!H119</f>
        <v>0</v>
      </c>
      <c r="H135" s="4">
        <f>Planning!O119</f>
        <v>0</v>
      </c>
      <c r="I135" s="198">
        <f ca="1">IF(OR(W135="1",AND(W135&lt;&gt;"1",G135=Lists!$A$17)),Y135,0)</f>
        <v>0</v>
      </c>
      <c r="J135" s="174"/>
      <c r="K135" s="32" t="str">
        <f ca="1">IF(AND(W135="2",G135&lt;&gt;Lists!$A$17),AA135,Z135)</f>
        <v/>
      </c>
      <c r="L135" s="33" t="str">
        <f t="shared" ca="1" si="19"/>
        <v/>
      </c>
      <c r="M135" s="5">
        <f>Planning!P119</f>
        <v>0</v>
      </c>
      <c r="N135" s="5">
        <f>'Month 2'!M135+'Month 2'!N135-'Month 2'!O135</f>
        <v>0</v>
      </c>
      <c r="O135" s="166"/>
      <c r="P135" s="32" t="str">
        <f t="shared" si="14"/>
        <v/>
      </c>
      <c r="Q135" s="33" t="str">
        <f t="shared" si="20"/>
        <v/>
      </c>
      <c r="R135" s="89">
        <f ca="1">SUMIFS($J$25:$J$224,$C$25:$C$224,$C135,$G$25:$G$224,Lists!$A$16)</f>
        <v>0</v>
      </c>
      <c r="S135" s="89">
        <f t="shared" si="15"/>
        <v>0</v>
      </c>
      <c r="U135" s="2" t="str">
        <f t="shared" si="16"/>
        <v/>
      </c>
      <c r="W135" s="2" t="str">
        <f>IF(C135=0,"",LEFT(INDEX(Lists!$H$5:$H$49,MATCH(C135,Lists!$G$5:$G$49,0),1),1))</f>
        <v/>
      </c>
      <c r="Y135" s="4">
        <f ca="1">'Month 2'!H135+'Month 2'!I135-'Month 2'!J135</f>
        <v>0</v>
      </c>
      <c r="Z135" s="2" t="str">
        <f t="shared" ca="1" si="17"/>
        <v/>
      </c>
      <c r="AA135" s="2" t="str">
        <f t="shared" ca="1" si="21"/>
        <v/>
      </c>
      <c r="AC135" s="627" t="str">
        <f t="shared" si="18"/>
        <v>0</v>
      </c>
    </row>
    <row r="136" spans="1:29" ht="39" hidden="1" customHeight="1" x14ac:dyDescent="0.2">
      <c r="A136" s="14" t="str">
        <f>Planning!A120</f>
        <v>I112</v>
      </c>
      <c r="B136" s="9">
        <f>Planning!B120</f>
        <v>0</v>
      </c>
      <c r="C136" s="9">
        <f>Planning!C120</f>
        <v>0</v>
      </c>
      <c r="D136" s="9">
        <f>Planning!D120</f>
        <v>0</v>
      </c>
      <c r="E136" s="3">
        <f>Planning!E120</f>
        <v>0</v>
      </c>
      <c r="F136" s="3" t="str">
        <f>IF(Planning!G120&lt;&gt;0,Planning!G120,"")</f>
        <v/>
      </c>
      <c r="G136" s="194">
        <f>Planning!H120</f>
        <v>0</v>
      </c>
      <c r="H136" s="4">
        <f>Planning!O120</f>
        <v>0</v>
      </c>
      <c r="I136" s="198">
        <f ca="1">IF(OR(W136="1",AND(W136&lt;&gt;"1",G136=Lists!$A$17)),Y136,0)</f>
        <v>0</v>
      </c>
      <c r="J136" s="174"/>
      <c r="K136" s="32" t="str">
        <f ca="1">IF(AND(W136="2",G136&lt;&gt;Lists!$A$17),AA136,Z136)</f>
        <v/>
      </c>
      <c r="L136" s="33" t="str">
        <f t="shared" ca="1" si="19"/>
        <v/>
      </c>
      <c r="M136" s="5">
        <f>Planning!P120</f>
        <v>0</v>
      </c>
      <c r="N136" s="5">
        <f>'Month 2'!M136+'Month 2'!N136-'Month 2'!O136</f>
        <v>0</v>
      </c>
      <c r="O136" s="166"/>
      <c r="P136" s="32" t="str">
        <f t="shared" si="14"/>
        <v/>
      </c>
      <c r="Q136" s="33" t="str">
        <f t="shared" si="20"/>
        <v/>
      </c>
      <c r="R136" s="89">
        <f ca="1">SUMIFS($J$25:$J$224,$C$25:$C$224,$C136,$G$25:$G$224,Lists!$A$16)</f>
        <v>0</v>
      </c>
      <c r="S136" s="89">
        <f t="shared" si="15"/>
        <v>0</v>
      </c>
      <c r="U136" s="2" t="str">
        <f t="shared" si="16"/>
        <v/>
      </c>
      <c r="W136" s="2" t="str">
        <f>IF(C136=0,"",LEFT(INDEX(Lists!$H$5:$H$49,MATCH(C136,Lists!$G$5:$G$49,0),1),1))</f>
        <v/>
      </c>
      <c r="Y136" s="4">
        <f ca="1">'Month 2'!H136+'Month 2'!I136-'Month 2'!J136</f>
        <v>0</v>
      </c>
      <c r="Z136" s="2" t="str">
        <f t="shared" ca="1" si="17"/>
        <v/>
      </c>
      <c r="AA136" s="2" t="str">
        <f t="shared" ca="1" si="21"/>
        <v/>
      </c>
      <c r="AC136" s="627" t="str">
        <f t="shared" si="18"/>
        <v>0</v>
      </c>
    </row>
    <row r="137" spans="1:29" ht="39" hidden="1" customHeight="1" x14ac:dyDescent="0.2">
      <c r="A137" s="14" t="str">
        <f>Planning!A121</f>
        <v>I113</v>
      </c>
      <c r="B137" s="9">
        <f>Planning!B121</f>
        <v>0</v>
      </c>
      <c r="C137" s="9">
        <f>Planning!C121</f>
        <v>0</v>
      </c>
      <c r="D137" s="9">
        <f>Planning!D121</f>
        <v>0</v>
      </c>
      <c r="E137" s="3">
        <f>Planning!E121</f>
        <v>0</v>
      </c>
      <c r="F137" s="3" t="str">
        <f>IF(Planning!G121&lt;&gt;0,Planning!G121,"")</f>
        <v/>
      </c>
      <c r="G137" s="194">
        <f>Planning!H121</f>
        <v>0</v>
      </c>
      <c r="H137" s="4">
        <f>Planning!O121</f>
        <v>0</v>
      </c>
      <c r="I137" s="198">
        <f ca="1">IF(OR(W137="1",AND(W137&lt;&gt;"1",G137=Lists!$A$17)),Y137,0)</f>
        <v>0</v>
      </c>
      <c r="J137" s="174"/>
      <c r="K137" s="32" t="str">
        <f ca="1">IF(AND(W137="2",G137&lt;&gt;Lists!$A$17),AA137,Z137)</f>
        <v/>
      </c>
      <c r="L137" s="33" t="str">
        <f t="shared" ca="1" si="19"/>
        <v/>
      </c>
      <c r="M137" s="5">
        <f>Planning!P121</f>
        <v>0</v>
      </c>
      <c r="N137" s="5">
        <f>'Month 2'!M137+'Month 2'!N137-'Month 2'!O137</f>
        <v>0</v>
      </c>
      <c r="O137" s="166"/>
      <c r="P137" s="32" t="str">
        <f t="shared" si="14"/>
        <v/>
      </c>
      <c r="Q137" s="33" t="str">
        <f t="shared" si="20"/>
        <v/>
      </c>
      <c r="R137" s="89">
        <f ca="1">SUMIFS($J$25:$J$224,$C$25:$C$224,$C137,$G$25:$G$224,Lists!$A$16)</f>
        <v>0</v>
      </c>
      <c r="S137" s="89">
        <f t="shared" si="15"/>
        <v>0</v>
      </c>
      <c r="U137" s="2" t="str">
        <f t="shared" si="16"/>
        <v/>
      </c>
      <c r="W137" s="2" t="str">
        <f>IF(C137=0,"",LEFT(INDEX(Lists!$H$5:$H$49,MATCH(C137,Lists!$G$5:$G$49,0),1),1))</f>
        <v/>
      </c>
      <c r="Y137" s="4">
        <f ca="1">'Month 2'!H137+'Month 2'!I137-'Month 2'!J137</f>
        <v>0</v>
      </c>
      <c r="Z137" s="2" t="str">
        <f t="shared" ca="1" si="17"/>
        <v/>
      </c>
      <c r="AA137" s="2" t="str">
        <f t="shared" ca="1" si="21"/>
        <v/>
      </c>
      <c r="AC137" s="627" t="str">
        <f t="shared" si="18"/>
        <v>0</v>
      </c>
    </row>
    <row r="138" spans="1:29" ht="39" hidden="1" customHeight="1" x14ac:dyDescent="0.2">
      <c r="A138" s="14" t="str">
        <f>Planning!A122</f>
        <v>I114</v>
      </c>
      <c r="B138" s="9">
        <f>Planning!B122</f>
        <v>0</v>
      </c>
      <c r="C138" s="9">
        <f>Planning!C122</f>
        <v>0</v>
      </c>
      <c r="D138" s="9">
        <f>Planning!D122</f>
        <v>0</v>
      </c>
      <c r="E138" s="3">
        <f>Planning!E122</f>
        <v>0</v>
      </c>
      <c r="F138" s="3" t="str">
        <f>IF(Planning!G122&lt;&gt;0,Planning!G122,"")</f>
        <v/>
      </c>
      <c r="G138" s="194">
        <f>Planning!H122</f>
        <v>0</v>
      </c>
      <c r="H138" s="4">
        <f>Planning!O122</f>
        <v>0</v>
      </c>
      <c r="I138" s="198">
        <f ca="1">IF(OR(W138="1",AND(W138&lt;&gt;"1",G138=Lists!$A$17)),Y138,0)</f>
        <v>0</v>
      </c>
      <c r="J138" s="174"/>
      <c r="K138" s="32" t="str">
        <f ca="1">IF(AND(W138="2",G138&lt;&gt;Lists!$A$17),AA138,Z138)</f>
        <v/>
      </c>
      <c r="L138" s="33" t="str">
        <f t="shared" ca="1" si="19"/>
        <v/>
      </c>
      <c r="M138" s="5">
        <f>Planning!P122</f>
        <v>0</v>
      </c>
      <c r="N138" s="5">
        <f>'Month 2'!M138+'Month 2'!N138-'Month 2'!O138</f>
        <v>0</v>
      </c>
      <c r="O138" s="166"/>
      <c r="P138" s="32" t="str">
        <f t="shared" si="14"/>
        <v/>
      </c>
      <c r="Q138" s="33" t="str">
        <f t="shared" si="20"/>
        <v/>
      </c>
      <c r="R138" s="89">
        <f ca="1">SUMIFS($J$25:$J$224,$C$25:$C$224,$C138,$G$25:$G$224,Lists!$A$16)</f>
        <v>0</v>
      </c>
      <c r="S138" s="89">
        <f t="shared" si="15"/>
        <v>0</v>
      </c>
      <c r="U138" s="2" t="str">
        <f t="shared" si="16"/>
        <v/>
      </c>
      <c r="W138" s="2" t="str">
        <f>IF(C138=0,"",LEFT(INDEX(Lists!$H$5:$H$49,MATCH(C138,Lists!$G$5:$G$49,0),1),1))</f>
        <v/>
      </c>
      <c r="Y138" s="4">
        <f ca="1">'Month 2'!H138+'Month 2'!I138-'Month 2'!J138</f>
        <v>0</v>
      </c>
      <c r="Z138" s="2" t="str">
        <f t="shared" ca="1" si="17"/>
        <v/>
      </c>
      <c r="AA138" s="2" t="str">
        <f t="shared" ca="1" si="21"/>
        <v/>
      </c>
      <c r="AC138" s="627" t="str">
        <f t="shared" si="18"/>
        <v>0</v>
      </c>
    </row>
    <row r="139" spans="1:29" ht="39" hidden="1" customHeight="1" x14ac:dyDescent="0.2">
      <c r="A139" s="14" t="str">
        <f>Planning!A123</f>
        <v>I115</v>
      </c>
      <c r="B139" s="9">
        <f>Planning!B123</f>
        <v>0</v>
      </c>
      <c r="C139" s="9">
        <f>Planning!C123</f>
        <v>0</v>
      </c>
      <c r="D139" s="9">
        <f>Planning!D123</f>
        <v>0</v>
      </c>
      <c r="E139" s="3">
        <f>Planning!E123</f>
        <v>0</v>
      </c>
      <c r="F139" s="3" t="str">
        <f>IF(Planning!G123&lt;&gt;0,Planning!G123,"")</f>
        <v/>
      </c>
      <c r="G139" s="194">
        <f>Planning!H123</f>
        <v>0</v>
      </c>
      <c r="H139" s="4">
        <f>Planning!O123</f>
        <v>0</v>
      </c>
      <c r="I139" s="198">
        <f ca="1">IF(OR(W139="1",AND(W139&lt;&gt;"1",G139=Lists!$A$17)),Y139,0)</f>
        <v>0</v>
      </c>
      <c r="J139" s="174"/>
      <c r="K139" s="32" t="str">
        <f ca="1">IF(AND(W139="2",G139&lt;&gt;Lists!$A$17),AA139,Z139)</f>
        <v/>
      </c>
      <c r="L139" s="33" t="str">
        <f t="shared" ca="1" si="19"/>
        <v/>
      </c>
      <c r="M139" s="5">
        <f>Planning!P123</f>
        <v>0</v>
      </c>
      <c r="N139" s="5">
        <f>'Month 2'!M139+'Month 2'!N139-'Month 2'!O139</f>
        <v>0</v>
      </c>
      <c r="O139" s="166"/>
      <c r="P139" s="32" t="str">
        <f t="shared" si="14"/>
        <v/>
      </c>
      <c r="Q139" s="33" t="str">
        <f t="shared" si="20"/>
        <v/>
      </c>
      <c r="R139" s="89">
        <f ca="1">SUMIFS($J$25:$J$224,$C$25:$C$224,$C139,$G$25:$G$224,Lists!$A$16)</f>
        <v>0</v>
      </c>
      <c r="S139" s="89">
        <f t="shared" si="15"/>
        <v>0</v>
      </c>
      <c r="U139" s="2" t="str">
        <f t="shared" si="16"/>
        <v/>
      </c>
      <c r="W139" s="2" t="str">
        <f>IF(C139=0,"",LEFT(INDEX(Lists!$H$5:$H$49,MATCH(C139,Lists!$G$5:$G$49,0),1),1))</f>
        <v/>
      </c>
      <c r="Y139" s="4">
        <f ca="1">'Month 2'!H139+'Month 2'!I139-'Month 2'!J139</f>
        <v>0</v>
      </c>
      <c r="Z139" s="2" t="str">
        <f t="shared" ca="1" si="17"/>
        <v/>
      </c>
      <c r="AA139" s="2" t="str">
        <f t="shared" ca="1" si="21"/>
        <v/>
      </c>
      <c r="AC139" s="627" t="str">
        <f t="shared" si="18"/>
        <v>0</v>
      </c>
    </row>
    <row r="140" spans="1:29" ht="39" hidden="1" customHeight="1" x14ac:dyDescent="0.2">
      <c r="A140" s="14" t="str">
        <f>Planning!A124</f>
        <v>I116</v>
      </c>
      <c r="B140" s="9">
        <f>Planning!B124</f>
        <v>0</v>
      </c>
      <c r="C140" s="9">
        <f>Planning!C124</f>
        <v>0</v>
      </c>
      <c r="D140" s="9">
        <f>Planning!D124</f>
        <v>0</v>
      </c>
      <c r="E140" s="3">
        <f>Planning!E124</f>
        <v>0</v>
      </c>
      <c r="F140" s="3" t="str">
        <f>IF(Planning!G124&lt;&gt;0,Planning!G124,"")</f>
        <v/>
      </c>
      <c r="G140" s="194">
        <f>Planning!H124</f>
        <v>0</v>
      </c>
      <c r="H140" s="4">
        <f>Planning!O124</f>
        <v>0</v>
      </c>
      <c r="I140" s="198">
        <f ca="1">IF(OR(W140="1",AND(W140&lt;&gt;"1",G140=Lists!$A$17)),Y140,0)</f>
        <v>0</v>
      </c>
      <c r="J140" s="174"/>
      <c r="K140" s="32" t="str">
        <f ca="1">IF(AND(W140="2",G140&lt;&gt;Lists!$A$17),AA140,Z140)</f>
        <v/>
      </c>
      <c r="L140" s="33" t="str">
        <f t="shared" ca="1" si="19"/>
        <v/>
      </c>
      <c r="M140" s="5">
        <f>Planning!P124</f>
        <v>0</v>
      </c>
      <c r="N140" s="5">
        <f>'Month 2'!M140+'Month 2'!N140-'Month 2'!O140</f>
        <v>0</v>
      </c>
      <c r="O140" s="166"/>
      <c r="P140" s="32" t="str">
        <f t="shared" si="14"/>
        <v/>
      </c>
      <c r="Q140" s="33" t="str">
        <f t="shared" si="20"/>
        <v/>
      </c>
      <c r="R140" s="89">
        <f ca="1">SUMIFS($J$25:$J$224,$C$25:$C$224,$C140,$G$25:$G$224,Lists!$A$16)</f>
        <v>0</v>
      </c>
      <c r="S140" s="89">
        <f t="shared" si="15"/>
        <v>0</v>
      </c>
      <c r="U140" s="2" t="str">
        <f t="shared" si="16"/>
        <v/>
      </c>
      <c r="W140" s="2" t="str">
        <f>IF(C140=0,"",LEFT(INDEX(Lists!$H$5:$H$49,MATCH(C140,Lists!$G$5:$G$49,0),1),1))</f>
        <v/>
      </c>
      <c r="Y140" s="4">
        <f ca="1">'Month 2'!H140+'Month 2'!I140-'Month 2'!J140</f>
        <v>0</v>
      </c>
      <c r="Z140" s="2" t="str">
        <f t="shared" ca="1" si="17"/>
        <v/>
      </c>
      <c r="AA140" s="2" t="str">
        <f t="shared" ca="1" si="21"/>
        <v/>
      </c>
      <c r="AC140" s="627" t="str">
        <f t="shared" si="18"/>
        <v>0</v>
      </c>
    </row>
    <row r="141" spans="1:29" ht="39" hidden="1" customHeight="1" x14ac:dyDescent="0.2">
      <c r="A141" s="14" t="str">
        <f>Planning!A125</f>
        <v>I117</v>
      </c>
      <c r="B141" s="9">
        <f>Planning!B125</f>
        <v>0</v>
      </c>
      <c r="C141" s="9">
        <f>Planning!C125</f>
        <v>0</v>
      </c>
      <c r="D141" s="9">
        <f>Planning!D125</f>
        <v>0</v>
      </c>
      <c r="E141" s="3">
        <f>Planning!E125</f>
        <v>0</v>
      </c>
      <c r="F141" s="3" t="str">
        <f>IF(Planning!G125&lt;&gt;0,Planning!G125,"")</f>
        <v/>
      </c>
      <c r="G141" s="194">
        <f>Planning!H125</f>
        <v>0</v>
      </c>
      <c r="H141" s="4">
        <f>Planning!O125</f>
        <v>0</v>
      </c>
      <c r="I141" s="198">
        <f ca="1">IF(OR(W141="1",AND(W141&lt;&gt;"1",G141=Lists!$A$17)),Y141,0)</f>
        <v>0</v>
      </c>
      <c r="J141" s="174"/>
      <c r="K141" s="32" t="str">
        <f ca="1">IF(AND(W141="2",G141&lt;&gt;Lists!$A$17),AA141,Z141)</f>
        <v/>
      </c>
      <c r="L141" s="33" t="str">
        <f t="shared" ca="1" si="19"/>
        <v/>
      </c>
      <c r="M141" s="5">
        <f>Planning!P125</f>
        <v>0</v>
      </c>
      <c r="N141" s="5">
        <f>'Month 2'!M141+'Month 2'!N141-'Month 2'!O141</f>
        <v>0</v>
      </c>
      <c r="O141" s="166"/>
      <c r="P141" s="32" t="str">
        <f t="shared" si="14"/>
        <v/>
      </c>
      <c r="Q141" s="33" t="str">
        <f t="shared" si="20"/>
        <v/>
      </c>
      <c r="R141" s="89">
        <f ca="1">SUMIFS($J$25:$J$224,$C$25:$C$224,$C141,$G$25:$G$224,Lists!$A$16)</f>
        <v>0</v>
      </c>
      <c r="S141" s="89">
        <f t="shared" si="15"/>
        <v>0</v>
      </c>
      <c r="U141" s="2" t="str">
        <f t="shared" si="16"/>
        <v/>
      </c>
      <c r="W141" s="2" t="str">
        <f>IF(C141=0,"",LEFT(INDEX(Lists!$H$5:$H$49,MATCH(C141,Lists!$G$5:$G$49,0),1),1))</f>
        <v/>
      </c>
      <c r="Y141" s="4">
        <f ca="1">'Month 2'!H141+'Month 2'!I141-'Month 2'!J141</f>
        <v>0</v>
      </c>
      <c r="Z141" s="2" t="str">
        <f t="shared" ca="1" si="17"/>
        <v/>
      </c>
      <c r="AA141" s="2" t="str">
        <f t="shared" ca="1" si="21"/>
        <v/>
      </c>
      <c r="AC141" s="627" t="str">
        <f t="shared" si="18"/>
        <v>0</v>
      </c>
    </row>
    <row r="142" spans="1:29" ht="39" hidden="1" customHeight="1" x14ac:dyDescent="0.2">
      <c r="A142" s="14" t="str">
        <f>Planning!A126</f>
        <v>I118</v>
      </c>
      <c r="B142" s="9">
        <f>Planning!B126</f>
        <v>0</v>
      </c>
      <c r="C142" s="9">
        <f>Planning!C126</f>
        <v>0</v>
      </c>
      <c r="D142" s="9">
        <f>Planning!D126</f>
        <v>0</v>
      </c>
      <c r="E142" s="3">
        <f>Planning!E126</f>
        <v>0</v>
      </c>
      <c r="F142" s="3" t="str">
        <f>IF(Planning!G126&lt;&gt;0,Planning!G126,"")</f>
        <v/>
      </c>
      <c r="G142" s="194">
        <f>Planning!H126</f>
        <v>0</v>
      </c>
      <c r="H142" s="4">
        <f>Planning!O126</f>
        <v>0</v>
      </c>
      <c r="I142" s="198">
        <f ca="1">IF(OR(W142="1",AND(W142&lt;&gt;"1",G142=Lists!$A$17)),Y142,0)</f>
        <v>0</v>
      </c>
      <c r="J142" s="174"/>
      <c r="K142" s="32" t="str">
        <f ca="1">IF(AND(W142="2",G142&lt;&gt;Lists!$A$17),AA142,Z142)</f>
        <v/>
      </c>
      <c r="L142" s="33" t="str">
        <f t="shared" ca="1" si="19"/>
        <v/>
      </c>
      <c r="M142" s="5">
        <f>Planning!P126</f>
        <v>0</v>
      </c>
      <c r="N142" s="5">
        <f>'Month 2'!M142+'Month 2'!N142-'Month 2'!O142</f>
        <v>0</v>
      </c>
      <c r="O142" s="166"/>
      <c r="P142" s="32" t="str">
        <f t="shared" si="14"/>
        <v/>
      </c>
      <c r="Q142" s="33" t="str">
        <f t="shared" si="20"/>
        <v/>
      </c>
      <c r="R142" s="89">
        <f ca="1">SUMIFS($J$25:$J$224,$C$25:$C$224,$C142,$G$25:$G$224,Lists!$A$16)</f>
        <v>0</v>
      </c>
      <c r="S142" s="89">
        <f t="shared" si="15"/>
        <v>0</v>
      </c>
      <c r="U142" s="2" t="str">
        <f t="shared" si="16"/>
        <v/>
      </c>
      <c r="W142" s="2" t="str">
        <f>IF(C142=0,"",LEFT(INDEX(Lists!$H$5:$H$49,MATCH(C142,Lists!$G$5:$G$49,0),1),1))</f>
        <v/>
      </c>
      <c r="Y142" s="4">
        <f ca="1">'Month 2'!H142+'Month 2'!I142-'Month 2'!J142</f>
        <v>0</v>
      </c>
      <c r="Z142" s="2" t="str">
        <f t="shared" ca="1" si="17"/>
        <v/>
      </c>
      <c r="AA142" s="2" t="str">
        <f t="shared" ca="1" si="21"/>
        <v/>
      </c>
      <c r="AC142" s="627" t="str">
        <f t="shared" si="18"/>
        <v>0</v>
      </c>
    </row>
    <row r="143" spans="1:29" ht="39" hidden="1" customHeight="1" x14ac:dyDescent="0.2">
      <c r="A143" s="14" t="str">
        <f>Planning!A127</f>
        <v>I119</v>
      </c>
      <c r="B143" s="9">
        <f>Planning!B127</f>
        <v>0</v>
      </c>
      <c r="C143" s="9">
        <f>Planning!C127</f>
        <v>0</v>
      </c>
      <c r="D143" s="9">
        <f>Planning!D127</f>
        <v>0</v>
      </c>
      <c r="E143" s="3">
        <f>Planning!E127</f>
        <v>0</v>
      </c>
      <c r="F143" s="3" t="str">
        <f>IF(Planning!G127&lt;&gt;0,Planning!G127,"")</f>
        <v/>
      </c>
      <c r="G143" s="194">
        <f>Planning!H127</f>
        <v>0</v>
      </c>
      <c r="H143" s="4">
        <f>Planning!O127</f>
        <v>0</v>
      </c>
      <c r="I143" s="198">
        <f ca="1">IF(OR(W143="1",AND(W143&lt;&gt;"1",G143=Lists!$A$17)),Y143,0)</f>
        <v>0</v>
      </c>
      <c r="J143" s="174"/>
      <c r="K143" s="32" t="str">
        <f ca="1">IF(AND(W143="2",G143&lt;&gt;Lists!$A$17),AA143,Z143)</f>
        <v/>
      </c>
      <c r="L143" s="33" t="str">
        <f t="shared" ca="1" si="19"/>
        <v/>
      </c>
      <c r="M143" s="5">
        <f>Planning!P127</f>
        <v>0</v>
      </c>
      <c r="N143" s="5">
        <f>'Month 2'!M143+'Month 2'!N143-'Month 2'!O143</f>
        <v>0</v>
      </c>
      <c r="O143" s="166"/>
      <c r="P143" s="32" t="str">
        <f t="shared" si="14"/>
        <v/>
      </c>
      <c r="Q143" s="33" t="str">
        <f t="shared" si="20"/>
        <v/>
      </c>
      <c r="R143" s="89">
        <f ca="1">SUMIFS($J$25:$J$224,$C$25:$C$224,$C143,$G$25:$G$224,Lists!$A$16)</f>
        <v>0</v>
      </c>
      <c r="S143" s="89">
        <f t="shared" si="15"/>
        <v>0</v>
      </c>
      <c r="U143" s="2" t="str">
        <f t="shared" si="16"/>
        <v/>
      </c>
      <c r="W143" s="2" t="str">
        <f>IF(C143=0,"",LEFT(INDEX(Lists!$H$5:$H$49,MATCH(C143,Lists!$G$5:$G$49,0),1),1))</f>
        <v/>
      </c>
      <c r="Y143" s="4">
        <f ca="1">'Month 2'!H143+'Month 2'!I143-'Month 2'!J143</f>
        <v>0</v>
      </c>
      <c r="Z143" s="2" t="str">
        <f t="shared" ca="1" si="17"/>
        <v/>
      </c>
      <c r="AA143" s="2" t="str">
        <f t="shared" ca="1" si="21"/>
        <v/>
      </c>
      <c r="AC143" s="627" t="str">
        <f t="shared" si="18"/>
        <v>0</v>
      </c>
    </row>
    <row r="144" spans="1:29" ht="39" hidden="1" customHeight="1" x14ac:dyDescent="0.2">
      <c r="A144" s="14" t="str">
        <f>Planning!A128</f>
        <v>I120</v>
      </c>
      <c r="B144" s="9">
        <f>Planning!B128</f>
        <v>0</v>
      </c>
      <c r="C144" s="9">
        <f>Planning!C128</f>
        <v>0</v>
      </c>
      <c r="D144" s="9">
        <f>Planning!D128</f>
        <v>0</v>
      </c>
      <c r="E144" s="3">
        <f>Planning!E128</f>
        <v>0</v>
      </c>
      <c r="F144" s="3" t="str">
        <f>IF(Planning!G128&lt;&gt;0,Planning!G128,"")</f>
        <v/>
      </c>
      <c r="G144" s="194">
        <f>Planning!H128</f>
        <v>0</v>
      </c>
      <c r="H144" s="4">
        <f>Planning!O128</f>
        <v>0</v>
      </c>
      <c r="I144" s="198">
        <f ca="1">IF(OR(W144="1",AND(W144&lt;&gt;"1",G144=Lists!$A$17)),Y144,0)</f>
        <v>0</v>
      </c>
      <c r="J144" s="174"/>
      <c r="K144" s="32" t="str">
        <f ca="1">IF(AND(W144="2",G144&lt;&gt;Lists!$A$17),AA144,Z144)</f>
        <v/>
      </c>
      <c r="L144" s="33" t="str">
        <f t="shared" ca="1" si="19"/>
        <v/>
      </c>
      <c r="M144" s="5">
        <f>Planning!P128</f>
        <v>0</v>
      </c>
      <c r="N144" s="5">
        <f>'Month 2'!M144+'Month 2'!N144-'Month 2'!O144</f>
        <v>0</v>
      </c>
      <c r="O144" s="166"/>
      <c r="P144" s="32" t="str">
        <f t="shared" si="14"/>
        <v/>
      </c>
      <c r="Q144" s="33" t="str">
        <f t="shared" si="20"/>
        <v/>
      </c>
      <c r="R144" s="89">
        <f ca="1">SUMIFS($J$25:$J$224,$C$25:$C$224,$C144,$G$25:$G$224,Lists!$A$16)</f>
        <v>0</v>
      </c>
      <c r="S144" s="89">
        <f t="shared" si="15"/>
        <v>0</v>
      </c>
      <c r="U144" s="2" t="str">
        <f t="shared" si="16"/>
        <v/>
      </c>
      <c r="W144" s="2" t="str">
        <f>IF(C144=0,"",LEFT(INDEX(Lists!$H$5:$H$49,MATCH(C144,Lists!$G$5:$G$49,0),1),1))</f>
        <v/>
      </c>
      <c r="Y144" s="4">
        <f ca="1">'Month 2'!H144+'Month 2'!I144-'Month 2'!J144</f>
        <v>0</v>
      </c>
      <c r="Z144" s="2" t="str">
        <f t="shared" ca="1" si="17"/>
        <v/>
      </c>
      <c r="AA144" s="2" t="str">
        <f t="shared" ca="1" si="21"/>
        <v/>
      </c>
      <c r="AC144" s="627" t="str">
        <f t="shared" si="18"/>
        <v>0</v>
      </c>
    </row>
    <row r="145" spans="1:29" ht="39" hidden="1" customHeight="1" x14ac:dyDescent="0.2">
      <c r="A145" s="14" t="str">
        <f>Planning!A129</f>
        <v>I121</v>
      </c>
      <c r="B145" s="9">
        <f>Planning!B129</f>
        <v>0</v>
      </c>
      <c r="C145" s="9">
        <f>Planning!C129</f>
        <v>0</v>
      </c>
      <c r="D145" s="9">
        <f>Planning!D129</f>
        <v>0</v>
      </c>
      <c r="E145" s="3">
        <f>Planning!E129</f>
        <v>0</v>
      </c>
      <c r="F145" s="3" t="str">
        <f>IF(Planning!G129&lt;&gt;0,Planning!G129,"")</f>
        <v/>
      </c>
      <c r="G145" s="194">
        <f>Planning!H129</f>
        <v>0</v>
      </c>
      <c r="H145" s="4">
        <f>Planning!O129</f>
        <v>0</v>
      </c>
      <c r="I145" s="198">
        <f ca="1">IF(OR(W145="1",AND(W145&lt;&gt;"1",G145=Lists!$A$17)),Y145,0)</f>
        <v>0</v>
      </c>
      <c r="J145" s="174"/>
      <c r="K145" s="32" t="str">
        <f ca="1">IF(AND(W145="2",G145&lt;&gt;Lists!$A$17),AA145,Z145)</f>
        <v/>
      </c>
      <c r="L145" s="33" t="str">
        <f t="shared" ca="1" si="19"/>
        <v/>
      </c>
      <c r="M145" s="5">
        <f>Planning!P129</f>
        <v>0</v>
      </c>
      <c r="N145" s="5">
        <f>'Month 2'!M145+'Month 2'!N145-'Month 2'!O145</f>
        <v>0</v>
      </c>
      <c r="O145" s="166"/>
      <c r="P145" s="32" t="str">
        <f t="shared" si="14"/>
        <v/>
      </c>
      <c r="Q145" s="33" t="str">
        <f t="shared" si="20"/>
        <v/>
      </c>
      <c r="R145" s="89">
        <f ca="1">SUMIFS($J$25:$J$224,$C$25:$C$224,$C145,$G$25:$G$224,Lists!$A$16)</f>
        <v>0</v>
      </c>
      <c r="S145" s="89">
        <f t="shared" si="15"/>
        <v>0</v>
      </c>
      <c r="U145" s="2" t="str">
        <f t="shared" si="16"/>
        <v/>
      </c>
      <c r="W145" s="2" t="str">
        <f>IF(C145=0,"",LEFT(INDEX(Lists!$H$5:$H$49,MATCH(C145,Lists!$G$5:$G$49,0),1),1))</f>
        <v/>
      </c>
      <c r="Y145" s="4">
        <f ca="1">'Month 2'!H145+'Month 2'!I145-'Month 2'!J145</f>
        <v>0</v>
      </c>
      <c r="Z145" s="2" t="str">
        <f t="shared" ca="1" si="17"/>
        <v/>
      </c>
      <c r="AA145" s="2" t="str">
        <f t="shared" ca="1" si="21"/>
        <v/>
      </c>
      <c r="AC145" s="627" t="str">
        <f t="shared" si="18"/>
        <v>0</v>
      </c>
    </row>
    <row r="146" spans="1:29" ht="39" hidden="1" customHeight="1" x14ac:dyDescent="0.2">
      <c r="A146" s="14" t="str">
        <f>Planning!A130</f>
        <v>I122</v>
      </c>
      <c r="B146" s="9">
        <f>Planning!B130</f>
        <v>0</v>
      </c>
      <c r="C146" s="9">
        <f>Planning!C130</f>
        <v>0</v>
      </c>
      <c r="D146" s="9">
        <f>Planning!D130</f>
        <v>0</v>
      </c>
      <c r="E146" s="3">
        <f>Planning!E130</f>
        <v>0</v>
      </c>
      <c r="F146" s="3" t="str">
        <f>IF(Planning!G130&lt;&gt;0,Planning!G130,"")</f>
        <v/>
      </c>
      <c r="G146" s="194">
        <f>Planning!H130</f>
        <v>0</v>
      </c>
      <c r="H146" s="4">
        <f>Planning!O130</f>
        <v>0</v>
      </c>
      <c r="I146" s="198">
        <f ca="1">IF(OR(W146="1",AND(W146&lt;&gt;"1",G146=Lists!$A$17)),Y146,0)</f>
        <v>0</v>
      </c>
      <c r="J146" s="174"/>
      <c r="K146" s="32" t="str">
        <f ca="1">IF(AND(W146="2",G146&lt;&gt;Lists!$A$17),AA146,Z146)</f>
        <v/>
      </c>
      <c r="L146" s="33" t="str">
        <f t="shared" ca="1" si="19"/>
        <v/>
      </c>
      <c r="M146" s="5">
        <f>Planning!P130</f>
        <v>0</v>
      </c>
      <c r="N146" s="5">
        <f>'Month 2'!M146+'Month 2'!N146-'Month 2'!O146</f>
        <v>0</v>
      </c>
      <c r="O146" s="166"/>
      <c r="P146" s="32" t="str">
        <f t="shared" si="14"/>
        <v/>
      </c>
      <c r="Q146" s="33" t="str">
        <f t="shared" si="20"/>
        <v/>
      </c>
      <c r="R146" s="89">
        <f ca="1">SUMIFS($J$25:$J$224,$C$25:$C$224,$C146,$G$25:$G$224,Lists!$A$16)</f>
        <v>0</v>
      </c>
      <c r="S146" s="89">
        <f t="shared" si="15"/>
        <v>0</v>
      </c>
      <c r="U146" s="2" t="str">
        <f t="shared" si="16"/>
        <v/>
      </c>
      <c r="W146" s="2" t="str">
        <f>IF(C146=0,"",LEFT(INDEX(Lists!$H$5:$H$49,MATCH(C146,Lists!$G$5:$G$49,0),1),1))</f>
        <v/>
      </c>
      <c r="Y146" s="4">
        <f ca="1">'Month 2'!H146+'Month 2'!I146-'Month 2'!J146</f>
        <v>0</v>
      </c>
      <c r="Z146" s="2" t="str">
        <f t="shared" ca="1" si="17"/>
        <v/>
      </c>
      <c r="AA146" s="2" t="str">
        <f t="shared" ca="1" si="21"/>
        <v/>
      </c>
      <c r="AC146" s="627" t="str">
        <f t="shared" si="18"/>
        <v>0</v>
      </c>
    </row>
    <row r="147" spans="1:29" ht="39" hidden="1" customHeight="1" x14ac:dyDescent="0.2">
      <c r="A147" s="14" t="str">
        <f>Planning!A131</f>
        <v>I123</v>
      </c>
      <c r="B147" s="9">
        <f>Planning!B131</f>
        <v>0</v>
      </c>
      <c r="C147" s="9">
        <f>Planning!C131</f>
        <v>0</v>
      </c>
      <c r="D147" s="9">
        <f>Planning!D131</f>
        <v>0</v>
      </c>
      <c r="E147" s="3">
        <f>Planning!E131</f>
        <v>0</v>
      </c>
      <c r="F147" s="3" t="str">
        <f>IF(Planning!G131&lt;&gt;0,Planning!G131,"")</f>
        <v/>
      </c>
      <c r="G147" s="194">
        <f>Planning!H131</f>
        <v>0</v>
      </c>
      <c r="H147" s="4">
        <f>Planning!O131</f>
        <v>0</v>
      </c>
      <c r="I147" s="198">
        <f ca="1">IF(OR(W147="1",AND(W147&lt;&gt;"1",G147=Lists!$A$17)),Y147,0)</f>
        <v>0</v>
      </c>
      <c r="J147" s="174"/>
      <c r="K147" s="32" t="str">
        <f ca="1">IF(AND(W147="2",G147&lt;&gt;Lists!$A$17),AA147,Z147)</f>
        <v/>
      </c>
      <c r="L147" s="33" t="str">
        <f t="shared" ca="1" si="19"/>
        <v/>
      </c>
      <c r="M147" s="5">
        <f>Planning!P131</f>
        <v>0</v>
      </c>
      <c r="N147" s="5">
        <f>'Month 2'!M147+'Month 2'!N147-'Month 2'!O147</f>
        <v>0</v>
      </c>
      <c r="O147" s="166"/>
      <c r="P147" s="32" t="str">
        <f t="shared" si="14"/>
        <v/>
      </c>
      <c r="Q147" s="33" t="str">
        <f t="shared" si="20"/>
        <v/>
      </c>
      <c r="R147" s="89">
        <f ca="1">SUMIFS($J$25:$J$224,$C$25:$C$224,$C147,$G$25:$G$224,Lists!$A$16)</f>
        <v>0</v>
      </c>
      <c r="S147" s="89">
        <f t="shared" si="15"/>
        <v>0</v>
      </c>
      <c r="U147" s="2" t="str">
        <f t="shared" si="16"/>
        <v/>
      </c>
      <c r="W147" s="2" t="str">
        <f>IF(C147=0,"",LEFT(INDEX(Lists!$H$5:$H$49,MATCH(C147,Lists!$G$5:$G$49,0),1),1))</f>
        <v/>
      </c>
      <c r="Y147" s="4">
        <f ca="1">'Month 2'!H147+'Month 2'!I147-'Month 2'!J147</f>
        <v>0</v>
      </c>
      <c r="Z147" s="2" t="str">
        <f t="shared" ca="1" si="17"/>
        <v/>
      </c>
      <c r="AA147" s="2" t="str">
        <f t="shared" ca="1" si="21"/>
        <v/>
      </c>
      <c r="AC147" s="627" t="str">
        <f t="shared" si="18"/>
        <v>0</v>
      </c>
    </row>
    <row r="148" spans="1:29" ht="39" hidden="1" customHeight="1" x14ac:dyDescent="0.2">
      <c r="A148" s="14" t="str">
        <f>Planning!A132</f>
        <v>I124</v>
      </c>
      <c r="B148" s="9">
        <f>Planning!B132</f>
        <v>0</v>
      </c>
      <c r="C148" s="9">
        <f>Planning!C132</f>
        <v>0</v>
      </c>
      <c r="D148" s="9">
        <f>Planning!D132</f>
        <v>0</v>
      </c>
      <c r="E148" s="3">
        <f>Planning!E132</f>
        <v>0</v>
      </c>
      <c r="F148" s="3" t="str">
        <f>IF(Planning!G132&lt;&gt;0,Planning!G132,"")</f>
        <v/>
      </c>
      <c r="G148" s="194">
        <f>Planning!H132</f>
        <v>0</v>
      </c>
      <c r="H148" s="4">
        <f>Planning!O132</f>
        <v>0</v>
      </c>
      <c r="I148" s="198">
        <f ca="1">IF(OR(W148="1",AND(W148&lt;&gt;"1",G148=Lists!$A$17)),Y148,0)</f>
        <v>0</v>
      </c>
      <c r="J148" s="174"/>
      <c r="K148" s="32" t="str">
        <f ca="1">IF(AND(W148="2",G148&lt;&gt;Lists!$A$17),AA148,Z148)</f>
        <v/>
      </c>
      <c r="L148" s="33" t="str">
        <f t="shared" ca="1" si="19"/>
        <v/>
      </c>
      <c r="M148" s="5">
        <f>Planning!P132</f>
        <v>0</v>
      </c>
      <c r="N148" s="5">
        <f>'Month 2'!M148+'Month 2'!N148-'Month 2'!O148</f>
        <v>0</v>
      </c>
      <c r="O148" s="166"/>
      <c r="P148" s="32" t="str">
        <f t="shared" si="14"/>
        <v/>
      </c>
      <c r="Q148" s="33" t="str">
        <f t="shared" si="20"/>
        <v/>
      </c>
      <c r="R148" s="89">
        <f ca="1">SUMIFS($J$25:$J$224,$C$25:$C$224,$C148,$G$25:$G$224,Lists!$A$16)</f>
        <v>0</v>
      </c>
      <c r="S148" s="89">
        <f t="shared" si="15"/>
        <v>0</v>
      </c>
      <c r="U148" s="2" t="str">
        <f t="shared" si="16"/>
        <v/>
      </c>
      <c r="W148" s="2" t="str">
        <f>IF(C148=0,"",LEFT(INDEX(Lists!$H$5:$H$49,MATCH(C148,Lists!$G$5:$G$49,0),1),1))</f>
        <v/>
      </c>
      <c r="Y148" s="4">
        <f ca="1">'Month 2'!H148+'Month 2'!I148-'Month 2'!J148</f>
        <v>0</v>
      </c>
      <c r="Z148" s="2" t="str">
        <f t="shared" ca="1" si="17"/>
        <v/>
      </c>
      <c r="AA148" s="2" t="str">
        <f t="shared" ca="1" si="21"/>
        <v/>
      </c>
      <c r="AC148" s="627" t="str">
        <f t="shared" si="18"/>
        <v>0</v>
      </c>
    </row>
    <row r="149" spans="1:29" ht="39" hidden="1" customHeight="1" x14ac:dyDescent="0.2">
      <c r="A149" s="14" t="str">
        <f>Planning!A133</f>
        <v>I125</v>
      </c>
      <c r="B149" s="9">
        <f>Planning!B133</f>
        <v>0</v>
      </c>
      <c r="C149" s="9">
        <f>Planning!C133</f>
        <v>0</v>
      </c>
      <c r="D149" s="9">
        <f>Planning!D133</f>
        <v>0</v>
      </c>
      <c r="E149" s="3">
        <f>Planning!E133</f>
        <v>0</v>
      </c>
      <c r="F149" s="3" t="str">
        <f>IF(Planning!G133&lt;&gt;0,Planning!G133,"")</f>
        <v/>
      </c>
      <c r="G149" s="194">
        <f>Planning!H133</f>
        <v>0</v>
      </c>
      <c r="H149" s="4">
        <f>Planning!O133</f>
        <v>0</v>
      </c>
      <c r="I149" s="198">
        <f ca="1">IF(OR(W149="1",AND(W149&lt;&gt;"1",G149=Lists!$A$17)),Y149,0)</f>
        <v>0</v>
      </c>
      <c r="J149" s="174"/>
      <c r="K149" s="32" t="str">
        <f ca="1">IF(AND(W149="2",G149&lt;&gt;Lists!$A$17),AA149,Z149)</f>
        <v/>
      </c>
      <c r="L149" s="33" t="str">
        <f t="shared" ca="1" si="19"/>
        <v/>
      </c>
      <c r="M149" s="5">
        <f>Planning!P133</f>
        <v>0</v>
      </c>
      <c r="N149" s="5">
        <f>'Month 2'!M149+'Month 2'!N149-'Month 2'!O149</f>
        <v>0</v>
      </c>
      <c r="O149" s="166"/>
      <c r="P149" s="32" t="str">
        <f t="shared" si="14"/>
        <v/>
      </c>
      <c r="Q149" s="33" t="str">
        <f t="shared" si="20"/>
        <v/>
      </c>
      <c r="R149" s="89">
        <f ca="1">SUMIFS($J$25:$J$224,$C$25:$C$224,$C149,$G$25:$G$224,Lists!$A$16)</f>
        <v>0</v>
      </c>
      <c r="S149" s="89">
        <f t="shared" si="15"/>
        <v>0</v>
      </c>
      <c r="U149" s="2" t="str">
        <f t="shared" si="16"/>
        <v/>
      </c>
      <c r="W149" s="2" t="str">
        <f>IF(C149=0,"",LEFT(INDEX(Lists!$H$5:$H$49,MATCH(C149,Lists!$G$5:$G$49,0),1),1))</f>
        <v/>
      </c>
      <c r="Y149" s="4">
        <f ca="1">'Month 2'!H149+'Month 2'!I149-'Month 2'!J149</f>
        <v>0</v>
      </c>
      <c r="Z149" s="2" t="str">
        <f t="shared" ca="1" si="17"/>
        <v/>
      </c>
      <c r="AA149" s="2" t="str">
        <f t="shared" ca="1" si="21"/>
        <v/>
      </c>
      <c r="AC149" s="627" t="str">
        <f t="shared" si="18"/>
        <v>0</v>
      </c>
    </row>
    <row r="150" spans="1:29" ht="39" hidden="1" customHeight="1" x14ac:dyDescent="0.2">
      <c r="A150" s="14" t="str">
        <f>Planning!A134</f>
        <v>I126</v>
      </c>
      <c r="B150" s="9">
        <f>Planning!B134</f>
        <v>0</v>
      </c>
      <c r="C150" s="9">
        <f>Planning!C134</f>
        <v>0</v>
      </c>
      <c r="D150" s="9">
        <f>Planning!D134</f>
        <v>0</v>
      </c>
      <c r="E150" s="3">
        <f>Planning!E134</f>
        <v>0</v>
      </c>
      <c r="F150" s="3" t="str">
        <f>IF(Planning!G134&lt;&gt;0,Planning!G134,"")</f>
        <v/>
      </c>
      <c r="G150" s="194">
        <f>Planning!H134</f>
        <v>0</v>
      </c>
      <c r="H150" s="4">
        <f>Planning!O134</f>
        <v>0</v>
      </c>
      <c r="I150" s="198">
        <f ca="1">IF(OR(W150="1",AND(W150&lt;&gt;"1",G150=Lists!$A$17)),Y150,0)</f>
        <v>0</v>
      </c>
      <c r="J150" s="174"/>
      <c r="K150" s="32" t="str">
        <f ca="1">IF(AND(W150="2",G150&lt;&gt;Lists!$A$17),AA150,Z150)</f>
        <v/>
      </c>
      <c r="L150" s="33" t="str">
        <f t="shared" ca="1" si="19"/>
        <v/>
      </c>
      <c r="M150" s="5">
        <f>Planning!P134</f>
        <v>0</v>
      </c>
      <c r="N150" s="5">
        <f>'Month 2'!M150+'Month 2'!N150-'Month 2'!O150</f>
        <v>0</v>
      </c>
      <c r="O150" s="166"/>
      <c r="P150" s="32" t="str">
        <f t="shared" si="14"/>
        <v/>
      </c>
      <c r="Q150" s="33" t="str">
        <f t="shared" si="20"/>
        <v/>
      </c>
      <c r="R150" s="89">
        <f ca="1">SUMIFS($J$25:$J$224,$C$25:$C$224,$C150,$G$25:$G$224,Lists!$A$16)</f>
        <v>0</v>
      </c>
      <c r="S150" s="89">
        <f t="shared" si="15"/>
        <v>0</v>
      </c>
      <c r="U150" s="2" t="str">
        <f t="shared" si="16"/>
        <v/>
      </c>
      <c r="W150" s="2" t="str">
        <f>IF(C150=0,"",LEFT(INDEX(Lists!$H$5:$H$49,MATCH(C150,Lists!$G$5:$G$49,0),1),1))</f>
        <v/>
      </c>
      <c r="Y150" s="4">
        <f ca="1">'Month 2'!H150+'Month 2'!I150-'Month 2'!J150</f>
        <v>0</v>
      </c>
      <c r="Z150" s="2" t="str">
        <f t="shared" ca="1" si="17"/>
        <v/>
      </c>
      <c r="AA150" s="2" t="str">
        <f t="shared" ca="1" si="21"/>
        <v/>
      </c>
      <c r="AC150" s="627" t="str">
        <f t="shared" si="18"/>
        <v>0</v>
      </c>
    </row>
    <row r="151" spans="1:29" ht="39" hidden="1" customHeight="1" x14ac:dyDescent="0.2">
      <c r="A151" s="14" t="str">
        <f>Planning!A135</f>
        <v>I127</v>
      </c>
      <c r="B151" s="9">
        <f>Planning!B135</f>
        <v>0</v>
      </c>
      <c r="C151" s="9">
        <f>Planning!C135</f>
        <v>0</v>
      </c>
      <c r="D151" s="9">
        <f>Planning!D135</f>
        <v>0</v>
      </c>
      <c r="E151" s="3">
        <f>Planning!E135</f>
        <v>0</v>
      </c>
      <c r="F151" s="3" t="str">
        <f>IF(Planning!G135&lt;&gt;0,Planning!G135,"")</f>
        <v/>
      </c>
      <c r="G151" s="194">
        <f>Planning!H135</f>
        <v>0</v>
      </c>
      <c r="H151" s="4">
        <f>Planning!O135</f>
        <v>0</v>
      </c>
      <c r="I151" s="198">
        <f ca="1">IF(OR(W151="1",AND(W151&lt;&gt;"1",G151=Lists!$A$17)),Y151,0)</f>
        <v>0</v>
      </c>
      <c r="J151" s="174"/>
      <c r="K151" s="32" t="str">
        <f ca="1">IF(AND(W151="2",G151&lt;&gt;Lists!$A$17),AA151,Z151)</f>
        <v/>
      </c>
      <c r="L151" s="33" t="str">
        <f t="shared" ca="1" si="19"/>
        <v/>
      </c>
      <c r="M151" s="5">
        <f>Planning!P135</f>
        <v>0</v>
      </c>
      <c r="N151" s="5">
        <f>'Month 2'!M151+'Month 2'!N151-'Month 2'!O151</f>
        <v>0</v>
      </c>
      <c r="O151" s="166"/>
      <c r="P151" s="32" t="str">
        <f t="shared" si="14"/>
        <v/>
      </c>
      <c r="Q151" s="33" t="str">
        <f t="shared" si="20"/>
        <v/>
      </c>
      <c r="R151" s="89">
        <f ca="1">SUMIFS($J$25:$J$224,$C$25:$C$224,$C151,$G$25:$G$224,Lists!$A$16)</f>
        <v>0</v>
      </c>
      <c r="S151" s="89">
        <f t="shared" si="15"/>
        <v>0</v>
      </c>
      <c r="U151" s="2" t="str">
        <f t="shared" si="16"/>
        <v/>
      </c>
      <c r="W151" s="2" t="str">
        <f>IF(C151=0,"",LEFT(INDEX(Lists!$H$5:$H$49,MATCH(C151,Lists!$G$5:$G$49,0),1),1))</f>
        <v/>
      </c>
      <c r="Y151" s="4">
        <f ca="1">'Month 2'!H151+'Month 2'!I151-'Month 2'!J151</f>
        <v>0</v>
      </c>
      <c r="Z151" s="2" t="str">
        <f t="shared" ca="1" si="17"/>
        <v/>
      </c>
      <c r="AA151" s="2" t="str">
        <f t="shared" ca="1" si="21"/>
        <v/>
      </c>
      <c r="AC151" s="627" t="str">
        <f t="shared" si="18"/>
        <v>0</v>
      </c>
    </row>
    <row r="152" spans="1:29" ht="39" hidden="1" customHeight="1" x14ac:dyDescent="0.2">
      <c r="A152" s="14" t="str">
        <f>Planning!A136</f>
        <v>I128</v>
      </c>
      <c r="B152" s="9">
        <f>Planning!B136</f>
        <v>0</v>
      </c>
      <c r="C152" s="9">
        <f>Planning!C136</f>
        <v>0</v>
      </c>
      <c r="D152" s="9">
        <f>Planning!D136</f>
        <v>0</v>
      </c>
      <c r="E152" s="3">
        <f>Planning!E136</f>
        <v>0</v>
      </c>
      <c r="F152" s="3" t="str">
        <f>IF(Planning!G136&lt;&gt;0,Planning!G136,"")</f>
        <v/>
      </c>
      <c r="G152" s="194">
        <f>Planning!H136</f>
        <v>0</v>
      </c>
      <c r="H152" s="4">
        <f>Planning!O136</f>
        <v>0</v>
      </c>
      <c r="I152" s="198">
        <f ca="1">IF(OR(W152="1",AND(W152&lt;&gt;"1",G152=Lists!$A$17)),Y152,0)</f>
        <v>0</v>
      </c>
      <c r="J152" s="174"/>
      <c r="K152" s="32" t="str">
        <f ca="1">IF(AND(W152="2",G152&lt;&gt;Lists!$A$17),AA152,Z152)</f>
        <v/>
      </c>
      <c r="L152" s="33" t="str">
        <f t="shared" ca="1" si="19"/>
        <v/>
      </c>
      <c r="M152" s="5">
        <f>Planning!P136</f>
        <v>0</v>
      </c>
      <c r="N152" s="5">
        <f>'Month 2'!M152+'Month 2'!N152-'Month 2'!O152</f>
        <v>0</v>
      </c>
      <c r="O152" s="166"/>
      <c r="P152" s="32" t="str">
        <f t="shared" si="14"/>
        <v/>
      </c>
      <c r="Q152" s="33" t="str">
        <f t="shared" si="20"/>
        <v/>
      </c>
      <c r="R152" s="89">
        <f ca="1">SUMIFS($J$25:$J$224,$C$25:$C$224,$C152,$G$25:$G$224,Lists!$A$16)</f>
        <v>0</v>
      </c>
      <c r="S152" s="89">
        <f t="shared" si="15"/>
        <v>0</v>
      </c>
      <c r="U152" s="2" t="str">
        <f t="shared" si="16"/>
        <v/>
      </c>
      <c r="W152" s="2" t="str">
        <f>IF(C152=0,"",LEFT(INDEX(Lists!$H$5:$H$49,MATCH(C152,Lists!$G$5:$G$49,0),1),1))</f>
        <v/>
      </c>
      <c r="Y152" s="4">
        <f ca="1">'Month 2'!H152+'Month 2'!I152-'Month 2'!J152</f>
        <v>0</v>
      </c>
      <c r="Z152" s="2" t="str">
        <f t="shared" ca="1" si="17"/>
        <v/>
      </c>
      <c r="AA152" s="2" t="str">
        <f t="shared" ca="1" si="21"/>
        <v/>
      </c>
      <c r="AC152" s="627" t="str">
        <f t="shared" si="18"/>
        <v>0</v>
      </c>
    </row>
    <row r="153" spans="1:29" ht="39" hidden="1" customHeight="1" x14ac:dyDescent="0.2">
      <c r="A153" s="14" t="str">
        <f>Planning!A137</f>
        <v>I129</v>
      </c>
      <c r="B153" s="9">
        <f>Planning!B137</f>
        <v>0</v>
      </c>
      <c r="C153" s="9">
        <f>Planning!C137</f>
        <v>0</v>
      </c>
      <c r="D153" s="9">
        <f>Planning!D137</f>
        <v>0</v>
      </c>
      <c r="E153" s="3">
        <f>Planning!E137</f>
        <v>0</v>
      </c>
      <c r="F153" s="3" t="str">
        <f>IF(Planning!G137&lt;&gt;0,Planning!G137,"")</f>
        <v/>
      </c>
      <c r="G153" s="194">
        <f>Planning!H137</f>
        <v>0</v>
      </c>
      <c r="H153" s="4">
        <f>Planning!O137</f>
        <v>0</v>
      </c>
      <c r="I153" s="198">
        <f ca="1">IF(OR(W153="1",AND(W153&lt;&gt;"1",G153=Lists!$A$17)),Y153,0)</f>
        <v>0</v>
      </c>
      <c r="J153" s="174"/>
      <c r="K153" s="32" t="str">
        <f ca="1">IF(AND(W153="2",G153&lt;&gt;Lists!$A$17),AA153,Z153)</f>
        <v/>
      </c>
      <c r="L153" s="33" t="str">
        <f t="shared" ref="L153:L184" ca="1" si="22">IF($U153=ExcluirDelPLogro,"",IF(AND(H153=0,I153=0,J153=0),"",K153))</f>
        <v/>
      </c>
      <c r="M153" s="5">
        <f>Planning!P137</f>
        <v>0</v>
      </c>
      <c r="N153" s="5">
        <f>'Month 2'!M153+'Month 2'!N153-'Month 2'!O153</f>
        <v>0</v>
      </c>
      <c r="O153" s="166"/>
      <c r="P153" s="32" t="str">
        <f t="shared" si="14"/>
        <v/>
      </c>
      <c r="Q153" s="33" t="str">
        <f t="shared" ref="Q153:Q184" si="23">IF($U153=ExcluirDelPLogro,"",IF(AND(M153=0,N153=0,O153=0),"",P153))</f>
        <v/>
      </c>
      <c r="R153" s="89">
        <f ca="1">SUMIFS($J$25:$J$224,$C$25:$C$224,$C153,$G$25:$G$224,Lists!$A$16)</f>
        <v>0</v>
      </c>
      <c r="S153" s="89">
        <f t="shared" si="15"/>
        <v>0</v>
      </c>
      <c r="U153" s="2" t="str">
        <f t="shared" si="16"/>
        <v/>
      </c>
      <c r="W153" s="2" t="str">
        <f>IF(C153=0,"",LEFT(INDEX(Lists!$H$5:$H$49,MATCH(C153,Lists!$G$5:$G$49,0),1),1))</f>
        <v/>
      </c>
      <c r="Y153" s="4">
        <f ca="1">'Month 2'!H153+'Month 2'!I153-'Month 2'!J153</f>
        <v>0</v>
      </c>
      <c r="Z153" s="2" t="str">
        <f t="shared" ca="1" si="17"/>
        <v/>
      </c>
      <c r="AA153" s="2" t="str">
        <f t="shared" ref="AA153:AA184" ca="1" si="24">IF(AND(H153=0,I153=0,J153=0),"",IF(J153&gt;0,H153/J153,0))</f>
        <v/>
      </c>
      <c r="AC153" s="627" t="str">
        <f t="shared" si="18"/>
        <v>0</v>
      </c>
    </row>
    <row r="154" spans="1:29" ht="39" hidden="1" customHeight="1" x14ac:dyDescent="0.2">
      <c r="A154" s="14" t="str">
        <f>Planning!A138</f>
        <v>I130</v>
      </c>
      <c r="B154" s="9">
        <f>Planning!B138</f>
        <v>0</v>
      </c>
      <c r="C154" s="9">
        <f>Planning!C138</f>
        <v>0</v>
      </c>
      <c r="D154" s="9">
        <f>Planning!D138</f>
        <v>0</v>
      </c>
      <c r="E154" s="3">
        <f>Planning!E138</f>
        <v>0</v>
      </c>
      <c r="F154" s="3" t="str">
        <f>IF(Planning!G138&lt;&gt;0,Planning!G138,"")</f>
        <v/>
      </c>
      <c r="G154" s="194">
        <f>Planning!H138</f>
        <v>0</v>
      </c>
      <c r="H154" s="4">
        <f>Planning!O138</f>
        <v>0</v>
      </c>
      <c r="I154" s="198">
        <f ca="1">IF(OR(W154="1",AND(W154&lt;&gt;"1",G154=Lists!$A$17)),Y154,0)</f>
        <v>0</v>
      </c>
      <c r="J154" s="174"/>
      <c r="K154" s="32" t="str">
        <f ca="1">IF(AND(W154="2",G154&lt;&gt;Lists!$A$17),AA154,Z154)</f>
        <v/>
      </c>
      <c r="L154" s="33" t="str">
        <f t="shared" ca="1" si="22"/>
        <v/>
      </c>
      <c r="M154" s="5">
        <f>Planning!P138</f>
        <v>0</v>
      </c>
      <c r="N154" s="5">
        <f>'Month 2'!M154+'Month 2'!N154-'Month 2'!O154</f>
        <v>0</v>
      </c>
      <c r="O154" s="166"/>
      <c r="P154" s="32" t="str">
        <f t="shared" ref="P154:P217" si="25">IF(AND(M154=0,N154=0,O154=0),"",IF((M154+N154)&gt;0,O154/(M154+N154),O154))</f>
        <v/>
      </c>
      <c r="Q154" s="33" t="str">
        <f t="shared" si="23"/>
        <v/>
      </c>
      <c r="R154" s="89">
        <f ca="1">SUMIFS($J$25:$J$224,$C$25:$C$224,$C154,$G$25:$G$224,Lists!$A$16)</f>
        <v>0</v>
      </c>
      <c r="S154" s="89">
        <f t="shared" ref="S154:S217" si="26">SUMIFS($O$25:$O$224,$C$25:$C$224,$C154,$G$25:$G$224,"&lt;&gt;0")</f>
        <v>0</v>
      </c>
      <c r="U154" s="2" t="str">
        <f t="shared" ref="U154:U217" si="27">IF(B154=0,"",IF(LEFT(B154,1)="1","1","2"))</f>
        <v/>
      </c>
      <c r="W154" s="2" t="str">
        <f>IF(C154=0,"",LEFT(INDEX(Lists!$H$5:$H$49,MATCH(C154,Lists!$G$5:$G$49,0),1),1))</f>
        <v/>
      </c>
      <c r="Y154" s="4">
        <f ca="1">'Month 2'!H154+'Month 2'!I154-'Month 2'!J154</f>
        <v>0</v>
      </c>
      <c r="Z154" s="2" t="str">
        <f t="shared" ref="Z154:Z217" ca="1" si="28">IF(AND(H154=0,I154=0,J154=0),"",IF((H154+I154)&gt;0,J154/(H154+I154),J154))</f>
        <v/>
      </c>
      <c r="AA154" s="2" t="str">
        <f t="shared" ca="1" si="24"/>
        <v/>
      </c>
      <c r="AC154" s="627" t="str">
        <f t="shared" ref="AC154:AC217" si="29">U154&amp;C154</f>
        <v>0</v>
      </c>
    </row>
    <row r="155" spans="1:29" ht="39" hidden="1" customHeight="1" x14ac:dyDescent="0.2">
      <c r="A155" s="14" t="str">
        <f>Planning!A139</f>
        <v>I131</v>
      </c>
      <c r="B155" s="9">
        <f>Planning!B139</f>
        <v>0</v>
      </c>
      <c r="C155" s="9">
        <f>Planning!C139</f>
        <v>0</v>
      </c>
      <c r="D155" s="9">
        <f>Planning!D139</f>
        <v>0</v>
      </c>
      <c r="E155" s="3">
        <f>Planning!E139</f>
        <v>0</v>
      </c>
      <c r="F155" s="3" t="str">
        <f>IF(Planning!G139&lt;&gt;0,Planning!G139,"")</f>
        <v/>
      </c>
      <c r="G155" s="194">
        <f>Planning!H139</f>
        <v>0</v>
      </c>
      <c r="H155" s="4">
        <f>Planning!O139</f>
        <v>0</v>
      </c>
      <c r="I155" s="198">
        <f ca="1">IF(OR(W155="1",AND(W155&lt;&gt;"1",G155=Lists!$A$17)),Y155,0)</f>
        <v>0</v>
      </c>
      <c r="J155" s="174"/>
      <c r="K155" s="32" t="str">
        <f ca="1">IF(AND(W155="2",G155&lt;&gt;Lists!$A$17),AA155,Z155)</f>
        <v/>
      </c>
      <c r="L155" s="33" t="str">
        <f t="shared" ca="1" si="22"/>
        <v/>
      </c>
      <c r="M155" s="5">
        <f>Planning!P139</f>
        <v>0</v>
      </c>
      <c r="N155" s="5">
        <f>'Month 2'!M155+'Month 2'!N155-'Month 2'!O155</f>
        <v>0</v>
      </c>
      <c r="O155" s="166"/>
      <c r="P155" s="32" t="str">
        <f t="shared" si="25"/>
        <v/>
      </c>
      <c r="Q155" s="33" t="str">
        <f t="shared" si="23"/>
        <v/>
      </c>
      <c r="R155" s="89">
        <f ca="1">SUMIFS($J$25:$J$224,$C$25:$C$224,$C155,$G$25:$G$224,Lists!$A$16)</f>
        <v>0</v>
      </c>
      <c r="S155" s="89">
        <f t="shared" si="26"/>
        <v>0</v>
      </c>
      <c r="U155" s="2" t="str">
        <f t="shared" si="27"/>
        <v/>
      </c>
      <c r="W155" s="2" t="str">
        <f>IF(C155=0,"",LEFT(INDEX(Lists!$H$5:$H$49,MATCH(C155,Lists!$G$5:$G$49,0),1),1))</f>
        <v/>
      </c>
      <c r="Y155" s="4">
        <f ca="1">'Month 2'!H155+'Month 2'!I155-'Month 2'!J155</f>
        <v>0</v>
      </c>
      <c r="Z155" s="2" t="str">
        <f t="shared" ca="1" si="28"/>
        <v/>
      </c>
      <c r="AA155" s="2" t="str">
        <f t="shared" ca="1" si="24"/>
        <v/>
      </c>
      <c r="AC155" s="627" t="str">
        <f t="shared" si="29"/>
        <v>0</v>
      </c>
    </row>
    <row r="156" spans="1:29" ht="39" hidden="1" customHeight="1" x14ac:dyDescent="0.2">
      <c r="A156" s="14" t="str">
        <f>Planning!A140</f>
        <v>I132</v>
      </c>
      <c r="B156" s="9">
        <f>Planning!B140</f>
        <v>0</v>
      </c>
      <c r="C156" s="9">
        <f>Planning!C140</f>
        <v>0</v>
      </c>
      <c r="D156" s="9">
        <f>Planning!D140</f>
        <v>0</v>
      </c>
      <c r="E156" s="3">
        <f>Planning!E140</f>
        <v>0</v>
      </c>
      <c r="F156" s="3" t="str">
        <f>IF(Planning!G140&lt;&gt;0,Planning!G140,"")</f>
        <v/>
      </c>
      <c r="G156" s="194">
        <f>Planning!H140</f>
        <v>0</v>
      </c>
      <c r="H156" s="4">
        <f>Planning!O140</f>
        <v>0</v>
      </c>
      <c r="I156" s="198">
        <f ca="1">IF(OR(W156="1",AND(W156&lt;&gt;"1",G156=Lists!$A$17)),Y156,0)</f>
        <v>0</v>
      </c>
      <c r="J156" s="174"/>
      <c r="K156" s="32" t="str">
        <f ca="1">IF(AND(W156="2",G156&lt;&gt;Lists!$A$17),AA156,Z156)</f>
        <v/>
      </c>
      <c r="L156" s="33" t="str">
        <f t="shared" ca="1" si="22"/>
        <v/>
      </c>
      <c r="M156" s="5">
        <f>Planning!P140</f>
        <v>0</v>
      </c>
      <c r="N156" s="5">
        <f>'Month 2'!M156+'Month 2'!N156-'Month 2'!O156</f>
        <v>0</v>
      </c>
      <c r="O156" s="166"/>
      <c r="P156" s="32" t="str">
        <f t="shared" si="25"/>
        <v/>
      </c>
      <c r="Q156" s="33" t="str">
        <f t="shared" si="23"/>
        <v/>
      </c>
      <c r="R156" s="89">
        <f ca="1">SUMIFS($J$25:$J$224,$C$25:$C$224,$C156,$G$25:$G$224,Lists!$A$16)</f>
        <v>0</v>
      </c>
      <c r="S156" s="89">
        <f t="shared" si="26"/>
        <v>0</v>
      </c>
      <c r="U156" s="2" t="str">
        <f t="shared" si="27"/>
        <v/>
      </c>
      <c r="W156" s="2" t="str">
        <f>IF(C156=0,"",LEFT(INDEX(Lists!$H$5:$H$49,MATCH(C156,Lists!$G$5:$G$49,0),1),1))</f>
        <v/>
      </c>
      <c r="Y156" s="4">
        <f ca="1">'Month 2'!H156+'Month 2'!I156-'Month 2'!J156</f>
        <v>0</v>
      </c>
      <c r="Z156" s="2" t="str">
        <f t="shared" ca="1" si="28"/>
        <v/>
      </c>
      <c r="AA156" s="2" t="str">
        <f t="shared" ca="1" si="24"/>
        <v/>
      </c>
      <c r="AC156" s="627" t="str">
        <f t="shared" si="29"/>
        <v>0</v>
      </c>
    </row>
    <row r="157" spans="1:29" ht="39" hidden="1" customHeight="1" x14ac:dyDescent="0.2">
      <c r="A157" s="14" t="str">
        <f>Planning!A141</f>
        <v>I133</v>
      </c>
      <c r="B157" s="9">
        <f>Planning!B141</f>
        <v>0</v>
      </c>
      <c r="C157" s="9">
        <f>Planning!C141</f>
        <v>0</v>
      </c>
      <c r="D157" s="9">
        <f>Planning!D141</f>
        <v>0</v>
      </c>
      <c r="E157" s="3">
        <f>Planning!E141</f>
        <v>0</v>
      </c>
      <c r="F157" s="3" t="str">
        <f>IF(Planning!G141&lt;&gt;0,Planning!G141,"")</f>
        <v/>
      </c>
      <c r="G157" s="194">
        <f>Planning!H141</f>
        <v>0</v>
      </c>
      <c r="H157" s="4">
        <f>Planning!O141</f>
        <v>0</v>
      </c>
      <c r="I157" s="198">
        <f ca="1">IF(OR(W157="1",AND(W157&lt;&gt;"1",G157=Lists!$A$17)),Y157,0)</f>
        <v>0</v>
      </c>
      <c r="J157" s="174"/>
      <c r="K157" s="32" t="str">
        <f ca="1">IF(AND(W157="2",G157&lt;&gt;Lists!$A$17),AA157,Z157)</f>
        <v/>
      </c>
      <c r="L157" s="33" t="str">
        <f t="shared" ca="1" si="22"/>
        <v/>
      </c>
      <c r="M157" s="5">
        <f>Planning!P141</f>
        <v>0</v>
      </c>
      <c r="N157" s="5">
        <f>'Month 2'!M157+'Month 2'!N157-'Month 2'!O157</f>
        <v>0</v>
      </c>
      <c r="O157" s="166"/>
      <c r="P157" s="32" t="str">
        <f t="shared" si="25"/>
        <v/>
      </c>
      <c r="Q157" s="33" t="str">
        <f t="shared" si="23"/>
        <v/>
      </c>
      <c r="R157" s="89">
        <f ca="1">SUMIFS($J$25:$J$224,$C$25:$C$224,$C157,$G$25:$G$224,Lists!$A$16)</f>
        <v>0</v>
      </c>
      <c r="S157" s="89">
        <f t="shared" si="26"/>
        <v>0</v>
      </c>
      <c r="U157" s="2" t="str">
        <f t="shared" si="27"/>
        <v/>
      </c>
      <c r="W157" s="2" t="str">
        <f>IF(C157=0,"",LEFT(INDEX(Lists!$H$5:$H$49,MATCH(C157,Lists!$G$5:$G$49,0),1),1))</f>
        <v/>
      </c>
      <c r="Y157" s="4">
        <f ca="1">'Month 2'!H157+'Month 2'!I157-'Month 2'!J157</f>
        <v>0</v>
      </c>
      <c r="Z157" s="2" t="str">
        <f t="shared" ca="1" si="28"/>
        <v/>
      </c>
      <c r="AA157" s="2" t="str">
        <f t="shared" ca="1" si="24"/>
        <v/>
      </c>
      <c r="AC157" s="627" t="str">
        <f t="shared" si="29"/>
        <v>0</v>
      </c>
    </row>
    <row r="158" spans="1:29" ht="39" hidden="1" customHeight="1" x14ac:dyDescent="0.2">
      <c r="A158" s="14" t="str">
        <f>Planning!A142</f>
        <v>I134</v>
      </c>
      <c r="B158" s="9">
        <f>Planning!B142</f>
        <v>0</v>
      </c>
      <c r="C158" s="9">
        <f>Planning!C142</f>
        <v>0</v>
      </c>
      <c r="D158" s="9">
        <f>Planning!D142</f>
        <v>0</v>
      </c>
      <c r="E158" s="3">
        <f>Planning!E142</f>
        <v>0</v>
      </c>
      <c r="F158" s="3" t="str">
        <f>IF(Planning!G142&lt;&gt;0,Planning!G142,"")</f>
        <v/>
      </c>
      <c r="G158" s="194">
        <f>Planning!H142</f>
        <v>0</v>
      </c>
      <c r="H158" s="4">
        <f>Planning!O142</f>
        <v>0</v>
      </c>
      <c r="I158" s="198">
        <f ca="1">IF(OR(W158="1",AND(W158&lt;&gt;"1",G158=Lists!$A$17)),Y158,0)</f>
        <v>0</v>
      </c>
      <c r="J158" s="174"/>
      <c r="K158" s="32" t="str">
        <f ca="1">IF(AND(W158="2",G158&lt;&gt;Lists!$A$17),AA158,Z158)</f>
        <v/>
      </c>
      <c r="L158" s="33" t="str">
        <f t="shared" ca="1" si="22"/>
        <v/>
      </c>
      <c r="M158" s="5">
        <f>Planning!P142</f>
        <v>0</v>
      </c>
      <c r="N158" s="5">
        <f>'Month 2'!M158+'Month 2'!N158-'Month 2'!O158</f>
        <v>0</v>
      </c>
      <c r="O158" s="166"/>
      <c r="P158" s="32" t="str">
        <f t="shared" si="25"/>
        <v/>
      </c>
      <c r="Q158" s="33" t="str">
        <f t="shared" si="23"/>
        <v/>
      </c>
      <c r="R158" s="89">
        <f ca="1">SUMIFS($J$25:$J$224,$C$25:$C$224,$C158,$G$25:$G$224,Lists!$A$16)</f>
        <v>0</v>
      </c>
      <c r="S158" s="89">
        <f t="shared" si="26"/>
        <v>0</v>
      </c>
      <c r="U158" s="2" t="str">
        <f t="shared" si="27"/>
        <v/>
      </c>
      <c r="W158" s="2" t="str">
        <f>IF(C158=0,"",LEFT(INDEX(Lists!$H$5:$H$49,MATCH(C158,Lists!$G$5:$G$49,0),1),1))</f>
        <v/>
      </c>
      <c r="Y158" s="4">
        <f ca="1">'Month 2'!H158+'Month 2'!I158-'Month 2'!J158</f>
        <v>0</v>
      </c>
      <c r="Z158" s="2" t="str">
        <f t="shared" ca="1" si="28"/>
        <v/>
      </c>
      <c r="AA158" s="2" t="str">
        <f t="shared" ca="1" si="24"/>
        <v/>
      </c>
      <c r="AC158" s="627" t="str">
        <f t="shared" si="29"/>
        <v>0</v>
      </c>
    </row>
    <row r="159" spans="1:29" ht="39" hidden="1" customHeight="1" x14ac:dyDescent="0.2">
      <c r="A159" s="14" t="str">
        <f>Planning!A143</f>
        <v>I135</v>
      </c>
      <c r="B159" s="9">
        <f>Planning!B143</f>
        <v>0</v>
      </c>
      <c r="C159" s="9">
        <f>Planning!C143</f>
        <v>0</v>
      </c>
      <c r="D159" s="9">
        <f>Planning!D143</f>
        <v>0</v>
      </c>
      <c r="E159" s="3">
        <f>Planning!E143</f>
        <v>0</v>
      </c>
      <c r="F159" s="3" t="str">
        <f>IF(Planning!G143&lt;&gt;0,Planning!G143,"")</f>
        <v/>
      </c>
      <c r="G159" s="194">
        <f>Planning!H143</f>
        <v>0</v>
      </c>
      <c r="H159" s="4">
        <f>Planning!O143</f>
        <v>0</v>
      </c>
      <c r="I159" s="198">
        <f ca="1">IF(OR(W159="1",AND(W159&lt;&gt;"1",G159=Lists!$A$17)),Y159,0)</f>
        <v>0</v>
      </c>
      <c r="J159" s="174"/>
      <c r="K159" s="32" t="str">
        <f ca="1">IF(AND(W159="2",G159&lt;&gt;Lists!$A$17),AA159,Z159)</f>
        <v/>
      </c>
      <c r="L159" s="33" t="str">
        <f t="shared" ca="1" si="22"/>
        <v/>
      </c>
      <c r="M159" s="5">
        <f>Planning!P143</f>
        <v>0</v>
      </c>
      <c r="N159" s="5">
        <f>'Month 2'!M159+'Month 2'!N159-'Month 2'!O159</f>
        <v>0</v>
      </c>
      <c r="O159" s="166"/>
      <c r="P159" s="32" t="str">
        <f t="shared" si="25"/>
        <v/>
      </c>
      <c r="Q159" s="33" t="str">
        <f t="shared" si="23"/>
        <v/>
      </c>
      <c r="R159" s="89">
        <f ca="1">SUMIFS($J$25:$J$224,$C$25:$C$224,$C159,$G$25:$G$224,Lists!$A$16)</f>
        <v>0</v>
      </c>
      <c r="S159" s="89">
        <f t="shared" si="26"/>
        <v>0</v>
      </c>
      <c r="U159" s="2" t="str">
        <f t="shared" si="27"/>
        <v/>
      </c>
      <c r="W159" s="2" t="str">
        <f>IF(C159=0,"",LEFT(INDEX(Lists!$H$5:$H$49,MATCH(C159,Lists!$G$5:$G$49,0),1),1))</f>
        <v/>
      </c>
      <c r="Y159" s="4">
        <f ca="1">'Month 2'!H159+'Month 2'!I159-'Month 2'!J159</f>
        <v>0</v>
      </c>
      <c r="Z159" s="2" t="str">
        <f t="shared" ca="1" si="28"/>
        <v/>
      </c>
      <c r="AA159" s="2" t="str">
        <f t="shared" ca="1" si="24"/>
        <v/>
      </c>
      <c r="AC159" s="627" t="str">
        <f t="shared" si="29"/>
        <v>0</v>
      </c>
    </row>
    <row r="160" spans="1:29" ht="39" hidden="1" customHeight="1" x14ac:dyDescent="0.2">
      <c r="A160" s="14" t="str">
        <f>Planning!A144</f>
        <v>I136</v>
      </c>
      <c r="B160" s="9">
        <f>Planning!B144</f>
        <v>0</v>
      </c>
      <c r="C160" s="9">
        <f>Planning!C144</f>
        <v>0</v>
      </c>
      <c r="D160" s="9">
        <f>Planning!D144</f>
        <v>0</v>
      </c>
      <c r="E160" s="3">
        <f>Planning!E144</f>
        <v>0</v>
      </c>
      <c r="F160" s="3" t="str">
        <f>IF(Planning!G144&lt;&gt;0,Planning!G144,"")</f>
        <v/>
      </c>
      <c r="G160" s="194">
        <f>Planning!H144</f>
        <v>0</v>
      </c>
      <c r="H160" s="4">
        <f>Planning!O144</f>
        <v>0</v>
      </c>
      <c r="I160" s="198">
        <f ca="1">IF(OR(W160="1",AND(W160&lt;&gt;"1",G160=Lists!$A$17)),Y160,0)</f>
        <v>0</v>
      </c>
      <c r="J160" s="174"/>
      <c r="K160" s="32" t="str">
        <f ca="1">IF(AND(W160="2",G160&lt;&gt;Lists!$A$17),AA160,Z160)</f>
        <v/>
      </c>
      <c r="L160" s="33" t="str">
        <f t="shared" ca="1" si="22"/>
        <v/>
      </c>
      <c r="M160" s="5">
        <f>Planning!P144</f>
        <v>0</v>
      </c>
      <c r="N160" s="5">
        <f>'Month 2'!M160+'Month 2'!N160-'Month 2'!O160</f>
        <v>0</v>
      </c>
      <c r="O160" s="166"/>
      <c r="P160" s="32" t="str">
        <f t="shared" si="25"/>
        <v/>
      </c>
      <c r="Q160" s="33" t="str">
        <f t="shared" si="23"/>
        <v/>
      </c>
      <c r="R160" s="89">
        <f ca="1">SUMIFS($J$25:$J$224,$C$25:$C$224,$C160,$G$25:$G$224,Lists!$A$16)</f>
        <v>0</v>
      </c>
      <c r="S160" s="89">
        <f t="shared" si="26"/>
        <v>0</v>
      </c>
      <c r="U160" s="2" t="str">
        <f t="shared" si="27"/>
        <v/>
      </c>
      <c r="W160" s="2" t="str">
        <f>IF(C160=0,"",LEFT(INDEX(Lists!$H$5:$H$49,MATCH(C160,Lists!$G$5:$G$49,0),1),1))</f>
        <v/>
      </c>
      <c r="Y160" s="4">
        <f ca="1">'Month 2'!H160+'Month 2'!I160-'Month 2'!J160</f>
        <v>0</v>
      </c>
      <c r="Z160" s="2" t="str">
        <f t="shared" ca="1" si="28"/>
        <v/>
      </c>
      <c r="AA160" s="2" t="str">
        <f t="shared" ca="1" si="24"/>
        <v/>
      </c>
      <c r="AC160" s="627" t="str">
        <f t="shared" si="29"/>
        <v>0</v>
      </c>
    </row>
    <row r="161" spans="1:29" ht="39" hidden="1" customHeight="1" x14ac:dyDescent="0.2">
      <c r="A161" s="14" t="str">
        <f>Planning!A145</f>
        <v>I137</v>
      </c>
      <c r="B161" s="9">
        <f>Planning!B145</f>
        <v>0</v>
      </c>
      <c r="C161" s="9">
        <f>Planning!C145</f>
        <v>0</v>
      </c>
      <c r="D161" s="9">
        <f>Planning!D145</f>
        <v>0</v>
      </c>
      <c r="E161" s="3">
        <f>Planning!E145</f>
        <v>0</v>
      </c>
      <c r="F161" s="3" t="str">
        <f>IF(Planning!G145&lt;&gt;0,Planning!G145,"")</f>
        <v/>
      </c>
      <c r="G161" s="194">
        <f>Planning!H145</f>
        <v>0</v>
      </c>
      <c r="H161" s="4">
        <f>Planning!O145</f>
        <v>0</v>
      </c>
      <c r="I161" s="198">
        <f ca="1">IF(OR(W161="1",AND(W161&lt;&gt;"1",G161=Lists!$A$17)),Y161,0)</f>
        <v>0</v>
      </c>
      <c r="J161" s="174"/>
      <c r="K161" s="32" t="str">
        <f ca="1">IF(AND(W161="2",G161&lt;&gt;Lists!$A$17),AA161,Z161)</f>
        <v/>
      </c>
      <c r="L161" s="33" t="str">
        <f t="shared" ca="1" si="22"/>
        <v/>
      </c>
      <c r="M161" s="5">
        <f>Planning!P145</f>
        <v>0</v>
      </c>
      <c r="N161" s="5">
        <f>'Month 2'!M161+'Month 2'!N161-'Month 2'!O161</f>
        <v>0</v>
      </c>
      <c r="O161" s="166"/>
      <c r="P161" s="32" t="str">
        <f t="shared" si="25"/>
        <v/>
      </c>
      <c r="Q161" s="33" t="str">
        <f t="shared" si="23"/>
        <v/>
      </c>
      <c r="R161" s="89">
        <f ca="1">SUMIFS($J$25:$J$224,$C$25:$C$224,$C161,$G$25:$G$224,Lists!$A$16)</f>
        <v>0</v>
      </c>
      <c r="S161" s="89">
        <f t="shared" si="26"/>
        <v>0</v>
      </c>
      <c r="U161" s="2" t="str">
        <f t="shared" si="27"/>
        <v/>
      </c>
      <c r="W161" s="2" t="str">
        <f>IF(C161=0,"",LEFT(INDEX(Lists!$H$5:$H$49,MATCH(C161,Lists!$G$5:$G$49,0),1),1))</f>
        <v/>
      </c>
      <c r="Y161" s="4">
        <f ca="1">'Month 2'!H161+'Month 2'!I161-'Month 2'!J161</f>
        <v>0</v>
      </c>
      <c r="Z161" s="2" t="str">
        <f t="shared" ca="1" si="28"/>
        <v/>
      </c>
      <c r="AA161" s="2" t="str">
        <f t="shared" ca="1" si="24"/>
        <v/>
      </c>
      <c r="AC161" s="627" t="str">
        <f t="shared" si="29"/>
        <v>0</v>
      </c>
    </row>
    <row r="162" spans="1:29" ht="39" hidden="1" customHeight="1" x14ac:dyDescent="0.2">
      <c r="A162" s="14" t="str">
        <f>Planning!A146</f>
        <v>I138</v>
      </c>
      <c r="B162" s="9">
        <f>Planning!B146</f>
        <v>0</v>
      </c>
      <c r="C162" s="9">
        <f>Planning!C146</f>
        <v>0</v>
      </c>
      <c r="D162" s="9">
        <f>Planning!D146</f>
        <v>0</v>
      </c>
      <c r="E162" s="3">
        <f>Planning!E146</f>
        <v>0</v>
      </c>
      <c r="F162" s="3" t="str">
        <f>IF(Planning!G146&lt;&gt;0,Planning!G146,"")</f>
        <v/>
      </c>
      <c r="G162" s="194">
        <f>Planning!H146</f>
        <v>0</v>
      </c>
      <c r="H162" s="4">
        <f>Planning!O146</f>
        <v>0</v>
      </c>
      <c r="I162" s="198">
        <f ca="1">IF(OR(W162="1",AND(W162&lt;&gt;"1",G162=Lists!$A$17)),Y162,0)</f>
        <v>0</v>
      </c>
      <c r="J162" s="174"/>
      <c r="K162" s="32" t="str">
        <f ca="1">IF(AND(W162="2",G162&lt;&gt;Lists!$A$17),AA162,Z162)</f>
        <v/>
      </c>
      <c r="L162" s="33" t="str">
        <f t="shared" ca="1" si="22"/>
        <v/>
      </c>
      <c r="M162" s="5">
        <f>Planning!P146</f>
        <v>0</v>
      </c>
      <c r="N162" s="5">
        <f>'Month 2'!M162+'Month 2'!N162-'Month 2'!O162</f>
        <v>0</v>
      </c>
      <c r="O162" s="166"/>
      <c r="P162" s="32" t="str">
        <f t="shared" si="25"/>
        <v/>
      </c>
      <c r="Q162" s="33" t="str">
        <f t="shared" si="23"/>
        <v/>
      </c>
      <c r="R162" s="89">
        <f ca="1">SUMIFS($J$25:$J$224,$C$25:$C$224,$C162,$G$25:$G$224,Lists!$A$16)</f>
        <v>0</v>
      </c>
      <c r="S162" s="89">
        <f t="shared" si="26"/>
        <v>0</v>
      </c>
      <c r="U162" s="2" t="str">
        <f t="shared" si="27"/>
        <v/>
      </c>
      <c r="W162" s="2" t="str">
        <f>IF(C162=0,"",LEFT(INDEX(Lists!$H$5:$H$49,MATCH(C162,Lists!$G$5:$G$49,0),1),1))</f>
        <v/>
      </c>
      <c r="Y162" s="4">
        <f ca="1">'Month 2'!H162+'Month 2'!I162-'Month 2'!J162</f>
        <v>0</v>
      </c>
      <c r="Z162" s="2" t="str">
        <f t="shared" ca="1" si="28"/>
        <v/>
      </c>
      <c r="AA162" s="2" t="str">
        <f t="shared" ca="1" si="24"/>
        <v/>
      </c>
      <c r="AC162" s="627" t="str">
        <f t="shared" si="29"/>
        <v>0</v>
      </c>
    </row>
    <row r="163" spans="1:29" ht="39" hidden="1" customHeight="1" x14ac:dyDescent="0.2">
      <c r="A163" s="14" t="str">
        <f>Planning!A147</f>
        <v>I139</v>
      </c>
      <c r="B163" s="9">
        <f>Planning!B147</f>
        <v>0</v>
      </c>
      <c r="C163" s="9">
        <f>Planning!C147</f>
        <v>0</v>
      </c>
      <c r="D163" s="9">
        <f>Planning!D147</f>
        <v>0</v>
      </c>
      <c r="E163" s="3">
        <f>Planning!E147</f>
        <v>0</v>
      </c>
      <c r="F163" s="3" t="str">
        <f>IF(Planning!G147&lt;&gt;0,Planning!G147,"")</f>
        <v/>
      </c>
      <c r="G163" s="194">
        <f>Planning!H147</f>
        <v>0</v>
      </c>
      <c r="H163" s="4">
        <f>Planning!O147</f>
        <v>0</v>
      </c>
      <c r="I163" s="198">
        <f ca="1">IF(OR(W163="1",AND(W163&lt;&gt;"1",G163=Lists!$A$17)),Y163,0)</f>
        <v>0</v>
      </c>
      <c r="J163" s="174"/>
      <c r="K163" s="32" t="str">
        <f ca="1">IF(AND(W163="2",G163&lt;&gt;Lists!$A$17),AA163,Z163)</f>
        <v/>
      </c>
      <c r="L163" s="33" t="str">
        <f t="shared" ca="1" si="22"/>
        <v/>
      </c>
      <c r="M163" s="5">
        <f>Planning!P147</f>
        <v>0</v>
      </c>
      <c r="N163" s="5">
        <f>'Month 2'!M163+'Month 2'!N163-'Month 2'!O163</f>
        <v>0</v>
      </c>
      <c r="O163" s="166"/>
      <c r="P163" s="32" t="str">
        <f t="shared" si="25"/>
        <v/>
      </c>
      <c r="Q163" s="33" t="str">
        <f t="shared" si="23"/>
        <v/>
      </c>
      <c r="R163" s="89">
        <f ca="1">SUMIFS($J$25:$J$224,$C$25:$C$224,$C163,$G$25:$G$224,Lists!$A$16)</f>
        <v>0</v>
      </c>
      <c r="S163" s="89">
        <f t="shared" si="26"/>
        <v>0</v>
      </c>
      <c r="U163" s="2" t="str">
        <f t="shared" si="27"/>
        <v/>
      </c>
      <c r="W163" s="2" t="str">
        <f>IF(C163=0,"",LEFT(INDEX(Lists!$H$5:$H$49,MATCH(C163,Lists!$G$5:$G$49,0),1),1))</f>
        <v/>
      </c>
      <c r="Y163" s="4">
        <f ca="1">'Month 2'!H163+'Month 2'!I163-'Month 2'!J163</f>
        <v>0</v>
      </c>
      <c r="Z163" s="2" t="str">
        <f t="shared" ca="1" si="28"/>
        <v/>
      </c>
      <c r="AA163" s="2" t="str">
        <f t="shared" ca="1" si="24"/>
        <v/>
      </c>
      <c r="AC163" s="627" t="str">
        <f t="shared" si="29"/>
        <v>0</v>
      </c>
    </row>
    <row r="164" spans="1:29" ht="39" hidden="1" customHeight="1" x14ac:dyDescent="0.2">
      <c r="A164" s="14" t="str">
        <f>Planning!A148</f>
        <v>I140</v>
      </c>
      <c r="B164" s="9">
        <f>Planning!B148</f>
        <v>0</v>
      </c>
      <c r="C164" s="9">
        <f>Planning!C148</f>
        <v>0</v>
      </c>
      <c r="D164" s="9">
        <f>Planning!D148</f>
        <v>0</v>
      </c>
      <c r="E164" s="3">
        <f>Planning!E148</f>
        <v>0</v>
      </c>
      <c r="F164" s="3" t="str">
        <f>IF(Planning!G148&lt;&gt;0,Planning!G148,"")</f>
        <v/>
      </c>
      <c r="G164" s="194">
        <f>Planning!H148</f>
        <v>0</v>
      </c>
      <c r="H164" s="4">
        <f>Planning!O148</f>
        <v>0</v>
      </c>
      <c r="I164" s="198">
        <f ca="1">IF(OR(W164="1",AND(W164&lt;&gt;"1",G164=Lists!$A$17)),Y164,0)</f>
        <v>0</v>
      </c>
      <c r="J164" s="174"/>
      <c r="K164" s="32" t="str">
        <f ca="1">IF(AND(W164="2",G164&lt;&gt;Lists!$A$17),AA164,Z164)</f>
        <v/>
      </c>
      <c r="L164" s="33" t="str">
        <f t="shared" ca="1" si="22"/>
        <v/>
      </c>
      <c r="M164" s="5">
        <f>Planning!P148</f>
        <v>0</v>
      </c>
      <c r="N164" s="5">
        <f>'Month 2'!M164+'Month 2'!N164-'Month 2'!O164</f>
        <v>0</v>
      </c>
      <c r="O164" s="166"/>
      <c r="P164" s="32" t="str">
        <f t="shared" si="25"/>
        <v/>
      </c>
      <c r="Q164" s="33" t="str">
        <f t="shared" si="23"/>
        <v/>
      </c>
      <c r="R164" s="89">
        <f ca="1">SUMIFS($J$25:$J$224,$C$25:$C$224,$C164,$G$25:$G$224,Lists!$A$16)</f>
        <v>0</v>
      </c>
      <c r="S164" s="89">
        <f t="shared" si="26"/>
        <v>0</v>
      </c>
      <c r="U164" s="2" t="str">
        <f t="shared" si="27"/>
        <v/>
      </c>
      <c r="W164" s="2" t="str">
        <f>IF(C164=0,"",LEFT(INDEX(Lists!$H$5:$H$49,MATCH(C164,Lists!$G$5:$G$49,0),1),1))</f>
        <v/>
      </c>
      <c r="Y164" s="4">
        <f ca="1">'Month 2'!H164+'Month 2'!I164-'Month 2'!J164</f>
        <v>0</v>
      </c>
      <c r="Z164" s="2" t="str">
        <f t="shared" ca="1" si="28"/>
        <v/>
      </c>
      <c r="AA164" s="2" t="str">
        <f t="shared" ca="1" si="24"/>
        <v/>
      </c>
      <c r="AC164" s="627" t="str">
        <f t="shared" si="29"/>
        <v>0</v>
      </c>
    </row>
    <row r="165" spans="1:29" ht="39" hidden="1" customHeight="1" x14ac:dyDescent="0.2">
      <c r="A165" s="14" t="str">
        <f>Planning!A149</f>
        <v>I141</v>
      </c>
      <c r="B165" s="9">
        <f>Planning!B149</f>
        <v>0</v>
      </c>
      <c r="C165" s="9">
        <f>Planning!C149</f>
        <v>0</v>
      </c>
      <c r="D165" s="9">
        <f>Planning!D149</f>
        <v>0</v>
      </c>
      <c r="E165" s="3">
        <f>Planning!E149</f>
        <v>0</v>
      </c>
      <c r="F165" s="3" t="str">
        <f>IF(Planning!G149&lt;&gt;0,Planning!G149,"")</f>
        <v/>
      </c>
      <c r="G165" s="194">
        <f>Planning!H149</f>
        <v>0</v>
      </c>
      <c r="H165" s="4">
        <f>Planning!O149</f>
        <v>0</v>
      </c>
      <c r="I165" s="198">
        <f ca="1">IF(OR(W165="1",AND(W165&lt;&gt;"1",G165=Lists!$A$17)),Y165,0)</f>
        <v>0</v>
      </c>
      <c r="J165" s="174"/>
      <c r="K165" s="32" t="str">
        <f ca="1">IF(AND(W165="2",G165&lt;&gt;Lists!$A$17),AA165,Z165)</f>
        <v/>
      </c>
      <c r="L165" s="33" t="str">
        <f t="shared" ca="1" si="22"/>
        <v/>
      </c>
      <c r="M165" s="5">
        <f>Planning!P149</f>
        <v>0</v>
      </c>
      <c r="N165" s="5">
        <f>'Month 2'!M165+'Month 2'!N165-'Month 2'!O165</f>
        <v>0</v>
      </c>
      <c r="O165" s="166"/>
      <c r="P165" s="32" t="str">
        <f t="shared" si="25"/>
        <v/>
      </c>
      <c r="Q165" s="33" t="str">
        <f t="shared" si="23"/>
        <v/>
      </c>
      <c r="R165" s="89">
        <f ca="1">SUMIFS($J$25:$J$224,$C$25:$C$224,$C165,$G$25:$G$224,Lists!$A$16)</f>
        <v>0</v>
      </c>
      <c r="S165" s="89">
        <f t="shared" si="26"/>
        <v>0</v>
      </c>
      <c r="U165" s="2" t="str">
        <f t="shared" si="27"/>
        <v/>
      </c>
      <c r="W165" s="2" t="str">
        <f>IF(C165=0,"",LEFT(INDEX(Lists!$H$5:$H$49,MATCH(C165,Lists!$G$5:$G$49,0),1),1))</f>
        <v/>
      </c>
      <c r="Y165" s="4">
        <f ca="1">'Month 2'!H165+'Month 2'!I165-'Month 2'!J165</f>
        <v>0</v>
      </c>
      <c r="Z165" s="2" t="str">
        <f t="shared" ca="1" si="28"/>
        <v/>
      </c>
      <c r="AA165" s="2" t="str">
        <f t="shared" ca="1" si="24"/>
        <v/>
      </c>
      <c r="AC165" s="627" t="str">
        <f t="shared" si="29"/>
        <v>0</v>
      </c>
    </row>
    <row r="166" spans="1:29" ht="39" hidden="1" customHeight="1" x14ac:dyDescent="0.2">
      <c r="A166" s="14" t="str">
        <f>Planning!A150</f>
        <v>I142</v>
      </c>
      <c r="B166" s="9">
        <f>Planning!B150</f>
        <v>0</v>
      </c>
      <c r="C166" s="9">
        <f>Planning!C150</f>
        <v>0</v>
      </c>
      <c r="D166" s="9">
        <f>Planning!D150</f>
        <v>0</v>
      </c>
      <c r="E166" s="3">
        <f>Planning!E150</f>
        <v>0</v>
      </c>
      <c r="F166" s="3" t="str">
        <f>IF(Planning!G150&lt;&gt;0,Planning!G150,"")</f>
        <v/>
      </c>
      <c r="G166" s="194">
        <f>Planning!H150</f>
        <v>0</v>
      </c>
      <c r="H166" s="4">
        <f>Planning!O150</f>
        <v>0</v>
      </c>
      <c r="I166" s="198">
        <f ca="1">IF(OR(W166="1",AND(W166&lt;&gt;"1",G166=Lists!$A$17)),Y166,0)</f>
        <v>0</v>
      </c>
      <c r="J166" s="174"/>
      <c r="K166" s="32" t="str">
        <f ca="1">IF(AND(W166="2",G166&lt;&gt;Lists!$A$17),AA166,Z166)</f>
        <v/>
      </c>
      <c r="L166" s="33" t="str">
        <f t="shared" ca="1" si="22"/>
        <v/>
      </c>
      <c r="M166" s="5">
        <f>Planning!P150</f>
        <v>0</v>
      </c>
      <c r="N166" s="5">
        <f>'Month 2'!M166+'Month 2'!N166-'Month 2'!O166</f>
        <v>0</v>
      </c>
      <c r="O166" s="166"/>
      <c r="P166" s="32" t="str">
        <f t="shared" si="25"/>
        <v/>
      </c>
      <c r="Q166" s="33" t="str">
        <f t="shared" si="23"/>
        <v/>
      </c>
      <c r="R166" s="89">
        <f ca="1">SUMIFS($J$25:$J$224,$C$25:$C$224,$C166,$G$25:$G$224,Lists!$A$16)</f>
        <v>0</v>
      </c>
      <c r="S166" s="89">
        <f t="shared" si="26"/>
        <v>0</v>
      </c>
      <c r="U166" s="2" t="str">
        <f t="shared" si="27"/>
        <v/>
      </c>
      <c r="W166" s="2" t="str">
        <f>IF(C166=0,"",LEFT(INDEX(Lists!$H$5:$H$49,MATCH(C166,Lists!$G$5:$G$49,0),1),1))</f>
        <v/>
      </c>
      <c r="Y166" s="4">
        <f ca="1">'Month 2'!H166+'Month 2'!I166-'Month 2'!J166</f>
        <v>0</v>
      </c>
      <c r="Z166" s="2" t="str">
        <f t="shared" ca="1" si="28"/>
        <v/>
      </c>
      <c r="AA166" s="2" t="str">
        <f t="shared" ca="1" si="24"/>
        <v/>
      </c>
      <c r="AC166" s="627" t="str">
        <f t="shared" si="29"/>
        <v>0</v>
      </c>
    </row>
    <row r="167" spans="1:29" ht="39" hidden="1" customHeight="1" x14ac:dyDescent="0.2">
      <c r="A167" s="14" t="str">
        <f>Planning!A151</f>
        <v>I143</v>
      </c>
      <c r="B167" s="9">
        <f>Planning!B151</f>
        <v>0</v>
      </c>
      <c r="C167" s="9">
        <f>Planning!C151</f>
        <v>0</v>
      </c>
      <c r="D167" s="9">
        <f>Planning!D151</f>
        <v>0</v>
      </c>
      <c r="E167" s="3">
        <f>Planning!E151</f>
        <v>0</v>
      </c>
      <c r="F167" s="3" t="str">
        <f>IF(Planning!G151&lt;&gt;0,Planning!G151,"")</f>
        <v/>
      </c>
      <c r="G167" s="194">
        <f>Planning!H151</f>
        <v>0</v>
      </c>
      <c r="H167" s="4">
        <f>Planning!O151</f>
        <v>0</v>
      </c>
      <c r="I167" s="198">
        <f ca="1">IF(OR(W167="1",AND(W167&lt;&gt;"1",G167=Lists!$A$17)),Y167,0)</f>
        <v>0</v>
      </c>
      <c r="J167" s="174"/>
      <c r="K167" s="32" t="str">
        <f ca="1">IF(AND(W167="2",G167&lt;&gt;Lists!$A$17),AA167,Z167)</f>
        <v/>
      </c>
      <c r="L167" s="33" t="str">
        <f t="shared" ca="1" si="22"/>
        <v/>
      </c>
      <c r="M167" s="5">
        <f>Planning!P151</f>
        <v>0</v>
      </c>
      <c r="N167" s="5">
        <f>'Month 2'!M167+'Month 2'!N167-'Month 2'!O167</f>
        <v>0</v>
      </c>
      <c r="O167" s="166"/>
      <c r="P167" s="32" t="str">
        <f t="shared" si="25"/>
        <v/>
      </c>
      <c r="Q167" s="33" t="str">
        <f t="shared" si="23"/>
        <v/>
      </c>
      <c r="R167" s="89">
        <f ca="1">SUMIFS($J$25:$J$224,$C$25:$C$224,$C167,$G$25:$G$224,Lists!$A$16)</f>
        <v>0</v>
      </c>
      <c r="S167" s="89">
        <f t="shared" si="26"/>
        <v>0</v>
      </c>
      <c r="U167" s="2" t="str">
        <f t="shared" si="27"/>
        <v/>
      </c>
      <c r="W167" s="2" t="str">
        <f>IF(C167=0,"",LEFT(INDEX(Lists!$H$5:$H$49,MATCH(C167,Lists!$G$5:$G$49,0),1),1))</f>
        <v/>
      </c>
      <c r="Y167" s="4">
        <f ca="1">'Month 2'!H167+'Month 2'!I167-'Month 2'!J167</f>
        <v>0</v>
      </c>
      <c r="Z167" s="2" t="str">
        <f t="shared" ca="1" si="28"/>
        <v/>
      </c>
      <c r="AA167" s="2" t="str">
        <f t="shared" ca="1" si="24"/>
        <v/>
      </c>
      <c r="AC167" s="627" t="str">
        <f t="shared" si="29"/>
        <v>0</v>
      </c>
    </row>
    <row r="168" spans="1:29" ht="39" hidden="1" customHeight="1" x14ac:dyDescent="0.2">
      <c r="A168" s="14" t="str">
        <f>Planning!A152</f>
        <v>I144</v>
      </c>
      <c r="B168" s="9">
        <f>Planning!B152</f>
        <v>0</v>
      </c>
      <c r="C168" s="9">
        <f>Planning!C152</f>
        <v>0</v>
      </c>
      <c r="D168" s="9">
        <f>Planning!D152</f>
        <v>0</v>
      </c>
      <c r="E168" s="3">
        <f>Planning!E152</f>
        <v>0</v>
      </c>
      <c r="F168" s="3" t="str">
        <f>IF(Planning!G152&lt;&gt;0,Planning!G152,"")</f>
        <v/>
      </c>
      <c r="G168" s="194">
        <f>Planning!H152</f>
        <v>0</v>
      </c>
      <c r="H168" s="4">
        <f>Planning!O152</f>
        <v>0</v>
      </c>
      <c r="I168" s="198">
        <f ca="1">IF(OR(W168="1",AND(W168&lt;&gt;"1",G168=Lists!$A$17)),Y168,0)</f>
        <v>0</v>
      </c>
      <c r="J168" s="174"/>
      <c r="K168" s="32" t="str">
        <f ca="1">IF(AND(W168="2",G168&lt;&gt;Lists!$A$17),AA168,Z168)</f>
        <v/>
      </c>
      <c r="L168" s="33" t="str">
        <f t="shared" ca="1" si="22"/>
        <v/>
      </c>
      <c r="M168" s="5">
        <f>Planning!P152</f>
        <v>0</v>
      </c>
      <c r="N168" s="5">
        <f>'Month 2'!M168+'Month 2'!N168-'Month 2'!O168</f>
        <v>0</v>
      </c>
      <c r="O168" s="166"/>
      <c r="P168" s="32" t="str">
        <f t="shared" si="25"/>
        <v/>
      </c>
      <c r="Q168" s="33" t="str">
        <f t="shared" si="23"/>
        <v/>
      </c>
      <c r="R168" s="89">
        <f ca="1">SUMIFS($J$25:$J$224,$C$25:$C$224,$C168,$G$25:$G$224,Lists!$A$16)</f>
        <v>0</v>
      </c>
      <c r="S168" s="89">
        <f t="shared" si="26"/>
        <v>0</v>
      </c>
      <c r="U168" s="2" t="str">
        <f t="shared" si="27"/>
        <v/>
      </c>
      <c r="W168" s="2" t="str">
        <f>IF(C168=0,"",LEFT(INDEX(Lists!$H$5:$H$49,MATCH(C168,Lists!$G$5:$G$49,0),1),1))</f>
        <v/>
      </c>
      <c r="Y168" s="4">
        <f ca="1">'Month 2'!H168+'Month 2'!I168-'Month 2'!J168</f>
        <v>0</v>
      </c>
      <c r="Z168" s="2" t="str">
        <f t="shared" ca="1" si="28"/>
        <v/>
      </c>
      <c r="AA168" s="2" t="str">
        <f t="shared" ca="1" si="24"/>
        <v/>
      </c>
      <c r="AC168" s="627" t="str">
        <f t="shared" si="29"/>
        <v>0</v>
      </c>
    </row>
    <row r="169" spans="1:29" ht="39" hidden="1" customHeight="1" x14ac:dyDescent="0.2">
      <c r="A169" s="14" t="str">
        <f>Planning!A153</f>
        <v>I145</v>
      </c>
      <c r="B169" s="9">
        <f>Planning!B153</f>
        <v>0</v>
      </c>
      <c r="C169" s="9">
        <f>Planning!C153</f>
        <v>0</v>
      </c>
      <c r="D169" s="9">
        <f>Planning!D153</f>
        <v>0</v>
      </c>
      <c r="E169" s="3">
        <f>Planning!E153</f>
        <v>0</v>
      </c>
      <c r="F169" s="3" t="str">
        <f>IF(Planning!G153&lt;&gt;0,Planning!G153,"")</f>
        <v/>
      </c>
      <c r="G169" s="194">
        <f>Planning!H153</f>
        <v>0</v>
      </c>
      <c r="H169" s="4">
        <f>Planning!O153</f>
        <v>0</v>
      </c>
      <c r="I169" s="198">
        <f ca="1">IF(OR(W169="1",AND(W169&lt;&gt;"1",G169=Lists!$A$17)),Y169,0)</f>
        <v>0</v>
      </c>
      <c r="J169" s="174"/>
      <c r="K169" s="32" t="str">
        <f ca="1">IF(AND(W169="2",G169&lt;&gt;Lists!$A$17),AA169,Z169)</f>
        <v/>
      </c>
      <c r="L169" s="33" t="str">
        <f t="shared" ca="1" si="22"/>
        <v/>
      </c>
      <c r="M169" s="5">
        <f>Planning!P153</f>
        <v>0</v>
      </c>
      <c r="N169" s="5">
        <f>'Month 2'!M169+'Month 2'!N169-'Month 2'!O169</f>
        <v>0</v>
      </c>
      <c r="O169" s="166"/>
      <c r="P169" s="32" t="str">
        <f t="shared" si="25"/>
        <v/>
      </c>
      <c r="Q169" s="33" t="str">
        <f t="shared" si="23"/>
        <v/>
      </c>
      <c r="R169" s="89">
        <f ca="1">SUMIFS($J$25:$J$224,$C$25:$C$224,$C169,$G$25:$G$224,Lists!$A$16)</f>
        <v>0</v>
      </c>
      <c r="S169" s="89">
        <f t="shared" si="26"/>
        <v>0</v>
      </c>
      <c r="U169" s="2" t="str">
        <f t="shared" si="27"/>
        <v/>
      </c>
      <c r="W169" s="2" t="str">
        <f>IF(C169=0,"",LEFT(INDEX(Lists!$H$5:$H$49,MATCH(C169,Lists!$G$5:$G$49,0),1),1))</f>
        <v/>
      </c>
      <c r="Y169" s="4">
        <f ca="1">'Month 2'!H169+'Month 2'!I169-'Month 2'!J169</f>
        <v>0</v>
      </c>
      <c r="Z169" s="2" t="str">
        <f t="shared" ca="1" si="28"/>
        <v/>
      </c>
      <c r="AA169" s="2" t="str">
        <f t="shared" ca="1" si="24"/>
        <v/>
      </c>
      <c r="AC169" s="627" t="str">
        <f t="shared" si="29"/>
        <v>0</v>
      </c>
    </row>
    <row r="170" spans="1:29" ht="39" hidden="1" customHeight="1" x14ac:dyDescent="0.2">
      <c r="A170" s="14" t="str">
        <f>Planning!A154</f>
        <v>I146</v>
      </c>
      <c r="B170" s="9">
        <f>Planning!B154</f>
        <v>0</v>
      </c>
      <c r="C170" s="9">
        <f>Planning!C154</f>
        <v>0</v>
      </c>
      <c r="D170" s="9">
        <f>Planning!D154</f>
        <v>0</v>
      </c>
      <c r="E170" s="3">
        <f>Planning!E154</f>
        <v>0</v>
      </c>
      <c r="F170" s="3" t="str">
        <f>IF(Planning!G154&lt;&gt;0,Planning!G154,"")</f>
        <v/>
      </c>
      <c r="G170" s="194">
        <f>Planning!H154</f>
        <v>0</v>
      </c>
      <c r="H170" s="4">
        <f>Planning!O154</f>
        <v>0</v>
      </c>
      <c r="I170" s="198">
        <f ca="1">IF(OR(W170="1",AND(W170&lt;&gt;"1",G170=Lists!$A$17)),Y170,0)</f>
        <v>0</v>
      </c>
      <c r="J170" s="174"/>
      <c r="K170" s="32" t="str">
        <f ca="1">IF(AND(W170="2",G170&lt;&gt;Lists!$A$17),AA170,Z170)</f>
        <v/>
      </c>
      <c r="L170" s="33" t="str">
        <f t="shared" ca="1" si="22"/>
        <v/>
      </c>
      <c r="M170" s="5">
        <f>Planning!P154</f>
        <v>0</v>
      </c>
      <c r="N170" s="5">
        <f>'Month 2'!M170+'Month 2'!N170-'Month 2'!O170</f>
        <v>0</v>
      </c>
      <c r="O170" s="166"/>
      <c r="P170" s="32" t="str">
        <f t="shared" si="25"/>
        <v/>
      </c>
      <c r="Q170" s="33" t="str">
        <f t="shared" si="23"/>
        <v/>
      </c>
      <c r="R170" s="89">
        <f ca="1">SUMIFS($J$25:$J$224,$C$25:$C$224,$C170,$G$25:$G$224,Lists!$A$16)</f>
        <v>0</v>
      </c>
      <c r="S170" s="89">
        <f t="shared" si="26"/>
        <v>0</v>
      </c>
      <c r="U170" s="2" t="str">
        <f t="shared" si="27"/>
        <v/>
      </c>
      <c r="W170" s="2" t="str">
        <f>IF(C170=0,"",LEFT(INDEX(Lists!$H$5:$H$49,MATCH(C170,Lists!$G$5:$G$49,0),1),1))</f>
        <v/>
      </c>
      <c r="Y170" s="4">
        <f ca="1">'Month 2'!H170+'Month 2'!I170-'Month 2'!J170</f>
        <v>0</v>
      </c>
      <c r="Z170" s="2" t="str">
        <f t="shared" ca="1" si="28"/>
        <v/>
      </c>
      <c r="AA170" s="2" t="str">
        <f t="shared" ca="1" si="24"/>
        <v/>
      </c>
      <c r="AC170" s="627" t="str">
        <f t="shared" si="29"/>
        <v>0</v>
      </c>
    </row>
    <row r="171" spans="1:29" ht="39" hidden="1" customHeight="1" x14ac:dyDescent="0.2">
      <c r="A171" s="14" t="str">
        <f>Planning!A155</f>
        <v>I147</v>
      </c>
      <c r="B171" s="9">
        <f>Planning!B155</f>
        <v>0</v>
      </c>
      <c r="C171" s="9">
        <f>Planning!C155</f>
        <v>0</v>
      </c>
      <c r="D171" s="9">
        <f>Planning!D155</f>
        <v>0</v>
      </c>
      <c r="E171" s="3">
        <f>Planning!E155</f>
        <v>0</v>
      </c>
      <c r="F171" s="3" t="str">
        <f>IF(Planning!G155&lt;&gt;0,Planning!G155,"")</f>
        <v/>
      </c>
      <c r="G171" s="194">
        <f>Planning!H155</f>
        <v>0</v>
      </c>
      <c r="H171" s="4">
        <f>Planning!O155</f>
        <v>0</v>
      </c>
      <c r="I171" s="198">
        <f ca="1">IF(OR(W171="1",AND(W171&lt;&gt;"1",G171=Lists!$A$17)),Y171,0)</f>
        <v>0</v>
      </c>
      <c r="J171" s="174"/>
      <c r="K171" s="32" t="str">
        <f ca="1">IF(AND(W171="2",G171&lt;&gt;Lists!$A$17),AA171,Z171)</f>
        <v/>
      </c>
      <c r="L171" s="33" t="str">
        <f t="shared" ca="1" si="22"/>
        <v/>
      </c>
      <c r="M171" s="5">
        <f>Planning!P155</f>
        <v>0</v>
      </c>
      <c r="N171" s="5">
        <f>'Month 2'!M171+'Month 2'!N171-'Month 2'!O171</f>
        <v>0</v>
      </c>
      <c r="O171" s="166"/>
      <c r="P171" s="32" t="str">
        <f t="shared" si="25"/>
        <v/>
      </c>
      <c r="Q171" s="33" t="str">
        <f t="shared" si="23"/>
        <v/>
      </c>
      <c r="R171" s="89">
        <f ca="1">SUMIFS($J$25:$J$224,$C$25:$C$224,$C171,$G$25:$G$224,Lists!$A$16)</f>
        <v>0</v>
      </c>
      <c r="S171" s="89">
        <f t="shared" si="26"/>
        <v>0</v>
      </c>
      <c r="U171" s="2" t="str">
        <f t="shared" si="27"/>
        <v/>
      </c>
      <c r="W171" s="2" t="str">
        <f>IF(C171=0,"",LEFT(INDEX(Lists!$H$5:$H$49,MATCH(C171,Lists!$G$5:$G$49,0),1),1))</f>
        <v/>
      </c>
      <c r="Y171" s="4">
        <f ca="1">'Month 2'!H171+'Month 2'!I171-'Month 2'!J171</f>
        <v>0</v>
      </c>
      <c r="Z171" s="2" t="str">
        <f t="shared" ca="1" si="28"/>
        <v/>
      </c>
      <c r="AA171" s="2" t="str">
        <f t="shared" ca="1" si="24"/>
        <v/>
      </c>
      <c r="AC171" s="627" t="str">
        <f t="shared" si="29"/>
        <v>0</v>
      </c>
    </row>
    <row r="172" spans="1:29" ht="39" hidden="1" customHeight="1" x14ac:dyDescent="0.2">
      <c r="A172" s="14" t="str">
        <f>Planning!A156</f>
        <v>I148</v>
      </c>
      <c r="B172" s="9">
        <f>Planning!B156</f>
        <v>0</v>
      </c>
      <c r="C172" s="9">
        <f>Planning!C156</f>
        <v>0</v>
      </c>
      <c r="D172" s="9">
        <f>Planning!D156</f>
        <v>0</v>
      </c>
      <c r="E172" s="3">
        <f>Planning!E156</f>
        <v>0</v>
      </c>
      <c r="F172" s="3" t="str">
        <f>IF(Planning!G156&lt;&gt;0,Planning!G156,"")</f>
        <v/>
      </c>
      <c r="G172" s="194">
        <f>Planning!H156</f>
        <v>0</v>
      </c>
      <c r="H172" s="4">
        <f>Planning!O156</f>
        <v>0</v>
      </c>
      <c r="I172" s="198">
        <f ca="1">IF(OR(W172="1",AND(W172&lt;&gt;"1",G172=Lists!$A$17)),Y172,0)</f>
        <v>0</v>
      </c>
      <c r="J172" s="174"/>
      <c r="K172" s="32" t="str">
        <f ca="1">IF(AND(W172="2",G172&lt;&gt;Lists!$A$17),AA172,Z172)</f>
        <v/>
      </c>
      <c r="L172" s="33" t="str">
        <f t="shared" ca="1" si="22"/>
        <v/>
      </c>
      <c r="M172" s="5">
        <f>Planning!P156</f>
        <v>0</v>
      </c>
      <c r="N172" s="5">
        <f>'Month 2'!M172+'Month 2'!N172-'Month 2'!O172</f>
        <v>0</v>
      </c>
      <c r="O172" s="166"/>
      <c r="P172" s="32" t="str">
        <f t="shared" si="25"/>
        <v/>
      </c>
      <c r="Q172" s="33" t="str">
        <f t="shared" si="23"/>
        <v/>
      </c>
      <c r="R172" s="89">
        <f ca="1">SUMIFS($J$25:$J$224,$C$25:$C$224,$C172,$G$25:$G$224,Lists!$A$16)</f>
        <v>0</v>
      </c>
      <c r="S172" s="89">
        <f t="shared" si="26"/>
        <v>0</v>
      </c>
      <c r="U172" s="2" t="str">
        <f t="shared" si="27"/>
        <v/>
      </c>
      <c r="W172" s="2" t="str">
        <f>IF(C172=0,"",LEFT(INDEX(Lists!$H$5:$H$49,MATCH(C172,Lists!$G$5:$G$49,0),1),1))</f>
        <v/>
      </c>
      <c r="Y172" s="4">
        <f ca="1">'Month 2'!H172+'Month 2'!I172-'Month 2'!J172</f>
        <v>0</v>
      </c>
      <c r="Z172" s="2" t="str">
        <f t="shared" ca="1" si="28"/>
        <v/>
      </c>
      <c r="AA172" s="2" t="str">
        <f t="shared" ca="1" si="24"/>
        <v/>
      </c>
      <c r="AC172" s="627" t="str">
        <f t="shared" si="29"/>
        <v>0</v>
      </c>
    </row>
    <row r="173" spans="1:29" ht="39" hidden="1" customHeight="1" x14ac:dyDescent="0.2">
      <c r="A173" s="14" t="str">
        <f>Planning!A157</f>
        <v>I149</v>
      </c>
      <c r="B173" s="9">
        <f>Planning!B157</f>
        <v>0</v>
      </c>
      <c r="C173" s="9">
        <f>Planning!C157</f>
        <v>0</v>
      </c>
      <c r="D173" s="9">
        <f>Planning!D157</f>
        <v>0</v>
      </c>
      <c r="E173" s="3">
        <f>Planning!E157</f>
        <v>0</v>
      </c>
      <c r="F173" s="3" t="str">
        <f>IF(Planning!G157&lt;&gt;0,Planning!G157,"")</f>
        <v/>
      </c>
      <c r="G173" s="194">
        <f>Planning!H157</f>
        <v>0</v>
      </c>
      <c r="H173" s="4">
        <f>Planning!O157</f>
        <v>0</v>
      </c>
      <c r="I173" s="198">
        <f ca="1">IF(OR(W173="1",AND(W173&lt;&gt;"1",G173=Lists!$A$17)),Y173,0)</f>
        <v>0</v>
      </c>
      <c r="J173" s="174"/>
      <c r="K173" s="32" t="str">
        <f ca="1">IF(AND(W173="2",G173&lt;&gt;Lists!$A$17),AA173,Z173)</f>
        <v/>
      </c>
      <c r="L173" s="33" t="str">
        <f t="shared" ca="1" si="22"/>
        <v/>
      </c>
      <c r="M173" s="5">
        <f>Planning!P157</f>
        <v>0</v>
      </c>
      <c r="N173" s="5">
        <f>'Month 2'!M173+'Month 2'!N173-'Month 2'!O173</f>
        <v>0</v>
      </c>
      <c r="O173" s="166"/>
      <c r="P173" s="32" t="str">
        <f t="shared" si="25"/>
        <v/>
      </c>
      <c r="Q173" s="33" t="str">
        <f t="shared" si="23"/>
        <v/>
      </c>
      <c r="R173" s="89">
        <f ca="1">SUMIFS($J$25:$J$224,$C$25:$C$224,$C173,$G$25:$G$224,Lists!$A$16)</f>
        <v>0</v>
      </c>
      <c r="S173" s="89">
        <f t="shared" si="26"/>
        <v>0</v>
      </c>
      <c r="U173" s="2" t="str">
        <f t="shared" si="27"/>
        <v/>
      </c>
      <c r="W173" s="2" t="str">
        <f>IF(C173=0,"",LEFT(INDEX(Lists!$H$5:$H$49,MATCH(C173,Lists!$G$5:$G$49,0),1),1))</f>
        <v/>
      </c>
      <c r="Y173" s="4">
        <f ca="1">'Month 2'!H173+'Month 2'!I173-'Month 2'!J173</f>
        <v>0</v>
      </c>
      <c r="Z173" s="2" t="str">
        <f t="shared" ca="1" si="28"/>
        <v/>
      </c>
      <c r="AA173" s="2" t="str">
        <f t="shared" ca="1" si="24"/>
        <v/>
      </c>
      <c r="AC173" s="627" t="str">
        <f t="shared" si="29"/>
        <v>0</v>
      </c>
    </row>
    <row r="174" spans="1:29" ht="39" hidden="1" customHeight="1" x14ac:dyDescent="0.2">
      <c r="A174" s="14" t="str">
        <f>Planning!A158</f>
        <v>I150</v>
      </c>
      <c r="B174" s="9">
        <f>Planning!B158</f>
        <v>0</v>
      </c>
      <c r="C174" s="9">
        <f>Planning!C158</f>
        <v>0</v>
      </c>
      <c r="D174" s="9">
        <f>Planning!D158</f>
        <v>0</v>
      </c>
      <c r="E174" s="3">
        <f>Planning!E158</f>
        <v>0</v>
      </c>
      <c r="F174" s="3" t="str">
        <f>IF(Planning!G158&lt;&gt;0,Planning!G158,"")</f>
        <v/>
      </c>
      <c r="G174" s="194">
        <f>Planning!H158</f>
        <v>0</v>
      </c>
      <c r="H174" s="4">
        <f>Planning!O158</f>
        <v>0</v>
      </c>
      <c r="I174" s="198">
        <f ca="1">IF(OR(W174="1",AND(W174&lt;&gt;"1",G174=Lists!$A$17)),Y174,0)</f>
        <v>0</v>
      </c>
      <c r="J174" s="174"/>
      <c r="K174" s="32" t="str">
        <f ca="1">IF(AND(W174="2",G174&lt;&gt;Lists!$A$17),AA174,Z174)</f>
        <v/>
      </c>
      <c r="L174" s="33" t="str">
        <f t="shared" ca="1" si="22"/>
        <v/>
      </c>
      <c r="M174" s="5">
        <f>Planning!P158</f>
        <v>0</v>
      </c>
      <c r="N174" s="5">
        <f>'Month 2'!M174+'Month 2'!N174-'Month 2'!O174</f>
        <v>0</v>
      </c>
      <c r="O174" s="166"/>
      <c r="P174" s="32" t="str">
        <f t="shared" si="25"/>
        <v/>
      </c>
      <c r="Q174" s="33" t="str">
        <f t="shared" si="23"/>
        <v/>
      </c>
      <c r="R174" s="89">
        <f ca="1">SUMIFS($J$25:$J$224,$C$25:$C$224,$C174,$G$25:$G$224,Lists!$A$16)</f>
        <v>0</v>
      </c>
      <c r="S174" s="89">
        <f t="shared" si="26"/>
        <v>0</v>
      </c>
      <c r="U174" s="2" t="str">
        <f t="shared" si="27"/>
        <v/>
      </c>
      <c r="W174" s="2" t="str">
        <f>IF(C174=0,"",LEFT(INDEX(Lists!$H$5:$H$49,MATCH(C174,Lists!$G$5:$G$49,0),1),1))</f>
        <v/>
      </c>
      <c r="Y174" s="4">
        <f ca="1">'Month 2'!H174+'Month 2'!I174-'Month 2'!J174</f>
        <v>0</v>
      </c>
      <c r="Z174" s="2" t="str">
        <f t="shared" ca="1" si="28"/>
        <v/>
      </c>
      <c r="AA174" s="2" t="str">
        <f t="shared" ca="1" si="24"/>
        <v/>
      </c>
      <c r="AC174" s="627" t="str">
        <f t="shared" si="29"/>
        <v>0</v>
      </c>
    </row>
    <row r="175" spans="1:29" ht="39" hidden="1" customHeight="1" x14ac:dyDescent="0.2">
      <c r="A175" s="14" t="str">
        <f>Planning!A159</f>
        <v>I151</v>
      </c>
      <c r="B175" s="9">
        <f>Planning!B159</f>
        <v>0</v>
      </c>
      <c r="C175" s="9">
        <f>Planning!C159</f>
        <v>0</v>
      </c>
      <c r="D175" s="9">
        <f>Planning!D159</f>
        <v>0</v>
      </c>
      <c r="E175" s="3">
        <f>Planning!E159</f>
        <v>0</v>
      </c>
      <c r="F175" s="3" t="str">
        <f>IF(Planning!G159&lt;&gt;0,Planning!G159,"")</f>
        <v/>
      </c>
      <c r="G175" s="194">
        <f>Planning!H159</f>
        <v>0</v>
      </c>
      <c r="H175" s="4">
        <f>Planning!O159</f>
        <v>0</v>
      </c>
      <c r="I175" s="198">
        <f ca="1">IF(OR(W175="1",AND(W175&lt;&gt;"1",G175=Lists!$A$17)),Y175,0)</f>
        <v>0</v>
      </c>
      <c r="J175" s="174"/>
      <c r="K175" s="32" t="str">
        <f ca="1">IF(AND(W175="2",G175&lt;&gt;Lists!$A$17),AA175,Z175)</f>
        <v/>
      </c>
      <c r="L175" s="33" t="str">
        <f t="shared" ca="1" si="22"/>
        <v/>
      </c>
      <c r="M175" s="5">
        <f>Planning!P159</f>
        <v>0</v>
      </c>
      <c r="N175" s="5">
        <f>'Month 2'!M175+'Month 2'!N175-'Month 2'!O175</f>
        <v>0</v>
      </c>
      <c r="O175" s="166"/>
      <c r="P175" s="32" t="str">
        <f t="shared" si="25"/>
        <v/>
      </c>
      <c r="Q175" s="33" t="str">
        <f t="shared" si="23"/>
        <v/>
      </c>
      <c r="R175" s="89">
        <f ca="1">SUMIFS($J$25:$J$224,$C$25:$C$224,$C175,$G$25:$G$224,Lists!$A$16)</f>
        <v>0</v>
      </c>
      <c r="S175" s="89">
        <f t="shared" si="26"/>
        <v>0</v>
      </c>
      <c r="U175" s="2" t="str">
        <f t="shared" si="27"/>
        <v/>
      </c>
      <c r="W175" s="2" t="str">
        <f>IF(C175=0,"",LEFT(INDEX(Lists!$H$5:$H$49,MATCH(C175,Lists!$G$5:$G$49,0),1),1))</f>
        <v/>
      </c>
      <c r="Y175" s="4">
        <f ca="1">'Month 2'!H175+'Month 2'!I175-'Month 2'!J175</f>
        <v>0</v>
      </c>
      <c r="Z175" s="2" t="str">
        <f t="shared" ca="1" si="28"/>
        <v/>
      </c>
      <c r="AA175" s="2" t="str">
        <f t="shared" ca="1" si="24"/>
        <v/>
      </c>
      <c r="AC175" s="627" t="str">
        <f t="shared" si="29"/>
        <v>0</v>
      </c>
    </row>
    <row r="176" spans="1:29" ht="39" hidden="1" customHeight="1" x14ac:dyDescent="0.2">
      <c r="A176" s="14" t="str">
        <f>Planning!A160</f>
        <v>I152</v>
      </c>
      <c r="B176" s="9">
        <f>Planning!B160</f>
        <v>0</v>
      </c>
      <c r="C176" s="9">
        <f>Planning!C160</f>
        <v>0</v>
      </c>
      <c r="D176" s="9">
        <f>Planning!D160</f>
        <v>0</v>
      </c>
      <c r="E176" s="3">
        <f>Planning!E160</f>
        <v>0</v>
      </c>
      <c r="F176" s="3" t="str">
        <f>IF(Planning!G160&lt;&gt;0,Planning!G160,"")</f>
        <v/>
      </c>
      <c r="G176" s="194">
        <f>Planning!H160</f>
        <v>0</v>
      </c>
      <c r="H176" s="4">
        <f>Planning!O160</f>
        <v>0</v>
      </c>
      <c r="I176" s="198">
        <f ca="1">IF(OR(W176="1",AND(W176&lt;&gt;"1",G176=Lists!$A$17)),Y176,0)</f>
        <v>0</v>
      </c>
      <c r="J176" s="174"/>
      <c r="K176" s="32" t="str">
        <f ca="1">IF(AND(W176="2",G176&lt;&gt;Lists!$A$17),AA176,Z176)</f>
        <v/>
      </c>
      <c r="L176" s="33" t="str">
        <f t="shared" ca="1" si="22"/>
        <v/>
      </c>
      <c r="M176" s="5">
        <f>Planning!P160</f>
        <v>0</v>
      </c>
      <c r="N176" s="5">
        <f>'Month 2'!M176+'Month 2'!N176-'Month 2'!O176</f>
        <v>0</v>
      </c>
      <c r="O176" s="166"/>
      <c r="P176" s="32" t="str">
        <f t="shared" si="25"/>
        <v/>
      </c>
      <c r="Q176" s="33" t="str">
        <f t="shared" si="23"/>
        <v/>
      </c>
      <c r="R176" s="89">
        <f ca="1">SUMIFS($J$25:$J$224,$C$25:$C$224,$C176,$G$25:$G$224,Lists!$A$16)</f>
        <v>0</v>
      </c>
      <c r="S176" s="89">
        <f t="shared" si="26"/>
        <v>0</v>
      </c>
      <c r="U176" s="2" t="str">
        <f t="shared" si="27"/>
        <v/>
      </c>
      <c r="W176" s="2" t="str">
        <f>IF(C176=0,"",LEFT(INDEX(Lists!$H$5:$H$49,MATCH(C176,Lists!$G$5:$G$49,0),1),1))</f>
        <v/>
      </c>
      <c r="Y176" s="4">
        <f ca="1">'Month 2'!H176+'Month 2'!I176-'Month 2'!J176</f>
        <v>0</v>
      </c>
      <c r="Z176" s="2" t="str">
        <f t="shared" ca="1" si="28"/>
        <v/>
      </c>
      <c r="AA176" s="2" t="str">
        <f t="shared" ca="1" si="24"/>
        <v/>
      </c>
      <c r="AC176" s="627" t="str">
        <f t="shared" si="29"/>
        <v>0</v>
      </c>
    </row>
    <row r="177" spans="1:29" ht="39" hidden="1" customHeight="1" x14ac:dyDescent="0.2">
      <c r="A177" s="14" t="str">
        <f>Planning!A161</f>
        <v>I153</v>
      </c>
      <c r="B177" s="9">
        <f>Planning!B161</f>
        <v>0</v>
      </c>
      <c r="C177" s="9">
        <f>Planning!C161</f>
        <v>0</v>
      </c>
      <c r="D177" s="9">
        <f>Planning!D161</f>
        <v>0</v>
      </c>
      <c r="E177" s="3">
        <f>Planning!E161</f>
        <v>0</v>
      </c>
      <c r="F177" s="3" t="str">
        <f>IF(Planning!G161&lt;&gt;0,Planning!G161,"")</f>
        <v/>
      </c>
      <c r="G177" s="194">
        <f>Planning!H161</f>
        <v>0</v>
      </c>
      <c r="H177" s="4">
        <f>Planning!O161</f>
        <v>0</v>
      </c>
      <c r="I177" s="198">
        <f ca="1">IF(OR(W177="1",AND(W177&lt;&gt;"1",G177=Lists!$A$17)),Y177,0)</f>
        <v>0</v>
      </c>
      <c r="J177" s="174"/>
      <c r="K177" s="32" t="str">
        <f ca="1">IF(AND(W177="2",G177&lt;&gt;Lists!$A$17),AA177,Z177)</f>
        <v/>
      </c>
      <c r="L177" s="33" t="str">
        <f t="shared" ca="1" si="22"/>
        <v/>
      </c>
      <c r="M177" s="5">
        <f>Planning!P161</f>
        <v>0</v>
      </c>
      <c r="N177" s="5">
        <f>'Month 2'!M177+'Month 2'!N177-'Month 2'!O177</f>
        <v>0</v>
      </c>
      <c r="O177" s="166"/>
      <c r="P177" s="32" t="str">
        <f t="shared" si="25"/>
        <v/>
      </c>
      <c r="Q177" s="33" t="str">
        <f t="shared" si="23"/>
        <v/>
      </c>
      <c r="R177" s="89">
        <f ca="1">SUMIFS($J$25:$J$224,$C$25:$C$224,$C177,$G$25:$G$224,Lists!$A$16)</f>
        <v>0</v>
      </c>
      <c r="S177" s="89">
        <f t="shared" si="26"/>
        <v>0</v>
      </c>
      <c r="U177" s="2" t="str">
        <f t="shared" si="27"/>
        <v/>
      </c>
      <c r="W177" s="2" t="str">
        <f>IF(C177=0,"",LEFT(INDEX(Lists!$H$5:$H$49,MATCH(C177,Lists!$G$5:$G$49,0),1),1))</f>
        <v/>
      </c>
      <c r="Y177" s="4">
        <f ca="1">'Month 2'!H177+'Month 2'!I177-'Month 2'!J177</f>
        <v>0</v>
      </c>
      <c r="Z177" s="2" t="str">
        <f t="shared" ca="1" si="28"/>
        <v/>
      </c>
      <c r="AA177" s="2" t="str">
        <f t="shared" ca="1" si="24"/>
        <v/>
      </c>
      <c r="AC177" s="627" t="str">
        <f t="shared" si="29"/>
        <v>0</v>
      </c>
    </row>
    <row r="178" spans="1:29" ht="39" hidden="1" customHeight="1" x14ac:dyDescent="0.2">
      <c r="A178" s="14" t="str">
        <f>Planning!A162</f>
        <v>I154</v>
      </c>
      <c r="B178" s="9">
        <f>Planning!B162</f>
        <v>0</v>
      </c>
      <c r="C178" s="9">
        <f>Planning!C162</f>
        <v>0</v>
      </c>
      <c r="D178" s="9">
        <f>Planning!D162</f>
        <v>0</v>
      </c>
      <c r="E178" s="3">
        <f>Planning!E162</f>
        <v>0</v>
      </c>
      <c r="F178" s="3" t="str">
        <f>IF(Planning!G162&lt;&gt;0,Planning!G162,"")</f>
        <v/>
      </c>
      <c r="G178" s="194">
        <f>Planning!H162</f>
        <v>0</v>
      </c>
      <c r="H178" s="4">
        <f>Planning!O162</f>
        <v>0</v>
      </c>
      <c r="I178" s="198">
        <f ca="1">IF(OR(W178="1",AND(W178&lt;&gt;"1",G178=Lists!$A$17)),Y178,0)</f>
        <v>0</v>
      </c>
      <c r="J178" s="174"/>
      <c r="K178" s="32" t="str">
        <f ca="1">IF(AND(W178="2",G178&lt;&gt;Lists!$A$17),AA178,Z178)</f>
        <v/>
      </c>
      <c r="L178" s="33" t="str">
        <f t="shared" ca="1" si="22"/>
        <v/>
      </c>
      <c r="M178" s="5">
        <f>Planning!P162</f>
        <v>0</v>
      </c>
      <c r="N178" s="5">
        <f>'Month 2'!M178+'Month 2'!N178-'Month 2'!O178</f>
        <v>0</v>
      </c>
      <c r="O178" s="166"/>
      <c r="P178" s="32" t="str">
        <f t="shared" si="25"/>
        <v/>
      </c>
      <c r="Q178" s="33" t="str">
        <f t="shared" si="23"/>
        <v/>
      </c>
      <c r="R178" s="89">
        <f ca="1">SUMIFS($J$25:$J$224,$C$25:$C$224,$C178,$G$25:$G$224,Lists!$A$16)</f>
        <v>0</v>
      </c>
      <c r="S178" s="89">
        <f t="shared" si="26"/>
        <v>0</v>
      </c>
      <c r="U178" s="2" t="str">
        <f t="shared" si="27"/>
        <v/>
      </c>
      <c r="W178" s="2" t="str">
        <f>IF(C178=0,"",LEFT(INDEX(Lists!$H$5:$H$49,MATCH(C178,Lists!$G$5:$G$49,0),1),1))</f>
        <v/>
      </c>
      <c r="Y178" s="4">
        <f ca="1">'Month 2'!H178+'Month 2'!I178-'Month 2'!J178</f>
        <v>0</v>
      </c>
      <c r="Z178" s="2" t="str">
        <f t="shared" ca="1" si="28"/>
        <v/>
      </c>
      <c r="AA178" s="2" t="str">
        <f t="shared" ca="1" si="24"/>
        <v/>
      </c>
      <c r="AC178" s="627" t="str">
        <f t="shared" si="29"/>
        <v>0</v>
      </c>
    </row>
    <row r="179" spans="1:29" ht="39" hidden="1" customHeight="1" x14ac:dyDescent="0.2">
      <c r="A179" s="14" t="str">
        <f>Planning!A163</f>
        <v>I155</v>
      </c>
      <c r="B179" s="9">
        <f>Planning!B163</f>
        <v>0</v>
      </c>
      <c r="C179" s="9">
        <f>Planning!C163</f>
        <v>0</v>
      </c>
      <c r="D179" s="9">
        <f>Planning!D163</f>
        <v>0</v>
      </c>
      <c r="E179" s="3">
        <f>Planning!E163</f>
        <v>0</v>
      </c>
      <c r="F179" s="3" t="str">
        <f>IF(Planning!G163&lt;&gt;0,Planning!G163,"")</f>
        <v/>
      </c>
      <c r="G179" s="194">
        <f>Planning!H163</f>
        <v>0</v>
      </c>
      <c r="H179" s="4">
        <f>Planning!O163</f>
        <v>0</v>
      </c>
      <c r="I179" s="198">
        <f ca="1">IF(OR(W179="1",AND(W179&lt;&gt;"1",G179=Lists!$A$17)),Y179,0)</f>
        <v>0</v>
      </c>
      <c r="J179" s="174"/>
      <c r="K179" s="32" t="str">
        <f ca="1">IF(AND(W179="2",G179&lt;&gt;Lists!$A$17),AA179,Z179)</f>
        <v/>
      </c>
      <c r="L179" s="33" t="str">
        <f t="shared" ca="1" si="22"/>
        <v/>
      </c>
      <c r="M179" s="5">
        <f>Planning!P163</f>
        <v>0</v>
      </c>
      <c r="N179" s="5">
        <f>'Month 2'!M179+'Month 2'!N179-'Month 2'!O179</f>
        <v>0</v>
      </c>
      <c r="O179" s="166"/>
      <c r="P179" s="32" t="str">
        <f t="shared" si="25"/>
        <v/>
      </c>
      <c r="Q179" s="33" t="str">
        <f t="shared" si="23"/>
        <v/>
      </c>
      <c r="R179" s="89">
        <f ca="1">SUMIFS($J$25:$J$224,$C$25:$C$224,$C179,$G$25:$G$224,Lists!$A$16)</f>
        <v>0</v>
      </c>
      <c r="S179" s="89">
        <f t="shared" si="26"/>
        <v>0</v>
      </c>
      <c r="U179" s="2" t="str">
        <f t="shared" si="27"/>
        <v/>
      </c>
      <c r="W179" s="2" t="str">
        <f>IF(C179=0,"",LEFT(INDEX(Lists!$H$5:$H$49,MATCH(C179,Lists!$G$5:$G$49,0),1),1))</f>
        <v/>
      </c>
      <c r="Y179" s="4">
        <f ca="1">'Month 2'!H179+'Month 2'!I179-'Month 2'!J179</f>
        <v>0</v>
      </c>
      <c r="Z179" s="2" t="str">
        <f t="shared" ca="1" si="28"/>
        <v/>
      </c>
      <c r="AA179" s="2" t="str">
        <f t="shared" ca="1" si="24"/>
        <v/>
      </c>
      <c r="AC179" s="627" t="str">
        <f t="shared" si="29"/>
        <v>0</v>
      </c>
    </row>
    <row r="180" spans="1:29" ht="39" hidden="1" customHeight="1" x14ac:dyDescent="0.2">
      <c r="A180" s="14" t="str">
        <f>Planning!A164</f>
        <v>I156</v>
      </c>
      <c r="B180" s="9">
        <f>Planning!B164</f>
        <v>0</v>
      </c>
      <c r="C180" s="9">
        <f>Planning!C164</f>
        <v>0</v>
      </c>
      <c r="D180" s="9">
        <f>Planning!D164</f>
        <v>0</v>
      </c>
      <c r="E180" s="3">
        <f>Planning!E164</f>
        <v>0</v>
      </c>
      <c r="F180" s="3" t="str">
        <f>IF(Planning!G164&lt;&gt;0,Planning!G164,"")</f>
        <v/>
      </c>
      <c r="G180" s="194">
        <f>Planning!H164</f>
        <v>0</v>
      </c>
      <c r="H180" s="4">
        <f>Planning!O164</f>
        <v>0</v>
      </c>
      <c r="I180" s="198">
        <f ca="1">IF(OR(W180="1",AND(W180&lt;&gt;"1",G180=Lists!$A$17)),Y180,0)</f>
        <v>0</v>
      </c>
      <c r="J180" s="174"/>
      <c r="K180" s="32" t="str">
        <f ca="1">IF(AND(W180="2",G180&lt;&gt;Lists!$A$17),AA180,Z180)</f>
        <v/>
      </c>
      <c r="L180" s="33" t="str">
        <f t="shared" ca="1" si="22"/>
        <v/>
      </c>
      <c r="M180" s="5">
        <f>Planning!P164</f>
        <v>0</v>
      </c>
      <c r="N180" s="5">
        <f>'Month 2'!M180+'Month 2'!N180-'Month 2'!O180</f>
        <v>0</v>
      </c>
      <c r="O180" s="166"/>
      <c r="P180" s="32" t="str">
        <f t="shared" si="25"/>
        <v/>
      </c>
      <c r="Q180" s="33" t="str">
        <f t="shared" si="23"/>
        <v/>
      </c>
      <c r="R180" s="89">
        <f ca="1">SUMIFS($J$25:$J$224,$C$25:$C$224,$C180,$G$25:$G$224,Lists!$A$16)</f>
        <v>0</v>
      </c>
      <c r="S180" s="89">
        <f t="shared" si="26"/>
        <v>0</v>
      </c>
      <c r="U180" s="2" t="str">
        <f t="shared" si="27"/>
        <v/>
      </c>
      <c r="W180" s="2" t="str">
        <f>IF(C180=0,"",LEFT(INDEX(Lists!$H$5:$H$49,MATCH(C180,Lists!$G$5:$G$49,0),1),1))</f>
        <v/>
      </c>
      <c r="Y180" s="4">
        <f ca="1">'Month 2'!H180+'Month 2'!I180-'Month 2'!J180</f>
        <v>0</v>
      </c>
      <c r="Z180" s="2" t="str">
        <f t="shared" ca="1" si="28"/>
        <v/>
      </c>
      <c r="AA180" s="2" t="str">
        <f t="shared" ca="1" si="24"/>
        <v/>
      </c>
      <c r="AC180" s="627" t="str">
        <f t="shared" si="29"/>
        <v>0</v>
      </c>
    </row>
    <row r="181" spans="1:29" ht="39" hidden="1" customHeight="1" x14ac:dyDescent="0.2">
      <c r="A181" s="14" t="str">
        <f>Planning!A165</f>
        <v>I157</v>
      </c>
      <c r="B181" s="9">
        <f>Planning!B165</f>
        <v>0</v>
      </c>
      <c r="C181" s="9">
        <f>Planning!C165</f>
        <v>0</v>
      </c>
      <c r="D181" s="9">
        <f>Planning!D165</f>
        <v>0</v>
      </c>
      <c r="E181" s="3">
        <f>Planning!E165</f>
        <v>0</v>
      </c>
      <c r="F181" s="3" t="str">
        <f>IF(Planning!G165&lt;&gt;0,Planning!G165,"")</f>
        <v/>
      </c>
      <c r="G181" s="194">
        <f>Planning!H165</f>
        <v>0</v>
      </c>
      <c r="H181" s="4">
        <f>Planning!O165</f>
        <v>0</v>
      </c>
      <c r="I181" s="198">
        <f ca="1">IF(OR(W181="1",AND(W181&lt;&gt;"1",G181=Lists!$A$17)),Y181,0)</f>
        <v>0</v>
      </c>
      <c r="J181" s="174"/>
      <c r="K181" s="32" t="str">
        <f ca="1">IF(AND(W181="2",G181&lt;&gt;Lists!$A$17),AA181,Z181)</f>
        <v/>
      </c>
      <c r="L181" s="33" t="str">
        <f t="shared" ca="1" si="22"/>
        <v/>
      </c>
      <c r="M181" s="5">
        <f>Planning!P165</f>
        <v>0</v>
      </c>
      <c r="N181" s="5">
        <f>'Month 2'!M181+'Month 2'!N181-'Month 2'!O181</f>
        <v>0</v>
      </c>
      <c r="O181" s="166"/>
      <c r="P181" s="32" t="str">
        <f t="shared" si="25"/>
        <v/>
      </c>
      <c r="Q181" s="33" t="str">
        <f t="shared" si="23"/>
        <v/>
      </c>
      <c r="R181" s="89">
        <f ca="1">SUMIFS($J$25:$J$224,$C$25:$C$224,$C181,$G$25:$G$224,Lists!$A$16)</f>
        <v>0</v>
      </c>
      <c r="S181" s="89">
        <f t="shared" si="26"/>
        <v>0</v>
      </c>
      <c r="U181" s="2" t="str">
        <f t="shared" si="27"/>
        <v/>
      </c>
      <c r="W181" s="2" t="str">
        <f>IF(C181=0,"",LEFT(INDEX(Lists!$H$5:$H$49,MATCH(C181,Lists!$G$5:$G$49,0),1),1))</f>
        <v/>
      </c>
      <c r="Y181" s="4">
        <f ca="1">'Month 2'!H181+'Month 2'!I181-'Month 2'!J181</f>
        <v>0</v>
      </c>
      <c r="Z181" s="2" t="str">
        <f t="shared" ca="1" si="28"/>
        <v/>
      </c>
      <c r="AA181" s="2" t="str">
        <f t="shared" ca="1" si="24"/>
        <v/>
      </c>
      <c r="AC181" s="627" t="str">
        <f t="shared" si="29"/>
        <v>0</v>
      </c>
    </row>
    <row r="182" spans="1:29" ht="39" hidden="1" customHeight="1" x14ac:dyDescent="0.2">
      <c r="A182" s="14" t="str">
        <f>Planning!A166</f>
        <v>I158</v>
      </c>
      <c r="B182" s="9">
        <f>Planning!B166</f>
        <v>0</v>
      </c>
      <c r="C182" s="9">
        <f>Planning!C166</f>
        <v>0</v>
      </c>
      <c r="D182" s="9">
        <f>Planning!D166</f>
        <v>0</v>
      </c>
      <c r="E182" s="3">
        <f>Planning!E166</f>
        <v>0</v>
      </c>
      <c r="F182" s="3" t="str">
        <f>IF(Planning!G166&lt;&gt;0,Planning!G166,"")</f>
        <v/>
      </c>
      <c r="G182" s="194">
        <f>Planning!H166</f>
        <v>0</v>
      </c>
      <c r="H182" s="4">
        <f>Planning!O166</f>
        <v>0</v>
      </c>
      <c r="I182" s="198">
        <f ca="1">IF(OR(W182="1",AND(W182&lt;&gt;"1",G182=Lists!$A$17)),Y182,0)</f>
        <v>0</v>
      </c>
      <c r="J182" s="174"/>
      <c r="K182" s="32" t="str">
        <f ca="1">IF(AND(W182="2",G182&lt;&gt;Lists!$A$17),AA182,Z182)</f>
        <v/>
      </c>
      <c r="L182" s="33" t="str">
        <f t="shared" ca="1" si="22"/>
        <v/>
      </c>
      <c r="M182" s="5">
        <f>Planning!P166</f>
        <v>0</v>
      </c>
      <c r="N182" s="5">
        <f>'Month 2'!M182+'Month 2'!N182-'Month 2'!O182</f>
        <v>0</v>
      </c>
      <c r="O182" s="166"/>
      <c r="P182" s="32" t="str">
        <f t="shared" si="25"/>
        <v/>
      </c>
      <c r="Q182" s="33" t="str">
        <f t="shared" si="23"/>
        <v/>
      </c>
      <c r="R182" s="89">
        <f ca="1">SUMIFS($J$25:$J$224,$C$25:$C$224,$C182,$G$25:$G$224,Lists!$A$16)</f>
        <v>0</v>
      </c>
      <c r="S182" s="89">
        <f t="shared" si="26"/>
        <v>0</v>
      </c>
      <c r="U182" s="2" t="str">
        <f t="shared" si="27"/>
        <v/>
      </c>
      <c r="W182" s="2" t="str">
        <f>IF(C182=0,"",LEFT(INDEX(Lists!$H$5:$H$49,MATCH(C182,Lists!$G$5:$G$49,0),1),1))</f>
        <v/>
      </c>
      <c r="Y182" s="4">
        <f ca="1">'Month 2'!H182+'Month 2'!I182-'Month 2'!J182</f>
        <v>0</v>
      </c>
      <c r="Z182" s="2" t="str">
        <f t="shared" ca="1" si="28"/>
        <v/>
      </c>
      <c r="AA182" s="2" t="str">
        <f t="shared" ca="1" si="24"/>
        <v/>
      </c>
      <c r="AC182" s="627" t="str">
        <f t="shared" si="29"/>
        <v>0</v>
      </c>
    </row>
    <row r="183" spans="1:29" ht="39" hidden="1" customHeight="1" x14ac:dyDescent="0.2">
      <c r="A183" s="14" t="str">
        <f>Planning!A167</f>
        <v>I159</v>
      </c>
      <c r="B183" s="9">
        <f>Planning!B167</f>
        <v>0</v>
      </c>
      <c r="C183" s="9">
        <f>Planning!C167</f>
        <v>0</v>
      </c>
      <c r="D183" s="9">
        <f>Planning!D167</f>
        <v>0</v>
      </c>
      <c r="E183" s="3">
        <f>Planning!E167</f>
        <v>0</v>
      </c>
      <c r="F183" s="3" t="str">
        <f>IF(Planning!G167&lt;&gt;0,Planning!G167,"")</f>
        <v/>
      </c>
      <c r="G183" s="194">
        <f>Planning!H167</f>
        <v>0</v>
      </c>
      <c r="H183" s="4">
        <f>Planning!O167</f>
        <v>0</v>
      </c>
      <c r="I183" s="198">
        <f ca="1">IF(OR(W183="1",AND(W183&lt;&gt;"1",G183=Lists!$A$17)),Y183,0)</f>
        <v>0</v>
      </c>
      <c r="J183" s="174"/>
      <c r="K183" s="32" t="str">
        <f ca="1">IF(AND(W183="2",G183&lt;&gt;Lists!$A$17),AA183,Z183)</f>
        <v/>
      </c>
      <c r="L183" s="33" t="str">
        <f t="shared" ca="1" si="22"/>
        <v/>
      </c>
      <c r="M183" s="5">
        <f>Planning!P167</f>
        <v>0</v>
      </c>
      <c r="N183" s="5">
        <f>'Month 2'!M183+'Month 2'!N183-'Month 2'!O183</f>
        <v>0</v>
      </c>
      <c r="O183" s="166"/>
      <c r="P183" s="32" t="str">
        <f t="shared" si="25"/>
        <v/>
      </c>
      <c r="Q183" s="33" t="str">
        <f t="shared" si="23"/>
        <v/>
      </c>
      <c r="R183" s="89">
        <f ca="1">SUMIFS($J$25:$J$224,$C$25:$C$224,$C183,$G$25:$G$224,Lists!$A$16)</f>
        <v>0</v>
      </c>
      <c r="S183" s="89">
        <f t="shared" si="26"/>
        <v>0</v>
      </c>
      <c r="U183" s="2" t="str">
        <f t="shared" si="27"/>
        <v/>
      </c>
      <c r="W183" s="2" t="str">
        <f>IF(C183=0,"",LEFT(INDEX(Lists!$H$5:$H$49,MATCH(C183,Lists!$G$5:$G$49,0),1),1))</f>
        <v/>
      </c>
      <c r="Y183" s="4">
        <f ca="1">'Month 2'!H183+'Month 2'!I183-'Month 2'!J183</f>
        <v>0</v>
      </c>
      <c r="Z183" s="2" t="str">
        <f t="shared" ca="1" si="28"/>
        <v/>
      </c>
      <c r="AA183" s="2" t="str">
        <f t="shared" ca="1" si="24"/>
        <v/>
      </c>
      <c r="AC183" s="627" t="str">
        <f t="shared" si="29"/>
        <v>0</v>
      </c>
    </row>
    <row r="184" spans="1:29" ht="39" hidden="1" customHeight="1" x14ac:dyDescent="0.2">
      <c r="A184" s="14" t="str">
        <f>Planning!A168</f>
        <v>I160</v>
      </c>
      <c r="B184" s="9">
        <f>Planning!B168</f>
        <v>0</v>
      </c>
      <c r="C184" s="9">
        <f>Planning!C168</f>
        <v>0</v>
      </c>
      <c r="D184" s="9">
        <f>Planning!D168</f>
        <v>0</v>
      </c>
      <c r="E184" s="3">
        <f>Planning!E168</f>
        <v>0</v>
      </c>
      <c r="F184" s="3" t="str">
        <f>IF(Planning!G168&lt;&gt;0,Planning!G168,"")</f>
        <v/>
      </c>
      <c r="G184" s="194">
        <f>Planning!H168</f>
        <v>0</v>
      </c>
      <c r="H184" s="4">
        <f>Planning!O168</f>
        <v>0</v>
      </c>
      <c r="I184" s="198">
        <f ca="1">IF(OR(W184="1",AND(W184&lt;&gt;"1",G184=Lists!$A$17)),Y184,0)</f>
        <v>0</v>
      </c>
      <c r="J184" s="174"/>
      <c r="K184" s="32" t="str">
        <f ca="1">IF(AND(W184="2",G184&lt;&gt;Lists!$A$17),AA184,Z184)</f>
        <v/>
      </c>
      <c r="L184" s="33" t="str">
        <f t="shared" ca="1" si="22"/>
        <v/>
      </c>
      <c r="M184" s="5">
        <f>Planning!P168</f>
        <v>0</v>
      </c>
      <c r="N184" s="5">
        <f>'Month 2'!M184+'Month 2'!N184-'Month 2'!O184</f>
        <v>0</v>
      </c>
      <c r="O184" s="166"/>
      <c r="P184" s="32" t="str">
        <f t="shared" si="25"/>
        <v/>
      </c>
      <c r="Q184" s="33" t="str">
        <f t="shared" si="23"/>
        <v/>
      </c>
      <c r="R184" s="89">
        <f ca="1">SUMIFS($J$25:$J$224,$C$25:$C$224,$C184,$G$25:$G$224,Lists!$A$16)</f>
        <v>0</v>
      </c>
      <c r="S184" s="89">
        <f t="shared" si="26"/>
        <v>0</v>
      </c>
      <c r="U184" s="2" t="str">
        <f t="shared" si="27"/>
        <v/>
      </c>
      <c r="W184" s="2" t="str">
        <f>IF(C184=0,"",LEFT(INDEX(Lists!$H$5:$H$49,MATCH(C184,Lists!$G$5:$G$49,0),1),1))</f>
        <v/>
      </c>
      <c r="Y184" s="4">
        <f ca="1">'Month 2'!H184+'Month 2'!I184-'Month 2'!J184</f>
        <v>0</v>
      </c>
      <c r="Z184" s="2" t="str">
        <f t="shared" ca="1" si="28"/>
        <v/>
      </c>
      <c r="AA184" s="2" t="str">
        <f t="shared" ca="1" si="24"/>
        <v/>
      </c>
      <c r="AC184" s="627" t="str">
        <f t="shared" si="29"/>
        <v>0</v>
      </c>
    </row>
    <row r="185" spans="1:29" ht="39" hidden="1" customHeight="1" x14ac:dyDescent="0.2">
      <c r="A185" s="14" t="str">
        <f>Planning!A169</f>
        <v>I161</v>
      </c>
      <c r="B185" s="9">
        <f>Planning!B169</f>
        <v>0</v>
      </c>
      <c r="C185" s="9">
        <f>Planning!C169</f>
        <v>0</v>
      </c>
      <c r="D185" s="9">
        <f>Planning!D169</f>
        <v>0</v>
      </c>
      <c r="E185" s="3">
        <f>Planning!E169</f>
        <v>0</v>
      </c>
      <c r="F185" s="3" t="str">
        <f>IF(Planning!G169&lt;&gt;0,Planning!G169,"")</f>
        <v/>
      </c>
      <c r="G185" s="194">
        <f>Planning!H169</f>
        <v>0</v>
      </c>
      <c r="H185" s="4">
        <f>Planning!O169</f>
        <v>0</v>
      </c>
      <c r="I185" s="198">
        <f ca="1">IF(OR(W185="1",AND(W185&lt;&gt;"1",G185=Lists!$A$17)),Y185,0)</f>
        <v>0</v>
      </c>
      <c r="J185" s="174"/>
      <c r="K185" s="32" t="str">
        <f ca="1">IF(AND(W185="2",G185&lt;&gt;Lists!$A$17),AA185,Z185)</f>
        <v/>
      </c>
      <c r="L185" s="33" t="str">
        <f t="shared" ref="L185:L216" ca="1" si="30">IF($U185=ExcluirDelPLogro,"",IF(AND(H185=0,I185=0,J185=0),"",K185))</f>
        <v/>
      </c>
      <c r="M185" s="5">
        <f>Planning!P169</f>
        <v>0</v>
      </c>
      <c r="N185" s="5">
        <f>'Month 2'!M185+'Month 2'!N185-'Month 2'!O185</f>
        <v>0</v>
      </c>
      <c r="O185" s="166"/>
      <c r="P185" s="32" t="str">
        <f t="shared" si="25"/>
        <v/>
      </c>
      <c r="Q185" s="33" t="str">
        <f t="shared" ref="Q185:Q216" si="31">IF($U185=ExcluirDelPLogro,"",IF(AND(M185=0,N185=0,O185=0),"",P185))</f>
        <v/>
      </c>
      <c r="R185" s="89">
        <f ca="1">SUMIFS($J$25:$J$224,$C$25:$C$224,$C185,$G$25:$G$224,Lists!$A$16)</f>
        <v>0</v>
      </c>
      <c r="S185" s="89">
        <f t="shared" si="26"/>
        <v>0</v>
      </c>
      <c r="U185" s="2" t="str">
        <f t="shared" si="27"/>
        <v/>
      </c>
      <c r="W185" s="2" t="str">
        <f>IF(C185=0,"",LEFT(INDEX(Lists!$H$5:$H$49,MATCH(C185,Lists!$G$5:$G$49,0),1),1))</f>
        <v/>
      </c>
      <c r="Y185" s="4">
        <f ca="1">'Month 2'!H185+'Month 2'!I185-'Month 2'!J185</f>
        <v>0</v>
      </c>
      <c r="Z185" s="2" t="str">
        <f t="shared" ca="1" si="28"/>
        <v/>
      </c>
      <c r="AA185" s="2" t="str">
        <f t="shared" ref="AA185:AA216" ca="1" si="32">IF(AND(H185=0,I185=0,J185=0),"",IF(J185&gt;0,H185/J185,0))</f>
        <v/>
      </c>
      <c r="AC185" s="627" t="str">
        <f t="shared" si="29"/>
        <v>0</v>
      </c>
    </row>
    <row r="186" spans="1:29" ht="39" hidden="1" customHeight="1" x14ac:dyDescent="0.2">
      <c r="A186" s="14" t="str">
        <f>Planning!A170</f>
        <v>I162</v>
      </c>
      <c r="B186" s="9">
        <f>Planning!B170</f>
        <v>0</v>
      </c>
      <c r="C186" s="9">
        <f>Planning!C170</f>
        <v>0</v>
      </c>
      <c r="D186" s="9">
        <f>Planning!D170</f>
        <v>0</v>
      </c>
      <c r="E186" s="3">
        <f>Planning!E170</f>
        <v>0</v>
      </c>
      <c r="F186" s="3" t="str">
        <f>IF(Planning!G170&lt;&gt;0,Planning!G170,"")</f>
        <v/>
      </c>
      <c r="G186" s="194">
        <f>Planning!H170</f>
        <v>0</v>
      </c>
      <c r="H186" s="4">
        <f>Planning!O170</f>
        <v>0</v>
      </c>
      <c r="I186" s="198">
        <f ca="1">IF(OR(W186="1",AND(W186&lt;&gt;"1",G186=Lists!$A$17)),Y186,0)</f>
        <v>0</v>
      </c>
      <c r="J186" s="174"/>
      <c r="K186" s="32" t="str">
        <f ca="1">IF(AND(W186="2",G186&lt;&gt;Lists!$A$17),AA186,Z186)</f>
        <v/>
      </c>
      <c r="L186" s="33" t="str">
        <f t="shared" ca="1" si="30"/>
        <v/>
      </c>
      <c r="M186" s="5">
        <f>Planning!P170</f>
        <v>0</v>
      </c>
      <c r="N186" s="5">
        <f>'Month 2'!M186+'Month 2'!N186-'Month 2'!O186</f>
        <v>0</v>
      </c>
      <c r="O186" s="166"/>
      <c r="P186" s="32" t="str">
        <f t="shared" si="25"/>
        <v/>
      </c>
      <c r="Q186" s="33" t="str">
        <f t="shared" si="31"/>
        <v/>
      </c>
      <c r="R186" s="89">
        <f ca="1">SUMIFS($J$25:$J$224,$C$25:$C$224,$C186,$G$25:$G$224,Lists!$A$16)</f>
        <v>0</v>
      </c>
      <c r="S186" s="89">
        <f t="shared" si="26"/>
        <v>0</v>
      </c>
      <c r="U186" s="2" t="str">
        <f t="shared" si="27"/>
        <v/>
      </c>
      <c r="W186" s="2" t="str">
        <f>IF(C186=0,"",LEFT(INDEX(Lists!$H$5:$H$49,MATCH(C186,Lists!$G$5:$G$49,0),1),1))</f>
        <v/>
      </c>
      <c r="Y186" s="4">
        <f ca="1">'Month 2'!H186+'Month 2'!I186-'Month 2'!J186</f>
        <v>0</v>
      </c>
      <c r="Z186" s="2" t="str">
        <f t="shared" ca="1" si="28"/>
        <v/>
      </c>
      <c r="AA186" s="2" t="str">
        <f t="shared" ca="1" si="32"/>
        <v/>
      </c>
      <c r="AC186" s="627" t="str">
        <f t="shared" si="29"/>
        <v>0</v>
      </c>
    </row>
    <row r="187" spans="1:29" ht="39" hidden="1" customHeight="1" x14ac:dyDescent="0.2">
      <c r="A187" s="14" t="str">
        <f>Planning!A171</f>
        <v>I163</v>
      </c>
      <c r="B187" s="9">
        <f>Planning!B171</f>
        <v>0</v>
      </c>
      <c r="C187" s="9">
        <f>Planning!C171</f>
        <v>0</v>
      </c>
      <c r="D187" s="9">
        <f>Planning!D171</f>
        <v>0</v>
      </c>
      <c r="E187" s="3">
        <f>Planning!E171</f>
        <v>0</v>
      </c>
      <c r="F187" s="3" t="str">
        <f>IF(Planning!G171&lt;&gt;0,Planning!G171,"")</f>
        <v/>
      </c>
      <c r="G187" s="194">
        <f>Planning!H171</f>
        <v>0</v>
      </c>
      <c r="H187" s="4">
        <f>Planning!O171</f>
        <v>0</v>
      </c>
      <c r="I187" s="198">
        <f ca="1">IF(OR(W187="1",AND(W187&lt;&gt;"1",G187=Lists!$A$17)),Y187,0)</f>
        <v>0</v>
      </c>
      <c r="J187" s="174"/>
      <c r="K187" s="32" t="str">
        <f ca="1">IF(AND(W187="2",G187&lt;&gt;Lists!$A$17),AA187,Z187)</f>
        <v/>
      </c>
      <c r="L187" s="33" t="str">
        <f t="shared" ca="1" si="30"/>
        <v/>
      </c>
      <c r="M187" s="5">
        <f>Planning!P171</f>
        <v>0</v>
      </c>
      <c r="N187" s="5">
        <f>'Month 2'!M187+'Month 2'!N187-'Month 2'!O187</f>
        <v>0</v>
      </c>
      <c r="O187" s="166"/>
      <c r="P187" s="32" t="str">
        <f t="shared" si="25"/>
        <v/>
      </c>
      <c r="Q187" s="33" t="str">
        <f t="shared" si="31"/>
        <v/>
      </c>
      <c r="R187" s="89">
        <f ca="1">SUMIFS($J$25:$J$224,$C$25:$C$224,$C187,$G$25:$G$224,Lists!$A$16)</f>
        <v>0</v>
      </c>
      <c r="S187" s="89">
        <f t="shared" si="26"/>
        <v>0</v>
      </c>
      <c r="U187" s="2" t="str">
        <f t="shared" si="27"/>
        <v/>
      </c>
      <c r="W187" s="2" t="str">
        <f>IF(C187=0,"",LEFT(INDEX(Lists!$H$5:$H$49,MATCH(C187,Lists!$G$5:$G$49,0),1),1))</f>
        <v/>
      </c>
      <c r="Y187" s="4">
        <f ca="1">'Month 2'!H187+'Month 2'!I187-'Month 2'!J187</f>
        <v>0</v>
      </c>
      <c r="Z187" s="2" t="str">
        <f t="shared" ca="1" si="28"/>
        <v/>
      </c>
      <c r="AA187" s="2" t="str">
        <f t="shared" ca="1" si="32"/>
        <v/>
      </c>
      <c r="AC187" s="627" t="str">
        <f t="shared" si="29"/>
        <v>0</v>
      </c>
    </row>
    <row r="188" spans="1:29" ht="39" hidden="1" customHeight="1" x14ac:dyDescent="0.2">
      <c r="A188" s="14" t="str">
        <f>Planning!A172</f>
        <v>I164</v>
      </c>
      <c r="B188" s="9">
        <f>Planning!B172</f>
        <v>0</v>
      </c>
      <c r="C188" s="9">
        <f>Planning!C172</f>
        <v>0</v>
      </c>
      <c r="D188" s="9">
        <f>Planning!D172</f>
        <v>0</v>
      </c>
      <c r="E188" s="3">
        <f>Planning!E172</f>
        <v>0</v>
      </c>
      <c r="F188" s="3" t="str">
        <f>IF(Planning!G172&lt;&gt;0,Planning!G172,"")</f>
        <v/>
      </c>
      <c r="G188" s="194">
        <f>Planning!H172</f>
        <v>0</v>
      </c>
      <c r="H188" s="4">
        <f>Planning!O172</f>
        <v>0</v>
      </c>
      <c r="I188" s="198">
        <f ca="1">IF(OR(W188="1",AND(W188&lt;&gt;"1",G188=Lists!$A$17)),Y188,0)</f>
        <v>0</v>
      </c>
      <c r="J188" s="174"/>
      <c r="K188" s="32" t="str">
        <f ca="1">IF(AND(W188="2",G188&lt;&gt;Lists!$A$17),AA188,Z188)</f>
        <v/>
      </c>
      <c r="L188" s="33" t="str">
        <f t="shared" ca="1" si="30"/>
        <v/>
      </c>
      <c r="M188" s="5">
        <f>Planning!P172</f>
        <v>0</v>
      </c>
      <c r="N188" s="5">
        <f>'Month 2'!M188+'Month 2'!N188-'Month 2'!O188</f>
        <v>0</v>
      </c>
      <c r="O188" s="166"/>
      <c r="P188" s="32" t="str">
        <f t="shared" si="25"/>
        <v/>
      </c>
      <c r="Q188" s="33" t="str">
        <f t="shared" si="31"/>
        <v/>
      </c>
      <c r="R188" s="89">
        <f ca="1">SUMIFS($J$25:$J$224,$C$25:$C$224,$C188,$G$25:$G$224,Lists!$A$16)</f>
        <v>0</v>
      </c>
      <c r="S188" s="89">
        <f t="shared" si="26"/>
        <v>0</v>
      </c>
      <c r="U188" s="2" t="str">
        <f t="shared" si="27"/>
        <v/>
      </c>
      <c r="W188" s="2" t="str">
        <f>IF(C188=0,"",LEFT(INDEX(Lists!$H$5:$H$49,MATCH(C188,Lists!$G$5:$G$49,0),1),1))</f>
        <v/>
      </c>
      <c r="Y188" s="4">
        <f ca="1">'Month 2'!H188+'Month 2'!I188-'Month 2'!J188</f>
        <v>0</v>
      </c>
      <c r="Z188" s="2" t="str">
        <f t="shared" ca="1" si="28"/>
        <v/>
      </c>
      <c r="AA188" s="2" t="str">
        <f t="shared" ca="1" si="32"/>
        <v/>
      </c>
      <c r="AC188" s="627" t="str">
        <f t="shared" si="29"/>
        <v>0</v>
      </c>
    </row>
    <row r="189" spans="1:29" ht="39" hidden="1" customHeight="1" x14ac:dyDescent="0.2">
      <c r="A189" s="14" t="str">
        <f>Planning!A173</f>
        <v>I165</v>
      </c>
      <c r="B189" s="9">
        <f>Planning!B173</f>
        <v>0</v>
      </c>
      <c r="C189" s="9">
        <f>Planning!C173</f>
        <v>0</v>
      </c>
      <c r="D189" s="9">
        <f>Planning!D173</f>
        <v>0</v>
      </c>
      <c r="E189" s="3">
        <f>Planning!E173</f>
        <v>0</v>
      </c>
      <c r="F189" s="3" t="str">
        <f>IF(Planning!G173&lt;&gt;0,Planning!G173,"")</f>
        <v/>
      </c>
      <c r="G189" s="194">
        <f>Planning!H173</f>
        <v>0</v>
      </c>
      <c r="H189" s="4">
        <f>Planning!O173</f>
        <v>0</v>
      </c>
      <c r="I189" s="198">
        <f ca="1">IF(OR(W189="1",AND(W189&lt;&gt;"1",G189=Lists!$A$17)),Y189,0)</f>
        <v>0</v>
      </c>
      <c r="J189" s="174"/>
      <c r="K189" s="32" t="str">
        <f ca="1">IF(AND(W189="2",G189&lt;&gt;Lists!$A$17),AA189,Z189)</f>
        <v/>
      </c>
      <c r="L189" s="33" t="str">
        <f t="shared" ca="1" si="30"/>
        <v/>
      </c>
      <c r="M189" s="5">
        <f>Planning!P173</f>
        <v>0</v>
      </c>
      <c r="N189" s="5">
        <f>'Month 2'!M189+'Month 2'!N189-'Month 2'!O189</f>
        <v>0</v>
      </c>
      <c r="O189" s="166"/>
      <c r="P189" s="32" t="str">
        <f t="shared" si="25"/>
        <v/>
      </c>
      <c r="Q189" s="33" t="str">
        <f t="shared" si="31"/>
        <v/>
      </c>
      <c r="R189" s="89">
        <f ca="1">SUMIFS($J$25:$J$224,$C$25:$C$224,$C189,$G$25:$G$224,Lists!$A$16)</f>
        <v>0</v>
      </c>
      <c r="S189" s="89">
        <f t="shared" si="26"/>
        <v>0</v>
      </c>
      <c r="U189" s="2" t="str">
        <f t="shared" si="27"/>
        <v/>
      </c>
      <c r="W189" s="2" t="str">
        <f>IF(C189=0,"",LEFT(INDEX(Lists!$H$5:$H$49,MATCH(C189,Lists!$G$5:$G$49,0),1),1))</f>
        <v/>
      </c>
      <c r="Y189" s="4">
        <f ca="1">'Month 2'!H189+'Month 2'!I189-'Month 2'!J189</f>
        <v>0</v>
      </c>
      <c r="Z189" s="2" t="str">
        <f t="shared" ca="1" si="28"/>
        <v/>
      </c>
      <c r="AA189" s="2" t="str">
        <f t="shared" ca="1" si="32"/>
        <v/>
      </c>
      <c r="AC189" s="627" t="str">
        <f t="shared" si="29"/>
        <v>0</v>
      </c>
    </row>
    <row r="190" spans="1:29" ht="39" hidden="1" customHeight="1" x14ac:dyDescent="0.2">
      <c r="A190" s="14" t="str">
        <f>Planning!A174</f>
        <v>I166</v>
      </c>
      <c r="B190" s="9">
        <f>Planning!B174</f>
        <v>0</v>
      </c>
      <c r="C190" s="9">
        <f>Planning!C174</f>
        <v>0</v>
      </c>
      <c r="D190" s="9">
        <f>Planning!D174</f>
        <v>0</v>
      </c>
      <c r="E190" s="3">
        <f>Planning!E174</f>
        <v>0</v>
      </c>
      <c r="F190" s="3" t="str">
        <f>IF(Planning!G174&lt;&gt;0,Planning!G174,"")</f>
        <v/>
      </c>
      <c r="G190" s="194">
        <f>Planning!H174</f>
        <v>0</v>
      </c>
      <c r="H190" s="4">
        <f>Planning!O174</f>
        <v>0</v>
      </c>
      <c r="I190" s="198">
        <f ca="1">IF(OR(W190="1",AND(W190&lt;&gt;"1",G190=Lists!$A$17)),Y190,0)</f>
        <v>0</v>
      </c>
      <c r="J190" s="174"/>
      <c r="K190" s="32" t="str">
        <f ca="1">IF(AND(W190="2",G190&lt;&gt;Lists!$A$17),AA190,Z190)</f>
        <v/>
      </c>
      <c r="L190" s="33" t="str">
        <f t="shared" ca="1" si="30"/>
        <v/>
      </c>
      <c r="M190" s="5">
        <f>Planning!P174</f>
        <v>0</v>
      </c>
      <c r="N190" s="5">
        <f>'Month 2'!M190+'Month 2'!N190-'Month 2'!O190</f>
        <v>0</v>
      </c>
      <c r="O190" s="166"/>
      <c r="P190" s="32" t="str">
        <f t="shared" si="25"/>
        <v/>
      </c>
      <c r="Q190" s="33" t="str">
        <f t="shared" si="31"/>
        <v/>
      </c>
      <c r="R190" s="89">
        <f ca="1">SUMIFS($J$25:$J$224,$C$25:$C$224,$C190,$G$25:$G$224,Lists!$A$16)</f>
        <v>0</v>
      </c>
      <c r="S190" s="89">
        <f t="shared" si="26"/>
        <v>0</v>
      </c>
      <c r="U190" s="2" t="str">
        <f t="shared" si="27"/>
        <v/>
      </c>
      <c r="W190" s="2" t="str">
        <f>IF(C190=0,"",LEFT(INDEX(Lists!$H$5:$H$49,MATCH(C190,Lists!$G$5:$G$49,0),1),1))</f>
        <v/>
      </c>
      <c r="Y190" s="4">
        <f ca="1">'Month 2'!H190+'Month 2'!I190-'Month 2'!J190</f>
        <v>0</v>
      </c>
      <c r="Z190" s="2" t="str">
        <f t="shared" ca="1" si="28"/>
        <v/>
      </c>
      <c r="AA190" s="2" t="str">
        <f t="shared" ca="1" si="32"/>
        <v/>
      </c>
      <c r="AC190" s="627" t="str">
        <f t="shared" si="29"/>
        <v>0</v>
      </c>
    </row>
    <row r="191" spans="1:29" ht="39" hidden="1" customHeight="1" x14ac:dyDescent="0.2">
      <c r="A191" s="14" t="str">
        <f>Planning!A175</f>
        <v>I167</v>
      </c>
      <c r="B191" s="9">
        <f>Planning!B175</f>
        <v>0</v>
      </c>
      <c r="C191" s="9">
        <f>Planning!C175</f>
        <v>0</v>
      </c>
      <c r="D191" s="9">
        <f>Planning!D175</f>
        <v>0</v>
      </c>
      <c r="E191" s="3">
        <f>Planning!E175</f>
        <v>0</v>
      </c>
      <c r="F191" s="3" t="str">
        <f>IF(Planning!G175&lt;&gt;0,Planning!G175,"")</f>
        <v/>
      </c>
      <c r="G191" s="194">
        <f>Planning!H175</f>
        <v>0</v>
      </c>
      <c r="H191" s="4">
        <f>Planning!O175</f>
        <v>0</v>
      </c>
      <c r="I191" s="198">
        <f ca="1">IF(OR(W191="1",AND(W191&lt;&gt;"1",G191=Lists!$A$17)),Y191,0)</f>
        <v>0</v>
      </c>
      <c r="J191" s="174"/>
      <c r="K191" s="32" t="str">
        <f ca="1">IF(AND(W191="2",G191&lt;&gt;Lists!$A$17),AA191,Z191)</f>
        <v/>
      </c>
      <c r="L191" s="33" t="str">
        <f t="shared" ca="1" si="30"/>
        <v/>
      </c>
      <c r="M191" s="5">
        <f>Planning!P175</f>
        <v>0</v>
      </c>
      <c r="N191" s="5">
        <f>'Month 2'!M191+'Month 2'!N191-'Month 2'!O191</f>
        <v>0</v>
      </c>
      <c r="O191" s="166"/>
      <c r="P191" s="32" t="str">
        <f t="shared" si="25"/>
        <v/>
      </c>
      <c r="Q191" s="33" t="str">
        <f t="shared" si="31"/>
        <v/>
      </c>
      <c r="R191" s="89">
        <f ca="1">SUMIFS($J$25:$J$224,$C$25:$C$224,$C191,$G$25:$G$224,Lists!$A$16)</f>
        <v>0</v>
      </c>
      <c r="S191" s="89">
        <f t="shared" si="26"/>
        <v>0</v>
      </c>
      <c r="U191" s="2" t="str">
        <f t="shared" si="27"/>
        <v/>
      </c>
      <c r="W191" s="2" t="str">
        <f>IF(C191=0,"",LEFT(INDEX(Lists!$H$5:$H$49,MATCH(C191,Lists!$G$5:$G$49,0),1),1))</f>
        <v/>
      </c>
      <c r="Y191" s="4">
        <f ca="1">'Month 2'!H191+'Month 2'!I191-'Month 2'!J191</f>
        <v>0</v>
      </c>
      <c r="Z191" s="2" t="str">
        <f t="shared" ca="1" si="28"/>
        <v/>
      </c>
      <c r="AA191" s="2" t="str">
        <f t="shared" ca="1" si="32"/>
        <v/>
      </c>
      <c r="AC191" s="627" t="str">
        <f t="shared" si="29"/>
        <v>0</v>
      </c>
    </row>
    <row r="192" spans="1:29" ht="39" hidden="1" customHeight="1" x14ac:dyDescent="0.2">
      <c r="A192" s="14" t="str">
        <f>Planning!A176</f>
        <v>I168</v>
      </c>
      <c r="B192" s="9">
        <f>Planning!B176</f>
        <v>0</v>
      </c>
      <c r="C192" s="9">
        <f>Planning!C176</f>
        <v>0</v>
      </c>
      <c r="D192" s="9">
        <f>Planning!D176</f>
        <v>0</v>
      </c>
      <c r="E192" s="3">
        <f>Planning!E176</f>
        <v>0</v>
      </c>
      <c r="F192" s="3" t="str">
        <f>IF(Planning!G176&lt;&gt;0,Planning!G176,"")</f>
        <v/>
      </c>
      <c r="G192" s="194">
        <f>Planning!H176</f>
        <v>0</v>
      </c>
      <c r="H192" s="4">
        <f>Planning!O176</f>
        <v>0</v>
      </c>
      <c r="I192" s="198">
        <f ca="1">IF(OR(W192="1",AND(W192&lt;&gt;"1",G192=Lists!$A$17)),Y192,0)</f>
        <v>0</v>
      </c>
      <c r="J192" s="174"/>
      <c r="K192" s="32" t="str">
        <f ca="1">IF(AND(W192="2",G192&lt;&gt;Lists!$A$17),AA192,Z192)</f>
        <v/>
      </c>
      <c r="L192" s="33" t="str">
        <f t="shared" ca="1" si="30"/>
        <v/>
      </c>
      <c r="M192" s="5">
        <f>Planning!P176</f>
        <v>0</v>
      </c>
      <c r="N192" s="5">
        <f>'Month 2'!M192+'Month 2'!N192-'Month 2'!O192</f>
        <v>0</v>
      </c>
      <c r="O192" s="166"/>
      <c r="P192" s="32" t="str">
        <f t="shared" si="25"/>
        <v/>
      </c>
      <c r="Q192" s="33" t="str">
        <f t="shared" si="31"/>
        <v/>
      </c>
      <c r="R192" s="89">
        <f ca="1">SUMIFS($J$25:$J$224,$C$25:$C$224,$C192,$G$25:$G$224,Lists!$A$16)</f>
        <v>0</v>
      </c>
      <c r="S192" s="89">
        <f t="shared" si="26"/>
        <v>0</v>
      </c>
      <c r="U192" s="2" t="str">
        <f t="shared" si="27"/>
        <v/>
      </c>
      <c r="W192" s="2" t="str">
        <f>IF(C192=0,"",LEFT(INDEX(Lists!$H$5:$H$49,MATCH(C192,Lists!$G$5:$G$49,0),1),1))</f>
        <v/>
      </c>
      <c r="Y192" s="4">
        <f ca="1">'Month 2'!H192+'Month 2'!I192-'Month 2'!J192</f>
        <v>0</v>
      </c>
      <c r="Z192" s="2" t="str">
        <f t="shared" ca="1" si="28"/>
        <v/>
      </c>
      <c r="AA192" s="2" t="str">
        <f t="shared" ca="1" si="32"/>
        <v/>
      </c>
      <c r="AC192" s="627" t="str">
        <f t="shared" si="29"/>
        <v>0</v>
      </c>
    </row>
    <row r="193" spans="1:29" ht="39" hidden="1" customHeight="1" x14ac:dyDescent="0.2">
      <c r="A193" s="14" t="str">
        <f>Planning!A177</f>
        <v>I169</v>
      </c>
      <c r="B193" s="9">
        <f>Planning!B177</f>
        <v>0</v>
      </c>
      <c r="C193" s="9">
        <f>Planning!C177</f>
        <v>0</v>
      </c>
      <c r="D193" s="9">
        <f>Planning!D177</f>
        <v>0</v>
      </c>
      <c r="E193" s="3">
        <f>Planning!E177</f>
        <v>0</v>
      </c>
      <c r="F193" s="3" t="str">
        <f>IF(Planning!G177&lt;&gt;0,Planning!G177,"")</f>
        <v/>
      </c>
      <c r="G193" s="194">
        <f>Planning!H177</f>
        <v>0</v>
      </c>
      <c r="H193" s="4">
        <f>Planning!O177</f>
        <v>0</v>
      </c>
      <c r="I193" s="198">
        <f ca="1">IF(OR(W193="1",AND(W193&lt;&gt;"1",G193=Lists!$A$17)),Y193,0)</f>
        <v>0</v>
      </c>
      <c r="J193" s="174"/>
      <c r="K193" s="32" t="str">
        <f ca="1">IF(AND(W193="2",G193&lt;&gt;Lists!$A$17),AA193,Z193)</f>
        <v/>
      </c>
      <c r="L193" s="33" t="str">
        <f t="shared" ca="1" si="30"/>
        <v/>
      </c>
      <c r="M193" s="5">
        <f>Planning!P177</f>
        <v>0</v>
      </c>
      <c r="N193" s="5">
        <f>'Month 2'!M193+'Month 2'!N193-'Month 2'!O193</f>
        <v>0</v>
      </c>
      <c r="O193" s="166"/>
      <c r="P193" s="32" t="str">
        <f t="shared" si="25"/>
        <v/>
      </c>
      <c r="Q193" s="33" t="str">
        <f t="shared" si="31"/>
        <v/>
      </c>
      <c r="R193" s="89">
        <f ca="1">SUMIFS($J$25:$J$224,$C$25:$C$224,$C193,$G$25:$G$224,Lists!$A$16)</f>
        <v>0</v>
      </c>
      <c r="S193" s="89">
        <f t="shared" si="26"/>
        <v>0</v>
      </c>
      <c r="U193" s="2" t="str">
        <f t="shared" si="27"/>
        <v/>
      </c>
      <c r="W193" s="2" t="str">
        <f>IF(C193=0,"",LEFT(INDEX(Lists!$H$5:$H$49,MATCH(C193,Lists!$G$5:$G$49,0),1),1))</f>
        <v/>
      </c>
      <c r="Y193" s="4">
        <f ca="1">'Month 2'!H193+'Month 2'!I193-'Month 2'!J193</f>
        <v>0</v>
      </c>
      <c r="Z193" s="2" t="str">
        <f t="shared" ca="1" si="28"/>
        <v/>
      </c>
      <c r="AA193" s="2" t="str">
        <f t="shared" ca="1" si="32"/>
        <v/>
      </c>
      <c r="AC193" s="627" t="str">
        <f t="shared" si="29"/>
        <v>0</v>
      </c>
    </row>
    <row r="194" spans="1:29" ht="39" hidden="1" customHeight="1" x14ac:dyDescent="0.2">
      <c r="A194" s="14" t="str">
        <f>Planning!A178</f>
        <v>I170</v>
      </c>
      <c r="B194" s="9">
        <f>Planning!B178</f>
        <v>0</v>
      </c>
      <c r="C194" s="9">
        <f>Planning!C178</f>
        <v>0</v>
      </c>
      <c r="D194" s="9">
        <f>Planning!D178</f>
        <v>0</v>
      </c>
      <c r="E194" s="3">
        <f>Planning!E178</f>
        <v>0</v>
      </c>
      <c r="F194" s="3" t="str">
        <f>IF(Planning!G178&lt;&gt;0,Planning!G178,"")</f>
        <v/>
      </c>
      <c r="G194" s="194">
        <f>Planning!H178</f>
        <v>0</v>
      </c>
      <c r="H194" s="4">
        <f>Planning!O178</f>
        <v>0</v>
      </c>
      <c r="I194" s="198">
        <f ca="1">IF(OR(W194="1",AND(W194&lt;&gt;"1",G194=Lists!$A$17)),Y194,0)</f>
        <v>0</v>
      </c>
      <c r="J194" s="174"/>
      <c r="K194" s="32" t="str">
        <f ca="1">IF(AND(W194="2",G194&lt;&gt;Lists!$A$17),AA194,Z194)</f>
        <v/>
      </c>
      <c r="L194" s="33" t="str">
        <f t="shared" ca="1" si="30"/>
        <v/>
      </c>
      <c r="M194" s="5">
        <f>Planning!P178</f>
        <v>0</v>
      </c>
      <c r="N194" s="5">
        <f>'Month 2'!M194+'Month 2'!N194-'Month 2'!O194</f>
        <v>0</v>
      </c>
      <c r="O194" s="166"/>
      <c r="P194" s="32" t="str">
        <f t="shared" si="25"/>
        <v/>
      </c>
      <c r="Q194" s="33" t="str">
        <f t="shared" si="31"/>
        <v/>
      </c>
      <c r="R194" s="89">
        <f ca="1">SUMIFS($J$25:$J$224,$C$25:$C$224,$C194,$G$25:$G$224,Lists!$A$16)</f>
        <v>0</v>
      </c>
      <c r="S194" s="89">
        <f t="shared" si="26"/>
        <v>0</v>
      </c>
      <c r="U194" s="2" t="str">
        <f t="shared" si="27"/>
        <v/>
      </c>
      <c r="W194" s="2" t="str">
        <f>IF(C194=0,"",LEFT(INDEX(Lists!$H$5:$H$49,MATCH(C194,Lists!$G$5:$G$49,0),1),1))</f>
        <v/>
      </c>
      <c r="Y194" s="4">
        <f ca="1">'Month 2'!H194+'Month 2'!I194-'Month 2'!J194</f>
        <v>0</v>
      </c>
      <c r="Z194" s="2" t="str">
        <f t="shared" ca="1" si="28"/>
        <v/>
      </c>
      <c r="AA194" s="2" t="str">
        <f t="shared" ca="1" si="32"/>
        <v/>
      </c>
      <c r="AC194" s="627" t="str">
        <f t="shared" si="29"/>
        <v>0</v>
      </c>
    </row>
    <row r="195" spans="1:29" ht="39" hidden="1" customHeight="1" x14ac:dyDescent="0.2">
      <c r="A195" s="14" t="str">
        <f>Planning!A179</f>
        <v>I171</v>
      </c>
      <c r="B195" s="9">
        <f>Planning!B179</f>
        <v>0</v>
      </c>
      <c r="C195" s="9">
        <f>Planning!C179</f>
        <v>0</v>
      </c>
      <c r="D195" s="9">
        <f>Planning!D179</f>
        <v>0</v>
      </c>
      <c r="E195" s="3">
        <f>Planning!E179</f>
        <v>0</v>
      </c>
      <c r="F195" s="3" t="str">
        <f>IF(Planning!G179&lt;&gt;0,Planning!G179,"")</f>
        <v/>
      </c>
      <c r="G195" s="194">
        <f>Planning!H179</f>
        <v>0</v>
      </c>
      <c r="H195" s="4">
        <f>Planning!O179</f>
        <v>0</v>
      </c>
      <c r="I195" s="198">
        <f ca="1">IF(OR(W195="1",AND(W195&lt;&gt;"1",G195=Lists!$A$17)),Y195,0)</f>
        <v>0</v>
      </c>
      <c r="J195" s="174"/>
      <c r="K195" s="32" t="str">
        <f ca="1">IF(AND(W195="2",G195&lt;&gt;Lists!$A$17),AA195,Z195)</f>
        <v/>
      </c>
      <c r="L195" s="33" t="str">
        <f t="shared" ca="1" si="30"/>
        <v/>
      </c>
      <c r="M195" s="5">
        <f>Planning!P179</f>
        <v>0</v>
      </c>
      <c r="N195" s="5">
        <f>'Month 2'!M195+'Month 2'!N195-'Month 2'!O195</f>
        <v>0</v>
      </c>
      <c r="O195" s="166"/>
      <c r="P195" s="32" t="str">
        <f t="shared" si="25"/>
        <v/>
      </c>
      <c r="Q195" s="33" t="str">
        <f t="shared" si="31"/>
        <v/>
      </c>
      <c r="R195" s="89">
        <f ca="1">SUMIFS($J$25:$J$224,$C$25:$C$224,$C195,$G$25:$G$224,Lists!$A$16)</f>
        <v>0</v>
      </c>
      <c r="S195" s="89">
        <f t="shared" si="26"/>
        <v>0</v>
      </c>
      <c r="U195" s="2" t="str">
        <f t="shared" si="27"/>
        <v/>
      </c>
      <c r="W195" s="2" t="str">
        <f>IF(C195=0,"",LEFT(INDEX(Lists!$H$5:$H$49,MATCH(C195,Lists!$G$5:$G$49,0),1),1))</f>
        <v/>
      </c>
      <c r="Y195" s="4">
        <f ca="1">'Month 2'!H195+'Month 2'!I195-'Month 2'!J195</f>
        <v>0</v>
      </c>
      <c r="Z195" s="2" t="str">
        <f t="shared" ca="1" si="28"/>
        <v/>
      </c>
      <c r="AA195" s="2" t="str">
        <f t="shared" ca="1" si="32"/>
        <v/>
      </c>
      <c r="AC195" s="627" t="str">
        <f t="shared" si="29"/>
        <v>0</v>
      </c>
    </row>
    <row r="196" spans="1:29" ht="39" hidden="1" customHeight="1" x14ac:dyDescent="0.2">
      <c r="A196" s="14" t="str">
        <f>Planning!A180</f>
        <v>I172</v>
      </c>
      <c r="B196" s="9">
        <f>Planning!B180</f>
        <v>0</v>
      </c>
      <c r="C196" s="9">
        <f>Planning!C180</f>
        <v>0</v>
      </c>
      <c r="D196" s="9">
        <f>Planning!D180</f>
        <v>0</v>
      </c>
      <c r="E196" s="3">
        <f>Planning!E180</f>
        <v>0</v>
      </c>
      <c r="F196" s="3" t="str">
        <f>IF(Planning!G180&lt;&gt;0,Planning!G180,"")</f>
        <v/>
      </c>
      <c r="G196" s="194">
        <f>Planning!H180</f>
        <v>0</v>
      </c>
      <c r="H196" s="4">
        <f>Planning!O180</f>
        <v>0</v>
      </c>
      <c r="I196" s="198">
        <f ca="1">IF(OR(W196="1",AND(W196&lt;&gt;"1",G196=Lists!$A$17)),Y196,0)</f>
        <v>0</v>
      </c>
      <c r="J196" s="174"/>
      <c r="K196" s="32" t="str">
        <f ca="1">IF(AND(W196="2",G196&lt;&gt;Lists!$A$17),AA196,Z196)</f>
        <v/>
      </c>
      <c r="L196" s="33" t="str">
        <f t="shared" ca="1" si="30"/>
        <v/>
      </c>
      <c r="M196" s="5">
        <f>Planning!P180</f>
        <v>0</v>
      </c>
      <c r="N196" s="5">
        <f>'Month 2'!M196+'Month 2'!N196-'Month 2'!O196</f>
        <v>0</v>
      </c>
      <c r="O196" s="166"/>
      <c r="P196" s="32" t="str">
        <f t="shared" si="25"/>
        <v/>
      </c>
      <c r="Q196" s="33" t="str">
        <f t="shared" si="31"/>
        <v/>
      </c>
      <c r="R196" s="89">
        <f ca="1">SUMIFS($J$25:$J$224,$C$25:$C$224,$C196,$G$25:$G$224,Lists!$A$16)</f>
        <v>0</v>
      </c>
      <c r="S196" s="89">
        <f t="shared" si="26"/>
        <v>0</v>
      </c>
      <c r="U196" s="2" t="str">
        <f t="shared" si="27"/>
        <v/>
      </c>
      <c r="W196" s="2" t="str">
        <f>IF(C196=0,"",LEFT(INDEX(Lists!$H$5:$H$49,MATCH(C196,Lists!$G$5:$G$49,0),1),1))</f>
        <v/>
      </c>
      <c r="Y196" s="4">
        <f ca="1">'Month 2'!H196+'Month 2'!I196-'Month 2'!J196</f>
        <v>0</v>
      </c>
      <c r="Z196" s="2" t="str">
        <f t="shared" ca="1" si="28"/>
        <v/>
      </c>
      <c r="AA196" s="2" t="str">
        <f t="shared" ca="1" si="32"/>
        <v/>
      </c>
      <c r="AC196" s="627" t="str">
        <f t="shared" si="29"/>
        <v>0</v>
      </c>
    </row>
    <row r="197" spans="1:29" ht="39" hidden="1" customHeight="1" x14ac:dyDescent="0.2">
      <c r="A197" s="14" t="str">
        <f>Planning!A181</f>
        <v>I173</v>
      </c>
      <c r="B197" s="9">
        <f>Planning!B181</f>
        <v>0</v>
      </c>
      <c r="C197" s="9">
        <f>Planning!C181</f>
        <v>0</v>
      </c>
      <c r="D197" s="9">
        <f>Planning!D181</f>
        <v>0</v>
      </c>
      <c r="E197" s="3">
        <f>Planning!E181</f>
        <v>0</v>
      </c>
      <c r="F197" s="3" t="str">
        <f>IF(Planning!G181&lt;&gt;0,Planning!G181,"")</f>
        <v/>
      </c>
      <c r="G197" s="194">
        <f>Planning!H181</f>
        <v>0</v>
      </c>
      <c r="H197" s="4">
        <f>Planning!O181</f>
        <v>0</v>
      </c>
      <c r="I197" s="198">
        <f ca="1">IF(OR(W197="1",AND(W197&lt;&gt;"1",G197=Lists!$A$17)),Y197,0)</f>
        <v>0</v>
      </c>
      <c r="J197" s="174"/>
      <c r="K197" s="32" t="str">
        <f ca="1">IF(AND(W197="2",G197&lt;&gt;Lists!$A$17),AA197,Z197)</f>
        <v/>
      </c>
      <c r="L197" s="33" t="str">
        <f t="shared" ca="1" si="30"/>
        <v/>
      </c>
      <c r="M197" s="5">
        <f>Planning!P181</f>
        <v>0</v>
      </c>
      <c r="N197" s="5">
        <f>'Month 2'!M197+'Month 2'!N197-'Month 2'!O197</f>
        <v>0</v>
      </c>
      <c r="O197" s="166"/>
      <c r="P197" s="32" t="str">
        <f t="shared" si="25"/>
        <v/>
      </c>
      <c r="Q197" s="33" t="str">
        <f t="shared" si="31"/>
        <v/>
      </c>
      <c r="R197" s="89">
        <f ca="1">SUMIFS($J$25:$J$224,$C$25:$C$224,$C197,$G$25:$G$224,Lists!$A$16)</f>
        <v>0</v>
      </c>
      <c r="S197" s="89">
        <f t="shared" si="26"/>
        <v>0</v>
      </c>
      <c r="U197" s="2" t="str">
        <f t="shared" si="27"/>
        <v/>
      </c>
      <c r="W197" s="2" t="str">
        <f>IF(C197=0,"",LEFT(INDEX(Lists!$H$5:$H$49,MATCH(C197,Lists!$G$5:$G$49,0),1),1))</f>
        <v/>
      </c>
      <c r="Y197" s="4">
        <f ca="1">'Month 2'!H197+'Month 2'!I197-'Month 2'!J197</f>
        <v>0</v>
      </c>
      <c r="Z197" s="2" t="str">
        <f t="shared" ca="1" si="28"/>
        <v/>
      </c>
      <c r="AA197" s="2" t="str">
        <f t="shared" ca="1" si="32"/>
        <v/>
      </c>
      <c r="AC197" s="627" t="str">
        <f t="shared" si="29"/>
        <v>0</v>
      </c>
    </row>
    <row r="198" spans="1:29" ht="39" hidden="1" customHeight="1" x14ac:dyDescent="0.2">
      <c r="A198" s="14" t="str">
        <f>Planning!A182</f>
        <v>I174</v>
      </c>
      <c r="B198" s="9">
        <f>Planning!B182</f>
        <v>0</v>
      </c>
      <c r="C198" s="9">
        <f>Planning!C182</f>
        <v>0</v>
      </c>
      <c r="D198" s="9">
        <f>Planning!D182</f>
        <v>0</v>
      </c>
      <c r="E198" s="3">
        <f>Planning!E182</f>
        <v>0</v>
      </c>
      <c r="F198" s="3" t="str">
        <f>IF(Planning!G182&lt;&gt;0,Planning!G182,"")</f>
        <v/>
      </c>
      <c r="G198" s="194">
        <f>Planning!H182</f>
        <v>0</v>
      </c>
      <c r="H198" s="4">
        <f>Planning!O182</f>
        <v>0</v>
      </c>
      <c r="I198" s="198">
        <f ca="1">IF(OR(W198="1",AND(W198&lt;&gt;"1",G198=Lists!$A$17)),Y198,0)</f>
        <v>0</v>
      </c>
      <c r="J198" s="174"/>
      <c r="K198" s="32" t="str">
        <f ca="1">IF(AND(W198="2",G198&lt;&gt;Lists!$A$17),AA198,Z198)</f>
        <v/>
      </c>
      <c r="L198" s="33" t="str">
        <f t="shared" ca="1" si="30"/>
        <v/>
      </c>
      <c r="M198" s="5">
        <f>Planning!P182</f>
        <v>0</v>
      </c>
      <c r="N198" s="5">
        <f>'Month 2'!M198+'Month 2'!N198-'Month 2'!O198</f>
        <v>0</v>
      </c>
      <c r="O198" s="166"/>
      <c r="P198" s="32" t="str">
        <f t="shared" si="25"/>
        <v/>
      </c>
      <c r="Q198" s="33" t="str">
        <f t="shared" si="31"/>
        <v/>
      </c>
      <c r="R198" s="89">
        <f ca="1">SUMIFS($J$25:$J$224,$C$25:$C$224,$C198,$G$25:$G$224,Lists!$A$16)</f>
        <v>0</v>
      </c>
      <c r="S198" s="89">
        <f t="shared" si="26"/>
        <v>0</v>
      </c>
      <c r="U198" s="2" t="str">
        <f t="shared" si="27"/>
        <v/>
      </c>
      <c r="W198" s="2" t="str">
        <f>IF(C198=0,"",LEFT(INDEX(Lists!$H$5:$H$49,MATCH(C198,Lists!$G$5:$G$49,0),1),1))</f>
        <v/>
      </c>
      <c r="Y198" s="4">
        <f ca="1">'Month 2'!H198+'Month 2'!I198-'Month 2'!J198</f>
        <v>0</v>
      </c>
      <c r="Z198" s="2" t="str">
        <f t="shared" ca="1" si="28"/>
        <v/>
      </c>
      <c r="AA198" s="2" t="str">
        <f t="shared" ca="1" si="32"/>
        <v/>
      </c>
      <c r="AC198" s="627" t="str">
        <f t="shared" si="29"/>
        <v>0</v>
      </c>
    </row>
    <row r="199" spans="1:29" ht="39" hidden="1" customHeight="1" x14ac:dyDescent="0.2">
      <c r="A199" s="14" t="str">
        <f>Planning!A183</f>
        <v>I175</v>
      </c>
      <c r="B199" s="9">
        <f>Planning!B183</f>
        <v>0</v>
      </c>
      <c r="C199" s="9">
        <f>Planning!C183</f>
        <v>0</v>
      </c>
      <c r="D199" s="9">
        <f>Planning!D183</f>
        <v>0</v>
      </c>
      <c r="E199" s="3">
        <f>Planning!E183</f>
        <v>0</v>
      </c>
      <c r="F199" s="3" t="str">
        <f>IF(Planning!G183&lt;&gt;0,Planning!G183,"")</f>
        <v/>
      </c>
      <c r="G199" s="194">
        <f>Planning!H183</f>
        <v>0</v>
      </c>
      <c r="H199" s="4">
        <f>Planning!O183</f>
        <v>0</v>
      </c>
      <c r="I199" s="198">
        <f ca="1">IF(OR(W199="1",AND(W199&lt;&gt;"1",G199=Lists!$A$17)),Y199,0)</f>
        <v>0</v>
      </c>
      <c r="J199" s="174"/>
      <c r="K199" s="32" t="str">
        <f ca="1">IF(AND(W199="2",G199&lt;&gt;Lists!$A$17),AA199,Z199)</f>
        <v/>
      </c>
      <c r="L199" s="33" t="str">
        <f t="shared" ca="1" si="30"/>
        <v/>
      </c>
      <c r="M199" s="5">
        <f>Planning!P183</f>
        <v>0</v>
      </c>
      <c r="N199" s="5">
        <f>'Month 2'!M199+'Month 2'!N199-'Month 2'!O199</f>
        <v>0</v>
      </c>
      <c r="O199" s="166"/>
      <c r="P199" s="32" t="str">
        <f t="shared" si="25"/>
        <v/>
      </c>
      <c r="Q199" s="33" t="str">
        <f t="shared" si="31"/>
        <v/>
      </c>
      <c r="R199" s="89">
        <f ca="1">SUMIFS($J$25:$J$224,$C$25:$C$224,$C199,$G$25:$G$224,Lists!$A$16)</f>
        <v>0</v>
      </c>
      <c r="S199" s="89">
        <f t="shared" si="26"/>
        <v>0</v>
      </c>
      <c r="U199" s="2" t="str">
        <f t="shared" si="27"/>
        <v/>
      </c>
      <c r="W199" s="2" t="str">
        <f>IF(C199=0,"",LEFT(INDEX(Lists!$H$5:$H$49,MATCH(C199,Lists!$G$5:$G$49,0),1),1))</f>
        <v/>
      </c>
      <c r="Y199" s="4">
        <f ca="1">'Month 2'!H199+'Month 2'!I199-'Month 2'!J199</f>
        <v>0</v>
      </c>
      <c r="Z199" s="2" t="str">
        <f t="shared" ca="1" si="28"/>
        <v/>
      </c>
      <c r="AA199" s="2" t="str">
        <f t="shared" ca="1" si="32"/>
        <v/>
      </c>
      <c r="AC199" s="627" t="str">
        <f t="shared" si="29"/>
        <v>0</v>
      </c>
    </row>
    <row r="200" spans="1:29" ht="39" hidden="1" customHeight="1" x14ac:dyDescent="0.2">
      <c r="A200" s="14" t="str">
        <f>Planning!A184</f>
        <v>I176</v>
      </c>
      <c r="B200" s="9">
        <f>Planning!B184</f>
        <v>0</v>
      </c>
      <c r="C200" s="9">
        <f>Planning!C184</f>
        <v>0</v>
      </c>
      <c r="D200" s="9">
        <f>Planning!D184</f>
        <v>0</v>
      </c>
      <c r="E200" s="3">
        <f>Planning!E184</f>
        <v>0</v>
      </c>
      <c r="F200" s="3" t="str">
        <f>IF(Planning!G184&lt;&gt;0,Planning!G184,"")</f>
        <v/>
      </c>
      <c r="G200" s="194">
        <f>Planning!H184</f>
        <v>0</v>
      </c>
      <c r="H200" s="4">
        <f>Planning!O184</f>
        <v>0</v>
      </c>
      <c r="I200" s="198">
        <f ca="1">IF(OR(W200="1",AND(W200&lt;&gt;"1",G200=Lists!$A$17)),Y200,0)</f>
        <v>0</v>
      </c>
      <c r="J200" s="174"/>
      <c r="K200" s="32" t="str">
        <f ca="1">IF(AND(W200="2",G200&lt;&gt;Lists!$A$17),AA200,Z200)</f>
        <v/>
      </c>
      <c r="L200" s="33" t="str">
        <f t="shared" ca="1" si="30"/>
        <v/>
      </c>
      <c r="M200" s="5">
        <f>Planning!P184</f>
        <v>0</v>
      </c>
      <c r="N200" s="5">
        <f>'Month 2'!M200+'Month 2'!N200-'Month 2'!O200</f>
        <v>0</v>
      </c>
      <c r="O200" s="166"/>
      <c r="P200" s="32" t="str">
        <f t="shared" si="25"/>
        <v/>
      </c>
      <c r="Q200" s="33" t="str">
        <f t="shared" si="31"/>
        <v/>
      </c>
      <c r="R200" s="89">
        <f ca="1">SUMIFS($J$25:$J$224,$C$25:$C$224,$C200,$G$25:$G$224,Lists!$A$16)</f>
        <v>0</v>
      </c>
      <c r="S200" s="89">
        <f t="shared" si="26"/>
        <v>0</v>
      </c>
      <c r="U200" s="2" t="str">
        <f t="shared" si="27"/>
        <v/>
      </c>
      <c r="W200" s="2" t="str">
        <f>IF(C200=0,"",LEFT(INDEX(Lists!$H$5:$H$49,MATCH(C200,Lists!$G$5:$G$49,0),1),1))</f>
        <v/>
      </c>
      <c r="Y200" s="4">
        <f ca="1">'Month 2'!H200+'Month 2'!I200-'Month 2'!J200</f>
        <v>0</v>
      </c>
      <c r="Z200" s="2" t="str">
        <f t="shared" ca="1" si="28"/>
        <v/>
      </c>
      <c r="AA200" s="2" t="str">
        <f t="shared" ca="1" si="32"/>
        <v/>
      </c>
      <c r="AC200" s="627" t="str">
        <f t="shared" si="29"/>
        <v>0</v>
      </c>
    </row>
    <row r="201" spans="1:29" ht="39" hidden="1" customHeight="1" x14ac:dyDescent="0.2">
      <c r="A201" s="14" t="str">
        <f>Planning!A185</f>
        <v>I177</v>
      </c>
      <c r="B201" s="9">
        <f>Planning!B185</f>
        <v>0</v>
      </c>
      <c r="C201" s="9">
        <f>Planning!C185</f>
        <v>0</v>
      </c>
      <c r="D201" s="9">
        <f>Planning!D185</f>
        <v>0</v>
      </c>
      <c r="E201" s="3">
        <f>Planning!E185</f>
        <v>0</v>
      </c>
      <c r="F201" s="3" t="str">
        <f>IF(Planning!G185&lt;&gt;0,Planning!G185,"")</f>
        <v/>
      </c>
      <c r="G201" s="194">
        <f>Planning!H185</f>
        <v>0</v>
      </c>
      <c r="H201" s="4">
        <f>Planning!O185</f>
        <v>0</v>
      </c>
      <c r="I201" s="198">
        <f ca="1">IF(OR(W201="1",AND(W201&lt;&gt;"1",G201=Lists!$A$17)),Y201,0)</f>
        <v>0</v>
      </c>
      <c r="J201" s="174"/>
      <c r="K201" s="32" t="str">
        <f ca="1">IF(AND(W201="2",G201&lt;&gt;Lists!$A$17),AA201,Z201)</f>
        <v/>
      </c>
      <c r="L201" s="33" t="str">
        <f t="shared" ca="1" si="30"/>
        <v/>
      </c>
      <c r="M201" s="5">
        <f>Planning!P185</f>
        <v>0</v>
      </c>
      <c r="N201" s="5">
        <f>'Month 2'!M201+'Month 2'!N201-'Month 2'!O201</f>
        <v>0</v>
      </c>
      <c r="O201" s="166"/>
      <c r="P201" s="32" t="str">
        <f t="shared" si="25"/>
        <v/>
      </c>
      <c r="Q201" s="33" t="str">
        <f t="shared" si="31"/>
        <v/>
      </c>
      <c r="R201" s="89">
        <f ca="1">SUMIFS($J$25:$J$224,$C$25:$C$224,$C201,$G$25:$G$224,Lists!$A$16)</f>
        <v>0</v>
      </c>
      <c r="S201" s="89">
        <f t="shared" si="26"/>
        <v>0</v>
      </c>
      <c r="U201" s="2" t="str">
        <f t="shared" si="27"/>
        <v/>
      </c>
      <c r="W201" s="2" t="str">
        <f>IF(C201=0,"",LEFT(INDEX(Lists!$H$5:$H$49,MATCH(C201,Lists!$G$5:$G$49,0),1),1))</f>
        <v/>
      </c>
      <c r="Y201" s="4">
        <f ca="1">'Month 2'!H201+'Month 2'!I201-'Month 2'!J201</f>
        <v>0</v>
      </c>
      <c r="Z201" s="2" t="str">
        <f t="shared" ca="1" si="28"/>
        <v/>
      </c>
      <c r="AA201" s="2" t="str">
        <f t="shared" ca="1" si="32"/>
        <v/>
      </c>
      <c r="AC201" s="627" t="str">
        <f t="shared" si="29"/>
        <v>0</v>
      </c>
    </row>
    <row r="202" spans="1:29" ht="39" hidden="1" customHeight="1" x14ac:dyDescent="0.2">
      <c r="A202" s="14" t="str">
        <f>Planning!A186</f>
        <v>I178</v>
      </c>
      <c r="B202" s="9">
        <f>Planning!B186</f>
        <v>0</v>
      </c>
      <c r="C202" s="9">
        <f>Planning!C186</f>
        <v>0</v>
      </c>
      <c r="D202" s="9">
        <f>Planning!D186</f>
        <v>0</v>
      </c>
      <c r="E202" s="3">
        <f>Planning!E186</f>
        <v>0</v>
      </c>
      <c r="F202" s="3" t="str">
        <f>IF(Planning!G186&lt;&gt;0,Planning!G186,"")</f>
        <v/>
      </c>
      <c r="G202" s="194">
        <f>Planning!H186</f>
        <v>0</v>
      </c>
      <c r="H202" s="4">
        <f>Planning!O186</f>
        <v>0</v>
      </c>
      <c r="I202" s="198">
        <f ca="1">IF(OR(W202="1",AND(W202&lt;&gt;"1",G202=Lists!$A$17)),Y202,0)</f>
        <v>0</v>
      </c>
      <c r="J202" s="174"/>
      <c r="K202" s="32" t="str">
        <f ca="1">IF(AND(W202="2",G202&lt;&gt;Lists!$A$17),AA202,Z202)</f>
        <v/>
      </c>
      <c r="L202" s="33" t="str">
        <f t="shared" ca="1" si="30"/>
        <v/>
      </c>
      <c r="M202" s="5">
        <f>Planning!P186</f>
        <v>0</v>
      </c>
      <c r="N202" s="5">
        <f>'Month 2'!M202+'Month 2'!N202-'Month 2'!O202</f>
        <v>0</v>
      </c>
      <c r="O202" s="166"/>
      <c r="P202" s="32" t="str">
        <f t="shared" si="25"/>
        <v/>
      </c>
      <c r="Q202" s="33" t="str">
        <f t="shared" si="31"/>
        <v/>
      </c>
      <c r="R202" s="89">
        <f ca="1">SUMIFS($J$25:$J$224,$C$25:$C$224,$C202,$G$25:$G$224,Lists!$A$16)</f>
        <v>0</v>
      </c>
      <c r="S202" s="89">
        <f t="shared" si="26"/>
        <v>0</v>
      </c>
      <c r="U202" s="2" t="str">
        <f t="shared" si="27"/>
        <v/>
      </c>
      <c r="W202" s="2" t="str">
        <f>IF(C202=0,"",LEFT(INDEX(Lists!$H$5:$H$49,MATCH(C202,Lists!$G$5:$G$49,0),1),1))</f>
        <v/>
      </c>
      <c r="Y202" s="4">
        <f ca="1">'Month 2'!H202+'Month 2'!I202-'Month 2'!J202</f>
        <v>0</v>
      </c>
      <c r="Z202" s="2" t="str">
        <f t="shared" ca="1" si="28"/>
        <v/>
      </c>
      <c r="AA202" s="2" t="str">
        <f t="shared" ca="1" si="32"/>
        <v/>
      </c>
      <c r="AC202" s="627" t="str">
        <f t="shared" si="29"/>
        <v>0</v>
      </c>
    </row>
    <row r="203" spans="1:29" ht="39" hidden="1" customHeight="1" x14ac:dyDescent="0.2">
      <c r="A203" s="14" t="str">
        <f>Planning!A187</f>
        <v>I179</v>
      </c>
      <c r="B203" s="9">
        <f>Planning!B187</f>
        <v>0</v>
      </c>
      <c r="C203" s="9">
        <f>Planning!C187</f>
        <v>0</v>
      </c>
      <c r="D203" s="9">
        <f>Planning!D187</f>
        <v>0</v>
      </c>
      <c r="E203" s="3">
        <f>Planning!E187</f>
        <v>0</v>
      </c>
      <c r="F203" s="3" t="str">
        <f>IF(Planning!G187&lt;&gt;0,Planning!G187,"")</f>
        <v/>
      </c>
      <c r="G203" s="194">
        <f>Planning!H187</f>
        <v>0</v>
      </c>
      <c r="H203" s="4">
        <f>Planning!O187</f>
        <v>0</v>
      </c>
      <c r="I203" s="198">
        <f ca="1">IF(OR(W203="1",AND(W203&lt;&gt;"1",G203=Lists!$A$17)),Y203,0)</f>
        <v>0</v>
      </c>
      <c r="J203" s="174"/>
      <c r="K203" s="32" t="str">
        <f ca="1">IF(AND(W203="2",G203&lt;&gt;Lists!$A$17),AA203,Z203)</f>
        <v/>
      </c>
      <c r="L203" s="33" t="str">
        <f t="shared" ca="1" si="30"/>
        <v/>
      </c>
      <c r="M203" s="5">
        <f>Planning!P187</f>
        <v>0</v>
      </c>
      <c r="N203" s="5">
        <f>'Month 2'!M203+'Month 2'!N203-'Month 2'!O203</f>
        <v>0</v>
      </c>
      <c r="O203" s="166"/>
      <c r="P203" s="32" t="str">
        <f t="shared" si="25"/>
        <v/>
      </c>
      <c r="Q203" s="33" t="str">
        <f t="shared" si="31"/>
        <v/>
      </c>
      <c r="R203" s="89">
        <f ca="1">SUMIFS($J$25:$J$224,$C$25:$C$224,$C203,$G$25:$G$224,Lists!$A$16)</f>
        <v>0</v>
      </c>
      <c r="S203" s="89">
        <f t="shared" si="26"/>
        <v>0</v>
      </c>
      <c r="U203" s="2" t="str">
        <f t="shared" si="27"/>
        <v/>
      </c>
      <c r="W203" s="2" t="str">
        <f>IF(C203=0,"",LEFT(INDEX(Lists!$H$5:$H$49,MATCH(C203,Lists!$G$5:$G$49,0),1),1))</f>
        <v/>
      </c>
      <c r="Y203" s="4">
        <f ca="1">'Month 2'!H203+'Month 2'!I203-'Month 2'!J203</f>
        <v>0</v>
      </c>
      <c r="Z203" s="2" t="str">
        <f t="shared" ca="1" si="28"/>
        <v/>
      </c>
      <c r="AA203" s="2" t="str">
        <f t="shared" ca="1" si="32"/>
        <v/>
      </c>
      <c r="AC203" s="627" t="str">
        <f t="shared" si="29"/>
        <v>0</v>
      </c>
    </row>
    <row r="204" spans="1:29" ht="39" hidden="1" customHeight="1" x14ac:dyDescent="0.2">
      <c r="A204" s="14" t="str">
        <f>Planning!A188</f>
        <v>I180</v>
      </c>
      <c r="B204" s="9">
        <f>Planning!B188</f>
        <v>0</v>
      </c>
      <c r="C204" s="9">
        <f>Planning!C188</f>
        <v>0</v>
      </c>
      <c r="D204" s="9">
        <f>Planning!D188</f>
        <v>0</v>
      </c>
      <c r="E204" s="3">
        <f>Planning!E188</f>
        <v>0</v>
      </c>
      <c r="F204" s="3" t="str">
        <f>IF(Planning!G188&lt;&gt;0,Planning!G188,"")</f>
        <v/>
      </c>
      <c r="G204" s="194">
        <f>Planning!H188</f>
        <v>0</v>
      </c>
      <c r="H204" s="4">
        <f>Planning!O188</f>
        <v>0</v>
      </c>
      <c r="I204" s="198">
        <f ca="1">IF(OR(W204="1",AND(W204&lt;&gt;"1",G204=Lists!$A$17)),Y204,0)</f>
        <v>0</v>
      </c>
      <c r="J204" s="174"/>
      <c r="K204" s="32" t="str">
        <f ca="1">IF(AND(W204="2",G204&lt;&gt;Lists!$A$17),AA204,Z204)</f>
        <v/>
      </c>
      <c r="L204" s="33" t="str">
        <f t="shared" ca="1" si="30"/>
        <v/>
      </c>
      <c r="M204" s="5">
        <f>Planning!P188</f>
        <v>0</v>
      </c>
      <c r="N204" s="5">
        <f>'Month 2'!M204+'Month 2'!N204-'Month 2'!O204</f>
        <v>0</v>
      </c>
      <c r="O204" s="166"/>
      <c r="P204" s="32" t="str">
        <f t="shared" si="25"/>
        <v/>
      </c>
      <c r="Q204" s="33" t="str">
        <f t="shared" si="31"/>
        <v/>
      </c>
      <c r="R204" s="89">
        <f ca="1">SUMIFS($J$25:$J$224,$C$25:$C$224,$C204,$G$25:$G$224,Lists!$A$16)</f>
        <v>0</v>
      </c>
      <c r="S204" s="89">
        <f t="shared" si="26"/>
        <v>0</v>
      </c>
      <c r="U204" s="2" t="str">
        <f t="shared" si="27"/>
        <v/>
      </c>
      <c r="W204" s="2" t="str">
        <f>IF(C204=0,"",LEFT(INDEX(Lists!$H$5:$H$49,MATCH(C204,Lists!$G$5:$G$49,0),1),1))</f>
        <v/>
      </c>
      <c r="Y204" s="4">
        <f ca="1">'Month 2'!H204+'Month 2'!I204-'Month 2'!J204</f>
        <v>0</v>
      </c>
      <c r="Z204" s="2" t="str">
        <f t="shared" ca="1" si="28"/>
        <v/>
      </c>
      <c r="AA204" s="2" t="str">
        <f t="shared" ca="1" si="32"/>
        <v/>
      </c>
      <c r="AC204" s="627" t="str">
        <f t="shared" si="29"/>
        <v>0</v>
      </c>
    </row>
    <row r="205" spans="1:29" ht="39" hidden="1" customHeight="1" x14ac:dyDescent="0.2">
      <c r="A205" s="14" t="str">
        <f>Planning!A189</f>
        <v>I181</v>
      </c>
      <c r="B205" s="9">
        <f>Planning!B189</f>
        <v>0</v>
      </c>
      <c r="C205" s="9">
        <f>Planning!C189</f>
        <v>0</v>
      </c>
      <c r="D205" s="9">
        <f>Planning!D189</f>
        <v>0</v>
      </c>
      <c r="E205" s="3">
        <f>Planning!E189</f>
        <v>0</v>
      </c>
      <c r="F205" s="3" t="str">
        <f>IF(Planning!G189&lt;&gt;0,Planning!G189,"")</f>
        <v/>
      </c>
      <c r="G205" s="194">
        <f>Planning!H189</f>
        <v>0</v>
      </c>
      <c r="H205" s="4">
        <f>Planning!O189</f>
        <v>0</v>
      </c>
      <c r="I205" s="198">
        <f ca="1">IF(OR(W205="1",AND(W205&lt;&gt;"1",G205=Lists!$A$17)),Y205,0)</f>
        <v>0</v>
      </c>
      <c r="J205" s="174"/>
      <c r="K205" s="32" t="str">
        <f ca="1">IF(AND(W205="2",G205&lt;&gt;Lists!$A$17),AA205,Z205)</f>
        <v/>
      </c>
      <c r="L205" s="33" t="str">
        <f t="shared" ca="1" si="30"/>
        <v/>
      </c>
      <c r="M205" s="5">
        <f>Planning!P189</f>
        <v>0</v>
      </c>
      <c r="N205" s="5">
        <f>'Month 2'!M205+'Month 2'!N205-'Month 2'!O205</f>
        <v>0</v>
      </c>
      <c r="O205" s="166"/>
      <c r="P205" s="32" t="str">
        <f t="shared" si="25"/>
        <v/>
      </c>
      <c r="Q205" s="33" t="str">
        <f t="shared" si="31"/>
        <v/>
      </c>
      <c r="R205" s="89">
        <f ca="1">SUMIFS($J$25:$J$224,$C$25:$C$224,$C205,$G$25:$G$224,Lists!$A$16)</f>
        <v>0</v>
      </c>
      <c r="S205" s="89">
        <f t="shared" si="26"/>
        <v>0</v>
      </c>
      <c r="U205" s="2" t="str">
        <f t="shared" si="27"/>
        <v/>
      </c>
      <c r="W205" s="2" t="str">
        <f>IF(C205=0,"",LEFT(INDEX(Lists!$H$5:$H$49,MATCH(C205,Lists!$G$5:$G$49,0),1),1))</f>
        <v/>
      </c>
      <c r="Y205" s="4">
        <f ca="1">'Month 2'!H205+'Month 2'!I205-'Month 2'!J205</f>
        <v>0</v>
      </c>
      <c r="Z205" s="2" t="str">
        <f t="shared" ca="1" si="28"/>
        <v/>
      </c>
      <c r="AA205" s="2" t="str">
        <f t="shared" ca="1" si="32"/>
        <v/>
      </c>
      <c r="AC205" s="627" t="str">
        <f t="shared" si="29"/>
        <v>0</v>
      </c>
    </row>
    <row r="206" spans="1:29" ht="39" hidden="1" customHeight="1" x14ac:dyDescent="0.2">
      <c r="A206" s="14" t="str">
        <f>Planning!A190</f>
        <v>I182</v>
      </c>
      <c r="B206" s="9">
        <f>Planning!B190</f>
        <v>0</v>
      </c>
      <c r="C206" s="9">
        <f>Planning!C190</f>
        <v>0</v>
      </c>
      <c r="D206" s="9">
        <f>Planning!D190</f>
        <v>0</v>
      </c>
      <c r="E206" s="3">
        <f>Planning!E190</f>
        <v>0</v>
      </c>
      <c r="F206" s="3" t="str">
        <f>IF(Planning!G190&lt;&gt;0,Planning!G190,"")</f>
        <v/>
      </c>
      <c r="G206" s="194">
        <f>Planning!H190</f>
        <v>0</v>
      </c>
      <c r="H206" s="4">
        <f>Planning!O190</f>
        <v>0</v>
      </c>
      <c r="I206" s="198">
        <f ca="1">IF(OR(W206="1",AND(W206&lt;&gt;"1",G206=Lists!$A$17)),Y206,0)</f>
        <v>0</v>
      </c>
      <c r="J206" s="174"/>
      <c r="K206" s="32" t="str">
        <f ca="1">IF(AND(W206="2",G206&lt;&gt;Lists!$A$17),AA206,Z206)</f>
        <v/>
      </c>
      <c r="L206" s="33" t="str">
        <f t="shared" ca="1" si="30"/>
        <v/>
      </c>
      <c r="M206" s="5">
        <f>Planning!P190</f>
        <v>0</v>
      </c>
      <c r="N206" s="5">
        <f>'Month 2'!M206+'Month 2'!N206-'Month 2'!O206</f>
        <v>0</v>
      </c>
      <c r="O206" s="166"/>
      <c r="P206" s="32" t="str">
        <f t="shared" si="25"/>
        <v/>
      </c>
      <c r="Q206" s="33" t="str">
        <f t="shared" si="31"/>
        <v/>
      </c>
      <c r="R206" s="89">
        <f ca="1">SUMIFS($J$25:$J$224,$C$25:$C$224,$C206,$G$25:$G$224,Lists!$A$16)</f>
        <v>0</v>
      </c>
      <c r="S206" s="89">
        <f t="shared" si="26"/>
        <v>0</v>
      </c>
      <c r="U206" s="2" t="str">
        <f t="shared" si="27"/>
        <v/>
      </c>
      <c r="W206" s="2" t="str">
        <f>IF(C206=0,"",LEFT(INDEX(Lists!$H$5:$H$49,MATCH(C206,Lists!$G$5:$G$49,0),1),1))</f>
        <v/>
      </c>
      <c r="Y206" s="4">
        <f ca="1">'Month 2'!H206+'Month 2'!I206-'Month 2'!J206</f>
        <v>0</v>
      </c>
      <c r="Z206" s="2" t="str">
        <f t="shared" ca="1" si="28"/>
        <v/>
      </c>
      <c r="AA206" s="2" t="str">
        <f t="shared" ca="1" si="32"/>
        <v/>
      </c>
      <c r="AC206" s="627" t="str">
        <f t="shared" si="29"/>
        <v>0</v>
      </c>
    </row>
    <row r="207" spans="1:29" ht="39" hidden="1" customHeight="1" x14ac:dyDescent="0.2">
      <c r="A207" s="14" t="str">
        <f>Planning!A191</f>
        <v>I183</v>
      </c>
      <c r="B207" s="9">
        <f>Planning!B191</f>
        <v>0</v>
      </c>
      <c r="C207" s="9">
        <f>Planning!C191</f>
        <v>0</v>
      </c>
      <c r="D207" s="9">
        <f>Planning!D191</f>
        <v>0</v>
      </c>
      <c r="E207" s="3">
        <f>Planning!E191</f>
        <v>0</v>
      </c>
      <c r="F207" s="3" t="str">
        <f>IF(Planning!G191&lt;&gt;0,Planning!G191,"")</f>
        <v/>
      </c>
      <c r="G207" s="194">
        <f>Planning!H191</f>
        <v>0</v>
      </c>
      <c r="H207" s="4">
        <f>Planning!O191</f>
        <v>0</v>
      </c>
      <c r="I207" s="198">
        <f ca="1">IF(OR(W207="1",AND(W207&lt;&gt;"1",G207=Lists!$A$17)),Y207,0)</f>
        <v>0</v>
      </c>
      <c r="J207" s="174"/>
      <c r="K207" s="32" t="str">
        <f ca="1">IF(AND(W207="2",G207&lt;&gt;Lists!$A$17),AA207,Z207)</f>
        <v/>
      </c>
      <c r="L207" s="33" t="str">
        <f t="shared" ca="1" si="30"/>
        <v/>
      </c>
      <c r="M207" s="5">
        <f>Planning!P191</f>
        <v>0</v>
      </c>
      <c r="N207" s="5">
        <f>'Month 2'!M207+'Month 2'!N207-'Month 2'!O207</f>
        <v>0</v>
      </c>
      <c r="O207" s="166"/>
      <c r="P207" s="32" t="str">
        <f t="shared" si="25"/>
        <v/>
      </c>
      <c r="Q207" s="33" t="str">
        <f t="shared" si="31"/>
        <v/>
      </c>
      <c r="R207" s="89">
        <f ca="1">SUMIFS($J$25:$J$224,$C$25:$C$224,$C207,$G$25:$G$224,Lists!$A$16)</f>
        <v>0</v>
      </c>
      <c r="S207" s="89">
        <f t="shared" si="26"/>
        <v>0</v>
      </c>
      <c r="U207" s="2" t="str">
        <f t="shared" si="27"/>
        <v/>
      </c>
      <c r="W207" s="2" t="str">
        <f>IF(C207=0,"",LEFT(INDEX(Lists!$H$5:$H$49,MATCH(C207,Lists!$G$5:$G$49,0),1),1))</f>
        <v/>
      </c>
      <c r="Y207" s="4">
        <f ca="1">'Month 2'!H207+'Month 2'!I207-'Month 2'!J207</f>
        <v>0</v>
      </c>
      <c r="Z207" s="2" t="str">
        <f t="shared" ca="1" si="28"/>
        <v/>
      </c>
      <c r="AA207" s="2" t="str">
        <f t="shared" ca="1" si="32"/>
        <v/>
      </c>
      <c r="AC207" s="627" t="str">
        <f t="shared" si="29"/>
        <v>0</v>
      </c>
    </row>
    <row r="208" spans="1:29" ht="39" hidden="1" customHeight="1" x14ac:dyDescent="0.2">
      <c r="A208" s="14" t="str">
        <f>Planning!A192</f>
        <v>I184</v>
      </c>
      <c r="B208" s="9">
        <f>Planning!B192</f>
        <v>0</v>
      </c>
      <c r="C208" s="9">
        <f>Planning!C192</f>
        <v>0</v>
      </c>
      <c r="D208" s="9">
        <f>Planning!D192</f>
        <v>0</v>
      </c>
      <c r="E208" s="3">
        <f>Planning!E192</f>
        <v>0</v>
      </c>
      <c r="F208" s="3" t="str">
        <f>IF(Planning!G192&lt;&gt;0,Planning!G192,"")</f>
        <v/>
      </c>
      <c r="G208" s="194">
        <f>Planning!H192</f>
        <v>0</v>
      </c>
      <c r="H208" s="4">
        <f>Planning!O192</f>
        <v>0</v>
      </c>
      <c r="I208" s="198">
        <f ca="1">IF(OR(W208="1",AND(W208&lt;&gt;"1",G208=Lists!$A$17)),Y208,0)</f>
        <v>0</v>
      </c>
      <c r="J208" s="174"/>
      <c r="K208" s="32" t="str">
        <f ca="1">IF(AND(W208="2",G208&lt;&gt;Lists!$A$17),AA208,Z208)</f>
        <v/>
      </c>
      <c r="L208" s="33" t="str">
        <f t="shared" ca="1" si="30"/>
        <v/>
      </c>
      <c r="M208" s="5">
        <f>Planning!P192</f>
        <v>0</v>
      </c>
      <c r="N208" s="5">
        <f>'Month 2'!M208+'Month 2'!N208-'Month 2'!O208</f>
        <v>0</v>
      </c>
      <c r="O208" s="166"/>
      <c r="P208" s="32" t="str">
        <f t="shared" si="25"/>
        <v/>
      </c>
      <c r="Q208" s="33" t="str">
        <f t="shared" si="31"/>
        <v/>
      </c>
      <c r="R208" s="89">
        <f ca="1">SUMIFS($J$25:$J$224,$C$25:$C$224,$C208,$G$25:$G$224,Lists!$A$16)</f>
        <v>0</v>
      </c>
      <c r="S208" s="89">
        <f t="shared" si="26"/>
        <v>0</v>
      </c>
      <c r="U208" s="2" t="str">
        <f t="shared" si="27"/>
        <v/>
      </c>
      <c r="W208" s="2" t="str">
        <f>IF(C208=0,"",LEFT(INDEX(Lists!$H$5:$H$49,MATCH(C208,Lists!$G$5:$G$49,0),1),1))</f>
        <v/>
      </c>
      <c r="Y208" s="4">
        <f ca="1">'Month 2'!H208+'Month 2'!I208-'Month 2'!J208</f>
        <v>0</v>
      </c>
      <c r="Z208" s="2" t="str">
        <f t="shared" ca="1" si="28"/>
        <v/>
      </c>
      <c r="AA208" s="2" t="str">
        <f t="shared" ca="1" si="32"/>
        <v/>
      </c>
      <c r="AC208" s="627" t="str">
        <f t="shared" si="29"/>
        <v>0</v>
      </c>
    </row>
    <row r="209" spans="1:29" ht="39" hidden="1" customHeight="1" x14ac:dyDescent="0.2">
      <c r="A209" s="14" t="str">
        <f>Planning!A193</f>
        <v>I185</v>
      </c>
      <c r="B209" s="9">
        <f>Planning!B193</f>
        <v>0</v>
      </c>
      <c r="C209" s="9">
        <f>Planning!C193</f>
        <v>0</v>
      </c>
      <c r="D209" s="9">
        <f>Planning!D193</f>
        <v>0</v>
      </c>
      <c r="E209" s="3">
        <f>Planning!E193</f>
        <v>0</v>
      </c>
      <c r="F209" s="3" t="str">
        <f>IF(Planning!G193&lt;&gt;0,Planning!G193,"")</f>
        <v/>
      </c>
      <c r="G209" s="194">
        <f>Planning!H193</f>
        <v>0</v>
      </c>
      <c r="H209" s="4">
        <f>Planning!O193</f>
        <v>0</v>
      </c>
      <c r="I209" s="198">
        <f ca="1">IF(OR(W209="1",AND(W209&lt;&gt;"1",G209=Lists!$A$17)),Y209,0)</f>
        <v>0</v>
      </c>
      <c r="J209" s="174"/>
      <c r="K209" s="32" t="str">
        <f ca="1">IF(AND(W209="2",G209&lt;&gt;Lists!$A$17),AA209,Z209)</f>
        <v/>
      </c>
      <c r="L209" s="33" t="str">
        <f t="shared" ca="1" si="30"/>
        <v/>
      </c>
      <c r="M209" s="5">
        <f>Planning!P193</f>
        <v>0</v>
      </c>
      <c r="N209" s="5">
        <f>'Month 2'!M209+'Month 2'!N209-'Month 2'!O209</f>
        <v>0</v>
      </c>
      <c r="O209" s="166"/>
      <c r="P209" s="32" t="str">
        <f t="shared" si="25"/>
        <v/>
      </c>
      <c r="Q209" s="33" t="str">
        <f t="shared" si="31"/>
        <v/>
      </c>
      <c r="R209" s="89">
        <f ca="1">SUMIFS($J$25:$J$224,$C$25:$C$224,$C209,$G$25:$G$224,Lists!$A$16)</f>
        <v>0</v>
      </c>
      <c r="S209" s="89">
        <f t="shared" si="26"/>
        <v>0</v>
      </c>
      <c r="U209" s="2" t="str">
        <f t="shared" si="27"/>
        <v/>
      </c>
      <c r="W209" s="2" t="str">
        <f>IF(C209=0,"",LEFT(INDEX(Lists!$H$5:$H$49,MATCH(C209,Lists!$G$5:$G$49,0),1),1))</f>
        <v/>
      </c>
      <c r="Y209" s="4">
        <f ca="1">'Month 2'!H209+'Month 2'!I209-'Month 2'!J209</f>
        <v>0</v>
      </c>
      <c r="Z209" s="2" t="str">
        <f t="shared" ca="1" si="28"/>
        <v/>
      </c>
      <c r="AA209" s="2" t="str">
        <f t="shared" ca="1" si="32"/>
        <v/>
      </c>
      <c r="AC209" s="627" t="str">
        <f t="shared" si="29"/>
        <v>0</v>
      </c>
    </row>
    <row r="210" spans="1:29" ht="39" hidden="1" customHeight="1" x14ac:dyDescent="0.2">
      <c r="A210" s="14" t="str">
        <f>Planning!A194</f>
        <v>I186</v>
      </c>
      <c r="B210" s="9">
        <f>Planning!B194</f>
        <v>0</v>
      </c>
      <c r="C210" s="9">
        <f>Planning!C194</f>
        <v>0</v>
      </c>
      <c r="D210" s="9">
        <f>Planning!D194</f>
        <v>0</v>
      </c>
      <c r="E210" s="3">
        <f>Planning!E194</f>
        <v>0</v>
      </c>
      <c r="F210" s="3" t="str">
        <f>IF(Planning!G194&lt;&gt;0,Planning!G194,"")</f>
        <v/>
      </c>
      <c r="G210" s="194">
        <f>Planning!H194</f>
        <v>0</v>
      </c>
      <c r="H210" s="4">
        <f>Planning!O194</f>
        <v>0</v>
      </c>
      <c r="I210" s="198">
        <f ca="1">IF(OR(W210="1",AND(W210&lt;&gt;"1",G210=Lists!$A$17)),Y210,0)</f>
        <v>0</v>
      </c>
      <c r="J210" s="174"/>
      <c r="K210" s="32" t="str">
        <f ca="1">IF(AND(W210="2",G210&lt;&gt;Lists!$A$17),AA210,Z210)</f>
        <v/>
      </c>
      <c r="L210" s="33" t="str">
        <f t="shared" ca="1" si="30"/>
        <v/>
      </c>
      <c r="M210" s="5">
        <f>Planning!P194</f>
        <v>0</v>
      </c>
      <c r="N210" s="5">
        <f>'Month 2'!M210+'Month 2'!N210-'Month 2'!O210</f>
        <v>0</v>
      </c>
      <c r="O210" s="166"/>
      <c r="P210" s="32" t="str">
        <f t="shared" si="25"/>
        <v/>
      </c>
      <c r="Q210" s="33" t="str">
        <f t="shared" si="31"/>
        <v/>
      </c>
      <c r="R210" s="89">
        <f ca="1">SUMIFS($J$25:$J$224,$C$25:$C$224,$C210,$G$25:$G$224,Lists!$A$16)</f>
        <v>0</v>
      </c>
      <c r="S210" s="89">
        <f t="shared" si="26"/>
        <v>0</v>
      </c>
      <c r="U210" s="2" t="str">
        <f t="shared" si="27"/>
        <v/>
      </c>
      <c r="W210" s="2" t="str">
        <f>IF(C210=0,"",LEFT(INDEX(Lists!$H$5:$H$49,MATCH(C210,Lists!$G$5:$G$49,0),1),1))</f>
        <v/>
      </c>
      <c r="Y210" s="4">
        <f ca="1">'Month 2'!H210+'Month 2'!I210-'Month 2'!J210</f>
        <v>0</v>
      </c>
      <c r="Z210" s="2" t="str">
        <f t="shared" ca="1" si="28"/>
        <v/>
      </c>
      <c r="AA210" s="2" t="str">
        <f t="shared" ca="1" si="32"/>
        <v/>
      </c>
      <c r="AC210" s="627" t="str">
        <f t="shared" si="29"/>
        <v>0</v>
      </c>
    </row>
    <row r="211" spans="1:29" ht="39" hidden="1" customHeight="1" x14ac:dyDescent="0.2">
      <c r="A211" s="14" t="str">
        <f>Planning!A195</f>
        <v>I187</v>
      </c>
      <c r="B211" s="9">
        <f>Planning!B195</f>
        <v>0</v>
      </c>
      <c r="C211" s="9">
        <f>Planning!C195</f>
        <v>0</v>
      </c>
      <c r="D211" s="9">
        <f>Planning!D195</f>
        <v>0</v>
      </c>
      <c r="E211" s="3">
        <f>Planning!E195</f>
        <v>0</v>
      </c>
      <c r="F211" s="3" t="str">
        <f>IF(Planning!G195&lt;&gt;0,Planning!G195,"")</f>
        <v/>
      </c>
      <c r="G211" s="194">
        <f>Planning!H195</f>
        <v>0</v>
      </c>
      <c r="H211" s="4">
        <f>Planning!O195</f>
        <v>0</v>
      </c>
      <c r="I211" s="198">
        <f ca="1">IF(OR(W211="1",AND(W211&lt;&gt;"1",G211=Lists!$A$17)),Y211,0)</f>
        <v>0</v>
      </c>
      <c r="J211" s="174"/>
      <c r="K211" s="32" t="str">
        <f ca="1">IF(AND(W211="2",G211&lt;&gt;Lists!$A$17),AA211,Z211)</f>
        <v/>
      </c>
      <c r="L211" s="33" t="str">
        <f t="shared" ca="1" si="30"/>
        <v/>
      </c>
      <c r="M211" s="5">
        <f>Planning!P195</f>
        <v>0</v>
      </c>
      <c r="N211" s="5">
        <f>'Month 2'!M211+'Month 2'!N211-'Month 2'!O211</f>
        <v>0</v>
      </c>
      <c r="O211" s="166"/>
      <c r="P211" s="32" t="str">
        <f t="shared" si="25"/>
        <v/>
      </c>
      <c r="Q211" s="33" t="str">
        <f t="shared" si="31"/>
        <v/>
      </c>
      <c r="R211" s="89">
        <f ca="1">SUMIFS($J$25:$J$224,$C$25:$C$224,$C211,$G$25:$G$224,Lists!$A$16)</f>
        <v>0</v>
      </c>
      <c r="S211" s="89">
        <f t="shared" si="26"/>
        <v>0</v>
      </c>
      <c r="U211" s="2" t="str">
        <f t="shared" si="27"/>
        <v/>
      </c>
      <c r="W211" s="2" t="str">
        <f>IF(C211=0,"",LEFT(INDEX(Lists!$H$5:$H$49,MATCH(C211,Lists!$G$5:$G$49,0),1),1))</f>
        <v/>
      </c>
      <c r="Y211" s="4">
        <f ca="1">'Month 2'!H211+'Month 2'!I211-'Month 2'!J211</f>
        <v>0</v>
      </c>
      <c r="Z211" s="2" t="str">
        <f t="shared" ca="1" si="28"/>
        <v/>
      </c>
      <c r="AA211" s="2" t="str">
        <f t="shared" ca="1" si="32"/>
        <v/>
      </c>
      <c r="AC211" s="627" t="str">
        <f t="shared" si="29"/>
        <v>0</v>
      </c>
    </row>
    <row r="212" spans="1:29" ht="39" hidden="1" customHeight="1" x14ac:dyDescent="0.2">
      <c r="A212" s="14" t="str">
        <f>Planning!A196</f>
        <v>I188</v>
      </c>
      <c r="B212" s="9">
        <f>Planning!B196</f>
        <v>0</v>
      </c>
      <c r="C212" s="9">
        <f>Planning!C196</f>
        <v>0</v>
      </c>
      <c r="D212" s="9">
        <f>Planning!D196</f>
        <v>0</v>
      </c>
      <c r="E212" s="3">
        <f>Planning!E196</f>
        <v>0</v>
      </c>
      <c r="F212" s="3" t="str">
        <f>IF(Planning!G196&lt;&gt;0,Planning!G196,"")</f>
        <v/>
      </c>
      <c r="G212" s="194">
        <f>Planning!H196</f>
        <v>0</v>
      </c>
      <c r="H212" s="4">
        <f>Planning!O196</f>
        <v>0</v>
      </c>
      <c r="I212" s="198">
        <f ca="1">IF(OR(W212="1",AND(W212&lt;&gt;"1",G212=Lists!$A$17)),Y212,0)</f>
        <v>0</v>
      </c>
      <c r="J212" s="174"/>
      <c r="K212" s="32" t="str">
        <f ca="1">IF(AND(W212="2",G212&lt;&gt;Lists!$A$17),AA212,Z212)</f>
        <v/>
      </c>
      <c r="L212" s="33" t="str">
        <f t="shared" ca="1" si="30"/>
        <v/>
      </c>
      <c r="M212" s="5">
        <f>Planning!P196</f>
        <v>0</v>
      </c>
      <c r="N212" s="5">
        <f>'Month 2'!M212+'Month 2'!N212-'Month 2'!O212</f>
        <v>0</v>
      </c>
      <c r="O212" s="166"/>
      <c r="P212" s="32" t="str">
        <f t="shared" si="25"/>
        <v/>
      </c>
      <c r="Q212" s="33" t="str">
        <f t="shared" si="31"/>
        <v/>
      </c>
      <c r="R212" s="89">
        <f ca="1">SUMIFS($J$25:$J$224,$C$25:$C$224,$C212,$G$25:$G$224,Lists!$A$16)</f>
        <v>0</v>
      </c>
      <c r="S212" s="89">
        <f t="shared" si="26"/>
        <v>0</v>
      </c>
      <c r="U212" s="2" t="str">
        <f t="shared" si="27"/>
        <v/>
      </c>
      <c r="W212" s="2" t="str">
        <f>IF(C212=0,"",LEFT(INDEX(Lists!$H$5:$H$49,MATCH(C212,Lists!$G$5:$G$49,0),1),1))</f>
        <v/>
      </c>
      <c r="Y212" s="4">
        <f ca="1">'Month 2'!H212+'Month 2'!I212-'Month 2'!J212</f>
        <v>0</v>
      </c>
      <c r="Z212" s="2" t="str">
        <f t="shared" ca="1" si="28"/>
        <v/>
      </c>
      <c r="AA212" s="2" t="str">
        <f t="shared" ca="1" si="32"/>
        <v/>
      </c>
      <c r="AC212" s="627" t="str">
        <f t="shared" si="29"/>
        <v>0</v>
      </c>
    </row>
    <row r="213" spans="1:29" ht="39" hidden="1" customHeight="1" x14ac:dyDescent="0.2">
      <c r="A213" s="14" t="str">
        <f>Planning!A197</f>
        <v>I189</v>
      </c>
      <c r="B213" s="9">
        <f>Planning!B197</f>
        <v>0</v>
      </c>
      <c r="C213" s="9">
        <f>Planning!C197</f>
        <v>0</v>
      </c>
      <c r="D213" s="9">
        <f>Planning!D197</f>
        <v>0</v>
      </c>
      <c r="E213" s="3">
        <f>Planning!E197</f>
        <v>0</v>
      </c>
      <c r="F213" s="3" t="str">
        <f>IF(Planning!G197&lt;&gt;0,Planning!G197,"")</f>
        <v/>
      </c>
      <c r="G213" s="194">
        <f>Planning!H197</f>
        <v>0</v>
      </c>
      <c r="H213" s="4">
        <f>Planning!O197</f>
        <v>0</v>
      </c>
      <c r="I213" s="198">
        <f ca="1">IF(OR(W213="1",AND(W213&lt;&gt;"1",G213=Lists!$A$17)),Y213,0)</f>
        <v>0</v>
      </c>
      <c r="J213" s="174"/>
      <c r="K213" s="32" t="str">
        <f ca="1">IF(AND(W213="2",G213&lt;&gt;Lists!$A$17),AA213,Z213)</f>
        <v/>
      </c>
      <c r="L213" s="33" t="str">
        <f t="shared" ca="1" si="30"/>
        <v/>
      </c>
      <c r="M213" s="5">
        <f>Planning!P197</f>
        <v>0</v>
      </c>
      <c r="N213" s="5">
        <f>'Month 2'!M213+'Month 2'!N213-'Month 2'!O213</f>
        <v>0</v>
      </c>
      <c r="O213" s="166"/>
      <c r="P213" s="32" t="str">
        <f t="shared" si="25"/>
        <v/>
      </c>
      <c r="Q213" s="33" t="str">
        <f t="shared" si="31"/>
        <v/>
      </c>
      <c r="R213" s="89">
        <f ca="1">SUMIFS($J$25:$J$224,$C$25:$C$224,$C213,$G$25:$G$224,Lists!$A$16)</f>
        <v>0</v>
      </c>
      <c r="S213" s="89">
        <f t="shared" si="26"/>
        <v>0</v>
      </c>
      <c r="U213" s="2" t="str">
        <f t="shared" si="27"/>
        <v/>
      </c>
      <c r="W213" s="2" t="str">
        <f>IF(C213=0,"",LEFT(INDEX(Lists!$H$5:$H$49,MATCH(C213,Lists!$G$5:$G$49,0),1),1))</f>
        <v/>
      </c>
      <c r="Y213" s="4">
        <f ca="1">'Month 2'!H213+'Month 2'!I213-'Month 2'!J213</f>
        <v>0</v>
      </c>
      <c r="Z213" s="2" t="str">
        <f t="shared" ca="1" si="28"/>
        <v/>
      </c>
      <c r="AA213" s="2" t="str">
        <f t="shared" ca="1" si="32"/>
        <v/>
      </c>
      <c r="AC213" s="627" t="str">
        <f t="shared" si="29"/>
        <v>0</v>
      </c>
    </row>
    <row r="214" spans="1:29" ht="39" hidden="1" customHeight="1" x14ac:dyDescent="0.2">
      <c r="A214" s="14" t="str">
        <f>Planning!A198</f>
        <v>I190</v>
      </c>
      <c r="B214" s="9">
        <f>Planning!B198</f>
        <v>0</v>
      </c>
      <c r="C214" s="9">
        <f>Planning!C198</f>
        <v>0</v>
      </c>
      <c r="D214" s="9">
        <f>Planning!D198</f>
        <v>0</v>
      </c>
      <c r="E214" s="3">
        <f>Planning!E198</f>
        <v>0</v>
      </c>
      <c r="F214" s="3" t="str">
        <f>IF(Planning!G198&lt;&gt;0,Planning!G198,"")</f>
        <v/>
      </c>
      <c r="G214" s="194">
        <f>Planning!H198</f>
        <v>0</v>
      </c>
      <c r="H214" s="4">
        <f>Planning!O198</f>
        <v>0</v>
      </c>
      <c r="I214" s="198">
        <f ca="1">IF(OR(W214="1",AND(W214&lt;&gt;"1",G214=Lists!$A$17)),Y214,0)</f>
        <v>0</v>
      </c>
      <c r="J214" s="174"/>
      <c r="K214" s="32" t="str">
        <f ca="1">IF(AND(W214="2",G214&lt;&gt;Lists!$A$17),AA214,Z214)</f>
        <v/>
      </c>
      <c r="L214" s="33" t="str">
        <f t="shared" ca="1" si="30"/>
        <v/>
      </c>
      <c r="M214" s="5">
        <f>Planning!P198</f>
        <v>0</v>
      </c>
      <c r="N214" s="5">
        <f>'Month 2'!M214+'Month 2'!N214-'Month 2'!O214</f>
        <v>0</v>
      </c>
      <c r="O214" s="166"/>
      <c r="P214" s="32" t="str">
        <f t="shared" si="25"/>
        <v/>
      </c>
      <c r="Q214" s="33" t="str">
        <f t="shared" si="31"/>
        <v/>
      </c>
      <c r="R214" s="89">
        <f ca="1">SUMIFS($J$25:$J$224,$C$25:$C$224,$C214,$G$25:$G$224,Lists!$A$16)</f>
        <v>0</v>
      </c>
      <c r="S214" s="89">
        <f t="shared" si="26"/>
        <v>0</v>
      </c>
      <c r="U214" s="2" t="str">
        <f t="shared" si="27"/>
        <v/>
      </c>
      <c r="W214" s="2" t="str">
        <f>IF(C214=0,"",LEFT(INDEX(Lists!$H$5:$H$49,MATCH(C214,Lists!$G$5:$G$49,0),1),1))</f>
        <v/>
      </c>
      <c r="Y214" s="4">
        <f ca="1">'Month 2'!H214+'Month 2'!I214-'Month 2'!J214</f>
        <v>0</v>
      </c>
      <c r="Z214" s="2" t="str">
        <f t="shared" ca="1" si="28"/>
        <v/>
      </c>
      <c r="AA214" s="2" t="str">
        <f t="shared" ca="1" si="32"/>
        <v/>
      </c>
      <c r="AC214" s="627" t="str">
        <f t="shared" si="29"/>
        <v>0</v>
      </c>
    </row>
    <row r="215" spans="1:29" ht="39" hidden="1" customHeight="1" x14ac:dyDescent="0.2">
      <c r="A215" s="14" t="str">
        <f>Planning!A199</f>
        <v>I191</v>
      </c>
      <c r="B215" s="9">
        <f>Planning!B199</f>
        <v>0</v>
      </c>
      <c r="C215" s="9">
        <f>Planning!C199</f>
        <v>0</v>
      </c>
      <c r="D215" s="9">
        <f>Planning!D199</f>
        <v>0</v>
      </c>
      <c r="E215" s="3">
        <f>Planning!E199</f>
        <v>0</v>
      </c>
      <c r="F215" s="3" t="str">
        <f>IF(Planning!G199&lt;&gt;0,Planning!G199,"")</f>
        <v/>
      </c>
      <c r="G215" s="194">
        <f>Planning!H199</f>
        <v>0</v>
      </c>
      <c r="H215" s="4">
        <f>Planning!O199</f>
        <v>0</v>
      </c>
      <c r="I215" s="198">
        <f ca="1">IF(OR(W215="1",AND(W215&lt;&gt;"1",G215=Lists!$A$17)),Y215,0)</f>
        <v>0</v>
      </c>
      <c r="J215" s="174"/>
      <c r="K215" s="32" t="str">
        <f ca="1">IF(AND(W215="2",G215&lt;&gt;Lists!$A$17),AA215,Z215)</f>
        <v/>
      </c>
      <c r="L215" s="33" t="str">
        <f t="shared" ca="1" si="30"/>
        <v/>
      </c>
      <c r="M215" s="5">
        <f>Planning!P199</f>
        <v>0</v>
      </c>
      <c r="N215" s="5">
        <f>'Month 2'!M215+'Month 2'!N215-'Month 2'!O215</f>
        <v>0</v>
      </c>
      <c r="O215" s="166"/>
      <c r="P215" s="32" t="str">
        <f t="shared" si="25"/>
        <v/>
      </c>
      <c r="Q215" s="33" t="str">
        <f t="shared" si="31"/>
        <v/>
      </c>
      <c r="R215" s="89">
        <f ca="1">SUMIFS($J$25:$J$224,$C$25:$C$224,$C215,$G$25:$G$224,Lists!$A$16)</f>
        <v>0</v>
      </c>
      <c r="S215" s="89">
        <f t="shared" si="26"/>
        <v>0</v>
      </c>
      <c r="U215" s="2" t="str">
        <f t="shared" si="27"/>
        <v/>
      </c>
      <c r="W215" s="2" t="str">
        <f>IF(C215=0,"",LEFT(INDEX(Lists!$H$5:$H$49,MATCH(C215,Lists!$G$5:$G$49,0),1),1))</f>
        <v/>
      </c>
      <c r="Y215" s="4">
        <f ca="1">'Month 2'!H215+'Month 2'!I215-'Month 2'!J215</f>
        <v>0</v>
      </c>
      <c r="Z215" s="2" t="str">
        <f t="shared" ca="1" si="28"/>
        <v/>
      </c>
      <c r="AA215" s="2" t="str">
        <f t="shared" ca="1" si="32"/>
        <v/>
      </c>
      <c r="AC215" s="627" t="str">
        <f t="shared" si="29"/>
        <v>0</v>
      </c>
    </row>
    <row r="216" spans="1:29" ht="39" hidden="1" customHeight="1" x14ac:dyDescent="0.2">
      <c r="A216" s="14" t="str">
        <f>Planning!A200</f>
        <v>I192</v>
      </c>
      <c r="B216" s="9">
        <f>Planning!B200</f>
        <v>0</v>
      </c>
      <c r="C216" s="9">
        <f>Planning!C200</f>
        <v>0</v>
      </c>
      <c r="D216" s="9">
        <f>Planning!D200</f>
        <v>0</v>
      </c>
      <c r="E216" s="3">
        <f>Planning!E200</f>
        <v>0</v>
      </c>
      <c r="F216" s="3" t="str">
        <f>IF(Planning!G200&lt;&gt;0,Planning!G200,"")</f>
        <v/>
      </c>
      <c r="G216" s="194">
        <f>Planning!H200</f>
        <v>0</v>
      </c>
      <c r="H216" s="4">
        <f>Planning!O200</f>
        <v>0</v>
      </c>
      <c r="I216" s="198">
        <f ca="1">IF(OR(W216="1",AND(W216&lt;&gt;"1",G216=Lists!$A$17)),Y216,0)</f>
        <v>0</v>
      </c>
      <c r="J216" s="174"/>
      <c r="K216" s="32" t="str">
        <f ca="1">IF(AND(W216="2",G216&lt;&gt;Lists!$A$17),AA216,Z216)</f>
        <v/>
      </c>
      <c r="L216" s="33" t="str">
        <f t="shared" ca="1" si="30"/>
        <v/>
      </c>
      <c r="M216" s="5">
        <f>Planning!P200</f>
        <v>0</v>
      </c>
      <c r="N216" s="5">
        <f>'Month 2'!M216+'Month 2'!N216-'Month 2'!O216</f>
        <v>0</v>
      </c>
      <c r="O216" s="166"/>
      <c r="P216" s="32" t="str">
        <f t="shared" si="25"/>
        <v/>
      </c>
      <c r="Q216" s="33" t="str">
        <f t="shared" si="31"/>
        <v/>
      </c>
      <c r="R216" s="89">
        <f ca="1">SUMIFS($J$25:$J$224,$C$25:$C$224,$C216,$G$25:$G$224,Lists!$A$16)</f>
        <v>0</v>
      </c>
      <c r="S216" s="89">
        <f t="shared" si="26"/>
        <v>0</v>
      </c>
      <c r="U216" s="2" t="str">
        <f t="shared" si="27"/>
        <v/>
      </c>
      <c r="W216" s="2" t="str">
        <f>IF(C216=0,"",LEFT(INDEX(Lists!$H$5:$H$49,MATCH(C216,Lists!$G$5:$G$49,0),1),1))</f>
        <v/>
      </c>
      <c r="Y216" s="4">
        <f ca="1">'Month 2'!H216+'Month 2'!I216-'Month 2'!J216</f>
        <v>0</v>
      </c>
      <c r="Z216" s="2" t="str">
        <f t="shared" ca="1" si="28"/>
        <v/>
      </c>
      <c r="AA216" s="2" t="str">
        <f t="shared" ca="1" si="32"/>
        <v/>
      </c>
      <c r="AC216" s="627" t="str">
        <f t="shared" si="29"/>
        <v>0</v>
      </c>
    </row>
    <row r="217" spans="1:29" ht="39" hidden="1" customHeight="1" x14ac:dyDescent="0.2">
      <c r="A217" s="14" t="str">
        <f>Planning!A201</f>
        <v>I193</v>
      </c>
      <c r="B217" s="9">
        <f>Planning!B201</f>
        <v>0</v>
      </c>
      <c r="C217" s="9">
        <f>Planning!C201</f>
        <v>0</v>
      </c>
      <c r="D217" s="9">
        <f>Planning!D201</f>
        <v>0</v>
      </c>
      <c r="E217" s="3">
        <f>Planning!E201</f>
        <v>0</v>
      </c>
      <c r="F217" s="3" t="str">
        <f>IF(Planning!G201&lt;&gt;0,Planning!G201,"")</f>
        <v/>
      </c>
      <c r="G217" s="194">
        <f>Planning!H201</f>
        <v>0</v>
      </c>
      <c r="H217" s="4">
        <f>Planning!O201</f>
        <v>0</v>
      </c>
      <c r="I217" s="198">
        <f ca="1">IF(OR(W217="1",AND(W217&lt;&gt;"1",G217=Lists!$A$17)),Y217,0)</f>
        <v>0</v>
      </c>
      <c r="J217" s="174"/>
      <c r="K217" s="32" t="str">
        <f ca="1">IF(AND(W217="2",G217&lt;&gt;Lists!$A$17),AA217,Z217)</f>
        <v/>
      </c>
      <c r="L217" s="33" t="str">
        <f t="shared" ref="L217:L224" ca="1" si="33">IF($U217=ExcluirDelPLogro,"",IF(AND(H217=0,I217=0,J217=0),"",K217))</f>
        <v/>
      </c>
      <c r="M217" s="5">
        <f>Planning!P201</f>
        <v>0</v>
      </c>
      <c r="N217" s="5">
        <f>'Month 2'!M217+'Month 2'!N217-'Month 2'!O217</f>
        <v>0</v>
      </c>
      <c r="O217" s="166"/>
      <c r="P217" s="32" t="str">
        <f t="shared" si="25"/>
        <v/>
      </c>
      <c r="Q217" s="33" t="str">
        <f t="shared" ref="Q217:Q224" si="34">IF($U217=ExcluirDelPLogro,"",IF(AND(M217=0,N217=0,O217=0),"",P217))</f>
        <v/>
      </c>
      <c r="R217" s="89">
        <f ca="1">SUMIFS($J$25:$J$224,$C$25:$C$224,$C217,$G$25:$G$224,Lists!$A$16)</f>
        <v>0</v>
      </c>
      <c r="S217" s="89">
        <f t="shared" si="26"/>
        <v>0</v>
      </c>
      <c r="U217" s="2" t="str">
        <f t="shared" si="27"/>
        <v/>
      </c>
      <c r="W217" s="2" t="str">
        <f>IF(C217=0,"",LEFT(INDEX(Lists!$H$5:$H$49,MATCH(C217,Lists!$G$5:$G$49,0),1),1))</f>
        <v/>
      </c>
      <c r="Y217" s="4">
        <f ca="1">'Month 2'!H217+'Month 2'!I217-'Month 2'!J217</f>
        <v>0</v>
      </c>
      <c r="Z217" s="2" t="str">
        <f t="shared" ca="1" si="28"/>
        <v/>
      </c>
      <c r="AA217" s="2" t="str">
        <f t="shared" ref="AA217:AA224" ca="1" si="35">IF(AND(H217=0,I217=0,J217=0),"",IF(J217&gt;0,H217/J217,0))</f>
        <v/>
      </c>
      <c r="AC217" s="627" t="str">
        <f t="shared" si="29"/>
        <v>0</v>
      </c>
    </row>
    <row r="218" spans="1:29" ht="39" hidden="1" customHeight="1" x14ac:dyDescent="0.2">
      <c r="A218" s="14" t="str">
        <f>Planning!A202</f>
        <v>I194</v>
      </c>
      <c r="B218" s="9">
        <f>Planning!B202</f>
        <v>0</v>
      </c>
      <c r="C218" s="9">
        <f>Planning!C202</f>
        <v>0</v>
      </c>
      <c r="D218" s="9">
        <f>Planning!D202</f>
        <v>0</v>
      </c>
      <c r="E218" s="3">
        <f>Planning!E202</f>
        <v>0</v>
      </c>
      <c r="F218" s="3" t="str">
        <f>IF(Planning!G202&lt;&gt;0,Planning!G202,"")</f>
        <v/>
      </c>
      <c r="G218" s="194">
        <f>Planning!H202</f>
        <v>0</v>
      </c>
      <c r="H218" s="4">
        <f>Planning!O202</f>
        <v>0</v>
      </c>
      <c r="I218" s="198">
        <f ca="1">IF(OR(W218="1",AND(W218&lt;&gt;"1",G218=Lists!$A$17)),Y218,0)</f>
        <v>0</v>
      </c>
      <c r="J218" s="174"/>
      <c r="K218" s="32" t="str">
        <f ca="1">IF(AND(W218="2",G218&lt;&gt;Lists!$A$17),AA218,Z218)</f>
        <v/>
      </c>
      <c r="L218" s="33" t="str">
        <f t="shared" ca="1" si="33"/>
        <v/>
      </c>
      <c r="M218" s="5">
        <f>Planning!P202</f>
        <v>0</v>
      </c>
      <c r="N218" s="5">
        <f>'Month 2'!M218+'Month 2'!N218-'Month 2'!O218</f>
        <v>0</v>
      </c>
      <c r="O218" s="166"/>
      <c r="P218" s="32" t="str">
        <f t="shared" ref="P218:P224" si="36">IF(AND(M218=0,N218=0,O218=0),"",IF((M218+N218)&gt;0,O218/(M218+N218),O218))</f>
        <v/>
      </c>
      <c r="Q218" s="33" t="str">
        <f t="shared" si="34"/>
        <v/>
      </c>
      <c r="R218" s="89">
        <f ca="1">SUMIFS($J$25:$J$224,$C$25:$C$224,$C218,$G$25:$G$224,Lists!$A$16)</f>
        <v>0</v>
      </c>
      <c r="S218" s="89">
        <f t="shared" ref="S218:S224" si="37">SUMIFS($O$25:$O$224,$C$25:$C$224,$C218,$G$25:$G$224,"&lt;&gt;0")</f>
        <v>0</v>
      </c>
      <c r="U218" s="2" t="str">
        <f t="shared" ref="U218:U224" si="38">IF(B218=0,"",IF(LEFT(B218,1)="1","1","2"))</f>
        <v/>
      </c>
      <c r="W218" s="2" t="str">
        <f>IF(C218=0,"",LEFT(INDEX(Lists!$H$5:$H$49,MATCH(C218,Lists!$G$5:$G$49,0),1),1))</f>
        <v/>
      </c>
      <c r="Y218" s="4">
        <f ca="1">'Month 2'!H218+'Month 2'!I218-'Month 2'!J218</f>
        <v>0</v>
      </c>
      <c r="Z218" s="2" t="str">
        <f t="shared" ref="Z218:Z224" ca="1" si="39">IF(AND(H218=0,I218=0,J218=0),"",IF((H218+I218)&gt;0,J218/(H218+I218),J218))</f>
        <v/>
      </c>
      <c r="AA218" s="2" t="str">
        <f t="shared" ca="1" si="35"/>
        <v/>
      </c>
      <c r="AC218" s="627" t="str">
        <f t="shared" ref="AC218:AC224" si="40">U218&amp;C218</f>
        <v>0</v>
      </c>
    </row>
    <row r="219" spans="1:29" ht="39" hidden="1" customHeight="1" x14ac:dyDescent="0.2">
      <c r="A219" s="14" t="str">
        <f>Planning!A203</f>
        <v>I195</v>
      </c>
      <c r="B219" s="9">
        <f>Planning!B203</f>
        <v>0</v>
      </c>
      <c r="C219" s="9">
        <f>Planning!C203</f>
        <v>0</v>
      </c>
      <c r="D219" s="9">
        <f>Planning!D203</f>
        <v>0</v>
      </c>
      <c r="E219" s="3">
        <f>Planning!E203</f>
        <v>0</v>
      </c>
      <c r="F219" s="3" t="str">
        <f>IF(Planning!G203&lt;&gt;0,Planning!G203,"")</f>
        <v/>
      </c>
      <c r="G219" s="194">
        <f>Planning!H203</f>
        <v>0</v>
      </c>
      <c r="H219" s="4">
        <f>Planning!O203</f>
        <v>0</v>
      </c>
      <c r="I219" s="198">
        <f ca="1">IF(OR(W219="1",AND(W219&lt;&gt;"1",G219=Lists!$A$17)),Y219,0)</f>
        <v>0</v>
      </c>
      <c r="J219" s="174"/>
      <c r="K219" s="32" t="str">
        <f ca="1">IF(AND(W219="2",G219&lt;&gt;Lists!$A$17),AA219,Z219)</f>
        <v/>
      </c>
      <c r="L219" s="33" t="str">
        <f t="shared" ca="1" si="33"/>
        <v/>
      </c>
      <c r="M219" s="5">
        <f>Planning!P203</f>
        <v>0</v>
      </c>
      <c r="N219" s="5">
        <f>'Month 2'!M219+'Month 2'!N219-'Month 2'!O219</f>
        <v>0</v>
      </c>
      <c r="O219" s="166"/>
      <c r="P219" s="32" t="str">
        <f t="shared" si="36"/>
        <v/>
      </c>
      <c r="Q219" s="33" t="str">
        <f t="shared" si="34"/>
        <v/>
      </c>
      <c r="R219" s="89">
        <f ca="1">SUMIFS($J$25:$J$224,$C$25:$C$224,$C219,$G$25:$G$224,Lists!$A$16)</f>
        <v>0</v>
      </c>
      <c r="S219" s="89">
        <f t="shared" si="37"/>
        <v>0</v>
      </c>
      <c r="U219" s="2" t="str">
        <f t="shared" si="38"/>
        <v/>
      </c>
      <c r="W219" s="2" t="str">
        <f>IF(C219=0,"",LEFT(INDEX(Lists!$H$5:$H$49,MATCH(C219,Lists!$G$5:$G$49,0),1),1))</f>
        <v/>
      </c>
      <c r="Y219" s="4">
        <f ca="1">'Month 2'!H219+'Month 2'!I219-'Month 2'!J219</f>
        <v>0</v>
      </c>
      <c r="Z219" s="2" t="str">
        <f t="shared" ca="1" si="39"/>
        <v/>
      </c>
      <c r="AA219" s="2" t="str">
        <f t="shared" ca="1" si="35"/>
        <v/>
      </c>
      <c r="AC219" s="627" t="str">
        <f t="shared" si="40"/>
        <v>0</v>
      </c>
    </row>
    <row r="220" spans="1:29" ht="39" hidden="1" customHeight="1" x14ac:dyDescent="0.2">
      <c r="A220" s="14" t="str">
        <f>Planning!A204</f>
        <v>I196</v>
      </c>
      <c r="B220" s="9">
        <f>Planning!B204</f>
        <v>0</v>
      </c>
      <c r="C220" s="9">
        <f>Planning!C204</f>
        <v>0</v>
      </c>
      <c r="D220" s="9">
        <f>Planning!D204</f>
        <v>0</v>
      </c>
      <c r="E220" s="3">
        <f>Planning!E204</f>
        <v>0</v>
      </c>
      <c r="F220" s="3" t="str">
        <f>IF(Planning!G204&lt;&gt;0,Planning!G204,"")</f>
        <v/>
      </c>
      <c r="G220" s="194">
        <f>Planning!H204</f>
        <v>0</v>
      </c>
      <c r="H220" s="4">
        <f>Planning!O204</f>
        <v>0</v>
      </c>
      <c r="I220" s="198">
        <f ca="1">IF(OR(W220="1",AND(W220&lt;&gt;"1",G220=Lists!$A$17)),Y220,0)</f>
        <v>0</v>
      </c>
      <c r="J220" s="174"/>
      <c r="K220" s="32" t="str">
        <f ca="1">IF(AND(W220="2",G220&lt;&gt;Lists!$A$17),AA220,Z220)</f>
        <v/>
      </c>
      <c r="L220" s="33" t="str">
        <f t="shared" ca="1" si="33"/>
        <v/>
      </c>
      <c r="M220" s="5">
        <f>Planning!P204</f>
        <v>0</v>
      </c>
      <c r="N220" s="5">
        <f>'Month 2'!M220+'Month 2'!N220-'Month 2'!O220</f>
        <v>0</v>
      </c>
      <c r="O220" s="166"/>
      <c r="P220" s="32" t="str">
        <f t="shared" si="36"/>
        <v/>
      </c>
      <c r="Q220" s="33" t="str">
        <f t="shared" si="34"/>
        <v/>
      </c>
      <c r="R220" s="89">
        <f ca="1">SUMIFS($J$25:$J$224,$C$25:$C$224,$C220,$G$25:$G$224,Lists!$A$16)</f>
        <v>0</v>
      </c>
      <c r="S220" s="89">
        <f t="shared" si="37"/>
        <v>0</v>
      </c>
      <c r="U220" s="2" t="str">
        <f t="shared" si="38"/>
        <v/>
      </c>
      <c r="W220" s="2" t="str">
        <f>IF(C220=0,"",LEFT(INDEX(Lists!$H$5:$H$49,MATCH(C220,Lists!$G$5:$G$49,0),1),1))</f>
        <v/>
      </c>
      <c r="Y220" s="4">
        <f ca="1">'Month 2'!H220+'Month 2'!I220-'Month 2'!J220</f>
        <v>0</v>
      </c>
      <c r="Z220" s="2" t="str">
        <f t="shared" ca="1" si="39"/>
        <v/>
      </c>
      <c r="AA220" s="2" t="str">
        <f t="shared" ca="1" si="35"/>
        <v/>
      </c>
      <c r="AC220" s="627" t="str">
        <f t="shared" si="40"/>
        <v>0</v>
      </c>
    </row>
    <row r="221" spans="1:29" ht="39" hidden="1" customHeight="1" x14ac:dyDescent="0.2">
      <c r="A221" s="14" t="str">
        <f>Planning!A205</f>
        <v>I197</v>
      </c>
      <c r="B221" s="9">
        <f>Planning!B205</f>
        <v>0</v>
      </c>
      <c r="C221" s="9">
        <f>Planning!C205</f>
        <v>0</v>
      </c>
      <c r="D221" s="9">
        <f>Planning!D205</f>
        <v>0</v>
      </c>
      <c r="E221" s="3">
        <f>Planning!E205</f>
        <v>0</v>
      </c>
      <c r="F221" s="3" t="str">
        <f>IF(Planning!G205&lt;&gt;0,Planning!G205,"")</f>
        <v/>
      </c>
      <c r="G221" s="194">
        <f>Planning!H205</f>
        <v>0</v>
      </c>
      <c r="H221" s="4">
        <f>Planning!O205</f>
        <v>0</v>
      </c>
      <c r="I221" s="198">
        <f ca="1">IF(OR(W221="1",AND(W221&lt;&gt;"1",G221=Lists!$A$17)),Y221,0)</f>
        <v>0</v>
      </c>
      <c r="J221" s="174"/>
      <c r="K221" s="32" t="str">
        <f ca="1">IF(AND(W221="2",G221&lt;&gt;Lists!$A$17),AA221,Z221)</f>
        <v/>
      </c>
      <c r="L221" s="33" t="str">
        <f t="shared" ca="1" si="33"/>
        <v/>
      </c>
      <c r="M221" s="5">
        <f>Planning!P205</f>
        <v>0</v>
      </c>
      <c r="N221" s="5">
        <f>'Month 2'!M221+'Month 2'!N221-'Month 2'!O221</f>
        <v>0</v>
      </c>
      <c r="O221" s="166"/>
      <c r="P221" s="32" t="str">
        <f t="shared" si="36"/>
        <v/>
      </c>
      <c r="Q221" s="33" t="str">
        <f t="shared" si="34"/>
        <v/>
      </c>
      <c r="R221" s="89">
        <f ca="1">SUMIFS($J$25:$J$224,$C$25:$C$224,$C221,$G$25:$G$224,Lists!$A$16)</f>
        <v>0</v>
      </c>
      <c r="S221" s="89">
        <f t="shared" si="37"/>
        <v>0</v>
      </c>
      <c r="U221" s="2" t="str">
        <f t="shared" si="38"/>
        <v/>
      </c>
      <c r="W221" s="2" t="str">
        <f>IF(C221=0,"",LEFT(INDEX(Lists!$H$5:$H$49,MATCH(C221,Lists!$G$5:$G$49,0),1),1))</f>
        <v/>
      </c>
      <c r="Y221" s="4">
        <f ca="1">'Month 2'!H221+'Month 2'!I221-'Month 2'!J221</f>
        <v>0</v>
      </c>
      <c r="Z221" s="2" t="str">
        <f t="shared" ca="1" si="39"/>
        <v/>
      </c>
      <c r="AA221" s="2" t="str">
        <f t="shared" ca="1" si="35"/>
        <v/>
      </c>
      <c r="AC221" s="627" t="str">
        <f t="shared" si="40"/>
        <v>0</v>
      </c>
    </row>
    <row r="222" spans="1:29" ht="39" hidden="1" customHeight="1" x14ac:dyDescent="0.2">
      <c r="A222" s="14" t="str">
        <f>Planning!A206</f>
        <v>I198</v>
      </c>
      <c r="B222" s="9">
        <f>Planning!B206</f>
        <v>0</v>
      </c>
      <c r="C222" s="9">
        <f>Planning!C206</f>
        <v>0</v>
      </c>
      <c r="D222" s="9">
        <f>Planning!D206</f>
        <v>0</v>
      </c>
      <c r="E222" s="3">
        <f>Planning!E206</f>
        <v>0</v>
      </c>
      <c r="F222" s="3" t="str">
        <f>IF(Planning!G206&lt;&gt;0,Planning!G206,"")</f>
        <v/>
      </c>
      <c r="G222" s="194">
        <f>Planning!H206</f>
        <v>0</v>
      </c>
      <c r="H222" s="4">
        <f>Planning!O206</f>
        <v>0</v>
      </c>
      <c r="I222" s="198">
        <f ca="1">IF(OR(W222="1",AND(W222&lt;&gt;"1",G222=Lists!$A$17)),Y222,0)</f>
        <v>0</v>
      </c>
      <c r="J222" s="174"/>
      <c r="K222" s="32" t="str">
        <f ca="1">IF(AND(W222="2",G222&lt;&gt;Lists!$A$17),AA222,Z222)</f>
        <v/>
      </c>
      <c r="L222" s="33" t="str">
        <f t="shared" ca="1" si="33"/>
        <v/>
      </c>
      <c r="M222" s="5">
        <f>Planning!P206</f>
        <v>0</v>
      </c>
      <c r="N222" s="5">
        <f>'Month 2'!M222+'Month 2'!N222-'Month 2'!O222</f>
        <v>0</v>
      </c>
      <c r="O222" s="166"/>
      <c r="P222" s="32" t="str">
        <f t="shared" si="36"/>
        <v/>
      </c>
      <c r="Q222" s="33" t="str">
        <f t="shared" si="34"/>
        <v/>
      </c>
      <c r="R222" s="89">
        <f ca="1">SUMIFS($J$25:$J$224,$C$25:$C$224,$C222,$G$25:$G$224,Lists!$A$16)</f>
        <v>0</v>
      </c>
      <c r="S222" s="89">
        <f t="shared" si="37"/>
        <v>0</v>
      </c>
      <c r="U222" s="2" t="str">
        <f t="shared" si="38"/>
        <v/>
      </c>
      <c r="W222" s="2" t="str">
        <f>IF(C222=0,"",LEFT(INDEX(Lists!$H$5:$H$49,MATCH(C222,Lists!$G$5:$G$49,0),1),1))</f>
        <v/>
      </c>
      <c r="Y222" s="4">
        <f ca="1">'Month 2'!H222+'Month 2'!I222-'Month 2'!J222</f>
        <v>0</v>
      </c>
      <c r="Z222" s="2" t="str">
        <f t="shared" ca="1" si="39"/>
        <v/>
      </c>
      <c r="AA222" s="2" t="str">
        <f t="shared" ca="1" si="35"/>
        <v/>
      </c>
      <c r="AC222" s="627" t="str">
        <f t="shared" si="40"/>
        <v>0</v>
      </c>
    </row>
    <row r="223" spans="1:29" ht="39" hidden="1" customHeight="1" x14ac:dyDescent="0.2">
      <c r="A223" s="14" t="str">
        <f>Planning!A207</f>
        <v>I199</v>
      </c>
      <c r="B223" s="9">
        <f>Planning!B207</f>
        <v>0</v>
      </c>
      <c r="C223" s="9">
        <f>Planning!C207</f>
        <v>0</v>
      </c>
      <c r="D223" s="9">
        <f>Planning!D207</f>
        <v>0</v>
      </c>
      <c r="E223" s="3">
        <f>Planning!E207</f>
        <v>0</v>
      </c>
      <c r="F223" s="3" t="str">
        <f>IF(Planning!G207&lt;&gt;0,Planning!G207,"")</f>
        <v/>
      </c>
      <c r="G223" s="194">
        <f>Planning!H207</f>
        <v>0</v>
      </c>
      <c r="H223" s="4">
        <f>Planning!O207</f>
        <v>0</v>
      </c>
      <c r="I223" s="198">
        <f ca="1">IF(OR(W223="1",AND(W223&lt;&gt;"1",G223=Lists!$A$17)),Y223,0)</f>
        <v>0</v>
      </c>
      <c r="J223" s="174"/>
      <c r="K223" s="32" t="str">
        <f ca="1">IF(AND(W223="2",G223&lt;&gt;Lists!$A$17),AA223,Z223)</f>
        <v/>
      </c>
      <c r="L223" s="33" t="str">
        <f t="shared" ca="1" si="33"/>
        <v/>
      </c>
      <c r="M223" s="5">
        <f>Planning!P207</f>
        <v>0</v>
      </c>
      <c r="N223" s="5">
        <f>'Month 2'!M223+'Month 2'!N223-'Month 2'!O223</f>
        <v>0</v>
      </c>
      <c r="O223" s="166"/>
      <c r="P223" s="32" t="str">
        <f t="shared" si="36"/>
        <v/>
      </c>
      <c r="Q223" s="33" t="str">
        <f t="shared" si="34"/>
        <v/>
      </c>
      <c r="R223" s="89">
        <f ca="1">SUMIFS($J$25:$J$224,$C$25:$C$224,$C223,$G$25:$G$224,Lists!$A$16)</f>
        <v>0</v>
      </c>
      <c r="S223" s="89">
        <f t="shared" si="37"/>
        <v>0</v>
      </c>
      <c r="U223" s="2" t="str">
        <f t="shared" si="38"/>
        <v/>
      </c>
      <c r="W223" s="2" t="str">
        <f>IF(C223=0,"",LEFT(INDEX(Lists!$H$5:$H$49,MATCH(C223,Lists!$G$5:$G$49,0),1),1))</f>
        <v/>
      </c>
      <c r="Y223" s="4">
        <f ca="1">'Month 2'!H223+'Month 2'!I223-'Month 2'!J223</f>
        <v>0</v>
      </c>
      <c r="Z223" s="2" t="str">
        <f t="shared" ca="1" si="39"/>
        <v/>
      </c>
      <c r="AA223" s="2" t="str">
        <f t="shared" ca="1" si="35"/>
        <v/>
      </c>
      <c r="AC223" s="627" t="str">
        <f t="shared" si="40"/>
        <v>0</v>
      </c>
    </row>
    <row r="224" spans="1:29" ht="39" hidden="1" customHeight="1" x14ac:dyDescent="0.2">
      <c r="A224" s="14" t="str">
        <f>Planning!A208</f>
        <v>I200</v>
      </c>
      <c r="B224" s="9">
        <f>Planning!B208</f>
        <v>0</v>
      </c>
      <c r="C224" s="9">
        <f>Planning!C208</f>
        <v>0</v>
      </c>
      <c r="D224" s="9">
        <f>Planning!D208</f>
        <v>0</v>
      </c>
      <c r="E224" s="3">
        <f>Planning!E208</f>
        <v>0</v>
      </c>
      <c r="F224" s="3" t="str">
        <f>IF(Planning!G208&lt;&gt;0,Planning!G208,"")</f>
        <v/>
      </c>
      <c r="G224" s="194">
        <f>Planning!H208</f>
        <v>0</v>
      </c>
      <c r="H224" s="4">
        <f>Planning!O208</f>
        <v>0</v>
      </c>
      <c r="I224" s="198">
        <f ca="1">IF(OR(W224="1",AND(W224&lt;&gt;"1",G224=Lists!$A$17)),Y224,0)</f>
        <v>0</v>
      </c>
      <c r="J224" s="174"/>
      <c r="K224" s="32" t="str">
        <f ca="1">IF(AND(W224="2",G224&lt;&gt;Lists!$A$17),AA224,Z224)</f>
        <v/>
      </c>
      <c r="L224" s="33" t="str">
        <f t="shared" ca="1" si="33"/>
        <v/>
      </c>
      <c r="M224" s="5">
        <f>Planning!P208</f>
        <v>0</v>
      </c>
      <c r="N224" s="5">
        <f>'Month 2'!M224+'Month 2'!N224-'Month 2'!O224</f>
        <v>0</v>
      </c>
      <c r="O224" s="166"/>
      <c r="P224" s="32" t="str">
        <f t="shared" si="36"/>
        <v/>
      </c>
      <c r="Q224" s="33" t="str">
        <f t="shared" si="34"/>
        <v/>
      </c>
      <c r="R224" s="89">
        <f ca="1">SUMIFS($J$25:$J$224,$C$25:$C$224,$C224,$G$25:$G$224,Lists!$A$16)</f>
        <v>0</v>
      </c>
      <c r="S224" s="89">
        <f t="shared" si="37"/>
        <v>0</v>
      </c>
      <c r="U224" s="2" t="str">
        <f t="shared" si="38"/>
        <v/>
      </c>
      <c r="W224" s="2" t="str">
        <f>IF(C224=0,"",LEFT(INDEX(Lists!$H$5:$H$49,MATCH(C224,Lists!$G$5:$G$49,0),1),1))</f>
        <v/>
      </c>
      <c r="Y224" s="4">
        <f ca="1">'Month 2'!H224+'Month 2'!I224-'Month 2'!J224</f>
        <v>0</v>
      </c>
      <c r="Z224" s="2" t="str">
        <f t="shared" ca="1" si="39"/>
        <v/>
      </c>
      <c r="AA224" s="2" t="str">
        <f t="shared" ca="1" si="35"/>
        <v/>
      </c>
      <c r="AC224" s="627" t="str">
        <f t="shared" si="40"/>
        <v>0</v>
      </c>
    </row>
    <row r="225" spans="1:29" ht="15.75" customHeight="1" x14ac:dyDescent="0.2">
      <c r="U225" s="1" t="s">
        <v>334</v>
      </c>
      <c r="W225" s="1" t="s">
        <v>334</v>
      </c>
      <c r="Y225" s="1" t="s">
        <v>334</v>
      </c>
      <c r="Z225" s="1" t="s">
        <v>334</v>
      </c>
      <c r="AA225" s="1" t="s">
        <v>334</v>
      </c>
      <c r="AC225" s="1" t="s">
        <v>334</v>
      </c>
    </row>
    <row r="226" spans="1:29" ht="15.75" customHeight="1" x14ac:dyDescent="0.2"/>
    <row r="227" spans="1:29" ht="25.5" customHeight="1" x14ac:dyDescent="0.2">
      <c r="A227" s="972" t="str">
        <f ca="1">Setup!AN6</f>
        <v>PR Dashboard indicators</v>
      </c>
      <c r="B227" s="973"/>
      <c r="C227" s="973"/>
      <c r="D227" s="973"/>
      <c r="E227" s="973"/>
      <c r="F227" s="973"/>
      <c r="G227" s="973"/>
      <c r="H227" s="974"/>
    </row>
    <row r="228" spans="1:29" ht="25.5" customHeight="1" x14ac:dyDescent="0.2">
      <c r="A228" s="969" t="str">
        <f ca="1">Setup!AP8</f>
        <v>Financial reports planned</v>
      </c>
      <c r="B228" s="970"/>
      <c r="C228" s="970"/>
      <c r="D228" s="970"/>
      <c r="E228" s="970"/>
      <c r="F228" s="970"/>
      <c r="G228" s="971"/>
      <c r="H228" s="167">
        <v>2</v>
      </c>
      <c r="J228" s="101"/>
    </row>
    <row r="229" spans="1:29" ht="25.5" customHeight="1" x14ac:dyDescent="0.2">
      <c r="A229" s="978" t="str">
        <f ca="1">Setup!AP9</f>
        <v>Financial reports overdue</v>
      </c>
      <c r="B229" s="979"/>
      <c r="C229" s="979"/>
      <c r="D229" s="979"/>
      <c r="E229" s="979"/>
      <c r="F229" s="979"/>
      <c r="G229" s="980"/>
      <c r="H229" s="167">
        <v>1</v>
      </c>
      <c r="J229" s="101"/>
    </row>
    <row r="230" spans="1:29" ht="25.5" hidden="1" customHeight="1" x14ac:dyDescent="0.2">
      <c r="A230" s="996">
        <f ca="1">Setup!AP10</f>
        <v>0</v>
      </c>
      <c r="B230" s="997"/>
      <c r="C230" s="997"/>
      <c r="D230" s="997"/>
      <c r="E230" s="997"/>
      <c r="F230" s="997"/>
      <c r="G230" s="998"/>
      <c r="H230" s="167"/>
      <c r="J230" s="101"/>
    </row>
    <row r="231" spans="1:29" ht="25.5" hidden="1" customHeight="1" x14ac:dyDescent="0.2">
      <c r="A231" s="966">
        <f ca="1">Setup!AP11</f>
        <v>0</v>
      </c>
      <c r="B231" s="967"/>
      <c r="C231" s="967"/>
      <c r="D231" s="967"/>
      <c r="E231" s="967"/>
      <c r="F231" s="967"/>
      <c r="G231" s="968"/>
      <c r="H231" s="167"/>
      <c r="J231" s="101"/>
    </row>
    <row r="232" spans="1:29" ht="25.5" hidden="1" customHeight="1" x14ac:dyDescent="0.2">
      <c r="A232" s="966">
        <f ca="1">Setup!AP12</f>
        <v>0</v>
      </c>
      <c r="B232" s="967"/>
      <c r="C232" s="967"/>
      <c r="D232" s="967"/>
      <c r="E232" s="967"/>
      <c r="F232" s="967"/>
      <c r="G232" s="968"/>
      <c r="H232" s="167"/>
      <c r="J232" s="101"/>
    </row>
    <row r="233" spans="1:29" ht="25.5" hidden="1" customHeight="1" x14ac:dyDescent="0.2">
      <c r="A233" s="969">
        <f ca="1">Setup!AP13</f>
        <v>0</v>
      </c>
      <c r="B233" s="970"/>
      <c r="C233" s="970"/>
      <c r="D233" s="970"/>
      <c r="E233" s="970"/>
      <c r="F233" s="970"/>
      <c r="G233" s="971"/>
      <c r="H233" s="167"/>
      <c r="J233" s="101"/>
    </row>
    <row r="234" spans="1:29" ht="25.5" hidden="1" customHeight="1" x14ac:dyDescent="0.2">
      <c r="A234" s="978">
        <f ca="1">Setup!AP14</f>
        <v>0</v>
      </c>
      <c r="B234" s="979"/>
      <c r="C234" s="979"/>
      <c r="D234" s="979"/>
      <c r="E234" s="979"/>
      <c r="F234" s="979"/>
      <c r="G234" s="980"/>
      <c r="H234" s="167"/>
      <c r="J234" s="101"/>
    </row>
    <row r="235" spans="1:29" ht="25.5" customHeight="1" x14ac:dyDescent="0.2">
      <c r="A235" s="996" t="str">
        <f ca="1">Setup!AP15</f>
        <v>Supervision actions recommended</v>
      </c>
      <c r="B235" s="997"/>
      <c r="C235" s="997"/>
      <c r="D235" s="997"/>
      <c r="E235" s="997"/>
      <c r="F235" s="997"/>
      <c r="G235" s="998"/>
      <c r="H235" s="167">
        <v>5</v>
      </c>
      <c r="J235" s="101"/>
    </row>
    <row r="236" spans="1:29" ht="25.5" customHeight="1" x14ac:dyDescent="0.2">
      <c r="A236" s="966" t="str">
        <f ca="1">Setup!AP16</f>
        <v>Supervision recommendations past due</v>
      </c>
      <c r="B236" s="967"/>
      <c r="C236" s="967"/>
      <c r="D236" s="967"/>
      <c r="E236" s="967"/>
      <c r="F236" s="967"/>
      <c r="G236" s="968"/>
      <c r="H236" s="167">
        <v>1</v>
      </c>
      <c r="J236" s="101"/>
    </row>
    <row r="237" spans="1:29" ht="25.5" customHeight="1" x14ac:dyDescent="0.2">
      <c r="A237" s="969" t="str">
        <f ca="1">Setup!AP17</f>
        <v>Programmatic reports planned</v>
      </c>
      <c r="B237" s="970"/>
      <c r="C237" s="970"/>
      <c r="D237" s="970"/>
      <c r="E237" s="970"/>
      <c r="F237" s="970"/>
      <c r="G237" s="971"/>
      <c r="H237" s="167">
        <v>2</v>
      </c>
      <c r="J237" s="101"/>
    </row>
    <row r="238" spans="1:29" ht="25.5" customHeight="1" x14ac:dyDescent="0.2">
      <c r="A238" s="978" t="str">
        <f ca="1">Setup!AP18</f>
        <v>Programmatic reports past due</v>
      </c>
      <c r="B238" s="979"/>
      <c r="C238" s="979"/>
      <c r="D238" s="979"/>
      <c r="E238" s="979"/>
      <c r="F238" s="979"/>
      <c r="G238" s="980"/>
      <c r="H238" s="167">
        <v>1</v>
      </c>
      <c r="J238" s="101"/>
    </row>
    <row r="239" spans="1:29" ht="25.5" hidden="1" customHeight="1" x14ac:dyDescent="0.2">
      <c r="A239" s="996">
        <f ca="1">Setup!AP19</f>
        <v>0</v>
      </c>
      <c r="B239" s="997"/>
      <c r="C239" s="997"/>
      <c r="D239" s="997"/>
      <c r="E239" s="997"/>
      <c r="F239" s="997"/>
      <c r="G239" s="998"/>
      <c r="H239" s="167"/>
      <c r="J239" s="101"/>
    </row>
    <row r="240" spans="1:29" ht="25.5" hidden="1" customHeight="1" x14ac:dyDescent="0.2">
      <c r="A240" s="966">
        <f ca="1">Setup!AP20</f>
        <v>0</v>
      </c>
      <c r="B240" s="967"/>
      <c r="C240" s="967"/>
      <c r="D240" s="967"/>
      <c r="E240" s="967"/>
      <c r="F240" s="967"/>
      <c r="G240" s="968"/>
      <c r="H240" s="167"/>
      <c r="J240" s="101"/>
    </row>
    <row r="241" spans="1:10" ht="25.5" hidden="1" customHeight="1" x14ac:dyDescent="0.2">
      <c r="A241" s="969">
        <f ca="1">Setup!AP21</f>
        <v>0</v>
      </c>
      <c r="B241" s="970"/>
      <c r="C241" s="970"/>
      <c r="D241" s="970"/>
      <c r="E241" s="970"/>
      <c r="F241" s="970"/>
      <c r="G241" s="971"/>
      <c r="H241" s="167"/>
      <c r="J241" s="101"/>
    </row>
    <row r="242" spans="1:10" ht="25.5" hidden="1" customHeight="1" x14ac:dyDescent="0.2">
      <c r="A242" s="978">
        <f ca="1">Setup!AP22</f>
        <v>0</v>
      </c>
      <c r="B242" s="979"/>
      <c r="C242" s="979"/>
      <c r="D242" s="979"/>
      <c r="E242" s="979"/>
      <c r="F242" s="979"/>
      <c r="G242" s="980"/>
      <c r="H242" s="167"/>
      <c r="J242" s="101"/>
    </row>
    <row r="243" spans="1:10" ht="25.5" hidden="1" customHeight="1" x14ac:dyDescent="0.2">
      <c r="A243" s="978">
        <f ca="1">Setup!AP23</f>
        <v>0</v>
      </c>
      <c r="B243" s="979"/>
      <c r="C243" s="979"/>
      <c r="D243" s="979"/>
      <c r="E243" s="979"/>
      <c r="F243" s="979"/>
      <c r="G243" s="980"/>
      <c r="H243" s="167"/>
      <c r="J243" s="101"/>
    </row>
    <row r="244" spans="1:10" ht="25.5" hidden="1" customHeight="1" x14ac:dyDescent="0.2">
      <c r="A244" s="996">
        <f ca="1">Setup!AP24</f>
        <v>0</v>
      </c>
      <c r="B244" s="997"/>
      <c r="C244" s="997"/>
      <c r="D244" s="997"/>
      <c r="E244" s="997"/>
      <c r="F244" s="997"/>
      <c r="G244" s="998"/>
      <c r="H244" s="167"/>
      <c r="J244" s="101"/>
    </row>
    <row r="245" spans="1:10" ht="25.5" hidden="1" customHeight="1" x14ac:dyDescent="0.2">
      <c r="A245" s="966">
        <f ca="1">Setup!AP25</f>
        <v>0</v>
      </c>
      <c r="B245" s="967"/>
      <c r="C245" s="967"/>
      <c r="D245" s="967"/>
      <c r="E245" s="967"/>
      <c r="F245" s="967"/>
      <c r="G245" s="968"/>
      <c r="H245" s="168"/>
      <c r="J245" s="101"/>
    </row>
    <row r="246" spans="1:10" ht="25.5" hidden="1" customHeight="1" x14ac:dyDescent="0.2">
      <c r="A246" s="966">
        <f ca="1">Setup!AP26</f>
        <v>0</v>
      </c>
      <c r="B246" s="967"/>
      <c r="C246" s="967"/>
      <c r="D246" s="967"/>
      <c r="E246" s="967"/>
      <c r="F246" s="967"/>
      <c r="G246" s="968"/>
      <c r="H246" s="167"/>
      <c r="J246" s="101"/>
    </row>
    <row r="247" spans="1:10" ht="25.5" hidden="1" customHeight="1" x14ac:dyDescent="0.2">
      <c r="A247" s="969">
        <f ca="1">Setup!AP27</f>
        <v>0</v>
      </c>
      <c r="B247" s="970"/>
      <c r="C247" s="970"/>
      <c r="D247" s="970"/>
      <c r="E247" s="970"/>
      <c r="F247" s="970"/>
      <c r="G247" s="971"/>
      <c r="H247" s="167"/>
      <c r="J247" s="101"/>
    </row>
    <row r="248" spans="1:10" ht="25.5" hidden="1" customHeight="1" x14ac:dyDescent="0.2">
      <c r="A248" s="978">
        <f ca="1">Setup!AP28</f>
        <v>0</v>
      </c>
      <c r="B248" s="979"/>
      <c r="C248" s="979"/>
      <c r="D248" s="979"/>
      <c r="E248" s="979"/>
      <c r="F248" s="979"/>
      <c r="G248" s="980"/>
      <c r="H248" s="167"/>
      <c r="J248" s="101"/>
    </row>
    <row r="249" spans="1:10" ht="25.5" hidden="1" customHeight="1" x14ac:dyDescent="0.2">
      <c r="A249" s="978">
        <f ca="1">Setup!AP29</f>
        <v>0</v>
      </c>
      <c r="B249" s="979"/>
      <c r="C249" s="979"/>
      <c r="D249" s="979"/>
      <c r="E249" s="979"/>
      <c r="F249" s="979"/>
      <c r="G249" s="980"/>
      <c r="H249" s="167"/>
      <c r="J249" s="101"/>
    </row>
    <row r="250" spans="1:10" ht="25.5" hidden="1" customHeight="1" x14ac:dyDescent="0.2">
      <c r="A250" s="996">
        <f ca="1">Setup!AP30</f>
        <v>0</v>
      </c>
      <c r="B250" s="997"/>
      <c r="C250" s="997"/>
      <c r="D250" s="997"/>
      <c r="E250" s="997"/>
      <c r="F250" s="997"/>
      <c r="G250" s="998"/>
      <c r="H250" s="167"/>
      <c r="J250" s="101"/>
    </row>
    <row r="251" spans="1:10" ht="25.5" hidden="1" customHeight="1" x14ac:dyDescent="0.2">
      <c r="A251" s="966">
        <f ca="1">Setup!AP31</f>
        <v>0</v>
      </c>
      <c r="B251" s="967"/>
      <c r="C251" s="967"/>
      <c r="D251" s="967"/>
      <c r="E251" s="967"/>
      <c r="F251" s="967"/>
      <c r="G251" s="968"/>
      <c r="H251" s="167"/>
      <c r="J251" s="101"/>
    </row>
    <row r="252" spans="1:10" ht="25.5" hidden="1" customHeight="1" x14ac:dyDescent="0.2">
      <c r="A252" s="969">
        <f ca="1">Setup!AP32</f>
        <v>0</v>
      </c>
      <c r="B252" s="970"/>
      <c r="C252" s="970"/>
      <c r="D252" s="970"/>
      <c r="E252" s="970"/>
      <c r="F252" s="970"/>
      <c r="G252" s="971"/>
      <c r="H252" s="167"/>
      <c r="J252" s="101"/>
    </row>
    <row r="253" spans="1:10" ht="25.5" hidden="1" customHeight="1" x14ac:dyDescent="0.2">
      <c r="A253" s="978">
        <f ca="1">Setup!AP33</f>
        <v>0</v>
      </c>
      <c r="B253" s="979"/>
      <c r="C253" s="979"/>
      <c r="D253" s="979"/>
      <c r="E253" s="979"/>
      <c r="F253" s="979"/>
      <c r="G253" s="980"/>
      <c r="H253" s="167"/>
      <c r="J253" s="101"/>
    </row>
    <row r="254" spans="1:10" ht="25.5" hidden="1" customHeight="1" x14ac:dyDescent="0.2">
      <c r="A254" s="966">
        <f ca="1">Setup!AP34</f>
        <v>0</v>
      </c>
      <c r="B254" s="967"/>
      <c r="C254" s="967"/>
      <c r="D254" s="967"/>
      <c r="E254" s="967"/>
      <c r="F254" s="967"/>
      <c r="G254" s="968"/>
      <c r="H254" s="167"/>
      <c r="J254" s="101"/>
    </row>
    <row r="255" spans="1:10" ht="25.5" hidden="1" customHeight="1" x14ac:dyDescent="0.2">
      <c r="A255" s="969">
        <f ca="1">Setup!AP35</f>
        <v>0</v>
      </c>
      <c r="B255" s="970"/>
      <c r="C255" s="970"/>
      <c r="D255" s="970"/>
      <c r="E255" s="970"/>
      <c r="F255" s="970"/>
      <c r="G255" s="971"/>
      <c r="H255" s="167"/>
      <c r="J255" s="101"/>
    </row>
    <row r="256" spans="1:10" ht="25.5" hidden="1" customHeight="1" x14ac:dyDescent="0.2">
      <c r="A256" s="978">
        <f ca="1">Setup!AP36</f>
        <v>0</v>
      </c>
      <c r="B256" s="979"/>
      <c r="C256" s="979"/>
      <c r="D256" s="979"/>
      <c r="E256" s="979"/>
      <c r="F256" s="979"/>
      <c r="G256" s="980"/>
      <c r="H256" s="167"/>
      <c r="J256" s="101"/>
    </row>
    <row r="257" spans="1:10" ht="25.5" hidden="1" customHeight="1" x14ac:dyDescent="0.2">
      <c r="A257" s="996">
        <f ca="1">Setup!AP37</f>
        <v>0</v>
      </c>
      <c r="B257" s="997"/>
      <c r="C257" s="997"/>
      <c r="D257" s="997"/>
      <c r="E257" s="997"/>
      <c r="F257" s="997"/>
      <c r="G257" s="998"/>
      <c r="H257" s="167"/>
      <c r="J257" s="101"/>
    </row>
    <row r="258" spans="1:10" ht="25.5" hidden="1" customHeight="1" x14ac:dyDescent="0.2">
      <c r="A258" s="966">
        <f ca="1">Setup!AP38</f>
        <v>0</v>
      </c>
      <c r="B258" s="967"/>
      <c r="C258" s="967"/>
      <c r="D258" s="967"/>
      <c r="E258" s="967"/>
      <c r="F258" s="967"/>
      <c r="G258" s="968"/>
      <c r="H258" s="167"/>
      <c r="J258" s="101"/>
    </row>
    <row r="259" spans="1:10" ht="25.5" customHeight="1" x14ac:dyDescent="0.2">
      <c r="A259" s="969" t="str">
        <f ca="1">Setup!AP39</f>
        <v>Actual stock level - PS39 - Product 1: Efavirenz, 600 mg, 30 tablets</v>
      </c>
      <c r="B259" s="970"/>
      <c r="C259" s="970"/>
      <c r="D259" s="970"/>
      <c r="E259" s="970"/>
      <c r="F259" s="970"/>
      <c r="G259" s="971"/>
      <c r="H259" s="167">
        <v>11</v>
      </c>
      <c r="J259" s="101"/>
    </row>
    <row r="260" spans="1:10" ht="25.5" customHeight="1" x14ac:dyDescent="0.2">
      <c r="A260" s="996" t="str">
        <f ca="1">Setup!AP40</f>
        <v>Actual stock level - PS40 - Product 2: Efavirenz, 200 mg, 90 capsules</v>
      </c>
      <c r="B260" s="997"/>
      <c r="C260" s="997"/>
      <c r="D260" s="997"/>
      <c r="E260" s="997"/>
      <c r="F260" s="997"/>
      <c r="G260" s="998"/>
      <c r="H260" s="167">
        <v>12</v>
      </c>
      <c r="J260" s="101"/>
    </row>
    <row r="261" spans="1:10" ht="25.5" customHeight="1" x14ac:dyDescent="0.2">
      <c r="A261" s="969" t="str">
        <f ca="1">Setup!AP41</f>
        <v>Actual stock level - PS41 - Product 3: TDF/3TC, 300/300 mg, 30 tablets</v>
      </c>
      <c r="B261" s="970"/>
      <c r="C261" s="970"/>
      <c r="D261" s="970"/>
      <c r="E261" s="970"/>
      <c r="F261" s="970"/>
      <c r="G261" s="971"/>
      <c r="H261" s="167">
        <v>13</v>
      </c>
      <c r="J261" s="101"/>
    </row>
    <row r="262" spans="1:10" ht="25.5" customHeight="1" x14ac:dyDescent="0.2">
      <c r="A262" s="996" t="str">
        <f ca="1">Setup!AP42</f>
        <v>Actual stock level - PS42 - Product 4: 3TC, 10 mg/ml, oral solution 240 ml</v>
      </c>
      <c r="B262" s="997"/>
      <c r="C262" s="997"/>
      <c r="D262" s="997"/>
      <c r="E262" s="997"/>
      <c r="F262" s="997"/>
      <c r="G262" s="998"/>
      <c r="H262" s="167">
        <v>14</v>
      </c>
      <c r="J262" s="101"/>
    </row>
    <row r="263" spans="1:10" ht="25.5" hidden="1" customHeight="1" x14ac:dyDescent="0.2">
      <c r="A263" s="969">
        <f ca="1">Setup!AP43</f>
        <v>0</v>
      </c>
      <c r="B263" s="970"/>
      <c r="C263" s="970"/>
      <c r="D263" s="970"/>
      <c r="E263" s="970"/>
      <c r="F263" s="970"/>
      <c r="G263" s="971"/>
      <c r="H263" s="167"/>
      <c r="J263" s="101"/>
    </row>
    <row r="264" spans="1:10" ht="25.5" hidden="1" customHeight="1" x14ac:dyDescent="0.2">
      <c r="A264" s="996">
        <f ca="1">Setup!AP44</f>
        <v>0</v>
      </c>
      <c r="B264" s="997"/>
      <c r="C264" s="997"/>
      <c r="D264" s="997"/>
      <c r="E264" s="997"/>
      <c r="F264" s="997"/>
      <c r="G264" s="998"/>
      <c r="H264" s="167"/>
      <c r="J264" s="101"/>
    </row>
    <row r="265" spans="1:10" ht="25.5" hidden="1" customHeight="1" x14ac:dyDescent="0.2">
      <c r="A265" s="969">
        <f ca="1">Setup!AP45</f>
        <v>0</v>
      </c>
      <c r="B265" s="970"/>
      <c r="C265" s="970"/>
      <c r="D265" s="970"/>
      <c r="E265" s="970"/>
      <c r="F265" s="970"/>
      <c r="G265" s="971"/>
      <c r="H265" s="167"/>
      <c r="J265" s="101"/>
    </row>
    <row r="266" spans="1:10" ht="25.5" hidden="1" customHeight="1" x14ac:dyDescent="0.2">
      <c r="A266" s="996">
        <f ca="1">Setup!AP46</f>
        <v>0</v>
      </c>
      <c r="B266" s="997"/>
      <c r="C266" s="997"/>
      <c r="D266" s="997"/>
      <c r="E266" s="997"/>
      <c r="F266" s="997"/>
      <c r="G266" s="998"/>
      <c r="H266" s="167"/>
      <c r="J266" s="101"/>
    </row>
    <row r="267" spans="1:10" ht="25.5" hidden="1" customHeight="1" x14ac:dyDescent="0.2">
      <c r="A267" s="969">
        <f ca="1">Setup!AP47</f>
        <v>0</v>
      </c>
      <c r="B267" s="970"/>
      <c r="C267" s="970"/>
      <c r="D267" s="970"/>
      <c r="E267" s="970"/>
      <c r="F267" s="970"/>
      <c r="G267" s="971"/>
      <c r="H267" s="167"/>
      <c r="J267" s="101"/>
    </row>
    <row r="268" spans="1:10" ht="25.5" hidden="1" customHeight="1" x14ac:dyDescent="0.2">
      <c r="A268" s="996">
        <f ca="1">Setup!AP48</f>
        <v>0</v>
      </c>
      <c r="B268" s="997"/>
      <c r="C268" s="997"/>
      <c r="D268" s="997"/>
      <c r="E268" s="997"/>
      <c r="F268" s="997"/>
      <c r="G268" s="998"/>
      <c r="H268" s="167"/>
      <c r="J268" s="101"/>
    </row>
    <row r="269" spans="1:10" ht="25.5" hidden="1" customHeight="1" x14ac:dyDescent="0.2">
      <c r="A269" s="969">
        <f ca="1">Setup!AP49</f>
        <v>0</v>
      </c>
      <c r="B269" s="970"/>
      <c r="C269" s="970"/>
      <c r="D269" s="970"/>
      <c r="E269" s="970"/>
      <c r="F269" s="970"/>
      <c r="G269" s="971"/>
      <c r="H269" s="167"/>
      <c r="J269" s="101"/>
    </row>
    <row r="270" spans="1:10" ht="25.5" hidden="1" customHeight="1" x14ac:dyDescent="0.2">
      <c r="A270" s="996">
        <f ca="1">Setup!AP50</f>
        <v>0</v>
      </c>
      <c r="B270" s="997"/>
      <c r="C270" s="997"/>
      <c r="D270" s="997"/>
      <c r="E270" s="997"/>
      <c r="F270" s="997"/>
      <c r="G270" s="998"/>
      <c r="H270" s="167"/>
      <c r="J270" s="101"/>
    </row>
    <row r="271" spans="1:10" ht="25.5" hidden="1" customHeight="1" x14ac:dyDescent="0.2">
      <c r="A271" s="969">
        <f ca="1">Setup!AP51</f>
        <v>0</v>
      </c>
      <c r="B271" s="970"/>
      <c r="C271" s="970"/>
      <c r="D271" s="970"/>
      <c r="E271" s="970"/>
      <c r="F271" s="970"/>
      <c r="G271" s="971"/>
      <c r="H271" s="167"/>
      <c r="J271" s="101"/>
    </row>
    <row r="272" spans="1:10" ht="25.5" hidden="1" customHeight="1" x14ac:dyDescent="0.2">
      <c r="A272" s="996">
        <f ca="1">Setup!AP52</f>
        <v>0</v>
      </c>
      <c r="B272" s="997"/>
      <c r="C272" s="997"/>
      <c r="D272" s="997"/>
      <c r="E272" s="997"/>
      <c r="F272" s="997"/>
      <c r="G272" s="998"/>
      <c r="H272" s="167"/>
    </row>
    <row r="273" spans="1:8" ht="25.5" hidden="1" customHeight="1" x14ac:dyDescent="0.2">
      <c r="A273" s="969">
        <f ca="1">Setup!AP53</f>
        <v>0</v>
      </c>
      <c r="B273" s="970"/>
      <c r="C273" s="970"/>
      <c r="D273" s="970"/>
      <c r="E273" s="970"/>
      <c r="F273" s="970"/>
      <c r="G273" s="971"/>
      <c r="H273" s="167"/>
    </row>
    <row r="274" spans="1:8" ht="25.5" hidden="1" customHeight="1" x14ac:dyDescent="0.2">
      <c r="A274" s="996">
        <f ca="1">Setup!AP54</f>
        <v>0</v>
      </c>
      <c r="B274" s="997"/>
      <c r="C274" s="997"/>
      <c r="D274" s="997"/>
      <c r="E274" s="997"/>
      <c r="F274" s="997"/>
      <c r="G274" s="998"/>
      <c r="H274" s="167"/>
    </row>
    <row r="275" spans="1:8" ht="25.5" hidden="1" customHeight="1" x14ac:dyDescent="0.2">
      <c r="A275" s="969">
        <f ca="1">Setup!AP55</f>
        <v>0</v>
      </c>
      <c r="B275" s="970"/>
      <c r="C275" s="970"/>
      <c r="D275" s="970"/>
      <c r="E275" s="970"/>
      <c r="F275" s="970"/>
      <c r="G275" s="971"/>
      <c r="H275" s="167"/>
    </row>
    <row r="276" spans="1:8" ht="25.5" hidden="1" customHeight="1" x14ac:dyDescent="0.2">
      <c r="A276" s="996">
        <f ca="1">Setup!AP56</f>
        <v>0</v>
      </c>
      <c r="B276" s="997"/>
      <c r="C276" s="997"/>
      <c r="D276" s="997"/>
      <c r="E276" s="997"/>
      <c r="F276" s="997"/>
      <c r="G276" s="998"/>
      <c r="H276" s="167"/>
    </row>
    <row r="277" spans="1:8" ht="25.5" hidden="1" customHeight="1" x14ac:dyDescent="0.2">
      <c r="A277" s="969">
        <f ca="1">Setup!AP57</f>
        <v>0</v>
      </c>
      <c r="B277" s="970"/>
      <c r="C277" s="970"/>
      <c r="D277" s="970"/>
      <c r="E277" s="970"/>
      <c r="F277" s="970"/>
      <c r="G277" s="971"/>
      <c r="H277" s="167"/>
    </row>
    <row r="278" spans="1:8" ht="25.5" hidden="1" customHeight="1" x14ac:dyDescent="0.2">
      <c r="A278" s="996">
        <f ca="1">Setup!AP58</f>
        <v>0</v>
      </c>
      <c r="B278" s="997"/>
      <c r="C278" s="997"/>
      <c r="D278" s="997"/>
      <c r="E278" s="997"/>
      <c r="F278" s="997"/>
      <c r="G278" s="998"/>
      <c r="H278" s="167"/>
    </row>
    <row r="279" spans="1:8" ht="25.5" hidden="1" customHeight="1" x14ac:dyDescent="0.2">
      <c r="A279" s="969">
        <f ca="1">Setup!AP59</f>
        <v>0</v>
      </c>
      <c r="B279" s="970"/>
      <c r="C279" s="970"/>
      <c r="D279" s="970"/>
      <c r="E279" s="970"/>
      <c r="F279" s="970"/>
      <c r="G279" s="971"/>
      <c r="H279" s="167"/>
    </row>
    <row r="280" spans="1:8" ht="25.5" hidden="1" customHeight="1" x14ac:dyDescent="0.2">
      <c r="A280" s="978">
        <f ca="1">Setup!AP60</f>
        <v>0</v>
      </c>
      <c r="B280" s="979"/>
      <c r="C280" s="979"/>
      <c r="D280" s="979"/>
      <c r="E280" s="979"/>
      <c r="F280" s="979"/>
      <c r="G280" s="980"/>
      <c r="H280" s="167"/>
    </row>
    <row r="281" spans="1:8" ht="25.5" hidden="1" customHeight="1" x14ac:dyDescent="0.2">
      <c r="A281" s="996">
        <f ca="1">Setup!AP61</f>
        <v>0</v>
      </c>
      <c r="B281" s="997"/>
      <c r="C281" s="997"/>
      <c r="D281" s="997"/>
      <c r="E281" s="997"/>
      <c r="F281" s="997"/>
      <c r="G281" s="998"/>
      <c r="H281" s="167"/>
    </row>
    <row r="282" spans="1:8" ht="25.5" hidden="1" customHeight="1" x14ac:dyDescent="0.2">
      <c r="A282" s="966">
        <f ca="1">Setup!AP62</f>
        <v>0</v>
      </c>
      <c r="B282" s="967"/>
      <c r="C282" s="967"/>
      <c r="D282" s="967"/>
      <c r="E282" s="967"/>
      <c r="F282" s="967"/>
      <c r="G282" s="968"/>
      <c r="H282" s="167"/>
    </row>
    <row r="283" spans="1:8" ht="25.5" hidden="1" customHeight="1" x14ac:dyDescent="0.2">
      <c r="A283" s="966">
        <f ca="1">Setup!AP63</f>
        <v>0</v>
      </c>
      <c r="B283" s="967"/>
      <c r="C283" s="967"/>
      <c r="D283" s="967"/>
      <c r="E283" s="967"/>
      <c r="F283" s="967"/>
      <c r="G283" s="968"/>
      <c r="H283" s="167"/>
    </row>
    <row r="284" spans="1:8" ht="25.5" hidden="1" customHeight="1" x14ac:dyDescent="0.2">
      <c r="A284" s="969">
        <f ca="1">Setup!AP64</f>
        <v>0</v>
      </c>
      <c r="B284" s="970"/>
      <c r="C284" s="970"/>
      <c r="D284" s="970"/>
      <c r="E284" s="970"/>
      <c r="F284" s="970"/>
      <c r="G284" s="971"/>
      <c r="H284" s="167"/>
    </row>
    <row r="285" spans="1:8" ht="25.5" hidden="1" customHeight="1" x14ac:dyDescent="0.2">
      <c r="A285" s="978">
        <f ca="1">Setup!AP65</f>
        <v>0</v>
      </c>
      <c r="B285" s="979"/>
      <c r="C285" s="979"/>
      <c r="D285" s="979"/>
      <c r="E285" s="979"/>
      <c r="F285" s="979"/>
      <c r="G285" s="980"/>
      <c r="H285" s="167"/>
    </row>
    <row r="286" spans="1:8" ht="25.5" hidden="1" customHeight="1" x14ac:dyDescent="0.2">
      <c r="A286" s="978">
        <f ca="1">Setup!AP66</f>
        <v>0</v>
      </c>
      <c r="B286" s="979"/>
      <c r="C286" s="979"/>
      <c r="D286" s="979"/>
      <c r="E286" s="979"/>
      <c r="F286" s="979"/>
      <c r="G286" s="980"/>
      <c r="H286" s="167"/>
    </row>
    <row r="287" spans="1:8" ht="25.5" hidden="1" customHeight="1" x14ac:dyDescent="0.2">
      <c r="A287" s="996">
        <f ca="1">Setup!AP67</f>
        <v>0</v>
      </c>
      <c r="B287" s="997"/>
      <c r="C287" s="997"/>
      <c r="D287" s="997"/>
      <c r="E287" s="997"/>
      <c r="F287" s="997"/>
      <c r="G287" s="998"/>
      <c r="H287" s="167"/>
    </row>
    <row r="288" spans="1:8" ht="25.5" hidden="1" customHeight="1" x14ac:dyDescent="0.2">
      <c r="A288" s="966">
        <f ca="1">Setup!AP68</f>
        <v>0</v>
      </c>
      <c r="B288" s="967"/>
      <c r="C288" s="967"/>
      <c r="D288" s="967"/>
      <c r="E288" s="967"/>
      <c r="F288" s="967"/>
      <c r="G288" s="968"/>
      <c r="H288" s="167"/>
    </row>
    <row r="289" spans="1:17" ht="25.5" hidden="1" customHeight="1" x14ac:dyDescent="0.2">
      <c r="A289" s="966">
        <f ca="1">Setup!AP69</f>
        <v>0</v>
      </c>
      <c r="B289" s="967"/>
      <c r="C289" s="967"/>
      <c r="D289" s="967"/>
      <c r="E289" s="967"/>
      <c r="F289" s="967"/>
      <c r="G289" s="968"/>
      <c r="H289" s="167"/>
    </row>
    <row r="290" spans="1:17" ht="18.75" customHeight="1" x14ac:dyDescent="0.2">
      <c r="A290" s="187"/>
      <c r="B290" s="188"/>
      <c r="C290" s="188"/>
      <c r="D290" s="188"/>
      <c r="E290" s="188"/>
      <c r="F290" s="188"/>
      <c r="G290" s="458"/>
      <c r="H290" s="189"/>
    </row>
    <row r="291" spans="1:17" ht="12.75" customHeight="1" x14ac:dyDescent="0.2">
      <c r="A291" s="184"/>
      <c r="B291" s="185"/>
      <c r="C291" s="185"/>
      <c r="D291" s="185"/>
      <c r="E291" s="185"/>
      <c r="F291" s="185"/>
      <c r="G291" s="459"/>
      <c r="H291" s="186"/>
    </row>
    <row r="292" spans="1:17" ht="19.5" customHeight="1" x14ac:dyDescent="0.2">
      <c r="A292" s="768" t="str">
        <f ca="1">Translations!A138</f>
        <v>Narrative comments from results (to be filled by the Subrecipient)</v>
      </c>
      <c r="B292" s="769"/>
      <c r="C292" s="769"/>
      <c r="D292" s="769"/>
      <c r="E292" s="769"/>
      <c r="F292" s="769"/>
      <c r="G292" s="769"/>
      <c r="H292" s="769"/>
      <c r="I292" s="769"/>
      <c r="J292" s="769"/>
      <c r="K292" s="769"/>
      <c r="L292" s="769"/>
      <c r="M292" s="769"/>
      <c r="N292" s="769"/>
      <c r="O292" s="769"/>
      <c r="P292" s="769"/>
      <c r="Q292" s="487"/>
    </row>
    <row r="293" spans="1:17" ht="12.75" customHeight="1" x14ac:dyDescent="0.2">
      <c r="A293" s="1023"/>
      <c r="B293" s="1024"/>
      <c r="C293" s="1024"/>
      <c r="D293" s="1024"/>
      <c r="E293" s="1024"/>
      <c r="F293" s="1024"/>
      <c r="G293" s="1024"/>
      <c r="H293" s="1024"/>
      <c r="I293" s="1024"/>
      <c r="J293" s="1024"/>
      <c r="K293" s="1024"/>
      <c r="L293" s="1024"/>
      <c r="M293" s="1024"/>
      <c r="N293" s="1024"/>
      <c r="O293" s="1024"/>
      <c r="P293" s="1025"/>
      <c r="Q293" s="488"/>
    </row>
    <row r="294" spans="1:17" ht="12.75" customHeight="1" x14ac:dyDescent="0.2">
      <c r="A294" s="1026"/>
      <c r="B294" s="1027"/>
      <c r="C294" s="1027"/>
      <c r="D294" s="1027"/>
      <c r="E294" s="1027"/>
      <c r="F294" s="1027"/>
      <c r="G294" s="1027"/>
      <c r="H294" s="1027"/>
      <c r="I294" s="1027"/>
      <c r="J294" s="1027"/>
      <c r="K294" s="1027"/>
      <c r="L294" s="1027"/>
      <c r="M294" s="1027"/>
      <c r="N294" s="1027"/>
      <c r="O294" s="1027"/>
      <c r="P294" s="1028"/>
      <c r="Q294" s="488"/>
    </row>
    <row r="295" spans="1:17" ht="12.75" customHeight="1" x14ac:dyDescent="0.2">
      <c r="A295" s="1026"/>
      <c r="B295" s="1027"/>
      <c r="C295" s="1027"/>
      <c r="D295" s="1027"/>
      <c r="E295" s="1027"/>
      <c r="F295" s="1027"/>
      <c r="G295" s="1027"/>
      <c r="H295" s="1027"/>
      <c r="I295" s="1027"/>
      <c r="J295" s="1027"/>
      <c r="K295" s="1027"/>
      <c r="L295" s="1027"/>
      <c r="M295" s="1027"/>
      <c r="N295" s="1027"/>
      <c r="O295" s="1027"/>
      <c r="P295" s="1028"/>
      <c r="Q295" s="488"/>
    </row>
    <row r="296" spans="1:17" ht="12.75" customHeight="1" x14ac:dyDescent="0.2">
      <c r="A296" s="1026"/>
      <c r="B296" s="1027"/>
      <c r="C296" s="1027"/>
      <c r="D296" s="1027"/>
      <c r="E296" s="1027"/>
      <c r="F296" s="1027"/>
      <c r="G296" s="1027"/>
      <c r="H296" s="1027"/>
      <c r="I296" s="1027"/>
      <c r="J296" s="1027"/>
      <c r="K296" s="1027"/>
      <c r="L296" s="1027"/>
      <c r="M296" s="1027"/>
      <c r="N296" s="1027"/>
      <c r="O296" s="1027"/>
      <c r="P296" s="1028"/>
      <c r="Q296" s="488"/>
    </row>
    <row r="297" spans="1:17" ht="12.75" customHeight="1" x14ac:dyDescent="0.2">
      <c r="A297" s="1026"/>
      <c r="B297" s="1027"/>
      <c r="C297" s="1027"/>
      <c r="D297" s="1027"/>
      <c r="E297" s="1027"/>
      <c r="F297" s="1027"/>
      <c r="G297" s="1027"/>
      <c r="H297" s="1027"/>
      <c r="I297" s="1027"/>
      <c r="J297" s="1027"/>
      <c r="K297" s="1027"/>
      <c r="L297" s="1027"/>
      <c r="M297" s="1027"/>
      <c r="N297" s="1027"/>
      <c r="O297" s="1027"/>
      <c r="P297" s="1028"/>
      <c r="Q297" s="488"/>
    </row>
    <row r="298" spans="1:17" ht="12.75" customHeight="1" x14ac:dyDescent="0.2">
      <c r="A298" s="1026"/>
      <c r="B298" s="1027"/>
      <c r="C298" s="1027"/>
      <c r="D298" s="1027"/>
      <c r="E298" s="1027"/>
      <c r="F298" s="1027"/>
      <c r="G298" s="1027"/>
      <c r="H298" s="1027"/>
      <c r="I298" s="1027"/>
      <c r="J298" s="1027"/>
      <c r="K298" s="1027"/>
      <c r="L298" s="1027"/>
      <c r="M298" s="1027"/>
      <c r="N298" s="1027"/>
      <c r="O298" s="1027"/>
      <c r="P298" s="1028"/>
      <c r="Q298" s="488"/>
    </row>
    <row r="299" spans="1:17" ht="12.75" customHeight="1" x14ac:dyDescent="0.2">
      <c r="A299" s="1026"/>
      <c r="B299" s="1027"/>
      <c r="C299" s="1027"/>
      <c r="D299" s="1027"/>
      <c r="E299" s="1027"/>
      <c r="F299" s="1027"/>
      <c r="G299" s="1027"/>
      <c r="H299" s="1027"/>
      <c r="I299" s="1027"/>
      <c r="J299" s="1027"/>
      <c r="K299" s="1027"/>
      <c r="L299" s="1027"/>
      <c r="M299" s="1027"/>
      <c r="N299" s="1027"/>
      <c r="O299" s="1027"/>
      <c r="P299" s="1028"/>
      <c r="Q299" s="488"/>
    </row>
    <row r="300" spans="1:17" ht="12.75" customHeight="1" x14ac:dyDescent="0.2">
      <c r="A300" s="1026"/>
      <c r="B300" s="1027"/>
      <c r="C300" s="1027"/>
      <c r="D300" s="1027"/>
      <c r="E300" s="1027"/>
      <c r="F300" s="1027"/>
      <c r="G300" s="1027"/>
      <c r="H300" s="1027"/>
      <c r="I300" s="1027"/>
      <c r="J300" s="1027"/>
      <c r="K300" s="1027"/>
      <c r="L300" s="1027"/>
      <c r="M300" s="1027"/>
      <c r="N300" s="1027"/>
      <c r="O300" s="1027"/>
      <c r="P300" s="1028"/>
      <c r="Q300" s="488"/>
    </row>
    <row r="301" spans="1:17" ht="12.75" customHeight="1" x14ac:dyDescent="0.2">
      <c r="A301" s="1026"/>
      <c r="B301" s="1027"/>
      <c r="C301" s="1027"/>
      <c r="D301" s="1027"/>
      <c r="E301" s="1027"/>
      <c r="F301" s="1027"/>
      <c r="G301" s="1027"/>
      <c r="H301" s="1027"/>
      <c r="I301" s="1027"/>
      <c r="J301" s="1027"/>
      <c r="K301" s="1027"/>
      <c r="L301" s="1027"/>
      <c r="M301" s="1027"/>
      <c r="N301" s="1027"/>
      <c r="O301" s="1027"/>
      <c r="P301" s="1028"/>
      <c r="Q301" s="488"/>
    </row>
    <row r="302" spans="1:17" ht="12.75" customHeight="1" x14ac:dyDescent="0.2">
      <c r="A302" s="1026"/>
      <c r="B302" s="1027"/>
      <c r="C302" s="1027"/>
      <c r="D302" s="1027"/>
      <c r="E302" s="1027"/>
      <c r="F302" s="1027"/>
      <c r="G302" s="1027"/>
      <c r="H302" s="1027"/>
      <c r="I302" s="1027"/>
      <c r="J302" s="1027"/>
      <c r="K302" s="1027"/>
      <c r="L302" s="1027"/>
      <c r="M302" s="1027"/>
      <c r="N302" s="1027"/>
      <c r="O302" s="1027"/>
      <c r="P302" s="1028"/>
      <c r="Q302" s="488"/>
    </row>
    <row r="303" spans="1:17" ht="12.75" customHeight="1" x14ac:dyDescent="0.2">
      <c r="A303" s="1026"/>
      <c r="B303" s="1027"/>
      <c r="C303" s="1027"/>
      <c r="D303" s="1027"/>
      <c r="E303" s="1027"/>
      <c r="F303" s="1027"/>
      <c r="G303" s="1027"/>
      <c r="H303" s="1027"/>
      <c r="I303" s="1027"/>
      <c r="J303" s="1027"/>
      <c r="K303" s="1027"/>
      <c r="L303" s="1027"/>
      <c r="M303" s="1027"/>
      <c r="N303" s="1027"/>
      <c r="O303" s="1027"/>
      <c r="P303" s="1028"/>
      <c r="Q303" s="488"/>
    </row>
    <row r="304" spans="1:17" ht="12.75" customHeight="1" x14ac:dyDescent="0.2">
      <c r="A304" s="1026"/>
      <c r="B304" s="1027"/>
      <c r="C304" s="1027"/>
      <c r="D304" s="1027"/>
      <c r="E304" s="1027"/>
      <c r="F304" s="1027"/>
      <c r="G304" s="1027"/>
      <c r="H304" s="1027"/>
      <c r="I304" s="1027"/>
      <c r="J304" s="1027"/>
      <c r="K304" s="1027"/>
      <c r="L304" s="1027"/>
      <c r="M304" s="1027"/>
      <c r="N304" s="1027"/>
      <c r="O304" s="1027"/>
      <c r="P304" s="1028"/>
      <c r="Q304" s="488"/>
    </row>
    <row r="305" spans="1:17" ht="12.75" customHeight="1" x14ac:dyDescent="0.2">
      <c r="A305" s="1026"/>
      <c r="B305" s="1027"/>
      <c r="C305" s="1027"/>
      <c r="D305" s="1027"/>
      <c r="E305" s="1027"/>
      <c r="F305" s="1027"/>
      <c r="G305" s="1027"/>
      <c r="H305" s="1027"/>
      <c r="I305" s="1027"/>
      <c r="J305" s="1027"/>
      <c r="K305" s="1027"/>
      <c r="L305" s="1027"/>
      <c r="M305" s="1027"/>
      <c r="N305" s="1027"/>
      <c r="O305" s="1027"/>
      <c r="P305" s="1028"/>
      <c r="Q305" s="488"/>
    </row>
    <row r="306" spans="1:17" ht="12.75" customHeight="1" x14ac:dyDescent="0.2">
      <c r="A306" s="1026"/>
      <c r="B306" s="1027"/>
      <c r="C306" s="1027"/>
      <c r="D306" s="1027"/>
      <c r="E306" s="1027"/>
      <c r="F306" s="1027"/>
      <c r="G306" s="1027"/>
      <c r="H306" s="1027"/>
      <c r="I306" s="1027"/>
      <c r="J306" s="1027"/>
      <c r="K306" s="1027"/>
      <c r="L306" s="1027"/>
      <c r="M306" s="1027"/>
      <c r="N306" s="1027"/>
      <c r="O306" s="1027"/>
      <c r="P306" s="1028"/>
      <c r="Q306" s="488"/>
    </row>
    <row r="307" spans="1:17" ht="12.75" customHeight="1" x14ac:dyDescent="0.2">
      <c r="A307" s="1026"/>
      <c r="B307" s="1027"/>
      <c r="C307" s="1027"/>
      <c r="D307" s="1027"/>
      <c r="E307" s="1027"/>
      <c r="F307" s="1027"/>
      <c r="G307" s="1027"/>
      <c r="H307" s="1027"/>
      <c r="I307" s="1027"/>
      <c r="J307" s="1027"/>
      <c r="K307" s="1027"/>
      <c r="L307" s="1027"/>
      <c r="M307" s="1027"/>
      <c r="N307" s="1027"/>
      <c r="O307" s="1027"/>
      <c r="P307" s="1028"/>
      <c r="Q307" s="488"/>
    </row>
    <row r="308" spans="1:17" ht="12.75" customHeight="1" x14ac:dyDescent="0.2">
      <c r="A308" s="1026"/>
      <c r="B308" s="1027"/>
      <c r="C308" s="1027"/>
      <c r="D308" s="1027"/>
      <c r="E308" s="1027"/>
      <c r="F308" s="1027"/>
      <c r="G308" s="1027"/>
      <c r="H308" s="1027"/>
      <c r="I308" s="1027"/>
      <c r="J308" s="1027"/>
      <c r="K308" s="1027"/>
      <c r="L308" s="1027"/>
      <c r="M308" s="1027"/>
      <c r="N308" s="1027"/>
      <c r="O308" s="1027"/>
      <c r="P308" s="1028"/>
      <c r="Q308" s="488"/>
    </row>
    <row r="309" spans="1:17" ht="12.75" customHeight="1" x14ac:dyDescent="0.2">
      <c r="A309" s="1026"/>
      <c r="B309" s="1027"/>
      <c r="C309" s="1027"/>
      <c r="D309" s="1027"/>
      <c r="E309" s="1027"/>
      <c r="F309" s="1027"/>
      <c r="G309" s="1027"/>
      <c r="H309" s="1027"/>
      <c r="I309" s="1027"/>
      <c r="J309" s="1027"/>
      <c r="K309" s="1027"/>
      <c r="L309" s="1027"/>
      <c r="M309" s="1027"/>
      <c r="N309" s="1027"/>
      <c r="O309" s="1027"/>
      <c r="P309" s="1028"/>
      <c r="Q309" s="488"/>
    </row>
    <row r="310" spans="1:17" ht="12.75" customHeight="1" x14ac:dyDescent="0.2">
      <c r="A310" s="1026"/>
      <c r="B310" s="1027"/>
      <c r="C310" s="1027"/>
      <c r="D310" s="1027"/>
      <c r="E310" s="1027"/>
      <c r="F310" s="1027"/>
      <c r="G310" s="1027"/>
      <c r="H310" s="1027"/>
      <c r="I310" s="1027"/>
      <c r="J310" s="1027"/>
      <c r="K310" s="1027"/>
      <c r="L310" s="1027"/>
      <c r="M310" s="1027"/>
      <c r="N310" s="1027"/>
      <c r="O310" s="1027"/>
      <c r="P310" s="1028"/>
      <c r="Q310" s="488"/>
    </row>
    <row r="311" spans="1:17" ht="12.75" customHeight="1" x14ac:dyDescent="0.2">
      <c r="A311" s="1026"/>
      <c r="B311" s="1027"/>
      <c r="C311" s="1027"/>
      <c r="D311" s="1027"/>
      <c r="E311" s="1027"/>
      <c r="F311" s="1027"/>
      <c r="G311" s="1027"/>
      <c r="H311" s="1027"/>
      <c r="I311" s="1027"/>
      <c r="J311" s="1027"/>
      <c r="K311" s="1027"/>
      <c r="L311" s="1027"/>
      <c r="M311" s="1027"/>
      <c r="N311" s="1027"/>
      <c r="O311" s="1027"/>
      <c r="P311" s="1028"/>
      <c r="Q311" s="488"/>
    </row>
    <row r="312" spans="1:17" ht="12.75" customHeight="1" x14ac:dyDescent="0.2">
      <c r="A312" s="1026"/>
      <c r="B312" s="1027"/>
      <c r="C312" s="1027"/>
      <c r="D312" s="1027"/>
      <c r="E312" s="1027"/>
      <c r="F312" s="1027"/>
      <c r="G312" s="1027"/>
      <c r="H312" s="1027"/>
      <c r="I312" s="1027"/>
      <c r="J312" s="1027"/>
      <c r="K312" s="1027"/>
      <c r="L312" s="1027"/>
      <c r="M312" s="1027"/>
      <c r="N312" s="1027"/>
      <c r="O312" s="1027"/>
      <c r="P312" s="1028"/>
      <c r="Q312" s="488"/>
    </row>
    <row r="313" spans="1:17" ht="12.75" customHeight="1" x14ac:dyDescent="0.2">
      <c r="A313" s="1026"/>
      <c r="B313" s="1027"/>
      <c r="C313" s="1027"/>
      <c r="D313" s="1027"/>
      <c r="E313" s="1027"/>
      <c r="F313" s="1027"/>
      <c r="G313" s="1027"/>
      <c r="H313" s="1027"/>
      <c r="I313" s="1027"/>
      <c r="J313" s="1027"/>
      <c r="K313" s="1027"/>
      <c r="L313" s="1027"/>
      <c r="M313" s="1027"/>
      <c r="N313" s="1027"/>
      <c r="O313" s="1027"/>
      <c r="P313" s="1028"/>
      <c r="Q313" s="488"/>
    </row>
    <row r="314" spans="1:17" ht="12.75" customHeight="1" x14ac:dyDescent="0.2">
      <c r="A314" s="1026"/>
      <c r="B314" s="1027"/>
      <c r="C314" s="1027"/>
      <c r="D314" s="1027"/>
      <c r="E314" s="1027"/>
      <c r="F314" s="1027"/>
      <c r="G314" s="1027"/>
      <c r="H314" s="1027"/>
      <c r="I314" s="1027"/>
      <c r="J314" s="1027"/>
      <c r="K314" s="1027"/>
      <c r="L314" s="1027"/>
      <c r="M314" s="1027"/>
      <c r="N314" s="1027"/>
      <c r="O314" s="1027"/>
      <c r="P314" s="1028"/>
      <c r="Q314" s="488"/>
    </row>
    <row r="315" spans="1:17" ht="12.75" customHeight="1" x14ac:dyDescent="0.2">
      <c r="A315" s="1026"/>
      <c r="B315" s="1027"/>
      <c r="C315" s="1027"/>
      <c r="D315" s="1027"/>
      <c r="E315" s="1027"/>
      <c r="F315" s="1027"/>
      <c r="G315" s="1027"/>
      <c r="H315" s="1027"/>
      <c r="I315" s="1027"/>
      <c r="J315" s="1027"/>
      <c r="K315" s="1027"/>
      <c r="L315" s="1027"/>
      <c r="M315" s="1027"/>
      <c r="N315" s="1027"/>
      <c r="O315" s="1027"/>
      <c r="P315" s="1028"/>
      <c r="Q315" s="488"/>
    </row>
    <row r="316" spans="1:17" ht="12.75" customHeight="1" x14ac:dyDescent="0.2">
      <c r="A316" s="1026"/>
      <c r="B316" s="1027"/>
      <c r="C316" s="1027"/>
      <c r="D316" s="1027"/>
      <c r="E316" s="1027"/>
      <c r="F316" s="1027"/>
      <c r="G316" s="1027"/>
      <c r="H316" s="1027"/>
      <c r="I316" s="1027"/>
      <c r="J316" s="1027"/>
      <c r="K316" s="1027"/>
      <c r="L316" s="1027"/>
      <c r="M316" s="1027"/>
      <c r="N316" s="1027"/>
      <c r="O316" s="1027"/>
      <c r="P316" s="1028"/>
      <c r="Q316" s="488"/>
    </row>
    <row r="317" spans="1:17" ht="12.75" customHeight="1" x14ac:dyDescent="0.2">
      <c r="A317" s="1026"/>
      <c r="B317" s="1027"/>
      <c r="C317" s="1027"/>
      <c r="D317" s="1027"/>
      <c r="E317" s="1027"/>
      <c r="F317" s="1027"/>
      <c r="G317" s="1027"/>
      <c r="H317" s="1027"/>
      <c r="I317" s="1027"/>
      <c r="J317" s="1027"/>
      <c r="K317" s="1027"/>
      <c r="L317" s="1027"/>
      <c r="M317" s="1027"/>
      <c r="N317" s="1027"/>
      <c r="O317" s="1027"/>
      <c r="P317" s="1028"/>
      <c r="Q317" s="488"/>
    </row>
    <row r="318" spans="1:17" ht="12.75" customHeight="1" x14ac:dyDescent="0.2">
      <c r="A318" s="1026"/>
      <c r="B318" s="1027"/>
      <c r="C318" s="1027"/>
      <c r="D318" s="1027"/>
      <c r="E318" s="1027"/>
      <c r="F318" s="1027"/>
      <c r="G318" s="1027"/>
      <c r="H318" s="1027"/>
      <c r="I318" s="1027"/>
      <c r="J318" s="1027"/>
      <c r="K318" s="1027"/>
      <c r="L318" s="1027"/>
      <c r="M318" s="1027"/>
      <c r="N318" s="1027"/>
      <c r="O318" s="1027"/>
      <c r="P318" s="1028"/>
      <c r="Q318" s="488"/>
    </row>
    <row r="319" spans="1:17" ht="12.75" customHeight="1" x14ac:dyDescent="0.2">
      <c r="A319" s="1026"/>
      <c r="B319" s="1027"/>
      <c r="C319" s="1027"/>
      <c r="D319" s="1027"/>
      <c r="E319" s="1027"/>
      <c r="F319" s="1027"/>
      <c r="G319" s="1027"/>
      <c r="H319" s="1027"/>
      <c r="I319" s="1027"/>
      <c r="J319" s="1027"/>
      <c r="K319" s="1027"/>
      <c r="L319" s="1027"/>
      <c r="M319" s="1027"/>
      <c r="N319" s="1027"/>
      <c r="O319" s="1027"/>
      <c r="P319" s="1028"/>
      <c r="Q319" s="488"/>
    </row>
    <row r="320" spans="1:17" ht="12.75" customHeight="1" x14ac:dyDescent="0.2">
      <c r="A320" s="1026"/>
      <c r="B320" s="1027"/>
      <c r="C320" s="1027"/>
      <c r="D320" s="1027"/>
      <c r="E320" s="1027"/>
      <c r="F320" s="1027"/>
      <c r="G320" s="1027"/>
      <c r="H320" s="1027"/>
      <c r="I320" s="1027"/>
      <c r="J320" s="1027"/>
      <c r="K320" s="1027"/>
      <c r="L320" s="1027"/>
      <c r="M320" s="1027"/>
      <c r="N320" s="1027"/>
      <c r="O320" s="1027"/>
      <c r="P320" s="1028"/>
      <c r="Q320" s="488"/>
    </row>
    <row r="321" spans="1:17" ht="12.75" customHeight="1" x14ac:dyDescent="0.2">
      <c r="A321" s="1026"/>
      <c r="B321" s="1027"/>
      <c r="C321" s="1027"/>
      <c r="D321" s="1027"/>
      <c r="E321" s="1027"/>
      <c r="F321" s="1027"/>
      <c r="G321" s="1027"/>
      <c r="H321" s="1027"/>
      <c r="I321" s="1027"/>
      <c r="J321" s="1027"/>
      <c r="K321" s="1027"/>
      <c r="L321" s="1027"/>
      <c r="M321" s="1027"/>
      <c r="N321" s="1027"/>
      <c r="O321" s="1027"/>
      <c r="P321" s="1028"/>
      <c r="Q321" s="488"/>
    </row>
    <row r="322" spans="1:17" ht="12.75" customHeight="1" x14ac:dyDescent="0.2">
      <c r="A322" s="1026"/>
      <c r="B322" s="1027"/>
      <c r="C322" s="1027"/>
      <c r="D322" s="1027"/>
      <c r="E322" s="1027"/>
      <c r="F322" s="1027"/>
      <c r="G322" s="1027"/>
      <c r="H322" s="1027"/>
      <c r="I322" s="1027"/>
      <c r="J322" s="1027"/>
      <c r="K322" s="1027"/>
      <c r="L322" s="1027"/>
      <c r="M322" s="1027"/>
      <c r="N322" s="1027"/>
      <c r="O322" s="1027"/>
      <c r="P322" s="1028"/>
      <c r="Q322" s="488"/>
    </row>
    <row r="323" spans="1:17" ht="12.75" customHeight="1" x14ac:dyDescent="0.2">
      <c r="A323" s="1026"/>
      <c r="B323" s="1027"/>
      <c r="C323" s="1027"/>
      <c r="D323" s="1027"/>
      <c r="E323" s="1027"/>
      <c r="F323" s="1027"/>
      <c r="G323" s="1027"/>
      <c r="H323" s="1027"/>
      <c r="I323" s="1027"/>
      <c r="J323" s="1027"/>
      <c r="K323" s="1027"/>
      <c r="L323" s="1027"/>
      <c r="M323" s="1027"/>
      <c r="N323" s="1027"/>
      <c r="O323" s="1027"/>
      <c r="P323" s="1028"/>
      <c r="Q323" s="488"/>
    </row>
    <row r="324" spans="1:17" ht="12.75" customHeight="1" x14ac:dyDescent="0.2">
      <c r="A324" s="1026"/>
      <c r="B324" s="1027"/>
      <c r="C324" s="1027"/>
      <c r="D324" s="1027"/>
      <c r="E324" s="1027"/>
      <c r="F324" s="1027"/>
      <c r="G324" s="1027"/>
      <c r="H324" s="1027"/>
      <c r="I324" s="1027"/>
      <c r="J324" s="1027"/>
      <c r="K324" s="1027"/>
      <c r="L324" s="1027"/>
      <c r="M324" s="1027"/>
      <c r="N324" s="1027"/>
      <c r="O324" s="1027"/>
      <c r="P324" s="1028"/>
      <c r="Q324" s="488"/>
    </row>
    <row r="325" spans="1:17" ht="12.75" customHeight="1" x14ac:dyDescent="0.2">
      <c r="A325" s="1026"/>
      <c r="B325" s="1027"/>
      <c r="C325" s="1027"/>
      <c r="D325" s="1027"/>
      <c r="E325" s="1027"/>
      <c r="F325" s="1027"/>
      <c r="G325" s="1027"/>
      <c r="H325" s="1027"/>
      <c r="I325" s="1027"/>
      <c r="J325" s="1027"/>
      <c r="K325" s="1027"/>
      <c r="L325" s="1027"/>
      <c r="M325" s="1027"/>
      <c r="N325" s="1027"/>
      <c r="O325" s="1027"/>
      <c r="P325" s="1028"/>
      <c r="Q325" s="488"/>
    </row>
    <row r="326" spans="1:17" ht="12.75" customHeight="1" x14ac:dyDescent="0.2">
      <c r="A326" s="1026"/>
      <c r="B326" s="1027"/>
      <c r="C326" s="1027"/>
      <c r="D326" s="1027"/>
      <c r="E326" s="1027"/>
      <c r="F326" s="1027"/>
      <c r="G326" s="1027"/>
      <c r="H326" s="1027"/>
      <c r="I326" s="1027"/>
      <c r="J326" s="1027"/>
      <c r="K326" s="1027"/>
      <c r="L326" s="1027"/>
      <c r="M326" s="1027"/>
      <c r="N326" s="1027"/>
      <c r="O326" s="1027"/>
      <c r="P326" s="1028"/>
      <c r="Q326" s="488"/>
    </row>
    <row r="327" spans="1:17" ht="12.75" customHeight="1" x14ac:dyDescent="0.2">
      <c r="A327" s="1026"/>
      <c r="B327" s="1027"/>
      <c r="C327" s="1027"/>
      <c r="D327" s="1027"/>
      <c r="E327" s="1027"/>
      <c r="F327" s="1027"/>
      <c r="G327" s="1027"/>
      <c r="H327" s="1027"/>
      <c r="I327" s="1027"/>
      <c r="J327" s="1027"/>
      <c r="K327" s="1027"/>
      <c r="L327" s="1027"/>
      <c r="M327" s="1027"/>
      <c r="N327" s="1027"/>
      <c r="O327" s="1027"/>
      <c r="P327" s="1028"/>
      <c r="Q327" s="488"/>
    </row>
    <row r="328" spans="1:17" ht="12.75" customHeight="1" x14ac:dyDescent="0.2">
      <c r="A328" s="1026"/>
      <c r="B328" s="1027"/>
      <c r="C328" s="1027"/>
      <c r="D328" s="1027"/>
      <c r="E328" s="1027"/>
      <c r="F328" s="1027"/>
      <c r="G328" s="1027"/>
      <c r="H328" s="1027"/>
      <c r="I328" s="1027"/>
      <c r="J328" s="1027"/>
      <c r="K328" s="1027"/>
      <c r="L328" s="1027"/>
      <c r="M328" s="1027"/>
      <c r="N328" s="1027"/>
      <c r="O328" s="1027"/>
      <c r="P328" s="1028"/>
      <c r="Q328" s="488"/>
    </row>
    <row r="329" spans="1:17" ht="12.75" customHeight="1" x14ac:dyDescent="0.2">
      <c r="A329" s="1026"/>
      <c r="B329" s="1027"/>
      <c r="C329" s="1027"/>
      <c r="D329" s="1027"/>
      <c r="E329" s="1027"/>
      <c r="F329" s="1027"/>
      <c r="G329" s="1027"/>
      <c r="H329" s="1027"/>
      <c r="I329" s="1027"/>
      <c r="J329" s="1027"/>
      <c r="K329" s="1027"/>
      <c r="L329" s="1027"/>
      <c r="M329" s="1027"/>
      <c r="N329" s="1027"/>
      <c r="O329" s="1027"/>
      <c r="P329" s="1028"/>
      <c r="Q329" s="488"/>
    </row>
    <row r="330" spans="1:17" ht="12.75" customHeight="1" x14ac:dyDescent="0.2">
      <c r="A330" s="1026"/>
      <c r="B330" s="1027"/>
      <c r="C330" s="1027"/>
      <c r="D330" s="1027"/>
      <c r="E330" s="1027"/>
      <c r="F330" s="1027"/>
      <c r="G330" s="1027"/>
      <c r="H330" s="1027"/>
      <c r="I330" s="1027"/>
      <c r="J330" s="1027"/>
      <c r="K330" s="1027"/>
      <c r="L330" s="1027"/>
      <c r="M330" s="1027"/>
      <c r="N330" s="1027"/>
      <c r="O330" s="1027"/>
      <c r="P330" s="1028"/>
      <c r="Q330" s="488"/>
    </row>
    <row r="331" spans="1:17" ht="12.75" customHeight="1" x14ac:dyDescent="0.2">
      <c r="A331" s="1026"/>
      <c r="B331" s="1027"/>
      <c r="C331" s="1027"/>
      <c r="D331" s="1027"/>
      <c r="E331" s="1027"/>
      <c r="F331" s="1027"/>
      <c r="G331" s="1027"/>
      <c r="H331" s="1027"/>
      <c r="I331" s="1027"/>
      <c r="J331" s="1027"/>
      <c r="K331" s="1027"/>
      <c r="L331" s="1027"/>
      <c r="M331" s="1027"/>
      <c r="N331" s="1027"/>
      <c r="O331" s="1027"/>
      <c r="P331" s="1028"/>
      <c r="Q331" s="488"/>
    </row>
    <row r="332" spans="1:17" ht="12.75" customHeight="1" x14ac:dyDescent="0.2">
      <c r="A332" s="1026"/>
      <c r="B332" s="1027"/>
      <c r="C332" s="1027"/>
      <c r="D332" s="1027"/>
      <c r="E332" s="1027"/>
      <c r="F332" s="1027"/>
      <c r="G332" s="1027"/>
      <c r="H332" s="1027"/>
      <c r="I332" s="1027"/>
      <c r="J332" s="1027"/>
      <c r="K332" s="1027"/>
      <c r="L332" s="1027"/>
      <c r="M332" s="1027"/>
      <c r="N332" s="1027"/>
      <c r="O332" s="1027"/>
      <c r="P332" s="1028"/>
      <c r="Q332" s="488"/>
    </row>
    <row r="333" spans="1:17" ht="12.75" customHeight="1" x14ac:dyDescent="0.2">
      <c r="A333" s="1026"/>
      <c r="B333" s="1027"/>
      <c r="C333" s="1027"/>
      <c r="D333" s="1027"/>
      <c r="E333" s="1027"/>
      <c r="F333" s="1027"/>
      <c r="G333" s="1027"/>
      <c r="H333" s="1027"/>
      <c r="I333" s="1027"/>
      <c r="J333" s="1027"/>
      <c r="K333" s="1027"/>
      <c r="L333" s="1027"/>
      <c r="M333" s="1027"/>
      <c r="N333" s="1027"/>
      <c r="O333" s="1027"/>
      <c r="P333" s="1028"/>
      <c r="Q333" s="488"/>
    </row>
    <row r="334" spans="1:17" ht="12.75" customHeight="1" x14ac:dyDescent="0.2">
      <c r="A334" s="1029"/>
      <c r="B334" s="1030"/>
      <c r="C334" s="1030"/>
      <c r="D334" s="1030"/>
      <c r="E334" s="1030"/>
      <c r="F334" s="1030"/>
      <c r="G334" s="1030"/>
      <c r="H334" s="1030"/>
      <c r="I334" s="1030"/>
      <c r="J334" s="1030"/>
      <c r="K334" s="1030"/>
      <c r="L334" s="1030"/>
      <c r="M334" s="1030"/>
      <c r="N334" s="1030"/>
      <c r="O334" s="1030"/>
      <c r="P334" s="1031"/>
      <c r="Q334" s="488"/>
    </row>
    <row r="336" spans="1:17" ht="19.5" customHeight="1" x14ac:dyDescent="0.2">
      <c r="A336" s="768" t="str">
        <f ca="1">Translations!A139</f>
        <v>This section is filled in exclusively by PR's programmatic and financial monitors.</v>
      </c>
      <c r="B336" s="769"/>
      <c r="C336" s="769"/>
      <c r="D336" s="769"/>
      <c r="E336" s="769"/>
      <c r="F336" s="769"/>
      <c r="G336" s="769"/>
      <c r="H336" s="769"/>
      <c r="I336" s="769"/>
      <c r="J336" s="769"/>
      <c r="K336" s="769"/>
      <c r="L336" s="769"/>
      <c r="M336" s="769"/>
      <c r="N336" s="769"/>
      <c r="O336" s="769"/>
      <c r="P336" s="770"/>
      <c r="Q336" s="487"/>
    </row>
    <row r="337" spans="1:17" ht="8.25" customHeight="1" x14ac:dyDescent="0.2"/>
    <row r="338" spans="1:17" ht="18.75" customHeight="1" x14ac:dyDescent="0.2">
      <c r="A338" s="999" t="str">
        <f ca="1">Translations!A150</f>
        <v>PROGRAMMATIC</v>
      </c>
      <c r="B338" s="34"/>
      <c r="C338" s="34"/>
      <c r="D338" s="37" t="str">
        <f ca="1">Translations!A140</f>
        <v>Name of person conducting programmatic verification</v>
      </c>
      <c r="E338" s="109"/>
      <c r="F338" s="34"/>
      <c r="G338" s="460"/>
      <c r="H338" s="34"/>
      <c r="I338" s="34"/>
      <c r="J338" s="34"/>
      <c r="K338" s="34"/>
      <c r="L338" s="460"/>
      <c r="M338" s="34"/>
      <c r="N338" s="34"/>
      <c r="O338" s="1013"/>
      <c r="P338" s="1014"/>
    </row>
    <row r="339" spans="1:17" ht="19.5" customHeight="1" x14ac:dyDescent="0.2">
      <c r="A339" s="1000"/>
      <c r="B339" s="35"/>
      <c r="C339" s="35"/>
      <c r="D339" s="1015"/>
      <c r="E339" s="1016"/>
      <c r="F339" s="35"/>
      <c r="G339" s="461"/>
      <c r="H339" s="35"/>
      <c r="I339" s="35"/>
      <c r="J339" s="35"/>
      <c r="K339" s="35"/>
      <c r="L339" s="461"/>
      <c r="M339" s="35"/>
      <c r="N339" s="35"/>
      <c r="O339" s="1002"/>
      <c r="P339" s="1003"/>
    </row>
    <row r="340" spans="1:17" ht="7.5" customHeight="1" x14ac:dyDescent="0.2">
      <c r="A340" s="1000"/>
      <c r="B340" s="35"/>
      <c r="C340" s="35"/>
      <c r="D340" s="35"/>
      <c r="E340" s="35"/>
      <c r="F340" s="35"/>
      <c r="G340" s="461"/>
      <c r="H340" s="35"/>
      <c r="I340" s="35"/>
      <c r="J340" s="35"/>
      <c r="K340" s="35"/>
      <c r="L340" s="461"/>
      <c r="M340" s="35"/>
      <c r="N340" s="35"/>
      <c r="O340" s="35"/>
      <c r="P340" s="36"/>
    </row>
    <row r="341" spans="1:17" ht="21" customHeight="1" x14ac:dyDescent="0.2">
      <c r="A341" s="1000"/>
      <c r="B341" s="110"/>
      <c r="C341" s="110"/>
      <c r="D341" s="115" t="str">
        <f ca="1">Translations!A141</f>
        <v>Contextual details</v>
      </c>
      <c r="E341" s="110"/>
      <c r="F341" s="110"/>
      <c r="G341" s="462"/>
      <c r="H341" s="110"/>
      <c r="I341" s="110"/>
      <c r="J341" s="110"/>
      <c r="K341" s="110"/>
      <c r="L341" s="462"/>
      <c r="M341" s="110"/>
      <c r="N341" s="110"/>
      <c r="O341" s="110"/>
      <c r="P341" s="111"/>
      <c r="Q341" s="487"/>
    </row>
    <row r="342" spans="1:17" ht="26.25" customHeight="1" x14ac:dyDescent="0.2">
      <c r="A342" s="1000"/>
      <c r="B342" s="35"/>
      <c r="C342" s="35"/>
      <c r="D342" s="1017"/>
      <c r="E342" s="1018"/>
      <c r="F342" s="1018"/>
      <c r="G342" s="1018"/>
      <c r="H342" s="1018"/>
      <c r="I342" s="1018"/>
      <c r="J342" s="1018"/>
      <c r="K342" s="1018"/>
      <c r="L342" s="1018"/>
      <c r="M342" s="1018"/>
      <c r="N342" s="1018"/>
      <c r="O342" s="1018"/>
      <c r="P342" s="1019"/>
      <c r="Q342" s="489"/>
    </row>
    <row r="343" spans="1:17" ht="26.25" customHeight="1" x14ac:dyDescent="0.2">
      <c r="A343" s="1000"/>
      <c r="B343" s="35"/>
      <c r="C343" s="35"/>
      <c r="D343" s="1032"/>
      <c r="E343" s="1033"/>
      <c r="F343" s="1033"/>
      <c r="G343" s="1033"/>
      <c r="H343" s="1033"/>
      <c r="I343" s="1033"/>
      <c r="J343" s="1033"/>
      <c r="K343" s="1033"/>
      <c r="L343" s="1033"/>
      <c r="M343" s="1033"/>
      <c r="N343" s="1033"/>
      <c r="O343" s="1033"/>
      <c r="P343" s="1034"/>
      <c r="Q343" s="489"/>
    </row>
    <row r="344" spans="1:17" ht="26.25" customHeight="1" x14ac:dyDescent="0.2">
      <c r="A344" s="1000"/>
      <c r="B344" s="35"/>
      <c r="C344" s="35"/>
      <c r="D344" s="1032"/>
      <c r="E344" s="1033"/>
      <c r="F344" s="1033"/>
      <c r="G344" s="1033"/>
      <c r="H344" s="1033"/>
      <c r="I344" s="1033"/>
      <c r="J344" s="1033"/>
      <c r="K344" s="1033"/>
      <c r="L344" s="1033"/>
      <c r="M344" s="1033"/>
      <c r="N344" s="1033"/>
      <c r="O344" s="1033"/>
      <c r="P344" s="1034"/>
      <c r="Q344" s="489"/>
    </row>
    <row r="345" spans="1:17" ht="26.25" customHeight="1" x14ac:dyDescent="0.2">
      <c r="A345" s="1000"/>
      <c r="B345" s="35"/>
      <c r="C345" s="35"/>
      <c r="D345" s="1032"/>
      <c r="E345" s="1033"/>
      <c r="F345" s="1033"/>
      <c r="G345" s="1033"/>
      <c r="H345" s="1033"/>
      <c r="I345" s="1033"/>
      <c r="J345" s="1033"/>
      <c r="K345" s="1033"/>
      <c r="L345" s="1033"/>
      <c r="M345" s="1033"/>
      <c r="N345" s="1033"/>
      <c r="O345" s="1033"/>
      <c r="P345" s="1034"/>
      <c r="Q345" s="489"/>
    </row>
    <row r="346" spans="1:17" ht="26.25" customHeight="1" x14ac:dyDescent="0.2">
      <c r="A346" s="1000"/>
      <c r="B346" s="35"/>
      <c r="C346" s="35"/>
      <c r="D346" s="1035"/>
      <c r="E346" s="1036"/>
      <c r="F346" s="1036"/>
      <c r="G346" s="1036"/>
      <c r="H346" s="1036"/>
      <c r="I346" s="1036"/>
      <c r="J346" s="1036"/>
      <c r="K346" s="1036"/>
      <c r="L346" s="1036"/>
      <c r="M346" s="1036"/>
      <c r="N346" s="1036"/>
      <c r="O346" s="1036"/>
      <c r="P346" s="1037"/>
      <c r="Q346" s="489"/>
    </row>
    <row r="347" spans="1:17" x14ac:dyDescent="0.2">
      <c r="A347" s="1000"/>
      <c r="B347" s="35"/>
      <c r="C347" s="35"/>
      <c r="D347" s="35"/>
      <c r="E347" s="35"/>
      <c r="F347" s="35"/>
      <c r="G347" s="461"/>
      <c r="H347" s="35"/>
      <c r="I347" s="35"/>
      <c r="J347" s="35"/>
      <c r="K347" s="35"/>
      <c r="L347" s="461"/>
      <c r="M347" s="35"/>
      <c r="N347" s="35"/>
      <c r="O347" s="35"/>
      <c r="P347" s="36"/>
    </row>
    <row r="348" spans="1:17" ht="21" customHeight="1" x14ac:dyDescent="0.2">
      <c r="A348" s="1000"/>
      <c r="B348" s="110"/>
      <c r="C348" s="110"/>
      <c r="D348" s="115" t="str">
        <f ca="1">Translations!A151</f>
        <v>Description of identified problem(s)</v>
      </c>
      <c r="E348" s="110"/>
      <c r="F348" s="110"/>
      <c r="G348" s="462"/>
      <c r="H348" s="110"/>
      <c r="I348" s="110"/>
      <c r="J348" s="110"/>
      <c r="K348" s="110"/>
      <c r="L348" s="462"/>
      <c r="M348" s="110"/>
      <c r="N348" s="110"/>
      <c r="O348" s="110"/>
      <c r="P348" s="111"/>
      <c r="Q348" s="490"/>
    </row>
    <row r="349" spans="1:17" ht="26.25" customHeight="1" x14ac:dyDescent="0.2">
      <c r="A349" s="1000"/>
      <c r="B349" s="35"/>
      <c r="C349" s="35"/>
      <c r="D349" s="1017"/>
      <c r="E349" s="1018"/>
      <c r="F349" s="1018"/>
      <c r="G349" s="1018"/>
      <c r="H349" s="1018"/>
      <c r="I349" s="1018"/>
      <c r="J349" s="1018"/>
      <c r="K349" s="1018"/>
      <c r="L349" s="1018"/>
      <c r="M349" s="1018"/>
      <c r="N349" s="1018"/>
      <c r="O349" s="1018"/>
      <c r="P349" s="1019"/>
      <c r="Q349" s="60"/>
    </row>
    <row r="350" spans="1:17" ht="26.25" customHeight="1" x14ac:dyDescent="0.2">
      <c r="A350" s="1000"/>
      <c r="B350" s="35"/>
      <c r="C350" s="35"/>
      <c r="D350" s="1032"/>
      <c r="E350" s="1033"/>
      <c r="F350" s="1033"/>
      <c r="G350" s="1033"/>
      <c r="H350" s="1033"/>
      <c r="I350" s="1033"/>
      <c r="J350" s="1033"/>
      <c r="K350" s="1033"/>
      <c r="L350" s="1033"/>
      <c r="M350" s="1033"/>
      <c r="N350" s="1033"/>
      <c r="O350" s="1033"/>
      <c r="P350" s="1034"/>
      <c r="Q350" s="60"/>
    </row>
    <row r="351" spans="1:17" ht="26.25" customHeight="1" x14ac:dyDescent="0.2">
      <c r="A351" s="1000"/>
      <c r="B351" s="35"/>
      <c r="C351" s="35"/>
      <c r="D351" s="1032"/>
      <c r="E351" s="1033"/>
      <c r="F351" s="1033"/>
      <c r="G351" s="1033"/>
      <c r="H351" s="1033"/>
      <c r="I351" s="1033"/>
      <c r="J351" s="1033"/>
      <c r="K351" s="1033"/>
      <c r="L351" s="1033"/>
      <c r="M351" s="1033"/>
      <c r="N351" s="1033"/>
      <c r="O351" s="1033"/>
      <c r="P351" s="1034"/>
      <c r="Q351" s="60"/>
    </row>
    <row r="352" spans="1:17" ht="26.25" customHeight="1" x14ac:dyDescent="0.2">
      <c r="A352" s="1000"/>
      <c r="B352" s="35"/>
      <c r="C352" s="35"/>
      <c r="D352" s="1032"/>
      <c r="E352" s="1033"/>
      <c r="F352" s="1033"/>
      <c r="G352" s="1033"/>
      <c r="H352" s="1033"/>
      <c r="I352" s="1033"/>
      <c r="J352" s="1033"/>
      <c r="K352" s="1033"/>
      <c r="L352" s="1033"/>
      <c r="M352" s="1033"/>
      <c r="N352" s="1033"/>
      <c r="O352" s="1033"/>
      <c r="P352" s="1034"/>
      <c r="Q352" s="60"/>
    </row>
    <row r="353" spans="1:17" ht="26.25" customHeight="1" x14ac:dyDescent="0.2">
      <c r="A353" s="1000"/>
      <c r="B353" s="35"/>
      <c r="C353" s="35"/>
      <c r="D353" s="1035"/>
      <c r="E353" s="1036"/>
      <c r="F353" s="1036"/>
      <c r="G353" s="1036"/>
      <c r="H353" s="1036"/>
      <c r="I353" s="1036"/>
      <c r="J353" s="1036"/>
      <c r="K353" s="1036"/>
      <c r="L353" s="1036"/>
      <c r="M353" s="1036"/>
      <c r="N353" s="1036"/>
      <c r="O353" s="1036"/>
      <c r="P353" s="1037"/>
      <c r="Q353" s="60"/>
    </row>
    <row r="354" spans="1:17" x14ac:dyDescent="0.2">
      <c r="A354" s="1000"/>
      <c r="B354" s="35"/>
      <c r="C354" s="35"/>
      <c r="D354" s="35"/>
      <c r="E354" s="35"/>
      <c r="F354" s="35"/>
      <c r="G354" s="461"/>
      <c r="H354" s="35"/>
      <c r="I354" s="35"/>
      <c r="J354" s="35"/>
      <c r="K354" s="35"/>
      <c r="L354" s="461"/>
      <c r="M354" s="35"/>
      <c r="N354" s="35"/>
      <c r="O354" s="35"/>
      <c r="P354" s="36"/>
    </row>
    <row r="355" spans="1:17" ht="21" customHeight="1" x14ac:dyDescent="0.2">
      <c r="A355" s="1000"/>
      <c r="B355" s="110"/>
      <c r="C355" s="110"/>
      <c r="D355" s="115" t="str">
        <f ca="1">Translations!A152</f>
        <v>Recommendations and actions to be taken</v>
      </c>
      <c r="E355" s="110"/>
      <c r="F355" s="110"/>
      <c r="G355" s="462"/>
      <c r="H355" s="110"/>
      <c r="I355" s="110"/>
      <c r="J355" s="110"/>
      <c r="K355" s="110"/>
      <c r="L355" s="462"/>
      <c r="M355" s="110"/>
      <c r="N355" s="110"/>
      <c r="O355" s="110"/>
      <c r="P355" s="111"/>
      <c r="Q355" s="490"/>
    </row>
    <row r="356" spans="1:17" ht="29.25" customHeight="1" x14ac:dyDescent="0.2">
      <c r="A356" s="1000"/>
      <c r="B356" s="35"/>
      <c r="C356" s="35"/>
      <c r="D356" s="1020" t="s">
        <v>282</v>
      </c>
      <c r="E356" s="1021"/>
      <c r="F356" s="1021"/>
      <c r="G356" s="1021"/>
      <c r="H356" s="1021"/>
      <c r="I356" s="1021"/>
      <c r="J356" s="1021"/>
      <c r="K356" s="1021"/>
      <c r="L356" s="1021"/>
      <c r="M356" s="1021"/>
      <c r="N356" s="1021"/>
      <c r="O356" s="1021"/>
      <c r="P356" s="1022"/>
    </row>
    <row r="357" spans="1:17" ht="29.25" customHeight="1" x14ac:dyDescent="0.2">
      <c r="A357" s="1000"/>
      <c r="B357" s="35"/>
      <c r="C357" s="35"/>
      <c r="D357" s="1017" t="s">
        <v>283</v>
      </c>
      <c r="E357" s="1018"/>
      <c r="F357" s="1018"/>
      <c r="G357" s="1018"/>
      <c r="H357" s="1018"/>
      <c r="I357" s="1018"/>
      <c r="J357" s="1018"/>
      <c r="K357" s="1018"/>
      <c r="L357" s="1018"/>
      <c r="M357" s="1018"/>
      <c r="N357" s="1018"/>
      <c r="O357" s="1018"/>
      <c r="P357" s="1019"/>
    </row>
    <row r="358" spans="1:17" ht="29.25" customHeight="1" x14ac:dyDescent="0.2">
      <c r="A358" s="1000"/>
      <c r="B358" s="35"/>
      <c r="C358" s="35"/>
      <c r="D358" s="1017" t="s">
        <v>284</v>
      </c>
      <c r="E358" s="1018"/>
      <c r="F358" s="1018"/>
      <c r="G358" s="1018"/>
      <c r="H358" s="1018"/>
      <c r="I358" s="1018"/>
      <c r="J358" s="1018"/>
      <c r="K358" s="1018"/>
      <c r="L358" s="1018"/>
      <c r="M358" s="1018"/>
      <c r="N358" s="1018"/>
      <c r="O358" s="1018"/>
      <c r="P358" s="1019"/>
    </row>
    <row r="359" spans="1:17" ht="29.25" customHeight="1" x14ac:dyDescent="0.2">
      <c r="A359" s="1000"/>
      <c r="B359" s="35"/>
      <c r="C359" s="35"/>
      <c r="D359" s="1017" t="s">
        <v>285</v>
      </c>
      <c r="E359" s="1018"/>
      <c r="F359" s="1018"/>
      <c r="G359" s="1018"/>
      <c r="H359" s="1018"/>
      <c r="I359" s="1018"/>
      <c r="J359" s="1018"/>
      <c r="K359" s="1018"/>
      <c r="L359" s="1018"/>
      <c r="M359" s="1018"/>
      <c r="N359" s="1018"/>
      <c r="O359" s="1018"/>
      <c r="P359" s="1019"/>
    </row>
    <row r="360" spans="1:17" ht="29.25" customHeight="1" x14ac:dyDescent="0.2">
      <c r="A360" s="1000"/>
      <c r="B360" s="35"/>
      <c r="C360" s="35"/>
      <c r="D360" s="1020" t="s">
        <v>286</v>
      </c>
      <c r="E360" s="1021"/>
      <c r="F360" s="1021"/>
      <c r="G360" s="1021"/>
      <c r="H360" s="1021"/>
      <c r="I360" s="1021"/>
      <c r="J360" s="1021"/>
      <c r="K360" s="1021"/>
      <c r="L360" s="1021"/>
      <c r="M360" s="1021"/>
      <c r="N360" s="1021"/>
      <c r="O360" s="1021"/>
      <c r="P360" s="1022"/>
    </row>
    <row r="361" spans="1:17" x14ac:dyDescent="0.2">
      <c r="A361" s="1001"/>
      <c r="B361" s="82"/>
      <c r="C361" s="82"/>
      <c r="D361" s="82"/>
      <c r="E361" s="82"/>
      <c r="F361" s="82"/>
      <c r="G361" s="463"/>
      <c r="H361" s="82"/>
      <c r="I361" s="82"/>
      <c r="J361" s="82"/>
      <c r="K361" s="82"/>
      <c r="L361" s="463"/>
      <c r="M361" s="82"/>
      <c r="N361" s="82"/>
      <c r="O361" s="82"/>
      <c r="P361" s="98"/>
    </row>
    <row r="363" spans="1:17" ht="23.25" customHeight="1" x14ac:dyDescent="0.2"/>
    <row r="364" spans="1:17" ht="18.75" customHeight="1" x14ac:dyDescent="0.2">
      <c r="A364" s="999" t="str">
        <f ca="1">Translations!A154</f>
        <v>FINANCIAL</v>
      </c>
      <c r="B364" s="34"/>
      <c r="C364" s="34"/>
      <c r="D364" s="37" t="str">
        <f ca="1">Translations!A153</f>
        <v>Name of person conducting financial verification</v>
      </c>
      <c r="E364" s="109"/>
      <c r="F364" s="34"/>
      <c r="G364" s="460"/>
      <c r="H364" s="34"/>
      <c r="I364" s="34"/>
      <c r="J364" s="34"/>
      <c r="K364" s="34"/>
      <c r="L364" s="460"/>
      <c r="M364" s="34"/>
      <c r="N364" s="34"/>
      <c r="O364" s="1013"/>
      <c r="P364" s="1014"/>
    </row>
    <row r="365" spans="1:17" ht="19.5" customHeight="1" x14ac:dyDescent="0.2">
      <c r="A365" s="1000"/>
      <c r="B365" s="35"/>
      <c r="C365" s="35"/>
      <c r="D365" s="1015"/>
      <c r="E365" s="1016"/>
      <c r="F365" s="35"/>
      <c r="G365" s="461"/>
      <c r="H365" s="35"/>
      <c r="I365" s="35"/>
      <c r="J365" s="35"/>
      <c r="K365" s="35"/>
      <c r="L365" s="461"/>
      <c r="M365" s="35"/>
      <c r="N365" s="35"/>
      <c r="O365" s="1002"/>
      <c r="P365" s="1003"/>
    </row>
    <row r="366" spans="1:17" ht="7.5" customHeight="1" x14ac:dyDescent="0.2">
      <c r="A366" s="1000"/>
      <c r="B366" s="35"/>
      <c r="C366" s="35"/>
      <c r="D366" s="35"/>
      <c r="E366" s="35"/>
      <c r="F366" s="35"/>
      <c r="G366" s="461"/>
      <c r="H366" s="35"/>
      <c r="I366" s="35"/>
      <c r="J366" s="35"/>
      <c r="K366" s="35"/>
      <c r="L366" s="461"/>
      <c r="M366" s="35"/>
      <c r="N366" s="35"/>
      <c r="O366" s="35"/>
      <c r="P366" s="36"/>
    </row>
    <row r="367" spans="1:17" ht="21" customHeight="1" x14ac:dyDescent="0.2">
      <c r="A367" s="1000"/>
      <c r="B367" s="110"/>
      <c r="C367" s="110"/>
      <c r="D367" s="115" t="str">
        <f ca="1">Translations!A141</f>
        <v>Contextual details</v>
      </c>
      <c r="E367" s="110"/>
      <c r="F367" s="110"/>
      <c r="G367" s="462"/>
      <c r="H367" s="110"/>
      <c r="I367" s="110"/>
      <c r="J367" s="110"/>
      <c r="K367" s="110"/>
      <c r="L367" s="462"/>
      <c r="M367" s="110"/>
      <c r="N367" s="110"/>
      <c r="O367" s="110"/>
      <c r="P367" s="111"/>
      <c r="Q367" s="487"/>
    </row>
    <row r="368" spans="1:17" ht="26.25" customHeight="1" x14ac:dyDescent="0.2">
      <c r="A368" s="1000"/>
      <c r="B368" s="35"/>
      <c r="C368" s="35"/>
      <c r="D368" s="1017"/>
      <c r="E368" s="1018"/>
      <c r="F368" s="1018"/>
      <c r="G368" s="1018"/>
      <c r="H368" s="1018"/>
      <c r="I368" s="1018"/>
      <c r="J368" s="1018"/>
      <c r="K368" s="1018"/>
      <c r="L368" s="1018"/>
      <c r="M368" s="1018"/>
      <c r="N368" s="1018"/>
      <c r="O368" s="1018"/>
      <c r="P368" s="1019"/>
      <c r="Q368" s="489"/>
    </row>
    <row r="369" spans="1:17" ht="26.25" customHeight="1" x14ac:dyDescent="0.2">
      <c r="A369" s="1000"/>
      <c r="B369" s="35"/>
      <c r="C369" s="35"/>
      <c r="D369" s="1032"/>
      <c r="E369" s="1033"/>
      <c r="F369" s="1033"/>
      <c r="G369" s="1033"/>
      <c r="H369" s="1033"/>
      <c r="I369" s="1033"/>
      <c r="J369" s="1033"/>
      <c r="K369" s="1033"/>
      <c r="L369" s="1033"/>
      <c r="M369" s="1033"/>
      <c r="N369" s="1033"/>
      <c r="O369" s="1033"/>
      <c r="P369" s="1034"/>
      <c r="Q369" s="489"/>
    </row>
    <row r="370" spans="1:17" ht="26.25" customHeight="1" x14ac:dyDescent="0.2">
      <c r="A370" s="1000"/>
      <c r="B370" s="35"/>
      <c r="C370" s="35"/>
      <c r="D370" s="1032"/>
      <c r="E370" s="1033"/>
      <c r="F370" s="1033"/>
      <c r="G370" s="1033"/>
      <c r="H370" s="1033"/>
      <c r="I370" s="1033"/>
      <c r="J370" s="1033"/>
      <c r="K370" s="1033"/>
      <c r="L370" s="1033"/>
      <c r="M370" s="1033"/>
      <c r="N370" s="1033"/>
      <c r="O370" s="1033"/>
      <c r="P370" s="1034"/>
      <c r="Q370" s="489"/>
    </row>
    <row r="371" spans="1:17" ht="26.25" customHeight="1" x14ac:dyDescent="0.2">
      <c r="A371" s="1000"/>
      <c r="B371" s="35"/>
      <c r="C371" s="35"/>
      <c r="D371" s="1032"/>
      <c r="E371" s="1033"/>
      <c r="F371" s="1033"/>
      <c r="G371" s="1033"/>
      <c r="H371" s="1033"/>
      <c r="I371" s="1033"/>
      <c r="J371" s="1033"/>
      <c r="K371" s="1033"/>
      <c r="L371" s="1033"/>
      <c r="M371" s="1033"/>
      <c r="N371" s="1033"/>
      <c r="O371" s="1033"/>
      <c r="P371" s="1034"/>
      <c r="Q371" s="489"/>
    </row>
    <row r="372" spans="1:17" ht="26.25" customHeight="1" x14ac:dyDescent="0.2">
      <c r="A372" s="1000"/>
      <c r="B372" s="35"/>
      <c r="C372" s="35"/>
      <c r="D372" s="1035"/>
      <c r="E372" s="1036"/>
      <c r="F372" s="1036"/>
      <c r="G372" s="1036"/>
      <c r="H372" s="1036"/>
      <c r="I372" s="1036"/>
      <c r="J372" s="1036"/>
      <c r="K372" s="1036"/>
      <c r="L372" s="1036"/>
      <c r="M372" s="1036"/>
      <c r="N372" s="1036"/>
      <c r="O372" s="1036"/>
      <c r="P372" s="1037"/>
      <c r="Q372" s="489"/>
    </row>
    <row r="373" spans="1:17" ht="7.5" customHeight="1" x14ac:dyDescent="0.2">
      <c r="A373" s="1000"/>
      <c r="B373" s="35"/>
      <c r="C373" s="35"/>
      <c r="D373" s="35"/>
      <c r="E373" s="35"/>
      <c r="F373" s="35"/>
      <c r="G373" s="461"/>
      <c r="H373" s="35"/>
      <c r="I373" s="35"/>
      <c r="J373" s="35"/>
      <c r="K373" s="35"/>
      <c r="L373" s="461"/>
      <c r="M373" s="35"/>
      <c r="N373" s="35"/>
      <c r="O373" s="35"/>
      <c r="P373" s="36"/>
      <c r="Q373" s="42"/>
    </row>
    <row r="374" spans="1:17" x14ac:dyDescent="0.2">
      <c r="A374" s="1000"/>
      <c r="B374" s="35"/>
      <c r="C374" s="35"/>
      <c r="D374" s="35"/>
      <c r="E374" s="35"/>
      <c r="F374" s="35"/>
      <c r="G374" s="461"/>
      <c r="H374" s="35"/>
      <c r="I374" s="35"/>
      <c r="J374" s="35"/>
      <c r="K374" s="35"/>
      <c r="L374" s="461"/>
      <c r="M374" s="35"/>
      <c r="N374" s="35"/>
      <c r="O374" s="35"/>
      <c r="P374" s="36"/>
    </row>
    <row r="375" spans="1:17" ht="21" customHeight="1" x14ac:dyDescent="0.2">
      <c r="A375" s="1000"/>
      <c r="B375" s="110"/>
      <c r="C375" s="110"/>
      <c r="D375" s="115" t="str">
        <f ca="1">Translations!A151</f>
        <v>Description of identified problem(s)</v>
      </c>
      <c r="E375" s="110"/>
      <c r="F375" s="110"/>
      <c r="G375" s="462"/>
      <c r="H375" s="110"/>
      <c r="I375" s="110"/>
      <c r="J375" s="110"/>
      <c r="K375" s="110"/>
      <c r="L375" s="462"/>
      <c r="M375" s="110"/>
      <c r="N375" s="110"/>
      <c r="O375" s="110"/>
      <c r="P375" s="111"/>
      <c r="Q375" s="490"/>
    </row>
    <row r="376" spans="1:17" ht="26.25" customHeight="1" x14ac:dyDescent="0.2">
      <c r="A376" s="1000"/>
      <c r="B376" s="35"/>
      <c r="C376" s="35"/>
      <c r="D376" s="1017"/>
      <c r="E376" s="1018"/>
      <c r="F376" s="1018"/>
      <c r="G376" s="1018"/>
      <c r="H376" s="1018"/>
      <c r="I376" s="1018"/>
      <c r="J376" s="1018"/>
      <c r="K376" s="1018"/>
      <c r="L376" s="1018"/>
      <c r="M376" s="1018"/>
      <c r="N376" s="1018"/>
      <c r="O376" s="1018"/>
      <c r="P376" s="1019"/>
      <c r="Q376" s="60"/>
    </row>
    <row r="377" spans="1:17" ht="26.25" customHeight="1" x14ac:dyDescent="0.2">
      <c r="A377" s="1000"/>
      <c r="B377" s="35"/>
      <c r="C377" s="35"/>
      <c r="D377" s="1032"/>
      <c r="E377" s="1033"/>
      <c r="F377" s="1033"/>
      <c r="G377" s="1033"/>
      <c r="H377" s="1033"/>
      <c r="I377" s="1033"/>
      <c r="J377" s="1033"/>
      <c r="K377" s="1033"/>
      <c r="L377" s="1033"/>
      <c r="M377" s="1033"/>
      <c r="N377" s="1033"/>
      <c r="O377" s="1033"/>
      <c r="P377" s="1034"/>
      <c r="Q377" s="60"/>
    </row>
    <row r="378" spans="1:17" ht="26.25" customHeight="1" x14ac:dyDescent="0.2">
      <c r="A378" s="1000"/>
      <c r="B378" s="35"/>
      <c r="C378" s="35"/>
      <c r="D378" s="1032"/>
      <c r="E378" s="1033"/>
      <c r="F378" s="1033"/>
      <c r="G378" s="1033"/>
      <c r="H378" s="1033"/>
      <c r="I378" s="1033"/>
      <c r="J378" s="1033"/>
      <c r="K378" s="1033"/>
      <c r="L378" s="1033"/>
      <c r="M378" s="1033"/>
      <c r="N378" s="1033"/>
      <c r="O378" s="1033"/>
      <c r="P378" s="1034"/>
      <c r="Q378" s="60"/>
    </row>
    <row r="379" spans="1:17" ht="26.25" customHeight="1" x14ac:dyDescent="0.2">
      <c r="A379" s="1000"/>
      <c r="B379" s="35"/>
      <c r="C379" s="35"/>
      <c r="D379" s="1032"/>
      <c r="E379" s="1033"/>
      <c r="F379" s="1033"/>
      <c r="G379" s="1033"/>
      <c r="H379" s="1033"/>
      <c r="I379" s="1033"/>
      <c r="J379" s="1033"/>
      <c r="K379" s="1033"/>
      <c r="L379" s="1033"/>
      <c r="M379" s="1033"/>
      <c r="N379" s="1033"/>
      <c r="O379" s="1033"/>
      <c r="P379" s="1034"/>
      <c r="Q379" s="60"/>
    </row>
    <row r="380" spans="1:17" ht="26.25" customHeight="1" x14ac:dyDescent="0.2">
      <c r="A380" s="1000"/>
      <c r="B380" s="35"/>
      <c r="C380" s="35"/>
      <c r="D380" s="1035"/>
      <c r="E380" s="1036"/>
      <c r="F380" s="1036"/>
      <c r="G380" s="1036"/>
      <c r="H380" s="1036"/>
      <c r="I380" s="1036"/>
      <c r="J380" s="1036"/>
      <c r="K380" s="1036"/>
      <c r="L380" s="1036"/>
      <c r="M380" s="1036"/>
      <c r="N380" s="1036"/>
      <c r="O380" s="1036"/>
      <c r="P380" s="1037"/>
      <c r="Q380" s="60"/>
    </row>
    <row r="381" spans="1:17" x14ac:dyDescent="0.2">
      <c r="A381" s="1000"/>
      <c r="B381" s="35"/>
      <c r="C381" s="35"/>
      <c r="D381" s="35"/>
      <c r="E381" s="35"/>
      <c r="F381" s="35"/>
      <c r="G381" s="461"/>
      <c r="H381" s="35"/>
      <c r="I381" s="35"/>
      <c r="J381" s="35"/>
      <c r="K381" s="35"/>
      <c r="L381" s="461"/>
      <c r="M381" s="35"/>
      <c r="N381" s="35"/>
      <c r="O381" s="35"/>
      <c r="P381" s="36"/>
    </row>
    <row r="382" spans="1:17" ht="21" customHeight="1" x14ac:dyDescent="0.2">
      <c r="A382" s="1000"/>
      <c r="B382" s="110"/>
      <c r="C382" s="110"/>
      <c r="D382" s="115" t="str">
        <f ca="1">Translations!A152</f>
        <v>Recommendations and actions to be taken</v>
      </c>
      <c r="E382" s="110"/>
      <c r="F382" s="110"/>
      <c r="G382" s="462"/>
      <c r="H382" s="110"/>
      <c r="I382" s="110"/>
      <c r="J382" s="110"/>
      <c r="K382" s="110"/>
      <c r="L382" s="462"/>
      <c r="M382" s="110"/>
      <c r="N382" s="110"/>
      <c r="O382" s="110"/>
      <c r="P382" s="111"/>
      <c r="Q382" s="490"/>
    </row>
    <row r="383" spans="1:17" ht="29.25" customHeight="1" x14ac:dyDescent="0.2">
      <c r="A383" s="1000"/>
      <c r="B383" s="35"/>
      <c r="C383" s="35"/>
      <c r="D383" s="1020" t="s">
        <v>282</v>
      </c>
      <c r="E383" s="1021"/>
      <c r="F383" s="1021"/>
      <c r="G383" s="1021"/>
      <c r="H383" s="1021"/>
      <c r="I383" s="1021"/>
      <c r="J383" s="1021"/>
      <c r="K383" s="1021"/>
      <c r="L383" s="1021"/>
      <c r="M383" s="1021"/>
      <c r="N383" s="1021"/>
      <c r="O383" s="1021"/>
      <c r="P383" s="1022"/>
    </row>
    <row r="384" spans="1:17" ht="29.25" customHeight="1" x14ac:dyDescent="0.2">
      <c r="A384" s="1000"/>
      <c r="B384" s="35"/>
      <c r="C384" s="35"/>
      <c r="D384" s="1017" t="s">
        <v>283</v>
      </c>
      <c r="E384" s="1018"/>
      <c r="F384" s="1018"/>
      <c r="G384" s="1018"/>
      <c r="H384" s="1018"/>
      <c r="I384" s="1018"/>
      <c r="J384" s="1018"/>
      <c r="K384" s="1018"/>
      <c r="L384" s="1018"/>
      <c r="M384" s="1018"/>
      <c r="N384" s="1018"/>
      <c r="O384" s="1018"/>
      <c r="P384" s="1019"/>
    </row>
    <row r="385" spans="1:16" ht="29.25" customHeight="1" x14ac:dyDescent="0.2">
      <c r="A385" s="1000"/>
      <c r="B385" s="35"/>
      <c r="C385" s="35"/>
      <c r="D385" s="1017" t="s">
        <v>284</v>
      </c>
      <c r="E385" s="1018"/>
      <c r="F385" s="1018"/>
      <c r="G385" s="1018"/>
      <c r="H385" s="1018"/>
      <c r="I385" s="1018"/>
      <c r="J385" s="1018"/>
      <c r="K385" s="1018"/>
      <c r="L385" s="1018"/>
      <c r="M385" s="1018"/>
      <c r="N385" s="1018"/>
      <c r="O385" s="1018"/>
      <c r="P385" s="1019"/>
    </row>
    <row r="386" spans="1:16" ht="29.25" customHeight="1" x14ac:dyDescent="0.2">
      <c r="A386" s="1000"/>
      <c r="B386" s="35"/>
      <c r="C386" s="35"/>
      <c r="D386" s="1017" t="s">
        <v>285</v>
      </c>
      <c r="E386" s="1018"/>
      <c r="F386" s="1018"/>
      <c r="G386" s="1018"/>
      <c r="H386" s="1018"/>
      <c r="I386" s="1018"/>
      <c r="J386" s="1018"/>
      <c r="K386" s="1018"/>
      <c r="L386" s="1018"/>
      <c r="M386" s="1018"/>
      <c r="N386" s="1018"/>
      <c r="O386" s="1018"/>
      <c r="P386" s="1019"/>
    </row>
    <row r="387" spans="1:16" ht="29.25" customHeight="1" x14ac:dyDescent="0.2">
      <c r="A387" s="1000"/>
      <c r="B387" s="35"/>
      <c r="C387" s="35"/>
      <c r="D387" s="1020" t="s">
        <v>286</v>
      </c>
      <c r="E387" s="1021"/>
      <c r="F387" s="1021"/>
      <c r="G387" s="1021"/>
      <c r="H387" s="1021"/>
      <c r="I387" s="1021"/>
      <c r="J387" s="1021"/>
      <c r="K387" s="1021"/>
      <c r="L387" s="1021"/>
      <c r="M387" s="1021"/>
      <c r="N387" s="1021"/>
      <c r="O387" s="1021"/>
      <c r="P387" s="1022"/>
    </row>
    <row r="388" spans="1:16" x14ac:dyDescent="0.2">
      <c r="A388" s="1001"/>
      <c r="B388" s="82"/>
      <c r="C388" s="82"/>
      <c r="D388" s="82"/>
      <c r="E388" s="82"/>
      <c r="F388" s="82"/>
      <c r="G388" s="463"/>
      <c r="H388" s="82"/>
      <c r="I388" s="82"/>
      <c r="J388" s="82"/>
      <c r="K388" s="82"/>
      <c r="L388" s="463"/>
      <c r="M388" s="82"/>
      <c r="N388" s="82"/>
      <c r="O388" s="82"/>
      <c r="P388" s="98"/>
    </row>
    <row r="389" spans="1:16" x14ac:dyDescent="0.2">
      <c r="A389" s="99"/>
      <c r="B389" s="35"/>
      <c r="C389" s="35"/>
      <c r="D389" s="35"/>
      <c r="E389" s="35"/>
      <c r="F389" s="35"/>
      <c r="G389" s="461"/>
      <c r="H389" s="35"/>
      <c r="I389" s="35"/>
      <c r="J389" s="35"/>
      <c r="K389" s="35"/>
      <c r="L389" s="461"/>
      <c r="M389" s="35"/>
      <c r="N389" s="35"/>
      <c r="O389" s="35"/>
      <c r="P389" s="35"/>
    </row>
    <row r="391" spans="1:16" ht="48" customHeight="1" x14ac:dyDescent="0.2"/>
    <row r="393" spans="1:16" ht="21" customHeight="1" x14ac:dyDescent="0.2">
      <c r="A393" s="768" t="str">
        <f ca="1">Translations!A321</f>
        <v>To be completed by the PR</v>
      </c>
      <c r="B393" s="769"/>
      <c r="C393" s="769"/>
      <c r="D393" s="769"/>
      <c r="E393" s="770"/>
      <c r="H393" s="768" t="str">
        <f ca="1">Translations!A324</f>
        <v>To be completed by the SR</v>
      </c>
      <c r="I393" s="769"/>
      <c r="J393" s="769"/>
      <c r="K393" s="769"/>
      <c r="L393" s="769"/>
      <c r="M393" s="770"/>
    </row>
    <row r="394" spans="1:16" ht="27" customHeight="1" x14ac:dyDescent="0.2">
      <c r="A394" s="777" t="str">
        <f ca="1">Translations!A322</f>
        <v>Position</v>
      </c>
      <c r="B394" s="790"/>
      <c r="C394" s="790"/>
      <c r="D394" s="791"/>
      <c r="E394" s="466" t="str">
        <f ca="1">Translations!A323</f>
        <v>Signature</v>
      </c>
      <c r="H394" s="783" t="str">
        <f ca="1">Translations!A322</f>
        <v>Position</v>
      </c>
      <c r="I394" s="785"/>
      <c r="J394" s="768" t="str">
        <f ca="1">Translations!A323</f>
        <v>Signature</v>
      </c>
      <c r="K394" s="769"/>
      <c r="L394" s="769"/>
      <c r="M394" s="770"/>
    </row>
    <row r="395" spans="1:16" ht="37.5" customHeight="1" x14ac:dyDescent="0.2">
      <c r="A395" s="1038"/>
      <c r="B395" s="1039"/>
      <c r="C395" s="1039"/>
      <c r="D395" s="1040"/>
      <c r="E395" s="2"/>
      <c r="H395" s="1038"/>
      <c r="I395" s="1039"/>
      <c r="J395" s="773"/>
      <c r="K395" s="774"/>
      <c r="L395" s="774"/>
      <c r="M395" s="1041"/>
    </row>
    <row r="396" spans="1:16" ht="37.5" customHeight="1" x14ac:dyDescent="0.2">
      <c r="A396" s="1038"/>
      <c r="B396" s="1039"/>
      <c r="C396" s="1039"/>
      <c r="D396" s="1040"/>
      <c r="E396" s="2"/>
      <c r="H396" s="1038"/>
      <c r="I396" s="1039"/>
      <c r="J396" s="773"/>
      <c r="K396" s="774"/>
      <c r="L396" s="774"/>
      <c r="M396" s="1041"/>
    </row>
    <row r="397" spans="1:16" ht="37.5" customHeight="1" x14ac:dyDescent="0.2">
      <c r="A397" s="1038"/>
      <c r="B397" s="1039"/>
      <c r="C397" s="1039"/>
      <c r="D397" s="1040"/>
      <c r="E397" s="2"/>
      <c r="H397" s="1038"/>
      <c r="I397" s="1039"/>
      <c r="J397" s="773"/>
      <c r="K397" s="774"/>
      <c r="L397" s="774"/>
      <c r="M397" s="1041"/>
    </row>
    <row r="398" spans="1:16" ht="37.5" customHeight="1" x14ac:dyDescent="0.2">
      <c r="A398" s="1038"/>
      <c r="B398" s="1039"/>
      <c r="C398" s="1039"/>
      <c r="D398" s="1040"/>
      <c r="E398" s="2"/>
      <c r="H398" s="1038"/>
      <c r="I398" s="1039"/>
      <c r="J398" s="773"/>
      <c r="K398" s="774"/>
      <c r="L398" s="774"/>
      <c r="M398" s="1041"/>
    </row>
    <row r="399" spans="1:16" ht="33" customHeight="1" x14ac:dyDescent="0.2"/>
  </sheetData>
  <sheetProtection password="8F94" sheet="1" objects="1" scenarios="1"/>
  <mergeCells count="152">
    <mergeCell ref="W5:AA17"/>
    <mergeCell ref="Y19:AA19"/>
    <mergeCell ref="W20:W21"/>
    <mergeCell ref="Y20:Y21"/>
    <mergeCell ref="Z20:Z21"/>
    <mergeCell ref="AA20:AA21"/>
    <mergeCell ref="R20:S20"/>
    <mergeCell ref="N20:N21"/>
    <mergeCell ref="J10:K10"/>
    <mergeCell ref="M10:P10"/>
    <mergeCell ref="J11:K12"/>
    <mergeCell ref="M11:P12"/>
    <mergeCell ref="J14:N16"/>
    <mergeCell ref="U20:U21"/>
    <mergeCell ref="O14:P14"/>
    <mergeCell ref="O15:P16"/>
    <mergeCell ref="J396:M396"/>
    <mergeCell ref="A397:D397"/>
    <mergeCell ref="H397:I397"/>
    <mergeCell ref="J397:M397"/>
    <mergeCell ref="A394:D394"/>
    <mergeCell ref="H394:I394"/>
    <mergeCell ref="AC20:AC21"/>
    <mergeCell ref="I20:I21"/>
    <mergeCell ref="J20:J21"/>
    <mergeCell ref="A285:G285"/>
    <mergeCell ref="A288:G288"/>
    <mergeCell ref="A289:G289"/>
    <mergeCell ref="A281:G281"/>
    <mergeCell ref="A282:G282"/>
    <mergeCell ref="A284:G284"/>
    <mergeCell ref="A283:G283"/>
    <mergeCell ref="A271:G271"/>
    <mergeCell ref="A265:G265"/>
    <mergeCell ref="A266:G266"/>
    <mergeCell ref="A267:G267"/>
    <mergeCell ref="A268:G268"/>
    <mergeCell ref="A269:G269"/>
    <mergeCell ref="A270:G270"/>
    <mergeCell ref="A258:G258"/>
    <mergeCell ref="A398:D398"/>
    <mergeCell ref="H398:I398"/>
    <mergeCell ref="A276:G276"/>
    <mergeCell ref="A277:G277"/>
    <mergeCell ref="A278:G278"/>
    <mergeCell ref="A229:G229"/>
    <mergeCell ref="A230:G230"/>
    <mergeCell ref="A292:P292"/>
    <mergeCell ref="D376:P380"/>
    <mergeCell ref="D383:P383"/>
    <mergeCell ref="D342:P346"/>
    <mergeCell ref="A286:G286"/>
    <mergeCell ref="A287:G287"/>
    <mergeCell ref="A279:G279"/>
    <mergeCell ref="A280:G280"/>
    <mergeCell ref="A336:P336"/>
    <mergeCell ref="A293:P334"/>
    <mergeCell ref="J398:M398"/>
    <mergeCell ref="J394:M394"/>
    <mergeCell ref="A395:D395"/>
    <mergeCell ref="H395:I395"/>
    <mergeCell ref="J395:M395"/>
    <mergeCell ref="A396:D396"/>
    <mergeCell ref="H396:I396"/>
    <mergeCell ref="A250:G250"/>
    <mergeCell ref="A251:G251"/>
    <mergeCell ref="A252:G252"/>
    <mergeCell ref="A253:G253"/>
    <mergeCell ref="A254:G254"/>
    <mergeCell ref="A255:G255"/>
    <mergeCell ref="A259:G259"/>
    <mergeCell ref="A260:G260"/>
    <mergeCell ref="A261:G261"/>
    <mergeCell ref="A262:G262"/>
    <mergeCell ref="A263:G263"/>
    <mergeCell ref="A264:G264"/>
    <mergeCell ref="A393:E393"/>
    <mergeCell ref="H393:M393"/>
    <mergeCell ref="D349:P353"/>
    <mergeCell ref="D356:P356"/>
    <mergeCell ref="D357:P357"/>
    <mergeCell ref="D358:P358"/>
    <mergeCell ref="D359:P359"/>
    <mergeCell ref="D360:P360"/>
    <mergeCell ref="O364:P364"/>
    <mergeCell ref="O365:P365"/>
    <mergeCell ref="D384:P384"/>
    <mergeCell ref="D387:P387"/>
    <mergeCell ref="D385:P385"/>
    <mergeCell ref="D386:P386"/>
    <mergeCell ref="A338:A361"/>
    <mergeCell ref="O338:P338"/>
    <mergeCell ref="D339:E339"/>
    <mergeCell ref="O339:P339"/>
    <mergeCell ref="A364:A388"/>
    <mergeCell ref="D365:E365"/>
    <mergeCell ref="D368:P372"/>
    <mergeCell ref="A272:G272"/>
    <mergeCell ref="A273:G273"/>
    <mergeCell ref="A274:G274"/>
    <mergeCell ref="A275:G275"/>
    <mergeCell ref="O20:O21"/>
    <mergeCell ref="P20:P21"/>
    <mergeCell ref="H19:K19"/>
    <mergeCell ref="M19:P19"/>
    <mergeCell ref="A241:G241"/>
    <mergeCell ref="A249:G249"/>
    <mergeCell ref="A243:G243"/>
    <mergeCell ref="A242:G242"/>
    <mergeCell ref="A256:G256"/>
    <mergeCell ref="A244:G244"/>
    <mergeCell ref="A235:G235"/>
    <mergeCell ref="A245:G245"/>
    <mergeCell ref="A246:G246"/>
    <mergeCell ref="H20:H21"/>
    <mergeCell ref="A257:G257"/>
    <mergeCell ref="A236:G236"/>
    <mergeCell ref="K20:K21"/>
    <mergeCell ref="M20:M21"/>
    <mergeCell ref="A20:A21"/>
    <mergeCell ref="B20:B21"/>
    <mergeCell ref="A247:G247"/>
    <mergeCell ref="A248:G248"/>
    <mergeCell ref="A237:G237"/>
    <mergeCell ref="A238:G238"/>
    <mergeCell ref="A239:G239"/>
    <mergeCell ref="A240:G240"/>
    <mergeCell ref="C20:C21"/>
    <mergeCell ref="F20:F21"/>
    <mergeCell ref="A227:H227"/>
    <mergeCell ref="A231:G231"/>
    <mergeCell ref="A233:G233"/>
    <mergeCell ref="A234:G234"/>
    <mergeCell ref="D20:D21"/>
    <mergeCell ref="E20:E21"/>
    <mergeCell ref="A228:G228"/>
    <mergeCell ref="A232:G232"/>
    <mergeCell ref="O2:P2"/>
    <mergeCell ref="E3:N3"/>
    <mergeCell ref="O3:P4"/>
    <mergeCell ref="E4:N4"/>
    <mergeCell ref="E5:N5"/>
    <mergeCell ref="G17:H17"/>
    <mergeCell ref="H18:I18"/>
    <mergeCell ref="J18:K18"/>
    <mergeCell ref="M18:N18"/>
    <mergeCell ref="O18:P18"/>
    <mergeCell ref="J6:P6"/>
    <mergeCell ref="A7:H16"/>
    <mergeCell ref="J7:P8"/>
    <mergeCell ref="E2:N2"/>
    <mergeCell ref="D18:E18"/>
  </mergeCells>
  <dataValidations disablePrompts="1" count="1">
    <dataValidation type="date" operator="greaterThan" allowBlank="1" showInputMessage="1" showErrorMessage="1" prompt="DD/MM/AAAA" sqref="O365:P365 O339:P339">
      <formula1>40179</formula1>
    </dataValidation>
  </dataValidations>
  <pageMargins left="0.47244094488188981" right="0.55118110236220474" top="0.43307086614173229" bottom="0.59055118110236227" header="0.31496062992125984" footer="0.31496062992125984"/>
  <pageSetup scale="65" orientation="landscape" horizontalDpi="4294967293" verticalDpi="4294967293" r:id="rId1"/>
  <headerFooter>
    <oddFooter>&amp;R&amp;P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between" id="{F4BB588F-5D4A-4E2C-A20D-DB8FFCFD4C0C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30" operator="between" id="{7E0A61F2-2C1C-4D6C-B63C-5CAD1ED55AB7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greaterThanOrEqual" id="{B71F775C-E0F0-4601-9A34-44406F621AF4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K26:K224</xm:sqref>
        </x14:conditionalFormatting>
        <x14:conditionalFormatting xmlns:xm="http://schemas.microsoft.com/office/excel/2006/main">
          <x14:cfRule type="cellIs" priority="20" operator="between" id="{F75C8137-2A42-47F7-A964-23E03E4CB346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between" id="{EC3C30C6-0DF9-40CB-8F4D-846028A97FF6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greaterThanOrEqual" id="{51B3E810-5D5D-42D9-B7BC-01B35A88C6E4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P23</xm:sqref>
        </x14:conditionalFormatting>
        <x14:conditionalFormatting xmlns:xm="http://schemas.microsoft.com/office/excel/2006/main">
          <x14:cfRule type="cellIs" priority="23" operator="between" id="{EAF3EFF3-29DA-420F-8C08-EF137C622E63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4" operator="between" id="{324B1CC7-69CD-40B3-BC9E-66DBB6DA3E07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greaterThanOrEqual" id="{E29A7B0A-B641-4598-84FC-C70359DD8A17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P25:P224</xm:sqref>
        </x14:conditionalFormatting>
        <x14:conditionalFormatting xmlns:xm="http://schemas.microsoft.com/office/excel/2006/main">
          <x14:cfRule type="cellIs" priority="26" operator="between" id="{BE6EE420-7351-4CDB-84C7-BE987C39036A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7" operator="between" id="{E4D30F2F-E989-4205-8E23-29BE454AD90E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greaterThanOrEqual" id="{BAF2BF2F-E7EF-48E7-84A3-0475B93CAD3E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K23 O3</xm:sqref>
        </x14:conditionalFormatting>
        <x14:conditionalFormatting xmlns:xm="http://schemas.microsoft.com/office/excel/2006/main">
          <x14:cfRule type="expression" priority="2627" id="{32D3C694-EDCB-4189-8315-57D5153189A4}">
            <xm:f>'Month 1'!$C228="N"</xm:f>
            <x14:dxf>
              <font>
                <strike/>
              </font>
              <fill>
                <patternFill>
                  <bgColor theme="1" tint="4.9989318521683403E-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expression" priority="2628" id="{66F4A65F-64B8-47AA-846A-062867A64878}">
            <xm:f>AND(MID('Month 1'!XFD228,3,3)/1&lt;212, MID('Month 1'!XFD228,3,3)/1&gt;199)</xm:f>
            <x14:dxf>
              <font>
                <color theme="1"/>
              </font>
              <fill>
                <patternFill>
                  <bgColor theme="7" tint="0.59996337778862885"/>
                </patternFill>
              </fill>
            </x14:dxf>
          </x14:cfRule>
          <x14:cfRule type="expression" priority="2629" id="{8B7F7ECF-BBE3-4A19-A233-D9C6754F14C5}">
            <xm:f>AND(MID('Month 1'!XFD228,3,3)/1&lt;200, MID('Month 1'!XFD228,3,3)/1&gt;179)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expression" priority="2630" id="{14D9393C-4C72-4747-AC4C-04F447DEA6EB}">
            <xm:f>AND(MID('Month 1'!XFD228,3,3)/1&lt;180, MID('Month 1'!XFD228,3,3)/1&gt;149)</xm:f>
            <x14:dxf>
              <font>
                <color theme="1"/>
              </font>
              <fill>
                <patternFill>
                  <bgColor theme="7" tint="0.39994506668294322"/>
                </patternFill>
              </fill>
            </x14:dxf>
          </x14:cfRule>
          <x14:cfRule type="expression" priority="2631" id="{BB866C3A-65D3-4421-8081-9365459D9570}">
            <xm:f>AND(MID('Month 1'!#REF!,3,3)/1&lt;149, MID('Month 1'!#REF!,3,3)/1&gt;111)</xm:f>
            <x14:dxf>
              <font>
                <color theme="1"/>
              </font>
              <fill>
                <patternFill>
                  <bgColor theme="7" tint="0.79998168889431442"/>
                </patternFill>
              </fill>
            </x14:dxf>
          </x14:cfRule>
          <x14:cfRule type="expression" priority="2632" id="{0C7AE3B1-F720-42E3-A491-987FA030D09B}">
            <xm:f>AND(MID('Month 1'!#REF!,3,3)/1&lt;112, MID('Month 1'!#REF!,3,3)/1&gt;65)</xm:f>
            <x14:dxf>
              <font>
                <color theme="0"/>
              </font>
              <fill>
                <patternFill>
                  <bgColor theme="7" tint="-0.49998474074526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cellIs" priority="1" operator="between" id="{766BD319-5D98-4188-9297-6D154ED9839B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between" id="{73C5729D-345F-4BCD-9BE3-0E50AD7D975B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greaterThanOrEqual" id="{855E7E29-8969-4725-AC88-179B9C817FE9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CCECFF"/>
  </sheetPr>
  <dimension ref="A1:AC399"/>
  <sheetViews>
    <sheetView showGridLines="0" defaultGridColor="0" colorId="55" zoomScale="70" zoomScaleNormal="70" zoomScalePageLayoutView="60" workbookViewId="0"/>
  </sheetViews>
  <sheetFormatPr baseColWidth="10" defaultColWidth="11.42578125" defaultRowHeight="12.75" x14ac:dyDescent="0.2"/>
  <cols>
    <col min="1" max="1" width="5.7109375" style="1" customWidth="1"/>
    <col min="2" max="2" width="10.85546875" style="1" hidden="1" customWidth="1"/>
    <col min="3" max="3" width="6.85546875" style="1" hidden="1" customWidth="1"/>
    <col min="4" max="4" width="13.7109375" style="1" customWidth="1"/>
    <col min="5" max="5" width="50.7109375" style="1" customWidth="1"/>
    <col min="6" max="6" width="21.85546875" style="1" customWidth="1"/>
    <col min="7" max="7" width="1" style="33" customWidth="1"/>
    <col min="8" max="8" width="13" style="1" customWidth="1"/>
    <col min="9" max="11" width="10.7109375" style="1" customWidth="1"/>
    <col min="12" max="12" width="1.28515625" style="33" customWidth="1"/>
    <col min="13" max="13" width="17" style="1" customWidth="1"/>
    <col min="14" max="14" width="15.42578125" style="1" customWidth="1"/>
    <col min="15" max="15" width="14.28515625" style="1" customWidth="1"/>
    <col min="16" max="16" width="10.7109375" style="1" customWidth="1"/>
    <col min="17" max="17" width="1.28515625" style="33" customWidth="1"/>
    <col min="18" max="18" width="17.28515625" style="1" hidden="1" customWidth="1"/>
    <col min="19" max="19" width="18.85546875" style="1" hidden="1" customWidth="1"/>
    <col min="20" max="20" width="4.85546875" style="1" hidden="1" customWidth="1"/>
    <col min="21" max="21" width="15.5703125" style="1" hidden="1" customWidth="1"/>
    <col min="22" max="22" width="11.42578125" style="1" hidden="1" customWidth="1"/>
    <col min="23" max="23" width="23.5703125" style="1" hidden="1" customWidth="1"/>
    <col min="24" max="24" width="3.5703125" style="1" hidden="1" customWidth="1"/>
    <col min="25" max="25" width="14.7109375" style="1" hidden="1" customWidth="1"/>
    <col min="26" max="26" width="14" style="1" hidden="1" customWidth="1"/>
    <col min="27" max="27" width="16.140625" style="1" hidden="1" customWidth="1"/>
    <col min="28" max="28" width="11.42578125" style="1" hidden="1" customWidth="1"/>
    <col min="29" max="29" width="15.28515625" style="1" hidden="1" customWidth="1"/>
    <col min="30" max="31" width="0" style="1" hidden="1" customWidth="1"/>
    <col min="32" max="16384" width="11.42578125" style="1"/>
  </cols>
  <sheetData>
    <row r="1" spans="1:29" ht="5.25" customHeight="1" x14ac:dyDescent="0.2"/>
    <row r="2" spans="1:29" ht="15" customHeight="1" x14ac:dyDescent="0.25">
      <c r="A2" s="1" t="s">
        <v>1307</v>
      </c>
      <c r="E2" s="788" t="str">
        <f ca="1">Translations!A80</f>
        <v>SR Management Tool</v>
      </c>
      <c r="F2" s="788"/>
      <c r="G2" s="788"/>
      <c r="H2" s="788"/>
      <c r="I2" s="788"/>
      <c r="J2" s="788"/>
      <c r="K2" s="788"/>
      <c r="L2" s="788"/>
      <c r="M2" s="788"/>
      <c r="N2" s="788"/>
      <c r="O2" s="768" t="str">
        <f ca="1">Translations!A129</f>
        <v>SCORE</v>
      </c>
      <c r="P2" s="770"/>
    </row>
    <row r="3" spans="1:29" ht="15" customHeight="1" x14ac:dyDescent="0.2">
      <c r="E3" s="789" t="str">
        <f>Setup!H11</f>
        <v>Direct Gender Partnership (DGP)</v>
      </c>
      <c r="F3" s="789"/>
      <c r="G3" s="789"/>
      <c r="H3" s="789"/>
      <c r="I3" s="789"/>
      <c r="J3" s="789"/>
      <c r="K3" s="789"/>
      <c r="L3" s="789"/>
      <c r="M3" s="789"/>
      <c r="N3" s="789"/>
      <c r="O3" s="984">
        <f ca="1">K23</f>
        <v>0.84311827956989249</v>
      </c>
      <c r="P3" s="985"/>
    </row>
    <row r="4" spans="1:29" ht="15" customHeight="1" x14ac:dyDescent="0.2">
      <c r="E4" s="789" t="str">
        <f xml:space="preserve"> Setup!H14 &amp; "  (" &amp; Setup!H13 &amp; ")" &amp; "  (" &amp; Setup!H15 &amp; ")"</f>
        <v>DMR-202-G01-H-00  (January  2016 - December 2016)  (HIV / AIDS)</v>
      </c>
      <c r="F4" s="789"/>
      <c r="G4" s="789"/>
      <c r="H4" s="789"/>
      <c r="I4" s="789"/>
      <c r="J4" s="789"/>
      <c r="K4" s="789"/>
      <c r="L4" s="789"/>
      <c r="M4" s="789"/>
      <c r="N4" s="789"/>
      <c r="O4" s="984"/>
      <c r="P4" s="985"/>
    </row>
    <row r="5" spans="1:29" ht="25.5" customHeight="1" x14ac:dyDescent="0.2">
      <c r="E5" s="986" t="str">
        <f>Setup!AB11 &amp; "  (" &amp; Setup!H16 &amp; ")"</f>
        <v>April  ($ - USD)</v>
      </c>
      <c r="F5" s="986"/>
      <c r="G5" s="986"/>
      <c r="H5" s="986"/>
      <c r="I5" s="986"/>
      <c r="J5" s="986"/>
      <c r="K5" s="986"/>
      <c r="L5" s="986"/>
      <c r="M5" s="986"/>
      <c r="N5" s="986"/>
      <c r="W5" s="1044" t="s">
        <v>2631</v>
      </c>
      <c r="X5" s="1045"/>
      <c r="Y5" s="1045"/>
      <c r="Z5" s="1045"/>
      <c r="AA5" s="1046"/>
    </row>
    <row r="6" spans="1:29" ht="20.25" customHeight="1" x14ac:dyDescent="0.2">
      <c r="A6" s="119" t="str">
        <f ca="1">Setup!G19</f>
        <v>Details of programatic indicators</v>
      </c>
      <c r="B6" s="78"/>
      <c r="C6" s="78"/>
      <c r="D6" s="78"/>
      <c r="E6" s="72"/>
      <c r="F6" s="72"/>
      <c r="G6" s="455"/>
      <c r="H6" s="73"/>
      <c r="I6" s="22"/>
      <c r="J6" s="777" t="str">
        <f ca="1">Setup!G17</f>
        <v>Key population</v>
      </c>
      <c r="K6" s="790"/>
      <c r="L6" s="790"/>
      <c r="M6" s="790"/>
      <c r="N6" s="790"/>
      <c r="O6" s="790"/>
      <c r="P6" s="791"/>
      <c r="W6" s="1047"/>
      <c r="X6" s="1048"/>
      <c r="Y6" s="1048"/>
      <c r="Z6" s="1048"/>
      <c r="AA6" s="1049"/>
    </row>
    <row r="7" spans="1:29" ht="13.5" customHeight="1" x14ac:dyDescent="0.2">
      <c r="A7" s="792" t="str">
        <f>Setup!H19</f>
        <v xml:space="preserve"># PLHIV that initiated ARV with CD4 count &lt;200
# new HIV+ enrolled in care services 
# aged 10-24 yrs reached by HIV life skills ed. in school </v>
      </c>
      <c r="B7" s="793"/>
      <c r="C7" s="793"/>
      <c r="D7" s="793"/>
      <c r="E7" s="793"/>
      <c r="F7" s="793"/>
      <c r="G7" s="793"/>
      <c r="H7" s="794"/>
      <c r="J7" s="792" t="str">
        <f>Setup!H17</f>
        <v>Sex Workers - Migrants - Women</v>
      </c>
      <c r="K7" s="793"/>
      <c r="L7" s="793"/>
      <c r="M7" s="793"/>
      <c r="N7" s="793"/>
      <c r="O7" s="793"/>
      <c r="P7" s="794"/>
      <c r="W7" s="1047"/>
      <c r="X7" s="1048"/>
      <c r="Y7" s="1048"/>
      <c r="Z7" s="1048"/>
      <c r="AA7" s="1049"/>
    </row>
    <row r="8" spans="1:29" ht="17.25" customHeight="1" x14ac:dyDescent="0.2">
      <c r="A8" s="795"/>
      <c r="B8" s="796"/>
      <c r="C8" s="796"/>
      <c r="D8" s="796"/>
      <c r="E8" s="796"/>
      <c r="F8" s="796"/>
      <c r="G8" s="796"/>
      <c r="H8" s="797"/>
      <c r="J8" s="798"/>
      <c r="K8" s="799"/>
      <c r="L8" s="799"/>
      <c r="M8" s="799"/>
      <c r="N8" s="799"/>
      <c r="O8" s="799"/>
      <c r="P8" s="800"/>
      <c r="W8" s="1047"/>
      <c r="X8" s="1048"/>
      <c r="Y8" s="1048"/>
      <c r="Z8" s="1048"/>
      <c r="AA8" s="1049"/>
    </row>
    <row r="9" spans="1:29" ht="13.5" customHeight="1" x14ac:dyDescent="0.2">
      <c r="A9" s="795"/>
      <c r="B9" s="796"/>
      <c r="C9" s="796"/>
      <c r="D9" s="796"/>
      <c r="E9" s="796"/>
      <c r="F9" s="796"/>
      <c r="G9" s="796"/>
      <c r="H9" s="797"/>
      <c r="W9" s="1047"/>
      <c r="X9" s="1048"/>
      <c r="Y9" s="1048"/>
      <c r="Z9" s="1048"/>
      <c r="AA9" s="1049"/>
    </row>
    <row r="10" spans="1:29" ht="19.5" customHeight="1" x14ac:dyDescent="0.2">
      <c r="A10" s="795"/>
      <c r="B10" s="796"/>
      <c r="C10" s="796"/>
      <c r="D10" s="796"/>
      <c r="E10" s="796"/>
      <c r="F10" s="796"/>
      <c r="G10" s="796"/>
      <c r="H10" s="797"/>
      <c r="J10" s="783" t="str">
        <f ca="1">Translations!A119</f>
        <v>Report date</v>
      </c>
      <c r="K10" s="785"/>
      <c r="M10" s="768" t="str">
        <f ca="1">Translations!A130</f>
        <v>Reported by</v>
      </c>
      <c r="N10" s="769"/>
      <c r="O10" s="769"/>
      <c r="P10" s="770"/>
      <c r="W10" s="1047"/>
      <c r="X10" s="1048"/>
      <c r="Y10" s="1048"/>
      <c r="Z10" s="1048"/>
      <c r="AA10" s="1049"/>
    </row>
    <row r="11" spans="1:29" ht="13.5" customHeight="1" x14ac:dyDescent="0.2">
      <c r="A11" s="795"/>
      <c r="B11" s="796"/>
      <c r="C11" s="796"/>
      <c r="D11" s="796"/>
      <c r="E11" s="796"/>
      <c r="F11" s="796"/>
      <c r="G11" s="796"/>
      <c r="H11" s="797"/>
      <c r="J11" s="1004">
        <v>42503</v>
      </c>
      <c r="K11" s="1005"/>
      <c r="M11" s="989" t="s">
        <v>2696</v>
      </c>
      <c r="N11" s="990"/>
      <c r="O11" s="990"/>
      <c r="P11" s="991"/>
      <c r="W11" s="1047"/>
      <c r="X11" s="1048"/>
      <c r="Y11" s="1048"/>
      <c r="Z11" s="1048"/>
      <c r="AA11" s="1049"/>
      <c r="AC11" s="499"/>
    </row>
    <row r="12" spans="1:29" ht="13.5" customHeight="1" x14ac:dyDescent="0.2">
      <c r="A12" s="795"/>
      <c r="B12" s="796"/>
      <c r="C12" s="796"/>
      <c r="D12" s="796"/>
      <c r="E12" s="796"/>
      <c r="F12" s="796"/>
      <c r="G12" s="796"/>
      <c r="H12" s="797"/>
      <c r="J12" s="1006"/>
      <c r="K12" s="1007"/>
      <c r="M12" s="992"/>
      <c r="N12" s="993"/>
      <c r="O12" s="993"/>
      <c r="P12" s="994"/>
      <c r="W12" s="1047"/>
      <c r="X12" s="1048"/>
      <c r="Y12" s="1048"/>
      <c r="Z12" s="1048"/>
      <c r="AA12" s="1049"/>
      <c r="AC12" s="499"/>
    </row>
    <row r="13" spans="1:29" ht="13.5" customHeight="1" x14ac:dyDescent="0.2">
      <c r="A13" s="795"/>
      <c r="B13" s="796"/>
      <c r="C13" s="796"/>
      <c r="D13" s="796"/>
      <c r="E13" s="796"/>
      <c r="F13" s="796"/>
      <c r="G13" s="796"/>
      <c r="H13" s="797"/>
      <c r="W13" s="1047"/>
      <c r="X13" s="1048"/>
      <c r="Y13" s="1048"/>
      <c r="Z13" s="1048"/>
      <c r="AA13" s="1049"/>
      <c r="AC13" s="499"/>
    </row>
    <row r="14" spans="1:29" ht="21.75" customHeight="1" x14ac:dyDescent="0.2">
      <c r="A14" s="795"/>
      <c r="B14" s="796"/>
      <c r="C14" s="796"/>
      <c r="D14" s="796"/>
      <c r="E14" s="796"/>
      <c r="F14" s="796"/>
      <c r="G14" s="796"/>
      <c r="H14" s="797"/>
      <c r="J14" s="920" t="str">
        <f ca="1">Translations!A132</f>
        <v>Note: Enter disubursment ammount here if the PR made a disbursment this month. Leave blank if no disbursment was made.</v>
      </c>
      <c r="K14" s="942"/>
      <c r="L14" s="942"/>
      <c r="M14" s="942"/>
      <c r="N14" s="942"/>
      <c r="O14" s="768" t="str">
        <f ca="1">Translations!A131</f>
        <v>Disbursement</v>
      </c>
      <c r="P14" s="770"/>
      <c r="W14" s="1047"/>
      <c r="X14" s="1048"/>
      <c r="Y14" s="1048"/>
      <c r="Z14" s="1048"/>
      <c r="AA14" s="1049"/>
      <c r="AC14" s="499"/>
    </row>
    <row r="15" spans="1:29" ht="13.5" customHeight="1" x14ac:dyDescent="0.2">
      <c r="A15" s="795"/>
      <c r="B15" s="796"/>
      <c r="C15" s="796"/>
      <c r="D15" s="796"/>
      <c r="E15" s="796"/>
      <c r="F15" s="796"/>
      <c r="G15" s="796"/>
      <c r="H15" s="797"/>
      <c r="J15" s="922"/>
      <c r="K15" s="943"/>
      <c r="L15" s="943"/>
      <c r="M15" s="943"/>
      <c r="N15" s="943"/>
      <c r="O15" s="1008">
        <v>650000</v>
      </c>
      <c r="P15" s="1009"/>
      <c r="W15" s="1047"/>
      <c r="X15" s="1048"/>
      <c r="Y15" s="1048"/>
      <c r="Z15" s="1048"/>
      <c r="AA15" s="1049"/>
      <c r="AC15" s="499"/>
    </row>
    <row r="16" spans="1:29" ht="24" customHeight="1" x14ac:dyDescent="0.2">
      <c r="A16" s="798"/>
      <c r="B16" s="799"/>
      <c r="C16" s="799"/>
      <c r="D16" s="799"/>
      <c r="E16" s="799"/>
      <c r="F16" s="799"/>
      <c r="G16" s="799"/>
      <c r="H16" s="800"/>
      <c r="J16" s="924"/>
      <c r="K16" s="944"/>
      <c r="L16" s="944"/>
      <c r="M16" s="944"/>
      <c r="N16" s="944"/>
      <c r="O16" s="1010"/>
      <c r="P16" s="1011"/>
      <c r="W16" s="1047"/>
      <c r="X16" s="1048"/>
      <c r="Y16" s="1048"/>
      <c r="Z16" s="1048"/>
      <c r="AA16" s="1049"/>
      <c r="AC16" s="499"/>
    </row>
    <row r="17" spans="1:29" ht="11.25" customHeight="1" x14ac:dyDescent="0.2">
      <c r="E17" s="63"/>
      <c r="F17" s="38"/>
      <c r="G17" s="995"/>
      <c r="H17" s="995"/>
      <c r="W17" s="1050"/>
      <c r="X17" s="1051"/>
      <c r="Y17" s="1051"/>
      <c r="Z17" s="1051"/>
      <c r="AA17" s="1052"/>
      <c r="AC17" s="499"/>
    </row>
    <row r="18" spans="1:29" ht="21" customHeight="1" x14ac:dyDescent="0.2">
      <c r="D18" s="987" t="str">
        <f ca="1">Translations!A233</f>
        <v>Input data in spaces with this color</v>
      </c>
      <c r="E18" s="988"/>
      <c r="H18" s="981" t="str">
        <f ca="1">Translations!A120</f>
        <v>Date of verification</v>
      </c>
      <c r="I18" s="981"/>
      <c r="J18" s="982">
        <v>42505</v>
      </c>
      <c r="K18" s="983"/>
      <c r="L18" s="484"/>
      <c r="M18" s="981" t="str">
        <f ca="1">Translations!A120</f>
        <v>Date of verification</v>
      </c>
      <c r="N18" s="981"/>
      <c r="O18" s="982">
        <v>42505</v>
      </c>
      <c r="P18" s="983"/>
      <c r="Y18" s="499"/>
      <c r="Z18" s="499"/>
      <c r="AA18" s="499"/>
      <c r="AC18" s="499"/>
    </row>
    <row r="19" spans="1:29" ht="20.25" customHeight="1" x14ac:dyDescent="0.2">
      <c r="H19" s="859" t="str">
        <f ca="1">Translations!A133</f>
        <v>Programmatic aspects</v>
      </c>
      <c r="I19" s="860"/>
      <c r="J19" s="860"/>
      <c r="K19" s="861"/>
      <c r="L19" s="485"/>
      <c r="M19" s="1012" t="str">
        <f ca="1">Translations!A134</f>
        <v>Financial aspects</v>
      </c>
      <c r="N19" s="1012"/>
      <c r="O19" s="1012"/>
      <c r="P19" s="1012"/>
      <c r="W19" s="495" t="s">
        <v>1863</v>
      </c>
      <c r="Y19" s="768" t="s">
        <v>1866</v>
      </c>
      <c r="Z19" s="769"/>
      <c r="AA19" s="770"/>
    </row>
    <row r="20" spans="1:29" ht="15" customHeight="1" x14ac:dyDescent="0.2">
      <c r="A20" s="806" t="str">
        <f ca="1">Translations!A88</f>
        <v>Item</v>
      </c>
      <c r="B20" s="771" t="s">
        <v>256</v>
      </c>
      <c r="C20" s="771" t="s">
        <v>259</v>
      </c>
      <c r="D20" s="771" t="str">
        <f ca="1">Translations!A91</f>
        <v>Activity code</v>
      </c>
      <c r="E20" s="777" t="str">
        <f ca="1">Translations!A92</f>
        <v>Indicator / Activity</v>
      </c>
      <c r="F20" s="771" t="str">
        <f ca="1">Translations!A79</f>
        <v>TGF costs groups</v>
      </c>
      <c r="G20" s="456"/>
      <c r="H20" s="771" t="str">
        <f ca="1">Translations!A135</f>
        <v>Monthly target</v>
      </c>
      <c r="I20" s="771" t="str">
        <f ca="1">Translations!A136</f>
        <v>Balance from previous period</v>
      </c>
      <c r="J20" s="771" t="str">
        <f ca="1">Translations!A137</f>
        <v xml:space="preserve">Results </v>
      </c>
      <c r="K20" s="771" t="str">
        <f ca="1">Translations!A108</f>
        <v>Result %</v>
      </c>
      <c r="L20" s="485"/>
      <c r="M20" s="977" t="str">
        <f ca="1">Translations!$A$360</f>
        <v>Monthly budget</v>
      </c>
      <c r="N20" s="977" t="str">
        <f ca="1">Translations!A136</f>
        <v>Balance from previous period</v>
      </c>
      <c r="O20" s="771" t="str">
        <f ca="1">Translations!$A$361</f>
        <v>Monthly expenditure</v>
      </c>
      <c r="P20" s="977" t="str">
        <f ca="1">Translations!A108</f>
        <v>Result %</v>
      </c>
      <c r="R20" s="975" t="s">
        <v>1450</v>
      </c>
      <c r="S20" s="976"/>
      <c r="U20" s="771" t="s">
        <v>1854</v>
      </c>
      <c r="W20" s="771" t="s">
        <v>1862</v>
      </c>
      <c r="Y20" s="1042" t="s">
        <v>1867</v>
      </c>
      <c r="Z20" s="771" t="s">
        <v>1864</v>
      </c>
      <c r="AA20" s="771" t="s">
        <v>1865</v>
      </c>
      <c r="AC20" s="771" t="s">
        <v>2634</v>
      </c>
    </row>
    <row r="21" spans="1:29" ht="38.1" customHeight="1" x14ac:dyDescent="0.2">
      <c r="A21" s="806"/>
      <c r="B21" s="772"/>
      <c r="C21" s="772"/>
      <c r="D21" s="772"/>
      <c r="E21" s="777"/>
      <c r="F21" s="772"/>
      <c r="G21" s="456"/>
      <c r="H21" s="772"/>
      <c r="I21" s="772"/>
      <c r="J21" s="772"/>
      <c r="K21" s="772"/>
      <c r="L21" s="485"/>
      <c r="M21" s="977"/>
      <c r="N21" s="977"/>
      <c r="O21" s="772"/>
      <c r="P21" s="977"/>
      <c r="R21" s="193" t="s">
        <v>1448</v>
      </c>
      <c r="S21" s="193" t="s">
        <v>1449</v>
      </c>
      <c r="U21" s="772"/>
      <c r="W21" s="772"/>
      <c r="Y21" s="1043"/>
      <c r="Z21" s="772"/>
      <c r="AA21" s="772"/>
      <c r="AC21" s="772"/>
    </row>
    <row r="22" spans="1:29" ht="4.5" customHeight="1" x14ac:dyDescent="0.2">
      <c r="A22" s="6"/>
      <c r="B22" s="6"/>
      <c r="C22" s="6"/>
      <c r="D22" s="6"/>
      <c r="E22" s="6"/>
      <c r="F22" s="8"/>
      <c r="G22" s="58"/>
      <c r="AC22" s="38"/>
    </row>
    <row r="23" spans="1:29" ht="25.5" customHeight="1" x14ac:dyDescent="0.2">
      <c r="A23" s="120" t="str">
        <f ca="1">Translations!A109</f>
        <v>Totals</v>
      </c>
      <c r="B23" s="121"/>
      <c r="C23" s="121"/>
      <c r="D23" s="121"/>
      <c r="E23" s="121"/>
      <c r="F23" s="122"/>
      <c r="G23" s="59"/>
      <c r="H23" s="29" t="s">
        <v>217</v>
      </c>
      <c r="I23" s="29" t="s">
        <v>217</v>
      </c>
      <c r="J23" s="29" t="s">
        <v>217</v>
      </c>
      <c r="K23" s="31">
        <f ca="1">IFERROR(AVERAGEIF(L25:L224,"&lt;&gt; "),"")</f>
        <v>0.84311827956989249</v>
      </c>
      <c r="L23" s="486"/>
      <c r="M23" s="30">
        <f>SUMIFS(M25:M224,$G$25:$G$224,"&lt;&gt;0")</f>
        <v>187850</v>
      </c>
      <c r="N23" s="30">
        <f>SUMIFS(N25:N224,$G$25:$G$224,"&lt;&gt;0")</f>
        <v>9150</v>
      </c>
      <c r="O23" s="30">
        <f>SUMIFS(O25:O224,$G$25:$G$224,"&lt;&gt;0")</f>
        <v>183690</v>
      </c>
      <c r="P23" s="31">
        <f>IFERROR(AVERAGEIF(Q25:Q224,"&lt;&gt; "),"")</f>
        <v>0.94384372732456767</v>
      </c>
      <c r="R23" s="192"/>
      <c r="S23" s="192"/>
      <c r="AC23" s="38"/>
    </row>
    <row r="24" spans="1:29" ht="5.25" customHeight="1" x14ac:dyDescent="0.2">
      <c r="A24" s="175"/>
      <c r="B24" s="175"/>
      <c r="C24" s="175"/>
      <c r="D24" s="175"/>
      <c r="E24" s="175"/>
      <c r="F24" s="176"/>
      <c r="G24" s="457"/>
      <c r="H24" s="38"/>
      <c r="I24" s="38"/>
      <c r="J24" s="177"/>
      <c r="K24" s="38"/>
      <c r="L24" s="43"/>
      <c r="M24" s="38"/>
      <c r="N24" s="38"/>
      <c r="O24" s="178"/>
      <c r="P24" s="38"/>
      <c r="AC24" s="38"/>
    </row>
    <row r="25" spans="1:29" ht="39" customHeight="1" x14ac:dyDescent="0.2">
      <c r="A25" s="14" t="str">
        <f>Planning!A9</f>
        <v>I001</v>
      </c>
      <c r="B25" s="9" t="str">
        <f>Planning!B9</f>
        <v>1. Indicator</v>
      </c>
      <c r="C25" s="9" t="str">
        <f>Planning!C9</f>
        <v>Pr68</v>
      </c>
      <c r="D25" s="195">
        <f>Planning!D9</f>
        <v>1</v>
      </c>
      <c r="E25" s="196" t="str">
        <f>Planning!E9</f>
        <v>[Pr68] # PLHIV that initiated ARV with CD4 count &lt;200 Target [2. Inverse]</v>
      </c>
      <c r="F25" s="196" t="str">
        <f>IF(Planning!G9&lt;&gt;0,Planning!G9,"")</f>
        <v/>
      </c>
      <c r="G25" s="194">
        <f>Planning!H9</f>
        <v>0</v>
      </c>
      <c r="H25" s="197">
        <f ca="1">Planning!R9</f>
        <v>200</v>
      </c>
      <c r="I25" s="198">
        <f ca="1">IF(OR(W25="1",AND(W25&lt;&gt;"1",G25=Lists!$A$17)),Y25,0)</f>
        <v>0</v>
      </c>
      <c r="J25" s="210">
        <f ca="1">R25</f>
        <v>210</v>
      </c>
      <c r="K25" s="32">
        <f ca="1">IF(AND(W25="2",G25&lt;&gt;Lists!$A$17),AA25,Z25)</f>
        <v>0.95238095238095233</v>
      </c>
      <c r="L25" s="33">
        <f t="shared" ref="L25:L56" ca="1" si="0">IF($U25=ExcluirDelPLogro,"",IF(AND(H25=0,I25=0,J25=0),"",K25))</f>
        <v>0.95238095238095233</v>
      </c>
      <c r="M25" s="199">
        <f>Planning!S9</f>
        <v>45700</v>
      </c>
      <c r="N25" s="199">
        <f>'Month 3'!M25+'Month 3'!N25-'Month 3'!O25</f>
        <v>2000</v>
      </c>
      <c r="O25" s="516">
        <f>S25</f>
        <v>47690</v>
      </c>
      <c r="P25" s="32">
        <f t="shared" ref="P25:P89" si="1">IF(AND(M25=0,N25=0,O25=0),"",IF((M25+N25)&gt;0,O25/(M25+N25),O25))</f>
        <v>0.99979035639412994</v>
      </c>
      <c r="Q25" s="33">
        <f t="shared" ref="Q25:Q56" si="2">IF($U25=ExcluirDelPLogro,"",IF(AND(M25=0,N25=0,O25=0),"",P25))</f>
        <v>0.99979035639412994</v>
      </c>
      <c r="R25" s="89">
        <f ca="1">SUMIFS($J$25:$J$224,$C$25:$C$224,$C25,$G$25:$G$224,Lists!$A$16)</f>
        <v>210</v>
      </c>
      <c r="S25" s="89">
        <f>SUMIFS($O$25:$O$224,$C$25:$C$224,$C25,$G$25:$G$224,"&lt;&gt;0")</f>
        <v>47690</v>
      </c>
      <c r="U25" s="2" t="str">
        <f>IF(B25=0,"",IF(LEFT(B25,1)="1","1","2"))</f>
        <v>1</v>
      </c>
      <c r="W25" s="2" t="str">
        <f ca="1">IF(C25=0,"",LEFT(INDEX(Lists!$H$5:$H$49,MATCH(C25,Lists!$G$5:$G$49,0),1),1))</f>
        <v>2</v>
      </c>
      <c r="Y25" s="4">
        <f ca="1">'Month 3'!H25+'Month 3'!I25-'Month 3'!J25</f>
        <v>-5</v>
      </c>
      <c r="Z25" s="2">
        <f ca="1">IF(AND(H25=0,I25=0,J25=0),"",IF((H25+I25)&gt;0,J25/(H25+I25),J25))</f>
        <v>1.05</v>
      </c>
      <c r="AA25" s="2">
        <f t="shared" ref="AA25:AA56" ca="1" si="3">IF(AND(H25=0,I25=0,J25=0),"",IF(J25&gt;0,H25/J25,0))</f>
        <v>0.95238095238095233</v>
      </c>
      <c r="AC25" s="627" t="str">
        <f>U25&amp;C25</f>
        <v>1Pr68</v>
      </c>
    </row>
    <row r="26" spans="1:29" ht="39" customHeight="1" x14ac:dyDescent="0.2">
      <c r="A26" s="14" t="str">
        <f>Planning!A10</f>
        <v>I002</v>
      </c>
      <c r="B26" s="9" t="str">
        <f>Planning!B10</f>
        <v>2. Activity: Contributing</v>
      </c>
      <c r="C26" s="9" t="str">
        <f>Planning!C10</f>
        <v>Pr68</v>
      </c>
      <c r="D26" s="200">
        <f>Planning!D10</f>
        <v>1.2</v>
      </c>
      <c r="E26" s="201" t="str">
        <f>Planning!E10</f>
        <v xml:space="preserve">PLHIV reimbursed for transportation costs to HIV testing and treatment centres
</v>
      </c>
      <c r="F26" s="201" t="str">
        <f>IF(Planning!G10&lt;&gt;0,Planning!G10,"")</f>
        <v xml:space="preserve">12. Living support to client/ target population </v>
      </c>
      <c r="G26" s="194" t="str">
        <f>Planning!H10</f>
        <v>1. YES</v>
      </c>
      <c r="H26" s="202">
        <f>Planning!R10</f>
        <v>200</v>
      </c>
      <c r="I26" s="606">
        <f ca="1">IF(OR(W26="1",AND(W26&lt;&gt;"1",G26=Lists!$A$17)),Y26,0)</f>
        <v>0</v>
      </c>
      <c r="J26" s="658">
        <v>210</v>
      </c>
      <c r="K26" s="32">
        <f ca="1">IF(AND(W26="2",G26&lt;&gt;Lists!$A$17),AA26,Z26)</f>
        <v>0.95238095238095233</v>
      </c>
      <c r="L26" s="33" t="str">
        <f t="shared" si="0"/>
        <v/>
      </c>
      <c r="M26" s="203">
        <f>Planning!S10</f>
        <v>45000</v>
      </c>
      <c r="N26" s="203">
        <f>'Month 3'!M26+'Month 3'!N26-'Month 3'!O26</f>
        <v>2000</v>
      </c>
      <c r="O26" s="659">
        <v>47000</v>
      </c>
      <c r="P26" s="32">
        <f t="shared" si="1"/>
        <v>1</v>
      </c>
      <c r="Q26" s="33" t="str">
        <f t="shared" si="2"/>
        <v/>
      </c>
      <c r="R26" s="89">
        <f ca="1">SUMIFS($J$25:$J$224,$C$25:$C$224,$C26,$G$25:$G$224,Lists!$A$16)</f>
        <v>210</v>
      </c>
      <c r="S26" s="89">
        <f t="shared" ref="S26:S89" si="4">SUMIFS($O$25:$O$224,$C$25:$C$224,$C26,$G$25:$G$224,"&lt;&gt;0")</f>
        <v>47690</v>
      </c>
      <c r="U26" s="2" t="str">
        <f t="shared" ref="U26:U89" si="5">IF(B26=0,"",IF(LEFT(B26,1)="1","1","2"))</f>
        <v>2</v>
      </c>
      <c r="W26" s="2" t="str">
        <f ca="1">IF(C26=0,"",LEFT(INDEX(Lists!$H$5:$H$49,MATCH(C26,Lists!$G$5:$G$49,0),1),1))</f>
        <v>2</v>
      </c>
      <c r="Y26" s="4">
        <f ca="1">'Month 3'!H26+'Month 3'!I26-'Month 3'!J26</f>
        <v>-5</v>
      </c>
      <c r="Z26" s="2">
        <f t="shared" ref="Z26:Z89" ca="1" si="6">IF(AND(H26=0,I26=0,J26=0),"",IF((H26+I26)&gt;0,J26/(H26+I26),J26))</f>
        <v>1.05</v>
      </c>
      <c r="AA26" s="2">
        <f t="shared" ca="1" si="3"/>
        <v>0.95238095238095233</v>
      </c>
      <c r="AC26" s="627" t="str">
        <f t="shared" ref="AC26:AC89" si="7">U26&amp;C26</f>
        <v>2Pr68</v>
      </c>
    </row>
    <row r="27" spans="1:29" ht="39" customHeight="1" x14ac:dyDescent="0.2">
      <c r="A27" s="14" t="str">
        <f>Planning!A11</f>
        <v>I003</v>
      </c>
      <c r="B27" s="9" t="str">
        <f>Planning!B11</f>
        <v>3. Activity: Non-Contributing</v>
      </c>
      <c r="C27" s="9" t="str">
        <f>Planning!C11</f>
        <v>Pr68</v>
      </c>
      <c r="D27" s="204">
        <f>Planning!D11</f>
        <v>1.3</v>
      </c>
      <c r="E27" s="205" t="str">
        <f>Planning!E11</f>
        <v xml:space="preserve">Communication materials produced to educate HIV+ patients about HIV treatment (Migrants and Sexual Workers). 
</v>
      </c>
      <c r="F27" s="205" t="str">
        <f>IF(Planning!G11&lt;&gt;0,Planning!G11,"")</f>
        <v>10. Communication material and publications</v>
      </c>
      <c r="G27" s="194" t="str">
        <f>Planning!H11</f>
        <v>2. NO</v>
      </c>
      <c r="H27" s="206">
        <f>Planning!R11</f>
        <v>25</v>
      </c>
      <c r="I27" s="207">
        <f ca="1">IF(OR(W27="1",AND(W27&lt;&gt;"1",G27=Lists!$A$17)),Y27,0)</f>
        <v>10</v>
      </c>
      <c r="J27" s="658">
        <v>35</v>
      </c>
      <c r="K27" s="32">
        <f ca="1">IF(AND(W27="2",G27&lt;&gt;Lists!$A$17),AA27,Z27)</f>
        <v>1</v>
      </c>
      <c r="L27" s="33" t="str">
        <f t="shared" si="0"/>
        <v/>
      </c>
      <c r="M27" s="208">
        <f>Planning!S11</f>
        <v>700</v>
      </c>
      <c r="N27" s="208">
        <f>'Month 3'!M27+'Month 3'!N27-'Month 3'!O27</f>
        <v>0</v>
      </c>
      <c r="O27" s="659">
        <v>690</v>
      </c>
      <c r="P27" s="32">
        <f t="shared" si="1"/>
        <v>0.98571428571428577</v>
      </c>
      <c r="Q27" s="33" t="str">
        <f t="shared" si="2"/>
        <v/>
      </c>
      <c r="R27" s="89">
        <f ca="1">SUMIFS($J$25:$J$224,$C$25:$C$224,$C27,$G$25:$G$224,Lists!$A$16)</f>
        <v>210</v>
      </c>
      <c r="S27" s="89">
        <f t="shared" si="4"/>
        <v>47690</v>
      </c>
      <c r="U27" s="2" t="str">
        <f t="shared" si="5"/>
        <v>2</v>
      </c>
      <c r="W27" s="2" t="str">
        <f ca="1">IF(C27=0,"",LEFT(INDEX(Lists!$H$5:$H$49,MATCH(C27,Lists!$G$5:$G$49,0),1),1))</f>
        <v>2</v>
      </c>
      <c r="Y27" s="4">
        <f ca="1">'Month 3'!H27+'Month 3'!I27-'Month 3'!J27</f>
        <v>10</v>
      </c>
      <c r="Z27" s="2">
        <f t="shared" ca="1" si="6"/>
        <v>1</v>
      </c>
      <c r="AA27" s="2">
        <f t="shared" ca="1" si="3"/>
        <v>0.7142857142857143</v>
      </c>
      <c r="AC27" s="627" t="str">
        <f t="shared" si="7"/>
        <v>2Pr68</v>
      </c>
    </row>
    <row r="28" spans="1:29" ht="39" customHeight="1" x14ac:dyDescent="0.2">
      <c r="A28" s="14" t="str">
        <f>Planning!A12</f>
        <v>I004</v>
      </c>
      <c r="B28" s="9" t="str">
        <f>Planning!B12</f>
        <v>3. Activity: Non-Contributing</v>
      </c>
      <c r="C28" s="9" t="str">
        <f>Planning!C12</f>
        <v>Pr68</v>
      </c>
      <c r="D28" s="204">
        <f>Planning!D12</f>
        <v>1.4</v>
      </c>
      <c r="E28" s="205" t="str">
        <f>Planning!E12</f>
        <v xml:space="preserve">Supervisory visits to verify the appropriate application of testing and treatment protocols at centers. </v>
      </c>
      <c r="F28" s="205" t="str">
        <f>IF(Planning!G12&lt;&gt;0,Planning!G12,"")</f>
        <v>11. Programme administration costs</v>
      </c>
      <c r="G28" s="194" t="str">
        <f>Planning!H12</f>
        <v>2. NO</v>
      </c>
      <c r="H28" s="206">
        <f>Planning!R12</f>
        <v>0</v>
      </c>
      <c r="I28" s="207">
        <f ca="1">IF(OR(W28="1",AND(W28&lt;&gt;"1",G28=Lists!$A$17)),Y28,0)</f>
        <v>0</v>
      </c>
      <c r="J28" s="658">
        <v>0</v>
      </c>
      <c r="K28" s="32" t="str">
        <f ca="1">IF(AND(W28="2",G28&lt;&gt;Lists!$A$17),AA28,Z28)</f>
        <v/>
      </c>
      <c r="L28" s="33" t="str">
        <f t="shared" si="0"/>
        <v/>
      </c>
      <c r="M28" s="208">
        <f>Planning!S12</f>
        <v>0</v>
      </c>
      <c r="N28" s="208">
        <f>'Month 3'!M28+'Month 3'!N28-'Month 3'!O28</f>
        <v>0</v>
      </c>
      <c r="O28" s="659">
        <v>0</v>
      </c>
      <c r="P28" s="32" t="str">
        <f t="shared" si="1"/>
        <v/>
      </c>
      <c r="Q28" s="33" t="str">
        <f t="shared" si="2"/>
        <v/>
      </c>
      <c r="R28" s="89">
        <f ca="1">SUMIFS($J$25:$J$224,$C$25:$C$224,$C28,$G$25:$G$224,Lists!$A$16)</f>
        <v>210</v>
      </c>
      <c r="S28" s="89">
        <f t="shared" si="4"/>
        <v>47690</v>
      </c>
      <c r="U28" s="2" t="str">
        <f t="shared" si="5"/>
        <v>2</v>
      </c>
      <c r="W28" s="2" t="str">
        <f ca="1">IF(C28=0,"",LEFT(INDEX(Lists!$H$5:$H$49,MATCH(C28,Lists!$G$5:$G$49,0),1),1))</f>
        <v>2</v>
      </c>
      <c r="Y28" s="4">
        <f ca="1">'Month 3'!H28+'Month 3'!I28-'Month 3'!J28</f>
        <v>0</v>
      </c>
      <c r="Z28" s="2" t="str">
        <f t="shared" ca="1" si="6"/>
        <v/>
      </c>
      <c r="AA28" s="2" t="str">
        <f t="shared" ca="1" si="3"/>
        <v/>
      </c>
      <c r="AC28" s="627" t="str">
        <f t="shared" si="7"/>
        <v>2Pr68</v>
      </c>
    </row>
    <row r="29" spans="1:29" ht="39" customHeight="1" x14ac:dyDescent="0.2">
      <c r="A29" s="14" t="str">
        <f>Planning!A13</f>
        <v>I005</v>
      </c>
      <c r="B29" s="9" t="str">
        <f>Planning!B13</f>
        <v>1. Indicator</v>
      </c>
      <c r="C29" s="9" t="str">
        <f>Planning!C13</f>
        <v>Pr72</v>
      </c>
      <c r="D29" s="195">
        <f>Planning!D13</f>
        <v>2</v>
      </c>
      <c r="E29" s="196" t="str">
        <f>Planning!E13</f>
        <v>[Pr72] # new HIV+ enrolled in care services Target [3. Non-Cumulative]</v>
      </c>
      <c r="F29" s="196" t="str">
        <f>IF(Planning!G13&lt;&gt;0,Planning!G13,"")</f>
        <v/>
      </c>
      <c r="G29" s="194">
        <f>Planning!H13</f>
        <v>0</v>
      </c>
      <c r="H29" s="197">
        <f ca="1">Planning!R13</f>
        <v>124</v>
      </c>
      <c r="I29" s="198">
        <f ca="1">IF(OR(W29="1",AND(W29&lt;&gt;"1",G29=Lists!$A$17)),Y29,0)</f>
        <v>0</v>
      </c>
      <c r="J29" s="210">
        <f ca="1">R29</f>
        <v>90</v>
      </c>
      <c r="K29" s="32">
        <f ca="1">IF(AND(W29="2",G29&lt;&gt;Lists!$A$17),AA29,Z29)</f>
        <v>0.72580645161290325</v>
      </c>
      <c r="L29" s="33">
        <f t="shared" ca="1" si="0"/>
        <v>0.72580645161290325</v>
      </c>
      <c r="M29" s="199">
        <f>Planning!S13</f>
        <v>27900</v>
      </c>
      <c r="N29" s="199">
        <f>'Month 3'!M29+'Month 3'!N29-'Month 3'!O29</f>
        <v>700</v>
      </c>
      <c r="O29" s="516">
        <f>S29</f>
        <v>28000</v>
      </c>
      <c r="P29" s="32">
        <f t="shared" si="1"/>
        <v>0.97902097902097907</v>
      </c>
      <c r="Q29" s="33">
        <f t="shared" si="2"/>
        <v>0.97902097902097907</v>
      </c>
      <c r="R29" s="89">
        <f ca="1">SUMIFS($J$25:$J$224,$C$25:$C$224,$C29,$G$25:$G$224,Lists!$A$16)</f>
        <v>90</v>
      </c>
      <c r="S29" s="89">
        <f t="shared" si="4"/>
        <v>28000</v>
      </c>
      <c r="U29" s="2" t="str">
        <f t="shared" si="5"/>
        <v>1</v>
      </c>
      <c r="W29" s="2" t="str">
        <f ca="1">IF(C29=0,"",LEFT(INDEX(Lists!$H$5:$H$49,MATCH(C29,Lists!$G$5:$G$49,0),1),1))</f>
        <v>3</v>
      </c>
      <c r="Y29" s="4">
        <f ca="1">'Month 3'!H29+'Month 3'!I29-'Month 3'!J29</f>
        <v>14</v>
      </c>
      <c r="Z29" s="2">
        <f t="shared" ca="1" si="6"/>
        <v>0.72580645161290325</v>
      </c>
      <c r="AA29" s="2">
        <f t="shared" ca="1" si="3"/>
        <v>1.3777777777777778</v>
      </c>
      <c r="AC29" s="627" t="str">
        <f t="shared" si="7"/>
        <v>1Pr72</v>
      </c>
    </row>
    <row r="30" spans="1:29" ht="39" customHeight="1" x14ac:dyDescent="0.2">
      <c r="A30" s="14" t="str">
        <f>Planning!A14</f>
        <v>I006</v>
      </c>
      <c r="B30" s="9" t="str">
        <f>Planning!B14</f>
        <v>2. Activity: Contributing</v>
      </c>
      <c r="C30" s="9" t="str">
        <f>Planning!C14</f>
        <v>Pr72</v>
      </c>
      <c r="D30" s="200">
        <f>Planning!D14</f>
        <v>2.1</v>
      </c>
      <c r="E30" s="201" t="str">
        <f>Planning!E14</f>
        <v>Enrollment of  newly diagnosed HIV+ patients for home visits to monitor use of ARV.</v>
      </c>
      <c r="F30" s="201" t="str">
        <f>IF(Planning!G14&lt;&gt;0,Planning!G14,"")</f>
        <v xml:space="preserve">12. Living support to client/ target population </v>
      </c>
      <c r="G30" s="194" t="str">
        <f>Planning!H14</f>
        <v>1. YES</v>
      </c>
      <c r="H30" s="202">
        <f>Planning!R14</f>
        <v>124</v>
      </c>
      <c r="I30" s="606">
        <f ca="1">IF(OR(W30="1",AND(W30&lt;&gt;"1",G30=Lists!$A$17)),Y30,0)</f>
        <v>0</v>
      </c>
      <c r="J30" s="658">
        <v>90</v>
      </c>
      <c r="K30" s="32">
        <f ca="1">IF(AND(W30="2",G30&lt;&gt;Lists!$A$17),AA30,Z30)</f>
        <v>0.72580645161290325</v>
      </c>
      <c r="L30" s="33" t="str">
        <f t="shared" si="0"/>
        <v/>
      </c>
      <c r="M30" s="203">
        <f>Planning!S14</f>
        <v>27900</v>
      </c>
      <c r="N30" s="203">
        <f>'Month 3'!M30+'Month 3'!N30-'Month 3'!O30</f>
        <v>700</v>
      </c>
      <c r="O30" s="659">
        <v>28000</v>
      </c>
      <c r="P30" s="32">
        <f t="shared" si="1"/>
        <v>0.97902097902097907</v>
      </c>
      <c r="Q30" s="33" t="str">
        <f t="shared" si="2"/>
        <v/>
      </c>
      <c r="R30" s="89">
        <f ca="1">SUMIFS($J$25:$J$224,$C$25:$C$224,$C30,$G$25:$G$224,Lists!$A$16)</f>
        <v>90</v>
      </c>
      <c r="S30" s="89">
        <f t="shared" si="4"/>
        <v>28000</v>
      </c>
      <c r="U30" s="2" t="str">
        <f t="shared" si="5"/>
        <v>2</v>
      </c>
      <c r="W30" s="2" t="str">
        <f ca="1">IF(C30=0,"",LEFT(INDEX(Lists!$H$5:$H$49,MATCH(C30,Lists!$G$5:$G$49,0),1),1))</f>
        <v>3</v>
      </c>
      <c r="Y30" s="4">
        <f ca="1">'Month 3'!H30+'Month 3'!I30-'Month 3'!J30</f>
        <v>14</v>
      </c>
      <c r="Z30" s="2">
        <f t="shared" ca="1" si="6"/>
        <v>0.72580645161290325</v>
      </c>
      <c r="AA30" s="2">
        <f t="shared" ca="1" si="3"/>
        <v>1.3777777777777778</v>
      </c>
      <c r="AC30" s="627" t="str">
        <f t="shared" si="7"/>
        <v>2Pr72</v>
      </c>
    </row>
    <row r="31" spans="1:29" ht="39" customHeight="1" x14ac:dyDescent="0.2">
      <c r="A31" s="14" t="str">
        <f>Planning!A15</f>
        <v>I007</v>
      </c>
      <c r="B31" s="9" t="str">
        <f>Planning!B15</f>
        <v>1. Indicator</v>
      </c>
      <c r="C31" s="9" t="str">
        <f>Planning!C15</f>
        <v>Pr74</v>
      </c>
      <c r="D31" s="195">
        <f>Planning!D15</f>
        <v>3</v>
      </c>
      <c r="E31" s="196" t="str">
        <f>Planning!E15</f>
        <v>[Pr74] # aged 10-24 yrs reached by HIV life skills ed. in school  Target [1. Standard]</v>
      </c>
      <c r="F31" s="196" t="str">
        <f>IF(Planning!G15&lt;&gt;0,Planning!G15,"")</f>
        <v/>
      </c>
      <c r="G31" s="194">
        <f>Planning!H15</f>
        <v>0</v>
      </c>
      <c r="H31" s="197">
        <f ca="1">Planning!R15</f>
        <v>250</v>
      </c>
      <c r="I31" s="198">
        <f ca="1">IF(OR(W31="1",AND(W31&lt;&gt;"1",G31=Lists!$A$17)),Y31,0)</f>
        <v>30</v>
      </c>
      <c r="J31" s="210">
        <f ca="1">R31</f>
        <v>200</v>
      </c>
      <c r="K31" s="32">
        <f ca="1">IF(AND(W31="2",G31&lt;&gt;Lists!$A$17),AA31,Z31)</f>
        <v>0.7142857142857143</v>
      </c>
      <c r="L31" s="33">
        <f t="shared" ca="1" si="0"/>
        <v>0.7142857142857143</v>
      </c>
      <c r="M31" s="199">
        <f>Planning!S15</f>
        <v>56250</v>
      </c>
      <c r="N31" s="199">
        <f>'Month 3'!M31+'Month 3'!N31-'Month 3'!O31</f>
        <v>6250</v>
      </c>
      <c r="O31" s="516">
        <f>S31</f>
        <v>50000</v>
      </c>
      <c r="P31" s="32">
        <f t="shared" si="1"/>
        <v>0.8</v>
      </c>
      <c r="Q31" s="33">
        <f t="shared" si="2"/>
        <v>0.8</v>
      </c>
      <c r="R31" s="89">
        <f ca="1">SUMIFS($J$25:$J$224,$C$25:$C$224,$C31,$G$25:$G$224,Lists!$A$16)</f>
        <v>200</v>
      </c>
      <c r="S31" s="89">
        <f t="shared" si="4"/>
        <v>50000</v>
      </c>
      <c r="U31" s="2" t="str">
        <f t="shared" si="5"/>
        <v>1</v>
      </c>
      <c r="W31" s="2" t="str">
        <f ca="1">IF(C31=0,"",LEFT(INDEX(Lists!$H$5:$H$49,MATCH(C31,Lists!$G$5:$G$49,0),1),1))</f>
        <v>1</v>
      </c>
      <c r="Y31" s="4">
        <f ca="1">'Month 3'!H31+'Month 3'!I31-'Month 3'!J31</f>
        <v>30</v>
      </c>
      <c r="Z31" s="2">
        <f t="shared" ca="1" si="6"/>
        <v>0.7142857142857143</v>
      </c>
      <c r="AA31" s="2">
        <f t="shared" ca="1" si="3"/>
        <v>1.25</v>
      </c>
      <c r="AC31" s="627" t="str">
        <f t="shared" si="7"/>
        <v>1Pr74</v>
      </c>
    </row>
    <row r="32" spans="1:29" ht="39" customHeight="1" x14ac:dyDescent="0.2">
      <c r="A32" s="14" t="str">
        <f>Planning!A16</f>
        <v>I008</v>
      </c>
      <c r="B32" s="9" t="str">
        <f>Planning!B16</f>
        <v>2. Activity: Contributing</v>
      </c>
      <c r="C32" s="9" t="str">
        <f>Planning!C16</f>
        <v>Pr74</v>
      </c>
      <c r="D32" s="200">
        <f>Planning!D16</f>
        <v>3.1</v>
      </c>
      <c r="E32" s="201" t="str">
        <f>Planning!E16</f>
        <v>Transportation of students to meetings and conferences for peer education activities</v>
      </c>
      <c r="F32" s="201" t="str">
        <f>IF(Planning!G16&lt;&gt;0,Planning!G16,"")</f>
        <v>2. Travel related costs</v>
      </c>
      <c r="G32" s="194" t="str">
        <f>Planning!H16</f>
        <v>1. YES</v>
      </c>
      <c r="H32" s="202">
        <f>Planning!R16</f>
        <v>250</v>
      </c>
      <c r="I32" s="606">
        <f ca="1">IF(OR(W32="1",AND(W32&lt;&gt;"1",G32=Lists!$A$17)),Y32,0)</f>
        <v>30</v>
      </c>
      <c r="J32" s="658">
        <v>200</v>
      </c>
      <c r="K32" s="32">
        <f ca="1">IF(AND(W32="2",G32&lt;&gt;Lists!$A$17),AA32,Z32)</f>
        <v>0.7142857142857143</v>
      </c>
      <c r="L32" s="33" t="str">
        <f t="shared" si="0"/>
        <v/>
      </c>
      <c r="M32" s="203">
        <f>Planning!S16</f>
        <v>56250</v>
      </c>
      <c r="N32" s="203">
        <f>'Month 3'!M32+'Month 3'!N32-'Month 3'!O32</f>
        <v>6250</v>
      </c>
      <c r="O32" s="659">
        <v>50000</v>
      </c>
      <c r="P32" s="32">
        <f t="shared" si="1"/>
        <v>0.8</v>
      </c>
      <c r="Q32" s="33" t="str">
        <f t="shared" si="2"/>
        <v/>
      </c>
      <c r="R32" s="89">
        <f ca="1">SUMIFS($J$25:$J$224,$C$25:$C$224,$C32,$G$25:$G$224,Lists!$A$16)</f>
        <v>200</v>
      </c>
      <c r="S32" s="89">
        <f t="shared" si="4"/>
        <v>50000</v>
      </c>
      <c r="U32" s="2" t="str">
        <f t="shared" si="5"/>
        <v>2</v>
      </c>
      <c r="W32" s="2" t="str">
        <f ca="1">IF(C32=0,"",LEFT(INDEX(Lists!$H$5:$H$49,MATCH(C32,Lists!$G$5:$G$49,0),1),1))</f>
        <v>1</v>
      </c>
      <c r="Y32" s="4">
        <f ca="1">'Month 3'!H32+'Month 3'!I32-'Month 3'!J32</f>
        <v>30</v>
      </c>
      <c r="Z32" s="2">
        <f t="shared" ca="1" si="6"/>
        <v>0.7142857142857143</v>
      </c>
      <c r="AA32" s="2">
        <f t="shared" ca="1" si="3"/>
        <v>1.25</v>
      </c>
      <c r="AC32" s="627" t="str">
        <f t="shared" si="7"/>
        <v>2Pr74</v>
      </c>
    </row>
    <row r="33" spans="1:29" ht="39" customHeight="1" x14ac:dyDescent="0.2">
      <c r="A33" s="14" t="str">
        <f>Planning!A17</f>
        <v>I009</v>
      </c>
      <c r="B33" s="9" t="str">
        <f>Planning!B17</f>
        <v>1. Indicator</v>
      </c>
      <c r="C33" s="9" t="str">
        <f>Planning!C17</f>
        <v>OI01</v>
      </c>
      <c r="D33" s="195">
        <f>Planning!D17</f>
        <v>4</v>
      </c>
      <c r="E33" s="196" t="str">
        <f>Planning!E17</f>
        <v>[OI01] # of new orphans and vulnerable children (0 - 17 yrs) benefiting from  services provided at OVC centers [1. Standard]</v>
      </c>
      <c r="F33" s="196" t="str">
        <f>IF(Planning!G17&lt;&gt;0,Planning!G17,"")</f>
        <v/>
      </c>
      <c r="G33" s="194">
        <f>Planning!H17</f>
        <v>0</v>
      </c>
      <c r="H33" s="197">
        <f ca="1">Planning!R17</f>
        <v>500</v>
      </c>
      <c r="I33" s="198">
        <f ca="1">IF(OR(W33="1",AND(W33&lt;&gt;"1",G33=Lists!$A$17)),Y33,0)</f>
        <v>0</v>
      </c>
      <c r="J33" s="210">
        <f ca="1">R33</f>
        <v>490</v>
      </c>
      <c r="K33" s="32">
        <f ca="1">IF(AND(W33="2",G33&lt;&gt;Lists!$A$17),AA33,Z33)</f>
        <v>0.98</v>
      </c>
      <c r="L33" s="33">
        <f t="shared" ca="1" si="0"/>
        <v>0.98</v>
      </c>
      <c r="M33" s="199">
        <f>Planning!S17</f>
        <v>58000</v>
      </c>
      <c r="N33" s="199">
        <f>'Month 3'!M33+'Month 3'!N33-'Month 3'!O33</f>
        <v>200</v>
      </c>
      <c r="O33" s="516">
        <f>S33</f>
        <v>58000</v>
      </c>
      <c r="P33" s="32">
        <f t="shared" si="1"/>
        <v>0.99656357388316152</v>
      </c>
      <c r="Q33" s="33">
        <f t="shared" si="2"/>
        <v>0.99656357388316152</v>
      </c>
      <c r="R33" s="89">
        <f ca="1">SUMIFS($J$25:$J$224,$C$25:$C$224,$C33,$G$25:$G$224,Lists!$A$16)</f>
        <v>490</v>
      </c>
      <c r="S33" s="89">
        <f t="shared" si="4"/>
        <v>58000</v>
      </c>
      <c r="U33" s="2" t="str">
        <f t="shared" si="5"/>
        <v>1</v>
      </c>
      <c r="W33" s="2" t="str">
        <f ca="1">IF(C33=0,"",LEFT(INDEX(Lists!$H$5:$H$49,MATCH(C33,Lists!$G$5:$G$49,0),1),1))</f>
        <v>1</v>
      </c>
      <c r="Y33" s="4">
        <f ca="1">'Month 3'!H33+'Month 3'!I33-'Month 3'!J33</f>
        <v>0</v>
      </c>
      <c r="Z33" s="2">
        <f t="shared" ca="1" si="6"/>
        <v>0.98</v>
      </c>
      <c r="AA33" s="2">
        <f t="shared" ca="1" si="3"/>
        <v>1.0204081632653061</v>
      </c>
      <c r="AC33" s="627" t="str">
        <f t="shared" si="7"/>
        <v>1OI01</v>
      </c>
    </row>
    <row r="34" spans="1:29" ht="39" customHeight="1" x14ac:dyDescent="0.2">
      <c r="A34" s="14" t="str">
        <f>Planning!A18</f>
        <v>I010</v>
      </c>
      <c r="B34" s="9" t="str">
        <f>Planning!B18</f>
        <v>3. Activity: Non-Contributing</v>
      </c>
      <c r="C34" s="9" t="str">
        <f>Planning!C18</f>
        <v>OI01</v>
      </c>
      <c r="D34" s="204">
        <f>Planning!D18</f>
        <v>4.0999999999999996</v>
      </c>
      <c r="E34" s="205" t="str">
        <f>Planning!E18</f>
        <v xml:space="preserve"># of OVC centers established and fully equipped  </v>
      </c>
      <c r="F34" s="205" t="str">
        <f>IF(Planning!G18&lt;&gt;0,Planning!G18,"")</f>
        <v xml:space="preserve">8. Infrastructure </v>
      </c>
      <c r="G34" s="194" t="str">
        <f>Planning!H18</f>
        <v>2. NO</v>
      </c>
      <c r="H34" s="206">
        <f>Planning!R18</f>
        <v>0</v>
      </c>
      <c r="I34" s="207">
        <f ca="1">IF(OR(W34="1",AND(W34&lt;&gt;"1",G34=Lists!$A$17)),Y34,0)</f>
        <v>0</v>
      </c>
      <c r="J34" s="658">
        <v>0</v>
      </c>
      <c r="K34" s="32" t="str">
        <f ca="1">IF(AND(W34="2",G34&lt;&gt;Lists!$A$17),AA34,Z34)</f>
        <v/>
      </c>
      <c r="L34" s="33" t="str">
        <f t="shared" si="0"/>
        <v/>
      </c>
      <c r="M34" s="208">
        <f>Planning!S18</f>
        <v>0</v>
      </c>
      <c r="N34" s="208">
        <f>'Month 3'!M34+'Month 3'!N34-'Month 3'!O34</f>
        <v>0</v>
      </c>
      <c r="O34" s="659">
        <v>0</v>
      </c>
      <c r="P34" s="32" t="str">
        <f t="shared" si="1"/>
        <v/>
      </c>
      <c r="Q34" s="33" t="str">
        <f t="shared" si="2"/>
        <v/>
      </c>
      <c r="R34" s="89">
        <f ca="1">SUMIFS($J$25:$J$224,$C$25:$C$224,$C34,$G$25:$G$224,Lists!$A$16)</f>
        <v>490</v>
      </c>
      <c r="S34" s="89">
        <f t="shared" si="4"/>
        <v>58000</v>
      </c>
      <c r="U34" s="2" t="str">
        <f t="shared" si="5"/>
        <v>2</v>
      </c>
      <c r="W34" s="2" t="str">
        <f ca="1">IF(C34=0,"",LEFT(INDEX(Lists!$H$5:$H$49,MATCH(C34,Lists!$G$5:$G$49,0),1),1))</f>
        <v>1</v>
      </c>
      <c r="Y34" s="4">
        <f ca="1">'Month 3'!H34+'Month 3'!I34-'Month 3'!J34</f>
        <v>0</v>
      </c>
      <c r="Z34" s="2" t="str">
        <f t="shared" ca="1" si="6"/>
        <v/>
      </c>
      <c r="AA34" s="2" t="str">
        <f t="shared" ca="1" si="3"/>
        <v/>
      </c>
      <c r="AC34" s="627" t="str">
        <f t="shared" si="7"/>
        <v>2OI01</v>
      </c>
    </row>
    <row r="35" spans="1:29" ht="39" customHeight="1" x14ac:dyDescent="0.2">
      <c r="A35" s="14" t="str">
        <f>Planning!A19</f>
        <v>I011</v>
      </c>
      <c r="B35" s="9" t="str">
        <f>Planning!B19</f>
        <v>2. Activity: Contributing</v>
      </c>
      <c r="C35" s="9" t="str">
        <f>Planning!C19</f>
        <v>OI01</v>
      </c>
      <c r="D35" s="200">
        <f>Planning!D19</f>
        <v>4.2</v>
      </c>
      <c r="E35" s="201" t="str">
        <f>Planning!E19</f>
        <v># of OVC registered at centres</v>
      </c>
      <c r="F35" s="201" t="str">
        <f>IF(Planning!G19&lt;&gt;0,Planning!G19,"")</f>
        <v xml:space="preserve">12. Living support to client/ target population </v>
      </c>
      <c r="G35" s="194" t="str">
        <f>Planning!H19</f>
        <v>1. YES</v>
      </c>
      <c r="H35" s="202">
        <f>Planning!R19</f>
        <v>500</v>
      </c>
      <c r="I35" s="606">
        <f ca="1">IF(OR(W35="1",AND(W35&lt;&gt;"1",G35=Lists!$A$17)),Y35,0)</f>
        <v>0</v>
      </c>
      <c r="J35" s="658">
        <v>490</v>
      </c>
      <c r="K35" s="32">
        <f ca="1">IF(AND(W35="2",G35&lt;&gt;Lists!$A$17),AA35,Z35)</f>
        <v>0.98</v>
      </c>
      <c r="L35" s="33" t="str">
        <f t="shared" si="0"/>
        <v/>
      </c>
      <c r="M35" s="203">
        <f>Planning!S19</f>
        <v>50000</v>
      </c>
      <c r="N35" s="203">
        <f>'Month 3'!M35+'Month 3'!N35-'Month 3'!O35</f>
        <v>0</v>
      </c>
      <c r="O35" s="659">
        <v>50000</v>
      </c>
      <c r="P35" s="32">
        <f t="shared" si="1"/>
        <v>1</v>
      </c>
      <c r="Q35" s="33" t="str">
        <f t="shared" si="2"/>
        <v/>
      </c>
      <c r="R35" s="89">
        <f ca="1">SUMIFS($J$25:$J$224,$C$25:$C$224,$C35,$G$25:$G$224,Lists!$A$16)</f>
        <v>490</v>
      </c>
      <c r="S35" s="89">
        <f t="shared" si="4"/>
        <v>58000</v>
      </c>
      <c r="U35" s="2" t="str">
        <f t="shared" si="5"/>
        <v>2</v>
      </c>
      <c r="W35" s="2" t="str">
        <f ca="1">IF(C35=0,"",LEFT(INDEX(Lists!$H$5:$H$49,MATCH(C35,Lists!$G$5:$G$49,0),1),1))</f>
        <v>1</v>
      </c>
      <c r="Y35" s="4">
        <f ca="1">'Month 3'!H35+'Month 3'!I35-'Month 3'!J35</f>
        <v>0</v>
      </c>
      <c r="Z35" s="2">
        <f t="shared" ca="1" si="6"/>
        <v>0.98</v>
      </c>
      <c r="AA35" s="2">
        <f t="shared" ca="1" si="3"/>
        <v>1.0204081632653061</v>
      </c>
      <c r="AC35" s="627" t="str">
        <f t="shared" si="7"/>
        <v>2OI01</v>
      </c>
    </row>
    <row r="36" spans="1:29" ht="39" customHeight="1" x14ac:dyDescent="0.2">
      <c r="A36" s="14" t="str">
        <f>Planning!A20</f>
        <v>I012</v>
      </c>
      <c r="B36" s="9" t="str">
        <f>Planning!B20</f>
        <v>3. Activity: Non-Contributing</v>
      </c>
      <c r="C36" s="9" t="str">
        <f>Planning!C20</f>
        <v>OI01</v>
      </c>
      <c r="D36" s="204">
        <f>Planning!D20</f>
        <v>4.3</v>
      </c>
      <c r="E36" s="205" t="str">
        <f>Planning!E20</f>
        <v xml:space="preserve"># of meals provided at the OVC centers </v>
      </c>
      <c r="F36" s="205" t="str">
        <f>IF(Planning!G20&lt;&gt;0,Planning!G20,"")</f>
        <v xml:space="preserve">12. Living support to client/ target population </v>
      </c>
      <c r="G36" s="194" t="str">
        <f>Planning!H20</f>
        <v>2. NO</v>
      </c>
      <c r="H36" s="206">
        <f>Planning!R20</f>
        <v>2000</v>
      </c>
      <c r="I36" s="207">
        <f ca="1">IF(OR(W36="1",AND(W36&lt;&gt;"1",G36=Lists!$A$17)),Y36,0)</f>
        <v>20</v>
      </c>
      <c r="J36" s="658">
        <v>1980</v>
      </c>
      <c r="K36" s="32">
        <f ca="1">IF(AND(W36="2",G36&lt;&gt;Lists!$A$17),AA36,Z36)</f>
        <v>0.98019801980198018</v>
      </c>
      <c r="L36" s="33" t="str">
        <f t="shared" si="0"/>
        <v/>
      </c>
      <c r="M36" s="208">
        <f>Planning!S20</f>
        <v>8000</v>
      </c>
      <c r="N36" s="208">
        <f>'Month 3'!M36+'Month 3'!N36-'Month 3'!O36</f>
        <v>200</v>
      </c>
      <c r="O36" s="659">
        <v>8000</v>
      </c>
      <c r="P36" s="32">
        <f t="shared" si="1"/>
        <v>0.97560975609756095</v>
      </c>
      <c r="Q36" s="33" t="str">
        <f t="shared" si="2"/>
        <v/>
      </c>
      <c r="R36" s="89">
        <f ca="1">SUMIFS($J$25:$J$224,$C$25:$C$224,$C36,$G$25:$G$224,Lists!$A$16)</f>
        <v>490</v>
      </c>
      <c r="S36" s="89">
        <f t="shared" si="4"/>
        <v>58000</v>
      </c>
      <c r="U36" s="2" t="str">
        <f t="shared" si="5"/>
        <v>2</v>
      </c>
      <c r="W36" s="2" t="str">
        <f ca="1">IF(C36=0,"",LEFT(INDEX(Lists!$H$5:$H$49,MATCH(C36,Lists!$G$5:$G$49,0),1),1))</f>
        <v>1</v>
      </c>
      <c r="Y36" s="4">
        <f ca="1">'Month 3'!H36+'Month 3'!I36-'Month 3'!J36</f>
        <v>20</v>
      </c>
      <c r="Z36" s="2">
        <f t="shared" ca="1" si="6"/>
        <v>0.98019801980198018</v>
      </c>
      <c r="AA36" s="2">
        <f t="shared" ca="1" si="3"/>
        <v>1.0101010101010102</v>
      </c>
      <c r="AC36" s="627" t="str">
        <f t="shared" si="7"/>
        <v>2OI01</v>
      </c>
    </row>
    <row r="37" spans="1:29" ht="39" hidden="1" customHeight="1" x14ac:dyDescent="0.2">
      <c r="A37" s="14" t="str">
        <f>Planning!A21</f>
        <v>I013</v>
      </c>
      <c r="B37" s="9">
        <f>Planning!B21</f>
        <v>0</v>
      </c>
      <c r="C37" s="9">
        <f>Planning!C21</f>
        <v>0</v>
      </c>
      <c r="D37" s="200">
        <f>Planning!D21</f>
        <v>0</v>
      </c>
      <c r="E37" s="201">
        <f>Planning!E21</f>
        <v>0</v>
      </c>
      <c r="F37" s="201" t="str">
        <f>IF(Planning!G21&lt;&gt;0,Planning!G21,"")</f>
        <v/>
      </c>
      <c r="G37" s="194">
        <f>Planning!H21</f>
        <v>0</v>
      </c>
      <c r="H37" s="202">
        <f>Planning!R21</f>
        <v>0</v>
      </c>
      <c r="I37" s="198">
        <f ca="1">IF(OR(W37="1",AND(W37&lt;&gt;"1",G37=Lists!$A$17)),Y37,0)</f>
        <v>0</v>
      </c>
      <c r="J37" s="174"/>
      <c r="K37" s="32" t="str">
        <f ca="1">IF(AND(W37="2",G37&lt;&gt;Lists!$A$17),AA37,Z37)</f>
        <v/>
      </c>
      <c r="L37" s="33" t="str">
        <f t="shared" ca="1" si="0"/>
        <v/>
      </c>
      <c r="M37" s="203">
        <f>Planning!S21</f>
        <v>0</v>
      </c>
      <c r="N37" s="203">
        <f>'Month 3'!M37+'Month 3'!N37-'Month 3'!O37</f>
        <v>0</v>
      </c>
      <c r="O37" s="166"/>
      <c r="P37" s="32" t="str">
        <f t="shared" si="1"/>
        <v/>
      </c>
      <c r="Q37" s="33" t="str">
        <f t="shared" si="2"/>
        <v/>
      </c>
      <c r="R37" s="89">
        <f ca="1">SUMIFS($J$25:$J$224,$C$25:$C$224,$C37,$G$25:$G$224,Lists!$A$16)</f>
        <v>0</v>
      </c>
      <c r="S37" s="89">
        <f t="shared" si="4"/>
        <v>0</v>
      </c>
      <c r="U37" s="2" t="str">
        <f t="shared" si="5"/>
        <v/>
      </c>
      <c r="W37" s="2" t="str">
        <f>IF(C37=0,"",LEFT(INDEX(Lists!$H$5:$H$49,MATCH(C37,Lists!$G$5:$G$49,0),1),1))</f>
        <v/>
      </c>
      <c r="Y37" s="4">
        <f ca="1">'Month 3'!H37+'Month 3'!I37-'Month 3'!J37</f>
        <v>0</v>
      </c>
      <c r="Z37" s="2" t="str">
        <f t="shared" ca="1" si="6"/>
        <v/>
      </c>
      <c r="AA37" s="2" t="str">
        <f t="shared" ca="1" si="3"/>
        <v/>
      </c>
      <c r="AC37" s="627" t="str">
        <f t="shared" si="7"/>
        <v>0</v>
      </c>
    </row>
    <row r="38" spans="1:29" ht="39" hidden="1" customHeight="1" x14ac:dyDescent="0.2">
      <c r="A38" s="14" t="str">
        <f>Planning!A22</f>
        <v>I014</v>
      </c>
      <c r="B38" s="9">
        <f>Planning!B22</f>
        <v>0</v>
      </c>
      <c r="C38" s="9">
        <f>Planning!C22</f>
        <v>0</v>
      </c>
      <c r="D38" s="200">
        <f>Planning!D22</f>
        <v>0</v>
      </c>
      <c r="E38" s="201">
        <f>Planning!E22</f>
        <v>0</v>
      </c>
      <c r="F38" s="201" t="str">
        <f>IF(Planning!G22&lt;&gt;0,Planning!G22,"")</f>
        <v/>
      </c>
      <c r="G38" s="194">
        <f>Planning!H22</f>
        <v>0</v>
      </c>
      <c r="H38" s="202">
        <f>Planning!R22</f>
        <v>0</v>
      </c>
      <c r="I38" s="198">
        <f ca="1">IF(OR(W38="1",AND(W38&lt;&gt;"1",G38=Lists!$A$17)),Y38,0)</f>
        <v>0</v>
      </c>
      <c r="J38" s="174"/>
      <c r="K38" s="32" t="str">
        <f ca="1">IF(AND(W38="2",G38&lt;&gt;Lists!$A$17),AA38,Z38)</f>
        <v/>
      </c>
      <c r="L38" s="33" t="str">
        <f t="shared" ca="1" si="0"/>
        <v/>
      </c>
      <c r="M38" s="203">
        <f>Planning!S22</f>
        <v>0</v>
      </c>
      <c r="N38" s="203">
        <f>'Month 3'!M38+'Month 3'!N38-'Month 3'!O38</f>
        <v>0</v>
      </c>
      <c r="O38" s="166"/>
      <c r="P38" s="32" t="str">
        <f t="shared" si="1"/>
        <v/>
      </c>
      <c r="Q38" s="33" t="str">
        <f t="shared" si="2"/>
        <v/>
      </c>
      <c r="R38" s="89">
        <f ca="1">SUMIFS($J$25:$J$224,$C$25:$C$224,$C38,$G$25:$G$224,Lists!$A$16)</f>
        <v>0</v>
      </c>
      <c r="S38" s="89">
        <f t="shared" si="4"/>
        <v>0</v>
      </c>
      <c r="U38" s="2" t="str">
        <f t="shared" si="5"/>
        <v/>
      </c>
      <c r="W38" s="2" t="str">
        <f>IF(C38=0,"",LEFT(INDEX(Lists!$H$5:$H$49,MATCH(C38,Lists!$G$5:$G$49,0),1),1))</f>
        <v/>
      </c>
      <c r="Y38" s="4">
        <f ca="1">'Month 3'!H38+'Month 3'!I38-'Month 3'!J38</f>
        <v>0</v>
      </c>
      <c r="Z38" s="2" t="str">
        <f t="shared" ca="1" si="6"/>
        <v/>
      </c>
      <c r="AA38" s="2" t="str">
        <f t="shared" ca="1" si="3"/>
        <v/>
      </c>
      <c r="AC38" s="627" t="str">
        <f t="shared" si="7"/>
        <v>0</v>
      </c>
    </row>
    <row r="39" spans="1:29" ht="39" hidden="1" customHeight="1" x14ac:dyDescent="0.2">
      <c r="A39" s="14" t="str">
        <f>Planning!A23</f>
        <v>I015</v>
      </c>
      <c r="B39" s="9">
        <f>Planning!B23</f>
        <v>0</v>
      </c>
      <c r="C39" s="9">
        <f>Planning!C23</f>
        <v>0</v>
      </c>
      <c r="D39" s="204">
        <f>Planning!D23</f>
        <v>0</v>
      </c>
      <c r="E39" s="205">
        <f>Planning!E23</f>
        <v>0</v>
      </c>
      <c r="F39" s="205" t="str">
        <f>IF(Planning!G23&lt;&gt;0,Planning!G23,"")</f>
        <v/>
      </c>
      <c r="G39" s="194">
        <f>Planning!H23</f>
        <v>0</v>
      </c>
      <c r="H39" s="206">
        <f>Planning!R23</f>
        <v>0</v>
      </c>
      <c r="I39" s="198">
        <f ca="1">IF(OR(W39="1",AND(W39&lt;&gt;"1",G39=Lists!$A$17)),Y39,0)</f>
        <v>0</v>
      </c>
      <c r="J39" s="174"/>
      <c r="K39" s="32" t="str">
        <f ca="1">IF(AND(W39="2",G39&lt;&gt;Lists!$A$17),AA39,Z39)</f>
        <v/>
      </c>
      <c r="L39" s="33" t="str">
        <f t="shared" ca="1" si="0"/>
        <v/>
      </c>
      <c r="M39" s="208">
        <f>Planning!S23</f>
        <v>0</v>
      </c>
      <c r="N39" s="208">
        <f>'Month 3'!M39+'Month 3'!N39-'Month 3'!O39</f>
        <v>0</v>
      </c>
      <c r="O39" s="166"/>
      <c r="P39" s="32" t="str">
        <f t="shared" si="1"/>
        <v/>
      </c>
      <c r="Q39" s="33" t="str">
        <f t="shared" si="2"/>
        <v/>
      </c>
      <c r="R39" s="89">
        <f ca="1">SUMIFS($J$25:$J$224,$C$25:$C$224,$C39,$G$25:$G$224,Lists!$A$16)</f>
        <v>0</v>
      </c>
      <c r="S39" s="89">
        <f t="shared" si="4"/>
        <v>0</v>
      </c>
      <c r="U39" s="2" t="str">
        <f t="shared" si="5"/>
        <v/>
      </c>
      <c r="W39" s="2" t="str">
        <f>IF(C39=0,"",LEFT(INDEX(Lists!$H$5:$H$49,MATCH(C39,Lists!$G$5:$G$49,0),1),1))</f>
        <v/>
      </c>
      <c r="Y39" s="4">
        <f ca="1">'Month 3'!H39+'Month 3'!I39-'Month 3'!J39</f>
        <v>0</v>
      </c>
      <c r="Z39" s="2" t="str">
        <f t="shared" ca="1" si="6"/>
        <v/>
      </c>
      <c r="AA39" s="2" t="str">
        <f t="shared" ca="1" si="3"/>
        <v/>
      </c>
      <c r="AC39" s="627" t="str">
        <f t="shared" si="7"/>
        <v>0</v>
      </c>
    </row>
    <row r="40" spans="1:29" ht="39" hidden="1" customHeight="1" x14ac:dyDescent="0.2">
      <c r="A40" s="14" t="str">
        <f>Planning!A24</f>
        <v>I016</v>
      </c>
      <c r="B40" s="9">
        <f>Planning!B24</f>
        <v>0</v>
      </c>
      <c r="C40" s="9">
        <f>Planning!C24</f>
        <v>0</v>
      </c>
      <c r="D40" s="204">
        <f>Planning!D24</f>
        <v>0</v>
      </c>
      <c r="E40" s="205">
        <f>Planning!E24</f>
        <v>0</v>
      </c>
      <c r="F40" s="205" t="str">
        <f>IF(Planning!G24&lt;&gt;0,Planning!G24,"")</f>
        <v/>
      </c>
      <c r="G40" s="194">
        <f>Planning!H24</f>
        <v>0</v>
      </c>
      <c r="H40" s="206">
        <f>Planning!R24</f>
        <v>0</v>
      </c>
      <c r="I40" s="198">
        <f ca="1">IF(OR(W40="1",AND(W40&lt;&gt;"1",G40=Lists!$A$17)),Y40,0)</f>
        <v>0</v>
      </c>
      <c r="J40" s="174"/>
      <c r="K40" s="32" t="str">
        <f ca="1">IF(AND(W40="2",G40&lt;&gt;Lists!$A$17),AA40,Z40)</f>
        <v/>
      </c>
      <c r="L40" s="33" t="str">
        <f t="shared" ca="1" si="0"/>
        <v/>
      </c>
      <c r="M40" s="208">
        <f>Planning!S24</f>
        <v>0</v>
      </c>
      <c r="N40" s="208">
        <f>'Month 3'!M40+'Month 3'!N40-'Month 3'!O40</f>
        <v>0</v>
      </c>
      <c r="O40" s="166"/>
      <c r="P40" s="32" t="str">
        <f t="shared" si="1"/>
        <v/>
      </c>
      <c r="Q40" s="33" t="str">
        <f t="shared" si="2"/>
        <v/>
      </c>
      <c r="R40" s="89">
        <f ca="1">SUMIFS($J$25:$J$224,$C$25:$C$224,$C40,$G$25:$G$224,Lists!$A$16)</f>
        <v>0</v>
      </c>
      <c r="S40" s="89">
        <f t="shared" si="4"/>
        <v>0</v>
      </c>
      <c r="U40" s="2" t="str">
        <f t="shared" si="5"/>
        <v/>
      </c>
      <c r="W40" s="2" t="str">
        <f>IF(C40=0,"",LEFT(INDEX(Lists!$H$5:$H$49,MATCH(C40,Lists!$G$5:$G$49,0),1),1))</f>
        <v/>
      </c>
      <c r="Y40" s="4">
        <f ca="1">'Month 3'!H40+'Month 3'!I40-'Month 3'!J40</f>
        <v>0</v>
      </c>
      <c r="Z40" s="2" t="str">
        <f t="shared" ca="1" si="6"/>
        <v/>
      </c>
      <c r="AA40" s="2" t="str">
        <f t="shared" ca="1" si="3"/>
        <v/>
      </c>
      <c r="AC40" s="627" t="str">
        <f t="shared" si="7"/>
        <v>0</v>
      </c>
    </row>
    <row r="41" spans="1:29" ht="39" hidden="1" customHeight="1" x14ac:dyDescent="0.2">
      <c r="A41" s="14" t="str">
        <f>Planning!A25</f>
        <v>I017</v>
      </c>
      <c r="B41" s="9">
        <f>Planning!B25</f>
        <v>0</v>
      </c>
      <c r="C41" s="9">
        <f>Planning!C25</f>
        <v>0</v>
      </c>
      <c r="D41" s="200">
        <f>Planning!D25</f>
        <v>0</v>
      </c>
      <c r="E41" s="201">
        <f>Planning!E25</f>
        <v>0</v>
      </c>
      <c r="F41" s="201" t="str">
        <f>IF(Planning!G25&lt;&gt;0,Planning!G25,"")</f>
        <v/>
      </c>
      <c r="G41" s="194">
        <f>Planning!H25</f>
        <v>0</v>
      </c>
      <c r="H41" s="202">
        <f>Planning!R25</f>
        <v>0</v>
      </c>
      <c r="I41" s="198">
        <f ca="1">IF(OR(W41="1",AND(W41&lt;&gt;"1",G41=Lists!$A$17)),Y41,0)</f>
        <v>0</v>
      </c>
      <c r="J41" s="174"/>
      <c r="K41" s="32" t="str">
        <f ca="1">IF(AND(W41="2",G41&lt;&gt;Lists!$A$17),AA41,Z41)</f>
        <v/>
      </c>
      <c r="L41" s="33" t="str">
        <f t="shared" ca="1" si="0"/>
        <v/>
      </c>
      <c r="M41" s="203">
        <f>Planning!S25</f>
        <v>0</v>
      </c>
      <c r="N41" s="203">
        <f>'Month 3'!M41+'Month 3'!N41-'Month 3'!O41</f>
        <v>0</v>
      </c>
      <c r="O41" s="166"/>
      <c r="P41" s="32" t="str">
        <f t="shared" si="1"/>
        <v/>
      </c>
      <c r="Q41" s="33" t="str">
        <f t="shared" si="2"/>
        <v/>
      </c>
      <c r="R41" s="89">
        <f ca="1">SUMIFS($J$25:$J$224,$C$25:$C$224,$C41,$G$25:$G$224,Lists!$A$16)</f>
        <v>0</v>
      </c>
      <c r="S41" s="89">
        <f t="shared" si="4"/>
        <v>0</v>
      </c>
      <c r="U41" s="2" t="str">
        <f t="shared" si="5"/>
        <v/>
      </c>
      <c r="W41" s="2" t="str">
        <f>IF(C41=0,"",LEFT(INDEX(Lists!$H$5:$H$49,MATCH(C41,Lists!$G$5:$G$49,0),1),1))</f>
        <v/>
      </c>
      <c r="Y41" s="4">
        <f ca="1">'Month 3'!H41+'Month 3'!I41-'Month 3'!J41</f>
        <v>0</v>
      </c>
      <c r="Z41" s="2" t="str">
        <f t="shared" ca="1" si="6"/>
        <v/>
      </c>
      <c r="AA41" s="2" t="str">
        <f t="shared" ca="1" si="3"/>
        <v/>
      </c>
      <c r="AC41" s="627" t="str">
        <f t="shared" si="7"/>
        <v>0</v>
      </c>
    </row>
    <row r="42" spans="1:29" ht="39" hidden="1" customHeight="1" x14ac:dyDescent="0.2">
      <c r="A42" s="14" t="str">
        <f>Planning!A26</f>
        <v>I018</v>
      </c>
      <c r="B42" s="9">
        <f>Planning!B26</f>
        <v>0</v>
      </c>
      <c r="C42" s="9">
        <f>Planning!C26</f>
        <v>0</v>
      </c>
      <c r="D42" s="204">
        <f>Planning!D26</f>
        <v>0</v>
      </c>
      <c r="E42" s="205">
        <f>Planning!E26</f>
        <v>0</v>
      </c>
      <c r="F42" s="205" t="str">
        <f>IF(Planning!G26&lt;&gt;0,Planning!G26,"")</f>
        <v/>
      </c>
      <c r="G42" s="194">
        <f>Planning!H26</f>
        <v>0</v>
      </c>
      <c r="H42" s="206">
        <f>Planning!R26</f>
        <v>0</v>
      </c>
      <c r="I42" s="198">
        <f ca="1">IF(OR(W42="1",AND(W42&lt;&gt;"1",G42=Lists!$A$17)),Y42,0)</f>
        <v>0</v>
      </c>
      <c r="J42" s="174"/>
      <c r="K42" s="32" t="str">
        <f ca="1">IF(AND(W42="2",G42&lt;&gt;Lists!$A$17),AA42,Z42)</f>
        <v/>
      </c>
      <c r="L42" s="33" t="str">
        <f t="shared" ca="1" si="0"/>
        <v/>
      </c>
      <c r="M42" s="208">
        <f>Planning!S26</f>
        <v>0</v>
      </c>
      <c r="N42" s="208">
        <f>'Month 3'!M42+'Month 3'!N42-'Month 3'!O42</f>
        <v>0</v>
      </c>
      <c r="O42" s="166"/>
      <c r="P42" s="32" t="str">
        <f t="shared" si="1"/>
        <v/>
      </c>
      <c r="Q42" s="33" t="str">
        <f t="shared" si="2"/>
        <v/>
      </c>
      <c r="R42" s="89">
        <f ca="1">SUMIFS($J$25:$J$224,$C$25:$C$224,$C42,$G$25:$G$224,Lists!$A$16)</f>
        <v>0</v>
      </c>
      <c r="S42" s="89">
        <f t="shared" si="4"/>
        <v>0</v>
      </c>
      <c r="U42" s="2" t="str">
        <f t="shared" si="5"/>
        <v/>
      </c>
      <c r="W42" s="2" t="str">
        <f>IF(C42=0,"",LEFT(INDEX(Lists!$H$5:$H$49,MATCH(C42,Lists!$G$5:$G$49,0),1),1))</f>
        <v/>
      </c>
      <c r="Y42" s="4">
        <f ca="1">'Month 3'!H42+'Month 3'!I42-'Month 3'!J42</f>
        <v>0</v>
      </c>
      <c r="Z42" s="2" t="str">
        <f t="shared" ca="1" si="6"/>
        <v/>
      </c>
      <c r="AA42" s="2" t="str">
        <f t="shared" ca="1" si="3"/>
        <v/>
      </c>
      <c r="AC42" s="627" t="str">
        <f t="shared" si="7"/>
        <v>0</v>
      </c>
    </row>
    <row r="43" spans="1:29" ht="39" hidden="1" customHeight="1" x14ac:dyDescent="0.2">
      <c r="A43" s="14" t="str">
        <f>Planning!A27</f>
        <v>I019</v>
      </c>
      <c r="B43" s="9">
        <f>Planning!B27</f>
        <v>0</v>
      </c>
      <c r="C43" s="9">
        <f>Planning!C27</f>
        <v>0</v>
      </c>
      <c r="D43" s="200">
        <f>Planning!D27</f>
        <v>0</v>
      </c>
      <c r="E43" s="201">
        <f>Planning!E27</f>
        <v>0</v>
      </c>
      <c r="F43" s="201" t="str">
        <f>IF(Planning!G27&lt;&gt;0,Planning!G27,"")</f>
        <v/>
      </c>
      <c r="G43" s="194">
        <f>Planning!H27</f>
        <v>0</v>
      </c>
      <c r="H43" s="202">
        <f>Planning!R27</f>
        <v>0</v>
      </c>
      <c r="I43" s="198">
        <f ca="1">IF(OR(W43="1",AND(W43&lt;&gt;"1",G43=Lists!$A$17)),Y43,0)</f>
        <v>0</v>
      </c>
      <c r="J43" s="174"/>
      <c r="K43" s="32" t="str">
        <f ca="1">IF(AND(W43="2",G43&lt;&gt;Lists!$A$17),AA43,Z43)</f>
        <v/>
      </c>
      <c r="L43" s="33" t="str">
        <f t="shared" ca="1" si="0"/>
        <v/>
      </c>
      <c r="M43" s="203">
        <f>Planning!S27</f>
        <v>0</v>
      </c>
      <c r="N43" s="203">
        <f>'Month 3'!M43+'Month 3'!N43-'Month 3'!O43</f>
        <v>0</v>
      </c>
      <c r="O43" s="166"/>
      <c r="P43" s="32" t="str">
        <f t="shared" si="1"/>
        <v/>
      </c>
      <c r="Q43" s="33" t="str">
        <f t="shared" si="2"/>
        <v/>
      </c>
      <c r="R43" s="89">
        <f ca="1">SUMIFS($J$25:$J$224,$C$25:$C$224,$C43,$G$25:$G$224,Lists!$A$16)</f>
        <v>0</v>
      </c>
      <c r="S43" s="89">
        <f t="shared" si="4"/>
        <v>0</v>
      </c>
      <c r="U43" s="2" t="str">
        <f t="shared" si="5"/>
        <v/>
      </c>
      <c r="W43" s="2" t="str">
        <f>IF(C43=0,"",LEFT(INDEX(Lists!$H$5:$H$49,MATCH(C43,Lists!$G$5:$G$49,0),1),1))</f>
        <v/>
      </c>
      <c r="Y43" s="4">
        <f ca="1">'Month 3'!H43+'Month 3'!I43-'Month 3'!J43</f>
        <v>0</v>
      </c>
      <c r="Z43" s="2" t="str">
        <f t="shared" ca="1" si="6"/>
        <v/>
      </c>
      <c r="AA43" s="2" t="str">
        <f t="shared" ca="1" si="3"/>
        <v/>
      </c>
      <c r="AC43" s="627" t="str">
        <f t="shared" si="7"/>
        <v>0</v>
      </c>
    </row>
    <row r="44" spans="1:29" ht="39" hidden="1" customHeight="1" x14ac:dyDescent="0.2">
      <c r="A44" s="14" t="str">
        <f>Planning!A28</f>
        <v>I020</v>
      </c>
      <c r="B44" s="9">
        <f>Planning!B28</f>
        <v>0</v>
      </c>
      <c r="C44" s="9">
        <f>Planning!C28</f>
        <v>0</v>
      </c>
      <c r="D44" s="200">
        <f>Planning!D28</f>
        <v>0</v>
      </c>
      <c r="E44" s="201">
        <f>Planning!E28</f>
        <v>0</v>
      </c>
      <c r="F44" s="201" t="str">
        <f>IF(Planning!G28&lt;&gt;0,Planning!G28,"")</f>
        <v/>
      </c>
      <c r="G44" s="194">
        <f>Planning!H28</f>
        <v>0</v>
      </c>
      <c r="H44" s="202">
        <f>Planning!R28</f>
        <v>0</v>
      </c>
      <c r="I44" s="198">
        <f ca="1">IF(OR(W44="1",AND(W44&lt;&gt;"1",G44=Lists!$A$17)),Y44,0)</f>
        <v>0</v>
      </c>
      <c r="J44" s="174"/>
      <c r="K44" s="32" t="str">
        <f ca="1">IF(AND(W44="2",G44&lt;&gt;Lists!$A$17),AA44,Z44)</f>
        <v/>
      </c>
      <c r="L44" s="33" t="str">
        <f t="shared" ca="1" si="0"/>
        <v/>
      </c>
      <c r="M44" s="203">
        <f>Planning!S28</f>
        <v>0</v>
      </c>
      <c r="N44" s="203">
        <f>'Month 3'!M44+'Month 3'!N44-'Month 3'!O44</f>
        <v>0</v>
      </c>
      <c r="O44" s="166"/>
      <c r="P44" s="32" t="str">
        <f t="shared" si="1"/>
        <v/>
      </c>
      <c r="Q44" s="33" t="str">
        <f t="shared" si="2"/>
        <v/>
      </c>
      <c r="R44" s="89">
        <f ca="1">SUMIFS($J$25:$J$224,$C$25:$C$224,$C44,$G$25:$G$224,Lists!$A$16)</f>
        <v>0</v>
      </c>
      <c r="S44" s="89">
        <f t="shared" si="4"/>
        <v>0</v>
      </c>
      <c r="U44" s="2" t="str">
        <f t="shared" si="5"/>
        <v/>
      </c>
      <c r="W44" s="2" t="str">
        <f>IF(C44=0,"",LEFT(INDEX(Lists!$H$5:$H$49,MATCH(C44,Lists!$G$5:$G$49,0),1),1))</f>
        <v/>
      </c>
      <c r="Y44" s="4">
        <f ca="1">'Month 3'!H44+'Month 3'!I44-'Month 3'!J44</f>
        <v>0</v>
      </c>
      <c r="Z44" s="2" t="str">
        <f t="shared" ca="1" si="6"/>
        <v/>
      </c>
      <c r="AA44" s="2" t="str">
        <f t="shared" ca="1" si="3"/>
        <v/>
      </c>
      <c r="AC44" s="627" t="str">
        <f t="shared" si="7"/>
        <v>0</v>
      </c>
    </row>
    <row r="45" spans="1:29" ht="39" hidden="1" customHeight="1" x14ac:dyDescent="0.2">
      <c r="A45" s="14" t="str">
        <f>Planning!A29</f>
        <v>I021</v>
      </c>
      <c r="B45" s="9">
        <f>Planning!B29</f>
        <v>0</v>
      </c>
      <c r="C45" s="9">
        <f>Planning!C29</f>
        <v>0</v>
      </c>
      <c r="D45" s="200">
        <f>Planning!D29</f>
        <v>0</v>
      </c>
      <c r="E45" s="201">
        <f>Planning!E29</f>
        <v>0</v>
      </c>
      <c r="F45" s="201" t="str">
        <f>IF(Planning!G29&lt;&gt;0,Planning!G29,"")</f>
        <v/>
      </c>
      <c r="G45" s="194">
        <f>Planning!H29</f>
        <v>0</v>
      </c>
      <c r="H45" s="202">
        <f>Planning!R29</f>
        <v>0</v>
      </c>
      <c r="I45" s="198">
        <f ca="1">IF(OR(W45="1",AND(W45&lt;&gt;"1",G45=Lists!$A$17)),Y45,0)</f>
        <v>0</v>
      </c>
      <c r="J45" s="174"/>
      <c r="K45" s="32" t="str">
        <f ca="1">IF(AND(W45="2",G45&lt;&gt;Lists!$A$17),AA45,Z45)</f>
        <v/>
      </c>
      <c r="L45" s="33" t="str">
        <f t="shared" ca="1" si="0"/>
        <v/>
      </c>
      <c r="M45" s="203">
        <f>Planning!S29</f>
        <v>0</v>
      </c>
      <c r="N45" s="203">
        <f>'Month 3'!M45+'Month 3'!N45-'Month 3'!O45</f>
        <v>0</v>
      </c>
      <c r="O45" s="166"/>
      <c r="P45" s="32" t="str">
        <f t="shared" si="1"/>
        <v/>
      </c>
      <c r="Q45" s="33" t="str">
        <f t="shared" si="2"/>
        <v/>
      </c>
      <c r="R45" s="89">
        <f ca="1">SUMIFS($J$25:$J$224,$C$25:$C$224,$C45,$G$25:$G$224,Lists!$A$16)</f>
        <v>0</v>
      </c>
      <c r="S45" s="89">
        <f t="shared" si="4"/>
        <v>0</v>
      </c>
      <c r="U45" s="2" t="str">
        <f t="shared" si="5"/>
        <v/>
      </c>
      <c r="W45" s="2" t="str">
        <f>IF(C45=0,"",LEFT(INDEX(Lists!$H$5:$H$49,MATCH(C45,Lists!$G$5:$G$49,0),1),1))</f>
        <v/>
      </c>
      <c r="Y45" s="4">
        <f ca="1">'Month 3'!H45+'Month 3'!I45-'Month 3'!J45</f>
        <v>0</v>
      </c>
      <c r="Z45" s="2" t="str">
        <f t="shared" ca="1" si="6"/>
        <v/>
      </c>
      <c r="AA45" s="2" t="str">
        <f t="shared" ca="1" si="3"/>
        <v/>
      </c>
      <c r="AC45" s="627" t="str">
        <f t="shared" si="7"/>
        <v>0</v>
      </c>
    </row>
    <row r="46" spans="1:29" ht="39" hidden="1" customHeight="1" x14ac:dyDescent="0.2">
      <c r="A46" s="14" t="str">
        <f>Planning!A30</f>
        <v>I022</v>
      </c>
      <c r="B46" s="9">
        <f>Planning!B30</f>
        <v>0</v>
      </c>
      <c r="C46" s="9">
        <f>Planning!C30</f>
        <v>0</v>
      </c>
      <c r="D46" s="200">
        <f>Planning!D30</f>
        <v>0</v>
      </c>
      <c r="E46" s="201">
        <f>Planning!E30</f>
        <v>0</v>
      </c>
      <c r="F46" s="201" t="str">
        <f>IF(Planning!G30&lt;&gt;0,Planning!G30,"")</f>
        <v/>
      </c>
      <c r="G46" s="194">
        <f>Planning!H30</f>
        <v>0</v>
      </c>
      <c r="H46" s="202">
        <f>Planning!R30</f>
        <v>0</v>
      </c>
      <c r="I46" s="198">
        <f ca="1">IF(OR(W46="1",AND(W46&lt;&gt;"1",G46=Lists!$A$17)),Y46,0)</f>
        <v>0</v>
      </c>
      <c r="J46" s="174"/>
      <c r="K46" s="32" t="str">
        <f ca="1">IF(AND(W46="2",G46&lt;&gt;Lists!$A$17),AA46,Z46)</f>
        <v/>
      </c>
      <c r="L46" s="33" t="str">
        <f t="shared" ca="1" si="0"/>
        <v/>
      </c>
      <c r="M46" s="203">
        <f>Planning!S30</f>
        <v>0</v>
      </c>
      <c r="N46" s="203">
        <f>'Month 3'!M46+'Month 3'!N46-'Month 3'!O46</f>
        <v>0</v>
      </c>
      <c r="O46" s="166"/>
      <c r="P46" s="32" t="str">
        <f t="shared" si="1"/>
        <v/>
      </c>
      <c r="Q46" s="33" t="str">
        <f t="shared" si="2"/>
        <v/>
      </c>
      <c r="R46" s="89">
        <f ca="1">SUMIFS($J$25:$J$224,$C$25:$C$224,$C46,$G$25:$G$224,Lists!$A$16)</f>
        <v>0</v>
      </c>
      <c r="S46" s="89">
        <f t="shared" si="4"/>
        <v>0</v>
      </c>
      <c r="U46" s="2" t="str">
        <f t="shared" si="5"/>
        <v/>
      </c>
      <c r="W46" s="2" t="str">
        <f>IF(C46=0,"",LEFT(INDEX(Lists!$H$5:$H$49,MATCH(C46,Lists!$G$5:$G$49,0),1),1))</f>
        <v/>
      </c>
      <c r="Y46" s="4">
        <f ca="1">'Month 3'!H46+'Month 3'!I46-'Month 3'!J46</f>
        <v>0</v>
      </c>
      <c r="Z46" s="2" t="str">
        <f t="shared" ca="1" si="6"/>
        <v/>
      </c>
      <c r="AA46" s="2" t="str">
        <f t="shared" ca="1" si="3"/>
        <v/>
      </c>
      <c r="AC46" s="627" t="str">
        <f t="shared" si="7"/>
        <v>0</v>
      </c>
    </row>
    <row r="47" spans="1:29" ht="39" hidden="1" customHeight="1" x14ac:dyDescent="0.2">
      <c r="A47" s="14" t="str">
        <f>Planning!A31</f>
        <v>I023</v>
      </c>
      <c r="B47" s="9">
        <f>Planning!B31</f>
        <v>0</v>
      </c>
      <c r="C47" s="9">
        <f>Planning!C31</f>
        <v>0</v>
      </c>
      <c r="D47" s="200">
        <f>Planning!D31</f>
        <v>0</v>
      </c>
      <c r="E47" s="201">
        <f>Planning!E31</f>
        <v>0</v>
      </c>
      <c r="F47" s="201" t="str">
        <f>IF(Planning!G31&lt;&gt;0,Planning!G31,"")</f>
        <v/>
      </c>
      <c r="G47" s="194">
        <f>Planning!H31</f>
        <v>0</v>
      </c>
      <c r="H47" s="202">
        <f>Planning!R31</f>
        <v>0</v>
      </c>
      <c r="I47" s="198">
        <f ca="1">IF(OR(W47="1",AND(W47&lt;&gt;"1",G47=Lists!$A$17)),Y47,0)</f>
        <v>0</v>
      </c>
      <c r="J47" s="174"/>
      <c r="K47" s="32" t="str">
        <f ca="1">IF(AND(W47="2",G47&lt;&gt;Lists!$A$17),AA47,Z47)</f>
        <v/>
      </c>
      <c r="L47" s="33" t="str">
        <f t="shared" ca="1" si="0"/>
        <v/>
      </c>
      <c r="M47" s="203">
        <f>Planning!S31</f>
        <v>0</v>
      </c>
      <c r="N47" s="203">
        <f>'Month 3'!M47+'Month 3'!N47-'Month 3'!O47</f>
        <v>0</v>
      </c>
      <c r="O47" s="166"/>
      <c r="P47" s="32" t="str">
        <f t="shared" si="1"/>
        <v/>
      </c>
      <c r="Q47" s="33" t="str">
        <f t="shared" si="2"/>
        <v/>
      </c>
      <c r="R47" s="89">
        <f ca="1">SUMIFS($J$25:$J$224,$C$25:$C$224,$C47,$G$25:$G$224,Lists!$A$16)</f>
        <v>0</v>
      </c>
      <c r="S47" s="89">
        <f t="shared" si="4"/>
        <v>0</v>
      </c>
      <c r="U47" s="2" t="str">
        <f t="shared" si="5"/>
        <v/>
      </c>
      <c r="W47" s="2" t="str">
        <f>IF(C47=0,"",LEFT(INDEX(Lists!$H$5:$H$49,MATCH(C47,Lists!$G$5:$G$49,0),1),1))</f>
        <v/>
      </c>
      <c r="Y47" s="4">
        <f ca="1">'Month 3'!H47+'Month 3'!I47-'Month 3'!J47</f>
        <v>0</v>
      </c>
      <c r="Z47" s="2" t="str">
        <f t="shared" ca="1" si="6"/>
        <v/>
      </c>
      <c r="AA47" s="2" t="str">
        <f t="shared" ca="1" si="3"/>
        <v/>
      </c>
      <c r="AC47" s="627" t="str">
        <f t="shared" si="7"/>
        <v>0</v>
      </c>
    </row>
    <row r="48" spans="1:29" ht="39" hidden="1" customHeight="1" x14ac:dyDescent="0.2">
      <c r="A48" s="14" t="str">
        <f>Planning!A32</f>
        <v>I024</v>
      </c>
      <c r="B48" s="9">
        <f>Planning!B32</f>
        <v>0</v>
      </c>
      <c r="C48" s="9">
        <f>Planning!C32</f>
        <v>0</v>
      </c>
      <c r="D48" s="200">
        <f>Planning!D32</f>
        <v>0</v>
      </c>
      <c r="E48" s="201">
        <f>Planning!E32</f>
        <v>0</v>
      </c>
      <c r="F48" s="201" t="str">
        <f>IF(Planning!G32&lt;&gt;0,Planning!G32,"")</f>
        <v/>
      </c>
      <c r="G48" s="194">
        <f>Planning!H32</f>
        <v>0</v>
      </c>
      <c r="H48" s="202">
        <f>Planning!R32</f>
        <v>0</v>
      </c>
      <c r="I48" s="198">
        <f ca="1">IF(OR(W48="1",AND(W48&lt;&gt;"1",G48=Lists!$A$17)),Y48,0)</f>
        <v>0</v>
      </c>
      <c r="J48" s="174"/>
      <c r="K48" s="32" t="str">
        <f ca="1">IF(AND(W48="2",G48&lt;&gt;Lists!$A$17),AA48,Z48)</f>
        <v/>
      </c>
      <c r="L48" s="33" t="str">
        <f t="shared" ca="1" si="0"/>
        <v/>
      </c>
      <c r="M48" s="203">
        <f>Planning!S32</f>
        <v>0</v>
      </c>
      <c r="N48" s="203">
        <f>'Month 3'!M48+'Month 3'!N48-'Month 3'!O48</f>
        <v>0</v>
      </c>
      <c r="O48" s="166"/>
      <c r="P48" s="32" t="str">
        <f t="shared" si="1"/>
        <v/>
      </c>
      <c r="Q48" s="33" t="str">
        <f t="shared" si="2"/>
        <v/>
      </c>
      <c r="R48" s="89">
        <f ca="1">SUMIFS($J$25:$J$224,$C$25:$C$224,$C48,$G$25:$G$224,Lists!$A$16)</f>
        <v>0</v>
      </c>
      <c r="S48" s="89">
        <f t="shared" si="4"/>
        <v>0</v>
      </c>
      <c r="U48" s="2" t="str">
        <f t="shared" si="5"/>
        <v/>
      </c>
      <c r="W48" s="2" t="str">
        <f>IF(C48=0,"",LEFT(INDEX(Lists!$H$5:$H$49,MATCH(C48,Lists!$G$5:$G$49,0),1),1))</f>
        <v/>
      </c>
      <c r="Y48" s="4">
        <f ca="1">'Month 3'!H48+'Month 3'!I48-'Month 3'!J48</f>
        <v>0</v>
      </c>
      <c r="Z48" s="2" t="str">
        <f t="shared" ca="1" si="6"/>
        <v/>
      </c>
      <c r="AA48" s="2" t="str">
        <f t="shared" ca="1" si="3"/>
        <v/>
      </c>
      <c r="AC48" s="627" t="str">
        <f t="shared" si="7"/>
        <v>0</v>
      </c>
    </row>
    <row r="49" spans="1:29" ht="39" hidden="1" customHeight="1" x14ac:dyDescent="0.2">
      <c r="A49" s="14" t="str">
        <f>Planning!A33</f>
        <v>I025</v>
      </c>
      <c r="B49" s="9">
        <f>Planning!B33</f>
        <v>0</v>
      </c>
      <c r="C49" s="9">
        <f>Planning!C33</f>
        <v>0</v>
      </c>
      <c r="D49" s="200">
        <f>Planning!D33</f>
        <v>0</v>
      </c>
      <c r="E49" s="201">
        <f>Planning!E33</f>
        <v>0</v>
      </c>
      <c r="F49" s="201" t="str">
        <f>IF(Planning!G33&lt;&gt;0,Planning!G33,"")</f>
        <v/>
      </c>
      <c r="G49" s="194">
        <f>Planning!H33</f>
        <v>0</v>
      </c>
      <c r="H49" s="202">
        <f>Planning!R33</f>
        <v>0</v>
      </c>
      <c r="I49" s="198">
        <f ca="1">IF(OR(W49="1",AND(W49&lt;&gt;"1",G49=Lists!$A$17)),Y49,0)</f>
        <v>0</v>
      </c>
      <c r="J49" s="174"/>
      <c r="K49" s="32" t="str">
        <f ca="1">IF(AND(W49="2",G49&lt;&gt;Lists!$A$17),AA49,Z49)</f>
        <v/>
      </c>
      <c r="L49" s="33" t="str">
        <f t="shared" ca="1" si="0"/>
        <v/>
      </c>
      <c r="M49" s="203">
        <f>Planning!S33</f>
        <v>0</v>
      </c>
      <c r="N49" s="203">
        <f>'Month 3'!M49+'Month 3'!N49-'Month 3'!O49</f>
        <v>0</v>
      </c>
      <c r="O49" s="166"/>
      <c r="P49" s="32" t="str">
        <f t="shared" si="1"/>
        <v/>
      </c>
      <c r="Q49" s="33" t="str">
        <f t="shared" si="2"/>
        <v/>
      </c>
      <c r="R49" s="89">
        <f ca="1">SUMIFS($J$25:$J$224,$C$25:$C$224,$C49,$G$25:$G$224,Lists!$A$16)</f>
        <v>0</v>
      </c>
      <c r="S49" s="89">
        <f t="shared" si="4"/>
        <v>0</v>
      </c>
      <c r="U49" s="2" t="str">
        <f t="shared" si="5"/>
        <v/>
      </c>
      <c r="W49" s="2" t="str">
        <f>IF(C49=0,"",LEFT(INDEX(Lists!$H$5:$H$49,MATCH(C49,Lists!$G$5:$G$49,0),1),1))</f>
        <v/>
      </c>
      <c r="Y49" s="4">
        <f ca="1">'Month 3'!H49+'Month 3'!I49-'Month 3'!J49</f>
        <v>0</v>
      </c>
      <c r="Z49" s="2" t="str">
        <f t="shared" ca="1" si="6"/>
        <v/>
      </c>
      <c r="AA49" s="2" t="str">
        <f t="shared" ca="1" si="3"/>
        <v/>
      </c>
      <c r="AC49" s="627" t="str">
        <f t="shared" si="7"/>
        <v>0</v>
      </c>
    </row>
    <row r="50" spans="1:29" ht="39" hidden="1" customHeight="1" x14ac:dyDescent="0.2">
      <c r="A50" s="14" t="str">
        <f>Planning!A34</f>
        <v>I026</v>
      </c>
      <c r="B50" s="9">
        <f>Planning!B34</f>
        <v>0</v>
      </c>
      <c r="C50" s="9">
        <f>Planning!C34</f>
        <v>0</v>
      </c>
      <c r="D50" s="204">
        <f>Planning!D34</f>
        <v>0</v>
      </c>
      <c r="E50" s="205">
        <f>Planning!E34</f>
        <v>0</v>
      </c>
      <c r="F50" s="205" t="str">
        <f>IF(Planning!G34&lt;&gt;0,Planning!G34,"")</f>
        <v/>
      </c>
      <c r="G50" s="194">
        <f>Planning!H34</f>
        <v>0</v>
      </c>
      <c r="H50" s="206">
        <f>Planning!R34</f>
        <v>0</v>
      </c>
      <c r="I50" s="198">
        <f ca="1">IF(OR(W50="1",AND(W50&lt;&gt;"1",G50=Lists!$A$17)),Y50,0)</f>
        <v>0</v>
      </c>
      <c r="J50" s="174"/>
      <c r="K50" s="32" t="str">
        <f ca="1">IF(AND(W50="2",G50&lt;&gt;Lists!$A$17),AA50,Z50)</f>
        <v/>
      </c>
      <c r="L50" s="33" t="str">
        <f t="shared" ca="1" si="0"/>
        <v/>
      </c>
      <c r="M50" s="208">
        <f>Planning!S34</f>
        <v>0</v>
      </c>
      <c r="N50" s="208">
        <f>'Month 3'!M50+'Month 3'!N50-'Month 3'!O50</f>
        <v>0</v>
      </c>
      <c r="O50" s="166"/>
      <c r="P50" s="32" t="str">
        <f t="shared" si="1"/>
        <v/>
      </c>
      <c r="Q50" s="33" t="str">
        <f t="shared" si="2"/>
        <v/>
      </c>
      <c r="R50" s="89">
        <f ca="1">SUMIFS($J$25:$J$224,$C$25:$C$224,$C50,$G$25:$G$224,Lists!$A$16)</f>
        <v>0</v>
      </c>
      <c r="S50" s="89">
        <f t="shared" si="4"/>
        <v>0</v>
      </c>
      <c r="U50" s="2" t="str">
        <f t="shared" si="5"/>
        <v/>
      </c>
      <c r="W50" s="2" t="str">
        <f>IF(C50=0,"",LEFT(INDEX(Lists!$H$5:$H$49,MATCH(C50,Lists!$G$5:$G$49,0),1),1))</f>
        <v/>
      </c>
      <c r="Y50" s="4">
        <f ca="1">'Month 3'!H50+'Month 3'!I50-'Month 3'!J50</f>
        <v>0</v>
      </c>
      <c r="Z50" s="2" t="str">
        <f t="shared" ca="1" si="6"/>
        <v/>
      </c>
      <c r="AA50" s="2" t="str">
        <f t="shared" ca="1" si="3"/>
        <v/>
      </c>
      <c r="AC50" s="627" t="str">
        <f t="shared" si="7"/>
        <v>0</v>
      </c>
    </row>
    <row r="51" spans="1:29" ht="39" hidden="1" customHeight="1" x14ac:dyDescent="0.2">
      <c r="A51" s="14" t="str">
        <f>Planning!A35</f>
        <v>I027</v>
      </c>
      <c r="B51" s="9">
        <f>Planning!B35</f>
        <v>0</v>
      </c>
      <c r="C51" s="9">
        <f>Planning!C35</f>
        <v>0</v>
      </c>
      <c r="D51" s="200">
        <f>Planning!D35</f>
        <v>0</v>
      </c>
      <c r="E51" s="201">
        <f>Planning!E35</f>
        <v>0</v>
      </c>
      <c r="F51" s="201" t="str">
        <f>IF(Planning!G35&lt;&gt;0,Planning!G35,"")</f>
        <v/>
      </c>
      <c r="G51" s="194">
        <f>Planning!H35</f>
        <v>0</v>
      </c>
      <c r="H51" s="202">
        <f>Planning!R35</f>
        <v>0</v>
      </c>
      <c r="I51" s="198">
        <f ca="1">IF(OR(W51="1",AND(W51&lt;&gt;"1",G51=Lists!$A$17)),Y51,0)</f>
        <v>0</v>
      </c>
      <c r="J51" s="174"/>
      <c r="K51" s="32" t="str">
        <f ca="1">IF(AND(W51="2",G51&lt;&gt;Lists!$A$17),AA51,Z51)</f>
        <v/>
      </c>
      <c r="L51" s="33" t="str">
        <f t="shared" ca="1" si="0"/>
        <v/>
      </c>
      <c r="M51" s="203">
        <f>Planning!S35</f>
        <v>0</v>
      </c>
      <c r="N51" s="203">
        <f>'Month 3'!M51+'Month 3'!N51-'Month 3'!O51</f>
        <v>0</v>
      </c>
      <c r="O51" s="166"/>
      <c r="P51" s="32" t="str">
        <f t="shared" si="1"/>
        <v/>
      </c>
      <c r="Q51" s="33" t="str">
        <f t="shared" si="2"/>
        <v/>
      </c>
      <c r="R51" s="89">
        <f ca="1">SUMIFS($J$25:$J$224,$C$25:$C$224,$C51,$G$25:$G$224,Lists!$A$16)</f>
        <v>0</v>
      </c>
      <c r="S51" s="89">
        <f t="shared" si="4"/>
        <v>0</v>
      </c>
      <c r="U51" s="2" t="str">
        <f t="shared" si="5"/>
        <v/>
      </c>
      <c r="W51" s="2" t="str">
        <f>IF(C51=0,"",LEFT(INDEX(Lists!$H$5:$H$49,MATCH(C51,Lists!$G$5:$G$49,0),1),1))</f>
        <v/>
      </c>
      <c r="Y51" s="4">
        <f ca="1">'Month 3'!H51+'Month 3'!I51-'Month 3'!J51</f>
        <v>0</v>
      </c>
      <c r="Z51" s="2" t="str">
        <f t="shared" ca="1" si="6"/>
        <v/>
      </c>
      <c r="AA51" s="2" t="str">
        <f t="shared" ca="1" si="3"/>
        <v/>
      </c>
      <c r="AC51" s="627" t="str">
        <f t="shared" si="7"/>
        <v>0</v>
      </c>
    </row>
    <row r="52" spans="1:29" ht="39" hidden="1" customHeight="1" x14ac:dyDescent="0.2">
      <c r="A52" s="14" t="str">
        <f>Planning!A36</f>
        <v>I028</v>
      </c>
      <c r="B52" s="9">
        <f>Planning!B36</f>
        <v>0</v>
      </c>
      <c r="C52" s="9">
        <f>Planning!C36</f>
        <v>0</v>
      </c>
      <c r="D52" s="204">
        <f>Planning!D36</f>
        <v>0</v>
      </c>
      <c r="E52" s="205">
        <f>Planning!E36</f>
        <v>0</v>
      </c>
      <c r="F52" s="205" t="str">
        <f>IF(Planning!G36&lt;&gt;0,Planning!G36,"")</f>
        <v/>
      </c>
      <c r="G52" s="194">
        <f>Planning!H36</f>
        <v>0</v>
      </c>
      <c r="H52" s="206">
        <f>Planning!R36</f>
        <v>0</v>
      </c>
      <c r="I52" s="198">
        <f ca="1">IF(OR(W52="1",AND(W52&lt;&gt;"1",G52=Lists!$A$17)),Y52,0)</f>
        <v>0</v>
      </c>
      <c r="J52" s="174"/>
      <c r="K52" s="32" t="str">
        <f ca="1">IF(AND(W52="2",G52&lt;&gt;Lists!$A$17),AA52,Z52)</f>
        <v/>
      </c>
      <c r="L52" s="33" t="str">
        <f t="shared" ca="1" si="0"/>
        <v/>
      </c>
      <c r="M52" s="208">
        <f>Planning!S36</f>
        <v>0</v>
      </c>
      <c r="N52" s="208">
        <f>'Month 3'!M52+'Month 3'!N52-'Month 3'!O52</f>
        <v>0</v>
      </c>
      <c r="O52" s="166"/>
      <c r="P52" s="32" t="str">
        <f t="shared" si="1"/>
        <v/>
      </c>
      <c r="Q52" s="33" t="str">
        <f t="shared" si="2"/>
        <v/>
      </c>
      <c r="R52" s="89">
        <f ca="1">SUMIFS($J$25:$J$224,$C$25:$C$224,$C52,$G$25:$G$224,Lists!$A$16)</f>
        <v>0</v>
      </c>
      <c r="S52" s="89">
        <f t="shared" si="4"/>
        <v>0</v>
      </c>
      <c r="U52" s="2" t="str">
        <f t="shared" si="5"/>
        <v/>
      </c>
      <c r="W52" s="2" t="str">
        <f>IF(C52=0,"",LEFT(INDEX(Lists!$H$5:$H$49,MATCH(C52,Lists!$G$5:$G$49,0),1),1))</f>
        <v/>
      </c>
      <c r="Y52" s="4">
        <f ca="1">'Month 3'!H52+'Month 3'!I52-'Month 3'!J52</f>
        <v>0</v>
      </c>
      <c r="Z52" s="2" t="str">
        <f t="shared" ca="1" si="6"/>
        <v/>
      </c>
      <c r="AA52" s="2" t="str">
        <f t="shared" ca="1" si="3"/>
        <v/>
      </c>
      <c r="AC52" s="627" t="str">
        <f t="shared" si="7"/>
        <v>0</v>
      </c>
    </row>
    <row r="53" spans="1:29" ht="39" hidden="1" customHeight="1" x14ac:dyDescent="0.2">
      <c r="A53" s="14" t="str">
        <f>Planning!A37</f>
        <v>I029</v>
      </c>
      <c r="B53" s="9">
        <f>Planning!B37</f>
        <v>0</v>
      </c>
      <c r="C53" s="9">
        <f>Planning!C37</f>
        <v>0</v>
      </c>
      <c r="D53" s="200">
        <f>Planning!D37</f>
        <v>0</v>
      </c>
      <c r="E53" s="201">
        <f>Planning!E37</f>
        <v>0</v>
      </c>
      <c r="F53" s="201" t="str">
        <f>IF(Planning!G37&lt;&gt;0,Planning!G37,"")</f>
        <v/>
      </c>
      <c r="G53" s="194">
        <f>Planning!H37</f>
        <v>0</v>
      </c>
      <c r="H53" s="202">
        <f>Planning!R37</f>
        <v>0</v>
      </c>
      <c r="I53" s="198">
        <f ca="1">IF(OR(W53="1",AND(W53&lt;&gt;"1",G53=Lists!$A$17)),Y53,0)</f>
        <v>0</v>
      </c>
      <c r="J53" s="174"/>
      <c r="K53" s="32" t="str">
        <f ca="1">IF(AND(W53="2",G53&lt;&gt;Lists!$A$17),AA53,Z53)</f>
        <v/>
      </c>
      <c r="L53" s="33" t="str">
        <f t="shared" ca="1" si="0"/>
        <v/>
      </c>
      <c r="M53" s="203">
        <f>Planning!S37</f>
        <v>0</v>
      </c>
      <c r="N53" s="203">
        <f>'Month 3'!M53+'Month 3'!N53-'Month 3'!O53</f>
        <v>0</v>
      </c>
      <c r="O53" s="166"/>
      <c r="P53" s="32" t="str">
        <f t="shared" si="1"/>
        <v/>
      </c>
      <c r="Q53" s="33" t="str">
        <f t="shared" si="2"/>
        <v/>
      </c>
      <c r="R53" s="89">
        <f ca="1">SUMIFS($J$25:$J$224,$C$25:$C$224,$C53,$G$25:$G$224,Lists!$A$16)</f>
        <v>0</v>
      </c>
      <c r="S53" s="89">
        <f t="shared" si="4"/>
        <v>0</v>
      </c>
      <c r="U53" s="2" t="str">
        <f t="shared" si="5"/>
        <v/>
      </c>
      <c r="W53" s="2" t="str">
        <f>IF(C53=0,"",LEFT(INDEX(Lists!$H$5:$H$49,MATCH(C53,Lists!$G$5:$G$49,0),1),1))</f>
        <v/>
      </c>
      <c r="Y53" s="4">
        <f ca="1">'Month 3'!H53+'Month 3'!I53-'Month 3'!J53</f>
        <v>0</v>
      </c>
      <c r="Z53" s="2" t="str">
        <f t="shared" ca="1" si="6"/>
        <v/>
      </c>
      <c r="AA53" s="2" t="str">
        <f t="shared" ca="1" si="3"/>
        <v/>
      </c>
      <c r="AC53" s="627" t="str">
        <f t="shared" si="7"/>
        <v>0</v>
      </c>
    </row>
    <row r="54" spans="1:29" ht="39" hidden="1" customHeight="1" x14ac:dyDescent="0.2">
      <c r="A54" s="14" t="str">
        <f>Planning!A38</f>
        <v>I030</v>
      </c>
      <c r="B54" s="9">
        <f>Planning!B38</f>
        <v>0</v>
      </c>
      <c r="C54" s="9">
        <f>Planning!C38</f>
        <v>0</v>
      </c>
      <c r="D54" s="204">
        <f>Planning!D38</f>
        <v>0</v>
      </c>
      <c r="E54" s="205">
        <f>Planning!E38</f>
        <v>0</v>
      </c>
      <c r="F54" s="205" t="str">
        <f>IF(Planning!G38&lt;&gt;0,Planning!G38,"")</f>
        <v/>
      </c>
      <c r="G54" s="194">
        <f>Planning!H38</f>
        <v>0</v>
      </c>
      <c r="H54" s="206">
        <f>Planning!R38</f>
        <v>0</v>
      </c>
      <c r="I54" s="198">
        <f ca="1">IF(OR(W54="1",AND(W54&lt;&gt;"1",G54=Lists!$A$17)),Y54,0)</f>
        <v>0</v>
      </c>
      <c r="J54" s="174"/>
      <c r="K54" s="32" t="str">
        <f ca="1">IF(AND(W54="2",G54&lt;&gt;Lists!$A$17),AA54,Z54)</f>
        <v/>
      </c>
      <c r="L54" s="33" t="str">
        <f t="shared" ca="1" si="0"/>
        <v/>
      </c>
      <c r="M54" s="208">
        <f>Planning!S38</f>
        <v>0</v>
      </c>
      <c r="N54" s="208">
        <f>'Month 3'!M54+'Month 3'!N54-'Month 3'!O54</f>
        <v>0</v>
      </c>
      <c r="O54" s="166"/>
      <c r="P54" s="32" t="str">
        <f t="shared" si="1"/>
        <v/>
      </c>
      <c r="Q54" s="33" t="str">
        <f t="shared" si="2"/>
        <v/>
      </c>
      <c r="R54" s="89">
        <f ca="1">SUMIFS($J$25:$J$224,$C$25:$C$224,$C54,$G$25:$G$224,Lists!$A$16)</f>
        <v>0</v>
      </c>
      <c r="S54" s="89">
        <f t="shared" si="4"/>
        <v>0</v>
      </c>
      <c r="U54" s="2" t="str">
        <f t="shared" si="5"/>
        <v/>
      </c>
      <c r="W54" s="2" t="str">
        <f>IF(C54=0,"",LEFT(INDEX(Lists!$H$5:$H$49,MATCH(C54,Lists!$G$5:$G$49,0),1),1))</f>
        <v/>
      </c>
      <c r="Y54" s="4">
        <f ca="1">'Month 3'!H54+'Month 3'!I54-'Month 3'!J54</f>
        <v>0</v>
      </c>
      <c r="Z54" s="2" t="str">
        <f t="shared" ca="1" si="6"/>
        <v/>
      </c>
      <c r="AA54" s="2" t="str">
        <f t="shared" ca="1" si="3"/>
        <v/>
      </c>
      <c r="AC54" s="627" t="str">
        <f t="shared" si="7"/>
        <v>0</v>
      </c>
    </row>
    <row r="55" spans="1:29" ht="39" hidden="1" customHeight="1" x14ac:dyDescent="0.2">
      <c r="A55" s="14" t="str">
        <f>Planning!A39</f>
        <v>I031</v>
      </c>
      <c r="B55" s="9">
        <f>Planning!B39</f>
        <v>0</v>
      </c>
      <c r="C55" s="9">
        <f>Planning!C39</f>
        <v>0</v>
      </c>
      <c r="D55" s="204">
        <f>Planning!D39</f>
        <v>0</v>
      </c>
      <c r="E55" s="205">
        <f>Planning!E39</f>
        <v>0</v>
      </c>
      <c r="F55" s="205" t="str">
        <f>IF(Planning!G39&lt;&gt;0,Planning!G39,"")</f>
        <v/>
      </c>
      <c r="G55" s="194">
        <f>Planning!H39</f>
        <v>0</v>
      </c>
      <c r="H55" s="206">
        <f>Planning!R39</f>
        <v>0</v>
      </c>
      <c r="I55" s="198">
        <f ca="1">IF(OR(W55="1",AND(W55&lt;&gt;"1",G55=Lists!$A$17)),Y55,0)</f>
        <v>0</v>
      </c>
      <c r="J55" s="174"/>
      <c r="K55" s="32" t="str">
        <f ca="1">IF(AND(W55="2",G55&lt;&gt;Lists!$A$17),AA55,Z55)</f>
        <v/>
      </c>
      <c r="L55" s="33" t="str">
        <f t="shared" ca="1" si="0"/>
        <v/>
      </c>
      <c r="M55" s="208">
        <f>Planning!S39</f>
        <v>0</v>
      </c>
      <c r="N55" s="208">
        <f>'Month 3'!M55+'Month 3'!N55-'Month 3'!O55</f>
        <v>0</v>
      </c>
      <c r="O55" s="166"/>
      <c r="P55" s="32" t="str">
        <f t="shared" si="1"/>
        <v/>
      </c>
      <c r="Q55" s="33" t="str">
        <f t="shared" si="2"/>
        <v/>
      </c>
      <c r="R55" s="89">
        <f ca="1">SUMIFS($J$25:$J$224,$C$25:$C$224,$C55,$G$25:$G$224,Lists!$A$16)</f>
        <v>0</v>
      </c>
      <c r="S55" s="89">
        <f t="shared" si="4"/>
        <v>0</v>
      </c>
      <c r="U55" s="2" t="str">
        <f t="shared" si="5"/>
        <v/>
      </c>
      <c r="W55" s="2" t="str">
        <f>IF(C55=0,"",LEFT(INDEX(Lists!$H$5:$H$49,MATCH(C55,Lists!$G$5:$G$49,0),1),1))</f>
        <v/>
      </c>
      <c r="Y55" s="4">
        <f ca="1">'Month 3'!H55+'Month 3'!I55-'Month 3'!J55</f>
        <v>0</v>
      </c>
      <c r="Z55" s="2" t="str">
        <f t="shared" ca="1" si="6"/>
        <v/>
      </c>
      <c r="AA55" s="2" t="str">
        <f t="shared" ca="1" si="3"/>
        <v/>
      </c>
      <c r="AC55" s="627" t="str">
        <f t="shared" si="7"/>
        <v>0</v>
      </c>
    </row>
    <row r="56" spans="1:29" ht="39" hidden="1" customHeight="1" x14ac:dyDescent="0.2">
      <c r="A56" s="14" t="str">
        <f>Planning!A40</f>
        <v>I032</v>
      </c>
      <c r="B56" s="9">
        <f>Planning!B40</f>
        <v>0</v>
      </c>
      <c r="C56" s="9">
        <f>Planning!C40</f>
        <v>0</v>
      </c>
      <c r="D56" s="204">
        <f>Planning!D40</f>
        <v>0</v>
      </c>
      <c r="E56" s="205">
        <f>Planning!E40</f>
        <v>0</v>
      </c>
      <c r="F56" s="205" t="str">
        <f>IF(Planning!G40&lt;&gt;0,Planning!G40,"")</f>
        <v/>
      </c>
      <c r="G56" s="194">
        <f>Planning!H40</f>
        <v>0</v>
      </c>
      <c r="H56" s="206">
        <f>Planning!R40</f>
        <v>0</v>
      </c>
      <c r="I56" s="198">
        <f ca="1">IF(OR(W56="1",AND(W56&lt;&gt;"1",G56=Lists!$A$17)),Y56,0)</f>
        <v>0</v>
      </c>
      <c r="J56" s="174"/>
      <c r="K56" s="32" t="str">
        <f ca="1">IF(AND(W56="2",G56&lt;&gt;Lists!$A$17),AA56,Z56)</f>
        <v/>
      </c>
      <c r="L56" s="33" t="str">
        <f t="shared" ca="1" si="0"/>
        <v/>
      </c>
      <c r="M56" s="208">
        <f>Planning!S40</f>
        <v>0</v>
      </c>
      <c r="N56" s="208">
        <f>'Month 3'!M56+'Month 3'!N56-'Month 3'!O56</f>
        <v>0</v>
      </c>
      <c r="O56" s="166"/>
      <c r="P56" s="32" t="str">
        <f t="shared" si="1"/>
        <v/>
      </c>
      <c r="Q56" s="33" t="str">
        <f t="shared" si="2"/>
        <v/>
      </c>
      <c r="R56" s="89">
        <f ca="1">SUMIFS($J$25:$J$224,$C$25:$C$224,$C56,$G$25:$G$224,Lists!$A$16)</f>
        <v>0</v>
      </c>
      <c r="S56" s="89">
        <f t="shared" si="4"/>
        <v>0</v>
      </c>
      <c r="U56" s="2" t="str">
        <f t="shared" si="5"/>
        <v/>
      </c>
      <c r="W56" s="2" t="str">
        <f>IF(C56=0,"",LEFT(INDEX(Lists!$H$5:$H$49,MATCH(C56,Lists!$G$5:$G$49,0),1),1))</f>
        <v/>
      </c>
      <c r="Y56" s="4">
        <f ca="1">'Month 3'!H56+'Month 3'!I56-'Month 3'!J56</f>
        <v>0</v>
      </c>
      <c r="Z56" s="2" t="str">
        <f t="shared" ca="1" si="6"/>
        <v/>
      </c>
      <c r="AA56" s="2" t="str">
        <f t="shared" ca="1" si="3"/>
        <v/>
      </c>
      <c r="AC56" s="627" t="str">
        <f t="shared" si="7"/>
        <v>0</v>
      </c>
    </row>
    <row r="57" spans="1:29" ht="39" hidden="1" customHeight="1" x14ac:dyDescent="0.2">
      <c r="A57" s="14" t="str">
        <f>Planning!A41</f>
        <v>I033</v>
      </c>
      <c r="B57" s="9">
        <f>Planning!B41</f>
        <v>0</v>
      </c>
      <c r="C57" s="9">
        <f>Planning!C41</f>
        <v>0</v>
      </c>
      <c r="D57" s="9">
        <f>Planning!D41</f>
        <v>0</v>
      </c>
      <c r="E57" s="3">
        <f>Planning!E41</f>
        <v>0</v>
      </c>
      <c r="F57" s="3" t="str">
        <f>IF(Planning!G41&lt;&gt;0,Planning!G41,"")</f>
        <v/>
      </c>
      <c r="G57" s="194">
        <f>Planning!H41</f>
        <v>0</v>
      </c>
      <c r="H57" s="4">
        <f>Planning!R41</f>
        <v>0</v>
      </c>
      <c r="I57" s="198">
        <f ca="1">IF(OR(W57="1",AND(W57&lt;&gt;"1",G57=Lists!$A$17)),Y57,0)</f>
        <v>0</v>
      </c>
      <c r="J57" s="174"/>
      <c r="K57" s="32" t="str">
        <f ca="1">IF(AND(W57="2",G57&lt;&gt;Lists!$A$17),AA57,Z57)</f>
        <v/>
      </c>
      <c r="L57" s="33" t="str">
        <f t="shared" ref="L57:L88" ca="1" si="8">IF($U57=ExcluirDelPLogro,"",IF(AND(H57=0,I57=0,J57=0),"",K57))</f>
        <v/>
      </c>
      <c r="M57" s="5">
        <f>Planning!S41</f>
        <v>0</v>
      </c>
      <c r="N57" s="5">
        <f>'Month 3'!M57+'Month 3'!N57-'Month 3'!O57</f>
        <v>0</v>
      </c>
      <c r="O57" s="166"/>
      <c r="P57" s="32" t="str">
        <f t="shared" si="1"/>
        <v/>
      </c>
      <c r="Q57" s="33" t="str">
        <f t="shared" ref="Q57:Q88" si="9">IF($U57=ExcluirDelPLogro,"",IF(AND(M57=0,N57=0,O57=0),"",P57))</f>
        <v/>
      </c>
      <c r="R57" s="89">
        <f ca="1">SUMIFS($J$25:$J$224,$C$25:$C$224,$C57,$G$25:$G$224,Lists!$A$16)</f>
        <v>0</v>
      </c>
      <c r="S57" s="89">
        <f t="shared" si="4"/>
        <v>0</v>
      </c>
      <c r="U57" s="2" t="str">
        <f t="shared" si="5"/>
        <v/>
      </c>
      <c r="W57" s="2" t="str">
        <f>IF(C57=0,"",LEFT(INDEX(Lists!$H$5:$H$49,MATCH(C57,Lists!$G$5:$G$49,0),1),1))</f>
        <v/>
      </c>
      <c r="Y57" s="4">
        <f ca="1">'Month 3'!H57+'Month 3'!I57-'Month 3'!J57</f>
        <v>0</v>
      </c>
      <c r="Z57" s="2" t="str">
        <f t="shared" ca="1" si="6"/>
        <v/>
      </c>
      <c r="AA57" s="2" t="str">
        <f t="shared" ref="AA57:AA88" ca="1" si="10">IF(AND(H57=0,I57=0,J57=0),"",IF(J57&gt;0,H57/J57,0))</f>
        <v/>
      </c>
      <c r="AC57" s="627" t="str">
        <f t="shared" si="7"/>
        <v>0</v>
      </c>
    </row>
    <row r="58" spans="1:29" ht="39" hidden="1" customHeight="1" x14ac:dyDescent="0.2">
      <c r="A58" s="14" t="str">
        <f>Planning!A42</f>
        <v>I034</v>
      </c>
      <c r="B58" s="9">
        <f>Planning!B42</f>
        <v>0</v>
      </c>
      <c r="C58" s="9">
        <f>Planning!C42</f>
        <v>0</v>
      </c>
      <c r="D58" s="9">
        <f>Planning!D42</f>
        <v>0</v>
      </c>
      <c r="E58" s="3">
        <f>Planning!E42</f>
        <v>0</v>
      </c>
      <c r="F58" s="3" t="str">
        <f>IF(Planning!G42&lt;&gt;0,Planning!G42,"")</f>
        <v/>
      </c>
      <c r="G58" s="194">
        <f>Planning!H42</f>
        <v>0</v>
      </c>
      <c r="H58" s="4">
        <f>Planning!R42</f>
        <v>0</v>
      </c>
      <c r="I58" s="198">
        <f ca="1">IF(OR(W58="1",AND(W58&lt;&gt;"1",G58=Lists!$A$17)),Y58,0)</f>
        <v>0</v>
      </c>
      <c r="J58" s="174"/>
      <c r="K58" s="32" t="str">
        <f ca="1">IF(AND(W58="2",G58&lt;&gt;Lists!$A$17),AA58,Z58)</f>
        <v/>
      </c>
      <c r="L58" s="33" t="str">
        <f t="shared" ca="1" si="8"/>
        <v/>
      </c>
      <c r="M58" s="5">
        <f>Planning!S42</f>
        <v>0</v>
      </c>
      <c r="N58" s="5">
        <f>'Month 3'!M58+'Month 3'!N58-'Month 3'!O58</f>
        <v>0</v>
      </c>
      <c r="O58" s="166"/>
      <c r="P58" s="32" t="str">
        <f t="shared" si="1"/>
        <v/>
      </c>
      <c r="Q58" s="33" t="str">
        <f t="shared" si="9"/>
        <v/>
      </c>
      <c r="R58" s="89">
        <f ca="1">SUMIFS($J$25:$J$224,$C$25:$C$224,$C58,$G$25:$G$224,Lists!$A$16)</f>
        <v>0</v>
      </c>
      <c r="S58" s="89">
        <f t="shared" si="4"/>
        <v>0</v>
      </c>
      <c r="U58" s="2" t="str">
        <f t="shared" si="5"/>
        <v/>
      </c>
      <c r="W58" s="2" t="str">
        <f>IF(C58=0,"",LEFT(INDEX(Lists!$H$5:$H$49,MATCH(C58,Lists!$G$5:$G$49,0),1),1))</f>
        <v/>
      </c>
      <c r="Y58" s="4">
        <f ca="1">'Month 3'!H58+'Month 3'!I58-'Month 3'!J58</f>
        <v>0</v>
      </c>
      <c r="Z58" s="2" t="str">
        <f t="shared" ca="1" si="6"/>
        <v/>
      </c>
      <c r="AA58" s="2" t="str">
        <f t="shared" ca="1" si="10"/>
        <v/>
      </c>
      <c r="AC58" s="627" t="str">
        <f t="shared" si="7"/>
        <v>0</v>
      </c>
    </row>
    <row r="59" spans="1:29" ht="39" hidden="1" customHeight="1" x14ac:dyDescent="0.2">
      <c r="A59" s="14" t="str">
        <f>Planning!A43</f>
        <v>I035</v>
      </c>
      <c r="B59" s="9">
        <f>Planning!B43</f>
        <v>0</v>
      </c>
      <c r="C59" s="9">
        <f>Planning!C43</f>
        <v>0</v>
      </c>
      <c r="D59" s="9">
        <f>Planning!D43</f>
        <v>0</v>
      </c>
      <c r="E59" s="3">
        <f>Planning!E43</f>
        <v>0</v>
      </c>
      <c r="F59" s="3" t="str">
        <f>IF(Planning!G43&lt;&gt;0,Planning!G43,"")</f>
        <v/>
      </c>
      <c r="G59" s="194">
        <f>Planning!H43</f>
        <v>0</v>
      </c>
      <c r="H59" s="4">
        <f>Planning!R43</f>
        <v>0</v>
      </c>
      <c r="I59" s="198">
        <f ca="1">IF(OR(W59="1",AND(W59&lt;&gt;"1",G59=Lists!$A$17)),Y59,0)</f>
        <v>0</v>
      </c>
      <c r="J59" s="174"/>
      <c r="K59" s="32" t="str">
        <f ca="1">IF(AND(W59="2",G59&lt;&gt;Lists!$A$17),AA59,Z59)</f>
        <v/>
      </c>
      <c r="L59" s="33" t="str">
        <f t="shared" ca="1" si="8"/>
        <v/>
      </c>
      <c r="M59" s="5">
        <f>Planning!S43</f>
        <v>0</v>
      </c>
      <c r="N59" s="5">
        <f>'Month 3'!M59+'Month 3'!N59-'Month 3'!O59</f>
        <v>0</v>
      </c>
      <c r="O59" s="166"/>
      <c r="P59" s="32" t="str">
        <f t="shared" si="1"/>
        <v/>
      </c>
      <c r="Q59" s="33" t="str">
        <f t="shared" si="9"/>
        <v/>
      </c>
      <c r="R59" s="89">
        <f ca="1">SUMIFS($J$25:$J$224,$C$25:$C$224,$C59,$G$25:$G$224,Lists!$A$16)</f>
        <v>0</v>
      </c>
      <c r="S59" s="89">
        <f t="shared" si="4"/>
        <v>0</v>
      </c>
      <c r="U59" s="2" t="str">
        <f t="shared" si="5"/>
        <v/>
      </c>
      <c r="W59" s="2" t="str">
        <f>IF(C59=0,"",LEFT(INDEX(Lists!$H$5:$H$49,MATCH(C59,Lists!$G$5:$G$49,0),1),1))</f>
        <v/>
      </c>
      <c r="Y59" s="4">
        <f ca="1">'Month 3'!H59+'Month 3'!I59-'Month 3'!J59</f>
        <v>0</v>
      </c>
      <c r="Z59" s="2" t="str">
        <f t="shared" ca="1" si="6"/>
        <v/>
      </c>
      <c r="AA59" s="2" t="str">
        <f t="shared" ca="1" si="10"/>
        <v/>
      </c>
      <c r="AC59" s="627" t="str">
        <f t="shared" si="7"/>
        <v>0</v>
      </c>
    </row>
    <row r="60" spans="1:29" ht="39" hidden="1" customHeight="1" x14ac:dyDescent="0.2">
      <c r="A60" s="14" t="str">
        <f>Planning!A44</f>
        <v>I036</v>
      </c>
      <c r="B60" s="9">
        <f>Planning!B44</f>
        <v>0</v>
      </c>
      <c r="C60" s="9">
        <f>Planning!C44</f>
        <v>0</v>
      </c>
      <c r="D60" s="9">
        <f>Planning!D44</f>
        <v>0</v>
      </c>
      <c r="E60" s="3">
        <f>Planning!E44</f>
        <v>0</v>
      </c>
      <c r="F60" s="3" t="str">
        <f>IF(Planning!G44&lt;&gt;0,Planning!G44,"")</f>
        <v/>
      </c>
      <c r="G60" s="194">
        <f>Planning!H44</f>
        <v>0</v>
      </c>
      <c r="H60" s="4">
        <f>Planning!R44</f>
        <v>0</v>
      </c>
      <c r="I60" s="198">
        <f ca="1">IF(OR(W60="1",AND(W60&lt;&gt;"1",G60=Lists!$A$17)),Y60,0)</f>
        <v>0</v>
      </c>
      <c r="J60" s="174"/>
      <c r="K60" s="32" t="str">
        <f ca="1">IF(AND(W60="2",G60&lt;&gt;Lists!$A$17),AA60,Z60)</f>
        <v/>
      </c>
      <c r="L60" s="33" t="str">
        <f t="shared" ca="1" si="8"/>
        <v/>
      </c>
      <c r="M60" s="5">
        <f>Planning!S44</f>
        <v>0</v>
      </c>
      <c r="N60" s="5">
        <f>'Month 3'!M60+'Month 3'!N60-'Month 3'!O60</f>
        <v>0</v>
      </c>
      <c r="O60" s="166"/>
      <c r="P60" s="32" t="str">
        <f t="shared" si="1"/>
        <v/>
      </c>
      <c r="Q60" s="33" t="str">
        <f t="shared" si="9"/>
        <v/>
      </c>
      <c r="R60" s="89">
        <f ca="1">SUMIFS($J$25:$J$224,$C$25:$C$224,$C60,$G$25:$G$224,Lists!$A$16)</f>
        <v>0</v>
      </c>
      <c r="S60" s="89">
        <f t="shared" si="4"/>
        <v>0</v>
      </c>
      <c r="U60" s="2" t="str">
        <f t="shared" si="5"/>
        <v/>
      </c>
      <c r="W60" s="2" t="str">
        <f>IF(C60=0,"",LEFT(INDEX(Lists!$H$5:$H$49,MATCH(C60,Lists!$G$5:$G$49,0),1),1))</f>
        <v/>
      </c>
      <c r="Y60" s="4">
        <f ca="1">'Month 3'!H60+'Month 3'!I60-'Month 3'!J60</f>
        <v>0</v>
      </c>
      <c r="Z60" s="2" t="str">
        <f t="shared" ca="1" si="6"/>
        <v/>
      </c>
      <c r="AA60" s="2" t="str">
        <f t="shared" ca="1" si="10"/>
        <v/>
      </c>
      <c r="AC60" s="627" t="str">
        <f t="shared" si="7"/>
        <v>0</v>
      </c>
    </row>
    <row r="61" spans="1:29" ht="39" hidden="1" customHeight="1" x14ac:dyDescent="0.2">
      <c r="A61" s="14" t="str">
        <f>Planning!A45</f>
        <v>I037</v>
      </c>
      <c r="B61" s="9">
        <f>Planning!B45</f>
        <v>0</v>
      </c>
      <c r="C61" s="9">
        <f>Planning!C45</f>
        <v>0</v>
      </c>
      <c r="D61" s="9">
        <f>Planning!D45</f>
        <v>0</v>
      </c>
      <c r="E61" s="3">
        <f>Planning!E45</f>
        <v>0</v>
      </c>
      <c r="F61" s="3" t="str">
        <f>IF(Planning!G45&lt;&gt;0,Planning!G45,"")</f>
        <v/>
      </c>
      <c r="G61" s="194">
        <f>Planning!H45</f>
        <v>0</v>
      </c>
      <c r="H61" s="4">
        <f>Planning!R45</f>
        <v>0</v>
      </c>
      <c r="I61" s="198">
        <f ca="1">IF(OR(W61="1",AND(W61&lt;&gt;"1",G61=Lists!$A$17)),Y61,0)</f>
        <v>0</v>
      </c>
      <c r="J61" s="174"/>
      <c r="K61" s="32" t="str">
        <f ca="1">IF(AND(W61="2",G61&lt;&gt;Lists!$A$17),AA61,Z61)</f>
        <v/>
      </c>
      <c r="L61" s="33" t="str">
        <f t="shared" ca="1" si="8"/>
        <v/>
      </c>
      <c r="M61" s="5">
        <f>Planning!S45</f>
        <v>0</v>
      </c>
      <c r="N61" s="5">
        <f>'Month 3'!M61+'Month 3'!N61-'Month 3'!O61</f>
        <v>0</v>
      </c>
      <c r="O61" s="166"/>
      <c r="P61" s="32" t="str">
        <f t="shared" si="1"/>
        <v/>
      </c>
      <c r="Q61" s="33" t="str">
        <f t="shared" si="9"/>
        <v/>
      </c>
      <c r="R61" s="89">
        <f ca="1">SUMIFS($J$25:$J$224,$C$25:$C$224,$C61,$G$25:$G$224,Lists!$A$16)</f>
        <v>0</v>
      </c>
      <c r="S61" s="89">
        <f t="shared" si="4"/>
        <v>0</v>
      </c>
      <c r="U61" s="2" t="str">
        <f t="shared" si="5"/>
        <v/>
      </c>
      <c r="W61" s="2" t="str">
        <f>IF(C61=0,"",LEFT(INDEX(Lists!$H$5:$H$49,MATCH(C61,Lists!$G$5:$G$49,0),1),1))</f>
        <v/>
      </c>
      <c r="Y61" s="4">
        <f ca="1">'Month 3'!H61+'Month 3'!I61-'Month 3'!J61</f>
        <v>0</v>
      </c>
      <c r="Z61" s="2" t="str">
        <f t="shared" ca="1" si="6"/>
        <v/>
      </c>
      <c r="AA61" s="2" t="str">
        <f t="shared" ca="1" si="10"/>
        <v/>
      </c>
      <c r="AC61" s="627" t="str">
        <f t="shared" si="7"/>
        <v>0</v>
      </c>
    </row>
    <row r="62" spans="1:29" ht="39" hidden="1" customHeight="1" x14ac:dyDescent="0.2">
      <c r="A62" s="14" t="str">
        <f>Planning!A46</f>
        <v>I038</v>
      </c>
      <c r="B62" s="9">
        <f>Planning!B46</f>
        <v>0</v>
      </c>
      <c r="C62" s="9">
        <f>Planning!C46</f>
        <v>0</v>
      </c>
      <c r="D62" s="9">
        <f>Planning!D46</f>
        <v>0</v>
      </c>
      <c r="E62" s="3">
        <f>Planning!E46</f>
        <v>0</v>
      </c>
      <c r="F62" s="3" t="str">
        <f>IF(Planning!G46&lt;&gt;0,Planning!G46,"")</f>
        <v/>
      </c>
      <c r="G62" s="194">
        <f>Planning!H46</f>
        <v>0</v>
      </c>
      <c r="H62" s="4">
        <f>Planning!R46</f>
        <v>0</v>
      </c>
      <c r="I62" s="198">
        <f ca="1">IF(OR(W62="1",AND(W62&lt;&gt;"1",G62=Lists!$A$17)),Y62,0)</f>
        <v>0</v>
      </c>
      <c r="J62" s="174"/>
      <c r="K62" s="32" t="str">
        <f ca="1">IF(AND(W62="2",G62&lt;&gt;Lists!$A$17),AA62,Z62)</f>
        <v/>
      </c>
      <c r="L62" s="33" t="str">
        <f t="shared" ca="1" si="8"/>
        <v/>
      </c>
      <c r="M62" s="5">
        <f>Planning!S46</f>
        <v>0</v>
      </c>
      <c r="N62" s="5">
        <f>'Month 3'!M62+'Month 3'!N62-'Month 3'!O62</f>
        <v>0</v>
      </c>
      <c r="O62" s="166"/>
      <c r="P62" s="32" t="str">
        <f t="shared" si="1"/>
        <v/>
      </c>
      <c r="Q62" s="33" t="str">
        <f t="shared" si="9"/>
        <v/>
      </c>
      <c r="R62" s="89">
        <f ca="1">SUMIFS($J$25:$J$224,$C$25:$C$224,$C62,$G$25:$G$224,Lists!$A$16)</f>
        <v>0</v>
      </c>
      <c r="S62" s="89">
        <f t="shared" si="4"/>
        <v>0</v>
      </c>
      <c r="U62" s="2" t="str">
        <f t="shared" si="5"/>
        <v/>
      </c>
      <c r="W62" s="2" t="str">
        <f>IF(C62=0,"",LEFT(INDEX(Lists!$H$5:$H$49,MATCH(C62,Lists!$G$5:$G$49,0),1),1))</f>
        <v/>
      </c>
      <c r="Y62" s="4">
        <f ca="1">'Month 3'!H62+'Month 3'!I62-'Month 3'!J62</f>
        <v>0</v>
      </c>
      <c r="Z62" s="2" t="str">
        <f t="shared" ca="1" si="6"/>
        <v/>
      </c>
      <c r="AA62" s="2" t="str">
        <f t="shared" ca="1" si="10"/>
        <v/>
      </c>
      <c r="AC62" s="627" t="str">
        <f t="shared" si="7"/>
        <v>0</v>
      </c>
    </row>
    <row r="63" spans="1:29" ht="39" hidden="1" customHeight="1" x14ac:dyDescent="0.2">
      <c r="A63" s="14" t="str">
        <f>Planning!A47</f>
        <v>I039</v>
      </c>
      <c r="B63" s="9">
        <f>Planning!B47</f>
        <v>0</v>
      </c>
      <c r="C63" s="9">
        <f>Planning!C47</f>
        <v>0</v>
      </c>
      <c r="D63" s="9">
        <f>Planning!D47</f>
        <v>0</v>
      </c>
      <c r="E63" s="3">
        <f>Planning!E47</f>
        <v>0</v>
      </c>
      <c r="F63" s="3" t="str">
        <f>IF(Planning!G47&lt;&gt;0,Planning!G47,"")</f>
        <v/>
      </c>
      <c r="G63" s="194">
        <f>Planning!H47</f>
        <v>0</v>
      </c>
      <c r="H63" s="4">
        <f>Planning!R47</f>
        <v>0</v>
      </c>
      <c r="I63" s="198">
        <f ca="1">IF(OR(W63="1",AND(W63&lt;&gt;"1",G63=Lists!$A$17)),Y63,0)</f>
        <v>0</v>
      </c>
      <c r="J63" s="174"/>
      <c r="K63" s="32" t="str">
        <f ca="1">IF(AND(W63="2",G63&lt;&gt;Lists!$A$17),AA63,Z63)</f>
        <v/>
      </c>
      <c r="L63" s="33" t="str">
        <f t="shared" ca="1" si="8"/>
        <v/>
      </c>
      <c r="M63" s="5">
        <f>Planning!S47</f>
        <v>0</v>
      </c>
      <c r="N63" s="5">
        <f>'Month 3'!M63+'Month 3'!N63-'Month 3'!O63</f>
        <v>0</v>
      </c>
      <c r="O63" s="166"/>
      <c r="P63" s="32" t="str">
        <f t="shared" si="1"/>
        <v/>
      </c>
      <c r="Q63" s="33" t="str">
        <f t="shared" si="9"/>
        <v/>
      </c>
      <c r="R63" s="89">
        <f ca="1">SUMIFS($J$25:$J$224,$C$25:$C$224,$C63,$G$25:$G$224,Lists!$A$16)</f>
        <v>0</v>
      </c>
      <c r="S63" s="89">
        <f t="shared" si="4"/>
        <v>0</v>
      </c>
      <c r="U63" s="2" t="str">
        <f t="shared" si="5"/>
        <v/>
      </c>
      <c r="W63" s="2" t="str">
        <f>IF(C63=0,"",LEFT(INDEX(Lists!$H$5:$H$49,MATCH(C63,Lists!$G$5:$G$49,0),1),1))</f>
        <v/>
      </c>
      <c r="Y63" s="4">
        <f ca="1">'Month 3'!H63+'Month 3'!I63-'Month 3'!J63</f>
        <v>0</v>
      </c>
      <c r="Z63" s="2" t="str">
        <f t="shared" ca="1" si="6"/>
        <v/>
      </c>
      <c r="AA63" s="2" t="str">
        <f t="shared" ca="1" si="10"/>
        <v/>
      </c>
      <c r="AC63" s="627" t="str">
        <f t="shared" si="7"/>
        <v>0</v>
      </c>
    </row>
    <row r="64" spans="1:29" ht="39" hidden="1" customHeight="1" x14ac:dyDescent="0.2">
      <c r="A64" s="14" t="str">
        <f>Planning!A48</f>
        <v>I040</v>
      </c>
      <c r="B64" s="9">
        <f>Planning!B48</f>
        <v>0</v>
      </c>
      <c r="C64" s="9">
        <f>Planning!C48</f>
        <v>0</v>
      </c>
      <c r="D64" s="9">
        <f>Planning!D48</f>
        <v>0</v>
      </c>
      <c r="E64" s="3">
        <f>Planning!E48</f>
        <v>0</v>
      </c>
      <c r="F64" s="3" t="str">
        <f>IF(Planning!G48&lt;&gt;0,Planning!G48,"")</f>
        <v/>
      </c>
      <c r="G64" s="194">
        <f>Planning!H48</f>
        <v>0</v>
      </c>
      <c r="H64" s="4">
        <f>Planning!R48</f>
        <v>0</v>
      </c>
      <c r="I64" s="198">
        <f ca="1">IF(OR(W64="1",AND(W64&lt;&gt;"1",G64=Lists!$A$17)),Y64,0)</f>
        <v>0</v>
      </c>
      <c r="J64" s="174"/>
      <c r="K64" s="32" t="str">
        <f ca="1">IF(AND(W64="2",G64&lt;&gt;Lists!$A$17),AA64,Z64)</f>
        <v/>
      </c>
      <c r="L64" s="33" t="str">
        <f t="shared" ca="1" si="8"/>
        <v/>
      </c>
      <c r="M64" s="5">
        <f>Planning!S48</f>
        <v>0</v>
      </c>
      <c r="N64" s="5">
        <f>'Month 3'!M64+'Month 3'!N64-'Month 3'!O64</f>
        <v>0</v>
      </c>
      <c r="O64" s="166"/>
      <c r="P64" s="32" t="str">
        <f t="shared" si="1"/>
        <v/>
      </c>
      <c r="Q64" s="33" t="str">
        <f t="shared" si="9"/>
        <v/>
      </c>
      <c r="R64" s="89">
        <f ca="1">SUMIFS($J$25:$J$224,$C$25:$C$224,$C64,$G$25:$G$224,Lists!$A$16)</f>
        <v>0</v>
      </c>
      <c r="S64" s="89">
        <f t="shared" si="4"/>
        <v>0</v>
      </c>
      <c r="U64" s="2" t="str">
        <f t="shared" si="5"/>
        <v/>
      </c>
      <c r="W64" s="2" t="str">
        <f>IF(C64=0,"",LEFT(INDEX(Lists!$H$5:$H$49,MATCH(C64,Lists!$G$5:$G$49,0),1),1))</f>
        <v/>
      </c>
      <c r="Y64" s="4">
        <f ca="1">'Month 3'!H64+'Month 3'!I64-'Month 3'!J64</f>
        <v>0</v>
      </c>
      <c r="Z64" s="2" t="str">
        <f t="shared" ca="1" si="6"/>
        <v/>
      </c>
      <c r="AA64" s="2" t="str">
        <f t="shared" ca="1" si="10"/>
        <v/>
      </c>
      <c r="AC64" s="627" t="str">
        <f t="shared" si="7"/>
        <v>0</v>
      </c>
    </row>
    <row r="65" spans="1:29" ht="39" hidden="1" customHeight="1" x14ac:dyDescent="0.2">
      <c r="A65" s="14" t="str">
        <f>Planning!A49</f>
        <v>I041</v>
      </c>
      <c r="B65" s="9">
        <f>Planning!B49</f>
        <v>0</v>
      </c>
      <c r="C65" s="9">
        <f>Planning!C49</f>
        <v>0</v>
      </c>
      <c r="D65" s="9">
        <f>Planning!D49</f>
        <v>0</v>
      </c>
      <c r="E65" s="3">
        <f>Planning!E49</f>
        <v>0</v>
      </c>
      <c r="F65" s="3" t="str">
        <f>IF(Planning!G49&lt;&gt;0,Planning!G49,"")</f>
        <v/>
      </c>
      <c r="G65" s="194">
        <f>Planning!H49</f>
        <v>0</v>
      </c>
      <c r="H65" s="4">
        <f>Planning!R49</f>
        <v>0</v>
      </c>
      <c r="I65" s="198">
        <f ca="1">IF(OR(W65="1",AND(W65&lt;&gt;"1",G65=Lists!$A$17)),Y65,0)</f>
        <v>0</v>
      </c>
      <c r="J65" s="174"/>
      <c r="K65" s="32" t="str">
        <f ca="1">IF(AND(W65="2",G65&lt;&gt;Lists!$A$17),AA65,Z65)</f>
        <v/>
      </c>
      <c r="L65" s="33" t="str">
        <f t="shared" ca="1" si="8"/>
        <v/>
      </c>
      <c r="M65" s="5">
        <f>Planning!S49</f>
        <v>0</v>
      </c>
      <c r="N65" s="5">
        <f>'Month 3'!M65+'Month 3'!N65-'Month 3'!O65</f>
        <v>0</v>
      </c>
      <c r="O65" s="166"/>
      <c r="P65" s="32" t="str">
        <f t="shared" si="1"/>
        <v/>
      </c>
      <c r="Q65" s="33" t="str">
        <f t="shared" si="9"/>
        <v/>
      </c>
      <c r="R65" s="89">
        <f ca="1">SUMIFS($J$25:$J$224,$C$25:$C$224,$C65,$G$25:$G$224,Lists!$A$16)</f>
        <v>0</v>
      </c>
      <c r="S65" s="89">
        <f t="shared" si="4"/>
        <v>0</v>
      </c>
      <c r="U65" s="2" t="str">
        <f t="shared" si="5"/>
        <v/>
      </c>
      <c r="W65" s="2" t="str">
        <f>IF(C65=0,"",LEFT(INDEX(Lists!$H$5:$H$49,MATCH(C65,Lists!$G$5:$G$49,0),1),1))</f>
        <v/>
      </c>
      <c r="Y65" s="4">
        <f ca="1">'Month 3'!H65+'Month 3'!I65-'Month 3'!J65</f>
        <v>0</v>
      </c>
      <c r="Z65" s="2" t="str">
        <f t="shared" ca="1" si="6"/>
        <v/>
      </c>
      <c r="AA65" s="2" t="str">
        <f t="shared" ca="1" si="10"/>
        <v/>
      </c>
      <c r="AC65" s="627" t="str">
        <f t="shared" si="7"/>
        <v>0</v>
      </c>
    </row>
    <row r="66" spans="1:29" ht="39" hidden="1" customHeight="1" x14ac:dyDescent="0.2">
      <c r="A66" s="14" t="str">
        <f>Planning!A50</f>
        <v>I042</v>
      </c>
      <c r="B66" s="9">
        <f>Planning!B50</f>
        <v>0</v>
      </c>
      <c r="C66" s="9">
        <f>Planning!C50</f>
        <v>0</v>
      </c>
      <c r="D66" s="9">
        <f>Planning!D50</f>
        <v>0</v>
      </c>
      <c r="E66" s="3">
        <f>Planning!E50</f>
        <v>0</v>
      </c>
      <c r="F66" s="3" t="str">
        <f>IF(Planning!G50&lt;&gt;0,Planning!G50,"")</f>
        <v/>
      </c>
      <c r="G66" s="194">
        <f>Planning!H50</f>
        <v>0</v>
      </c>
      <c r="H66" s="4">
        <f>Planning!R50</f>
        <v>0</v>
      </c>
      <c r="I66" s="198">
        <f ca="1">IF(OR(W66="1",AND(W66&lt;&gt;"1",G66=Lists!$A$17)),Y66,0)</f>
        <v>0</v>
      </c>
      <c r="J66" s="174"/>
      <c r="K66" s="32" t="str">
        <f ca="1">IF(AND(W66="2",G66&lt;&gt;Lists!$A$17),AA66,Z66)</f>
        <v/>
      </c>
      <c r="L66" s="33" t="str">
        <f t="shared" ca="1" si="8"/>
        <v/>
      </c>
      <c r="M66" s="5">
        <f>Planning!S50</f>
        <v>0</v>
      </c>
      <c r="N66" s="5">
        <f>'Month 3'!M66+'Month 3'!N66-'Month 3'!O66</f>
        <v>0</v>
      </c>
      <c r="O66" s="166"/>
      <c r="P66" s="32" t="str">
        <f t="shared" si="1"/>
        <v/>
      </c>
      <c r="Q66" s="33" t="str">
        <f t="shared" si="9"/>
        <v/>
      </c>
      <c r="R66" s="89">
        <f ca="1">SUMIFS($J$25:$J$224,$C$25:$C$224,$C66,$G$25:$G$224,Lists!$A$16)</f>
        <v>0</v>
      </c>
      <c r="S66" s="89">
        <f t="shared" si="4"/>
        <v>0</v>
      </c>
      <c r="U66" s="2" t="str">
        <f t="shared" si="5"/>
        <v/>
      </c>
      <c r="W66" s="2" t="str">
        <f>IF(C66=0,"",LEFT(INDEX(Lists!$H$5:$H$49,MATCH(C66,Lists!$G$5:$G$49,0),1),1))</f>
        <v/>
      </c>
      <c r="Y66" s="4">
        <f ca="1">'Month 3'!H66+'Month 3'!I66-'Month 3'!J66</f>
        <v>0</v>
      </c>
      <c r="Z66" s="2" t="str">
        <f t="shared" ca="1" si="6"/>
        <v/>
      </c>
      <c r="AA66" s="2" t="str">
        <f t="shared" ca="1" si="10"/>
        <v/>
      </c>
      <c r="AC66" s="627" t="str">
        <f t="shared" si="7"/>
        <v>0</v>
      </c>
    </row>
    <row r="67" spans="1:29" ht="39" hidden="1" customHeight="1" x14ac:dyDescent="0.2">
      <c r="A67" s="14" t="str">
        <f>Planning!A51</f>
        <v>I043</v>
      </c>
      <c r="B67" s="9">
        <f>Planning!B51</f>
        <v>0</v>
      </c>
      <c r="C67" s="9">
        <f>Planning!C51</f>
        <v>0</v>
      </c>
      <c r="D67" s="9">
        <f>Planning!D51</f>
        <v>0</v>
      </c>
      <c r="E67" s="3">
        <f>Planning!E51</f>
        <v>0</v>
      </c>
      <c r="F67" s="3" t="str">
        <f>IF(Planning!G51&lt;&gt;0,Planning!G51,"")</f>
        <v/>
      </c>
      <c r="G67" s="194">
        <f>Planning!H51</f>
        <v>0</v>
      </c>
      <c r="H67" s="4">
        <f>Planning!R51</f>
        <v>0</v>
      </c>
      <c r="I67" s="198">
        <f ca="1">IF(OR(W67="1",AND(W67&lt;&gt;"1",G67=Lists!$A$17)),Y67,0)</f>
        <v>0</v>
      </c>
      <c r="J67" s="174"/>
      <c r="K67" s="32" t="str">
        <f ca="1">IF(AND(W67="2",G67&lt;&gt;Lists!$A$17),AA67,Z67)</f>
        <v/>
      </c>
      <c r="L67" s="33" t="str">
        <f t="shared" ca="1" si="8"/>
        <v/>
      </c>
      <c r="M67" s="5">
        <f>Planning!S51</f>
        <v>0</v>
      </c>
      <c r="N67" s="5">
        <f>'Month 3'!M67+'Month 3'!N67-'Month 3'!O67</f>
        <v>0</v>
      </c>
      <c r="O67" s="166"/>
      <c r="P67" s="32" t="str">
        <f t="shared" si="1"/>
        <v/>
      </c>
      <c r="Q67" s="33" t="str">
        <f t="shared" si="9"/>
        <v/>
      </c>
      <c r="R67" s="89">
        <f ca="1">SUMIFS($J$25:$J$224,$C$25:$C$224,$C67,$G$25:$G$224,Lists!$A$16)</f>
        <v>0</v>
      </c>
      <c r="S67" s="89">
        <f t="shared" si="4"/>
        <v>0</v>
      </c>
      <c r="U67" s="2" t="str">
        <f t="shared" si="5"/>
        <v/>
      </c>
      <c r="W67" s="2" t="str">
        <f>IF(C67=0,"",LEFT(INDEX(Lists!$H$5:$H$49,MATCH(C67,Lists!$G$5:$G$49,0),1),1))</f>
        <v/>
      </c>
      <c r="Y67" s="4">
        <f ca="1">'Month 3'!H67+'Month 3'!I67-'Month 3'!J67</f>
        <v>0</v>
      </c>
      <c r="Z67" s="2" t="str">
        <f t="shared" ca="1" si="6"/>
        <v/>
      </c>
      <c r="AA67" s="2" t="str">
        <f t="shared" ca="1" si="10"/>
        <v/>
      </c>
      <c r="AC67" s="627" t="str">
        <f t="shared" si="7"/>
        <v>0</v>
      </c>
    </row>
    <row r="68" spans="1:29" ht="39" hidden="1" customHeight="1" x14ac:dyDescent="0.2">
      <c r="A68" s="14" t="str">
        <f>Planning!A52</f>
        <v>I044</v>
      </c>
      <c r="B68" s="9">
        <f>Planning!B52</f>
        <v>0</v>
      </c>
      <c r="C68" s="9">
        <f>Planning!C52</f>
        <v>0</v>
      </c>
      <c r="D68" s="9">
        <f>Planning!D52</f>
        <v>0</v>
      </c>
      <c r="E68" s="3">
        <f>Planning!E52</f>
        <v>0</v>
      </c>
      <c r="F68" s="3" t="str">
        <f>IF(Planning!G52&lt;&gt;0,Planning!G52,"")</f>
        <v/>
      </c>
      <c r="G68" s="194">
        <f>Planning!H52</f>
        <v>0</v>
      </c>
      <c r="H68" s="4">
        <f>Planning!R52</f>
        <v>0</v>
      </c>
      <c r="I68" s="198">
        <f ca="1">IF(OR(W68="1",AND(W68&lt;&gt;"1",G68=Lists!$A$17)),Y68,0)</f>
        <v>0</v>
      </c>
      <c r="J68" s="174"/>
      <c r="K68" s="32" t="str">
        <f ca="1">IF(AND(W68="2",G68&lt;&gt;Lists!$A$17),AA68,Z68)</f>
        <v/>
      </c>
      <c r="L68" s="33" t="str">
        <f t="shared" ca="1" si="8"/>
        <v/>
      </c>
      <c r="M68" s="5">
        <f>Planning!S52</f>
        <v>0</v>
      </c>
      <c r="N68" s="5">
        <f>'Month 3'!M68+'Month 3'!N68-'Month 3'!O68</f>
        <v>0</v>
      </c>
      <c r="O68" s="166"/>
      <c r="P68" s="32" t="str">
        <f t="shared" si="1"/>
        <v/>
      </c>
      <c r="Q68" s="33" t="str">
        <f t="shared" si="9"/>
        <v/>
      </c>
      <c r="R68" s="89">
        <f ca="1">SUMIFS($J$25:$J$224,$C$25:$C$224,$C68,$G$25:$G$224,Lists!$A$16)</f>
        <v>0</v>
      </c>
      <c r="S68" s="89">
        <f t="shared" si="4"/>
        <v>0</v>
      </c>
      <c r="U68" s="2" t="str">
        <f t="shared" si="5"/>
        <v/>
      </c>
      <c r="W68" s="2" t="str">
        <f>IF(C68=0,"",LEFT(INDEX(Lists!$H$5:$H$49,MATCH(C68,Lists!$G$5:$G$49,0),1),1))</f>
        <v/>
      </c>
      <c r="Y68" s="4">
        <f ca="1">'Month 3'!H68+'Month 3'!I68-'Month 3'!J68</f>
        <v>0</v>
      </c>
      <c r="Z68" s="2" t="str">
        <f t="shared" ca="1" si="6"/>
        <v/>
      </c>
      <c r="AA68" s="2" t="str">
        <f t="shared" ca="1" si="10"/>
        <v/>
      </c>
      <c r="AC68" s="627" t="str">
        <f t="shared" si="7"/>
        <v>0</v>
      </c>
    </row>
    <row r="69" spans="1:29" ht="39" hidden="1" customHeight="1" x14ac:dyDescent="0.2">
      <c r="A69" s="14" t="str">
        <f>Planning!A53</f>
        <v>I045</v>
      </c>
      <c r="B69" s="9">
        <f>Planning!B53</f>
        <v>0</v>
      </c>
      <c r="C69" s="9">
        <f>Planning!C53</f>
        <v>0</v>
      </c>
      <c r="D69" s="9">
        <f>Planning!D53</f>
        <v>0</v>
      </c>
      <c r="E69" s="3">
        <f>Planning!E53</f>
        <v>0</v>
      </c>
      <c r="F69" s="3" t="str">
        <f>IF(Planning!G53&lt;&gt;0,Planning!G53,"")</f>
        <v/>
      </c>
      <c r="G69" s="194">
        <f>Planning!H53</f>
        <v>0</v>
      </c>
      <c r="H69" s="4">
        <f>Planning!R53</f>
        <v>0</v>
      </c>
      <c r="I69" s="198">
        <f ca="1">IF(OR(W69="1",AND(W69&lt;&gt;"1",G69=Lists!$A$17)),Y69,0)</f>
        <v>0</v>
      </c>
      <c r="J69" s="174"/>
      <c r="K69" s="32" t="str">
        <f ca="1">IF(AND(W69="2",G69&lt;&gt;Lists!$A$17),AA69,Z69)</f>
        <v/>
      </c>
      <c r="L69" s="33" t="str">
        <f t="shared" ca="1" si="8"/>
        <v/>
      </c>
      <c r="M69" s="5">
        <f>Planning!S53</f>
        <v>0</v>
      </c>
      <c r="N69" s="5">
        <f>'Month 3'!M69+'Month 3'!N69-'Month 3'!O69</f>
        <v>0</v>
      </c>
      <c r="O69" s="166"/>
      <c r="P69" s="32" t="str">
        <f t="shared" si="1"/>
        <v/>
      </c>
      <c r="Q69" s="33" t="str">
        <f t="shared" si="9"/>
        <v/>
      </c>
      <c r="R69" s="89">
        <f ca="1">SUMIFS($J$25:$J$224,$C$25:$C$224,$C69,$G$25:$G$224,Lists!$A$16)</f>
        <v>0</v>
      </c>
      <c r="S69" s="89">
        <f t="shared" si="4"/>
        <v>0</v>
      </c>
      <c r="U69" s="2" t="str">
        <f t="shared" si="5"/>
        <v/>
      </c>
      <c r="W69" s="2" t="str">
        <f>IF(C69=0,"",LEFT(INDEX(Lists!$H$5:$H$49,MATCH(C69,Lists!$G$5:$G$49,0),1),1))</f>
        <v/>
      </c>
      <c r="Y69" s="4">
        <f ca="1">'Month 3'!H69+'Month 3'!I69-'Month 3'!J69</f>
        <v>0</v>
      </c>
      <c r="Z69" s="2" t="str">
        <f t="shared" ca="1" si="6"/>
        <v/>
      </c>
      <c r="AA69" s="2" t="str">
        <f t="shared" ca="1" si="10"/>
        <v/>
      </c>
      <c r="AC69" s="627" t="str">
        <f t="shared" si="7"/>
        <v>0</v>
      </c>
    </row>
    <row r="70" spans="1:29" ht="39" hidden="1" customHeight="1" x14ac:dyDescent="0.2">
      <c r="A70" s="14" t="str">
        <f>Planning!A54</f>
        <v>I046</v>
      </c>
      <c r="B70" s="9">
        <f>Planning!B54</f>
        <v>0</v>
      </c>
      <c r="C70" s="9">
        <f>Planning!C54</f>
        <v>0</v>
      </c>
      <c r="D70" s="9">
        <f>Planning!D54</f>
        <v>0</v>
      </c>
      <c r="E70" s="3">
        <f>Planning!E54</f>
        <v>0</v>
      </c>
      <c r="F70" s="3" t="str">
        <f>IF(Planning!G54&lt;&gt;0,Planning!G54,"")</f>
        <v/>
      </c>
      <c r="G70" s="194">
        <f>Planning!H54</f>
        <v>0</v>
      </c>
      <c r="H70" s="4">
        <f>Planning!R54</f>
        <v>0</v>
      </c>
      <c r="I70" s="198">
        <f ca="1">IF(OR(W70="1",AND(W70&lt;&gt;"1",G70=Lists!$A$17)),Y70,0)</f>
        <v>0</v>
      </c>
      <c r="J70" s="174"/>
      <c r="K70" s="32" t="str">
        <f ca="1">IF(AND(W70="2",G70&lt;&gt;Lists!$A$17),AA70,Z70)</f>
        <v/>
      </c>
      <c r="L70" s="33" t="str">
        <f t="shared" ca="1" si="8"/>
        <v/>
      </c>
      <c r="M70" s="5">
        <f>Planning!S54</f>
        <v>0</v>
      </c>
      <c r="N70" s="5">
        <f>'Month 3'!M70+'Month 3'!N70-'Month 3'!O70</f>
        <v>0</v>
      </c>
      <c r="O70" s="166"/>
      <c r="P70" s="32" t="str">
        <f t="shared" si="1"/>
        <v/>
      </c>
      <c r="Q70" s="33" t="str">
        <f t="shared" si="9"/>
        <v/>
      </c>
      <c r="R70" s="89">
        <f ca="1">SUMIFS($J$25:$J$224,$C$25:$C$224,$C70,$G$25:$G$224,Lists!$A$16)</f>
        <v>0</v>
      </c>
      <c r="S70" s="89">
        <f t="shared" si="4"/>
        <v>0</v>
      </c>
      <c r="U70" s="2" t="str">
        <f t="shared" si="5"/>
        <v/>
      </c>
      <c r="W70" s="2" t="str">
        <f>IF(C70=0,"",LEFT(INDEX(Lists!$H$5:$H$49,MATCH(C70,Lists!$G$5:$G$49,0),1),1))</f>
        <v/>
      </c>
      <c r="Y70" s="4">
        <f ca="1">'Month 3'!H70+'Month 3'!I70-'Month 3'!J70</f>
        <v>0</v>
      </c>
      <c r="Z70" s="2" t="str">
        <f t="shared" ca="1" si="6"/>
        <v/>
      </c>
      <c r="AA70" s="2" t="str">
        <f t="shared" ca="1" si="10"/>
        <v/>
      </c>
      <c r="AC70" s="627" t="str">
        <f t="shared" si="7"/>
        <v>0</v>
      </c>
    </row>
    <row r="71" spans="1:29" ht="39" hidden="1" customHeight="1" x14ac:dyDescent="0.2">
      <c r="A71" s="14" t="str">
        <f>Planning!A55</f>
        <v>I047</v>
      </c>
      <c r="B71" s="9">
        <f>Planning!B55</f>
        <v>0</v>
      </c>
      <c r="C71" s="9">
        <f>Planning!C55</f>
        <v>0</v>
      </c>
      <c r="D71" s="9">
        <f>Planning!D55</f>
        <v>0</v>
      </c>
      <c r="E71" s="3">
        <f>Planning!E55</f>
        <v>0</v>
      </c>
      <c r="F71" s="3" t="str">
        <f>IF(Planning!G55&lt;&gt;0,Planning!G55,"")</f>
        <v/>
      </c>
      <c r="G71" s="194">
        <f>Planning!H55</f>
        <v>0</v>
      </c>
      <c r="H71" s="4">
        <f>Planning!R55</f>
        <v>0</v>
      </c>
      <c r="I71" s="198">
        <f ca="1">IF(OR(W71="1",AND(W71&lt;&gt;"1",G71=Lists!$A$17)),Y71,0)</f>
        <v>0</v>
      </c>
      <c r="J71" s="174"/>
      <c r="K71" s="32" t="str">
        <f ca="1">IF(AND(W71="2",G71&lt;&gt;Lists!$A$17),AA71,Z71)</f>
        <v/>
      </c>
      <c r="L71" s="33" t="str">
        <f t="shared" ca="1" si="8"/>
        <v/>
      </c>
      <c r="M71" s="5">
        <f>Planning!S55</f>
        <v>0</v>
      </c>
      <c r="N71" s="5">
        <f>'Month 3'!M71+'Month 3'!N71-'Month 3'!O71</f>
        <v>0</v>
      </c>
      <c r="O71" s="166"/>
      <c r="P71" s="32" t="str">
        <f t="shared" si="1"/>
        <v/>
      </c>
      <c r="Q71" s="33" t="str">
        <f t="shared" si="9"/>
        <v/>
      </c>
      <c r="R71" s="89">
        <f ca="1">SUMIFS($J$25:$J$224,$C$25:$C$224,$C71,$G$25:$G$224,Lists!$A$16)</f>
        <v>0</v>
      </c>
      <c r="S71" s="89">
        <f t="shared" si="4"/>
        <v>0</v>
      </c>
      <c r="U71" s="2" t="str">
        <f t="shared" si="5"/>
        <v/>
      </c>
      <c r="W71" s="2" t="str">
        <f>IF(C71=0,"",LEFT(INDEX(Lists!$H$5:$H$49,MATCH(C71,Lists!$G$5:$G$49,0),1),1))</f>
        <v/>
      </c>
      <c r="Y71" s="4">
        <f ca="1">'Month 3'!H71+'Month 3'!I71-'Month 3'!J71</f>
        <v>0</v>
      </c>
      <c r="Z71" s="2" t="str">
        <f t="shared" ca="1" si="6"/>
        <v/>
      </c>
      <c r="AA71" s="2" t="str">
        <f t="shared" ca="1" si="10"/>
        <v/>
      </c>
      <c r="AC71" s="627" t="str">
        <f t="shared" si="7"/>
        <v>0</v>
      </c>
    </row>
    <row r="72" spans="1:29" ht="39" hidden="1" customHeight="1" x14ac:dyDescent="0.2">
      <c r="A72" s="14" t="str">
        <f>Planning!A56</f>
        <v>I048</v>
      </c>
      <c r="B72" s="9">
        <f>Planning!B56</f>
        <v>0</v>
      </c>
      <c r="C72" s="9">
        <f>Planning!C56</f>
        <v>0</v>
      </c>
      <c r="D72" s="9">
        <f>Planning!D56</f>
        <v>0</v>
      </c>
      <c r="E72" s="3">
        <f>Planning!E56</f>
        <v>0</v>
      </c>
      <c r="F72" s="3" t="str">
        <f>IF(Planning!G56&lt;&gt;0,Planning!G56,"")</f>
        <v/>
      </c>
      <c r="G72" s="194">
        <f>Planning!H56</f>
        <v>0</v>
      </c>
      <c r="H72" s="4">
        <f>Planning!R56</f>
        <v>0</v>
      </c>
      <c r="I72" s="198">
        <f ca="1">IF(OR(W72="1",AND(W72&lt;&gt;"1",G72=Lists!$A$17)),Y72,0)</f>
        <v>0</v>
      </c>
      <c r="J72" s="174"/>
      <c r="K72" s="32" t="str">
        <f ca="1">IF(AND(W72="2",G72&lt;&gt;Lists!$A$17),AA72,Z72)</f>
        <v/>
      </c>
      <c r="L72" s="33" t="str">
        <f t="shared" ca="1" si="8"/>
        <v/>
      </c>
      <c r="M72" s="5">
        <f>Planning!S56</f>
        <v>0</v>
      </c>
      <c r="N72" s="5">
        <f>'Month 3'!M72+'Month 3'!N72-'Month 3'!O72</f>
        <v>0</v>
      </c>
      <c r="O72" s="166"/>
      <c r="P72" s="32" t="str">
        <f t="shared" si="1"/>
        <v/>
      </c>
      <c r="Q72" s="33" t="str">
        <f t="shared" si="9"/>
        <v/>
      </c>
      <c r="R72" s="89">
        <f ca="1">SUMIFS($J$25:$J$224,$C$25:$C$224,$C72,$G$25:$G$224,Lists!$A$16)</f>
        <v>0</v>
      </c>
      <c r="S72" s="89">
        <f t="shared" si="4"/>
        <v>0</v>
      </c>
      <c r="U72" s="2" t="str">
        <f t="shared" si="5"/>
        <v/>
      </c>
      <c r="W72" s="2" t="str">
        <f>IF(C72=0,"",LEFT(INDEX(Lists!$H$5:$H$49,MATCH(C72,Lists!$G$5:$G$49,0),1),1))</f>
        <v/>
      </c>
      <c r="Y72" s="4">
        <f ca="1">'Month 3'!H72+'Month 3'!I72-'Month 3'!J72</f>
        <v>0</v>
      </c>
      <c r="Z72" s="2" t="str">
        <f t="shared" ca="1" si="6"/>
        <v/>
      </c>
      <c r="AA72" s="2" t="str">
        <f t="shared" ca="1" si="10"/>
        <v/>
      </c>
      <c r="AC72" s="627" t="str">
        <f t="shared" si="7"/>
        <v>0</v>
      </c>
    </row>
    <row r="73" spans="1:29" ht="39" hidden="1" customHeight="1" x14ac:dyDescent="0.2">
      <c r="A73" s="14" t="str">
        <f>Planning!A57</f>
        <v>I049</v>
      </c>
      <c r="B73" s="9">
        <f>Planning!B57</f>
        <v>0</v>
      </c>
      <c r="C73" s="9">
        <f>Planning!C57</f>
        <v>0</v>
      </c>
      <c r="D73" s="9">
        <f>Planning!D57</f>
        <v>0</v>
      </c>
      <c r="E73" s="3">
        <f>Planning!E57</f>
        <v>0</v>
      </c>
      <c r="F73" s="3" t="str">
        <f>IF(Planning!G57&lt;&gt;0,Planning!G57,"")</f>
        <v/>
      </c>
      <c r="G73" s="194">
        <f>Planning!H57</f>
        <v>0</v>
      </c>
      <c r="H73" s="4">
        <f>Planning!R57</f>
        <v>0</v>
      </c>
      <c r="I73" s="198">
        <f ca="1">IF(OR(W73="1",AND(W73&lt;&gt;"1",G73=Lists!$A$17)),Y73,0)</f>
        <v>0</v>
      </c>
      <c r="J73" s="174"/>
      <c r="K73" s="32" t="str">
        <f ca="1">IF(AND(W73="2",G73&lt;&gt;Lists!$A$17),AA73,Z73)</f>
        <v/>
      </c>
      <c r="L73" s="33" t="str">
        <f t="shared" ca="1" si="8"/>
        <v/>
      </c>
      <c r="M73" s="5">
        <f>Planning!S57</f>
        <v>0</v>
      </c>
      <c r="N73" s="5">
        <f>'Month 3'!M73+'Month 3'!N73-'Month 3'!O73</f>
        <v>0</v>
      </c>
      <c r="O73" s="166"/>
      <c r="P73" s="32" t="str">
        <f t="shared" si="1"/>
        <v/>
      </c>
      <c r="Q73" s="33" t="str">
        <f t="shared" si="9"/>
        <v/>
      </c>
      <c r="R73" s="89">
        <f ca="1">SUMIFS($J$25:$J$224,$C$25:$C$224,$C73,$G$25:$G$224,Lists!$A$16)</f>
        <v>0</v>
      </c>
      <c r="S73" s="89">
        <f t="shared" si="4"/>
        <v>0</v>
      </c>
      <c r="U73" s="2" t="str">
        <f t="shared" si="5"/>
        <v/>
      </c>
      <c r="W73" s="2" t="str">
        <f>IF(C73=0,"",LEFT(INDEX(Lists!$H$5:$H$49,MATCH(C73,Lists!$G$5:$G$49,0),1),1))</f>
        <v/>
      </c>
      <c r="Y73" s="4">
        <f ca="1">'Month 3'!H73+'Month 3'!I73-'Month 3'!J73</f>
        <v>0</v>
      </c>
      <c r="Z73" s="2" t="str">
        <f t="shared" ca="1" si="6"/>
        <v/>
      </c>
      <c r="AA73" s="2" t="str">
        <f t="shared" ca="1" si="10"/>
        <v/>
      </c>
      <c r="AC73" s="627" t="str">
        <f t="shared" si="7"/>
        <v>0</v>
      </c>
    </row>
    <row r="74" spans="1:29" ht="39" hidden="1" customHeight="1" x14ac:dyDescent="0.2">
      <c r="A74" s="14" t="str">
        <f>Planning!A58</f>
        <v>I050</v>
      </c>
      <c r="B74" s="9">
        <f>Planning!B58</f>
        <v>0</v>
      </c>
      <c r="C74" s="9">
        <f>Planning!C58</f>
        <v>0</v>
      </c>
      <c r="D74" s="9">
        <f>Planning!D58</f>
        <v>0</v>
      </c>
      <c r="E74" s="3">
        <f>Planning!E58</f>
        <v>0</v>
      </c>
      <c r="F74" s="3" t="str">
        <f>IF(Planning!G58&lt;&gt;0,Planning!G58,"")</f>
        <v/>
      </c>
      <c r="G74" s="194">
        <f>Planning!H58</f>
        <v>0</v>
      </c>
      <c r="H74" s="4">
        <f>Planning!R58</f>
        <v>0</v>
      </c>
      <c r="I74" s="198">
        <f ca="1">IF(OR(W74="1",AND(W74&lt;&gt;"1",G74=Lists!$A$17)),Y74,0)</f>
        <v>0</v>
      </c>
      <c r="J74" s="174"/>
      <c r="K74" s="32" t="str">
        <f ca="1">IF(AND(W74="2",G74&lt;&gt;Lists!$A$17),AA74,Z74)</f>
        <v/>
      </c>
      <c r="L74" s="33" t="str">
        <f t="shared" ca="1" si="8"/>
        <v/>
      </c>
      <c r="M74" s="5">
        <f>Planning!S58</f>
        <v>0</v>
      </c>
      <c r="N74" s="5">
        <f>'Month 3'!M74+'Month 3'!N74-'Month 3'!O74</f>
        <v>0</v>
      </c>
      <c r="O74" s="166"/>
      <c r="P74" s="32" t="str">
        <f t="shared" si="1"/>
        <v/>
      </c>
      <c r="Q74" s="33" t="str">
        <f t="shared" si="9"/>
        <v/>
      </c>
      <c r="R74" s="89">
        <f ca="1">SUMIFS($J$25:$J$224,$C$25:$C$224,$C74,$G$25:$G$224,Lists!$A$16)</f>
        <v>0</v>
      </c>
      <c r="S74" s="89">
        <f t="shared" si="4"/>
        <v>0</v>
      </c>
      <c r="U74" s="2" t="str">
        <f t="shared" si="5"/>
        <v/>
      </c>
      <c r="W74" s="2" t="str">
        <f>IF(C74=0,"",LEFT(INDEX(Lists!$H$5:$H$49,MATCH(C74,Lists!$G$5:$G$49,0),1),1))</f>
        <v/>
      </c>
      <c r="Y74" s="4">
        <f ca="1">'Month 3'!H74+'Month 3'!I74-'Month 3'!J74</f>
        <v>0</v>
      </c>
      <c r="Z74" s="2" t="str">
        <f t="shared" ca="1" si="6"/>
        <v/>
      </c>
      <c r="AA74" s="2" t="str">
        <f t="shared" ca="1" si="10"/>
        <v/>
      </c>
      <c r="AC74" s="627" t="str">
        <f t="shared" si="7"/>
        <v>0</v>
      </c>
    </row>
    <row r="75" spans="1:29" ht="39" hidden="1" customHeight="1" x14ac:dyDescent="0.2">
      <c r="A75" s="14" t="str">
        <f>Planning!A59</f>
        <v>I051</v>
      </c>
      <c r="B75" s="9">
        <f>Planning!B59</f>
        <v>0</v>
      </c>
      <c r="C75" s="9">
        <f>Planning!C59</f>
        <v>0</v>
      </c>
      <c r="D75" s="9">
        <f>Planning!D59</f>
        <v>0</v>
      </c>
      <c r="E75" s="3">
        <f>Planning!E59</f>
        <v>0</v>
      </c>
      <c r="F75" s="3" t="str">
        <f>IF(Planning!G59&lt;&gt;0,Planning!G59,"")</f>
        <v/>
      </c>
      <c r="G75" s="194">
        <f>Planning!H59</f>
        <v>0</v>
      </c>
      <c r="H75" s="4">
        <f>Planning!R59</f>
        <v>0</v>
      </c>
      <c r="I75" s="198">
        <f ca="1">IF(OR(W75="1",AND(W75&lt;&gt;"1",G75=Lists!$A$17)),Y75,0)</f>
        <v>0</v>
      </c>
      <c r="J75" s="174"/>
      <c r="K75" s="32" t="str">
        <f ca="1">IF(AND(W75="2",G75&lt;&gt;Lists!$A$17),AA75,Z75)</f>
        <v/>
      </c>
      <c r="L75" s="33" t="str">
        <f t="shared" ca="1" si="8"/>
        <v/>
      </c>
      <c r="M75" s="5">
        <f>Planning!S59</f>
        <v>0</v>
      </c>
      <c r="N75" s="5">
        <f>'Month 3'!M75+'Month 3'!N75-'Month 3'!O75</f>
        <v>0</v>
      </c>
      <c r="O75" s="166"/>
      <c r="P75" s="32" t="str">
        <f t="shared" si="1"/>
        <v/>
      </c>
      <c r="Q75" s="33" t="str">
        <f t="shared" si="9"/>
        <v/>
      </c>
      <c r="R75" s="89">
        <f ca="1">SUMIFS($J$25:$J$224,$C$25:$C$224,$C75,$G$25:$G$224,Lists!$A$16)</f>
        <v>0</v>
      </c>
      <c r="S75" s="89">
        <f t="shared" si="4"/>
        <v>0</v>
      </c>
      <c r="U75" s="2" t="str">
        <f t="shared" si="5"/>
        <v/>
      </c>
      <c r="W75" s="2" t="str">
        <f>IF(C75=0,"",LEFT(INDEX(Lists!$H$5:$H$49,MATCH(C75,Lists!$G$5:$G$49,0),1),1))</f>
        <v/>
      </c>
      <c r="Y75" s="4">
        <f ca="1">'Month 3'!H75+'Month 3'!I75-'Month 3'!J75</f>
        <v>0</v>
      </c>
      <c r="Z75" s="2" t="str">
        <f t="shared" ca="1" si="6"/>
        <v/>
      </c>
      <c r="AA75" s="2" t="str">
        <f t="shared" ca="1" si="10"/>
        <v/>
      </c>
      <c r="AC75" s="627" t="str">
        <f t="shared" si="7"/>
        <v>0</v>
      </c>
    </row>
    <row r="76" spans="1:29" ht="39" hidden="1" customHeight="1" x14ac:dyDescent="0.2">
      <c r="A76" s="14" t="str">
        <f>Planning!A60</f>
        <v>I052</v>
      </c>
      <c r="B76" s="9">
        <f>Planning!B60</f>
        <v>0</v>
      </c>
      <c r="C76" s="9">
        <f>Planning!C60</f>
        <v>0</v>
      </c>
      <c r="D76" s="9">
        <f>Planning!D60</f>
        <v>0</v>
      </c>
      <c r="E76" s="3">
        <f>Planning!E60</f>
        <v>0</v>
      </c>
      <c r="F76" s="3" t="str">
        <f>IF(Planning!G60&lt;&gt;0,Planning!G60,"")</f>
        <v/>
      </c>
      <c r="G76" s="194">
        <f>Planning!H60</f>
        <v>0</v>
      </c>
      <c r="H76" s="4">
        <f>Planning!R60</f>
        <v>0</v>
      </c>
      <c r="I76" s="198">
        <f ca="1">IF(OR(W76="1",AND(W76&lt;&gt;"1",G76=Lists!$A$17)),Y76,0)</f>
        <v>0</v>
      </c>
      <c r="J76" s="174"/>
      <c r="K76" s="32" t="str">
        <f ca="1">IF(AND(W76="2",G76&lt;&gt;Lists!$A$17),AA76,Z76)</f>
        <v/>
      </c>
      <c r="L76" s="33" t="str">
        <f t="shared" ca="1" si="8"/>
        <v/>
      </c>
      <c r="M76" s="5">
        <f>Planning!S60</f>
        <v>0</v>
      </c>
      <c r="N76" s="5">
        <f>'Month 3'!M76+'Month 3'!N76-'Month 3'!O76</f>
        <v>0</v>
      </c>
      <c r="O76" s="166"/>
      <c r="P76" s="32" t="str">
        <f t="shared" si="1"/>
        <v/>
      </c>
      <c r="Q76" s="33" t="str">
        <f t="shared" si="9"/>
        <v/>
      </c>
      <c r="R76" s="89">
        <f ca="1">SUMIFS($J$25:$J$224,$C$25:$C$224,$C76,$G$25:$G$224,Lists!$A$16)</f>
        <v>0</v>
      </c>
      <c r="S76" s="89">
        <f t="shared" si="4"/>
        <v>0</v>
      </c>
      <c r="U76" s="2" t="str">
        <f t="shared" si="5"/>
        <v/>
      </c>
      <c r="W76" s="2" t="str">
        <f>IF(C76=0,"",LEFT(INDEX(Lists!$H$5:$H$49,MATCH(C76,Lists!$G$5:$G$49,0),1),1))</f>
        <v/>
      </c>
      <c r="Y76" s="4">
        <f ca="1">'Month 3'!H76+'Month 3'!I76-'Month 3'!J76</f>
        <v>0</v>
      </c>
      <c r="Z76" s="2" t="str">
        <f t="shared" ca="1" si="6"/>
        <v/>
      </c>
      <c r="AA76" s="2" t="str">
        <f t="shared" ca="1" si="10"/>
        <v/>
      </c>
      <c r="AC76" s="627" t="str">
        <f t="shared" si="7"/>
        <v>0</v>
      </c>
    </row>
    <row r="77" spans="1:29" ht="39" hidden="1" customHeight="1" x14ac:dyDescent="0.2">
      <c r="A77" s="14" t="str">
        <f>Planning!A61</f>
        <v>I053</v>
      </c>
      <c r="B77" s="9">
        <f>Planning!B61</f>
        <v>0</v>
      </c>
      <c r="C77" s="9">
        <f>Planning!C61</f>
        <v>0</v>
      </c>
      <c r="D77" s="9">
        <f>Planning!D61</f>
        <v>0</v>
      </c>
      <c r="E77" s="3">
        <f>Planning!E61</f>
        <v>0</v>
      </c>
      <c r="F77" s="3" t="str">
        <f>IF(Planning!G61&lt;&gt;0,Planning!G61,"")</f>
        <v/>
      </c>
      <c r="G77" s="194">
        <f>Planning!H61</f>
        <v>0</v>
      </c>
      <c r="H77" s="4">
        <f>Planning!R61</f>
        <v>0</v>
      </c>
      <c r="I77" s="198">
        <f ca="1">IF(OR(W77="1",AND(W77&lt;&gt;"1",G77=Lists!$A$17)),Y77,0)</f>
        <v>0</v>
      </c>
      <c r="J77" s="174"/>
      <c r="K77" s="32" t="str">
        <f ca="1">IF(AND(W77="2",G77&lt;&gt;Lists!$A$17),AA77,Z77)</f>
        <v/>
      </c>
      <c r="L77" s="33" t="str">
        <f t="shared" ca="1" si="8"/>
        <v/>
      </c>
      <c r="M77" s="5">
        <f>Planning!S61</f>
        <v>0</v>
      </c>
      <c r="N77" s="5">
        <f>'Month 3'!M77+'Month 3'!N77-'Month 3'!O77</f>
        <v>0</v>
      </c>
      <c r="O77" s="166"/>
      <c r="P77" s="32" t="str">
        <f t="shared" si="1"/>
        <v/>
      </c>
      <c r="Q77" s="33" t="str">
        <f t="shared" si="9"/>
        <v/>
      </c>
      <c r="R77" s="89">
        <f ca="1">SUMIFS($J$25:$J$224,$C$25:$C$224,$C77,$G$25:$G$224,Lists!$A$16)</f>
        <v>0</v>
      </c>
      <c r="S77" s="89">
        <f t="shared" si="4"/>
        <v>0</v>
      </c>
      <c r="U77" s="2" t="str">
        <f t="shared" si="5"/>
        <v/>
      </c>
      <c r="W77" s="2" t="str">
        <f>IF(C77=0,"",LEFT(INDEX(Lists!$H$5:$H$49,MATCH(C77,Lists!$G$5:$G$49,0),1),1))</f>
        <v/>
      </c>
      <c r="Y77" s="4">
        <f ca="1">'Month 3'!H77+'Month 3'!I77-'Month 3'!J77</f>
        <v>0</v>
      </c>
      <c r="Z77" s="2" t="str">
        <f t="shared" ca="1" si="6"/>
        <v/>
      </c>
      <c r="AA77" s="2" t="str">
        <f t="shared" ca="1" si="10"/>
        <v/>
      </c>
      <c r="AC77" s="627" t="str">
        <f t="shared" si="7"/>
        <v>0</v>
      </c>
    </row>
    <row r="78" spans="1:29" ht="39" hidden="1" customHeight="1" x14ac:dyDescent="0.2">
      <c r="A78" s="14" t="str">
        <f>Planning!A62</f>
        <v>I054</v>
      </c>
      <c r="B78" s="9">
        <f>Planning!B62</f>
        <v>0</v>
      </c>
      <c r="C78" s="9">
        <f>Planning!C62</f>
        <v>0</v>
      </c>
      <c r="D78" s="9">
        <f>Planning!D62</f>
        <v>0</v>
      </c>
      <c r="E78" s="3">
        <f>Planning!E62</f>
        <v>0</v>
      </c>
      <c r="F78" s="3" t="str">
        <f>IF(Planning!G62&lt;&gt;0,Planning!G62,"")</f>
        <v/>
      </c>
      <c r="G78" s="194">
        <f>Planning!H62</f>
        <v>0</v>
      </c>
      <c r="H78" s="4">
        <f>Planning!R62</f>
        <v>0</v>
      </c>
      <c r="I78" s="198">
        <f ca="1">IF(OR(W78="1",AND(W78&lt;&gt;"1",G78=Lists!$A$17)),Y78,0)</f>
        <v>0</v>
      </c>
      <c r="J78" s="174"/>
      <c r="K78" s="32" t="str">
        <f ca="1">IF(AND(W78="2",G78&lt;&gt;Lists!$A$17),AA78,Z78)</f>
        <v/>
      </c>
      <c r="L78" s="33" t="str">
        <f t="shared" ca="1" si="8"/>
        <v/>
      </c>
      <c r="M78" s="5">
        <f>Planning!S62</f>
        <v>0</v>
      </c>
      <c r="N78" s="5">
        <f>'Month 3'!M78+'Month 3'!N78-'Month 3'!O78</f>
        <v>0</v>
      </c>
      <c r="O78" s="166"/>
      <c r="P78" s="32" t="str">
        <f t="shared" si="1"/>
        <v/>
      </c>
      <c r="Q78" s="33" t="str">
        <f t="shared" si="9"/>
        <v/>
      </c>
      <c r="R78" s="89">
        <f ca="1">SUMIFS($J$25:$J$224,$C$25:$C$224,$C78,$G$25:$G$224,Lists!$A$16)</f>
        <v>0</v>
      </c>
      <c r="S78" s="89">
        <f t="shared" si="4"/>
        <v>0</v>
      </c>
      <c r="U78" s="2" t="str">
        <f t="shared" si="5"/>
        <v/>
      </c>
      <c r="W78" s="2" t="str">
        <f>IF(C78=0,"",LEFT(INDEX(Lists!$H$5:$H$49,MATCH(C78,Lists!$G$5:$G$49,0),1),1))</f>
        <v/>
      </c>
      <c r="Y78" s="4">
        <f ca="1">'Month 3'!H78+'Month 3'!I78-'Month 3'!J78</f>
        <v>0</v>
      </c>
      <c r="Z78" s="2" t="str">
        <f t="shared" ca="1" si="6"/>
        <v/>
      </c>
      <c r="AA78" s="2" t="str">
        <f t="shared" ca="1" si="10"/>
        <v/>
      </c>
      <c r="AC78" s="627" t="str">
        <f t="shared" si="7"/>
        <v>0</v>
      </c>
    </row>
    <row r="79" spans="1:29" ht="39" hidden="1" customHeight="1" x14ac:dyDescent="0.2">
      <c r="A79" s="14" t="str">
        <f>Planning!A63</f>
        <v>I055</v>
      </c>
      <c r="B79" s="9">
        <f>Planning!B63</f>
        <v>0</v>
      </c>
      <c r="C79" s="9">
        <f>Planning!C63</f>
        <v>0</v>
      </c>
      <c r="D79" s="9">
        <f>Planning!D63</f>
        <v>0</v>
      </c>
      <c r="E79" s="3">
        <f>Planning!E63</f>
        <v>0</v>
      </c>
      <c r="F79" s="3" t="str">
        <f>IF(Planning!G63&lt;&gt;0,Planning!G63,"")</f>
        <v/>
      </c>
      <c r="G79" s="194">
        <f>Planning!H63</f>
        <v>0</v>
      </c>
      <c r="H79" s="4">
        <f>Planning!R63</f>
        <v>0</v>
      </c>
      <c r="I79" s="198">
        <f ca="1">IF(OR(W79="1",AND(W79&lt;&gt;"1",G79=Lists!$A$17)),Y79,0)</f>
        <v>0</v>
      </c>
      <c r="J79" s="174"/>
      <c r="K79" s="32" t="str">
        <f ca="1">IF(AND(W79="2",G79&lt;&gt;Lists!$A$17),AA79,Z79)</f>
        <v/>
      </c>
      <c r="L79" s="33" t="str">
        <f t="shared" ca="1" si="8"/>
        <v/>
      </c>
      <c r="M79" s="5">
        <f>Planning!S63</f>
        <v>0</v>
      </c>
      <c r="N79" s="5">
        <f>'Month 3'!M79+'Month 3'!N79-'Month 3'!O79</f>
        <v>0</v>
      </c>
      <c r="O79" s="166"/>
      <c r="P79" s="32" t="str">
        <f t="shared" si="1"/>
        <v/>
      </c>
      <c r="Q79" s="33" t="str">
        <f t="shared" si="9"/>
        <v/>
      </c>
      <c r="R79" s="89">
        <f ca="1">SUMIFS($J$25:$J$224,$C$25:$C$224,$C79,$G$25:$G$224,Lists!$A$16)</f>
        <v>0</v>
      </c>
      <c r="S79" s="89">
        <f t="shared" si="4"/>
        <v>0</v>
      </c>
      <c r="U79" s="2" t="str">
        <f t="shared" si="5"/>
        <v/>
      </c>
      <c r="W79" s="2" t="str">
        <f>IF(C79=0,"",LEFT(INDEX(Lists!$H$5:$H$49,MATCH(C79,Lists!$G$5:$G$49,0),1),1))</f>
        <v/>
      </c>
      <c r="Y79" s="4">
        <f ca="1">'Month 3'!H79+'Month 3'!I79-'Month 3'!J79</f>
        <v>0</v>
      </c>
      <c r="Z79" s="2" t="str">
        <f t="shared" ca="1" si="6"/>
        <v/>
      </c>
      <c r="AA79" s="2" t="str">
        <f t="shared" ca="1" si="10"/>
        <v/>
      </c>
      <c r="AC79" s="627" t="str">
        <f t="shared" si="7"/>
        <v>0</v>
      </c>
    </row>
    <row r="80" spans="1:29" ht="39" hidden="1" customHeight="1" x14ac:dyDescent="0.2">
      <c r="A80" s="14" t="str">
        <f>Planning!A64</f>
        <v>I056</v>
      </c>
      <c r="B80" s="9">
        <f>Planning!B64</f>
        <v>0</v>
      </c>
      <c r="C80" s="9">
        <f>Planning!C64</f>
        <v>0</v>
      </c>
      <c r="D80" s="9">
        <f>Planning!D64</f>
        <v>0</v>
      </c>
      <c r="E80" s="3">
        <f>Planning!E64</f>
        <v>0</v>
      </c>
      <c r="F80" s="3" t="str">
        <f>IF(Planning!G64&lt;&gt;0,Planning!G64,"")</f>
        <v/>
      </c>
      <c r="G80" s="194">
        <f>Planning!H64</f>
        <v>0</v>
      </c>
      <c r="H80" s="4">
        <f>Planning!R64</f>
        <v>0</v>
      </c>
      <c r="I80" s="198">
        <f ca="1">IF(OR(W80="1",AND(W80&lt;&gt;"1",G80=Lists!$A$17)),Y80,0)</f>
        <v>0</v>
      </c>
      <c r="J80" s="174"/>
      <c r="K80" s="32" t="str">
        <f ca="1">IF(AND(W80="2",G80&lt;&gt;Lists!$A$17),AA80,Z80)</f>
        <v/>
      </c>
      <c r="L80" s="33" t="str">
        <f t="shared" ca="1" si="8"/>
        <v/>
      </c>
      <c r="M80" s="5">
        <f>Planning!S64</f>
        <v>0</v>
      </c>
      <c r="N80" s="5">
        <f>'Month 3'!M80+'Month 3'!N80-'Month 3'!O80</f>
        <v>0</v>
      </c>
      <c r="O80" s="166"/>
      <c r="P80" s="32" t="str">
        <f t="shared" si="1"/>
        <v/>
      </c>
      <c r="Q80" s="33" t="str">
        <f t="shared" si="9"/>
        <v/>
      </c>
      <c r="R80" s="89">
        <f ca="1">SUMIFS($J$25:$J$224,$C$25:$C$224,$C80,$G$25:$G$224,Lists!$A$16)</f>
        <v>0</v>
      </c>
      <c r="S80" s="89">
        <f t="shared" si="4"/>
        <v>0</v>
      </c>
      <c r="U80" s="2" t="str">
        <f t="shared" si="5"/>
        <v/>
      </c>
      <c r="W80" s="2" t="str">
        <f>IF(C80=0,"",LEFT(INDEX(Lists!$H$5:$H$49,MATCH(C80,Lists!$G$5:$G$49,0),1),1))</f>
        <v/>
      </c>
      <c r="Y80" s="4">
        <f ca="1">'Month 3'!H80+'Month 3'!I80-'Month 3'!J80</f>
        <v>0</v>
      </c>
      <c r="Z80" s="2" t="str">
        <f t="shared" ca="1" si="6"/>
        <v/>
      </c>
      <c r="AA80" s="2" t="str">
        <f t="shared" ca="1" si="10"/>
        <v/>
      </c>
      <c r="AC80" s="627" t="str">
        <f t="shared" si="7"/>
        <v>0</v>
      </c>
    </row>
    <row r="81" spans="1:29" ht="39" hidden="1" customHeight="1" x14ac:dyDescent="0.2">
      <c r="A81" s="14" t="str">
        <f>Planning!A65</f>
        <v>I057</v>
      </c>
      <c r="B81" s="9">
        <f>Planning!B65</f>
        <v>0</v>
      </c>
      <c r="C81" s="9">
        <f>Planning!C65</f>
        <v>0</v>
      </c>
      <c r="D81" s="9">
        <f>Planning!D65</f>
        <v>0</v>
      </c>
      <c r="E81" s="3">
        <f>Planning!E65</f>
        <v>0</v>
      </c>
      <c r="F81" s="3" t="str">
        <f>IF(Planning!G65&lt;&gt;0,Planning!G65,"")</f>
        <v/>
      </c>
      <c r="G81" s="194">
        <f>Planning!H65</f>
        <v>0</v>
      </c>
      <c r="H81" s="4">
        <f>Planning!R65</f>
        <v>0</v>
      </c>
      <c r="I81" s="198">
        <f ca="1">IF(OR(W81="1",AND(W81&lt;&gt;"1",G81=Lists!$A$17)),Y81,0)</f>
        <v>0</v>
      </c>
      <c r="J81" s="174"/>
      <c r="K81" s="32" t="str">
        <f ca="1">IF(AND(W81="2",G81&lt;&gt;Lists!$A$17),AA81,Z81)</f>
        <v/>
      </c>
      <c r="L81" s="33" t="str">
        <f t="shared" ca="1" si="8"/>
        <v/>
      </c>
      <c r="M81" s="5">
        <f>Planning!S65</f>
        <v>0</v>
      </c>
      <c r="N81" s="5">
        <f>'Month 3'!M81+'Month 3'!N81-'Month 3'!O81</f>
        <v>0</v>
      </c>
      <c r="O81" s="166"/>
      <c r="P81" s="32" t="str">
        <f t="shared" si="1"/>
        <v/>
      </c>
      <c r="Q81" s="33" t="str">
        <f t="shared" si="9"/>
        <v/>
      </c>
      <c r="R81" s="89">
        <f ca="1">SUMIFS($J$25:$J$224,$C$25:$C$224,$C81,$G$25:$G$224,Lists!$A$16)</f>
        <v>0</v>
      </c>
      <c r="S81" s="89">
        <f t="shared" si="4"/>
        <v>0</v>
      </c>
      <c r="U81" s="2" t="str">
        <f t="shared" si="5"/>
        <v/>
      </c>
      <c r="W81" s="2" t="str">
        <f>IF(C81=0,"",LEFT(INDEX(Lists!$H$5:$H$49,MATCH(C81,Lists!$G$5:$G$49,0),1),1))</f>
        <v/>
      </c>
      <c r="Y81" s="4">
        <f ca="1">'Month 3'!H81+'Month 3'!I81-'Month 3'!J81</f>
        <v>0</v>
      </c>
      <c r="Z81" s="2" t="str">
        <f t="shared" ca="1" si="6"/>
        <v/>
      </c>
      <c r="AA81" s="2" t="str">
        <f t="shared" ca="1" si="10"/>
        <v/>
      </c>
      <c r="AC81" s="627" t="str">
        <f t="shared" si="7"/>
        <v>0</v>
      </c>
    </row>
    <row r="82" spans="1:29" ht="39" hidden="1" customHeight="1" x14ac:dyDescent="0.2">
      <c r="A82" s="14" t="str">
        <f>Planning!A66</f>
        <v>I058</v>
      </c>
      <c r="B82" s="9">
        <f>Planning!B66</f>
        <v>0</v>
      </c>
      <c r="C82" s="9">
        <f>Planning!C66</f>
        <v>0</v>
      </c>
      <c r="D82" s="9">
        <f>Planning!D66</f>
        <v>0</v>
      </c>
      <c r="E82" s="3">
        <f>Planning!E66</f>
        <v>0</v>
      </c>
      <c r="F82" s="3" t="str">
        <f>IF(Planning!G66&lt;&gt;0,Planning!G66,"")</f>
        <v/>
      </c>
      <c r="G82" s="194">
        <f>Planning!H66</f>
        <v>0</v>
      </c>
      <c r="H82" s="4">
        <f>Planning!R66</f>
        <v>0</v>
      </c>
      <c r="I82" s="198">
        <f ca="1">IF(OR(W82="1",AND(W82&lt;&gt;"1",G82=Lists!$A$17)),Y82,0)</f>
        <v>0</v>
      </c>
      <c r="J82" s="174"/>
      <c r="K82" s="32" t="str">
        <f ca="1">IF(AND(W82="2",G82&lt;&gt;Lists!$A$17),AA82,Z82)</f>
        <v/>
      </c>
      <c r="L82" s="33" t="str">
        <f t="shared" ca="1" si="8"/>
        <v/>
      </c>
      <c r="M82" s="5">
        <f>Planning!S66</f>
        <v>0</v>
      </c>
      <c r="N82" s="5">
        <f>'Month 3'!M82+'Month 3'!N82-'Month 3'!O82</f>
        <v>0</v>
      </c>
      <c r="O82" s="166"/>
      <c r="P82" s="32" t="str">
        <f t="shared" si="1"/>
        <v/>
      </c>
      <c r="Q82" s="33" t="str">
        <f t="shared" si="9"/>
        <v/>
      </c>
      <c r="R82" s="89">
        <f ca="1">SUMIFS($J$25:$J$224,$C$25:$C$224,$C82,$G$25:$G$224,Lists!$A$16)</f>
        <v>0</v>
      </c>
      <c r="S82" s="89">
        <f t="shared" si="4"/>
        <v>0</v>
      </c>
      <c r="U82" s="2" t="str">
        <f t="shared" si="5"/>
        <v/>
      </c>
      <c r="W82" s="2" t="str">
        <f>IF(C82=0,"",LEFT(INDEX(Lists!$H$5:$H$49,MATCH(C82,Lists!$G$5:$G$49,0),1),1))</f>
        <v/>
      </c>
      <c r="Y82" s="4">
        <f ca="1">'Month 3'!H82+'Month 3'!I82-'Month 3'!J82</f>
        <v>0</v>
      </c>
      <c r="Z82" s="2" t="str">
        <f t="shared" ca="1" si="6"/>
        <v/>
      </c>
      <c r="AA82" s="2" t="str">
        <f t="shared" ca="1" si="10"/>
        <v/>
      </c>
      <c r="AC82" s="627" t="str">
        <f t="shared" si="7"/>
        <v>0</v>
      </c>
    </row>
    <row r="83" spans="1:29" ht="39" hidden="1" customHeight="1" x14ac:dyDescent="0.2">
      <c r="A83" s="14" t="str">
        <f>Planning!A67</f>
        <v>I059</v>
      </c>
      <c r="B83" s="9">
        <f>Planning!B67</f>
        <v>0</v>
      </c>
      <c r="C83" s="9">
        <f>Planning!C67</f>
        <v>0</v>
      </c>
      <c r="D83" s="9">
        <f>Planning!D67</f>
        <v>0</v>
      </c>
      <c r="E83" s="3">
        <f>Planning!E67</f>
        <v>0</v>
      </c>
      <c r="F83" s="3" t="str">
        <f>IF(Planning!G67&lt;&gt;0,Planning!G67,"")</f>
        <v/>
      </c>
      <c r="G83" s="194">
        <f>Planning!H67</f>
        <v>0</v>
      </c>
      <c r="H83" s="4">
        <f>Planning!R67</f>
        <v>0</v>
      </c>
      <c r="I83" s="198">
        <f ca="1">IF(OR(W83="1",AND(W83&lt;&gt;"1",G83=Lists!$A$17)),Y83,0)</f>
        <v>0</v>
      </c>
      <c r="J83" s="174"/>
      <c r="K83" s="32" t="str">
        <f ca="1">IF(AND(W83="2",G83&lt;&gt;Lists!$A$17),AA83,Z83)</f>
        <v/>
      </c>
      <c r="L83" s="33" t="str">
        <f t="shared" ca="1" si="8"/>
        <v/>
      </c>
      <c r="M83" s="5">
        <f>Planning!S67</f>
        <v>0</v>
      </c>
      <c r="N83" s="5">
        <f>'Month 3'!M83+'Month 3'!N83-'Month 3'!O83</f>
        <v>0</v>
      </c>
      <c r="O83" s="166"/>
      <c r="P83" s="32" t="str">
        <f t="shared" si="1"/>
        <v/>
      </c>
      <c r="Q83" s="33" t="str">
        <f t="shared" si="9"/>
        <v/>
      </c>
      <c r="R83" s="89">
        <f ca="1">SUMIFS($J$25:$J$224,$C$25:$C$224,$C83,$G$25:$G$224,Lists!$A$16)</f>
        <v>0</v>
      </c>
      <c r="S83" s="89">
        <f t="shared" si="4"/>
        <v>0</v>
      </c>
      <c r="U83" s="2" t="str">
        <f t="shared" si="5"/>
        <v/>
      </c>
      <c r="W83" s="2" t="str">
        <f>IF(C83=0,"",LEFT(INDEX(Lists!$H$5:$H$49,MATCH(C83,Lists!$G$5:$G$49,0),1),1))</f>
        <v/>
      </c>
      <c r="Y83" s="4">
        <f ca="1">'Month 3'!H83+'Month 3'!I83-'Month 3'!J83</f>
        <v>0</v>
      </c>
      <c r="Z83" s="2" t="str">
        <f t="shared" ca="1" si="6"/>
        <v/>
      </c>
      <c r="AA83" s="2" t="str">
        <f t="shared" ca="1" si="10"/>
        <v/>
      </c>
      <c r="AC83" s="627" t="str">
        <f t="shared" si="7"/>
        <v>0</v>
      </c>
    </row>
    <row r="84" spans="1:29" ht="39" hidden="1" customHeight="1" x14ac:dyDescent="0.2">
      <c r="A84" s="14" t="str">
        <f>Planning!A68</f>
        <v>I060</v>
      </c>
      <c r="B84" s="9">
        <f>Planning!B68</f>
        <v>0</v>
      </c>
      <c r="C84" s="9">
        <f>Planning!C68</f>
        <v>0</v>
      </c>
      <c r="D84" s="9">
        <f>Planning!D68</f>
        <v>0</v>
      </c>
      <c r="E84" s="3">
        <f>Planning!E68</f>
        <v>0</v>
      </c>
      <c r="F84" s="3" t="str">
        <f>IF(Planning!G68&lt;&gt;0,Planning!G68,"")</f>
        <v/>
      </c>
      <c r="G84" s="194">
        <f>Planning!H68</f>
        <v>0</v>
      </c>
      <c r="H84" s="4">
        <f>Planning!R68</f>
        <v>0</v>
      </c>
      <c r="I84" s="198">
        <f ca="1">IF(OR(W84="1",AND(W84&lt;&gt;"1",G84=Lists!$A$17)),Y84,0)</f>
        <v>0</v>
      </c>
      <c r="J84" s="174"/>
      <c r="K84" s="32" t="str">
        <f ca="1">IF(AND(W84="2",G84&lt;&gt;Lists!$A$17),AA84,Z84)</f>
        <v/>
      </c>
      <c r="L84" s="33" t="str">
        <f t="shared" ca="1" si="8"/>
        <v/>
      </c>
      <c r="M84" s="5">
        <f>Planning!S68</f>
        <v>0</v>
      </c>
      <c r="N84" s="5">
        <f>'Month 3'!M84+'Month 3'!N84-'Month 3'!O84</f>
        <v>0</v>
      </c>
      <c r="O84" s="166"/>
      <c r="P84" s="32" t="str">
        <f t="shared" si="1"/>
        <v/>
      </c>
      <c r="Q84" s="33" t="str">
        <f t="shared" si="9"/>
        <v/>
      </c>
      <c r="R84" s="89">
        <f ca="1">SUMIFS($J$25:$J$224,$C$25:$C$224,$C84,$G$25:$G$224,Lists!$A$16)</f>
        <v>0</v>
      </c>
      <c r="S84" s="89">
        <f t="shared" si="4"/>
        <v>0</v>
      </c>
      <c r="U84" s="2" t="str">
        <f t="shared" si="5"/>
        <v/>
      </c>
      <c r="W84" s="2" t="str">
        <f>IF(C84=0,"",LEFT(INDEX(Lists!$H$5:$H$49,MATCH(C84,Lists!$G$5:$G$49,0),1),1))</f>
        <v/>
      </c>
      <c r="Y84" s="4">
        <f ca="1">'Month 3'!H84+'Month 3'!I84-'Month 3'!J84</f>
        <v>0</v>
      </c>
      <c r="Z84" s="2" t="str">
        <f t="shared" ca="1" si="6"/>
        <v/>
      </c>
      <c r="AA84" s="2" t="str">
        <f t="shared" ca="1" si="10"/>
        <v/>
      </c>
      <c r="AC84" s="627" t="str">
        <f t="shared" si="7"/>
        <v>0</v>
      </c>
    </row>
    <row r="85" spans="1:29" ht="39" hidden="1" customHeight="1" x14ac:dyDescent="0.2">
      <c r="A85" s="14" t="str">
        <f>Planning!A69</f>
        <v>I061</v>
      </c>
      <c r="B85" s="9">
        <f>Planning!B69</f>
        <v>0</v>
      </c>
      <c r="C85" s="9">
        <f>Planning!C69</f>
        <v>0</v>
      </c>
      <c r="D85" s="9">
        <f>Planning!D69</f>
        <v>0</v>
      </c>
      <c r="E85" s="3">
        <f>Planning!E69</f>
        <v>0</v>
      </c>
      <c r="F85" s="3" t="str">
        <f>IF(Planning!G69&lt;&gt;0,Planning!G69,"")</f>
        <v/>
      </c>
      <c r="G85" s="194">
        <f>Planning!H69</f>
        <v>0</v>
      </c>
      <c r="H85" s="4">
        <f>Planning!R69</f>
        <v>0</v>
      </c>
      <c r="I85" s="198">
        <f ca="1">IF(OR(W85="1",AND(W85&lt;&gt;"1",G85=Lists!$A$17)),Y85,0)</f>
        <v>0</v>
      </c>
      <c r="J85" s="174"/>
      <c r="K85" s="32" t="str">
        <f ca="1">IF(AND(W85="2",G85&lt;&gt;Lists!$A$17),AA85,Z85)</f>
        <v/>
      </c>
      <c r="L85" s="33" t="str">
        <f t="shared" ca="1" si="8"/>
        <v/>
      </c>
      <c r="M85" s="5">
        <f>Planning!S69</f>
        <v>0</v>
      </c>
      <c r="N85" s="5">
        <f>'Month 3'!M85+'Month 3'!N85-'Month 3'!O85</f>
        <v>0</v>
      </c>
      <c r="O85" s="166"/>
      <c r="P85" s="32" t="str">
        <f t="shared" si="1"/>
        <v/>
      </c>
      <c r="Q85" s="33" t="str">
        <f t="shared" si="9"/>
        <v/>
      </c>
      <c r="R85" s="89">
        <f ca="1">SUMIFS($J$25:$J$224,$C$25:$C$224,$C85,$G$25:$G$224,Lists!$A$16)</f>
        <v>0</v>
      </c>
      <c r="S85" s="89">
        <f t="shared" si="4"/>
        <v>0</v>
      </c>
      <c r="U85" s="2" t="str">
        <f t="shared" si="5"/>
        <v/>
      </c>
      <c r="W85" s="2" t="str">
        <f>IF(C85=0,"",LEFT(INDEX(Lists!$H$5:$H$49,MATCH(C85,Lists!$G$5:$G$49,0),1),1))</f>
        <v/>
      </c>
      <c r="Y85" s="4">
        <f ca="1">'Month 3'!H85+'Month 3'!I85-'Month 3'!J85</f>
        <v>0</v>
      </c>
      <c r="Z85" s="2" t="str">
        <f t="shared" ca="1" si="6"/>
        <v/>
      </c>
      <c r="AA85" s="2" t="str">
        <f t="shared" ca="1" si="10"/>
        <v/>
      </c>
      <c r="AC85" s="627" t="str">
        <f t="shared" si="7"/>
        <v>0</v>
      </c>
    </row>
    <row r="86" spans="1:29" ht="39" hidden="1" customHeight="1" x14ac:dyDescent="0.2">
      <c r="A86" s="14" t="str">
        <f>Planning!A70</f>
        <v>I062</v>
      </c>
      <c r="B86" s="9">
        <f>Planning!B70</f>
        <v>0</v>
      </c>
      <c r="C86" s="9">
        <f>Planning!C70</f>
        <v>0</v>
      </c>
      <c r="D86" s="9">
        <f>Planning!D70</f>
        <v>0</v>
      </c>
      <c r="E86" s="3">
        <f>Planning!E70</f>
        <v>0</v>
      </c>
      <c r="F86" s="3" t="str">
        <f>IF(Planning!G70&lt;&gt;0,Planning!G70,"")</f>
        <v/>
      </c>
      <c r="G86" s="194">
        <f>Planning!H70</f>
        <v>0</v>
      </c>
      <c r="H86" s="4">
        <f>Planning!R70</f>
        <v>0</v>
      </c>
      <c r="I86" s="198">
        <f ca="1">IF(OR(W86="1",AND(W86&lt;&gt;"1",G86=Lists!$A$17)),Y86,0)</f>
        <v>0</v>
      </c>
      <c r="J86" s="174"/>
      <c r="K86" s="32" t="str">
        <f ca="1">IF(AND(W86="2",G86&lt;&gt;Lists!$A$17),AA86,Z86)</f>
        <v/>
      </c>
      <c r="L86" s="33" t="str">
        <f t="shared" ca="1" si="8"/>
        <v/>
      </c>
      <c r="M86" s="5">
        <f>Planning!S70</f>
        <v>0</v>
      </c>
      <c r="N86" s="5">
        <f>'Month 3'!M86+'Month 3'!N86-'Month 3'!O86</f>
        <v>0</v>
      </c>
      <c r="O86" s="166"/>
      <c r="P86" s="32" t="str">
        <f t="shared" si="1"/>
        <v/>
      </c>
      <c r="Q86" s="33" t="str">
        <f t="shared" si="9"/>
        <v/>
      </c>
      <c r="R86" s="89">
        <f ca="1">SUMIFS($J$25:$J$224,$C$25:$C$224,$C86,$G$25:$G$224,Lists!$A$16)</f>
        <v>0</v>
      </c>
      <c r="S86" s="89">
        <f t="shared" si="4"/>
        <v>0</v>
      </c>
      <c r="U86" s="2" t="str">
        <f t="shared" si="5"/>
        <v/>
      </c>
      <c r="W86" s="2" t="str">
        <f>IF(C86=0,"",LEFT(INDEX(Lists!$H$5:$H$49,MATCH(C86,Lists!$G$5:$G$49,0),1),1))</f>
        <v/>
      </c>
      <c r="Y86" s="4">
        <f ca="1">'Month 3'!H86+'Month 3'!I86-'Month 3'!J86</f>
        <v>0</v>
      </c>
      <c r="Z86" s="2" t="str">
        <f t="shared" ca="1" si="6"/>
        <v/>
      </c>
      <c r="AA86" s="2" t="str">
        <f t="shared" ca="1" si="10"/>
        <v/>
      </c>
      <c r="AC86" s="627" t="str">
        <f t="shared" si="7"/>
        <v>0</v>
      </c>
    </row>
    <row r="87" spans="1:29" ht="39" hidden="1" customHeight="1" x14ac:dyDescent="0.2">
      <c r="A87" s="14" t="str">
        <f>Planning!A71</f>
        <v>I063</v>
      </c>
      <c r="B87" s="9">
        <f>Planning!B71</f>
        <v>0</v>
      </c>
      <c r="C87" s="9">
        <f>Planning!C71</f>
        <v>0</v>
      </c>
      <c r="D87" s="9">
        <f>Planning!D71</f>
        <v>0</v>
      </c>
      <c r="E87" s="3">
        <f>Planning!E71</f>
        <v>0</v>
      </c>
      <c r="F87" s="3" t="str">
        <f>IF(Planning!G71&lt;&gt;0,Planning!G71,"")</f>
        <v/>
      </c>
      <c r="G87" s="194">
        <f>Planning!H71</f>
        <v>0</v>
      </c>
      <c r="H87" s="4">
        <f>Planning!R71</f>
        <v>0</v>
      </c>
      <c r="I87" s="198">
        <f ca="1">IF(OR(W87="1",AND(W87&lt;&gt;"1",G87=Lists!$A$17)),Y87,0)</f>
        <v>0</v>
      </c>
      <c r="J87" s="174"/>
      <c r="K87" s="32" t="str">
        <f ca="1">IF(AND(W87="2",G87&lt;&gt;Lists!$A$17),AA87,Z87)</f>
        <v/>
      </c>
      <c r="L87" s="33" t="str">
        <f t="shared" ca="1" si="8"/>
        <v/>
      </c>
      <c r="M87" s="5">
        <f>Planning!S71</f>
        <v>0</v>
      </c>
      <c r="N87" s="5">
        <f>'Month 3'!M87+'Month 3'!N87-'Month 3'!O87</f>
        <v>0</v>
      </c>
      <c r="O87" s="166"/>
      <c r="P87" s="32" t="str">
        <f t="shared" si="1"/>
        <v/>
      </c>
      <c r="Q87" s="33" t="str">
        <f t="shared" si="9"/>
        <v/>
      </c>
      <c r="R87" s="89">
        <f ca="1">SUMIFS($J$25:$J$224,$C$25:$C$224,$C87,$G$25:$G$224,Lists!$A$16)</f>
        <v>0</v>
      </c>
      <c r="S87" s="89">
        <f t="shared" si="4"/>
        <v>0</v>
      </c>
      <c r="U87" s="2" t="str">
        <f t="shared" si="5"/>
        <v/>
      </c>
      <c r="W87" s="2" t="str">
        <f>IF(C87=0,"",LEFT(INDEX(Lists!$H$5:$H$49,MATCH(C87,Lists!$G$5:$G$49,0),1),1))</f>
        <v/>
      </c>
      <c r="Y87" s="4">
        <f ca="1">'Month 3'!H87+'Month 3'!I87-'Month 3'!J87</f>
        <v>0</v>
      </c>
      <c r="Z87" s="2" t="str">
        <f t="shared" ca="1" si="6"/>
        <v/>
      </c>
      <c r="AA87" s="2" t="str">
        <f t="shared" ca="1" si="10"/>
        <v/>
      </c>
      <c r="AC87" s="627" t="str">
        <f t="shared" si="7"/>
        <v>0</v>
      </c>
    </row>
    <row r="88" spans="1:29" ht="39" hidden="1" customHeight="1" x14ac:dyDescent="0.2">
      <c r="A88" s="14" t="str">
        <f>Planning!A72</f>
        <v>I064</v>
      </c>
      <c r="B88" s="9">
        <f>Planning!B72</f>
        <v>0</v>
      </c>
      <c r="C88" s="9">
        <f>Planning!C72</f>
        <v>0</v>
      </c>
      <c r="D88" s="9">
        <f>Planning!D72</f>
        <v>0</v>
      </c>
      <c r="E88" s="3">
        <f>Planning!E72</f>
        <v>0</v>
      </c>
      <c r="F88" s="3" t="str">
        <f>IF(Planning!G72&lt;&gt;0,Planning!G72,"")</f>
        <v/>
      </c>
      <c r="G88" s="194">
        <f>Planning!H72</f>
        <v>0</v>
      </c>
      <c r="H88" s="4">
        <f>Planning!R72</f>
        <v>0</v>
      </c>
      <c r="I88" s="198">
        <f ca="1">IF(OR(W88="1",AND(W88&lt;&gt;"1",G88=Lists!$A$17)),Y88,0)</f>
        <v>0</v>
      </c>
      <c r="J88" s="174"/>
      <c r="K88" s="32" t="str">
        <f ca="1">IF(AND(W88="2",G88&lt;&gt;Lists!$A$17),AA88,Z88)</f>
        <v/>
      </c>
      <c r="L88" s="33" t="str">
        <f t="shared" ca="1" si="8"/>
        <v/>
      </c>
      <c r="M88" s="5">
        <f>Planning!S72</f>
        <v>0</v>
      </c>
      <c r="N88" s="5">
        <f>'Month 3'!M88+'Month 3'!N88-'Month 3'!O88</f>
        <v>0</v>
      </c>
      <c r="O88" s="166"/>
      <c r="P88" s="32" t="str">
        <f t="shared" si="1"/>
        <v/>
      </c>
      <c r="Q88" s="33" t="str">
        <f t="shared" si="9"/>
        <v/>
      </c>
      <c r="R88" s="89">
        <f ca="1">SUMIFS($J$25:$J$224,$C$25:$C$224,$C88,$G$25:$G$224,Lists!$A$16)</f>
        <v>0</v>
      </c>
      <c r="S88" s="89">
        <f t="shared" si="4"/>
        <v>0</v>
      </c>
      <c r="U88" s="2" t="str">
        <f t="shared" si="5"/>
        <v/>
      </c>
      <c r="W88" s="2" t="str">
        <f>IF(C88=0,"",LEFT(INDEX(Lists!$H$5:$H$49,MATCH(C88,Lists!$G$5:$G$49,0),1),1))</f>
        <v/>
      </c>
      <c r="Y88" s="4">
        <f ca="1">'Month 3'!H88+'Month 3'!I88-'Month 3'!J88</f>
        <v>0</v>
      </c>
      <c r="Z88" s="2" t="str">
        <f t="shared" ca="1" si="6"/>
        <v/>
      </c>
      <c r="AA88" s="2" t="str">
        <f t="shared" ca="1" si="10"/>
        <v/>
      </c>
      <c r="AC88" s="627" t="str">
        <f t="shared" si="7"/>
        <v>0</v>
      </c>
    </row>
    <row r="89" spans="1:29" ht="39" hidden="1" customHeight="1" x14ac:dyDescent="0.2">
      <c r="A89" s="14" t="str">
        <f>Planning!A73</f>
        <v>I065</v>
      </c>
      <c r="B89" s="9">
        <f>Planning!B73</f>
        <v>0</v>
      </c>
      <c r="C89" s="9">
        <f>Planning!C73</f>
        <v>0</v>
      </c>
      <c r="D89" s="9">
        <f>Planning!D73</f>
        <v>0</v>
      </c>
      <c r="E89" s="3">
        <f>Planning!E73</f>
        <v>0</v>
      </c>
      <c r="F89" s="3" t="str">
        <f>IF(Planning!G73&lt;&gt;0,Planning!G73,"")</f>
        <v/>
      </c>
      <c r="G89" s="194">
        <f>Planning!H73</f>
        <v>0</v>
      </c>
      <c r="H89" s="4">
        <f>Planning!R73</f>
        <v>0</v>
      </c>
      <c r="I89" s="198">
        <f ca="1">IF(OR(W89="1",AND(W89&lt;&gt;"1",G89=Lists!$A$17)),Y89,0)</f>
        <v>0</v>
      </c>
      <c r="J89" s="174"/>
      <c r="K89" s="32" t="str">
        <f ca="1">IF(AND(W89="2",G89&lt;&gt;Lists!$A$17),AA89,Z89)</f>
        <v/>
      </c>
      <c r="L89" s="33" t="str">
        <f t="shared" ref="L89:L120" ca="1" si="11">IF($U89=ExcluirDelPLogro,"",IF(AND(H89=0,I89=0,J89=0),"",K89))</f>
        <v/>
      </c>
      <c r="M89" s="5">
        <f>Planning!S73</f>
        <v>0</v>
      </c>
      <c r="N89" s="5">
        <f>'Month 3'!M89+'Month 3'!N89-'Month 3'!O89</f>
        <v>0</v>
      </c>
      <c r="O89" s="166"/>
      <c r="P89" s="32" t="str">
        <f t="shared" si="1"/>
        <v/>
      </c>
      <c r="Q89" s="33" t="str">
        <f t="shared" ref="Q89:Q120" si="12">IF($U89=ExcluirDelPLogro,"",IF(AND(M89=0,N89=0,O89=0),"",P89))</f>
        <v/>
      </c>
      <c r="R89" s="89">
        <f ca="1">SUMIFS($J$25:$J$224,$C$25:$C$224,$C89,$G$25:$G$224,Lists!$A$16)</f>
        <v>0</v>
      </c>
      <c r="S89" s="89">
        <f t="shared" si="4"/>
        <v>0</v>
      </c>
      <c r="U89" s="2" t="str">
        <f t="shared" si="5"/>
        <v/>
      </c>
      <c r="W89" s="2" t="str">
        <f>IF(C89=0,"",LEFT(INDEX(Lists!$H$5:$H$49,MATCH(C89,Lists!$G$5:$G$49,0),1),1))</f>
        <v/>
      </c>
      <c r="Y89" s="4">
        <f ca="1">'Month 3'!H89+'Month 3'!I89-'Month 3'!J89</f>
        <v>0</v>
      </c>
      <c r="Z89" s="2" t="str">
        <f t="shared" ca="1" si="6"/>
        <v/>
      </c>
      <c r="AA89" s="2" t="str">
        <f t="shared" ref="AA89:AA120" ca="1" si="13">IF(AND(H89=0,I89=0,J89=0),"",IF(J89&gt;0,H89/J89,0))</f>
        <v/>
      </c>
      <c r="AC89" s="627" t="str">
        <f t="shared" si="7"/>
        <v>0</v>
      </c>
    </row>
    <row r="90" spans="1:29" ht="39" hidden="1" customHeight="1" x14ac:dyDescent="0.2">
      <c r="A90" s="14" t="str">
        <f>Planning!A74</f>
        <v>I066</v>
      </c>
      <c r="B90" s="9">
        <f>Planning!B74</f>
        <v>0</v>
      </c>
      <c r="C90" s="9">
        <f>Planning!C74</f>
        <v>0</v>
      </c>
      <c r="D90" s="9">
        <f>Planning!D74</f>
        <v>0</v>
      </c>
      <c r="E90" s="3">
        <f>Planning!E74</f>
        <v>0</v>
      </c>
      <c r="F90" s="3" t="str">
        <f>IF(Planning!G74&lt;&gt;0,Planning!G74,"")</f>
        <v/>
      </c>
      <c r="G90" s="194">
        <f>Planning!H74</f>
        <v>0</v>
      </c>
      <c r="H90" s="4">
        <f>Planning!R74</f>
        <v>0</v>
      </c>
      <c r="I90" s="198">
        <f ca="1">IF(OR(W90="1",AND(W90&lt;&gt;"1",G90=Lists!$A$17)),Y90,0)</f>
        <v>0</v>
      </c>
      <c r="J90" s="174"/>
      <c r="K90" s="32" t="str">
        <f ca="1">IF(AND(W90="2",G90&lt;&gt;Lists!$A$17),AA90,Z90)</f>
        <v/>
      </c>
      <c r="L90" s="33" t="str">
        <f t="shared" ca="1" si="11"/>
        <v/>
      </c>
      <c r="M90" s="5">
        <f>Planning!S74</f>
        <v>0</v>
      </c>
      <c r="N90" s="5">
        <f>'Month 3'!M90+'Month 3'!N90-'Month 3'!O90</f>
        <v>0</v>
      </c>
      <c r="O90" s="166"/>
      <c r="P90" s="32" t="str">
        <f t="shared" ref="P90:P153" si="14">IF(AND(M90=0,N90=0,O90=0),"",IF((M90+N90)&gt;0,O90/(M90+N90),O90))</f>
        <v/>
      </c>
      <c r="Q90" s="33" t="str">
        <f t="shared" si="12"/>
        <v/>
      </c>
      <c r="R90" s="89">
        <f ca="1">SUMIFS($J$25:$J$224,$C$25:$C$224,$C90,$G$25:$G$224,Lists!$A$16)</f>
        <v>0</v>
      </c>
      <c r="S90" s="89">
        <f t="shared" ref="S90:S153" si="15">SUMIFS($O$25:$O$224,$C$25:$C$224,$C90,$G$25:$G$224,"&lt;&gt;0")</f>
        <v>0</v>
      </c>
      <c r="U90" s="2" t="str">
        <f t="shared" ref="U90:U153" si="16">IF(B90=0,"",IF(LEFT(B90,1)="1","1","2"))</f>
        <v/>
      </c>
      <c r="W90" s="2" t="str">
        <f>IF(C90=0,"",LEFT(INDEX(Lists!$H$5:$H$49,MATCH(C90,Lists!$G$5:$G$49,0),1),1))</f>
        <v/>
      </c>
      <c r="Y90" s="4">
        <f ca="1">'Month 3'!H90+'Month 3'!I90-'Month 3'!J90</f>
        <v>0</v>
      </c>
      <c r="Z90" s="2" t="str">
        <f t="shared" ref="Z90:Z153" ca="1" si="17">IF(AND(H90=0,I90=0,J90=0),"",IF((H90+I90)&gt;0,J90/(H90+I90),J90))</f>
        <v/>
      </c>
      <c r="AA90" s="2" t="str">
        <f t="shared" ca="1" si="13"/>
        <v/>
      </c>
      <c r="AC90" s="627" t="str">
        <f t="shared" ref="AC90:AC153" si="18">U90&amp;C90</f>
        <v>0</v>
      </c>
    </row>
    <row r="91" spans="1:29" ht="39" hidden="1" customHeight="1" x14ac:dyDescent="0.2">
      <c r="A91" s="14" t="str">
        <f>Planning!A75</f>
        <v>I067</v>
      </c>
      <c r="B91" s="9">
        <f>Planning!B75</f>
        <v>0</v>
      </c>
      <c r="C91" s="9">
        <f>Planning!C75</f>
        <v>0</v>
      </c>
      <c r="D91" s="9">
        <f>Planning!D75</f>
        <v>0</v>
      </c>
      <c r="E91" s="3">
        <f>Planning!E75</f>
        <v>0</v>
      </c>
      <c r="F91" s="3" t="str">
        <f>IF(Planning!G75&lt;&gt;0,Planning!G75,"")</f>
        <v/>
      </c>
      <c r="G91" s="194">
        <f>Planning!H75</f>
        <v>0</v>
      </c>
      <c r="H91" s="4">
        <f>Planning!R75</f>
        <v>0</v>
      </c>
      <c r="I91" s="198">
        <f ca="1">IF(OR(W91="1",AND(W91&lt;&gt;"1",G91=Lists!$A$17)),Y91,0)</f>
        <v>0</v>
      </c>
      <c r="J91" s="174"/>
      <c r="K91" s="32" t="str">
        <f ca="1">IF(AND(W91="2",G91&lt;&gt;Lists!$A$17),AA91,Z91)</f>
        <v/>
      </c>
      <c r="L91" s="33" t="str">
        <f t="shared" ca="1" si="11"/>
        <v/>
      </c>
      <c r="M91" s="5">
        <f>Planning!S75</f>
        <v>0</v>
      </c>
      <c r="N91" s="5">
        <f>'Month 3'!M91+'Month 3'!N91-'Month 3'!O91</f>
        <v>0</v>
      </c>
      <c r="O91" s="166"/>
      <c r="P91" s="32" t="str">
        <f t="shared" si="14"/>
        <v/>
      </c>
      <c r="Q91" s="33" t="str">
        <f t="shared" si="12"/>
        <v/>
      </c>
      <c r="R91" s="89">
        <f ca="1">SUMIFS($J$25:$J$224,$C$25:$C$224,$C91,$G$25:$G$224,Lists!$A$16)</f>
        <v>0</v>
      </c>
      <c r="S91" s="89">
        <f t="shared" si="15"/>
        <v>0</v>
      </c>
      <c r="U91" s="2" t="str">
        <f t="shared" si="16"/>
        <v/>
      </c>
      <c r="W91" s="2" t="str">
        <f>IF(C91=0,"",LEFT(INDEX(Lists!$H$5:$H$49,MATCH(C91,Lists!$G$5:$G$49,0),1),1))</f>
        <v/>
      </c>
      <c r="Y91" s="4">
        <f ca="1">'Month 3'!H91+'Month 3'!I91-'Month 3'!J91</f>
        <v>0</v>
      </c>
      <c r="Z91" s="2" t="str">
        <f t="shared" ca="1" si="17"/>
        <v/>
      </c>
      <c r="AA91" s="2" t="str">
        <f t="shared" ca="1" si="13"/>
        <v/>
      </c>
      <c r="AC91" s="627" t="str">
        <f t="shared" si="18"/>
        <v>0</v>
      </c>
    </row>
    <row r="92" spans="1:29" ht="39" hidden="1" customHeight="1" x14ac:dyDescent="0.2">
      <c r="A92" s="14" t="str">
        <f>Planning!A76</f>
        <v>I068</v>
      </c>
      <c r="B92" s="9">
        <f>Planning!B76</f>
        <v>0</v>
      </c>
      <c r="C92" s="9">
        <f>Planning!C76</f>
        <v>0</v>
      </c>
      <c r="D92" s="9">
        <f>Planning!D76</f>
        <v>0</v>
      </c>
      <c r="E92" s="3">
        <f>Planning!E76</f>
        <v>0</v>
      </c>
      <c r="F92" s="3" t="str">
        <f>IF(Planning!G76&lt;&gt;0,Planning!G76,"")</f>
        <v/>
      </c>
      <c r="G92" s="194">
        <f>Planning!H76</f>
        <v>0</v>
      </c>
      <c r="H92" s="4">
        <f>Planning!R76</f>
        <v>0</v>
      </c>
      <c r="I92" s="198">
        <f ca="1">IF(OR(W92="1",AND(W92&lt;&gt;"1",G92=Lists!$A$17)),Y92,0)</f>
        <v>0</v>
      </c>
      <c r="J92" s="174"/>
      <c r="K92" s="32" t="str">
        <f ca="1">IF(AND(W92="2",G92&lt;&gt;Lists!$A$17),AA92,Z92)</f>
        <v/>
      </c>
      <c r="L92" s="33" t="str">
        <f t="shared" ca="1" si="11"/>
        <v/>
      </c>
      <c r="M92" s="5">
        <f>Planning!S76</f>
        <v>0</v>
      </c>
      <c r="N92" s="5">
        <f>'Month 3'!M92+'Month 3'!N92-'Month 3'!O92</f>
        <v>0</v>
      </c>
      <c r="O92" s="166"/>
      <c r="P92" s="32" t="str">
        <f t="shared" si="14"/>
        <v/>
      </c>
      <c r="Q92" s="33" t="str">
        <f t="shared" si="12"/>
        <v/>
      </c>
      <c r="R92" s="89">
        <f ca="1">SUMIFS($J$25:$J$224,$C$25:$C$224,$C92,$G$25:$G$224,Lists!$A$16)</f>
        <v>0</v>
      </c>
      <c r="S92" s="89">
        <f t="shared" si="15"/>
        <v>0</v>
      </c>
      <c r="U92" s="2" t="str">
        <f t="shared" si="16"/>
        <v/>
      </c>
      <c r="W92" s="2" t="str">
        <f>IF(C92=0,"",LEFT(INDEX(Lists!$H$5:$H$49,MATCH(C92,Lists!$G$5:$G$49,0),1),1))</f>
        <v/>
      </c>
      <c r="Y92" s="4">
        <f ca="1">'Month 3'!H92+'Month 3'!I92-'Month 3'!J92</f>
        <v>0</v>
      </c>
      <c r="Z92" s="2" t="str">
        <f t="shared" ca="1" si="17"/>
        <v/>
      </c>
      <c r="AA92" s="2" t="str">
        <f t="shared" ca="1" si="13"/>
        <v/>
      </c>
      <c r="AC92" s="627" t="str">
        <f t="shared" si="18"/>
        <v>0</v>
      </c>
    </row>
    <row r="93" spans="1:29" ht="39" hidden="1" customHeight="1" x14ac:dyDescent="0.2">
      <c r="A93" s="14" t="str">
        <f>Planning!A77</f>
        <v>I069</v>
      </c>
      <c r="B93" s="9">
        <f>Planning!B77</f>
        <v>0</v>
      </c>
      <c r="C93" s="9">
        <f>Planning!C77</f>
        <v>0</v>
      </c>
      <c r="D93" s="9">
        <f>Planning!D77</f>
        <v>0</v>
      </c>
      <c r="E93" s="3">
        <f>Planning!E77</f>
        <v>0</v>
      </c>
      <c r="F93" s="3" t="str">
        <f>IF(Planning!G77&lt;&gt;0,Planning!G77,"")</f>
        <v/>
      </c>
      <c r="G93" s="194">
        <f>Planning!H77</f>
        <v>0</v>
      </c>
      <c r="H93" s="4">
        <f>Planning!R77</f>
        <v>0</v>
      </c>
      <c r="I93" s="198">
        <f ca="1">IF(OR(W93="1",AND(W93&lt;&gt;"1",G93=Lists!$A$17)),Y93,0)</f>
        <v>0</v>
      </c>
      <c r="J93" s="174"/>
      <c r="K93" s="32" t="str">
        <f ca="1">IF(AND(W93="2",G93&lt;&gt;Lists!$A$17),AA93,Z93)</f>
        <v/>
      </c>
      <c r="L93" s="33" t="str">
        <f t="shared" ca="1" si="11"/>
        <v/>
      </c>
      <c r="M93" s="5">
        <f>Planning!S77</f>
        <v>0</v>
      </c>
      <c r="N93" s="5">
        <f>'Month 3'!M93+'Month 3'!N93-'Month 3'!O93</f>
        <v>0</v>
      </c>
      <c r="O93" s="166"/>
      <c r="P93" s="32" t="str">
        <f t="shared" si="14"/>
        <v/>
      </c>
      <c r="Q93" s="33" t="str">
        <f t="shared" si="12"/>
        <v/>
      </c>
      <c r="R93" s="89">
        <f ca="1">SUMIFS($J$25:$J$224,$C$25:$C$224,$C93,$G$25:$G$224,Lists!$A$16)</f>
        <v>0</v>
      </c>
      <c r="S93" s="89">
        <f t="shared" si="15"/>
        <v>0</v>
      </c>
      <c r="U93" s="2" t="str">
        <f t="shared" si="16"/>
        <v/>
      </c>
      <c r="W93" s="2" t="str">
        <f>IF(C93=0,"",LEFT(INDEX(Lists!$H$5:$H$49,MATCH(C93,Lists!$G$5:$G$49,0),1),1))</f>
        <v/>
      </c>
      <c r="Y93" s="4">
        <f ca="1">'Month 3'!H93+'Month 3'!I93-'Month 3'!J93</f>
        <v>0</v>
      </c>
      <c r="Z93" s="2" t="str">
        <f t="shared" ca="1" si="17"/>
        <v/>
      </c>
      <c r="AA93" s="2" t="str">
        <f t="shared" ca="1" si="13"/>
        <v/>
      </c>
      <c r="AC93" s="627" t="str">
        <f t="shared" si="18"/>
        <v>0</v>
      </c>
    </row>
    <row r="94" spans="1:29" ht="39" hidden="1" customHeight="1" x14ac:dyDescent="0.2">
      <c r="A94" s="14" t="str">
        <f>Planning!A78</f>
        <v>I070</v>
      </c>
      <c r="B94" s="9">
        <f>Planning!B78</f>
        <v>0</v>
      </c>
      <c r="C94" s="9">
        <f>Planning!C78</f>
        <v>0</v>
      </c>
      <c r="D94" s="9">
        <f>Planning!D78</f>
        <v>0</v>
      </c>
      <c r="E94" s="3">
        <f>Planning!E78</f>
        <v>0</v>
      </c>
      <c r="F94" s="3" t="str">
        <f>IF(Planning!G78&lt;&gt;0,Planning!G78,"")</f>
        <v/>
      </c>
      <c r="G94" s="194">
        <f>Planning!H78</f>
        <v>0</v>
      </c>
      <c r="H94" s="4">
        <f>Planning!R78</f>
        <v>0</v>
      </c>
      <c r="I94" s="198">
        <f ca="1">IF(OR(W94="1",AND(W94&lt;&gt;"1",G94=Lists!$A$17)),Y94,0)</f>
        <v>0</v>
      </c>
      <c r="J94" s="174"/>
      <c r="K94" s="32" t="str">
        <f ca="1">IF(AND(W94="2",G94&lt;&gt;Lists!$A$17),AA94,Z94)</f>
        <v/>
      </c>
      <c r="L94" s="33" t="str">
        <f t="shared" ca="1" si="11"/>
        <v/>
      </c>
      <c r="M94" s="5">
        <f>Planning!S78</f>
        <v>0</v>
      </c>
      <c r="N94" s="5">
        <f>'Month 3'!M94+'Month 3'!N94-'Month 3'!O94</f>
        <v>0</v>
      </c>
      <c r="O94" s="166"/>
      <c r="P94" s="32" t="str">
        <f t="shared" si="14"/>
        <v/>
      </c>
      <c r="Q94" s="33" t="str">
        <f t="shared" si="12"/>
        <v/>
      </c>
      <c r="R94" s="89">
        <f ca="1">SUMIFS($J$25:$J$224,$C$25:$C$224,$C94,$G$25:$G$224,Lists!$A$16)</f>
        <v>0</v>
      </c>
      <c r="S94" s="89">
        <f t="shared" si="15"/>
        <v>0</v>
      </c>
      <c r="U94" s="2" t="str">
        <f t="shared" si="16"/>
        <v/>
      </c>
      <c r="W94" s="2" t="str">
        <f>IF(C94=0,"",LEFT(INDEX(Lists!$H$5:$H$49,MATCH(C94,Lists!$G$5:$G$49,0),1),1))</f>
        <v/>
      </c>
      <c r="Y94" s="4">
        <f ca="1">'Month 3'!H94+'Month 3'!I94-'Month 3'!J94</f>
        <v>0</v>
      </c>
      <c r="Z94" s="2" t="str">
        <f t="shared" ca="1" si="17"/>
        <v/>
      </c>
      <c r="AA94" s="2" t="str">
        <f t="shared" ca="1" si="13"/>
        <v/>
      </c>
      <c r="AC94" s="627" t="str">
        <f t="shared" si="18"/>
        <v>0</v>
      </c>
    </row>
    <row r="95" spans="1:29" ht="39" hidden="1" customHeight="1" x14ac:dyDescent="0.2">
      <c r="A95" s="14" t="str">
        <f>Planning!A79</f>
        <v>I071</v>
      </c>
      <c r="B95" s="9">
        <f>Planning!B79</f>
        <v>0</v>
      </c>
      <c r="C95" s="9">
        <f>Planning!C79</f>
        <v>0</v>
      </c>
      <c r="D95" s="9">
        <f>Planning!D79</f>
        <v>0</v>
      </c>
      <c r="E95" s="3">
        <f>Planning!E79</f>
        <v>0</v>
      </c>
      <c r="F95" s="3" t="str">
        <f>IF(Planning!G79&lt;&gt;0,Planning!G79,"")</f>
        <v/>
      </c>
      <c r="G95" s="194">
        <f>Planning!H79</f>
        <v>0</v>
      </c>
      <c r="H95" s="4">
        <f>Planning!R79</f>
        <v>0</v>
      </c>
      <c r="I95" s="198">
        <f ca="1">IF(OR(W95="1",AND(W95&lt;&gt;"1",G95=Lists!$A$17)),Y95,0)</f>
        <v>0</v>
      </c>
      <c r="J95" s="174"/>
      <c r="K95" s="32" t="str">
        <f ca="1">IF(AND(W95="2",G95&lt;&gt;Lists!$A$17),AA95,Z95)</f>
        <v/>
      </c>
      <c r="L95" s="33" t="str">
        <f t="shared" ca="1" si="11"/>
        <v/>
      </c>
      <c r="M95" s="5">
        <f>Planning!S79</f>
        <v>0</v>
      </c>
      <c r="N95" s="5">
        <f>'Month 3'!M95+'Month 3'!N95-'Month 3'!O95</f>
        <v>0</v>
      </c>
      <c r="O95" s="166"/>
      <c r="P95" s="32" t="str">
        <f t="shared" si="14"/>
        <v/>
      </c>
      <c r="Q95" s="33" t="str">
        <f t="shared" si="12"/>
        <v/>
      </c>
      <c r="R95" s="89">
        <f ca="1">SUMIFS($J$25:$J$224,$C$25:$C$224,$C95,$G$25:$G$224,Lists!$A$16)</f>
        <v>0</v>
      </c>
      <c r="S95" s="89">
        <f t="shared" si="15"/>
        <v>0</v>
      </c>
      <c r="U95" s="2" t="str">
        <f t="shared" si="16"/>
        <v/>
      </c>
      <c r="W95" s="2" t="str">
        <f>IF(C95=0,"",LEFT(INDEX(Lists!$H$5:$H$49,MATCH(C95,Lists!$G$5:$G$49,0),1),1))</f>
        <v/>
      </c>
      <c r="Y95" s="4">
        <f ca="1">'Month 3'!H95+'Month 3'!I95-'Month 3'!J95</f>
        <v>0</v>
      </c>
      <c r="Z95" s="2" t="str">
        <f t="shared" ca="1" si="17"/>
        <v/>
      </c>
      <c r="AA95" s="2" t="str">
        <f t="shared" ca="1" si="13"/>
        <v/>
      </c>
      <c r="AC95" s="627" t="str">
        <f t="shared" si="18"/>
        <v>0</v>
      </c>
    </row>
    <row r="96" spans="1:29" ht="39" hidden="1" customHeight="1" x14ac:dyDescent="0.2">
      <c r="A96" s="14" t="str">
        <f>Planning!A80</f>
        <v>I072</v>
      </c>
      <c r="B96" s="9">
        <f>Planning!B80</f>
        <v>0</v>
      </c>
      <c r="C96" s="9">
        <f>Planning!C80</f>
        <v>0</v>
      </c>
      <c r="D96" s="9">
        <f>Planning!D80</f>
        <v>0</v>
      </c>
      <c r="E96" s="3">
        <f>Planning!E80</f>
        <v>0</v>
      </c>
      <c r="F96" s="3" t="str">
        <f>IF(Planning!G80&lt;&gt;0,Planning!G80,"")</f>
        <v/>
      </c>
      <c r="G96" s="194">
        <f>Planning!H80</f>
        <v>0</v>
      </c>
      <c r="H96" s="4">
        <f>Planning!R80</f>
        <v>0</v>
      </c>
      <c r="I96" s="198">
        <f ca="1">IF(OR(W96="1",AND(W96&lt;&gt;"1",G96=Lists!$A$17)),Y96,0)</f>
        <v>0</v>
      </c>
      <c r="J96" s="174"/>
      <c r="K96" s="32" t="str">
        <f ca="1">IF(AND(W96="2",G96&lt;&gt;Lists!$A$17),AA96,Z96)</f>
        <v/>
      </c>
      <c r="L96" s="33" t="str">
        <f t="shared" ca="1" si="11"/>
        <v/>
      </c>
      <c r="M96" s="5">
        <f>Planning!S80</f>
        <v>0</v>
      </c>
      <c r="N96" s="5">
        <f>'Month 3'!M96+'Month 3'!N96-'Month 3'!O96</f>
        <v>0</v>
      </c>
      <c r="O96" s="166"/>
      <c r="P96" s="32" t="str">
        <f t="shared" si="14"/>
        <v/>
      </c>
      <c r="Q96" s="33" t="str">
        <f t="shared" si="12"/>
        <v/>
      </c>
      <c r="R96" s="89">
        <f ca="1">SUMIFS($J$25:$J$224,$C$25:$C$224,$C96,$G$25:$G$224,Lists!$A$16)</f>
        <v>0</v>
      </c>
      <c r="S96" s="89">
        <f t="shared" si="15"/>
        <v>0</v>
      </c>
      <c r="U96" s="2" t="str">
        <f t="shared" si="16"/>
        <v/>
      </c>
      <c r="W96" s="2" t="str">
        <f>IF(C96=0,"",LEFT(INDEX(Lists!$H$5:$H$49,MATCH(C96,Lists!$G$5:$G$49,0),1),1))</f>
        <v/>
      </c>
      <c r="Y96" s="4">
        <f ca="1">'Month 3'!H96+'Month 3'!I96-'Month 3'!J96</f>
        <v>0</v>
      </c>
      <c r="Z96" s="2" t="str">
        <f t="shared" ca="1" si="17"/>
        <v/>
      </c>
      <c r="AA96" s="2" t="str">
        <f t="shared" ca="1" si="13"/>
        <v/>
      </c>
      <c r="AC96" s="627" t="str">
        <f t="shared" si="18"/>
        <v>0</v>
      </c>
    </row>
    <row r="97" spans="1:29" ht="39" hidden="1" customHeight="1" x14ac:dyDescent="0.2">
      <c r="A97" s="14" t="str">
        <f>Planning!A81</f>
        <v>I073</v>
      </c>
      <c r="B97" s="9">
        <f>Planning!B81</f>
        <v>0</v>
      </c>
      <c r="C97" s="9">
        <f>Planning!C81</f>
        <v>0</v>
      </c>
      <c r="D97" s="9">
        <f>Planning!D81</f>
        <v>0</v>
      </c>
      <c r="E97" s="3">
        <f>Planning!E81</f>
        <v>0</v>
      </c>
      <c r="F97" s="3" t="str">
        <f>IF(Planning!G81&lt;&gt;0,Planning!G81,"")</f>
        <v/>
      </c>
      <c r="G97" s="194">
        <f>Planning!H81</f>
        <v>0</v>
      </c>
      <c r="H97" s="4">
        <f>Planning!R81</f>
        <v>0</v>
      </c>
      <c r="I97" s="198">
        <f ca="1">IF(OR(W97="1",AND(W97&lt;&gt;"1",G97=Lists!$A$17)),Y97,0)</f>
        <v>0</v>
      </c>
      <c r="J97" s="174"/>
      <c r="K97" s="32" t="str">
        <f ca="1">IF(AND(W97="2",G97&lt;&gt;Lists!$A$17),AA97,Z97)</f>
        <v/>
      </c>
      <c r="L97" s="33" t="str">
        <f t="shared" ca="1" si="11"/>
        <v/>
      </c>
      <c r="M97" s="5">
        <f>Planning!S81</f>
        <v>0</v>
      </c>
      <c r="N97" s="5">
        <f>'Month 3'!M97+'Month 3'!N97-'Month 3'!O97</f>
        <v>0</v>
      </c>
      <c r="O97" s="166"/>
      <c r="P97" s="32" t="str">
        <f t="shared" si="14"/>
        <v/>
      </c>
      <c r="Q97" s="33" t="str">
        <f t="shared" si="12"/>
        <v/>
      </c>
      <c r="R97" s="89">
        <f ca="1">SUMIFS($J$25:$J$224,$C$25:$C$224,$C97,$G$25:$G$224,Lists!$A$16)</f>
        <v>0</v>
      </c>
      <c r="S97" s="89">
        <f t="shared" si="15"/>
        <v>0</v>
      </c>
      <c r="U97" s="2" t="str">
        <f t="shared" si="16"/>
        <v/>
      </c>
      <c r="W97" s="2" t="str">
        <f>IF(C97=0,"",LEFT(INDEX(Lists!$H$5:$H$49,MATCH(C97,Lists!$G$5:$G$49,0),1),1))</f>
        <v/>
      </c>
      <c r="Y97" s="4">
        <f ca="1">'Month 3'!H97+'Month 3'!I97-'Month 3'!J97</f>
        <v>0</v>
      </c>
      <c r="Z97" s="2" t="str">
        <f t="shared" ca="1" si="17"/>
        <v/>
      </c>
      <c r="AA97" s="2" t="str">
        <f t="shared" ca="1" si="13"/>
        <v/>
      </c>
      <c r="AC97" s="627" t="str">
        <f t="shared" si="18"/>
        <v>0</v>
      </c>
    </row>
    <row r="98" spans="1:29" ht="39" hidden="1" customHeight="1" x14ac:dyDescent="0.2">
      <c r="A98" s="14" t="str">
        <f>Planning!A82</f>
        <v>I074</v>
      </c>
      <c r="B98" s="9">
        <f>Planning!B82</f>
        <v>0</v>
      </c>
      <c r="C98" s="9">
        <f>Planning!C82</f>
        <v>0</v>
      </c>
      <c r="D98" s="9">
        <f>Planning!D82</f>
        <v>0</v>
      </c>
      <c r="E98" s="3">
        <f>Planning!E82</f>
        <v>0</v>
      </c>
      <c r="F98" s="3" t="str">
        <f>IF(Planning!G82&lt;&gt;0,Planning!G82,"")</f>
        <v/>
      </c>
      <c r="G98" s="194">
        <f>Planning!H82</f>
        <v>0</v>
      </c>
      <c r="H98" s="4">
        <f>Planning!R82</f>
        <v>0</v>
      </c>
      <c r="I98" s="198">
        <f ca="1">IF(OR(W98="1",AND(W98&lt;&gt;"1",G98=Lists!$A$17)),Y98,0)</f>
        <v>0</v>
      </c>
      <c r="J98" s="174"/>
      <c r="K98" s="32" t="str">
        <f ca="1">IF(AND(W98="2",G98&lt;&gt;Lists!$A$17),AA98,Z98)</f>
        <v/>
      </c>
      <c r="L98" s="33" t="str">
        <f t="shared" ca="1" si="11"/>
        <v/>
      </c>
      <c r="M98" s="5">
        <f>Planning!S82</f>
        <v>0</v>
      </c>
      <c r="N98" s="5">
        <f>'Month 3'!M98+'Month 3'!N98-'Month 3'!O98</f>
        <v>0</v>
      </c>
      <c r="O98" s="166"/>
      <c r="P98" s="32" t="str">
        <f t="shared" si="14"/>
        <v/>
      </c>
      <c r="Q98" s="33" t="str">
        <f t="shared" si="12"/>
        <v/>
      </c>
      <c r="R98" s="89">
        <f ca="1">SUMIFS($J$25:$J$224,$C$25:$C$224,$C98,$G$25:$G$224,Lists!$A$16)</f>
        <v>0</v>
      </c>
      <c r="S98" s="89">
        <f t="shared" si="15"/>
        <v>0</v>
      </c>
      <c r="U98" s="2" t="str">
        <f t="shared" si="16"/>
        <v/>
      </c>
      <c r="W98" s="2" t="str">
        <f>IF(C98=0,"",LEFT(INDEX(Lists!$H$5:$H$49,MATCH(C98,Lists!$G$5:$G$49,0),1),1))</f>
        <v/>
      </c>
      <c r="Y98" s="4">
        <f ca="1">'Month 3'!H98+'Month 3'!I98-'Month 3'!J98</f>
        <v>0</v>
      </c>
      <c r="Z98" s="2" t="str">
        <f t="shared" ca="1" si="17"/>
        <v/>
      </c>
      <c r="AA98" s="2" t="str">
        <f t="shared" ca="1" si="13"/>
        <v/>
      </c>
      <c r="AC98" s="627" t="str">
        <f t="shared" si="18"/>
        <v>0</v>
      </c>
    </row>
    <row r="99" spans="1:29" ht="39" hidden="1" customHeight="1" x14ac:dyDescent="0.2">
      <c r="A99" s="14" t="str">
        <f>Planning!A83</f>
        <v>I075</v>
      </c>
      <c r="B99" s="9">
        <f>Planning!B83</f>
        <v>0</v>
      </c>
      <c r="C99" s="9">
        <f>Planning!C83</f>
        <v>0</v>
      </c>
      <c r="D99" s="9">
        <f>Planning!D83</f>
        <v>0</v>
      </c>
      <c r="E99" s="3">
        <f>Planning!E83</f>
        <v>0</v>
      </c>
      <c r="F99" s="3" t="str">
        <f>IF(Planning!G83&lt;&gt;0,Planning!G83,"")</f>
        <v/>
      </c>
      <c r="G99" s="194">
        <f>Planning!H83</f>
        <v>0</v>
      </c>
      <c r="H99" s="4">
        <f>Planning!R83</f>
        <v>0</v>
      </c>
      <c r="I99" s="198">
        <f ca="1">IF(OR(W99="1",AND(W99&lt;&gt;"1",G99=Lists!$A$17)),Y99,0)</f>
        <v>0</v>
      </c>
      <c r="J99" s="174"/>
      <c r="K99" s="32" t="str">
        <f ca="1">IF(AND(W99="2",G99&lt;&gt;Lists!$A$17),AA99,Z99)</f>
        <v/>
      </c>
      <c r="L99" s="33" t="str">
        <f t="shared" ca="1" si="11"/>
        <v/>
      </c>
      <c r="M99" s="5">
        <f>Planning!S83</f>
        <v>0</v>
      </c>
      <c r="N99" s="5">
        <f>'Month 3'!M99+'Month 3'!N99-'Month 3'!O99</f>
        <v>0</v>
      </c>
      <c r="O99" s="166"/>
      <c r="P99" s="32" t="str">
        <f t="shared" si="14"/>
        <v/>
      </c>
      <c r="Q99" s="33" t="str">
        <f t="shared" si="12"/>
        <v/>
      </c>
      <c r="R99" s="89">
        <f ca="1">SUMIFS($J$25:$J$224,$C$25:$C$224,$C99,$G$25:$G$224,Lists!$A$16)</f>
        <v>0</v>
      </c>
      <c r="S99" s="89">
        <f t="shared" si="15"/>
        <v>0</v>
      </c>
      <c r="U99" s="2" t="str">
        <f t="shared" si="16"/>
        <v/>
      </c>
      <c r="W99" s="2" t="str">
        <f>IF(C99=0,"",LEFT(INDEX(Lists!$H$5:$H$49,MATCH(C99,Lists!$G$5:$G$49,0),1),1))</f>
        <v/>
      </c>
      <c r="Y99" s="4">
        <f ca="1">'Month 3'!H99+'Month 3'!I99-'Month 3'!J99</f>
        <v>0</v>
      </c>
      <c r="Z99" s="2" t="str">
        <f t="shared" ca="1" si="17"/>
        <v/>
      </c>
      <c r="AA99" s="2" t="str">
        <f t="shared" ca="1" si="13"/>
        <v/>
      </c>
      <c r="AC99" s="627" t="str">
        <f t="shared" si="18"/>
        <v>0</v>
      </c>
    </row>
    <row r="100" spans="1:29" ht="39" hidden="1" customHeight="1" x14ac:dyDescent="0.2">
      <c r="A100" s="14" t="str">
        <f>Planning!A84</f>
        <v>I076</v>
      </c>
      <c r="B100" s="9">
        <f>Planning!B84</f>
        <v>0</v>
      </c>
      <c r="C100" s="9">
        <f>Planning!C84</f>
        <v>0</v>
      </c>
      <c r="D100" s="9">
        <f>Planning!D84</f>
        <v>0</v>
      </c>
      <c r="E100" s="3">
        <f>Planning!E84</f>
        <v>0</v>
      </c>
      <c r="F100" s="3" t="str">
        <f>IF(Planning!G84&lt;&gt;0,Planning!G84,"")</f>
        <v/>
      </c>
      <c r="G100" s="194">
        <f>Planning!H84</f>
        <v>0</v>
      </c>
      <c r="H100" s="4">
        <f>Planning!R84</f>
        <v>0</v>
      </c>
      <c r="I100" s="198">
        <f ca="1">IF(OR(W100="1",AND(W100&lt;&gt;"1",G100=Lists!$A$17)),Y100,0)</f>
        <v>0</v>
      </c>
      <c r="J100" s="174"/>
      <c r="K100" s="32" t="str">
        <f ca="1">IF(AND(W100="2",G100&lt;&gt;Lists!$A$17),AA100,Z100)</f>
        <v/>
      </c>
      <c r="L100" s="33" t="str">
        <f t="shared" ca="1" si="11"/>
        <v/>
      </c>
      <c r="M100" s="5">
        <f>Planning!S84</f>
        <v>0</v>
      </c>
      <c r="N100" s="5">
        <f>'Month 3'!M100+'Month 3'!N100-'Month 3'!O100</f>
        <v>0</v>
      </c>
      <c r="O100" s="166"/>
      <c r="P100" s="32" t="str">
        <f t="shared" si="14"/>
        <v/>
      </c>
      <c r="Q100" s="33" t="str">
        <f t="shared" si="12"/>
        <v/>
      </c>
      <c r="R100" s="89">
        <f ca="1">SUMIFS($J$25:$J$224,$C$25:$C$224,$C100,$G$25:$G$224,Lists!$A$16)</f>
        <v>0</v>
      </c>
      <c r="S100" s="89">
        <f t="shared" si="15"/>
        <v>0</v>
      </c>
      <c r="U100" s="2" t="str">
        <f t="shared" si="16"/>
        <v/>
      </c>
      <c r="W100" s="2" t="str">
        <f>IF(C100=0,"",LEFT(INDEX(Lists!$H$5:$H$49,MATCH(C100,Lists!$G$5:$G$49,0),1),1))</f>
        <v/>
      </c>
      <c r="Y100" s="4">
        <f ca="1">'Month 3'!H100+'Month 3'!I100-'Month 3'!J100</f>
        <v>0</v>
      </c>
      <c r="Z100" s="2" t="str">
        <f t="shared" ca="1" si="17"/>
        <v/>
      </c>
      <c r="AA100" s="2" t="str">
        <f t="shared" ca="1" si="13"/>
        <v/>
      </c>
      <c r="AC100" s="627" t="str">
        <f t="shared" si="18"/>
        <v>0</v>
      </c>
    </row>
    <row r="101" spans="1:29" ht="39" hidden="1" customHeight="1" x14ac:dyDescent="0.2">
      <c r="A101" s="14" t="str">
        <f>Planning!A85</f>
        <v>I077</v>
      </c>
      <c r="B101" s="9">
        <f>Planning!B85</f>
        <v>0</v>
      </c>
      <c r="C101" s="9">
        <f>Planning!C85</f>
        <v>0</v>
      </c>
      <c r="D101" s="9">
        <f>Planning!D85</f>
        <v>0</v>
      </c>
      <c r="E101" s="3">
        <f>Planning!E85</f>
        <v>0</v>
      </c>
      <c r="F101" s="3" t="str">
        <f>IF(Planning!G85&lt;&gt;0,Planning!G85,"")</f>
        <v/>
      </c>
      <c r="G101" s="194">
        <f>Planning!H85</f>
        <v>0</v>
      </c>
      <c r="H101" s="4">
        <f>Planning!R85</f>
        <v>0</v>
      </c>
      <c r="I101" s="198">
        <f ca="1">IF(OR(W101="1",AND(W101&lt;&gt;"1",G101=Lists!$A$17)),Y101,0)</f>
        <v>0</v>
      </c>
      <c r="J101" s="174"/>
      <c r="K101" s="32" t="str">
        <f ca="1">IF(AND(W101="2",G101&lt;&gt;Lists!$A$17),AA101,Z101)</f>
        <v/>
      </c>
      <c r="L101" s="33" t="str">
        <f t="shared" ca="1" si="11"/>
        <v/>
      </c>
      <c r="M101" s="5">
        <f>Planning!S85</f>
        <v>0</v>
      </c>
      <c r="N101" s="5">
        <f>'Month 3'!M101+'Month 3'!N101-'Month 3'!O101</f>
        <v>0</v>
      </c>
      <c r="O101" s="166"/>
      <c r="P101" s="32" t="str">
        <f t="shared" si="14"/>
        <v/>
      </c>
      <c r="Q101" s="33" t="str">
        <f t="shared" si="12"/>
        <v/>
      </c>
      <c r="R101" s="89">
        <f ca="1">SUMIFS($J$25:$J$224,$C$25:$C$224,$C101,$G$25:$G$224,Lists!$A$16)</f>
        <v>0</v>
      </c>
      <c r="S101" s="89">
        <f t="shared" si="15"/>
        <v>0</v>
      </c>
      <c r="U101" s="2" t="str">
        <f t="shared" si="16"/>
        <v/>
      </c>
      <c r="W101" s="2" t="str">
        <f>IF(C101=0,"",LEFT(INDEX(Lists!$H$5:$H$49,MATCH(C101,Lists!$G$5:$G$49,0),1),1))</f>
        <v/>
      </c>
      <c r="Y101" s="4">
        <f ca="1">'Month 3'!H101+'Month 3'!I101-'Month 3'!J101</f>
        <v>0</v>
      </c>
      <c r="Z101" s="2" t="str">
        <f t="shared" ca="1" si="17"/>
        <v/>
      </c>
      <c r="AA101" s="2" t="str">
        <f t="shared" ca="1" si="13"/>
        <v/>
      </c>
      <c r="AC101" s="627" t="str">
        <f t="shared" si="18"/>
        <v>0</v>
      </c>
    </row>
    <row r="102" spans="1:29" ht="39" hidden="1" customHeight="1" x14ac:dyDescent="0.2">
      <c r="A102" s="14" t="str">
        <f>Planning!A86</f>
        <v>I078</v>
      </c>
      <c r="B102" s="9">
        <f>Planning!B86</f>
        <v>0</v>
      </c>
      <c r="C102" s="9">
        <f>Planning!C86</f>
        <v>0</v>
      </c>
      <c r="D102" s="9">
        <f>Planning!D86</f>
        <v>0</v>
      </c>
      <c r="E102" s="3">
        <f>Planning!E86</f>
        <v>0</v>
      </c>
      <c r="F102" s="3" t="str">
        <f>IF(Planning!G86&lt;&gt;0,Planning!G86,"")</f>
        <v/>
      </c>
      <c r="G102" s="194">
        <f>Planning!H86</f>
        <v>0</v>
      </c>
      <c r="H102" s="4">
        <f>Planning!R86</f>
        <v>0</v>
      </c>
      <c r="I102" s="198">
        <f ca="1">IF(OR(W102="1",AND(W102&lt;&gt;"1",G102=Lists!$A$17)),Y102,0)</f>
        <v>0</v>
      </c>
      <c r="J102" s="174"/>
      <c r="K102" s="32" t="str">
        <f ca="1">IF(AND(W102="2",G102&lt;&gt;Lists!$A$17),AA102,Z102)</f>
        <v/>
      </c>
      <c r="L102" s="33" t="str">
        <f t="shared" ca="1" si="11"/>
        <v/>
      </c>
      <c r="M102" s="5">
        <f>Planning!S86</f>
        <v>0</v>
      </c>
      <c r="N102" s="5">
        <f>'Month 3'!M102+'Month 3'!N102-'Month 3'!O102</f>
        <v>0</v>
      </c>
      <c r="O102" s="166"/>
      <c r="P102" s="32" t="str">
        <f t="shared" si="14"/>
        <v/>
      </c>
      <c r="Q102" s="33" t="str">
        <f t="shared" si="12"/>
        <v/>
      </c>
      <c r="R102" s="89">
        <f ca="1">SUMIFS($J$25:$J$224,$C$25:$C$224,$C102,$G$25:$G$224,Lists!$A$16)</f>
        <v>0</v>
      </c>
      <c r="S102" s="89">
        <f t="shared" si="15"/>
        <v>0</v>
      </c>
      <c r="U102" s="2" t="str">
        <f t="shared" si="16"/>
        <v/>
      </c>
      <c r="W102" s="2" t="str">
        <f>IF(C102=0,"",LEFT(INDEX(Lists!$H$5:$H$49,MATCH(C102,Lists!$G$5:$G$49,0),1),1))</f>
        <v/>
      </c>
      <c r="Y102" s="4">
        <f ca="1">'Month 3'!H102+'Month 3'!I102-'Month 3'!J102</f>
        <v>0</v>
      </c>
      <c r="Z102" s="2" t="str">
        <f t="shared" ca="1" si="17"/>
        <v/>
      </c>
      <c r="AA102" s="2" t="str">
        <f t="shared" ca="1" si="13"/>
        <v/>
      </c>
      <c r="AC102" s="627" t="str">
        <f t="shared" si="18"/>
        <v>0</v>
      </c>
    </row>
    <row r="103" spans="1:29" ht="39" hidden="1" customHeight="1" x14ac:dyDescent="0.2">
      <c r="A103" s="14" t="str">
        <f>Planning!A87</f>
        <v>I079</v>
      </c>
      <c r="B103" s="9">
        <f>Planning!B87</f>
        <v>0</v>
      </c>
      <c r="C103" s="9">
        <f>Planning!C87</f>
        <v>0</v>
      </c>
      <c r="D103" s="9">
        <f>Planning!D87</f>
        <v>0</v>
      </c>
      <c r="E103" s="3">
        <f>Planning!E87</f>
        <v>0</v>
      </c>
      <c r="F103" s="3" t="str">
        <f>IF(Planning!G87&lt;&gt;0,Planning!G87,"")</f>
        <v/>
      </c>
      <c r="G103" s="194">
        <f>Planning!H87</f>
        <v>0</v>
      </c>
      <c r="H103" s="4">
        <f>Planning!R87</f>
        <v>0</v>
      </c>
      <c r="I103" s="198">
        <f ca="1">IF(OR(W103="1",AND(W103&lt;&gt;"1",G103=Lists!$A$17)),Y103,0)</f>
        <v>0</v>
      </c>
      <c r="J103" s="174"/>
      <c r="K103" s="32" t="str">
        <f ca="1">IF(AND(W103="2",G103&lt;&gt;Lists!$A$17),AA103,Z103)</f>
        <v/>
      </c>
      <c r="L103" s="33" t="str">
        <f t="shared" ca="1" si="11"/>
        <v/>
      </c>
      <c r="M103" s="5">
        <f>Planning!S87</f>
        <v>0</v>
      </c>
      <c r="N103" s="5">
        <f>'Month 3'!M103+'Month 3'!N103-'Month 3'!O103</f>
        <v>0</v>
      </c>
      <c r="O103" s="166"/>
      <c r="P103" s="32" t="str">
        <f t="shared" si="14"/>
        <v/>
      </c>
      <c r="Q103" s="33" t="str">
        <f t="shared" si="12"/>
        <v/>
      </c>
      <c r="R103" s="89">
        <f ca="1">SUMIFS($J$25:$J$224,$C$25:$C$224,$C103,$G$25:$G$224,Lists!$A$16)</f>
        <v>0</v>
      </c>
      <c r="S103" s="89">
        <f t="shared" si="15"/>
        <v>0</v>
      </c>
      <c r="U103" s="2" t="str">
        <f t="shared" si="16"/>
        <v/>
      </c>
      <c r="W103" s="2" t="str">
        <f>IF(C103=0,"",LEFT(INDEX(Lists!$H$5:$H$49,MATCH(C103,Lists!$G$5:$G$49,0),1),1))</f>
        <v/>
      </c>
      <c r="Y103" s="4">
        <f ca="1">'Month 3'!H103+'Month 3'!I103-'Month 3'!J103</f>
        <v>0</v>
      </c>
      <c r="Z103" s="2" t="str">
        <f t="shared" ca="1" si="17"/>
        <v/>
      </c>
      <c r="AA103" s="2" t="str">
        <f t="shared" ca="1" si="13"/>
        <v/>
      </c>
      <c r="AC103" s="627" t="str">
        <f t="shared" si="18"/>
        <v>0</v>
      </c>
    </row>
    <row r="104" spans="1:29" ht="39" hidden="1" customHeight="1" x14ac:dyDescent="0.2">
      <c r="A104" s="14" t="str">
        <f>Planning!A88</f>
        <v>I080</v>
      </c>
      <c r="B104" s="9">
        <f>Planning!B88</f>
        <v>0</v>
      </c>
      <c r="C104" s="9">
        <f>Planning!C88</f>
        <v>0</v>
      </c>
      <c r="D104" s="9">
        <f>Planning!D88</f>
        <v>0</v>
      </c>
      <c r="E104" s="3">
        <f>Planning!E88</f>
        <v>0</v>
      </c>
      <c r="F104" s="3" t="str">
        <f>IF(Planning!G88&lt;&gt;0,Planning!G88,"")</f>
        <v/>
      </c>
      <c r="G104" s="194">
        <f>Planning!H88</f>
        <v>0</v>
      </c>
      <c r="H104" s="4">
        <f>Planning!R88</f>
        <v>0</v>
      </c>
      <c r="I104" s="198">
        <f ca="1">IF(OR(W104="1",AND(W104&lt;&gt;"1",G104=Lists!$A$17)),Y104,0)</f>
        <v>0</v>
      </c>
      <c r="J104" s="174"/>
      <c r="K104" s="32" t="str">
        <f ca="1">IF(AND(W104="2",G104&lt;&gt;Lists!$A$17),AA104,Z104)</f>
        <v/>
      </c>
      <c r="L104" s="33" t="str">
        <f t="shared" ca="1" si="11"/>
        <v/>
      </c>
      <c r="M104" s="5">
        <f>Planning!S88</f>
        <v>0</v>
      </c>
      <c r="N104" s="5">
        <f>'Month 3'!M104+'Month 3'!N104-'Month 3'!O104</f>
        <v>0</v>
      </c>
      <c r="O104" s="166"/>
      <c r="P104" s="32" t="str">
        <f t="shared" si="14"/>
        <v/>
      </c>
      <c r="Q104" s="33" t="str">
        <f t="shared" si="12"/>
        <v/>
      </c>
      <c r="R104" s="89">
        <f ca="1">SUMIFS($J$25:$J$224,$C$25:$C$224,$C104,$G$25:$G$224,Lists!$A$16)</f>
        <v>0</v>
      </c>
      <c r="S104" s="89">
        <f t="shared" si="15"/>
        <v>0</v>
      </c>
      <c r="U104" s="2" t="str">
        <f t="shared" si="16"/>
        <v/>
      </c>
      <c r="W104" s="2" t="str">
        <f>IF(C104=0,"",LEFT(INDEX(Lists!$H$5:$H$49,MATCH(C104,Lists!$G$5:$G$49,0),1),1))</f>
        <v/>
      </c>
      <c r="Y104" s="4">
        <f ca="1">'Month 3'!H104+'Month 3'!I104-'Month 3'!J104</f>
        <v>0</v>
      </c>
      <c r="Z104" s="2" t="str">
        <f t="shared" ca="1" si="17"/>
        <v/>
      </c>
      <c r="AA104" s="2" t="str">
        <f t="shared" ca="1" si="13"/>
        <v/>
      </c>
      <c r="AC104" s="627" t="str">
        <f t="shared" si="18"/>
        <v>0</v>
      </c>
    </row>
    <row r="105" spans="1:29" ht="39" hidden="1" customHeight="1" x14ac:dyDescent="0.2">
      <c r="A105" s="14" t="str">
        <f>Planning!A89</f>
        <v>I081</v>
      </c>
      <c r="B105" s="9">
        <f>Planning!B89</f>
        <v>0</v>
      </c>
      <c r="C105" s="9">
        <f>Planning!C89</f>
        <v>0</v>
      </c>
      <c r="D105" s="9">
        <f>Planning!D89</f>
        <v>0</v>
      </c>
      <c r="E105" s="3">
        <f>Planning!E89</f>
        <v>0</v>
      </c>
      <c r="F105" s="3" t="str">
        <f>IF(Planning!G89&lt;&gt;0,Planning!G89,"")</f>
        <v/>
      </c>
      <c r="G105" s="194">
        <f>Planning!H89</f>
        <v>0</v>
      </c>
      <c r="H105" s="4">
        <f>Planning!R89</f>
        <v>0</v>
      </c>
      <c r="I105" s="198">
        <f ca="1">IF(OR(W105="1",AND(W105&lt;&gt;"1",G105=Lists!$A$17)),Y105,0)</f>
        <v>0</v>
      </c>
      <c r="J105" s="174"/>
      <c r="K105" s="32" t="str">
        <f ca="1">IF(AND(W105="2",G105&lt;&gt;Lists!$A$17),AA105,Z105)</f>
        <v/>
      </c>
      <c r="L105" s="33" t="str">
        <f t="shared" ca="1" si="11"/>
        <v/>
      </c>
      <c r="M105" s="5">
        <f>Planning!S89</f>
        <v>0</v>
      </c>
      <c r="N105" s="5">
        <f>'Month 3'!M105+'Month 3'!N105-'Month 3'!O105</f>
        <v>0</v>
      </c>
      <c r="O105" s="166"/>
      <c r="P105" s="32" t="str">
        <f t="shared" si="14"/>
        <v/>
      </c>
      <c r="Q105" s="33" t="str">
        <f t="shared" si="12"/>
        <v/>
      </c>
      <c r="R105" s="89">
        <f ca="1">SUMIFS($J$25:$J$224,$C$25:$C$224,$C105,$G$25:$G$224,Lists!$A$16)</f>
        <v>0</v>
      </c>
      <c r="S105" s="89">
        <f t="shared" si="15"/>
        <v>0</v>
      </c>
      <c r="U105" s="2" t="str">
        <f t="shared" si="16"/>
        <v/>
      </c>
      <c r="W105" s="2" t="str">
        <f>IF(C105=0,"",LEFT(INDEX(Lists!$H$5:$H$49,MATCH(C105,Lists!$G$5:$G$49,0),1),1))</f>
        <v/>
      </c>
      <c r="Y105" s="4">
        <f ca="1">'Month 3'!H105+'Month 3'!I105-'Month 3'!J105</f>
        <v>0</v>
      </c>
      <c r="Z105" s="2" t="str">
        <f t="shared" ca="1" si="17"/>
        <v/>
      </c>
      <c r="AA105" s="2" t="str">
        <f t="shared" ca="1" si="13"/>
        <v/>
      </c>
      <c r="AC105" s="627" t="str">
        <f t="shared" si="18"/>
        <v>0</v>
      </c>
    </row>
    <row r="106" spans="1:29" ht="39" hidden="1" customHeight="1" x14ac:dyDescent="0.2">
      <c r="A106" s="14" t="str">
        <f>Planning!A90</f>
        <v>I082</v>
      </c>
      <c r="B106" s="9">
        <f>Planning!B90</f>
        <v>0</v>
      </c>
      <c r="C106" s="9">
        <f>Planning!C90</f>
        <v>0</v>
      </c>
      <c r="D106" s="9">
        <f>Planning!D90</f>
        <v>0</v>
      </c>
      <c r="E106" s="3">
        <f>Planning!E90</f>
        <v>0</v>
      </c>
      <c r="F106" s="3" t="str">
        <f>IF(Planning!G90&lt;&gt;0,Planning!G90,"")</f>
        <v/>
      </c>
      <c r="G106" s="194">
        <f>Planning!H90</f>
        <v>0</v>
      </c>
      <c r="H106" s="4">
        <f>Planning!R90</f>
        <v>0</v>
      </c>
      <c r="I106" s="198">
        <f ca="1">IF(OR(W106="1",AND(W106&lt;&gt;"1",G106=Lists!$A$17)),Y106,0)</f>
        <v>0</v>
      </c>
      <c r="J106" s="174"/>
      <c r="K106" s="32" t="str">
        <f ca="1">IF(AND(W106="2",G106&lt;&gt;Lists!$A$17),AA106,Z106)</f>
        <v/>
      </c>
      <c r="L106" s="33" t="str">
        <f t="shared" ca="1" si="11"/>
        <v/>
      </c>
      <c r="M106" s="5">
        <f>Planning!S90</f>
        <v>0</v>
      </c>
      <c r="N106" s="5">
        <f>'Month 3'!M106+'Month 3'!N106-'Month 3'!O106</f>
        <v>0</v>
      </c>
      <c r="O106" s="166"/>
      <c r="P106" s="32" t="str">
        <f t="shared" si="14"/>
        <v/>
      </c>
      <c r="Q106" s="33" t="str">
        <f t="shared" si="12"/>
        <v/>
      </c>
      <c r="R106" s="89">
        <f ca="1">SUMIFS($J$25:$J$224,$C$25:$C$224,$C106,$G$25:$G$224,Lists!$A$16)</f>
        <v>0</v>
      </c>
      <c r="S106" s="89">
        <f t="shared" si="15"/>
        <v>0</v>
      </c>
      <c r="U106" s="2" t="str">
        <f t="shared" si="16"/>
        <v/>
      </c>
      <c r="W106" s="2" t="str">
        <f>IF(C106=0,"",LEFT(INDEX(Lists!$H$5:$H$49,MATCH(C106,Lists!$G$5:$G$49,0),1),1))</f>
        <v/>
      </c>
      <c r="Y106" s="4">
        <f ca="1">'Month 3'!H106+'Month 3'!I106-'Month 3'!J106</f>
        <v>0</v>
      </c>
      <c r="Z106" s="2" t="str">
        <f t="shared" ca="1" si="17"/>
        <v/>
      </c>
      <c r="AA106" s="2" t="str">
        <f t="shared" ca="1" si="13"/>
        <v/>
      </c>
      <c r="AC106" s="627" t="str">
        <f t="shared" si="18"/>
        <v>0</v>
      </c>
    </row>
    <row r="107" spans="1:29" ht="39" hidden="1" customHeight="1" x14ac:dyDescent="0.2">
      <c r="A107" s="14" t="str">
        <f>Planning!A91</f>
        <v>I083</v>
      </c>
      <c r="B107" s="9">
        <f>Planning!B91</f>
        <v>0</v>
      </c>
      <c r="C107" s="9">
        <f>Planning!C91</f>
        <v>0</v>
      </c>
      <c r="D107" s="9">
        <f>Planning!D91</f>
        <v>0</v>
      </c>
      <c r="E107" s="3">
        <f>Planning!E91</f>
        <v>0</v>
      </c>
      <c r="F107" s="3" t="str">
        <f>IF(Planning!G91&lt;&gt;0,Planning!G91,"")</f>
        <v/>
      </c>
      <c r="G107" s="194">
        <f>Planning!H91</f>
        <v>0</v>
      </c>
      <c r="H107" s="4">
        <f>Planning!R91</f>
        <v>0</v>
      </c>
      <c r="I107" s="198">
        <f ca="1">IF(OR(W107="1",AND(W107&lt;&gt;"1",G107=Lists!$A$17)),Y107,0)</f>
        <v>0</v>
      </c>
      <c r="J107" s="174"/>
      <c r="K107" s="32" t="str">
        <f ca="1">IF(AND(W107="2",G107&lt;&gt;Lists!$A$17),AA107,Z107)</f>
        <v/>
      </c>
      <c r="L107" s="33" t="str">
        <f t="shared" ca="1" si="11"/>
        <v/>
      </c>
      <c r="M107" s="5">
        <f>Planning!S91</f>
        <v>0</v>
      </c>
      <c r="N107" s="5">
        <f>'Month 3'!M107+'Month 3'!N107-'Month 3'!O107</f>
        <v>0</v>
      </c>
      <c r="O107" s="166"/>
      <c r="P107" s="32" t="str">
        <f t="shared" si="14"/>
        <v/>
      </c>
      <c r="Q107" s="33" t="str">
        <f t="shared" si="12"/>
        <v/>
      </c>
      <c r="R107" s="89">
        <f ca="1">SUMIFS($J$25:$J$224,$C$25:$C$224,$C107,$G$25:$G$224,Lists!$A$16)</f>
        <v>0</v>
      </c>
      <c r="S107" s="89">
        <f t="shared" si="15"/>
        <v>0</v>
      </c>
      <c r="U107" s="2" t="str">
        <f t="shared" si="16"/>
        <v/>
      </c>
      <c r="W107" s="2" t="str">
        <f>IF(C107=0,"",LEFT(INDEX(Lists!$H$5:$H$49,MATCH(C107,Lists!$G$5:$G$49,0),1),1))</f>
        <v/>
      </c>
      <c r="Y107" s="4">
        <f ca="1">'Month 3'!H107+'Month 3'!I107-'Month 3'!J107</f>
        <v>0</v>
      </c>
      <c r="Z107" s="2" t="str">
        <f t="shared" ca="1" si="17"/>
        <v/>
      </c>
      <c r="AA107" s="2" t="str">
        <f t="shared" ca="1" si="13"/>
        <v/>
      </c>
      <c r="AC107" s="627" t="str">
        <f t="shared" si="18"/>
        <v>0</v>
      </c>
    </row>
    <row r="108" spans="1:29" ht="39" hidden="1" customHeight="1" x14ac:dyDescent="0.2">
      <c r="A108" s="14" t="str">
        <f>Planning!A92</f>
        <v>I084</v>
      </c>
      <c r="B108" s="9">
        <f>Planning!B92</f>
        <v>0</v>
      </c>
      <c r="C108" s="9">
        <f>Planning!C92</f>
        <v>0</v>
      </c>
      <c r="D108" s="9">
        <f>Planning!D92</f>
        <v>0</v>
      </c>
      <c r="E108" s="3">
        <f>Planning!E92</f>
        <v>0</v>
      </c>
      <c r="F108" s="3" t="str">
        <f>IF(Planning!G92&lt;&gt;0,Planning!G92,"")</f>
        <v/>
      </c>
      <c r="G108" s="194">
        <f>Planning!H92</f>
        <v>0</v>
      </c>
      <c r="H108" s="4">
        <f>Planning!R92</f>
        <v>0</v>
      </c>
      <c r="I108" s="198">
        <f ca="1">IF(OR(W108="1",AND(W108&lt;&gt;"1",G108=Lists!$A$17)),Y108,0)</f>
        <v>0</v>
      </c>
      <c r="J108" s="174"/>
      <c r="K108" s="32" t="str">
        <f ca="1">IF(AND(W108="2",G108&lt;&gt;Lists!$A$17),AA108,Z108)</f>
        <v/>
      </c>
      <c r="L108" s="33" t="str">
        <f t="shared" ca="1" si="11"/>
        <v/>
      </c>
      <c r="M108" s="5">
        <f>Planning!S92</f>
        <v>0</v>
      </c>
      <c r="N108" s="5">
        <f>'Month 3'!M108+'Month 3'!N108-'Month 3'!O108</f>
        <v>0</v>
      </c>
      <c r="O108" s="166"/>
      <c r="P108" s="32" t="str">
        <f t="shared" si="14"/>
        <v/>
      </c>
      <c r="Q108" s="33" t="str">
        <f t="shared" si="12"/>
        <v/>
      </c>
      <c r="R108" s="89">
        <f ca="1">SUMIFS($J$25:$J$224,$C$25:$C$224,$C108,$G$25:$G$224,Lists!$A$16)</f>
        <v>0</v>
      </c>
      <c r="S108" s="89">
        <f t="shared" si="15"/>
        <v>0</v>
      </c>
      <c r="U108" s="2" t="str">
        <f t="shared" si="16"/>
        <v/>
      </c>
      <c r="W108" s="2" t="str">
        <f>IF(C108=0,"",LEFT(INDEX(Lists!$H$5:$H$49,MATCH(C108,Lists!$G$5:$G$49,0),1),1))</f>
        <v/>
      </c>
      <c r="Y108" s="4">
        <f ca="1">'Month 3'!H108+'Month 3'!I108-'Month 3'!J108</f>
        <v>0</v>
      </c>
      <c r="Z108" s="2" t="str">
        <f t="shared" ca="1" si="17"/>
        <v/>
      </c>
      <c r="AA108" s="2" t="str">
        <f t="shared" ca="1" si="13"/>
        <v/>
      </c>
      <c r="AC108" s="627" t="str">
        <f t="shared" si="18"/>
        <v>0</v>
      </c>
    </row>
    <row r="109" spans="1:29" ht="39" hidden="1" customHeight="1" x14ac:dyDescent="0.2">
      <c r="A109" s="14" t="str">
        <f>Planning!A93</f>
        <v>I085</v>
      </c>
      <c r="B109" s="9">
        <f>Planning!B93</f>
        <v>0</v>
      </c>
      <c r="C109" s="9">
        <f>Planning!C93</f>
        <v>0</v>
      </c>
      <c r="D109" s="9">
        <f>Planning!D93</f>
        <v>0</v>
      </c>
      <c r="E109" s="3">
        <f>Planning!E93</f>
        <v>0</v>
      </c>
      <c r="F109" s="3" t="str">
        <f>IF(Planning!G93&lt;&gt;0,Planning!G93,"")</f>
        <v/>
      </c>
      <c r="G109" s="194">
        <f>Planning!H93</f>
        <v>0</v>
      </c>
      <c r="H109" s="4">
        <f>Planning!R93</f>
        <v>0</v>
      </c>
      <c r="I109" s="198">
        <f ca="1">IF(OR(W109="1",AND(W109&lt;&gt;"1",G109=Lists!$A$17)),Y109,0)</f>
        <v>0</v>
      </c>
      <c r="J109" s="174"/>
      <c r="K109" s="32" t="str">
        <f ca="1">IF(AND(W109="2",G109&lt;&gt;Lists!$A$17),AA109,Z109)</f>
        <v/>
      </c>
      <c r="L109" s="33" t="str">
        <f t="shared" ca="1" si="11"/>
        <v/>
      </c>
      <c r="M109" s="5">
        <f>Planning!S93</f>
        <v>0</v>
      </c>
      <c r="N109" s="5">
        <f>'Month 3'!M109+'Month 3'!N109-'Month 3'!O109</f>
        <v>0</v>
      </c>
      <c r="O109" s="166"/>
      <c r="P109" s="32" t="str">
        <f t="shared" si="14"/>
        <v/>
      </c>
      <c r="Q109" s="33" t="str">
        <f t="shared" si="12"/>
        <v/>
      </c>
      <c r="R109" s="89">
        <f ca="1">SUMIFS($J$25:$J$224,$C$25:$C$224,$C109,$G$25:$G$224,Lists!$A$16)</f>
        <v>0</v>
      </c>
      <c r="S109" s="89">
        <f t="shared" si="15"/>
        <v>0</v>
      </c>
      <c r="U109" s="2" t="str">
        <f t="shared" si="16"/>
        <v/>
      </c>
      <c r="W109" s="2" t="str">
        <f>IF(C109=0,"",LEFT(INDEX(Lists!$H$5:$H$49,MATCH(C109,Lists!$G$5:$G$49,0),1),1))</f>
        <v/>
      </c>
      <c r="Y109" s="4">
        <f ca="1">'Month 3'!H109+'Month 3'!I109-'Month 3'!J109</f>
        <v>0</v>
      </c>
      <c r="Z109" s="2" t="str">
        <f t="shared" ca="1" si="17"/>
        <v/>
      </c>
      <c r="AA109" s="2" t="str">
        <f t="shared" ca="1" si="13"/>
        <v/>
      </c>
      <c r="AC109" s="627" t="str">
        <f t="shared" si="18"/>
        <v>0</v>
      </c>
    </row>
    <row r="110" spans="1:29" ht="39" hidden="1" customHeight="1" x14ac:dyDescent="0.2">
      <c r="A110" s="14" t="str">
        <f>Planning!A94</f>
        <v>I086</v>
      </c>
      <c r="B110" s="9">
        <f>Planning!B94</f>
        <v>0</v>
      </c>
      <c r="C110" s="9">
        <f>Planning!C94</f>
        <v>0</v>
      </c>
      <c r="D110" s="9">
        <f>Planning!D94</f>
        <v>0</v>
      </c>
      <c r="E110" s="3">
        <f>Planning!E94</f>
        <v>0</v>
      </c>
      <c r="F110" s="3" t="str">
        <f>IF(Planning!G94&lt;&gt;0,Planning!G94,"")</f>
        <v/>
      </c>
      <c r="G110" s="194">
        <f>Planning!H94</f>
        <v>0</v>
      </c>
      <c r="H110" s="4">
        <f>Planning!R94</f>
        <v>0</v>
      </c>
      <c r="I110" s="198">
        <f ca="1">IF(OR(W110="1",AND(W110&lt;&gt;"1",G110=Lists!$A$17)),Y110,0)</f>
        <v>0</v>
      </c>
      <c r="J110" s="174"/>
      <c r="K110" s="32" t="str">
        <f ca="1">IF(AND(W110="2",G110&lt;&gt;Lists!$A$17),AA110,Z110)</f>
        <v/>
      </c>
      <c r="L110" s="33" t="str">
        <f t="shared" ca="1" si="11"/>
        <v/>
      </c>
      <c r="M110" s="5">
        <f>Planning!S94</f>
        <v>0</v>
      </c>
      <c r="N110" s="5">
        <f>'Month 3'!M110+'Month 3'!N110-'Month 3'!O110</f>
        <v>0</v>
      </c>
      <c r="O110" s="166"/>
      <c r="P110" s="32" t="str">
        <f t="shared" si="14"/>
        <v/>
      </c>
      <c r="Q110" s="33" t="str">
        <f t="shared" si="12"/>
        <v/>
      </c>
      <c r="R110" s="89">
        <f ca="1">SUMIFS($J$25:$J$224,$C$25:$C$224,$C110,$G$25:$G$224,Lists!$A$16)</f>
        <v>0</v>
      </c>
      <c r="S110" s="89">
        <f t="shared" si="15"/>
        <v>0</v>
      </c>
      <c r="U110" s="2" t="str">
        <f t="shared" si="16"/>
        <v/>
      </c>
      <c r="W110" s="2" t="str">
        <f>IF(C110=0,"",LEFT(INDEX(Lists!$H$5:$H$49,MATCH(C110,Lists!$G$5:$G$49,0),1),1))</f>
        <v/>
      </c>
      <c r="Y110" s="4">
        <f ca="1">'Month 3'!H110+'Month 3'!I110-'Month 3'!J110</f>
        <v>0</v>
      </c>
      <c r="Z110" s="2" t="str">
        <f t="shared" ca="1" si="17"/>
        <v/>
      </c>
      <c r="AA110" s="2" t="str">
        <f t="shared" ca="1" si="13"/>
        <v/>
      </c>
      <c r="AC110" s="627" t="str">
        <f t="shared" si="18"/>
        <v>0</v>
      </c>
    </row>
    <row r="111" spans="1:29" ht="39" hidden="1" customHeight="1" x14ac:dyDescent="0.2">
      <c r="A111" s="14" t="str">
        <f>Planning!A95</f>
        <v>I087</v>
      </c>
      <c r="B111" s="9">
        <f>Planning!B95</f>
        <v>0</v>
      </c>
      <c r="C111" s="9">
        <f>Planning!C95</f>
        <v>0</v>
      </c>
      <c r="D111" s="9">
        <f>Planning!D95</f>
        <v>0</v>
      </c>
      <c r="E111" s="3">
        <f>Planning!E95</f>
        <v>0</v>
      </c>
      <c r="F111" s="3" t="str">
        <f>IF(Planning!G95&lt;&gt;0,Planning!G95,"")</f>
        <v/>
      </c>
      <c r="G111" s="194">
        <f>Planning!H95</f>
        <v>0</v>
      </c>
      <c r="H111" s="4">
        <f>Planning!R95</f>
        <v>0</v>
      </c>
      <c r="I111" s="198">
        <f ca="1">IF(OR(W111="1",AND(W111&lt;&gt;"1",G111=Lists!$A$17)),Y111,0)</f>
        <v>0</v>
      </c>
      <c r="J111" s="174"/>
      <c r="K111" s="32" t="str">
        <f ca="1">IF(AND(W111="2",G111&lt;&gt;Lists!$A$17),AA111,Z111)</f>
        <v/>
      </c>
      <c r="L111" s="33" t="str">
        <f t="shared" ca="1" si="11"/>
        <v/>
      </c>
      <c r="M111" s="5">
        <f>Planning!S95</f>
        <v>0</v>
      </c>
      <c r="N111" s="5">
        <f>'Month 3'!M111+'Month 3'!N111-'Month 3'!O111</f>
        <v>0</v>
      </c>
      <c r="O111" s="166"/>
      <c r="P111" s="32" t="str">
        <f t="shared" si="14"/>
        <v/>
      </c>
      <c r="Q111" s="33" t="str">
        <f t="shared" si="12"/>
        <v/>
      </c>
      <c r="R111" s="89">
        <f ca="1">SUMIFS($J$25:$J$224,$C$25:$C$224,$C111,$G$25:$G$224,Lists!$A$16)</f>
        <v>0</v>
      </c>
      <c r="S111" s="89">
        <f t="shared" si="15"/>
        <v>0</v>
      </c>
      <c r="U111" s="2" t="str">
        <f t="shared" si="16"/>
        <v/>
      </c>
      <c r="W111" s="2" t="str">
        <f>IF(C111=0,"",LEFT(INDEX(Lists!$H$5:$H$49,MATCH(C111,Lists!$G$5:$G$49,0),1),1))</f>
        <v/>
      </c>
      <c r="Y111" s="4">
        <f ca="1">'Month 3'!H111+'Month 3'!I111-'Month 3'!J111</f>
        <v>0</v>
      </c>
      <c r="Z111" s="2" t="str">
        <f t="shared" ca="1" si="17"/>
        <v/>
      </c>
      <c r="AA111" s="2" t="str">
        <f t="shared" ca="1" si="13"/>
        <v/>
      </c>
      <c r="AC111" s="627" t="str">
        <f t="shared" si="18"/>
        <v>0</v>
      </c>
    </row>
    <row r="112" spans="1:29" ht="39" hidden="1" customHeight="1" x14ac:dyDescent="0.2">
      <c r="A112" s="14" t="str">
        <f>Planning!A96</f>
        <v>I088</v>
      </c>
      <c r="B112" s="9">
        <f>Planning!B96</f>
        <v>0</v>
      </c>
      <c r="C112" s="9">
        <f>Planning!C96</f>
        <v>0</v>
      </c>
      <c r="D112" s="9">
        <f>Planning!D96</f>
        <v>0</v>
      </c>
      <c r="E112" s="3">
        <f>Planning!E96</f>
        <v>0</v>
      </c>
      <c r="F112" s="3" t="str">
        <f>IF(Planning!G96&lt;&gt;0,Planning!G96,"")</f>
        <v/>
      </c>
      <c r="G112" s="194">
        <f>Planning!H96</f>
        <v>0</v>
      </c>
      <c r="H112" s="4">
        <f>Planning!R96</f>
        <v>0</v>
      </c>
      <c r="I112" s="198">
        <f ca="1">IF(OR(W112="1",AND(W112&lt;&gt;"1",G112=Lists!$A$17)),Y112,0)</f>
        <v>0</v>
      </c>
      <c r="J112" s="174"/>
      <c r="K112" s="32" t="str">
        <f ca="1">IF(AND(W112="2",G112&lt;&gt;Lists!$A$17),AA112,Z112)</f>
        <v/>
      </c>
      <c r="L112" s="33" t="str">
        <f t="shared" ca="1" si="11"/>
        <v/>
      </c>
      <c r="M112" s="5">
        <f>Planning!S96</f>
        <v>0</v>
      </c>
      <c r="N112" s="5">
        <f>'Month 3'!M112+'Month 3'!N112-'Month 3'!O112</f>
        <v>0</v>
      </c>
      <c r="O112" s="166"/>
      <c r="P112" s="32" t="str">
        <f t="shared" si="14"/>
        <v/>
      </c>
      <c r="Q112" s="33" t="str">
        <f t="shared" si="12"/>
        <v/>
      </c>
      <c r="R112" s="89">
        <f ca="1">SUMIFS($J$25:$J$224,$C$25:$C$224,$C112,$G$25:$G$224,Lists!$A$16)</f>
        <v>0</v>
      </c>
      <c r="S112" s="89">
        <f t="shared" si="15"/>
        <v>0</v>
      </c>
      <c r="U112" s="2" t="str">
        <f t="shared" si="16"/>
        <v/>
      </c>
      <c r="W112" s="2" t="str">
        <f>IF(C112=0,"",LEFT(INDEX(Lists!$H$5:$H$49,MATCH(C112,Lists!$G$5:$G$49,0),1),1))</f>
        <v/>
      </c>
      <c r="Y112" s="4">
        <f ca="1">'Month 3'!H112+'Month 3'!I112-'Month 3'!J112</f>
        <v>0</v>
      </c>
      <c r="Z112" s="2" t="str">
        <f t="shared" ca="1" si="17"/>
        <v/>
      </c>
      <c r="AA112" s="2" t="str">
        <f t="shared" ca="1" si="13"/>
        <v/>
      </c>
      <c r="AC112" s="627" t="str">
        <f t="shared" si="18"/>
        <v>0</v>
      </c>
    </row>
    <row r="113" spans="1:29" ht="39" hidden="1" customHeight="1" x14ac:dyDescent="0.2">
      <c r="A113" s="14" t="str">
        <f>Planning!A97</f>
        <v>I089</v>
      </c>
      <c r="B113" s="9">
        <f>Planning!B97</f>
        <v>0</v>
      </c>
      <c r="C113" s="9">
        <f>Planning!C97</f>
        <v>0</v>
      </c>
      <c r="D113" s="9">
        <f>Planning!D97</f>
        <v>0</v>
      </c>
      <c r="E113" s="3">
        <f>Planning!E97</f>
        <v>0</v>
      </c>
      <c r="F113" s="3" t="str">
        <f>IF(Planning!G97&lt;&gt;0,Planning!G97,"")</f>
        <v/>
      </c>
      <c r="G113" s="194">
        <f>Planning!H97</f>
        <v>0</v>
      </c>
      <c r="H113" s="4">
        <f>Planning!R97</f>
        <v>0</v>
      </c>
      <c r="I113" s="198">
        <f ca="1">IF(OR(W113="1",AND(W113&lt;&gt;"1",G113=Lists!$A$17)),Y113,0)</f>
        <v>0</v>
      </c>
      <c r="J113" s="174"/>
      <c r="K113" s="32" t="str">
        <f ca="1">IF(AND(W113="2",G113&lt;&gt;Lists!$A$17),AA113,Z113)</f>
        <v/>
      </c>
      <c r="L113" s="33" t="str">
        <f t="shared" ca="1" si="11"/>
        <v/>
      </c>
      <c r="M113" s="5">
        <f>Planning!S97</f>
        <v>0</v>
      </c>
      <c r="N113" s="5">
        <f>'Month 3'!M113+'Month 3'!N113-'Month 3'!O113</f>
        <v>0</v>
      </c>
      <c r="O113" s="166"/>
      <c r="P113" s="32" t="str">
        <f t="shared" si="14"/>
        <v/>
      </c>
      <c r="Q113" s="33" t="str">
        <f t="shared" si="12"/>
        <v/>
      </c>
      <c r="R113" s="89">
        <f ca="1">SUMIFS($J$25:$J$224,$C$25:$C$224,$C113,$G$25:$G$224,Lists!$A$16)</f>
        <v>0</v>
      </c>
      <c r="S113" s="89">
        <f t="shared" si="15"/>
        <v>0</v>
      </c>
      <c r="U113" s="2" t="str">
        <f t="shared" si="16"/>
        <v/>
      </c>
      <c r="W113" s="2" t="str">
        <f>IF(C113=0,"",LEFT(INDEX(Lists!$H$5:$H$49,MATCH(C113,Lists!$G$5:$G$49,0),1),1))</f>
        <v/>
      </c>
      <c r="Y113" s="4">
        <f ca="1">'Month 3'!H113+'Month 3'!I113-'Month 3'!J113</f>
        <v>0</v>
      </c>
      <c r="Z113" s="2" t="str">
        <f t="shared" ca="1" si="17"/>
        <v/>
      </c>
      <c r="AA113" s="2" t="str">
        <f t="shared" ca="1" si="13"/>
        <v/>
      </c>
      <c r="AC113" s="627" t="str">
        <f t="shared" si="18"/>
        <v>0</v>
      </c>
    </row>
    <row r="114" spans="1:29" ht="39" hidden="1" customHeight="1" x14ac:dyDescent="0.2">
      <c r="A114" s="14" t="str">
        <f>Planning!A98</f>
        <v>I090</v>
      </c>
      <c r="B114" s="9">
        <f>Planning!B98</f>
        <v>0</v>
      </c>
      <c r="C114" s="9">
        <f>Planning!C98</f>
        <v>0</v>
      </c>
      <c r="D114" s="9">
        <f>Planning!D98</f>
        <v>0</v>
      </c>
      <c r="E114" s="3">
        <f>Planning!E98</f>
        <v>0</v>
      </c>
      <c r="F114" s="3" t="str">
        <f>IF(Planning!G98&lt;&gt;0,Planning!G98,"")</f>
        <v/>
      </c>
      <c r="G114" s="194">
        <f>Planning!H98</f>
        <v>0</v>
      </c>
      <c r="H114" s="4">
        <f>Planning!R98</f>
        <v>0</v>
      </c>
      <c r="I114" s="198">
        <f ca="1">IF(OR(W114="1",AND(W114&lt;&gt;"1",G114=Lists!$A$17)),Y114,0)</f>
        <v>0</v>
      </c>
      <c r="J114" s="174"/>
      <c r="K114" s="32" t="str">
        <f ca="1">IF(AND(W114="2",G114&lt;&gt;Lists!$A$17),AA114,Z114)</f>
        <v/>
      </c>
      <c r="L114" s="33" t="str">
        <f t="shared" ca="1" si="11"/>
        <v/>
      </c>
      <c r="M114" s="5">
        <f>Planning!S98</f>
        <v>0</v>
      </c>
      <c r="N114" s="5">
        <f>'Month 3'!M114+'Month 3'!N114-'Month 3'!O114</f>
        <v>0</v>
      </c>
      <c r="O114" s="166"/>
      <c r="P114" s="32" t="str">
        <f t="shared" si="14"/>
        <v/>
      </c>
      <c r="Q114" s="33" t="str">
        <f t="shared" si="12"/>
        <v/>
      </c>
      <c r="R114" s="89">
        <f ca="1">SUMIFS($J$25:$J$224,$C$25:$C$224,$C114,$G$25:$G$224,Lists!$A$16)</f>
        <v>0</v>
      </c>
      <c r="S114" s="89">
        <f t="shared" si="15"/>
        <v>0</v>
      </c>
      <c r="U114" s="2" t="str">
        <f t="shared" si="16"/>
        <v/>
      </c>
      <c r="W114" s="2" t="str">
        <f>IF(C114=0,"",LEFT(INDEX(Lists!$H$5:$H$49,MATCH(C114,Lists!$G$5:$G$49,0),1),1))</f>
        <v/>
      </c>
      <c r="Y114" s="4">
        <f ca="1">'Month 3'!H114+'Month 3'!I114-'Month 3'!J114</f>
        <v>0</v>
      </c>
      <c r="Z114" s="2" t="str">
        <f t="shared" ca="1" si="17"/>
        <v/>
      </c>
      <c r="AA114" s="2" t="str">
        <f t="shared" ca="1" si="13"/>
        <v/>
      </c>
      <c r="AC114" s="627" t="str">
        <f t="shared" si="18"/>
        <v>0</v>
      </c>
    </row>
    <row r="115" spans="1:29" ht="39" hidden="1" customHeight="1" x14ac:dyDescent="0.2">
      <c r="A115" s="14" t="str">
        <f>Planning!A99</f>
        <v>I091</v>
      </c>
      <c r="B115" s="9">
        <f>Planning!B99</f>
        <v>0</v>
      </c>
      <c r="C115" s="9">
        <f>Planning!C99</f>
        <v>0</v>
      </c>
      <c r="D115" s="9">
        <f>Planning!D99</f>
        <v>0</v>
      </c>
      <c r="E115" s="3">
        <f>Planning!E99</f>
        <v>0</v>
      </c>
      <c r="F115" s="3" t="str">
        <f>IF(Planning!G99&lt;&gt;0,Planning!G99,"")</f>
        <v/>
      </c>
      <c r="G115" s="194">
        <f>Planning!H99</f>
        <v>0</v>
      </c>
      <c r="H115" s="4">
        <f>Planning!R99</f>
        <v>0</v>
      </c>
      <c r="I115" s="198">
        <f ca="1">IF(OR(W115="1",AND(W115&lt;&gt;"1",G115=Lists!$A$17)),Y115,0)</f>
        <v>0</v>
      </c>
      <c r="J115" s="174"/>
      <c r="K115" s="32" t="str">
        <f ca="1">IF(AND(W115="2",G115&lt;&gt;Lists!$A$17),AA115,Z115)</f>
        <v/>
      </c>
      <c r="L115" s="33" t="str">
        <f t="shared" ca="1" si="11"/>
        <v/>
      </c>
      <c r="M115" s="5">
        <f>Planning!S99</f>
        <v>0</v>
      </c>
      <c r="N115" s="5">
        <f>'Month 3'!M115+'Month 3'!N115-'Month 3'!O115</f>
        <v>0</v>
      </c>
      <c r="O115" s="166"/>
      <c r="P115" s="32" t="str">
        <f t="shared" si="14"/>
        <v/>
      </c>
      <c r="Q115" s="33" t="str">
        <f t="shared" si="12"/>
        <v/>
      </c>
      <c r="R115" s="89">
        <f ca="1">SUMIFS($J$25:$J$224,$C$25:$C$224,$C115,$G$25:$G$224,Lists!$A$16)</f>
        <v>0</v>
      </c>
      <c r="S115" s="89">
        <f t="shared" si="15"/>
        <v>0</v>
      </c>
      <c r="U115" s="2" t="str">
        <f t="shared" si="16"/>
        <v/>
      </c>
      <c r="W115" s="2" t="str">
        <f>IF(C115=0,"",LEFT(INDEX(Lists!$H$5:$H$49,MATCH(C115,Lists!$G$5:$G$49,0),1),1))</f>
        <v/>
      </c>
      <c r="Y115" s="4">
        <f ca="1">'Month 3'!H115+'Month 3'!I115-'Month 3'!J115</f>
        <v>0</v>
      </c>
      <c r="Z115" s="2" t="str">
        <f t="shared" ca="1" si="17"/>
        <v/>
      </c>
      <c r="AA115" s="2" t="str">
        <f t="shared" ca="1" si="13"/>
        <v/>
      </c>
      <c r="AC115" s="627" t="str">
        <f t="shared" si="18"/>
        <v>0</v>
      </c>
    </row>
    <row r="116" spans="1:29" ht="39" hidden="1" customHeight="1" x14ac:dyDescent="0.2">
      <c r="A116" s="14" t="str">
        <f>Planning!A100</f>
        <v>I092</v>
      </c>
      <c r="B116" s="9">
        <f>Planning!B100</f>
        <v>0</v>
      </c>
      <c r="C116" s="9">
        <f>Planning!C100</f>
        <v>0</v>
      </c>
      <c r="D116" s="9">
        <f>Planning!D100</f>
        <v>0</v>
      </c>
      <c r="E116" s="3">
        <f>Planning!E100</f>
        <v>0</v>
      </c>
      <c r="F116" s="3" t="str">
        <f>IF(Planning!G100&lt;&gt;0,Planning!G100,"")</f>
        <v/>
      </c>
      <c r="G116" s="194">
        <f>Planning!H100</f>
        <v>0</v>
      </c>
      <c r="H116" s="4">
        <f>Planning!R100</f>
        <v>0</v>
      </c>
      <c r="I116" s="198">
        <f ca="1">IF(OR(W116="1",AND(W116&lt;&gt;"1",G116=Lists!$A$17)),Y116,0)</f>
        <v>0</v>
      </c>
      <c r="J116" s="174"/>
      <c r="K116" s="32" t="str">
        <f ca="1">IF(AND(W116="2",G116&lt;&gt;Lists!$A$17),AA116,Z116)</f>
        <v/>
      </c>
      <c r="L116" s="33" t="str">
        <f t="shared" ca="1" si="11"/>
        <v/>
      </c>
      <c r="M116" s="5">
        <f>Planning!S100</f>
        <v>0</v>
      </c>
      <c r="N116" s="5">
        <f>'Month 3'!M116+'Month 3'!N116-'Month 3'!O116</f>
        <v>0</v>
      </c>
      <c r="O116" s="166"/>
      <c r="P116" s="32" t="str">
        <f t="shared" si="14"/>
        <v/>
      </c>
      <c r="Q116" s="33" t="str">
        <f t="shared" si="12"/>
        <v/>
      </c>
      <c r="R116" s="89">
        <f ca="1">SUMIFS($J$25:$J$224,$C$25:$C$224,$C116,$G$25:$G$224,Lists!$A$16)</f>
        <v>0</v>
      </c>
      <c r="S116" s="89">
        <f t="shared" si="15"/>
        <v>0</v>
      </c>
      <c r="U116" s="2" t="str">
        <f t="shared" si="16"/>
        <v/>
      </c>
      <c r="W116" s="2" t="str">
        <f>IF(C116=0,"",LEFT(INDEX(Lists!$H$5:$H$49,MATCH(C116,Lists!$G$5:$G$49,0),1),1))</f>
        <v/>
      </c>
      <c r="Y116" s="4">
        <f ca="1">'Month 3'!H116+'Month 3'!I116-'Month 3'!J116</f>
        <v>0</v>
      </c>
      <c r="Z116" s="2" t="str">
        <f t="shared" ca="1" si="17"/>
        <v/>
      </c>
      <c r="AA116" s="2" t="str">
        <f t="shared" ca="1" si="13"/>
        <v/>
      </c>
      <c r="AC116" s="627" t="str">
        <f t="shared" si="18"/>
        <v>0</v>
      </c>
    </row>
    <row r="117" spans="1:29" ht="39" hidden="1" customHeight="1" x14ac:dyDescent="0.2">
      <c r="A117" s="14" t="str">
        <f>Planning!A101</f>
        <v>I093</v>
      </c>
      <c r="B117" s="9">
        <f>Planning!B101</f>
        <v>0</v>
      </c>
      <c r="C117" s="9">
        <f>Planning!C101</f>
        <v>0</v>
      </c>
      <c r="D117" s="9">
        <f>Planning!D101</f>
        <v>0</v>
      </c>
      <c r="E117" s="3">
        <f>Planning!E101</f>
        <v>0</v>
      </c>
      <c r="F117" s="3" t="str">
        <f>IF(Planning!G101&lt;&gt;0,Planning!G101,"")</f>
        <v/>
      </c>
      <c r="G117" s="194">
        <f>Planning!H101</f>
        <v>0</v>
      </c>
      <c r="H117" s="4">
        <f>Planning!R101</f>
        <v>0</v>
      </c>
      <c r="I117" s="198">
        <f ca="1">IF(OR(W117="1",AND(W117&lt;&gt;"1",G117=Lists!$A$17)),Y117,0)</f>
        <v>0</v>
      </c>
      <c r="J117" s="174"/>
      <c r="K117" s="32" t="str">
        <f ca="1">IF(AND(W117="2",G117&lt;&gt;Lists!$A$17),AA117,Z117)</f>
        <v/>
      </c>
      <c r="L117" s="33" t="str">
        <f t="shared" ca="1" si="11"/>
        <v/>
      </c>
      <c r="M117" s="5">
        <f>Planning!S101</f>
        <v>0</v>
      </c>
      <c r="N117" s="5">
        <f>'Month 3'!M117+'Month 3'!N117-'Month 3'!O117</f>
        <v>0</v>
      </c>
      <c r="O117" s="166"/>
      <c r="P117" s="32" t="str">
        <f t="shared" si="14"/>
        <v/>
      </c>
      <c r="Q117" s="33" t="str">
        <f t="shared" si="12"/>
        <v/>
      </c>
      <c r="R117" s="89">
        <f ca="1">SUMIFS($J$25:$J$224,$C$25:$C$224,$C117,$G$25:$G$224,Lists!$A$16)</f>
        <v>0</v>
      </c>
      <c r="S117" s="89">
        <f t="shared" si="15"/>
        <v>0</v>
      </c>
      <c r="U117" s="2" t="str">
        <f t="shared" si="16"/>
        <v/>
      </c>
      <c r="W117" s="2" t="str">
        <f>IF(C117=0,"",LEFT(INDEX(Lists!$H$5:$H$49,MATCH(C117,Lists!$G$5:$G$49,0),1),1))</f>
        <v/>
      </c>
      <c r="Y117" s="4">
        <f ca="1">'Month 3'!H117+'Month 3'!I117-'Month 3'!J117</f>
        <v>0</v>
      </c>
      <c r="Z117" s="2" t="str">
        <f t="shared" ca="1" si="17"/>
        <v/>
      </c>
      <c r="AA117" s="2" t="str">
        <f t="shared" ca="1" si="13"/>
        <v/>
      </c>
      <c r="AC117" s="627" t="str">
        <f t="shared" si="18"/>
        <v>0</v>
      </c>
    </row>
    <row r="118" spans="1:29" ht="39" hidden="1" customHeight="1" x14ac:dyDescent="0.2">
      <c r="A118" s="14" t="str">
        <f>Planning!A102</f>
        <v>I094</v>
      </c>
      <c r="B118" s="9">
        <f>Planning!B102</f>
        <v>0</v>
      </c>
      <c r="C118" s="9">
        <f>Planning!C102</f>
        <v>0</v>
      </c>
      <c r="D118" s="9">
        <f>Planning!D102</f>
        <v>0</v>
      </c>
      <c r="E118" s="3">
        <f>Planning!E102</f>
        <v>0</v>
      </c>
      <c r="F118" s="3" t="str">
        <f>IF(Planning!G102&lt;&gt;0,Planning!G102,"")</f>
        <v/>
      </c>
      <c r="G118" s="194">
        <f>Planning!H102</f>
        <v>0</v>
      </c>
      <c r="H118" s="4">
        <f>Planning!R102</f>
        <v>0</v>
      </c>
      <c r="I118" s="198">
        <f ca="1">IF(OR(W118="1",AND(W118&lt;&gt;"1",G118=Lists!$A$17)),Y118,0)</f>
        <v>0</v>
      </c>
      <c r="J118" s="174"/>
      <c r="K118" s="32" t="str">
        <f ca="1">IF(AND(W118="2",G118&lt;&gt;Lists!$A$17),AA118,Z118)</f>
        <v/>
      </c>
      <c r="L118" s="33" t="str">
        <f t="shared" ca="1" si="11"/>
        <v/>
      </c>
      <c r="M118" s="5">
        <f>Planning!S102</f>
        <v>0</v>
      </c>
      <c r="N118" s="5">
        <f>'Month 3'!M118+'Month 3'!N118-'Month 3'!O118</f>
        <v>0</v>
      </c>
      <c r="O118" s="166"/>
      <c r="P118" s="32" t="str">
        <f t="shared" si="14"/>
        <v/>
      </c>
      <c r="Q118" s="33" t="str">
        <f t="shared" si="12"/>
        <v/>
      </c>
      <c r="R118" s="89">
        <f ca="1">SUMIFS($J$25:$J$224,$C$25:$C$224,$C118,$G$25:$G$224,Lists!$A$16)</f>
        <v>0</v>
      </c>
      <c r="S118" s="89">
        <f t="shared" si="15"/>
        <v>0</v>
      </c>
      <c r="U118" s="2" t="str">
        <f t="shared" si="16"/>
        <v/>
      </c>
      <c r="W118" s="2" t="str">
        <f>IF(C118=0,"",LEFT(INDEX(Lists!$H$5:$H$49,MATCH(C118,Lists!$G$5:$G$49,0),1),1))</f>
        <v/>
      </c>
      <c r="Y118" s="4">
        <f ca="1">'Month 3'!H118+'Month 3'!I118-'Month 3'!J118</f>
        <v>0</v>
      </c>
      <c r="Z118" s="2" t="str">
        <f t="shared" ca="1" si="17"/>
        <v/>
      </c>
      <c r="AA118" s="2" t="str">
        <f t="shared" ca="1" si="13"/>
        <v/>
      </c>
      <c r="AC118" s="627" t="str">
        <f t="shared" si="18"/>
        <v>0</v>
      </c>
    </row>
    <row r="119" spans="1:29" ht="39" hidden="1" customHeight="1" x14ac:dyDescent="0.2">
      <c r="A119" s="14" t="str">
        <f>Planning!A103</f>
        <v>I095</v>
      </c>
      <c r="B119" s="9">
        <f>Planning!B103</f>
        <v>0</v>
      </c>
      <c r="C119" s="9">
        <f>Planning!C103</f>
        <v>0</v>
      </c>
      <c r="D119" s="9">
        <f>Planning!D103</f>
        <v>0</v>
      </c>
      <c r="E119" s="3">
        <f>Planning!E103</f>
        <v>0</v>
      </c>
      <c r="F119" s="3" t="str">
        <f>IF(Planning!G103&lt;&gt;0,Planning!G103,"")</f>
        <v/>
      </c>
      <c r="G119" s="194">
        <f>Planning!H103</f>
        <v>0</v>
      </c>
      <c r="H119" s="4">
        <f>Planning!R103</f>
        <v>0</v>
      </c>
      <c r="I119" s="198">
        <f ca="1">IF(OR(W119="1",AND(W119&lt;&gt;"1",G119=Lists!$A$17)),Y119,0)</f>
        <v>0</v>
      </c>
      <c r="J119" s="174"/>
      <c r="K119" s="32" t="str">
        <f ca="1">IF(AND(W119="2",G119&lt;&gt;Lists!$A$17),AA119,Z119)</f>
        <v/>
      </c>
      <c r="L119" s="33" t="str">
        <f t="shared" ca="1" si="11"/>
        <v/>
      </c>
      <c r="M119" s="5">
        <f>Planning!S103</f>
        <v>0</v>
      </c>
      <c r="N119" s="5">
        <f>'Month 3'!M119+'Month 3'!N119-'Month 3'!O119</f>
        <v>0</v>
      </c>
      <c r="O119" s="166"/>
      <c r="P119" s="32" t="str">
        <f t="shared" si="14"/>
        <v/>
      </c>
      <c r="Q119" s="33" t="str">
        <f t="shared" si="12"/>
        <v/>
      </c>
      <c r="R119" s="89">
        <f ca="1">SUMIFS($J$25:$J$224,$C$25:$C$224,$C119,$G$25:$G$224,Lists!$A$16)</f>
        <v>0</v>
      </c>
      <c r="S119" s="89">
        <f t="shared" si="15"/>
        <v>0</v>
      </c>
      <c r="U119" s="2" t="str">
        <f t="shared" si="16"/>
        <v/>
      </c>
      <c r="W119" s="2" t="str">
        <f>IF(C119=0,"",LEFT(INDEX(Lists!$H$5:$H$49,MATCH(C119,Lists!$G$5:$G$49,0),1),1))</f>
        <v/>
      </c>
      <c r="Y119" s="4">
        <f ca="1">'Month 3'!H119+'Month 3'!I119-'Month 3'!J119</f>
        <v>0</v>
      </c>
      <c r="Z119" s="2" t="str">
        <f t="shared" ca="1" si="17"/>
        <v/>
      </c>
      <c r="AA119" s="2" t="str">
        <f t="shared" ca="1" si="13"/>
        <v/>
      </c>
      <c r="AC119" s="627" t="str">
        <f t="shared" si="18"/>
        <v>0</v>
      </c>
    </row>
    <row r="120" spans="1:29" ht="39" hidden="1" customHeight="1" x14ac:dyDescent="0.2">
      <c r="A120" s="14" t="str">
        <f>Planning!A104</f>
        <v>I096</v>
      </c>
      <c r="B120" s="9">
        <f>Planning!B104</f>
        <v>0</v>
      </c>
      <c r="C120" s="9">
        <f>Planning!C104</f>
        <v>0</v>
      </c>
      <c r="D120" s="9">
        <f>Planning!D104</f>
        <v>0</v>
      </c>
      <c r="E120" s="3">
        <f>Planning!E104</f>
        <v>0</v>
      </c>
      <c r="F120" s="3" t="str">
        <f>IF(Planning!G104&lt;&gt;0,Planning!G104,"")</f>
        <v/>
      </c>
      <c r="G120" s="194">
        <f>Planning!H104</f>
        <v>0</v>
      </c>
      <c r="H120" s="4">
        <f>Planning!R104</f>
        <v>0</v>
      </c>
      <c r="I120" s="198">
        <f ca="1">IF(OR(W120="1",AND(W120&lt;&gt;"1",G120=Lists!$A$17)),Y120,0)</f>
        <v>0</v>
      </c>
      <c r="J120" s="174"/>
      <c r="K120" s="32" t="str">
        <f ca="1">IF(AND(W120="2",G120&lt;&gt;Lists!$A$17),AA120,Z120)</f>
        <v/>
      </c>
      <c r="L120" s="33" t="str">
        <f t="shared" ca="1" si="11"/>
        <v/>
      </c>
      <c r="M120" s="5">
        <f>Planning!S104</f>
        <v>0</v>
      </c>
      <c r="N120" s="5">
        <f>'Month 3'!M120+'Month 3'!N120-'Month 3'!O120</f>
        <v>0</v>
      </c>
      <c r="O120" s="166"/>
      <c r="P120" s="32" t="str">
        <f t="shared" si="14"/>
        <v/>
      </c>
      <c r="Q120" s="33" t="str">
        <f t="shared" si="12"/>
        <v/>
      </c>
      <c r="R120" s="89">
        <f ca="1">SUMIFS($J$25:$J$224,$C$25:$C$224,$C120,$G$25:$G$224,Lists!$A$16)</f>
        <v>0</v>
      </c>
      <c r="S120" s="89">
        <f t="shared" si="15"/>
        <v>0</v>
      </c>
      <c r="U120" s="2" t="str">
        <f t="shared" si="16"/>
        <v/>
      </c>
      <c r="W120" s="2" t="str">
        <f>IF(C120=0,"",LEFT(INDEX(Lists!$H$5:$H$49,MATCH(C120,Lists!$G$5:$G$49,0),1),1))</f>
        <v/>
      </c>
      <c r="Y120" s="4">
        <f ca="1">'Month 3'!H120+'Month 3'!I120-'Month 3'!J120</f>
        <v>0</v>
      </c>
      <c r="Z120" s="2" t="str">
        <f t="shared" ca="1" si="17"/>
        <v/>
      </c>
      <c r="AA120" s="2" t="str">
        <f t="shared" ca="1" si="13"/>
        <v/>
      </c>
      <c r="AC120" s="627" t="str">
        <f t="shared" si="18"/>
        <v>0</v>
      </c>
    </row>
    <row r="121" spans="1:29" ht="39" hidden="1" customHeight="1" x14ac:dyDescent="0.2">
      <c r="A121" s="14" t="str">
        <f>Planning!A105</f>
        <v>I097</v>
      </c>
      <c r="B121" s="9">
        <f>Planning!B105</f>
        <v>0</v>
      </c>
      <c r="C121" s="9">
        <f>Planning!C105</f>
        <v>0</v>
      </c>
      <c r="D121" s="9">
        <f>Planning!D105</f>
        <v>0</v>
      </c>
      <c r="E121" s="3">
        <f>Planning!E105</f>
        <v>0</v>
      </c>
      <c r="F121" s="3" t="str">
        <f>IF(Planning!G105&lt;&gt;0,Planning!G105,"")</f>
        <v/>
      </c>
      <c r="G121" s="194">
        <f>Planning!H105</f>
        <v>0</v>
      </c>
      <c r="H121" s="4">
        <f>Planning!R105</f>
        <v>0</v>
      </c>
      <c r="I121" s="198">
        <f ca="1">IF(OR(W121="1",AND(W121&lt;&gt;"1",G121=Lists!$A$17)),Y121,0)</f>
        <v>0</v>
      </c>
      <c r="J121" s="174"/>
      <c r="K121" s="32" t="str">
        <f ca="1">IF(AND(W121="2",G121&lt;&gt;Lists!$A$17),AA121,Z121)</f>
        <v/>
      </c>
      <c r="L121" s="33" t="str">
        <f t="shared" ref="L121:L152" ca="1" si="19">IF($U121=ExcluirDelPLogro,"",IF(AND(H121=0,I121=0,J121=0),"",K121))</f>
        <v/>
      </c>
      <c r="M121" s="5">
        <f>Planning!S105</f>
        <v>0</v>
      </c>
      <c r="N121" s="5">
        <f>'Month 3'!M121+'Month 3'!N121-'Month 3'!O121</f>
        <v>0</v>
      </c>
      <c r="O121" s="166"/>
      <c r="P121" s="32" t="str">
        <f t="shared" si="14"/>
        <v/>
      </c>
      <c r="Q121" s="33" t="str">
        <f t="shared" ref="Q121:Q152" si="20">IF($U121=ExcluirDelPLogro,"",IF(AND(M121=0,N121=0,O121=0),"",P121))</f>
        <v/>
      </c>
      <c r="R121" s="89">
        <f ca="1">SUMIFS($J$25:$J$224,$C$25:$C$224,$C121,$G$25:$G$224,Lists!$A$16)</f>
        <v>0</v>
      </c>
      <c r="S121" s="89">
        <f t="shared" si="15"/>
        <v>0</v>
      </c>
      <c r="U121" s="2" t="str">
        <f t="shared" si="16"/>
        <v/>
      </c>
      <c r="W121" s="2" t="str">
        <f>IF(C121=0,"",LEFT(INDEX(Lists!$H$5:$H$49,MATCH(C121,Lists!$G$5:$G$49,0),1),1))</f>
        <v/>
      </c>
      <c r="Y121" s="4">
        <f ca="1">'Month 3'!H121+'Month 3'!I121-'Month 3'!J121</f>
        <v>0</v>
      </c>
      <c r="Z121" s="2" t="str">
        <f t="shared" ca="1" si="17"/>
        <v/>
      </c>
      <c r="AA121" s="2" t="str">
        <f t="shared" ref="AA121:AA152" ca="1" si="21">IF(AND(H121=0,I121=0,J121=0),"",IF(J121&gt;0,H121/J121,0))</f>
        <v/>
      </c>
      <c r="AC121" s="627" t="str">
        <f t="shared" si="18"/>
        <v>0</v>
      </c>
    </row>
    <row r="122" spans="1:29" ht="39" hidden="1" customHeight="1" x14ac:dyDescent="0.2">
      <c r="A122" s="14" t="str">
        <f>Planning!A106</f>
        <v>I098</v>
      </c>
      <c r="B122" s="9">
        <f>Planning!B106</f>
        <v>0</v>
      </c>
      <c r="C122" s="9">
        <f>Planning!C106</f>
        <v>0</v>
      </c>
      <c r="D122" s="9">
        <f>Planning!D106</f>
        <v>0</v>
      </c>
      <c r="E122" s="3">
        <f>Planning!E106</f>
        <v>0</v>
      </c>
      <c r="F122" s="3" t="str">
        <f>IF(Planning!G106&lt;&gt;0,Planning!G106,"")</f>
        <v/>
      </c>
      <c r="G122" s="194">
        <f>Planning!H106</f>
        <v>0</v>
      </c>
      <c r="H122" s="4">
        <f>Planning!R106</f>
        <v>0</v>
      </c>
      <c r="I122" s="198">
        <f ca="1">IF(OR(W122="1",AND(W122&lt;&gt;"1",G122=Lists!$A$17)),Y122,0)</f>
        <v>0</v>
      </c>
      <c r="J122" s="174"/>
      <c r="K122" s="32" t="str">
        <f ca="1">IF(AND(W122="2",G122&lt;&gt;Lists!$A$17),AA122,Z122)</f>
        <v/>
      </c>
      <c r="L122" s="33" t="str">
        <f t="shared" ca="1" si="19"/>
        <v/>
      </c>
      <c r="M122" s="5">
        <f>Planning!S106</f>
        <v>0</v>
      </c>
      <c r="N122" s="5">
        <f>'Month 3'!M122+'Month 3'!N122-'Month 3'!O122</f>
        <v>0</v>
      </c>
      <c r="O122" s="166"/>
      <c r="P122" s="32" t="str">
        <f t="shared" si="14"/>
        <v/>
      </c>
      <c r="Q122" s="33" t="str">
        <f t="shared" si="20"/>
        <v/>
      </c>
      <c r="R122" s="89">
        <f ca="1">SUMIFS($J$25:$J$224,$C$25:$C$224,$C122,$G$25:$G$224,Lists!$A$16)</f>
        <v>0</v>
      </c>
      <c r="S122" s="89">
        <f t="shared" si="15"/>
        <v>0</v>
      </c>
      <c r="U122" s="2" t="str">
        <f t="shared" si="16"/>
        <v/>
      </c>
      <c r="W122" s="2" t="str">
        <f>IF(C122=0,"",LEFT(INDEX(Lists!$H$5:$H$49,MATCH(C122,Lists!$G$5:$G$49,0),1),1))</f>
        <v/>
      </c>
      <c r="Y122" s="4">
        <f ca="1">'Month 3'!H122+'Month 3'!I122-'Month 3'!J122</f>
        <v>0</v>
      </c>
      <c r="Z122" s="2" t="str">
        <f t="shared" ca="1" si="17"/>
        <v/>
      </c>
      <c r="AA122" s="2" t="str">
        <f t="shared" ca="1" si="21"/>
        <v/>
      </c>
      <c r="AC122" s="627" t="str">
        <f t="shared" si="18"/>
        <v>0</v>
      </c>
    </row>
    <row r="123" spans="1:29" ht="39" hidden="1" customHeight="1" x14ac:dyDescent="0.2">
      <c r="A123" s="14" t="str">
        <f>Planning!A107</f>
        <v>I099</v>
      </c>
      <c r="B123" s="9">
        <f>Planning!B107</f>
        <v>0</v>
      </c>
      <c r="C123" s="9">
        <f>Planning!C107</f>
        <v>0</v>
      </c>
      <c r="D123" s="9">
        <f>Planning!D107</f>
        <v>0</v>
      </c>
      <c r="E123" s="3">
        <f>Planning!E107</f>
        <v>0</v>
      </c>
      <c r="F123" s="3" t="str">
        <f>IF(Planning!G107&lt;&gt;0,Planning!G107,"")</f>
        <v/>
      </c>
      <c r="G123" s="194">
        <f>Planning!H107</f>
        <v>0</v>
      </c>
      <c r="H123" s="4">
        <f>Planning!R107</f>
        <v>0</v>
      </c>
      <c r="I123" s="198">
        <f ca="1">IF(OR(W123="1",AND(W123&lt;&gt;"1",G123=Lists!$A$17)),Y123,0)</f>
        <v>0</v>
      </c>
      <c r="J123" s="174"/>
      <c r="K123" s="32" t="str">
        <f ca="1">IF(AND(W123="2",G123&lt;&gt;Lists!$A$17),AA123,Z123)</f>
        <v/>
      </c>
      <c r="L123" s="33" t="str">
        <f t="shared" ca="1" si="19"/>
        <v/>
      </c>
      <c r="M123" s="5">
        <f>Planning!S107</f>
        <v>0</v>
      </c>
      <c r="N123" s="5">
        <f>'Month 3'!M123+'Month 3'!N123-'Month 3'!O123</f>
        <v>0</v>
      </c>
      <c r="O123" s="166"/>
      <c r="P123" s="32" t="str">
        <f t="shared" si="14"/>
        <v/>
      </c>
      <c r="Q123" s="33" t="str">
        <f t="shared" si="20"/>
        <v/>
      </c>
      <c r="R123" s="89">
        <f ca="1">SUMIFS($J$25:$J$224,$C$25:$C$224,$C123,$G$25:$G$224,Lists!$A$16)</f>
        <v>0</v>
      </c>
      <c r="S123" s="89">
        <f t="shared" si="15"/>
        <v>0</v>
      </c>
      <c r="U123" s="2" t="str">
        <f t="shared" si="16"/>
        <v/>
      </c>
      <c r="W123" s="2" t="str">
        <f>IF(C123=0,"",LEFT(INDEX(Lists!$H$5:$H$49,MATCH(C123,Lists!$G$5:$G$49,0),1),1))</f>
        <v/>
      </c>
      <c r="Y123" s="4">
        <f ca="1">'Month 3'!H123+'Month 3'!I123-'Month 3'!J123</f>
        <v>0</v>
      </c>
      <c r="Z123" s="2" t="str">
        <f t="shared" ca="1" si="17"/>
        <v/>
      </c>
      <c r="AA123" s="2" t="str">
        <f t="shared" ca="1" si="21"/>
        <v/>
      </c>
      <c r="AC123" s="627" t="str">
        <f t="shared" si="18"/>
        <v>0</v>
      </c>
    </row>
    <row r="124" spans="1:29" ht="39" hidden="1" customHeight="1" x14ac:dyDescent="0.2">
      <c r="A124" s="14" t="str">
        <f>Planning!A108</f>
        <v>I100</v>
      </c>
      <c r="B124" s="9">
        <f>Planning!B108</f>
        <v>0</v>
      </c>
      <c r="C124" s="9">
        <f>Planning!C108</f>
        <v>0</v>
      </c>
      <c r="D124" s="9">
        <f>Planning!D108</f>
        <v>0</v>
      </c>
      <c r="E124" s="3">
        <f>Planning!E108</f>
        <v>0</v>
      </c>
      <c r="F124" s="3" t="str">
        <f>IF(Planning!G108&lt;&gt;0,Planning!G108,"")</f>
        <v/>
      </c>
      <c r="G124" s="194">
        <f>Planning!H108</f>
        <v>0</v>
      </c>
      <c r="H124" s="4">
        <f>Planning!R108</f>
        <v>0</v>
      </c>
      <c r="I124" s="198">
        <f ca="1">IF(OR(W124="1",AND(W124&lt;&gt;"1",G124=Lists!$A$17)),Y124,0)</f>
        <v>0</v>
      </c>
      <c r="J124" s="174"/>
      <c r="K124" s="32" t="str">
        <f ca="1">IF(AND(W124="2",G124&lt;&gt;Lists!$A$17),AA124,Z124)</f>
        <v/>
      </c>
      <c r="L124" s="33" t="str">
        <f t="shared" ca="1" si="19"/>
        <v/>
      </c>
      <c r="M124" s="5">
        <f>Planning!S108</f>
        <v>0</v>
      </c>
      <c r="N124" s="5">
        <f>'Month 3'!M124+'Month 3'!N124-'Month 3'!O124</f>
        <v>0</v>
      </c>
      <c r="O124" s="166"/>
      <c r="P124" s="32" t="str">
        <f t="shared" si="14"/>
        <v/>
      </c>
      <c r="Q124" s="33" t="str">
        <f t="shared" si="20"/>
        <v/>
      </c>
      <c r="R124" s="89">
        <f ca="1">SUMIFS($J$25:$J$224,$C$25:$C$224,$C124,$G$25:$G$224,Lists!$A$16)</f>
        <v>0</v>
      </c>
      <c r="S124" s="89">
        <f t="shared" si="15"/>
        <v>0</v>
      </c>
      <c r="U124" s="2" t="str">
        <f t="shared" si="16"/>
        <v/>
      </c>
      <c r="W124" s="2" t="str">
        <f>IF(C124=0,"",LEFT(INDEX(Lists!$H$5:$H$49,MATCH(C124,Lists!$G$5:$G$49,0),1),1))</f>
        <v/>
      </c>
      <c r="Y124" s="4">
        <f ca="1">'Month 3'!H124+'Month 3'!I124-'Month 3'!J124</f>
        <v>0</v>
      </c>
      <c r="Z124" s="2" t="str">
        <f t="shared" ca="1" si="17"/>
        <v/>
      </c>
      <c r="AA124" s="2" t="str">
        <f t="shared" ca="1" si="21"/>
        <v/>
      </c>
      <c r="AC124" s="627" t="str">
        <f t="shared" si="18"/>
        <v>0</v>
      </c>
    </row>
    <row r="125" spans="1:29" ht="39" hidden="1" customHeight="1" x14ac:dyDescent="0.2">
      <c r="A125" s="14" t="str">
        <f>Planning!A109</f>
        <v>I101</v>
      </c>
      <c r="B125" s="9">
        <f>Planning!B109</f>
        <v>0</v>
      </c>
      <c r="C125" s="9">
        <f>Planning!C109</f>
        <v>0</v>
      </c>
      <c r="D125" s="9">
        <f>Planning!D109</f>
        <v>0</v>
      </c>
      <c r="E125" s="3">
        <f>Planning!E109</f>
        <v>0</v>
      </c>
      <c r="F125" s="3" t="str">
        <f>IF(Planning!G109&lt;&gt;0,Planning!G109,"")</f>
        <v/>
      </c>
      <c r="G125" s="194">
        <f>Planning!H109</f>
        <v>0</v>
      </c>
      <c r="H125" s="4">
        <f>Planning!R109</f>
        <v>0</v>
      </c>
      <c r="I125" s="198">
        <f ca="1">IF(OR(W125="1",AND(W125&lt;&gt;"1",G125=Lists!$A$17)),Y125,0)</f>
        <v>0</v>
      </c>
      <c r="J125" s="174"/>
      <c r="K125" s="32" t="str">
        <f ca="1">IF(AND(W125="2",G125&lt;&gt;Lists!$A$17),AA125,Z125)</f>
        <v/>
      </c>
      <c r="L125" s="33" t="str">
        <f t="shared" ca="1" si="19"/>
        <v/>
      </c>
      <c r="M125" s="5">
        <f>Planning!S109</f>
        <v>0</v>
      </c>
      <c r="N125" s="5">
        <f>'Month 3'!M125+'Month 3'!N125-'Month 3'!O125</f>
        <v>0</v>
      </c>
      <c r="O125" s="166"/>
      <c r="P125" s="32" t="str">
        <f t="shared" si="14"/>
        <v/>
      </c>
      <c r="Q125" s="33" t="str">
        <f t="shared" si="20"/>
        <v/>
      </c>
      <c r="R125" s="89">
        <f ca="1">SUMIFS($J$25:$J$224,$C$25:$C$224,$C125,$G$25:$G$224,Lists!$A$16)</f>
        <v>0</v>
      </c>
      <c r="S125" s="89">
        <f t="shared" si="15"/>
        <v>0</v>
      </c>
      <c r="U125" s="2" t="str">
        <f t="shared" si="16"/>
        <v/>
      </c>
      <c r="W125" s="2" t="str">
        <f>IF(C125=0,"",LEFT(INDEX(Lists!$H$5:$H$49,MATCH(C125,Lists!$G$5:$G$49,0),1),1))</f>
        <v/>
      </c>
      <c r="Y125" s="4">
        <f ca="1">'Month 3'!H125+'Month 3'!I125-'Month 3'!J125</f>
        <v>0</v>
      </c>
      <c r="Z125" s="2" t="str">
        <f t="shared" ca="1" si="17"/>
        <v/>
      </c>
      <c r="AA125" s="2" t="str">
        <f t="shared" ca="1" si="21"/>
        <v/>
      </c>
      <c r="AC125" s="627" t="str">
        <f t="shared" si="18"/>
        <v>0</v>
      </c>
    </row>
    <row r="126" spans="1:29" ht="39" hidden="1" customHeight="1" x14ac:dyDescent="0.2">
      <c r="A126" s="14" t="str">
        <f>Planning!A110</f>
        <v>I102</v>
      </c>
      <c r="B126" s="9">
        <f>Planning!B110</f>
        <v>0</v>
      </c>
      <c r="C126" s="9">
        <f>Planning!C110</f>
        <v>0</v>
      </c>
      <c r="D126" s="9">
        <f>Planning!D110</f>
        <v>0</v>
      </c>
      <c r="E126" s="3">
        <f>Planning!E110</f>
        <v>0</v>
      </c>
      <c r="F126" s="3" t="str">
        <f>IF(Planning!G110&lt;&gt;0,Planning!G110,"")</f>
        <v/>
      </c>
      <c r="G126" s="194">
        <f>Planning!H110</f>
        <v>0</v>
      </c>
      <c r="H126" s="4">
        <f>Planning!R110</f>
        <v>0</v>
      </c>
      <c r="I126" s="198">
        <f ca="1">IF(OR(W126="1",AND(W126&lt;&gt;"1",G126=Lists!$A$17)),Y126,0)</f>
        <v>0</v>
      </c>
      <c r="J126" s="174"/>
      <c r="K126" s="32" t="str">
        <f ca="1">IF(AND(W126="2",G126&lt;&gt;Lists!$A$17),AA126,Z126)</f>
        <v/>
      </c>
      <c r="L126" s="33" t="str">
        <f t="shared" ca="1" si="19"/>
        <v/>
      </c>
      <c r="M126" s="5">
        <f>Planning!S110</f>
        <v>0</v>
      </c>
      <c r="N126" s="5">
        <f>'Month 3'!M126+'Month 3'!N126-'Month 3'!O126</f>
        <v>0</v>
      </c>
      <c r="O126" s="166"/>
      <c r="P126" s="32" t="str">
        <f t="shared" si="14"/>
        <v/>
      </c>
      <c r="Q126" s="33" t="str">
        <f t="shared" si="20"/>
        <v/>
      </c>
      <c r="R126" s="89">
        <f ca="1">SUMIFS($J$25:$J$224,$C$25:$C$224,$C126,$G$25:$G$224,Lists!$A$16)</f>
        <v>0</v>
      </c>
      <c r="S126" s="89">
        <f t="shared" si="15"/>
        <v>0</v>
      </c>
      <c r="U126" s="2" t="str">
        <f t="shared" si="16"/>
        <v/>
      </c>
      <c r="W126" s="2" t="str">
        <f>IF(C126=0,"",LEFT(INDEX(Lists!$H$5:$H$49,MATCH(C126,Lists!$G$5:$G$49,0),1),1))</f>
        <v/>
      </c>
      <c r="Y126" s="4">
        <f ca="1">'Month 3'!H126+'Month 3'!I126-'Month 3'!J126</f>
        <v>0</v>
      </c>
      <c r="Z126" s="2" t="str">
        <f t="shared" ca="1" si="17"/>
        <v/>
      </c>
      <c r="AA126" s="2" t="str">
        <f t="shared" ca="1" si="21"/>
        <v/>
      </c>
      <c r="AC126" s="627" t="str">
        <f t="shared" si="18"/>
        <v>0</v>
      </c>
    </row>
    <row r="127" spans="1:29" ht="39" hidden="1" customHeight="1" x14ac:dyDescent="0.2">
      <c r="A127" s="14" t="str">
        <f>Planning!A111</f>
        <v>I103</v>
      </c>
      <c r="B127" s="9">
        <f>Planning!B111</f>
        <v>0</v>
      </c>
      <c r="C127" s="9">
        <f>Planning!C111</f>
        <v>0</v>
      </c>
      <c r="D127" s="9">
        <f>Planning!D111</f>
        <v>0</v>
      </c>
      <c r="E127" s="3">
        <f>Planning!E111</f>
        <v>0</v>
      </c>
      <c r="F127" s="3" t="str">
        <f>IF(Planning!G111&lt;&gt;0,Planning!G111,"")</f>
        <v/>
      </c>
      <c r="G127" s="194">
        <f>Planning!H111</f>
        <v>0</v>
      </c>
      <c r="H127" s="4">
        <f>Planning!R111</f>
        <v>0</v>
      </c>
      <c r="I127" s="198">
        <f ca="1">IF(OR(W127="1",AND(W127&lt;&gt;"1",G127=Lists!$A$17)),Y127,0)</f>
        <v>0</v>
      </c>
      <c r="J127" s="174"/>
      <c r="K127" s="32" t="str">
        <f ca="1">IF(AND(W127="2",G127&lt;&gt;Lists!$A$17),AA127,Z127)</f>
        <v/>
      </c>
      <c r="L127" s="33" t="str">
        <f t="shared" ca="1" si="19"/>
        <v/>
      </c>
      <c r="M127" s="5">
        <f>Planning!S111</f>
        <v>0</v>
      </c>
      <c r="N127" s="5">
        <f>'Month 3'!M127+'Month 3'!N127-'Month 3'!O127</f>
        <v>0</v>
      </c>
      <c r="O127" s="166"/>
      <c r="P127" s="32" t="str">
        <f t="shared" si="14"/>
        <v/>
      </c>
      <c r="Q127" s="33" t="str">
        <f t="shared" si="20"/>
        <v/>
      </c>
      <c r="R127" s="89">
        <f ca="1">SUMIFS($J$25:$J$224,$C$25:$C$224,$C127,$G$25:$G$224,Lists!$A$16)</f>
        <v>0</v>
      </c>
      <c r="S127" s="89">
        <f t="shared" si="15"/>
        <v>0</v>
      </c>
      <c r="U127" s="2" t="str">
        <f t="shared" si="16"/>
        <v/>
      </c>
      <c r="W127" s="2" t="str">
        <f>IF(C127=0,"",LEFT(INDEX(Lists!$H$5:$H$49,MATCH(C127,Lists!$G$5:$G$49,0),1),1))</f>
        <v/>
      </c>
      <c r="Y127" s="4">
        <f ca="1">'Month 3'!H127+'Month 3'!I127-'Month 3'!J127</f>
        <v>0</v>
      </c>
      <c r="Z127" s="2" t="str">
        <f t="shared" ca="1" si="17"/>
        <v/>
      </c>
      <c r="AA127" s="2" t="str">
        <f t="shared" ca="1" si="21"/>
        <v/>
      </c>
      <c r="AC127" s="627" t="str">
        <f t="shared" si="18"/>
        <v>0</v>
      </c>
    </row>
    <row r="128" spans="1:29" ht="39" hidden="1" customHeight="1" x14ac:dyDescent="0.2">
      <c r="A128" s="14" t="str">
        <f>Planning!A112</f>
        <v>I104</v>
      </c>
      <c r="B128" s="9">
        <f>Planning!B112</f>
        <v>0</v>
      </c>
      <c r="C128" s="9">
        <f>Planning!C112</f>
        <v>0</v>
      </c>
      <c r="D128" s="9">
        <f>Planning!D112</f>
        <v>0</v>
      </c>
      <c r="E128" s="3">
        <f>Planning!E112</f>
        <v>0</v>
      </c>
      <c r="F128" s="3" t="str">
        <f>IF(Planning!G112&lt;&gt;0,Planning!G112,"")</f>
        <v/>
      </c>
      <c r="G128" s="194">
        <f>Planning!H112</f>
        <v>0</v>
      </c>
      <c r="H128" s="4">
        <f>Planning!R112</f>
        <v>0</v>
      </c>
      <c r="I128" s="198">
        <f ca="1">IF(OR(W128="1",AND(W128&lt;&gt;"1",G128=Lists!$A$17)),Y128,0)</f>
        <v>0</v>
      </c>
      <c r="J128" s="174"/>
      <c r="K128" s="32" t="str">
        <f ca="1">IF(AND(W128="2",G128&lt;&gt;Lists!$A$17),AA128,Z128)</f>
        <v/>
      </c>
      <c r="L128" s="33" t="str">
        <f t="shared" ca="1" si="19"/>
        <v/>
      </c>
      <c r="M128" s="5">
        <f>Planning!S112</f>
        <v>0</v>
      </c>
      <c r="N128" s="5">
        <f>'Month 3'!M128+'Month 3'!N128-'Month 3'!O128</f>
        <v>0</v>
      </c>
      <c r="O128" s="166"/>
      <c r="P128" s="32" t="str">
        <f t="shared" si="14"/>
        <v/>
      </c>
      <c r="Q128" s="33" t="str">
        <f t="shared" si="20"/>
        <v/>
      </c>
      <c r="R128" s="89">
        <f ca="1">SUMIFS($J$25:$J$224,$C$25:$C$224,$C128,$G$25:$G$224,Lists!$A$16)</f>
        <v>0</v>
      </c>
      <c r="S128" s="89">
        <f t="shared" si="15"/>
        <v>0</v>
      </c>
      <c r="U128" s="2" t="str">
        <f t="shared" si="16"/>
        <v/>
      </c>
      <c r="W128" s="2" t="str">
        <f>IF(C128=0,"",LEFT(INDEX(Lists!$H$5:$H$49,MATCH(C128,Lists!$G$5:$G$49,0),1),1))</f>
        <v/>
      </c>
      <c r="Y128" s="4">
        <f ca="1">'Month 3'!H128+'Month 3'!I128-'Month 3'!J128</f>
        <v>0</v>
      </c>
      <c r="Z128" s="2" t="str">
        <f t="shared" ca="1" si="17"/>
        <v/>
      </c>
      <c r="AA128" s="2" t="str">
        <f t="shared" ca="1" si="21"/>
        <v/>
      </c>
      <c r="AC128" s="627" t="str">
        <f t="shared" si="18"/>
        <v>0</v>
      </c>
    </row>
    <row r="129" spans="1:29" ht="39" hidden="1" customHeight="1" x14ac:dyDescent="0.2">
      <c r="A129" s="14" t="str">
        <f>Planning!A113</f>
        <v>I105</v>
      </c>
      <c r="B129" s="9">
        <f>Planning!B113</f>
        <v>0</v>
      </c>
      <c r="C129" s="9">
        <f>Planning!C113</f>
        <v>0</v>
      </c>
      <c r="D129" s="9">
        <f>Planning!D113</f>
        <v>0</v>
      </c>
      <c r="E129" s="3">
        <f>Planning!E113</f>
        <v>0</v>
      </c>
      <c r="F129" s="3" t="str">
        <f>IF(Planning!G113&lt;&gt;0,Planning!G113,"")</f>
        <v/>
      </c>
      <c r="G129" s="194">
        <f>Planning!H113</f>
        <v>0</v>
      </c>
      <c r="H129" s="4">
        <f>Planning!R113</f>
        <v>0</v>
      </c>
      <c r="I129" s="198">
        <f ca="1">IF(OR(W129="1",AND(W129&lt;&gt;"1",G129=Lists!$A$17)),Y129,0)</f>
        <v>0</v>
      </c>
      <c r="J129" s="174"/>
      <c r="K129" s="32" t="str">
        <f ca="1">IF(AND(W129="2",G129&lt;&gt;Lists!$A$17),AA129,Z129)</f>
        <v/>
      </c>
      <c r="L129" s="33" t="str">
        <f t="shared" ca="1" si="19"/>
        <v/>
      </c>
      <c r="M129" s="5">
        <f>Planning!S113</f>
        <v>0</v>
      </c>
      <c r="N129" s="5">
        <f>'Month 3'!M129+'Month 3'!N129-'Month 3'!O129</f>
        <v>0</v>
      </c>
      <c r="O129" s="166"/>
      <c r="P129" s="32" t="str">
        <f t="shared" si="14"/>
        <v/>
      </c>
      <c r="Q129" s="33" t="str">
        <f t="shared" si="20"/>
        <v/>
      </c>
      <c r="R129" s="89">
        <f ca="1">SUMIFS($J$25:$J$224,$C$25:$C$224,$C129,$G$25:$G$224,Lists!$A$16)</f>
        <v>0</v>
      </c>
      <c r="S129" s="89">
        <f t="shared" si="15"/>
        <v>0</v>
      </c>
      <c r="U129" s="2" t="str">
        <f t="shared" si="16"/>
        <v/>
      </c>
      <c r="W129" s="2" t="str">
        <f>IF(C129=0,"",LEFT(INDEX(Lists!$H$5:$H$49,MATCH(C129,Lists!$G$5:$G$49,0),1),1))</f>
        <v/>
      </c>
      <c r="Y129" s="4">
        <f ca="1">'Month 3'!H129+'Month 3'!I129-'Month 3'!J129</f>
        <v>0</v>
      </c>
      <c r="Z129" s="2" t="str">
        <f t="shared" ca="1" si="17"/>
        <v/>
      </c>
      <c r="AA129" s="2" t="str">
        <f t="shared" ca="1" si="21"/>
        <v/>
      </c>
      <c r="AC129" s="627" t="str">
        <f t="shared" si="18"/>
        <v>0</v>
      </c>
    </row>
    <row r="130" spans="1:29" ht="39" hidden="1" customHeight="1" x14ac:dyDescent="0.2">
      <c r="A130" s="14" t="str">
        <f>Planning!A114</f>
        <v>I106</v>
      </c>
      <c r="B130" s="9">
        <f>Planning!B114</f>
        <v>0</v>
      </c>
      <c r="C130" s="9">
        <f>Planning!C114</f>
        <v>0</v>
      </c>
      <c r="D130" s="9">
        <f>Planning!D114</f>
        <v>0</v>
      </c>
      <c r="E130" s="3">
        <f>Planning!E114</f>
        <v>0</v>
      </c>
      <c r="F130" s="3" t="str">
        <f>IF(Planning!G114&lt;&gt;0,Planning!G114,"")</f>
        <v/>
      </c>
      <c r="G130" s="194">
        <f>Planning!H114</f>
        <v>0</v>
      </c>
      <c r="H130" s="4">
        <f>Planning!R114</f>
        <v>0</v>
      </c>
      <c r="I130" s="198">
        <f ca="1">IF(OR(W130="1",AND(W130&lt;&gt;"1",G130=Lists!$A$17)),Y130,0)</f>
        <v>0</v>
      </c>
      <c r="J130" s="174"/>
      <c r="K130" s="32" t="str">
        <f ca="1">IF(AND(W130="2",G130&lt;&gt;Lists!$A$17),AA130,Z130)</f>
        <v/>
      </c>
      <c r="L130" s="33" t="str">
        <f t="shared" ca="1" si="19"/>
        <v/>
      </c>
      <c r="M130" s="5">
        <f>Planning!S114</f>
        <v>0</v>
      </c>
      <c r="N130" s="5">
        <f>'Month 3'!M130+'Month 3'!N130-'Month 3'!O130</f>
        <v>0</v>
      </c>
      <c r="O130" s="166"/>
      <c r="P130" s="32" t="str">
        <f t="shared" si="14"/>
        <v/>
      </c>
      <c r="Q130" s="33" t="str">
        <f t="shared" si="20"/>
        <v/>
      </c>
      <c r="R130" s="89">
        <f ca="1">SUMIFS($J$25:$J$224,$C$25:$C$224,$C130,$G$25:$G$224,Lists!$A$16)</f>
        <v>0</v>
      </c>
      <c r="S130" s="89">
        <f t="shared" si="15"/>
        <v>0</v>
      </c>
      <c r="U130" s="2" t="str">
        <f t="shared" si="16"/>
        <v/>
      </c>
      <c r="W130" s="2" t="str">
        <f>IF(C130=0,"",LEFT(INDEX(Lists!$H$5:$H$49,MATCH(C130,Lists!$G$5:$G$49,0),1),1))</f>
        <v/>
      </c>
      <c r="Y130" s="4">
        <f ca="1">'Month 3'!H130+'Month 3'!I130-'Month 3'!J130</f>
        <v>0</v>
      </c>
      <c r="Z130" s="2" t="str">
        <f t="shared" ca="1" si="17"/>
        <v/>
      </c>
      <c r="AA130" s="2" t="str">
        <f t="shared" ca="1" si="21"/>
        <v/>
      </c>
      <c r="AC130" s="627" t="str">
        <f t="shared" si="18"/>
        <v>0</v>
      </c>
    </row>
    <row r="131" spans="1:29" ht="39" hidden="1" customHeight="1" x14ac:dyDescent="0.2">
      <c r="A131" s="14" t="str">
        <f>Planning!A115</f>
        <v>I107</v>
      </c>
      <c r="B131" s="9">
        <f>Planning!B115</f>
        <v>0</v>
      </c>
      <c r="C131" s="9">
        <f>Planning!C115</f>
        <v>0</v>
      </c>
      <c r="D131" s="9">
        <f>Planning!D115</f>
        <v>0</v>
      </c>
      <c r="E131" s="3">
        <f>Planning!E115</f>
        <v>0</v>
      </c>
      <c r="F131" s="3" t="str">
        <f>IF(Planning!G115&lt;&gt;0,Planning!G115,"")</f>
        <v/>
      </c>
      <c r="G131" s="194">
        <f>Planning!H115</f>
        <v>0</v>
      </c>
      <c r="H131" s="4">
        <f>Planning!R115</f>
        <v>0</v>
      </c>
      <c r="I131" s="198">
        <f ca="1">IF(OR(W131="1",AND(W131&lt;&gt;"1",G131=Lists!$A$17)),Y131,0)</f>
        <v>0</v>
      </c>
      <c r="J131" s="174"/>
      <c r="K131" s="32" t="str">
        <f ca="1">IF(AND(W131="2",G131&lt;&gt;Lists!$A$17),AA131,Z131)</f>
        <v/>
      </c>
      <c r="L131" s="33" t="str">
        <f t="shared" ca="1" si="19"/>
        <v/>
      </c>
      <c r="M131" s="5">
        <f>Planning!S115</f>
        <v>0</v>
      </c>
      <c r="N131" s="5">
        <f>'Month 3'!M131+'Month 3'!N131-'Month 3'!O131</f>
        <v>0</v>
      </c>
      <c r="O131" s="166"/>
      <c r="P131" s="32" t="str">
        <f t="shared" si="14"/>
        <v/>
      </c>
      <c r="Q131" s="33" t="str">
        <f t="shared" si="20"/>
        <v/>
      </c>
      <c r="R131" s="89">
        <f ca="1">SUMIFS($J$25:$J$224,$C$25:$C$224,$C131,$G$25:$G$224,Lists!$A$16)</f>
        <v>0</v>
      </c>
      <c r="S131" s="89">
        <f t="shared" si="15"/>
        <v>0</v>
      </c>
      <c r="U131" s="2" t="str">
        <f t="shared" si="16"/>
        <v/>
      </c>
      <c r="W131" s="2" t="str">
        <f>IF(C131=0,"",LEFT(INDEX(Lists!$H$5:$H$49,MATCH(C131,Lists!$G$5:$G$49,0),1),1))</f>
        <v/>
      </c>
      <c r="Y131" s="4">
        <f ca="1">'Month 3'!H131+'Month 3'!I131-'Month 3'!J131</f>
        <v>0</v>
      </c>
      <c r="Z131" s="2" t="str">
        <f t="shared" ca="1" si="17"/>
        <v/>
      </c>
      <c r="AA131" s="2" t="str">
        <f t="shared" ca="1" si="21"/>
        <v/>
      </c>
      <c r="AC131" s="627" t="str">
        <f t="shared" si="18"/>
        <v>0</v>
      </c>
    </row>
    <row r="132" spans="1:29" ht="39" hidden="1" customHeight="1" x14ac:dyDescent="0.2">
      <c r="A132" s="14" t="str">
        <f>Planning!A116</f>
        <v>I108</v>
      </c>
      <c r="B132" s="9">
        <f>Planning!B116</f>
        <v>0</v>
      </c>
      <c r="C132" s="9">
        <f>Planning!C116</f>
        <v>0</v>
      </c>
      <c r="D132" s="9">
        <f>Planning!D116</f>
        <v>0</v>
      </c>
      <c r="E132" s="3">
        <f>Planning!E116</f>
        <v>0</v>
      </c>
      <c r="F132" s="3" t="str">
        <f>IF(Planning!G116&lt;&gt;0,Planning!G116,"")</f>
        <v/>
      </c>
      <c r="G132" s="194">
        <f>Planning!H116</f>
        <v>0</v>
      </c>
      <c r="H132" s="4">
        <f>Planning!R116</f>
        <v>0</v>
      </c>
      <c r="I132" s="198">
        <f ca="1">IF(OR(W132="1",AND(W132&lt;&gt;"1",G132=Lists!$A$17)),Y132,0)</f>
        <v>0</v>
      </c>
      <c r="J132" s="174"/>
      <c r="K132" s="32" t="str">
        <f ca="1">IF(AND(W132="2",G132&lt;&gt;Lists!$A$17),AA132,Z132)</f>
        <v/>
      </c>
      <c r="L132" s="33" t="str">
        <f t="shared" ca="1" si="19"/>
        <v/>
      </c>
      <c r="M132" s="5">
        <f>Planning!S116</f>
        <v>0</v>
      </c>
      <c r="N132" s="5">
        <f>'Month 3'!M132+'Month 3'!N132-'Month 3'!O132</f>
        <v>0</v>
      </c>
      <c r="O132" s="166"/>
      <c r="P132" s="32" t="str">
        <f t="shared" si="14"/>
        <v/>
      </c>
      <c r="Q132" s="33" t="str">
        <f t="shared" si="20"/>
        <v/>
      </c>
      <c r="R132" s="89">
        <f ca="1">SUMIFS($J$25:$J$224,$C$25:$C$224,$C132,$G$25:$G$224,Lists!$A$16)</f>
        <v>0</v>
      </c>
      <c r="S132" s="89">
        <f t="shared" si="15"/>
        <v>0</v>
      </c>
      <c r="U132" s="2" t="str">
        <f t="shared" si="16"/>
        <v/>
      </c>
      <c r="W132" s="2" t="str">
        <f>IF(C132=0,"",LEFT(INDEX(Lists!$H$5:$H$49,MATCH(C132,Lists!$G$5:$G$49,0),1),1))</f>
        <v/>
      </c>
      <c r="Y132" s="4">
        <f ca="1">'Month 3'!H132+'Month 3'!I132-'Month 3'!J132</f>
        <v>0</v>
      </c>
      <c r="Z132" s="2" t="str">
        <f t="shared" ca="1" si="17"/>
        <v/>
      </c>
      <c r="AA132" s="2" t="str">
        <f t="shared" ca="1" si="21"/>
        <v/>
      </c>
      <c r="AC132" s="627" t="str">
        <f t="shared" si="18"/>
        <v>0</v>
      </c>
    </row>
    <row r="133" spans="1:29" ht="39" hidden="1" customHeight="1" x14ac:dyDescent="0.2">
      <c r="A133" s="14" t="str">
        <f>Planning!A117</f>
        <v>I109</v>
      </c>
      <c r="B133" s="9">
        <f>Planning!B117</f>
        <v>0</v>
      </c>
      <c r="C133" s="9">
        <f>Planning!C117</f>
        <v>0</v>
      </c>
      <c r="D133" s="9">
        <f>Planning!D117</f>
        <v>0</v>
      </c>
      <c r="E133" s="3">
        <f>Planning!E117</f>
        <v>0</v>
      </c>
      <c r="F133" s="3" t="str">
        <f>IF(Planning!G117&lt;&gt;0,Planning!G117,"")</f>
        <v/>
      </c>
      <c r="G133" s="194">
        <f>Planning!H117</f>
        <v>0</v>
      </c>
      <c r="H133" s="4">
        <f>Planning!R117</f>
        <v>0</v>
      </c>
      <c r="I133" s="198">
        <f ca="1">IF(OR(W133="1",AND(W133&lt;&gt;"1",G133=Lists!$A$17)),Y133,0)</f>
        <v>0</v>
      </c>
      <c r="J133" s="174"/>
      <c r="K133" s="32" t="str">
        <f ca="1">IF(AND(W133="2",G133&lt;&gt;Lists!$A$17),AA133,Z133)</f>
        <v/>
      </c>
      <c r="L133" s="33" t="str">
        <f t="shared" ca="1" si="19"/>
        <v/>
      </c>
      <c r="M133" s="5">
        <f>Planning!S117</f>
        <v>0</v>
      </c>
      <c r="N133" s="5">
        <f>'Month 3'!M133+'Month 3'!N133-'Month 3'!O133</f>
        <v>0</v>
      </c>
      <c r="O133" s="166"/>
      <c r="P133" s="32" t="str">
        <f t="shared" si="14"/>
        <v/>
      </c>
      <c r="Q133" s="33" t="str">
        <f t="shared" si="20"/>
        <v/>
      </c>
      <c r="R133" s="89">
        <f ca="1">SUMIFS($J$25:$J$224,$C$25:$C$224,$C133,$G$25:$G$224,Lists!$A$16)</f>
        <v>0</v>
      </c>
      <c r="S133" s="89">
        <f t="shared" si="15"/>
        <v>0</v>
      </c>
      <c r="U133" s="2" t="str">
        <f t="shared" si="16"/>
        <v/>
      </c>
      <c r="W133" s="2" t="str">
        <f>IF(C133=0,"",LEFT(INDEX(Lists!$H$5:$H$49,MATCH(C133,Lists!$G$5:$G$49,0),1),1))</f>
        <v/>
      </c>
      <c r="Y133" s="4">
        <f ca="1">'Month 3'!H133+'Month 3'!I133-'Month 3'!J133</f>
        <v>0</v>
      </c>
      <c r="Z133" s="2" t="str">
        <f t="shared" ca="1" si="17"/>
        <v/>
      </c>
      <c r="AA133" s="2" t="str">
        <f t="shared" ca="1" si="21"/>
        <v/>
      </c>
      <c r="AC133" s="627" t="str">
        <f t="shared" si="18"/>
        <v>0</v>
      </c>
    </row>
    <row r="134" spans="1:29" ht="39" hidden="1" customHeight="1" x14ac:dyDescent="0.2">
      <c r="A134" s="14" t="str">
        <f>Planning!A118</f>
        <v>I110</v>
      </c>
      <c r="B134" s="9">
        <f>Planning!B118</f>
        <v>0</v>
      </c>
      <c r="C134" s="9">
        <f>Planning!C118</f>
        <v>0</v>
      </c>
      <c r="D134" s="9">
        <f>Planning!D118</f>
        <v>0</v>
      </c>
      <c r="E134" s="3">
        <f>Planning!E118</f>
        <v>0</v>
      </c>
      <c r="F134" s="3" t="str">
        <f>IF(Planning!G118&lt;&gt;0,Planning!G118,"")</f>
        <v/>
      </c>
      <c r="G134" s="194">
        <f>Planning!H118</f>
        <v>0</v>
      </c>
      <c r="H134" s="4">
        <f>Planning!R118</f>
        <v>0</v>
      </c>
      <c r="I134" s="198">
        <f ca="1">IF(OR(W134="1",AND(W134&lt;&gt;"1",G134=Lists!$A$17)),Y134,0)</f>
        <v>0</v>
      </c>
      <c r="J134" s="174"/>
      <c r="K134" s="32" t="str">
        <f ca="1">IF(AND(W134="2",G134&lt;&gt;Lists!$A$17),AA134,Z134)</f>
        <v/>
      </c>
      <c r="L134" s="33" t="str">
        <f t="shared" ca="1" si="19"/>
        <v/>
      </c>
      <c r="M134" s="5">
        <f>Planning!S118</f>
        <v>0</v>
      </c>
      <c r="N134" s="5">
        <f>'Month 3'!M134+'Month 3'!N134-'Month 3'!O134</f>
        <v>0</v>
      </c>
      <c r="O134" s="166"/>
      <c r="P134" s="32" t="str">
        <f t="shared" si="14"/>
        <v/>
      </c>
      <c r="Q134" s="33" t="str">
        <f t="shared" si="20"/>
        <v/>
      </c>
      <c r="R134" s="89">
        <f ca="1">SUMIFS($J$25:$J$224,$C$25:$C$224,$C134,$G$25:$G$224,Lists!$A$16)</f>
        <v>0</v>
      </c>
      <c r="S134" s="89">
        <f t="shared" si="15"/>
        <v>0</v>
      </c>
      <c r="U134" s="2" t="str">
        <f t="shared" si="16"/>
        <v/>
      </c>
      <c r="W134" s="2" t="str">
        <f>IF(C134=0,"",LEFT(INDEX(Lists!$H$5:$H$49,MATCH(C134,Lists!$G$5:$G$49,0),1),1))</f>
        <v/>
      </c>
      <c r="Y134" s="4">
        <f ca="1">'Month 3'!H134+'Month 3'!I134-'Month 3'!J134</f>
        <v>0</v>
      </c>
      <c r="Z134" s="2" t="str">
        <f t="shared" ca="1" si="17"/>
        <v/>
      </c>
      <c r="AA134" s="2" t="str">
        <f t="shared" ca="1" si="21"/>
        <v/>
      </c>
      <c r="AC134" s="627" t="str">
        <f t="shared" si="18"/>
        <v>0</v>
      </c>
    </row>
    <row r="135" spans="1:29" ht="39" hidden="1" customHeight="1" x14ac:dyDescent="0.2">
      <c r="A135" s="14" t="str">
        <f>Planning!A119</f>
        <v>I111</v>
      </c>
      <c r="B135" s="9">
        <f>Planning!B119</f>
        <v>0</v>
      </c>
      <c r="C135" s="9">
        <f>Planning!C119</f>
        <v>0</v>
      </c>
      <c r="D135" s="9">
        <f>Planning!D119</f>
        <v>0</v>
      </c>
      <c r="E135" s="3">
        <f>Planning!E119</f>
        <v>0</v>
      </c>
      <c r="F135" s="3" t="str">
        <f>IF(Planning!G119&lt;&gt;0,Planning!G119,"")</f>
        <v/>
      </c>
      <c r="G135" s="194">
        <f>Planning!H119</f>
        <v>0</v>
      </c>
      <c r="H135" s="4">
        <f>Planning!R119</f>
        <v>0</v>
      </c>
      <c r="I135" s="198">
        <f ca="1">IF(OR(W135="1",AND(W135&lt;&gt;"1",G135=Lists!$A$17)),Y135,0)</f>
        <v>0</v>
      </c>
      <c r="J135" s="174"/>
      <c r="K135" s="32" t="str">
        <f ca="1">IF(AND(W135="2",G135&lt;&gt;Lists!$A$17),AA135,Z135)</f>
        <v/>
      </c>
      <c r="L135" s="33" t="str">
        <f t="shared" ca="1" si="19"/>
        <v/>
      </c>
      <c r="M135" s="5">
        <f>Planning!S119</f>
        <v>0</v>
      </c>
      <c r="N135" s="5">
        <f>'Month 3'!M135+'Month 3'!N135-'Month 3'!O135</f>
        <v>0</v>
      </c>
      <c r="O135" s="166"/>
      <c r="P135" s="32" t="str">
        <f t="shared" si="14"/>
        <v/>
      </c>
      <c r="Q135" s="33" t="str">
        <f t="shared" si="20"/>
        <v/>
      </c>
      <c r="R135" s="89">
        <f ca="1">SUMIFS($J$25:$J$224,$C$25:$C$224,$C135,$G$25:$G$224,Lists!$A$16)</f>
        <v>0</v>
      </c>
      <c r="S135" s="89">
        <f t="shared" si="15"/>
        <v>0</v>
      </c>
      <c r="U135" s="2" t="str">
        <f t="shared" si="16"/>
        <v/>
      </c>
      <c r="W135" s="2" t="str">
        <f>IF(C135=0,"",LEFT(INDEX(Lists!$H$5:$H$49,MATCH(C135,Lists!$G$5:$G$49,0),1),1))</f>
        <v/>
      </c>
      <c r="Y135" s="4">
        <f ca="1">'Month 3'!H135+'Month 3'!I135-'Month 3'!J135</f>
        <v>0</v>
      </c>
      <c r="Z135" s="2" t="str">
        <f t="shared" ca="1" si="17"/>
        <v/>
      </c>
      <c r="AA135" s="2" t="str">
        <f t="shared" ca="1" si="21"/>
        <v/>
      </c>
      <c r="AC135" s="627" t="str">
        <f t="shared" si="18"/>
        <v>0</v>
      </c>
    </row>
    <row r="136" spans="1:29" ht="39" hidden="1" customHeight="1" x14ac:dyDescent="0.2">
      <c r="A136" s="14" t="str">
        <f>Planning!A120</f>
        <v>I112</v>
      </c>
      <c r="B136" s="9">
        <f>Planning!B120</f>
        <v>0</v>
      </c>
      <c r="C136" s="9">
        <f>Planning!C120</f>
        <v>0</v>
      </c>
      <c r="D136" s="9">
        <f>Planning!D120</f>
        <v>0</v>
      </c>
      <c r="E136" s="3">
        <f>Planning!E120</f>
        <v>0</v>
      </c>
      <c r="F136" s="3" t="str">
        <f>IF(Planning!G120&lt;&gt;0,Planning!G120,"")</f>
        <v/>
      </c>
      <c r="G136" s="194">
        <f>Planning!H120</f>
        <v>0</v>
      </c>
      <c r="H136" s="4">
        <f>Planning!R120</f>
        <v>0</v>
      </c>
      <c r="I136" s="198">
        <f ca="1">IF(OR(W136="1",AND(W136&lt;&gt;"1",G136=Lists!$A$17)),Y136,0)</f>
        <v>0</v>
      </c>
      <c r="J136" s="174"/>
      <c r="K136" s="32" t="str">
        <f ca="1">IF(AND(W136="2",G136&lt;&gt;Lists!$A$17),AA136,Z136)</f>
        <v/>
      </c>
      <c r="L136" s="33" t="str">
        <f t="shared" ca="1" si="19"/>
        <v/>
      </c>
      <c r="M136" s="5">
        <f>Planning!S120</f>
        <v>0</v>
      </c>
      <c r="N136" s="5">
        <f>'Month 3'!M136+'Month 3'!N136-'Month 3'!O136</f>
        <v>0</v>
      </c>
      <c r="O136" s="166"/>
      <c r="P136" s="32" t="str">
        <f t="shared" si="14"/>
        <v/>
      </c>
      <c r="Q136" s="33" t="str">
        <f t="shared" si="20"/>
        <v/>
      </c>
      <c r="R136" s="89">
        <f ca="1">SUMIFS($J$25:$J$224,$C$25:$C$224,$C136,$G$25:$G$224,Lists!$A$16)</f>
        <v>0</v>
      </c>
      <c r="S136" s="89">
        <f t="shared" si="15"/>
        <v>0</v>
      </c>
      <c r="U136" s="2" t="str">
        <f t="shared" si="16"/>
        <v/>
      </c>
      <c r="W136" s="2" t="str">
        <f>IF(C136=0,"",LEFT(INDEX(Lists!$H$5:$H$49,MATCH(C136,Lists!$G$5:$G$49,0),1),1))</f>
        <v/>
      </c>
      <c r="Y136" s="4">
        <f ca="1">'Month 3'!H136+'Month 3'!I136-'Month 3'!J136</f>
        <v>0</v>
      </c>
      <c r="Z136" s="2" t="str">
        <f t="shared" ca="1" si="17"/>
        <v/>
      </c>
      <c r="AA136" s="2" t="str">
        <f t="shared" ca="1" si="21"/>
        <v/>
      </c>
      <c r="AC136" s="627" t="str">
        <f t="shared" si="18"/>
        <v>0</v>
      </c>
    </row>
    <row r="137" spans="1:29" ht="39" hidden="1" customHeight="1" x14ac:dyDescent="0.2">
      <c r="A137" s="14" t="str">
        <f>Planning!A121</f>
        <v>I113</v>
      </c>
      <c r="B137" s="9">
        <f>Planning!B121</f>
        <v>0</v>
      </c>
      <c r="C137" s="9">
        <f>Planning!C121</f>
        <v>0</v>
      </c>
      <c r="D137" s="9">
        <f>Planning!D121</f>
        <v>0</v>
      </c>
      <c r="E137" s="3">
        <f>Planning!E121</f>
        <v>0</v>
      </c>
      <c r="F137" s="3" t="str">
        <f>IF(Planning!G121&lt;&gt;0,Planning!G121,"")</f>
        <v/>
      </c>
      <c r="G137" s="194">
        <f>Planning!H121</f>
        <v>0</v>
      </c>
      <c r="H137" s="4">
        <f>Planning!R121</f>
        <v>0</v>
      </c>
      <c r="I137" s="198">
        <f ca="1">IF(OR(W137="1",AND(W137&lt;&gt;"1",G137=Lists!$A$17)),Y137,0)</f>
        <v>0</v>
      </c>
      <c r="J137" s="174"/>
      <c r="K137" s="32" t="str">
        <f ca="1">IF(AND(W137="2",G137&lt;&gt;Lists!$A$17),AA137,Z137)</f>
        <v/>
      </c>
      <c r="L137" s="33" t="str">
        <f t="shared" ca="1" si="19"/>
        <v/>
      </c>
      <c r="M137" s="5">
        <f>Planning!S121</f>
        <v>0</v>
      </c>
      <c r="N137" s="5">
        <f>'Month 3'!M137+'Month 3'!N137-'Month 3'!O137</f>
        <v>0</v>
      </c>
      <c r="O137" s="166"/>
      <c r="P137" s="32" t="str">
        <f t="shared" si="14"/>
        <v/>
      </c>
      <c r="Q137" s="33" t="str">
        <f t="shared" si="20"/>
        <v/>
      </c>
      <c r="R137" s="89">
        <f ca="1">SUMIFS($J$25:$J$224,$C$25:$C$224,$C137,$G$25:$G$224,Lists!$A$16)</f>
        <v>0</v>
      </c>
      <c r="S137" s="89">
        <f t="shared" si="15"/>
        <v>0</v>
      </c>
      <c r="U137" s="2" t="str">
        <f t="shared" si="16"/>
        <v/>
      </c>
      <c r="W137" s="2" t="str">
        <f>IF(C137=0,"",LEFT(INDEX(Lists!$H$5:$H$49,MATCH(C137,Lists!$G$5:$G$49,0),1),1))</f>
        <v/>
      </c>
      <c r="Y137" s="4">
        <f ca="1">'Month 3'!H137+'Month 3'!I137-'Month 3'!J137</f>
        <v>0</v>
      </c>
      <c r="Z137" s="2" t="str">
        <f t="shared" ca="1" si="17"/>
        <v/>
      </c>
      <c r="AA137" s="2" t="str">
        <f t="shared" ca="1" si="21"/>
        <v/>
      </c>
      <c r="AC137" s="627" t="str">
        <f t="shared" si="18"/>
        <v>0</v>
      </c>
    </row>
    <row r="138" spans="1:29" ht="39" hidden="1" customHeight="1" x14ac:dyDescent="0.2">
      <c r="A138" s="14" t="str">
        <f>Planning!A122</f>
        <v>I114</v>
      </c>
      <c r="B138" s="9">
        <f>Planning!B122</f>
        <v>0</v>
      </c>
      <c r="C138" s="9">
        <f>Planning!C122</f>
        <v>0</v>
      </c>
      <c r="D138" s="9">
        <f>Planning!D122</f>
        <v>0</v>
      </c>
      <c r="E138" s="3">
        <f>Planning!E122</f>
        <v>0</v>
      </c>
      <c r="F138" s="3" t="str">
        <f>IF(Planning!G122&lt;&gt;0,Planning!G122,"")</f>
        <v/>
      </c>
      <c r="G138" s="194">
        <f>Planning!H122</f>
        <v>0</v>
      </c>
      <c r="H138" s="4">
        <f>Planning!R122</f>
        <v>0</v>
      </c>
      <c r="I138" s="198">
        <f ca="1">IF(OR(W138="1",AND(W138&lt;&gt;"1",G138=Lists!$A$17)),Y138,0)</f>
        <v>0</v>
      </c>
      <c r="J138" s="174"/>
      <c r="K138" s="32" t="str">
        <f ca="1">IF(AND(W138="2",G138&lt;&gt;Lists!$A$17),AA138,Z138)</f>
        <v/>
      </c>
      <c r="L138" s="33" t="str">
        <f t="shared" ca="1" si="19"/>
        <v/>
      </c>
      <c r="M138" s="5">
        <f>Planning!S122</f>
        <v>0</v>
      </c>
      <c r="N138" s="5">
        <f>'Month 3'!M138+'Month 3'!N138-'Month 3'!O138</f>
        <v>0</v>
      </c>
      <c r="O138" s="166"/>
      <c r="P138" s="32" t="str">
        <f t="shared" si="14"/>
        <v/>
      </c>
      <c r="Q138" s="33" t="str">
        <f t="shared" si="20"/>
        <v/>
      </c>
      <c r="R138" s="89">
        <f ca="1">SUMIFS($J$25:$J$224,$C$25:$C$224,$C138,$G$25:$G$224,Lists!$A$16)</f>
        <v>0</v>
      </c>
      <c r="S138" s="89">
        <f t="shared" si="15"/>
        <v>0</v>
      </c>
      <c r="U138" s="2" t="str">
        <f t="shared" si="16"/>
        <v/>
      </c>
      <c r="W138" s="2" t="str">
        <f>IF(C138=0,"",LEFT(INDEX(Lists!$H$5:$H$49,MATCH(C138,Lists!$G$5:$G$49,0),1),1))</f>
        <v/>
      </c>
      <c r="Y138" s="4">
        <f ca="1">'Month 3'!H138+'Month 3'!I138-'Month 3'!J138</f>
        <v>0</v>
      </c>
      <c r="Z138" s="2" t="str">
        <f t="shared" ca="1" si="17"/>
        <v/>
      </c>
      <c r="AA138" s="2" t="str">
        <f t="shared" ca="1" si="21"/>
        <v/>
      </c>
      <c r="AC138" s="627" t="str">
        <f t="shared" si="18"/>
        <v>0</v>
      </c>
    </row>
    <row r="139" spans="1:29" ht="39" hidden="1" customHeight="1" x14ac:dyDescent="0.2">
      <c r="A139" s="14" t="str">
        <f>Planning!A123</f>
        <v>I115</v>
      </c>
      <c r="B139" s="9">
        <f>Planning!B123</f>
        <v>0</v>
      </c>
      <c r="C139" s="9">
        <f>Planning!C123</f>
        <v>0</v>
      </c>
      <c r="D139" s="9">
        <f>Planning!D123</f>
        <v>0</v>
      </c>
      <c r="E139" s="3">
        <f>Planning!E123</f>
        <v>0</v>
      </c>
      <c r="F139" s="3" t="str">
        <f>IF(Planning!G123&lt;&gt;0,Planning!G123,"")</f>
        <v/>
      </c>
      <c r="G139" s="194">
        <f>Planning!H123</f>
        <v>0</v>
      </c>
      <c r="H139" s="4">
        <f>Planning!R123</f>
        <v>0</v>
      </c>
      <c r="I139" s="198">
        <f ca="1">IF(OR(W139="1",AND(W139&lt;&gt;"1",G139=Lists!$A$17)),Y139,0)</f>
        <v>0</v>
      </c>
      <c r="J139" s="174"/>
      <c r="K139" s="32" t="str">
        <f ca="1">IF(AND(W139="2",G139&lt;&gt;Lists!$A$17),AA139,Z139)</f>
        <v/>
      </c>
      <c r="L139" s="33" t="str">
        <f t="shared" ca="1" si="19"/>
        <v/>
      </c>
      <c r="M139" s="5">
        <f>Planning!S123</f>
        <v>0</v>
      </c>
      <c r="N139" s="5">
        <f>'Month 3'!M139+'Month 3'!N139-'Month 3'!O139</f>
        <v>0</v>
      </c>
      <c r="O139" s="166"/>
      <c r="P139" s="32" t="str">
        <f t="shared" si="14"/>
        <v/>
      </c>
      <c r="Q139" s="33" t="str">
        <f t="shared" si="20"/>
        <v/>
      </c>
      <c r="R139" s="89">
        <f ca="1">SUMIFS($J$25:$J$224,$C$25:$C$224,$C139,$G$25:$G$224,Lists!$A$16)</f>
        <v>0</v>
      </c>
      <c r="S139" s="89">
        <f t="shared" si="15"/>
        <v>0</v>
      </c>
      <c r="U139" s="2" t="str">
        <f t="shared" si="16"/>
        <v/>
      </c>
      <c r="W139" s="2" t="str">
        <f>IF(C139=0,"",LEFT(INDEX(Lists!$H$5:$H$49,MATCH(C139,Lists!$G$5:$G$49,0),1),1))</f>
        <v/>
      </c>
      <c r="Y139" s="4">
        <f ca="1">'Month 3'!H139+'Month 3'!I139-'Month 3'!J139</f>
        <v>0</v>
      </c>
      <c r="Z139" s="2" t="str">
        <f t="shared" ca="1" si="17"/>
        <v/>
      </c>
      <c r="AA139" s="2" t="str">
        <f t="shared" ca="1" si="21"/>
        <v/>
      </c>
      <c r="AC139" s="627" t="str">
        <f t="shared" si="18"/>
        <v>0</v>
      </c>
    </row>
    <row r="140" spans="1:29" ht="39" hidden="1" customHeight="1" x14ac:dyDescent="0.2">
      <c r="A140" s="14" t="str">
        <f>Planning!A124</f>
        <v>I116</v>
      </c>
      <c r="B140" s="9">
        <f>Planning!B124</f>
        <v>0</v>
      </c>
      <c r="C140" s="9">
        <f>Planning!C124</f>
        <v>0</v>
      </c>
      <c r="D140" s="9">
        <f>Planning!D124</f>
        <v>0</v>
      </c>
      <c r="E140" s="3">
        <f>Planning!E124</f>
        <v>0</v>
      </c>
      <c r="F140" s="3" t="str">
        <f>IF(Planning!G124&lt;&gt;0,Planning!G124,"")</f>
        <v/>
      </c>
      <c r="G140" s="194">
        <f>Planning!H124</f>
        <v>0</v>
      </c>
      <c r="H140" s="4">
        <f>Planning!R124</f>
        <v>0</v>
      </c>
      <c r="I140" s="198">
        <f ca="1">IF(OR(W140="1",AND(W140&lt;&gt;"1",G140=Lists!$A$17)),Y140,0)</f>
        <v>0</v>
      </c>
      <c r="J140" s="174"/>
      <c r="K140" s="32" t="str">
        <f ca="1">IF(AND(W140="2",G140&lt;&gt;Lists!$A$17),AA140,Z140)</f>
        <v/>
      </c>
      <c r="L140" s="33" t="str">
        <f t="shared" ca="1" si="19"/>
        <v/>
      </c>
      <c r="M140" s="5">
        <f>Planning!S124</f>
        <v>0</v>
      </c>
      <c r="N140" s="5">
        <f>'Month 3'!M140+'Month 3'!N140-'Month 3'!O140</f>
        <v>0</v>
      </c>
      <c r="O140" s="166"/>
      <c r="P140" s="32" t="str">
        <f t="shared" si="14"/>
        <v/>
      </c>
      <c r="Q140" s="33" t="str">
        <f t="shared" si="20"/>
        <v/>
      </c>
      <c r="R140" s="89">
        <f ca="1">SUMIFS($J$25:$J$224,$C$25:$C$224,$C140,$G$25:$G$224,Lists!$A$16)</f>
        <v>0</v>
      </c>
      <c r="S140" s="89">
        <f t="shared" si="15"/>
        <v>0</v>
      </c>
      <c r="U140" s="2" t="str">
        <f t="shared" si="16"/>
        <v/>
      </c>
      <c r="W140" s="2" t="str">
        <f>IF(C140=0,"",LEFT(INDEX(Lists!$H$5:$H$49,MATCH(C140,Lists!$G$5:$G$49,0),1),1))</f>
        <v/>
      </c>
      <c r="Y140" s="4">
        <f ca="1">'Month 3'!H140+'Month 3'!I140-'Month 3'!J140</f>
        <v>0</v>
      </c>
      <c r="Z140" s="2" t="str">
        <f t="shared" ca="1" si="17"/>
        <v/>
      </c>
      <c r="AA140" s="2" t="str">
        <f t="shared" ca="1" si="21"/>
        <v/>
      </c>
      <c r="AC140" s="627" t="str">
        <f t="shared" si="18"/>
        <v>0</v>
      </c>
    </row>
    <row r="141" spans="1:29" ht="39" hidden="1" customHeight="1" x14ac:dyDescent="0.2">
      <c r="A141" s="14" t="str">
        <f>Planning!A125</f>
        <v>I117</v>
      </c>
      <c r="B141" s="9">
        <f>Planning!B125</f>
        <v>0</v>
      </c>
      <c r="C141" s="9">
        <f>Planning!C125</f>
        <v>0</v>
      </c>
      <c r="D141" s="9">
        <f>Planning!D125</f>
        <v>0</v>
      </c>
      <c r="E141" s="3">
        <f>Planning!E125</f>
        <v>0</v>
      </c>
      <c r="F141" s="3" t="str">
        <f>IF(Planning!G125&lt;&gt;0,Planning!G125,"")</f>
        <v/>
      </c>
      <c r="G141" s="194">
        <f>Planning!H125</f>
        <v>0</v>
      </c>
      <c r="H141" s="4">
        <f>Planning!R125</f>
        <v>0</v>
      </c>
      <c r="I141" s="198">
        <f ca="1">IF(OR(W141="1",AND(W141&lt;&gt;"1",G141=Lists!$A$17)),Y141,0)</f>
        <v>0</v>
      </c>
      <c r="J141" s="174"/>
      <c r="K141" s="32" t="str">
        <f ca="1">IF(AND(W141="2",G141&lt;&gt;Lists!$A$17),AA141,Z141)</f>
        <v/>
      </c>
      <c r="L141" s="33" t="str">
        <f t="shared" ca="1" si="19"/>
        <v/>
      </c>
      <c r="M141" s="5">
        <f>Planning!S125</f>
        <v>0</v>
      </c>
      <c r="N141" s="5">
        <f>'Month 3'!M141+'Month 3'!N141-'Month 3'!O141</f>
        <v>0</v>
      </c>
      <c r="O141" s="166"/>
      <c r="P141" s="32" t="str">
        <f t="shared" si="14"/>
        <v/>
      </c>
      <c r="Q141" s="33" t="str">
        <f t="shared" si="20"/>
        <v/>
      </c>
      <c r="R141" s="89">
        <f ca="1">SUMIFS($J$25:$J$224,$C$25:$C$224,$C141,$G$25:$G$224,Lists!$A$16)</f>
        <v>0</v>
      </c>
      <c r="S141" s="89">
        <f t="shared" si="15"/>
        <v>0</v>
      </c>
      <c r="U141" s="2" t="str">
        <f t="shared" si="16"/>
        <v/>
      </c>
      <c r="W141" s="2" t="str">
        <f>IF(C141=0,"",LEFT(INDEX(Lists!$H$5:$H$49,MATCH(C141,Lists!$G$5:$G$49,0),1),1))</f>
        <v/>
      </c>
      <c r="Y141" s="4">
        <f ca="1">'Month 3'!H141+'Month 3'!I141-'Month 3'!J141</f>
        <v>0</v>
      </c>
      <c r="Z141" s="2" t="str">
        <f t="shared" ca="1" si="17"/>
        <v/>
      </c>
      <c r="AA141" s="2" t="str">
        <f t="shared" ca="1" si="21"/>
        <v/>
      </c>
      <c r="AC141" s="627" t="str">
        <f t="shared" si="18"/>
        <v>0</v>
      </c>
    </row>
    <row r="142" spans="1:29" ht="39" hidden="1" customHeight="1" x14ac:dyDescent="0.2">
      <c r="A142" s="14" t="str">
        <f>Planning!A126</f>
        <v>I118</v>
      </c>
      <c r="B142" s="9">
        <f>Planning!B126</f>
        <v>0</v>
      </c>
      <c r="C142" s="9">
        <f>Planning!C126</f>
        <v>0</v>
      </c>
      <c r="D142" s="9">
        <f>Planning!D126</f>
        <v>0</v>
      </c>
      <c r="E142" s="3">
        <f>Planning!E126</f>
        <v>0</v>
      </c>
      <c r="F142" s="3" t="str">
        <f>IF(Planning!G126&lt;&gt;0,Planning!G126,"")</f>
        <v/>
      </c>
      <c r="G142" s="194">
        <f>Planning!H126</f>
        <v>0</v>
      </c>
      <c r="H142" s="4">
        <f>Planning!R126</f>
        <v>0</v>
      </c>
      <c r="I142" s="198">
        <f ca="1">IF(OR(W142="1",AND(W142&lt;&gt;"1",G142=Lists!$A$17)),Y142,0)</f>
        <v>0</v>
      </c>
      <c r="J142" s="174"/>
      <c r="K142" s="32" t="str">
        <f ca="1">IF(AND(W142="2",G142&lt;&gt;Lists!$A$17),AA142,Z142)</f>
        <v/>
      </c>
      <c r="L142" s="33" t="str">
        <f t="shared" ca="1" si="19"/>
        <v/>
      </c>
      <c r="M142" s="5">
        <f>Planning!S126</f>
        <v>0</v>
      </c>
      <c r="N142" s="5">
        <f>'Month 3'!M142+'Month 3'!N142-'Month 3'!O142</f>
        <v>0</v>
      </c>
      <c r="O142" s="166"/>
      <c r="P142" s="32" t="str">
        <f t="shared" si="14"/>
        <v/>
      </c>
      <c r="Q142" s="33" t="str">
        <f t="shared" si="20"/>
        <v/>
      </c>
      <c r="R142" s="89">
        <f ca="1">SUMIFS($J$25:$J$224,$C$25:$C$224,$C142,$G$25:$G$224,Lists!$A$16)</f>
        <v>0</v>
      </c>
      <c r="S142" s="89">
        <f t="shared" si="15"/>
        <v>0</v>
      </c>
      <c r="U142" s="2" t="str">
        <f t="shared" si="16"/>
        <v/>
      </c>
      <c r="W142" s="2" t="str">
        <f>IF(C142=0,"",LEFT(INDEX(Lists!$H$5:$H$49,MATCH(C142,Lists!$G$5:$G$49,0),1),1))</f>
        <v/>
      </c>
      <c r="Y142" s="4">
        <f ca="1">'Month 3'!H142+'Month 3'!I142-'Month 3'!J142</f>
        <v>0</v>
      </c>
      <c r="Z142" s="2" t="str">
        <f t="shared" ca="1" si="17"/>
        <v/>
      </c>
      <c r="AA142" s="2" t="str">
        <f t="shared" ca="1" si="21"/>
        <v/>
      </c>
      <c r="AC142" s="627" t="str">
        <f t="shared" si="18"/>
        <v>0</v>
      </c>
    </row>
    <row r="143" spans="1:29" ht="39" hidden="1" customHeight="1" x14ac:dyDescent="0.2">
      <c r="A143" s="14" t="str">
        <f>Planning!A127</f>
        <v>I119</v>
      </c>
      <c r="B143" s="9">
        <f>Planning!B127</f>
        <v>0</v>
      </c>
      <c r="C143" s="9">
        <f>Planning!C127</f>
        <v>0</v>
      </c>
      <c r="D143" s="9">
        <f>Planning!D127</f>
        <v>0</v>
      </c>
      <c r="E143" s="3">
        <f>Planning!E127</f>
        <v>0</v>
      </c>
      <c r="F143" s="3" t="str">
        <f>IF(Planning!G127&lt;&gt;0,Planning!G127,"")</f>
        <v/>
      </c>
      <c r="G143" s="194">
        <f>Planning!H127</f>
        <v>0</v>
      </c>
      <c r="H143" s="4">
        <f>Planning!R127</f>
        <v>0</v>
      </c>
      <c r="I143" s="198">
        <f ca="1">IF(OR(W143="1",AND(W143&lt;&gt;"1",G143=Lists!$A$17)),Y143,0)</f>
        <v>0</v>
      </c>
      <c r="J143" s="174"/>
      <c r="K143" s="32" t="str">
        <f ca="1">IF(AND(W143="2",G143&lt;&gt;Lists!$A$17),AA143,Z143)</f>
        <v/>
      </c>
      <c r="L143" s="33" t="str">
        <f t="shared" ca="1" si="19"/>
        <v/>
      </c>
      <c r="M143" s="5">
        <f>Planning!S127</f>
        <v>0</v>
      </c>
      <c r="N143" s="5">
        <f>'Month 3'!M143+'Month 3'!N143-'Month 3'!O143</f>
        <v>0</v>
      </c>
      <c r="O143" s="166"/>
      <c r="P143" s="32" t="str">
        <f t="shared" si="14"/>
        <v/>
      </c>
      <c r="Q143" s="33" t="str">
        <f t="shared" si="20"/>
        <v/>
      </c>
      <c r="R143" s="89">
        <f ca="1">SUMIFS($J$25:$J$224,$C$25:$C$224,$C143,$G$25:$G$224,Lists!$A$16)</f>
        <v>0</v>
      </c>
      <c r="S143" s="89">
        <f t="shared" si="15"/>
        <v>0</v>
      </c>
      <c r="U143" s="2" t="str">
        <f t="shared" si="16"/>
        <v/>
      </c>
      <c r="W143" s="2" t="str">
        <f>IF(C143=0,"",LEFT(INDEX(Lists!$H$5:$H$49,MATCH(C143,Lists!$G$5:$G$49,0),1),1))</f>
        <v/>
      </c>
      <c r="Y143" s="4">
        <f ca="1">'Month 3'!H143+'Month 3'!I143-'Month 3'!J143</f>
        <v>0</v>
      </c>
      <c r="Z143" s="2" t="str">
        <f t="shared" ca="1" si="17"/>
        <v/>
      </c>
      <c r="AA143" s="2" t="str">
        <f t="shared" ca="1" si="21"/>
        <v/>
      </c>
      <c r="AC143" s="627" t="str">
        <f t="shared" si="18"/>
        <v>0</v>
      </c>
    </row>
    <row r="144" spans="1:29" ht="39" hidden="1" customHeight="1" x14ac:dyDescent="0.2">
      <c r="A144" s="14" t="str">
        <f>Planning!A128</f>
        <v>I120</v>
      </c>
      <c r="B144" s="9">
        <f>Planning!B128</f>
        <v>0</v>
      </c>
      <c r="C144" s="9">
        <f>Planning!C128</f>
        <v>0</v>
      </c>
      <c r="D144" s="9">
        <f>Planning!D128</f>
        <v>0</v>
      </c>
      <c r="E144" s="3">
        <f>Planning!E128</f>
        <v>0</v>
      </c>
      <c r="F144" s="3" t="str">
        <f>IF(Planning!G128&lt;&gt;0,Planning!G128,"")</f>
        <v/>
      </c>
      <c r="G144" s="194">
        <f>Planning!H128</f>
        <v>0</v>
      </c>
      <c r="H144" s="4">
        <f>Planning!R128</f>
        <v>0</v>
      </c>
      <c r="I144" s="198">
        <f ca="1">IF(OR(W144="1",AND(W144&lt;&gt;"1",G144=Lists!$A$17)),Y144,0)</f>
        <v>0</v>
      </c>
      <c r="J144" s="174"/>
      <c r="K144" s="32" t="str">
        <f ca="1">IF(AND(W144="2",G144&lt;&gt;Lists!$A$17),AA144,Z144)</f>
        <v/>
      </c>
      <c r="L144" s="33" t="str">
        <f t="shared" ca="1" si="19"/>
        <v/>
      </c>
      <c r="M144" s="5">
        <f>Planning!S128</f>
        <v>0</v>
      </c>
      <c r="N144" s="5">
        <f>'Month 3'!M144+'Month 3'!N144-'Month 3'!O144</f>
        <v>0</v>
      </c>
      <c r="O144" s="166"/>
      <c r="P144" s="32" t="str">
        <f t="shared" si="14"/>
        <v/>
      </c>
      <c r="Q144" s="33" t="str">
        <f t="shared" si="20"/>
        <v/>
      </c>
      <c r="R144" s="89">
        <f ca="1">SUMIFS($J$25:$J$224,$C$25:$C$224,$C144,$G$25:$G$224,Lists!$A$16)</f>
        <v>0</v>
      </c>
      <c r="S144" s="89">
        <f t="shared" si="15"/>
        <v>0</v>
      </c>
      <c r="U144" s="2" t="str">
        <f t="shared" si="16"/>
        <v/>
      </c>
      <c r="W144" s="2" t="str">
        <f>IF(C144=0,"",LEFT(INDEX(Lists!$H$5:$H$49,MATCH(C144,Lists!$G$5:$G$49,0),1),1))</f>
        <v/>
      </c>
      <c r="Y144" s="4">
        <f ca="1">'Month 3'!H144+'Month 3'!I144-'Month 3'!J144</f>
        <v>0</v>
      </c>
      <c r="Z144" s="2" t="str">
        <f t="shared" ca="1" si="17"/>
        <v/>
      </c>
      <c r="AA144" s="2" t="str">
        <f t="shared" ca="1" si="21"/>
        <v/>
      </c>
      <c r="AC144" s="627" t="str">
        <f t="shared" si="18"/>
        <v>0</v>
      </c>
    </row>
    <row r="145" spans="1:29" ht="39" hidden="1" customHeight="1" x14ac:dyDescent="0.2">
      <c r="A145" s="14" t="str">
        <f>Planning!A129</f>
        <v>I121</v>
      </c>
      <c r="B145" s="9">
        <f>Planning!B129</f>
        <v>0</v>
      </c>
      <c r="C145" s="9">
        <f>Planning!C129</f>
        <v>0</v>
      </c>
      <c r="D145" s="9">
        <f>Planning!D129</f>
        <v>0</v>
      </c>
      <c r="E145" s="3">
        <f>Planning!E129</f>
        <v>0</v>
      </c>
      <c r="F145" s="3" t="str">
        <f>IF(Planning!G129&lt;&gt;0,Planning!G129,"")</f>
        <v/>
      </c>
      <c r="G145" s="194">
        <f>Planning!H129</f>
        <v>0</v>
      </c>
      <c r="H145" s="4">
        <f>Planning!R129</f>
        <v>0</v>
      </c>
      <c r="I145" s="198">
        <f ca="1">IF(OR(W145="1",AND(W145&lt;&gt;"1",G145=Lists!$A$17)),Y145,0)</f>
        <v>0</v>
      </c>
      <c r="J145" s="174"/>
      <c r="K145" s="32" t="str">
        <f ca="1">IF(AND(W145="2",G145&lt;&gt;Lists!$A$17),AA145,Z145)</f>
        <v/>
      </c>
      <c r="L145" s="33" t="str">
        <f t="shared" ca="1" si="19"/>
        <v/>
      </c>
      <c r="M145" s="5">
        <f>Planning!S129</f>
        <v>0</v>
      </c>
      <c r="N145" s="5">
        <f>'Month 3'!M145+'Month 3'!N145-'Month 3'!O145</f>
        <v>0</v>
      </c>
      <c r="O145" s="166"/>
      <c r="P145" s="32" t="str">
        <f t="shared" si="14"/>
        <v/>
      </c>
      <c r="Q145" s="33" t="str">
        <f t="shared" si="20"/>
        <v/>
      </c>
      <c r="R145" s="89">
        <f ca="1">SUMIFS($J$25:$J$224,$C$25:$C$224,$C145,$G$25:$G$224,Lists!$A$16)</f>
        <v>0</v>
      </c>
      <c r="S145" s="89">
        <f t="shared" si="15"/>
        <v>0</v>
      </c>
      <c r="U145" s="2" t="str">
        <f t="shared" si="16"/>
        <v/>
      </c>
      <c r="W145" s="2" t="str">
        <f>IF(C145=0,"",LEFT(INDEX(Lists!$H$5:$H$49,MATCH(C145,Lists!$G$5:$G$49,0),1),1))</f>
        <v/>
      </c>
      <c r="Y145" s="4">
        <f ca="1">'Month 3'!H145+'Month 3'!I145-'Month 3'!J145</f>
        <v>0</v>
      </c>
      <c r="Z145" s="2" t="str">
        <f t="shared" ca="1" si="17"/>
        <v/>
      </c>
      <c r="AA145" s="2" t="str">
        <f t="shared" ca="1" si="21"/>
        <v/>
      </c>
      <c r="AC145" s="627" t="str">
        <f t="shared" si="18"/>
        <v>0</v>
      </c>
    </row>
    <row r="146" spans="1:29" ht="39" hidden="1" customHeight="1" x14ac:dyDescent="0.2">
      <c r="A146" s="14" t="str">
        <f>Planning!A130</f>
        <v>I122</v>
      </c>
      <c r="B146" s="9">
        <f>Planning!B130</f>
        <v>0</v>
      </c>
      <c r="C146" s="9">
        <f>Planning!C130</f>
        <v>0</v>
      </c>
      <c r="D146" s="9">
        <f>Planning!D130</f>
        <v>0</v>
      </c>
      <c r="E146" s="3">
        <f>Planning!E130</f>
        <v>0</v>
      </c>
      <c r="F146" s="3" t="str">
        <f>IF(Planning!G130&lt;&gt;0,Planning!G130,"")</f>
        <v/>
      </c>
      <c r="G146" s="194">
        <f>Planning!H130</f>
        <v>0</v>
      </c>
      <c r="H146" s="4">
        <f>Planning!R130</f>
        <v>0</v>
      </c>
      <c r="I146" s="198">
        <f ca="1">IF(OR(W146="1",AND(W146&lt;&gt;"1",G146=Lists!$A$17)),Y146,0)</f>
        <v>0</v>
      </c>
      <c r="J146" s="174"/>
      <c r="K146" s="32" t="str">
        <f ca="1">IF(AND(W146="2",G146&lt;&gt;Lists!$A$17),AA146,Z146)</f>
        <v/>
      </c>
      <c r="L146" s="33" t="str">
        <f t="shared" ca="1" si="19"/>
        <v/>
      </c>
      <c r="M146" s="5">
        <f>Planning!S130</f>
        <v>0</v>
      </c>
      <c r="N146" s="5">
        <f>'Month 3'!M146+'Month 3'!N146-'Month 3'!O146</f>
        <v>0</v>
      </c>
      <c r="O146" s="166"/>
      <c r="P146" s="32" t="str">
        <f t="shared" si="14"/>
        <v/>
      </c>
      <c r="Q146" s="33" t="str">
        <f t="shared" si="20"/>
        <v/>
      </c>
      <c r="R146" s="89">
        <f ca="1">SUMIFS($J$25:$J$224,$C$25:$C$224,$C146,$G$25:$G$224,Lists!$A$16)</f>
        <v>0</v>
      </c>
      <c r="S146" s="89">
        <f t="shared" si="15"/>
        <v>0</v>
      </c>
      <c r="U146" s="2" t="str">
        <f t="shared" si="16"/>
        <v/>
      </c>
      <c r="W146" s="2" t="str">
        <f>IF(C146=0,"",LEFT(INDEX(Lists!$H$5:$H$49,MATCH(C146,Lists!$G$5:$G$49,0),1),1))</f>
        <v/>
      </c>
      <c r="Y146" s="4">
        <f ca="1">'Month 3'!H146+'Month 3'!I146-'Month 3'!J146</f>
        <v>0</v>
      </c>
      <c r="Z146" s="2" t="str">
        <f t="shared" ca="1" si="17"/>
        <v/>
      </c>
      <c r="AA146" s="2" t="str">
        <f t="shared" ca="1" si="21"/>
        <v/>
      </c>
      <c r="AC146" s="627" t="str">
        <f t="shared" si="18"/>
        <v>0</v>
      </c>
    </row>
    <row r="147" spans="1:29" ht="39" hidden="1" customHeight="1" x14ac:dyDescent="0.2">
      <c r="A147" s="14" t="str">
        <f>Planning!A131</f>
        <v>I123</v>
      </c>
      <c r="B147" s="9">
        <f>Planning!B131</f>
        <v>0</v>
      </c>
      <c r="C147" s="9">
        <f>Planning!C131</f>
        <v>0</v>
      </c>
      <c r="D147" s="9">
        <f>Planning!D131</f>
        <v>0</v>
      </c>
      <c r="E147" s="3">
        <f>Planning!E131</f>
        <v>0</v>
      </c>
      <c r="F147" s="3" t="str">
        <f>IF(Planning!G131&lt;&gt;0,Planning!G131,"")</f>
        <v/>
      </c>
      <c r="G147" s="194">
        <f>Planning!H131</f>
        <v>0</v>
      </c>
      <c r="H147" s="4">
        <f>Planning!R131</f>
        <v>0</v>
      </c>
      <c r="I147" s="198">
        <f ca="1">IF(OR(W147="1",AND(W147&lt;&gt;"1",G147=Lists!$A$17)),Y147,0)</f>
        <v>0</v>
      </c>
      <c r="J147" s="174"/>
      <c r="K147" s="32" t="str">
        <f ca="1">IF(AND(W147="2",G147&lt;&gt;Lists!$A$17),AA147,Z147)</f>
        <v/>
      </c>
      <c r="L147" s="33" t="str">
        <f t="shared" ca="1" si="19"/>
        <v/>
      </c>
      <c r="M147" s="5">
        <f>Planning!S131</f>
        <v>0</v>
      </c>
      <c r="N147" s="5">
        <f>'Month 3'!M147+'Month 3'!N147-'Month 3'!O147</f>
        <v>0</v>
      </c>
      <c r="O147" s="166"/>
      <c r="P147" s="32" t="str">
        <f t="shared" si="14"/>
        <v/>
      </c>
      <c r="Q147" s="33" t="str">
        <f t="shared" si="20"/>
        <v/>
      </c>
      <c r="R147" s="89">
        <f ca="1">SUMIFS($J$25:$J$224,$C$25:$C$224,$C147,$G$25:$G$224,Lists!$A$16)</f>
        <v>0</v>
      </c>
      <c r="S147" s="89">
        <f t="shared" si="15"/>
        <v>0</v>
      </c>
      <c r="U147" s="2" t="str">
        <f t="shared" si="16"/>
        <v/>
      </c>
      <c r="W147" s="2" t="str">
        <f>IF(C147=0,"",LEFT(INDEX(Lists!$H$5:$H$49,MATCH(C147,Lists!$G$5:$G$49,0),1),1))</f>
        <v/>
      </c>
      <c r="Y147" s="4">
        <f ca="1">'Month 3'!H147+'Month 3'!I147-'Month 3'!J147</f>
        <v>0</v>
      </c>
      <c r="Z147" s="2" t="str">
        <f t="shared" ca="1" si="17"/>
        <v/>
      </c>
      <c r="AA147" s="2" t="str">
        <f t="shared" ca="1" si="21"/>
        <v/>
      </c>
      <c r="AC147" s="627" t="str">
        <f t="shared" si="18"/>
        <v>0</v>
      </c>
    </row>
    <row r="148" spans="1:29" ht="39" hidden="1" customHeight="1" x14ac:dyDescent="0.2">
      <c r="A148" s="14" t="str">
        <f>Planning!A132</f>
        <v>I124</v>
      </c>
      <c r="B148" s="9">
        <f>Planning!B132</f>
        <v>0</v>
      </c>
      <c r="C148" s="9">
        <f>Planning!C132</f>
        <v>0</v>
      </c>
      <c r="D148" s="9">
        <f>Planning!D132</f>
        <v>0</v>
      </c>
      <c r="E148" s="3">
        <f>Planning!E132</f>
        <v>0</v>
      </c>
      <c r="F148" s="3" t="str">
        <f>IF(Planning!G132&lt;&gt;0,Planning!G132,"")</f>
        <v/>
      </c>
      <c r="G148" s="194">
        <f>Planning!H132</f>
        <v>0</v>
      </c>
      <c r="H148" s="4">
        <f>Planning!R132</f>
        <v>0</v>
      </c>
      <c r="I148" s="198">
        <f ca="1">IF(OR(W148="1",AND(W148&lt;&gt;"1",G148=Lists!$A$17)),Y148,0)</f>
        <v>0</v>
      </c>
      <c r="J148" s="174"/>
      <c r="K148" s="32" t="str">
        <f ca="1">IF(AND(W148="2",G148&lt;&gt;Lists!$A$17),AA148,Z148)</f>
        <v/>
      </c>
      <c r="L148" s="33" t="str">
        <f t="shared" ca="1" si="19"/>
        <v/>
      </c>
      <c r="M148" s="5">
        <f>Planning!S132</f>
        <v>0</v>
      </c>
      <c r="N148" s="5">
        <f>'Month 3'!M148+'Month 3'!N148-'Month 3'!O148</f>
        <v>0</v>
      </c>
      <c r="O148" s="166"/>
      <c r="P148" s="32" t="str">
        <f t="shared" si="14"/>
        <v/>
      </c>
      <c r="Q148" s="33" t="str">
        <f t="shared" si="20"/>
        <v/>
      </c>
      <c r="R148" s="89">
        <f ca="1">SUMIFS($J$25:$J$224,$C$25:$C$224,$C148,$G$25:$G$224,Lists!$A$16)</f>
        <v>0</v>
      </c>
      <c r="S148" s="89">
        <f t="shared" si="15"/>
        <v>0</v>
      </c>
      <c r="U148" s="2" t="str">
        <f t="shared" si="16"/>
        <v/>
      </c>
      <c r="W148" s="2" t="str">
        <f>IF(C148=0,"",LEFT(INDEX(Lists!$H$5:$H$49,MATCH(C148,Lists!$G$5:$G$49,0),1),1))</f>
        <v/>
      </c>
      <c r="Y148" s="4">
        <f ca="1">'Month 3'!H148+'Month 3'!I148-'Month 3'!J148</f>
        <v>0</v>
      </c>
      <c r="Z148" s="2" t="str">
        <f t="shared" ca="1" si="17"/>
        <v/>
      </c>
      <c r="AA148" s="2" t="str">
        <f t="shared" ca="1" si="21"/>
        <v/>
      </c>
      <c r="AC148" s="627" t="str">
        <f t="shared" si="18"/>
        <v>0</v>
      </c>
    </row>
    <row r="149" spans="1:29" ht="39" hidden="1" customHeight="1" x14ac:dyDescent="0.2">
      <c r="A149" s="14" t="str">
        <f>Planning!A133</f>
        <v>I125</v>
      </c>
      <c r="B149" s="9">
        <f>Planning!B133</f>
        <v>0</v>
      </c>
      <c r="C149" s="9">
        <f>Planning!C133</f>
        <v>0</v>
      </c>
      <c r="D149" s="9">
        <f>Planning!D133</f>
        <v>0</v>
      </c>
      <c r="E149" s="3">
        <f>Planning!E133</f>
        <v>0</v>
      </c>
      <c r="F149" s="3" t="str">
        <f>IF(Planning!G133&lt;&gt;0,Planning!G133,"")</f>
        <v/>
      </c>
      <c r="G149" s="194">
        <f>Planning!H133</f>
        <v>0</v>
      </c>
      <c r="H149" s="4">
        <f>Planning!R133</f>
        <v>0</v>
      </c>
      <c r="I149" s="198">
        <f ca="1">IF(OR(W149="1",AND(W149&lt;&gt;"1",G149=Lists!$A$17)),Y149,0)</f>
        <v>0</v>
      </c>
      <c r="J149" s="174"/>
      <c r="K149" s="32" t="str">
        <f ca="1">IF(AND(W149="2",G149&lt;&gt;Lists!$A$17),AA149,Z149)</f>
        <v/>
      </c>
      <c r="L149" s="33" t="str">
        <f t="shared" ca="1" si="19"/>
        <v/>
      </c>
      <c r="M149" s="5">
        <f>Planning!S133</f>
        <v>0</v>
      </c>
      <c r="N149" s="5">
        <f>'Month 3'!M149+'Month 3'!N149-'Month 3'!O149</f>
        <v>0</v>
      </c>
      <c r="O149" s="166"/>
      <c r="P149" s="32" t="str">
        <f t="shared" si="14"/>
        <v/>
      </c>
      <c r="Q149" s="33" t="str">
        <f t="shared" si="20"/>
        <v/>
      </c>
      <c r="R149" s="89">
        <f ca="1">SUMIFS($J$25:$J$224,$C$25:$C$224,$C149,$G$25:$G$224,Lists!$A$16)</f>
        <v>0</v>
      </c>
      <c r="S149" s="89">
        <f t="shared" si="15"/>
        <v>0</v>
      </c>
      <c r="U149" s="2" t="str">
        <f t="shared" si="16"/>
        <v/>
      </c>
      <c r="W149" s="2" t="str">
        <f>IF(C149=0,"",LEFT(INDEX(Lists!$H$5:$H$49,MATCH(C149,Lists!$G$5:$G$49,0),1),1))</f>
        <v/>
      </c>
      <c r="Y149" s="4">
        <f ca="1">'Month 3'!H149+'Month 3'!I149-'Month 3'!J149</f>
        <v>0</v>
      </c>
      <c r="Z149" s="2" t="str">
        <f t="shared" ca="1" si="17"/>
        <v/>
      </c>
      <c r="AA149" s="2" t="str">
        <f t="shared" ca="1" si="21"/>
        <v/>
      </c>
      <c r="AC149" s="627" t="str">
        <f t="shared" si="18"/>
        <v>0</v>
      </c>
    </row>
    <row r="150" spans="1:29" ht="39" hidden="1" customHeight="1" x14ac:dyDescent="0.2">
      <c r="A150" s="14" t="str">
        <f>Planning!A134</f>
        <v>I126</v>
      </c>
      <c r="B150" s="9">
        <f>Planning!B134</f>
        <v>0</v>
      </c>
      <c r="C150" s="9">
        <f>Planning!C134</f>
        <v>0</v>
      </c>
      <c r="D150" s="9">
        <f>Planning!D134</f>
        <v>0</v>
      </c>
      <c r="E150" s="3">
        <f>Planning!E134</f>
        <v>0</v>
      </c>
      <c r="F150" s="3" t="str">
        <f>IF(Planning!G134&lt;&gt;0,Planning!G134,"")</f>
        <v/>
      </c>
      <c r="G150" s="194">
        <f>Planning!H134</f>
        <v>0</v>
      </c>
      <c r="H150" s="4">
        <f>Planning!R134</f>
        <v>0</v>
      </c>
      <c r="I150" s="198">
        <f ca="1">IF(OR(W150="1",AND(W150&lt;&gt;"1",G150=Lists!$A$17)),Y150,0)</f>
        <v>0</v>
      </c>
      <c r="J150" s="174"/>
      <c r="K150" s="32" t="str">
        <f ca="1">IF(AND(W150="2",G150&lt;&gt;Lists!$A$17),AA150,Z150)</f>
        <v/>
      </c>
      <c r="L150" s="33" t="str">
        <f t="shared" ca="1" si="19"/>
        <v/>
      </c>
      <c r="M150" s="5">
        <f>Planning!S134</f>
        <v>0</v>
      </c>
      <c r="N150" s="5">
        <f>'Month 3'!M150+'Month 3'!N150-'Month 3'!O150</f>
        <v>0</v>
      </c>
      <c r="O150" s="166"/>
      <c r="P150" s="32" t="str">
        <f t="shared" si="14"/>
        <v/>
      </c>
      <c r="Q150" s="33" t="str">
        <f t="shared" si="20"/>
        <v/>
      </c>
      <c r="R150" s="89">
        <f ca="1">SUMIFS($J$25:$J$224,$C$25:$C$224,$C150,$G$25:$G$224,Lists!$A$16)</f>
        <v>0</v>
      </c>
      <c r="S150" s="89">
        <f t="shared" si="15"/>
        <v>0</v>
      </c>
      <c r="U150" s="2" t="str">
        <f t="shared" si="16"/>
        <v/>
      </c>
      <c r="W150" s="2" t="str">
        <f>IF(C150=0,"",LEFT(INDEX(Lists!$H$5:$H$49,MATCH(C150,Lists!$G$5:$G$49,0),1),1))</f>
        <v/>
      </c>
      <c r="Y150" s="4">
        <f ca="1">'Month 3'!H150+'Month 3'!I150-'Month 3'!J150</f>
        <v>0</v>
      </c>
      <c r="Z150" s="2" t="str">
        <f t="shared" ca="1" si="17"/>
        <v/>
      </c>
      <c r="AA150" s="2" t="str">
        <f t="shared" ca="1" si="21"/>
        <v/>
      </c>
      <c r="AC150" s="627" t="str">
        <f t="shared" si="18"/>
        <v>0</v>
      </c>
    </row>
    <row r="151" spans="1:29" ht="39" hidden="1" customHeight="1" x14ac:dyDescent="0.2">
      <c r="A151" s="14" t="str">
        <f>Planning!A135</f>
        <v>I127</v>
      </c>
      <c r="B151" s="9">
        <f>Planning!B135</f>
        <v>0</v>
      </c>
      <c r="C151" s="9">
        <f>Planning!C135</f>
        <v>0</v>
      </c>
      <c r="D151" s="9">
        <f>Planning!D135</f>
        <v>0</v>
      </c>
      <c r="E151" s="3">
        <f>Planning!E135</f>
        <v>0</v>
      </c>
      <c r="F151" s="3" t="str">
        <f>IF(Planning!G135&lt;&gt;0,Planning!G135,"")</f>
        <v/>
      </c>
      <c r="G151" s="194">
        <f>Planning!H135</f>
        <v>0</v>
      </c>
      <c r="H151" s="4">
        <f>Planning!R135</f>
        <v>0</v>
      </c>
      <c r="I151" s="198">
        <f ca="1">IF(OR(W151="1",AND(W151&lt;&gt;"1",G151=Lists!$A$17)),Y151,0)</f>
        <v>0</v>
      </c>
      <c r="J151" s="174"/>
      <c r="K151" s="32" t="str">
        <f ca="1">IF(AND(W151="2",G151&lt;&gt;Lists!$A$17),AA151,Z151)</f>
        <v/>
      </c>
      <c r="L151" s="33" t="str">
        <f t="shared" ca="1" si="19"/>
        <v/>
      </c>
      <c r="M151" s="5">
        <f>Planning!S135</f>
        <v>0</v>
      </c>
      <c r="N151" s="5">
        <f>'Month 3'!M151+'Month 3'!N151-'Month 3'!O151</f>
        <v>0</v>
      </c>
      <c r="O151" s="166"/>
      <c r="P151" s="32" t="str">
        <f t="shared" si="14"/>
        <v/>
      </c>
      <c r="Q151" s="33" t="str">
        <f t="shared" si="20"/>
        <v/>
      </c>
      <c r="R151" s="89">
        <f ca="1">SUMIFS($J$25:$J$224,$C$25:$C$224,$C151,$G$25:$G$224,Lists!$A$16)</f>
        <v>0</v>
      </c>
      <c r="S151" s="89">
        <f t="shared" si="15"/>
        <v>0</v>
      </c>
      <c r="U151" s="2" t="str">
        <f t="shared" si="16"/>
        <v/>
      </c>
      <c r="W151" s="2" t="str">
        <f>IF(C151=0,"",LEFT(INDEX(Lists!$H$5:$H$49,MATCH(C151,Lists!$G$5:$G$49,0),1),1))</f>
        <v/>
      </c>
      <c r="Y151" s="4">
        <f ca="1">'Month 3'!H151+'Month 3'!I151-'Month 3'!J151</f>
        <v>0</v>
      </c>
      <c r="Z151" s="2" t="str">
        <f t="shared" ca="1" si="17"/>
        <v/>
      </c>
      <c r="AA151" s="2" t="str">
        <f t="shared" ca="1" si="21"/>
        <v/>
      </c>
      <c r="AC151" s="627" t="str">
        <f t="shared" si="18"/>
        <v>0</v>
      </c>
    </row>
    <row r="152" spans="1:29" ht="39" hidden="1" customHeight="1" x14ac:dyDescent="0.2">
      <c r="A152" s="14" t="str">
        <f>Planning!A136</f>
        <v>I128</v>
      </c>
      <c r="B152" s="9">
        <f>Planning!B136</f>
        <v>0</v>
      </c>
      <c r="C152" s="9">
        <f>Planning!C136</f>
        <v>0</v>
      </c>
      <c r="D152" s="9">
        <f>Planning!D136</f>
        <v>0</v>
      </c>
      <c r="E152" s="3">
        <f>Planning!E136</f>
        <v>0</v>
      </c>
      <c r="F152" s="3" t="str">
        <f>IF(Planning!G136&lt;&gt;0,Planning!G136,"")</f>
        <v/>
      </c>
      <c r="G152" s="194">
        <f>Planning!H136</f>
        <v>0</v>
      </c>
      <c r="H152" s="4">
        <f>Planning!R136</f>
        <v>0</v>
      </c>
      <c r="I152" s="198">
        <f ca="1">IF(OR(W152="1",AND(W152&lt;&gt;"1",G152=Lists!$A$17)),Y152,0)</f>
        <v>0</v>
      </c>
      <c r="J152" s="174"/>
      <c r="K152" s="32" t="str">
        <f ca="1">IF(AND(W152="2",G152&lt;&gt;Lists!$A$17),AA152,Z152)</f>
        <v/>
      </c>
      <c r="L152" s="33" t="str">
        <f t="shared" ca="1" si="19"/>
        <v/>
      </c>
      <c r="M152" s="5">
        <f>Planning!S136</f>
        <v>0</v>
      </c>
      <c r="N152" s="5">
        <f>'Month 3'!M152+'Month 3'!N152-'Month 3'!O152</f>
        <v>0</v>
      </c>
      <c r="O152" s="166"/>
      <c r="P152" s="32" t="str">
        <f t="shared" si="14"/>
        <v/>
      </c>
      <c r="Q152" s="33" t="str">
        <f t="shared" si="20"/>
        <v/>
      </c>
      <c r="R152" s="89">
        <f ca="1">SUMIFS($J$25:$J$224,$C$25:$C$224,$C152,$G$25:$G$224,Lists!$A$16)</f>
        <v>0</v>
      </c>
      <c r="S152" s="89">
        <f t="shared" si="15"/>
        <v>0</v>
      </c>
      <c r="U152" s="2" t="str">
        <f t="shared" si="16"/>
        <v/>
      </c>
      <c r="W152" s="2" t="str">
        <f>IF(C152=0,"",LEFT(INDEX(Lists!$H$5:$H$49,MATCH(C152,Lists!$G$5:$G$49,0),1),1))</f>
        <v/>
      </c>
      <c r="Y152" s="4">
        <f ca="1">'Month 3'!H152+'Month 3'!I152-'Month 3'!J152</f>
        <v>0</v>
      </c>
      <c r="Z152" s="2" t="str">
        <f t="shared" ca="1" si="17"/>
        <v/>
      </c>
      <c r="AA152" s="2" t="str">
        <f t="shared" ca="1" si="21"/>
        <v/>
      </c>
      <c r="AC152" s="627" t="str">
        <f t="shared" si="18"/>
        <v>0</v>
      </c>
    </row>
    <row r="153" spans="1:29" ht="39" hidden="1" customHeight="1" x14ac:dyDescent="0.2">
      <c r="A153" s="14" t="str">
        <f>Planning!A137</f>
        <v>I129</v>
      </c>
      <c r="B153" s="9">
        <f>Planning!B137</f>
        <v>0</v>
      </c>
      <c r="C153" s="9">
        <f>Planning!C137</f>
        <v>0</v>
      </c>
      <c r="D153" s="9">
        <f>Planning!D137</f>
        <v>0</v>
      </c>
      <c r="E153" s="3">
        <f>Planning!E137</f>
        <v>0</v>
      </c>
      <c r="F153" s="3" t="str">
        <f>IF(Planning!G137&lt;&gt;0,Planning!G137,"")</f>
        <v/>
      </c>
      <c r="G153" s="194">
        <f>Planning!H137</f>
        <v>0</v>
      </c>
      <c r="H153" s="4">
        <f>Planning!R137</f>
        <v>0</v>
      </c>
      <c r="I153" s="198">
        <f ca="1">IF(OR(W153="1",AND(W153&lt;&gt;"1",G153=Lists!$A$17)),Y153,0)</f>
        <v>0</v>
      </c>
      <c r="J153" s="174"/>
      <c r="K153" s="32" t="str">
        <f ca="1">IF(AND(W153="2",G153&lt;&gt;Lists!$A$17),AA153,Z153)</f>
        <v/>
      </c>
      <c r="L153" s="33" t="str">
        <f t="shared" ref="L153:L184" ca="1" si="22">IF($U153=ExcluirDelPLogro,"",IF(AND(H153=0,I153=0,J153=0),"",K153))</f>
        <v/>
      </c>
      <c r="M153" s="5">
        <f>Planning!S137</f>
        <v>0</v>
      </c>
      <c r="N153" s="5">
        <f>'Month 3'!M153+'Month 3'!N153-'Month 3'!O153</f>
        <v>0</v>
      </c>
      <c r="O153" s="166"/>
      <c r="P153" s="32" t="str">
        <f t="shared" si="14"/>
        <v/>
      </c>
      <c r="Q153" s="33" t="str">
        <f t="shared" ref="Q153:Q184" si="23">IF($U153=ExcluirDelPLogro,"",IF(AND(M153=0,N153=0,O153=0),"",P153))</f>
        <v/>
      </c>
      <c r="R153" s="89">
        <f ca="1">SUMIFS($J$25:$J$224,$C$25:$C$224,$C153,$G$25:$G$224,Lists!$A$16)</f>
        <v>0</v>
      </c>
      <c r="S153" s="89">
        <f t="shared" si="15"/>
        <v>0</v>
      </c>
      <c r="U153" s="2" t="str">
        <f t="shared" si="16"/>
        <v/>
      </c>
      <c r="W153" s="2" t="str">
        <f>IF(C153=0,"",LEFT(INDEX(Lists!$H$5:$H$49,MATCH(C153,Lists!$G$5:$G$49,0),1),1))</f>
        <v/>
      </c>
      <c r="Y153" s="4">
        <f ca="1">'Month 3'!H153+'Month 3'!I153-'Month 3'!J153</f>
        <v>0</v>
      </c>
      <c r="Z153" s="2" t="str">
        <f t="shared" ca="1" si="17"/>
        <v/>
      </c>
      <c r="AA153" s="2" t="str">
        <f t="shared" ref="AA153:AA184" ca="1" si="24">IF(AND(H153=0,I153=0,J153=0),"",IF(J153&gt;0,H153/J153,0))</f>
        <v/>
      </c>
      <c r="AC153" s="627" t="str">
        <f t="shared" si="18"/>
        <v>0</v>
      </c>
    </row>
    <row r="154" spans="1:29" ht="39" hidden="1" customHeight="1" x14ac:dyDescent="0.2">
      <c r="A154" s="14" t="str">
        <f>Planning!A138</f>
        <v>I130</v>
      </c>
      <c r="B154" s="9">
        <f>Planning!B138</f>
        <v>0</v>
      </c>
      <c r="C154" s="9">
        <f>Planning!C138</f>
        <v>0</v>
      </c>
      <c r="D154" s="9">
        <f>Planning!D138</f>
        <v>0</v>
      </c>
      <c r="E154" s="3">
        <f>Planning!E138</f>
        <v>0</v>
      </c>
      <c r="F154" s="3" t="str">
        <f>IF(Planning!G138&lt;&gt;0,Planning!G138,"")</f>
        <v/>
      </c>
      <c r="G154" s="194">
        <f>Planning!H138</f>
        <v>0</v>
      </c>
      <c r="H154" s="4">
        <f>Planning!R138</f>
        <v>0</v>
      </c>
      <c r="I154" s="198">
        <f ca="1">IF(OR(W154="1",AND(W154&lt;&gt;"1",G154=Lists!$A$17)),Y154,0)</f>
        <v>0</v>
      </c>
      <c r="J154" s="174"/>
      <c r="K154" s="32" t="str">
        <f ca="1">IF(AND(W154="2",G154&lt;&gt;Lists!$A$17),AA154,Z154)</f>
        <v/>
      </c>
      <c r="L154" s="33" t="str">
        <f t="shared" ca="1" si="22"/>
        <v/>
      </c>
      <c r="M154" s="5">
        <f>Planning!S138</f>
        <v>0</v>
      </c>
      <c r="N154" s="5">
        <f>'Month 3'!M154+'Month 3'!N154-'Month 3'!O154</f>
        <v>0</v>
      </c>
      <c r="O154" s="166"/>
      <c r="P154" s="32" t="str">
        <f t="shared" ref="P154:P217" si="25">IF(AND(M154=0,N154=0,O154=0),"",IF((M154+N154)&gt;0,O154/(M154+N154),O154))</f>
        <v/>
      </c>
      <c r="Q154" s="33" t="str">
        <f t="shared" si="23"/>
        <v/>
      </c>
      <c r="R154" s="89">
        <f ca="1">SUMIFS($J$25:$J$224,$C$25:$C$224,$C154,$G$25:$G$224,Lists!$A$16)</f>
        <v>0</v>
      </c>
      <c r="S154" s="89">
        <f t="shared" ref="S154:S217" si="26">SUMIFS($O$25:$O$224,$C$25:$C$224,$C154,$G$25:$G$224,"&lt;&gt;0")</f>
        <v>0</v>
      </c>
      <c r="U154" s="2" t="str">
        <f t="shared" ref="U154:U217" si="27">IF(B154=0,"",IF(LEFT(B154,1)="1","1","2"))</f>
        <v/>
      </c>
      <c r="W154" s="2" t="str">
        <f>IF(C154=0,"",LEFT(INDEX(Lists!$H$5:$H$49,MATCH(C154,Lists!$G$5:$G$49,0),1),1))</f>
        <v/>
      </c>
      <c r="Y154" s="4">
        <f ca="1">'Month 3'!H154+'Month 3'!I154-'Month 3'!J154</f>
        <v>0</v>
      </c>
      <c r="Z154" s="2" t="str">
        <f t="shared" ref="Z154:Z217" ca="1" si="28">IF(AND(H154=0,I154=0,J154=0),"",IF((H154+I154)&gt;0,J154/(H154+I154),J154))</f>
        <v/>
      </c>
      <c r="AA154" s="2" t="str">
        <f t="shared" ca="1" si="24"/>
        <v/>
      </c>
      <c r="AC154" s="627" t="str">
        <f t="shared" ref="AC154:AC217" si="29">U154&amp;C154</f>
        <v>0</v>
      </c>
    </row>
    <row r="155" spans="1:29" ht="39" hidden="1" customHeight="1" x14ac:dyDescent="0.2">
      <c r="A155" s="14" t="str">
        <f>Planning!A139</f>
        <v>I131</v>
      </c>
      <c r="B155" s="9">
        <f>Planning!B139</f>
        <v>0</v>
      </c>
      <c r="C155" s="9">
        <f>Planning!C139</f>
        <v>0</v>
      </c>
      <c r="D155" s="9">
        <f>Planning!D139</f>
        <v>0</v>
      </c>
      <c r="E155" s="3">
        <f>Planning!E139</f>
        <v>0</v>
      </c>
      <c r="F155" s="3" t="str">
        <f>IF(Planning!G139&lt;&gt;0,Planning!G139,"")</f>
        <v/>
      </c>
      <c r="G155" s="194">
        <f>Planning!H139</f>
        <v>0</v>
      </c>
      <c r="H155" s="4">
        <f>Planning!R139</f>
        <v>0</v>
      </c>
      <c r="I155" s="198">
        <f ca="1">IF(OR(W155="1",AND(W155&lt;&gt;"1",G155=Lists!$A$17)),Y155,0)</f>
        <v>0</v>
      </c>
      <c r="J155" s="174"/>
      <c r="K155" s="32" t="str">
        <f ca="1">IF(AND(W155="2",G155&lt;&gt;Lists!$A$17),AA155,Z155)</f>
        <v/>
      </c>
      <c r="L155" s="33" t="str">
        <f t="shared" ca="1" si="22"/>
        <v/>
      </c>
      <c r="M155" s="5">
        <f>Planning!S139</f>
        <v>0</v>
      </c>
      <c r="N155" s="5">
        <f>'Month 3'!M155+'Month 3'!N155-'Month 3'!O155</f>
        <v>0</v>
      </c>
      <c r="O155" s="166"/>
      <c r="P155" s="32" t="str">
        <f t="shared" si="25"/>
        <v/>
      </c>
      <c r="Q155" s="33" t="str">
        <f t="shared" si="23"/>
        <v/>
      </c>
      <c r="R155" s="89">
        <f ca="1">SUMIFS($J$25:$J$224,$C$25:$C$224,$C155,$G$25:$G$224,Lists!$A$16)</f>
        <v>0</v>
      </c>
      <c r="S155" s="89">
        <f t="shared" si="26"/>
        <v>0</v>
      </c>
      <c r="U155" s="2" t="str">
        <f t="shared" si="27"/>
        <v/>
      </c>
      <c r="W155" s="2" t="str">
        <f>IF(C155=0,"",LEFT(INDEX(Lists!$H$5:$H$49,MATCH(C155,Lists!$G$5:$G$49,0),1),1))</f>
        <v/>
      </c>
      <c r="Y155" s="4">
        <f ca="1">'Month 3'!H155+'Month 3'!I155-'Month 3'!J155</f>
        <v>0</v>
      </c>
      <c r="Z155" s="2" t="str">
        <f t="shared" ca="1" si="28"/>
        <v/>
      </c>
      <c r="AA155" s="2" t="str">
        <f t="shared" ca="1" si="24"/>
        <v/>
      </c>
      <c r="AC155" s="627" t="str">
        <f t="shared" si="29"/>
        <v>0</v>
      </c>
    </row>
    <row r="156" spans="1:29" ht="39" hidden="1" customHeight="1" x14ac:dyDescent="0.2">
      <c r="A156" s="14" t="str">
        <f>Planning!A140</f>
        <v>I132</v>
      </c>
      <c r="B156" s="9">
        <f>Planning!B140</f>
        <v>0</v>
      </c>
      <c r="C156" s="9">
        <f>Planning!C140</f>
        <v>0</v>
      </c>
      <c r="D156" s="9">
        <f>Planning!D140</f>
        <v>0</v>
      </c>
      <c r="E156" s="3">
        <f>Planning!E140</f>
        <v>0</v>
      </c>
      <c r="F156" s="3" t="str">
        <f>IF(Planning!G140&lt;&gt;0,Planning!G140,"")</f>
        <v/>
      </c>
      <c r="G156" s="194">
        <f>Planning!H140</f>
        <v>0</v>
      </c>
      <c r="H156" s="4">
        <f>Planning!R140</f>
        <v>0</v>
      </c>
      <c r="I156" s="198">
        <f ca="1">IF(OR(W156="1",AND(W156&lt;&gt;"1",G156=Lists!$A$17)),Y156,0)</f>
        <v>0</v>
      </c>
      <c r="J156" s="174"/>
      <c r="K156" s="32" t="str">
        <f ca="1">IF(AND(W156="2",G156&lt;&gt;Lists!$A$17),AA156,Z156)</f>
        <v/>
      </c>
      <c r="L156" s="33" t="str">
        <f t="shared" ca="1" si="22"/>
        <v/>
      </c>
      <c r="M156" s="5">
        <f>Planning!S140</f>
        <v>0</v>
      </c>
      <c r="N156" s="5">
        <f>'Month 3'!M156+'Month 3'!N156-'Month 3'!O156</f>
        <v>0</v>
      </c>
      <c r="O156" s="166"/>
      <c r="P156" s="32" t="str">
        <f t="shared" si="25"/>
        <v/>
      </c>
      <c r="Q156" s="33" t="str">
        <f t="shared" si="23"/>
        <v/>
      </c>
      <c r="R156" s="89">
        <f ca="1">SUMIFS($J$25:$J$224,$C$25:$C$224,$C156,$G$25:$G$224,Lists!$A$16)</f>
        <v>0</v>
      </c>
      <c r="S156" s="89">
        <f t="shared" si="26"/>
        <v>0</v>
      </c>
      <c r="U156" s="2" t="str">
        <f t="shared" si="27"/>
        <v/>
      </c>
      <c r="W156" s="2" t="str">
        <f>IF(C156=0,"",LEFT(INDEX(Lists!$H$5:$H$49,MATCH(C156,Lists!$G$5:$G$49,0),1),1))</f>
        <v/>
      </c>
      <c r="Y156" s="4">
        <f ca="1">'Month 3'!H156+'Month 3'!I156-'Month 3'!J156</f>
        <v>0</v>
      </c>
      <c r="Z156" s="2" t="str">
        <f t="shared" ca="1" si="28"/>
        <v/>
      </c>
      <c r="AA156" s="2" t="str">
        <f t="shared" ca="1" si="24"/>
        <v/>
      </c>
      <c r="AC156" s="627" t="str">
        <f t="shared" si="29"/>
        <v>0</v>
      </c>
    </row>
    <row r="157" spans="1:29" ht="39" hidden="1" customHeight="1" x14ac:dyDescent="0.2">
      <c r="A157" s="14" t="str">
        <f>Planning!A141</f>
        <v>I133</v>
      </c>
      <c r="B157" s="9">
        <f>Planning!B141</f>
        <v>0</v>
      </c>
      <c r="C157" s="9">
        <f>Planning!C141</f>
        <v>0</v>
      </c>
      <c r="D157" s="9">
        <f>Planning!D141</f>
        <v>0</v>
      </c>
      <c r="E157" s="3">
        <f>Planning!E141</f>
        <v>0</v>
      </c>
      <c r="F157" s="3" t="str">
        <f>IF(Planning!G141&lt;&gt;0,Planning!G141,"")</f>
        <v/>
      </c>
      <c r="G157" s="194">
        <f>Planning!H141</f>
        <v>0</v>
      </c>
      <c r="H157" s="4">
        <f>Planning!R141</f>
        <v>0</v>
      </c>
      <c r="I157" s="198">
        <f ca="1">IF(OR(W157="1",AND(W157&lt;&gt;"1",G157=Lists!$A$17)),Y157,0)</f>
        <v>0</v>
      </c>
      <c r="J157" s="174"/>
      <c r="K157" s="32" t="str">
        <f ca="1">IF(AND(W157="2",G157&lt;&gt;Lists!$A$17),AA157,Z157)</f>
        <v/>
      </c>
      <c r="L157" s="33" t="str">
        <f t="shared" ca="1" si="22"/>
        <v/>
      </c>
      <c r="M157" s="5">
        <f>Planning!S141</f>
        <v>0</v>
      </c>
      <c r="N157" s="5">
        <f>'Month 3'!M157+'Month 3'!N157-'Month 3'!O157</f>
        <v>0</v>
      </c>
      <c r="O157" s="166"/>
      <c r="P157" s="32" t="str">
        <f t="shared" si="25"/>
        <v/>
      </c>
      <c r="Q157" s="33" t="str">
        <f t="shared" si="23"/>
        <v/>
      </c>
      <c r="R157" s="89">
        <f ca="1">SUMIFS($J$25:$J$224,$C$25:$C$224,$C157,$G$25:$G$224,Lists!$A$16)</f>
        <v>0</v>
      </c>
      <c r="S157" s="89">
        <f t="shared" si="26"/>
        <v>0</v>
      </c>
      <c r="U157" s="2" t="str">
        <f t="shared" si="27"/>
        <v/>
      </c>
      <c r="W157" s="2" t="str">
        <f>IF(C157=0,"",LEFT(INDEX(Lists!$H$5:$H$49,MATCH(C157,Lists!$G$5:$G$49,0),1),1))</f>
        <v/>
      </c>
      <c r="Y157" s="4">
        <f ca="1">'Month 3'!H157+'Month 3'!I157-'Month 3'!J157</f>
        <v>0</v>
      </c>
      <c r="Z157" s="2" t="str">
        <f t="shared" ca="1" si="28"/>
        <v/>
      </c>
      <c r="AA157" s="2" t="str">
        <f t="shared" ca="1" si="24"/>
        <v/>
      </c>
      <c r="AC157" s="627" t="str">
        <f t="shared" si="29"/>
        <v>0</v>
      </c>
    </row>
    <row r="158" spans="1:29" ht="39" hidden="1" customHeight="1" x14ac:dyDescent="0.2">
      <c r="A158" s="14" t="str">
        <f>Planning!A142</f>
        <v>I134</v>
      </c>
      <c r="B158" s="9">
        <f>Planning!B142</f>
        <v>0</v>
      </c>
      <c r="C158" s="9">
        <f>Planning!C142</f>
        <v>0</v>
      </c>
      <c r="D158" s="9">
        <f>Planning!D142</f>
        <v>0</v>
      </c>
      <c r="E158" s="3">
        <f>Planning!E142</f>
        <v>0</v>
      </c>
      <c r="F158" s="3" t="str">
        <f>IF(Planning!G142&lt;&gt;0,Planning!G142,"")</f>
        <v/>
      </c>
      <c r="G158" s="194">
        <f>Planning!H142</f>
        <v>0</v>
      </c>
      <c r="H158" s="4">
        <f>Planning!R142</f>
        <v>0</v>
      </c>
      <c r="I158" s="198">
        <f ca="1">IF(OR(W158="1",AND(W158&lt;&gt;"1",G158=Lists!$A$17)),Y158,0)</f>
        <v>0</v>
      </c>
      <c r="J158" s="174"/>
      <c r="K158" s="32" t="str">
        <f ca="1">IF(AND(W158="2",G158&lt;&gt;Lists!$A$17),AA158,Z158)</f>
        <v/>
      </c>
      <c r="L158" s="33" t="str">
        <f t="shared" ca="1" si="22"/>
        <v/>
      </c>
      <c r="M158" s="5">
        <f>Planning!S142</f>
        <v>0</v>
      </c>
      <c r="N158" s="5">
        <f>'Month 3'!M158+'Month 3'!N158-'Month 3'!O158</f>
        <v>0</v>
      </c>
      <c r="O158" s="166"/>
      <c r="P158" s="32" t="str">
        <f t="shared" si="25"/>
        <v/>
      </c>
      <c r="Q158" s="33" t="str">
        <f t="shared" si="23"/>
        <v/>
      </c>
      <c r="R158" s="89">
        <f ca="1">SUMIFS($J$25:$J$224,$C$25:$C$224,$C158,$G$25:$G$224,Lists!$A$16)</f>
        <v>0</v>
      </c>
      <c r="S158" s="89">
        <f t="shared" si="26"/>
        <v>0</v>
      </c>
      <c r="U158" s="2" t="str">
        <f t="shared" si="27"/>
        <v/>
      </c>
      <c r="W158" s="2" t="str">
        <f>IF(C158=0,"",LEFT(INDEX(Lists!$H$5:$H$49,MATCH(C158,Lists!$G$5:$G$49,0),1),1))</f>
        <v/>
      </c>
      <c r="Y158" s="4">
        <f ca="1">'Month 3'!H158+'Month 3'!I158-'Month 3'!J158</f>
        <v>0</v>
      </c>
      <c r="Z158" s="2" t="str">
        <f t="shared" ca="1" si="28"/>
        <v/>
      </c>
      <c r="AA158" s="2" t="str">
        <f t="shared" ca="1" si="24"/>
        <v/>
      </c>
      <c r="AC158" s="627" t="str">
        <f t="shared" si="29"/>
        <v>0</v>
      </c>
    </row>
    <row r="159" spans="1:29" ht="39" hidden="1" customHeight="1" x14ac:dyDescent="0.2">
      <c r="A159" s="14" t="str">
        <f>Planning!A143</f>
        <v>I135</v>
      </c>
      <c r="B159" s="9">
        <f>Planning!B143</f>
        <v>0</v>
      </c>
      <c r="C159" s="9">
        <f>Planning!C143</f>
        <v>0</v>
      </c>
      <c r="D159" s="9">
        <f>Planning!D143</f>
        <v>0</v>
      </c>
      <c r="E159" s="3">
        <f>Planning!E143</f>
        <v>0</v>
      </c>
      <c r="F159" s="3" t="str">
        <f>IF(Planning!G143&lt;&gt;0,Planning!G143,"")</f>
        <v/>
      </c>
      <c r="G159" s="194">
        <f>Planning!H143</f>
        <v>0</v>
      </c>
      <c r="H159" s="4">
        <f>Planning!R143</f>
        <v>0</v>
      </c>
      <c r="I159" s="198">
        <f ca="1">IF(OR(W159="1",AND(W159&lt;&gt;"1",G159=Lists!$A$17)),Y159,0)</f>
        <v>0</v>
      </c>
      <c r="J159" s="174"/>
      <c r="K159" s="32" t="str">
        <f ca="1">IF(AND(W159="2",G159&lt;&gt;Lists!$A$17),AA159,Z159)</f>
        <v/>
      </c>
      <c r="L159" s="33" t="str">
        <f t="shared" ca="1" si="22"/>
        <v/>
      </c>
      <c r="M159" s="5">
        <f>Planning!S143</f>
        <v>0</v>
      </c>
      <c r="N159" s="5">
        <f>'Month 3'!M159+'Month 3'!N159-'Month 3'!O159</f>
        <v>0</v>
      </c>
      <c r="O159" s="166"/>
      <c r="P159" s="32" t="str">
        <f t="shared" si="25"/>
        <v/>
      </c>
      <c r="Q159" s="33" t="str">
        <f t="shared" si="23"/>
        <v/>
      </c>
      <c r="R159" s="89">
        <f ca="1">SUMIFS($J$25:$J$224,$C$25:$C$224,$C159,$G$25:$G$224,Lists!$A$16)</f>
        <v>0</v>
      </c>
      <c r="S159" s="89">
        <f t="shared" si="26"/>
        <v>0</v>
      </c>
      <c r="U159" s="2" t="str">
        <f t="shared" si="27"/>
        <v/>
      </c>
      <c r="W159" s="2" t="str">
        <f>IF(C159=0,"",LEFT(INDEX(Lists!$H$5:$H$49,MATCH(C159,Lists!$G$5:$G$49,0),1),1))</f>
        <v/>
      </c>
      <c r="Y159" s="4">
        <f ca="1">'Month 3'!H159+'Month 3'!I159-'Month 3'!J159</f>
        <v>0</v>
      </c>
      <c r="Z159" s="2" t="str">
        <f t="shared" ca="1" si="28"/>
        <v/>
      </c>
      <c r="AA159" s="2" t="str">
        <f t="shared" ca="1" si="24"/>
        <v/>
      </c>
      <c r="AC159" s="627" t="str">
        <f t="shared" si="29"/>
        <v>0</v>
      </c>
    </row>
    <row r="160" spans="1:29" ht="39" hidden="1" customHeight="1" x14ac:dyDescent="0.2">
      <c r="A160" s="14" t="str">
        <f>Planning!A144</f>
        <v>I136</v>
      </c>
      <c r="B160" s="9">
        <f>Planning!B144</f>
        <v>0</v>
      </c>
      <c r="C160" s="9">
        <f>Planning!C144</f>
        <v>0</v>
      </c>
      <c r="D160" s="9">
        <f>Planning!D144</f>
        <v>0</v>
      </c>
      <c r="E160" s="3">
        <f>Planning!E144</f>
        <v>0</v>
      </c>
      <c r="F160" s="3" t="str">
        <f>IF(Planning!G144&lt;&gt;0,Planning!G144,"")</f>
        <v/>
      </c>
      <c r="G160" s="194">
        <f>Planning!H144</f>
        <v>0</v>
      </c>
      <c r="H160" s="4">
        <f>Planning!R144</f>
        <v>0</v>
      </c>
      <c r="I160" s="198">
        <f ca="1">IF(OR(W160="1",AND(W160&lt;&gt;"1",G160=Lists!$A$17)),Y160,0)</f>
        <v>0</v>
      </c>
      <c r="J160" s="174"/>
      <c r="K160" s="32" t="str">
        <f ca="1">IF(AND(W160="2",G160&lt;&gt;Lists!$A$17),AA160,Z160)</f>
        <v/>
      </c>
      <c r="L160" s="33" t="str">
        <f t="shared" ca="1" si="22"/>
        <v/>
      </c>
      <c r="M160" s="5">
        <f>Planning!S144</f>
        <v>0</v>
      </c>
      <c r="N160" s="5">
        <f>'Month 3'!M160+'Month 3'!N160-'Month 3'!O160</f>
        <v>0</v>
      </c>
      <c r="O160" s="166"/>
      <c r="P160" s="32" t="str">
        <f t="shared" si="25"/>
        <v/>
      </c>
      <c r="Q160" s="33" t="str">
        <f t="shared" si="23"/>
        <v/>
      </c>
      <c r="R160" s="89">
        <f ca="1">SUMIFS($J$25:$J$224,$C$25:$C$224,$C160,$G$25:$G$224,Lists!$A$16)</f>
        <v>0</v>
      </c>
      <c r="S160" s="89">
        <f t="shared" si="26"/>
        <v>0</v>
      </c>
      <c r="U160" s="2" t="str">
        <f t="shared" si="27"/>
        <v/>
      </c>
      <c r="W160" s="2" t="str">
        <f>IF(C160=0,"",LEFT(INDEX(Lists!$H$5:$H$49,MATCH(C160,Lists!$G$5:$G$49,0),1),1))</f>
        <v/>
      </c>
      <c r="Y160" s="4">
        <f ca="1">'Month 3'!H160+'Month 3'!I160-'Month 3'!J160</f>
        <v>0</v>
      </c>
      <c r="Z160" s="2" t="str">
        <f t="shared" ca="1" si="28"/>
        <v/>
      </c>
      <c r="AA160" s="2" t="str">
        <f t="shared" ca="1" si="24"/>
        <v/>
      </c>
      <c r="AC160" s="627" t="str">
        <f t="shared" si="29"/>
        <v>0</v>
      </c>
    </row>
    <row r="161" spans="1:29" ht="39" hidden="1" customHeight="1" x14ac:dyDescent="0.2">
      <c r="A161" s="14" t="str">
        <f>Planning!A145</f>
        <v>I137</v>
      </c>
      <c r="B161" s="9">
        <f>Planning!B145</f>
        <v>0</v>
      </c>
      <c r="C161" s="9">
        <f>Planning!C145</f>
        <v>0</v>
      </c>
      <c r="D161" s="9">
        <f>Planning!D145</f>
        <v>0</v>
      </c>
      <c r="E161" s="3">
        <f>Planning!E145</f>
        <v>0</v>
      </c>
      <c r="F161" s="3" t="str">
        <f>IF(Planning!G145&lt;&gt;0,Planning!G145,"")</f>
        <v/>
      </c>
      <c r="G161" s="194">
        <f>Planning!H145</f>
        <v>0</v>
      </c>
      <c r="H161" s="4">
        <f>Planning!R145</f>
        <v>0</v>
      </c>
      <c r="I161" s="198">
        <f ca="1">IF(OR(W161="1",AND(W161&lt;&gt;"1",G161=Lists!$A$17)),Y161,0)</f>
        <v>0</v>
      </c>
      <c r="J161" s="174"/>
      <c r="K161" s="32" t="str">
        <f ca="1">IF(AND(W161="2",G161&lt;&gt;Lists!$A$17),AA161,Z161)</f>
        <v/>
      </c>
      <c r="L161" s="33" t="str">
        <f t="shared" ca="1" si="22"/>
        <v/>
      </c>
      <c r="M161" s="5">
        <f>Planning!S145</f>
        <v>0</v>
      </c>
      <c r="N161" s="5">
        <f>'Month 3'!M161+'Month 3'!N161-'Month 3'!O161</f>
        <v>0</v>
      </c>
      <c r="O161" s="166"/>
      <c r="P161" s="32" t="str">
        <f t="shared" si="25"/>
        <v/>
      </c>
      <c r="Q161" s="33" t="str">
        <f t="shared" si="23"/>
        <v/>
      </c>
      <c r="R161" s="89">
        <f ca="1">SUMIFS($J$25:$J$224,$C$25:$C$224,$C161,$G$25:$G$224,Lists!$A$16)</f>
        <v>0</v>
      </c>
      <c r="S161" s="89">
        <f t="shared" si="26"/>
        <v>0</v>
      </c>
      <c r="U161" s="2" t="str">
        <f t="shared" si="27"/>
        <v/>
      </c>
      <c r="W161" s="2" t="str">
        <f>IF(C161=0,"",LEFT(INDEX(Lists!$H$5:$H$49,MATCH(C161,Lists!$G$5:$G$49,0),1),1))</f>
        <v/>
      </c>
      <c r="Y161" s="4">
        <f ca="1">'Month 3'!H161+'Month 3'!I161-'Month 3'!J161</f>
        <v>0</v>
      </c>
      <c r="Z161" s="2" t="str">
        <f t="shared" ca="1" si="28"/>
        <v/>
      </c>
      <c r="AA161" s="2" t="str">
        <f t="shared" ca="1" si="24"/>
        <v/>
      </c>
      <c r="AC161" s="627" t="str">
        <f t="shared" si="29"/>
        <v>0</v>
      </c>
    </row>
    <row r="162" spans="1:29" ht="39" hidden="1" customHeight="1" x14ac:dyDescent="0.2">
      <c r="A162" s="14" t="str">
        <f>Planning!A146</f>
        <v>I138</v>
      </c>
      <c r="B162" s="9">
        <f>Planning!B146</f>
        <v>0</v>
      </c>
      <c r="C162" s="9">
        <f>Planning!C146</f>
        <v>0</v>
      </c>
      <c r="D162" s="9">
        <f>Planning!D146</f>
        <v>0</v>
      </c>
      <c r="E162" s="3">
        <f>Planning!E146</f>
        <v>0</v>
      </c>
      <c r="F162" s="3" t="str">
        <f>IF(Planning!G146&lt;&gt;0,Planning!G146,"")</f>
        <v/>
      </c>
      <c r="G162" s="194">
        <f>Planning!H146</f>
        <v>0</v>
      </c>
      <c r="H162" s="4">
        <f>Planning!R146</f>
        <v>0</v>
      </c>
      <c r="I162" s="198">
        <f ca="1">IF(OR(W162="1",AND(W162&lt;&gt;"1",G162=Lists!$A$17)),Y162,0)</f>
        <v>0</v>
      </c>
      <c r="J162" s="174"/>
      <c r="K162" s="32" t="str">
        <f ca="1">IF(AND(W162="2",G162&lt;&gt;Lists!$A$17),AA162,Z162)</f>
        <v/>
      </c>
      <c r="L162" s="33" t="str">
        <f t="shared" ca="1" si="22"/>
        <v/>
      </c>
      <c r="M162" s="5">
        <f>Planning!S146</f>
        <v>0</v>
      </c>
      <c r="N162" s="5">
        <f>'Month 3'!M162+'Month 3'!N162-'Month 3'!O162</f>
        <v>0</v>
      </c>
      <c r="O162" s="166"/>
      <c r="P162" s="32" t="str">
        <f t="shared" si="25"/>
        <v/>
      </c>
      <c r="Q162" s="33" t="str">
        <f t="shared" si="23"/>
        <v/>
      </c>
      <c r="R162" s="89">
        <f ca="1">SUMIFS($J$25:$J$224,$C$25:$C$224,$C162,$G$25:$G$224,Lists!$A$16)</f>
        <v>0</v>
      </c>
      <c r="S162" s="89">
        <f t="shared" si="26"/>
        <v>0</v>
      </c>
      <c r="U162" s="2" t="str">
        <f t="shared" si="27"/>
        <v/>
      </c>
      <c r="W162" s="2" t="str">
        <f>IF(C162=0,"",LEFT(INDEX(Lists!$H$5:$H$49,MATCH(C162,Lists!$G$5:$G$49,0),1),1))</f>
        <v/>
      </c>
      <c r="Y162" s="4">
        <f ca="1">'Month 3'!H162+'Month 3'!I162-'Month 3'!J162</f>
        <v>0</v>
      </c>
      <c r="Z162" s="2" t="str">
        <f t="shared" ca="1" si="28"/>
        <v/>
      </c>
      <c r="AA162" s="2" t="str">
        <f t="shared" ca="1" si="24"/>
        <v/>
      </c>
      <c r="AC162" s="627" t="str">
        <f t="shared" si="29"/>
        <v>0</v>
      </c>
    </row>
    <row r="163" spans="1:29" ht="39" hidden="1" customHeight="1" x14ac:dyDescent="0.2">
      <c r="A163" s="14" t="str">
        <f>Planning!A147</f>
        <v>I139</v>
      </c>
      <c r="B163" s="9">
        <f>Planning!B147</f>
        <v>0</v>
      </c>
      <c r="C163" s="9">
        <f>Planning!C147</f>
        <v>0</v>
      </c>
      <c r="D163" s="9">
        <f>Planning!D147</f>
        <v>0</v>
      </c>
      <c r="E163" s="3">
        <f>Planning!E147</f>
        <v>0</v>
      </c>
      <c r="F163" s="3" t="str">
        <f>IF(Planning!G147&lt;&gt;0,Planning!G147,"")</f>
        <v/>
      </c>
      <c r="G163" s="194">
        <f>Planning!H147</f>
        <v>0</v>
      </c>
      <c r="H163" s="4">
        <f>Planning!R147</f>
        <v>0</v>
      </c>
      <c r="I163" s="198">
        <f ca="1">IF(OR(W163="1",AND(W163&lt;&gt;"1",G163=Lists!$A$17)),Y163,0)</f>
        <v>0</v>
      </c>
      <c r="J163" s="174"/>
      <c r="K163" s="32" t="str">
        <f ca="1">IF(AND(W163="2",G163&lt;&gt;Lists!$A$17),AA163,Z163)</f>
        <v/>
      </c>
      <c r="L163" s="33" t="str">
        <f t="shared" ca="1" si="22"/>
        <v/>
      </c>
      <c r="M163" s="5">
        <f>Planning!S147</f>
        <v>0</v>
      </c>
      <c r="N163" s="5">
        <f>'Month 3'!M163+'Month 3'!N163-'Month 3'!O163</f>
        <v>0</v>
      </c>
      <c r="O163" s="166"/>
      <c r="P163" s="32" t="str">
        <f t="shared" si="25"/>
        <v/>
      </c>
      <c r="Q163" s="33" t="str">
        <f t="shared" si="23"/>
        <v/>
      </c>
      <c r="R163" s="89">
        <f ca="1">SUMIFS($J$25:$J$224,$C$25:$C$224,$C163,$G$25:$G$224,Lists!$A$16)</f>
        <v>0</v>
      </c>
      <c r="S163" s="89">
        <f t="shared" si="26"/>
        <v>0</v>
      </c>
      <c r="U163" s="2" t="str">
        <f t="shared" si="27"/>
        <v/>
      </c>
      <c r="W163" s="2" t="str">
        <f>IF(C163=0,"",LEFT(INDEX(Lists!$H$5:$H$49,MATCH(C163,Lists!$G$5:$G$49,0),1),1))</f>
        <v/>
      </c>
      <c r="Y163" s="4">
        <f ca="1">'Month 3'!H163+'Month 3'!I163-'Month 3'!J163</f>
        <v>0</v>
      </c>
      <c r="Z163" s="2" t="str">
        <f t="shared" ca="1" si="28"/>
        <v/>
      </c>
      <c r="AA163" s="2" t="str">
        <f t="shared" ca="1" si="24"/>
        <v/>
      </c>
      <c r="AC163" s="627" t="str">
        <f t="shared" si="29"/>
        <v>0</v>
      </c>
    </row>
    <row r="164" spans="1:29" ht="39" hidden="1" customHeight="1" x14ac:dyDescent="0.2">
      <c r="A164" s="14" t="str">
        <f>Planning!A148</f>
        <v>I140</v>
      </c>
      <c r="B164" s="9">
        <f>Planning!B148</f>
        <v>0</v>
      </c>
      <c r="C164" s="9">
        <f>Planning!C148</f>
        <v>0</v>
      </c>
      <c r="D164" s="9">
        <f>Planning!D148</f>
        <v>0</v>
      </c>
      <c r="E164" s="3">
        <f>Planning!E148</f>
        <v>0</v>
      </c>
      <c r="F164" s="3" t="str">
        <f>IF(Planning!G148&lt;&gt;0,Planning!G148,"")</f>
        <v/>
      </c>
      <c r="G164" s="194">
        <f>Planning!H148</f>
        <v>0</v>
      </c>
      <c r="H164" s="4">
        <f>Planning!R148</f>
        <v>0</v>
      </c>
      <c r="I164" s="198">
        <f ca="1">IF(OR(W164="1",AND(W164&lt;&gt;"1",G164=Lists!$A$17)),Y164,0)</f>
        <v>0</v>
      </c>
      <c r="J164" s="174"/>
      <c r="K164" s="32" t="str">
        <f ca="1">IF(AND(W164="2",G164&lt;&gt;Lists!$A$17),AA164,Z164)</f>
        <v/>
      </c>
      <c r="L164" s="33" t="str">
        <f t="shared" ca="1" si="22"/>
        <v/>
      </c>
      <c r="M164" s="5">
        <f>Planning!S148</f>
        <v>0</v>
      </c>
      <c r="N164" s="5">
        <f>'Month 3'!M164+'Month 3'!N164-'Month 3'!O164</f>
        <v>0</v>
      </c>
      <c r="O164" s="166"/>
      <c r="P164" s="32" t="str">
        <f t="shared" si="25"/>
        <v/>
      </c>
      <c r="Q164" s="33" t="str">
        <f t="shared" si="23"/>
        <v/>
      </c>
      <c r="R164" s="89">
        <f ca="1">SUMIFS($J$25:$J$224,$C$25:$C$224,$C164,$G$25:$G$224,Lists!$A$16)</f>
        <v>0</v>
      </c>
      <c r="S164" s="89">
        <f t="shared" si="26"/>
        <v>0</v>
      </c>
      <c r="U164" s="2" t="str">
        <f t="shared" si="27"/>
        <v/>
      </c>
      <c r="W164" s="2" t="str">
        <f>IF(C164=0,"",LEFT(INDEX(Lists!$H$5:$H$49,MATCH(C164,Lists!$G$5:$G$49,0),1),1))</f>
        <v/>
      </c>
      <c r="Y164" s="4">
        <f ca="1">'Month 3'!H164+'Month 3'!I164-'Month 3'!J164</f>
        <v>0</v>
      </c>
      <c r="Z164" s="2" t="str">
        <f t="shared" ca="1" si="28"/>
        <v/>
      </c>
      <c r="AA164" s="2" t="str">
        <f t="shared" ca="1" si="24"/>
        <v/>
      </c>
      <c r="AC164" s="627" t="str">
        <f t="shared" si="29"/>
        <v>0</v>
      </c>
    </row>
    <row r="165" spans="1:29" ht="39" hidden="1" customHeight="1" x14ac:dyDescent="0.2">
      <c r="A165" s="14" t="str">
        <f>Planning!A149</f>
        <v>I141</v>
      </c>
      <c r="B165" s="9">
        <f>Planning!B149</f>
        <v>0</v>
      </c>
      <c r="C165" s="9">
        <f>Planning!C149</f>
        <v>0</v>
      </c>
      <c r="D165" s="9">
        <f>Planning!D149</f>
        <v>0</v>
      </c>
      <c r="E165" s="3">
        <f>Planning!E149</f>
        <v>0</v>
      </c>
      <c r="F165" s="3" t="str">
        <f>IF(Planning!G149&lt;&gt;0,Planning!G149,"")</f>
        <v/>
      </c>
      <c r="G165" s="194">
        <f>Planning!H149</f>
        <v>0</v>
      </c>
      <c r="H165" s="4">
        <f>Planning!R149</f>
        <v>0</v>
      </c>
      <c r="I165" s="198">
        <f ca="1">IF(OR(W165="1",AND(W165&lt;&gt;"1",G165=Lists!$A$17)),Y165,0)</f>
        <v>0</v>
      </c>
      <c r="J165" s="174"/>
      <c r="K165" s="32" t="str">
        <f ca="1">IF(AND(W165="2",G165&lt;&gt;Lists!$A$17),AA165,Z165)</f>
        <v/>
      </c>
      <c r="L165" s="33" t="str">
        <f t="shared" ca="1" si="22"/>
        <v/>
      </c>
      <c r="M165" s="5">
        <f>Planning!S149</f>
        <v>0</v>
      </c>
      <c r="N165" s="5">
        <f>'Month 3'!M165+'Month 3'!N165-'Month 3'!O165</f>
        <v>0</v>
      </c>
      <c r="O165" s="166"/>
      <c r="P165" s="32" t="str">
        <f t="shared" si="25"/>
        <v/>
      </c>
      <c r="Q165" s="33" t="str">
        <f t="shared" si="23"/>
        <v/>
      </c>
      <c r="R165" s="89">
        <f ca="1">SUMIFS($J$25:$J$224,$C$25:$C$224,$C165,$G$25:$G$224,Lists!$A$16)</f>
        <v>0</v>
      </c>
      <c r="S165" s="89">
        <f t="shared" si="26"/>
        <v>0</v>
      </c>
      <c r="U165" s="2" t="str">
        <f t="shared" si="27"/>
        <v/>
      </c>
      <c r="W165" s="2" t="str">
        <f>IF(C165=0,"",LEFT(INDEX(Lists!$H$5:$H$49,MATCH(C165,Lists!$G$5:$G$49,0),1),1))</f>
        <v/>
      </c>
      <c r="Y165" s="4">
        <f ca="1">'Month 3'!H165+'Month 3'!I165-'Month 3'!J165</f>
        <v>0</v>
      </c>
      <c r="Z165" s="2" t="str">
        <f t="shared" ca="1" si="28"/>
        <v/>
      </c>
      <c r="AA165" s="2" t="str">
        <f t="shared" ca="1" si="24"/>
        <v/>
      </c>
      <c r="AC165" s="627" t="str">
        <f t="shared" si="29"/>
        <v>0</v>
      </c>
    </row>
    <row r="166" spans="1:29" ht="39" hidden="1" customHeight="1" x14ac:dyDescent="0.2">
      <c r="A166" s="14" t="str">
        <f>Planning!A150</f>
        <v>I142</v>
      </c>
      <c r="B166" s="9">
        <f>Planning!B150</f>
        <v>0</v>
      </c>
      <c r="C166" s="9">
        <f>Planning!C150</f>
        <v>0</v>
      </c>
      <c r="D166" s="9">
        <f>Planning!D150</f>
        <v>0</v>
      </c>
      <c r="E166" s="3">
        <f>Planning!E150</f>
        <v>0</v>
      </c>
      <c r="F166" s="3" t="str">
        <f>IF(Planning!G150&lt;&gt;0,Planning!G150,"")</f>
        <v/>
      </c>
      <c r="G166" s="194">
        <f>Planning!H150</f>
        <v>0</v>
      </c>
      <c r="H166" s="4">
        <f>Planning!R150</f>
        <v>0</v>
      </c>
      <c r="I166" s="198">
        <f ca="1">IF(OR(W166="1",AND(W166&lt;&gt;"1",G166=Lists!$A$17)),Y166,0)</f>
        <v>0</v>
      </c>
      <c r="J166" s="174"/>
      <c r="K166" s="32" t="str">
        <f ca="1">IF(AND(W166="2",G166&lt;&gt;Lists!$A$17),AA166,Z166)</f>
        <v/>
      </c>
      <c r="L166" s="33" t="str">
        <f t="shared" ca="1" si="22"/>
        <v/>
      </c>
      <c r="M166" s="5">
        <f>Planning!S150</f>
        <v>0</v>
      </c>
      <c r="N166" s="5">
        <f>'Month 3'!M166+'Month 3'!N166-'Month 3'!O166</f>
        <v>0</v>
      </c>
      <c r="O166" s="166"/>
      <c r="P166" s="32" t="str">
        <f t="shared" si="25"/>
        <v/>
      </c>
      <c r="Q166" s="33" t="str">
        <f t="shared" si="23"/>
        <v/>
      </c>
      <c r="R166" s="89">
        <f ca="1">SUMIFS($J$25:$J$224,$C$25:$C$224,$C166,$G$25:$G$224,Lists!$A$16)</f>
        <v>0</v>
      </c>
      <c r="S166" s="89">
        <f t="shared" si="26"/>
        <v>0</v>
      </c>
      <c r="U166" s="2" t="str">
        <f t="shared" si="27"/>
        <v/>
      </c>
      <c r="W166" s="2" t="str">
        <f>IF(C166=0,"",LEFT(INDEX(Lists!$H$5:$H$49,MATCH(C166,Lists!$G$5:$G$49,0),1),1))</f>
        <v/>
      </c>
      <c r="Y166" s="4">
        <f ca="1">'Month 3'!H166+'Month 3'!I166-'Month 3'!J166</f>
        <v>0</v>
      </c>
      <c r="Z166" s="2" t="str">
        <f t="shared" ca="1" si="28"/>
        <v/>
      </c>
      <c r="AA166" s="2" t="str">
        <f t="shared" ca="1" si="24"/>
        <v/>
      </c>
      <c r="AC166" s="627" t="str">
        <f t="shared" si="29"/>
        <v>0</v>
      </c>
    </row>
    <row r="167" spans="1:29" ht="39" hidden="1" customHeight="1" x14ac:dyDescent="0.2">
      <c r="A167" s="14" t="str">
        <f>Planning!A151</f>
        <v>I143</v>
      </c>
      <c r="B167" s="9">
        <f>Planning!B151</f>
        <v>0</v>
      </c>
      <c r="C167" s="9">
        <f>Planning!C151</f>
        <v>0</v>
      </c>
      <c r="D167" s="9">
        <f>Planning!D151</f>
        <v>0</v>
      </c>
      <c r="E167" s="3">
        <f>Planning!E151</f>
        <v>0</v>
      </c>
      <c r="F167" s="3" t="str">
        <f>IF(Planning!G151&lt;&gt;0,Planning!G151,"")</f>
        <v/>
      </c>
      <c r="G167" s="194">
        <f>Planning!H151</f>
        <v>0</v>
      </c>
      <c r="H167" s="4">
        <f>Planning!R151</f>
        <v>0</v>
      </c>
      <c r="I167" s="198">
        <f ca="1">IF(OR(W167="1",AND(W167&lt;&gt;"1",G167=Lists!$A$17)),Y167,0)</f>
        <v>0</v>
      </c>
      <c r="J167" s="174"/>
      <c r="K167" s="32" t="str">
        <f ca="1">IF(AND(W167="2",G167&lt;&gt;Lists!$A$17),AA167,Z167)</f>
        <v/>
      </c>
      <c r="L167" s="33" t="str">
        <f t="shared" ca="1" si="22"/>
        <v/>
      </c>
      <c r="M167" s="5">
        <f>Planning!S151</f>
        <v>0</v>
      </c>
      <c r="N167" s="5">
        <f>'Month 3'!M167+'Month 3'!N167-'Month 3'!O167</f>
        <v>0</v>
      </c>
      <c r="O167" s="166"/>
      <c r="P167" s="32" t="str">
        <f t="shared" si="25"/>
        <v/>
      </c>
      <c r="Q167" s="33" t="str">
        <f t="shared" si="23"/>
        <v/>
      </c>
      <c r="R167" s="89">
        <f ca="1">SUMIFS($J$25:$J$224,$C$25:$C$224,$C167,$G$25:$G$224,Lists!$A$16)</f>
        <v>0</v>
      </c>
      <c r="S167" s="89">
        <f t="shared" si="26"/>
        <v>0</v>
      </c>
      <c r="U167" s="2" t="str">
        <f t="shared" si="27"/>
        <v/>
      </c>
      <c r="W167" s="2" t="str">
        <f>IF(C167=0,"",LEFT(INDEX(Lists!$H$5:$H$49,MATCH(C167,Lists!$G$5:$G$49,0),1),1))</f>
        <v/>
      </c>
      <c r="Y167" s="4">
        <f ca="1">'Month 3'!H167+'Month 3'!I167-'Month 3'!J167</f>
        <v>0</v>
      </c>
      <c r="Z167" s="2" t="str">
        <f t="shared" ca="1" si="28"/>
        <v/>
      </c>
      <c r="AA167" s="2" t="str">
        <f t="shared" ca="1" si="24"/>
        <v/>
      </c>
      <c r="AC167" s="627" t="str">
        <f t="shared" si="29"/>
        <v>0</v>
      </c>
    </row>
    <row r="168" spans="1:29" ht="39" hidden="1" customHeight="1" x14ac:dyDescent="0.2">
      <c r="A168" s="14" t="str">
        <f>Planning!A152</f>
        <v>I144</v>
      </c>
      <c r="B168" s="9">
        <f>Planning!B152</f>
        <v>0</v>
      </c>
      <c r="C168" s="9">
        <f>Planning!C152</f>
        <v>0</v>
      </c>
      <c r="D168" s="9">
        <f>Planning!D152</f>
        <v>0</v>
      </c>
      <c r="E168" s="3">
        <f>Planning!E152</f>
        <v>0</v>
      </c>
      <c r="F168" s="3" t="str">
        <f>IF(Planning!G152&lt;&gt;0,Planning!G152,"")</f>
        <v/>
      </c>
      <c r="G168" s="194">
        <f>Planning!H152</f>
        <v>0</v>
      </c>
      <c r="H168" s="4">
        <f>Planning!R152</f>
        <v>0</v>
      </c>
      <c r="I168" s="198">
        <f ca="1">IF(OR(W168="1",AND(W168&lt;&gt;"1",G168=Lists!$A$17)),Y168,0)</f>
        <v>0</v>
      </c>
      <c r="J168" s="174"/>
      <c r="K168" s="32" t="str">
        <f ca="1">IF(AND(W168="2",G168&lt;&gt;Lists!$A$17),AA168,Z168)</f>
        <v/>
      </c>
      <c r="L168" s="33" t="str">
        <f t="shared" ca="1" si="22"/>
        <v/>
      </c>
      <c r="M168" s="5">
        <f>Planning!S152</f>
        <v>0</v>
      </c>
      <c r="N168" s="5">
        <f>'Month 3'!M168+'Month 3'!N168-'Month 3'!O168</f>
        <v>0</v>
      </c>
      <c r="O168" s="166"/>
      <c r="P168" s="32" t="str">
        <f t="shared" si="25"/>
        <v/>
      </c>
      <c r="Q168" s="33" t="str">
        <f t="shared" si="23"/>
        <v/>
      </c>
      <c r="R168" s="89">
        <f ca="1">SUMIFS($J$25:$J$224,$C$25:$C$224,$C168,$G$25:$G$224,Lists!$A$16)</f>
        <v>0</v>
      </c>
      <c r="S168" s="89">
        <f t="shared" si="26"/>
        <v>0</v>
      </c>
      <c r="U168" s="2" t="str">
        <f t="shared" si="27"/>
        <v/>
      </c>
      <c r="W168" s="2" t="str">
        <f>IF(C168=0,"",LEFT(INDEX(Lists!$H$5:$H$49,MATCH(C168,Lists!$G$5:$G$49,0),1),1))</f>
        <v/>
      </c>
      <c r="Y168" s="4">
        <f ca="1">'Month 3'!H168+'Month 3'!I168-'Month 3'!J168</f>
        <v>0</v>
      </c>
      <c r="Z168" s="2" t="str">
        <f t="shared" ca="1" si="28"/>
        <v/>
      </c>
      <c r="AA168" s="2" t="str">
        <f t="shared" ca="1" si="24"/>
        <v/>
      </c>
      <c r="AC168" s="627" t="str">
        <f t="shared" si="29"/>
        <v>0</v>
      </c>
    </row>
    <row r="169" spans="1:29" ht="39" hidden="1" customHeight="1" x14ac:dyDescent="0.2">
      <c r="A169" s="14" t="str">
        <f>Planning!A153</f>
        <v>I145</v>
      </c>
      <c r="B169" s="9">
        <f>Planning!B153</f>
        <v>0</v>
      </c>
      <c r="C169" s="9">
        <f>Planning!C153</f>
        <v>0</v>
      </c>
      <c r="D169" s="9">
        <f>Planning!D153</f>
        <v>0</v>
      </c>
      <c r="E169" s="3">
        <f>Planning!E153</f>
        <v>0</v>
      </c>
      <c r="F169" s="3" t="str">
        <f>IF(Planning!G153&lt;&gt;0,Planning!G153,"")</f>
        <v/>
      </c>
      <c r="G169" s="194">
        <f>Planning!H153</f>
        <v>0</v>
      </c>
      <c r="H169" s="4">
        <f>Planning!R153</f>
        <v>0</v>
      </c>
      <c r="I169" s="198">
        <f ca="1">IF(OR(W169="1",AND(W169&lt;&gt;"1",G169=Lists!$A$17)),Y169,0)</f>
        <v>0</v>
      </c>
      <c r="J169" s="174"/>
      <c r="K169" s="32" t="str">
        <f ca="1">IF(AND(W169="2",G169&lt;&gt;Lists!$A$17),AA169,Z169)</f>
        <v/>
      </c>
      <c r="L169" s="33" t="str">
        <f t="shared" ca="1" si="22"/>
        <v/>
      </c>
      <c r="M169" s="5">
        <f>Planning!S153</f>
        <v>0</v>
      </c>
      <c r="N169" s="5">
        <f>'Month 3'!M169+'Month 3'!N169-'Month 3'!O169</f>
        <v>0</v>
      </c>
      <c r="O169" s="166"/>
      <c r="P169" s="32" t="str">
        <f t="shared" si="25"/>
        <v/>
      </c>
      <c r="Q169" s="33" t="str">
        <f t="shared" si="23"/>
        <v/>
      </c>
      <c r="R169" s="89">
        <f ca="1">SUMIFS($J$25:$J$224,$C$25:$C$224,$C169,$G$25:$G$224,Lists!$A$16)</f>
        <v>0</v>
      </c>
      <c r="S169" s="89">
        <f t="shared" si="26"/>
        <v>0</v>
      </c>
      <c r="U169" s="2" t="str">
        <f t="shared" si="27"/>
        <v/>
      </c>
      <c r="W169" s="2" t="str">
        <f>IF(C169=0,"",LEFT(INDEX(Lists!$H$5:$H$49,MATCH(C169,Lists!$G$5:$G$49,0),1),1))</f>
        <v/>
      </c>
      <c r="Y169" s="4">
        <f ca="1">'Month 3'!H169+'Month 3'!I169-'Month 3'!J169</f>
        <v>0</v>
      </c>
      <c r="Z169" s="2" t="str">
        <f t="shared" ca="1" si="28"/>
        <v/>
      </c>
      <c r="AA169" s="2" t="str">
        <f t="shared" ca="1" si="24"/>
        <v/>
      </c>
      <c r="AC169" s="627" t="str">
        <f t="shared" si="29"/>
        <v>0</v>
      </c>
    </row>
    <row r="170" spans="1:29" ht="39" hidden="1" customHeight="1" x14ac:dyDescent="0.2">
      <c r="A170" s="14" t="str">
        <f>Planning!A154</f>
        <v>I146</v>
      </c>
      <c r="B170" s="9">
        <f>Planning!B154</f>
        <v>0</v>
      </c>
      <c r="C170" s="9">
        <f>Planning!C154</f>
        <v>0</v>
      </c>
      <c r="D170" s="9">
        <f>Planning!D154</f>
        <v>0</v>
      </c>
      <c r="E170" s="3">
        <f>Planning!E154</f>
        <v>0</v>
      </c>
      <c r="F170" s="3" t="str">
        <f>IF(Planning!G154&lt;&gt;0,Planning!G154,"")</f>
        <v/>
      </c>
      <c r="G170" s="194">
        <f>Planning!H154</f>
        <v>0</v>
      </c>
      <c r="H170" s="4">
        <f>Planning!R154</f>
        <v>0</v>
      </c>
      <c r="I170" s="198">
        <f ca="1">IF(OR(W170="1",AND(W170&lt;&gt;"1",G170=Lists!$A$17)),Y170,0)</f>
        <v>0</v>
      </c>
      <c r="J170" s="174"/>
      <c r="K170" s="32" t="str">
        <f ca="1">IF(AND(W170="2",G170&lt;&gt;Lists!$A$17),AA170,Z170)</f>
        <v/>
      </c>
      <c r="L170" s="33" t="str">
        <f t="shared" ca="1" si="22"/>
        <v/>
      </c>
      <c r="M170" s="5">
        <f>Planning!S154</f>
        <v>0</v>
      </c>
      <c r="N170" s="5">
        <f>'Month 3'!M170+'Month 3'!N170-'Month 3'!O170</f>
        <v>0</v>
      </c>
      <c r="O170" s="166"/>
      <c r="P170" s="32" t="str">
        <f t="shared" si="25"/>
        <v/>
      </c>
      <c r="Q170" s="33" t="str">
        <f t="shared" si="23"/>
        <v/>
      </c>
      <c r="R170" s="89">
        <f ca="1">SUMIFS($J$25:$J$224,$C$25:$C$224,$C170,$G$25:$G$224,Lists!$A$16)</f>
        <v>0</v>
      </c>
      <c r="S170" s="89">
        <f t="shared" si="26"/>
        <v>0</v>
      </c>
      <c r="U170" s="2" t="str">
        <f t="shared" si="27"/>
        <v/>
      </c>
      <c r="W170" s="2" t="str">
        <f>IF(C170=0,"",LEFT(INDEX(Lists!$H$5:$H$49,MATCH(C170,Lists!$G$5:$G$49,0),1),1))</f>
        <v/>
      </c>
      <c r="Y170" s="4">
        <f ca="1">'Month 3'!H170+'Month 3'!I170-'Month 3'!J170</f>
        <v>0</v>
      </c>
      <c r="Z170" s="2" t="str">
        <f t="shared" ca="1" si="28"/>
        <v/>
      </c>
      <c r="AA170" s="2" t="str">
        <f t="shared" ca="1" si="24"/>
        <v/>
      </c>
      <c r="AC170" s="627" t="str">
        <f t="shared" si="29"/>
        <v>0</v>
      </c>
    </row>
    <row r="171" spans="1:29" ht="39" hidden="1" customHeight="1" x14ac:dyDescent="0.2">
      <c r="A171" s="14" t="str">
        <f>Planning!A155</f>
        <v>I147</v>
      </c>
      <c r="B171" s="9">
        <f>Planning!B155</f>
        <v>0</v>
      </c>
      <c r="C171" s="9">
        <f>Planning!C155</f>
        <v>0</v>
      </c>
      <c r="D171" s="9">
        <f>Planning!D155</f>
        <v>0</v>
      </c>
      <c r="E171" s="3">
        <f>Planning!E155</f>
        <v>0</v>
      </c>
      <c r="F171" s="3" t="str">
        <f>IF(Planning!G155&lt;&gt;0,Planning!G155,"")</f>
        <v/>
      </c>
      <c r="G171" s="194">
        <f>Planning!H155</f>
        <v>0</v>
      </c>
      <c r="H171" s="4">
        <f>Planning!R155</f>
        <v>0</v>
      </c>
      <c r="I171" s="198">
        <f ca="1">IF(OR(W171="1",AND(W171&lt;&gt;"1",G171=Lists!$A$17)),Y171,0)</f>
        <v>0</v>
      </c>
      <c r="J171" s="174"/>
      <c r="K171" s="32" t="str">
        <f ca="1">IF(AND(W171="2",G171&lt;&gt;Lists!$A$17),AA171,Z171)</f>
        <v/>
      </c>
      <c r="L171" s="33" t="str">
        <f t="shared" ca="1" si="22"/>
        <v/>
      </c>
      <c r="M171" s="5">
        <f>Planning!S155</f>
        <v>0</v>
      </c>
      <c r="N171" s="5">
        <f>'Month 3'!M171+'Month 3'!N171-'Month 3'!O171</f>
        <v>0</v>
      </c>
      <c r="O171" s="166"/>
      <c r="P171" s="32" t="str">
        <f t="shared" si="25"/>
        <v/>
      </c>
      <c r="Q171" s="33" t="str">
        <f t="shared" si="23"/>
        <v/>
      </c>
      <c r="R171" s="89">
        <f ca="1">SUMIFS($J$25:$J$224,$C$25:$C$224,$C171,$G$25:$G$224,Lists!$A$16)</f>
        <v>0</v>
      </c>
      <c r="S171" s="89">
        <f t="shared" si="26"/>
        <v>0</v>
      </c>
      <c r="U171" s="2" t="str">
        <f t="shared" si="27"/>
        <v/>
      </c>
      <c r="W171" s="2" t="str">
        <f>IF(C171=0,"",LEFT(INDEX(Lists!$H$5:$H$49,MATCH(C171,Lists!$G$5:$G$49,0),1),1))</f>
        <v/>
      </c>
      <c r="Y171" s="4">
        <f ca="1">'Month 3'!H171+'Month 3'!I171-'Month 3'!J171</f>
        <v>0</v>
      </c>
      <c r="Z171" s="2" t="str">
        <f t="shared" ca="1" si="28"/>
        <v/>
      </c>
      <c r="AA171" s="2" t="str">
        <f t="shared" ca="1" si="24"/>
        <v/>
      </c>
      <c r="AC171" s="627" t="str">
        <f t="shared" si="29"/>
        <v>0</v>
      </c>
    </row>
    <row r="172" spans="1:29" ht="39" hidden="1" customHeight="1" x14ac:dyDescent="0.2">
      <c r="A172" s="14" t="str">
        <f>Planning!A156</f>
        <v>I148</v>
      </c>
      <c r="B172" s="9">
        <f>Planning!B156</f>
        <v>0</v>
      </c>
      <c r="C172" s="9">
        <f>Planning!C156</f>
        <v>0</v>
      </c>
      <c r="D172" s="9">
        <f>Planning!D156</f>
        <v>0</v>
      </c>
      <c r="E172" s="3">
        <f>Planning!E156</f>
        <v>0</v>
      </c>
      <c r="F172" s="3" t="str">
        <f>IF(Planning!G156&lt;&gt;0,Planning!G156,"")</f>
        <v/>
      </c>
      <c r="G172" s="194">
        <f>Planning!H156</f>
        <v>0</v>
      </c>
      <c r="H172" s="4">
        <f>Planning!R156</f>
        <v>0</v>
      </c>
      <c r="I172" s="198">
        <f ca="1">IF(OR(W172="1",AND(W172&lt;&gt;"1",G172=Lists!$A$17)),Y172,0)</f>
        <v>0</v>
      </c>
      <c r="J172" s="174"/>
      <c r="K172" s="32" t="str">
        <f ca="1">IF(AND(W172="2",G172&lt;&gt;Lists!$A$17),AA172,Z172)</f>
        <v/>
      </c>
      <c r="L172" s="33" t="str">
        <f t="shared" ca="1" si="22"/>
        <v/>
      </c>
      <c r="M172" s="5">
        <f>Planning!S156</f>
        <v>0</v>
      </c>
      <c r="N172" s="5">
        <f>'Month 3'!M172+'Month 3'!N172-'Month 3'!O172</f>
        <v>0</v>
      </c>
      <c r="O172" s="166"/>
      <c r="P172" s="32" t="str">
        <f t="shared" si="25"/>
        <v/>
      </c>
      <c r="Q172" s="33" t="str">
        <f t="shared" si="23"/>
        <v/>
      </c>
      <c r="R172" s="89">
        <f ca="1">SUMIFS($J$25:$J$224,$C$25:$C$224,$C172,$G$25:$G$224,Lists!$A$16)</f>
        <v>0</v>
      </c>
      <c r="S172" s="89">
        <f t="shared" si="26"/>
        <v>0</v>
      </c>
      <c r="U172" s="2" t="str">
        <f t="shared" si="27"/>
        <v/>
      </c>
      <c r="W172" s="2" t="str">
        <f>IF(C172=0,"",LEFT(INDEX(Lists!$H$5:$H$49,MATCH(C172,Lists!$G$5:$G$49,0),1),1))</f>
        <v/>
      </c>
      <c r="Y172" s="4">
        <f ca="1">'Month 3'!H172+'Month 3'!I172-'Month 3'!J172</f>
        <v>0</v>
      </c>
      <c r="Z172" s="2" t="str">
        <f t="shared" ca="1" si="28"/>
        <v/>
      </c>
      <c r="AA172" s="2" t="str">
        <f t="shared" ca="1" si="24"/>
        <v/>
      </c>
      <c r="AC172" s="627" t="str">
        <f t="shared" si="29"/>
        <v>0</v>
      </c>
    </row>
    <row r="173" spans="1:29" ht="39" hidden="1" customHeight="1" x14ac:dyDescent="0.2">
      <c r="A173" s="14" t="str">
        <f>Planning!A157</f>
        <v>I149</v>
      </c>
      <c r="B173" s="9">
        <f>Planning!B157</f>
        <v>0</v>
      </c>
      <c r="C173" s="9">
        <f>Planning!C157</f>
        <v>0</v>
      </c>
      <c r="D173" s="9">
        <f>Planning!D157</f>
        <v>0</v>
      </c>
      <c r="E173" s="3">
        <f>Planning!E157</f>
        <v>0</v>
      </c>
      <c r="F173" s="3" t="str">
        <f>IF(Planning!G157&lt;&gt;0,Planning!G157,"")</f>
        <v/>
      </c>
      <c r="G173" s="194">
        <f>Planning!H157</f>
        <v>0</v>
      </c>
      <c r="H173" s="4">
        <f>Planning!R157</f>
        <v>0</v>
      </c>
      <c r="I173" s="198">
        <f ca="1">IF(OR(W173="1",AND(W173&lt;&gt;"1",G173=Lists!$A$17)),Y173,0)</f>
        <v>0</v>
      </c>
      <c r="J173" s="174"/>
      <c r="K173" s="32" t="str">
        <f ca="1">IF(AND(W173="2",G173&lt;&gt;Lists!$A$17),AA173,Z173)</f>
        <v/>
      </c>
      <c r="L173" s="33" t="str">
        <f t="shared" ca="1" si="22"/>
        <v/>
      </c>
      <c r="M173" s="5">
        <f>Planning!S157</f>
        <v>0</v>
      </c>
      <c r="N173" s="5">
        <f>'Month 3'!M173+'Month 3'!N173-'Month 3'!O173</f>
        <v>0</v>
      </c>
      <c r="O173" s="166"/>
      <c r="P173" s="32" t="str">
        <f t="shared" si="25"/>
        <v/>
      </c>
      <c r="Q173" s="33" t="str">
        <f t="shared" si="23"/>
        <v/>
      </c>
      <c r="R173" s="89">
        <f ca="1">SUMIFS($J$25:$J$224,$C$25:$C$224,$C173,$G$25:$G$224,Lists!$A$16)</f>
        <v>0</v>
      </c>
      <c r="S173" s="89">
        <f t="shared" si="26"/>
        <v>0</v>
      </c>
      <c r="U173" s="2" t="str">
        <f t="shared" si="27"/>
        <v/>
      </c>
      <c r="W173" s="2" t="str">
        <f>IF(C173=0,"",LEFT(INDEX(Lists!$H$5:$H$49,MATCH(C173,Lists!$G$5:$G$49,0),1),1))</f>
        <v/>
      </c>
      <c r="Y173" s="4">
        <f ca="1">'Month 3'!H173+'Month 3'!I173-'Month 3'!J173</f>
        <v>0</v>
      </c>
      <c r="Z173" s="2" t="str">
        <f t="shared" ca="1" si="28"/>
        <v/>
      </c>
      <c r="AA173" s="2" t="str">
        <f t="shared" ca="1" si="24"/>
        <v/>
      </c>
      <c r="AC173" s="627" t="str">
        <f t="shared" si="29"/>
        <v>0</v>
      </c>
    </row>
    <row r="174" spans="1:29" ht="39" hidden="1" customHeight="1" x14ac:dyDescent="0.2">
      <c r="A174" s="14" t="str">
        <f>Planning!A158</f>
        <v>I150</v>
      </c>
      <c r="B174" s="9">
        <f>Planning!B158</f>
        <v>0</v>
      </c>
      <c r="C174" s="9">
        <f>Planning!C158</f>
        <v>0</v>
      </c>
      <c r="D174" s="9">
        <f>Planning!D158</f>
        <v>0</v>
      </c>
      <c r="E174" s="3">
        <f>Planning!E158</f>
        <v>0</v>
      </c>
      <c r="F174" s="3" t="str">
        <f>IF(Planning!G158&lt;&gt;0,Planning!G158,"")</f>
        <v/>
      </c>
      <c r="G174" s="194">
        <f>Planning!H158</f>
        <v>0</v>
      </c>
      <c r="H174" s="4">
        <f>Planning!R158</f>
        <v>0</v>
      </c>
      <c r="I174" s="198">
        <f ca="1">IF(OR(W174="1",AND(W174&lt;&gt;"1",G174=Lists!$A$17)),Y174,0)</f>
        <v>0</v>
      </c>
      <c r="J174" s="174"/>
      <c r="K174" s="32" t="str">
        <f ca="1">IF(AND(W174="2",G174&lt;&gt;Lists!$A$17),AA174,Z174)</f>
        <v/>
      </c>
      <c r="L174" s="33" t="str">
        <f t="shared" ca="1" si="22"/>
        <v/>
      </c>
      <c r="M174" s="5">
        <f>Planning!S158</f>
        <v>0</v>
      </c>
      <c r="N174" s="5">
        <f>'Month 3'!M174+'Month 3'!N174-'Month 3'!O174</f>
        <v>0</v>
      </c>
      <c r="O174" s="166"/>
      <c r="P174" s="32" t="str">
        <f t="shared" si="25"/>
        <v/>
      </c>
      <c r="Q174" s="33" t="str">
        <f t="shared" si="23"/>
        <v/>
      </c>
      <c r="R174" s="89">
        <f ca="1">SUMIFS($J$25:$J$224,$C$25:$C$224,$C174,$G$25:$G$224,Lists!$A$16)</f>
        <v>0</v>
      </c>
      <c r="S174" s="89">
        <f t="shared" si="26"/>
        <v>0</v>
      </c>
      <c r="U174" s="2" t="str">
        <f t="shared" si="27"/>
        <v/>
      </c>
      <c r="W174" s="2" t="str">
        <f>IF(C174=0,"",LEFT(INDEX(Lists!$H$5:$H$49,MATCH(C174,Lists!$G$5:$G$49,0),1),1))</f>
        <v/>
      </c>
      <c r="Y174" s="4">
        <f ca="1">'Month 3'!H174+'Month 3'!I174-'Month 3'!J174</f>
        <v>0</v>
      </c>
      <c r="Z174" s="2" t="str">
        <f t="shared" ca="1" si="28"/>
        <v/>
      </c>
      <c r="AA174" s="2" t="str">
        <f t="shared" ca="1" si="24"/>
        <v/>
      </c>
      <c r="AC174" s="627" t="str">
        <f t="shared" si="29"/>
        <v>0</v>
      </c>
    </row>
    <row r="175" spans="1:29" ht="39" hidden="1" customHeight="1" x14ac:dyDescent="0.2">
      <c r="A175" s="14" t="str">
        <f>Planning!A159</f>
        <v>I151</v>
      </c>
      <c r="B175" s="9">
        <f>Planning!B159</f>
        <v>0</v>
      </c>
      <c r="C175" s="9">
        <f>Planning!C159</f>
        <v>0</v>
      </c>
      <c r="D175" s="9">
        <f>Planning!D159</f>
        <v>0</v>
      </c>
      <c r="E175" s="3">
        <f>Planning!E159</f>
        <v>0</v>
      </c>
      <c r="F175" s="3" t="str">
        <f>IF(Planning!G159&lt;&gt;0,Planning!G159,"")</f>
        <v/>
      </c>
      <c r="G175" s="194">
        <f>Planning!H159</f>
        <v>0</v>
      </c>
      <c r="H175" s="4">
        <f>Planning!R159</f>
        <v>0</v>
      </c>
      <c r="I175" s="198">
        <f ca="1">IF(OR(W175="1",AND(W175&lt;&gt;"1",G175=Lists!$A$17)),Y175,0)</f>
        <v>0</v>
      </c>
      <c r="J175" s="174"/>
      <c r="K175" s="32" t="str">
        <f ca="1">IF(AND(W175="2",G175&lt;&gt;Lists!$A$17),AA175,Z175)</f>
        <v/>
      </c>
      <c r="L175" s="33" t="str">
        <f t="shared" ca="1" si="22"/>
        <v/>
      </c>
      <c r="M175" s="5">
        <f>Planning!S159</f>
        <v>0</v>
      </c>
      <c r="N175" s="5">
        <f>'Month 3'!M175+'Month 3'!N175-'Month 3'!O175</f>
        <v>0</v>
      </c>
      <c r="O175" s="166"/>
      <c r="P175" s="32" t="str">
        <f t="shared" si="25"/>
        <v/>
      </c>
      <c r="Q175" s="33" t="str">
        <f t="shared" si="23"/>
        <v/>
      </c>
      <c r="R175" s="89">
        <f ca="1">SUMIFS($J$25:$J$224,$C$25:$C$224,$C175,$G$25:$G$224,Lists!$A$16)</f>
        <v>0</v>
      </c>
      <c r="S175" s="89">
        <f t="shared" si="26"/>
        <v>0</v>
      </c>
      <c r="U175" s="2" t="str">
        <f t="shared" si="27"/>
        <v/>
      </c>
      <c r="W175" s="2" t="str">
        <f>IF(C175=0,"",LEFT(INDEX(Lists!$H$5:$H$49,MATCH(C175,Lists!$G$5:$G$49,0),1),1))</f>
        <v/>
      </c>
      <c r="Y175" s="4">
        <f ca="1">'Month 3'!H175+'Month 3'!I175-'Month 3'!J175</f>
        <v>0</v>
      </c>
      <c r="Z175" s="2" t="str">
        <f t="shared" ca="1" si="28"/>
        <v/>
      </c>
      <c r="AA175" s="2" t="str">
        <f t="shared" ca="1" si="24"/>
        <v/>
      </c>
      <c r="AC175" s="627" t="str">
        <f t="shared" si="29"/>
        <v>0</v>
      </c>
    </row>
    <row r="176" spans="1:29" ht="39" hidden="1" customHeight="1" x14ac:dyDescent="0.2">
      <c r="A176" s="14" t="str">
        <f>Planning!A160</f>
        <v>I152</v>
      </c>
      <c r="B176" s="9">
        <f>Planning!B160</f>
        <v>0</v>
      </c>
      <c r="C176" s="9">
        <f>Planning!C160</f>
        <v>0</v>
      </c>
      <c r="D176" s="9">
        <f>Planning!D160</f>
        <v>0</v>
      </c>
      <c r="E176" s="3">
        <f>Planning!E160</f>
        <v>0</v>
      </c>
      <c r="F176" s="3" t="str">
        <f>IF(Planning!G160&lt;&gt;0,Planning!G160,"")</f>
        <v/>
      </c>
      <c r="G176" s="194">
        <f>Planning!H160</f>
        <v>0</v>
      </c>
      <c r="H176" s="4">
        <f>Planning!R160</f>
        <v>0</v>
      </c>
      <c r="I176" s="198">
        <f ca="1">IF(OR(W176="1",AND(W176&lt;&gt;"1",G176=Lists!$A$17)),Y176,0)</f>
        <v>0</v>
      </c>
      <c r="J176" s="174"/>
      <c r="K176" s="32" t="str">
        <f ca="1">IF(AND(W176="2",G176&lt;&gt;Lists!$A$17),AA176,Z176)</f>
        <v/>
      </c>
      <c r="L176" s="33" t="str">
        <f t="shared" ca="1" si="22"/>
        <v/>
      </c>
      <c r="M176" s="5">
        <f>Planning!S160</f>
        <v>0</v>
      </c>
      <c r="N176" s="5">
        <f>'Month 3'!M176+'Month 3'!N176-'Month 3'!O176</f>
        <v>0</v>
      </c>
      <c r="O176" s="166"/>
      <c r="P176" s="32" t="str">
        <f t="shared" si="25"/>
        <v/>
      </c>
      <c r="Q176" s="33" t="str">
        <f t="shared" si="23"/>
        <v/>
      </c>
      <c r="R176" s="89">
        <f ca="1">SUMIFS($J$25:$J$224,$C$25:$C$224,$C176,$G$25:$G$224,Lists!$A$16)</f>
        <v>0</v>
      </c>
      <c r="S176" s="89">
        <f t="shared" si="26"/>
        <v>0</v>
      </c>
      <c r="U176" s="2" t="str">
        <f t="shared" si="27"/>
        <v/>
      </c>
      <c r="W176" s="2" t="str">
        <f>IF(C176=0,"",LEFT(INDEX(Lists!$H$5:$H$49,MATCH(C176,Lists!$G$5:$G$49,0),1),1))</f>
        <v/>
      </c>
      <c r="Y176" s="4">
        <f ca="1">'Month 3'!H176+'Month 3'!I176-'Month 3'!J176</f>
        <v>0</v>
      </c>
      <c r="Z176" s="2" t="str">
        <f t="shared" ca="1" si="28"/>
        <v/>
      </c>
      <c r="AA176" s="2" t="str">
        <f t="shared" ca="1" si="24"/>
        <v/>
      </c>
      <c r="AC176" s="627" t="str">
        <f t="shared" si="29"/>
        <v>0</v>
      </c>
    </row>
    <row r="177" spans="1:29" ht="39" hidden="1" customHeight="1" x14ac:dyDescent="0.2">
      <c r="A177" s="14" t="str">
        <f>Planning!A161</f>
        <v>I153</v>
      </c>
      <c r="B177" s="9">
        <f>Planning!B161</f>
        <v>0</v>
      </c>
      <c r="C177" s="9">
        <f>Planning!C161</f>
        <v>0</v>
      </c>
      <c r="D177" s="9">
        <f>Planning!D161</f>
        <v>0</v>
      </c>
      <c r="E177" s="3">
        <f>Planning!E161</f>
        <v>0</v>
      </c>
      <c r="F177" s="3" t="str">
        <f>IF(Planning!G161&lt;&gt;0,Planning!G161,"")</f>
        <v/>
      </c>
      <c r="G177" s="194">
        <f>Planning!H161</f>
        <v>0</v>
      </c>
      <c r="H177" s="4">
        <f>Planning!R161</f>
        <v>0</v>
      </c>
      <c r="I177" s="198">
        <f ca="1">IF(OR(W177="1",AND(W177&lt;&gt;"1",G177=Lists!$A$17)),Y177,0)</f>
        <v>0</v>
      </c>
      <c r="J177" s="174"/>
      <c r="K177" s="32" t="str">
        <f ca="1">IF(AND(W177="2",G177&lt;&gt;Lists!$A$17),AA177,Z177)</f>
        <v/>
      </c>
      <c r="L177" s="33" t="str">
        <f t="shared" ca="1" si="22"/>
        <v/>
      </c>
      <c r="M177" s="5">
        <f>Planning!S161</f>
        <v>0</v>
      </c>
      <c r="N177" s="5">
        <f>'Month 3'!M177+'Month 3'!N177-'Month 3'!O177</f>
        <v>0</v>
      </c>
      <c r="O177" s="166"/>
      <c r="P177" s="32" t="str">
        <f t="shared" si="25"/>
        <v/>
      </c>
      <c r="Q177" s="33" t="str">
        <f t="shared" si="23"/>
        <v/>
      </c>
      <c r="R177" s="89">
        <f ca="1">SUMIFS($J$25:$J$224,$C$25:$C$224,$C177,$G$25:$G$224,Lists!$A$16)</f>
        <v>0</v>
      </c>
      <c r="S177" s="89">
        <f t="shared" si="26"/>
        <v>0</v>
      </c>
      <c r="U177" s="2" t="str">
        <f t="shared" si="27"/>
        <v/>
      </c>
      <c r="W177" s="2" t="str">
        <f>IF(C177=0,"",LEFT(INDEX(Lists!$H$5:$H$49,MATCH(C177,Lists!$G$5:$G$49,0),1),1))</f>
        <v/>
      </c>
      <c r="Y177" s="4">
        <f ca="1">'Month 3'!H177+'Month 3'!I177-'Month 3'!J177</f>
        <v>0</v>
      </c>
      <c r="Z177" s="2" t="str">
        <f t="shared" ca="1" si="28"/>
        <v/>
      </c>
      <c r="AA177" s="2" t="str">
        <f t="shared" ca="1" si="24"/>
        <v/>
      </c>
      <c r="AC177" s="627" t="str">
        <f t="shared" si="29"/>
        <v>0</v>
      </c>
    </row>
    <row r="178" spans="1:29" ht="39" hidden="1" customHeight="1" x14ac:dyDescent="0.2">
      <c r="A178" s="14" t="str">
        <f>Planning!A162</f>
        <v>I154</v>
      </c>
      <c r="B178" s="9">
        <f>Planning!B162</f>
        <v>0</v>
      </c>
      <c r="C178" s="9">
        <f>Planning!C162</f>
        <v>0</v>
      </c>
      <c r="D178" s="9">
        <f>Planning!D162</f>
        <v>0</v>
      </c>
      <c r="E178" s="3">
        <f>Planning!E162</f>
        <v>0</v>
      </c>
      <c r="F178" s="3" t="str">
        <f>IF(Planning!G162&lt;&gt;0,Planning!G162,"")</f>
        <v/>
      </c>
      <c r="G178" s="194">
        <f>Planning!H162</f>
        <v>0</v>
      </c>
      <c r="H178" s="4">
        <f>Planning!R162</f>
        <v>0</v>
      </c>
      <c r="I178" s="198">
        <f ca="1">IF(OR(W178="1",AND(W178&lt;&gt;"1",G178=Lists!$A$17)),Y178,0)</f>
        <v>0</v>
      </c>
      <c r="J178" s="174"/>
      <c r="K178" s="32" t="str">
        <f ca="1">IF(AND(W178="2",G178&lt;&gt;Lists!$A$17),AA178,Z178)</f>
        <v/>
      </c>
      <c r="L178" s="33" t="str">
        <f t="shared" ca="1" si="22"/>
        <v/>
      </c>
      <c r="M178" s="5">
        <f>Planning!S162</f>
        <v>0</v>
      </c>
      <c r="N178" s="5">
        <f>'Month 3'!M178+'Month 3'!N178-'Month 3'!O178</f>
        <v>0</v>
      </c>
      <c r="O178" s="166"/>
      <c r="P178" s="32" t="str">
        <f t="shared" si="25"/>
        <v/>
      </c>
      <c r="Q178" s="33" t="str">
        <f t="shared" si="23"/>
        <v/>
      </c>
      <c r="R178" s="89">
        <f ca="1">SUMIFS($J$25:$J$224,$C$25:$C$224,$C178,$G$25:$G$224,Lists!$A$16)</f>
        <v>0</v>
      </c>
      <c r="S178" s="89">
        <f t="shared" si="26"/>
        <v>0</v>
      </c>
      <c r="U178" s="2" t="str">
        <f t="shared" si="27"/>
        <v/>
      </c>
      <c r="W178" s="2" t="str">
        <f>IF(C178=0,"",LEFT(INDEX(Lists!$H$5:$H$49,MATCH(C178,Lists!$G$5:$G$49,0),1),1))</f>
        <v/>
      </c>
      <c r="Y178" s="4">
        <f ca="1">'Month 3'!H178+'Month 3'!I178-'Month 3'!J178</f>
        <v>0</v>
      </c>
      <c r="Z178" s="2" t="str">
        <f t="shared" ca="1" si="28"/>
        <v/>
      </c>
      <c r="AA178" s="2" t="str">
        <f t="shared" ca="1" si="24"/>
        <v/>
      </c>
      <c r="AC178" s="627" t="str">
        <f t="shared" si="29"/>
        <v>0</v>
      </c>
    </row>
    <row r="179" spans="1:29" ht="39" hidden="1" customHeight="1" x14ac:dyDescent="0.2">
      <c r="A179" s="14" t="str">
        <f>Planning!A163</f>
        <v>I155</v>
      </c>
      <c r="B179" s="9">
        <f>Planning!B163</f>
        <v>0</v>
      </c>
      <c r="C179" s="9">
        <f>Planning!C163</f>
        <v>0</v>
      </c>
      <c r="D179" s="9">
        <f>Planning!D163</f>
        <v>0</v>
      </c>
      <c r="E179" s="3">
        <f>Planning!E163</f>
        <v>0</v>
      </c>
      <c r="F179" s="3" t="str">
        <f>IF(Planning!G163&lt;&gt;0,Planning!G163,"")</f>
        <v/>
      </c>
      <c r="G179" s="194">
        <f>Planning!H163</f>
        <v>0</v>
      </c>
      <c r="H179" s="4">
        <f>Planning!R163</f>
        <v>0</v>
      </c>
      <c r="I179" s="198">
        <f ca="1">IF(OR(W179="1",AND(W179&lt;&gt;"1",G179=Lists!$A$17)),Y179,0)</f>
        <v>0</v>
      </c>
      <c r="J179" s="174"/>
      <c r="K179" s="32" t="str">
        <f ca="1">IF(AND(W179="2",G179&lt;&gt;Lists!$A$17),AA179,Z179)</f>
        <v/>
      </c>
      <c r="L179" s="33" t="str">
        <f t="shared" ca="1" si="22"/>
        <v/>
      </c>
      <c r="M179" s="5">
        <f>Planning!S163</f>
        <v>0</v>
      </c>
      <c r="N179" s="5">
        <f>'Month 3'!M179+'Month 3'!N179-'Month 3'!O179</f>
        <v>0</v>
      </c>
      <c r="O179" s="166"/>
      <c r="P179" s="32" t="str">
        <f t="shared" si="25"/>
        <v/>
      </c>
      <c r="Q179" s="33" t="str">
        <f t="shared" si="23"/>
        <v/>
      </c>
      <c r="R179" s="89">
        <f ca="1">SUMIFS($J$25:$J$224,$C$25:$C$224,$C179,$G$25:$G$224,Lists!$A$16)</f>
        <v>0</v>
      </c>
      <c r="S179" s="89">
        <f t="shared" si="26"/>
        <v>0</v>
      </c>
      <c r="U179" s="2" t="str">
        <f t="shared" si="27"/>
        <v/>
      </c>
      <c r="W179" s="2" t="str">
        <f>IF(C179=0,"",LEFT(INDEX(Lists!$H$5:$H$49,MATCH(C179,Lists!$G$5:$G$49,0),1),1))</f>
        <v/>
      </c>
      <c r="Y179" s="4">
        <f ca="1">'Month 3'!H179+'Month 3'!I179-'Month 3'!J179</f>
        <v>0</v>
      </c>
      <c r="Z179" s="2" t="str">
        <f t="shared" ca="1" si="28"/>
        <v/>
      </c>
      <c r="AA179" s="2" t="str">
        <f t="shared" ca="1" si="24"/>
        <v/>
      </c>
      <c r="AC179" s="627" t="str">
        <f t="shared" si="29"/>
        <v>0</v>
      </c>
    </row>
    <row r="180" spans="1:29" ht="39" hidden="1" customHeight="1" x14ac:dyDescent="0.2">
      <c r="A180" s="14" t="str">
        <f>Planning!A164</f>
        <v>I156</v>
      </c>
      <c r="B180" s="9">
        <f>Planning!B164</f>
        <v>0</v>
      </c>
      <c r="C180" s="9">
        <f>Planning!C164</f>
        <v>0</v>
      </c>
      <c r="D180" s="9">
        <f>Planning!D164</f>
        <v>0</v>
      </c>
      <c r="E180" s="3">
        <f>Planning!E164</f>
        <v>0</v>
      </c>
      <c r="F180" s="3" t="str">
        <f>IF(Planning!G164&lt;&gt;0,Planning!G164,"")</f>
        <v/>
      </c>
      <c r="G180" s="194">
        <f>Planning!H164</f>
        <v>0</v>
      </c>
      <c r="H180" s="4">
        <f>Planning!R164</f>
        <v>0</v>
      </c>
      <c r="I180" s="198">
        <f ca="1">IF(OR(W180="1",AND(W180&lt;&gt;"1",G180=Lists!$A$17)),Y180,0)</f>
        <v>0</v>
      </c>
      <c r="J180" s="174"/>
      <c r="K180" s="32" t="str">
        <f ca="1">IF(AND(W180="2",G180&lt;&gt;Lists!$A$17),AA180,Z180)</f>
        <v/>
      </c>
      <c r="L180" s="33" t="str">
        <f t="shared" ca="1" si="22"/>
        <v/>
      </c>
      <c r="M180" s="5">
        <f>Planning!S164</f>
        <v>0</v>
      </c>
      <c r="N180" s="5">
        <f>'Month 3'!M180+'Month 3'!N180-'Month 3'!O180</f>
        <v>0</v>
      </c>
      <c r="O180" s="166"/>
      <c r="P180" s="32" t="str">
        <f t="shared" si="25"/>
        <v/>
      </c>
      <c r="Q180" s="33" t="str">
        <f t="shared" si="23"/>
        <v/>
      </c>
      <c r="R180" s="89">
        <f ca="1">SUMIFS($J$25:$J$224,$C$25:$C$224,$C180,$G$25:$G$224,Lists!$A$16)</f>
        <v>0</v>
      </c>
      <c r="S180" s="89">
        <f t="shared" si="26"/>
        <v>0</v>
      </c>
      <c r="U180" s="2" t="str">
        <f t="shared" si="27"/>
        <v/>
      </c>
      <c r="W180" s="2" t="str">
        <f>IF(C180=0,"",LEFT(INDEX(Lists!$H$5:$H$49,MATCH(C180,Lists!$G$5:$G$49,0),1),1))</f>
        <v/>
      </c>
      <c r="Y180" s="4">
        <f ca="1">'Month 3'!H180+'Month 3'!I180-'Month 3'!J180</f>
        <v>0</v>
      </c>
      <c r="Z180" s="2" t="str">
        <f t="shared" ca="1" si="28"/>
        <v/>
      </c>
      <c r="AA180" s="2" t="str">
        <f t="shared" ca="1" si="24"/>
        <v/>
      </c>
      <c r="AC180" s="627" t="str">
        <f t="shared" si="29"/>
        <v>0</v>
      </c>
    </row>
    <row r="181" spans="1:29" ht="39" hidden="1" customHeight="1" x14ac:dyDescent="0.2">
      <c r="A181" s="14" t="str">
        <f>Planning!A165</f>
        <v>I157</v>
      </c>
      <c r="B181" s="9">
        <f>Planning!B165</f>
        <v>0</v>
      </c>
      <c r="C181" s="9">
        <f>Planning!C165</f>
        <v>0</v>
      </c>
      <c r="D181" s="9">
        <f>Planning!D165</f>
        <v>0</v>
      </c>
      <c r="E181" s="3">
        <f>Planning!E165</f>
        <v>0</v>
      </c>
      <c r="F181" s="3" t="str">
        <f>IF(Planning!G165&lt;&gt;0,Planning!G165,"")</f>
        <v/>
      </c>
      <c r="G181" s="194">
        <f>Planning!H165</f>
        <v>0</v>
      </c>
      <c r="H181" s="4">
        <f>Planning!R165</f>
        <v>0</v>
      </c>
      <c r="I181" s="198">
        <f ca="1">IF(OR(W181="1",AND(W181&lt;&gt;"1",G181=Lists!$A$17)),Y181,0)</f>
        <v>0</v>
      </c>
      <c r="J181" s="174"/>
      <c r="K181" s="32" t="str">
        <f ca="1">IF(AND(W181="2",G181&lt;&gt;Lists!$A$17),AA181,Z181)</f>
        <v/>
      </c>
      <c r="L181" s="33" t="str">
        <f t="shared" ca="1" si="22"/>
        <v/>
      </c>
      <c r="M181" s="5">
        <f>Planning!S165</f>
        <v>0</v>
      </c>
      <c r="N181" s="5">
        <f>'Month 3'!M181+'Month 3'!N181-'Month 3'!O181</f>
        <v>0</v>
      </c>
      <c r="O181" s="166"/>
      <c r="P181" s="32" t="str">
        <f t="shared" si="25"/>
        <v/>
      </c>
      <c r="Q181" s="33" t="str">
        <f t="shared" si="23"/>
        <v/>
      </c>
      <c r="R181" s="89">
        <f ca="1">SUMIFS($J$25:$J$224,$C$25:$C$224,$C181,$G$25:$G$224,Lists!$A$16)</f>
        <v>0</v>
      </c>
      <c r="S181" s="89">
        <f t="shared" si="26"/>
        <v>0</v>
      </c>
      <c r="U181" s="2" t="str">
        <f t="shared" si="27"/>
        <v/>
      </c>
      <c r="W181" s="2" t="str">
        <f>IF(C181=0,"",LEFT(INDEX(Lists!$H$5:$H$49,MATCH(C181,Lists!$G$5:$G$49,0),1),1))</f>
        <v/>
      </c>
      <c r="Y181" s="4">
        <f ca="1">'Month 3'!H181+'Month 3'!I181-'Month 3'!J181</f>
        <v>0</v>
      </c>
      <c r="Z181" s="2" t="str">
        <f t="shared" ca="1" si="28"/>
        <v/>
      </c>
      <c r="AA181" s="2" t="str">
        <f t="shared" ca="1" si="24"/>
        <v/>
      </c>
      <c r="AC181" s="627" t="str">
        <f t="shared" si="29"/>
        <v>0</v>
      </c>
    </row>
    <row r="182" spans="1:29" ht="39" hidden="1" customHeight="1" x14ac:dyDescent="0.2">
      <c r="A182" s="14" t="str">
        <f>Planning!A166</f>
        <v>I158</v>
      </c>
      <c r="B182" s="9">
        <f>Planning!B166</f>
        <v>0</v>
      </c>
      <c r="C182" s="9">
        <f>Planning!C166</f>
        <v>0</v>
      </c>
      <c r="D182" s="9">
        <f>Planning!D166</f>
        <v>0</v>
      </c>
      <c r="E182" s="3">
        <f>Planning!E166</f>
        <v>0</v>
      </c>
      <c r="F182" s="3" t="str">
        <f>IF(Planning!G166&lt;&gt;0,Planning!G166,"")</f>
        <v/>
      </c>
      <c r="G182" s="194">
        <f>Planning!H166</f>
        <v>0</v>
      </c>
      <c r="H182" s="4">
        <f>Planning!R166</f>
        <v>0</v>
      </c>
      <c r="I182" s="198">
        <f ca="1">IF(OR(W182="1",AND(W182&lt;&gt;"1",G182=Lists!$A$17)),Y182,0)</f>
        <v>0</v>
      </c>
      <c r="J182" s="174"/>
      <c r="K182" s="32" t="str">
        <f ca="1">IF(AND(W182="2",G182&lt;&gt;Lists!$A$17),AA182,Z182)</f>
        <v/>
      </c>
      <c r="L182" s="33" t="str">
        <f t="shared" ca="1" si="22"/>
        <v/>
      </c>
      <c r="M182" s="5">
        <f>Planning!S166</f>
        <v>0</v>
      </c>
      <c r="N182" s="5">
        <f>'Month 3'!M182+'Month 3'!N182-'Month 3'!O182</f>
        <v>0</v>
      </c>
      <c r="O182" s="166"/>
      <c r="P182" s="32" t="str">
        <f t="shared" si="25"/>
        <v/>
      </c>
      <c r="Q182" s="33" t="str">
        <f t="shared" si="23"/>
        <v/>
      </c>
      <c r="R182" s="89">
        <f ca="1">SUMIFS($J$25:$J$224,$C$25:$C$224,$C182,$G$25:$G$224,Lists!$A$16)</f>
        <v>0</v>
      </c>
      <c r="S182" s="89">
        <f t="shared" si="26"/>
        <v>0</v>
      </c>
      <c r="U182" s="2" t="str">
        <f t="shared" si="27"/>
        <v/>
      </c>
      <c r="W182" s="2" t="str">
        <f>IF(C182=0,"",LEFT(INDEX(Lists!$H$5:$H$49,MATCH(C182,Lists!$G$5:$G$49,0),1),1))</f>
        <v/>
      </c>
      <c r="Y182" s="4">
        <f ca="1">'Month 3'!H182+'Month 3'!I182-'Month 3'!J182</f>
        <v>0</v>
      </c>
      <c r="Z182" s="2" t="str">
        <f t="shared" ca="1" si="28"/>
        <v/>
      </c>
      <c r="AA182" s="2" t="str">
        <f t="shared" ca="1" si="24"/>
        <v/>
      </c>
      <c r="AC182" s="627" t="str">
        <f t="shared" si="29"/>
        <v>0</v>
      </c>
    </row>
    <row r="183" spans="1:29" ht="39" hidden="1" customHeight="1" x14ac:dyDescent="0.2">
      <c r="A183" s="14" t="str">
        <f>Planning!A167</f>
        <v>I159</v>
      </c>
      <c r="B183" s="9">
        <f>Planning!B167</f>
        <v>0</v>
      </c>
      <c r="C183" s="9">
        <f>Planning!C167</f>
        <v>0</v>
      </c>
      <c r="D183" s="9">
        <f>Planning!D167</f>
        <v>0</v>
      </c>
      <c r="E183" s="3">
        <f>Planning!E167</f>
        <v>0</v>
      </c>
      <c r="F183" s="3" t="str">
        <f>IF(Planning!G167&lt;&gt;0,Planning!G167,"")</f>
        <v/>
      </c>
      <c r="G183" s="194">
        <f>Planning!H167</f>
        <v>0</v>
      </c>
      <c r="H183" s="4">
        <f>Planning!R167</f>
        <v>0</v>
      </c>
      <c r="I183" s="198">
        <f ca="1">IF(OR(W183="1",AND(W183&lt;&gt;"1",G183=Lists!$A$17)),Y183,0)</f>
        <v>0</v>
      </c>
      <c r="J183" s="174"/>
      <c r="K183" s="32" t="str">
        <f ca="1">IF(AND(W183="2",G183&lt;&gt;Lists!$A$17),AA183,Z183)</f>
        <v/>
      </c>
      <c r="L183" s="33" t="str">
        <f t="shared" ca="1" si="22"/>
        <v/>
      </c>
      <c r="M183" s="5">
        <f>Planning!S167</f>
        <v>0</v>
      </c>
      <c r="N183" s="5">
        <f>'Month 3'!M183+'Month 3'!N183-'Month 3'!O183</f>
        <v>0</v>
      </c>
      <c r="O183" s="166"/>
      <c r="P183" s="32" t="str">
        <f t="shared" si="25"/>
        <v/>
      </c>
      <c r="Q183" s="33" t="str">
        <f t="shared" si="23"/>
        <v/>
      </c>
      <c r="R183" s="89">
        <f ca="1">SUMIFS($J$25:$J$224,$C$25:$C$224,$C183,$G$25:$G$224,Lists!$A$16)</f>
        <v>0</v>
      </c>
      <c r="S183" s="89">
        <f t="shared" si="26"/>
        <v>0</v>
      </c>
      <c r="U183" s="2" t="str">
        <f t="shared" si="27"/>
        <v/>
      </c>
      <c r="W183" s="2" t="str">
        <f>IF(C183=0,"",LEFT(INDEX(Lists!$H$5:$H$49,MATCH(C183,Lists!$G$5:$G$49,0),1),1))</f>
        <v/>
      </c>
      <c r="Y183" s="4">
        <f ca="1">'Month 3'!H183+'Month 3'!I183-'Month 3'!J183</f>
        <v>0</v>
      </c>
      <c r="Z183" s="2" t="str">
        <f t="shared" ca="1" si="28"/>
        <v/>
      </c>
      <c r="AA183" s="2" t="str">
        <f t="shared" ca="1" si="24"/>
        <v/>
      </c>
      <c r="AC183" s="627" t="str">
        <f t="shared" si="29"/>
        <v>0</v>
      </c>
    </row>
    <row r="184" spans="1:29" ht="39" hidden="1" customHeight="1" x14ac:dyDescent="0.2">
      <c r="A184" s="14" t="str">
        <f>Planning!A168</f>
        <v>I160</v>
      </c>
      <c r="B184" s="9">
        <f>Planning!B168</f>
        <v>0</v>
      </c>
      <c r="C184" s="9">
        <f>Planning!C168</f>
        <v>0</v>
      </c>
      <c r="D184" s="9">
        <f>Planning!D168</f>
        <v>0</v>
      </c>
      <c r="E184" s="3">
        <f>Planning!E168</f>
        <v>0</v>
      </c>
      <c r="F184" s="3" t="str">
        <f>IF(Planning!G168&lt;&gt;0,Planning!G168,"")</f>
        <v/>
      </c>
      <c r="G184" s="194">
        <f>Planning!H168</f>
        <v>0</v>
      </c>
      <c r="H184" s="4">
        <f>Planning!R168</f>
        <v>0</v>
      </c>
      <c r="I184" s="198">
        <f ca="1">IF(OR(W184="1",AND(W184&lt;&gt;"1",G184=Lists!$A$17)),Y184,0)</f>
        <v>0</v>
      </c>
      <c r="J184" s="174"/>
      <c r="K184" s="32" t="str">
        <f ca="1">IF(AND(W184="2",G184&lt;&gt;Lists!$A$17),AA184,Z184)</f>
        <v/>
      </c>
      <c r="L184" s="33" t="str">
        <f t="shared" ca="1" si="22"/>
        <v/>
      </c>
      <c r="M184" s="5">
        <f>Planning!S168</f>
        <v>0</v>
      </c>
      <c r="N184" s="5">
        <f>'Month 3'!M184+'Month 3'!N184-'Month 3'!O184</f>
        <v>0</v>
      </c>
      <c r="O184" s="166"/>
      <c r="P184" s="32" t="str">
        <f t="shared" si="25"/>
        <v/>
      </c>
      <c r="Q184" s="33" t="str">
        <f t="shared" si="23"/>
        <v/>
      </c>
      <c r="R184" s="89">
        <f ca="1">SUMIFS($J$25:$J$224,$C$25:$C$224,$C184,$G$25:$G$224,Lists!$A$16)</f>
        <v>0</v>
      </c>
      <c r="S184" s="89">
        <f t="shared" si="26"/>
        <v>0</v>
      </c>
      <c r="U184" s="2" t="str">
        <f t="shared" si="27"/>
        <v/>
      </c>
      <c r="W184" s="2" t="str">
        <f>IF(C184=0,"",LEFT(INDEX(Lists!$H$5:$H$49,MATCH(C184,Lists!$G$5:$G$49,0),1),1))</f>
        <v/>
      </c>
      <c r="Y184" s="4">
        <f ca="1">'Month 3'!H184+'Month 3'!I184-'Month 3'!J184</f>
        <v>0</v>
      </c>
      <c r="Z184" s="2" t="str">
        <f t="shared" ca="1" si="28"/>
        <v/>
      </c>
      <c r="AA184" s="2" t="str">
        <f t="shared" ca="1" si="24"/>
        <v/>
      </c>
      <c r="AC184" s="627" t="str">
        <f t="shared" si="29"/>
        <v>0</v>
      </c>
    </row>
    <row r="185" spans="1:29" ht="39" hidden="1" customHeight="1" x14ac:dyDescent="0.2">
      <c r="A185" s="14" t="str">
        <f>Planning!A169</f>
        <v>I161</v>
      </c>
      <c r="B185" s="9">
        <f>Planning!B169</f>
        <v>0</v>
      </c>
      <c r="C185" s="9">
        <f>Planning!C169</f>
        <v>0</v>
      </c>
      <c r="D185" s="9">
        <f>Planning!D169</f>
        <v>0</v>
      </c>
      <c r="E185" s="3">
        <f>Planning!E169</f>
        <v>0</v>
      </c>
      <c r="F185" s="3" t="str">
        <f>IF(Planning!G169&lt;&gt;0,Planning!G169,"")</f>
        <v/>
      </c>
      <c r="G185" s="194">
        <f>Planning!H169</f>
        <v>0</v>
      </c>
      <c r="H185" s="4">
        <f>Planning!R169</f>
        <v>0</v>
      </c>
      <c r="I185" s="198">
        <f ca="1">IF(OR(W185="1",AND(W185&lt;&gt;"1",G185=Lists!$A$17)),Y185,0)</f>
        <v>0</v>
      </c>
      <c r="J185" s="174"/>
      <c r="K185" s="32" t="str">
        <f ca="1">IF(AND(W185="2",G185&lt;&gt;Lists!$A$17),AA185,Z185)</f>
        <v/>
      </c>
      <c r="L185" s="33" t="str">
        <f t="shared" ref="L185:L216" ca="1" si="30">IF($U185=ExcluirDelPLogro,"",IF(AND(H185=0,I185=0,J185=0),"",K185))</f>
        <v/>
      </c>
      <c r="M185" s="5">
        <f>Planning!S169</f>
        <v>0</v>
      </c>
      <c r="N185" s="5">
        <f>'Month 3'!M185+'Month 3'!N185-'Month 3'!O185</f>
        <v>0</v>
      </c>
      <c r="O185" s="166"/>
      <c r="P185" s="32" t="str">
        <f t="shared" si="25"/>
        <v/>
      </c>
      <c r="Q185" s="33" t="str">
        <f t="shared" ref="Q185:Q216" si="31">IF($U185=ExcluirDelPLogro,"",IF(AND(M185=0,N185=0,O185=0),"",P185))</f>
        <v/>
      </c>
      <c r="R185" s="89">
        <f ca="1">SUMIFS($J$25:$J$224,$C$25:$C$224,$C185,$G$25:$G$224,Lists!$A$16)</f>
        <v>0</v>
      </c>
      <c r="S185" s="89">
        <f t="shared" si="26"/>
        <v>0</v>
      </c>
      <c r="U185" s="2" t="str">
        <f t="shared" si="27"/>
        <v/>
      </c>
      <c r="W185" s="2" t="str">
        <f>IF(C185=0,"",LEFT(INDEX(Lists!$H$5:$H$49,MATCH(C185,Lists!$G$5:$G$49,0),1),1))</f>
        <v/>
      </c>
      <c r="Y185" s="4">
        <f ca="1">'Month 3'!H185+'Month 3'!I185-'Month 3'!J185</f>
        <v>0</v>
      </c>
      <c r="Z185" s="2" t="str">
        <f t="shared" ca="1" si="28"/>
        <v/>
      </c>
      <c r="AA185" s="2" t="str">
        <f t="shared" ref="AA185:AA216" ca="1" si="32">IF(AND(H185=0,I185=0,J185=0),"",IF(J185&gt;0,H185/J185,0))</f>
        <v/>
      </c>
      <c r="AC185" s="627" t="str">
        <f t="shared" si="29"/>
        <v>0</v>
      </c>
    </row>
    <row r="186" spans="1:29" ht="39" hidden="1" customHeight="1" x14ac:dyDescent="0.2">
      <c r="A186" s="14" t="str">
        <f>Planning!A170</f>
        <v>I162</v>
      </c>
      <c r="B186" s="9">
        <f>Planning!B170</f>
        <v>0</v>
      </c>
      <c r="C186" s="9">
        <f>Planning!C170</f>
        <v>0</v>
      </c>
      <c r="D186" s="9">
        <f>Planning!D170</f>
        <v>0</v>
      </c>
      <c r="E186" s="3">
        <f>Planning!E170</f>
        <v>0</v>
      </c>
      <c r="F186" s="3" t="str">
        <f>IF(Planning!G170&lt;&gt;0,Planning!G170,"")</f>
        <v/>
      </c>
      <c r="G186" s="194">
        <f>Planning!H170</f>
        <v>0</v>
      </c>
      <c r="H186" s="4">
        <f>Planning!R170</f>
        <v>0</v>
      </c>
      <c r="I186" s="198">
        <f ca="1">IF(OR(W186="1",AND(W186&lt;&gt;"1",G186=Lists!$A$17)),Y186,0)</f>
        <v>0</v>
      </c>
      <c r="J186" s="174"/>
      <c r="K186" s="32" t="str">
        <f ca="1">IF(AND(W186="2",G186&lt;&gt;Lists!$A$17),AA186,Z186)</f>
        <v/>
      </c>
      <c r="L186" s="33" t="str">
        <f t="shared" ca="1" si="30"/>
        <v/>
      </c>
      <c r="M186" s="5">
        <f>Planning!S170</f>
        <v>0</v>
      </c>
      <c r="N186" s="5">
        <f>'Month 3'!M186+'Month 3'!N186-'Month 3'!O186</f>
        <v>0</v>
      </c>
      <c r="O186" s="166"/>
      <c r="P186" s="32" t="str">
        <f t="shared" si="25"/>
        <v/>
      </c>
      <c r="Q186" s="33" t="str">
        <f t="shared" si="31"/>
        <v/>
      </c>
      <c r="R186" s="89">
        <f ca="1">SUMIFS($J$25:$J$224,$C$25:$C$224,$C186,$G$25:$G$224,Lists!$A$16)</f>
        <v>0</v>
      </c>
      <c r="S186" s="89">
        <f t="shared" si="26"/>
        <v>0</v>
      </c>
      <c r="U186" s="2" t="str">
        <f t="shared" si="27"/>
        <v/>
      </c>
      <c r="W186" s="2" t="str">
        <f>IF(C186=0,"",LEFT(INDEX(Lists!$H$5:$H$49,MATCH(C186,Lists!$G$5:$G$49,0),1),1))</f>
        <v/>
      </c>
      <c r="Y186" s="4">
        <f ca="1">'Month 3'!H186+'Month 3'!I186-'Month 3'!J186</f>
        <v>0</v>
      </c>
      <c r="Z186" s="2" t="str">
        <f t="shared" ca="1" si="28"/>
        <v/>
      </c>
      <c r="AA186" s="2" t="str">
        <f t="shared" ca="1" si="32"/>
        <v/>
      </c>
      <c r="AC186" s="627" t="str">
        <f t="shared" si="29"/>
        <v>0</v>
      </c>
    </row>
    <row r="187" spans="1:29" ht="39" hidden="1" customHeight="1" x14ac:dyDescent="0.2">
      <c r="A187" s="14" t="str">
        <f>Planning!A171</f>
        <v>I163</v>
      </c>
      <c r="B187" s="9">
        <f>Planning!B171</f>
        <v>0</v>
      </c>
      <c r="C187" s="9">
        <f>Planning!C171</f>
        <v>0</v>
      </c>
      <c r="D187" s="9">
        <f>Planning!D171</f>
        <v>0</v>
      </c>
      <c r="E187" s="3">
        <f>Planning!E171</f>
        <v>0</v>
      </c>
      <c r="F187" s="3" t="str">
        <f>IF(Planning!G171&lt;&gt;0,Planning!G171,"")</f>
        <v/>
      </c>
      <c r="G187" s="194">
        <f>Planning!H171</f>
        <v>0</v>
      </c>
      <c r="H187" s="4">
        <f>Planning!R171</f>
        <v>0</v>
      </c>
      <c r="I187" s="198">
        <f ca="1">IF(OR(W187="1",AND(W187&lt;&gt;"1",G187=Lists!$A$17)),Y187,0)</f>
        <v>0</v>
      </c>
      <c r="J187" s="174"/>
      <c r="K187" s="32" t="str">
        <f ca="1">IF(AND(W187="2",G187&lt;&gt;Lists!$A$17),AA187,Z187)</f>
        <v/>
      </c>
      <c r="L187" s="33" t="str">
        <f t="shared" ca="1" si="30"/>
        <v/>
      </c>
      <c r="M187" s="5">
        <f>Planning!S171</f>
        <v>0</v>
      </c>
      <c r="N187" s="5">
        <f>'Month 3'!M187+'Month 3'!N187-'Month 3'!O187</f>
        <v>0</v>
      </c>
      <c r="O187" s="166"/>
      <c r="P187" s="32" t="str">
        <f t="shared" si="25"/>
        <v/>
      </c>
      <c r="Q187" s="33" t="str">
        <f t="shared" si="31"/>
        <v/>
      </c>
      <c r="R187" s="89">
        <f ca="1">SUMIFS($J$25:$J$224,$C$25:$C$224,$C187,$G$25:$G$224,Lists!$A$16)</f>
        <v>0</v>
      </c>
      <c r="S187" s="89">
        <f t="shared" si="26"/>
        <v>0</v>
      </c>
      <c r="U187" s="2" t="str">
        <f t="shared" si="27"/>
        <v/>
      </c>
      <c r="W187" s="2" t="str">
        <f>IF(C187=0,"",LEFT(INDEX(Lists!$H$5:$H$49,MATCH(C187,Lists!$G$5:$G$49,0),1),1))</f>
        <v/>
      </c>
      <c r="Y187" s="4">
        <f ca="1">'Month 3'!H187+'Month 3'!I187-'Month 3'!J187</f>
        <v>0</v>
      </c>
      <c r="Z187" s="2" t="str">
        <f t="shared" ca="1" si="28"/>
        <v/>
      </c>
      <c r="AA187" s="2" t="str">
        <f t="shared" ca="1" si="32"/>
        <v/>
      </c>
      <c r="AC187" s="627" t="str">
        <f t="shared" si="29"/>
        <v>0</v>
      </c>
    </row>
    <row r="188" spans="1:29" ht="39" hidden="1" customHeight="1" x14ac:dyDescent="0.2">
      <c r="A188" s="14" t="str">
        <f>Planning!A172</f>
        <v>I164</v>
      </c>
      <c r="B188" s="9">
        <f>Planning!B172</f>
        <v>0</v>
      </c>
      <c r="C188" s="9">
        <f>Planning!C172</f>
        <v>0</v>
      </c>
      <c r="D188" s="9">
        <f>Planning!D172</f>
        <v>0</v>
      </c>
      <c r="E188" s="3">
        <f>Planning!E172</f>
        <v>0</v>
      </c>
      <c r="F188" s="3" t="str">
        <f>IF(Planning!G172&lt;&gt;0,Planning!G172,"")</f>
        <v/>
      </c>
      <c r="G188" s="194">
        <f>Planning!H172</f>
        <v>0</v>
      </c>
      <c r="H188" s="4">
        <f>Planning!R172</f>
        <v>0</v>
      </c>
      <c r="I188" s="198">
        <f ca="1">IF(OR(W188="1",AND(W188&lt;&gt;"1",G188=Lists!$A$17)),Y188,0)</f>
        <v>0</v>
      </c>
      <c r="J188" s="174"/>
      <c r="K188" s="32" t="str">
        <f ca="1">IF(AND(W188="2",G188&lt;&gt;Lists!$A$17),AA188,Z188)</f>
        <v/>
      </c>
      <c r="L188" s="33" t="str">
        <f t="shared" ca="1" si="30"/>
        <v/>
      </c>
      <c r="M188" s="5">
        <f>Planning!S172</f>
        <v>0</v>
      </c>
      <c r="N188" s="5">
        <f>'Month 3'!M188+'Month 3'!N188-'Month 3'!O188</f>
        <v>0</v>
      </c>
      <c r="O188" s="166"/>
      <c r="P188" s="32" t="str">
        <f t="shared" si="25"/>
        <v/>
      </c>
      <c r="Q188" s="33" t="str">
        <f t="shared" si="31"/>
        <v/>
      </c>
      <c r="R188" s="89">
        <f ca="1">SUMIFS($J$25:$J$224,$C$25:$C$224,$C188,$G$25:$G$224,Lists!$A$16)</f>
        <v>0</v>
      </c>
      <c r="S188" s="89">
        <f t="shared" si="26"/>
        <v>0</v>
      </c>
      <c r="U188" s="2" t="str">
        <f t="shared" si="27"/>
        <v/>
      </c>
      <c r="W188" s="2" t="str">
        <f>IF(C188=0,"",LEFT(INDEX(Lists!$H$5:$H$49,MATCH(C188,Lists!$G$5:$G$49,0),1),1))</f>
        <v/>
      </c>
      <c r="Y188" s="4">
        <f ca="1">'Month 3'!H188+'Month 3'!I188-'Month 3'!J188</f>
        <v>0</v>
      </c>
      <c r="Z188" s="2" t="str">
        <f t="shared" ca="1" si="28"/>
        <v/>
      </c>
      <c r="AA188" s="2" t="str">
        <f t="shared" ca="1" si="32"/>
        <v/>
      </c>
      <c r="AC188" s="627" t="str">
        <f t="shared" si="29"/>
        <v>0</v>
      </c>
    </row>
    <row r="189" spans="1:29" ht="39" hidden="1" customHeight="1" x14ac:dyDescent="0.2">
      <c r="A189" s="14" t="str">
        <f>Planning!A173</f>
        <v>I165</v>
      </c>
      <c r="B189" s="9">
        <f>Planning!B173</f>
        <v>0</v>
      </c>
      <c r="C189" s="9">
        <f>Planning!C173</f>
        <v>0</v>
      </c>
      <c r="D189" s="9">
        <f>Planning!D173</f>
        <v>0</v>
      </c>
      <c r="E189" s="3">
        <f>Planning!E173</f>
        <v>0</v>
      </c>
      <c r="F189" s="3" t="str">
        <f>IF(Planning!G173&lt;&gt;0,Planning!G173,"")</f>
        <v/>
      </c>
      <c r="G189" s="194">
        <f>Planning!H173</f>
        <v>0</v>
      </c>
      <c r="H189" s="4">
        <f>Planning!R173</f>
        <v>0</v>
      </c>
      <c r="I189" s="198">
        <f ca="1">IF(OR(W189="1",AND(W189&lt;&gt;"1",G189=Lists!$A$17)),Y189,0)</f>
        <v>0</v>
      </c>
      <c r="J189" s="174"/>
      <c r="K189" s="32" t="str">
        <f ca="1">IF(AND(W189="2",G189&lt;&gt;Lists!$A$17),AA189,Z189)</f>
        <v/>
      </c>
      <c r="L189" s="33" t="str">
        <f t="shared" ca="1" si="30"/>
        <v/>
      </c>
      <c r="M189" s="5">
        <f>Planning!S173</f>
        <v>0</v>
      </c>
      <c r="N189" s="5">
        <f>'Month 3'!M189+'Month 3'!N189-'Month 3'!O189</f>
        <v>0</v>
      </c>
      <c r="O189" s="166"/>
      <c r="P189" s="32" t="str">
        <f t="shared" si="25"/>
        <v/>
      </c>
      <c r="Q189" s="33" t="str">
        <f t="shared" si="31"/>
        <v/>
      </c>
      <c r="R189" s="89">
        <f ca="1">SUMIFS($J$25:$J$224,$C$25:$C$224,$C189,$G$25:$G$224,Lists!$A$16)</f>
        <v>0</v>
      </c>
      <c r="S189" s="89">
        <f t="shared" si="26"/>
        <v>0</v>
      </c>
      <c r="U189" s="2" t="str">
        <f t="shared" si="27"/>
        <v/>
      </c>
      <c r="W189" s="2" t="str">
        <f>IF(C189=0,"",LEFT(INDEX(Lists!$H$5:$H$49,MATCH(C189,Lists!$G$5:$G$49,0),1),1))</f>
        <v/>
      </c>
      <c r="Y189" s="4">
        <f ca="1">'Month 3'!H189+'Month 3'!I189-'Month 3'!J189</f>
        <v>0</v>
      </c>
      <c r="Z189" s="2" t="str">
        <f t="shared" ca="1" si="28"/>
        <v/>
      </c>
      <c r="AA189" s="2" t="str">
        <f t="shared" ca="1" si="32"/>
        <v/>
      </c>
      <c r="AC189" s="627" t="str">
        <f t="shared" si="29"/>
        <v>0</v>
      </c>
    </row>
    <row r="190" spans="1:29" ht="39" hidden="1" customHeight="1" x14ac:dyDescent="0.2">
      <c r="A190" s="14" t="str">
        <f>Planning!A174</f>
        <v>I166</v>
      </c>
      <c r="B190" s="9">
        <f>Planning!B174</f>
        <v>0</v>
      </c>
      <c r="C190" s="9">
        <f>Planning!C174</f>
        <v>0</v>
      </c>
      <c r="D190" s="9">
        <f>Planning!D174</f>
        <v>0</v>
      </c>
      <c r="E190" s="3">
        <f>Planning!E174</f>
        <v>0</v>
      </c>
      <c r="F190" s="3" t="str">
        <f>IF(Planning!G174&lt;&gt;0,Planning!G174,"")</f>
        <v/>
      </c>
      <c r="G190" s="194">
        <f>Planning!H174</f>
        <v>0</v>
      </c>
      <c r="H190" s="4">
        <f>Planning!R174</f>
        <v>0</v>
      </c>
      <c r="I190" s="198">
        <f ca="1">IF(OR(W190="1",AND(W190&lt;&gt;"1",G190=Lists!$A$17)),Y190,0)</f>
        <v>0</v>
      </c>
      <c r="J190" s="174"/>
      <c r="K190" s="32" t="str">
        <f ca="1">IF(AND(W190="2",G190&lt;&gt;Lists!$A$17),AA190,Z190)</f>
        <v/>
      </c>
      <c r="L190" s="33" t="str">
        <f t="shared" ca="1" si="30"/>
        <v/>
      </c>
      <c r="M190" s="5">
        <f>Planning!S174</f>
        <v>0</v>
      </c>
      <c r="N190" s="5">
        <f>'Month 3'!M190+'Month 3'!N190-'Month 3'!O190</f>
        <v>0</v>
      </c>
      <c r="O190" s="166"/>
      <c r="P190" s="32" t="str">
        <f t="shared" si="25"/>
        <v/>
      </c>
      <c r="Q190" s="33" t="str">
        <f t="shared" si="31"/>
        <v/>
      </c>
      <c r="R190" s="89">
        <f ca="1">SUMIFS($J$25:$J$224,$C$25:$C$224,$C190,$G$25:$G$224,Lists!$A$16)</f>
        <v>0</v>
      </c>
      <c r="S190" s="89">
        <f t="shared" si="26"/>
        <v>0</v>
      </c>
      <c r="U190" s="2" t="str">
        <f t="shared" si="27"/>
        <v/>
      </c>
      <c r="W190" s="2" t="str">
        <f>IF(C190=0,"",LEFT(INDEX(Lists!$H$5:$H$49,MATCH(C190,Lists!$G$5:$G$49,0),1),1))</f>
        <v/>
      </c>
      <c r="Y190" s="4">
        <f ca="1">'Month 3'!H190+'Month 3'!I190-'Month 3'!J190</f>
        <v>0</v>
      </c>
      <c r="Z190" s="2" t="str">
        <f t="shared" ca="1" si="28"/>
        <v/>
      </c>
      <c r="AA190" s="2" t="str">
        <f t="shared" ca="1" si="32"/>
        <v/>
      </c>
      <c r="AC190" s="627" t="str">
        <f t="shared" si="29"/>
        <v>0</v>
      </c>
    </row>
    <row r="191" spans="1:29" ht="39" hidden="1" customHeight="1" x14ac:dyDescent="0.2">
      <c r="A191" s="14" t="str">
        <f>Planning!A175</f>
        <v>I167</v>
      </c>
      <c r="B191" s="9">
        <f>Planning!B175</f>
        <v>0</v>
      </c>
      <c r="C191" s="9">
        <f>Planning!C175</f>
        <v>0</v>
      </c>
      <c r="D191" s="9">
        <f>Planning!D175</f>
        <v>0</v>
      </c>
      <c r="E191" s="3">
        <f>Planning!E175</f>
        <v>0</v>
      </c>
      <c r="F191" s="3" t="str">
        <f>IF(Planning!G175&lt;&gt;0,Planning!G175,"")</f>
        <v/>
      </c>
      <c r="G191" s="194">
        <f>Planning!H175</f>
        <v>0</v>
      </c>
      <c r="H191" s="4">
        <f>Planning!R175</f>
        <v>0</v>
      </c>
      <c r="I191" s="198">
        <f ca="1">IF(OR(W191="1",AND(W191&lt;&gt;"1",G191=Lists!$A$17)),Y191,0)</f>
        <v>0</v>
      </c>
      <c r="J191" s="174"/>
      <c r="K191" s="32" t="str">
        <f ca="1">IF(AND(W191="2",G191&lt;&gt;Lists!$A$17),AA191,Z191)</f>
        <v/>
      </c>
      <c r="L191" s="33" t="str">
        <f t="shared" ca="1" si="30"/>
        <v/>
      </c>
      <c r="M191" s="5">
        <f>Planning!S175</f>
        <v>0</v>
      </c>
      <c r="N191" s="5">
        <f>'Month 3'!M191+'Month 3'!N191-'Month 3'!O191</f>
        <v>0</v>
      </c>
      <c r="O191" s="166"/>
      <c r="P191" s="32" t="str">
        <f t="shared" si="25"/>
        <v/>
      </c>
      <c r="Q191" s="33" t="str">
        <f t="shared" si="31"/>
        <v/>
      </c>
      <c r="R191" s="89">
        <f ca="1">SUMIFS($J$25:$J$224,$C$25:$C$224,$C191,$G$25:$G$224,Lists!$A$16)</f>
        <v>0</v>
      </c>
      <c r="S191" s="89">
        <f t="shared" si="26"/>
        <v>0</v>
      </c>
      <c r="U191" s="2" t="str">
        <f t="shared" si="27"/>
        <v/>
      </c>
      <c r="W191" s="2" t="str">
        <f>IF(C191=0,"",LEFT(INDEX(Lists!$H$5:$H$49,MATCH(C191,Lists!$G$5:$G$49,0),1),1))</f>
        <v/>
      </c>
      <c r="Y191" s="4">
        <f ca="1">'Month 3'!H191+'Month 3'!I191-'Month 3'!J191</f>
        <v>0</v>
      </c>
      <c r="Z191" s="2" t="str">
        <f t="shared" ca="1" si="28"/>
        <v/>
      </c>
      <c r="AA191" s="2" t="str">
        <f t="shared" ca="1" si="32"/>
        <v/>
      </c>
      <c r="AC191" s="627" t="str">
        <f t="shared" si="29"/>
        <v>0</v>
      </c>
    </row>
    <row r="192" spans="1:29" ht="39" hidden="1" customHeight="1" x14ac:dyDescent="0.2">
      <c r="A192" s="14" t="str">
        <f>Planning!A176</f>
        <v>I168</v>
      </c>
      <c r="B192" s="9">
        <f>Planning!B176</f>
        <v>0</v>
      </c>
      <c r="C192" s="9">
        <f>Planning!C176</f>
        <v>0</v>
      </c>
      <c r="D192" s="9">
        <f>Planning!D176</f>
        <v>0</v>
      </c>
      <c r="E192" s="3">
        <f>Planning!E176</f>
        <v>0</v>
      </c>
      <c r="F192" s="3" t="str">
        <f>IF(Planning!G176&lt;&gt;0,Planning!G176,"")</f>
        <v/>
      </c>
      <c r="G192" s="194">
        <f>Planning!H176</f>
        <v>0</v>
      </c>
      <c r="H192" s="4">
        <f>Planning!R176</f>
        <v>0</v>
      </c>
      <c r="I192" s="198">
        <f ca="1">IF(OR(W192="1",AND(W192&lt;&gt;"1",G192=Lists!$A$17)),Y192,0)</f>
        <v>0</v>
      </c>
      <c r="J192" s="174"/>
      <c r="K192" s="32" t="str">
        <f ca="1">IF(AND(W192="2",G192&lt;&gt;Lists!$A$17),AA192,Z192)</f>
        <v/>
      </c>
      <c r="L192" s="33" t="str">
        <f t="shared" ca="1" si="30"/>
        <v/>
      </c>
      <c r="M192" s="5">
        <f>Planning!S176</f>
        <v>0</v>
      </c>
      <c r="N192" s="5">
        <f>'Month 3'!M192+'Month 3'!N192-'Month 3'!O192</f>
        <v>0</v>
      </c>
      <c r="O192" s="166"/>
      <c r="P192" s="32" t="str">
        <f t="shared" si="25"/>
        <v/>
      </c>
      <c r="Q192" s="33" t="str">
        <f t="shared" si="31"/>
        <v/>
      </c>
      <c r="R192" s="89">
        <f ca="1">SUMIFS($J$25:$J$224,$C$25:$C$224,$C192,$G$25:$G$224,Lists!$A$16)</f>
        <v>0</v>
      </c>
      <c r="S192" s="89">
        <f t="shared" si="26"/>
        <v>0</v>
      </c>
      <c r="U192" s="2" t="str">
        <f t="shared" si="27"/>
        <v/>
      </c>
      <c r="W192" s="2" t="str">
        <f>IF(C192=0,"",LEFT(INDEX(Lists!$H$5:$H$49,MATCH(C192,Lists!$G$5:$G$49,0),1),1))</f>
        <v/>
      </c>
      <c r="Y192" s="4">
        <f ca="1">'Month 3'!H192+'Month 3'!I192-'Month 3'!J192</f>
        <v>0</v>
      </c>
      <c r="Z192" s="2" t="str">
        <f t="shared" ca="1" si="28"/>
        <v/>
      </c>
      <c r="AA192" s="2" t="str">
        <f t="shared" ca="1" si="32"/>
        <v/>
      </c>
      <c r="AC192" s="627" t="str">
        <f t="shared" si="29"/>
        <v>0</v>
      </c>
    </row>
    <row r="193" spans="1:29" ht="39" hidden="1" customHeight="1" x14ac:dyDescent="0.2">
      <c r="A193" s="14" t="str">
        <f>Planning!A177</f>
        <v>I169</v>
      </c>
      <c r="B193" s="9">
        <f>Planning!B177</f>
        <v>0</v>
      </c>
      <c r="C193" s="9">
        <f>Planning!C177</f>
        <v>0</v>
      </c>
      <c r="D193" s="9">
        <f>Planning!D177</f>
        <v>0</v>
      </c>
      <c r="E193" s="3">
        <f>Planning!E177</f>
        <v>0</v>
      </c>
      <c r="F193" s="3" t="str">
        <f>IF(Planning!G177&lt;&gt;0,Planning!G177,"")</f>
        <v/>
      </c>
      <c r="G193" s="194">
        <f>Planning!H177</f>
        <v>0</v>
      </c>
      <c r="H193" s="4">
        <f>Planning!R177</f>
        <v>0</v>
      </c>
      <c r="I193" s="198">
        <f ca="1">IF(OR(W193="1",AND(W193&lt;&gt;"1",G193=Lists!$A$17)),Y193,0)</f>
        <v>0</v>
      </c>
      <c r="J193" s="174"/>
      <c r="K193" s="32" t="str">
        <f ca="1">IF(AND(W193="2",G193&lt;&gt;Lists!$A$17),AA193,Z193)</f>
        <v/>
      </c>
      <c r="L193" s="33" t="str">
        <f t="shared" ca="1" si="30"/>
        <v/>
      </c>
      <c r="M193" s="5">
        <f>Planning!S177</f>
        <v>0</v>
      </c>
      <c r="N193" s="5">
        <f>'Month 3'!M193+'Month 3'!N193-'Month 3'!O193</f>
        <v>0</v>
      </c>
      <c r="O193" s="166"/>
      <c r="P193" s="32" t="str">
        <f t="shared" si="25"/>
        <v/>
      </c>
      <c r="Q193" s="33" t="str">
        <f t="shared" si="31"/>
        <v/>
      </c>
      <c r="R193" s="89">
        <f ca="1">SUMIFS($J$25:$J$224,$C$25:$C$224,$C193,$G$25:$G$224,Lists!$A$16)</f>
        <v>0</v>
      </c>
      <c r="S193" s="89">
        <f t="shared" si="26"/>
        <v>0</v>
      </c>
      <c r="U193" s="2" t="str">
        <f t="shared" si="27"/>
        <v/>
      </c>
      <c r="W193" s="2" t="str">
        <f>IF(C193=0,"",LEFT(INDEX(Lists!$H$5:$H$49,MATCH(C193,Lists!$G$5:$G$49,0),1),1))</f>
        <v/>
      </c>
      <c r="Y193" s="4">
        <f ca="1">'Month 3'!H193+'Month 3'!I193-'Month 3'!J193</f>
        <v>0</v>
      </c>
      <c r="Z193" s="2" t="str">
        <f t="shared" ca="1" si="28"/>
        <v/>
      </c>
      <c r="AA193" s="2" t="str">
        <f t="shared" ca="1" si="32"/>
        <v/>
      </c>
      <c r="AC193" s="627" t="str">
        <f t="shared" si="29"/>
        <v>0</v>
      </c>
    </row>
    <row r="194" spans="1:29" ht="39" hidden="1" customHeight="1" x14ac:dyDescent="0.2">
      <c r="A194" s="14" t="str">
        <f>Planning!A178</f>
        <v>I170</v>
      </c>
      <c r="B194" s="9">
        <f>Planning!B178</f>
        <v>0</v>
      </c>
      <c r="C194" s="9">
        <f>Planning!C178</f>
        <v>0</v>
      </c>
      <c r="D194" s="9">
        <f>Planning!D178</f>
        <v>0</v>
      </c>
      <c r="E194" s="3">
        <f>Planning!E178</f>
        <v>0</v>
      </c>
      <c r="F194" s="3" t="str">
        <f>IF(Planning!G178&lt;&gt;0,Planning!G178,"")</f>
        <v/>
      </c>
      <c r="G194" s="194">
        <f>Planning!H178</f>
        <v>0</v>
      </c>
      <c r="H194" s="4">
        <f>Planning!R178</f>
        <v>0</v>
      </c>
      <c r="I194" s="198">
        <f ca="1">IF(OR(W194="1",AND(W194&lt;&gt;"1",G194=Lists!$A$17)),Y194,0)</f>
        <v>0</v>
      </c>
      <c r="J194" s="174"/>
      <c r="K194" s="32" t="str">
        <f ca="1">IF(AND(W194="2",G194&lt;&gt;Lists!$A$17),AA194,Z194)</f>
        <v/>
      </c>
      <c r="L194" s="33" t="str">
        <f t="shared" ca="1" si="30"/>
        <v/>
      </c>
      <c r="M194" s="5">
        <f>Planning!S178</f>
        <v>0</v>
      </c>
      <c r="N194" s="5">
        <f>'Month 3'!M194+'Month 3'!N194-'Month 3'!O194</f>
        <v>0</v>
      </c>
      <c r="O194" s="166"/>
      <c r="P194" s="32" t="str">
        <f t="shared" si="25"/>
        <v/>
      </c>
      <c r="Q194" s="33" t="str">
        <f t="shared" si="31"/>
        <v/>
      </c>
      <c r="R194" s="89">
        <f ca="1">SUMIFS($J$25:$J$224,$C$25:$C$224,$C194,$G$25:$G$224,Lists!$A$16)</f>
        <v>0</v>
      </c>
      <c r="S194" s="89">
        <f t="shared" si="26"/>
        <v>0</v>
      </c>
      <c r="U194" s="2" t="str">
        <f t="shared" si="27"/>
        <v/>
      </c>
      <c r="W194" s="2" t="str">
        <f>IF(C194=0,"",LEFT(INDEX(Lists!$H$5:$H$49,MATCH(C194,Lists!$G$5:$G$49,0),1),1))</f>
        <v/>
      </c>
      <c r="Y194" s="4">
        <f ca="1">'Month 3'!H194+'Month 3'!I194-'Month 3'!J194</f>
        <v>0</v>
      </c>
      <c r="Z194" s="2" t="str">
        <f t="shared" ca="1" si="28"/>
        <v/>
      </c>
      <c r="AA194" s="2" t="str">
        <f t="shared" ca="1" si="32"/>
        <v/>
      </c>
      <c r="AC194" s="627" t="str">
        <f t="shared" si="29"/>
        <v>0</v>
      </c>
    </row>
    <row r="195" spans="1:29" ht="39" hidden="1" customHeight="1" x14ac:dyDescent="0.2">
      <c r="A195" s="14" t="str">
        <f>Planning!A179</f>
        <v>I171</v>
      </c>
      <c r="B195" s="9">
        <f>Planning!B179</f>
        <v>0</v>
      </c>
      <c r="C195" s="9">
        <f>Planning!C179</f>
        <v>0</v>
      </c>
      <c r="D195" s="9">
        <f>Planning!D179</f>
        <v>0</v>
      </c>
      <c r="E195" s="3">
        <f>Planning!E179</f>
        <v>0</v>
      </c>
      <c r="F195" s="3" t="str">
        <f>IF(Planning!G179&lt;&gt;0,Planning!G179,"")</f>
        <v/>
      </c>
      <c r="G195" s="194">
        <f>Planning!H179</f>
        <v>0</v>
      </c>
      <c r="H195" s="4">
        <f>Planning!R179</f>
        <v>0</v>
      </c>
      <c r="I195" s="198">
        <f ca="1">IF(OR(W195="1",AND(W195&lt;&gt;"1",G195=Lists!$A$17)),Y195,0)</f>
        <v>0</v>
      </c>
      <c r="J195" s="174"/>
      <c r="K195" s="32" t="str">
        <f ca="1">IF(AND(W195="2",G195&lt;&gt;Lists!$A$17),AA195,Z195)</f>
        <v/>
      </c>
      <c r="L195" s="33" t="str">
        <f t="shared" ca="1" si="30"/>
        <v/>
      </c>
      <c r="M195" s="5">
        <f>Planning!S179</f>
        <v>0</v>
      </c>
      <c r="N195" s="5">
        <f>'Month 3'!M195+'Month 3'!N195-'Month 3'!O195</f>
        <v>0</v>
      </c>
      <c r="O195" s="166"/>
      <c r="P195" s="32" t="str">
        <f t="shared" si="25"/>
        <v/>
      </c>
      <c r="Q195" s="33" t="str">
        <f t="shared" si="31"/>
        <v/>
      </c>
      <c r="R195" s="89">
        <f ca="1">SUMIFS($J$25:$J$224,$C$25:$C$224,$C195,$G$25:$G$224,Lists!$A$16)</f>
        <v>0</v>
      </c>
      <c r="S195" s="89">
        <f t="shared" si="26"/>
        <v>0</v>
      </c>
      <c r="U195" s="2" t="str">
        <f t="shared" si="27"/>
        <v/>
      </c>
      <c r="W195" s="2" t="str">
        <f>IF(C195=0,"",LEFT(INDEX(Lists!$H$5:$H$49,MATCH(C195,Lists!$G$5:$G$49,0),1),1))</f>
        <v/>
      </c>
      <c r="Y195" s="4">
        <f ca="1">'Month 3'!H195+'Month 3'!I195-'Month 3'!J195</f>
        <v>0</v>
      </c>
      <c r="Z195" s="2" t="str">
        <f t="shared" ca="1" si="28"/>
        <v/>
      </c>
      <c r="AA195" s="2" t="str">
        <f t="shared" ca="1" si="32"/>
        <v/>
      </c>
      <c r="AC195" s="627" t="str">
        <f t="shared" si="29"/>
        <v>0</v>
      </c>
    </row>
    <row r="196" spans="1:29" ht="39" hidden="1" customHeight="1" x14ac:dyDescent="0.2">
      <c r="A196" s="14" t="str">
        <f>Planning!A180</f>
        <v>I172</v>
      </c>
      <c r="B196" s="9">
        <f>Planning!B180</f>
        <v>0</v>
      </c>
      <c r="C196" s="9">
        <f>Planning!C180</f>
        <v>0</v>
      </c>
      <c r="D196" s="9">
        <f>Planning!D180</f>
        <v>0</v>
      </c>
      <c r="E196" s="3">
        <f>Planning!E180</f>
        <v>0</v>
      </c>
      <c r="F196" s="3" t="str">
        <f>IF(Planning!G180&lt;&gt;0,Planning!G180,"")</f>
        <v/>
      </c>
      <c r="G196" s="194">
        <f>Planning!H180</f>
        <v>0</v>
      </c>
      <c r="H196" s="4">
        <f>Planning!R180</f>
        <v>0</v>
      </c>
      <c r="I196" s="198">
        <f ca="1">IF(OR(W196="1",AND(W196&lt;&gt;"1",G196=Lists!$A$17)),Y196,0)</f>
        <v>0</v>
      </c>
      <c r="J196" s="174"/>
      <c r="K196" s="32" t="str">
        <f ca="1">IF(AND(W196="2",G196&lt;&gt;Lists!$A$17),AA196,Z196)</f>
        <v/>
      </c>
      <c r="L196" s="33" t="str">
        <f t="shared" ca="1" si="30"/>
        <v/>
      </c>
      <c r="M196" s="5">
        <f>Planning!S180</f>
        <v>0</v>
      </c>
      <c r="N196" s="5">
        <f>'Month 3'!M196+'Month 3'!N196-'Month 3'!O196</f>
        <v>0</v>
      </c>
      <c r="O196" s="166"/>
      <c r="P196" s="32" t="str">
        <f t="shared" si="25"/>
        <v/>
      </c>
      <c r="Q196" s="33" t="str">
        <f t="shared" si="31"/>
        <v/>
      </c>
      <c r="R196" s="89">
        <f ca="1">SUMIFS($J$25:$J$224,$C$25:$C$224,$C196,$G$25:$G$224,Lists!$A$16)</f>
        <v>0</v>
      </c>
      <c r="S196" s="89">
        <f t="shared" si="26"/>
        <v>0</v>
      </c>
      <c r="U196" s="2" t="str">
        <f t="shared" si="27"/>
        <v/>
      </c>
      <c r="W196" s="2" t="str">
        <f>IF(C196=0,"",LEFT(INDEX(Lists!$H$5:$H$49,MATCH(C196,Lists!$G$5:$G$49,0),1),1))</f>
        <v/>
      </c>
      <c r="Y196" s="4">
        <f ca="1">'Month 3'!H196+'Month 3'!I196-'Month 3'!J196</f>
        <v>0</v>
      </c>
      <c r="Z196" s="2" t="str">
        <f t="shared" ca="1" si="28"/>
        <v/>
      </c>
      <c r="AA196" s="2" t="str">
        <f t="shared" ca="1" si="32"/>
        <v/>
      </c>
      <c r="AC196" s="627" t="str">
        <f t="shared" si="29"/>
        <v>0</v>
      </c>
    </row>
    <row r="197" spans="1:29" ht="39" hidden="1" customHeight="1" x14ac:dyDescent="0.2">
      <c r="A197" s="14" t="str">
        <f>Planning!A181</f>
        <v>I173</v>
      </c>
      <c r="B197" s="9">
        <f>Planning!B181</f>
        <v>0</v>
      </c>
      <c r="C197" s="9">
        <f>Planning!C181</f>
        <v>0</v>
      </c>
      <c r="D197" s="9">
        <f>Planning!D181</f>
        <v>0</v>
      </c>
      <c r="E197" s="3">
        <f>Planning!E181</f>
        <v>0</v>
      </c>
      <c r="F197" s="3" t="str">
        <f>IF(Planning!G181&lt;&gt;0,Planning!G181,"")</f>
        <v/>
      </c>
      <c r="G197" s="194">
        <f>Planning!H181</f>
        <v>0</v>
      </c>
      <c r="H197" s="4">
        <f>Planning!R181</f>
        <v>0</v>
      </c>
      <c r="I197" s="198">
        <f ca="1">IF(OR(W197="1",AND(W197&lt;&gt;"1",G197=Lists!$A$17)),Y197,0)</f>
        <v>0</v>
      </c>
      <c r="J197" s="174"/>
      <c r="K197" s="32" t="str">
        <f ca="1">IF(AND(W197="2",G197&lt;&gt;Lists!$A$17),AA197,Z197)</f>
        <v/>
      </c>
      <c r="L197" s="33" t="str">
        <f t="shared" ca="1" si="30"/>
        <v/>
      </c>
      <c r="M197" s="5">
        <f>Planning!S181</f>
        <v>0</v>
      </c>
      <c r="N197" s="5">
        <f>'Month 3'!M197+'Month 3'!N197-'Month 3'!O197</f>
        <v>0</v>
      </c>
      <c r="O197" s="166"/>
      <c r="P197" s="32" t="str">
        <f t="shared" si="25"/>
        <v/>
      </c>
      <c r="Q197" s="33" t="str">
        <f t="shared" si="31"/>
        <v/>
      </c>
      <c r="R197" s="89">
        <f ca="1">SUMIFS($J$25:$J$224,$C$25:$C$224,$C197,$G$25:$G$224,Lists!$A$16)</f>
        <v>0</v>
      </c>
      <c r="S197" s="89">
        <f t="shared" si="26"/>
        <v>0</v>
      </c>
      <c r="U197" s="2" t="str">
        <f t="shared" si="27"/>
        <v/>
      </c>
      <c r="W197" s="2" t="str">
        <f>IF(C197=0,"",LEFT(INDEX(Lists!$H$5:$H$49,MATCH(C197,Lists!$G$5:$G$49,0),1),1))</f>
        <v/>
      </c>
      <c r="Y197" s="4">
        <f ca="1">'Month 3'!H197+'Month 3'!I197-'Month 3'!J197</f>
        <v>0</v>
      </c>
      <c r="Z197" s="2" t="str">
        <f t="shared" ca="1" si="28"/>
        <v/>
      </c>
      <c r="AA197" s="2" t="str">
        <f t="shared" ca="1" si="32"/>
        <v/>
      </c>
      <c r="AC197" s="627" t="str">
        <f t="shared" si="29"/>
        <v>0</v>
      </c>
    </row>
    <row r="198" spans="1:29" ht="39" hidden="1" customHeight="1" x14ac:dyDescent="0.2">
      <c r="A198" s="14" t="str">
        <f>Planning!A182</f>
        <v>I174</v>
      </c>
      <c r="B198" s="9">
        <f>Planning!B182</f>
        <v>0</v>
      </c>
      <c r="C198" s="9">
        <f>Planning!C182</f>
        <v>0</v>
      </c>
      <c r="D198" s="9">
        <f>Planning!D182</f>
        <v>0</v>
      </c>
      <c r="E198" s="3">
        <f>Planning!E182</f>
        <v>0</v>
      </c>
      <c r="F198" s="3" t="str">
        <f>IF(Planning!G182&lt;&gt;0,Planning!G182,"")</f>
        <v/>
      </c>
      <c r="G198" s="194">
        <f>Planning!H182</f>
        <v>0</v>
      </c>
      <c r="H198" s="4">
        <f>Planning!R182</f>
        <v>0</v>
      </c>
      <c r="I198" s="198">
        <f ca="1">IF(OR(W198="1",AND(W198&lt;&gt;"1",G198=Lists!$A$17)),Y198,0)</f>
        <v>0</v>
      </c>
      <c r="J198" s="174"/>
      <c r="K198" s="32" t="str">
        <f ca="1">IF(AND(W198="2",G198&lt;&gt;Lists!$A$17),AA198,Z198)</f>
        <v/>
      </c>
      <c r="L198" s="33" t="str">
        <f t="shared" ca="1" si="30"/>
        <v/>
      </c>
      <c r="M198" s="5">
        <f>Planning!S182</f>
        <v>0</v>
      </c>
      <c r="N198" s="5">
        <f>'Month 3'!M198+'Month 3'!N198-'Month 3'!O198</f>
        <v>0</v>
      </c>
      <c r="O198" s="166"/>
      <c r="P198" s="32" t="str">
        <f t="shared" si="25"/>
        <v/>
      </c>
      <c r="Q198" s="33" t="str">
        <f t="shared" si="31"/>
        <v/>
      </c>
      <c r="R198" s="89">
        <f ca="1">SUMIFS($J$25:$J$224,$C$25:$C$224,$C198,$G$25:$G$224,Lists!$A$16)</f>
        <v>0</v>
      </c>
      <c r="S198" s="89">
        <f t="shared" si="26"/>
        <v>0</v>
      </c>
      <c r="U198" s="2" t="str">
        <f t="shared" si="27"/>
        <v/>
      </c>
      <c r="W198" s="2" t="str">
        <f>IF(C198=0,"",LEFT(INDEX(Lists!$H$5:$H$49,MATCH(C198,Lists!$G$5:$G$49,0),1),1))</f>
        <v/>
      </c>
      <c r="Y198" s="4">
        <f ca="1">'Month 3'!H198+'Month 3'!I198-'Month 3'!J198</f>
        <v>0</v>
      </c>
      <c r="Z198" s="2" t="str">
        <f t="shared" ca="1" si="28"/>
        <v/>
      </c>
      <c r="AA198" s="2" t="str">
        <f t="shared" ca="1" si="32"/>
        <v/>
      </c>
      <c r="AC198" s="627" t="str">
        <f t="shared" si="29"/>
        <v>0</v>
      </c>
    </row>
    <row r="199" spans="1:29" ht="39" hidden="1" customHeight="1" x14ac:dyDescent="0.2">
      <c r="A199" s="14" t="str">
        <f>Planning!A183</f>
        <v>I175</v>
      </c>
      <c r="B199" s="9">
        <f>Planning!B183</f>
        <v>0</v>
      </c>
      <c r="C199" s="9">
        <f>Planning!C183</f>
        <v>0</v>
      </c>
      <c r="D199" s="9">
        <f>Planning!D183</f>
        <v>0</v>
      </c>
      <c r="E199" s="3">
        <f>Planning!E183</f>
        <v>0</v>
      </c>
      <c r="F199" s="3" t="str">
        <f>IF(Planning!G183&lt;&gt;0,Planning!G183,"")</f>
        <v/>
      </c>
      <c r="G199" s="194">
        <f>Planning!H183</f>
        <v>0</v>
      </c>
      <c r="H199" s="4">
        <f>Planning!R183</f>
        <v>0</v>
      </c>
      <c r="I199" s="198">
        <f ca="1">IF(OR(W199="1",AND(W199&lt;&gt;"1",G199=Lists!$A$17)),Y199,0)</f>
        <v>0</v>
      </c>
      <c r="J199" s="174"/>
      <c r="K199" s="32" t="str">
        <f ca="1">IF(AND(W199="2",G199&lt;&gt;Lists!$A$17),AA199,Z199)</f>
        <v/>
      </c>
      <c r="L199" s="33" t="str">
        <f t="shared" ca="1" si="30"/>
        <v/>
      </c>
      <c r="M199" s="5">
        <f>Planning!S183</f>
        <v>0</v>
      </c>
      <c r="N199" s="5">
        <f>'Month 3'!M199+'Month 3'!N199-'Month 3'!O199</f>
        <v>0</v>
      </c>
      <c r="O199" s="166"/>
      <c r="P199" s="32" t="str">
        <f t="shared" si="25"/>
        <v/>
      </c>
      <c r="Q199" s="33" t="str">
        <f t="shared" si="31"/>
        <v/>
      </c>
      <c r="R199" s="89">
        <f ca="1">SUMIFS($J$25:$J$224,$C$25:$C$224,$C199,$G$25:$G$224,Lists!$A$16)</f>
        <v>0</v>
      </c>
      <c r="S199" s="89">
        <f t="shared" si="26"/>
        <v>0</v>
      </c>
      <c r="U199" s="2" t="str">
        <f t="shared" si="27"/>
        <v/>
      </c>
      <c r="W199" s="2" t="str">
        <f>IF(C199=0,"",LEFT(INDEX(Lists!$H$5:$H$49,MATCH(C199,Lists!$G$5:$G$49,0),1),1))</f>
        <v/>
      </c>
      <c r="Y199" s="4">
        <f ca="1">'Month 3'!H199+'Month 3'!I199-'Month 3'!J199</f>
        <v>0</v>
      </c>
      <c r="Z199" s="2" t="str">
        <f t="shared" ca="1" si="28"/>
        <v/>
      </c>
      <c r="AA199" s="2" t="str">
        <f t="shared" ca="1" si="32"/>
        <v/>
      </c>
      <c r="AC199" s="627" t="str">
        <f t="shared" si="29"/>
        <v>0</v>
      </c>
    </row>
    <row r="200" spans="1:29" ht="39" hidden="1" customHeight="1" x14ac:dyDescent="0.2">
      <c r="A200" s="14" t="str">
        <f>Planning!A184</f>
        <v>I176</v>
      </c>
      <c r="B200" s="9">
        <f>Planning!B184</f>
        <v>0</v>
      </c>
      <c r="C200" s="9">
        <f>Planning!C184</f>
        <v>0</v>
      </c>
      <c r="D200" s="9">
        <f>Planning!D184</f>
        <v>0</v>
      </c>
      <c r="E200" s="3">
        <f>Planning!E184</f>
        <v>0</v>
      </c>
      <c r="F200" s="3" t="str">
        <f>IF(Planning!G184&lt;&gt;0,Planning!G184,"")</f>
        <v/>
      </c>
      <c r="G200" s="194">
        <f>Planning!H184</f>
        <v>0</v>
      </c>
      <c r="H200" s="4">
        <f>Planning!R184</f>
        <v>0</v>
      </c>
      <c r="I200" s="198">
        <f ca="1">IF(OR(W200="1",AND(W200&lt;&gt;"1",G200=Lists!$A$17)),Y200,0)</f>
        <v>0</v>
      </c>
      <c r="J200" s="174"/>
      <c r="K200" s="32" t="str">
        <f ca="1">IF(AND(W200="2",G200&lt;&gt;Lists!$A$17),AA200,Z200)</f>
        <v/>
      </c>
      <c r="L200" s="33" t="str">
        <f t="shared" ca="1" si="30"/>
        <v/>
      </c>
      <c r="M200" s="5">
        <f>Planning!S184</f>
        <v>0</v>
      </c>
      <c r="N200" s="5">
        <f>'Month 3'!M200+'Month 3'!N200-'Month 3'!O200</f>
        <v>0</v>
      </c>
      <c r="O200" s="166"/>
      <c r="P200" s="32" t="str">
        <f t="shared" si="25"/>
        <v/>
      </c>
      <c r="Q200" s="33" t="str">
        <f t="shared" si="31"/>
        <v/>
      </c>
      <c r="R200" s="89">
        <f ca="1">SUMIFS($J$25:$J$224,$C$25:$C$224,$C200,$G$25:$G$224,Lists!$A$16)</f>
        <v>0</v>
      </c>
      <c r="S200" s="89">
        <f t="shared" si="26"/>
        <v>0</v>
      </c>
      <c r="U200" s="2" t="str">
        <f t="shared" si="27"/>
        <v/>
      </c>
      <c r="W200" s="2" t="str">
        <f>IF(C200=0,"",LEFT(INDEX(Lists!$H$5:$H$49,MATCH(C200,Lists!$G$5:$G$49,0),1),1))</f>
        <v/>
      </c>
      <c r="Y200" s="4">
        <f ca="1">'Month 3'!H200+'Month 3'!I200-'Month 3'!J200</f>
        <v>0</v>
      </c>
      <c r="Z200" s="2" t="str">
        <f t="shared" ca="1" si="28"/>
        <v/>
      </c>
      <c r="AA200" s="2" t="str">
        <f t="shared" ca="1" si="32"/>
        <v/>
      </c>
      <c r="AC200" s="627" t="str">
        <f t="shared" si="29"/>
        <v>0</v>
      </c>
    </row>
    <row r="201" spans="1:29" ht="39" hidden="1" customHeight="1" x14ac:dyDescent="0.2">
      <c r="A201" s="14" t="str">
        <f>Planning!A185</f>
        <v>I177</v>
      </c>
      <c r="B201" s="9">
        <f>Planning!B185</f>
        <v>0</v>
      </c>
      <c r="C201" s="9">
        <f>Planning!C185</f>
        <v>0</v>
      </c>
      <c r="D201" s="9">
        <f>Planning!D185</f>
        <v>0</v>
      </c>
      <c r="E201" s="3">
        <f>Planning!E185</f>
        <v>0</v>
      </c>
      <c r="F201" s="3" t="str">
        <f>IF(Planning!G185&lt;&gt;0,Planning!G185,"")</f>
        <v/>
      </c>
      <c r="G201" s="194">
        <f>Planning!H185</f>
        <v>0</v>
      </c>
      <c r="H201" s="4">
        <f>Planning!R185</f>
        <v>0</v>
      </c>
      <c r="I201" s="198">
        <f ca="1">IF(OR(W201="1",AND(W201&lt;&gt;"1",G201=Lists!$A$17)),Y201,0)</f>
        <v>0</v>
      </c>
      <c r="J201" s="174"/>
      <c r="K201" s="32" t="str">
        <f ca="1">IF(AND(W201="2",G201&lt;&gt;Lists!$A$17),AA201,Z201)</f>
        <v/>
      </c>
      <c r="L201" s="33" t="str">
        <f t="shared" ca="1" si="30"/>
        <v/>
      </c>
      <c r="M201" s="5">
        <f>Planning!S185</f>
        <v>0</v>
      </c>
      <c r="N201" s="5">
        <f>'Month 3'!M201+'Month 3'!N201-'Month 3'!O201</f>
        <v>0</v>
      </c>
      <c r="O201" s="166"/>
      <c r="P201" s="32" t="str">
        <f t="shared" si="25"/>
        <v/>
      </c>
      <c r="Q201" s="33" t="str">
        <f t="shared" si="31"/>
        <v/>
      </c>
      <c r="R201" s="89">
        <f ca="1">SUMIFS($J$25:$J$224,$C$25:$C$224,$C201,$G$25:$G$224,Lists!$A$16)</f>
        <v>0</v>
      </c>
      <c r="S201" s="89">
        <f t="shared" si="26"/>
        <v>0</v>
      </c>
      <c r="U201" s="2" t="str">
        <f t="shared" si="27"/>
        <v/>
      </c>
      <c r="W201" s="2" t="str">
        <f>IF(C201=0,"",LEFT(INDEX(Lists!$H$5:$H$49,MATCH(C201,Lists!$G$5:$G$49,0),1),1))</f>
        <v/>
      </c>
      <c r="Y201" s="4">
        <f ca="1">'Month 3'!H201+'Month 3'!I201-'Month 3'!J201</f>
        <v>0</v>
      </c>
      <c r="Z201" s="2" t="str">
        <f t="shared" ca="1" si="28"/>
        <v/>
      </c>
      <c r="AA201" s="2" t="str">
        <f t="shared" ca="1" si="32"/>
        <v/>
      </c>
      <c r="AC201" s="627" t="str">
        <f t="shared" si="29"/>
        <v>0</v>
      </c>
    </row>
    <row r="202" spans="1:29" ht="39" hidden="1" customHeight="1" x14ac:dyDescent="0.2">
      <c r="A202" s="14" t="str">
        <f>Planning!A186</f>
        <v>I178</v>
      </c>
      <c r="B202" s="9">
        <f>Planning!B186</f>
        <v>0</v>
      </c>
      <c r="C202" s="9">
        <f>Planning!C186</f>
        <v>0</v>
      </c>
      <c r="D202" s="9">
        <f>Planning!D186</f>
        <v>0</v>
      </c>
      <c r="E202" s="3">
        <f>Planning!E186</f>
        <v>0</v>
      </c>
      <c r="F202" s="3" t="str">
        <f>IF(Planning!G186&lt;&gt;0,Planning!G186,"")</f>
        <v/>
      </c>
      <c r="G202" s="194">
        <f>Planning!H186</f>
        <v>0</v>
      </c>
      <c r="H202" s="4">
        <f>Planning!R186</f>
        <v>0</v>
      </c>
      <c r="I202" s="198">
        <f ca="1">IF(OR(W202="1",AND(W202&lt;&gt;"1",G202=Lists!$A$17)),Y202,0)</f>
        <v>0</v>
      </c>
      <c r="J202" s="174"/>
      <c r="K202" s="32" t="str">
        <f ca="1">IF(AND(W202="2",G202&lt;&gt;Lists!$A$17),AA202,Z202)</f>
        <v/>
      </c>
      <c r="L202" s="33" t="str">
        <f t="shared" ca="1" si="30"/>
        <v/>
      </c>
      <c r="M202" s="5">
        <f>Planning!S186</f>
        <v>0</v>
      </c>
      <c r="N202" s="5">
        <f>'Month 3'!M202+'Month 3'!N202-'Month 3'!O202</f>
        <v>0</v>
      </c>
      <c r="O202" s="166"/>
      <c r="P202" s="32" t="str">
        <f t="shared" si="25"/>
        <v/>
      </c>
      <c r="Q202" s="33" t="str">
        <f t="shared" si="31"/>
        <v/>
      </c>
      <c r="R202" s="89">
        <f ca="1">SUMIFS($J$25:$J$224,$C$25:$C$224,$C202,$G$25:$G$224,Lists!$A$16)</f>
        <v>0</v>
      </c>
      <c r="S202" s="89">
        <f t="shared" si="26"/>
        <v>0</v>
      </c>
      <c r="U202" s="2" t="str">
        <f t="shared" si="27"/>
        <v/>
      </c>
      <c r="W202" s="2" t="str">
        <f>IF(C202=0,"",LEFT(INDEX(Lists!$H$5:$H$49,MATCH(C202,Lists!$G$5:$G$49,0),1),1))</f>
        <v/>
      </c>
      <c r="Y202" s="4">
        <f ca="1">'Month 3'!H202+'Month 3'!I202-'Month 3'!J202</f>
        <v>0</v>
      </c>
      <c r="Z202" s="2" t="str">
        <f t="shared" ca="1" si="28"/>
        <v/>
      </c>
      <c r="AA202" s="2" t="str">
        <f t="shared" ca="1" si="32"/>
        <v/>
      </c>
      <c r="AC202" s="627" t="str">
        <f t="shared" si="29"/>
        <v>0</v>
      </c>
    </row>
    <row r="203" spans="1:29" ht="39" hidden="1" customHeight="1" x14ac:dyDescent="0.2">
      <c r="A203" s="14" t="str">
        <f>Planning!A187</f>
        <v>I179</v>
      </c>
      <c r="B203" s="9">
        <f>Planning!B187</f>
        <v>0</v>
      </c>
      <c r="C203" s="9">
        <f>Planning!C187</f>
        <v>0</v>
      </c>
      <c r="D203" s="9">
        <f>Planning!D187</f>
        <v>0</v>
      </c>
      <c r="E203" s="3">
        <f>Planning!E187</f>
        <v>0</v>
      </c>
      <c r="F203" s="3" t="str">
        <f>IF(Planning!G187&lt;&gt;0,Planning!G187,"")</f>
        <v/>
      </c>
      <c r="G203" s="194">
        <f>Planning!H187</f>
        <v>0</v>
      </c>
      <c r="H203" s="4">
        <f>Planning!R187</f>
        <v>0</v>
      </c>
      <c r="I203" s="198">
        <f ca="1">IF(OR(W203="1",AND(W203&lt;&gt;"1",G203=Lists!$A$17)),Y203,0)</f>
        <v>0</v>
      </c>
      <c r="J203" s="174"/>
      <c r="K203" s="32" t="str">
        <f ca="1">IF(AND(W203="2",G203&lt;&gt;Lists!$A$17),AA203,Z203)</f>
        <v/>
      </c>
      <c r="L203" s="33" t="str">
        <f t="shared" ca="1" si="30"/>
        <v/>
      </c>
      <c r="M203" s="5">
        <f>Planning!S187</f>
        <v>0</v>
      </c>
      <c r="N203" s="5">
        <f>'Month 3'!M203+'Month 3'!N203-'Month 3'!O203</f>
        <v>0</v>
      </c>
      <c r="O203" s="166"/>
      <c r="P203" s="32" t="str">
        <f t="shared" si="25"/>
        <v/>
      </c>
      <c r="Q203" s="33" t="str">
        <f t="shared" si="31"/>
        <v/>
      </c>
      <c r="R203" s="89">
        <f ca="1">SUMIFS($J$25:$J$224,$C$25:$C$224,$C203,$G$25:$G$224,Lists!$A$16)</f>
        <v>0</v>
      </c>
      <c r="S203" s="89">
        <f t="shared" si="26"/>
        <v>0</v>
      </c>
      <c r="U203" s="2" t="str">
        <f t="shared" si="27"/>
        <v/>
      </c>
      <c r="W203" s="2" t="str">
        <f>IF(C203=0,"",LEFT(INDEX(Lists!$H$5:$H$49,MATCH(C203,Lists!$G$5:$G$49,0),1),1))</f>
        <v/>
      </c>
      <c r="Y203" s="4">
        <f ca="1">'Month 3'!H203+'Month 3'!I203-'Month 3'!J203</f>
        <v>0</v>
      </c>
      <c r="Z203" s="2" t="str">
        <f t="shared" ca="1" si="28"/>
        <v/>
      </c>
      <c r="AA203" s="2" t="str">
        <f t="shared" ca="1" si="32"/>
        <v/>
      </c>
      <c r="AC203" s="627" t="str">
        <f t="shared" si="29"/>
        <v>0</v>
      </c>
    </row>
    <row r="204" spans="1:29" ht="39" hidden="1" customHeight="1" x14ac:dyDescent="0.2">
      <c r="A204" s="14" t="str">
        <f>Planning!A188</f>
        <v>I180</v>
      </c>
      <c r="B204" s="9">
        <f>Planning!B188</f>
        <v>0</v>
      </c>
      <c r="C204" s="9">
        <f>Planning!C188</f>
        <v>0</v>
      </c>
      <c r="D204" s="9">
        <f>Planning!D188</f>
        <v>0</v>
      </c>
      <c r="E204" s="3">
        <f>Planning!E188</f>
        <v>0</v>
      </c>
      <c r="F204" s="3" t="str">
        <f>IF(Planning!G188&lt;&gt;0,Planning!G188,"")</f>
        <v/>
      </c>
      <c r="G204" s="194">
        <f>Planning!H188</f>
        <v>0</v>
      </c>
      <c r="H204" s="4">
        <f>Planning!R188</f>
        <v>0</v>
      </c>
      <c r="I204" s="198">
        <f ca="1">IF(OR(W204="1",AND(W204&lt;&gt;"1",G204=Lists!$A$17)),Y204,0)</f>
        <v>0</v>
      </c>
      <c r="J204" s="174"/>
      <c r="K204" s="32" t="str">
        <f ca="1">IF(AND(W204="2",G204&lt;&gt;Lists!$A$17),AA204,Z204)</f>
        <v/>
      </c>
      <c r="L204" s="33" t="str">
        <f t="shared" ca="1" si="30"/>
        <v/>
      </c>
      <c r="M204" s="5">
        <f>Planning!S188</f>
        <v>0</v>
      </c>
      <c r="N204" s="5">
        <f>'Month 3'!M204+'Month 3'!N204-'Month 3'!O204</f>
        <v>0</v>
      </c>
      <c r="O204" s="166"/>
      <c r="P204" s="32" t="str">
        <f t="shared" si="25"/>
        <v/>
      </c>
      <c r="Q204" s="33" t="str">
        <f t="shared" si="31"/>
        <v/>
      </c>
      <c r="R204" s="89">
        <f ca="1">SUMIFS($J$25:$J$224,$C$25:$C$224,$C204,$G$25:$G$224,Lists!$A$16)</f>
        <v>0</v>
      </c>
      <c r="S204" s="89">
        <f t="shared" si="26"/>
        <v>0</v>
      </c>
      <c r="U204" s="2" t="str">
        <f t="shared" si="27"/>
        <v/>
      </c>
      <c r="W204" s="2" t="str">
        <f>IF(C204=0,"",LEFT(INDEX(Lists!$H$5:$H$49,MATCH(C204,Lists!$G$5:$G$49,0),1),1))</f>
        <v/>
      </c>
      <c r="Y204" s="4">
        <f ca="1">'Month 3'!H204+'Month 3'!I204-'Month 3'!J204</f>
        <v>0</v>
      </c>
      <c r="Z204" s="2" t="str">
        <f t="shared" ca="1" si="28"/>
        <v/>
      </c>
      <c r="AA204" s="2" t="str">
        <f t="shared" ca="1" si="32"/>
        <v/>
      </c>
      <c r="AC204" s="627" t="str">
        <f t="shared" si="29"/>
        <v>0</v>
      </c>
    </row>
    <row r="205" spans="1:29" ht="39" hidden="1" customHeight="1" x14ac:dyDescent="0.2">
      <c r="A205" s="14" t="str">
        <f>Planning!A189</f>
        <v>I181</v>
      </c>
      <c r="B205" s="9">
        <f>Planning!B189</f>
        <v>0</v>
      </c>
      <c r="C205" s="9">
        <f>Planning!C189</f>
        <v>0</v>
      </c>
      <c r="D205" s="9">
        <f>Planning!D189</f>
        <v>0</v>
      </c>
      <c r="E205" s="3">
        <f>Planning!E189</f>
        <v>0</v>
      </c>
      <c r="F205" s="3" t="str">
        <f>IF(Planning!G189&lt;&gt;0,Planning!G189,"")</f>
        <v/>
      </c>
      <c r="G205" s="194">
        <f>Planning!H189</f>
        <v>0</v>
      </c>
      <c r="H205" s="4">
        <f>Planning!R189</f>
        <v>0</v>
      </c>
      <c r="I205" s="198">
        <f ca="1">IF(OR(W205="1",AND(W205&lt;&gt;"1",G205=Lists!$A$17)),Y205,0)</f>
        <v>0</v>
      </c>
      <c r="J205" s="174"/>
      <c r="K205" s="32" t="str">
        <f ca="1">IF(AND(W205="2",G205&lt;&gt;Lists!$A$17),AA205,Z205)</f>
        <v/>
      </c>
      <c r="L205" s="33" t="str">
        <f t="shared" ca="1" si="30"/>
        <v/>
      </c>
      <c r="M205" s="5">
        <f>Planning!S189</f>
        <v>0</v>
      </c>
      <c r="N205" s="5">
        <f>'Month 3'!M205+'Month 3'!N205-'Month 3'!O205</f>
        <v>0</v>
      </c>
      <c r="O205" s="166"/>
      <c r="P205" s="32" t="str">
        <f t="shared" si="25"/>
        <v/>
      </c>
      <c r="Q205" s="33" t="str">
        <f t="shared" si="31"/>
        <v/>
      </c>
      <c r="R205" s="89">
        <f ca="1">SUMIFS($J$25:$J$224,$C$25:$C$224,$C205,$G$25:$G$224,Lists!$A$16)</f>
        <v>0</v>
      </c>
      <c r="S205" s="89">
        <f t="shared" si="26"/>
        <v>0</v>
      </c>
      <c r="U205" s="2" t="str">
        <f t="shared" si="27"/>
        <v/>
      </c>
      <c r="W205" s="2" t="str">
        <f>IF(C205=0,"",LEFT(INDEX(Lists!$H$5:$H$49,MATCH(C205,Lists!$G$5:$G$49,0),1),1))</f>
        <v/>
      </c>
      <c r="Y205" s="4">
        <f ca="1">'Month 3'!H205+'Month 3'!I205-'Month 3'!J205</f>
        <v>0</v>
      </c>
      <c r="Z205" s="2" t="str">
        <f t="shared" ca="1" si="28"/>
        <v/>
      </c>
      <c r="AA205" s="2" t="str">
        <f t="shared" ca="1" si="32"/>
        <v/>
      </c>
      <c r="AC205" s="627" t="str">
        <f t="shared" si="29"/>
        <v>0</v>
      </c>
    </row>
    <row r="206" spans="1:29" ht="39" hidden="1" customHeight="1" x14ac:dyDescent="0.2">
      <c r="A206" s="14" t="str">
        <f>Planning!A190</f>
        <v>I182</v>
      </c>
      <c r="B206" s="9">
        <f>Planning!B190</f>
        <v>0</v>
      </c>
      <c r="C206" s="9">
        <f>Planning!C190</f>
        <v>0</v>
      </c>
      <c r="D206" s="9">
        <f>Planning!D190</f>
        <v>0</v>
      </c>
      <c r="E206" s="3">
        <f>Planning!E190</f>
        <v>0</v>
      </c>
      <c r="F206" s="3" t="str">
        <f>IF(Planning!G190&lt;&gt;0,Planning!G190,"")</f>
        <v/>
      </c>
      <c r="G206" s="194">
        <f>Planning!H190</f>
        <v>0</v>
      </c>
      <c r="H206" s="4">
        <f>Planning!R190</f>
        <v>0</v>
      </c>
      <c r="I206" s="198">
        <f ca="1">IF(OR(W206="1",AND(W206&lt;&gt;"1",G206=Lists!$A$17)),Y206,0)</f>
        <v>0</v>
      </c>
      <c r="J206" s="174"/>
      <c r="K206" s="32" t="str">
        <f ca="1">IF(AND(W206="2",G206&lt;&gt;Lists!$A$17),AA206,Z206)</f>
        <v/>
      </c>
      <c r="L206" s="33" t="str">
        <f t="shared" ca="1" si="30"/>
        <v/>
      </c>
      <c r="M206" s="5">
        <f>Planning!S190</f>
        <v>0</v>
      </c>
      <c r="N206" s="5">
        <f>'Month 3'!M206+'Month 3'!N206-'Month 3'!O206</f>
        <v>0</v>
      </c>
      <c r="O206" s="166"/>
      <c r="P206" s="32" t="str">
        <f t="shared" si="25"/>
        <v/>
      </c>
      <c r="Q206" s="33" t="str">
        <f t="shared" si="31"/>
        <v/>
      </c>
      <c r="R206" s="89">
        <f ca="1">SUMIFS($J$25:$J$224,$C$25:$C$224,$C206,$G$25:$G$224,Lists!$A$16)</f>
        <v>0</v>
      </c>
      <c r="S206" s="89">
        <f t="shared" si="26"/>
        <v>0</v>
      </c>
      <c r="U206" s="2" t="str">
        <f t="shared" si="27"/>
        <v/>
      </c>
      <c r="W206" s="2" t="str">
        <f>IF(C206=0,"",LEFT(INDEX(Lists!$H$5:$H$49,MATCH(C206,Lists!$G$5:$G$49,0),1),1))</f>
        <v/>
      </c>
      <c r="Y206" s="4">
        <f ca="1">'Month 3'!H206+'Month 3'!I206-'Month 3'!J206</f>
        <v>0</v>
      </c>
      <c r="Z206" s="2" t="str">
        <f t="shared" ca="1" si="28"/>
        <v/>
      </c>
      <c r="AA206" s="2" t="str">
        <f t="shared" ca="1" si="32"/>
        <v/>
      </c>
      <c r="AC206" s="627" t="str">
        <f t="shared" si="29"/>
        <v>0</v>
      </c>
    </row>
    <row r="207" spans="1:29" ht="39" hidden="1" customHeight="1" x14ac:dyDescent="0.2">
      <c r="A207" s="14" t="str">
        <f>Planning!A191</f>
        <v>I183</v>
      </c>
      <c r="B207" s="9">
        <f>Planning!B191</f>
        <v>0</v>
      </c>
      <c r="C207" s="9">
        <f>Planning!C191</f>
        <v>0</v>
      </c>
      <c r="D207" s="9">
        <f>Planning!D191</f>
        <v>0</v>
      </c>
      <c r="E207" s="3">
        <f>Planning!E191</f>
        <v>0</v>
      </c>
      <c r="F207" s="3" t="str">
        <f>IF(Planning!G191&lt;&gt;0,Planning!G191,"")</f>
        <v/>
      </c>
      <c r="G207" s="194">
        <f>Planning!H191</f>
        <v>0</v>
      </c>
      <c r="H207" s="4">
        <f>Planning!R191</f>
        <v>0</v>
      </c>
      <c r="I207" s="198">
        <f ca="1">IF(OR(W207="1",AND(W207&lt;&gt;"1",G207=Lists!$A$17)),Y207,0)</f>
        <v>0</v>
      </c>
      <c r="J207" s="174"/>
      <c r="K207" s="32" t="str">
        <f ca="1">IF(AND(W207="2",G207&lt;&gt;Lists!$A$17),AA207,Z207)</f>
        <v/>
      </c>
      <c r="L207" s="33" t="str">
        <f t="shared" ca="1" si="30"/>
        <v/>
      </c>
      <c r="M207" s="5">
        <f>Planning!S191</f>
        <v>0</v>
      </c>
      <c r="N207" s="5">
        <f>'Month 3'!M207+'Month 3'!N207-'Month 3'!O207</f>
        <v>0</v>
      </c>
      <c r="O207" s="166"/>
      <c r="P207" s="32" t="str">
        <f t="shared" si="25"/>
        <v/>
      </c>
      <c r="Q207" s="33" t="str">
        <f t="shared" si="31"/>
        <v/>
      </c>
      <c r="R207" s="89">
        <f ca="1">SUMIFS($J$25:$J$224,$C$25:$C$224,$C207,$G$25:$G$224,Lists!$A$16)</f>
        <v>0</v>
      </c>
      <c r="S207" s="89">
        <f t="shared" si="26"/>
        <v>0</v>
      </c>
      <c r="U207" s="2" t="str">
        <f t="shared" si="27"/>
        <v/>
      </c>
      <c r="W207" s="2" t="str">
        <f>IF(C207=0,"",LEFT(INDEX(Lists!$H$5:$H$49,MATCH(C207,Lists!$G$5:$G$49,0),1),1))</f>
        <v/>
      </c>
      <c r="Y207" s="4">
        <f ca="1">'Month 3'!H207+'Month 3'!I207-'Month 3'!J207</f>
        <v>0</v>
      </c>
      <c r="Z207" s="2" t="str">
        <f t="shared" ca="1" si="28"/>
        <v/>
      </c>
      <c r="AA207" s="2" t="str">
        <f t="shared" ca="1" si="32"/>
        <v/>
      </c>
      <c r="AC207" s="627" t="str">
        <f t="shared" si="29"/>
        <v>0</v>
      </c>
    </row>
    <row r="208" spans="1:29" ht="39" hidden="1" customHeight="1" x14ac:dyDescent="0.2">
      <c r="A208" s="14" t="str">
        <f>Planning!A192</f>
        <v>I184</v>
      </c>
      <c r="B208" s="9">
        <f>Planning!B192</f>
        <v>0</v>
      </c>
      <c r="C208" s="9">
        <f>Planning!C192</f>
        <v>0</v>
      </c>
      <c r="D208" s="9">
        <f>Planning!D192</f>
        <v>0</v>
      </c>
      <c r="E208" s="3">
        <f>Planning!E192</f>
        <v>0</v>
      </c>
      <c r="F208" s="3" t="str">
        <f>IF(Planning!G192&lt;&gt;0,Planning!G192,"")</f>
        <v/>
      </c>
      <c r="G208" s="194">
        <f>Planning!H192</f>
        <v>0</v>
      </c>
      <c r="H208" s="4">
        <f>Planning!R192</f>
        <v>0</v>
      </c>
      <c r="I208" s="198">
        <f ca="1">IF(OR(W208="1",AND(W208&lt;&gt;"1",G208=Lists!$A$17)),Y208,0)</f>
        <v>0</v>
      </c>
      <c r="J208" s="174"/>
      <c r="K208" s="32" t="str">
        <f ca="1">IF(AND(W208="2",G208&lt;&gt;Lists!$A$17),AA208,Z208)</f>
        <v/>
      </c>
      <c r="L208" s="33" t="str">
        <f t="shared" ca="1" si="30"/>
        <v/>
      </c>
      <c r="M208" s="5">
        <f>Planning!S192</f>
        <v>0</v>
      </c>
      <c r="N208" s="5">
        <f>'Month 3'!M208+'Month 3'!N208-'Month 3'!O208</f>
        <v>0</v>
      </c>
      <c r="O208" s="166"/>
      <c r="P208" s="32" t="str">
        <f t="shared" si="25"/>
        <v/>
      </c>
      <c r="Q208" s="33" t="str">
        <f t="shared" si="31"/>
        <v/>
      </c>
      <c r="R208" s="89">
        <f ca="1">SUMIFS($J$25:$J$224,$C$25:$C$224,$C208,$G$25:$G$224,Lists!$A$16)</f>
        <v>0</v>
      </c>
      <c r="S208" s="89">
        <f t="shared" si="26"/>
        <v>0</v>
      </c>
      <c r="U208" s="2" t="str">
        <f t="shared" si="27"/>
        <v/>
      </c>
      <c r="W208" s="2" t="str">
        <f>IF(C208=0,"",LEFT(INDEX(Lists!$H$5:$H$49,MATCH(C208,Lists!$G$5:$G$49,0),1),1))</f>
        <v/>
      </c>
      <c r="Y208" s="4">
        <f ca="1">'Month 3'!H208+'Month 3'!I208-'Month 3'!J208</f>
        <v>0</v>
      </c>
      <c r="Z208" s="2" t="str">
        <f t="shared" ca="1" si="28"/>
        <v/>
      </c>
      <c r="AA208" s="2" t="str">
        <f t="shared" ca="1" si="32"/>
        <v/>
      </c>
      <c r="AC208" s="627" t="str">
        <f t="shared" si="29"/>
        <v>0</v>
      </c>
    </row>
    <row r="209" spans="1:29" ht="39" hidden="1" customHeight="1" x14ac:dyDescent="0.2">
      <c r="A209" s="14" t="str">
        <f>Planning!A193</f>
        <v>I185</v>
      </c>
      <c r="B209" s="9">
        <f>Planning!B193</f>
        <v>0</v>
      </c>
      <c r="C209" s="9">
        <f>Planning!C193</f>
        <v>0</v>
      </c>
      <c r="D209" s="9">
        <f>Planning!D193</f>
        <v>0</v>
      </c>
      <c r="E209" s="3">
        <f>Planning!E193</f>
        <v>0</v>
      </c>
      <c r="F209" s="3" t="str">
        <f>IF(Planning!G193&lt;&gt;0,Planning!G193,"")</f>
        <v/>
      </c>
      <c r="G209" s="194">
        <f>Planning!H193</f>
        <v>0</v>
      </c>
      <c r="H209" s="4">
        <f>Planning!R193</f>
        <v>0</v>
      </c>
      <c r="I209" s="198">
        <f ca="1">IF(OR(W209="1",AND(W209&lt;&gt;"1",G209=Lists!$A$17)),Y209,0)</f>
        <v>0</v>
      </c>
      <c r="J209" s="174"/>
      <c r="K209" s="32" t="str">
        <f ca="1">IF(AND(W209="2",G209&lt;&gt;Lists!$A$17),AA209,Z209)</f>
        <v/>
      </c>
      <c r="L209" s="33" t="str">
        <f t="shared" ca="1" si="30"/>
        <v/>
      </c>
      <c r="M209" s="5">
        <f>Planning!S193</f>
        <v>0</v>
      </c>
      <c r="N209" s="5">
        <f>'Month 3'!M209+'Month 3'!N209-'Month 3'!O209</f>
        <v>0</v>
      </c>
      <c r="O209" s="166"/>
      <c r="P209" s="32" t="str">
        <f t="shared" si="25"/>
        <v/>
      </c>
      <c r="Q209" s="33" t="str">
        <f t="shared" si="31"/>
        <v/>
      </c>
      <c r="R209" s="89">
        <f ca="1">SUMIFS($J$25:$J$224,$C$25:$C$224,$C209,$G$25:$G$224,Lists!$A$16)</f>
        <v>0</v>
      </c>
      <c r="S209" s="89">
        <f t="shared" si="26"/>
        <v>0</v>
      </c>
      <c r="U209" s="2" t="str">
        <f t="shared" si="27"/>
        <v/>
      </c>
      <c r="W209" s="2" t="str">
        <f>IF(C209=0,"",LEFT(INDEX(Lists!$H$5:$H$49,MATCH(C209,Lists!$G$5:$G$49,0),1),1))</f>
        <v/>
      </c>
      <c r="Y209" s="4">
        <f ca="1">'Month 3'!H209+'Month 3'!I209-'Month 3'!J209</f>
        <v>0</v>
      </c>
      <c r="Z209" s="2" t="str">
        <f t="shared" ca="1" si="28"/>
        <v/>
      </c>
      <c r="AA209" s="2" t="str">
        <f t="shared" ca="1" si="32"/>
        <v/>
      </c>
      <c r="AC209" s="627" t="str">
        <f t="shared" si="29"/>
        <v>0</v>
      </c>
    </row>
    <row r="210" spans="1:29" ht="39" hidden="1" customHeight="1" x14ac:dyDescent="0.2">
      <c r="A210" s="14" t="str">
        <f>Planning!A194</f>
        <v>I186</v>
      </c>
      <c r="B210" s="9">
        <f>Planning!B194</f>
        <v>0</v>
      </c>
      <c r="C210" s="9">
        <f>Planning!C194</f>
        <v>0</v>
      </c>
      <c r="D210" s="9">
        <f>Planning!D194</f>
        <v>0</v>
      </c>
      <c r="E210" s="3">
        <f>Planning!E194</f>
        <v>0</v>
      </c>
      <c r="F210" s="3" t="str">
        <f>IF(Planning!G194&lt;&gt;0,Planning!G194,"")</f>
        <v/>
      </c>
      <c r="G210" s="194">
        <f>Planning!H194</f>
        <v>0</v>
      </c>
      <c r="H210" s="4">
        <f>Planning!R194</f>
        <v>0</v>
      </c>
      <c r="I210" s="198">
        <f ca="1">IF(OR(W210="1",AND(W210&lt;&gt;"1",G210=Lists!$A$17)),Y210,0)</f>
        <v>0</v>
      </c>
      <c r="J210" s="174"/>
      <c r="K210" s="32" t="str">
        <f ca="1">IF(AND(W210="2",G210&lt;&gt;Lists!$A$17),AA210,Z210)</f>
        <v/>
      </c>
      <c r="L210" s="33" t="str">
        <f t="shared" ca="1" si="30"/>
        <v/>
      </c>
      <c r="M210" s="5">
        <f>Planning!S194</f>
        <v>0</v>
      </c>
      <c r="N210" s="5">
        <f>'Month 3'!M210+'Month 3'!N210-'Month 3'!O210</f>
        <v>0</v>
      </c>
      <c r="O210" s="166"/>
      <c r="P210" s="32" t="str">
        <f t="shared" si="25"/>
        <v/>
      </c>
      <c r="Q210" s="33" t="str">
        <f t="shared" si="31"/>
        <v/>
      </c>
      <c r="R210" s="89">
        <f ca="1">SUMIFS($J$25:$J$224,$C$25:$C$224,$C210,$G$25:$G$224,Lists!$A$16)</f>
        <v>0</v>
      </c>
      <c r="S210" s="89">
        <f t="shared" si="26"/>
        <v>0</v>
      </c>
      <c r="U210" s="2" t="str">
        <f t="shared" si="27"/>
        <v/>
      </c>
      <c r="W210" s="2" t="str">
        <f>IF(C210=0,"",LEFT(INDEX(Lists!$H$5:$H$49,MATCH(C210,Lists!$G$5:$G$49,0),1),1))</f>
        <v/>
      </c>
      <c r="Y210" s="4">
        <f ca="1">'Month 3'!H210+'Month 3'!I210-'Month 3'!J210</f>
        <v>0</v>
      </c>
      <c r="Z210" s="2" t="str">
        <f t="shared" ca="1" si="28"/>
        <v/>
      </c>
      <c r="AA210" s="2" t="str">
        <f t="shared" ca="1" si="32"/>
        <v/>
      </c>
      <c r="AC210" s="627" t="str">
        <f t="shared" si="29"/>
        <v>0</v>
      </c>
    </row>
    <row r="211" spans="1:29" ht="39" hidden="1" customHeight="1" x14ac:dyDescent="0.2">
      <c r="A211" s="14" t="str">
        <f>Planning!A195</f>
        <v>I187</v>
      </c>
      <c r="B211" s="9">
        <f>Planning!B195</f>
        <v>0</v>
      </c>
      <c r="C211" s="9">
        <f>Planning!C195</f>
        <v>0</v>
      </c>
      <c r="D211" s="9">
        <f>Planning!D195</f>
        <v>0</v>
      </c>
      <c r="E211" s="3">
        <f>Planning!E195</f>
        <v>0</v>
      </c>
      <c r="F211" s="3" t="str">
        <f>IF(Planning!G195&lt;&gt;0,Planning!G195,"")</f>
        <v/>
      </c>
      <c r="G211" s="194">
        <f>Planning!H195</f>
        <v>0</v>
      </c>
      <c r="H211" s="4">
        <f>Planning!R195</f>
        <v>0</v>
      </c>
      <c r="I211" s="198">
        <f ca="1">IF(OR(W211="1",AND(W211&lt;&gt;"1",G211=Lists!$A$17)),Y211,0)</f>
        <v>0</v>
      </c>
      <c r="J211" s="174"/>
      <c r="K211" s="32" t="str">
        <f ca="1">IF(AND(W211="2",G211&lt;&gt;Lists!$A$17),AA211,Z211)</f>
        <v/>
      </c>
      <c r="L211" s="33" t="str">
        <f t="shared" ca="1" si="30"/>
        <v/>
      </c>
      <c r="M211" s="5">
        <f>Planning!S195</f>
        <v>0</v>
      </c>
      <c r="N211" s="5">
        <f>'Month 3'!M211+'Month 3'!N211-'Month 3'!O211</f>
        <v>0</v>
      </c>
      <c r="O211" s="166"/>
      <c r="P211" s="32" t="str">
        <f t="shared" si="25"/>
        <v/>
      </c>
      <c r="Q211" s="33" t="str">
        <f t="shared" si="31"/>
        <v/>
      </c>
      <c r="R211" s="89">
        <f ca="1">SUMIFS($J$25:$J$224,$C$25:$C$224,$C211,$G$25:$G$224,Lists!$A$16)</f>
        <v>0</v>
      </c>
      <c r="S211" s="89">
        <f t="shared" si="26"/>
        <v>0</v>
      </c>
      <c r="U211" s="2" t="str">
        <f t="shared" si="27"/>
        <v/>
      </c>
      <c r="W211" s="2" t="str">
        <f>IF(C211=0,"",LEFT(INDEX(Lists!$H$5:$H$49,MATCH(C211,Lists!$G$5:$G$49,0),1),1))</f>
        <v/>
      </c>
      <c r="Y211" s="4">
        <f ca="1">'Month 3'!H211+'Month 3'!I211-'Month 3'!J211</f>
        <v>0</v>
      </c>
      <c r="Z211" s="2" t="str">
        <f t="shared" ca="1" si="28"/>
        <v/>
      </c>
      <c r="AA211" s="2" t="str">
        <f t="shared" ca="1" si="32"/>
        <v/>
      </c>
      <c r="AC211" s="627" t="str">
        <f t="shared" si="29"/>
        <v>0</v>
      </c>
    </row>
    <row r="212" spans="1:29" ht="39" hidden="1" customHeight="1" x14ac:dyDescent="0.2">
      <c r="A212" s="14" t="str">
        <f>Planning!A196</f>
        <v>I188</v>
      </c>
      <c r="B212" s="9">
        <f>Planning!B196</f>
        <v>0</v>
      </c>
      <c r="C212" s="9">
        <f>Planning!C196</f>
        <v>0</v>
      </c>
      <c r="D212" s="9">
        <f>Planning!D196</f>
        <v>0</v>
      </c>
      <c r="E212" s="3">
        <f>Planning!E196</f>
        <v>0</v>
      </c>
      <c r="F212" s="3" t="str">
        <f>IF(Planning!G196&lt;&gt;0,Planning!G196,"")</f>
        <v/>
      </c>
      <c r="G212" s="194">
        <f>Planning!H196</f>
        <v>0</v>
      </c>
      <c r="H212" s="4">
        <f>Planning!R196</f>
        <v>0</v>
      </c>
      <c r="I212" s="198">
        <f ca="1">IF(OR(W212="1",AND(W212&lt;&gt;"1",G212=Lists!$A$17)),Y212,0)</f>
        <v>0</v>
      </c>
      <c r="J212" s="174"/>
      <c r="K212" s="32" t="str">
        <f ca="1">IF(AND(W212="2",G212&lt;&gt;Lists!$A$17),AA212,Z212)</f>
        <v/>
      </c>
      <c r="L212" s="33" t="str">
        <f t="shared" ca="1" si="30"/>
        <v/>
      </c>
      <c r="M212" s="5">
        <f>Planning!S196</f>
        <v>0</v>
      </c>
      <c r="N212" s="5">
        <f>'Month 3'!M212+'Month 3'!N212-'Month 3'!O212</f>
        <v>0</v>
      </c>
      <c r="O212" s="166"/>
      <c r="P212" s="32" t="str">
        <f t="shared" si="25"/>
        <v/>
      </c>
      <c r="Q212" s="33" t="str">
        <f t="shared" si="31"/>
        <v/>
      </c>
      <c r="R212" s="89">
        <f ca="1">SUMIFS($J$25:$J$224,$C$25:$C$224,$C212,$G$25:$G$224,Lists!$A$16)</f>
        <v>0</v>
      </c>
      <c r="S212" s="89">
        <f t="shared" si="26"/>
        <v>0</v>
      </c>
      <c r="U212" s="2" t="str">
        <f t="shared" si="27"/>
        <v/>
      </c>
      <c r="W212" s="2" t="str">
        <f>IF(C212=0,"",LEFT(INDEX(Lists!$H$5:$H$49,MATCH(C212,Lists!$G$5:$G$49,0),1),1))</f>
        <v/>
      </c>
      <c r="Y212" s="4">
        <f ca="1">'Month 3'!H212+'Month 3'!I212-'Month 3'!J212</f>
        <v>0</v>
      </c>
      <c r="Z212" s="2" t="str">
        <f t="shared" ca="1" si="28"/>
        <v/>
      </c>
      <c r="AA212" s="2" t="str">
        <f t="shared" ca="1" si="32"/>
        <v/>
      </c>
      <c r="AC212" s="627" t="str">
        <f t="shared" si="29"/>
        <v>0</v>
      </c>
    </row>
    <row r="213" spans="1:29" ht="39" hidden="1" customHeight="1" x14ac:dyDescent="0.2">
      <c r="A213" s="14" t="str">
        <f>Planning!A197</f>
        <v>I189</v>
      </c>
      <c r="B213" s="9">
        <f>Planning!B197</f>
        <v>0</v>
      </c>
      <c r="C213" s="9">
        <f>Planning!C197</f>
        <v>0</v>
      </c>
      <c r="D213" s="9">
        <f>Planning!D197</f>
        <v>0</v>
      </c>
      <c r="E213" s="3">
        <f>Planning!E197</f>
        <v>0</v>
      </c>
      <c r="F213" s="3" t="str">
        <f>IF(Planning!G197&lt;&gt;0,Planning!G197,"")</f>
        <v/>
      </c>
      <c r="G213" s="194">
        <f>Planning!H197</f>
        <v>0</v>
      </c>
      <c r="H213" s="4">
        <f>Planning!R197</f>
        <v>0</v>
      </c>
      <c r="I213" s="198">
        <f ca="1">IF(OR(W213="1",AND(W213&lt;&gt;"1",G213=Lists!$A$17)),Y213,0)</f>
        <v>0</v>
      </c>
      <c r="J213" s="174"/>
      <c r="K213" s="32" t="str">
        <f ca="1">IF(AND(W213="2",G213&lt;&gt;Lists!$A$17),AA213,Z213)</f>
        <v/>
      </c>
      <c r="L213" s="33" t="str">
        <f t="shared" ca="1" si="30"/>
        <v/>
      </c>
      <c r="M213" s="5">
        <f>Planning!S197</f>
        <v>0</v>
      </c>
      <c r="N213" s="5">
        <f>'Month 3'!M213+'Month 3'!N213-'Month 3'!O213</f>
        <v>0</v>
      </c>
      <c r="O213" s="166"/>
      <c r="P213" s="32" t="str">
        <f t="shared" si="25"/>
        <v/>
      </c>
      <c r="Q213" s="33" t="str">
        <f t="shared" si="31"/>
        <v/>
      </c>
      <c r="R213" s="89">
        <f ca="1">SUMIFS($J$25:$J$224,$C$25:$C$224,$C213,$G$25:$G$224,Lists!$A$16)</f>
        <v>0</v>
      </c>
      <c r="S213" s="89">
        <f t="shared" si="26"/>
        <v>0</v>
      </c>
      <c r="U213" s="2" t="str">
        <f t="shared" si="27"/>
        <v/>
      </c>
      <c r="W213" s="2" t="str">
        <f>IF(C213=0,"",LEFT(INDEX(Lists!$H$5:$H$49,MATCH(C213,Lists!$G$5:$G$49,0),1),1))</f>
        <v/>
      </c>
      <c r="Y213" s="4">
        <f ca="1">'Month 3'!H213+'Month 3'!I213-'Month 3'!J213</f>
        <v>0</v>
      </c>
      <c r="Z213" s="2" t="str">
        <f t="shared" ca="1" si="28"/>
        <v/>
      </c>
      <c r="AA213" s="2" t="str">
        <f t="shared" ca="1" si="32"/>
        <v/>
      </c>
      <c r="AC213" s="627" t="str">
        <f t="shared" si="29"/>
        <v>0</v>
      </c>
    </row>
    <row r="214" spans="1:29" ht="39" hidden="1" customHeight="1" x14ac:dyDescent="0.2">
      <c r="A214" s="14" t="str">
        <f>Planning!A198</f>
        <v>I190</v>
      </c>
      <c r="B214" s="9">
        <f>Planning!B198</f>
        <v>0</v>
      </c>
      <c r="C214" s="9">
        <f>Planning!C198</f>
        <v>0</v>
      </c>
      <c r="D214" s="9">
        <f>Planning!D198</f>
        <v>0</v>
      </c>
      <c r="E214" s="3">
        <f>Planning!E198</f>
        <v>0</v>
      </c>
      <c r="F214" s="3" t="str">
        <f>IF(Planning!G198&lt;&gt;0,Planning!G198,"")</f>
        <v/>
      </c>
      <c r="G214" s="194">
        <f>Planning!H198</f>
        <v>0</v>
      </c>
      <c r="H214" s="4">
        <f>Planning!R198</f>
        <v>0</v>
      </c>
      <c r="I214" s="198">
        <f ca="1">IF(OR(W214="1",AND(W214&lt;&gt;"1",G214=Lists!$A$17)),Y214,0)</f>
        <v>0</v>
      </c>
      <c r="J214" s="174"/>
      <c r="K214" s="32" t="str">
        <f ca="1">IF(AND(W214="2",G214&lt;&gt;Lists!$A$17),AA214,Z214)</f>
        <v/>
      </c>
      <c r="L214" s="33" t="str">
        <f t="shared" ca="1" si="30"/>
        <v/>
      </c>
      <c r="M214" s="5">
        <f>Planning!S198</f>
        <v>0</v>
      </c>
      <c r="N214" s="5">
        <f>'Month 3'!M214+'Month 3'!N214-'Month 3'!O214</f>
        <v>0</v>
      </c>
      <c r="O214" s="166"/>
      <c r="P214" s="32" t="str">
        <f t="shared" si="25"/>
        <v/>
      </c>
      <c r="Q214" s="33" t="str">
        <f t="shared" si="31"/>
        <v/>
      </c>
      <c r="R214" s="89">
        <f ca="1">SUMIFS($J$25:$J$224,$C$25:$C$224,$C214,$G$25:$G$224,Lists!$A$16)</f>
        <v>0</v>
      </c>
      <c r="S214" s="89">
        <f t="shared" si="26"/>
        <v>0</v>
      </c>
      <c r="U214" s="2" t="str">
        <f t="shared" si="27"/>
        <v/>
      </c>
      <c r="W214" s="2" t="str">
        <f>IF(C214=0,"",LEFT(INDEX(Lists!$H$5:$H$49,MATCH(C214,Lists!$G$5:$G$49,0),1),1))</f>
        <v/>
      </c>
      <c r="Y214" s="4">
        <f ca="1">'Month 3'!H214+'Month 3'!I214-'Month 3'!J214</f>
        <v>0</v>
      </c>
      <c r="Z214" s="2" t="str">
        <f t="shared" ca="1" si="28"/>
        <v/>
      </c>
      <c r="AA214" s="2" t="str">
        <f t="shared" ca="1" si="32"/>
        <v/>
      </c>
      <c r="AC214" s="627" t="str">
        <f t="shared" si="29"/>
        <v>0</v>
      </c>
    </row>
    <row r="215" spans="1:29" ht="39" hidden="1" customHeight="1" x14ac:dyDescent="0.2">
      <c r="A215" s="14" t="str">
        <f>Planning!A199</f>
        <v>I191</v>
      </c>
      <c r="B215" s="9">
        <f>Planning!B199</f>
        <v>0</v>
      </c>
      <c r="C215" s="9">
        <f>Planning!C199</f>
        <v>0</v>
      </c>
      <c r="D215" s="9">
        <f>Planning!D199</f>
        <v>0</v>
      </c>
      <c r="E215" s="3">
        <f>Planning!E199</f>
        <v>0</v>
      </c>
      <c r="F215" s="3" t="str">
        <f>IF(Planning!G199&lt;&gt;0,Planning!G199,"")</f>
        <v/>
      </c>
      <c r="G215" s="194">
        <f>Planning!H199</f>
        <v>0</v>
      </c>
      <c r="H215" s="4">
        <f>Planning!R199</f>
        <v>0</v>
      </c>
      <c r="I215" s="198">
        <f ca="1">IF(OR(W215="1",AND(W215&lt;&gt;"1",G215=Lists!$A$17)),Y215,0)</f>
        <v>0</v>
      </c>
      <c r="J215" s="174"/>
      <c r="K215" s="32" t="str">
        <f ca="1">IF(AND(W215="2",G215&lt;&gt;Lists!$A$17),AA215,Z215)</f>
        <v/>
      </c>
      <c r="L215" s="33" t="str">
        <f t="shared" ca="1" si="30"/>
        <v/>
      </c>
      <c r="M215" s="5">
        <f>Planning!S199</f>
        <v>0</v>
      </c>
      <c r="N215" s="5">
        <f>'Month 3'!M215+'Month 3'!N215-'Month 3'!O215</f>
        <v>0</v>
      </c>
      <c r="O215" s="166"/>
      <c r="P215" s="32" t="str">
        <f t="shared" si="25"/>
        <v/>
      </c>
      <c r="Q215" s="33" t="str">
        <f t="shared" si="31"/>
        <v/>
      </c>
      <c r="R215" s="89">
        <f ca="1">SUMIFS($J$25:$J$224,$C$25:$C$224,$C215,$G$25:$G$224,Lists!$A$16)</f>
        <v>0</v>
      </c>
      <c r="S215" s="89">
        <f t="shared" si="26"/>
        <v>0</v>
      </c>
      <c r="U215" s="2" t="str">
        <f t="shared" si="27"/>
        <v/>
      </c>
      <c r="W215" s="2" t="str">
        <f>IF(C215=0,"",LEFT(INDEX(Lists!$H$5:$H$49,MATCH(C215,Lists!$G$5:$G$49,0),1),1))</f>
        <v/>
      </c>
      <c r="Y215" s="4">
        <f ca="1">'Month 3'!H215+'Month 3'!I215-'Month 3'!J215</f>
        <v>0</v>
      </c>
      <c r="Z215" s="2" t="str">
        <f t="shared" ca="1" si="28"/>
        <v/>
      </c>
      <c r="AA215" s="2" t="str">
        <f t="shared" ca="1" si="32"/>
        <v/>
      </c>
      <c r="AC215" s="627" t="str">
        <f t="shared" si="29"/>
        <v>0</v>
      </c>
    </row>
    <row r="216" spans="1:29" ht="39" hidden="1" customHeight="1" x14ac:dyDescent="0.2">
      <c r="A216" s="14" t="str">
        <f>Planning!A200</f>
        <v>I192</v>
      </c>
      <c r="B216" s="9">
        <f>Planning!B200</f>
        <v>0</v>
      </c>
      <c r="C216" s="9">
        <f>Planning!C200</f>
        <v>0</v>
      </c>
      <c r="D216" s="9">
        <f>Planning!D200</f>
        <v>0</v>
      </c>
      <c r="E216" s="3">
        <f>Planning!E200</f>
        <v>0</v>
      </c>
      <c r="F216" s="3" t="str">
        <f>IF(Planning!G200&lt;&gt;0,Planning!G200,"")</f>
        <v/>
      </c>
      <c r="G216" s="194">
        <f>Planning!H200</f>
        <v>0</v>
      </c>
      <c r="H216" s="4">
        <f>Planning!R200</f>
        <v>0</v>
      </c>
      <c r="I216" s="198">
        <f ca="1">IF(OR(W216="1",AND(W216&lt;&gt;"1",G216=Lists!$A$17)),Y216,0)</f>
        <v>0</v>
      </c>
      <c r="J216" s="174"/>
      <c r="K216" s="32" t="str">
        <f ca="1">IF(AND(W216="2",G216&lt;&gt;Lists!$A$17),AA216,Z216)</f>
        <v/>
      </c>
      <c r="L216" s="33" t="str">
        <f t="shared" ca="1" si="30"/>
        <v/>
      </c>
      <c r="M216" s="5">
        <f>Planning!S200</f>
        <v>0</v>
      </c>
      <c r="N216" s="5">
        <f>'Month 3'!M216+'Month 3'!N216-'Month 3'!O216</f>
        <v>0</v>
      </c>
      <c r="O216" s="166"/>
      <c r="P216" s="32" t="str">
        <f t="shared" si="25"/>
        <v/>
      </c>
      <c r="Q216" s="33" t="str">
        <f t="shared" si="31"/>
        <v/>
      </c>
      <c r="R216" s="89">
        <f ca="1">SUMIFS($J$25:$J$224,$C$25:$C$224,$C216,$G$25:$G$224,Lists!$A$16)</f>
        <v>0</v>
      </c>
      <c r="S216" s="89">
        <f t="shared" si="26"/>
        <v>0</v>
      </c>
      <c r="U216" s="2" t="str">
        <f t="shared" si="27"/>
        <v/>
      </c>
      <c r="W216" s="2" t="str">
        <f>IF(C216=0,"",LEFT(INDEX(Lists!$H$5:$H$49,MATCH(C216,Lists!$G$5:$G$49,0),1),1))</f>
        <v/>
      </c>
      <c r="Y216" s="4">
        <f ca="1">'Month 3'!H216+'Month 3'!I216-'Month 3'!J216</f>
        <v>0</v>
      </c>
      <c r="Z216" s="2" t="str">
        <f t="shared" ca="1" si="28"/>
        <v/>
      </c>
      <c r="AA216" s="2" t="str">
        <f t="shared" ca="1" si="32"/>
        <v/>
      </c>
      <c r="AC216" s="627" t="str">
        <f t="shared" si="29"/>
        <v>0</v>
      </c>
    </row>
    <row r="217" spans="1:29" ht="39" hidden="1" customHeight="1" x14ac:dyDescent="0.2">
      <c r="A217" s="14" t="str">
        <f>Planning!A201</f>
        <v>I193</v>
      </c>
      <c r="B217" s="9">
        <f>Planning!B201</f>
        <v>0</v>
      </c>
      <c r="C217" s="9">
        <f>Planning!C201</f>
        <v>0</v>
      </c>
      <c r="D217" s="9">
        <f>Planning!D201</f>
        <v>0</v>
      </c>
      <c r="E217" s="3">
        <f>Planning!E201</f>
        <v>0</v>
      </c>
      <c r="F217" s="3" t="str">
        <f>IF(Planning!G201&lt;&gt;0,Planning!G201,"")</f>
        <v/>
      </c>
      <c r="G217" s="194">
        <f>Planning!H201</f>
        <v>0</v>
      </c>
      <c r="H217" s="4">
        <f>Planning!R201</f>
        <v>0</v>
      </c>
      <c r="I217" s="198">
        <f ca="1">IF(OR(W217="1",AND(W217&lt;&gt;"1",G217=Lists!$A$17)),Y217,0)</f>
        <v>0</v>
      </c>
      <c r="J217" s="174"/>
      <c r="K217" s="32" t="str">
        <f ca="1">IF(AND(W217="2",G217&lt;&gt;Lists!$A$17),AA217,Z217)</f>
        <v/>
      </c>
      <c r="L217" s="33" t="str">
        <f t="shared" ref="L217:L224" ca="1" si="33">IF($U217=ExcluirDelPLogro,"",IF(AND(H217=0,I217=0,J217=0),"",K217))</f>
        <v/>
      </c>
      <c r="M217" s="5">
        <f>Planning!S201</f>
        <v>0</v>
      </c>
      <c r="N217" s="5">
        <f>'Month 3'!M217+'Month 3'!N217-'Month 3'!O217</f>
        <v>0</v>
      </c>
      <c r="O217" s="166"/>
      <c r="P217" s="32" t="str">
        <f t="shared" si="25"/>
        <v/>
      </c>
      <c r="Q217" s="33" t="str">
        <f t="shared" ref="Q217:Q224" si="34">IF($U217=ExcluirDelPLogro,"",IF(AND(M217=0,N217=0,O217=0),"",P217))</f>
        <v/>
      </c>
      <c r="R217" s="89">
        <f ca="1">SUMIFS($J$25:$J$224,$C$25:$C$224,$C217,$G$25:$G$224,Lists!$A$16)</f>
        <v>0</v>
      </c>
      <c r="S217" s="89">
        <f t="shared" si="26"/>
        <v>0</v>
      </c>
      <c r="U217" s="2" t="str">
        <f t="shared" si="27"/>
        <v/>
      </c>
      <c r="W217" s="2" t="str">
        <f>IF(C217=0,"",LEFT(INDEX(Lists!$H$5:$H$49,MATCH(C217,Lists!$G$5:$G$49,0),1),1))</f>
        <v/>
      </c>
      <c r="Y217" s="4">
        <f ca="1">'Month 3'!H217+'Month 3'!I217-'Month 3'!J217</f>
        <v>0</v>
      </c>
      <c r="Z217" s="2" t="str">
        <f t="shared" ca="1" si="28"/>
        <v/>
      </c>
      <c r="AA217" s="2" t="str">
        <f t="shared" ref="AA217:AA224" ca="1" si="35">IF(AND(H217=0,I217=0,J217=0),"",IF(J217&gt;0,H217/J217,0))</f>
        <v/>
      </c>
      <c r="AC217" s="627" t="str">
        <f t="shared" si="29"/>
        <v>0</v>
      </c>
    </row>
    <row r="218" spans="1:29" ht="39" hidden="1" customHeight="1" x14ac:dyDescent="0.2">
      <c r="A218" s="14" t="str">
        <f>Planning!A202</f>
        <v>I194</v>
      </c>
      <c r="B218" s="9">
        <f>Planning!B202</f>
        <v>0</v>
      </c>
      <c r="C218" s="9">
        <f>Planning!C202</f>
        <v>0</v>
      </c>
      <c r="D218" s="9">
        <f>Planning!D202</f>
        <v>0</v>
      </c>
      <c r="E218" s="3">
        <f>Planning!E202</f>
        <v>0</v>
      </c>
      <c r="F218" s="3" t="str">
        <f>IF(Planning!G202&lt;&gt;0,Planning!G202,"")</f>
        <v/>
      </c>
      <c r="G218" s="194">
        <f>Planning!H202</f>
        <v>0</v>
      </c>
      <c r="H218" s="4">
        <f>Planning!R202</f>
        <v>0</v>
      </c>
      <c r="I218" s="198">
        <f ca="1">IF(OR(W218="1",AND(W218&lt;&gt;"1",G218=Lists!$A$17)),Y218,0)</f>
        <v>0</v>
      </c>
      <c r="J218" s="174"/>
      <c r="K218" s="32" t="str">
        <f ca="1">IF(AND(W218="2",G218&lt;&gt;Lists!$A$17),AA218,Z218)</f>
        <v/>
      </c>
      <c r="L218" s="33" t="str">
        <f t="shared" ca="1" si="33"/>
        <v/>
      </c>
      <c r="M218" s="5">
        <f>Planning!S202</f>
        <v>0</v>
      </c>
      <c r="N218" s="5">
        <f>'Month 3'!M218+'Month 3'!N218-'Month 3'!O218</f>
        <v>0</v>
      </c>
      <c r="O218" s="166"/>
      <c r="P218" s="32" t="str">
        <f t="shared" ref="P218:P224" si="36">IF(AND(M218=0,N218=0,O218=0),"",IF((M218+N218)&gt;0,O218/(M218+N218),O218))</f>
        <v/>
      </c>
      <c r="Q218" s="33" t="str">
        <f t="shared" si="34"/>
        <v/>
      </c>
      <c r="R218" s="89">
        <f ca="1">SUMIFS($J$25:$J$224,$C$25:$C$224,$C218,$G$25:$G$224,Lists!$A$16)</f>
        <v>0</v>
      </c>
      <c r="S218" s="89">
        <f t="shared" ref="S218:S224" si="37">SUMIFS($O$25:$O$224,$C$25:$C$224,$C218,$G$25:$G$224,"&lt;&gt;0")</f>
        <v>0</v>
      </c>
      <c r="U218" s="2" t="str">
        <f t="shared" ref="U218:U224" si="38">IF(B218=0,"",IF(LEFT(B218,1)="1","1","2"))</f>
        <v/>
      </c>
      <c r="W218" s="2" t="str">
        <f>IF(C218=0,"",LEFT(INDEX(Lists!$H$5:$H$49,MATCH(C218,Lists!$G$5:$G$49,0),1),1))</f>
        <v/>
      </c>
      <c r="Y218" s="4">
        <f ca="1">'Month 3'!H218+'Month 3'!I218-'Month 3'!J218</f>
        <v>0</v>
      </c>
      <c r="Z218" s="2" t="str">
        <f t="shared" ref="Z218:Z224" ca="1" si="39">IF(AND(H218=0,I218=0,J218=0),"",IF((H218+I218)&gt;0,J218/(H218+I218),J218))</f>
        <v/>
      </c>
      <c r="AA218" s="2" t="str">
        <f t="shared" ca="1" si="35"/>
        <v/>
      </c>
      <c r="AC218" s="627" t="str">
        <f t="shared" ref="AC218:AC224" si="40">U218&amp;C218</f>
        <v>0</v>
      </c>
    </row>
    <row r="219" spans="1:29" ht="39" hidden="1" customHeight="1" x14ac:dyDescent="0.2">
      <c r="A219" s="14" t="str">
        <f>Planning!A203</f>
        <v>I195</v>
      </c>
      <c r="B219" s="9">
        <f>Planning!B203</f>
        <v>0</v>
      </c>
      <c r="C219" s="9">
        <f>Planning!C203</f>
        <v>0</v>
      </c>
      <c r="D219" s="9">
        <f>Planning!D203</f>
        <v>0</v>
      </c>
      <c r="E219" s="3">
        <f>Planning!E203</f>
        <v>0</v>
      </c>
      <c r="F219" s="3" t="str">
        <f>IF(Planning!G203&lt;&gt;0,Planning!G203,"")</f>
        <v/>
      </c>
      <c r="G219" s="194">
        <f>Planning!H203</f>
        <v>0</v>
      </c>
      <c r="H219" s="4">
        <f>Planning!R203</f>
        <v>0</v>
      </c>
      <c r="I219" s="198">
        <f ca="1">IF(OR(W219="1",AND(W219&lt;&gt;"1",G219=Lists!$A$17)),Y219,0)</f>
        <v>0</v>
      </c>
      <c r="J219" s="174"/>
      <c r="K219" s="32" t="str">
        <f ca="1">IF(AND(W219="2",G219&lt;&gt;Lists!$A$17),AA219,Z219)</f>
        <v/>
      </c>
      <c r="L219" s="33" t="str">
        <f t="shared" ca="1" si="33"/>
        <v/>
      </c>
      <c r="M219" s="5">
        <f>Planning!S203</f>
        <v>0</v>
      </c>
      <c r="N219" s="5">
        <f>'Month 3'!M219+'Month 3'!N219-'Month 3'!O219</f>
        <v>0</v>
      </c>
      <c r="O219" s="166"/>
      <c r="P219" s="32" t="str">
        <f t="shared" si="36"/>
        <v/>
      </c>
      <c r="Q219" s="33" t="str">
        <f t="shared" si="34"/>
        <v/>
      </c>
      <c r="R219" s="89">
        <f ca="1">SUMIFS($J$25:$J$224,$C$25:$C$224,$C219,$G$25:$G$224,Lists!$A$16)</f>
        <v>0</v>
      </c>
      <c r="S219" s="89">
        <f t="shared" si="37"/>
        <v>0</v>
      </c>
      <c r="U219" s="2" t="str">
        <f t="shared" si="38"/>
        <v/>
      </c>
      <c r="W219" s="2" t="str">
        <f>IF(C219=0,"",LEFT(INDEX(Lists!$H$5:$H$49,MATCH(C219,Lists!$G$5:$G$49,0),1),1))</f>
        <v/>
      </c>
      <c r="Y219" s="4">
        <f ca="1">'Month 3'!H219+'Month 3'!I219-'Month 3'!J219</f>
        <v>0</v>
      </c>
      <c r="Z219" s="2" t="str">
        <f t="shared" ca="1" si="39"/>
        <v/>
      </c>
      <c r="AA219" s="2" t="str">
        <f t="shared" ca="1" si="35"/>
        <v/>
      </c>
      <c r="AC219" s="627" t="str">
        <f t="shared" si="40"/>
        <v>0</v>
      </c>
    </row>
    <row r="220" spans="1:29" ht="39" hidden="1" customHeight="1" x14ac:dyDescent="0.2">
      <c r="A220" s="14" t="str">
        <f>Planning!A204</f>
        <v>I196</v>
      </c>
      <c r="B220" s="9">
        <f>Planning!B204</f>
        <v>0</v>
      </c>
      <c r="C220" s="9">
        <f>Planning!C204</f>
        <v>0</v>
      </c>
      <c r="D220" s="9">
        <f>Planning!D204</f>
        <v>0</v>
      </c>
      <c r="E220" s="3">
        <f>Planning!E204</f>
        <v>0</v>
      </c>
      <c r="F220" s="3" t="str">
        <f>IF(Planning!G204&lt;&gt;0,Planning!G204,"")</f>
        <v/>
      </c>
      <c r="G220" s="194">
        <f>Planning!H204</f>
        <v>0</v>
      </c>
      <c r="H220" s="4">
        <f>Planning!R204</f>
        <v>0</v>
      </c>
      <c r="I220" s="198">
        <f ca="1">IF(OR(W220="1",AND(W220&lt;&gt;"1",G220=Lists!$A$17)),Y220,0)</f>
        <v>0</v>
      </c>
      <c r="J220" s="174"/>
      <c r="K220" s="32" t="str">
        <f ca="1">IF(AND(W220="2",G220&lt;&gt;Lists!$A$17),AA220,Z220)</f>
        <v/>
      </c>
      <c r="L220" s="33" t="str">
        <f t="shared" ca="1" si="33"/>
        <v/>
      </c>
      <c r="M220" s="5">
        <f>Planning!S204</f>
        <v>0</v>
      </c>
      <c r="N220" s="5">
        <f>'Month 3'!M220+'Month 3'!N220-'Month 3'!O220</f>
        <v>0</v>
      </c>
      <c r="O220" s="166"/>
      <c r="P220" s="32" t="str">
        <f t="shared" si="36"/>
        <v/>
      </c>
      <c r="Q220" s="33" t="str">
        <f t="shared" si="34"/>
        <v/>
      </c>
      <c r="R220" s="89">
        <f ca="1">SUMIFS($J$25:$J$224,$C$25:$C$224,$C220,$G$25:$G$224,Lists!$A$16)</f>
        <v>0</v>
      </c>
      <c r="S220" s="89">
        <f t="shared" si="37"/>
        <v>0</v>
      </c>
      <c r="U220" s="2" t="str">
        <f t="shared" si="38"/>
        <v/>
      </c>
      <c r="W220" s="2" t="str">
        <f>IF(C220=0,"",LEFT(INDEX(Lists!$H$5:$H$49,MATCH(C220,Lists!$G$5:$G$49,0),1),1))</f>
        <v/>
      </c>
      <c r="Y220" s="4">
        <f ca="1">'Month 3'!H220+'Month 3'!I220-'Month 3'!J220</f>
        <v>0</v>
      </c>
      <c r="Z220" s="2" t="str">
        <f t="shared" ca="1" si="39"/>
        <v/>
      </c>
      <c r="AA220" s="2" t="str">
        <f t="shared" ca="1" si="35"/>
        <v/>
      </c>
      <c r="AC220" s="627" t="str">
        <f t="shared" si="40"/>
        <v>0</v>
      </c>
    </row>
    <row r="221" spans="1:29" ht="39" hidden="1" customHeight="1" x14ac:dyDescent="0.2">
      <c r="A221" s="14" t="str">
        <f>Planning!A205</f>
        <v>I197</v>
      </c>
      <c r="B221" s="9">
        <f>Planning!B205</f>
        <v>0</v>
      </c>
      <c r="C221" s="9">
        <f>Planning!C205</f>
        <v>0</v>
      </c>
      <c r="D221" s="9">
        <f>Planning!D205</f>
        <v>0</v>
      </c>
      <c r="E221" s="3">
        <f>Planning!E205</f>
        <v>0</v>
      </c>
      <c r="F221" s="3" t="str">
        <f>IF(Planning!G205&lt;&gt;0,Planning!G205,"")</f>
        <v/>
      </c>
      <c r="G221" s="194">
        <f>Planning!H205</f>
        <v>0</v>
      </c>
      <c r="H221" s="4">
        <f>Planning!R205</f>
        <v>0</v>
      </c>
      <c r="I221" s="198">
        <f ca="1">IF(OR(W221="1",AND(W221&lt;&gt;"1",G221=Lists!$A$17)),Y221,0)</f>
        <v>0</v>
      </c>
      <c r="J221" s="174"/>
      <c r="K221" s="32" t="str">
        <f ca="1">IF(AND(W221="2",G221&lt;&gt;Lists!$A$17),AA221,Z221)</f>
        <v/>
      </c>
      <c r="L221" s="33" t="str">
        <f t="shared" ca="1" si="33"/>
        <v/>
      </c>
      <c r="M221" s="5">
        <f>Planning!S205</f>
        <v>0</v>
      </c>
      <c r="N221" s="5">
        <f>'Month 3'!M221+'Month 3'!N221-'Month 3'!O221</f>
        <v>0</v>
      </c>
      <c r="O221" s="166"/>
      <c r="P221" s="32" t="str">
        <f t="shared" si="36"/>
        <v/>
      </c>
      <c r="Q221" s="33" t="str">
        <f t="shared" si="34"/>
        <v/>
      </c>
      <c r="R221" s="89">
        <f ca="1">SUMIFS($J$25:$J$224,$C$25:$C$224,$C221,$G$25:$G$224,Lists!$A$16)</f>
        <v>0</v>
      </c>
      <c r="S221" s="89">
        <f t="shared" si="37"/>
        <v>0</v>
      </c>
      <c r="U221" s="2" t="str">
        <f t="shared" si="38"/>
        <v/>
      </c>
      <c r="W221" s="2" t="str">
        <f>IF(C221=0,"",LEFT(INDEX(Lists!$H$5:$H$49,MATCH(C221,Lists!$G$5:$G$49,0),1),1))</f>
        <v/>
      </c>
      <c r="Y221" s="4">
        <f ca="1">'Month 3'!H221+'Month 3'!I221-'Month 3'!J221</f>
        <v>0</v>
      </c>
      <c r="Z221" s="2" t="str">
        <f t="shared" ca="1" si="39"/>
        <v/>
      </c>
      <c r="AA221" s="2" t="str">
        <f t="shared" ca="1" si="35"/>
        <v/>
      </c>
      <c r="AC221" s="627" t="str">
        <f t="shared" si="40"/>
        <v>0</v>
      </c>
    </row>
    <row r="222" spans="1:29" ht="39" hidden="1" customHeight="1" x14ac:dyDescent="0.2">
      <c r="A222" s="14" t="str">
        <f>Planning!A206</f>
        <v>I198</v>
      </c>
      <c r="B222" s="9">
        <f>Planning!B206</f>
        <v>0</v>
      </c>
      <c r="C222" s="9">
        <f>Planning!C206</f>
        <v>0</v>
      </c>
      <c r="D222" s="9">
        <f>Planning!D206</f>
        <v>0</v>
      </c>
      <c r="E222" s="3">
        <f>Planning!E206</f>
        <v>0</v>
      </c>
      <c r="F222" s="3" t="str">
        <f>IF(Planning!G206&lt;&gt;0,Planning!G206,"")</f>
        <v/>
      </c>
      <c r="G222" s="194">
        <f>Planning!H206</f>
        <v>0</v>
      </c>
      <c r="H222" s="4">
        <f>Planning!R206</f>
        <v>0</v>
      </c>
      <c r="I222" s="198">
        <f ca="1">IF(OR(W222="1",AND(W222&lt;&gt;"1",G222=Lists!$A$17)),Y222,0)</f>
        <v>0</v>
      </c>
      <c r="J222" s="174"/>
      <c r="K222" s="32" t="str">
        <f ca="1">IF(AND(W222="2",G222&lt;&gt;Lists!$A$17),AA222,Z222)</f>
        <v/>
      </c>
      <c r="L222" s="33" t="str">
        <f t="shared" ca="1" si="33"/>
        <v/>
      </c>
      <c r="M222" s="5">
        <f>Planning!S206</f>
        <v>0</v>
      </c>
      <c r="N222" s="5">
        <f>'Month 3'!M222+'Month 3'!N222-'Month 3'!O222</f>
        <v>0</v>
      </c>
      <c r="O222" s="166"/>
      <c r="P222" s="32" t="str">
        <f t="shared" si="36"/>
        <v/>
      </c>
      <c r="Q222" s="33" t="str">
        <f t="shared" si="34"/>
        <v/>
      </c>
      <c r="R222" s="89">
        <f ca="1">SUMIFS($J$25:$J$224,$C$25:$C$224,$C222,$G$25:$G$224,Lists!$A$16)</f>
        <v>0</v>
      </c>
      <c r="S222" s="89">
        <f t="shared" si="37"/>
        <v>0</v>
      </c>
      <c r="U222" s="2" t="str">
        <f t="shared" si="38"/>
        <v/>
      </c>
      <c r="W222" s="2" t="str">
        <f>IF(C222=0,"",LEFT(INDEX(Lists!$H$5:$H$49,MATCH(C222,Lists!$G$5:$G$49,0),1),1))</f>
        <v/>
      </c>
      <c r="Y222" s="4">
        <f ca="1">'Month 3'!H222+'Month 3'!I222-'Month 3'!J222</f>
        <v>0</v>
      </c>
      <c r="Z222" s="2" t="str">
        <f t="shared" ca="1" si="39"/>
        <v/>
      </c>
      <c r="AA222" s="2" t="str">
        <f t="shared" ca="1" si="35"/>
        <v/>
      </c>
      <c r="AC222" s="627" t="str">
        <f t="shared" si="40"/>
        <v>0</v>
      </c>
    </row>
    <row r="223" spans="1:29" ht="39" hidden="1" customHeight="1" x14ac:dyDescent="0.2">
      <c r="A223" s="14" t="str">
        <f>Planning!A207</f>
        <v>I199</v>
      </c>
      <c r="B223" s="9">
        <f>Planning!B207</f>
        <v>0</v>
      </c>
      <c r="C223" s="9">
        <f>Planning!C207</f>
        <v>0</v>
      </c>
      <c r="D223" s="9">
        <f>Planning!D207</f>
        <v>0</v>
      </c>
      <c r="E223" s="3">
        <f>Planning!E207</f>
        <v>0</v>
      </c>
      <c r="F223" s="3" t="str">
        <f>IF(Planning!G207&lt;&gt;0,Planning!G207,"")</f>
        <v/>
      </c>
      <c r="G223" s="194">
        <f>Planning!H207</f>
        <v>0</v>
      </c>
      <c r="H223" s="4">
        <f>Planning!R207</f>
        <v>0</v>
      </c>
      <c r="I223" s="198">
        <f ca="1">IF(OR(W223="1",AND(W223&lt;&gt;"1",G223=Lists!$A$17)),Y223,0)</f>
        <v>0</v>
      </c>
      <c r="J223" s="174"/>
      <c r="K223" s="32" t="str">
        <f ca="1">IF(AND(W223="2",G223&lt;&gt;Lists!$A$17),AA223,Z223)</f>
        <v/>
      </c>
      <c r="L223" s="33" t="str">
        <f t="shared" ca="1" si="33"/>
        <v/>
      </c>
      <c r="M223" s="5">
        <f>Planning!S207</f>
        <v>0</v>
      </c>
      <c r="N223" s="5">
        <f>'Month 3'!M223+'Month 3'!N223-'Month 3'!O223</f>
        <v>0</v>
      </c>
      <c r="O223" s="166"/>
      <c r="P223" s="32" t="str">
        <f t="shared" si="36"/>
        <v/>
      </c>
      <c r="Q223" s="33" t="str">
        <f t="shared" si="34"/>
        <v/>
      </c>
      <c r="R223" s="89">
        <f ca="1">SUMIFS($J$25:$J$224,$C$25:$C$224,$C223,$G$25:$G$224,Lists!$A$16)</f>
        <v>0</v>
      </c>
      <c r="S223" s="89">
        <f t="shared" si="37"/>
        <v>0</v>
      </c>
      <c r="U223" s="2" t="str">
        <f t="shared" si="38"/>
        <v/>
      </c>
      <c r="W223" s="2" t="str">
        <f>IF(C223=0,"",LEFT(INDEX(Lists!$H$5:$H$49,MATCH(C223,Lists!$G$5:$G$49,0),1),1))</f>
        <v/>
      </c>
      <c r="Y223" s="4">
        <f ca="1">'Month 3'!H223+'Month 3'!I223-'Month 3'!J223</f>
        <v>0</v>
      </c>
      <c r="Z223" s="2" t="str">
        <f t="shared" ca="1" si="39"/>
        <v/>
      </c>
      <c r="AA223" s="2" t="str">
        <f t="shared" ca="1" si="35"/>
        <v/>
      </c>
      <c r="AC223" s="627" t="str">
        <f t="shared" si="40"/>
        <v>0</v>
      </c>
    </row>
    <row r="224" spans="1:29" ht="39" hidden="1" customHeight="1" x14ac:dyDescent="0.2">
      <c r="A224" s="14" t="str">
        <f>Planning!A208</f>
        <v>I200</v>
      </c>
      <c r="B224" s="9">
        <f>Planning!B208</f>
        <v>0</v>
      </c>
      <c r="C224" s="9">
        <f>Planning!C208</f>
        <v>0</v>
      </c>
      <c r="D224" s="9">
        <f>Planning!D208</f>
        <v>0</v>
      </c>
      <c r="E224" s="3">
        <f>Planning!E208</f>
        <v>0</v>
      </c>
      <c r="F224" s="3" t="str">
        <f>IF(Planning!G208&lt;&gt;0,Planning!G208,"")</f>
        <v/>
      </c>
      <c r="G224" s="194">
        <f>Planning!H208</f>
        <v>0</v>
      </c>
      <c r="H224" s="4">
        <f>Planning!R208</f>
        <v>0</v>
      </c>
      <c r="I224" s="198">
        <f ca="1">IF(OR(W224="1",AND(W224&lt;&gt;"1",G224=Lists!$A$17)),Y224,0)</f>
        <v>0</v>
      </c>
      <c r="J224" s="174"/>
      <c r="K224" s="32" t="str">
        <f ca="1">IF(AND(W224="2",G224&lt;&gt;Lists!$A$17),AA224,Z224)</f>
        <v/>
      </c>
      <c r="L224" s="33" t="str">
        <f t="shared" ca="1" si="33"/>
        <v/>
      </c>
      <c r="M224" s="5">
        <f>Planning!S208</f>
        <v>0</v>
      </c>
      <c r="N224" s="5">
        <f>'Month 3'!M224+'Month 3'!N224-'Month 3'!O224</f>
        <v>0</v>
      </c>
      <c r="O224" s="166"/>
      <c r="P224" s="32" t="str">
        <f t="shared" si="36"/>
        <v/>
      </c>
      <c r="Q224" s="33" t="str">
        <f t="shared" si="34"/>
        <v/>
      </c>
      <c r="R224" s="89">
        <f ca="1">SUMIFS($J$25:$J$224,$C$25:$C$224,$C224,$G$25:$G$224,Lists!$A$16)</f>
        <v>0</v>
      </c>
      <c r="S224" s="89">
        <f t="shared" si="37"/>
        <v>0</v>
      </c>
      <c r="U224" s="2" t="str">
        <f t="shared" si="38"/>
        <v/>
      </c>
      <c r="W224" s="2" t="str">
        <f>IF(C224=0,"",LEFT(INDEX(Lists!$H$5:$H$49,MATCH(C224,Lists!$G$5:$G$49,0),1),1))</f>
        <v/>
      </c>
      <c r="Y224" s="4">
        <f ca="1">'Month 3'!H224+'Month 3'!I224-'Month 3'!J224</f>
        <v>0</v>
      </c>
      <c r="Z224" s="2" t="str">
        <f t="shared" ca="1" si="39"/>
        <v/>
      </c>
      <c r="AA224" s="2" t="str">
        <f t="shared" ca="1" si="35"/>
        <v/>
      </c>
      <c r="AC224" s="627" t="str">
        <f t="shared" si="40"/>
        <v>0</v>
      </c>
    </row>
    <row r="225" spans="1:29" ht="15.75" customHeight="1" x14ac:dyDescent="0.2">
      <c r="U225" s="1" t="s">
        <v>334</v>
      </c>
      <c r="W225" s="1" t="s">
        <v>334</v>
      </c>
      <c r="Y225" s="1" t="s">
        <v>334</v>
      </c>
      <c r="Z225" s="1" t="s">
        <v>334</v>
      </c>
      <c r="AA225" s="1" t="s">
        <v>334</v>
      </c>
      <c r="AC225" s="1" t="s">
        <v>334</v>
      </c>
    </row>
    <row r="226" spans="1:29" ht="15.75" customHeight="1" x14ac:dyDescent="0.2"/>
    <row r="227" spans="1:29" ht="25.5" customHeight="1" x14ac:dyDescent="0.2">
      <c r="A227" s="972" t="str">
        <f ca="1">Setup!AN6</f>
        <v>PR Dashboard indicators</v>
      </c>
      <c r="B227" s="973"/>
      <c r="C227" s="973"/>
      <c r="D227" s="973"/>
      <c r="E227" s="973"/>
      <c r="F227" s="973"/>
      <c r="G227" s="973"/>
      <c r="H227" s="974"/>
    </row>
    <row r="228" spans="1:29" ht="25.5" customHeight="1" x14ac:dyDescent="0.2">
      <c r="A228" s="969" t="str">
        <f ca="1">Setup!AP8</f>
        <v>Financial reports planned</v>
      </c>
      <c r="B228" s="970"/>
      <c r="C228" s="970"/>
      <c r="D228" s="970"/>
      <c r="E228" s="970"/>
      <c r="F228" s="970"/>
      <c r="G228" s="971"/>
      <c r="H228" s="167">
        <v>2</v>
      </c>
      <c r="J228" s="101"/>
    </row>
    <row r="229" spans="1:29" ht="25.5" customHeight="1" x14ac:dyDescent="0.2">
      <c r="A229" s="978" t="str">
        <f ca="1">Setup!AP9</f>
        <v>Financial reports overdue</v>
      </c>
      <c r="B229" s="979"/>
      <c r="C229" s="979"/>
      <c r="D229" s="979"/>
      <c r="E229" s="979"/>
      <c r="F229" s="979"/>
      <c r="G229" s="980"/>
      <c r="H229" s="167">
        <v>0</v>
      </c>
      <c r="J229" s="101"/>
    </row>
    <row r="230" spans="1:29" ht="25.5" hidden="1" customHeight="1" x14ac:dyDescent="0.2">
      <c r="A230" s="996">
        <f ca="1">Setup!AP10</f>
        <v>0</v>
      </c>
      <c r="B230" s="997"/>
      <c r="C230" s="997"/>
      <c r="D230" s="997"/>
      <c r="E230" s="997"/>
      <c r="F230" s="997"/>
      <c r="G230" s="998"/>
      <c r="H230" s="167"/>
      <c r="J230" s="101"/>
    </row>
    <row r="231" spans="1:29" ht="25.5" hidden="1" customHeight="1" x14ac:dyDescent="0.2">
      <c r="A231" s="966">
        <f ca="1">Setup!AP11</f>
        <v>0</v>
      </c>
      <c r="B231" s="967"/>
      <c r="C231" s="967"/>
      <c r="D231" s="967"/>
      <c r="E231" s="967"/>
      <c r="F231" s="967"/>
      <c r="G231" s="968"/>
      <c r="H231" s="167"/>
      <c r="J231" s="101"/>
    </row>
    <row r="232" spans="1:29" ht="25.5" hidden="1" customHeight="1" x14ac:dyDescent="0.2">
      <c r="A232" s="966">
        <f ca="1">Setup!AP12</f>
        <v>0</v>
      </c>
      <c r="B232" s="967"/>
      <c r="C232" s="967"/>
      <c r="D232" s="967"/>
      <c r="E232" s="967"/>
      <c r="F232" s="967"/>
      <c r="G232" s="968"/>
      <c r="H232" s="167"/>
      <c r="J232" s="101"/>
    </row>
    <row r="233" spans="1:29" ht="25.5" hidden="1" customHeight="1" x14ac:dyDescent="0.2">
      <c r="A233" s="969">
        <f ca="1">Setup!AP13</f>
        <v>0</v>
      </c>
      <c r="B233" s="970"/>
      <c r="C233" s="970"/>
      <c r="D233" s="970"/>
      <c r="E233" s="970"/>
      <c r="F233" s="970"/>
      <c r="G233" s="971"/>
      <c r="H233" s="167"/>
      <c r="J233" s="101"/>
    </row>
    <row r="234" spans="1:29" ht="25.5" hidden="1" customHeight="1" x14ac:dyDescent="0.2">
      <c r="A234" s="978">
        <f ca="1">Setup!AP14</f>
        <v>0</v>
      </c>
      <c r="B234" s="979"/>
      <c r="C234" s="979"/>
      <c r="D234" s="979"/>
      <c r="E234" s="979"/>
      <c r="F234" s="979"/>
      <c r="G234" s="980"/>
      <c r="H234" s="167"/>
      <c r="J234" s="101"/>
    </row>
    <row r="235" spans="1:29" ht="25.5" customHeight="1" x14ac:dyDescent="0.2">
      <c r="A235" s="996" t="str">
        <f ca="1">Setup!AP15</f>
        <v>Supervision actions recommended</v>
      </c>
      <c r="B235" s="997"/>
      <c r="C235" s="997"/>
      <c r="D235" s="997"/>
      <c r="E235" s="997"/>
      <c r="F235" s="997"/>
      <c r="G235" s="998"/>
      <c r="H235" s="167">
        <v>0</v>
      </c>
      <c r="J235" s="101"/>
    </row>
    <row r="236" spans="1:29" ht="25.5" customHeight="1" x14ac:dyDescent="0.2">
      <c r="A236" s="966" t="str">
        <f ca="1">Setup!AP16</f>
        <v>Supervision recommendations past due</v>
      </c>
      <c r="B236" s="967"/>
      <c r="C236" s="967"/>
      <c r="D236" s="967"/>
      <c r="E236" s="967"/>
      <c r="F236" s="967"/>
      <c r="G236" s="968"/>
      <c r="H236" s="167">
        <v>0</v>
      </c>
      <c r="J236" s="101"/>
    </row>
    <row r="237" spans="1:29" ht="25.5" customHeight="1" x14ac:dyDescent="0.2">
      <c r="A237" s="969" t="str">
        <f ca="1">Setup!AP17</f>
        <v>Programmatic reports planned</v>
      </c>
      <c r="B237" s="970"/>
      <c r="C237" s="970"/>
      <c r="D237" s="970"/>
      <c r="E237" s="970"/>
      <c r="F237" s="970"/>
      <c r="G237" s="971"/>
      <c r="H237" s="167">
        <v>1</v>
      </c>
      <c r="J237" s="101"/>
    </row>
    <row r="238" spans="1:29" ht="25.5" customHeight="1" x14ac:dyDescent="0.2">
      <c r="A238" s="978" t="str">
        <f ca="1">Setup!AP18</f>
        <v>Programmatic reports past due</v>
      </c>
      <c r="B238" s="979"/>
      <c r="C238" s="979"/>
      <c r="D238" s="979"/>
      <c r="E238" s="979"/>
      <c r="F238" s="979"/>
      <c r="G238" s="980"/>
      <c r="H238" s="167">
        <v>1</v>
      </c>
      <c r="J238" s="101"/>
    </row>
    <row r="239" spans="1:29" ht="25.5" hidden="1" customHeight="1" x14ac:dyDescent="0.2">
      <c r="A239" s="996">
        <f ca="1">Setup!AP19</f>
        <v>0</v>
      </c>
      <c r="B239" s="997"/>
      <c r="C239" s="997"/>
      <c r="D239" s="997"/>
      <c r="E239" s="997"/>
      <c r="F239" s="997"/>
      <c r="G239" s="998"/>
      <c r="H239" s="167"/>
      <c r="J239" s="101"/>
    </row>
    <row r="240" spans="1:29" ht="25.5" hidden="1" customHeight="1" x14ac:dyDescent="0.2">
      <c r="A240" s="966">
        <f ca="1">Setup!AP20</f>
        <v>0</v>
      </c>
      <c r="B240" s="967"/>
      <c r="C240" s="967"/>
      <c r="D240" s="967"/>
      <c r="E240" s="967"/>
      <c r="F240" s="967"/>
      <c r="G240" s="968"/>
      <c r="H240" s="167"/>
      <c r="J240" s="101"/>
    </row>
    <row r="241" spans="1:10" ht="25.5" hidden="1" customHeight="1" x14ac:dyDescent="0.2">
      <c r="A241" s="969">
        <f ca="1">Setup!AP21</f>
        <v>0</v>
      </c>
      <c r="B241" s="970"/>
      <c r="C241" s="970"/>
      <c r="D241" s="970"/>
      <c r="E241" s="970"/>
      <c r="F241" s="970"/>
      <c r="G241" s="971"/>
      <c r="H241" s="167"/>
      <c r="J241" s="101"/>
    </row>
    <row r="242" spans="1:10" ht="25.5" hidden="1" customHeight="1" x14ac:dyDescent="0.2">
      <c r="A242" s="978">
        <f ca="1">Setup!AP22</f>
        <v>0</v>
      </c>
      <c r="B242" s="979"/>
      <c r="C242" s="979"/>
      <c r="D242" s="979"/>
      <c r="E242" s="979"/>
      <c r="F242" s="979"/>
      <c r="G242" s="980"/>
      <c r="H242" s="167"/>
      <c r="J242" s="101"/>
    </row>
    <row r="243" spans="1:10" ht="25.5" hidden="1" customHeight="1" x14ac:dyDescent="0.2">
      <c r="A243" s="978">
        <f ca="1">Setup!AP23</f>
        <v>0</v>
      </c>
      <c r="B243" s="979"/>
      <c r="C243" s="979"/>
      <c r="D243" s="979"/>
      <c r="E243" s="979"/>
      <c r="F243" s="979"/>
      <c r="G243" s="980"/>
      <c r="H243" s="167"/>
      <c r="J243" s="101"/>
    </row>
    <row r="244" spans="1:10" ht="25.5" hidden="1" customHeight="1" x14ac:dyDescent="0.2">
      <c r="A244" s="996">
        <f ca="1">Setup!AP24</f>
        <v>0</v>
      </c>
      <c r="B244" s="997"/>
      <c r="C244" s="997"/>
      <c r="D244" s="997"/>
      <c r="E244" s="997"/>
      <c r="F244" s="997"/>
      <c r="G244" s="998"/>
      <c r="H244" s="167"/>
      <c r="J244" s="101"/>
    </row>
    <row r="245" spans="1:10" ht="25.5" hidden="1" customHeight="1" x14ac:dyDescent="0.2">
      <c r="A245" s="966">
        <f ca="1">Setup!AP25</f>
        <v>0</v>
      </c>
      <c r="B245" s="967"/>
      <c r="C245" s="967"/>
      <c r="D245" s="967"/>
      <c r="E245" s="967"/>
      <c r="F245" s="967"/>
      <c r="G245" s="968"/>
      <c r="H245" s="168"/>
      <c r="J245" s="101"/>
    </row>
    <row r="246" spans="1:10" ht="25.5" hidden="1" customHeight="1" x14ac:dyDescent="0.2">
      <c r="A246" s="966">
        <f ca="1">Setup!AP26</f>
        <v>0</v>
      </c>
      <c r="B246" s="967"/>
      <c r="C246" s="967"/>
      <c r="D246" s="967"/>
      <c r="E246" s="967"/>
      <c r="F246" s="967"/>
      <c r="G246" s="968"/>
      <c r="H246" s="167"/>
      <c r="J246" s="101"/>
    </row>
    <row r="247" spans="1:10" ht="25.5" hidden="1" customHeight="1" x14ac:dyDescent="0.2">
      <c r="A247" s="969">
        <f ca="1">Setup!AP27</f>
        <v>0</v>
      </c>
      <c r="B247" s="970"/>
      <c r="C247" s="970"/>
      <c r="D247" s="970"/>
      <c r="E247" s="970"/>
      <c r="F247" s="970"/>
      <c r="G247" s="971"/>
      <c r="H247" s="167"/>
      <c r="J247" s="101"/>
    </row>
    <row r="248" spans="1:10" ht="25.5" hidden="1" customHeight="1" x14ac:dyDescent="0.2">
      <c r="A248" s="978">
        <f ca="1">Setup!AP28</f>
        <v>0</v>
      </c>
      <c r="B248" s="979"/>
      <c r="C248" s="979"/>
      <c r="D248" s="979"/>
      <c r="E248" s="979"/>
      <c r="F248" s="979"/>
      <c r="G248" s="980"/>
      <c r="H248" s="167"/>
      <c r="J248" s="101"/>
    </row>
    <row r="249" spans="1:10" ht="25.5" hidden="1" customHeight="1" x14ac:dyDescent="0.2">
      <c r="A249" s="978">
        <f ca="1">Setup!AP29</f>
        <v>0</v>
      </c>
      <c r="B249" s="979"/>
      <c r="C249" s="979"/>
      <c r="D249" s="979"/>
      <c r="E249" s="979"/>
      <c r="F249" s="979"/>
      <c r="G249" s="980"/>
      <c r="H249" s="167"/>
      <c r="J249" s="101"/>
    </row>
    <row r="250" spans="1:10" ht="25.5" hidden="1" customHeight="1" x14ac:dyDescent="0.2">
      <c r="A250" s="996">
        <f ca="1">Setup!AP30</f>
        <v>0</v>
      </c>
      <c r="B250" s="997"/>
      <c r="C250" s="997"/>
      <c r="D250" s="997"/>
      <c r="E250" s="997"/>
      <c r="F250" s="997"/>
      <c r="G250" s="998"/>
      <c r="H250" s="167"/>
      <c r="J250" s="101"/>
    </row>
    <row r="251" spans="1:10" ht="25.5" hidden="1" customHeight="1" x14ac:dyDescent="0.2">
      <c r="A251" s="966">
        <f ca="1">Setup!AP31</f>
        <v>0</v>
      </c>
      <c r="B251" s="967"/>
      <c r="C251" s="967"/>
      <c r="D251" s="967"/>
      <c r="E251" s="967"/>
      <c r="F251" s="967"/>
      <c r="G251" s="968"/>
      <c r="H251" s="167"/>
      <c r="J251" s="101"/>
    </row>
    <row r="252" spans="1:10" ht="25.5" hidden="1" customHeight="1" x14ac:dyDescent="0.2">
      <c r="A252" s="969">
        <f ca="1">Setup!AP32</f>
        <v>0</v>
      </c>
      <c r="B252" s="970"/>
      <c r="C252" s="970"/>
      <c r="D252" s="970"/>
      <c r="E252" s="970"/>
      <c r="F252" s="970"/>
      <c r="G252" s="971"/>
      <c r="H252" s="167"/>
      <c r="J252" s="101"/>
    </row>
    <row r="253" spans="1:10" ht="25.5" hidden="1" customHeight="1" x14ac:dyDescent="0.2">
      <c r="A253" s="978">
        <f ca="1">Setup!AP33</f>
        <v>0</v>
      </c>
      <c r="B253" s="979"/>
      <c r="C253" s="979"/>
      <c r="D253" s="979"/>
      <c r="E253" s="979"/>
      <c r="F253" s="979"/>
      <c r="G253" s="980"/>
      <c r="H253" s="167"/>
      <c r="J253" s="101"/>
    </row>
    <row r="254" spans="1:10" ht="25.5" hidden="1" customHeight="1" x14ac:dyDescent="0.2">
      <c r="A254" s="966">
        <f ca="1">Setup!AP34</f>
        <v>0</v>
      </c>
      <c r="B254" s="967"/>
      <c r="C254" s="967"/>
      <c r="D254" s="967"/>
      <c r="E254" s="967"/>
      <c r="F254" s="967"/>
      <c r="G254" s="968"/>
      <c r="H254" s="167"/>
      <c r="J254" s="101"/>
    </row>
    <row r="255" spans="1:10" ht="25.5" hidden="1" customHeight="1" x14ac:dyDescent="0.2">
      <c r="A255" s="969">
        <f ca="1">Setup!AP35</f>
        <v>0</v>
      </c>
      <c r="B255" s="970"/>
      <c r="C255" s="970"/>
      <c r="D255" s="970"/>
      <c r="E255" s="970"/>
      <c r="F255" s="970"/>
      <c r="G255" s="971"/>
      <c r="H255" s="167"/>
      <c r="J255" s="101"/>
    </row>
    <row r="256" spans="1:10" ht="25.5" hidden="1" customHeight="1" x14ac:dyDescent="0.2">
      <c r="A256" s="978">
        <f ca="1">Setup!AP36</f>
        <v>0</v>
      </c>
      <c r="B256" s="979"/>
      <c r="C256" s="979"/>
      <c r="D256" s="979"/>
      <c r="E256" s="979"/>
      <c r="F256" s="979"/>
      <c r="G256" s="980"/>
      <c r="H256" s="167"/>
      <c r="J256" s="101"/>
    </row>
    <row r="257" spans="1:10" ht="25.5" hidden="1" customHeight="1" x14ac:dyDescent="0.2">
      <c r="A257" s="996">
        <f ca="1">Setup!AP37</f>
        <v>0</v>
      </c>
      <c r="B257" s="997"/>
      <c r="C257" s="997"/>
      <c r="D257" s="997"/>
      <c r="E257" s="997"/>
      <c r="F257" s="997"/>
      <c r="G257" s="998"/>
      <c r="H257" s="167"/>
      <c r="J257" s="101"/>
    </row>
    <row r="258" spans="1:10" ht="25.5" hidden="1" customHeight="1" x14ac:dyDescent="0.2">
      <c r="A258" s="966">
        <f ca="1">Setup!AP38</f>
        <v>0</v>
      </c>
      <c r="B258" s="967"/>
      <c r="C258" s="967"/>
      <c r="D258" s="967"/>
      <c r="E258" s="967"/>
      <c r="F258" s="967"/>
      <c r="G258" s="968"/>
      <c r="H258" s="167"/>
      <c r="J258" s="101"/>
    </row>
    <row r="259" spans="1:10" ht="25.5" customHeight="1" x14ac:dyDescent="0.2">
      <c r="A259" s="969" t="str">
        <f ca="1">Setup!AP39</f>
        <v>Actual stock level - PS39 - Product 1: Efavirenz, 600 mg, 30 tablets</v>
      </c>
      <c r="B259" s="970"/>
      <c r="C259" s="970"/>
      <c r="D259" s="970"/>
      <c r="E259" s="970"/>
      <c r="F259" s="970"/>
      <c r="G259" s="971"/>
      <c r="H259" s="167">
        <v>3</v>
      </c>
      <c r="J259" s="101"/>
    </row>
    <row r="260" spans="1:10" ht="25.5" customHeight="1" x14ac:dyDescent="0.2">
      <c r="A260" s="996" t="str">
        <f ca="1">Setup!AP40</f>
        <v>Actual stock level - PS40 - Product 2: Efavirenz, 200 mg, 90 capsules</v>
      </c>
      <c r="B260" s="997"/>
      <c r="C260" s="997"/>
      <c r="D260" s="997"/>
      <c r="E260" s="997"/>
      <c r="F260" s="997"/>
      <c r="G260" s="998"/>
      <c r="H260" s="167">
        <v>4</v>
      </c>
      <c r="J260" s="101"/>
    </row>
    <row r="261" spans="1:10" ht="25.5" customHeight="1" x14ac:dyDescent="0.2">
      <c r="A261" s="969" t="str">
        <f ca="1">Setup!AP41</f>
        <v>Actual stock level - PS41 - Product 3: TDF/3TC, 300/300 mg, 30 tablets</v>
      </c>
      <c r="B261" s="970"/>
      <c r="C261" s="970"/>
      <c r="D261" s="970"/>
      <c r="E261" s="970"/>
      <c r="F261" s="970"/>
      <c r="G261" s="971"/>
      <c r="H261" s="167">
        <v>5</v>
      </c>
      <c r="J261" s="101"/>
    </row>
    <row r="262" spans="1:10" ht="25.5" customHeight="1" x14ac:dyDescent="0.2">
      <c r="A262" s="996" t="str">
        <f ca="1">Setup!AP42</f>
        <v>Actual stock level - PS42 - Product 4: 3TC, 10 mg/ml, oral solution 240 ml</v>
      </c>
      <c r="B262" s="997"/>
      <c r="C262" s="997"/>
      <c r="D262" s="997"/>
      <c r="E262" s="997"/>
      <c r="F262" s="997"/>
      <c r="G262" s="998"/>
      <c r="H262" s="167">
        <v>6</v>
      </c>
      <c r="J262" s="101"/>
    </row>
    <row r="263" spans="1:10" ht="25.5" hidden="1" customHeight="1" x14ac:dyDescent="0.2">
      <c r="A263" s="969">
        <f ca="1">Setup!AP43</f>
        <v>0</v>
      </c>
      <c r="B263" s="970"/>
      <c r="C263" s="970"/>
      <c r="D263" s="970"/>
      <c r="E263" s="970"/>
      <c r="F263" s="970"/>
      <c r="G263" s="971"/>
      <c r="H263" s="167"/>
      <c r="J263" s="101"/>
    </row>
    <row r="264" spans="1:10" ht="25.5" hidden="1" customHeight="1" x14ac:dyDescent="0.2">
      <c r="A264" s="996">
        <f ca="1">Setup!AP44</f>
        <v>0</v>
      </c>
      <c r="B264" s="997"/>
      <c r="C264" s="997"/>
      <c r="D264" s="997"/>
      <c r="E264" s="997"/>
      <c r="F264" s="997"/>
      <c r="G264" s="998"/>
      <c r="H264" s="167"/>
      <c r="J264" s="101"/>
    </row>
    <row r="265" spans="1:10" ht="25.5" hidden="1" customHeight="1" x14ac:dyDescent="0.2">
      <c r="A265" s="969">
        <f ca="1">Setup!AP45</f>
        <v>0</v>
      </c>
      <c r="B265" s="970"/>
      <c r="C265" s="970"/>
      <c r="D265" s="970"/>
      <c r="E265" s="970"/>
      <c r="F265" s="970"/>
      <c r="G265" s="971"/>
      <c r="H265" s="167"/>
      <c r="J265" s="101"/>
    </row>
    <row r="266" spans="1:10" ht="25.5" hidden="1" customHeight="1" x14ac:dyDescent="0.2">
      <c r="A266" s="996">
        <f ca="1">Setup!AP46</f>
        <v>0</v>
      </c>
      <c r="B266" s="997"/>
      <c r="C266" s="997"/>
      <c r="D266" s="997"/>
      <c r="E266" s="997"/>
      <c r="F266" s="997"/>
      <c r="G266" s="998"/>
      <c r="H266" s="167"/>
      <c r="J266" s="101"/>
    </row>
    <row r="267" spans="1:10" ht="25.5" hidden="1" customHeight="1" x14ac:dyDescent="0.2">
      <c r="A267" s="969">
        <f ca="1">Setup!AP47</f>
        <v>0</v>
      </c>
      <c r="B267" s="970"/>
      <c r="C267" s="970"/>
      <c r="D267" s="970"/>
      <c r="E267" s="970"/>
      <c r="F267" s="970"/>
      <c r="G267" s="971"/>
      <c r="H267" s="167"/>
      <c r="J267" s="101"/>
    </row>
    <row r="268" spans="1:10" ht="25.5" hidden="1" customHeight="1" x14ac:dyDescent="0.2">
      <c r="A268" s="996">
        <f ca="1">Setup!AP48</f>
        <v>0</v>
      </c>
      <c r="B268" s="997"/>
      <c r="C268" s="997"/>
      <c r="D268" s="997"/>
      <c r="E268" s="997"/>
      <c r="F268" s="997"/>
      <c r="G268" s="998"/>
      <c r="H268" s="167"/>
      <c r="J268" s="101"/>
    </row>
    <row r="269" spans="1:10" ht="25.5" hidden="1" customHeight="1" x14ac:dyDescent="0.2">
      <c r="A269" s="969">
        <f ca="1">Setup!AP49</f>
        <v>0</v>
      </c>
      <c r="B269" s="970"/>
      <c r="C269" s="970"/>
      <c r="D269" s="970"/>
      <c r="E269" s="970"/>
      <c r="F269" s="970"/>
      <c r="G269" s="971"/>
      <c r="H269" s="167"/>
      <c r="J269" s="101"/>
    </row>
    <row r="270" spans="1:10" ht="25.5" hidden="1" customHeight="1" x14ac:dyDescent="0.2">
      <c r="A270" s="996">
        <f ca="1">Setup!AP50</f>
        <v>0</v>
      </c>
      <c r="B270" s="997"/>
      <c r="C270" s="997"/>
      <c r="D270" s="997"/>
      <c r="E270" s="997"/>
      <c r="F270" s="997"/>
      <c r="G270" s="998"/>
      <c r="H270" s="167"/>
      <c r="J270" s="101"/>
    </row>
    <row r="271" spans="1:10" ht="25.5" hidden="1" customHeight="1" x14ac:dyDescent="0.2">
      <c r="A271" s="969">
        <f ca="1">Setup!AP51</f>
        <v>0</v>
      </c>
      <c r="B271" s="970"/>
      <c r="C271" s="970"/>
      <c r="D271" s="970"/>
      <c r="E271" s="970"/>
      <c r="F271" s="970"/>
      <c r="G271" s="971"/>
      <c r="H271" s="167"/>
      <c r="J271" s="101"/>
    </row>
    <row r="272" spans="1:10" ht="25.5" hidden="1" customHeight="1" x14ac:dyDescent="0.2">
      <c r="A272" s="996">
        <f ca="1">Setup!AP52</f>
        <v>0</v>
      </c>
      <c r="B272" s="997"/>
      <c r="C272" s="997"/>
      <c r="D272" s="997"/>
      <c r="E272" s="997"/>
      <c r="F272" s="997"/>
      <c r="G272" s="998"/>
      <c r="H272" s="167"/>
    </row>
    <row r="273" spans="1:8" ht="25.5" hidden="1" customHeight="1" x14ac:dyDescent="0.2">
      <c r="A273" s="969">
        <f ca="1">Setup!AP53</f>
        <v>0</v>
      </c>
      <c r="B273" s="970"/>
      <c r="C273" s="970"/>
      <c r="D273" s="970"/>
      <c r="E273" s="970"/>
      <c r="F273" s="970"/>
      <c r="G273" s="971"/>
      <c r="H273" s="167"/>
    </row>
    <row r="274" spans="1:8" ht="25.5" hidden="1" customHeight="1" x14ac:dyDescent="0.2">
      <c r="A274" s="996">
        <f ca="1">Setup!AP54</f>
        <v>0</v>
      </c>
      <c r="B274" s="997"/>
      <c r="C274" s="997"/>
      <c r="D274" s="997"/>
      <c r="E274" s="997"/>
      <c r="F274" s="997"/>
      <c r="G274" s="998"/>
      <c r="H274" s="167"/>
    </row>
    <row r="275" spans="1:8" ht="25.5" hidden="1" customHeight="1" x14ac:dyDescent="0.2">
      <c r="A275" s="969">
        <f ca="1">Setup!AP55</f>
        <v>0</v>
      </c>
      <c r="B275" s="970"/>
      <c r="C275" s="970"/>
      <c r="D275" s="970"/>
      <c r="E275" s="970"/>
      <c r="F275" s="970"/>
      <c r="G275" s="971"/>
      <c r="H275" s="167"/>
    </row>
    <row r="276" spans="1:8" ht="25.5" hidden="1" customHeight="1" x14ac:dyDescent="0.2">
      <c r="A276" s="996">
        <f ca="1">Setup!AP56</f>
        <v>0</v>
      </c>
      <c r="B276" s="997"/>
      <c r="C276" s="997"/>
      <c r="D276" s="997"/>
      <c r="E276" s="997"/>
      <c r="F276" s="997"/>
      <c r="G276" s="998"/>
      <c r="H276" s="167"/>
    </row>
    <row r="277" spans="1:8" ht="25.5" hidden="1" customHeight="1" x14ac:dyDescent="0.2">
      <c r="A277" s="969">
        <f ca="1">Setup!AP57</f>
        <v>0</v>
      </c>
      <c r="B277" s="970"/>
      <c r="C277" s="970"/>
      <c r="D277" s="970"/>
      <c r="E277" s="970"/>
      <c r="F277" s="970"/>
      <c r="G277" s="971"/>
      <c r="H277" s="167"/>
    </row>
    <row r="278" spans="1:8" ht="25.5" hidden="1" customHeight="1" x14ac:dyDescent="0.2">
      <c r="A278" s="996">
        <f ca="1">Setup!AP58</f>
        <v>0</v>
      </c>
      <c r="B278" s="997"/>
      <c r="C278" s="997"/>
      <c r="D278" s="997"/>
      <c r="E278" s="997"/>
      <c r="F278" s="997"/>
      <c r="G278" s="998"/>
      <c r="H278" s="167"/>
    </row>
    <row r="279" spans="1:8" ht="25.5" hidden="1" customHeight="1" x14ac:dyDescent="0.2">
      <c r="A279" s="969">
        <f ca="1">Setup!AP59</f>
        <v>0</v>
      </c>
      <c r="B279" s="970"/>
      <c r="C279" s="970"/>
      <c r="D279" s="970"/>
      <c r="E279" s="970"/>
      <c r="F279" s="970"/>
      <c r="G279" s="971"/>
      <c r="H279" s="167"/>
    </row>
    <row r="280" spans="1:8" ht="25.5" hidden="1" customHeight="1" x14ac:dyDescent="0.2">
      <c r="A280" s="978">
        <f ca="1">Setup!AP60</f>
        <v>0</v>
      </c>
      <c r="B280" s="979"/>
      <c r="C280" s="979"/>
      <c r="D280" s="979"/>
      <c r="E280" s="979"/>
      <c r="F280" s="979"/>
      <c r="G280" s="980"/>
      <c r="H280" s="167"/>
    </row>
    <row r="281" spans="1:8" ht="25.5" hidden="1" customHeight="1" x14ac:dyDescent="0.2">
      <c r="A281" s="996">
        <f ca="1">Setup!AP61</f>
        <v>0</v>
      </c>
      <c r="B281" s="997"/>
      <c r="C281" s="997"/>
      <c r="D281" s="997"/>
      <c r="E281" s="997"/>
      <c r="F281" s="997"/>
      <c r="G281" s="998"/>
      <c r="H281" s="167"/>
    </row>
    <row r="282" spans="1:8" ht="25.5" hidden="1" customHeight="1" x14ac:dyDescent="0.2">
      <c r="A282" s="966">
        <f ca="1">Setup!AP62</f>
        <v>0</v>
      </c>
      <c r="B282" s="967"/>
      <c r="C282" s="967"/>
      <c r="D282" s="967"/>
      <c r="E282" s="967"/>
      <c r="F282" s="967"/>
      <c r="G282" s="968"/>
      <c r="H282" s="167"/>
    </row>
    <row r="283" spans="1:8" ht="25.5" hidden="1" customHeight="1" x14ac:dyDescent="0.2">
      <c r="A283" s="966">
        <f ca="1">Setup!AP63</f>
        <v>0</v>
      </c>
      <c r="B283" s="967"/>
      <c r="C283" s="967"/>
      <c r="D283" s="967"/>
      <c r="E283" s="967"/>
      <c r="F283" s="967"/>
      <c r="G283" s="968"/>
      <c r="H283" s="167"/>
    </row>
    <row r="284" spans="1:8" ht="25.5" hidden="1" customHeight="1" x14ac:dyDescent="0.2">
      <c r="A284" s="969">
        <f ca="1">Setup!AP64</f>
        <v>0</v>
      </c>
      <c r="B284" s="970"/>
      <c r="C284" s="970"/>
      <c r="D284" s="970"/>
      <c r="E284" s="970"/>
      <c r="F284" s="970"/>
      <c r="G284" s="971"/>
      <c r="H284" s="167"/>
    </row>
    <row r="285" spans="1:8" ht="25.5" hidden="1" customHeight="1" x14ac:dyDescent="0.2">
      <c r="A285" s="978">
        <f ca="1">Setup!AP65</f>
        <v>0</v>
      </c>
      <c r="B285" s="979"/>
      <c r="C285" s="979"/>
      <c r="D285" s="979"/>
      <c r="E285" s="979"/>
      <c r="F285" s="979"/>
      <c r="G285" s="980"/>
      <c r="H285" s="167"/>
    </row>
    <row r="286" spans="1:8" ht="25.5" hidden="1" customHeight="1" x14ac:dyDescent="0.2">
      <c r="A286" s="978">
        <f ca="1">Setup!AP66</f>
        <v>0</v>
      </c>
      <c r="B286" s="979"/>
      <c r="C286" s="979"/>
      <c r="D286" s="979"/>
      <c r="E286" s="979"/>
      <c r="F286" s="979"/>
      <c r="G286" s="980"/>
      <c r="H286" s="167"/>
    </row>
    <row r="287" spans="1:8" ht="25.5" hidden="1" customHeight="1" x14ac:dyDescent="0.2">
      <c r="A287" s="996">
        <f ca="1">Setup!AP67</f>
        <v>0</v>
      </c>
      <c r="B287" s="997"/>
      <c r="C287" s="997"/>
      <c r="D287" s="997"/>
      <c r="E287" s="997"/>
      <c r="F287" s="997"/>
      <c r="G287" s="998"/>
      <c r="H287" s="167"/>
    </row>
    <row r="288" spans="1:8" ht="25.5" hidden="1" customHeight="1" x14ac:dyDescent="0.2">
      <c r="A288" s="966">
        <f ca="1">Setup!AP68</f>
        <v>0</v>
      </c>
      <c r="B288" s="967"/>
      <c r="C288" s="967"/>
      <c r="D288" s="967"/>
      <c r="E288" s="967"/>
      <c r="F288" s="967"/>
      <c r="G288" s="968"/>
      <c r="H288" s="167"/>
    </row>
    <row r="289" spans="1:17" ht="25.5" hidden="1" customHeight="1" x14ac:dyDescent="0.2">
      <c r="A289" s="966">
        <f ca="1">Setup!AP69</f>
        <v>0</v>
      </c>
      <c r="B289" s="967"/>
      <c r="C289" s="967"/>
      <c r="D289" s="967"/>
      <c r="E289" s="967"/>
      <c r="F289" s="967"/>
      <c r="G289" s="968"/>
      <c r="H289" s="167"/>
    </row>
    <row r="290" spans="1:17" ht="18.75" customHeight="1" x14ac:dyDescent="0.2">
      <c r="A290" s="187"/>
      <c r="B290" s="188"/>
      <c r="C290" s="188"/>
      <c r="D290" s="188"/>
      <c r="E290" s="188"/>
      <c r="F290" s="188"/>
      <c r="G290" s="458"/>
      <c r="H290" s="189"/>
    </row>
    <row r="291" spans="1:17" ht="12.75" customHeight="1" x14ac:dyDescent="0.2">
      <c r="A291" s="184"/>
      <c r="B291" s="185"/>
      <c r="C291" s="185"/>
      <c r="D291" s="185"/>
      <c r="E291" s="185"/>
      <c r="F291" s="185"/>
      <c r="G291" s="459"/>
      <c r="H291" s="186"/>
    </row>
    <row r="292" spans="1:17" ht="19.5" customHeight="1" x14ac:dyDescent="0.2">
      <c r="A292" s="768" t="str">
        <f ca="1">Translations!A138</f>
        <v>Narrative comments from results (to be filled by the Subrecipient)</v>
      </c>
      <c r="B292" s="769"/>
      <c r="C292" s="769"/>
      <c r="D292" s="769"/>
      <c r="E292" s="769"/>
      <c r="F292" s="769"/>
      <c r="G292" s="769"/>
      <c r="H292" s="769"/>
      <c r="I292" s="769"/>
      <c r="J292" s="769"/>
      <c r="K292" s="769"/>
      <c r="L292" s="769"/>
      <c r="M292" s="769"/>
      <c r="N292" s="769"/>
      <c r="O292" s="769"/>
      <c r="P292" s="769"/>
      <c r="Q292" s="487"/>
    </row>
    <row r="293" spans="1:17" ht="12.75" customHeight="1" x14ac:dyDescent="0.2">
      <c r="A293" s="1023"/>
      <c r="B293" s="1024"/>
      <c r="C293" s="1024"/>
      <c r="D293" s="1024"/>
      <c r="E293" s="1024"/>
      <c r="F293" s="1024"/>
      <c r="G293" s="1024"/>
      <c r="H293" s="1024"/>
      <c r="I293" s="1024"/>
      <c r="J293" s="1024"/>
      <c r="K293" s="1024"/>
      <c r="L293" s="1024"/>
      <c r="M293" s="1024"/>
      <c r="N293" s="1024"/>
      <c r="O293" s="1024"/>
      <c r="P293" s="1025"/>
      <c r="Q293" s="488"/>
    </row>
    <row r="294" spans="1:17" ht="12.75" customHeight="1" x14ac:dyDescent="0.2">
      <c r="A294" s="1026"/>
      <c r="B294" s="1027"/>
      <c r="C294" s="1027"/>
      <c r="D294" s="1027"/>
      <c r="E294" s="1027"/>
      <c r="F294" s="1027"/>
      <c r="G294" s="1027"/>
      <c r="H294" s="1027"/>
      <c r="I294" s="1027"/>
      <c r="J294" s="1027"/>
      <c r="K294" s="1027"/>
      <c r="L294" s="1027"/>
      <c r="M294" s="1027"/>
      <c r="N294" s="1027"/>
      <c r="O294" s="1027"/>
      <c r="P294" s="1028"/>
      <c r="Q294" s="488"/>
    </row>
    <row r="295" spans="1:17" ht="12.75" customHeight="1" x14ac:dyDescent="0.2">
      <c r="A295" s="1026"/>
      <c r="B295" s="1027"/>
      <c r="C295" s="1027"/>
      <c r="D295" s="1027"/>
      <c r="E295" s="1027"/>
      <c r="F295" s="1027"/>
      <c r="G295" s="1027"/>
      <c r="H295" s="1027"/>
      <c r="I295" s="1027"/>
      <c r="J295" s="1027"/>
      <c r="K295" s="1027"/>
      <c r="L295" s="1027"/>
      <c r="M295" s="1027"/>
      <c r="N295" s="1027"/>
      <c r="O295" s="1027"/>
      <c r="P295" s="1028"/>
      <c r="Q295" s="488"/>
    </row>
    <row r="296" spans="1:17" ht="12.75" customHeight="1" x14ac:dyDescent="0.2">
      <c r="A296" s="1026"/>
      <c r="B296" s="1027"/>
      <c r="C296" s="1027"/>
      <c r="D296" s="1027"/>
      <c r="E296" s="1027"/>
      <c r="F296" s="1027"/>
      <c r="G296" s="1027"/>
      <c r="H296" s="1027"/>
      <c r="I296" s="1027"/>
      <c r="J296" s="1027"/>
      <c r="K296" s="1027"/>
      <c r="L296" s="1027"/>
      <c r="M296" s="1027"/>
      <c r="N296" s="1027"/>
      <c r="O296" s="1027"/>
      <c r="P296" s="1028"/>
      <c r="Q296" s="488"/>
    </row>
    <row r="297" spans="1:17" ht="12.75" customHeight="1" x14ac:dyDescent="0.2">
      <c r="A297" s="1026"/>
      <c r="B297" s="1027"/>
      <c r="C297" s="1027"/>
      <c r="D297" s="1027"/>
      <c r="E297" s="1027"/>
      <c r="F297" s="1027"/>
      <c r="G297" s="1027"/>
      <c r="H297" s="1027"/>
      <c r="I297" s="1027"/>
      <c r="J297" s="1027"/>
      <c r="K297" s="1027"/>
      <c r="L297" s="1027"/>
      <c r="M297" s="1027"/>
      <c r="N297" s="1027"/>
      <c r="O297" s="1027"/>
      <c r="P297" s="1028"/>
      <c r="Q297" s="488"/>
    </row>
    <row r="298" spans="1:17" ht="12.75" customHeight="1" x14ac:dyDescent="0.2">
      <c r="A298" s="1026"/>
      <c r="B298" s="1027"/>
      <c r="C298" s="1027"/>
      <c r="D298" s="1027"/>
      <c r="E298" s="1027"/>
      <c r="F298" s="1027"/>
      <c r="G298" s="1027"/>
      <c r="H298" s="1027"/>
      <c r="I298" s="1027"/>
      <c r="J298" s="1027"/>
      <c r="K298" s="1027"/>
      <c r="L298" s="1027"/>
      <c r="M298" s="1027"/>
      <c r="N298" s="1027"/>
      <c r="O298" s="1027"/>
      <c r="P298" s="1028"/>
      <c r="Q298" s="488"/>
    </row>
    <row r="299" spans="1:17" ht="12.75" customHeight="1" x14ac:dyDescent="0.2">
      <c r="A299" s="1026"/>
      <c r="B299" s="1027"/>
      <c r="C299" s="1027"/>
      <c r="D299" s="1027"/>
      <c r="E299" s="1027"/>
      <c r="F299" s="1027"/>
      <c r="G299" s="1027"/>
      <c r="H299" s="1027"/>
      <c r="I299" s="1027"/>
      <c r="J299" s="1027"/>
      <c r="K299" s="1027"/>
      <c r="L299" s="1027"/>
      <c r="M299" s="1027"/>
      <c r="N299" s="1027"/>
      <c r="O299" s="1027"/>
      <c r="P299" s="1028"/>
      <c r="Q299" s="488"/>
    </row>
    <row r="300" spans="1:17" ht="12.75" customHeight="1" x14ac:dyDescent="0.2">
      <c r="A300" s="1026"/>
      <c r="B300" s="1027"/>
      <c r="C300" s="1027"/>
      <c r="D300" s="1027"/>
      <c r="E300" s="1027"/>
      <c r="F300" s="1027"/>
      <c r="G300" s="1027"/>
      <c r="H300" s="1027"/>
      <c r="I300" s="1027"/>
      <c r="J300" s="1027"/>
      <c r="K300" s="1027"/>
      <c r="L300" s="1027"/>
      <c r="M300" s="1027"/>
      <c r="N300" s="1027"/>
      <c r="O300" s="1027"/>
      <c r="P300" s="1028"/>
      <c r="Q300" s="488"/>
    </row>
    <row r="301" spans="1:17" ht="12.75" customHeight="1" x14ac:dyDescent="0.2">
      <c r="A301" s="1026"/>
      <c r="B301" s="1027"/>
      <c r="C301" s="1027"/>
      <c r="D301" s="1027"/>
      <c r="E301" s="1027"/>
      <c r="F301" s="1027"/>
      <c r="G301" s="1027"/>
      <c r="H301" s="1027"/>
      <c r="I301" s="1027"/>
      <c r="J301" s="1027"/>
      <c r="K301" s="1027"/>
      <c r="L301" s="1027"/>
      <c r="M301" s="1027"/>
      <c r="N301" s="1027"/>
      <c r="O301" s="1027"/>
      <c r="P301" s="1028"/>
      <c r="Q301" s="488"/>
    </row>
    <row r="302" spans="1:17" ht="12.75" customHeight="1" x14ac:dyDescent="0.2">
      <c r="A302" s="1026"/>
      <c r="B302" s="1027"/>
      <c r="C302" s="1027"/>
      <c r="D302" s="1027"/>
      <c r="E302" s="1027"/>
      <c r="F302" s="1027"/>
      <c r="G302" s="1027"/>
      <c r="H302" s="1027"/>
      <c r="I302" s="1027"/>
      <c r="J302" s="1027"/>
      <c r="K302" s="1027"/>
      <c r="L302" s="1027"/>
      <c r="M302" s="1027"/>
      <c r="N302" s="1027"/>
      <c r="O302" s="1027"/>
      <c r="P302" s="1028"/>
      <c r="Q302" s="488"/>
    </row>
    <row r="303" spans="1:17" ht="12.75" customHeight="1" x14ac:dyDescent="0.2">
      <c r="A303" s="1026"/>
      <c r="B303" s="1027"/>
      <c r="C303" s="1027"/>
      <c r="D303" s="1027"/>
      <c r="E303" s="1027"/>
      <c r="F303" s="1027"/>
      <c r="G303" s="1027"/>
      <c r="H303" s="1027"/>
      <c r="I303" s="1027"/>
      <c r="J303" s="1027"/>
      <c r="K303" s="1027"/>
      <c r="L303" s="1027"/>
      <c r="M303" s="1027"/>
      <c r="N303" s="1027"/>
      <c r="O303" s="1027"/>
      <c r="P303" s="1028"/>
      <c r="Q303" s="488"/>
    </row>
    <row r="304" spans="1:17" ht="12.75" customHeight="1" x14ac:dyDescent="0.2">
      <c r="A304" s="1026"/>
      <c r="B304" s="1027"/>
      <c r="C304" s="1027"/>
      <c r="D304" s="1027"/>
      <c r="E304" s="1027"/>
      <c r="F304" s="1027"/>
      <c r="G304" s="1027"/>
      <c r="H304" s="1027"/>
      <c r="I304" s="1027"/>
      <c r="J304" s="1027"/>
      <c r="K304" s="1027"/>
      <c r="L304" s="1027"/>
      <c r="M304" s="1027"/>
      <c r="N304" s="1027"/>
      <c r="O304" s="1027"/>
      <c r="P304" s="1028"/>
      <c r="Q304" s="488"/>
    </row>
    <row r="305" spans="1:17" ht="12.75" customHeight="1" x14ac:dyDescent="0.2">
      <c r="A305" s="1026"/>
      <c r="B305" s="1027"/>
      <c r="C305" s="1027"/>
      <c r="D305" s="1027"/>
      <c r="E305" s="1027"/>
      <c r="F305" s="1027"/>
      <c r="G305" s="1027"/>
      <c r="H305" s="1027"/>
      <c r="I305" s="1027"/>
      <c r="J305" s="1027"/>
      <c r="K305" s="1027"/>
      <c r="L305" s="1027"/>
      <c r="M305" s="1027"/>
      <c r="N305" s="1027"/>
      <c r="O305" s="1027"/>
      <c r="P305" s="1028"/>
      <c r="Q305" s="488"/>
    </row>
    <row r="306" spans="1:17" ht="12.75" customHeight="1" x14ac:dyDescent="0.2">
      <c r="A306" s="1026"/>
      <c r="B306" s="1027"/>
      <c r="C306" s="1027"/>
      <c r="D306" s="1027"/>
      <c r="E306" s="1027"/>
      <c r="F306" s="1027"/>
      <c r="G306" s="1027"/>
      <c r="H306" s="1027"/>
      <c r="I306" s="1027"/>
      <c r="J306" s="1027"/>
      <c r="K306" s="1027"/>
      <c r="L306" s="1027"/>
      <c r="M306" s="1027"/>
      <c r="N306" s="1027"/>
      <c r="O306" s="1027"/>
      <c r="P306" s="1028"/>
      <c r="Q306" s="488"/>
    </row>
    <row r="307" spans="1:17" ht="12.75" customHeight="1" x14ac:dyDescent="0.2">
      <c r="A307" s="1026"/>
      <c r="B307" s="1027"/>
      <c r="C307" s="1027"/>
      <c r="D307" s="1027"/>
      <c r="E307" s="1027"/>
      <c r="F307" s="1027"/>
      <c r="G307" s="1027"/>
      <c r="H307" s="1027"/>
      <c r="I307" s="1027"/>
      <c r="J307" s="1027"/>
      <c r="K307" s="1027"/>
      <c r="L307" s="1027"/>
      <c r="M307" s="1027"/>
      <c r="N307" s="1027"/>
      <c r="O307" s="1027"/>
      <c r="P307" s="1028"/>
      <c r="Q307" s="488"/>
    </row>
    <row r="308" spans="1:17" ht="12.75" customHeight="1" x14ac:dyDescent="0.2">
      <c r="A308" s="1026"/>
      <c r="B308" s="1027"/>
      <c r="C308" s="1027"/>
      <c r="D308" s="1027"/>
      <c r="E308" s="1027"/>
      <c r="F308" s="1027"/>
      <c r="G308" s="1027"/>
      <c r="H308" s="1027"/>
      <c r="I308" s="1027"/>
      <c r="J308" s="1027"/>
      <c r="K308" s="1027"/>
      <c r="L308" s="1027"/>
      <c r="M308" s="1027"/>
      <c r="N308" s="1027"/>
      <c r="O308" s="1027"/>
      <c r="P308" s="1028"/>
      <c r="Q308" s="488"/>
    </row>
    <row r="309" spans="1:17" ht="12.75" customHeight="1" x14ac:dyDescent="0.2">
      <c r="A309" s="1026"/>
      <c r="B309" s="1027"/>
      <c r="C309" s="1027"/>
      <c r="D309" s="1027"/>
      <c r="E309" s="1027"/>
      <c r="F309" s="1027"/>
      <c r="G309" s="1027"/>
      <c r="H309" s="1027"/>
      <c r="I309" s="1027"/>
      <c r="J309" s="1027"/>
      <c r="K309" s="1027"/>
      <c r="L309" s="1027"/>
      <c r="M309" s="1027"/>
      <c r="N309" s="1027"/>
      <c r="O309" s="1027"/>
      <c r="P309" s="1028"/>
      <c r="Q309" s="488"/>
    </row>
    <row r="310" spans="1:17" ht="12.75" customHeight="1" x14ac:dyDescent="0.2">
      <c r="A310" s="1026"/>
      <c r="B310" s="1027"/>
      <c r="C310" s="1027"/>
      <c r="D310" s="1027"/>
      <c r="E310" s="1027"/>
      <c r="F310" s="1027"/>
      <c r="G310" s="1027"/>
      <c r="H310" s="1027"/>
      <c r="I310" s="1027"/>
      <c r="J310" s="1027"/>
      <c r="K310" s="1027"/>
      <c r="L310" s="1027"/>
      <c r="M310" s="1027"/>
      <c r="N310" s="1027"/>
      <c r="O310" s="1027"/>
      <c r="P310" s="1028"/>
      <c r="Q310" s="488"/>
    </row>
    <row r="311" spans="1:17" ht="12.75" customHeight="1" x14ac:dyDescent="0.2">
      <c r="A311" s="1026"/>
      <c r="B311" s="1027"/>
      <c r="C311" s="1027"/>
      <c r="D311" s="1027"/>
      <c r="E311" s="1027"/>
      <c r="F311" s="1027"/>
      <c r="G311" s="1027"/>
      <c r="H311" s="1027"/>
      <c r="I311" s="1027"/>
      <c r="J311" s="1027"/>
      <c r="K311" s="1027"/>
      <c r="L311" s="1027"/>
      <c r="M311" s="1027"/>
      <c r="N311" s="1027"/>
      <c r="O311" s="1027"/>
      <c r="P311" s="1028"/>
      <c r="Q311" s="488"/>
    </row>
    <row r="312" spans="1:17" ht="12.75" customHeight="1" x14ac:dyDescent="0.2">
      <c r="A312" s="1026"/>
      <c r="B312" s="1027"/>
      <c r="C312" s="1027"/>
      <c r="D312" s="1027"/>
      <c r="E312" s="1027"/>
      <c r="F312" s="1027"/>
      <c r="G312" s="1027"/>
      <c r="H312" s="1027"/>
      <c r="I312" s="1027"/>
      <c r="J312" s="1027"/>
      <c r="K312" s="1027"/>
      <c r="L312" s="1027"/>
      <c r="M312" s="1027"/>
      <c r="N312" s="1027"/>
      <c r="O312" s="1027"/>
      <c r="P312" s="1028"/>
      <c r="Q312" s="488"/>
    </row>
    <row r="313" spans="1:17" ht="12.75" customHeight="1" x14ac:dyDescent="0.2">
      <c r="A313" s="1026"/>
      <c r="B313" s="1027"/>
      <c r="C313" s="1027"/>
      <c r="D313" s="1027"/>
      <c r="E313" s="1027"/>
      <c r="F313" s="1027"/>
      <c r="G313" s="1027"/>
      <c r="H313" s="1027"/>
      <c r="I313" s="1027"/>
      <c r="J313" s="1027"/>
      <c r="K313" s="1027"/>
      <c r="L313" s="1027"/>
      <c r="M313" s="1027"/>
      <c r="N313" s="1027"/>
      <c r="O313" s="1027"/>
      <c r="P313" s="1028"/>
      <c r="Q313" s="488"/>
    </row>
    <row r="314" spans="1:17" ht="12.75" customHeight="1" x14ac:dyDescent="0.2">
      <c r="A314" s="1026"/>
      <c r="B314" s="1027"/>
      <c r="C314" s="1027"/>
      <c r="D314" s="1027"/>
      <c r="E314" s="1027"/>
      <c r="F314" s="1027"/>
      <c r="G314" s="1027"/>
      <c r="H314" s="1027"/>
      <c r="I314" s="1027"/>
      <c r="J314" s="1027"/>
      <c r="K314" s="1027"/>
      <c r="L314" s="1027"/>
      <c r="M314" s="1027"/>
      <c r="N314" s="1027"/>
      <c r="O314" s="1027"/>
      <c r="P314" s="1028"/>
      <c r="Q314" s="488"/>
    </row>
    <row r="315" spans="1:17" ht="12.75" customHeight="1" x14ac:dyDescent="0.2">
      <c r="A315" s="1026"/>
      <c r="B315" s="1027"/>
      <c r="C315" s="1027"/>
      <c r="D315" s="1027"/>
      <c r="E315" s="1027"/>
      <c r="F315" s="1027"/>
      <c r="G315" s="1027"/>
      <c r="H315" s="1027"/>
      <c r="I315" s="1027"/>
      <c r="J315" s="1027"/>
      <c r="K315" s="1027"/>
      <c r="L315" s="1027"/>
      <c r="M315" s="1027"/>
      <c r="N315" s="1027"/>
      <c r="O315" s="1027"/>
      <c r="P315" s="1028"/>
      <c r="Q315" s="488"/>
    </row>
    <row r="316" spans="1:17" ht="12.75" customHeight="1" x14ac:dyDescent="0.2">
      <c r="A316" s="1026"/>
      <c r="B316" s="1027"/>
      <c r="C316" s="1027"/>
      <c r="D316" s="1027"/>
      <c r="E316" s="1027"/>
      <c r="F316" s="1027"/>
      <c r="G316" s="1027"/>
      <c r="H316" s="1027"/>
      <c r="I316" s="1027"/>
      <c r="J316" s="1027"/>
      <c r="K316" s="1027"/>
      <c r="L316" s="1027"/>
      <c r="M316" s="1027"/>
      <c r="N316" s="1027"/>
      <c r="O316" s="1027"/>
      <c r="P316" s="1028"/>
      <c r="Q316" s="488"/>
    </row>
    <row r="317" spans="1:17" ht="12.75" customHeight="1" x14ac:dyDescent="0.2">
      <c r="A317" s="1026"/>
      <c r="B317" s="1027"/>
      <c r="C317" s="1027"/>
      <c r="D317" s="1027"/>
      <c r="E317" s="1027"/>
      <c r="F317" s="1027"/>
      <c r="G317" s="1027"/>
      <c r="H317" s="1027"/>
      <c r="I317" s="1027"/>
      <c r="J317" s="1027"/>
      <c r="K317" s="1027"/>
      <c r="L317" s="1027"/>
      <c r="M317" s="1027"/>
      <c r="N317" s="1027"/>
      <c r="O317" s="1027"/>
      <c r="P317" s="1028"/>
      <c r="Q317" s="488"/>
    </row>
    <row r="318" spans="1:17" ht="12.75" customHeight="1" x14ac:dyDescent="0.2">
      <c r="A318" s="1026"/>
      <c r="B318" s="1027"/>
      <c r="C318" s="1027"/>
      <c r="D318" s="1027"/>
      <c r="E318" s="1027"/>
      <c r="F318" s="1027"/>
      <c r="G318" s="1027"/>
      <c r="H318" s="1027"/>
      <c r="I318" s="1027"/>
      <c r="J318" s="1027"/>
      <c r="K318" s="1027"/>
      <c r="L318" s="1027"/>
      <c r="M318" s="1027"/>
      <c r="N318" s="1027"/>
      <c r="O318" s="1027"/>
      <c r="P318" s="1028"/>
      <c r="Q318" s="488"/>
    </row>
    <row r="319" spans="1:17" ht="12.75" customHeight="1" x14ac:dyDescent="0.2">
      <c r="A319" s="1026"/>
      <c r="B319" s="1027"/>
      <c r="C319" s="1027"/>
      <c r="D319" s="1027"/>
      <c r="E319" s="1027"/>
      <c r="F319" s="1027"/>
      <c r="G319" s="1027"/>
      <c r="H319" s="1027"/>
      <c r="I319" s="1027"/>
      <c r="J319" s="1027"/>
      <c r="K319" s="1027"/>
      <c r="L319" s="1027"/>
      <c r="M319" s="1027"/>
      <c r="N319" s="1027"/>
      <c r="O319" s="1027"/>
      <c r="P319" s="1028"/>
      <c r="Q319" s="488"/>
    </row>
    <row r="320" spans="1:17" ht="12.75" customHeight="1" x14ac:dyDescent="0.2">
      <c r="A320" s="1026"/>
      <c r="B320" s="1027"/>
      <c r="C320" s="1027"/>
      <c r="D320" s="1027"/>
      <c r="E320" s="1027"/>
      <c r="F320" s="1027"/>
      <c r="G320" s="1027"/>
      <c r="H320" s="1027"/>
      <c r="I320" s="1027"/>
      <c r="J320" s="1027"/>
      <c r="K320" s="1027"/>
      <c r="L320" s="1027"/>
      <c r="M320" s="1027"/>
      <c r="N320" s="1027"/>
      <c r="O320" s="1027"/>
      <c r="P320" s="1028"/>
      <c r="Q320" s="488"/>
    </row>
    <row r="321" spans="1:17" ht="12.75" customHeight="1" x14ac:dyDescent="0.2">
      <c r="A321" s="1026"/>
      <c r="B321" s="1027"/>
      <c r="C321" s="1027"/>
      <c r="D321" s="1027"/>
      <c r="E321" s="1027"/>
      <c r="F321" s="1027"/>
      <c r="G321" s="1027"/>
      <c r="H321" s="1027"/>
      <c r="I321" s="1027"/>
      <c r="J321" s="1027"/>
      <c r="K321" s="1027"/>
      <c r="L321" s="1027"/>
      <c r="M321" s="1027"/>
      <c r="N321" s="1027"/>
      <c r="O321" s="1027"/>
      <c r="P321" s="1028"/>
      <c r="Q321" s="488"/>
    </row>
    <row r="322" spans="1:17" ht="12.75" customHeight="1" x14ac:dyDescent="0.2">
      <c r="A322" s="1026"/>
      <c r="B322" s="1027"/>
      <c r="C322" s="1027"/>
      <c r="D322" s="1027"/>
      <c r="E322" s="1027"/>
      <c r="F322" s="1027"/>
      <c r="G322" s="1027"/>
      <c r="H322" s="1027"/>
      <c r="I322" s="1027"/>
      <c r="J322" s="1027"/>
      <c r="K322" s="1027"/>
      <c r="L322" s="1027"/>
      <c r="M322" s="1027"/>
      <c r="N322" s="1027"/>
      <c r="O322" s="1027"/>
      <c r="P322" s="1028"/>
      <c r="Q322" s="488"/>
    </row>
    <row r="323" spans="1:17" ht="12.75" customHeight="1" x14ac:dyDescent="0.2">
      <c r="A323" s="1026"/>
      <c r="B323" s="1027"/>
      <c r="C323" s="1027"/>
      <c r="D323" s="1027"/>
      <c r="E323" s="1027"/>
      <c r="F323" s="1027"/>
      <c r="G323" s="1027"/>
      <c r="H323" s="1027"/>
      <c r="I323" s="1027"/>
      <c r="J323" s="1027"/>
      <c r="K323" s="1027"/>
      <c r="L323" s="1027"/>
      <c r="M323" s="1027"/>
      <c r="N323" s="1027"/>
      <c r="O323" s="1027"/>
      <c r="P323" s="1028"/>
      <c r="Q323" s="488"/>
    </row>
    <row r="324" spans="1:17" ht="12.75" customHeight="1" x14ac:dyDescent="0.2">
      <c r="A324" s="1026"/>
      <c r="B324" s="1027"/>
      <c r="C324" s="1027"/>
      <c r="D324" s="1027"/>
      <c r="E324" s="1027"/>
      <c r="F324" s="1027"/>
      <c r="G324" s="1027"/>
      <c r="H324" s="1027"/>
      <c r="I324" s="1027"/>
      <c r="J324" s="1027"/>
      <c r="K324" s="1027"/>
      <c r="L324" s="1027"/>
      <c r="M324" s="1027"/>
      <c r="N324" s="1027"/>
      <c r="O324" s="1027"/>
      <c r="P324" s="1028"/>
      <c r="Q324" s="488"/>
    </row>
    <row r="325" spans="1:17" ht="12.75" customHeight="1" x14ac:dyDescent="0.2">
      <c r="A325" s="1026"/>
      <c r="B325" s="1027"/>
      <c r="C325" s="1027"/>
      <c r="D325" s="1027"/>
      <c r="E325" s="1027"/>
      <c r="F325" s="1027"/>
      <c r="G325" s="1027"/>
      <c r="H325" s="1027"/>
      <c r="I325" s="1027"/>
      <c r="J325" s="1027"/>
      <c r="K325" s="1027"/>
      <c r="L325" s="1027"/>
      <c r="M325" s="1027"/>
      <c r="N325" s="1027"/>
      <c r="O325" s="1027"/>
      <c r="P325" s="1028"/>
      <c r="Q325" s="488"/>
    </row>
    <row r="326" spans="1:17" ht="12.75" customHeight="1" x14ac:dyDescent="0.2">
      <c r="A326" s="1026"/>
      <c r="B326" s="1027"/>
      <c r="C326" s="1027"/>
      <c r="D326" s="1027"/>
      <c r="E326" s="1027"/>
      <c r="F326" s="1027"/>
      <c r="G326" s="1027"/>
      <c r="H326" s="1027"/>
      <c r="I326" s="1027"/>
      <c r="J326" s="1027"/>
      <c r="K326" s="1027"/>
      <c r="L326" s="1027"/>
      <c r="M326" s="1027"/>
      <c r="N326" s="1027"/>
      <c r="O326" s="1027"/>
      <c r="P326" s="1028"/>
      <c r="Q326" s="488"/>
    </row>
    <row r="327" spans="1:17" ht="12.75" customHeight="1" x14ac:dyDescent="0.2">
      <c r="A327" s="1026"/>
      <c r="B327" s="1027"/>
      <c r="C327" s="1027"/>
      <c r="D327" s="1027"/>
      <c r="E327" s="1027"/>
      <c r="F327" s="1027"/>
      <c r="G327" s="1027"/>
      <c r="H327" s="1027"/>
      <c r="I327" s="1027"/>
      <c r="J327" s="1027"/>
      <c r="K327" s="1027"/>
      <c r="L327" s="1027"/>
      <c r="M327" s="1027"/>
      <c r="N327" s="1027"/>
      <c r="O327" s="1027"/>
      <c r="P327" s="1028"/>
      <c r="Q327" s="488"/>
    </row>
    <row r="328" spans="1:17" ht="12.75" customHeight="1" x14ac:dyDescent="0.2">
      <c r="A328" s="1026"/>
      <c r="B328" s="1027"/>
      <c r="C328" s="1027"/>
      <c r="D328" s="1027"/>
      <c r="E328" s="1027"/>
      <c r="F328" s="1027"/>
      <c r="G328" s="1027"/>
      <c r="H328" s="1027"/>
      <c r="I328" s="1027"/>
      <c r="J328" s="1027"/>
      <c r="K328" s="1027"/>
      <c r="L328" s="1027"/>
      <c r="M328" s="1027"/>
      <c r="N328" s="1027"/>
      <c r="O328" s="1027"/>
      <c r="P328" s="1028"/>
      <c r="Q328" s="488"/>
    </row>
    <row r="329" spans="1:17" ht="12.75" customHeight="1" x14ac:dyDescent="0.2">
      <c r="A329" s="1026"/>
      <c r="B329" s="1027"/>
      <c r="C329" s="1027"/>
      <c r="D329" s="1027"/>
      <c r="E329" s="1027"/>
      <c r="F329" s="1027"/>
      <c r="G329" s="1027"/>
      <c r="H329" s="1027"/>
      <c r="I329" s="1027"/>
      <c r="J329" s="1027"/>
      <c r="K329" s="1027"/>
      <c r="L329" s="1027"/>
      <c r="M329" s="1027"/>
      <c r="N329" s="1027"/>
      <c r="O329" s="1027"/>
      <c r="P329" s="1028"/>
      <c r="Q329" s="488"/>
    </row>
    <row r="330" spans="1:17" ht="12.75" customHeight="1" x14ac:dyDescent="0.2">
      <c r="A330" s="1026"/>
      <c r="B330" s="1027"/>
      <c r="C330" s="1027"/>
      <c r="D330" s="1027"/>
      <c r="E330" s="1027"/>
      <c r="F330" s="1027"/>
      <c r="G330" s="1027"/>
      <c r="H330" s="1027"/>
      <c r="I330" s="1027"/>
      <c r="J330" s="1027"/>
      <c r="K330" s="1027"/>
      <c r="L330" s="1027"/>
      <c r="M330" s="1027"/>
      <c r="N330" s="1027"/>
      <c r="O330" s="1027"/>
      <c r="P330" s="1028"/>
      <c r="Q330" s="488"/>
    </row>
    <row r="331" spans="1:17" ht="12.75" customHeight="1" x14ac:dyDescent="0.2">
      <c r="A331" s="1026"/>
      <c r="B331" s="1027"/>
      <c r="C331" s="1027"/>
      <c r="D331" s="1027"/>
      <c r="E331" s="1027"/>
      <c r="F331" s="1027"/>
      <c r="G331" s="1027"/>
      <c r="H331" s="1027"/>
      <c r="I331" s="1027"/>
      <c r="J331" s="1027"/>
      <c r="K331" s="1027"/>
      <c r="L331" s="1027"/>
      <c r="M331" s="1027"/>
      <c r="N331" s="1027"/>
      <c r="O331" s="1027"/>
      <c r="P331" s="1028"/>
      <c r="Q331" s="488"/>
    </row>
    <row r="332" spans="1:17" ht="12.75" customHeight="1" x14ac:dyDescent="0.2">
      <c r="A332" s="1026"/>
      <c r="B332" s="1027"/>
      <c r="C332" s="1027"/>
      <c r="D332" s="1027"/>
      <c r="E332" s="1027"/>
      <c r="F332" s="1027"/>
      <c r="G332" s="1027"/>
      <c r="H332" s="1027"/>
      <c r="I332" s="1027"/>
      <c r="J332" s="1027"/>
      <c r="K332" s="1027"/>
      <c r="L332" s="1027"/>
      <c r="M332" s="1027"/>
      <c r="N332" s="1027"/>
      <c r="O332" s="1027"/>
      <c r="P332" s="1028"/>
      <c r="Q332" s="488"/>
    </row>
    <row r="333" spans="1:17" ht="12.75" customHeight="1" x14ac:dyDescent="0.2">
      <c r="A333" s="1026"/>
      <c r="B333" s="1027"/>
      <c r="C333" s="1027"/>
      <c r="D333" s="1027"/>
      <c r="E333" s="1027"/>
      <c r="F333" s="1027"/>
      <c r="G333" s="1027"/>
      <c r="H333" s="1027"/>
      <c r="I333" s="1027"/>
      <c r="J333" s="1027"/>
      <c r="K333" s="1027"/>
      <c r="L333" s="1027"/>
      <c r="M333" s="1027"/>
      <c r="N333" s="1027"/>
      <c r="O333" s="1027"/>
      <c r="P333" s="1028"/>
      <c r="Q333" s="488"/>
    </row>
    <row r="334" spans="1:17" ht="12.75" customHeight="1" x14ac:dyDescent="0.2">
      <c r="A334" s="1029"/>
      <c r="B334" s="1030"/>
      <c r="C334" s="1030"/>
      <c r="D334" s="1030"/>
      <c r="E334" s="1030"/>
      <c r="F334" s="1030"/>
      <c r="G334" s="1030"/>
      <c r="H334" s="1030"/>
      <c r="I334" s="1030"/>
      <c r="J334" s="1030"/>
      <c r="K334" s="1030"/>
      <c r="L334" s="1030"/>
      <c r="M334" s="1030"/>
      <c r="N334" s="1030"/>
      <c r="O334" s="1030"/>
      <c r="P334" s="1031"/>
      <c r="Q334" s="488"/>
    </row>
    <row r="336" spans="1:17" ht="19.5" customHeight="1" x14ac:dyDescent="0.2">
      <c r="A336" s="768" t="str">
        <f ca="1">Translations!A139</f>
        <v>This section is filled in exclusively by PR's programmatic and financial monitors.</v>
      </c>
      <c r="B336" s="769"/>
      <c r="C336" s="769"/>
      <c r="D336" s="769"/>
      <c r="E336" s="769"/>
      <c r="F336" s="769"/>
      <c r="G336" s="769"/>
      <c r="H336" s="769"/>
      <c r="I336" s="769"/>
      <c r="J336" s="769"/>
      <c r="K336" s="769"/>
      <c r="L336" s="769"/>
      <c r="M336" s="769"/>
      <c r="N336" s="769"/>
      <c r="O336" s="769"/>
      <c r="P336" s="770"/>
      <c r="Q336" s="487"/>
    </row>
    <row r="337" spans="1:17" ht="8.25" customHeight="1" x14ac:dyDescent="0.2"/>
    <row r="338" spans="1:17" ht="18.75" customHeight="1" x14ac:dyDescent="0.2">
      <c r="A338" s="999" t="str">
        <f ca="1">Translations!A150</f>
        <v>PROGRAMMATIC</v>
      </c>
      <c r="B338" s="34"/>
      <c r="C338" s="34"/>
      <c r="D338" s="37" t="str">
        <f ca="1">Translations!A140</f>
        <v>Name of person conducting programmatic verification</v>
      </c>
      <c r="E338" s="116"/>
      <c r="F338" s="34"/>
      <c r="G338" s="460"/>
      <c r="H338" s="34"/>
      <c r="I338" s="34"/>
      <c r="J338" s="34"/>
      <c r="K338" s="34"/>
      <c r="L338" s="460"/>
      <c r="M338" s="34"/>
      <c r="N338" s="34"/>
      <c r="O338" s="1013"/>
      <c r="P338" s="1014"/>
    </row>
    <row r="339" spans="1:17" ht="19.5" customHeight="1" x14ac:dyDescent="0.2">
      <c r="A339" s="1000"/>
      <c r="B339" s="35"/>
      <c r="C339" s="35"/>
      <c r="D339" s="1015"/>
      <c r="E339" s="1016"/>
      <c r="F339" s="35"/>
      <c r="G339" s="461"/>
      <c r="H339" s="35"/>
      <c r="I339" s="35"/>
      <c r="J339" s="35"/>
      <c r="K339" s="35"/>
      <c r="L339" s="461"/>
      <c r="M339" s="35"/>
      <c r="N339" s="35"/>
      <c r="O339" s="1002"/>
      <c r="P339" s="1003"/>
    </row>
    <row r="340" spans="1:17" ht="7.5" customHeight="1" x14ac:dyDescent="0.2">
      <c r="A340" s="1000"/>
      <c r="B340" s="35"/>
      <c r="C340" s="35"/>
      <c r="D340" s="35"/>
      <c r="E340" s="35"/>
      <c r="F340" s="35"/>
      <c r="G340" s="461"/>
      <c r="H340" s="35"/>
      <c r="I340" s="35"/>
      <c r="J340" s="35"/>
      <c r="K340" s="35"/>
      <c r="L340" s="461"/>
      <c r="M340" s="35"/>
      <c r="N340" s="35"/>
      <c r="O340" s="35"/>
      <c r="P340" s="36"/>
    </row>
    <row r="341" spans="1:17" ht="21" customHeight="1" x14ac:dyDescent="0.2">
      <c r="A341" s="1000"/>
      <c r="B341" s="117"/>
      <c r="C341" s="117"/>
      <c r="D341" s="119" t="str">
        <f ca="1">Translations!A141</f>
        <v>Contextual details</v>
      </c>
      <c r="E341" s="117"/>
      <c r="F341" s="117"/>
      <c r="G341" s="462"/>
      <c r="H341" s="117"/>
      <c r="I341" s="117"/>
      <c r="J341" s="117"/>
      <c r="K341" s="117"/>
      <c r="L341" s="462"/>
      <c r="M341" s="117"/>
      <c r="N341" s="117"/>
      <c r="O341" s="117"/>
      <c r="P341" s="118"/>
      <c r="Q341" s="487"/>
    </row>
    <row r="342" spans="1:17" ht="26.25" customHeight="1" x14ac:dyDescent="0.2">
      <c r="A342" s="1000"/>
      <c r="B342" s="35"/>
      <c r="C342" s="35"/>
      <c r="D342" s="1017"/>
      <c r="E342" s="1018"/>
      <c r="F342" s="1018"/>
      <c r="G342" s="1018"/>
      <c r="H342" s="1018"/>
      <c r="I342" s="1018"/>
      <c r="J342" s="1018"/>
      <c r="K342" s="1018"/>
      <c r="L342" s="1018"/>
      <c r="M342" s="1018"/>
      <c r="N342" s="1018"/>
      <c r="O342" s="1018"/>
      <c r="P342" s="1019"/>
      <c r="Q342" s="489"/>
    </row>
    <row r="343" spans="1:17" ht="26.25" customHeight="1" x14ac:dyDescent="0.2">
      <c r="A343" s="1000"/>
      <c r="B343" s="35"/>
      <c r="C343" s="35"/>
      <c r="D343" s="1032"/>
      <c r="E343" s="1033"/>
      <c r="F343" s="1033"/>
      <c r="G343" s="1033"/>
      <c r="H343" s="1033"/>
      <c r="I343" s="1033"/>
      <c r="J343" s="1033"/>
      <c r="K343" s="1033"/>
      <c r="L343" s="1033"/>
      <c r="M343" s="1033"/>
      <c r="N343" s="1033"/>
      <c r="O343" s="1033"/>
      <c r="P343" s="1034"/>
      <c r="Q343" s="489"/>
    </row>
    <row r="344" spans="1:17" ht="26.25" customHeight="1" x14ac:dyDescent="0.2">
      <c r="A344" s="1000"/>
      <c r="B344" s="35"/>
      <c r="C344" s="35"/>
      <c r="D344" s="1032"/>
      <c r="E344" s="1033"/>
      <c r="F344" s="1033"/>
      <c r="G344" s="1033"/>
      <c r="H344" s="1033"/>
      <c r="I344" s="1033"/>
      <c r="J344" s="1033"/>
      <c r="K344" s="1033"/>
      <c r="L344" s="1033"/>
      <c r="M344" s="1033"/>
      <c r="N344" s="1033"/>
      <c r="O344" s="1033"/>
      <c r="P344" s="1034"/>
      <c r="Q344" s="489"/>
    </row>
    <row r="345" spans="1:17" ht="26.25" customHeight="1" x14ac:dyDescent="0.2">
      <c r="A345" s="1000"/>
      <c r="B345" s="35"/>
      <c r="C345" s="35"/>
      <c r="D345" s="1032"/>
      <c r="E345" s="1033"/>
      <c r="F345" s="1033"/>
      <c r="G345" s="1033"/>
      <c r="H345" s="1033"/>
      <c r="I345" s="1033"/>
      <c r="J345" s="1033"/>
      <c r="K345" s="1033"/>
      <c r="L345" s="1033"/>
      <c r="M345" s="1033"/>
      <c r="N345" s="1033"/>
      <c r="O345" s="1033"/>
      <c r="P345" s="1034"/>
      <c r="Q345" s="489"/>
    </row>
    <row r="346" spans="1:17" ht="26.25" customHeight="1" x14ac:dyDescent="0.2">
      <c r="A346" s="1000"/>
      <c r="B346" s="35"/>
      <c r="C346" s="35"/>
      <c r="D346" s="1035"/>
      <c r="E346" s="1036"/>
      <c r="F346" s="1036"/>
      <c r="G346" s="1036"/>
      <c r="H346" s="1036"/>
      <c r="I346" s="1036"/>
      <c r="J346" s="1036"/>
      <c r="K346" s="1036"/>
      <c r="L346" s="1036"/>
      <c r="M346" s="1036"/>
      <c r="N346" s="1036"/>
      <c r="O346" s="1036"/>
      <c r="P346" s="1037"/>
      <c r="Q346" s="489"/>
    </row>
    <row r="347" spans="1:17" x14ac:dyDescent="0.2">
      <c r="A347" s="1000"/>
      <c r="B347" s="35"/>
      <c r="C347" s="35"/>
      <c r="D347" s="35"/>
      <c r="E347" s="35"/>
      <c r="F347" s="35"/>
      <c r="G347" s="461"/>
      <c r="H347" s="35"/>
      <c r="I347" s="35"/>
      <c r="J347" s="35"/>
      <c r="K347" s="35"/>
      <c r="L347" s="461"/>
      <c r="M347" s="35"/>
      <c r="N347" s="35"/>
      <c r="O347" s="35"/>
      <c r="P347" s="36"/>
    </row>
    <row r="348" spans="1:17" ht="21" customHeight="1" x14ac:dyDescent="0.2">
      <c r="A348" s="1000"/>
      <c r="B348" s="117"/>
      <c r="C348" s="117"/>
      <c r="D348" s="119" t="str">
        <f ca="1">Translations!A151</f>
        <v>Description of identified problem(s)</v>
      </c>
      <c r="E348" s="117"/>
      <c r="F348" s="117"/>
      <c r="G348" s="462"/>
      <c r="H348" s="117"/>
      <c r="I348" s="117"/>
      <c r="J348" s="117"/>
      <c r="K348" s="117"/>
      <c r="L348" s="462"/>
      <c r="M348" s="117"/>
      <c r="N348" s="117"/>
      <c r="O348" s="117"/>
      <c r="P348" s="118"/>
      <c r="Q348" s="490"/>
    </row>
    <row r="349" spans="1:17" ht="26.25" customHeight="1" x14ac:dyDescent="0.2">
      <c r="A349" s="1000"/>
      <c r="B349" s="35"/>
      <c r="C349" s="35"/>
      <c r="D349" s="1017"/>
      <c r="E349" s="1018"/>
      <c r="F349" s="1018"/>
      <c r="G349" s="1018"/>
      <c r="H349" s="1018"/>
      <c r="I349" s="1018"/>
      <c r="J349" s="1018"/>
      <c r="K349" s="1018"/>
      <c r="L349" s="1018"/>
      <c r="M349" s="1018"/>
      <c r="N349" s="1018"/>
      <c r="O349" s="1018"/>
      <c r="P349" s="1019"/>
      <c r="Q349" s="60"/>
    </row>
    <row r="350" spans="1:17" ht="26.25" customHeight="1" x14ac:dyDescent="0.2">
      <c r="A350" s="1000"/>
      <c r="B350" s="35"/>
      <c r="C350" s="35"/>
      <c r="D350" s="1032"/>
      <c r="E350" s="1033"/>
      <c r="F350" s="1033"/>
      <c r="G350" s="1033"/>
      <c r="H350" s="1033"/>
      <c r="I350" s="1033"/>
      <c r="J350" s="1033"/>
      <c r="K350" s="1033"/>
      <c r="L350" s="1033"/>
      <c r="M350" s="1033"/>
      <c r="N350" s="1033"/>
      <c r="O350" s="1033"/>
      <c r="P350" s="1034"/>
      <c r="Q350" s="60"/>
    </row>
    <row r="351" spans="1:17" ht="26.25" customHeight="1" x14ac:dyDescent="0.2">
      <c r="A351" s="1000"/>
      <c r="B351" s="35"/>
      <c r="C351" s="35"/>
      <c r="D351" s="1032"/>
      <c r="E351" s="1033"/>
      <c r="F351" s="1033"/>
      <c r="G351" s="1033"/>
      <c r="H351" s="1033"/>
      <c r="I351" s="1033"/>
      <c r="J351" s="1033"/>
      <c r="K351" s="1033"/>
      <c r="L351" s="1033"/>
      <c r="M351" s="1033"/>
      <c r="N351" s="1033"/>
      <c r="O351" s="1033"/>
      <c r="P351" s="1034"/>
      <c r="Q351" s="60"/>
    </row>
    <row r="352" spans="1:17" ht="26.25" customHeight="1" x14ac:dyDescent="0.2">
      <c r="A352" s="1000"/>
      <c r="B352" s="35"/>
      <c r="C352" s="35"/>
      <c r="D352" s="1032"/>
      <c r="E352" s="1033"/>
      <c r="F352" s="1033"/>
      <c r="G352" s="1033"/>
      <c r="H352" s="1033"/>
      <c r="I352" s="1033"/>
      <c r="J352" s="1033"/>
      <c r="K352" s="1033"/>
      <c r="L352" s="1033"/>
      <c r="M352" s="1033"/>
      <c r="N352" s="1033"/>
      <c r="O352" s="1033"/>
      <c r="P352" s="1034"/>
      <c r="Q352" s="60"/>
    </row>
    <row r="353" spans="1:17" ht="26.25" customHeight="1" x14ac:dyDescent="0.2">
      <c r="A353" s="1000"/>
      <c r="B353" s="35"/>
      <c r="C353" s="35"/>
      <c r="D353" s="1035"/>
      <c r="E353" s="1036"/>
      <c r="F353" s="1036"/>
      <c r="G353" s="1036"/>
      <c r="H353" s="1036"/>
      <c r="I353" s="1036"/>
      <c r="J353" s="1036"/>
      <c r="K353" s="1036"/>
      <c r="L353" s="1036"/>
      <c r="M353" s="1036"/>
      <c r="N353" s="1036"/>
      <c r="O353" s="1036"/>
      <c r="P353" s="1037"/>
      <c r="Q353" s="60"/>
    </row>
    <row r="354" spans="1:17" x14ac:dyDescent="0.2">
      <c r="A354" s="1000"/>
      <c r="B354" s="35"/>
      <c r="C354" s="35"/>
      <c r="D354" s="35"/>
      <c r="E354" s="35"/>
      <c r="F354" s="35"/>
      <c r="G354" s="461"/>
      <c r="H354" s="35"/>
      <c r="I354" s="35"/>
      <c r="J354" s="35"/>
      <c r="K354" s="35"/>
      <c r="L354" s="461"/>
      <c r="M354" s="35"/>
      <c r="N354" s="35"/>
      <c r="O354" s="35"/>
      <c r="P354" s="36"/>
    </row>
    <row r="355" spans="1:17" ht="21" customHeight="1" x14ac:dyDescent="0.2">
      <c r="A355" s="1000"/>
      <c r="B355" s="117"/>
      <c r="C355" s="117"/>
      <c r="D355" s="119" t="str">
        <f ca="1">Translations!A152</f>
        <v>Recommendations and actions to be taken</v>
      </c>
      <c r="E355" s="117"/>
      <c r="F355" s="117"/>
      <c r="G355" s="462"/>
      <c r="H355" s="117"/>
      <c r="I355" s="117"/>
      <c r="J355" s="117"/>
      <c r="K355" s="117"/>
      <c r="L355" s="462"/>
      <c r="M355" s="117"/>
      <c r="N355" s="117"/>
      <c r="O355" s="117"/>
      <c r="P355" s="118"/>
      <c r="Q355" s="490"/>
    </row>
    <row r="356" spans="1:17" ht="29.25" customHeight="1" x14ac:dyDescent="0.2">
      <c r="A356" s="1000"/>
      <c r="B356" s="35"/>
      <c r="C356" s="35"/>
      <c r="D356" s="1020" t="s">
        <v>282</v>
      </c>
      <c r="E356" s="1021"/>
      <c r="F356" s="1021"/>
      <c r="G356" s="1021"/>
      <c r="H356" s="1021"/>
      <c r="I356" s="1021"/>
      <c r="J356" s="1021"/>
      <c r="K356" s="1021"/>
      <c r="L356" s="1021"/>
      <c r="M356" s="1021"/>
      <c r="N356" s="1021"/>
      <c r="O356" s="1021"/>
      <c r="P356" s="1022"/>
    </row>
    <row r="357" spans="1:17" ht="29.25" customHeight="1" x14ac:dyDescent="0.2">
      <c r="A357" s="1000"/>
      <c r="B357" s="35"/>
      <c r="C357" s="35"/>
      <c r="D357" s="1017" t="s">
        <v>283</v>
      </c>
      <c r="E357" s="1018"/>
      <c r="F357" s="1018"/>
      <c r="G357" s="1018"/>
      <c r="H357" s="1018"/>
      <c r="I357" s="1018"/>
      <c r="J357" s="1018"/>
      <c r="K357" s="1018"/>
      <c r="L357" s="1018"/>
      <c r="M357" s="1018"/>
      <c r="N357" s="1018"/>
      <c r="O357" s="1018"/>
      <c r="P357" s="1019"/>
    </row>
    <row r="358" spans="1:17" ht="29.25" customHeight="1" x14ac:dyDescent="0.2">
      <c r="A358" s="1000"/>
      <c r="B358" s="35"/>
      <c r="C358" s="35"/>
      <c r="D358" s="1017" t="s">
        <v>284</v>
      </c>
      <c r="E358" s="1018"/>
      <c r="F358" s="1018"/>
      <c r="G358" s="1018"/>
      <c r="H358" s="1018"/>
      <c r="I358" s="1018"/>
      <c r="J358" s="1018"/>
      <c r="K358" s="1018"/>
      <c r="L358" s="1018"/>
      <c r="M358" s="1018"/>
      <c r="N358" s="1018"/>
      <c r="O358" s="1018"/>
      <c r="P358" s="1019"/>
    </row>
    <row r="359" spans="1:17" ht="29.25" customHeight="1" x14ac:dyDescent="0.2">
      <c r="A359" s="1000"/>
      <c r="B359" s="35"/>
      <c r="C359" s="35"/>
      <c r="D359" s="1017" t="s">
        <v>285</v>
      </c>
      <c r="E359" s="1018"/>
      <c r="F359" s="1018"/>
      <c r="G359" s="1018"/>
      <c r="H359" s="1018"/>
      <c r="I359" s="1018"/>
      <c r="J359" s="1018"/>
      <c r="K359" s="1018"/>
      <c r="L359" s="1018"/>
      <c r="M359" s="1018"/>
      <c r="N359" s="1018"/>
      <c r="O359" s="1018"/>
      <c r="P359" s="1019"/>
    </row>
    <row r="360" spans="1:17" ht="29.25" customHeight="1" x14ac:dyDescent="0.2">
      <c r="A360" s="1000"/>
      <c r="B360" s="35"/>
      <c r="C360" s="35"/>
      <c r="D360" s="1020" t="s">
        <v>286</v>
      </c>
      <c r="E360" s="1021"/>
      <c r="F360" s="1021"/>
      <c r="G360" s="1021"/>
      <c r="H360" s="1021"/>
      <c r="I360" s="1021"/>
      <c r="J360" s="1021"/>
      <c r="K360" s="1021"/>
      <c r="L360" s="1021"/>
      <c r="M360" s="1021"/>
      <c r="N360" s="1021"/>
      <c r="O360" s="1021"/>
      <c r="P360" s="1022"/>
    </row>
    <row r="361" spans="1:17" x14ac:dyDescent="0.2">
      <c r="A361" s="1001"/>
      <c r="B361" s="82"/>
      <c r="C361" s="82"/>
      <c r="D361" s="82"/>
      <c r="E361" s="82"/>
      <c r="F361" s="82"/>
      <c r="G361" s="463"/>
      <c r="H361" s="82"/>
      <c r="I361" s="82"/>
      <c r="J361" s="82"/>
      <c r="K361" s="82"/>
      <c r="L361" s="463"/>
      <c r="M361" s="82"/>
      <c r="N361" s="82"/>
      <c r="O361" s="82"/>
      <c r="P361" s="98"/>
    </row>
    <row r="363" spans="1:17" ht="23.25" customHeight="1" x14ac:dyDescent="0.2"/>
    <row r="364" spans="1:17" ht="18.75" customHeight="1" x14ac:dyDescent="0.2">
      <c r="A364" s="999" t="str">
        <f ca="1">Translations!A154</f>
        <v>FINANCIAL</v>
      </c>
      <c r="B364" s="34"/>
      <c r="C364" s="34"/>
      <c r="D364" s="37" t="str">
        <f ca="1">Translations!A153</f>
        <v>Name of person conducting financial verification</v>
      </c>
      <c r="E364" s="116"/>
      <c r="F364" s="34"/>
      <c r="G364" s="460"/>
      <c r="H364" s="34"/>
      <c r="I364" s="34"/>
      <c r="J364" s="34"/>
      <c r="K364" s="34"/>
      <c r="L364" s="460"/>
      <c r="M364" s="34"/>
      <c r="N364" s="34"/>
      <c r="O364" s="1013"/>
      <c r="P364" s="1014"/>
    </row>
    <row r="365" spans="1:17" ht="19.5" customHeight="1" x14ac:dyDescent="0.2">
      <c r="A365" s="1000"/>
      <c r="B365" s="35"/>
      <c r="C365" s="35"/>
      <c r="D365" s="1015"/>
      <c r="E365" s="1016"/>
      <c r="F365" s="35"/>
      <c r="G365" s="461"/>
      <c r="H365" s="35"/>
      <c r="I365" s="35"/>
      <c r="J365" s="35"/>
      <c r="K365" s="35"/>
      <c r="L365" s="461"/>
      <c r="M365" s="35"/>
      <c r="N365" s="35"/>
      <c r="O365" s="1002"/>
      <c r="P365" s="1003"/>
    </row>
    <row r="366" spans="1:17" ht="7.5" customHeight="1" x14ac:dyDescent="0.2">
      <c r="A366" s="1000"/>
      <c r="B366" s="35"/>
      <c r="C366" s="35"/>
      <c r="D366" s="35"/>
      <c r="E366" s="35"/>
      <c r="F366" s="35"/>
      <c r="G366" s="461"/>
      <c r="H366" s="35"/>
      <c r="I366" s="35"/>
      <c r="J366" s="35"/>
      <c r="K366" s="35"/>
      <c r="L366" s="461"/>
      <c r="M366" s="35"/>
      <c r="N366" s="35"/>
      <c r="O366" s="35"/>
      <c r="P366" s="36"/>
    </row>
    <row r="367" spans="1:17" ht="21" customHeight="1" x14ac:dyDescent="0.2">
      <c r="A367" s="1000"/>
      <c r="B367" s="117"/>
      <c r="C367" s="117"/>
      <c r="D367" s="119" t="str">
        <f ca="1">Translations!A141</f>
        <v>Contextual details</v>
      </c>
      <c r="E367" s="117"/>
      <c r="F367" s="117"/>
      <c r="G367" s="462"/>
      <c r="H367" s="117"/>
      <c r="I367" s="117"/>
      <c r="J367" s="117"/>
      <c r="K367" s="117"/>
      <c r="L367" s="462"/>
      <c r="M367" s="117"/>
      <c r="N367" s="117"/>
      <c r="O367" s="117"/>
      <c r="P367" s="118"/>
      <c r="Q367" s="487"/>
    </row>
    <row r="368" spans="1:17" ht="26.25" customHeight="1" x14ac:dyDescent="0.2">
      <c r="A368" s="1000"/>
      <c r="B368" s="35"/>
      <c r="C368" s="35"/>
      <c r="D368" s="1017"/>
      <c r="E368" s="1018"/>
      <c r="F368" s="1018"/>
      <c r="G368" s="1018"/>
      <c r="H368" s="1018"/>
      <c r="I368" s="1018"/>
      <c r="J368" s="1018"/>
      <c r="K368" s="1018"/>
      <c r="L368" s="1018"/>
      <c r="M368" s="1018"/>
      <c r="N368" s="1018"/>
      <c r="O368" s="1018"/>
      <c r="P368" s="1019"/>
      <c r="Q368" s="489"/>
    </row>
    <row r="369" spans="1:17" ht="26.25" customHeight="1" x14ac:dyDescent="0.2">
      <c r="A369" s="1000"/>
      <c r="B369" s="35"/>
      <c r="C369" s="35"/>
      <c r="D369" s="1032"/>
      <c r="E369" s="1033"/>
      <c r="F369" s="1033"/>
      <c r="G369" s="1033"/>
      <c r="H369" s="1033"/>
      <c r="I369" s="1033"/>
      <c r="J369" s="1033"/>
      <c r="K369" s="1033"/>
      <c r="L369" s="1033"/>
      <c r="M369" s="1033"/>
      <c r="N369" s="1033"/>
      <c r="O369" s="1033"/>
      <c r="P369" s="1034"/>
      <c r="Q369" s="489"/>
    </row>
    <row r="370" spans="1:17" ht="26.25" customHeight="1" x14ac:dyDescent="0.2">
      <c r="A370" s="1000"/>
      <c r="B370" s="35"/>
      <c r="C370" s="35"/>
      <c r="D370" s="1032"/>
      <c r="E370" s="1033"/>
      <c r="F370" s="1033"/>
      <c r="G370" s="1033"/>
      <c r="H370" s="1033"/>
      <c r="I370" s="1033"/>
      <c r="J370" s="1033"/>
      <c r="K370" s="1033"/>
      <c r="L370" s="1033"/>
      <c r="M370" s="1033"/>
      <c r="N370" s="1033"/>
      <c r="O370" s="1033"/>
      <c r="P370" s="1034"/>
      <c r="Q370" s="489"/>
    </row>
    <row r="371" spans="1:17" ht="26.25" customHeight="1" x14ac:dyDescent="0.2">
      <c r="A371" s="1000"/>
      <c r="B371" s="35"/>
      <c r="C371" s="35"/>
      <c r="D371" s="1032"/>
      <c r="E371" s="1033"/>
      <c r="F371" s="1033"/>
      <c r="G371" s="1033"/>
      <c r="H371" s="1033"/>
      <c r="I371" s="1033"/>
      <c r="J371" s="1033"/>
      <c r="K371" s="1033"/>
      <c r="L371" s="1033"/>
      <c r="M371" s="1033"/>
      <c r="N371" s="1033"/>
      <c r="O371" s="1033"/>
      <c r="P371" s="1034"/>
      <c r="Q371" s="489"/>
    </row>
    <row r="372" spans="1:17" ht="26.25" customHeight="1" x14ac:dyDescent="0.2">
      <c r="A372" s="1000"/>
      <c r="B372" s="35"/>
      <c r="C372" s="35"/>
      <c r="D372" s="1035"/>
      <c r="E372" s="1036"/>
      <c r="F372" s="1036"/>
      <c r="G372" s="1036"/>
      <c r="H372" s="1036"/>
      <c r="I372" s="1036"/>
      <c r="J372" s="1036"/>
      <c r="K372" s="1036"/>
      <c r="L372" s="1036"/>
      <c r="M372" s="1036"/>
      <c r="N372" s="1036"/>
      <c r="O372" s="1036"/>
      <c r="P372" s="1037"/>
      <c r="Q372" s="489"/>
    </row>
    <row r="373" spans="1:17" ht="7.5" customHeight="1" x14ac:dyDescent="0.2">
      <c r="A373" s="1000"/>
      <c r="B373" s="35"/>
      <c r="C373" s="35"/>
      <c r="D373" s="35"/>
      <c r="E373" s="35"/>
      <c r="F373" s="35"/>
      <c r="G373" s="461"/>
      <c r="H373" s="35"/>
      <c r="I373" s="35"/>
      <c r="J373" s="35"/>
      <c r="K373" s="35"/>
      <c r="L373" s="461"/>
      <c r="M373" s="35"/>
      <c r="N373" s="35"/>
      <c r="O373" s="35"/>
      <c r="P373" s="36"/>
      <c r="Q373" s="42"/>
    </row>
    <row r="374" spans="1:17" x14ac:dyDescent="0.2">
      <c r="A374" s="1000"/>
      <c r="B374" s="35"/>
      <c r="C374" s="35"/>
      <c r="D374" s="35"/>
      <c r="E374" s="35"/>
      <c r="F374" s="35"/>
      <c r="G374" s="461"/>
      <c r="H374" s="35"/>
      <c r="I374" s="35"/>
      <c r="J374" s="35"/>
      <c r="K374" s="35"/>
      <c r="L374" s="461"/>
      <c r="M374" s="35"/>
      <c r="N374" s="35"/>
      <c r="O374" s="35"/>
      <c r="P374" s="36"/>
    </row>
    <row r="375" spans="1:17" ht="21" customHeight="1" x14ac:dyDescent="0.2">
      <c r="A375" s="1000"/>
      <c r="B375" s="117"/>
      <c r="C375" s="117"/>
      <c r="D375" s="119" t="str">
        <f ca="1">Translations!A151</f>
        <v>Description of identified problem(s)</v>
      </c>
      <c r="E375" s="117"/>
      <c r="F375" s="117"/>
      <c r="G375" s="462"/>
      <c r="H375" s="117"/>
      <c r="I375" s="117"/>
      <c r="J375" s="117"/>
      <c r="K375" s="117"/>
      <c r="L375" s="462"/>
      <c r="M375" s="117"/>
      <c r="N375" s="117"/>
      <c r="O375" s="117"/>
      <c r="P375" s="118"/>
      <c r="Q375" s="490"/>
    </row>
    <row r="376" spans="1:17" ht="26.25" customHeight="1" x14ac:dyDescent="0.2">
      <c r="A376" s="1000"/>
      <c r="B376" s="35"/>
      <c r="C376" s="35"/>
      <c r="D376" s="1017"/>
      <c r="E376" s="1018"/>
      <c r="F376" s="1018"/>
      <c r="G376" s="1018"/>
      <c r="H376" s="1018"/>
      <c r="I376" s="1018"/>
      <c r="J376" s="1018"/>
      <c r="K376" s="1018"/>
      <c r="L376" s="1018"/>
      <c r="M376" s="1018"/>
      <c r="N376" s="1018"/>
      <c r="O376" s="1018"/>
      <c r="P376" s="1019"/>
      <c r="Q376" s="60"/>
    </row>
    <row r="377" spans="1:17" ht="26.25" customHeight="1" x14ac:dyDescent="0.2">
      <c r="A377" s="1000"/>
      <c r="B377" s="35"/>
      <c r="C377" s="35"/>
      <c r="D377" s="1032"/>
      <c r="E377" s="1033"/>
      <c r="F377" s="1033"/>
      <c r="G377" s="1033"/>
      <c r="H377" s="1033"/>
      <c r="I377" s="1033"/>
      <c r="J377" s="1033"/>
      <c r="K377" s="1033"/>
      <c r="L377" s="1033"/>
      <c r="M377" s="1033"/>
      <c r="N377" s="1033"/>
      <c r="O377" s="1033"/>
      <c r="P377" s="1034"/>
      <c r="Q377" s="60"/>
    </row>
    <row r="378" spans="1:17" ht="26.25" customHeight="1" x14ac:dyDescent="0.2">
      <c r="A378" s="1000"/>
      <c r="B378" s="35"/>
      <c r="C378" s="35"/>
      <c r="D378" s="1032"/>
      <c r="E378" s="1033"/>
      <c r="F378" s="1033"/>
      <c r="G378" s="1033"/>
      <c r="H378" s="1033"/>
      <c r="I378" s="1033"/>
      <c r="J378" s="1033"/>
      <c r="K378" s="1033"/>
      <c r="L378" s="1033"/>
      <c r="M378" s="1033"/>
      <c r="N378" s="1033"/>
      <c r="O378" s="1033"/>
      <c r="P378" s="1034"/>
      <c r="Q378" s="60"/>
    </row>
    <row r="379" spans="1:17" ht="26.25" customHeight="1" x14ac:dyDescent="0.2">
      <c r="A379" s="1000"/>
      <c r="B379" s="35"/>
      <c r="C379" s="35"/>
      <c r="D379" s="1032"/>
      <c r="E379" s="1033"/>
      <c r="F379" s="1033"/>
      <c r="G379" s="1033"/>
      <c r="H379" s="1033"/>
      <c r="I379" s="1033"/>
      <c r="J379" s="1033"/>
      <c r="K379" s="1033"/>
      <c r="L379" s="1033"/>
      <c r="M379" s="1033"/>
      <c r="N379" s="1033"/>
      <c r="O379" s="1033"/>
      <c r="P379" s="1034"/>
      <c r="Q379" s="60"/>
    </row>
    <row r="380" spans="1:17" ht="26.25" customHeight="1" x14ac:dyDescent="0.2">
      <c r="A380" s="1000"/>
      <c r="B380" s="35"/>
      <c r="C380" s="35"/>
      <c r="D380" s="1035"/>
      <c r="E380" s="1036"/>
      <c r="F380" s="1036"/>
      <c r="G380" s="1036"/>
      <c r="H380" s="1036"/>
      <c r="I380" s="1036"/>
      <c r="J380" s="1036"/>
      <c r="K380" s="1036"/>
      <c r="L380" s="1036"/>
      <c r="M380" s="1036"/>
      <c r="N380" s="1036"/>
      <c r="O380" s="1036"/>
      <c r="P380" s="1037"/>
      <c r="Q380" s="60"/>
    </row>
    <row r="381" spans="1:17" x14ac:dyDescent="0.2">
      <c r="A381" s="1000"/>
      <c r="B381" s="35"/>
      <c r="C381" s="35"/>
      <c r="D381" s="35"/>
      <c r="E381" s="35"/>
      <c r="F381" s="35"/>
      <c r="G381" s="461"/>
      <c r="H381" s="35"/>
      <c r="I381" s="35"/>
      <c r="J381" s="35"/>
      <c r="K381" s="35"/>
      <c r="L381" s="461"/>
      <c r="M381" s="35"/>
      <c r="N381" s="35"/>
      <c r="O381" s="35"/>
      <c r="P381" s="36"/>
    </row>
    <row r="382" spans="1:17" ht="21" customHeight="1" x14ac:dyDescent="0.2">
      <c r="A382" s="1000"/>
      <c r="B382" s="117"/>
      <c r="C382" s="117"/>
      <c r="D382" s="119" t="str">
        <f ca="1">Translations!A152</f>
        <v>Recommendations and actions to be taken</v>
      </c>
      <c r="E382" s="117"/>
      <c r="F382" s="117"/>
      <c r="G382" s="462"/>
      <c r="H382" s="117"/>
      <c r="I382" s="117"/>
      <c r="J382" s="117"/>
      <c r="K382" s="117"/>
      <c r="L382" s="462"/>
      <c r="M382" s="117"/>
      <c r="N382" s="117"/>
      <c r="O382" s="117"/>
      <c r="P382" s="118"/>
      <c r="Q382" s="490"/>
    </row>
    <row r="383" spans="1:17" ht="29.25" customHeight="1" x14ac:dyDescent="0.2">
      <c r="A383" s="1000"/>
      <c r="B383" s="35"/>
      <c r="C383" s="35"/>
      <c r="D383" s="1020" t="s">
        <v>282</v>
      </c>
      <c r="E383" s="1021"/>
      <c r="F383" s="1021"/>
      <c r="G383" s="1021"/>
      <c r="H383" s="1021"/>
      <c r="I383" s="1021"/>
      <c r="J383" s="1021"/>
      <c r="K383" s="1021"/>
      <c r="L383" s="1021"/>
      <c r="M383" s="1021"/>
      <c r="N383" s="1021"/>
      <c r="O383" s="1021"/>
      <c r="P383" s="1022"/>
    </row>
    <row r="384" spans="1:17" ht="29.25" customHeight="1" x14ac:dyDescent="0.2">
      <c r="A384" s="1000"/>
      <c r="B384" s="35"/>
      <c r="C384" s="35"/>
      <c r="D384" s="1017" t="s">
        <v>283</v>
      </c>
      <c r="E384" s="1018"/>
      <c r="F384" s="1018"/>
      <c r="G384" s="1018"/>
      <c r="H384" s="1018"/>
      <c r="I384" s="1018"/>
      <c r="J384" s="1018"/>
      <c r="K384" s="1018"/>
      <c r="L384" s="1018"/>
      <c r="M384" s="1018"/>
      <c r="N384" s="1018"/>
      <c r="O384" s="1018"/>
      <c r="P384" s="1019"/>
    </row>
    <row r="385" spans="1:16" ht="29.25" customHeight="1" x14ac:dyDescent="0.2">
      <c r="A385" s="1000"/>
      <c r="B385" s="35"/>
      <c r="C385" s="35"/>
      <c r="D385" s="1017" t="s">
        <v>284</v>
      </c>
      <c r="E385" s="1018"/>
      <c r="F385" s="1018"/>
      <c r="G385" s="1018"/>
      <c r="H385" s="1018"/>
      <c r="I385" s="1018"/>
      <c r="J385" s="1018"/>
      <c r="K385" s="1018"/>
      <c r="L385" s="1018"/>
      <c r="M385" s="1018"/>
      <c r="N385" s="1018"/>
      <c r="O385" s="1018"/>
      <c r="P385" s="1019"/>
    </row>
    <row r="386" spans="1:16" ht="29.25" customHeight="1" x14ac:dyDescent="0.2">
      <c r="A386" s="1000"/>
      <c r="B386" s="35"/>
      <c r="C386" s="35"/>
      <c r="D386" s="1017" t="s">
        <v>285</v>
      </c>
      <c r="E386" s="1018"/>
      <c r="F386" s="1018"/>
      <c r="G386" s="1018"/>
      <c r="H386" s="1018"/>
      <c r="I386" s="1018"/>
      <c r="J386" s="1018"/>
      <c r="K386" s="1018"/>
      <c r="L386" s="1018"/>
      <c r="M386" s="1018"/>
      <c r="N386" s="1018"/>
      <c r="O386" s="1018"/>
      <c r="P386" s="1019"/>
    </row>
    <row r="387" spans="1:16" ht="29.25" customHeight="1" x14ac:dyDescent="0.2">
      <c r="A387" s="1000"/>
      <c r="B387" s="35"/>
      <c r="C387" s="35"/>
      <c r="D387" s="1020" t="s">
        <v>286</v>
      </c>
      <c r="E387" s="1021"/>
      <c r="F387" s="1021"/>
      <c r="G387" s="1021"/>
      <c r="H387" s="1021"/>
      <c r="I387" s="1021"/>
      <c r="J387" s="1021"/>
      <c r="K387" s="1021"/>
      <c r="L387" s="1021"/>
      <c r="M387" s="1021"/>
      <c r="N387" s="1021"/>
      <c r="O387" s="1021"/>
      <c r="P387" s="1022"/>
    </row>
    <row r="388" spans="1:16" x14ac:dyDescent="0.2">
      <c r="A388" s="1001"/>
      <c r="B388" s="82"/>
      <c r="C388" s="82"/>
      <c r="D388" s="82"/>
      <c r="E388" s="82"/>
      <c r="F388" s="82"/>
      <c r="G388" s="463"/>
      <c r="H388" s="82"/>
      <c r="I388" s="82"/>
      <c r="J388" s="82"/>
      <c r="K388" s="82"/>
      <c r="L388" s="463"/>
      <c r="M388" s="82"/>
      <c r="N388" s="82"/>
      <c r="O388" s="82"/>
      <c r="P388" s="98"/>
    </row>
    <row r="389" spans="1:16" x14ac:dyDescent="0.2">
      <c r="A389" s="99"/>
      <c r="B389" s="35"/>
      <c r="C389" s="35"/>
      <c r="D389" s="35"/>
      <c r="E389" s="35"/>
      <c r="F389" s="35"/>
      <c r="G389" s="461"/>
      <c r="H389" s="35"/>
      <c r="I389" s="35"/>
      <c r="J389" s="35"/>
      <c r="K389" s="35"/>
      <c r="L389" s="461"/>
      <c r="M389" s="35"/>
      <c r="N389" s="35"/>
      <c r="O389" s="35"/>
      <c r="P389" s="35"/>
    </row>
    <row r="391" spans="1:16" ht="48" customHeight="1" x14ac:dyDescent="0.2"/>
    <row r="393" spans="1:16" ht="21" customHeight="1" x14ac:dyDescent="0.2">
      <c r="A393" s="768" t="str">
        <f ca="1">Translations!A321</f>
        <v>To be completed by the PR</v>
      </c>
      <c r="B393" s="769"/>
      <c r="C393" s="769"/>
      <c r="D393" s="769"/>
      <c r="E393" s="770"/>
      <c r="H393" s="768" t="str">
        <f ca="1">Translations!A324</f>
        <v>To be completed by the SR</v>
      </c>
      <c r="I393" s="769"/>
      <c r="J393" s="769"/>
      <c r="K393" s="769"/>
      <c r="L393" s="769"/>
      <c r="M393" s="770"/>
    </row>
    <row r="394" spans="1:16" ht="27" customHeight="1" x14ac:dyDescent="0.2">
      <c r="A394" s="777" t="str">
        <f ca="1">Translations!A322</f>
        <v>Position</v>
      </c>
      <c r="B394" s="790"/>
      <c r="C394" s="790"/>
      <c r="D394" s="791"/>
      <c r="E394" s="466" t="str">
        <f ca="1">Translations!A323</f>
        <v>Signature</v>
      </c>
      <c r="H394" s="783" t="str">
        <f ca="1">Translations!A322</f>
        <v>Position</v>
      </c>
      <c r="I394" s="785"/>
      <c r="J394" s="768" t="str">
        <f ca="1">Translations!A323</f>
        <v>Signature</v>
      </c>
      <c r="K394" s="769"/>
      <c r="L394" s="769"/>
      <c r="M394" s="770"/>
    </row>
    <row r="395" spans="1:16" ht="37.5" customHeight="1" x14ac:dyDescent="0.2">
      <c r="A395" s="1038"/>
      <c r="B395" s="1039"/>
      <c r="C395" s="1039"/>
      <c r="D395" s="1040"/>
      <c r="E395" s="2"/>
      <c r="H395" s="1038"/>
      <c r="I395" s="1039"/>
      <c r="J395" s="773"/>
      <c r="K395" s="774"/>
      <c r="L395" s="774"/>
      <c r="M395" s="1041"/>
    </row>
    <row r="396" spans="1:16" ht="37.5" customHeight="1" x14ac:dyDescent="0.2">
      <c r="A396" s="1038"/>
      <c r="B396" s="1039"/>
      <c r="C396" s="1039"/>
      <c r="D396" s="1040"/>
      <c r="E396" s="2"/>
      <c r="H396" s="1038"/>
      <c r="I396" s="1039"/>
      <c r="J396" s="773"/>
      <c r="K396" s="774"/>
      <c r="L396" s="774"/>
      <c r="M396" s="1041"/>
    </row>
    <row r="397" spans="1:16" ht="37.5" customHeight="1" x14ac:dyDescent="0.2">
      <c r="A397" s="1038"/>
      <c r="B397" s="1039"/>
      <c r="C397" s="1039"/>
      <c r="D397" s="1040"/>
      <c r="E397" s="2"/>
      <c r="H397" s="1038"/>
      <c r="I397" s="1039"/>
      <c r="J397" s="773"/>
      <c r="K397" s="774"/>
      <c r="L397" s="774"/>
      <c r="M397" s="1041"/>
    </row>
    <row r="398" spans="1:16" ht="37.5" customHeight="1" x14ac:dyDescent="0.2">
      <c r="A398" s="1038"/>
      <c r="B398" s="1039"/>
      <c r="C398" s="1039"/>
      <c r="D398" s="1040"/>
      <c r="E398" s="2"/>
      <c r="H398" s="1038"/>
      <c r="I398" s="1039"/>
      <c r="J398" s="773"/>
      <c r="K398" s="774"/>
      <c r="L398" s="774"/>
      <c r="M398" s="1041"/>
    </row>
    <row r="399" spans="1:16" ht="33" customHeight="1" x14ac:dyDescent="0.2"/>
  </sheetData>
  <sheetProtection password="8F94" sheet="1" objects="1" scenarios="1"/>
  <mergeCells count="152">
    <mergeCell ref="A283:G283"/>
    <mergeCell ref="A284:G284"/>
    <mergeCell ref="A338:A361"/>
    <mergeCell ref="AC20:AC21"/>
    <mergeCell ref="W5:AA17"/>
    <mergeCell ref="Y19:AA19"/>
    <mergeCell ref="W20:W21"/>
    <mergeCell ref="Y20:Y21"/>
    <mergeCell ref="Z20:Z21"/>
    <mergeCell ref="AA20:AA21"/>
    <mergeCell ref="R20:S20"/>
    <mergeCell ref="D18:E18"/>
    <mergeCell ref="H19:K19"/>
    <mergeCell ref="M19:P19"/>
    <mergeCell ref="O20:O21"/>
    <mergeCell ref="P20:P21"/>
    <mergeCell ref="A292:P292"/>
    <mergeCell ref="A293:P334"/>
    <mergeCell ref="A20:A21"/>
    <mergeCell ref="B20:B21"/>
    <mergeCell ref="C20:C21"/>
    <mergeCell ref="D20:D21"/>
    <mergeCell ref="E20:E21"/>
    <mergeCell ref="F20:F21"/>
    <mergeCell ref="A398:D398"/>
    <mergeCell ref="H398:I398"/>
    <mergeCell ref="J398:M398"/>
    <mergeCell ref="A393:E393"/>
    <mergeCell ref="H393:M393"/>
    <mergeCell ref="A394:D394"/>
    <mergeCell ref="H394:I394"/>
    <mergeCell ref="J394:M394"/>
    <mergeCell ref="A395:D395"/>
    <mergeCell ref="H395:I395"/>
    <mergeCell ref="J395:M395"/>
    <mergeCell ref="A396:D396"/>
    <mergeCell ref="H396:I396"/>
    <mergeCell ref="J396:M396"/>
    <mergeCell ref="A397:D397"/>
    <mergeCell ref="H397:I397"/>
    <mergeCell ref="J397:M397"/>
    <mergeCell ref="E2:N2"/>
    <mergeCell ref="O2:P2"/>
    <mergeCell ref="E3:N3"/>
    <mergeCell ref="O3:P4"/>
    <mergeCell ref="E4:N4"/>
    <mergeCell ref="E5:N5"/>
    <mergeCell ref="G17:H17"/>
    <mergeCell ref="H18:I18"/>
    <mergeCell ref="J18:K18"/>
    <mergeCell ref="M18:N18"/>
    <mergeCell ref="O18:P18"/>
    <mergeCell ref="J6:P6"/>
    <mergeCell ref="A7:H16"/>
    <mergeCell ref="J7:P8"/>
    <mergeCell ref="J10:K10"/>
    <mergeCell ref="M10:P10"/>
    <mergeCell ref="J11:K12"/>
    <mergeCell ref="M11:P12"/>
    <mergeCell ref="J14:N16"/>
    <mergeCell ref="O14:P14"/>
    <mergeCell ref="O15:P16"/>
    <mergeCell ref="A259:G259"/>
    <mergeCell ref="A260:G260"/>
    <mergeCell ref="A261:G261"/>
    <mergeCell ref="A262:G262"/>
    <mergeCell ref="A263:G263"/>
    <mergeCell ref="A264:G264"/>
    <mergeCell ref="A237:G237"/>
    <mergeCell ref="A238:G238"/>
    <mergeCell ref="A239:G239"/>
    <mergeCell ref="A253:G253"/>
    <mergeCell ref="A254:G254"/>
    <mergeCell ref="A255:G255"/>
    <mergeCell ref="A256:G256"/>
    <mergeCell ref="A257:G257"/>
    <mergeCell ref="A258:G258"/>
    <mergeCell ref="A247:G247"/>
    <mergeCell ref="A248:G248"/>
    <mergeCell ref="A249:G249"/>
    <mergeCell ref="A250:G250"/>
    <mergeCell ref="A251:G251"/>
    <mergeCell ref="A252:G252"/>
    <mergeCell ref="A272:G272"/>
    <mergeCell ref="A336:P336"/>
    <mergeCell ref="A271:G271"/>
    <mergeCell ref="A265:G265"/>
    <mergeCell ref="A273:G273"/>
    <mergeCell ref="A274:G274"/>
    <mergeCell ref="A275:G275"/>
    <mergeCell ref="A285:G285"/>
    <mergeCell ref="A286:G286"/>
    <mergeCell ref="A287:G287"/>
    <mergeCell ref="A288:G288"/>
    <mergeCell ref="A289:G289"/>
    <mergeCell ref="A266:G266"/>
    <mergeCell ref="A267:G267"/>
    <mergeCell ref="A268:G268"/>
    <mergeCell ref="A269:G269"/>
    <mergeCell ref="A270:G270"/>
    <mergeCell ref="A276:G276"/>
    <mergeCell ref="A277:G277"/>
    <mergeCell ref="A278:G278"/>
    <mergeCell ref="A279:G279"/>
    <mergeCell ref="A280:G280"/>
    <mergeCell ref="A281:G281"/>
    <mergeCell ref="A282:G282"/>
    <mergeCell ref="A233:G233"/>
    <mergeCell ref="A234:G234"/>
    <mergeCell ref="A241:G241"/>
    <mergeCell ref="A242:G242"/>
    <mergeCell ref="A243:G243"/>
    <mergeCell ref="A244:G244"/>
    <mergeCell ref="A245:G245"/>
    <mergeCell ref="A246:G246"/>
    <mergeCell ref="A235:G235"/>
    <mergeCell ref="A236:G236"/>
    <mergeCell ref="A240:G240"/>
    <mergeCell ref="A232:G232"/>
    <mergeCell ref="H20:H21"/>
    <mergeCell ref="I20:I21"/>
    <mergeCell ref="J20:J21"/>
    <mergeCell ref="K20:K21"/>
    <mergeCell ref="M20:M21"/>
    <mergeCell ref="N20:N21"/>
    <mergeCell ref="A229:G229"/>
    <mergeCell ref="A230:G230"/>
    <mergeCell ref="A231:G231"/>
    <mergeCell ref="U20:U21"/>
    <mergeCell ref="D387:P387"/>
    <mergeCell ref="A227:H227"/>
    <mergeCell ref="A228:G228"/>
    <mergeCell ref="D358:P358"/>
    <mergeCell ref="D359:P359"/>
    <mergeCell ref="D360:P360"/>
    <mergeCell ref="A364:A388"/>
    <mergeCell ref="O364:P364"/>
    <mergeCell ref="D365:E365"/>
    <mergeCell ref="O365:P365"/>
    <mergeCell ref="D368:P372"/>
    <mergeCell ref="D376:P380"/>
    <mergeCell ref="D383:P383"/>
    <mergeCell ref="D349:P353"/>
    <mergeCell ref="D356:P356"/>
    <mergeCell ref="D357:P357"/>
    <mergeCell ref="D384:P384"/>
    <mergeCell ref="D385:P385"/>
    <mergeCell ref="D386:P386"/>
    <mergeCell ref="O338:P338"/>
    <mergeCell ref="D339:E339"/>
    <mergeCell ref="O339:P339"/>
    <mergeCell ref="D342:P346"/>
  </mergeCells>
  <dataValidations count="1">
    <dataValidation type="date" operator="greaterThan" allowBlank="1" showInputMessage="1" showErrorMessage="1" prompt="DD/MM/AAAA" sqref="O365:P365 O339:P339">
      <formula1>40179</formula1>
    </dataValidation>
  </dataValidations>
  <pageMargins left="0.47244094488188981" right="0.55118110236220474" top="0.43307086614173229" bottom="0.59055118110236227" header="0.31496062992125984" footer="0.31496062992125984"/>
  <pageSetup scale="65" orientation="landscape" horizontalDpi="4294967293" verticalDpi="4294967293" r:id="rId1"/>
  <headerFooter>
    <oddFooter>&amp;R&amp;P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between" id="{F60EBBE5-0D38-48E5-BC83-346845F756E3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30" operator="between" id="{96828AD3-5942-4EE8-B8CF-9C771700B55A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greaterThanOrEqual" id="{434EE608-AC4E-4E76-AE2F-915D68FE30ED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K26:K224</xm:sqref>
        </x14:conditionalFormatting>
        <x14:conditionalFormatting xmlns:xm="http://schemas.microsoft.com/office/excel/2006/main">
          <x14:cfRule type="cellIs" priority="20" operator="between" id="{6BEC0C57-57C5-4C93-BABE-62D49D7B03A0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between" id="{041BFC51-DDB8-4741-92A0-658F7EC91342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greaterThanOrEqual" id="{DF1B02B6-B970-4026-89AE-984E421B8B8B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P23</xm:sqref>
        </x14:conditionalFormatting>
        <x14:conditionalFormatting xmlns:xm="http://schemas.microsoft.com/office/excel/2006/main">
          <x14:cfRule type="cellIs" priority="23" operator="between" id="{461C0320-E7EF-4242-9127-FDB7147D821E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4" operator="between" id="{40A555A2-0FFB-4526-9330-2DCF3661B39E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greaterThanOrEqual" id="{EE81AC2B-71C7-4297-A738-80BD0E37BFBC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P25:P224</xm:sqref>
        </x14:conditionalFormatting>
        <x14:conditionalFormatting xmlns:xm="http://schemas.microsoft.com/office/excel/2006/main">
          <x14:cfRule type="cellIs" priority="26" operator="between" id="{B3751563-E1DB-4183-8517-DB30B1AB71EB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7" operator="between" id="{3FF25EBE-30CF-40EC-BFB2-044D294BD4F7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greaterThanOrEqual" id="{2C69A13D-169A-49F3-874A-75B8178359B7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K23 O3</xm:sqref>
        </x14:conditionalFormatting>
        <x14:conditionalFormatting xmlns:xm="http://schemas.microsoft.com/office/excel/2006/main">
          <x14:cfRule type="expression" priority="2633" id="{4804921C-7AEB-4A33-BC00-E1D943E876D4}">
            <xm:f>'Month 1'!$C228="N"</xm:f>
            <x14:dxf>
              <font>
                <strike/>
              </font>
              <fill>
                <patternFill>
                  <bgColor theme="1" tint="4.9989318521683403E-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expression" priority="2634" id="{8F6D0429-E425-4436-8FB3-B6D82F34329E}">
            <xm:f>AND(MID('Month 1'!XFD228,3,3)/1&lt;212, MID('Month 1'!XFD228,3,3)/1&gt;199)</xm:f>
            <x14:dxf>
              <font>
                <color theme="1"/>
              </font>
              <fill>
                <patternFill>
                  <bgColor theme="7" tint="0.59996337778862885"/>
                </patternFill>
              </fill>
            </x14:dxf>
          </x14:cfRule>
          <x14:cfRule type="expression" priority="2635" id="{0B61CF2C-2512-4B9B-88A4-BB1073A80EAB}">
            <xm:f>AND(MID('Month 1'!XFD228,3,3)/1&lt;200, MID('Month 1'!XFD228,3,3)/1&gt;179)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expression" priority="2636" id="{17DC9BE9-1355-4189-8BC1-4420FFCE501E}">
            <xm:f>AND(MID('Month 1'!XFD228,3,3)/1&lt;180, MID('Month 1'!XFD228,3,3)/1&gt;149)</xm:f>
            <x14:dxf>
              <font>
                <color theme="1"/>
              </font>
              <fill>
                <patternFill>
                  <bgColor theme="7" tint="0.39994506668294322"/>
                </patternFill>
              </fill>
            </x14:dxf>
          </x14:cfRule>
          <x14:cfRule type="expression" priority="2637" id="{E49209E3-8C72-414A-96EE-9C8685839559}">
            <xm:f>AND(MID('Month 1'!#REF!,3,3)/1&lt;149, MID('Month 1'!#REF!,3,3)/1&gt;111)</xm:f>
            <x14:dxf>
              <font>
                <color theme="1"/>
              </font>
              <fill>
                <patternFill>
                  <bgColor theme="7" tint="0.79998168889431442"/>
                </patternFill>
              </fill>
            </x14:dxf>
          </x14:cfRule>
          <x14:cfRule type="expression" priority="2638" id="{B7537860-0F35-4BB2-BD55-6E2366CA1EC0}">
            <xm:f>AND(MID('Month 1'!#REF!,3,3)/1&lt;112, MID('Month 1'!#REF!,3,3)/1&gt;65)</xm:f>
            <x14:dxf>
              <font>
                <color theme="0"/>
              </font>
              <fill>
                <patternFill>
                  <bgColor theme="7" tint="-0.49998474074526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cellIs" priority="1" operator="between" id="{BB9DD6CA-5FF9-464F-82B7-F0D7C9FA0454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between" id="{98CAADE1-50FD-40CB-874C-957528FDA3BC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greaterThanOrEqual" id="{AC183150-64F0-495F-AD98-49EC3BFC00C0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K25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CCECFF"/>
  </sheetPr>
  <dimension ref="A1:AC399"/>
  <sheetViews>
    <sheetView showGridLines="0" defaultGridColor="0" colorId="55" zoomScale="70" zoomScaleNormal="70" zoomScalePageLayoutView="60" workbookViewId="0"/>
  </sheetViews>
  <sheetFormatPr baseColWidth="10" defaultColWidth="11.42578125" defaultRowHeight="12.75" x14ac:dyDescent="0.2"/>
  <cols>
    <col min="1" max="1" width="5.7109375" style="1" customWidth="1"/>
    <col min="2" max="2" width="10.85546875" style="1" hidden="1" customWidth="1"/>
    <col min="3" max="3" width="6.85546875" style="1" hidden="1" customWidth="1"/>
    <col min="4" max="4" width="13.7109375" style="1" customWidth="1"/>
    <col min="5" max="5" width="50.7109375" style="1" customWidth="1"/>
    <col min="6" max="6" width="21.85546875" style="1" customWidth="1"/>
    <col min="7" max="7" width="1" style="33" customWidth="1"/>
    <col min="8" max="8" width="13" style="1" customWidth="1"/>
    <col min="9" max="11" width="10.7109375" style="1" customWidth="1"/>
    <col min="12" max="12" width="1.28515625" style="33" customWidth="1"/>
    <col min="13" max="13" width="17" style="1" customWidth="1"/>
    <col min="14" max="14" width="15.42578125" style="1" customWidth="1"/>
    <col min="15" max="15" width="14.28515625" style="1" customWidth="1"/>
    <col min="16" max="16" width="10.7109375" style="1" customWidth="1"/>
    <col min="17" max="17" width="1.28515625" style="33" customWidth="1"/>
    <col min="18" max="18" width="17.28515625" style="1" hidden="1" customWidth="1"/>
    <col min="19" max="19" width="18.85546875" style="1" hidden="1" customWidth="1"/>
    <col min="20" max="20" width="4.85546875" style="1" hidden="1" customWidth="1"/>
    <col min="21" max="21" width="15.5703125" style="1" hidden="1" customWidth="1"/>
    <col min="22" max="22" width="11.42578125" style="1" hidden="1" customWidth="1"/>
    <col min="23" max="23" width="23.5703125" style="1" hidden="1" customWidth="1"/>
    <col min="24" max="24" width="3.5703125" style="1" hidden="1" customWidth="1"/>
    <col min="25" max="25" width="14.7109375" style="1" hidden="1" customWidth="1"/>
    <col min="26" max="26" width="14" style="1" hidden="1" customWidth="1"/>
    <col min="27" max="27" width="16.140625" style="1" hidden="1" customWidth="1"/>
    <col min="28" max="28" width="11.42578125" style="1" hidden="1" customWidth="1"/>
    <col min="29" max="29" width="15.28515625" style="1" hidden="1" customWidth="1"/>
    <col min="30" max="31" width="0" style="1" hidden="1" customWidth="1"/>
    <col min="32" max="16384" width="11.42578125" style="1"/>
  </cols>
  <sheetData>
    <row r="1" spans="1:29" ht="5.25" customHeight="1" x14ac:dyDescent="0.2"/>
    <row r="2" spans="1:29" ht="15" customHeight="1" x14ac:dyDescent="0.25">
      <c r="A2" s="1" t="s">
        <v>1308</v>
      </c>
      <c r="E2" s="788" t="str">
        <f ca="1">Translations!A80</f>
        <v>SR Management Tool</v>
      </c>
      <c r="F2" s="788"/>
      <c r="G2" s="788"/>
      <c r="H2" s="788"/>
      <c r="I2" s="788"/>
      <c r="J2" s="788"/>
      <c r="K2" s="788"/>
      <c r="L2" s="788"/>
      <c r="M2" s="788"/>
      <c r="N2" s="788"/>
      <c r="O2" s="768" t="str">
        <f ca="1">Translations!A129</f>
        <v>SCORE</v>
      </c>
      <c r="P2" s="770"/>
    </row>
    <row r="3" spans="1:29" ht="15" customHeight="1" x14ac:dyDescent="0.2">
      <c r="E3" s="789" t="str">
        <f>Setup!H11</f>
        <v>Direct Gender Partnership (DGP)</v>
      </c>
      <c r="F3" s="789"/>
      <c r="G3" s="789"/>
      <c r="H3" s="789"/>
      <c r="I3" s="789"/>
      <c r="J3" s="789"/>
      <c r="K3" s="789"/>
      <c r="L3" s="789"/>
      <c r="M3" s="789"/>
      <c r="N3" s="789"/>
      <c r="O3" s="984">
        <f ca="1">K23</f>
        <v>0.8839369930201848</v>
      </c>
      <c r="P3" s="985"/>
    </row>
    <row r="4" spans="1:29" ht="15" customHeight="1" x14ac:dyDescent="0.2">
      <c r="E4" s="789" t="str">
        <f xml:space="preserve"> Setup!H14 &amp; "  (" &amp; Setup!H13 &amp; ")" &amp; "  (" &amp; Setup!H15 &amp; ")"</f>
        <v>DMR-202-G01-H-00  (January  2016 - December 2016)  (HIV / AIDS)</v>
      </c>
      <c r="F4" s="789"/>
      <c r="G4" s="789"/>
      <c r="H4" s="789"/>
      <c r="I4" s="789"/>
      <c r="J4" s="789"/>
      <c r="K4" s="789"/>
      <c r="L4" s="789"/>
      <c r="M4" s="789"/>
      <c r="N4" s="789"/>
      <c r="O4" s="984"/>
      <c r="P4" s="985"/>
    </row>
    <row r="5" spans="1:29" ht="25.5" customHeight="1" x14ac:dyDescent="0.2">
      <c r="E5" s="986" t="str">
        <f>Setup!AB12 &amp; "  (" &amp; Setup!H16 &amp; ")"</f>
        <v>May  ($ - USD)</v>
      </c>
      <c r="F5" s="986"/>
      <c r="G5" s="986"/>
      <c r="H5" s="986"/>
      <c r="I5" s="986"/>
      <c r="J5" s="986"/>
      <c r="K5" s="986"/>
      <c r="L5" s="986"/>
      <c r="M5" s="986"/>
      <c r="N5" s="986"/>
      <c r="W5" s="1044" t="s">
        <v>2631</v>
      </c>
      <c r="X5" s="1045"/>
      <c r="Y5" s="1045"/>
      <c r="Z5" s="1045"/>
      <c r="AA5" s="1046"/>
    </row>
    <row r="6" spans="1:29" ht="20.25" customHeight="1" x14ac:dyDescent="0.2">
      <c r="A6" s="119" t="str">
        <f ca="1">Setup!G19</f>
        <v>Details of programatic indicators</v>
      </c>
      <c r="B6" s="78"/>
      <c r="C6" s="78"/>
      <c r="D6" s="78"/>
      <c r="E6" s="72"/>
      <c r="F6" s="72"/>
      <c r="G6" s="455"/>
      <c r="H6" s="73"/>
      <c r="I6" s="22"/>
      <c r="J6" s="777" t="str">
        <f ca="1">Setup!G17</f>
        <v>Key population</v>
      </c>
      <c r="K6" s="790"/>
      <c r="L6" s="790"/>
      <c r="M6" s="790"/>
      <c r="N6" s="790"/>
      <c r="O6" s="790"/>
      <c r="P6" s="791"/>
      <c r="W6" s="1047"/>
      <c r="X6" s="1048"/>
      <c r="Y6" s="1048"/>
      <c r="Z6" s="1048"/>
      <c r="AA6" s="1049"/>
    </row>
    <row r="7" spans="1:29" ht="13.5" customHeight="1" x14ac:dyDescent="0.2">
      <c r="A7" s="792" t="str">
        <f>Setup!H19</f>
        <v xml:space="preserve"># PLHIV that initiated ARV with CD4 count &lt;200
# new HIV+ enrolled in care services 
# aged 10-24 yrs reached by HIV life skills ed. in school </v>
      </c>
      <c r="B7" s="793"/>
      <c r="C7" s="793"/>
      <c r="D7" s="793"/>
      <c r="E7" s="793"/>
      <c r="F7" s="793"/>
      <c r="G7" s="793"/>
      <c r="H7" s="794"/>
      <c r="J7" s="792" t="str">
        <f>Setup!H17</f>
        <v>Sex Workers - Migrants - Women</v>
      </c>
      <c r="K7" s="793"/>
      <c r="L7" s="793"/>
      <c r="M7" s="793"/>
      <c r="N7" s="793"/>
      <c r="O7" s="793"/>
      <c r="P7" s="794"/>
      <c r="W7" s="1047"/>
      <c r="X7" s="1048"/>
      <c r="Y7" s="1048"/>
      <c r="Z7" s="1048"/>
      <c r="AA7" s="1049"/>
    </row>
    <row r="8" spans="1:29" ht="17.25" customHeight="1" x14ac:dyDescent="0.2">
      <c r="A8" s="795"/>
      <c r="B8" s="796"/>
      <c r="C8" s="796"/>
      <c r="D8" s="796"/>
      <c r="E8" s="796"/>
      <c r="F8" s="796"/>
      <c r="G8" s="796"/>
      <c r="H8" s="797"/>
      <c r="J8" s="798"/>
      <c r="K8" s="799"/>
      <c r="L8" s="799"/>
      <c r="M8" s="799"/>
      <c r="N8" s="799"/>
      <c r="O8" s="799"/>
      <c r="P8" s="800"/>
      <c r="W8" s="1047"/>
      <c r="X8" s="1048"/>
      <c r="Y8" s="1048"/>
      <c r="Z8" s="1048"/>
      <c r="AA8" s="1049"/>
    </row>
    <row r="9" spans="1:29" ht="13.5" customHeight="1" x14ac:dyDescent="0.2">
      <c r="A9" s="795"/>
      <c r="B9" s="796"/>
      <c r="C9" s="796"/>
      <c r="D9" s="796"/>
      <c r="E9" s="796"/>
      <c r="F9" s="796"/>
      <c r="G9" s="796"/>
      <c r="H9" s="797"/>
      <c r="W9" s="1047"/>
      <c r="X9" s="1048"/>
      <c r="Y9" s="1048"/>
      <c r="Z9" s="1048"/>
      <c r="AA9" s="1049"/>
    </row>
    <row r="10" spans="1:29" ht="19.5" customHeight="1" x14ac:dyDescent="0.2">
      <c r="A10" s="795"/>
      <c r="B10" s="796"/>
      <c r="C10" s="796"/>
      <c r="D10" s="796"/>
      <c r="E10" s="796"/>
      <c r="F10" s="796"/>
      <c r="G10" s="796"/>
      <c r="H10" s="797"/>
      <c r="J10" s="783" t="str">
        <f ca="1">Translations!A119</f>
        <v>Report date</v>
      </c>
      <c r="K10" s="785"/>
      <c r="M10" s="768" t="str">
        <f ca="1">Translations!A130</f>
        <v>Reported by</v>
      </c>
      <c r="N10" s="769"/>
      <c r="O10" s="769"/>
      <c r="P10" s="770"/>
      <c r="W10" s="1047"/>
      <c r="X10" s="1048"/>
      <c r="Y10" s="1048"/>
      <c r="Z10" s="1048"/>
      <c r="AA10" s="1049"/>
    </row>
    <row r="11" spans="1:29" ht="13.5" customHeight="1" x14ac:dyDescent="0.2">
      <c r="A11" s="795"/>
      <c r="B11" s="796"/>
      <c r="C11" s="796"/>
      <c r="D11" s="796"/>
      <c r="E11" s="796"/>
      <c r="F11" s="796"/>
      <c r="G11" s="796"/>
      <c r="H11" s="797"/>
      <c r="J11" s="1004">
        <v>42534</v>
      </c>
      <c r="K11" s="1005"/>
      <c r="M11" s="989" t="s">
        <v>2696</v>
      </c>
      <c r="N11" s="990"/>
      <c r="O11" s="990"/>
      <c r="P11" s="991"/>
      <c r="W11" s="1047"/>
      <c r="X11" s="1048"/>
      <c r="Y11" s="1048"/>
      <c r="Z11" s="1048"/>
      <c r="AA11" s="1049"/>
      <c r="AC11" s="499"/>
    </row>
    <row r="12" spans="1:29" ht="13.5" customHeight="1" x14ac:dyDescent="0.2">
      <c r="A12" s="795"/>
      <c r="B12" s="796"/>
      <c r="C12" s="796"/>
      <c r="D12" s="796"/>
      <c r="E12" s="796"/>
      <c r="F12" s="796"/>
      <c r="G12" s="796"/>
      <c r="H12" s="797"/>
      <c r="J12" s="1006"/>
      <c r="K12" s="1007"/>
      <c r="M12" s="992"/>
      <c r="N12" s="993"/>
      <c r="O12" s="993"/>
      <c r="P12" s="994"/>
      <c r="W12" s="1047"/>
      <c r="X12" s="1048"/>
      <c r="Y12" s="1048"/>
      <c r="Z12" s="1048"/>
      <c r="AA12" s="1049"/>
      <c r="AC12" s="499"/>
    </row>
    <row r="13" spans="1:29" ht="13.5" customHeight="1" x14ac:dyDescent="0.2">
      <c r="A13" s="795"/>
      <c r="B13" s="796"/>
      <c r="C13" s="796"/>
      <c r="D13" s="796"/>
      <c r="E13" s="796"/>
      <c r="F13" s="796"/>
      <c r="G13" s="796"/>
      <c r="H13" s="797"/>
      <c r="W13" s="1047"/>
      <c r="X13" s="1048"/>
      <c r="Y13" s="1048"/>
      <c r="Z13" s="1048"/>
      <c r="AA13" s="1049"/>
      <c r="AC13" s="499"/>
    </row>
    <row r="14" spans="1:29" ht="21.75" customHeight="1" x14ac:dyDescent="0.2">
      <c r="A14" s="795"/>
      <c r="B14" s="796"/>
      <c r="C14" s="796"/>
      <c r="D14" s="796"/>
      <c r="E14" s="796"/>
      <c r="F14" s="796"/>
      <c r="G14" s="796"/>
      <c r="H14" s="797"/>
      <c r="J14" s="920" t="str">
        <f ca="1">Translations!A132</f>
        <v>Note: Enter disubursment ammount here if the PR made a disbursment this month. Leave blank if no disbursment was made.</v>
      </c>
      <c r="K14" s="942"/>
      <c r="L14" s="942"/>
      <c r="M14" s="942"/>
      <c r="N14" s="942"/>
      <c r="O14" s="768" t="str">
        <f ca="1">Translations!A131</f>
        <v>Disbursement</v>
      </c>
      <c r="P14" s="770"/>
      <c r="W14" s="1047"/>
      <c r="X14" s="1048"/>
      <c r="Y14" s="1048"/>
      <c r="Z14" s="1048"/>
      <c r="AA14" s="1049"/>
      <c r="AC14" s="499"/>
    </row>
    <row r="15" spans="1:29" ht="13.5" customHeight="1" x14ac:dyDescent="0.2">
      <c r="A15" s="795"/>
      <c r="B15" s="796"/>
      <c r="C15" s="796"/>
      <c r="D15" s="796"/>
      <c r="E15" s="796"/>
      <c r="F15" s="796"/>
      <c r="G15" s="796"/>
      <c r="H15" s="797"/>
      <c r="J15" s="922"/>
      <c r="K15" s="943"/>
      <c r="L15" s="943"/>
      <c r="M15" s="943"/>
      <c r="N15" s="943"/>
      <c r="O15" s="1008">
        <v>0</v>
      </c>
      <c r="P15" s="1009"/>
      <c r="W15" s="1047"/>
      <c r="X15" s="1048"/>
      <c r="Y15" s="1048"/>
      <c r="Z15" s="1048"/>
      <c r="AA15" s="1049"/>
      <c r="AC15" s="499"/>
    </row>
    <row r="16" spans="1:29" ht="24" customHeight="1" x14ac:dyDescent="0.2">
      <c r="A16" s="798"/>
      <c r="B16" s="799"/>
      <c r="C16" s="799"/>
      <c r="D16" s="799"/>
      <c r="E16" s="799"/>
      <c r="F16" s="799"/>
      <c r="G16" s="799"/>
      <c r="H16" s="800"/>
      <c r="J16" s="924"/>
      <c r="K16" s="944"/>
      <c r="L16" s="944"/>
      <c r="M16" s="944"/>
      <c r="N16" s="944"/>
      <c r="O16" s="1010"/>
      <c r="P16" s="1011"/>
      <c r="W16" s="1047"/>
      <c r="X16" s="1048"/>
      <c r="Y16" s="1048"/>
      <c r="Z16" s="1048"/>
      <c r="AA16" s="1049"/>
      <c r="AC16" s="499"/>
    </row>
    <row r="17" spans="1:29" ht="11.25" customHeight="1" x14ac:dyDescent="0.2">
      <c r="E17" s="63"/>
      <c r="F17" s="38"/>
      <c r="G17" s="995"/>
      <c r="H17" s="995"/>
      <c r="W17" s="1050"/>
      <c r="X17" s="1051"/>
      <c r="Y17" s="1051"/>
      <c r="Z17" s="1051"/>
      <c r="AA17" s="1052"/>
      <c r="AC17" s="499"/>
    </row>
    <row r="18" spans="1:29" ht="21" customHeight="1" x14ac:dyDescent="0.2">
      <c r="D18" s="987" t="str">
        <f ca="1">Translations!A233</f>
        <v>Input data in spaces with this color</v>
      </c>
      <c r="E18" s="988"/>
      <c r="H18" s="981" t="str">
        <f ca="1">Translations!A120</f>
        <v>Date of verification</v>
      </c>
      <c r="I18" s="981"/>
      <c r="J18" s="982">
        <v>42536</v>
      </c>
      <c r="K18" s="983"/>
      <c r="L18" s="484"/>
      <c r="M18" s="981" t="str">
        <f ca="1">Translations!A120</f>
        <v>Date of verification</v>
      </c>
      <c r="N18" s="981"/>
      <c r="O18" s="982">
        <v>42536</v>
      </c>
      <c r="P18" s="983"/>
      <c r="Y18" s="499"/>
      <c r="Z18" s="499"/>
      <c r="AA18" s="499"/>
      <c r="AC18" s="499"/>
    </row>
    <row r="19" spans="1:29" ht="20.25" customHeight="1" x14ac:dyDescent="0.2">
      <c r="H19" s="859" t="str">
        <f ca="1">Translations!A133</f>
        <v>Programmatic aspects</v>
      </c>
      <c r="I19" s="860"/>
      <c r="J19" s="860"/>
      <c r="K19" s="861"/>
      <c r="L19" s="485"/>
      <c r="M19" s="1012" t="str">
        <f ca="1">Translations!A134</f>
        <v>Financial aspects</v>
      </c>
      <c r="N19" s="1012"/>
      <c r="O19" s="1012"/>
      <c r="P19" s="1012"/>
      <c r="W19" s="495" t="s">
        <v>1863</v>
      </c>
      <c r="Y19" s="768" t="s">
        <v>1866</v>
      </c>
      <c r="Z19" s="769"/>
      <c r="AA19" s="770"/>
    </row>
    <row r="20" spans="1:29" ht="15" customHeight="1" x14ac:dyDescent="0.2">
      <c r="A20" s="806" t="str">
        <f ca="1">Translations!A88</f>
        <v>Item</v>
      </c>
      <c r="B20" s="771" t="s">
        <v>256</v>
      </c>
      <c r="C20" s="771" t="s">
        <v>259</v>
      </c>
      <c r="D20" s="771" t="str">
        <f ca="1">Translations!A91</f>
        <v>Activity code</v>
      </c>
      <c r="E20" s="777" t="str">
        <f ca="1">Translations!A92</f>
        <v>Indicator / Activity</v>
      </c>
      <c r="F20" s="771" t="str">
        <f ca="1">Translations!A79</f>
        <v>TGF costs groups</v>
      </c>
      <c r="G20" s="456"/>
      <c r="H20" s="771" t="str">
        <f ca="1">Translations!A135</f>
        <v>Monthly target</v>
      </c>
      <c r="I20" s="771" t="str">
        <f ca="1">Translations!A136</f>
        <v>Balance from previous period</v>
      </c>
      <c r="J20" s="771" t="str">
        <f ca="1">Translations!A137</f>
        <v xml:space="preserve">Results </v>
      </c>
      <c r="K20" s="771" t="str">
        <f ca="1">Translations!A108</f>
        <v>Result %</v>
      </c>
      <c r="L20" s="485"/>
      <c r="M20" s="977" t="str">
        <f ca="1">Translations!$A$360</f>
        <v>Monthly budget</v>
      </c>
      <c r="N20" s="977" t="str">
        <f ca="1">Translations!A136</f>
        <v>Balance from previous period</v>
      </c>
      <c r="O20" s="771" t="str">
        <f ca="1">Translations!$A$361</f>
        <v>Monthly expenditure</v>
      </c>
      <c r="P20" s="977" t="str">
        <f ca="1">Translations!A108</f>
        <v>Result %</v>
      </c>
      <c r="R20" s="975" t="s">
        <v>1450</v>
      </c>
      <c r="S20" s="976"/>
      <c r="U20" s="771" t="s">
        <v>1854</v>
      </c>
      <c r="W20" s="771" t="s">
        <v>1862</v>
      </c>
      <c r="Y20" s="1042" t="s">
        <v>1867</v>
      </c>
      <c r="Z20" s="771" t="s">
        <v>1864</v>
      </c>
      <c r="AA20" s="771" t="s">
        <v>1865</v>
      </c>
      <c r="AC20" s="771" t="s">
        <v>2634</v>
      </c>
    </row>
    <row r="21" spans="1:29" ht="38.1" customHeight="1" x14ac:dyDescent="0.2">
      <c r="A21" s="806"/>
      <c r="B21" s="772"/>
      <c r="C21" s="772"/>
      <c r="D21" s="772"/>
      <c r="E21" s="777"/>
      <c r="F21" s="772"/>
      <c r="G21" s="456"/>
      <c r="H21" s="772"/>
      <c r="I21" s="772"/>
      <c r="J21" s="772"/>
      <c r="K21" s="772"/>
      <c r="L21" s="485"/>
      <c r="M21" s="977"/>
      <c r="N21" s="977"/>
      <c r="O21" s="772"/>
      <c r="P21" s="977"/>
      <c r="R21" s="193" t="s">
        <v>1448</v>
      </c>
      <c r="S21" s="193" t="s">
        <v>1449</v>
      </c>
      <c r="U21" s="772"/>
      <c r="W21" s="772"/>
      <c r="Y21" s="1043"/>
      <c r="Z21" s="772"/>
      <c r="AA21" s="772"/>
      <c r="AC21" s="772"/>
    </row>
    <row r="22" spans="1:29" ht="4.5" customHeight="1" x14ac:dyDescent="0.2">
      <c r="A22" s="6"/>
      <c r="B22" s="6"/>
      <c r="C22" s="6"/>
      <c r="D22" s="6"/>
      <c r="E22" s="6"/>
      <c r="F22" s="8"/>
      <c r="G22" s="58"/>
      <c r="AC22" s="38"/>
    </row>
    <row r="23" spans="1:29" ht="25.5" customHeight="1" x14ac:dyDescent="0.2">
      <c r="A23" s="120" t="str">
        <f ca="1">Translations!A109</f>
        <v>Totals</v>
      </c>
      <c r="B23" s="121"/>
      <c r="C23" s="121"/>
      <c r="D23" s="121"/>
      <c r="E23" s="121"/>
      <c r="F23" s="122"/>
      <c r="G23" s="59"/>
      <c r="H23" s="29" t="s">
        <v>217</v>
      </c>
      <c r="I23" s="29" t="s">
        <v>217</v>
      </c>
      <c r="J23" s="29" t="s">
        <v>217</v>
      </c>
      <c r="K23" s="31">
        <f ca="1">IFERROR(AVERAGEIF(L25:L224,"&lt;&gt; "),"")</f>
        <v>0.8839369930201848</v>
      </c>
      <c r="L23" s="486"/>
      <c r="M23" s="30">
        <f>SUMIFS(M25:M224,$G$25:$G$224,"&lt;&gt;0")</f>
        <v>206600</v>
      </c>
      <c r="N23" s="30">
        <f>SUMIFS(N25:N224,$G$25:$G$224,"&lt;&gt;0")</f>
        <v>13310</v>
      </c>
      <c r="O23" s="30">
        <f>SUMIFS(O25:O224,$G$25:$G$224,"&lt;&gt;0")</f>
        <v>209410</v>
      </c>
      <c r="P23" s="31">
        <f>IFERROR(AVERAGEIF(Q25:Q224,"&lt;&gt; "),"")</f>
        <v>0.94742324561403513</v>
      </c>
      <c r="R23" s="192"/>
      <c r="S23" s="192"/>
      <c r="AC23" s="38"/>
    </row>
    <row r="24" spans="1:29" ht="5.25" customHeight="1" x14ac:dyDescent="0.2">
      <c r="A24" s="175"/>
      <c r="B24" s="175"/>
      <c r="C24" s="175"/>
      <c r="D24" s="175"/>
      <c r="E24" s="175"/>
      <c r="F24" s="176"/>
      <c r="G24" s="457"/>
      <c r="H24" s="38"/>
      <c r="I24" s="38"/>
      <c r="J24" s="177"/>
      <c r="K24" s="38"/>
      <c r="L24" s="43"/>
      <c r="M24" s="38"/>
      <c r="N24" s="38"/>
      <c r="O24" s="178"/>
      <c r="P24" s="38"/>
      <c r="AC24" s="38"/>
    </row>
    <row r="25" spans="1:29" ht="39" customHeight="1" x14ac:dyDescent="0.2">
      <c r="A25" s="14" t="str">
        <f>Planning!A9</f>
        <v>I001</v>
      </c>
      <c r="B25" s="9" t="str">
        <f>Planning!B9</f>
        <v>1. Indicator</v>
      </c>
      <c r="C25" s="9" t="str">
        <f>Planning!C9</f>
        <v>Pr68</v>
      </c>
      <c r="D25" s="195">
        <f>Planning!D9</f>
        <v>1</v>
      </c>
      <c r="E25" s="196" t="str">
        <f>Planning!E9</f>
        <v>[Pr68] # PLHIV that initiated ARV with CD4 count &lt;200 Target [2. Inverse]</v>
      </c>
      <c r="F25" s="196" t="str">
        <f>IF(Planning!G9&lt;&gt;0,Planning!G9,"")</f>
        <v/>
      </c>
      <c r="G25" s="194">
        <f>Planning!H9</f>
        <v>0</v>
      </c>
      <c r="H25" s="197">
        <f ca="1">Planning!U9</f>
        <v>200</v>
      </c>
      <c r="I25" s="198">
        <f ca="1">IF(OR(W25="1",AND(W25&lt;&gt;"1",G25=Lists!$A$17)),Y25,0)</f>
        <v>0</v>
      </c>
      <c r="J25" s="210">
        <f ca="1">R25</f>
        <v>225</v>
      </c>
      <c r="K25" s="32">
        <f ca="1">IF(AND(W25="2",G25&lt;&gt;Lists!$A$17),AA25,Z25)</f>
        <v>0.88888888888888884</v>
      </c>
      <c r="L25" s="33">
        <f t="shared" ref="L25:L56" ca="1" si="0">IF($U25=ExcluirDelPLogro,"",IF(AND(H25=0,I25=0,J25=0),"",K25))</f>
        <v>0.88888888888888884</v>
      </c>
      <c r="M25" s="199">
        <f>Planning!V9</f>
        <v>49200</v>
      </c>
      <c r="N25" s="199">
        <f>'Month 4'!M25+'Month 4'!N25-'Month 4'!O25</f>
        <v>10</v>
      </c>
      <c r="O25" s="516">
        <f>S25</f>
        <v>49210</v>
      </c>
      <c r="P25" s="32">
        <f t="shared" ref="P25:P89" si="1">IF(AND(M25=0,N25=0,O25=0),"",IF((M25+N25)&gt;0,O25/(M25+N25),O25))</f>
        <v>1</v>
      </c>
      <c r="Q25" s="33">
        <f t="shared" ref="Q25:Q56" si="2">IF($U25=ExcluirDelPLogro,"",IF(AND(M25=0,N25=0,O25=0),"",P25))</f>
        <v>1</v>
      </c>
      <c r="R25" s="89">
        <f ca="1">SUMIFS($J$25:$J$224,$C$25:$C$224,$C25,$G$25:$G$224,Lists!$A$16)</f>
        <v>225</v>
      </c>
      <c r="S25" s="89">
        <f>SUMIFS($O$25:$O$224,$C$25:$C$224,$C25,$G$25:$G$224,"&lt;&gt;0")</f>
        <v>49210</v>
      </c>
      <c r="U25" s="2" t="str">
        <f>IF(B25=0,"",IF(LEFT(B25,1)="1","1","2"))</f>
        <v>1</v>
      </c>
      <c r="W25" s="2" t="str">
        <f ca="1">IF(C25=0,"",LEFT(INDEX(Lists!$H$5:$H$49,MATCH(C25,Lists!$G$5:$G$49,0),1),1))</f>
        <v>2</v>
      </c>
      <c r="Y25" s="4">
        <f ca="1">'Month 4'!H25+'Month 4'!I25-'Month 4'!J25</f>
        <v>-10</v>
      </c>
      <c r="Z25" s="2">
        <f ca="1">IF(AND(H25=0,I25=0,J25=0),"",IF((H25+I25)&gt;0,J25/(H25+I25),J25))</f>
        <v>1.125</v>
      </c>
      <c r="AA25" s="2">
        <f t="shared" ref="AA25:AA56" ca="1" si="3">IF(AND(H25=0,I25=0,J25=0),"",IF(J25&gt;0,H25/J25,0))</f>
        <v>0.88888888888888884</v>
      </c>
      <c r="AC25" s="627" t="str">
        <f>U25&amp;C25</f>
        <v>1Pr68</v>
      </c>
    </row>
    <row r="26" spans="1:29" ht="39" customHeight="1" x14ac:dyDescent="0.2">
      <c r="A26" s="14" t="str">
        <f>Planning!A10</f>
        <v>I002</v>
      </c>
      <c r="B26" s="9" t="str">
        <f>Planning!B10</f>
        <v>2. Activity: Contributing</v>
      </c>
      <c r="C26" s="9" t="str">
        <f>Planning!C10</f>
        <v>Pr68</v>
      </c>
      <c r="D26" s="200">
        <f>Planning!D10</f>
        <v>1.2</v>
      </c>
      <c r="E26" s="201" t="str">
        <f>Planning!E10</f>
        <v xml:space="preserve">PLHIV reimbursed for transportation costs to HIV testing and treatment centres
</v>
      </c>
      <c r="F26" s="201" t="str">
        <f>IF(Planning!G10&lt;&gt;0,Planning!G10,"")</f>
        <v xml:space="preserve">12. Living support to client/ target population </v>
      </c>
      <c r="G26" s="194" t="str">
        <f>Planning!H10</f>
        <v>1. YES</v>
      </c>
      <c r="H26" s="202">
        <f>Planning!U10</f>
        <v>200</v>
      </c>
      <c r="I26" s="606">
        <f ca="1">IF(OR(W26="1",AND(W26&lt;&gt;"1",G26=Lists!$A$17)),Y26,0)</f>
        <v>0</v>
      </c>
      <c r="J26" s="658">
        <v>225</v>
      </c>
      <c r="K26" s="32">
        <f ca="1">IF(AND(W26="2",G26&lt;&gt;Lists!$A$17),AA26,Z26)</f>
        <v>0.88888888888888884</v>
      </c>
      <c r="L26" s="33" t="str">
        <f t="shared" si="0"/>
        <v/>
      </c>
      <c r="M26" s="203">
        <f>Planning!V10</f>
        <v>35000</v>
      </c>
      <c r="N26" s="203">
        <f>'Month 4'!M26+'Month 4'!N26-'Month 4'!O26</f>
        <v>0</v>
      </c>
      <c r="O26" s="659">
        <v>35000</v>
      </c>
      <c r="P26" s="32">
        <f t="shared" si="1"/>
        <v>1</v>
      </c>
      <c r="Q26" s="33" t="str">
        <f t="shared" si="2"/>
        <v/>
      </c>
      <c r="R26" s="89">
        <f ca="1">SUMIFS($J$25:$J$224,$C$25:$C$224,$C26,$G$25:$G$224,Lists!$A$16)</f>
        <v>225</v>
      </c>
      <c r="S26" s="89">
        <f t="shared" ref="S26:S89" si="4">SUMIFS($O$25:$O$224,$C$25:$C$224,$C26,$G$25:$G$224,"&lt;&gt;0")</f>
        <v>49210</v>
      </c>
      <c r="U26" s="2" t="str">
        <f t="shared" ref="U26:U89" si="5">IF(B26=0,"",IF(LEFT(B26,1)="1","1","2"))</f>
        <v>2</v>
      </c>
      <c r="W26" s="2" t="str">
        <f ca="1">IF(C26=0,"",LEFT(INDEX(Lists!$H$5:$H$49,MATCH(C26,Lists!$G$5:$G$49,0),1),1))</f>
        <v>2</v>
      </c>
      <c r="Y26" s="4">
        <f ca="1">'Month 4'!H26+'Month 4'!I26-'Month 4'!J26</f>
        <v>-10</v>
      </c>
      <c r="Z26" s="2">
        <f t="shared" ref="Z26:Z89" ca="1" si="6">IF(AND(H26=0,I26=0,J26=0),"",IF((H26+I26)&gt;0,J26/(H26+I26),J26))</f>
        <v>1.125</v>
      </c>
      <c r="AA26" s="2">
        <f t="shared" ca="1" si="3"/>
        <v>0.88888888888888884</v>
      </c>
      <c r="AC26" s="627" t="str">
        <f t="shared" ref="AC26:AC89" si="7">U26&amp;C26</f>
        <v>2Pr68</v>
      </c>
    </row>
    <row r="27" spans="1:29" ht="39" customHeight="1" x14ac:dyDescent="0.2">
      <c r="A27" s="14" t="str">
        <f>Planning!A11</f>
        <v>I003</v>
      </c>
      <c r="B27" s="9" t="str">
        <f>Planning!B11</f>
        <v>3. Activity: Non-Contributing</v>
      </c>
      <c r="C27" s="9" t="str">
        <f>Planning!C11</f>
        <v>Pr68</v>
      </c>
      <c r="D27" s="204">
        <f>Planning!D11</f>
        <v>1.3</v>
      </c>
      <c r="E27" s="205" t="str">
        <f>Planning!E11</f>
        <v xml:space="preserve">Communication materials produced to educate HIV+ patients about HIV treatment (Migrants and Sexual Workers). 
</v>
      </c>
      <c r="F27" s="205" t="str">
        <f>IF(Planning!G11&lt;&gt;0,Planning!G11,"")</f>
        <v>10. Communication material and publications</v>
      </c>
      <c r="G27" s="194" t="str">
        <f>Planning!H11</f>
        <v>2. NO</v>
      </c>
      <c r="H27" s="206">
        <f>Planning!U11</f>
        <v>25</v>
      </c>
      <c r="I27" s="207">
        <f ca="1">IF(OR(W27="1",AND(W27&lt;&gt;"1",G27=Lists!$A$17)),Y27,0)</f>
        <v>0</v>
      </c>
      <c r="J27" s="658">
        <v>24</v>
      </c>
      <c r="K27" s="32">
        <f ca="1">IF(AND(W27="2",G27&lt;&gt;Lists!$A$17),AA27,Z27)</f>
        <v>0.96</v>
      </c>
      <c r="L27" s="33" t="str">
        <f t="shared" si="0"/>
        <v/>
      </c>
      <c r="M27" s="208">
        <f>Planning!V11</f>
        <v>700</v>
      </c>
      <c r="N27" s="208">
        <f>'Month 4'!M27+'Month 4'!N27-'Month 4'!O27</f>
        <v>10</v>
      </c>
      <c r="O27" s="659">
        <v>710</v>
      </c>
      <c r="P27" s="32">
        <f t="shared" si="1"/>
        <v>1</v>
      </c>
      <c r="Q27" s="33" t="str">
        <f t="shared" si="2"/>
        <v/>
      </c>
      <c r="R27" s="89">
        <f ca="1">SUMIFS($J$25:$J$224,$C$25:$C$224,$C27,$G$25:$G$224,Lists!$A$16)</f>
        <v>225</v>
      </c>
      <c r="S27" s="89">
        <f t="shared" si="4"/>
        <v>49210</v>
      </c>
      <c r="U27" s="2" t="str">
        <f t="shared" si="5"/>
        <v>2</v>
      </c>
      <c r="W27" s="2" t="str">
        <f ca="1">IF(C27=0,"",LEFT(INDEX(Lists!$H$5:$H$49,MATCH(C27,Lists!$G$5:$G$49,0),1),1))</f>
        <v>2</v>
      </c>
      <c r="Y27" s="4">
        <f ca="1">'Month 4'!H27+'Month 4'!I27-'Month 4'!J27</f>
        <v>0</v>
      </c>
      <c r="Z27" s="2">
        <f t="shared" ca="1" si="6"/>
        <v>0.96</v>
      </c>
      <c r="AA27" s="2">
        <f t="shared" ca="1" si="3"/>
        <v>1.0416666666666667</v>
      </c>
      <c r="AC27" s="627" t="str">
        <f t="shared" si="7"/>
        <v>2Pr68</v>
      </c>
    </row>
    <row r="28" spans="1:29" ht="39" customHeight="1" x14ac:dyDescent="0.2">
      <c r="A28" s="14" t="str">
        <f>Planning!A12</f>
        <v>I004</v>
      </c>
      <c r="B28" s="9" t="str">
        <f>Planning!B12</f>
        <v>3. Activity: Non-Contributing</v>
      </c>
      <c r="C28" s="9" t="str">
        <f>Planning!C12</f>
        <v>Pr68</v>
      </c>
      <c r="D28" s="204">
        <f>Planning!D12</f>
        <v>1.4</v>
      </c>
      <c r="E28" s="205" t="str">
        <f>Planning!E12</f>
        <v xml:space="preserve">Supervisory visits to verify the appropriate application of testing and treatment protocols at centers. </v>
      </c>
      <c r="F28" s="205" t="str">
        <f>IF(Planning!G12&lt;&gt;0,Planning!G12,"")</f>
        <v>11. Programme administration costs</v>
      </c>
      <c r="G28" s="194" t="str">
        <f>Planning!H12</f>
        <v>2. NO</v>
      </c>
      <c r="H28" s="206">
        <f>Planning!U12</f>
        <v>60</v>
      </c>
      <c r="I28" s="207">
        <f ca="1">IF(OR(W28="1",AND(W28&lt;&gt;"1",G28=Lists!$A$17)),Y28,0)</f>
        <v>0</v>
      </c>
      <c r="J28" s="658">
        <v>60</v>
      </c>
      <c r="K28" s="32">
        <f ca="1">IF(AND(W28="2",G28&lt;&gt;Lists!$A$17),AA28,Z28)</f>
        <v>1</v>
      </c>
      <c r="L28" s="33" t="str">
        <f t="shared" si="0"/>
        <v/>
      </c>
      <c r="M28" s="208">
        <f>Planning!V12</f>
        <v>13500</v>
      </c>
      <c r="N28" s="208">
        <f>'Month 4'!M28+'Month 4'!N28-'Month 4'!O28</f>
        <v>0</v>
      </c>
      <c r="O28" s="659">
        <v>13500</v>
      </c>
      <c r="P28" s="32">
        <f t="shared" si="1"/>
        <v>1</v>
      </c>
      <c r="Q28" s="33" t="str">
        <f t="shared" si="2"/>
        <v/>
      </c>
      <c r="R28" s="89">
        <f ca="1">SUMIFS($J$25:$J$224,$C$25:$C$224,$C28,$G$25:$G$224,Lists!$A$16)</f>
        <v>225</v>
      </c>
      <c r="S28" s="89">
        <f t="shared" si="4"/>
        <v>49210</v>
      </c>
      <c r="U28" s="2" t="str">
        <f t="shared" si="5"/>
        <v>2</v>
      </c>
      <c r="W28" s="2" t="str">
        <f ca="1">IF(C28=0,"",LEFT(INDEX(Lists!$H$5:$H$49,MATCH(C28,Lists!$G$5:$G$49,0),1),1))</f>
        <v>2</v>
      </c>
      <c r="Y28" s="4">
        <f ca="1">'Month 4'!H28+'Month 4'!I28-'Month 4'!J28</f>
        <v>0</v>
      </c>
      <c r="Z28" s="2">
        <f t="shared" ca="1" si="6"/>
        <v>1</v>
      </c>
      <c r="AA28" s="2">
        <f t="shared" ca="1" si="3"/>
        <v>1</v>
      </c>
      <c r="AC28" s="627" t="str">
        <f t="shared" si="7"/>
        <v>2Pr68</v>
      </c>
    </row>
    <row r="29" spans="1:29" ht="39" customHeight="1" x14ac:dyDescent="0.2">
      <c r="A29" s="14" t="str">
        <f>Planning!A13</f>
        <v>I005</v>
      </c>
      <c r="B29" s="9" t="str">
        <f>Planning!B13</f>
        <v>1. Indicator</v>
      </c>
      <c r="C29" s="9" t="str">
        <f>Planning!C13</f>
        <v>Pr72</v>
      </c>
      <c r="D29" s="195">
        <f>Planning!D13</f>
        <v>2</v>
      </c>
      <c r="E29" s="196" t="str">
        <f>Planning!E13</f>
        <v>[Pr72] # new HIV+ enrolled in care services Target [3. Non-Cumulative]</v>
      </c>
      <c r="F29" s="196" t="str">
        <f>IF(Planning!G13&lt;&gt;0,Planning!G13,"")</f>
        <v/>
      </c>
      <c r="G29" s="194">
        <f>Planning!H13</f>
        <v>0</v>
      </c>
      <c r="H29" s="197">
        <f ca="1">Planning!U13</f>
        <v>124</v>
      </c>
      <c r="I29" s="198">
        <f ca="1">IF(OR(W29="1",AND(W29&lt;&gt;"1",G29=Lists!$A$17)),Y29,0)</f>
        <v>0</v>
      </c>
      <c r="J29" s="210">
        <f ca="1">R29</f>
        <v>90</v>
      </c>
      <c r="K29" s="32">
        <f ca="1">IF(AND(W29="2",G29&lt;&gt;Lists!$A$17),AA29,Z29)</f>
        <v>0.72580645161290325</v>
      </c>
      <c r="L29" s="33">
        <f t="shared" ca="1" si="0"/>
        <v>0.72580645161290325</v>
      </c>
      <c r="M29" s="199">
        <f>Planning!V13</f>
        <v>27900</v>
      </c>
      <c r="N29" s="199">
        <f>'Month 4'!M29+'Month 4'!N29-'Month 4'!O29</f>
        <v>600</v>
      </c>
      <c r="O29" s="516">
        <f>S29</f>
        <v>25000</v>
      </c>
      <c r="P29" s="32">
        <f t="shared" si="1"/>
        <v>0.8771929824561403</v>
      </c>
      <c r="Q29" s="33">
        <f t="shared" si="2"/>
        <v>0.8771929824561403</v>
      </c>
      <c r="R29" s="89">
        <f ca="1">SUMIFS($J$25:$J$224,$C$25:$C$224,$C29,$G$25:$G$224,Lists!$A$16)</f>
        <v>90</v>
      </c>
      <c r="S29" s="89">
        <f t="shared" si="4"/>
        <v>25000</v>
      </c>
      <c r="U29" s="2" t="str">
        <f t="shared" si="5"/>
        <v>1</v>
      </c>
      <c r="W29" s="2" t="str">
        <f ca="1">IF(C29=0,"",LEFT(INDEX(Lists!$H$5:$H$49,MATCH(C29,Lists!$G$5:$G$49,0),1),1))</f>
        <v>3</v>
      </c>
      <c r="Y29" s="4">
        <f ca="1">'Month 4'!H29+'Month 4'!I29-'Month 4'!J29</f>
        <v>34</v>
      </c>
      <c r="Z29" s="2">
        <f t="shared" ca="1" si="6"/>
        <v>0.72580645161290325</v>
      </c>
      <c r="AA29" s="2">
        <f t="shared" ca="1" si="3"/>
        <v>1.3777777777777778</v>
      </c>
      <c r="AC29" s="627" t="str">
        <f t="shared" si="7"/>
        <v>1Pr72</v>
      </c>
    </row>
    <row r="30" spans="1:29" ht="39" customHeight="1" x14ac:dyDescent="0.2">
      <c r="A30" s="14" t="str">
        <f>Planning!A14</f>
        <v>I006</v>
      </c>
      <c r="B30" s="9" t="str">
        <f>Planning!B14</f>
        <v>2. Activity: Contributing</v>
      </c>
      <c r="C30" s="9" t="str">
        <f>Planning!C14</f>
        <v>Pr72</v>
      </c>
      <c r="D30" s="200">
        <f>Planning!D14</f>
        <v>2.1</v>
      </c>
      <c r="E30" s="201" t="str">
        <f>Planning!E14</f>
        <v>Enrollment of  newly diagnosed HIV+ patients for home visits to monitor use of ARV.</v>
      </c>
      <c r="F30" s="201" t="str">
        <f>IF(Planning!G14&lt;&gt;0,Planning!G14,"")</f>
        <v xml:space="preserve">12. Living support to client/ target population </v>
      </c>
      <c r="G30" s="194" t="str">
        <f>Planning!H14</f>
        <v>1. YES</v>
      </c>
      <c r="H30" s="202">
        <f>Planning!U14</f>
        <v>124</v>
      </c>
      <c r="I30" s="606">
        <f ca="1">IF(OR(W30="1",AND(W30&lt;&gt;"1",G30=Lists!$A$17)),Y30,0)</f>
        <v>0</v>
      </c>
      <c r="J30" s="658">
        <v>90</v>
      </c>
      <c r="K30" s="32">
        <f ca="1">IF(AND(W30="2",G30&lt;&gt;Lists!$A$17),AA30,Z30)</f>
        <v>0.72580645161290325</v>
      </c>
      <c r="L30" s="33" t="str">
        <f t="shared" si="0"/>
        <v/>
      </c>
      <c r="M30" s="203">
        <f>Planning!V14</f>
        <v>27900</v>
      </c>
      <c r="N30" s="203">
        <f>'Month 4'!M30+'Month 4'!N30-'Month 4'!O30</f>
        <v>600</v>
      </c>
      <c r="O30" s="659">
        <v>25000</v>
      </c>
      <c r="P30" s="32">
        <f t="shared" si="1"/>
        <v>0.8771929824561403</v>
      </c>
      <c r="Q30" s="33" t="str">
        <f t="shared" si="2"/>
        <v/>
      </c>
      <c r="R30" s="89">
        <f ca="1">SUMIFS($J$25:$J$224,$C$25:$C$224,$C30,$G$25:$G$224,Lists!$A$16)</f>
        <v>90</v>
      </c>
      <c r="S30" s="89">
        <f t="shared" si="4"/>
        <v>25000</v>
      </c>
      <c r="U30" s="2" t="str">
        <f t="shared" si="5"/>
        <v>2</v>
      </c>
      <c r="W30" s="2" t="str">
        <f ca="1">IF(C30=0,"",LEFT(INDEX(Lists!$H$5:$H$49,MATCH(C30,Lists!$G$5:$G$49,0),1),1))</f>
        <v>3</v>
      </c>
      <c r="Y30" s="4">
        <f ca="1">'Month 4'!H30+'Month 4'!I30-'Month 4'!J30</f>
        <v>34</v>
      </c>
      <c r="Z30" s="2">
        <f t="shared" ca="1" si="6"/>
        <v>0.72580645161290325</v>
      </c>
      <c r="AA30" s="2">
        <f t="shared" ca="1" si="3"/>
        <v>1.3777777777777778</v>
      </c>
      <c r="AC30" s="627" t="str">
        <f t="shared" si="7"/>
        <v>2Pr72</v>
      </c>
    </row>
    <row r="31" spans="1:29" ht="39" customHeight="1" x14ac:dyDescent="0.2">
      <c r="A31" s="14" t="str">
        <f>Planning!A15</f>
        <v>I007</v>
      </c>
      <c r="B31" s="9" t="str">
        <f>Planning!B15</f>
        <v>1. Indicator</v>
      </c>
      <c r="C31" s="9" t="str">
        <f>Planning!C15</f>
        <v>Pr74</v>
      </c>
      <c r="D31" s="195">
        <f>Planning!D15</f>
        <v>3</v>
      </c>
      <c r="E31" s="196" t="str">
        <f>Planning!E15</f>
        <v>[Pr74] # aged 10-24 yrs reached by HIV life skills ed. in school  Target [1. Standard]</v>
      </c>
      <c r="F31" s="196" t="str">
        <f>IF(Planning!G15&lt;&gt;0,Planning!G15,"")</f>
        <v/>
      </c>
      <c r="G31" s="194">
        <f>Planning!H15</f>
        <v>0</v>
      </c>
      <c r="H31" s="197">
        <f ca="1">Planning!U15</f>
        <v>300</v>
      </c>
      <c r="I31" s="198">
        <f ca="1">IF(OR(W31="1",AND(W31&lt;&gt;"1",G31=Lists!$A$17)),Y31,0)</f>
        <v>80</v>
      </c>
      <c r="J31" s="210">
        <f ca="1">R31</f>
        <v>350</v>
      </c>
      <c r="K31" s="32">
        <f ca="1">IF(AND(W31="2",G31&lt;&gt;Lists!$A$17),AA31,Z31)</f>
        <v>0.92105263157894735</v>
      </c>
      <c r="L31" s="33">
        <f t="shared" ca="1" si="0"/>
        <v>0.92105263157894735</v>
      </c>
      <c r="M31" s="199">
        <f>Planning!V15</f>
        <v>67500</v>
      </c>
      <c r="N31" s="199">
        <f>'Month 4'!M31+'Month 4'!N31-'Month 4'!O31</f>
        <v>12500</v>
      </c>
      <c r="O31" s="516">
        <f>S31</f>
        <v>73000</v>
      </c>
      <c r="P31" s="32">
        <f t="shared" si="1"/>
        <v>0.91249999999999998</v>
      </c>
      <c r="Q31" s="33">
        <f t="shared" si="2"/>
        <v>0.91249999999999998</v>
      </c>
      <c r="R31" s="89">
        <f ca="1">SUMIFS($J$25:$J$224,$C$25:$C$224,$C31,$G$25:$G$224,Lists!$A$16)</f>
        <v>350</v>
      </c>
      <c r="S31" s="89">
        <f t="shared" si="4"/>
        <v>73000</v>
      </c>
      <c r="U31" s="2" t="str">
        <f t="shared" si="5"/>
        <v>1</v>
      </c>
      <c r="W31" s="2" t="str">
        <f ca="1">IF(C31=0,"",LEFT(INDEX(Lists!$H$5:$H$49,MATCH(C31,Lists!$G$5:$G$49,0),1),1))</f>
        <v>1</v>
      </c>
      <c r="Y31" s="4">
        <f ca="1">'Month 4'!H31+'Month 4'!I31-'Month 4'!J31</f>
        <v>80</v>
      </c>
      <c r="Z31" s="2">
        <f t="shared" ca="1" si="6"/>
        <v>0.92105263157894735</v>
      </c>
      <c r="AA31" s="2">
        <f t="shared" ca="1" si="3"/>
        <v>0.8571428571428571</v>
      </c>
      <c r="AC31" s="627" t="str">
        <f t="shared" si="7"/>
        <v>1Pr74</v>
      </c>
    </row>
    <row r="32" spans="1:29" ht="39" customHeight="1" x14ac:dyDescent="0.2">
      <c r="A32" s="14" t="str">
        <f>Planning!A16</f>
        <v>I008</v>
      </c>
      <c r="B32" s="9" t="str">
        <f>Planning!B16</f>
        <v>2. Activity: Contributing</v>
      </c>
      <c r="C32" s="9" t="str">
        <f>Planning!C16</f>
        <v>Pr74</v>
      </c>
      <c r="D32" s="200">
        <f>Planning!D16</f>
        <v>3.1</v>
      </c>
      <c r="E32" s="201" t="str">
        <f>Planning!E16</f>
        <v>Transportation of students to meetings and conferences for peer education activities</v>
      </c>
      <c r="F32" s="201" t="str">
        <f>IF(Planning!G16&lt;&gt;0,Planning!G16,"")</f>
        <v>2. Travel related costs</v>
      </c>
      <c r="G32" s="194" t="str">
        <f>Planning!H16</f>
        <v>1. YES</v>
      </c>
      <c r="H32" s="202">
        <f>Planning!U16</f>
        <v>300</v>
      </c>
      <c r="I32" s="606">
        <f ca="1">IF(OR(W32="1",AND(W32&lt;&gt;"1",G32=Lists!$A$17)),Y32,0)</f>
        <v>80</v>
      </c>
      <c r="J32" s="658">
        <v>350</v>
      </c>
      <c r="K32" s="32">
        <f ca="1">IF(AND(W32="2",G32&lt;&gt;Lists!$A$17),AA32,Z32)</f>
        <v>0.92105263157894735</v>
      </c>
      <c r="L32" s="33" t="str">
        <f t="shared" si="0"/>
        <v/>
      </c>
      <c r="M32" s="203">
        <f>Planning!V16</f>
        <v>67500</v>
      </c>
      <c r="N32" s="203">
        <f>'Month 4'!M32+'Month 4'!N32-'Month 4'!O32</f>
        <v>12500</v>
      </c>
      <c r="O32" s="659">
        <v>73000</v>
      </c>
      <c r="P32" s="32">
        <f t="shared" si="1"/>
        <v>0.91249999999999998</v>
      </c>
      <c r="Q32" s="33" t="str">
        <f t="shared" si="2"/>
        <v/>
      </c>
      <c r="R32" s="89">
        <f ca="1">SUMIFS($J$25:$J$224,$C$25:$C$224,$C32,$G$25:$G$224,Lists!$A$16)</f>
        <v>350</v>
      </c>
      <c r="S32" s="89">
        <f t="shared" si="4"/>
        <v>73000</v>
      </c>
      <c r="U32" s="2" t="str">
        <f t="shared" si="5"/>
        <v>2</v>
      </c>
      <c r="W32" s="2" t="str">
        <f ca="1">IF(C32=0,"",LEFT(INDEX(Lists!$H$5:$H$49,MATCH(C32,Lists!$G$5:$G$49,0),1),1))</f>
        <v>1</v>
      </c>
      <c r="Y32" s="4">
        <f ca="1">'Month 4'!H32+'Month 4'!I32-'Month 4'!J32</f>
        <v>80</v>
      </c>
      <c r="Z32" s="2">
        <f t="shared" ca="1" si="6"/>
        <v>0.92105263157894735</v>
      </c>
      <c r="AA32" s="2">
        <f t="shared" ca="1" si="3"/>
        <v>0.8571428571428571</v>
      </c>
      <c r="AC32" s="627" t="str">
        <f t="shared" si="7"/>
        <v>2Pr74</v>
      </c>
    </row>
    <row r="33" spans="1:29" ht="39" customHeight="1" x14ac:dyDescent="0.2">
      <c r="A33" s="14" t="str">
        <f>Planning!A17</f>
        <v>I009</v>
      </c>
      <c r="B33" s="9" t="str">
        <f>Planning!B17</f>
        <v>1. Indicator</v>
      </c>
      <c r="C33" s="9" t="str">
        <f>Planning!C17</f>
        <v>OI01</v>
      </c>
      <c r="D33" s="195">
        <f>Planning!D17</f>
        <v>4</v>
      </c>
      <c r="E33" s="196" t="str">
        <f>Planning!E17</f>
        <v>[OI01] # of new orphans and vulnerable children (0 - 17 yrs) benefiting from  services provided at OVC centers [1. Standard]</v>
      </c>
      <c r="F33" s="196" t="str">
        <f>IF(Planning!G17&lt;&gt;0,Planning!G17,"")</f>
        <v/>
      </c>
      <c r="G33" s="194">
        <f>Planning!H17</f>
        <v>0</v>
      </c>
      <c r="H33" s="197">
        <f ca="1">Planning!U17</f>
        <v>500</v>
      </c>
      <c r="I33" s="198">
        <f ca="1">IF(OR(W33="1",AND(W33&lt;&gt;"1",G33=Lists!$A$17)),Y33,0)</f>
        <v>10</v>
      </c>
      <c r="J33" s="210">
        <f ca="1">R33</f>
        <v>510</v>
      </c>
      <c r="K33" s="32">
        <f ca="1">IF(AND(W33="2",G33&lt;&gt;Lists!$A$17),AA33,Z33)</f>
        <v>1</v>
      </c>
      <c r="L33" s="33">
        <f t="shared" ca="1" si="0"/>
        <v>1</v>
      </c>
      <c r="M33" s="199">
        <f>Planning!V17</f>
        <v>62000</v>
      </c>
      <c r="N33" s="199">
        <f>'Month 4'!M33+'Month 4'!N33-'Month 4'!O33</f>
        <v>200</v>
      </c>
      <c r="O33" s="516">
        <f>S33</f>
        <v>62200</v>
      </c>
      <c r="P33" s="32">
        <f t="shared" si="1"/>
        <v>1</v>
      </c>
      <c r="Q33" s="33">
        <f t="shared" si="2"/>
        <v>1</v>
      </c>
      <c r="R33" s="89">
        <f ca="1">SUMIFS($J$25:$J$224,$C$25:$C$224,$C33,$G$25:$G$224,Lists!$A$16)</f>
        <v>510</v>
      </c>
      <c r="S33" s="89">
        <f t="shared" si="4"/>
        <v>62200</v>
      </c>
      <c r="U33" s="2" t="str">
        <f t="shared" si="5"/>
        <v>1</v>
      </c>
      <c r="W33" s="2" t="str">
        <f ca="1">IF(C33=0,"",LEFT(INDEX(Lists!$H$5:$H$49,MATCH(C33,Lists!$G$5:$G$49,0),1),1))</f>
        <v>1</v>
      </c>
      <c r="Y33" s="4">
        <f ca="1">'Month 4'!H33+'Month 4'!I33-'Month 4'!J33</f>
        <v>10</v>
      </c>
      <c r="Z33" s="2">
        <f t="shared" ca="1" si="6"/>
        <v>1</v>
      </c>
      <c r="AA33" s="2">
        <f t="shared" ca="1" si="3"/>
        <v>0.98039215686274506</v>
      </c>
      <c r="AC33" s="627" t="str">
        <f t="shared" si="7"/>
        <v>1OI01</v>
      </c>
    </row>
    <row r="34" spans="1:29" ht="39" customHeight="1" x14ac:dyDescent="0.2">
      <c r="A34" s="14" t="str">
        <f>Planning!A18</f>
        <v>I010</v>
      </c>
      <c r="B34" s="9" t="str">
        <f>Planning!B18</f>
        <v>3. Activity: Non-Contributing</v>
      </c>
      <c r="C34" s="9" t="str">
        <f>Planning!C18</f>
        <v>OI01</v>
      </c>
      <c r="D34" s="204">
        <f>Planning!D18</f>
        <v>4.0999999999999996</v>
      </c>
      <c r="E34" s="205" t="str">
        <f>Planning!E18</f>
        <v xml:space="preserve"># of OVC centers established and fully equipped  </v>
      </c>
      <c r="F34" s="205" t="str">
        <f>IF(Planning!G18&lt;&gt;0,Planning!G18,"")</f>
        <v xml:space="preserve">8. Infrastructure </v>
      </c>
      <c r="G34" s="194" t="str">
        <f>Planning!H18</f>
        <v>2. NO</v>
      </c>
      <c r="H34" s="206">
        <f>Planning!U18</f>
        <v>1</v>
      </c>
      <c r="I34" s="207">
        <f ca="1">IF(OR(W34="1",AND(W34&lt;&gt;"1",G34=Lists!$A$17)),Y34,0)</f>
        <v>0</v>
      </c>
      <c r="J34" s="658">
        <v>1</v>
      </c>
      <c r="K34" s="32">
        <f ca="1">IF(AND(W34="2",G34&lt;&gt;Lists!$A$17),AA34,Z34)</f>
        <v>1</v>
      </c>
      <c r="L34" s="33" t="str">
        <f t="shared" si="0"/>
        <v/>
      </c>
      <c r="M34" s="208">
        <f>Planning!V18</f>
        <v>4000</v>
      </c>
      <c r="N34" s="208">
        <f>'Month 4'!M34+'Month 4'!N34-'Month 4'!O34</f>
        <v>0</v>
      </c>
      <c r="O34" s="659">
        <v>4000</v>
      </c>
      <c r="P34" s="32">
        <f t="shared" si="1"/>
        <v>1</v>
      </c>
      <c r="Q34" s="33" t="str">
        <f t="shared" si="2"/>
        <v/>
      </c>
      <c r="R34" s="89">
        <f ca="1">SUMIFS($J$25:$J$224,$C$25:$C$224,$C34,$G$25:$G$224,Lists!$A$16)</f>
        <v>510</v>
      </c>
      <c r="S34" s="89">
        <f t="shared" si="4"/>
        <v>62200</v>
      </c>
      <c r="U34" s="2" t="str">
        <f t="shared" si="5"/>
        <v>2</v>
      </c>
      <c r="W34" s="2" t="str">
        <f ca="1">IF(C34=0,"",LEFT(INDEX(Lists!$H$5:$H$49,MATCH(C34,Lists!$G$5:$G$49,0),1),1))</f>
        <v>1</v>
      </c>
      <c r="Y34" s="4">
        <f ca="1">'Month 4'!H34+'Month 4'!I34-'Month 4'!J34</f>
        <v>0</v>
      </c>
      <c r="Z34" s="2">
        <f t="shared" ca="1" si="6"/>
        <v>1</v>
      </c>
      <c r="AA34" s="2">
        <f t="shared" ca="1" si="3"/>
        <v>1</v>
      </c>
      <c r="AC34" s="627" t="str">
        <f t="shared" si="7"/>
        <v>2OI01</v>
      </c>
    </row>
    <row r="35" spans="1:29" ht="39" customHeight="1" x14ac:dyDescent="0.2">
      <c r="A35" s="14" t="str">
        <f>Planning!A19</f>
        <v>I011</v>
      </c>
      <c r="B35" s="9" t="str">
        <f>Planning!B19</f>
        <v>2. Activity: Contributing</v>
      </c>
      <c r="C35" s="9" t="str">
        <f>Planning!C19</f>
        <v>OI01</v>
      </c>
      <c r="D35" s="200">
        <f>Planning!D19</f>
        <v>4.2</v>
      </c>
      <c r="E35" s="201" t="str">
        <f>Planning!E19</f>
        <v># of OVC registered at centres</v>
      </c>
      <c r="F35" s="201" t="str">
        <f>IF(Planning!G19&lt;&gt;0,Planning!G19,"")</f>
        <v xml:space="preserve">12. Living support to client/ target population </v>
      </c>
      <c r="G35" s="194" t="str">
        <f>Planning!H19</f>
        <v>1. YES</v>
      </c>
      <c r="H35" s="202">
        <f>Planning!U19</f>
        <v>500</v>
      </c>
      <c r="I35" s="606">
        <f ca="1">IF(OR(W35="1",AND(W35&lt;&gt;"1",G35=Lists!$A$17)),Y35,0)</f>
        <v>10</v>
      </c>
      <c r="J35" s="658">
        <v>510</v>
      </c>
      <c r="K35" s="32">
        <f ca="1">IF(AND(W35="2",G35&lt;&gt;Lists!$A$17),AA35,Z35)</f>
        <v>1</v>
      </c>
      <c r="L35" s="33" t="str">
        <f t="shared" si="0"/>
        <v/>
      </c>
      <c r="M35" s="203">
        <f>Planning!V19</f>
        <v>50000</v>
      </c>
      <c r="N35" s="203">
        <f>'Month 4'!M35+'Month 4'!N35-'Month 4'!O35</f>
        <v>0</v>
      </c>
      <c r="O35" s="659">
        <v>50000</v>
      </c>
      <c r="P35" s="32">
        <f t="shared" si="1"/>
        <v>1</v>
      </c>
      <c r="Q35" s="33" t="str">
        <f t="shared" si="2"/>
        <v/>
      </c>
      <c r="R35" s="89">
        <f ca="1">SUMIFS($J$25:$J$224,$C$25:$C$224,$C35,$G$25:$G$224,Lists!$A$16)</f>
        <v>510</v>
      </c>
      <c r="S35" s="89">
        <f t="shared" si="4"/>
        <v>62200</v>
      </c>
      <c r="U35" s="2" t="str">
        <f t="shared" si="5"/>
        <v>2</v>
      </c>
      <c r="W35" s="2" t="str">
        <f ca="1">IF(C35=0,"",LEFT(INDEX(Lists!$H$5:$H$49,MATCH(C35,Lists!$G$5:$G$49,0),1),1))</f>
        <v>1</v>
      </c>
      <c r="Y35" s="4">
        <f ca="1">'Month 4'!H35+'Month 4'!I35-'Month 4'!J35</f>
        <v>10</v>
      </c>
      <c r="Z35" s="2">
        <f t="shared" ca="1" si="6"/>
        <v>1</v>
      </c>
      <c r="AA35" s="2">
        <f t="shared" ca="1" si="3"/>
        <v>0.98039215686274506</v>
      </c>
      <c r="AC35" s="627" t="str">
        <f t="shared" si="7"/>
        <v>2OI01</v>
      </c>
    </row>
    <row r="36" spans="1:29" ht="39" customHeight="1" x14ac:dyDescent="0.2">
      <c r="A36" s="14" t="str">
        <f>Planning!A20</f>
        <v>I012</v>
      </c>
      <c r="B36" s="9" t="str">
        <f>Planning!B20</f>
        <v>3. Activity: Non-Contributing</v>
      </c>
      <c r="C36" s="9" t="str">
        <f>Planning!C20</f>
        <v>OI01</v>
      </c>
      <c r="D36" s="204">
        <f>Planning!D20</f>
        <v>4.3</v>
      </c>
      <c r="E36" s="205" t="str">
        <f>Planning!E20</f>
        <v xml:space="preserve"># of meals provided at the OVC centers </v>
      </c>
      <c r="F36" s="205" t="str">
        <f>IF(Planning!G20&lt;&gt;0,Planning!G20,"")</f>
        <v xml:space="preserve">12. Living support to client/ target population </v>
      </c>
      <c r="G36" s="194" t="str">
        <f>Planning!H20</f>
        <v>2. NO</v>
      </c>
      <c r="H36" s="206">
        <f>Planning!U20</f>
        <v>2000</v>
      </c>
      <c r="I36" s="207">
        <f ca="1">IF(OR(W36="1",AND(W36&lt;&gt;"1",G36=Lists!$A$17)),Y36,0)</f>
        <v>40</v>
      </c>
      <c r="J36" s="658">
        <v>2040</v>
      </c>
      <c r="K36" s="32">
        <f ca="1">IF(AND(W36="2",G36&lt;&gt;Lists!$A$17),AA36,Z36)</f>
        <v>1</v>
      </c>
      <c r="L36" s="33" t="str">
        <f t="shared" si="0"/>
        <v/>
      </c>
      <c r="M36" s="208">
        <f>Planning!V20</f>
        <v>8000</v>
      </c>
      <c r="N36" s="208">
        <f>'Month 4'!M36+'Month 4'!N36-'Month 4'!O36</f>
        <v>200</v>
      </c>
      <c r="O36" s="659">
        <v>8200</v>
      </c>
      <c r="P36" s="32">
        <f t="shared" si="1"/>
        <v>1</v>
      </c>
      <c r="Q36" s="33" t="str">
        <f t="shared" si="2"/>
        <v/>
      </c>
      <c r="R36" s="89">
        <f ca="1">SUMIFS($J$25:$J$224,$C$25:$C$224,$C36,$G$25:$G$224,Lists!$A$16)</f>
        <v>510</v>
      </c>
      <c r="S36" s="89">
        <f t="shared" si="4"/>
        <v>62200</v>
      </c>
      <c r="U36" s="2" t="str">
        <f t="shared" si="5"/>
        <v>2</v>
      </c>
      <c r="W36" s="2" t="str">
        <f ca="1">IF(C36=0,"",LEFT(INDEX(Lists!$H$5:$H$49,MATCH(C36,Lists!$G$5:$G$49,0),1),1))</f>
        <v>1</v>
      </c>
      <c r="Y36" s="4">
        <f ca="1">'Month 4'!H36+'Month 4'!I36-'Month 4'!J36</f>
        <v>40</v>
      </c>
      <c r="Z36" s="2">
        <f t="shared" ca="1" si="6"/>
        <v>1</v>
      </c>
      <c r="AA36" s="2">
        <f t="shared" ca="1" si="3"/>
        <v>0.98039215686274506</v>
      </c>
      <c r="AC36" s="627" t="str">
        <f t="shared" si="7"/>
        <v>2OI01</v>
      </c>
    </row>
    <row r="37" spans="1:29" ht="39" hidden="1" customHeight="1" x14ac:dyDescent="0.2">
      <c r="A37" s="14" t="str">
        <f>Planning!A21</f>
        <v>I013</v>
      </c>
      <c r="B37" s="9">
        <f>Planning!B21</f>
        <v>0</v>
      </c>
      <c r="C37" s="9">
        <f>Planning!C21</f>
        <v>0</v>
      </c>
      <c r="D37" s="200">
        <f>Planning!D21</f>
        <v>0</v>
      </c>
      <c r="E37" s="201">
        <f>Planning!E21</f>
        <v>0</v>
      </c>
      <c r="F37" s="201" t="str">
        <f>IF(Planning!G21&lt;&gt;0,Planning!G21,"")</f>
        <v/>
      </c>
      <c r="G37" s="194">
        <f>Planning!H21</f>
        <v>0</v>
      </c>
      <c r="H37" s="202">
        <f>Planning!U21</f>
        <v>0</v>
      </c>
      <c r="I37" s="198">
        <f ca="1">IF(OR(W37="1",AND(W37&lt;&gt;"1",G37=Lists!$A$17)),Y37,0)</f>
        <v>0</v>
      </c>
      <c r="J37" s="174"/>
      <c r="K37" s="32" t="str">
        <f ca="1">IF(AND(W37="2",G37&lt;&gt;Lists!$A$17),AA37,Z37)</f>
        <v/>
      </c>
      <c r="L37" s="33" t="str">
        <f t="shared" ca="1" si="0"/>
        <v/>
      </c>
      <c r="M37" s="203">
        <f>Planning!V21</f>
        <v>0</v>
      </c>
      <c r="N37" s="203">
        <f>'Month 4'!M37+'Month 4'!N37-'Month 4'!O37</f>
        <v>0</v>
      </c>
      <c r="O37" s="166"/>
      <c r="P37" s="32" t="str">
        <f t="shared" si="1"/>
        <v/>
      </c>
      <c r="Q37" s="33" t="str">
        <f t="shared" si="2"/>
        <v/>
      </c>
      <c r="R37" s="89">
        <f ca="1">SUMIFS($J$25:$J$224,$C$25:$C$224,$C37,$G$25:$G$224,Lists!$A$16)</f>
        <v>0</v>
      </c>
      <c r="S37" s="89">
        <f t="shared" si="4"/>
        <v>0</v>
      </c>
      <c r="U37" s="2" t="str">
        <f t="shared" si="5"/>
        <v/>
      </c>
      <c r="W37" s="2" t="str">
        <f>IF(C37=0,"",LEFT(INDEX(Lists!$H$5:$H$49,MATCH(C37,Lists!$G$5:$G$49,0),1),1))</f>
        <v/>
      </c>
      <c r="Y37" s="4">
        <f ca="1">'Month 4'!H37+'Month 4'!I37-'Month 4'!J37</f>
        <v>0</v>
      </c>
      <c r="Z37" s="2" t="str">
        <f t="shared" ca="1" si="6"/>
        <v/>
      </c>
      <c r="AA37" s="2" t="str">
        <f t="shared" ca="1" si="3"/>
        <v/>
      </c>
      <c r="AC37" s="627" t="str">
        <f t="shared" si="7"/>
        <v>0</v>
      </c>
    </row>
    <row r="38" spans="1:29" ht="39" hidden="1" customHeight="1" x14ac:dyDescent="0.2">
      <c r="A38" s="14" t="str">
        <f>Planning!A22</f>
        <v>I014</v>
      </c>
      <c r="B38" s="9">
        <f>Planning!B22</f>
        <v>0</v>
      </c>
      <c r="C38" s="9">
        <f>Planning!C22</f>
        <v>0</v>
      </c>
      <c r="D38" s="200">
        <f>Planning!D22</f>
        <v>0</v>
      </c>
      <c r="E38" s="201">
        <f>Planning!E22</f>
        <v>0</v>
      </c>
      <c r="F38" s="201" t="str">
        <f>IF(Planning!G22&lt;&gt;0,Planning!G22,"")</f>
        <v/>
      </c>
      <c r="G38" s="194">
        <f>Planning!H22</f>
        <v>0</v>
      </c>
      <c r="H38" s="202">
        <f>Planning!U22</f>
        <v>0</v>
      </c>
      <c r="I38" s="198">
        <f ca="1">IF(OR(W38="1",AND(W38&lt;&gt;"1",G38=Lists!$A$17)),Y38,0)</f>
        <v>0</v>
      </c>
      <c r="J38" s="174"/>
      <c r="K38" s="32" t="str">
        <f ca="1">IF(AND(W38="2",G38&lt;&gt;Lists!$A$17),AA38,Z38)</f>
        <v/>
      </c>
      <c r="L38" s="33" t="str">
        <f t="shared" ca="1" si="0"/>
        <v/>
      </c>
      <c r="M38" s="203">
        <f>Planning!V22</f>
        <v>0</v>
      </c>
      <c r="N38" s="203">
        <f>'Month 4'!M38+'Month 4'!N38-'Month 4'!O38</f>
        <v>0</v>
      </c>
      <c r="O38" s="166"/>
      <c r="P38" s="32" t="str">
        <f t="shared" si="1"/>
        <v/>
      </c>
      <c r="Q38" s="33" t="str">
        <f t="shared" si="2"/>
        <v/>
      </c>
      <c r="R38" s="89">
        <f ca="1">SUMIFS($J$25:$J$224,$C$25:$C$224,$C38,$G$25:$G$224,Lists!$A$16)</f>
        <v>0</v>
      </c>
      <c r="S38" s="89">
        <f t="shared" si="4"/>
        <v>0</v>
      </c>
      <c r="U38" s="2" t="str">
        <f t="shared" si="5"/>
        <v/>
      </c>
      <c r="W38" s="2" t="str">
        <f>IF(C38=0,"",LEFT(INDEX(Lists!$H$5:$H$49,MATCH(C38,Lists!$G$5:$G$49,0),1),1))</f>
        <v/>
      </c>
      <c r="Y38" s="4">
        <f ca="1">'Month 4'!H38+'Month 4'!I38-'Month 4'!J38</f>
        <v>0</v>
      </c>
      <c r="Z38" s="2" t="str">
        <f t="shared" ca="1" si="6"/>
        <v/>
      </c>
      <c r="AA38" s="2" t="str">
        <f t="shared" ca="1" si="3"/>
        <v/>
      </c>
      <c r="AC38" s="627" t="str">
        <f t="shared" si="7"/>
        <v>0</v>
      </c>
    </row>
    <row r="39" spans="1:29" ht="39" hidden="1" customHeight="1" x14ac:dyDescent="0.2">
      <c r="A39" s="14" t="str">
        <f>Planning!A23</f>
        <v>I015</v>
      </c>
      <c r="B39" s="9">
        <f>Planning!B23</f>
        <v>0</v>
      </c>
      <c r="C39" s="9">
        <f>Planning!C23</f>
        <v>0</v>
      </c>
      <c r="D39" s="204">
        <f>Planning!D23</f>
        <v>0</v>
      </c>
      <c r="E39" s="205">
        <f>Planning!E23</f>
        <v>0</v>
      </c>
      <c r="F39" s="205" t="str">
        <f>IF(Planning!G23&lt;&gt;0,Planning!G23,"")</f>
        <v/>
      </c>
      <c r="G39" s="194">
        <f>Planning!H23</f>
        <v>0</v>
      </c>
      <c r="H39" s="206">
        <f>Planning!U23</f>
        <v>0</v>
      </c>
      <c r="I39" s="198">
        <f ca="1">IF(OR(W39="1",AND(W39&lt;&gt;"1",G39=Lists!$A$17)),Y39,0)</f>
        <v>0</v>
      </c>
      <c r="J39" s="174"/>
      <c r="K39" s="32" t="str">
        <f ca="1">IF(AND(W39="2",G39&lt;&gt;Lists!$A$17),AA39,Z39)</f>
        <v/>
      </c>
      <c r="L39" s="33" t="str">
        <f t="shared" ca="1" si="0"/>
        <v/>
      </c>
      <c r="M39" s="208">
        <f>Planning!V23</f>
        <v>0</v>
      </c>
      <c r="N39" s="208">
        <f>'Month 4'!M39+'Month 4'!N39-'Month 4'!O39</f>
        <v>0</v>
      </c>
      <c r="O39" s="166"/>
      <c r="P39" s="32" t="str">
        <f t="shared" si="1"/>
        <v/>
      </c>
      <c r="Q39" s="33" t="str">
        <f t="shared" si="2"/>
        <v/>
      </c>
      <c r="R39" s="89">
        <f ca="1">SUMIFS($J$25:$J$224,$C$25:$C$224,$C39,$G$25:$G$224,Lists!$A$16)</f>
        <v>0</v>
      </c>
      <c r="S39" s="89">
        <f t="shared" si="4"/>
        <v>0</v>
      </c>
      <c r="U39" s="2" t="str">
        <f t="shared" si="5"/>
        <v/>
      </c>
      <c r="W39" s="2" t="str">
        <f>IF(C39=0,"",LEFT(INDEX(Lists!$H$5:$H$49,MATCH(C39,Lists!$G$5:$G$49,0),1),1))</f>
        <v/>
      </c>
      <c r="Y39" s="4">
        <f ca="1">'Month 4'!H39+'Month 4'!I39-'Month 4'!J39</f>
        <v>0</v>
      </c>
      <c r="Z39" s="2" t="str">
        <f t="shared" ca="1" si="6"/>
        <v/>
      </c>
      <c r="AA39" s="2" t="str">
        <f t="shared" ca="1" si="3"/>
        <v/>
      </c>
      <c r="AC39" s="627" t="str">
        <f t="shared" si="7"/>
        <v>0</v>
      </c>
    </row>
    <row r="40" spans="1:29" ht="39" hidden="1" customHeight="1" x14ac:dyDescent="0.2">
      <c r="A40" s="14" t="str">
        <f>Planning!A24</f>
        <v>I016</v>
      </c>
      <c r="B40" s="9">
        <f>Planning!B24</f>
        <v>0</v>
      </c>
      <c r="C40" s="9">
        <f>Planning!C24</f>
        <v>0</v>
      </c>
      <c r="D40" s="204">
        <f>Planning!D24</f>
        <v>0</v>
      </c>
      <c r="E40" s="205">
        <f>Planning!E24</f>
        <v>0</v>
      </c>
      <c r="F40" s="205" t="str">
        <f>IF(Planning!G24&lt;&gt;0,Planning!G24,"")</f>
        <v/>
      </c>
      <c r="G40" s="194">
        <f>Planning!H24</f>
        <v>0</v>
      </c>
      <c r="H40" s="206">
        <f>Planning!U24</f>
        <v>0</v>
      </c>
      <c r="I40" s="198">
        <f ca="1">IF(OR(W40="1",AND(W40&lt;&gt;"1",G40=Lists!$A$17)),Y40,0)</f>
        <v>0</v>
      </c>
      <c r="J40" s="174"/>
      <c r="K40" s="32" t="str">
        <f ca="1">IF(AND(W40="2",G40&lt;&gt;Lists!$A$17),AA40,Z40)</f>
        <v/>
      </c>
      <c r="L40" s="33" t="str">
        <f t="shared" ca="1" si="0"/>
        <v/>
      </c>
      <c r="M40" s="208">
        <f>Planning!V24</f>
        <v>0</v>
      </c>
      <c r="N40" s="208">
        <f>'Month 4'!M40+'Month 4'!N40-'Month 4'!O40</f>
        <v>0</v>
      </c>
      <c r="O40" s="166"/>
      <c r="P40" s="32" t="str">
        <f t="shared" si="1"/>
        <v/>
      </c>
      <c r="Q40" s="33" t="str">
        <f t="shared" si="2"/>
        <v/>
      </c>
      <c r="R40" s="89">
        <f ca="1">SUMIFS($J$25:$J$224,$C$25:$C$224,$C40,$G$25:$G$224,Lists!$A$16)</f>
        <v>0</v>
      </c>
      <c r="S40" s="89">
        <f t="shared" si="4"/>
        <v>0</v>
      </c>
      <c r="U40" s="2" t="str">
        <f t="shared" si="5"/>
        <v/>
      </c>
      <c r="W40" s="2" t="str">
        <f>IF(C40=0,"",LEFT(INDEX(Lists!$H$5:$H$49,MATCH(C40,Lists!$G$5:$G$49,0),1),1))</f>
        <v/>
      </c>
      <c r="Y40" s="4">
        <f ca="1">'Month 4'!H40+'Month 4'!I40-'Month 4'!J40</f>
        <v>0</v>
      </c>
      <c r="Z40" s="2" t="str">
        <f t="shared" ca="1" si="6"/>
        <v/>
      </c>
      <c r="AA40" s="2" t="str">
        <f t="shared" ca="1" si="3"/>
        <v/>
      </c>
      <c r="AC40" s="627" t="str">
        <f t="shared" si="7"/>
        <v>0</v>
      </c>
    </row>
    <row r="41" spans="1:29" ht="39" hidden="1" customHeight="1" x14ac:dyDescent="0.2">
      <c r="A41" s="14" t="str">
        <f>Planning!A25</f>
        <v>I017</v>
      </c>
      <c r="B41" s="9">
        <f>Planning!B25</f>
        <v>0</v>
      </c>
      <c r="C41" s="9">
        <f>Planning!C25</f>
        <v>0</v>
      </c>
      <c r="D41" s="200">
        <f>Planning!D25</f>
        <v>0</v>
      </c>
      <c r="E41" s="201">
        <f>Planning!E25</f>
        <v>0</v>
      </c>
      <c r="F41" s="201" t="str">
        <f>IF(Planning!G25&lt;&gt;0,Planning!G25,"")</f>
        <v/>
      </c>
      <c r="G41" s="194">
        <f>Planning!H25</f>
        <v>0</v>
      </c>
      <c r="H41" s="202">
        <f>Planning!U25</f>
        <v>0</v>
      </c>
      <c r="I41" s="198">
        <f ca="1">IF(OR(W41="1",AND(W41&lt;&gt;"1",G41=Lists!$A$17)),Y41,0)</f>
        <v>0</v>
      </c>
      <c r="J41" s="174"/>
      <c r="K41" s="32" t="str">
        <f ca="1">IF(AND(W41="2",G41&lt;&gt;Lists!$A$17),AA41,Z41)</f>
        <v/>
      </c>
      <c r="L41" s="33" t="str">
        <f t="shared" ca="1" si="0"/>
        <v/>
      </c>
      <c r="M41" s="203">
        <f>Planning!V25</f>
        <v>0</v>
      </c>
      <c r="N41" s="203">
        <f>'Month 4'!M41+'Month 4'!N41-'Month 4'!O41</f>
        <v>0</v>
      </c>
      <c r="O41" s="166"/>
      <c r="P41" s="32" t="str">
        <f t="shared" si="1"/>
        <v/>
      </c>
      <c r="Q41" s="33" t="str">
        <f t="shared" si="2"/>
        <v/>
      </c>
      <c r="R41" s="89">
        <f ca="1">SUMIFS($J$25:$J$224,$C$25:$C$224,$C41,$G$25:$G$224,Lists!$A$16)</f>
        <v>0</v>
      </c>
      <c r="S41" s="89">
        <f t="shared" si="4"/>
        <v>0</v>
      </c>
      <c r="U41" s="2" t="str">
        <f t="shared" si="5"/>
        <v/>
      </c>
      <c r="W41" s="2" t="str">
        <f>IF(C41=0,"",LEFT(INDEX(Lists!$H$5:$H$49,MATCH(C41,Lists!$G$5:$G$49,0),1),1))</f>
        <v/>
      </c>
      <c r="Y41" s="4">
        <f ca="1">'Month 4'!H41+'Month 4'!I41-'Month 4'!J41</f>
        <v>0</v>
      </c>
      <c r="Z41" s="2" t="str">
        <f t="shared" ca="1" si="6"/>
        <v/>
      </c>
      <c r="AA41" s="2" t="str">
        <f t="shared" ca="1" si="3"/>
        <v/>
      </c>
      <c r="AC41" s="627" t="str">
        <f t="shared" si="7"/>
        <v>0</v>
      </c>
    </row>
    <row r="42" spans="1:29" ht="39" hidden="1" customHeight="1" x14ac:dyDescent="0.2">
      <c r="A42" s="14" t="str">
        <f>Planning!A26</f>
        <v>I018</v>
      </c>
      <c r="B42" s="9">
        <f>Planning!B26</f>
        <v>0</v>
      </c>
      <c r="C42" s="9">
        <f>Planning!C26</f>
        <v>0</v>
      </c>
      <c r="D42" s="204">
        <f>Planning!D26</f>
        <v>0</v>
      </c>
      <c r="E42" s="205">
        <f>Planning!E26</f>
        <v>0</v>
      </c>
      <c r="F42" s="205" t="str">
        <f>IF(Planning!G26&lt;&gt;0,Planning!G26,"")</f>
        <v/>
      </c>
      <c r="G42" s="194">
        <f>Planning!H26</f>
        <v>0</v>
      </c>
      <c r="H42" s="206">
        <f>Planning!U26</f>
        <v>0</v>
      </c>
      <c r="I42" s="198">
        <f ca="1">IF(OR(W42="1",AND(W42&lt;&gt;"1",G42=Lists!$A$17)),Y42,0)</f>
        <v>0</v>
      </c>
      <c r="J42" s="174"/>
      <c r="K42" s="32" t="str">
        <f ca="1">IF(AND(W42="2",G42&lt;&gt;Lists!$A$17),AA42,Z42)</f>
        <v/>
      </c>
      <c r="L42" s="33" t="str">
        <f t="shared" ca="1" si="0"/>
        <v/>
      </c>
      <c r="M42" s="208">
        <f>Planning!V26</f>
        <v>0</v>
      </c>
      <c r="N42" s="208">
        <f>'Month 4'!M42+'Month 4'!N42-'Month 4'!O42</f>
        <v>0</v>
      </c>
      <c r="O42" s="166"/>
      <c r="P42" s="32" t="str">
        <f t="shared" si="1"/>
        <v/>
      </c>
      <c r="Q42" s="33" t="str">
        <f t="shared" si="2"/>
        <v/>
      </c>
      <c r="R42" s="89">
        <f ca="1">SUMIFS($J$25:$J$224,$C$25:$C$224,$C42,$G$25:$G$224,Lists!$A$16)</f>
        <v>0</v>
      </c>
      <c r="S42" s="89">
        <f t="shared" si="4"/>
        <v>0</v>
      </c>
      <c r="U42" s="2" t="str">
        <f t="shared" si="5"/>
        <v/>
      </c>
      <c r="W42" s="2" t="str">
        <f>IF(C42=0,"",LEFT(INDEX(Lists!$H$5:$H$49,MATCH(C42,Lists!$G$5:$G$49,0),1),1))</f>
        <v/>
      </c>
      <c r="Y42" s="4">
        <f ca="1">'Month 4'!H42+'Month 4'!I42-'Month 4'!J42</f>
        <v>0</v>
      </c>
      <c r="Z42" s="2" t="str">
        <f t="shared" ca="1" si="6"/>
        <v/>
      </c>
      <c r="AA42" s="2" t="str">
        <f t="shared" ca="1" si="3"/>
        <v/>
      </c>
      <c r="AC42" s="627" t="str">
        <f t="shared" si="7"/>
        <v>0</v>
      </c>
    </row>
    <row r="43" spans="1:29" ht="39" hidden="1" customHeight="1" x14ac:dyDescent="0.2">
      <c r="A43" s="14" t="str">
        <f>Planning!A27</f>
        <v>I019</v>
      </c>
      <c r="B43" s="9">
        <f>Planning!B27</f>
        <v>0</v>
      </c>
      <c r="C43" s="9">
        <f>Planning!C27</f>
        <v>0</v>
      </c>
      <c r="D43" s="200">
        <f>Planning!D27</f>
        <v>0</v>
      </c>
      <c r="E43" s="201">
        <f>Planning!E27</f>
        <v>0</v>
      </c>
      <c r="F43" s="201" t="str">
        <f>IF(Planning!G27&lt;&gt;0,Planning!G27,"")</f>
        <v/>
      </c>
      <c r="G43" s="194">
        <f>Planning!H27</f>
        <v>0</v>
      </c>
      <c r="H43" s="202">
        <f>Planning!U27</f>
        <v>0</v>
      </c>
      <c r="I43" s="198">
        <f ca="1">IF(OR(W43="1",AND(W43&lt;&gt;"1",G43=Lists!$A$17)),Y43,0)</f>
        <v>0</v>
      </c>
      <c r="J43" s="174"/>
      <c r="K43" s="32" t="str">
        <f ca="1">IF(AND(W43="2",G43&lt;&gt;Lists!$A$17),AA43,Z43)</f>
        <v/>
      </c>
      <c r="L43" s="33" t="str">
        <f t="shared" ca="1" si="0"/>
        <v/>
      </c>
      <c r="M43" s="203">
        <f>Planning!V27</f>
        <v>0</v>
      </c>
      <c r="N43" s="203">
        <f>'Month 4'!M43+'Month 4'!N43-'Month 4'!O43</f>
        <v>0</v>
      </c>
      <c r="O43" s="166"/>
      <c r="P43" s="32" t="str">
        <f t="shared" si="1"/>
        <v/>
      </c>
      <c r="Q43" s="33" t="str">
        <f t="shared" si="2"/>
        <v/>
      </c>
      <c r="R43" s="89">
        <f ca="1">SUMIFS($J$25:$J$224,$C$25:$C$224,$C43,$G$25:$G$224,Lists!$A$16)</f>
        <v>0</v>
      </c>
      <c r="S43" s="89">
        <f t="shared" si="4"/>
        <v>0</v>
      </c>
      <c r="U43" s="2" t="str">
        <f t="shared" si="5"/>
        <v/>
      </c>
      <c r="W43" s="2" t="str">
        <f>IF(C43=0,"",LEFT(INDEX(Lists!$H$5:$H$49,MATCH(C43,Lists!$G$5:$G$49,0),1),1))</f>
        <v/>
      </c>
      <c r="Y43" s="4">
        <f ca="1">'Month 4'!H43+'Month 4'!I43-'Month 4'!J43</f>
        <v>0</v>
      </c>
      <c r="Z43" s="2" t="str">
        <f t="shared" ca="1" si="6"/>
        <v/>
      </c>
      <c r="AA43" s="2" t="str">
        <f t="shared" ca="1" si="3"/>
        <v/>
      </c>
      <c r="AC43" s="627" t="str">
        <f t="shared" si="7"/>
        <v>0</v>
      </c>
    </row>
    <row r="44" spans="1:29" ht="39" hidden="1" customHeight="1" x14ac:dyDescent="0.2">
      <c r="A44" s="14" t="str">
        <f>Planning!A28</f>
        <v>I020</v>
      </c>
      <c r="B44" s="9">
        <f>Planning!B28</f>
        <v>0</v>
      </c>
      <c r="C44" s="9">
        <f>Planning!C28</f>
        <v>0</v>
      </c>
      <c r="D44" s="200">
        <f>Planning!D28</f>
        <v>0</v>
      </c>
      <c r="E44" s="201">
        <f>Planning!E28</f>
        <v>0</v>
      </c>
      <c r="F44" s="201" t="str">
        <f>IF(Planning!G28&lt;&gt;0,Planning!G28,"")</f>
        <v/>
      </c>
      <c r="G44" s="194">
        <f>Planning!H28</f>
        <v>0</v>
      </c>
      <c r="H44" s="202">
        <f>Planning!U28</f>
        <v>0</v>
      </c>
      <c r="I44" s="198">
        <f ca="1">IF(OR(W44="1",AND(W44&lt;&gt;"1",G44=Lists!$A$17)),Y44,0)</f>
        <v>0</v>
      </c>
      <c r="J44" s="174"/>
      <c r="K44" s="32" t="str">
        <f ca="1">IF(AND(W44="2",G44&lt;&gt;Lists!$A$17),AA44,Z44)</f>
        <v/>
      </c>
      <c r="L44" s="33" t="str">
        <f t="shared" ca="1" si="0"/>
        <v/>
      </c>
      <c r="M44" s="203">
        <f>Planning!V28</f>
        <v>0</v>
      </c>
      <c r="N44" s="203">
        <f>'Month 4'!M44+'Month 4'!N44-'Month 4'!O44</f>
        <v>0</v>
      </c>
      <c r="O44" s="166"/>
      <c r="P44" s="32" t="str">
        <f t="shared" si="1"/>
        <v/>
      </c>
      <c r="Q44" s="33" t="str">
        <f t="shared" si="2"/>
        <v/>
      </c>
      <c r="R44" s="89">
        <f ca="1">SUMIFS($J$25:$J$224,$C$25:$C$224,$C44,$G$25:$G$224,Lists!$A$16)</f>
        <v>0</v>
      </c>
      <c r="S44" s="89">
        <f t="shared" si="4"/>
        <v>0</v>
      </c>
      <c r="U44" s="2" t="str">
        <f t="shared" si="5"/>
        <v/>
      </c>
      <c r="W44" s="2" t="str">
        <f>IF(C44=0,"",LEFT(INDEX(Lists!$H$5:$H$49,MATCH(C44,Lists!$G$5:$G$49,0),1),1))</f>
        <v/>
      </c>
      <c r="Y44" s="4">
        <f ca="1">'Month 4'!H44+'Month 4'!I44-'Month 4'!J44</f>
        <v>0</v>
      </c>
      <c r="Z44" s="2" t="str">
        <f t="shared" ca="1" si="6"/>
        <v/>
      </c>
      <c r="AA44" s="2" t="str">
        <f t="shared" ca="1" si="3"/>
        <v/>
      </c>
      <c r="AC44" s="627" t="str">
        <f t="shared" si="7"/>
        <v>0</v>
      </c>
    </row>
    <row r="45" spans="1:29" ht="39" hidden="1" customHeight="1" x14ac:dyDescent="0.2">
      <c r="A45" s="14" t="str">
        <f>Planning!A29</f>
        <v>I021</v>
      </c>
      <c r="B45" s="9">
        <f>Planning!B29</f>
        <v>0</v>
      </c>
      <c r="C45" s="9">
        <f>Planning!C29</f>
        <v>0</v>
      </c>
      <c r="D45" s="200">
        <f>Planning!D29</f>
        <v>0</v>
      </c>
      <c r="E45" s="201">
        <f>Planning!E29</f>
        <v>0</v>
      </c>
      <c r="F45" s="201" t="str">
        <f>IF(Planning!G29&lt;&gt;0,Planning!G29,"")</f>
        <v/>
      </c>
      <c r="G45" s="194">
        <f>Planning!H29</f>
        <v>0</v>
      </c>
      <c r="H45" s="202">
        <f>Planning!U29</f>
        <v>0</v>
      </c>
      <c r="I45" s="198">
        <f ca="1">IF(OR(W45="1",AND(W45&lt;&gt;"1",G45=Lists!$A$17)),Y45,0)</f>
        <v>0</v>
      </c>
      <c r="J45" s="174"/>
      <c r="K45" s="32" t="str">
        <f ca="1">IF(AND(W45="2",G45&lt;&gt;Lists!$A$17),AA45,Z45)</f>
        <v/>
      </c>
      <c r="L45" s="33" t="str">
        <f t="shared" ca="1" si="0"/>
        <v/>
      </c>
      <c r="M45" s="203">
        <f>Planning!V29</f>
        <v>0</v>
      </c>
      <c r="N45" s="203">
        <f>'Month 4'!M45+'Month 4'!N45-'Month 4'!O45</f>
        <v>0</v>
      </c>
      <c r="O45" s="166"/>
      <c r="P45" s="32" t="str">
        <f t="shared" si="1"/>
        <v/>
      </c>
      <c r="Q45" s="33" t="str">
        <f t="shared" si="2"/>
        <v/>
      </c>
      <c r="R45" s="89">
        <f ca="1">SUMIFS($J$25:$J$224,$C$25:$C$224,$C45,$G$25:$G$224,Lists!$A$16)</f>
        <v>0</v>
      </c>
      <c r="S45" s="89">
        <f t="shared" si="4"/>
        <v>0</v>
      </c>
      <c r="U45" s="2" t="str">
        <f t="shared" si="5"/>
        <v/>
      </c>
      <c r="W45" s="2" t="str">
        <f>IF(C45=0,"",LEFT(INDEX(Lists!$H$5:$H$49,MATCH(C45,Lists!$G$5:$G$49,0),1),1))</f>
        <v/>
      </c>
      <c r="Y45" s="4">
        <f ca="1">'Month 4'!H45+'Month 4'!I45-'Month 4'!J45</f>
        <v>0</v>
      </c>
      <c r="Z45" s="2" t="str">
        <f t="shared" ca="1" si="6"/>
        <v/>
      </c>
      <c r="AA45" s="2" t="str">
        <f t="shared" ca="1" si="3"/>
        <v/>
      </c>
      <c r="AC45" s="627" t="str">
        <f t="shared" si="7"/>
        <v>0</v>
      </c>
    </row>
    <row r="46" spans="1:29" ht="39" hidden="1" customHeight="1" x14ac:dyDescent="0.2">
      <c r="A46" s="14" t="str">
        <f>Planning!A30</f>
        <v>I022</v>
      </c>
      <c r="B46" s="9">
        <f>Planning!B30</f>
        <v>0</v>
      </c>
      <c r="C46" s="9">
        <f>Planning!C30</f>
        <v>0</v>
      </c>
      <c r="D46" s="200">
        <f>Planning!D30</f>
        <v>0</v>
      </c>
      <c r="E46" s="201">
        <f>Planning!E30</f>
        <v>0</v>
      </c>
      <c r="F46" s="201" t="str">
        <f>IF(Planning!G30&lt;&gt;0,Planning!G30,"")</f>
        <v/>
      </c>
      <c r="G46" s="194">
        <f>Planning!H30</f>
        <v>0</v>
      </c>
      <c r="H46" s="202">
        <f>Planning!U30</f>
        <v>0</v>
      </c>
      <c r="I46" s="198">
        <f ca="1">IF(OR(W46="1",AND(W46&lt;&gt;"1",G46=Lists!$A$17)),Y46,0)</f>
        <v>0</v>
      </c>
      <c r="J46" s="174"/>
      <c r="K46" s="32" t="str">
        <f ca="1">IF(AND(W46="2",G46&lt;&gt;Lists!$A$17),AA46,Z46)</f>
        <v/>
      </c>
      <c r="L46" s="33" t="str">
        <f t="shared" ca="1" si="0"/>
        <v/>
      </c>
      <c r="M46" s="203">
        <f>Planning!V30</f>
        <v>0</v>
      </c>
      <c r="N46" s="203">
        <f>'Month 4'!M46+'Month 4'!N46-'Month 4'!O46</f>
        <v>0</v>
      </c>
      <c r="O46" s="166"/>
      <c r="P46" s="32" t="str">
        <f t="shared" si="1"/>
        <v/>
      </c>
      <c r="Q46" s="33" t="str">
        <f t="shared" si="2"/>
        <v/>
      </c>
      <c r="R46" s="89">
        <f ca="1">SUMIFS($J$25:$J$224,$C$25:$C$224,$C46,$G$25:$G$224,Lists!$A$16)</f>
        <v>0</v>
      </c>
      <c r="S46" s="89">
        <f t="shared" si="4"/>
        <v>0</v>
      </c>
      <c r="U46" s="2" t="str">
        <f t="shared" si="5"/>
        <v/>
      </c>
      <c r="W46" s="2" t="str">
        <f>IF(C46=0,"",LEFT(INDEX(Lists!$H$5:$H$49,MATCH(C46,Lists!$G$5:$G$49,0),1),1))</f>
        <v/>
      </c>
      <c r="Y46" s="4">
        <f ca="1">'Month 4'!H46+'Month 4'!I46-'Month 4'!J46</f>
        <v>0</v>
      </c>
      <c r="Z46" s="2" t="str">
        <f t="shared" ca="1" si="6"/>
        <v/>
      </c>
      <c r="AA46" s="2" t="str">
        <f t="shared" ca="1" si="3"/>
        <v/>
      </c>
      <c r="AC46" s="627" t="str">
        <f t="shared" si="7"/>
        <v>0</v>
      </c>
    </row>
    <row r="47" spans="1:29" ht="39" hidden="1" customHeight="1" x14ac:dyDescent="0.2">
      <c r="A47" s="14" t="str">
        <f>Planning!A31</f>
        <v>I023</v>
      </c>
      <c r="B47" s="9">
        <f>Planning!B31</f>
        <v>0</v>
      </c>
      <c r="C47" s="9">
        <f>Planning!C31</f>
        <v>0</v>
      </c>
      <c r="D47" s="200">
        <f>Planning!D31</f>
        <v>0</v>
      </c>
      <c r="E47" s="201">
        <f>Planning!E31</f>
        <v>0</v>
      </c>
      <c r="F47" s="201" t="str">
        <f>IF(Planning!G31&lt;&gt;0,Planning!G31,"")</f>
        <v/>
      </c>
      <c r="G47" s="194">
        <f>Planning!H31</f>
        <v>0</v>
      </c>
      <c r="H47" s="202">
        <f>Planning!U31</f>
        <v>0</v>
      </c>
      <c r="I47" s="198">
        <f ca="1">IF(OR(W47="1",AND(W47&lt;&gt;"1",G47=Lists!$A$17)),Y47,0)</f>
        <v>0</v>
      </c>
      <c r="J47" s="174"/>
      <c r="K47" s="32" t="str">
        <f ca="1">IF(AND(W47="2",G47&lt;&gt;Lists!$A$17),AA47,Z47)</f>
        <v/>
      </c>
      <c r="L47" s="33" t="str">
        <f t="shared" ca="1" si="0"/>
        <v/>
      </c>
      <c r="M47" s="203">
        <f>Planning!V31</f>
        <v>0</v>
      </c>
      <c r="N47" s="203">
        <f>'Month 4'!M47+'Month 4'!N47-'Month 4'!O47</f>
        <v>0</v>
      </c>
      <c r="O47" s="166"/>
      <c r="P47" s="32" t="str">
        <f t="shared" si="1"/>
        <v/>
      </c>
      <c r="Q47" s="33" t="str">
        <f t="shared" si="2"/>
        <v/>
      </c>
      <c r="R47" s="89">
        <f ca="1">SUMIFS($J$25:$J$224,$C$25:$C$224,$C47,$G$25:$G$224,Lists!$A$16)</f>
        <v>0</v>
      </c>
      <c r="S47" s="89">
        <f t="shared" si="4"/>
        <v>0</v>
      </c>
      <c r="U47" s="2" t="str">
        <f t="shared" si="5"/>
        <v/>
      </c>
      <c r="W47" s="2" t="str">
        <f>IF(C47=0,"",LEFT(INDEX(Lists!$H$5:$H$49,MATCH(C47,Lists!$G$5:$G$49,0),1),1))</f>
        <v/>
      </c>
      <c r="Y47" s="4">
        <f ca="1">'Month 4'!H47+'Month 4'!I47-'Month 4'!J47</f>
        <v>0</v>
      </c>
      <c r="Z47" s="2" t="str">
        <f t="shared" ca="1" si="6"/>
        <v/>
      </c>
      <c r="AA47" s="2" t="str">
        <f t="shared" ca="1" si="3"/>
        <v/>
      </c>
      <c r="AC47" s="627" t="str">
        <f t="shared" si="7"/>
        <v>0</v>
      </c>
    </row>
    <row r="48" spans="1:29" ht="39" hidden="1" customHeight="1" x14ac:dyDescent="0.2">
      <c r="A48" s="14" t="str">
        <f>Planning!A32</f>
        <v>I024</v>
      </c>
      <c r="B48" s="9">
        <f>Planning!B32</f>
        <v>0</v>
      </c>
      <c r="C48" s="9">
        <f>Planning!C32</f>
        <v>0</v>
      </c>
      <c r="D48" s="200">
        <f>Planning!D32</f>
        <v>0</v>
      </c>
      <c r="E48" s="201">
        <f>Planning!E32</f>
        <v>0</v>
      </c>
      <c r="F48" s="201" t="str">
        <f>IF(Planning!G32&lt;&gt;0,Planning!G32,"")</f>
        <v/>
      </c>
      <c r="G48" s="194">
        <f>Planning!H32</f>
        <v>0</v>
      </c>
      <c r="H48" s="202">
        <f>Planning!U32</f>
        <v>0</v>
      </c>
      <c r="I48" s="198">
        <f ca="1">IF(OR(W48="1",AND(W48&lt;&gt;"1",G48=Lists!$A$17)),Y48,0)</f>
        <v>0</v>
      </c>
      <c r="J48" s="174"/>
      <c r="K48" s="32" t="str">
        <f ca="1">IF(AND(W48="2",G48&lt;&gt;Lists!$A$17),AA48,Z48)</f>
        <v/>
      </c>
      <c r="L48" s="33" t="str">
        <f t="shared" ca="1" si="0"/>
        <v/>
      </c>
      <c r="M48" s="203">
        <f>Planning!V32</f>
        <v>0</v>
      </c>
      <c r="N48" s="203">
        <f>'Month 4'!M48+'Month 4'!N48-'Month 4'!O48</f>
        <v>0</v>
      </c>
      <c r="O48" s="166"/>
      <c r="P48" s="32" t="str">
        <f t="shared" si="1"/>
        <v/>
      </c>
      <c r="Q48" s="33" t="str">
        <f t="shared" si="2"/>
        <v/>
      </c>
      <c r="R48" s="89">
        <f ca="1">SUMIFS($J$25:$J$224,$C$25:$C$224,$C48,$G$25:$G$224,Lists!$A$16)</f>
        <v>0</v>
      </c>
      <c r="S48" s="89">
        <f t="shared" si="4"/>
        <v>0</v>
      </c>
      <c r="U48" s="2" t="str">
        <f t="shared" si="5"/>
        <v/>
      </c>
      <c r="W48" s="2" t="str">
        <f>IF(C48=0,"",LEFT(INDEX(Lists!$H$5:$H$49,MATCH(C48,Lists!$G$5:$G$49,0),1),1))</f>
        <v/>
      </c>
      <c r="Y48" s="4">
        <f ca="1">'Month 4'!H48+'Month 4'!I48-'Month 4'!J48</f>
        <v>0</v>
      </c>
      <c r="Z48" s="2" t="str">
        <f t="shared" ca="1" si="6"/>
        <v/>
      </c>
      <c r="AA48" s="2" t="str">
        <f t="shared" ca="1" si="3"/>
        <v/>
      </c>
      <c r="AC48" s="627" t="str">
        <f t="shared" si="7"/>
        <v>0</v>
      </c>
    </row>
    <row r="49" spans="1:29" ht="39" hidden="1" customHeight="1" x14ac:dyDescent="0.2">
      <c r="A49" s="14" t="str">
        <f>Planning!A33</f>
        <v>I025</v>
      </c>
      <c r="B49" s="9">
        <f>Planning!B33</f>
        <v>0</v>
      </c>
      <c r="C49" s="9">
        <f>Planning!C33</f>
        <v>0</v>
      </c>
      <c r="D49" s="200">
        <f>Planning!D33</f>
        <v>0</v>
      </c>
      <c r="E49" s="201">
        <f>Planning!E33</f>
        <v>0</v>
      </c>
      <c r="F49" s="201" t="str">
        <f>IF(Planning!G33&lt;&gt;0,Planning!G33,"")</f>
        <v/>
      </c>
      <c r="G49" s="194">
        <f>Planning!H33</f>
        <v>0</v>
      </c>
      <c r="H49" s="202">
        <f>Planning!U33</f>
        <v>0</v>
      </c>
      <c r="I49" s="198">
        <f ca="1">IF(OR(W49="1",AND(W49&lt;&gt;"1",G49=Lists!$A$17)),Y49,0)</f>
        <v>0</v>
      </c>
      <c r="J49" s="174"/>
      <c r="K49" s="32" t="str">
        <f ca="1">IF(AND(W49="2",G49&lt;&gt;Lists!$A$17),AA49,Z49)</f>
        <v/>
      </c>
      <c r="L49" s="33" t="str">
        <f t="shared" ca="1" si="0"/>
        <v/>
      </c>
      <c r="M49" s="203">
        <f>Planning!V33</f>
        <v>0</v>
      </c>
      <c r="N49" s="203">
        <f>'Month 4'!M49+'Month 4'!N49-'Month 4'!O49</f>
        <v>0</v>
      </c>
      <c r="O49" s="166"/>
      <c r="P49" s="32" t="str">
        <f t="shared" si="1"/>
        <v/>
      </c>
      <c r="Q49" s="33" t="str">
        <f t="shared" si="2"/>
        <v/>
      </c>
      <c r="R49" s="89">
        <f ca="1">SUMIFS($J$25:$J$224,$C$25:$C$224,$C49,$G$25:$G$224,Lists!$A$16)</f>
        <v>0</v>
      </c>
      <c r="S49" s="89">
        <f t="shared" si="4"/>
        <v>0</v>
      </c>
      <c r="U49" s="2" t="str">
        <f t="shared" si="5"/>
        <v/>
      </c>
      <c r="W49" s="2" t="str">
        <f>IF(C49=0,"",LEFT(INDEX(Lists!$H$5:$H$49,MATCH(C49,Lists!$G$5:$G$49,0),1),1))</f>
        <v/>
      </c>
      <c r="Y49" s="4">
        <f ca="1">'Month 4'!H49+'Month 4'!I49-'Month 4'!J49</f>
        <v>0</v>
      </c>
      <c r="Z49" s="2" t="str">
        <f t="shared" ca="1" si="6"/>
        <v/>
      </c>
      <c r="AA49" s="2" t="str">
        <f t="shared" ca="1" si="3"/>
        <v/>
      </c>
      <c r="AC49" s="627" t="str">
        <f t="shared" si="7"/>
        <v>0</v>
      </c>
    </row>
    <row r="50" spans="1:29" ht="39" hidden="1" customHeight="1" x14ac:dyDescent="0.2">
      <c r="A50" s="14" t="str">
        <f>Planning!A34</f>
        <v>I026</v>
      </c>
      <c r="B50" s="9">
        <f>Planning!B34</f>
        <v>0</v>
      </c>
      <c r="C50" s="9">
        <f>Planning!C34</f>
        <v>0</v>
      </c>
      <c r="D50" s="204">
        <f>Planning!D34</f>
        <v>0</v>
      </c>
      <c r="E50" s="205">
        <f>Planning!E34</f>
        <v>0</v>
      </c>
      <c r="F50" s="205" t="str">
        <f>IF(Planning!G34&lt;&gt;0,Planning!G34,"")</f>
        <v/>
      </c>
      <c r="G50" s="194">
        <f>Planning!H34</f>
        <v>0</v>
      </c>
      <c r="H50" s="206">
        <f>Planning!U34</f>
        <v>0</v>
      </c>
      <c r="I50" s="198">
        <f ca="1">IF(OR(W50="1",AND(W50&lt;&gt;"1",G50=Lists!$A$17)),Y50,0)</f>
        <v>0</v>
      </c>
      <c r="J50" s="174"/>
      <c r="K50" s="32" t="str">
        <f ca="1">IF(AND(W50="2",G50&lt;&gt;Lists!$A$17),AA50,Z50)</f>
        <v/>
      </c>
      <c r="L50" s="33" t="str">
        <f t="shared" ca="1" si="0"/>
        <v/>
      </c>
      <c r="M50" s="208">
        <f>Planning!V34</f>
        <v>0</v>
      </c>
      <c r="N50" s="208">
        <f>'Month 4'!M50+'Month 4'!N50-'Month 4'!O50</f>
        <v>0</v>
      </c>
      <c r="O50" s="166"/>
      <c r="P50" s="32" t="str">
        <f t="shared" si="1"/>
        <v/>
      </c>
      <c r="Q50" s="33" t="str">
        <f t="shared" si="2"/>
        <v/>
      </c>
      <c r="R50" s="89">
        <f ca="1">SUMIFS($J$25:$J$224,$C$25:$C$224,$C50,$G$25:$G$224,Lists!$A$16)</f>
        <v>0</v>
      </c>
      <c r="S50" s="89">
        <f t="shared" si="4"/>
        <v>0</v>
      </c>
      <c r="U50" s="2" t="str">
        <f t="shared" si="5"/>
        <v/>
      </c>
      <c r="W50" s="2" t="str">
        <f>IF(C50=0,"",LEFT(INDEX(Lists!$H$5:$H$49,MATCH(C50,Lists!$G$5:$G$49,0),1),1))</f>
        <v/>
      </c>
      <c r="Y50" s="4">
        <f ca="1">'Month 4'!H50+'Month 4'!I50-'Month 4'!J50</f>
        <v>0</v>
      </c>
      <c r="Z50" s="2" t="str">
        <f t="shared" ca="1" si="6"/>
        <v/>
      </c>
      <c r="AA50" s="2" t="str">
        <f t="shared" ca="1" si="3"/>
        <v/>
      </c>
      <c r="AC50" s="627" t="str">
        <f t="shared" si="7"/>
        <v>0</v>
      </c>
    </row>
    <row r="51" spans="1:29" ht="39" hidden="1" customHeight="1" x14ac:dyDescent="0.2">
      <c r="A51" s="14" t="str">
        <f>Planning!A35</f>
        <v>I027</v>
      </c>
      <c r="B51" s="9">
        <f>Planning!B35</f>
        <v>0</v>
      </c>
      <c r="C51" s="9">
        <f>Planning!C35</f>
        <v>0</v>
      </c>
      <c r="D51" s="200">
        <f>Planning!D35</f>
        <v>0</v>
      </c>
      <c r="E51" s="201">
        <f>Planning!E35</f>
        <v>0</v>
      </c>
      <c r="F51" s="201" t="str">
        <f>IF(Planning!G35&lt;&gt;0,Planning!G35,"")</f>
        <v/>
      </c>
      <c r="G51" s="194">
        <f>Planning!H35</f>
        <v>0</v>
      </c>
      <c r="H51" s="202">
        <f>Planning!U35</f>
        <v>0</v>
      </c>
      <c r="I51" s="198">
        <f ca="1">IF(OR(W51="1",AND(W51&lt;&gt;"1",G51=Lists!$A$17)),Y51,0)</f>
        <v>0</v>
      </c>
      <c r="J51" s="174"/>
      <c r="K51" s="32" t="str">
        <f ca="1">IF(AND(W51="2",G51&lt;&gt;Lists!$A$17),AA51,Z51)</f>
        <v/>
      </c>
      <c r="L51" s="33" t="str">
        <f t="shared" ca="1" si="0"/>
        <v/>
      </c>
      <c r="M51" s="203">
        <f>Planning!V35</f>
        <v>0</v>
      </c>
      <c r="N51" s="203">
        <f>'Month 4'!M51+'Month 4'!N51-'Month 4'!O51</f>
        <v>0</v>
      </c>
      <c r="O51" s="166"/>
      <c r="P51" s="32" t="str">
        <f t="shared" si="1"/>
        <v/>
      </c>
      <c r="Q51" s="33" t="str">
        <f t="shared" si="2"/>
        <v/>
      </c>
      <c r="R51" s="89">
        <f ca="1">SUMIFS($J$25:$J$224,$C$25:$C$224,$C51,$G$25:$G$224,Lists!$A$16)</f>
        <v>0</v>
      </c>
      <c r="S51" s="89">
        <f t="shared" si="4"/>
        <v>0</v>
      </c>
      <c r="U51" s="2" t="str">
        <f t="shared" si="5"/>
        <v/>
      </c>
      <c r="W51" s="2" t="str">
        <f>IF(C51=0,"",LEFT(INDEX(Lists!$H$5:$H$49,MATCH(C51,Lists!$G$5:$G$49,0),1),1))</f>
        <v/>
      </c>
      <c r="Y51" s="4">
        <f ca="1">'Month 4'!H51+'Month 4'!I51-'Month 4'!J51</f>
        <v>0</v>
      </c>
      <c r="Z51" s="2" t="str">
        <f t="shared" ca="1" si="6"/>
        <v/>
      </c>
      <c r="AA51" s="2" t="str">
        <f t="shared" ca="1" si="3"/>
        <v/>
      </c>
      <c r="AC51" s="627" t="str">
        <f t="shared" si="7"/>
        <v>0</v>
      </c>
    </row>
    <row r="52" spans="1:29" ht="39" hidden="1" customHeight="1" x14ac:dyDescent="0.2">
      <c r="A52" s="14" t="str">
        <f>Planning!A36</f>
        <v>I028</v>
      </c>
      <c r="B52" s="9">
        <f>Planning!B36</f>
        <v>0</v>
      </c>
      <c r="C52" s="9">
        <f>Planning!C36</f>
        <v>0</v>
      </c>
      <c r="D52" s="204">
        <f>Planning!D36</f>
        <v>0</v>
      </c>
      <c r="E52" s="205">
        <f>Planning!E36</f>
        <v>0</v>
      </c>
      <c r="F52" s="205" t="str">
        <f>IF(Planning!G36&lt;&gt;0,Planning!G36,"")</f>
        <v/>
      </c>
      <c r="G52" s="194">
        <f>Planning!H36</f>
        <v>0</v>
      </c>
      <c r="H52" s="206">
        <f>Planning!U36</f>
        <v>0</v>
      </c>
      <c r="I52" s="198">
        <f ca="1">IF(OR(W52="1",AND(W52&lt;&gt;"1",G52=Lists!$A$17)),Y52,0)</f>
        <v>0</v>
      </c>
      <c r="J52" s="174"/>
      <c r="K52" s="32" t="str">
        <f ca="1">IF(AND(W52="2",G52&lt;&gt;Lists!$A$17),AA52,Z52)</f>
        <v/>
      </c>
      <c r="L52" s="33" t="str">
        <f t="shared" ca="1" si="0"/>
        <v/>
      </c>
      <c r="M52" s="208">
        <f>Planning!V36</f>
        <v>0</v>
      </c>
      <c r="N52" s="208">
        <f>'Month 4'!M52+'Month 4'!N52-'Month 4'!O52</f>
        <v>0</v>
      </c>
      <c r="O52" s="166"/>
      <c r="P52" s="32" t="str">
        <f t="shared" si="1"/>
        <v/>
      </c>
      <c r="Q52" s="33" t="str">
        <f t="shared" si="2"/>
        <v/>
      </c>
      <c r="R52" s="89">
        <f ca="1">SUMIFS($J$25:$J$224,$C$25:$C$224,$C52,$G$25:$G$224,Lists!$A$16)</f>
        <v>0</v>
      </c>
      <c r="S52" s="89">
        <f t="shared" si="4"/>
        <v>0</v>
      </c>
      <c r="U52" s="2" t="str">
        <f t="shared" si="5"/>
        <v/>
      </c>
      <c r="W52" s="2" t="str">
        <f>IF(C52=0,"",LEFT(INDEX(Lists!$H$5:$H$49,MATCH(C52,Lists!$G$5:$G$49,0),1),1))</f>
        <v/>
      </c>
      <c r="Y52" s="4">
        <f ca="1">'Month 4'!H52+'Month 4'!I52-'Month 4'!J52</f>
        <v>0</v>
      </c>
      <c r="Z52" s="2" t="str">
        <f t="shared" ca="1" si="6"/>
        <v/>
      </c>
      <c r="AA52" s="2" t="str">
        <f t="shared" ca="1" si="3"/>
        <v/>
      </c>
      <c r="AC52" s="627" t="str">
        <f t="shared" si="7"/>
        <v>0</v>
      </c>
    </row>
    <row r="53" spans="1:29" ht="39" hidden="1" customHeight="1" x14ac:dyDescent="0.2">
      <c r="A53" s="14" t="str">
        <f>Planning!A37</f>
        <v>I029</v>
      </c>
      <c r="B53" s="9">
        <f>Planning!B37</f>
        <v>0</v>
      </c>
      <c r="C53" s="9">
        <f>Planning!C37</f>
        <v>0</v>
      </c>
      <c r="D53" s="200">
        <f>Planning!D37</f>
        <v>0</v>
      </c>
      <c r="E53" s="201">
        <f>Planning!E37</f>
        <v>0</v>
      </c>
      <c r="F53" s="201" t="str">
        <f>IF(Planning!G37&lt;&gt;0,Planning!G37,"")</f>
        <v/>
      </c>
      <c r="G53" s="194">
        <f>Planning!H37</f>
        <v>0</v>
      </c>
      <c r="H53" s="202">
        <f>Planning!U37</f>
        <v>0</v>
      </c>
      <c r="I53" s="198">
        <f ca="1">IF(OR(W53="1",AND(W53&lt;&gt;"1",G53=Lists!$A$17)),Y53,0)</f>
        <v>0</v>
      </c>
      <c r="J53" s="174"/>
      <c r="K53" s="32" t="str">
        <f ca="1">IF(AND(W53="2",G53&lt;&gt;Lists!$A$17),AA53,Z53)</f>
        <v/>
      </c>
      <c r="L53" s="33" t="str">
        <f t="shared" ca="1" si="0"/>
        <v/>
      </c>
      <c r="M53" s="203">
        <f>Planning!V37</f>
        <v>0</v>
      </c>
      <c r="N53" s="203">
        <f>'Month 4'!M53+'Month 4'!N53-'Month 4'!O53</f>
        <v>0</v>
      </c>
      <c r="O53" s="166"/>
      <c r="P53" s="32" t="str">
        <f t="shared" si="1"/>
        <v/>
      </c>
      <c r="Q53" s="33" t="str">
        <f t="shared" si="2"/>
        <v/>
      </c>
      <c r="R53" s="89">
        <f ca="1">SUMIFS($J$25:$J$224,$C$25:$C$224,$C53,$G$25:$G$224,Lists!$A$16)</f>
        <v>0</v>
      </c>
      <c r="S53" s="89">
        <f t="shared" si="4"/>
        <v>0</v>
      </c>
      <c r="U53" s="2" t="str">
        <f t="shared" si="5"/>
        <v/>
      </c>
      <c r="W53" s="2" t="str">
        <f>IF(C53=0,"",LEFT(INDEX(Lists!$H$5:$H$49,MATCH(C53,Lists!$G$5:$G$49,0),1),1))</f>
        <v/>
      </c>
      <c r="Y53" s="4">
        <f ca="1">'Month 4'!H53+'Month 4'!I53-'Month 4'!J53</f>
        <v>0</v>
      </c>
      <c r="Z53" s="2" t="str">
        <f t="shared" ca="1" si="6"/>
        <v/>
      </c>
      <c r="AA53" s="2" t="str">
        <f t="shared" ca="1" si="3"/>
        <v/>
      </c>
      <c r="AC53" s="627" t="str">
        <f t="shared" si="7"/>
        <v>0</v>
      </c>
    </row>
    <row r="54" spans="1:29" ht="39" hidden="1" customHeight="1" x14ac:dyDescent="0.2">
      <c r="A54" s="14" t="str">
        <f>Planning!A38</f>
        <v>I030</v>
      </c>
      <c r="B54" s="9">
        <f>Planning!B38</f>
        <v>0</v>
      </c>
      <c r="C54" s="9">
        <f>Planning!C38</f>
        <v>0</v>
      </c>
      <c r="D54" s="204">
        <f>Planning!D38</f>
        <v>0</v>
      </c>
      <c r="E54" s="205">
        <f>Planning!E38</f>
        <v>0</v>
      </c>
      <c r="F54" s="205" t="str">
        <f>IF(Planning!G38&lt;&gt;0,Planning!G38,"")</f>
        <v/>
      </c>
      <c r="G54" s="194">
        <f>Planning!H38</f>
        <v>0</v>
      </c>
      <c r="H54" s="206">
        <f>Planning!U38</f>
        <v>0</v>
      </c>
      <c r="I54" s="198">
        <f ca="1">IF(OR(W54="1",AND(W54&lt;&gt;"1",G54=Lists!$A$17)),Y54,0)</f>
        <v>0</v>
      </c>
      <c r="J54" s="174"/>
      <c r="K54" s="32" t="str">
        <f ca="1">IF(AND(W54="2",G54&lt;&gt;Lists!$A$17),AA54,Z54)</f>
        <v/>
      </c>
      <c r="L54" s="33" t="str">
        <f t="shared" ca="1" si="0"/>
        <v/>
      </c>
      <c r="M54" s="208">
        <f>Planning!V38</f>
        <v>0</v>
      </c>
      <c r="N54" s="208">
        <f>'Month 4'!M54+'Month 4'!N54-'Month 4'!O54</f>
        <v>0</v>
      </c>
      <c r="O54" s="166"/>
      <c r="P54" s="32" t="str">
        <f t="shared" si="1"/>
        <v/>
      </c>
      <c r="Q54" s="33" t="str">
        <f t="shared" si="2"/>
        <v/>
      </c>
      <c r="R54" s="89">
        <f ca="1">SUMIFS($J$25:$J$224,$C$25:$C$224,$C54,$G$25:$G$224,Lists!$A$16)</f>
        <v>0</v>
      </c>
      <c r="S54" s="89">
        <f t="shared" si="4"/>
        <v>0</v>
      </c>
      <c r="U54" s="2" t="str">
        <f t="shared" si="5"/>
        <v/>
      </c>
      <c r="W54" s="2" t="str">
        <f>IF(C54=0,"",LEFT(INDEX(Lists!$H$5:$H$49,MATCH(C54,Lists!$G$5:$G$49,0),1),1))</f>
        <v/>
      </c>
      <c r="Y54" s="4">
        <f ca="1">'Month 4'!H54+'Month 4'!I54-'Month 4'!J54</f>
        <v>0</v>
      </c>
      <c r="Z54" s="2" t="str">
        <f t="shared" ca="1" si="6"/>
        <v/>
      </c>
      <c r="AA54" s="2" t="str">
        <f t="shared" ca="1" si="3"/>
        <v/>
      </c>
      <c r="AC54" s="627" t="str">
        <f t="shared" si="7"/>
        <v>0</v>
      </c>
    </row>
    <row r="55" spans="1:29" ht="39" hidden="1" customHeight="1" x14ac:dyDescent="0.2">
      <c r="A55" s="14" t="str">
        <f>Planning!A39</f>
        <v>I031</v>
      </c>
      <c r="B55" s="9">
        <f>Planning!B39</f>
        <v>0</v>
      </c>
      <c r="C55" s="9">
        <f>Planning!C39</f>
        <v>0</v>
      </c>
      <c r="D55" s="204">
        <f>Planning!D39</f>
        <v>0</v>
      </c>
      <c r="E55" s="205">
        <f>Planning!E39</f>
        <v>0</v>
      </c>
      <c r="F55" s="205" t="str">
        <f>IF(Planning!G39&lt;&gt;0,Planning!G39,"")</f>
        <v/>
      </c>
      <c r="G55" s="194">
        <f>Planning!H39</f>
        <v>0</v>
      </c>
      <c r="H55" s="206">
        <f>Planning!U39</f>
        <v>0</v>
      </c>
      <c r="I55" s="198">
        <f ca="1">IF(OR(W55="1",AND(W55&lt;&gt;"1",G55=Lists!$A$17)),Y55,0)</f>
        <v>0</v>
      </c>
      <c r="J55" s="174"/>
      <c r="K55" s="32" t="str">
        <f ca="1">IF(AND(W55="2",G55&lt;&gt;Lists!$A$17),AA55,Z55)</f>
        <v/>
      </c>
      <c r="L55" s="33" t="str">
        <f t="shared" ca="1" si="0"/>
        <v/>
      </c>
      <c r="M55" s="208">
        <f>Planning!V39</f>
        <v>0</v>
      </c>
      <c r="N55" s="208">
        <f>'Month 4'!M55+'Month 4'!N55-'Month 4'!O55</f>
        <v>0</v>
      </c>
      <c r="O55" s="166"/>
      <c r="P55" s="32" t="str">
        <f t="shared" si="1"/>
        <v/>
      </c>
      <c r="Q55" s="33" t="str">
        <f t="shared" si="2"/>
        <v/>
      </c>
      <c r="R55" s="89">
        <f ca="1">SUMIFS($J$25:$J$224,$C$25:$C$224,$C55,$G$25:$G$224,Lists!$A$16)</f>
        <v>0</v>
      </c>
      <c r="S55" s="89">
        <f t="shared" si="4"/>
        <v>0</v>
      </c>
      <c r="U55" s="2" t="str">
        <f t="shared" si="5"/>
        <v/>
      </c>
      <c r="W55" s="2" t="str">
        <f>IF(C55=0,"",LEFT(INDEX(Lists!$H$5:$H$49,MATCH(C55,Lists!$G$5:$G$49,0),1),1))</f>
        <v/>
      </c>
      <c r="Y55" s="4">
        <f ca="1">'Month 4'!H55+'Month 4'!I55-'Month 4'!J55</f>
        <v>0</v>
      </c>
      <c r="Z55" s="2" t="str">
        <f t="shared" ca="1" si="6"/>
        <v/>
      </c>
      <c r="AA55" s="2" t="str">
        <f t="shared" ca="1" si="3"/>
        <v/>
      </c>
      <c r="AC55" s="627" t="str">
        <f t="shared" si="7"/>
        <v>0</v>
      </c>
    </row>
    <row r="56" spans="1:29" ht="39" hidden="1" customHeight="1" x14ac:dyDescent="0.2">
      <c r="A56" s="14" t="str">
        <f>Planning!A40</f>
        <v>I032</v>
      </c>
      <c r="B56" s="9">
        <f>Planning!B40</f>
        <v>0</v>
      </c>
      <c r="C56" s="9">
        <f>Planning!C40</f>
        <v>0</v>
      </c>
      <c r="D56" s="204">
        <f>Planning!D40</f>
        <v>0</v>
      </c>
      <c r="E56" s="205">
        <f>Planning!E40</f>
        <v>0</v>
      </c>
      <c r="F56" s="205" t="str">
        <f>IF(Planning!G40&lt;&gt;0,Planning!G40,"")</f>
        <v/>
      </c>
      <c r="G56" s="194">
        <f>Planning!H40</f>
        <v>0</v>
      </c>
      <c r="H56" s="206">
        <f>Planning!U40</f>
        <v>0</v>
      </c>
      <c r="I56" s="198">
        <f ca="1">IF(OR(W56="1",AND(W56&lt;&gt;"1",G56=Lists!$A$17)),Y56,0)</f>
        <v>0</v>
      </c>
      <c r="J56" s="174"/>
      <c r="K56" s="32" t="str">
        <f ca="1">IF(AND(W56="2",G56&lt;&gt;Lists!$A$17),AA56,Z56)</f>
        <v/>
      </c>
      <c r="L56" s="33" t="str">
        <f t="shared" ca="1" si="0"/>
        <v/>
      </c>
      <c r="M56" s="208">
        <f>Planning!V40</f>
        <v>0</v>
      </c>
      <c r="N56" s="208">
        <f>'Month 4'!M56+'Month 4'!N56-'Month 4'!O56</f>
        <v>0</v>
      </c>
      <c r="O56" s="166"/>
      <c r="P56" s="32" t="str">
        <f t="shared" si="1"/>
        <v/>
      </c>
      <c r="Q56" s="33" t="str">
        <f t="shared" si="2"/>
        <v/>
      </c>
      <c r="R56" s="89">
        <f ca="1">SUMIFS($J$25:$J$224,$C$25:$C$224,$C56,$G$25:$G$224,Lists!$A$16)</f>
        <v>0</v>
      </c>
      <c r="S56" s="89">
        <f t="shared" si="4"/>
        <v>0</v>
      </c>
      <c r="U56" s="2" t="str">
        <f t="shared" si="5"/>
        <v/>
      </c>
      <c r="W56" s="2" t="str">
        <f>IF(C56=0,"",LEFT(INDEX(Lists!$H$5:$H$49,MATCH(C56,Lists!$G$5:$G$49,0),1),1))</f>
        <v/>
      </c>
      <c r="Y56" s="4">
        <f ca="1">'Month 4'!H56+'Month 4'!I56-'Month 4'!J56</f>
        <v>0</v>
      </c>
      <c r="Z56" s="2" t="str">
        <f t="shared" ca="1" si="6"/>
        <v/>
      </c>
      <c r="AA56" s="2" t="str">
        <f t="shared" ca="1" si="3"/>
        <v/>
      </c>
      <c r="AC56" s="627" t="str">
        <f t="shared" si="7"/>
        <v>0</v>
      </c>
    </row>
    <row r="57" spans="1:29" ht="39" hidden="1" customHeight="1" x14ac:dyDescent="0.2">
      <c r="A57" s="14" t="str">
        <f>Planning!A41</f>
        <v>I033</v>
      </c>
      <c r="B57" s="9">
        <f>Planning!B41</f>
        <v>0</v>
      </c>
      <c r="C57" s="9">
        <f>Planning!C41</f>
        <v>0</v>
      </c>
      <c r="D57" s="9">
        <f>Planning!D41</f>
        <v>0</v>
      </c>
      <c r="E57" s="3">
        <f>Planning!E41</f>
        <v>0</v>
      </c>
      <c r="F57" s="3" t="str">
        <f>IF(Planning!G41&lt;&gt;0,Planning!G41,"")</f>
        <v/>
      </c>
      <c r="G57" s="194">
        <f>Planning!H41</f>
        <v>0</v>
      </c>
      <c r="H57" s="4">
        <f>Planning!U41</f>
        <v>0</v>
      </c>
      <c r="I57" s="198">
        <f ca="1">IF(OR(W57="1",AND(W57&lt;&gt;"1",G57=Lists!$A$17)),Y57,0)</f>
        <v>0</v>
      </c>
      <c r="J57" s="174"/>
      <c r="K57" s="32" t="str">
        <f ca="1">IF(AND(W57="2",G57&lt;&gt;Lists!$A$17),AA57,Z57)</f>
        <v/>
      </c>
      <c r="L57" s="33" t="str">
        <f t="shared" ref="L57:L88" ca="1" si="8">IF($U57=ExcluirDelPLogro,"",IF(AND(H57=0,I57=0,J57=0),"",K57))</f>
        <v/>
      </c>
      <c r="M57" s="5">
        <f>Planning!V41</f>
        <v>0</v>
      </c>
      <c r="N57" s="5">
        <f>'Month 4'!M57+'Month 4'!N57-'Month 4'!O57</f>
        <v>0</v>
      </c>
      <c r="O57" s="166"/>
      <c r="P57" s="32" t="str">
        <f t="shared" si="1"/>
        <v/>
      </c>
      <c r="Q57" s="33" t="str">
        <f t="shared" ref="Q57:Q88" si="9">IF($U57=ExcluirDelPLogro,"",IF(AND(M57=0,N57=0,O57=0),"",P57))</f>
        <v/>
      </c>
      <c r="R57" s="89">
        <f ca="1">SUMIFS($J$25:$J$224,$C$25:$C$224,$C57,$G$25:$G$224,Lists!$A$16)</f>
        <v>0</v>
      </c>
      <c r="S57" s="89">
        <f t="shared" si="4"/>
        <v>0</v>
      </c>
      <c r="U57" s="2" t="str">
        <f t="shared" si="5"/>
        <v/>
      </c>
      <c r="W57" s="2" t="str">
        <f>IF(C57=0,"",LEFT(INDEX(Lists!$H$5:$H$49,MATCH(C57,Lists!$G$5:$G$49,0),1),1))</f>
        <v/>
      </c>
      <c r="Y57" s="4">
        <f ca="1">'Month 4'!H57+'Month 4'!I57-'Month 4'!J57</f>
        <v>0</v>
      </c>
      <c r="Z57" s="2" t="str">
        <f t="shared" ca="1" si="6"/>
        <v/>
      </c>
      <c r="AA57" s="2" t="str">
        <f t="shared" ref="AA57:AA88" ca="1" si="10">IF(AND(H57=0,I57=0,J57=0),"",IF(J57&gt;0,H57/J57,0))</f>
        <v/>
      </c>
      <c r="AC57" s="627" t="str">
        <f t="shared" si="7"/>
        <v>0</v>
      </c>
    </row>
    <row r="58" spans="1:29" ht="39" hidden="1" customHeight="1" x14ac:dyDescent="0.2">
      <c r="A58" s="14" t="str">
        <f>Planning!A42</f>
        <v>I034</v>
      </c>
      <c r="B58" s="9">
        <f>Planning!B42</f>
        <v>0</v>
      </c>
      <c r="C58" s="9">
        <f>Planning!C42</f>
        <v>0</v>
      </c>
      <c r="D58" s="9">
        <f>Planning!D42</f>
        <v>0</v>
      </c>
      <c r="E58" s="3">
        <f>Planning!E42</f>
        <v>0</v>
      </c>
      <c r="F58" s="3" t="str">
        <f>IF(Planning!G42&lt;&gt;0,Planning!G42,"")</f>
        <v/>
      </c>
      <c r="G58" s="194">
        <f>Planning!H42</f>
        <v>0</v>
      </c>
      <c r="H58" s="4">
        <f>Planning!U42</f>
        <v>0</v>
      </c>
      <c r="I58" s="198">
        <f ca="1">IF(OR(W58="1",AND(W58&lt;&gt;"1",G58=Lists!$A$17)),Y58,0)</f>
        <v>0</v>
      </c>
      <c r="J58" s="174"/>
      <c r="K58" s="32" t="str">
        <f ca="1">IF(AND(W58="2",G58&lt;&gt;Lists!$A$17),AA58,Z58)</f>
        <v/>
      </c>
      <c r="L58" s="33" t="str">
        <f t="shared" ca="1" si="8"/>
        <v/>
      </c>
      <c r="M58" s="5">
        <f>Planning!V42</f>
        <v>0</v>
      </c>
      <c r="N58" s="5">
        <f>'Month 4'!M58+'Month 4'!N58-'Month 4'!O58</f>
        <v>0</v>
      </c>
      <c r="O58" s="166"/>
      <c r="P58" s="32" t="str">
        <f t="shared" si="1"/>
        <v/>
      </c>
      <c r="Q58" s="33" t="str">
        <f t="shared" si="9"/>
        <v/>
      </c>
      <c r="R58" s="89">
        <f ca="1">SUMIFS($J$25:$J$224,$C$25:$C$224,$C58,$G$25:$G$224,Lists!$A$16)</f>
        <v>0</v>
      </c>
      <c r="S58" s="89">
        <f t="shared" si="4"/>
        <v>0</v>
      </c>
      <c r="U58" s="2" t="str">
        <f t="shared" si="5"/>
        <v/>
      </c>
      <c r="W58" s="2" t="str">
        <f>IF(C58=0,"",LEFT(INDEX(Lists!$H$5:$H$49,MATCH(C58,Lists!$G$5:$G$49,0),1),1))</f>
        <v/>
      </c>
      <c r="Y58" s="4">
        <f ca="1">'Month 4'!H58+'Month 4'!I58-'Month 4'!J58</f>
        <v>0</v>
      </c>
      <c r="Z58" s="2" t="str">
        <f t="shared" ca="1" si="6"/>
        <v/>
      </c>
      <c r="AA58" s="2" t="str">
        <f t="shared" ca="1" si="10"/>
        <v/>
      </c>
      <c r="AC58" s="627" t="str">
        <f t="shared" si="7"/>
        <v>0</v>
      </c>
    </row>
    <row r="59" spans="1:29" ht="39" hidden="1" customHeight="1" x14ac:dyDescent="0.2">
      <c r="A59" s="14" t="str">
        <f>Planning!A43</f>
        <v>I035</v>
      </c>
      <c r="B59" s="9">
        <f>Planning!B43</f>
        <v>0</v>
      </c>
      <c r="C59" s="9">
        <f>Planning!C43</f>
        <v>0</v>
      </c>
      <c r="D59" s="9">
        <f>Planning!D43</f>
        <v>0</v>
      </c>
      <c r="E59" s="3">
        <f>Planning!E43</f>
        <v>0</v>
      </c>
      <c r="F59" s="3" t="str">
        <f>IF(Planning!G43&lt;&gt;0,Planning!G43,"")</f>
        <v/>
      </c>
      <c r="G59" s="194">
        <f>Planning!H43</f>
        <v>0</v>
      </c>
      <c r="H59" s="4">
        <f>Planning!U43</f>
        <v>0</v>
      </c>
      <c r="I59" s="198">
        <f ca="1">IF(OR(W59="1",AND(W59&lt;&gt;"1",G59=Lists!$A$17)),Y59,0)</f>
        <v>0</v>
      </c>
      <c r="J59" s="174"/>
      <c r="K59" s="32" t="str">
        <f ca="1">IF(AND(W59="2",G59&lt;&gt;Lists!$A$17),AA59,Z59)</f>
        <v/>
      </c>
      <c r="L59" s="33" t="str">
        <f t="shared" ca="1" si="8"/>
        <v/>
      </c>
      <c r="M59" s="5">
        <f>Planning!V43</f>
        <v>0</v>
      </c>
      <c r="N59" s="5">
        <f>'Month 4'!M59+'Month 4'!N59-'Month 4'!O59</f>
        <v>0</v>
      </c>
      <c r="O59" s="166"/>
      <c r="P59" s="32" t="str">
        <f t="shared" si="1"/>
        <v/>
      </c>
      <c r="Q59" s="33" t="str">
        <f t="shared" si="9"/>
        <v/>
      </c>
      <c r="R59" s="89">
        <f ca="1">SUMIFS($J$25:$J$224,$C$25:$C$224,$C59,$G$25:$G$224,Lists!$A$16)</f>
        <v>0</v>
      </c>
      <c r="S59" s="89">
        <f t="shared" si="4"/>
        <v>0</v>
      </c>
      <c r="U59" s="2" t="str">
        <f t="shared" si="5"/>
        <v/>
      </c>
      <c r="W59" s="2" t="str">
        <f>IF(C59=0,"",LEFT(INDEX(Lists!$H$5:$H$49,MATCH(C59,Lists!$G$5:$G$49,0),1),1))</f>
        <v/>
      </c>
      <c r="Y59" s="4">
        <f ca="1">'Month 4'!H59+'Month 4'!I59-'Month 4'!J59</f>
        <v>0</v>
      </c>
      <c r="Z59" s="2" t="str">
        <f t="shared" ca="1" si="6"/>
        <v/>
      </c>
      <c r="AA59" s="2" t="str">
        <f t="shared" ca="1" si="10"/>
        <v/>
      </c>
      <c r="AC59" s="627" t="str">
        <f t="shared" si="7"/>
        <v>0</v>
      </c>
    </row>
    <row r="60" spans="1:29" ht="39" hidden="1" customHeight="1" x14ac:dyDescent="0.2">
      <c r="A60" s="14" t="str">
        <f>Planning!A44</f>
        <v>I036</v>
      </c>
      <c r="B60" s="9">
        <f>Planning!B44</f>
        <v>0</v>
      </c>
      <c r="C60" s="9">
        <f>Planning!C44</f>
        <v>0</v>
      </c>
      <c r="D60" s="9">
        <f>Planning!D44</f>
        <v>0</v>
      </c>
      <c r="E60" s="3">
        <f>Planning!E44</f>
        <v>0</v>
      </c>
      <c r="F60" s="3" t="str">
        <f>IF(Planning!G44&lt;&gt;0,Planning!G44,"")</f>
        <v/>
      </c>
      <c r="G60" s="194">
        <f>Planning!H44</f>
        <v>0</v>
      </c>
      <c r="H60" s="4">
        <f>Planning!U44</f>
        <v>0</v>
      </c>
      <c r="I60" s="198">
        <f ca="1">IF(OR(W60="1",AND(W60&lt;&gt;"1",G60=Lists!$A$17)),Y60,0)</f>
        <v>0</v>
      </c>
      <c r="J60" s="174"/>
      <c r="K60" s="32" t="str">
        <f ca="1">IF(AND(W60="2",G60&lt;&gt;Lists!$A$17),AA60,Z60)</f>
        <v/>
      </c>
      <c r="L60" s="33" t="str">
        <f t="shared" ca="1" si="8"/>
        <v/>
      </c>
      <c r="M60" s="5">
        <f>Planning!V44</f>
        <v>0</v>
      </c>
      <c r="N60" s="5">
        <f>'Month 4'!M60+'Month 4'!N60-'Month 4'!O60</f>
        <v>0</v>
      </c>
      <c r="O60" s="166"/>
      <c r="P60" s="32" t="str">
        <f t="shared" si="1"/>
        <v/>
      </c>
      <c r="Q60" s="33" t="str">
        <f t="shared" si="9"/>
        <v/>
      </c>
      <c r="R60" s="89">
        <f ca="1">SUMIFS($J$25:$J$224,$C$25:$C$224,$C60,$G$25:$G$224,Lists!$A$16)</f>
        <v>0</v>
      </c>
      <c r="S60" s="89">
        <f t="shared" si="4"/>
        <v>0</v>
      </c>
      <c r="U60" s="2" t="str">
        <f t="shared" si="5"/>
        <v/>
      </c>
      <c r="W60" s="2" t="str">
        <f>IF(C60=0,"",LEFT(INDEX(Lists!$H$5:$H$49,MATCH(C60,Lists!$G$5:$G$49,0),1),1))</f>
        <v/>
      </c>
      <c r="Y60" s="4">
        <f ca="1">'Month 4'!H60+'Month 4'!I60-'Month 4'!J60</f>
        <v>0</v>
      </c>
      <c r="Z60" s="2" t="str">
        <f t="shared" ca="1" si="6"/>
        <v/>
      </c>
      <c r="AA60" s="2" t="str">
        <f t="shared" ca="1" si="10"/>
        <v/>
      </c>
      <c r="AC60" s="627" t="str">
        <f t="shared" si="7"/>
        <v>0</v>
      </c>
    </row>
    <row r="61" spans="1:29" ht="39" hidden="1" customHeight="1" x14ac:dyDescent="0.2">
      <c r="A61" s="14" t="str">
        <f>Planning!A45</f>
        <v>I037</v>
      </c>
      <c r="B61" s="9">
        <f>Planning!B45</f>
        <v>0</v>
      </c>
      <c r="C61" s="9">
        <f>Planning!C45</f>
        <v>0</v>
      </c>
      <c r="D61" s="9">
        <f>Planning!D45</f>
        <v>0</v>
      </c>
      <c r="E61" s="3">
        <f>Planning!E45</f>
        <v>0</v>
      </c>
      <c r="F61" s="3" t="str">
        <f>IF(Planning!G45&lt;&gt;0,Planning!G45,"")</f>
        <v/>
      </c>
      <c r="G61" s="194">
        <f>Planning!H45</f>
        <v>0</v>
      </c>
      <c r="H61" s="4">
        <f>Planning!U45</f>
        <v>0</v>
      </c>
      <c r="I61" s="198">
        <f ca="1">IF(OR(W61="1",AND(W61&lt;&gt;"1",G61=Lists!$A$17)),Y61,0)</f>
        <v>0</v>
      </c>
      <c r="J61" s="174"/>
      <c r="K61" s="32" t="str">
        <f ca="1">IF(AND(W61="2",G61&lt;&gt;Lists!$A$17),AA61,Z61)</f>
        <v/>
      </c>
      <c r="L61" s="33" t="str">
        <f t="shared" ca="1" si="8"/>
        <v/>
      </c>
      <c r="M61" s="5">
        <f>Planning!V45</f>
        <v>0</v>
      </c>
      <c r="N61" s="5">
        <f>'Month 4'!M61+'Month 4'!N61-'Month 4'!O61</f>
        <v>0</v>
      </c>
      <c r="O61" s="166"/>
      <c r="P61" s="32" t="str">
        <f t="shared" si="1"/>
        <v/>
      </c>
      <c r="Q61" s="33" t="str">
        <f t="shared" si="9"/>
        <v/>
      </c>
      <c r="R61" s="89">
        <f ca="1">SUMIFS($J$25:$J$224,$C$25:$C$224,$C61,$G$25:$G$224,Lists!$A$16)</f>
        <v>0</v>
      </c>
      <c r="S61" s="89">
        <f t="shared" si="4"/>
        <v>0</v>
      </c>
      <c r="U61" s="2" t="str">
        <f t="shared" si="5"/>
        <v/>
      </c>
      <c r="W61" s="2" t="str">
        <f>IF(C61=0,"",LEFT(INDEX(Lists!$H$5:$H$49,MATCH(C61,Lists!$G$5:$G$49,0),1),1))</f>
        <v/>
      </c>
      <c r="Y61" s="4">
        <f ca="1">'Month 4'!H61+'Month 4'!I61-'Month 4'!J61</f>
        <v>0</v>
      </c>
      <c r="Z61" s="2" t="str">
        <f t="shared" ca="1" si="6"/>
        <v/>
      </c>
      <c r="AA61" s="2" t="str">
        <f t="shared" ca="1" si="10"/>
        <v/>
      </c>
      <c r="AC61" s="627" t="str">
        <f t="shared" si="7"/>
        <v>0</v>
      </c>
    </row>
    <row r="62" spans="1:29" ht="39" hidden="1" customHeight="1" x14ac:dyDescent="0.2">
      <c r="A62" s="14" t="str">
        <f>Planning!A46</f>
        <v>I038</v>
      </c>
      <c r="B62" s="9">
        <f>Planning!B46</f>
        <v>0</v>
      </c>
      <c r="C62" s="9">
        <f>Planning!C46</f>
        <v>0</v>
      </c>
      <c r="D62" s="9">
        <f>Planning!D46</f>
        <v>0</v>
      </c>
      <c r="E62" s="3">
        <f>Planning!E46</f>
        <v>0</v>
      </c>
      <c r="F62" s="3" t="str">
        <f>IF(Planning!G46&lt;&gt;0,Planning!G46,"")</f>
        <v/>
      </c>
      <c r="G62" s="194">
        <f>Planning!H46</f>
        <v>0</v>
      </c>
      <c r="H62" s="4">
        <f>Planning!U46</f>
        <v>0</v>
      </c>
      <c r="I62" s="198">
        <f ca="1">IF(OR(W62="1",AND(W62&lt;&gt;"1",G62=Lists!$A$17)),Y62,0)</f>
        <v>0</v>
      </c>
      <c r="J62" s="174"/>
      <c r="K62" s="32" t="str">
        <f ca="1">IF(AND(W62="2",G62&lt;&gt;Lists!$A$17),AA62,Z62)</f>
        <v/>
      </c>
      <c r="L62" s="33" t="str">
        <f t="shared" ca="1" si="8"/>
        <v/>
      </c>
      <c r="M62" s="5">
        <f>Planning!V46</f>
        <v>0</v>
      </c>
      <c r="N62" s="5">
        <f>'Month 4'!M62+'Month 4'!N62-'Month 4'!O62</f>
        <v>0</v>
      </c>
      <c r="O62" s="166"/>
      <c r="P62" s="32" t="str">
        <f t="shared" si="1"/>
        <v/>
      </c>
      <c r="Q62" s="33" t="str">
        <f t="shared" si="9"/>
        <v/>
      </c>
      <c r="R62" s="89">
        <f ca="1">SUMIFS($J$25:$J$224,$C$25:$C$224,$C62,$G$25:$G$224,Lists!$A$16)</f>
        <v>0</v>
      </c>
      <c r="S62" s="89">
        <f t="shared" si="4"/>
        <v>0</v>
      </c>
      <c r="U62" s="2" t="str">
        <f t="shared" si="5"/>
        <v/>
      </c>
      <c r="W62" s="2" t="str">
        <f>IF(C62=0,"",LEFT(INDEX(Lists!$H$5:$H$49,MATCH(C62,Lists!$G$5:$G$49,0),1),1))</f>
        <v/>
      </c>
      <c r="Y62" s="4">
        <f ca="1">'Month 4'!H62+'Month 4'!I62-'Month 4'!J62</f>
        <v>0</v>
      </c>
      <c r="Z62" s="2" t="str">
        <f t="shared" ca="1" si="6"/>
        <v/>
      </c>
      <c r="AA62" s="2" t="str">
        <f t="shared" ca="1" si="10"/>
        <v/>
      </c>
      <c r="AC62" s="627" t="str">
        <f t="shared" si="7"/>
        <v>0</v>
      </c>
    </row>
    <row r="63" spans="1:29" ht="39" hidden="1" customHeight="1" x14ac:dyDescent="0.2">
      <c r="A63" s="14" t="str">
        <f>Planning!A47</f>
        <v>I039</v>
      </c>
      <c r="B63" s="9">
        <f>Planning!B47</f>
        <v>0</v>
      </c>
      <c r="C63" s="9">
        <f>Planning!C47</f>
        <v>0</v>
      </c>
      <c r="D63" s="9">
        <f>Planning!D47</f>
        <v>0</v>
      </c>
      <c r="E63" s="3">
        <f>Planning!E47</f>
        <v>0</v>
      </c>
      <c r="F63" s="3" t="str">
        <f>IF(Planning!G47&lt;&gt;0,Planning!G47,"")</f>
        <v/>
      </c>
      <c r="G63" s="194">
        <f>Planning!H47</f>
        <v>0</v>
      </c>
      <c r="H63" s="4">
        <f>Planning!U47</f>
        <v>0</v>
      </c>
      <c r="I63" s="198">
        <f ca="1">IF(OR(W63="1",AND(W63&lt;&gt;"1",G63=Lists!$A$17)),Y63,0)</f>
        <v>0</v>
      </c>
      <c r="J63" s="174"/>
      <c r="K63" s="32" t="str">
        <f ca="1">IF(AND(W63="2",G63&lt;&gt;Lists!$A$17),AA63,Z63)</f>
        <v/>
      </c>
      <c r="L63" s="33" t="str">
        <f t="shared" ca="1" si="8"/>
        <v/>
      </c>
      <c r="M63" s="5">
        <f>Planning!V47</f>
        <v>0</v>
      </c>
      <c r="N63" s="5">
        <f>'Month 4'!M63+'Month 4'!N63-'Month 4'!O63</f>
        <v>0</v>
      </c>
      <c r="O63" s="166"/>
      <c r="P63" s="32" t="str">
        <f t="shared" si="1"/>
        <v/>
      </c>
      <c r="Q63" s="33" t="str">
        <f t="shared" si="9"/>
        <v/>
      </c>
      <c r="R63" s="89">
        <f ca="1">SUMIFS($J$25:$J$224,$C$25:$C$224,$C63,$G$25:$G$224,Lists!$A$16)</f>
        <v>0</v>
      </c>
      <c r="S63" s="89">
        <f t="shared" si="4"/>
        <v>0</v>
      </c>
      <c r="U63" s="2" t="str">
        <f t="shared" si="5"/>
        <v/>
      </c>
      <c r="W63" s="2" t="str">
        <f>IF(C63=0,"",LEFT(INDEX(Lists!$H$5:$H$49,MATCH(C63,Lists!$G$5:$G$49,0),1),1))</f>
        <v/>
      </c>
      <c r="Y63" s="4">
        <f ca="1">'Month 4'!H63+'Month 4'!I63-'Month 4'!J63</f>
        <v>0</v>
      </c>
      <c r="Z63" s="2" t="str">
        <f t="shared" ca="1" si="6"/>
        <v/>
      </c>
      <c r="AA63" s="2" t="str">
        <f t="shared" ca="1" si="10"/>
        <v/>
      </c>
      <c r="AC63" s="627" t="str">
        <f t="shared" si="7"/>
        <v>0</v>
      </c>
    </row>
    <row r="64" spans="1:29" ht="39" hidden="1" customHeight="1" x14ac:dyDescent="0.2">
      <c r="A64" s="14" t="str">
        <f>Planning!A48</f>
        <v>I040</v>
      </c>
      <c r="B64" s="9">
        <f>Planning!B48</f>
        <v>0</v>
      </c>
      <c r="C64" s="9">
        <f>Planning!C48</f>
        <v>0</v>
      </c>
      <c r="D64" s="9">
        <f>Planning!D48</f>
        <v>0</v>
      </c>
      <c r="E64" s="3">
        <f>Planning!E48</f>
        <v>0</v>
      </c>
      <c r="F64" s="3" t="str">
        <f>IF(Planning!G48&lt;&gt;0,Planning!G48,"")</f>
        <v/>
      </c>
      <c r="G64" s="194">
        <f>Planning!H48</f>
        <v>0</v>
      </c>
      <c r="H64" s="4">
        <f>Planning!U48</f>
        <v>0</v>
      </c>
      <c r="I64" s="198">
        <f ca="1">IF(OR(W64="1",AND(W64&lt;&gt;"1",G64=Lists!$A$17)),Y64,0)</f>
        <v>0</v>
      </c>
      <c r="J64" s="174"/>
      <c r="K64" s="32" t="str">
        <f ca="1">IF(AND(W64="2",G64&lt;&gt;Lists!$A$17),AA64,Z64)</f>
        <v/>
      </c>
      <c r="L64" s="33" t="str">
        <f t="shared" ca="1" si="8"/>
        <v/>
      </c>
      <c r="M64" s="5">
        <f>Planning!V48</f>
        <v>0</v>
      </c>
      <c r="N64" s="5">
        <f>'Month 4'!M64+'Month 4'!N64-'Month 4'!O64</f>
        <v>0</v>
      </c>
      <c r="O64" s="166"/>
      <c r="P64" s="32" t="str">
        <f t="shared" si="1"/>
        <v/>
      </c>
      <c r="Q64" s="33" t="str">
        <f t="shared" si="9"/>
        <v/>
      </c>
      <c r="R64" s="89">
        <f ca="1">SUMIFS($J$25:$J$224,$C$25:$C$224,$C64,$G$25:$G$224,Lists!$A$16)</f>
        <v>0</v>
      </c>
      <c r="S64" s="89">
        <f t="shared" si="4"/>
        <v>0</v>
      </c>
      <c r="U64" s="2" t="str">
        <f t="shared" si="5"/>
        <v/>
      </c>
      <c r="W64" s="2" t="str">
        <f>IF(C64=0,"",LEFT(INDEX(Lists!$H$5:$H$49,MATCH(C64,Lists!$G$5:$G$49,0),1),1))</f>
        <v/>
      </c>
      <c r="Y64" s="4">
        <f ca="1">'Month 4'!H64+'Month 4'!I64-'Month 4'!J64</f>
        <v>0</v>
      </c>
      <c r="Z64" s="2" t="str">
        <f t="shared" ca="1" si="6"/>
        <v/>
      </c>
      <c r="AA64" s="2" t="str">
        <f t="shared" ca="1" si="10"/>
        <v/>
      </c>
      <c r="AC64" s="627" t="str">
        <f t="shared" si="7"/>
        <v>0</v>
      </c>
    </row>
    <row r="65" spans="1:29" ht="39" hidden="1" customHeight="1" x14ac:dyDescent="0.2">
      <c r="A65" s="14" t="str">
        <f>Planning!A49</f>
        <v>I041</v>
      </c>
      <c r="B65" s="9">
        <f>Planning!B49</f>
        <v>0</v>
      </c>
      <c r="C65" s="9">
        <f>Planning!C49</f>
        <v>0</v>
      </c>
      <c r="D65" s="9">
        <f>Planning!D49</f>
        <v>0</v>
      </c>
      <c r="E65" s="3">
        <f>Planning!E49</f>
        <v>0</v>
      </c>
      <c r="F65" s="3" t="str">
        <f>IF(Planning!G49&lt;&gt;0,Planning!G49,"")</f>
        <v/>
      </c>
      <c r="G65" s="194">
        <f>Planning!H49</f>
        <v>0</v>
      </c>
      <c r="H65" s="4">
        <f>Planning!U49</f>
        <v>0</v>
      </c>
      <c r="I65" s="198">
        <f ca="1">IF(OR(W65="1",AND(W65&lt;&gt;"1",G65=Lists!$A$17)),Y65,0)</f>
        <v>0</v>
      </c>
      <c r="J65" s="174"/>
      <c r="K65" s="32" t="str">
        <f ca="1">IF(AND(W65="2",G65&lt;&gt;Lists!$A$17),AA65,Z65)</f>
        <v/>
      </c>
      <c r="L65" s="33" t="str">
        <f t="shared" ca="1" si="8"/>
        <v/>
      </c>
      <c r="M65" s="5">
        <f>Planning!V49</f>
        <v>0</v>
      </c>
      <c r="N65" s="5">
        <f>'Month 4'!M65+'Month 4'!N65-'Month 4'!O65</f>
        <v>0</v>
      </c>
      <c r="O65" s="166"/>
      <c r="P65" s="32" t="str">
        <f t="shared" si="1"/>
        <v/>
      </c>
      <c r="Q65" s="33" t="str">
        <f t="shared" si="9"/>
        <v/>
      </c>
      <c r="R65" s="89">
        <f ca="1">SUMIFS($J$25:$J$224,$C$25:$C$224,$C65,$G$25:$G$224,Lists!$A$16)</f>
        <v>0</v>
      </c>
      <c r="S65" s="89">
        <f t="shared" si="4"/>
        <v>0</v>
      </c>
      <c r="U65" s="2" t="str">
        <f t="shared" si="5"/>
        <v/>
      </c>
      <c r="W65" s="2" t="str">
        <f>IF(C65=0,"",LEFT(INDEX(Lists!$H$5:$H$49,MATCH(C65,Lists!$G$5:$G$49,0),1),1))</f>
        <v/>
      </c>
      <c r="Y65" s="4">
        <f ca="1">'Month 4'!H65+'Month 4'!I65-'Month 4'!J65</f>
        <v>0</v>
      </c>
      <c r="Z65" s="2" t="str">
        <f t="shared" ca="1" si="6"/>
        <v/>
      </c>
      <c r="AA65" s="2" t="str">
        <f t="shared" ca="1" si="10"/>
        <v/>
      </c>
      <c r="AC65" s="627" t="str">
        <f t="shared" si="7"/>
        <v>0</v>
      </c>
    </row>
    <row r="66" spans="1:29" ht="39" hidden="1" customHeight="1" x14ac:dyDescent="0.2">
      <c r="A66" s="14" t="str">
        <f>Planning!A50</f>
        <v>I042</v>
      </c>
      <c r="B66" s="9">
        <f>Planning!B50</f>
        <v>0</v>
      </c>
      <c r="C66" s="9">
        <f>Planning!C50</f>
        <v>0</v>
      </c>
      <c r="D66" s="9">
        <f>Planning!D50</f>
        <v>0</v>
      </c>
      <c r="E66" s="3">
        <f>Planning!E50</f>
        <v>0</v>
      </c>
      <c r="F66" s="3" t="str">
        <f>IF(Planning!G50&lt;&gt;0,Planning!G50,"")</f>
        <v/>
      </c>
      <c r="G66" s="194">
        <f>Planning!H50</f>
        <v>0</v>
      </c>
      <c r="H66" s="4">
        <f>Planning!U50</f>
        <v>0</v>
      </c>
      <c r="I66" s="198">
        <f ca="1">IF(OR(W66="1",AND(W66&lt;&gt;"1",G66=Lists!$A$17)),Y66,0)</f>
        <v>0</v>
      </c>
      <c r="J66" s="174"/>
      <c r="K66" s="32" t="str">
        <f ca="1">IF(AND(W66="2",G66&lt;&gt;Lists!$A$17),AA66,Z66)</f>
        <v/>
      </c>
      <c r="L66" s="33" t="str">
        <f t="shared" ca="1" si="8"/>
        <v/>
      </c>
      <c r="M66" s="5">
        <f>Planning!V50</f>
        <v>0</v>
      </c>
      <c r="N66" s="5">
        <f>'Month 4'!M66+'Month 4'!N66-'Month 4'!O66</f>
        <v>0</v>
      </c>
      <c r="O66" s="166"/>
      <c r="P66" s="32" t="str">
        <f t="shared" si="1"/>
        <v/>
      </c>
      <c r="Q66" s="33" t="str">
        <f t="shared" si="9"/>
        <v/>
      </c>
      <c r="R66" s="89">
        <f ca="1">SUMIFS($J$25:$J$224,$C$25:$C$224,$C66,$G$25:$G$224,Lists!$A$16)</f>
        <v>0</v>
      </c>
      <c r="S66" s="89">
        <f t="shared" si="4"/>
        <v>0</v>
      </c>
      <c r="U66" s="2" t="str">
        <f t="shared" si="5"/>
        <v/>
      </c>
      <c r="W66" s="2" t="str">
        <f>IF(C66=0,"",LEFT(INDEX(Lists!$H$5:$H$49,MATCH(C66,Lists!$G$5:$G$49,0),1),1))</f>
        <v/>
      </c>
      <c r="Y66" s="4">
        <f ca="1">'Month 4'!H66+'Month 4'!I66-'Month 4'!J66</f>
        <v>0</v>
      </c>
      <c r="Z66" s="2" t="str">
        <f t="shared" ca="1" si="6"/>
        <v/>
      </c>
      <c r="AA66" s="2" t="str">
        <f t="shared" ca="1" si="10"/>
        <v/>
      </c>
      <c r="AC66" s="627" t="str">
        <f t="shared" si="7"/>
        <v>0</v>
      </c>
    </row>
    <row r="67" spans="1:29" ht="39" hidden="1" customHeight="1" x14ac:dyDescent="0.2">
      <c r="A67" s="14" t="str">
        <f>Planning!A51</f>
        <v>I043</v>
      </c>
      <c r="B67" s="9">
        <f>Planning!B51</f>
        <v>0</v>
      </c>
      <c r="C67" s="9">
        <f>Planning!C51</f>
        <v>0</v>
      </c>
      <c r="D67" s="9">
        <f>Planning!D51</f>
        <v>0</v>
      </c>
      <c r="E67" s="3">
        <f>Planning!E51</f>
        <v>0</v>
      </c>
      <c r="F67" s="3" t="str">
        <f>IF(Planning!G51&lt;&gt;0,Planning!G51,"")</f>
        <v/>
      </c>
      <c r="G67" s="194">
        <f>Planning!H51</f>
        <v>0</v>
      </c>
      <c r="H67" s="4">
        <f>Planning!U51</f>
        <v>0</v>
      </c>
      <c r="I67" s="198">
        <f ca="1">IF(OR(W67="1",AND(W67&lt;&gt;"1",G67=Lists!$A$17)),Y67,0)</f>
        <v>0</v>
      </c>
      <c r="J67" s="174"/>
      <c r="K67" s="32" t="str">
        <f ca="1">IF(AND(W67="2",G67&lt;&gt;Lists!$A$17),AA67,Z67)</f>
        <v/>
      </c>
      <c r="L67" s="33" t="str">
        <f t="shared" ca="1" si="8"/>
        <v/>
      </c>
      <c r="M67" s="5">
        <f>Planning!V51</f>
        <v>0</v>
      </c>
      <c r="N67" s="5">
        <f>'Month 4'!M67+'Month 4'!N67-'Month 4'!O67</f>
        <v>0</v>
      </c>
      <c r="O67" s="166"/>
      <c r="P67" s="32" t="str">
        <f t="shared" si="1"/>
        <v/>
      </c>
      <c r="Q67" s="33" t="str">
        <f t="shared" si="9"/>
        <v/>
      </c>
      <c r="R67" s="89">
        <f ca="1">SUMIFS($J$25:$J$224,$C$25:$C$224,$C67,$G$25:$G$224,Lists!$A$16)</f>
        <v>0</v>
      </c>
      <c r="S67" s="89">
        <f t="shared" si="4"/>
        <v>0</v>
      </c>
      <c r="U67" s="2" t="str">
        <f t="shared" si="5"/>
        <v/>
      </c>
      <c r="W67" s="2" t="str">
        <f>IF(C67=0,"",LEFT(INDEX(Lists!$H$5:$H$49,MATCH(C67,Lists!$G$5:$G$49,0),1),1))</f>
        <v/>
      </c>
      <c r="Y67" s="4">
        <f ca="1">'Month 4'!H67+'Month 4'!I67-'Month 4'!J67</f>
        <v>0</v>
      </c>
      <c r="Z67" s="2" t="str">
        <f t="shared" ca="1" si="6"/>
        <v/>
      </c>
      <c r="AA67" s="2" t="str">
        <f t="shared" ca="1" si="10"/>
        <v/>
      </c>
      <c r="AC67" s="627" t="str">
        <f t="shared" si="7"/>
        <v>0</v>
      </c>
    </row>
    <row r="68" spans="1:29" ht="39" hidden="1" customHeight="1" x14ac:dyDescent="0.2">
      <c r="A68" s="14" t="str">
        <f>Planning!A52</f>
        <v>I044</v>
      </c>
      <c r="B68" s="9">
        <f>Planning!B52</f>
        <v>0</v>
      </c>
      <c r="C68" s="9">
        <f>Planning!C52</f>
        <v>0</v>
      </c>
      <c r="D68" s="9">
        <f>Planning!D52</f>
        <v>0</v>
      </c>
      <c r="E68" s="3">
        <f>Planning!E52</f>
        <v>0</v>
      </c>
      <c r="F68" s="3" t="str">
        <f>IF(Planning!G52&lt;&gt;0,Planning!G52,"")</f>
        <v/>
      </c>
      <c r="G68" s="194">
        <f>Planning!H52</f>
        <v>0</v>
      </c>
      <c r="H68" s="4">
        <f>Planning!U52</f>
        <v>0</v>
      </c>
      <c r="I68" s="198">
        <f ca="1">IF(OR(W68="1",AND(W68&lt;&gt;"1",G68=Lists!$A$17)),Y68,0)</f>
        <v>0</v>
      </c>
      <c r="J68" s="174"/>
      <c r="K68" s="32" t="str">
        <f ca="1">IF(AND(W68="2",G68&lt;&gt;Lists!$A$17),AA68,Z68)</f>
        <v/>
      </c>
      <c r="L68" s="33" t="str">
        <f t="shared" ca="1" si="8"/>
        <v/>
      </c>
      <c r="M68" s="5">
        <f>Planning!V52</f>
        <v>0</v>
      </c>
      <c r="N68" s="5">
        <f>'Month 4'!M68+'Month 4'!N68-'Month 4'!O68</f>
        <v>0</v>
      </c>
      <c r="O68" s="166"/>
      <c r="P68" s="32" t="str">
        <f t="shared" si="1"/>
        <v/>
      </c>
      <c r="Q68" s="33" t="str">
        <f t="shared" si="9"/>
        <v/>
      </c>
      <c r="R68" s="89">
        <f ca="1">SUMIFS($J$25:$J$224,$C$25:$C$224,$C68,$G$25:$G$224,Lists!$A$16)</f>
        <v>0</v>
      </c>
      <c r="S68" s="89">
        <f t="shared" si="4"/>
        <v>0</v>
      </c>
      <c r="U68" s="2" t="str">
        <f t="shared" si="5"/>
        <v/>
      </c>
      <c r="W68" s="2" t="str">
        <f>IF(C68=0,"",LEFT(INDEX(Lists!$H$5:$H$49,MATCH(C68,Lists!$G$5:$G$49,0),1),1))</f>
        <v/>
      </c>
      <c r="Y68" s="4">
        <f ca="1">'Month 4'!H68+'Month 4'!I68-'Month 4'!J68</f>
        <v>0</v>
      </c>
      <c r="Z68" s="2" t="str">
        <f t="shared" ca="1" si="6"/>
        <v/>
      </c>
      <c r="AA68" s="2" t="str">
        <f t="shared" ca="1" si="10"/>
        <v/>
      </c>
      <c r="AC68" s="627" t="str">
        <f t="shared" si="7"/>
        <v>0</v>
      </c>
    </row>
    <row r="69" spans="1:29" ht="39" hidden="1" customHeight="1" x14ac:dyDescent="0.2">
      <c r="A69" s="14" t="str">
        <f>Planning!A53</f>
        <v>I045</v>
      </c>
      <c r="B69" s="9">
        <f>Planning!B53</f>
        <v>0</v>
      </c>
      <c r="C69" s="9">
        <f>Planning!C53</f>
        <v>0</v>
      </c>
      <c r="D69" s="9">
        <f>Planning!D53</f>
        <v>0</v>
      </c>
      <c r="E69" s="3">
        <f>Planning!E53</f>
        <v>0</v>
      </c>
      <c r="F69" s="3" t="str">
        <f>IF(Planning!G53&lt;&gt;0,Planning!G53,"")</f>
        <v/>
      </c>
      <c r="G69" s="194">
        <f>Planning!H53</f>
        <v>0</v>
      </c>
      <c r="H69" s="4">
        <f>Planning!U53</f>
        <v>0</v>
      </c>
      <c r="I69" s="198">
        <f ca="1">IF(OR(W69="1",AND(W69&lt;&gt;"1",G69=Lists!$A$17)),Y69,0)</f>
        <v>0</v>
      </c>
      <c r="J69" s="174"/>
      <c r="K69" s="32" t="str">
        <f ca="1">IF(AND(W69="2",G69&lt;&gt;Lists!$A$17),AA69,Z69)</f>
        <v/>
      </c>
      <c r="L69" s="33" t="str">
        <f t="shared" ca="1" si="8"/>
        <v/>
      </c>
      <c r="M69" s="5">
        <f>Planning!V53</f>
        <v>0</v>
      </c>
      <c r="N69" s="5">
        <f>'Month 4'!M69+'Month 4'!N69-'Month 4'!O69</f>
        <v>0</v>
      </c>
      <c r="O69" s="166"/>
      <c r="P69" s="32" t="str">
        <f t="shared" si="1"/>
        <v/>
      </c>
      <c r="Q69" s="33" t="str">
        <f t="shared" si="9"/>
        <v/>
      </c>
      <c r="R69" s="89">
        <f ca="1">SUMIFS($J$25:$J$224,$C$25:$C$224,$C69,$G$25:$G$224,Lists!$A$16)</f>
        <v>0</v>
      </c>
      <c r="S69" s="89">
        <f t="shared" si="4"/>
        <v>0</v>
      </c>
      <c r="U69" s="2" t="str">
        <f t="shared" si="5"/>
        <v/>
      </c>
      <c r="W69" s="2" t="str">
        <f>IF(C69=0,"",LEFT(INDEX(Lists!$H$5:$H$49,MATCH(C69,Lists!$G$5:$G$49,0),1),1))</f>
        <v/>
      </c>
      <c r="Y69" s="4">
        <f ca="1">'Month 4'!H69+'Month 4'!I69-'Month 4'!J69</f>
        <v>0</v>
      </c>
      <c r="Z69" s="2" t="str">
        <f t="shared" ca="1" si="6"/>
        <v/>
      </c>
      <c r="AA69" s="2" t="str">
        <f t="shared" ca="1" si="10"/>
        <v/>
      </c>
      <c r="AC69" s="627" t="str">
        <f t="shared" si="7"/>
        <v>0</v>
      </c>
    </row>
    <row r="70" spans="1:29" ht="39" hidden="1" customHeight="1" x14ac:dyDescent="0.2">
      <c r="A70" s="14" t="str">
        <f>Planning!A54</f>
        <v>I046</v>
      </c>
      <c r="B70" s="9">
        <f>Planning!B54</f>
        <v>0</v>
      </c>
      <c r="C70" s="9">
        <f>Planning!C54</f>
        <v>0</v>
      </c>
      <c r="D70" s="9">
        <f>Planning!D54</f>
        <v>0</v>
      </c>
      <c r="E70" s="3">
        <f>Planning!E54</f>
        <v>0</v>
      </c>
      <c r="F70" s="3" t="str">
        <f>IF(Planning!G54&lt;&gt;0,Planning!G54,"")</f>
        <v/>
      </c>
      <c r="G70" s="194">
        <f>Planning!H54</f>
        <v>0</v>
      </c>
      <c r="H70" s="4">
        <f>Planning!U54</f>
        <v>0</v>
      </c>
      <c r="I70" s="198">
        <f ca="1">IF(OR(W70="1",AND(W70&lt;&gt;"1",G70=Lists!$A$17)),Y70,0)</f>
        <v>0</v>
      </c>
      <c r="J70" s="174"/>
      <c r="K70" s="32" t="str">
        <f ca="1">IF(AND(W70="2",G70&lt;&gt;Lists!$A$17),AA70,Z70)</f>
        <v/>
      </c>
      <c r="L70" s="33" t="str">
        <f t="shared" ca="1" si="8"/>
        <v/>
      </c>
      <c r="M70" s="5">
        <f>Planning!V54</f>
        <v>0</v>
      </c>
      <c r="N70" s="5">
        <f>'Month 4'!M70+'Month 4'!N70-'Month 4'!O70</f>
        <v>0</v>
      </c>
      <c r="O70" s="166"/>
      <c r="P70" s="32" t="str">
        <f t="shared" si="1"/>
        <v/>
      </c>
      <c r="Q70" s="33" t="str">
        <f t="shared" si="9"/>
        <v/>
      </c>
      <c r="R70" s="89">
        <f ca="1">SUMIFS($J$25:$J$224,$C$25:$C$224,$C70,$G$25:$G$224,Lists!$A$16)</f>
        <v>0</v>
      </c>
      <c r="S70" s="89">
        <f t="shared" si="4"/>
        <v>0</v>
      </c>
      <c r="U70" s="2" t="str">
        <f t="shared" si="5"/>
        <v/>
      </c>
      <c r="W70" s="2" t="str">
        <f>IF(C70=0,"",LEFT(INDEX(Lists!$H$5:$H$49,MATCH(C70,Lists!$G$5:$G$49,0),1),1))</f>
        <v/>
      </c>
      <c r="Y70" s="4">
        <f ca="1">'Month 4'!H70+'Month 4'!I70-'Month 4'!J70</f>
        <v>0</v>
      </c>
      <c r="Z70" s="2" t="str">
        <f t="shared" ca="1" si="6"/>
        <v/>
      </c>
      <c r="AA70" s="2" t="str">
        <f t="shared" ca="1" si="10"/>
        <v/>
      </c>
      <c r="AC70" s="627" t="str">
        <f t="shared" si="7"/>
        <v>0</v>
      </c>
    </row>
    <row r="71" spans="1:29" ht="39" hidden="1" customHeight="1" x14ac:dyDescent="0.2">
      <c r="A71" s="14" t="str">
        <f>Planning!A55</f>
        <v>I047</v>
      </c>
      <c r="B71" s="9">
        <f>Planning!B55</f>
        <v>0</v>
      </c>
      <c r="C71" s="9">
        <f>Planning!C55</f>
        <v>0</v>
      </c>
      <c r="D71" s="9">
        <f>Planning!D55</f>
        <v>0</v>
      </c>
      <c r="E71" s="3">
        <f>Planning!E55</f>
        <v>0</v>
      </c>
      <c r="F71" s="3" t="str">
        <f>IF(Planning!G55&lt;&gt;0,Planning!G55,"")</f>
        <v/>
      </c>
      <c r="G71" s="194">
        <f>Planning!H55</f>
        <v>0</v>
      </c>
      <c r="H71" s="4">
        <f>Planning!U55</f>
        <v>0</v>
      </c>
      <c r="I71" s="198">
        <f ca="1">IF(OR(W71="1",AND(W71&lt;&gt;"1",G71=Lists!$A$17)),Y71,0)</f>
        <v>0</v>
      </c>
      <c r="J71" s="174"/>
      <c r="K71" s="32" t="str">
        <f ca="1">IF(AND(W71="2",G71&lt;&gt;Lists!$A$17),AA71,Z71)</f>
        <v/>
      </c>
      <c r="L71" s="33" t="str">
        <f t="shared" ca="1" si="8"/>
        <v/>
      </c>
      <c r="M71" s="5">
        <f>Planning!V55</f>
        <v>0</v>
      </c>
      <c r="N71" s="5">
        <f>'Month 4'!M71+'Month 4'!N71-'Month 4'!O71</f>
        <v>0</v>
      </c>
      <c r="O71" s="166"/>
      <c r="P71" s="32" t="str">
        <f t="shared" si="1"/>
        <v/>
      </c>
      <c r="Q71" s="33" t="str">
        <f t="shared" si="9"/>
        <v/>
      </c>
      <c r="R71" s="89">
        <f ca="1">SUMIFS($J$25:$J$224,$C$25:$C$224,$C71,$G$25:$G$224,Lists!$A$16)</f>
        <v>0</v>
      </c>
      <c r="S71" s="89">
        <f t="shared" si="4"/>
        <v>0</v>
      </c>
      <c r="U71" s="2" t="str">
        <f t="shared" si="5"/>
        <v/>
      </c>
      <c r="W71" s="2" t="str">
        <f>IF(C71=0,"",LEFT(INDEX(Lists!$H$5:$H$49,MATCH(C71,Lists!$G$5:$G$49,0),1),1))</f>
        <v/>
      </c>
      <c r="Y71" s="4">
        <f ca="1">'Month 4'!H71+'Month 4'!I71-'Month 4'!J71</f>
        <v>0</v>
      </c>
      <c r="Z71" s="2" t="str">
        <f t="shared" ca="1" si="6"/>
        <v/>
      </c>
      <c r="AA71" s="2" t="str">
        <f t="shared" ca="1" si="10"/>
        <v/>
      </c>
      <c r="AC71" s="627" t="str">
        <f t="shared" si="7"/>
        <v>0</v>
      </c>
    </row>
    <row r="72" spans="1:29" ht="39" hidden="1" customHeight="1" x14ac:dyDescent="0.2">
      <c r="A72" s="14" t="str">
        <f>Planning!A56</f>
        <v>I048</v>
      </c>
      <c r="B72" s="9">
        <f>Planning!B56</f>
        <v>0</v>
      </c>
      <c r="C72" s="9">
        <f>Planning!C56</f>
        <v>0</v>
      </c>
      <c r="D72" s="9">
        <f>Planning!D56</f>
        <v>0</v>
      </c>
      <c r="E72" s="3">
        <f>Planning!E56</f>
        <v>0</v>
      </c>
      <c r="F72" s="3" t="str">
        <f>IF(Planning!G56&lt;&gt;0,Planning!G56,"")</f>
        <v/>
      </c>
      <c r="G72" s="194">
        <f>Planning!H56</f>
        <v>0</v>
      </c>
      <c r="H72" s="4">
        <f>Planning!U56</f>
        <v>0</v>
      </c>
      <c r="I72" s="198">
        <f ca="1">IF(OR(W72="1",AND(W72&lt;&gt;"1",G72=Lists!$A$17)),Y72,0)</f>
        <v>0</v>
      </c>
      <c r="J72" s="174"/>
      <c r="K72" s="32" t="str">
        <f ca="1">IF(AND(W72="2",G72&lt;&gt;Lists!$A$17),AA72,Z72)</f>
        <v/>
      </c>
      <c r="L72" s="33" t="str">
        <f t="shared" ca="1" si="8"/>
        <v/>
      </c>
      <c r="M72" s="5">
        <f>Planning!V56</f>
        <v>0</v>
      </c>
      <c r="N72" s="5">
        <f>'Month 4'!M72+'Month 4'!N72-'Month 4'!O72</f>
        <v>0</v>
      </c>
      <c r="O72" s="166"/>
      <c r="P72" s="32" t="str">
        <f t="shared" si="1"/>
        <v/>
      </c>
      <c r="Q72" s="33" t="str">
        <f t="shared" si="9"/>
        <v/>
      </c>
      <c r="R72" s="89">
        <f ca="1">SUMIFS($J$25:$J$224,$C$25:$C$224,$C72,$G$25:$G$224,Lists!$A$16)</f>
        <v>0</v>
      </c>
      <c r="S72" s="89">
        <f t="shared" si="4"/>
        <v>0</v>
      </c>
      <c r="U72" s="2" t="str">
        <f t="shared" si="5"/>
        <v/>
      </c>
      <c r="W72" s="2" t="str">
        <f>IF(C72=0,"",LEFT(INDEX(Lists!$H$5:$H$49,MATCH(C72,Lists!$G$5:$G$49,0),1),1))</f>
        <v/>
      </c>
      <c r="Y72" s="4">
        <f ca="1">'Month 4'!H72+'Month 4'!I72-'Month 4'!J72</f>
        <v>0</v>
      </c>
      <c r="Z72" s="2" t="str">
        <f t="shared" ca="1" si="6"/>
        <v/>
      </c>
      <c r="AA72" s="2" t="str">
        <f t="shared" ca="1" si="10"/>
        <v/>
      </c>
      <c r="AC72" s="627" t="str">
        <f t="shared" si="7"/>
        <v>0</v>
      </c>
    </row>
    <row r="73" spans="1:29" ht="39" hidden="1" customHeight="1" x14ac:dyDescent="0.2">
      <c r="A73" s="14" t="str">
        <f>Planning!A57</f>
        <v>I049</v>
      </c>
      <c r="B73" s="9">
        <f>Planning!B57</f>
        <v>0</v>
      </c>
      <c r="C73" s="9">
        <f>Planning!C57</f>
        <v>0</v>
      </c>
      <c r="D73" s="9">
        <f>Planning!D57</f>
        <v>0</v>
      </c>
      <c r="E73" s="3">
        <f>Planning!E57</f>
        <v>0</v>
      </c>
      <c r="F73" s="3" t="str">
        <f>IF(Planning!G57&lt;&gt;0,Planning!G57,"")</f>
        <v/>
      </c>
      <c r="G73" s="194">
        <f>Planning!H57</f>
        <v>0</v>
      </c>
      <c r="H73" s="4">
        <f>Planning!U57</f>
        <v>0</v>
      </c>
      <c r="I73" s="198">
        <f ca="1">IF(OR(W73="1",AND(W73&lt;&gt;"1",G73=Lists!$A$17)),Y73,0)</f>
        <v>0</v>
      </c>
      <c r="J73" s="174"/>
      <c r="K73" s="32" t="str">
        <f ca="1">IF(AND(W73="2",G73&lt;&gt;Lists!$A$17),AA73,Z73)</f>
        <v/>
      </c>
      <c r="L73" s="33" t="str">
        <f t="shared" ca="1" si="8"/>
        <v/>
      </c>
      <c r="M73" s="5">
        <f>Planning!V57</f>
        <v>0</v>
      </c>
      <c r="N73" s="5">
        <f>'Month 4'!M73+'Month 4'!N73-'Month 4'!O73</f>
        <v>0</v>
      </c>
      <c r="O73" s="166"/>
      <c r="P73" s="32" t="str">
        <f t="shared" si="1"/>
        <v/>
      </c>
      <c r="Q73" s="33" t="str">
        <f t="shared" si="9"/>
        <v/>
      </c>
      <c r="R73" s="89">
        <f ca="1">SUMIFS($J$25:$J$224,$C$25:$C$224,$C73,$G$25:$G$224,Lists!$A$16)</f>
        <v>0</v>
      </c>
      <c r="S73" s="89">
        <f t="shared" si="4"/>
        <v>0</v>
      </c>
      <c r="U73" s="2" t="str">
        <f t="shared" si="5"/>
        <v/>
      </c>
      <c r="W73" s="2" t="str">
        <f>IF(C73=0,"",LEFT(INDEX(Lists!$H$5:$H$49,MATCH(C73,Lists!$G$5:$G$49,0),1),1))</f>
        <v/>
      </c>
      <c r="Y73" s="4">
        <f ca="1">'Month 4'!H73+'Month 4'!I73-'Month 4'!J73</f>
        <v>0</v>
      </c>
      <c r="Z73" s="2" t="str">
        <f t="shared" ca="1" si="6"/>
        <v/>
      </c>
      <c r="AA73" s="2" t="str">
        <f t="shared" ca="1" si="10"/>
        <v/>
      </c>
      <c r="AC73" s="627" t="str">
        <f t="shared" si="7"/>
        <v>0</v>
      </c>
    </row>
    <row r="74" spans="1:29" ht="39" hidden="1" customHeight="1" x14ac:dyDescent="0.2">
      <c r="A74" s="14" t="str">
        <f>Planning!A58</f>
        <v>I050</v>
      </c>
      <c r="B74" s="9">
        <f>Planning!B58</f>
        <v>0</v>
      </c>
      <c r="C74" s="9">
        <f>Planning!C58</f>
        <v>0</v>
      </c>
      <c r="D74" s="9">
        <f>Planning!D58</f>
        <v>0</v>
      </c>
      <c r="E74" s="3">
        <f>Planning!E58</f>
        <v>0</v>
      </c>
      <c r="F74" s="3" t="str">
        <f>IF(Planning!G58&lt;&gt;0,Planning!G58,"")</f>
        <v/>
      </c>
      <c r="G74" s="194">
        <f>Planning!H58</f>
        <v>0</v>
      </c>
      <c r="H74" s="4">
        <f>Planning!U58</f>
        <v>0</v>
      </c>
      <c r="I74" s="198">
        <f ca="1">IF(OR(W74="1",AND(W74&lt;&gt;"1",G74=Lists!$A$17)),Y74,0)</f>
        <v>0</v>
      </c>
      <c r="J74" s="174"/>
      <c r="K74" s="32" t="str">
        <f ca="1">IF(AND(W74="2",G74&lt;&gt;Lists!$A$17),AA74,Z74)</f>
        <v/>
      </c>
      <c r="L74" s="33" t="str">
        <f t="shared" ca="1" si="8"/>
        <v/>
      </c>
      <c r="M74" s="5">
        <f>Planning!V58</f>
        <v>0</v>
      </c>
      <c r="N74" s="5">
        <f>'Month 4'!M74+'Month 4'!N74-'Month 4'!O74</f>
        <v>0</v>
      </c>
      <c r="O74" s="166"/>
      <c r="P74" s="32" t="str">
        <f t="shared" si="1"/>
        <v/>
      </c>
      <c r="Q74" s="33" t="str">
        <f t="shared" si="9"/>
        <v/>
      </c>
      <c r="R74" s="89">
        <f ca="1">SUMIFS($J$25:$J$224,$C$25:$C$224,$C74,$G$25:$G$224,Lists!$A$16)</f>
        <v>0</v>
      </c>
      <c r="S74" s="89">
        <f t="shared" si="4"/>
        <v>0</v>
      </c>
      <c r="U74" s="2" t="str">
        <f t="shared" si="5"/>
        <v/>
      </c>
      <c r="W74" s="2" t="str">
        <f>IF(C74=0,"",LEFT(INDEX(Lists!$H$5:$H$49,MATCH(C74,Lists!$G$5:$G$49,0),1),1))</f>
        <v/>
      </c>
      <c r="Y74" s="4">
        <f ca="1">'Month 4'!H74+'Month 4'!I74-'Month 4'!J74</f>
        <v>0</v>
      </c>
      <c r="Z74" s="2" t="str">
        <f t="shared" ca="1" si="6"/>
        <v/>
      </c>
      <c r="AA74" s="2" t="str">
        <f t="shared" ca="1" si="10"/>
        <v/>
      </c>
      <c r="AC74" s="627" t="str">
        <f t="shared" si="7"/>
        <v>0</v>
      </c>
    </row>
    <row r="75" spans="1:29" ht="39" hidden="1" customHeight="1" x14ac:dyDescent="0.2">
      <c r="A75" s="14" t="str">
        <f>Planning!A59</f>
        <v>I051</v>
      </c>
      <c r="B75" s="9">
        <f>Planning!B59</f>
        <v>0</v>
      </c>
      <c r="C75" s="9">
        <f>Planning!C59</f>
        <v>0</v>
      </c>
      <c r="D75" s="9">
        <f>Planning!D59</f>
        <v>0</v>
      </c>
      <c r="E75" s="3">
        <f>Planning!E59</f>
        <v>0</v>
      </c>
      <c r="F75" s="3" t="str">
        <f>IF(Planning!G59&lt;&gt;0,Planning!G59,"")</f>
        <v/>
      </c>
      <c r="G75" s="194">
        <f>Planning!H59</f>
        <v>0</v>
      </c>
      <c r="H75" s="4">
        <f>Planning!U59</f>
        <v>0</v>
      </c>
      <c r="I75" s="198">
        <f ca="1">IF(OR(W75="1",AND(W75&lt;&gt;"1",G75=Lists!$A$17)),Y75,0)</f>
        <v>0</v>
      </c>
      <c r="J75" s="174"/>
      <c r="K75" s="32" t="str">
        <f ca="1">IF(AND(W75="2",G75&lt;&gt;Lists!$A$17),AA75,Z75)</f>
        <v/>
      </c>
      <c r="L75" s="33" t="str">
        <f t="shared" ca="1" si="8"/>
        <v/>
      </c>
      <c r="M75" s="5">
        <f>Planning!V59</f>
        <v>0</v>
      </c>
      <c r="N75" s="5">
        <f>'Month 4'!M75+'Month 4'!N75-'Month 4'!O75</f>
        <v>0</v>
      </c>
      <c r="O75" s="166"/>
      <c r="P75" s="32" t="str">
        <f t="shared" si="1"/>
        <v/>
      </c>
      <c r="Q75" s="33" t="str">
        <f t="shared" si="9"/>
        <v/>
      </c>
      <c r="R75" s="89">
        <f ca="1">SUMIFS($J$25:$J$224,$C$25:$C$224,$C75,$G$25:$G$224,Lists!$A$16)</f>
        <v>0</v>
      </c>
      <c r="S75" s="89">
        <f t="shared" si="4"/>
        <v>0</v>
      </c>
      <c r="U75" s="2" t="str">
        <f t="shared" si="5"/>
        <v/>
      </c>
      <c r="W75" s="2" t="str">
        <f>IF(C75=0,"",LEFT(INDEX(Lists!$H$5:$H$49,MATCH(C75,Lists!$G$5:$G$49,0),1),1))</f>
        <v/>
      </c>
      <c r="Y75" s="4">
        <f ca="1">'Month 4'!H75+'Month 4'!I75-'Month 4'!J75</f>
        <v>0</v>
      </c>
      <c r="Z75" s="2" t="str">
        <f t="shared" ca="1" si="6"/>
        <v/>
      </c>
      <c r="AA75" s="2" t="str">
        <f t="shared" ca="1" si="10"/>
        <v/>
      </c>
      <c r="AC75" s="627" t="str">
        <f t="shared" si="7"/>
        <v>0</v>
      </c>
    </row>
    <row r="76" spans="1:29" ht="39" hidden="1" customHeight="1" x14ac:dyDescent="0.2">
      <c r="A76" s="14" t="str">
        <f>Planning!A60</f>
        <v>I052</v>
      </c>
      <c r="B76" s="9">
        <f>Planning!B60</f>
        <v>0</v>
      </c>
      <c r="C76" s="9">
        <f>Planning!C60</f>
        <v>0</v>
      </c>
      <c r="D76" s="9">
        <f>Planning!D60</f>
        <v>0</v>
      </c>
      <c r="E76" s="3">
        <f>Planning!E60</f>
        <v>0</v>
      </c>
      <c r="F76" s="3" t="str">
        <f>IF(Planning!G60&lt;&gt;0,Planning!G60,"")</f>
        <v/>
      </c>
      <c r="G76" s="194">
        <f>Planning!H60</f>
        <v>0</v>
      </c>
      <c r="H76" s="4">
        <f>Planning!U60</f>
        <v>0</v>
      </c>
      <c r="I76" s="198">
        <f ca="1">IF(OR(W76="1",AND(W76&lt;&gt;"1",G76=Lists!$A$17)),Y76,0)</f>
        <v>0</v>
      </c>
      <c r="J76" s="174"/>
      <c r="K76" s="32" t="str">
        <f ca="1">IF(AND(W76="2",G76&lt;&gt;Lists!$A$17),AA76,Z76)</f>
        <v/>
      </c>
      <c r="L76" s="33" t="str">
        <f t="shared" ca="1" si="8"/>
        <v/>
      </c>
      <c r="M76" s="5">
        <f>Planning!V60</f>
        <v>0</v>
      </c>
      <c r="N76" s="5">
        <f>'Month 4'!M76+'Month 4'!N76-'Month 4'!O76</f>
        <v>0</v>
      </c>
      <c r="O76" s="166"/>
      <c r="P76" s="32" t="str">
        <f t="shared" si="1"/>
        <v/>
      </c>
      <c r="Q76" s="33" t="str">
        <f t="shared" si="9"/>
        <v/>
      </c>
      <c r="R76" s="89">
        <f ca="1">SUMIFS($J$25:$J$224,$C$25:$C$224,$C76,$G$25:$G$224,Lists!$A$16)</f>
        <v>0</v>
      </c>
      <c r="S76" s="89">
        <f t="shared" si="4"/>
        <v>0</v>
      </c>
      <c r="U76" s="2" t="str">
        <f t="shared" si="5"/>
        <v/>
      </c>
      <c r="W76" s="2" t="str">
        <f>IF(C76=0,"",LEFT(INDEX(Lists!$H$5:$H$49,MATCH(C76,Lists!$G$5:$G$49,0),1),1))</f>
        <v/>
      </c>
      <c r="Y76" s="4">
        <f ca="1">'Month 4'!H76+'Month 4'!I76-'Month 4'!J76</f>
        <v>0</v>
      </c>
      <c r="Z76" s="2" t="str">
        <f t="shared" ca="1" si="6"/>
        <v/>
      </c>
      <c r="AA76" s="2" t="str">
        <f t="shared" ca="1" si="10"/>
        <v/>
      </c>
      <c r="AC76" s="627" t="str">
        <f t="shared" si="7"/>
        <v>0</v>
      </c>
    </row>
    <row r="77" spans="1:29" ht="39" hidden="1" customHeight="1" x14ac:dyDescent="0.2">
      <c r="A77" s="14" t="str">
        <f>Planning!A61</f>
        <v>I053</v>
      </c>
      <c r="B77" s="9">
        <f>Planning!B61</f>
        <v>0</v>
      </c>
      <c r="C77" s="9">
        <f>Planning!C61</f>
        <v>0</v>
      </c>
      <c r="D77" s="9">
        <f>Planning!D61</f>
        <v>0</v>
      </c>
      <c r="E77" s="3">
        <f>Planning!E61</f>
        <v>0</v>
      </c>
      <c r="F77" s="3" t="str">
        <f>IF(Planning!G61&lt;&gt;0,Planning!G61,"")</f>
        <v/>
      </c>
      <c r="G77" s="194">
        <f>Planning!H61</f>
        <v>0</v>
      </c>
      <c r="H77" s="4">
        <f>Planning!U61</f>
        <v>0</v>
      </c>
      <c r="I77" s="198">
        <f ca="1">IF(OR(W77="1",AND(W77&lt;&gt;"1",G77=Lists!$A$17)),Y77,0)</f>
        <v>0</v>
      </c>
      <c r="J77" s="174"/>
      <c r="K77" s="32" t="str">
        <f ca="1">IF(AND(W77="2",G77&lt;&gt;Lists!$A$17),AA77,Z77)</f>
        <v/>
      </c>
      <c r="L77" s="33" t="str">
        <f t="shared" ca="1" si="8"/>
        <v/>
      </c>
      <c r="M77" s="5">
        <f>Planning!V61</f>
        <v>0</v>
      </c>
      <c r="N77" s="5">
        <f>'Month 4'!M77+'Month 4'!N77-'Month 4'!O77</f>
        <v>0</v>
      </c>
      <c r="O77" s="166"/>
      <c r="P77" s="32" t="str">
        <f t="shared" si="1"/>
        <v/>
      </c>
      <c r="Q77" s="33" t="str">
        <f t="shared" si="9"/>
        <v/>
      </c>
      <c r="R77" s="89">
        <f ca="1">SUMIFS($J$25:$J$224,$C$25:$C$224,$C77,$G$25:$G$224,Lists!$A$16)</f>
        <v>0</v>
      </c>
      <c r="S77" s="89">
        <f t="shared" si="4"/>
        <v>0</v>
      </c>
      <c r="U77" s="2" t="str">
        <f t="shared" si="5"/>
        <v/>
      </c>
      <c r="W77" s="2" t="str">
        <f>IF(C77=0,"",LEFT(INDEX(Lists!$H$5:$H$49,MATCH(C77,Lists!$G$5:$G$49,0),1),1))</f>
        <v/>
      </c>
      <c r="Y77" s="4">
        <f ca="1">'Month 4'!H77+'Month 4'!I77-'Month 4'!J77</f>
        <v>0</v>
      </c>
      <c r="Z77" s="2" t="str">
        <f t="shared" ca="1" si="6"/>
        <v/>
      </c>
      <c r="AA77" s="2" t="str">
        <f t="shared" ca="1" si="10"/>
        <v/>
      </c>
      <c r="AC77" s="627" t="str">
        <f t="shared" si="7"/>
        <v>0</v>
      </c>
    </row>
    <row r="78" spans="1:29" ht="39" hidden="1" customHeight="1" x14ac:dyDescent="0.2">
      <c r="A78" s="14" t="str">
        <f>Planning!A62</f>
        <v>I054</v>
      </c>
      <c r="B78" s="9">
        <f>Planning!B62</f>
        <v>0</v>
      </c>
      <c r="C78" s="9">
        <f>Planning!C62</f>
        <v>0</v>
      </c>
      <c r="D78" s="9">
        <f>Planning!D62</f>
        <v>0</v>
      </c>
      <c r="E78" s="3">
        <f>Planning!E62</f>
        <v>0</v>
      </c>
      <c r="F78" s="3" t="str">
        <f>IF(Planning!G62&lt;&gt;0,Planning!G62,"")</f>
        <v/>
      </c>
      <c r="G78" s="194">
        <f>Planning!H62</f>
        <v>0</v>
      </c>
      <c r="H78" s="4">
        <f>Planning!U62</f>
        <v>0</v>
      </c>
      <c r="I78" s="198">
        <f ca="1">IF(OR(W78="1",AND(W78&lt;&gt;"1",G78=Lists!$A$17)),Y78,0)</f>
        <v>0</v>
      </c>
      <c r="J78" s="174"/>
      <c r="K78" s="32" t="str">
        <f ca="1">IF(AND(W78="2",G78&lt;&gt;Lists!$A$17),AA78,Z78)</f>
        <v/>
      </c>
      <c r="L78" s="33" t="str">
        <f t="shared" ca="1" si="8"/>
        <v/>
      </c>
      <c r="M78" s="5">
        <f>Planning!V62</f>
        <v>0</v>
      </c>
      <c r="N78" s="5">
        <f>'Month 4'!M78+'Month 4'!N78-'Month 4'!O78</f>
        <v>0</v>
      </c>
      <c r="O78" s="166"/>
      <c r="P78" s="32" t="str">
        <f t="shared" si="1"/>
        <v/>
      </c>
      <c r="Q78" s="33" t="str">
        <f t="shared" si="9"/>
        <v/>
      </c>
      <c r="R78" s="89">
        <f ca="1">SUMIFS($J$25:$J$224,$C$25:$C$224,$C78,$G$25:$G$224,Lists!$A$16)</f>
        <v>0</v>
      </c>
      <c r="S78" s="89">
        <f t="shared" si="4"/>
        <v>0</v>
      </c>
      <c r="U78" s="2" t="str">
        <f t="shared" si="5"/>
        <v/>
      </c>
      <c r="W78" s="2" t="str">
        <f>IF(C78=0,"",LEFT(INDEX(Lists!$H$5:$H$49,MATCH(C78,Lists!$G$5:$G$49,0),1),1))</f>
        <v/>
      </c>
      <c r="Y78" s="4">
        <f ca="1">'Month 4'!H78+'Month 4'!I78-'Month 4'!J78</f>
        <v>0</v>
      </c>
      <c r="Z78" s="2" t="str">
        <f t="shared" ca="1" si="6"/>
        <v/>
      </c>
      <c r="AA78" s="2" t="str">
        <f t="shared" ca="1" si="10"/>
        <v/>
      </c>
      <c r="AC78" s="627" t="str">
        <f t="shared" si="7"/>
        <v>0</v>
      </c>
    </row>
    <row r="79" spans="1:29" ht="39" hidden="1" customHeight="1" x14ac:dyDescent="0.2">
      <c r="A79" s="14" t="str">
        <f>Planning!A63</f>
        <v>I055</v>
      </c>
      <c r="B79" s="9">
        <f>Planning!B63</f>
        <v>0</v>
      </c>
      <c r="C79" s="9">
        <f>Planning!C63</f>
        <v>0</v>
      </c>
      <c r="D79" s="9">
        <f>Planning!D63</f>
        <v>0</v>
      </c>
      <c r="E79" s="3">
        <f>Planning!E63</f>
        <v>0</v>
      </c>
      <c r="F79" s="3" t="str">
        <f>IF(Planning!G63&lt;&gt;0,Planning!G63,"")</f>
        <v/>
      </c>
      <c r="G79" s="194">
        <f>Planning!H63</f>
        <v>0</v>
      </c>
      <c r="H79" s="4">
        <f>Planning!U63</f>
        <v>0</v>
      </c>
      <c r="I79" s="198">
        <f ca="1">IF(OR(W79="1",AND(W79&lt;&gt;"1",G79=Lists!$A$17)),Y79,0)</f>
        <v>0</v>
      </c>
      <c r="J79" s="174"/>
      <c r="K79" s="32" t="str">
        <f ca="1">IF(AND(W79="2",G79&lt;&gt;Lists!$A$17),AA79,Z79)</f>
        <v/>
      </c>
      <c r="L79" s="33" t="str">
        <f t="shared" ca="1" si="8"/>
        <v/>
      </c>
      <c r="M79" s="5">
        <f>Planning!V63</f>
        <v>0</v>
      </c>
      <c r="N79" s="5">
        <f>'Month 4'!M79+'Month 4'!N79-'Month 4'!O79</f>
        <v>0</v>
      </c>
      <c r="O79" s="166"/>
      <c r="P79" s="32" t="str">
        <f t="shared" si="1"/>
        <v/>
      </c>
      <c r="Q79" s="33" t="str">
        <f t="shared" si="9"/>
        <v/>
      </c>
      <c r="R79" s="89">
        <f ca="1">SUMIFS($J$25:$J$224,$C$25:$C$224,$C79,$G$25:$G$224,Lists!$A$16)</f>
        <v>0</v>
      </c>
      <c r="S79" s="89">
        <f t="shared" si="4"/>
        <v>0</v>
      </c>
      <c r="U79" s="2" t="str">
        <f t="shared" si="5"/>
        <v/>
      </c>
      <c r="W79" s="2" t="str">
        <f>IF(C79=0,"",LEFT(INDEX(Lists!$H$5:$H$49,MATCH(C79,Lists!$G$5:$G$49,0),1),1))</f>
        <v/>
      </c>
      <c r="Y79" s="4">
        <f ca="1">'Month 4'!H79+'Month 4'!I79-'Month 4'!J79</f>
        <v>0</v>
      </c>
      <c r="Z79" s="2" t="str">
        <f t="shared" ca="1" si="6"/>
        <v/>
      </c>
      <c r="AA79" s="2" t="str">
        <f t="shared" ca="1" si="10"/>
        <v/>
      </c>
      <c r="AC79" s="627" t="str">
        <f t="shared" si="7"/>
        <v>0</v>
      </c>
    </row>
    <row r="80" spans="1:29" ht="39" hidden="1" customHeight="1" x14ac:dyDescent="0.2">
      <c r="A80" s="14" t="str">
        <f>Planning!A64</f>
        <v>I056</v>
      </c>
      <c r="B80" s="9">
        <f>Planning!B64</f>
        <v>0</v>
      </c>
      <c r="C80" s="9">
        <f>Planning!C64</f>
        <v>0</v>
      </c>
      <c r="D80" s="9">
        <f>Planning!D64</f>
        <v>0</v>
      </c>
      <c r="E80" s="3">
        <f>Planning!E64</f>
        <v>0</v>
      </c>
      <c r="F80" s="3" t="str">
        <f>IF(Planning!G64&lt;&gt;0,Planning!G64,"")</f>
        <v/>
      </c>
      <c r="G80" s="194">
        <f>Planning!H64</f>
        <v>0</v>
      </c>
      <c r="H80" s="4">
        <f>Planning!U64</f>
        <v>0</v>
      </c>
      <c r="I80" s="198">
        <f ca="1">IF(OR(W80="1",AND(W80&lt;&gt;"1",G80=Lists!$A$17)),Y80,0)</f>
        <v>0</v>
      </c>
      <c r="J80" s="174"/>
      <c r="K80" s="32" t="str">
        <f ca="1">IF(AND(W80="2",G80&lt;&gt;Lists!$A$17),AA80,Z80)</f>
        <v/>
      </c>
      <c r="L80" s="33" t="str">
        <f t="shared" ca="1" si="8"/>
        <v/>
      </c>
      <c r="M80" s="5">
        <f>Planning!V64</f>
        <v>0</v>
      </c>
      <c r="N80" s="5">
        <f>'Month 4'!M80+'Month 4'!N80-'Month 4'!O80</f>
        <v>0</v>
      </c>
      <c r="O80" s="166"/>
      <c r="P80" s="32" t="str">
        <f t="shared" si="1"/>
        <v/>
      </c>
      <c r="Q80" s="33" t="str">
        <f t="shared" si="9"/>
        <v/>
      </c>
      <c r="R80" s="89">
        <f ca="1">SUMIFS($J$25:$J$224,$C$25:$C$224,$C80,$G$25:$G$224,Lists!$A$16)</f>
        <v>0</v>
      </c>
      <c r="S80" s="89">
        <f t="shared" si="4"/>
        <v>0</v>
      </c>
      <c r="U80" s="2" t="str">
        <f t="shared" si="5"/>
        <v/>
      </c>
      <c r="W80" s="2" t="str">
        <f>IF(C80=0,"",LEFT(INDEX(Lists!$H$5:$H$49,MATCH(C80,Lists!$G$5:$G$49,0),1),1))</f>
        <v/>
      </c>
      <c r="Y80" s="4">
        <f ca="1">'Month 4'!H80+'Month 4'!I80-'Month 4'!J80</f>
        <v>0</v>
      </c>
      <c r="Z80" s="2" t="str">
        <f t="shared" ca="1" si="6"/>
        <v/>
      </c>
      <c r="AA80" s="2" t="str">
        <f t="shared" ca="1" si="10"/>
        <v/>
      </c>
      <c r="AC80" s="627" t="str">
        <f t="shared" si="7"/>
        <v>0</v>
      </c>
    </row>
    <row r="81" spans="1:29" ht="39" hidden="1" customHeight="1" x14ac:dyDescent="0.2">
      <c r="A81" s="14" t="str">
        <f>Planning!A65</f>
        <v>I057</v>
      </c>
      <c r="B81" s="9">
        <f>Planning!B65</f>
        <v>0</v>
      </c>
      <c r="C81" s="9">
        <f>Planning!C65</f>
        <v>0</v>
      </c>
      <c r="D81" s="9">
        <f>Planning!D65</f>
        <v>0</v>
      </c>
      <c r="E81" s="3">
        <f>Planning!E65</f>
        <v>0</v>
      </c>
      <c r="F81" s="3" t="str">
        <f>IF(Planning!G65&lt;&gt;0,Planning!G65,"")</f>
        <v/>
      </c>
      <c r="G81" s="194">
        <f>Planning!H65</f>
        <v>0</v>
      </c>
      <c r="H81" s="4">
        <f>Planning!U65</f>
        <v>0</v>
      </c>
      <c r="I81" s="198">
        <f ca="1">IF(OR(W81="1",AND(W81&lt;&gt;"1",G81=Lists!$A$17)),Y81,0)</f>
        <v>0</v>
      </c>
      <c r="J81" s="174"/>
      <c r="K81" s="32" t="str">
        <f ca="1">IF(AND(W81="2",G81&lt;&gt;Lists!$A$17),AA81,Z81)</f>
        <v/>
      </c>
      <c r="L81" s="33" t="str">
        <f t="shared" ca="1" si="8"/>
        <v/>
      </c>
      <c r="M81" s="5">
        <f>Planning!V65</f>
        <v>0</v>
      </c>
      <c r="N81" s="5">
        <f>'Month 4'!M81+'Month 4'!N81-'Month 4'!O81</f>
        <v>0</v>
      </c>
      <c r="O81" s="166"/>
      <c r="P81" s="32" t="str">
        <f t="shared" si="1"/>
        <v/>
      </c>
      <c r="Q81" s="33" t="str">
        <f t="shared" si="9"/>
        <v/>
      </c>
      <c r="R81" s="89">
        <f ca="1">SUMIFS($J$25:$J$224,$C$25:$C$224,$C81,$G$25:$G$224,Lists!$A$16)</f>
        <v>0</v>
      </c>
      <c r="S81" s="89">
        <f t="shared" si="4"/>
        <v>0</v>
      </c>
      <c r="U81" s="2" t="str">
        <f t="shared" si="5"/>
        <v/>
      </c>
      <c r="W81" s="2" t="str">
        <f>IF(C81=0,"",LEFT(INDEX(Lists!$H$5:$H$49,MATCH(C81,Lists!$G$5:$G$49,0),1),1))</f>
        <v/>
      </c>
      <c r="Y81" s="4">
        <f ca="1">'Month 4'!H81+'Month 4'!I81-'Month 4'!J81</f>
        <v>0</v>
      </c>
      <c r="Z81" s="2" t="str">
        <f t="shared" ca="1" si="6"/>
        <v/>
      </c>
      <c r="AA81" s="2" t="str">
        <f t="shared" ca="1" si="10"/>
        <v/>
      </c>
      <c r="AC81" s="627" t="str">
        <f t="shared" si="7"/>
        <v>0</v>
      </c>
    </row>
    <row r="82" spans="1:29" ht="39" hidden="1" customHeight="1" x14ac:dyDescent="0.2">
      <c r="A82" s="14" t="str">
        <f>Planning!A66</f>
        <v>I058</v>
      </c>
      <c r="B82" s="9">
        <f>Planning!B66</f>
        <v>0</v>
      </c>
      <c r="C82" s="9">
        <f>Planning!C66</f>
        <v>0</v>
      </c>
      <c r="D82" s="9">
        <f>Planning!D66</f>
        <v>0</v>
      </c>
      <c r="E82" s="3">
        <f>Planning!E66</f>
        <v>0</v>
      </c>
      <c r="F82" s="3" t="str">
        <f>IF(Planning!G66&lt;&gt;0,Planning!G66,"")</f>
        <v/>
      </c>
      <c r="G82" s="194">
        <f>Planning!H66</f>
        <v>0</v>
      </c>
      <c r="H82" s="4">
        <f>Planning!U66</f>
        <v>0</v>
      </c>
      <c r="I82" s="198">
        <f ca="1">IF(OR(W82="1",AND(W82&lt;&gt;"1",G82=Lists!$A$17)),Y82,0)</f>
        <v>0</v>
      </c>
      <c r="J82" s="174"/>
      <c r="K82" s="32" t="str">
        <f ca="1">IF(AND(W82="2",G82&lt;&gt;Lists!$A$17),AA82,Z82)</f>
        <v/>
      </c>
      <c r="L82" s="33" t="str">
        <f t="shared" ca="1" si="8"/>
        <v/>
      </c>
      <c r="M82" s="5">
        <f>Planning!V66</f>
        <v>0</v>
      </c>
      <c r="N82" s="5">
        <f>'Month 4'!M82+'Month 4'!N82-'Month 4'!O82</f>
        <v>0</v>
      </c>
      <c r="O82" s="166"/>
      <c r="P82" s="32" t="str">
        <f t="shared" si="1"/>
        <v/>
      </c>
      <c r="Q82" s="33" t="str">
        <f t="shared" si="9"/>
        <v/>
      </c>
      <c r="R82" s="89">
        <f ca="1">SUMIFS($J$25:$J$224,$C$25:$C$224,$C82,$G$25:$G$224,Lists!$A$16)</f>
        <v>0</v>
      </c>
      <c r="S82" s="89">
        <f t="shared" si="4"/>
        <v>0</v>
      </c>
      <c r="U82" s="2" t="str">
        <f t="shared" si="5"/>
        <v/>
      </c>
      <c r="W82" s="2" t="str">
        <f>IF(C82=0,"",LEFT(INDEX(Lists!$H$5:$H$49,MATCH(C82,Lists!$G$5:$G$49,0),1),1))</f>
        <v/>
      </c>
      <c r="Y82" s="4">
        <f ca="1">'Month 4'!H82+'Month 4'!I82-'Month 4'!J82</f>
        <v>0</v>
      </c>
      <c r="Z82" s="2" t="str">
        <f t="shared" ca="1" si="6"/>
        <v/>
      </c>
      <c r="AA82" s="2" t="str">
        <f t="shared" ca="1" si="10"/>
        <v/>
      </c>
      <c r="AC82" s="627" t="str">
        <f t="shared" si="7"/>
        <v>0</v>
      </c>
    </row>
    <row r="83" spans="1:29" ht="39" hidden="1" customHeight="1" x14ac:dyDescent="0.2">
      <c r="A83" s="14" t="str">
        <f>Planning!A67</f>
        <v>I059</v>
      </c>
      <c r="B83" s="9">
        <f>Planning!B67</f>
        <v>0</v>
      </c>
      <c r="C83" s="9">
        <f>Planning!C67</f>
        <v>0</v>
      </c>
      <c r="D83" s="9">
        <f>Planning!D67</f>
        <v>0</v>
      </c>
      <c r="E83" s="3">
        <f>Planning!E67</f>
        <v>0</v>
      </c>
      <c r="F83" s="3" t="str">
        <f>IF(Planning!G67&lt;&gt;0,Planning!G67,"")</f>
        <v/>
      </c>
      <c r="G83" s="194">
        <f>Planning!H67</f>
        <v>0</v>
      </c>
      <c r="H83" s="4">
        <f>Planning!U67</f>
        <v>0</v>
      </c>
      <c r="I83" s="198">
        <f ca="1">IF(OR(W83="1",AND(W83&lt;&gt;"1",G83=Lists!$A$17)),Y83,0)</f>
        <v>0</v>
      </c>
      <c r="J83" s="174"/>
      <c r="K83" s="32" t="str">
        <f ca="1">IF(AND(W83="2",G83&lt;&gt;Lists!$A$17),AA83,Z83)</f>
        <v/>
      </c>
      <c r="L83" s="33" t="str">
        <f t="shared" ca="1" si="8"/>
        <v/>
      </c>
      <c r="M83" s="5">
        <f>Planning!V67</f>
        <v>0</v>
      </c>
      <c r="N83" s="5">
        <f>'Month 4'!M83+'Month 4'!N83-'Month 4'!O83</f>
        <v>0</v>
      </c>
      <c r="O83" s="166"/>
      <c r="P83" s="32" t="str">
        <f t="shared" si="1"/>
        <v/>
      </c>
      <c r="Q83" s="33" t="str">
        <f t="shared" si="9"/>
        <v/>
      </c>
      <c r="R83" s="89">
        <f ca="1">SUMIFS($J$25:$J$224,$C$25:$C$224,$C83,$G$25:$G$224,Lists!$A$16)</f>
        <v>0</v>
      </c>
      <c r="S83" s="89">
        <f t="shared" si="4"/>
        <v>0</v>
      </c>
      <c r="U83" s="2" t="str">
        <f t="shared" si="5"/>
        <v/>
      </c>
      <c r="W83" s="2" t="str">
        <f>IF(C83=0,"",LEFT(INDEX(Lists!$H$5:$H$49,MATCH(C83,Lists!$G$5:$G$49,0),1),1))</f>
        <v/>
      </c>
      <c r="Y83" s="4">
        <f ca="1">'Month 4'!H83+'Month 4'!I83-'Month 4'!J83</f>
        <v>0</v>
      </c>
      <c r="Z83" s="2" t="str">
        <f t="shared" ca="1" si="6"/>
        <v/>
      </c>
      <c r="AA83" s="2" t="str">
        <f t="shared" ca="1" si="10"/>
        <v/>
      </c>
      <c r="AC83" s="627" t="str">
        <f t="shared" si="7"/>
        <v>0</v>
      </c>
    </row>
    <row r="84" spans="1:29" ht="39" hidden="1" customHeight="1" x14ac:dyDescent="0.2">
      <c r="A84" s="14" t="str">
        <f>Planning!A68</f>
        <v>I060</v>
      </c>
      <c r="B84" s="9">
        <f>Planning!B68</f>
        <v>0</v>
      </c>
      <c r="C84" s="9">
        <f>Planning!C68</f>
        <v>0</v>
      </c>
      <c r="D84" s="9">
        <f>Planning!D68</f>
        <v>0</v>
      </c>
      <c r="E84" s="3">
        <f>Planning!E68</f>
        <v>0</v>
      </c>
      <c r="F84" s="3" t="str">
        <f>IF(Planning!G68&lt;&gt;0,Planning!G68,"")</f>
        <v/>
      </c>
      <c r="G84" s="194">
        <f>Planning!H68</f>
        <v>0</v>
      </c>
      <c r="H84" s="4">
        <f>Planning!U68</f>
        <v>0</v>
      </c>
      <c r="I84" s="198">
        <f ca="1">IF(OR(W84="1",AND(W84&lt;&gt;"1",G84=Lists!$A$17)),Y84,0)</f>
        <v>0</v>
      </c>
      <c r="J84" s="174"/>
      <c r="K84" s="32" t="str">
        <f ca="1">IF(AND(W84="2",G84&lt;&gt;Lists!$A$17),AA84,Z84)</f>
        <v/>
      </c>
      <c r="L84" s="33" t="str">
        <f t="shared" ca="1" si="8"/>
        <v/>
      </c>
      <c r="M84" s="5">
        <f>Planning!V68</f>
        <v>0</v>
      </c>
      <c r="N84" s="5">
        <f>'Month 4'!M84+'Month 4'!N84-'Month 4'!O84</f>
        <v>0</v>
      </c>
      <c r="O84" s="166"/>
      <c r="P84" s="32" t="str">
        <f t="shared" si="1"/>
        <v/>
      </c>
      <c r="Q84" s="33" t="str">
        <f t="shared" si="9"/>
        <v/>
      </c>
      <c r="R84" s="89">
        <f ca="1">SUMIFS($J$25:$J$224,$C$25:$C$224,$C84,$G$25:$G$224,Lists!$A$16)</f>
        <v>0</v>
      </c>
      <c r="S84" s="89">
        <f t="shared" si="4"/>
        <v>0</v>
      </c>
      <c r="U84" s="2" t="str">
        <f t="shared" si="5"/>
        <v/>
      </c>
      <c r="W84" s="2" t="str">
        <f>IF(C84=0,"",LEFT(INDEX(Lists!$H$5:$H$49,MATCH(C84,Lists!$G$5:$G$49,0),1),1))</f>
        <v/>
      </c>
      <c r="Y84" s="4">
        <f ca="1">'Month 4'!H84+'Month 4'!I84-'Month 4'!J84</f>
        <v>0</v>
      </c>
      <c r="Z84" s="2" t="str">
        <f t="shared" ca="1" si="6"/>
        <v/>
      </c>
      <c r="AA84" s="2" t="str">
        <f t="shared" ca="1" si="10"/>
        <v/>
      </c>
      <c r="AC84" s="627" t="str">
        <f t="shared" si="7"/>
        <v>0</v>
      </c>
    </row>
    <row r="85" spans="1:29" ht="39" hidden="1" customHeight="1" x14ac:dyDescent="0.2">
      <c r="A85" s="14" t="str">
        <f>Planning!A69</f>
        <v>I061</v>
      </c>
      <c r="B85" s="9">
        <f>Planning!B69</f>
        <v>0</v>
      </c>
      <c r="C85" s="9">
        <f>Planning!C69</f>
        <v>0</v>
      </c>
      <c r="D85" s="9">
        <f>Planning!D69</f>
        <v>0</v>
      </c>
      <c r="E85" s="3">
        <f>Planning!E69</f>
        <v>0</v>
      </c>
      <c r="F85" s="3" t="str">
        <f>IF(Planning!G69&lt;&gt;0,Planning!G69,"")</f>
        <v/>
      </c>
      <c r="G85" s="194">
        <f>Planning!H69</f>
        <v>0</v>
      </c>
      <c r="H85" s="4">
        <f>Planning!U69</f>
        <v>0</v>
      </c>
      <c r="I85" s="198">
        <f ca="1">IF(OR(W85="1",AND(W85&lt;&gt;"1",G85=Lists!$A$17)),Y85,0)</f>
        <v>0</v>
      </c>
      <c r="J85" s="174"/>
      <c r="K85" s="32" t="str">
        <f ca="1">IF(AND(W85="2",G85&lt;&gt;Lists!$A$17),AA85,Z85)</f>
        <v/>
      </c>
      <c r="L85" s="33" t="str">
        <f t="shared" ca="1" si="8"/>
        <v/>
      </c>
      <c r="M85" s="5">
        <f>Planning!V69</f>
        <v>0</v>
      </c>
      <c r="N85" s="5">
        <f>'Month 4'!M85+'Month 4'!N85-'Month 4'!O85</f>
        <v>0</v>
      </c>
      <c r="O85" s="166"/>
      <c r="P85" s="32" t="str">
        <f t="shared" si="1"/>
        <v/>
      </c>
      <c r="Q85" s="33" t="str">
        <f t="shared" si="9"/>
        <v/>
      </c>
      <c r="R85" s="89">
        <f ca="1">SUMIFS($J$25:$J$224,$C$25:$C$224,$C85,$G$25:$G$224,Lists!$A$16)</f>
        <v>0</v>
      </c>
      <c r="S85" s="89">
        <f t="shared" si="4"/>
        <v>0</v>
      </c>
      <c r="U85" s="2" t="str">
        <f t="shared" si="5"/>
        <v/>
      </c>
      <c r="W85" s="2" t="str">
        <f>IF(C85=0,"",LEFT(INDEX(Lists!$H$5:$H$49,MATCH(C85,Lists!$G$5:$G$49,0),1),1))</f>
        <v/>
      </c>
      <c r="Y85" s="4">
        <f ca="1">'Month 4'!H85+'Month 4'!I85-'Month 4'!J85</f>
        <v>0</v>
      </c>
      <c r="Z85" s="2" t="str">
        <f t="shared" ca="1" si="6"/>
        <v/>
      </c>
      <c r="AA85" s="2" t="str">
        <f t="shared" ca="1" si="10"/>
        <v/>
      </c>
      <c r="AC85" s="627" t="str">
        <f t="shared" si="7"/>
        <v>0</v>
      </c>
    </row>
    <row r="86" spans="1:29" ht="39" hidden="1" customHeight="1" x14ac:dyDescent="0.2">
      <c r="A86" s="14" t="str">
        <f>Planning!A70</f>
        <v>I062</v>
      </c>
      <c r="B86" s="9">
        <f>Planning!B70</f>
        <v>0</v>
      </c>
      <c r="C86" s="9">
        <f>Planning!C70</f>
        <v>0</v>
      </c>
      <c r="D86" s="9">
        <f>Planning!D70</f>
        <v>0</v>
      </c>
      <c r="E86" s="3">
        <f>Planning!E70</f>
        <v>0</v>
      </c>
      <c r="F86" s="3" t="str">
        <f>IF(Planning!G70&lt;&gt;0,Planning!G70,"")</f>
        <v/>
      </c>
      <c r="G86" s="194">
        <f>Planning!H70</f>
        <v>0</v>
      </c>
      <c r="H86" s="4">
        <f>Planning!U70</f>
        <v>0</v>
      </c>
      <c r="I86" s="198">
        <f ca="1">IF(OR(W86="1",AND(W86&lt;&gt;"1",G86=Lists!$A$17)),Y86,0)</f>
        <v>0</v>
      </c>
      <c r="J86" s="174"/>
      <c r="K86" s="32" t="str">
        <f ca="1">IF(AND(W86="2",G86&lt;&gt;Lists!$A$17),AA86,Z86)</f>
        <v/>
      </c>
      <c r="L86" s="33" t="str">
        <f t="shared" ca="1" si="8"/>
        <v/>
      </c>
      <c r="M86" s="5">
        <f>Planning!V70</f>
        <v>0</v>
      </c>
      <c r="N86" s="5">
        <f>'Month 4'!M86+'Month 4'!N86-'Month 4'!O86</f>
        <v>0</v>
      </c>
      <c r="O86" s="166"/>
      <c r="P86" s="32" t="str">
        <f t="shared" si="1"/>
        <v/>
      </c>
      <c r="Q86" s="33" t="str">
        <f t="shared" si="9"/>
        <v/>
      </c>
      <c r="R86" s="89">
        <f ca="1">SUMIFS($J$25:$J$224,$C$25:$C$224,$C86,$G$25:$G$224,Lists!$A$16)</f>
        <v>0</v>
      </c>
      <c r="S86" s="89">
        <f t="shared" si="4"/>
        <v>0</v>
      </c>
      <c r="U86" s="2" t="str">
        <f t="shared" si="5"/>
        <v/>
      </c>
      <c r="W86" s="2" t="str">
        <f>IF(C86=0,"",LEFT(INDEX(Lists!$H$5:$H$49,MATCH(C86,Lists!$G$5:$G$49,0),1),1))</f>
        <v/>
      </c>
      <c r="Y86" s="4">
        <f ca="1">'Month 4'!H86+'Month 4'!I86-'Month 4'!J86</f>
        <v>0</v>
      </c>
      <c r="Z86" s="2" t="str">
        <f t="shared" ca="1" si="6"/>
        <v/>
      </c>
      <c r="AA86" s="2" t="str">
        <f t="shared" ca="1" si="10"/>
        <v/>
      </c>
      <c r="AC86" s="627" t="str">
        <f t="shared" si="7"/>
        <v>0</v>
      </c>
    </row>
    <row r="87" spans="1:29" ht="39" hidden="1" customHeight="1" x14ac:dyDescent="0.2">
      <c r="A87" s="14" t="str">
        <f>Planning!A71</f>
        <v>I063</v>
      </c>
      <c r="B87" s="9">
        <f>Planning!B71</f>
        <v>0</v>
      </c>
      <c r="C87" s="9">
        <f>Planning!C71</f>
        <v>0</v>
      </c>
      <c r="D87" s="9">
        <f>Planning!D71</f>
        <v>0</v>
      </c>
      <c r="E87" s="3">
        <f>Planning!E71</f>
        <v>0</v>
      </c>
      <c r="F87" s="3" t="str">
        <f>IF(Planning!G71&lt;&gt;0,Planning!G71,"")</f>
        <v/>
      </c>
      <c r="G87" s="194">
        <f>Planning!H71</f>
        <v>0</v>
      </c>
      <c r="H87" s="4">
        <f>Planning!U71</f>
        <v>0</v>
      </c>
      <c r="I87" s="198">
        <f ca="1">IF(OR(W87="1",AND(W87&lt;&gt;"1",G87=Lists!$A$17)),Y87,0)</f>
        <v>0</v>
      </c>
      <c r="J87" s="174"/>
      <c r="K87" s="32" t="str">
        <f ca="1">IF(AND(W87="2",G87&lt;&gt;Lists!$A$17),AA87,Z87)</f>
        <v/>
      </c>
      <c r="L87" s="33" t="str">
        <f t="shared" ca="1" si="8"/>
        <v/>
      </c>
      <c r="M87" s="5">
        <f>Planning!V71</f>
        <v>0</v>
      </c>
      <c r="N87" s="5">
        <f>'Month 4'!M87+'Month 4'!N87-'Month 4'!O87</f>
        <v>0</v>
      </c>
      <c r="O87" s="166"/>
      <c r="P87" s="32" t="str">
        <f t="shared" si="1"/>
        <v/>
      </c>
      <c r="Q87" s="33" t="str">
        <f t="shared" si="9"/>
        <v/>
      </c>
      <c r="R87" s="89">
        <f ca="1">SUMIFS($J$25:$J$224,$C$25:$C$224,$C87,$G$25:$G$224,Lists!$A$16)</f>
        <v>0</v>
      </c>
      <c r="S87" s="89">
        <f t="shared" si="4"/>
        <v>0</v>
      </c>
      <c r="U87" s="2" t="str">
        <f t="shared" si="5"/>
        <v/>
      </c>
      <c r="W87" s="2" t="str">
        <f>IF(C87=0,"",LEFT(INDEX(Lists!$H$5:$H$49,MATCH(C87,Lists!$G$5:$G$49,0),1),1))</f>
        <v/>
      </c>
      <c r="Y87" s="4">
        <f ca="1">'Month 4'!H87+'Month 4'!I87-'Month 4'!J87</f>
        <v>0</v>
      </c>
      <c r="Z87" s="2" t="str">
        <f t="shared" ca="1" si="6"/>
        <v/>
      </c>
      <c r="AA87" s="2" t="str">
        <f t="shared" ca="1" si="10"/>
        <v/>
      </c>
      <c r="AC87" s="627" t="str">
        <f t="shared" si="7"/>
        <v>0</v>
      </c>
    </row>
    <row r="88" spans="1:29" ht="39" hidden="1" customHeight="1" x14ac:dyDescent="0.2">
      <c r="A88" s="14" t="str">
        <f>Planning!A72</f>
        <v>I064</v>
      </c>
      <c r="B88" s="9">
        <f>Planning!B72</f>
        <v>0</v>
      </c>
      <c r="C88" s="9">
        <f>Planning!C72</f>
        <v>0</v>
      </c>
      <c r="D88" s="9">
        <f>Planning!D72</f>
        <v>0</v>
      </c>
      <c r="E88" s="3">
        <f>Planning!E72</f>
        <v>0</v>
      </c>
      <c r="F88" s="3" t="str">
        <f>IF(Planning!G72&lt;&gt;0,Planning!G72,"")</f>
        <v/>
      </c>
      <c r="G88" s="194">
        <f>Planning!H72</f>
        <v>0</v>
      </c>
      <c r="H88" s="4">
        <f>Planning!U72</f>
        <v>0</v>
      </c>
      <c r="I88" s="198">
        <f ca="1">IF(OR(W88="1",AND(W88&lt;&gt;"1",G88=Lists!$A$17)),Y88,0)</f>
        <v>0</v>
      </c>
      <c r="J88" s="174"/>
      <c r="K88" s="32" t="str">
        <f ca="1">IF(AND(W88="2",G88&lt;&gt;Lists!$A$17),AA88,Z88)</f>
        <v/>
      </c>
      <c r="L88" s="33" t="str">
        <f t="shared" ca="1" si="8"/>
        <v/>
      </c>
      <c r="M88" s="5">
        <f>Planning!V72</f>
        <v>0</v>
      </c>
      <c r="N88" s="5">
        <f>'Month 4'!M88+'Month 4'!N88-'Month 4'!O88</f>
        <v>0</v>
      </c>
      <c r="O88" s="166"/>
      <c r="P88" s="32" t="str">
        <f t="shared" si="1"/>
        <v/>
      </c>
      <c r="Q88" s="33" t="str">
        <f t="shared" si="9"/>
        <v/>
      </c>
      <c r="R88" s="89">
        <f ca="1">SUMIFS($J$25:$J$224,$C$25:$C$224,$C88,$G$25:$G$224,Lists!$A$16)</f>
        <v>0</v>
      </c>
      <c r="S88" s="89">
        <f t="shared" si="4"/>
        <v>0</v>
      </c>
      <c r="U88" s="2" t="str">
        <f t="shared" si="5"/>
        <v/>
      </c>
      <c r="W88" s="2" t="str">
        <f>IF(C88=0,"",LEFT(INDEX(Lists!$H$5:$H$49,MATCH(C88,Lists!$G$5:$G$49,0),1),1))</f>
        <v/>
      </c>
      <c r="Y88" s="4">
        <f ca="1">'Month 4'!H88+'Month 4'!I88-'Month 4'!J88</f>
        <v>0</v>
      </c>
      <c r="Z88" s="2" t="str">
        <f t="shared" ca="1" si="6"/>
        <v/>
      </c>
      <c r="AA88" s="2" t="str">
        <f t="shared" ca="1" si="10"/>
        <v/>
      </c>
      <c r="AC88" s="627" t="str">
        <f t="shared" si="7"/>
        <v>0</v>
      </c>
    </row>
    <row r="89" spans="1:29" ht="39" hidden="1" customHeight="1" x14ac:dyDescent="0.2">
      <c r="A89" s="14" t="str">
        <f>Planning!A73</f>
        <v>I065</v>
      </c>
      <c r="B89" s="9">
        <f>Planning!B73</f>
        <v>0</v>
      </c>
      <c r="C89" s="9">
        <f>Planning!C73</f>
        <v>0</v>
      </c>
      <c r="D89" s="9">
        <f>Planning!D73</f>
        <v>0</v>
      </c>
      <c r="E89" s="3">
        <f>Planning!E73</f>
        <v>0</v>
      </c>
      <c r="F89" s="3" t="str">
        <f>IF(Planning!G73&lt;&gt;0,Planning!G73,"")</f>
        <v/>
      </c>
      <c r="G89" s="194">
        <f>Planning!H73</f>
        <v>0</v>
      </c>
      <c r="H89" s="4">
        <f>Planning!U73</f>
        <v>0</v>
      </c>
      <c r="I89" s="198">
        <f ca="1">IF(OR(W89="1",AND(W89&lt;&gt;"1",G89=Lists!$A$17)),Y89,0)</f>
        <v>0</v>
      </c>
      <c r="J89" s="174"/>
      <c r="K89" s="32" t="str">
        <f ca="1">IF(AND(W89="2",G89&lt;&gt;Lists!$A$17),AA89,Z89)</f>
        <v/>
      </c>
      <c r="L89" s="33" t="str">
        <f t="shared" ref="L89:L120" ca="1" si="11">IF($U89=ExcluirDelPLogro,"",IF(AND(H89=0,I89=0,J89=0),"",K89))</f>
        <v/>
      </c>
      <c r="M89" s="5">
        <f>Planning!V73</f>
        <v>0</v>
      </c>
      <c r="N89" s="5">
        <f>'Month 4'!M89+'Month 4'!N89-'Month 4'!O89</f>
        <v>0</v>
      </c>
      <c r="O89" s="166"/>
      <c r="P89" s="32" t="str">
        <f t="shared" si="1"/>
        <v/>
      </c>
      <c r="Q89" s="33" t="str">
        <f t="shared" ref="Q89:Q120" si="12">IF($U89=ExcluirDelPLogro,"",IF(AND(M89=0,N89=0,O89=0),"",P89))</f>
        <v/>
      </c>
      <c r="R89" s="89">
        <f ca="1">SUMIFS($J$25:$J$224,$C$25:$C$224,$C89,$G$25:$G$224,Lists!$A$16)</f>
        <v>0</v>
      </c>
      <c r="S89" s="89">
        <f t="shared" si="4"/>
        <v>0</v>
      </c>
      <c r="U89" s="2" t="str">
        <f t="shared" si="5"/>
        <v/>
      </c>
      <c r="W89" s="2" t="str">
        <f>IF(C89=0,"",LEFT(INDEX(Lists!$H$5:$H$49,MATCH(C89,Lists!$G$5:$G$49,0),1),1))</f>
        <v/>
      </c>
      <c r="Y89" s="4">
        <f ca="1">'Month 4'!H89+'Month 4'!I89-'Month 4'!J89</f>
        <v>0</v>
      </c>
      <c r="Z89" s="2" t="str">
        <f t="shared" ca="1" si="6"/>
        <v/>
      </c>
      <c r="AA89" s="2" t="str">
        <f t="shared" ref="AA89:AA120" ca="1" si="13">IF(AND(H89=0,I89=0,J89=0),"",IF(J89&gt;0,H89/J89,0))</f>
        <v/>
      </c>
      <c r="AC89" s="627" t="str">
        <f t="shared" si="7"/>
        <v>0</v>
      </c>
    </row>
    <row r="90" spans="1:29" ht="39" hidden="1" customHeight="1" x14ac:dyDescent="0.2">
      <c r="A90" s="14" t="str">
        <f>Planning!A74</f>
        <v>I066</v>
      </c>
      <c r="B90" s="9">
        <f>Planning!B74</f>
        <v>0</v>
      </c>
      <c r="C90" s="9">
        <f>Planning!C74</f>
        <v>0</v>
      </c>
      <c r="D90" s="9">
        <f>Planning!D74</f>
        <v>0</v>
      </c>
      <c r="E90" s="3">
        <f>Planning!E74</f>
        <v>0</v>
      </c>
      <c r="F90" s="3" t="str">
        <f>IF(Planning!G74&lt;&gt;0,Planning!G74,"")</f>
        <v/>
      </c>
      <c r="G90" s="194">
        <f>Planning!H74</f>
        <v>0</v>
      </c>
      <c r="H90" s="4">
        <f>Planning!U74</f>
        <v>0</v>
      </c>
      <c r="I90" s="198">
        <f ca="1">IF(OR(W90="1",AND(W90&lt;&gt;"1",G90=Lists!$A$17)),Y90,0)</f>
        <v>0</v>
      </c>
      <c r="J90" s="174"/>
      <c r="K90" s="32" t="str">
        <f ca="1">IF(AND(W90="2",G90&lt;&gt;Lists!$A$17),AA90,Z90)</f>
        <v/>
      </c>
      <c r="L90" s="33" t="str">
        <f t="shared" ca="1" si="11"/>
        <v/>
      </c>
      <c r="M90" s="5">
        <f>Planning!V74</f>
        <v>0</v>
      </c>
      <c r="N90" s="5">
        <f>'Month 4'!M90+'Month 4'!N90-'Month 4'!O90</f>
        <v>0</v>
      </c>
      <c r="O90" s="166"/>
      <c r="P90" s="32" t="str">
        <f t="shared" ref="P90:P153" si="14">IF(AND(M90=0,N90=0,O90=0),"",IF((M90+N90)&gt;0,O90/(M90+N90),O90))</f>
        <v/>
      </c>
      <c r="Q90" s="33" t="str">
        <f t="shared" si="12"/>
        <v/>
      </c>
      <c r="R90" s="89">
        <f ca="1">SUMIFS($J$25:$J$224,$C$25:$C$224,$C90,$G$25:$G$224,Lists!$A$16)</f>
        <v>0</v>
      </c>
      <c r="S90" s="89">
        <f t="shared" ref="S90:S153" si="15">SUMIFS($O$25:$O$224,$C$25:$C$224,$C90,$G$25:$G$224,"&lt;&gt;0")</f>
        <v>0</v>
      </c>
      <c r="U90" s="2" t="str">
        <f t="shared" ref="U90:U153" si="16">IF(B90=0,"",IF(LEFT(B90,1)="1","1","2"))</f>
        <v/>
      </c>
      <c r="W90" s="2" t="str">
        <f>IF(C90=0,"",LEFT(INDEX(Lists!$H$5:$H$49,MATCH(C90,Lists!$G$5:$G$49,0),1),1))</f>
        <v/>
      </c>
      <c r="Y90" s="4">
        <f ca="1">'Month 4'!H90+'Month 4'!I90-'Month 4'!J90</f>
        <v>0</v>
      </c>
      <c r="Z90" s="2" t="str">
        <f t="shared" ref="Z90:Z153" ca="1" si="17">IF(AND(H90=0,I90=0,J90=0),"",IF((H90+I90)&gt;0,J90/(H90+I90),J90))</f>
        <v/>
      </c>
      <c r="AA90" s="2" t="str">
        <f t="shared" ca="1" si="13"/>
        <v/>
      </c>
      <c r="AC90" s="627" t="str">
        <f t="shared" ref="AC90:AC153" si="18">U90&amp;C90</f>
        <v>0</v>
      </c>
    </row>
    <row r="91" spans="1:29" ht="39" hidden="1" customHeight="1" x14ac:dyDescent="0.2">
      <c r="A91" s="14" t="str">
        <f>Planning!A75</f>
        <v>I067</v>
      </c>
      <c r="B91" s="9">
        <f>Planning!B75</f>
        <v>0</v>
      </c>
      <c r="C91" s="9">
        <f>Planning!C75</f>
        <v>0</v>
      </c>
      <c r="D91" s="9">
        <f>Planning!D75</f>
        <v>0</v>
      </c>
      <c r="E91" s="3">
        <f>Planning!E75</f>
        <v>0</v>
      </c>
      <c r="F91" s="3" t="str">
        <f>IF(Planning!G75&lt;&gt;0,Planning!G75,"")</f>
        <v/>
      </c>
      <c r="G91" s="194">
        <f>Planning!H75</f>
        <v>0</v>
      </c>
      <c r="H91" s="4">
        <f>Planning!U75</f>
        <v>0</v>
      </c>
      <c r="I91" s="198">
        <f ca="1">IF(OR(W91="1",AND(W91&lt;&gt;"1",G91=Lists!$A$17)),Y91,0)</f>
        <v>0</v>
      </c>
      <c r="J91" s="174"/>
      <c r="K91" s="32" t="str">
        <f ca="1">IF(AND(W91="2",G91&lt;&gt;Lists!$A$17),AA91,Z91)</f>
        <v/>
      </c>
      <c r="L91" s="33" t="str">
        <f t="shared" ca="1" si="11"/>
        <v/>
      </c>
      <c r="M91" s="5">
        <f>Planning!V75</f>
        <v>0</v>
      </c>
      <c r="N91" s="5">
        <f>'Month 4'!M91+'Month 4'!N91-'Month 4'!O91</f>
        <v>0</v>
      </c>
      <c r="O91" s="166"/>
      <c r="P91" s="32" t="str">
        <f t="shared" si="14"/>
        <v/>
      </c>
      <c r="Q91" s="33" t="str">
        <f t="shared" si="12"/>
        <v/>
      </c>
      <c r="R91" s="89">
        <f ca="1">SUMIFS($J$25:$J$224,$C$25:$C$224,$C91,$G$25:$G$224,Lists!$A$16)</f>
        <v>0</v>
      </c>
      <c r="S91" s="89">
        <f t="shared" si="15"/>
        <v>0</v>
      </c>
      <c r="U91" s="2" t="str">
        <f t="shared" si="16"/>
        <v/>
      </c>
      <c r="W91" s="2" t="str">
        <f>IF(C91=0,"",LEFT(INDEX(Lists!$H$5:$H$49,MATCH(C91,Lists!$G$5:$G$49,0),1),1))</f>
        <v/>
      </c>
      <c r="Y91" s="4">
        <f ca="1">'Month 4'!H91+'Month 4'!I91-'Month 4'!J91</f>
        <v>0</v>
      </c>
      <c r="Z91" s="2" t="str">
        <f t="shared" ca="1" si="17"/>
        <v/>
      </c>
      <c r="AA91" s="2" t="str">
        <f t="shared" ca="1" si="13"/>
        <v/>
      </c>
      <c r="AC91" s="627" t="str">
        <f t="shared" si="18"/>
        <v>0</v>
      </c>
    </row>
    <row r="92" spans="1:29" ht="39" hidden="1" customHeight="1" x14ac:dyDescent="0.2">
      <c r="A92" s="14" t="str">
        <f>Planning!A76</f>
        <v>I068</v>
      </c>
      <c r="B92" s="9">
        <f>Planning!B76</f>
        <v>0</v>
      </c>
      <c r="C92" s="9">
        <f>Planning!C76</f>
        <v>0</v>
      </c>
      <c r="D92" s="9">
        <f>Planning!D76</f>
        <v>0</v>
      </c>
      <c r="E92" s="3">
        <f>Planning!E76</f>
        <v>0</v>
      </c>
      <c r="F92" s="3" t="str">
        <f>IF(Planning!G76&lt;&gt;0,Planning!G76,"")</f>
        <v/>
      </c>
      <c r="G92" s="194">
        <f>Planning!H76</f>
        <v>0</v>
      </c>
      <c r="H92" s="4">
        <f>Planning!U76</f>
        <v>0</v>
      </c>
      <c r="I92" s="198">
        <f ca="1">IF(OR(W92="1",AND(W92&lt;&gt;"1",G92=Lists!$A$17)),Y92,0)</f>
        <v>0</v>
      </c>
      <c r="J92" s="174"/>
      <c r="K92" s="32" t="str">
        <f ca="1">IF(AND(W92="2",G92&lt;&gt;Lists!$A$17),AA92,Z92)</f>
        <v/>
      </c>
      <c r="L92" s="33" t="str">
        <f t="shared" ca="1" si="11"/>
        <v/>
      </c>
      <c r="M92" s="5">
        <f>Planning!V76</f>
        <v>0</v>
      </c>
      <c r="N92" s="5">
        <f>'Month 4'!M92+'Month 4'!N92-'Month 4'!O92</f>
        <v>0</v>
      </c>
      <c r="O92" s="166"/>
      <c r="P92" s="32" t="str">
        <f t="shared" si="14"/>
        <v/>
      </c>
      <c r="Q92" s="33" t="str">
        <f t="shared" si="12"/>
        <v/>
      </c>
      <c r="R92" s="89">
        <f ca="1">SUMIFS($J$25:$J$224,$C$25:$C$224,$C92,$G$25:$G$224,Lists!$A$16)</f>
        <v>0</v>
      </c>
      <c r="S92" s="89">
        <f t="shared" si="15"/>
        <v>0</v>
      </c>
      <c r="U92" s="2" t="str">
        <f t="shared" si="16"/>
        <v/>
      </c>
      <c r="W92" s="2" t="str">
        <f>IF(C92=0,"",LEFT(INDEX(Lists!$H$5:$H$49,MATCH(C92,Lists!$G$5:$G$49,0),1),1))</f>
        <v/>
      </c>
      <c r="Y92" s="4">
        <f ca="1">'Month 4'!H92+'Month 4'!I92-'Month 4'!J92</f>
        <v>0</v>
      </c>
      <c r="Z92" s="2" t="str">
        <f t="shared" ca="1" si="17"/>
        <v/>
      </c>
      <c r="AA92" s="2" t="str">
        <f t="shared" ca="1" si="13"/>
        <v/>
      </c>
      <c r="AC92" s="627" t="str">
        <f t="shared" si="18"/>
        <v>0</v>
      </c>
    </row>
    <row r="93" spans="1:29" ht="39" hidden="1" customHeight="1" x14ac:dyDescent="0.2">
      <c r="A93" s="14" t="str">
        <f>Planning!A77</f>
        <v>I069</v>
      </c>
      <c r="B93" s="9">
        <f>Planning!B77</f>
        <v>0</v>
      </c>
      <c r="C93" s="9">
        <f>Planning!C77</f>
        <v>0</v>
      </c>
      <c r="D93" s="9">
        <f>Planning!D77</f>
        <v>0</v>
      </c>
      <c r="E93" s="3">
        <f>Planning!E77</f>
        <v>0</v>
      </c>
      <c r="F93" s="3" t="str">
        <f>IF(Planning!G77&lt;&gt;0,Planning!G77,"")</f>
        <v/>
      </c>
      <c r="G93" s="194">
        <f>Planning!H77</f>
        <v>0</v>
      </c>
      <c r="H93" s="4">
        <f>Planning!U77</f>
        <v>0</v>
      </c>
      <c r="I93" s="198">
        <f ca="1">IF(OR(W93="1",AND(W93&lt;&gt;"1",G93=Lists!$A$17)),Y93,0)</f>
        <v>0</v>
      </c>
      <c r="J93" s="174"/>
      <c r="K93" s="32" t="str">
        <f ca="1">IF(AND(W93="2",G93&lt;&gt;Lists!$A$17),AA93,Z93)</f>
        <v/>
      </c>
      <c r="L93" s="33" t="str">
        <f t="shared" ca="1" si="11"/>
        <v/>
      </c>
      <c r="M93" s="5">
        <f>Planning!V77</f>
        <v>0</v>
      </c>
      <c r="N93" s="5">
        <f>'Month 4'!M93+'Month 4'!N93-'Month 4'!O93</f>
        <v>0</v>
      </c>
      <c r="O93" s="166"/>
      <c r="P93" s="32" t="str">
        <f t="shared" si="14"/>
        <v/>
      </c>
      <c r="Q93" s="33" t="str">
        <f t="shared" si="12"/>
        <v/>
      </c>
      <c r="R93" s="89">
        <f ca="1">SUMIFS($J$25:$J$224,$C$25:$C$224,$C93,$G$25:$G$224,Lists!$A$16)</f>
        <v>0</v>
      </c>
      <c r="S93" s="89">
        <f t="shared" si="15"/>
        <v>0</v>
      </c>
      <c r="U93" s="2" t="str">
        <f t="shared" si="16"/>
        <v/>
      </c>
      <c r="W93" s="2" t="str">
        <f>IF(C93=0,"",LEFT(INDEX(Lists!$H$5:$H$49,MATCH(C93,Lists!$G$5:$G$49,0),1),1))</f>
        <v/>
      </c>
      <c r="Y93" s="4">
        <f ca="1">'Month 4'!H93+'Month 4'!I93-'Month 4'!J93</f>
        <v>0</v>
      </c>
      <c r="Z93" s="2" t="str">
        <f t="shared" ca="1" si="17"/>
        <v/>
      </c>
      <c r="AA93" s="2" t="str">
        <f t="shared" ca="1" si="13"/>
        <v/>
      </c>
      <c r="AC93" s="627" t="str">
        <f t="shared" si="18"/>
        <v>0</v>
      </c>
    </row>
    <row r="94" spans="1:29" ht="39" hidden="1" customHeight="1" x14ac:dyDescent="0.2">
      <c r="A94" s="14" t="str">
        <f>Planning!A78</f>
        <v>I070</v>
      </c>
      <c r="B94" s="9">
        <f>Planning!B78</f>
        <v>0</v>
      </c>
      <c r="C94" s="9">
        <f>Planning!C78</f>
        <v>0</v>
      </c>
      <c r="D94" s="9">
        <f>Planning!D78</f>
        <v>0</v>
      </c>
      <c r="E94" s="3">
        <f>Planning!E78</f>
        <v>0</v>
      </c>
      <c r="F94" s="3" t="str">
        <f>IF(Planning!G78&lt;&gt;0,Planning!G78,"")</f>
        <v/>
      </c>
      <c r="G94" s="194">
        <f>Planning!H78</f>
        <v>0</v>
      </c>
      <c r="H94" s="4">
        <f>Planning!U78</f>
        <v>0</v>
      </c>
      <c r="I94" s="198">
        <f ca="1">IF(OR(W94="1",AND(W94&lt;&gt;"1",G94=Lists!$A$17)),Y94,0)</f>
        <v>0</v>
      </c>
      <c r="J94" s="174"/>
      <c r="K94" s="32" t="str">
        <f ca="1">IF(AND(W94="2",G94&lt;&gt;Lists!$A$17),AA94,Z94)</f>
        <v/>
      </c>
      <c r="L94" s="33" t="str">
        <f t="shared" ca="1" si="11"/>
        <v/>
      </c>
      <c r="M94" s="5">
        <f>Planning!V78</f>
        <v>0</v>
      </c>
      <c r="N94" s="5">
        <f>'Month 4'!M94+'Month 4'!N94-'Month 4'!O94</f>
        <v>0</v>
      </c>
      <c r="O94" s="166"/>
      <c r="P94" s="32" t="str">
        <f t="shared" si="14"/>
        <v/>
      </c>
      <c r="Q94" s="33" t="str">
        <f t="shared" si="12"/>
        <v/>
      </c>
      <c r="R94" s="89">
        <f ca="1">SUMIFS($J$25:$J$224,$C$25:$C$224,$C94,$G$25:$G$224,Lists!$A$16)</f>
        <v>0</v>
      </c>
      <c r="S94" s="89">
        <f t="shared" si="15"/>
        <v>0</v>
      </c>
      <c r="U94" s="2" t="str">
        <f t="shared" si="16"/>
        <v/>
      </c>
      <c r="W94" s="2" t="str">
        <f>IF(C94=0,"",LEFT(INDEX(Lists!$H$5:$H$49,MATCH(C94,Lists!$G$5:$G$49,0),1),1))</f>
        <v/>
      </c>
      <c r="Y94" s="4">
        <f ca="1">'Month 4'!H94+'Month 4'!I94-'Month 4'!J94</f>
        <v>0</v>
      </c>
      <c r="Z94" s="2" t="str">
        <f t="shared" ca="1" si="17"/>
        <v/>
      </c>
      <c r="AA94" s="2" t="str">
        <f t="shared" ca="1" si="13"/>
        <v/>
      </c>
      <c r="AC94" s="627" t="str">
        <f t="shared" si="18"/>
        <v>0</v>
      </c>
    </row>
    <row r="95" spans="1:29" ht="39" hidden="1" customHeight="1" x14ac:dyDescent="0.2">
      <c r="A95" s="14" t="str">
        <f>Planning!A79</f>
        <v>I071</v>
      </c>
      <c r="B95" s="9">
        <f>Planning!B79</f>
        <v>0</v>
      </c>
      <c r="C95" s="9">
        <f>Planning!C79</f>
        <v>0</v>
      </c>
      <c r="D95" s="9">
        <f>Planning!D79</f>
        <v>0</v>
      </c>
      <c r="E95" s="3">
        <f>Planning!E79</f>
        <v>0</v>
      </c>
      <c r="F95" s="3" t="str">
        <f>IF(Planning!G79&lt;&gt;0,Planning!G79,"")</f>
        <v/>
      </c>
      <c r="G95" s="194">
        <f>Planning!H79</f>
        <v>0</v>
      </c>
      <c r="H95" s="4">
        <f>Planning!U79</f>
        <v>0</v>
      </c>
      <c r="I95" s="198">
        <f ca="1">IF(OR(W95="1",AND(W95&lt;&gt;"1",G95=Lists!$A$17)),Y95,0)</f>
        <v>0</v>
      </c>
      <c r="J95" s="174"/>
      <c r="K95" s="32" t="str">
        <f ca="1">IF(AND(W95="2",G95&lt;&gt;Lists!$A$17),AA95,Z95)</f>
        <v/>
      </c>
      <c r="L95" s="33" t="str">
        <f t="shared" ca="1" si="11"/>
        <v/>
      </c>
      <c r="M95" s="5">
        <f>Planning!V79</f>
        <v>0</v>
      </c>
      <c r="N95" s="5">
        <f>'Month 4'!M95+'Month 4'!N95-'Month 4'!O95</f>
        <v>0</v>
      </c>
      <c r="O95" s="166"/>
      <c r="P95" s="32" t="str">
        <f t="shared" si="14"/>
        <v/>
      </c>
      <c r="Q95" s="33" t="str">
        <f t="shared" si="12"/>
        <v/>
      </c>
      <c r="R95" s="89">
        <f ca="1">SUMIFS($J$25:$J$224,$C$25:$C$224,$C95,$G$25:$G$224,Lists!$A$16)</f>
        <v>0</v>
      </c>
      <c r="S95" s="89">
        <f t="shared" si="15"/>
        <v>0</v>
      </c>
      <c r="U95" s="2" t="str">
        <f t="shared" si="16"/>
        <v/>
      </c>
      <c r="W95" s="2" t="str">
        <f>IF(C95=0,"",LEFT(INDEX(Lists!$H$5:$H$49,MATCH(C95,Lists!$G$5:$G$49,0),1),1))</f>
        <v/>
      </c>
      <c r="Y95" s="4">
        <f ca="1">'Month 4'!H95+'Month 4'!I95-'Month 4'!J95</f>
        <v>0</v>
      </c>
      <c r="Z95" s="2" t="str">
        <f t="shared" ca="1" si="17"/>
        <v/>
      </c>
      <c r="AA95" s="2" t="str">
        <f t="shared" ca="1" si="13"/>
        <v/>
      </c>
      <c r="AC95" s="627" t="str">
        <f t="shared" si="18"/>
        <v>0</v>
      </c>
    </row>
    <row r="96" spans="1:29" ht="39" hidden="1" customHeight="1" x14ac:dyDescent="0.2">
      <c r="A96" s="14" t="str">
        <f>Planning!A80</f>
        <v>I072</v>
      </c>
      <c r="B96" s="9">
        <f>Planning!B80</f>
        <v>0</v>
      </c>
      <c r="C96" s="9">
        <f>Planning!C80</f>
        <v>0</v>
      </c>
      <c r="D96" s="9">
        <f>Planning!D80</f>
        <v>0</v>
      </c>
      <c r="E96" s="3">
        <f>Planning!E80</f>
        <v>0</v>
      </c>
      <c r="F96" s="3" t="str">
        <f>IF(Planning!G80&lt;&gt;0,Planning!G80,"")</f>
        <v/>
      </c>
      <c r="G96" s="194">
        <f>Planning!H80</f>
        <v>0</v>
      </c>
      <c r="H96" s="4">
        <f>Planning!U80</f>
        <v>0</v>
      </c>
      <c r="I96" s="198">
        <f ca="1">IF(OR(W96="1",AND(W96&lt;&gt;"1",G96=Lists!$A$17)),Y96,0)</f>
        <v>0</v>
      </c>
      <c r="J96" s="174"/>
      <c r="K96" s="32" t="str">
        <f ca="1">IF(AND(W96="2",G96&lt;&gt;Lists!$A$17),AA96,Z96)</f>
        <v/>
      </c>
      <c r="L96" s="33" t="str">
        <f t="shared" ca="1" si="11"/>
        <v/>
      </c>
      <c r="M96" s="5">
        <f>Planning!V80</f>
        <v>0</v>
      </c>
      <c r="N96" s="5">
        <f>'Month 4'!M96+'Month 4'!N96-'Month 4'!O96</f>
        <v>0</v>
      </c>
      <c r="O96" s="166"/>
      <c r="P96" s="32" t="str">
        <f t="shared" si="14"/>
        <v/>
      </c>
      <c r="Q96" s="33" t="str">
        <f t="shared" si="12"/>
        <v/>
      </c>
      <c r="R96" s="89">
        <f ca="1">SUMIFS($J$25:$J$224,$C$25:$C$224,$C96,$G$25:$G$224,Lists!$A$16)</f>
        <v>0</v>
      </c>
      <c r="S96" s="89">
        <f t="shared" si="15"/>
        <v>0</v>
      </c>
      <c r="U96" s="2" t="str">
        <f t="shared" si="16"/>
        <v/>
      </c>
      <c r="W96" s="2" t="str">
        <f>IF(C96=0,"",LEFT(INDEX(Lists!$H$5:$H$49,MATCH(C96,Lists!$G$5:$G$49,0),1),1))</f>
        <v/>
      </c>
      <c r="Y96" s="4">
        <f ca="1">'Month 4'!H96+'Month 4'!I96-'Month 4'!J96</f>
        <v>0</v>
      </c>
      <c r="Z96" s="2" t="str">
        <f t="shared" ca="1" si="17"/>
        <v/>
      </c>
      <c r="AA96" s="2" t="str">
        <f t="shared" ca="1" si="13"/>
        <v/>
      </c>
      <c r="AC96" s="627" t="str">
        <f t="shared" si="18"/>
        <v>0</v>
      </c>
    </row>
    <row r="97" spans="1:29" ht="39" hidden="1" customHeight="1" x14ac:dyDescent="0.2">
      <c r="A97" s="14" t="str">
        <f>Planning!A81</f>
        <v>I073</v>
      </c>
      <c r="B97" s="9">
        <f>Planning!B81</f>
        <v>0</v>
      </c>
      <c r="C97" s="9">
        <f>Planning!C81</f>
        <v>0</v>
      </c>
      <c r="D97" s="9">
        <f>Planning!D81</f>
        <v>0</v>
      </c>
      <c r="E97" s="3">
        <f>Planning!E81</f>
        <v>0</v>
      </c>
      <c r="F97" s="3" t="str">
        <f>IF(Planning!G81&lt;&gt;0,Planning!G81,"")</f>
        <v/>
      </c>
      <c r="G97" s="194">
        <f>Planning!H81</f>
        <v>0</v>
      </c>
      <c r="H97" s="4">
        <f>Planning!U81</f>
        <v>0</v>
      </c>
      <c r="I97" s="198">
        <f ca="1">IF(OR(W97="1",AND(W97&lt;&gt;"1",G97=Lists!$A$17)),Y97,0)</f>
        <v>0</v>
      </c>
      <c r="J97" s="174"/>
      <c r="K97" s="32" t="str">
        <f ca="1">IF(AND(W97="2",G97&lt;&gt;Lists!$A$17),AA97,Z97)</f>
        <v/>
      </c>
      <c r="L97" s="33" t="str">
        <f t="shared" ca="1" si="11"/>
        <v/>
      </c>
      <c r="M97" s="5">
        <f>Planning!V81</f>
        <v>0</v>
      </c>
      <c r="N97" s="5">
        <f>'Month 4'!M97+'Month 4'!N97-'Month 4'!O97</f>
        <v>0</v>
      </c>
      <c r="O97" s="166"/>
      <c r="P97" s="32" t="str">
        <f t="shared" si="14"/>
        <v/>
      </c>
      <c r="Q97" s="33" t="str">
        <f t="shared" si="12"/>
        <v/>
      </c>
      <c r="R97" s="89">
        <f ca="1">SUMIFS($J$25:$J$224,$C$25:$C$224,$C97,$G$25:$G$224,Lists!$A$16)</f>
        <v>0</v>
      </c>
      <c r="S97" s="89">
        <f t="shared" si="15"/>
        <v>0</v>
      </c>
      <c r="U97" s="2" t="str">
        <f t="shared" si="16"/>
        <v/>
      </c>
      <c r="W97" s="2" t="str">
        <f>IF(C97=0,"",LEFT(INDEX(Lists!$H$5:$H$49,MATCH(C97,Lists!$G$5:$G$49,0),1),1))</f>
        <v/>
      </c>
      <c r="Y97" s="4">
        <f ca="1">'Month 4'!H97+'Month 4'!I97-'Month 4'!J97</f>
        <v>0</v>
      </c>
      <c r="Z97" s="2" t="str">
        <f t="shared" ca="1" si="17"/>
        <v/>
      </c>
      <c r="AA97" s="2" t="str">
        <f t="shared" ca="1" si="13"/>
        <v/>
      </c>
      <c r="AC97" s="627" t="str">
        <f t="shared" si="18"/>
        <v>0</v>
      </c>
    </row>
    <row r="98" spans="1:29" ht="39" hidden="1" customHeight="1" x14ac:dyDescent="0.2">
      <c r="A98" s="14" t="str">
        <f>Planning!A82</f>
        <v>I074</v>
      </c>
      <c r="B98" s="9">
        <f>Planning!B82</f>
        <v>0</v>
      </c>
      <c r="C98" s="9">
        <f>Planning!C82</f>
        <v>0</v>
      </c>
      <c r="D98" s="9">
        <f>Planning!D82</f>
        <v>0</v>
      </c>
      <c r="E98" s="3">
        <f>Planning!E82</f>
        <v>0</v>
      </c>
      <c r="F98" s="3" t="str">
        <f>IF(Planning!G82&lt;&gt;0,Planning!G82,"")</f>
        <v/>
      </c>
      <c r="G98" s="194">
        <f>Planning!H82</f>
        <v>0</v>
      </c>
      <c r="H98" s="4">
        <f>Planning!U82</f>
        <v>0</v>
      </c>
      <c r="I98" s="198">
        <f ca="1">IF(OR(W98="1",AND(W98&lt;&gt;"1",G98=Lists!$A$17)),Y98,0)</f>
        <v>0</v>
      </c>
      <c r="J98" s="174"/>
      <c r="K98" s="32" t="str">
        <f ca="1">IF(AND(W98="2",G98&lt;&gt;Lists!$A$17),AA98,Z98)</f>
        <v/>
      </c>
      <c r="L98" s="33" t="str">
        <f t="shared" ca="1" si="11"/>
        <v/>
      </c>
      <c r="M98" s="5">
        <f>Planning!V82</f>
        <v>0</v>
      </c>
      <c r="N98" s="5">
        <f>'Month 4'!M98+'Month 4'!N98-'Month 4'!O98</f>
        <v>0</v>
      </c>
      <c r="O98" s="166"/>
      <c r="P98" s="32" t="str">
        <f t="shared" si="14"/>
        <v/>
      </c>
      <c r="Q98" s="33" t="str">
        <f t="shared" si="12"/>
        <v/>
      </c>
      <c r="R98" s="89">
        <f ca="1">SUMIFS($J$25:$J$224,$C$25:$C$224,$C98,$G$25:$G$224,Lists!$A$16)</f>
        <v>0</v>
      </c>
      <c r="S98" s="89">
        <f t="shared" si="15"/>
        <v>0</v>
      </c>
      <c r="U98" s="2" t="str">
        <f t="shared" si="16"/>
        <v/>
      </c>
      <c r="W98" s="2" t="str">
        <f>IF(C98=0,"",LEFT(INDEX(Lists!$H$5:$H$49,MATCH(C98,Lists!$G$5:$G$49,0),1),1))</f>
        <v/>
      </c>
      <c r="Y98" s="4">
        <f ca="1">'Month 4'!H98+'Month 4'!I98-'Month 4'!J98</f>
        <v>0</v>
      </c>
      <c r="Z98" s="2" t="str">
        <f t="shared" ca="1" si="17"/>
        <v/>
      </c>
      <c r="AA98" s="2" t="str">
        <f t="shared" ca="1" si="13"/>
        <v/>
      </c>
      <c r="AC98" s="627" t="str">
        <f t="shared" si="18"/>
        <v>0</v>
      </c>
    </row>
    <row r="99" spans="1:29" ht="39" hidden="1" customHeight="1" x14ac:dyDescent="0.2">
      <c r="A99" s="14" t="str">
        <f>Planning!A83</f>
        <v>I075</v>
      </c>
      <c r="B99" s="9">
        <f>Planning!B83</f>
        <v>0</v>
      </c>
      <c r="C99" s="9">
        <f>Planning!C83</f>
        <v>0</v>
      </c>
      <c r="D99" s="9">
        <f>Planning!D83</f>
        <v>0</v>
      </c>
      <c r="E99" s="3">
        <f>Planning!E83</f>
        <v>0</v>
      </c>
      <c r="F99" s="3" t="str">
        <f>IF(Planning!G83&lt;&gt;0,Planning!G83,"")</f>
        <v/>
      </c>
      <c r="G99" s="194">
        <f>Planning!H83</f>
        <v>0</v>
      </c>
      <c r="H99" s="4">
        <f>Planning!U83</f>
        <v>0</v>
      </c>
      <c r="I99" s="198">
        <f ca="1">IF(OR(W99="1",AND(W99&lt;&gt;"1",G99=Lists!$A$17)),Y99,0)</f>
        <v>0</v>
      </c>
      <c r="J99" s="174"/>
      <c r="K99" s="32" t="str">
        <f ca="1">IF(AND(W99="2",G99&lt;&gt;Lists!$A$17),AA99,Z99)</f>
        <v/>
      </c>
      <c r="L99" s="33" t="str">
        <f t="shared" ca="1" si="11"/>
        <v/>
      </c>
      <c r="M99" s="5">
        <f>Planning!V83</f>
        <v>0</v>
      </c>
      <c r="N99" s="5">
        <f>'Month 4'!M99+'Month 4'!N99-'Month 4'!O99</f>
        <v>0</v>
      </c>
      <c r="O99" s="166"/>
      <c r="P99" s="32" t="str">
        <f t="shared" si="14"/>
        <v/>
      </c>
      <c r="Q99" s="33" t="str">
        <f t="shared" si="12"/>
        <v/>
      </c>
      <c r="R99" s="89">
        <f ca="1">SUMIFS($J$25:$J$224,$C$25:$C$224,$C99,$G$25:$G$224,Lists!$A$16)</f>
        <v>0</v>
      </c>
      <c r="S99" s="89">
        <f t="shared" si="15"/>
        <v>0</v>
      </c>
      <c r="U99" s="2" t="str">
        <f t="shared" si="16"/>
        <v/>
      </c>
      <c r="W99" s="2" t="str">
        <f>IF(C99=0,"",LEFT(INDEX(Lists!$H$5:$H$49,MATCH(C99,Lists!$G$5:$G$49,0),1),1))</f>
        <v/>
      </c>
      <c r="Y99" s="4">
        <f ca="1">'Month 4'!H99+'Month 4'!I99-'Month 4'!J99</f>
        <v>0</v>
      </c>
      <c r="Z99" s="2" t="str">
        <f t="shared" ca="1" si="17"/>
        <v/>
      </c>
      <c r="AA99" s="2" t="str">
        <f t="shared" ca="1" si="13"/>
        <v/>
      </c>
      <c r="AC99" s="627" t="str">
        <f t="shared" si="18"/>
        <v>0</v>
      </c>
    </row>
    <row r="100" spans="1:29" ht="39" hidden="1" customHeight="1" x14ac:dyDescent="0.2">
      <c r="A100" s="14" t="str">
        <f>Planning!A84</f>
        <v>I076</v>
      </c>
      <c r="B100" s="9">
        <f>Planning!B84</f>
        <v>0</v>
      </c>
      <c r="C100" s="9">
        <f>Planning!C84</f>
        <v>0</v>
      </c>
      <c r="D100" s="9">
        <f>Planning!D84</f>
        <v>0</v>
      </c>
      <c r="E100" s="3">
        <f>Planning!E84</f>
        <v>0</v>
      </c>
      <c r="F100" s="3" t="str">
        <f>IF(Planning!G84&lt;&gt;0,Planning!G84,"")</f>
        <v/>
      </c>
      <c r="G100" s="194">
        <f>Planning!H84</f>
        <v>0</v>
      </c>
      <c r="H100" s="4">
        <f>Planning!U84</f>
        <v>0</v>
      </c>
      <c r="I100" s="198">
        <f ca="1">IF(OR(W100="1",AND(W100&lt;&gt;"1",G100=Lists!$A$17)),Y100,0)</f>
        <v>0</v>
      </c>
      <c r="J100" s="174"/>
      <c r="K100" s="32" t="str">
        <f ca="1">IF(AND(W100="2",G100&lt;&gt;Lists!$A$17),AA100,Z100)</f>
        <v/>
      </c>
      <c r="L100" s="33" t="str">
        <f t="shared" ca="1" si="11"/>
        <v/>
      </c>
      <c r="M100" s="5">
        <f>Planning!V84</f>
        <v>0</v>
      </c>
      <c r="N100" s="5">
        <f>'Month 4'!M100+'Month 4'!N100-'Month 4'!O100</f>
        <v>0</v>
      </c>
      <c r="O100" s="166"/>
      <c r="P100" s="32" t="str">
        <f t="shared" si="14"/>
        <v/>
      </c>
      <c r="Q100" s="33" t="str">
        <f t="shared" si="12"/>
        <v/>
      </c>
      <c r="R100" s="89">
        <f ca="1">SUMIFS($J$25:$J$224,$C$25:$C$224,$C100,$G$25:$G$224,Lists!$A$16)</f>
        <v>0</v>
      </c>
      <c r="S100" s="89">
        <f t="shared" si="15"/>
        <v>0</v>
      </c>
      <c r="U100" s="2" t="str">
        <f t="shared" si="16"/>
        <v/>
      </c>
      <c r="W100" s="2" t="str">
        <f>IF(C100=0,"",LEFT(INDEX(Lists!$H$5:$H$49,MATCH(C100,Lists!$G$5:$G$49,0),1),1))</f>
        <v/>
      </c>
      <c r="Y100" s="4">
        <f ca="1">'Month 4'!H100+'Month 4'!I100-'Month 4'!J100</f>
        <v>0</v>
      </c>
      <c r="Z100" s="2" t="str">
        <f t="shared" ca="1" si="17"/>
        <v/>
      </c>
      <c r="AA100" s="2" t="str">
        <f t="shared" ca="1" si="13"/>
        <v/>
      </c>
      <c r="AC100" s="627" t="str">
        <f t="shared" si="18"/>
        <v>0</v>
      </c>
    </row>
    <row r="101" spans="1:29" ht="39" hidden="1" customHeight="1" x14ac:dyDescent="0.2">
      <c r="A101" s="14" t="str">
        <f>Planning!A85</f>
        <v>I077</v>
      </c>
      <c r="B101" s="9">
        <f>Planning!B85</f>
        <v>0</v>
      </c>
      <c r="C101" s="9">
        <f>Planning!C85</f>
        <v>0</v>
      </c>
      <c r="D101" s="9">
        <f>Planning!D85</f>
        <v>0</v>
      </c>
      <c r="E101" s="3">
        <f>Planning!E85</f>
        <v>0</v>
      </c>
      <c r="F101" s="3" t="str">
        <f>IF(Planning!G85&lt;&gt;0,Planning!G85,"")</f>
        <v/>
      </c>
      <c r="G101" s="194">
        <f>Planning!H85</f>
        <v>0</v>
      </c>
      <c r="H101" s="4">
        <f>Planning!U85</f>
        <v>0</v>
      </c>
      <c r="I101" s="198">
        <f ca="1">IF(OR(W101="1",AND(W101&lt;&gt;"1",G101=Lists!$A$17)),Y101,0)</f>
        <v>0</v>
      </c>
      <c r="J101" s="174"/>
      <c r="K101" s="32" t="str">
        <f ca="1">IF(AND(W101="2",G101&lt;&gt;Lists!$A$17),AA101,Z101)</f>
        <v/>
      </c>
      <c r="L101" s="33" t="str">
        <f t="shared" ca="1" si="11"/>
        <v/>
      </c>
      <c r="M101" s="5">
        <f>Planning!V85</f>
        <v>0</v>
      </c>
      <c r="N101" s="5">
        <f>'Month 4'!M101+'Month 4'!N101-'Month 4'!O101</f>
        <v>0</v>
      </c>
      <c r="O101" s="166"/>
      <c r="P101" s="32" t="str">
        <f t="shared" si="14"/>
        <v/>
      </c>
      <c r="Q101" s="33" t="str">
        <f t="shared" si="12"/>
        <v/>
      </c>
      <c r="R101" s="89">
        <f ca="1">SUMIFS($J$25:$J$224,$C$25:$C$224,$C101,$G$25:$G$224,Lists!$A$16)</f>
        <v>0</v>
      </c>
      <c r="S101" s="89">
        <f t="shared" si="15"/>
        <v>0</v>
      </c>
      <c r="U101" s="2" t="str">
        <f t="shared" si="16"/>
        <v/>
      </c>
      <c r="W101" s="2" t="str">
        <f>IF(C101=0,"",LEFT(INDEX(Lists!$H$5:$H$49,MATCH(C101,Lists!$G$5:$G$49,0),1),1))</f>
        <v/>
      </c>
      <c r="Y101" s="4">
        <f ca="1">'Month 4'!H101+'Month 4'!I101-'Month 4'!J101</f>
        <v>0</v>
      </c>
      <c r="Z101" s="2" t="str">
        <f t="shared" ca="1" si="17"/>
        <v/>
      </c>
      <c r="AA101" s="2" t="str">
        <f t="shared" ca="1" si="13"/>
        <v/>
      </c>
      <c r="AC101" s="627" t="str">
        <f t="shared" si="18"/>
        <v>0</v>
      </c>
    </row>
    <row r="102" spans="1:29" ht="39" hidden="1" customHeight="1" x14ac:dyDescent="0.2">
      <c r="A102" s="14" t="str">
        <f>Planning!A86</f>
        <v>I078</v>
      </c>
      <c r="B102" s="9">
        <f>Planning!B86</f>
        <v>0</v>
      </c>
      <c r="C102" s="9">
        <f>Planning!C86</f>
        <v>0</v>
      </c>
      <c r="D102" s="9">
        <f>Planning!D86</f>
        <v>0</v>
      </c>
      <c r="E102" s="3">
        <f>Planning!E86</f>
        <v>0</v>
      </c>
      <c r="F102" s="3" t="str">
        <f>IF(Planning!G86&lt;&gt;0,Planning!G86,"")</f>
        <v/>
      </c>
      <c r="G102" s="194">
        <f>Planning!H86</f>
        <v>0</v>
      </c>
      <c r="H102" s="4">
        <f>Planning!U86</f>
        <v>0</v>
      </c>
      <c r="I102" s="198">
        <f ca="1">IF(OR(W102="1",AND(W102&lt;&gt;"1",G102=Lists!$A$17)),Y102,0)</f>
        <v>0</v>
      </c>
      <c r="J102" s="174"/>
      <c r="K102" s="32" t="str">
        <f ca="1">IF(AND(W102="2",G102&lt;&gt;Lists!$A$17),AA102,Z102)</f>
        <v/>
      </c>
      <c r="L102" s="33" t="str">
        <f t="shared" ca="1" si="11"/>
        <v/>
      </c>
      <c r="M102" s="5">
        <f>Planning!V86</f>
        <v>0</v>
      </c>
      <c r="N102" s="5">
        <f>'Month 4'!M102+'Month 4'!N102-'Month 4'!O102</f>
        <v>0</v>
      </c>
      <c r="O102" s="166"/>
      <c r="P102" s="32" t="str">
        <f t="shared" si="14"/>
        <v/>
      </c>
      <c r="Q102" s="33" t="str">
        <f t="shared" si="12"/>
        <v/>
      </c>
      <c r="R102" s="89">
        <f ca="1">SUMIFS($J$25:$J$224,$C$25:$C$224,$C102,$G$25:$G$224,Lists!$A$16)</f>
        <v>0</v>
      </c>
      <c r="S102" s="89">
        <f t="shared" si="15"/>
        <v>0</v>
      </c>
      <c r="U102" s="2" t="str">
        <f t="shared" si="16"/>
        <v/>
      </c>
      <c r="W102" s="2" t="str">
        <f>IF(C102=0,"",LEFT(INDEX(Lists!$H$5:$H$49,MATCH(C102,Lists!$G$5:$G$49,0),1),1))</f>
        <v/>
      </c>
      <c r="Y102" s="4">
        <f ca="1">'Month 4'!H102+'Month 4'!I102-'Month 4'!J102</f>
        <v>0</v>
      </c>
      <c r="Z102" s="2" t="str">
        <f t="shared" ca="1" si="17"/>
        <v/>
      </c>
      <c r="AA102" s="2" t="str">
        <f t="shared" ca="1" si="13"/>
        <v/>
      </c>
      <c r="AC102" s="627" t="str">
        <f t="shared" si="18"/>
        <v>0</v>
      </c>
    </row>
    <row r="103" spans="1:29" ht="39" hidden="1" customHeight="1" x14ac:dyDescent="0.2">
      <c r="A103" s="14" t="str">
        <f>Planning!A87</f>
        <v>I079</v>
      </c>
      <c r="B103" s="9">
        <f>Planning!B87</f>
        <v>0</v>
      </c>
      <c r="C103" s="9">
        <f>Planning!C87</f>
        <v>0</v>
      </c>
      <c r="D103" s="9">
        <f>Planning!D87</f>
        <v>0</v>
      </c>
      <c r="E103" s="3">
        <f>Planning!E87</f>
        <v>0</v>
      </c>
      <c r="F103" s="3" t="str">
        <f>IF(Planning!G87&lt;&gt;0,Planning!G87,"")</f>
        <v/>
      </c>
      <c r="G103" s="194">
        <f>Planning!H87</f>
        <v>0</v>
      </c>
      <c r="H103" s="4">
        <f>Planning!U87</f>
        <v>0</v>
      </c>
      <c r="I103" s="198">
        <f ca="1">IF(OR(W103="1",AND(W103&lt;&gt;"1",G103=Lists!$A$17)),Y103,0)</f>
        <v>0</v>
      </c>
      <c r="J103" s="174"/>
      <c r="K103" s="32" t="str">
        <f ca="1">IF(AND(W103="2",G103&lt;&gt;Lists!$A$17),AA103,Z103)</f>
        <v/>
      </c>
      <c r="L103" s="33" t="str">
        <f t="shared" ca="1" si="11"/>
        <v/>
      </c>
      <c r="M103" s="5">
        <f>Planning!V87</f>
        <v>0</v>
      </c>
      <c r="N103" s="5">
        <f>'Month 4'!M103+'Month 4'!N103-'Month 4'!O103</f>
        <v>0</v>
      </c>
      <c r="O103" s="166"/>
      <c r="P103" s="32" t="str">
        <f t="shared" si="14"/>
        <v/>
      </c>
      <c r="Q103" s="33" t="str">
        <f t="shared" si="12"/>
        <v/>
      </c>
      <c r="R103" s="89">
        <f ca="1">SUMIFS($J$25:$J$224,$C$25:$C$224,$C103,$G$25:$G$224,Lists!$A$16)</f>
        <v>0</v>
      </c>
      <c r="S103" s="89">
        <f t="shared" si="15"/>
        <v>0</v>
      </c>
      <c r="U103" s="2" t="str">
        <f t="shared" si="16"/>
        <v/>
      </c>
      <c r="W103" s="2" t="str">
        <f>IF(C103=0,"",LEFT(INDEX(Lists!$H$5:$H$49,MATCH(C103,Lists!$G$5:$G$49,0),1),1))</f>
        <v/>
      </c>
      <c r="Y103" s="4">
        <f ca="1">'Month 4'!H103+'Month 4'!I103-'Month 4'!J103</f>
        <v>0</v>
      </c>
      <c r="Z103" s="2" t="str">
        <f t="shared" ca="1" si="17"/>
        <v/>
      </c>
      <c r="AA103" s="2" t="str">
        <f t="shared" ca="1" si="13"/>
        <v/>
      </c>
      <c r="AC103" s="627" t="str">
        <f t="shared" si="18"/>
        <v>0</v>
      </c>
    </row>
    <row r="104" spans="1:29" ht="39" hidden="1" customHeight="1" x14ac:dyDescent="0.2">
      <c r="A104" s="14" t="str">
        <f>Planning!A88</f>
        <v>I080</v>
      </c>
      <c r="B104" s="9">
        <f>Planning!B88</f>
        <v>0</v>
      </c>
      <c r="C104" s="9">
        <f>Planning!C88</f>
        <v>0</v>
      </c>
      <c r="D104" s="9">
        <f>Planning!D88</f>
        <v>0</v>
      </c>
      <c r="E104" s="3">
        <f>Planning!E88</f>
        <v>0</v>
      </c>
      <c r="F104" s="3" t="str">
        <f>IF(Planning!G88&lt;&gt;0,Planning!G88,"")</f>
        <v/>
      </c>
      <c r="G104" s="194">
        <f>Planning!H88</f>
        <v>0</v>
      </c>
      <c r="H104" s="4">
        <f>Planning!U88</f>
        <v>0</v>
      </c>
      <c r="I104" s="198">
        <f ca="1">IF(OR(W104="1",AND(W104&lt;&gt;"1",G104=Lists!$A$17)),Y104,0)</f>
        <v>0</v>
      </c>
      <c r="J104" s="174"/>
      <c r="K104" s="32" t="str">
        <f ca="1">IF(AND(W104="2",G104&lt;&gt;Lists!$A$17),AA104,Z104)</f>
        <v/>
      </c>
      <c r="L104" s="33" t="str">
        <f t="shared" ca="1" si="11"/>
        <v/>
      </c>
      <c r="M104" s="5">
        <f>Planning!V88</f>
        <v>0</v>
      </c>
      <c r="N104" s="5">
        <f>'Month 4'!M104+'Month 4'!N104-'Month 4'!O104</f>
        <v>0</v>
      </c>
      <c r="O104" s="166"/>
      <c r="P104" s="32" t="str">
        <f t="shared" si="14"/>
        <v/>
      </c>
      <c r="Q104" s="33" t="str">
        <f t="shared" si="12"/>
        <v/>
      </c>
      <c r="R104" s="89">
        <f ca="1">SUMIFS($J$25:$J$224,$C$25:$C$224,$C104,$G$25:$G$224,Lists!$A$16)</f>
        <v>0</v>
      </c>
      <c r="S104" s="89">
        <f t="shared" si="15"/>
        <v>0</v>
      </c>
      <c r="U104" s="2" t="str">
        <f t="shared" si="16"/>
        <v/>
      </c>
      <c r="W104" s="2" t="str">
        <f>IF(C104=0,"",LEFT(INDEX(Lists!$H$5:$H$49,MATCH(C104,Lists!$G$5:$G$49,0),1),1))</f>
        <v/>
      </c>
      <c r="Y104" s="4">
        <f ca="1">'Month 4'!H104+'Month 4'!I104-'Month 4'!J104</f>
        <v>0</v>
      </c>
      <c r="Z104" s="2" t="str">
        <f t="shared" ca="1" si="17"/>
        <v/>
      </c>
      <c r="AA104" s="2" t="str">
        <f t="shared" ca="1" si="13"/>
        <v/>
      </c>
      <c r="AC104" s="627" t="str">
        <f t="shared" si="18"/>
        <v>0</v>
      </c>
    </row>
    <row r="105" spans="1:29" ht="39" hidden="1" customHeight="1" x14ac:dyDescent="0.2">
      <c r="A105" s="14" t="str">
        <f>Planning!A89</f>
        <v>I081</v>
      </c>
      <c r="B105" s="9">
        <f>Planning!B89</f>
        <v>0</v>
      </c>
      <c r="C105" s="9">
        <f>Planning!C89</f>
        <v>0</v>
      </c>
      <c r="D105" s="9">
        <f>Planning!D89</f>
        <v>0</v>
      </c>
      <c r="E105" s="3">
        <f>Planning!E89</f>
        <v>0</v>
      </c>
      <c r="F105" s="3" t="str">
        <f>IF(Planning!G89&lt;&gt;0,Planning!G89,"")</f>
        <v/>
      </c>
      <c r="G105" s="194">
        <f>Planning!H89</f>
        <v>0</v>
      </c>
      <c r="H105" s="4">
        <f>Planning!U89</f>
        <v>0</v>
      </c>
      <c r="I105" s="198">
        <f ca="1">IF(OR(W105="1",AND(W105&lt;&gt;"1",G105=Lists!$A$17)),Y105,0)</f>
        <v>0</v>
      </c>
      <c r="J105" s="174"/>
      <c r="K105" s="32" t="str">
        <f ca="1">IF(AND(W105="2",G105&lt;&gt;Lists!$A$17),AA105,Z105)</f>
        <v/>
      </c>
      <c r="L105" s="33" t="str">
        <f t="shared" ca="1" si="11"/>
        <v/>
      </c>
      <c r="M105" s="5">
        <f>Planning!V89</f>
        <v>0</v>
      </c>
      <c r="N105" s="5">
        <f>'Month 4'!M105+'Month 4'!N105-'Month 4'!O105</f>
        <v>0</v>
      </c>
      <c r="O105" s="166"/>
      <c r="P105" s="32" t="str">
        <f t="shared" si="14"/>
        <v/>
      </c>
      <c r="Q105" s="33" t="str">
        <f t="shared" si="12"/>
        <v/>
      </c>
      <c r="R105" s="89">
        <f ca="1">SUMIFS($J$25:$J$224,$C$25:$C$224,$C105,$G$25:$G$224,Lists!$A$16)</f>
        <v>0</v>
      </c>
      <c r="S105" s="89">
        <f t="shared" si="15"/>
        <v>0</v>
      </c>
      <c r="U105" s="2" t="str">
        <f t="shared" si="16"/>
        <v/>
      </c>
      <c r="W105" s="2" t="str">
        <f>IF(C105=0,"",LEFT(INDEX(Lists!$H$5:$H$49,MATCH(C105,Lists!$G$5:$G$49,0),1),1))</f>
        <v/>
      </c>
      <c r="Y105" s="4">
        <f ca="1">'Month 4'!H105+'Month 4'!I105-'Month 4'!J105</f>
        <v>0</v>
      </c>
      <c r="Z105" s="2" t="str">
        <f t="shared" ca="1" si="17"/>
        <v/>
      </c>
      <c r="AA105" s="2" t="str">
        <f t="shared" ca="1" si="13"/>
        <v/>
      </c>
      <c r="AC105" s="627" t="str">
        <f t="shared" si="18"/>
        <v>0</v>
      </c>
    </row>
    <row r="106" spans="1:29" ht="39" hidden="1" customHeight="1" x14ac:dyDescent="0.2">
      <c r="A106" s="14" t="str">
        <f>Planning!A90</f>
        <v>I082</v>
      </c>
      <c r="B106" s="9">
        <f>Planning!B90</f>
        <v>0</v>
      </c>
      <c r="C106" s="9">
        <f>Planning!C90</f>
        <v>0</v>
      </c>
      <c r="D106" s="9">
        <f>Planning!D90</f>
        <v>0</v>
      </c>
      <c r="E106" s="3">
        <f>Planning!E90</f>
        <v>0</v>
      </c>
      <c r="F106" s="3" t="str">
        <f>IF(Planning!G90&lt;&gt;0,Planning!G90,"")</f>
        <v/>
      </c>
      <c r="G106" s="194">
        <f>Planning!H90</f>
        <v>0</v>
      </c>
      <c r="H106" s="4">
        <f>Planning!U90</f>
        <v>0</v>
      </c>
      <c r="I106" s="198">
        <f ca="1">IF(OR(W106="1",AND(W106&lt;&gt;"1",G106=Lists!$A$17)),Y106,0)</f>
        <v>0</v>
      </c>
      <c r="J106" s="174"/>
      <c r="K106" s="32" t="str">
        <f ca="1">IF(AND(W106="2",G106&lt;&gt;Lists!$A$17),AA106,Z106)</f>
        <v/>
      </c>
      <c r="L106" s="33" t="str">
        <f t="shared" ca="1" si="11"/>
        <v/>
      </c>
      <c r="M106" s="5">
        <f>Planning!V90</f>
        <v>0</v>
      </c>
      <c r="N106" s="5">
        <f>'Month 4'!M106+'Month 4'!N106-'Month 4'!O106</f>
        <v>0</v>
      </c>
      <c r="O106" s="166"/>
      <c r="P106" s="32" t="str">
        <f t="shared" si="14"/>
        <v/>
      </c>
      <c r="Q106" s="33" t="str">
        <f t="shared" si="12"/>
        <v/>
      </c>
      <c r="R106" s="89">
        <f ca="1">SUMIFS($J$25:$J$224,$C$25:$C$224,$C106,$G$25:$G$224,Lists!$A$16)</f>
        <v>0</v>
      </c>
      <c r="S106" s="89">
        <f t="shared" si="15"/>
        <v>0</v>
      </c>
      <c r="U106" s="2" t="str">
        <f t="shared" si="16"/>
        <v/>
      </c>
      <c r="W106" s="2" t="str">
        <f>IF(C106=0,"",LEFT(INDEX(Lists!$H$5:$H$49,MATCH(C106,Lists!$G$5:$G$49,0),1),1))</f>
        <v/>
      </c>
      <c r="Y106" s="4">
        <f ca="1">'Month 4'!H106+'Month 4'!I106-'Month 4'!J106</f>
        <v>0</v>
      </c>
      <c r="Z106" s="2" t="str">
        <f t="shared" ca="1" si="17"/>
        <v/>
      </c>
      <c r="AA106" s="2" t="str">
        <f t="shared" ca="1" si="13"/>
        <v/>
      </c>
      <c r="AC106" s="627" t="str">
        <f t="shared" si="18"/>
        <v>0</v>
      </c>
    </row>
    <row r="107" spans="1:29" ht="39" hidden="1" customHeight="1" x14ac:dyDescent="0.2">
      <c r="A107" s="14" t="str">
        <f>Planning!A91</f>
        <v>I083</v>
      </c>
      <c r="B107" s="9">
        <f>Planning!B91</f>
        <v>0</v>
      </c>
      <c r="C107" s="9">
        <f>Planning!C91</f>
        <v>0</v>
      </c>
      <c r="D107" s="9">
        <f>Planning!D91</f>
        <v>0</v>
      </c>
      <c r="E107" s="3">
        <f>Planning!E91</f>
        <v>0</v>
      </c>
      <c r="F107" s="3" t="str">
        <f>IF(Planning!G91&lt;&gt;0,Planning!G91,"")</f>
        <v/>
      </c>
      <c r="G107" s="194">
        <f>Planning!H91</f>
        <v>0</v>
      </c>
      <c r="H107" s="4">
        <f>Planning!U91</f>
        <v>0</v>
      </c>
      <c r="I107" s="198">
        <f ca="1">IF(OR(W107="1",AND(W107&lt;&gt;"1",G107=Lists!$A$17)),Y107,0)</f>
        <v>0</v>
      </c>
      <c r="J107" s="174"/>
      <c r="K107" s="32" t="str">
        <f ca="1">IF(AND(W107="2",G107&lt;&gt;Lists!$A$17),AA107,Z107)</f>
        <v/>
      </c>
      <c r="L107" s="33" t="str">
        <f t="shared" ca="1" si="11"/>
        <v/>
      </c>
      <c r="M107" s="5">
        <f>Planning!V91</f>
        <v>0</v>
      </c>
      <c r="N107" s="5">
        <f>'Month 4'!M107+'Month 4'!N107-'Month 4'!O107</f>
        <v>0</v>
      </c>
      <c r="O107" s="166"/>
      <c r="P107" s="32" t="str">
        <f t="shared" si="14"/>
        <v/>
      </c>
      <c r="Q107" s="33" t="str">
        <f t="shared" si="12"/>
        <v/>
      </c>
      <c r="R107" s="89">
        <f ca="1">SUMIFS($J$25:$J$224,$C$25:$C$224,$C107,$G$25:$G$224,Lists!$A$16)</f>
        <v>0</v>
      </c>
      <c r="S107" s="89">
        <f t="shared" si="15"/>
        <v>0</v>
      </c>
      <c r="U107" s="2" t="str">
        <f t="shared" si="16"/>
        <v/>
      </c>
      <c r="W107" s="2" t="str">
        <f>IF(C107=0,"",LEFT(INDEX(Lists!$H$5:$H$49,MATCH(C107,Lists!$G$5:$G$49,0),1),1))</f>
        <v/>
      </c>
      <c r="Y107" s="4">
        <f ca="1">'Month 4'!H107+'Month 4'!I107-'Month 4'!J107</f>
        <v>0</v>
      </c>
      <c r="Z107" s="2" t="str">
        <f t="shared" ca="1" si="17"/>
        <v/>
      </c>
      <c r="AA107" s="2" t="str">
        <f t="shared" ca="1" si="13"/>
        <v/>
      </c>
      <c r="AC107" s="627" t="str">
        <f t="shared" si="18"/>
        <v>0</v>
      </c>
    </row>
    <row r="108" spans="1:29" ht="39" hidden="1" customHeight="1" x14ac:dyDescent="0.2">
      <c r="A108" s="14" t="str">
        <f>Planning!A92</f>
        <v>I084</v>
      </c>
      <c r="B108" s="9">
        <f>Planning!B92</f>
        <v>0</v>
      </c>
      <c r="C108" s="9">
        <f>Planning!C92</f>
        <v>0</v>
      </c>
      <c r="D108" s="9">
        <f>Planning!D92</f>
        <v>0</v>
      </c>
      <c r="E108" s="3">
        <f>Planning!E92</f>
        <v>0</v>
      </c>
      <c r="F108" s="3" t="str">
        <f>IF(Planning!G92&lt;&gt;0,Planning!G92,"")</f>
        <v/>
      </c>
      <c r="G108" s="194">
        <f>Planning!H92</f>
        <v>0</v>
      </c>
      <c r="H108" s="4">
        <f>Planning!U92</f>
        <v>0</v>
      </c>
      <c r="I108" s="198">
        <f ca="1">IF(OR(W108="1",AND(W108&lt;&gt;"1",G108=Lists!$A$17)),Y108,0)</f>
        <v>0</v>
      </c>
      <c r="J108" s="174"/>
      <c r="K108" s="32" t="str">
        <f ca="1">IF(AND(W108="2",G108&lt;&gt;Lists!$A$17),AA108,Z108)</f>
        <v/>
      </c>
      <c r="L108" s="33" t="str">
        <f t="shared" ca="1" si="11"/>
        <v/>
      </c>
      <c r="M108" s="5">
        <f>Planning!V92</f>
        <v>0</v>
      </c>
      <c r="N108" s="5">
        <f>'Month 4'!M108+'Month 4'!N108-'Month 4'!O108</f>
        <v>0</v>
      </c>
      <c r="O108" s="166"/>
      <c r="P108" s="32" t="str">
        <f t="shared" si="14"/>
        <v/>
      </c>
      <c r="Q108" s="33" t="str">
        <f t="shared" si="12"/>
        <v/>
      </c>
      <c r="R108" s="89">
        <f ca="1">SUMIFS($J$25:$J$224,$C$25:$C$224,$C108,$G$25:$G$224,Lists!$A$16)</f>
        <v>0</v>
      </c>
      <c r="S108" s="89">
        <f t="shared" si="15"/>
        <v>0</v>
      </c>
      <c r="U108" s="2" t="str">
        <f t="shared" si="16"/>
        <v/>
      </c>
      <c r="W108" s="2" t="str">
        <f>IF(C108=0,"",LEFT(INDEX(Lists!$H$5:$H$49,MATCH(C108,Lists!$G$5:$G$49,0),1),1))</f>
        <v/>
      </c>
      <c r="Y108" s="4">
        <f ca="1">'Month 4'!H108+'Month 4'!I108-'Month 4'!J108</f>
        <v>0</v>
      </c>
      <c r="Z108" s="2" t="str">
        <f t="shared" ca="1" si="17"/>
        <v/>
      </c>
      <c r="AA108" s="2" t="str">
        <f t="shared" ca="1" si="13"/>
        <v/>
      </c>
      <c r="AC108" s="627" t="str">
        <f t="shared" si="18"/>
        <v>0</v>
      </c>
    </row>
    <row r="109" spans="1:29" ht="39" hidden="1" customHeight="1" x14ac:dyDescent="0.2">
      <c r="A109" s="14" t="str">
        <f>Planning!A93</f>
        <v>I085</v>
      </c>
      <c r="B109" s="9">
        <f>Planning!B93</f>
        <v>0</v>
      </c>
      <c r="C109" s="9">
        <f>Planning!C93</f>
        <v>0</v>
      </c>
      <c r="D109" s="9">
        <f>Planning!D93</f>
        <v>0</v>
      </c>
      <c r="E109" s="3">
        <f>Planning!E93</f>
        <v>0</v>
      </c>
      <c r="F109" s="3" t="str">
        <f>IF(Planning!G93&lt;&gt;0,Planning!G93,"")</f>
        <v/>
      </c>
      <c r="G109" s="194">
        <f>Planning!H93</f>
        <v>0</v>
      </c>
      <c r="H109" s="4">
        <f>Planning!U93</f>
        <v>0</v>
      </c>
      <c r="I109" s="198">
        <f ca="1">IF(OR(W109="1",AND(W109&lt;&gt;"1",G109=Lists!$A$17)),Y109,0)</f>
        <v>0</v>
      </c>
      <c r="J109" s="174"/>
      <c r="K109" s="32" t="str">
        <f ca="1">IF(AND(W109="2",G109&lt;&gt;Lists!$A$17),AA109,Z109)</f>
        <v/>
      </c>
      <c r="L109" s="33" t="str">
        <f t="shared" ca="1" si="11"/>
        <v/>
      </c>
      <c r="M109" s="5">
        <f>Planning!V93</f>
        <v>0</v>
      </c>
      <c r="N109" s="5">
        <f>'Month 4'!M109+'Month 4'!N109-'Month 4'!O109</f>
        <v>0</v>
      </c>
      <c r="O109" s="166"/>
      <c r="P109" s="32" t="str">
        <f t="shared" si="14"/>
        <v/>
      </c>
      <c r="Q109" s="33" t="str">
        <f t="shared" si="12"/>
        <v/>
      </c>
      <c r="R109" s="89">
        <f ca="1">SUMIFS($J$25:$J$224,$C$25:$C$224,$C109,$G$25:$G$224,Lists!$A$16)</f>
        <v>0</v>
      </c>
      <c r="S109" s="89">
        <f t="shared" si="15"/>
        <v>0</v>
      </c>
      <c r="U109" s="2" t="str">
        <f t="shared" si="16"/>
        <v/>
      </c>
      <c r="W109" s="2" t="str">
        <f>IF(C109=0,"",LEFT(INDEX(Lists!$H$5:$H$49,MATCH(C109,Lists!$G$5:$G$49,0),1),1))</f>
        <v/>
      </c>
      <c r="Y109" s="4">
        <f ca="1">'Month 4'!H109+'Month 4'!I109-'Month 4'!J109</f>
        <v>0</v>
      </c>
      <c r="Z109" s="2" t="str">
        <f t="shared" ca="1" si="17"/>
        <v/>
      </c>
      <c r="AA109" s="2" t="str">
        <f t="shared" ca="1" si="13"/>
        <v/>
      </c>
      <c r="AC109" s="627" t="str">
        <f t="shared" si="18"/>
        <v>0</v>
      </c>
    </row>
    <row r="110" spans="1:29" ht="39" hidden="1" customHeight="1" x14ac:dyDescent="0.2">
      <c r="A110" s="14" t="str">
        <f>Planning!A94</f>
        <v>I086</v>
      </c>
      <c r="B110" s="9">
        <f>Planning!B94</f>
        <v>0</v>
      </c>
      <c r="C110" s="9">
        <f>Planning!C94</f>
        <v>0</v>
      </c>
      <c r="D110" s="9">
        <f>Planning!D94</f>
        <v>0</v>
      </c>
      <c r="E110" s="3">
        <f>Planning!E94</f>
        <v>0</v>
      </c>
      <c r="F110" s="3" t="str">
        <f>IF(Planning!G94&lt;&gt;0,Planning!G94,"")</f>
        <v/>
      </c>
      <c r="G110" s="194">
        <f>Planning!H94</f>
        <v>0</v>
      </c>
      <c r="H110" s="4">
        <f>Planning!U94</f>
        <v>0</v>
      </c>
      <c r="I110" s="198">
        <f ca="1">IF(OR(W110="1",AND(W110&lt;&gt;"1",G110=Lists!$A$17)),Y110,0)</f>
        <v>0</v>
      </c>
      <c r="J110" s="174"/>
      <c r="K110" s="32" t="str">
        <f ca="1">IF(AND(W110="2",G110&lt;&gt;Lists!$A$17),AA110,Z110)</f>
        <v/>
      </c>
      <c r="L110" s="33" t="str">
        <f t="shared" ca="1" si="11"/>
        <v/>
      </c>
      <c r="M110" s="5">
        <f>Planning!V94</f>
        <v>0</v>
      </c>
      <c r="N110" s="5">
        <f>'Month 4'!M110+'Month 4'!N110-'Month 4'!O110</f>
        <v>0</v>
      </c>
      <c r="O110" s="166"/>
      <c r="P110" s="32" t="str">
        <f t="shared" si="14"/>
        <v/>
      </c>
      <c r="Q110" s="33" t="str">
        <f t="shared" si="12"/>
        <v/>
      </c>
      <c r="R110" s="89">
        <f ca="1">SUMIFS($J$25:$J$224,$C$25:$C$224,$C110,$G$25:$G$224,Lists!$A$16)</f>
        <v>0</v>
      </c>
      <c r="S110" s="89">
        <f t="shared" si="15"/>
        <v>0</v>
      </c>
      <c r="U110" s="2" t="str">
        <f t="shared" si="16"/>
        <v/>
      </c>
      <c r="W110" s="2" t="str">
        <f>IF(C110=0,"",LEFT(INDEX(Lists!$H$5:$H$49,MATCH(C110,Lists!$G$5:$G$49,0),1),1))</f>
        <v/>
      </c>
      <c r="Y110" s="4">
        <f ca="1">'Month 4'!H110+'Month 4'!I110-'Month 4'!J110</f>
        <v>0</v>
      </c>
      <c r="Z110" s="2" t="str">
        <f t="shared" ca="1" si="17"/>
        <v/>
      </c>
      <c r="AA110" s="2" t="str">
        <f t="shared" ca="1" si="13"/>
        <v/>
      </c>
      <c r="AC110" s="627" t="str">
        <f t="shared" si="18"/>
        <v>0</v>
      </c>
    </row>
    <row r="111" spans="1:29" ht="39" hidden="1" customHeight="1" x14ac:dyDescent="0.2">
      <c r="A111" s="14" t="str">
        <f>Planning!A95</f>
        <v>I087</v>
      </c>
      <c r="B111" s="9">
        <f>Planning!B95</f>
        <v>0</v>
      </c>
      <c r="C111" s="9">
        <f>Planning!C95</f>
        <v>0</v>
      </c>
      <c r="D111" s="9">
        <f>Planning!D95</f>
        <v>0</v>
      </c>
      <c r="E111" s="3">
        <f>Planning!E95</f>
        <v>0</v>
      </c>
      <c r="F111" s="3" t="str">
        <f>IF(Planning!G95&lt;&gt;0,Planning!G95,"")</f>
        <v/>
      </c>
      <c r="G111" s="194">
        <f>Planning!H95</f>
        <v>0</v>
      </c>
      <c r="H111" s="4">
        <f>Planning!U95</f>
        <v>0</v>
      </c>
      <c r="I111" s="198">
        <f ca="1">IF(OR(W111="1",AND(W111&lt;&gt;"1",G111=Lists!$A$17)),Y111,0)</f>
        <v>0</v>
      </c>
      <c r="J111" s="174"/>
      <c r="K111" s="32" t="str">
        <f ca="1">IF(AND(W111="2",G111&lt;&gt;Lists!$A$17),AA111,Z111)</f>
        <v/>
      </c>
      <c r="L111" s="33" t="str">
        <f t="shared" ca="1" si="11"/>
        <v/>
      </c>
      <c r="M111" s="5">
        <f>Planning!V95</f>
        <v>0</v>
      </c>
      <c r="N111" s="5">
        <f>'Month 4'!M111+'Month 4'!N111-'Month 4'!O111</f>
        <v>0</v>
      </c>
      <c r="O111" s="166"/>
      <c r="P111" s="32" t="str">
        <f t="shared" si="14"/>
        <v/>
      </c>
      <c r="Q111" s="33" t="str">
        <f t="shared" si="12"/>
        <v/>
      </c>
      <c r="R111" s="89">
        <f ca="1">SUMIFS($J$25:$J$224,$C$25:$C$224,$C111,$G$25:$G$224,Lists!$A$16)</f>
        <v>0</v>
      </c>
      <c r="S111" s="89">
        <f t="shared" si="15"/>
        <v>0</v>
      </c>
      <c r="U111" s="2" t="str">
        <f t="shared" si="16"/>
        <v/>
      </c>
      <c r="W111" s="2" t="str">
        <f>IF(C111=0,"",LEFT(INDEX(Lists!$H$5:$H$49,MATCH(C111,Lists!$G$5:$G$49,0),1),1))</f>
        <v/>
      </c>
      <c r="Y111" s="4">
        <f ca="1">'Month 4'!H111+'Month 4'!I111-'Month 4'!J111</f>
        <v>0</v>
      </c>
      <c r="Z111" s="2" t="str">
        <f t="shared" ca="1" si="17"/>
        <v/>
      </c>
      <c r="AA111" s="2" t="str">
        <f t="shared" ca="1" si="13"/>
        <v/>
      </c>
      <c r="AC111" s="627" t="str">
        <f t="shared" si="18"/>
        <v>0</v>
      </c>
    </row>
    <row r="112" spans="1:29" ht="39" hidden="1" customHeight="1" x14ac:dyDescent="0.2">
      <c r="A112" s="14" t="str">
        <f>Planning!A96</f>
        <v>I088</v>
      </c>
      <c r="B112" s="9">
        <f>Planning!B96</f>
        <v>0</v>
      </c>
      <c r="C112" s="9">
        <f>Planning!C96</f>
        <v>0</v>
      </c>
      <c r="D112" s="9">
        <f>Planning!D96</f>
        <v>0</v>
      </c>
      <c r="E112" s="3">
        <f>Planning!E96</f>
        <v>0</v>
      </c>
      <c r="F112" s="3" t="str">
        <f>IF(Planning!G96&lt;&gt;0,Planning!G96,"")</f>
        <v/>
      </c>
      <c r="G112" s="194">
        <f>Planning!H96</f>
        <v>0</v>
      </c>
      <c r="H112" s="4">
        <f>Planning!U96</f>
        <v>0</v>
      </c>
      <c r="I112" s="198">
        <f ca="1">IF(OR(W112="1",AND(W112&lt;&gt;"1",G112=Lists!$A$17)),Y112,0)</f>
        <v>0</v>
      </c>
      <c r="J112" s="174"/>
      <c r="K112" s="32" t="str">
        <f ca="1">IF(AND(W112="2",G112&lt;&gt;Lists!$A$17),AA112,Z112)</f>
        <v/>
      </c>
      <c r="L112" s="33" t="str">
        <f t="shared" ca="1" si="11"/>
        <v/>
      </c>
      <c r="M112" s="5">
        <f>Planning!V96</f>
        <v>0</v>
      </c>
      <c r="N112" s="5">
        <f>'Month 4'!M112+'Month 4'!N112-'Month 4'!O112</f>
        <v>0</v>
      </c>
      <c r="O112" s="166"/>
      <c r="P112" s="32" t="str">
        <f t="shared" si="14"/>
        <v/>
      </c>
      <c r="Q112" s="33" t="str">
        <f t="shared" si="12"/>
        <v/>
      </c>
      <c r="R112" s="89">
        <f ca="1">SUMIFS($J$25:$J$224,$C$25:$C$224,$C112,$G$25:$G$224,Lists!$A$16)</f>
        <v>0</v>
      </c>
      <c r="S112" s="89">
        <f t="shared" si="15"/>
        <v>0</v>
      </c>
      <c r="U112" s="2" t="str">
        <f t="shared" si="16"/>
        <v/>
      </c>
      <c r="W112" s="2" t="str">
        <f>IF(C112=0,"",LEFT(INDEX(Lists!$H$5:$H$49,MATCH(C112,Lists!$G$5:$G$49,0),1),1))</f>
        <v/>
      </c>
      <c r="Y112" s="4">
        <f ca="1">'Month 4'!H112+'Month 4'!I112-'Month 4'!J112</f>
        <v>0</v>
      </c>
      <c r="Z112" s="2" t="str">
        <f t="shared" ca="1" si="17"/>
        <v/>
      </c>
      <c r="AA112" s="2" t="str">
        <f t="shared" ca="1" si="13"/>
        <v/>
      </c>
      <c r="AC112" s="627" t="str">
        <f t="shared" si="18"/>
        <v>0</v>
      </c>
    </row>
    <row r="113" spans="1:29" ht="39" hidden="1" customHeight="1" x14ac:dyDescent="0.2">
      <c r="A113" s="14" t="str">
        <f>Planning!A97</f>
        <v>I089</v>
      </c>
      <c r="B113" s="9">
        <f>Planning!B97</f>
        <v>0</v>
      </c>
      <c r="C113" s="9">
        <f>Planning!C97</f>
        <v>0</v>
      </c>
      <c r="D113" s="9">
        <f>Planning!D97</f>
        <v>0</v>
      </c>
      <c r="E113" s="3">
        <f>Planning!E97</f>
        <v>0</v>
      </c>
      <c r="F113" s="3" t="str">
        <f>IF(Planning!G97&lt;&gt;0,Planning!G97,"")</f>
        <v/>
      </c>
      <c r="G113" s="194">
        <f>Planning!H97</f>
        <v>0</v>
      </c>
      <c r="H113" s="4">
        <f>Planning!U97</f>
        <v>0</v>
      </c>
      <c r="I113" s="198">
        <f ca="1">IF(OR(W113="1",AND(W113&lt;&gt;"1",G113=Lists!$A$17)),Y113,0)</f>
        <v>0</v>
      </c>
      <c r="J113" s="174"/>
      <c r="K113" s="32" t="str">
        <f ca="1">IF(AND(W113="2",G113&lt;&gt;Lists!$A$17),AA113,Z113)</f>
        <v/>
      </c>
      <c r="L113" s="33" t="str">
        <f t="shared" ca="1" si="11"/>
        <v/>
      </c>
      <c r="M113" s="5">
        <f>Planning!V97</f>
        <v>0</v>
      </c>
      <c r="N113" s="5">
        <f>'Month 4'!M113+'Month 4'!N113-'Month 4'!O113</f>
        <v>0</v>
      </c>
      <c r="O113" s="166"/>
      <c r="P113" s="32" t="str">
        <f t="shared" si="14"/>
        <v/>
      </c>
      <c r="Q113" s="33" t="str">
        <f t="shared" si="12"/>
        <v/>
      </c>
      <c r="R113" s="89">
        <f ca="1">SUMIFS($J$25:$J$224,$C$25:$C$224,$C113,$G$25:$G$224,Lists!$A$16)</f>
        <v>0</v>
      </c>
      <c r="S113" s="89">
        <f t="shared" si="15"/>
        <v>0</v>
      </c>
      <c r="U113" s="2" t="str">
        <f t="shared" si="16"/>
        <v/>
      </c>
      <c r="W113" s="2" t="str">
        <f>IF(C113=0,"",LEFT(INDEX(Lists!$H$5:$H$49,MATCH(C113,Lists!$G$5:$G$49,0),1),1))</f>
        <v/>
      </c>
      <c r="Y113" s="4">
        <f ca="1">'Month 4'!H113+'Month 4'!I113-'Month 4'!J113</f>
        <v>0</v>
      </c>
      <c r="Z113" s="2" t="str">
        <f t="shared" ca="1" si="17"/>
        <v/>
      </c>
      <c r="AA113" s="2" t="str">
        <f t="shared" ca="1" si="13"/>
        <v/>
      </c>
      <c r="AC113" s="627" t="str">
        <f t="shared" si="18"/>
        <v>0</v>
      </c>
    </row>
    <row r="114" spans="1:29" ht="39" hidden="1" customHeight="1" x14ac:dyDescent="0.2">
      <c r="A114" s="14" t="str">
        <f>Planning!A98</f>
        <v>I090</v>
      </c>
      <c r="B114" s="9">
        <f>Planning!B98</f>
        <v>0</v>
      </c>
      <c r="C114" s="9">
        <f>Planning!C98</f>
        <v>0</v>
      </c>
      <c r="D114" s="9">
        <f>Planning!D98</f>
        <v>0</v>
      </c>
      <c r="E114" s="3">
        <f>Planning!E98</f>
        <v>0</v>
      </c>
      <c r="F114" s="3" t="str">
        <f>IF(Planning!G98&lt;&gt;0,Planning!G98,"")</f>
        <v/>
      </c>
      <c r="G114" s="194">
        <f>Planning!H98</f>
        <v>0</v>
      </c>
      <c r="H114" s="4">
        <f>Planning!U98</f>
        <v>0</v>
      </c>
      <c r="I114" s="198">
        <f ca="1">IF(OR(W114="1",AND(W114&lt;&gt;"1",G114=Lists!$A$17)),Y114,0)</f>
        <v>0</v>
      </c>
      <c r="J114" s="174"/>
      <c r="K114" s="32" t="str">
        <f ca="1">IF(AND(W114="2",G114&lt;&gt;Lists!$A$17),AA114,Z114)</f>
        <v/>
      </c>
      <c r="L114" s="33" t="str">
        <f t="shared" ca="1" si="11"/>
        <v/>
      </c>
      <c r="M114" s="5">
        <f>Planning!V98</f>
        <v>0</v>
      </c>
      <c r="N114" s="5">
        <f>'Month 4'!M114+'Month 4'!N114-'Month 4'!O114</f>
        <v>0</v>
      </c>
      <c r="O114" s="166"/>
      <c r="P114" s="32" t="str">
        <f t="shared" si="14"/>
        <v/>
      </c>
      <c r="Q114" s="33" t="str">
        <f t="shared" si="12"/>
        <v/>
      </c>
      <c r="R114" s="89">
        <f ca="1">SUMIFS($J$25:$J$224,$C$25:$C$224,$C114,$G$25:$G$224,Lists!$A$16)</f>
        <v>0</v>
      </c>
      <c r="S114" s="89">
        <f t="shared" si="15"/>
        <v>0</v>
      </c>
      <c r="U114" s="2" t="str">
        <f t="shared" si="16"/>
        <v/>
      </c>
      <c r="W114" s="2" t="str">
        <f>IF(C114=0,"",LEFT(INDEX(Lists!$H$5:$H$49,MATCH(C114,Lists!$G$5:$G$49,0),1),1))</f>
        <v/>
      </c>
      <c r="Y114" s="4">
        <f ca="1">'Month 4'!H114+'Month 4'!I114-'Month 4'!J114</f>
        <v>0</v>
      </c>
      <c r="Z114" s="2" t="str">
        <f t="shared" ca="1" si="17"/>
        <v/>
      </c>
      <c r="AA114" s="2" t="str">
        <f t="shared" ca="1" si="13"/>
        <v/>
      </c>
      <c r="AC114" s="627" t="str">
        <f t="shared" si="18"/>
        <v>0</v>
      </c>
    </row>
    <row r="115" spans="1:29" ht="39" hidden="1" customHeight="1" x14ac:dyDescent="0.2">
      <c r="A115" s="14" t="str">
        <f>Planning!A99</f>
        <v>I091</v>
      </c>
      <c r="B115" s="9">
        <f>Planning!B99</f>
        <v>0</v>
      </c>
      <c r="C115" s="9">
        <f>Planning!C99</f>
        <v>0</v>
      </c>
      <c r="D115" s="9">
        <f>Planning!D99</f>
        <v>0</v>
      </c>
      <c r="E115" s="3">
        <f>Planning!E99</f>
        <v>0</v>
      </c>
      <c r="F115" s="3" t="str">
        <f>IF(Planning!G99&lt;&gt;0,Planning!G99,"")</f>
        <v/>
      </c>
      <c r="G115" s="194">
        <f>Planning!H99</f>
        <v>0</v>
      </c>
      <c r="H115" s="4">
        <f>Planning!U99</f>
        <v>0</v>
      </c>
      <c r="I115" s="198">
        <f ca="1">IF(OR(W115="1",AND(W115&lt;&gt;"1",G115=Lists!$A$17)),Y115,0)</f>
        <v>0</v>
      </c>
      <c r="J115" s="174"/>
      <c r="K115" s="32" t="str">
        <f ca="1">IF(AND(W115="2",G115&lt;&gt;Lists!$A$17),AA115,Z115)</f>
        <v/>
      </c>
      <c r="L115" s="33" t="str">
        <f t="shared" ca="1" si="11"/>
        <v/>
      </c>
      <c r="M115" s="5">
        <f>Planning!V99</f>
        <v>0</v>
      </c>
      <c r="N115" s="5">
        <f>'Month 4'!M115+'Month 4'!N115-'Month 4'!O115</f>
        <v>0</v>
      </c>
      <c r="O115" s="166"/>
      <c r="P115" s="32" t="str">
        <f t="shared" si="14"/>
        <v/>
      </c>
      <c r="Q115" s="33" t="str">
        <f t="shared" si="12"/>
        <v/>
      </c>
      <c r="R115" s="89">
        <f ca="1">SUMIFS($J$25:$J$224,$C$25:$C$224,$C115,$G$25:$G$224,Lists!$A$16)</f>
        <v>0</v>
      </c>
      <c r="S115" s="89">
        <f t="shared" si="15"/>
        <v>0</v>
      </c>
      <c r="U115" s="2" t="str">
        <f t="shared" si="16"/>
        <v/>
      </c>
      <c r="W115" s="2" t="str">
        <f>IF(C115=0,"",LEFT(INDEX(Lists!$H$5:$H$49,MATCH(C115,Lists!$G$5:$G$49,0),1),1))</f>
        <v/>
      </c>
      <c r="Y115" s="4">
        <f ca="1">'Month 4'!H115+'Month 4'!I115-'Month 4'!J115</f>
        <v>0</v>
      </c>
      <c r="Z115" s="2" t="str">
        <f t="shared" ca="1" si="17"/>
        <v/>
      </c>
      <c r="AA115" s="2" t="str">
        <f t="shared" ca="1" si="13"/>
        <v/>
      </c>
      <c r="AC115" s="627" t="str">
        <f t="shared" si="18"/>
        <v>0</v>
      </c>
    </row>
    <row r="116" spans="1:29" ht="39" hidden="1" customHeight="1" x14ac:dyDescent="0.2">
      <c r="A116" s="14" t="str">
        <f>Planning!A100</f>
        <v>I092</v>
      </c>
      <c r="B116" s="9">
        <f>Planning!B100</f>
        <v>0</v>
      </c>
      <c r="C116" s="9">
        <f>Planning!C100</f>
        <v>0</v>
      </c>
      <c r="D116" s="9">
        <f>Planning!D100</f>
        <v>0</v>
      </c>
      <c r="E116" s="3">
        <f>Planning!E100</f>
        <v>0</v>
      </c>
      <c r="F116" s="3" t="str">
        <f>IF(Planning!G100&lt;&gt;0,Planning!G100,"")</f>
        <v/>
      </c>
      <c r="G116" s="194">
        <f>Planning!H100</f>
        <v>0</v>
      </c>
      <c r="H116" s="4">
        <f>Planning!U100</f>
        <v>0</v>
      </c>
      <c r="I116" s="198">
        <f ca="1">IF(OR(W116="1",AND(W116&lt;&gt;"1",G116=Lists!$A$17)),Y116,0)</f>
        <v>0</v>
      </c>
      <c r="J116" s="174"/>
      <c r="K116" s="32" t="str">
        <f ca="1">IF(AND(W116="2",G116&lt;&gt;Lists!$A$17),AA116,Z116)</f>
        <v/>
      </c>
      <c r="L116" s="33" t="str">
        <f t="shared" ca="1" si="11"/>
        <v/>
      </c>
      <c r="M116" s="5">
        <f>Planning!V100</f>
        <v>0</v>
      </c>
      <c r="N116" s="5">
        <f>'Month 4'!M116+'Month 4'!N116-'Month 4'!O116</f>
        <v>0</v>
      </c>
      <c r="O116" s="166"/>
      <c r="P116" s="32" t="str">
        <f t="shared" si="14"/>
        <v/>
      </c>
      <c r="Q116" s="33" t="str">
        <f t="shared" si="12"/>
        <v/>
      </c>
      <c r="R116" s="89">
        <f ca="1">SUMIFS($J$25:$J$224,$C$25:$C$224,$C116,$G$25:$G$224,Lists!$A$16)</f>
        <v>0</v>
      </c>
      <c r="S116" s="89">
        <f t="shared" si="15"/>
        <v>0</v>
      </c>
      <c r="U116" s="2" t="str">
        <f t="shared" si="16"/>
        <v/>
      </c>
      <c r="W116" s="2" t="str">
        <f>IF(C116=0,"",LEFT(INDEX(Lists!$H$5:$H$49,MATCH(C116,Lists!$G$5:$G$49,0),1),1))</f>
        <v/>
      </c>
      <c r="Y116" s="4">
        <f ca="1">'Month 4'!H116+'Month 4'!I116-'Month 4'!J116</f>
        <v>0</v>
      </c>
      <c r="Z116" s="2" t="str">
        <f t="shared" ca="1" si="17"/>
        <v/>
      </c>
      <c r="AA116" s="2" t="str">
        <f t="shared" ca="1" si="13"/>
        <v/>
      </c>
      <c r="AC116" s="627" t="str">
        <f t="shared" si="18"/>
        <v>0</v>
      </c>
    </row>
    <row r="117" spans="1:29" ht="39" hidden="1" customHeight="1" x14ac:dyDescent="0.2">
      <c r="A117" s="14" t="str">
        <f>Planning!A101</f>
        <v>I093</v>
      </c>
      <c r="B117" s="9">
        <f>Planning!B101</f>
        <v>0</v>
      </c>
      <c r="C117" s="9">
        <f>Planning!C101</f>
        <v>0</v>
      </c>
      <c r="D117" s="9">
        <f>Planning!D101</f>
        <v>0</v>
      </c>
      <c r="E117" s="3">
        <f>Planning!E101</f>
        <v>0</v>
      </c>
      <c r="F117" s="3" t="str">
        <f>IF(Planning!G101&lt;&gt;0,Planning!G101,"")</f>
        <v/>
      </c>
      <c r="G117" s="194">
        <f>Planning!H101</f>
        <v>0</v>
      </c>
      <c r="H117" s="4">
        <f>Planning!U101</f>
        <v>0</v>
      </c>
      <c r="I117" s="198">
        <f ca="1">IF(OR(W117="1",AND(W117&lt;&gt;"1",G117=Lists!$A$17)),Y117,0)</f>
        <v>0</v>
      </c>
      <c r="J117" s="174"/>
      <c r="K117" s="32" t="str">
        <f ca="1">IF(AND(W117="2",G117&lt;&gt;Lists!$A$17),AA117,Z117)</f>
        <v/>
      </c>
      <c r="L117" s="33" t="str">
        <f t="shared" ca="1" si="11"/>
        <v/>
      </c>
      <c r="M117" s="5">
        <f>Planning!V101</f>
        <v>0</v>
      </c>
      <c r="N117" s="5">
        <f>'Month 4'!M117+'Month 4'!N117-'Month 4'!O117</f>
        <v>0</v>
      </c>
      <c r="O117" s="166"/>
      <c r="P117" s="32" t="str">
        <f t="shared" si="14"/>
        <v/>
      </c>
      <c r="Q117" s="33" t="str">
        <f t="shared" si="12"/>
        <v/>
      </c>
      <c r="R117" s="89">
        <f ca="1">SUMIFS($J$25:$J$224,$C$25:$C$224,$C117,$G$25:$G$224,Lists!$A$16)</f>
        <v>0</v>
      </c>
      <c r="S117" s="89">
        <f t="shared" si="15"/>
        <v>0</v>
      </c>
      <c r="U117" s="2" t="str">
        <f t="shared" si="16"/>
        <v/>
      </c>
      <c r="W117" s="2" t="str">
        <f>IF(C117=0,"",LEFT(INDEX(Lists!$H$5:$H$49,MATCH(C117,Lists!$G$5:$G$49,0),1),1))</f>
        <v/>
      </c>
      <c r="Y117" s="4">
        <f ca="1">'Month 4'!H117+'Month 4'!I117-'Month 4'!J117</f>
        <v>0</v>
      </c>
      <c r="Z117" s="2" t="str">
        <f t="shared" ca="1" si="17"/>
        <v/>
      </c>
      <c r="AA117" s="2" t="str">
        <f t="shared" ca="1" si="13"/>
        <v/>
      </c>
      <c r="AC117" s="627" t="str">
        <f t="shared" si="18"/>
        <v>0</v>
      </c>
    </row>
    <row r="118" spans="1:29" ht="39" hidden="1" customHeight="1" x14ac:dyDescent="0.2">
      <c r="A118" s="14" t="str">
        <f>Planning!A102</f>
        <v>I094</v>
      </c>
      <c r="B118" s="9">
        <f>Planning!B102</f>
        <v>0</v>
      </c>
      <c r="C118" s="9">
        <f>Planning!C102</f>
        <v>0</v>
      </c>
      <c r="D118" s="9">
        <f>Planning!D102</f>
        <v>0</v>
      </c>
      <c r="E118" s="3">
        <f>Planning!E102</f>
        <v>0</v>
      </c>
      <c r="F118" s="3" t="str">
        <f>IF(Planning!G102&lt;&gt;0,Planning!G102,"")</f>
        <v/>
      </c>
      <c r="G118" s="194">
        <f>Planning!H102</f>
        <v>0</v>
      </c>
      <c r="H118" s="4">
        <f>Planning!U102</f>
        <v>0</v>
      </c>
      <c r="I118" s="198">
        <f ca="1">IF(OR(W118="1",AND(W118&lt;&gt;"1",G118=Lists!$A$17)),Y118,0)</f>
        <v>0</v>
      </c>
      <c r="J118" s="174"/>
      <c r="K118" s="32" t="str">
        <f ca="1">IF(AND(W118="2",G118&lt;&gt;Lists!$A$17),AA118,Z118)</f>
        <v/>
      </c>
      <c r="L118" s="33" t="str">
        <f t="shared" ca="1" si="11"/>
        <v/>
      </c>
      <c r="M118" s="5">
        <f>Planning!V102</f>
        <v>0</v>
      </c>
      <c r="N118" s="5">
        <f>'Month 4'!M118+'Month 4'!N118-'Month 4'!O118</f>
        <v>0</v>
      </c>
      <c r="O118" s="166"/>
      <c r="P118" s="32" t="str">
        <f t="shared" si="14"/>
        <v/>
      </c>
      <c r="Q118" s="33" t="str">
        <f t="shared" si="12"/>
        <v/>
      </c>
      <c r="R118" s="89">
        <f ca="1">SUMIFS($J$25:$J$224,$C$25:$C$224,$C118,$G$25:$G$224,Lists!$A$16)</f>
        <v>0</v>
      </c>
      <c r="S118" s="89">
        <f t="shared" si="15"/>
        <v>0</v>
      </c>
      <c r="U118" s="2" t="str">
        <f t="shared" si="16"/>
        <v/>
      </c>
      <c r="W118" s="2" t="str">
        <f>IF(C118=0,"",LEFT(INDEX(Lists!$H$5:$H$49,MATCH(C118,Lists!$G$5:$G$49,0),1),1))</f>
        <v/>
      </c>
      <c r="Y118" s="4">
        <f ca="1">'Month 4'!H118+'Month 4'!I118-'Month 4'!J118</f>
        <v>0</v>
      </c>
      <c r="Z118" s="2" t="str">
        <f t="shared" ca="1" si="17"/>
        <v/>
      </c>
      <c r="AA118" s="2" t="str">
        <f t="shared" ca="1" si="13"/>
        <v/>
      </c>
      <c r="AC118" s="627" t="str">
        <f t="shared" si="18"/>
        <v>0</v>
      </c>
    </row>
    <row r="119" spans="1:29" ht="39" hidden="1" customHeight="1" x14ac:dyDescent="0.2">
      <c r="A119" s="14" t="str">
        <f>Planning!A103</f>
        <v>I095</v>
      </c>
      <c r="B119" s="9">
        <f>Planning!B103</f>
        <v>0</v>
      </c>
      <c r="C119" s="9">
        <f>Planning!C103</f>
        <v>0</v>
      </c>
      <c r="D119" s="9">
        <f>Planning!D103</f>
        <v>0</v>
      </c>
      <c r="E119" s="3">
        <f>Planning!E103</f>
        <v>0</v>
      </c>
      <c r="F119" s="3" t="str">
        <f>IF(Planning!G103&lt;&gt;0,Planning!G103,"")</f>
        <v/>
      </c>
      <c r="G119" s="194">
        <f>Planning!H103</f>
        <v>0</v>
      </c>
      <c r="H119" s="4">
        <f>Planning!U103</f>
        <v>0</v>
      </c>
      <c r="I119" s="198">
        <f ca="1">IF(OR(W119="1",AND(W119&lt;&gt;"1",G119=Lists!$A$17)),Y119,0)</f>
        <v>0</v>
      </c>
      <c r="J119" s="174"/>
      <c r="K119" s="32" t="str">
        <f ca="1">IF(AND(W119="2",G119&lt;&gt;Lists!$A$17),AA119,Z119)</f>
        <v/>
      </c>
      <c r="L119" s="33" t="str">
        <f t="shared" ca="1" si="11"/>
        <v/>
      </c>
      <c r="M119" s="5">
        <f>Planning!V103</f>
        <v>0</v>
      </c>
      <c r="N119" s="5">
        <f>'Month 4'!M119+'Month 4'!N119-'Month 4'!O119</f>
        <v>0</v>
      </c>
      <c r="O119" s="166"/>
      <c r="P119" s="32" t="str">
        <f t="shared" si="14"/>
        <v/>
      </c>
      <c r="Q119" s="33" t="str">
        <f t="shared" si="12"/>
        <v/>
      </c>
      <c r="R119" s="89">
        <f ca="1">SUMIFS($J$25:$J$224,$C$25:$C$224,$C119,$G$25:$G$224,Lists!$A$16)</f>
        <v>0</v>
      </c>
      <c r="S119" s="89">
        <f t="shared" si="15"/>
        <v>0</v>
      </c>
      <c r="U119" s="2" t="str">
        <f t="shared" si="16"/>
        <v/>
      </c>
      <c r="W119" s="2" t="str">
        <f>IF(C119=0,"",LEFT(INDEX(Lists!$H$5:$H$49,MATCH(C119,Lists!$G$5:$G$49,0),1),1))</f>
        <v/>
      </c>
      <c r="Y119" s="4">
        <f ca="1">'Month 4'!H119+'Month 4'!I119-'Month 4'!J119</f>
        <v>0</v>
      </c>
      <c r="Z119" s="2" t="str">
        <f t="shared" ca="1" si="17"/>
        <v/>
      </c>
      <c r="AA119" s="2" t="str">
        <f t="shared" ca="1" si="13"/>
        <v/>
      </c>
      <c r="AC119" s="627" t="str">
        <f t="shared" si="18"/>
        <v>0</v>
      </c>
    </row>
    <row r="120" spans="1:29" ht="39" hidden="1" customHeight="1" x14ac:dyDescent="0.2">
      <c r="A120" s="14" t="str">
        <f>Planning!A104</f>
        <v>I096</v>
      </c>
      <c r="B120" s="9">
        <f>Planning!B104</f>
        <v>0</v>
      </c>
      <c r="C120" s="9">
        <f>Planning!C104</f>
        <v>0</v>
      </c>
      <c r="D120" s="9">
        <f>Planning!D104</f>
        <v>0</v>
      </c>
      <c r="E120" s="3">
        <f>Planning!E104</f>
        <v>0</v>
      </c>
      <c r="F120" s="3" t="str">
        <f>IF(Planning!G104&lt;&gt;0,Planning!G104,"")</f>
        <v/>
      </c>
      <c r="G120" s="194">
        <f>Planning!H104</f>
        <v>0</v>
      </c>
      <c r="H120" s="4">
        <f>Planning!U104</f>
        <v>0</v>
      </c>
      <c r="I120" s="198">
        <f ca="1">IF(OR(W120="1",AND(W120&lt;&gt;"1",G120=Lists!$A$17)),Y120,0)</f>
        <v>0</v>
      </c>
      <c r="J120" s="174"/>
      <c r="K120" s="32" t="str">
        <f ca="1">IF(AND(W120="2",G120&lt;&gt;Lists!$A$17),AA120,Z120)</f>
        <v/>
      </c>
      <c r="L120" s="33" t="str">
        <f t="shared" ca="1" si="11"/>
        <v/>
      </c>
      <c r="M120" s="5">
        <f>Planning!V104</f>
        <v>0</v>
      </c>
      <c r="N120" s="5">
        <f>'Month 4'!M120+'Month 4'!N120-'Month 4'!O120</f>
        <v>0</v>
      </c>
      <c r="O120" s="166"/>
      <c r="P120" s="32" t="str">
        <f t="shared" si="14"/>
        <v/>
      </c>
      <c r="Q120" s="33" t="str">
        <f t="shared" si="12"/>
        <v/>
      </c>
      <c r="R120" s="89">
        <f ca="1">SUMIFS($J$25:$J$224,$C$25:$C$224,$C120,$G$25:$G$224,Lists!$A$16)</f>
        <v>0</v>
      </c>
      <c r="S120" s="89">
        <f t="shared" si="15"/>
        <v>0</v>
      </c>
      <c r="U120" s="2" t="str">
        <f t="shared" si="16"/>
        <v/>
      </c>
      <c r="W120" s="2" t="str">
        <f>IF(C120=0,"",LEFT(INDEX(Lists!$H$5:$H$49,MATCH(C120,Lists!$G$5:$G$49,0),1),1))</f>
        <v/>
      </c>
      <c r="Y120" s="4">
        <f ca="1">'Month 4'!H120+'Month 4'!I120-'Month 4'!J120</f>
        <v>0</v>
      </c>
      <c r="Z120" s="2" t="str">
        <f t="shared" ca="1" si="17"/>
        <v/>
      </c>
      <c r="AA120" s="2" t="str">
        <f t="shared" ca="1" si="13"/>
        <v/>
      </c>
      <c r="AC120" s="627" t="str">
        <f t="shared" si="18"/>
        <v>0</v>
      </c>
    </row>
    <row r="121" spans="1:29" ht="39" hidden="1" customHeight="1" x14ac:dyDescent="0.2">
      <c r="A121" s="14" t="str">
        <f>Planning!A105</f>
        <v>I097</v>
      </c>
      <c r="B121" s="9">
        <f>Planning!B105</f>
        <v>0</v>
      </c>
      <c r="C121" s="9">
        <f>Planning!C105</f>
        <v>0</v>
      </c>
      <c r="D121" s="9">
        <f>Planning!D105</f>
        <v>0</v>
      </c>
      <c r="E121" s="3">
        <f>Planning!E105</f>
        <v>0</v>
      </c>
      <c r="F121" s="3" t="str">
        <f>IF(Planning!G105&lt;&gt;0,Planning!G105,"")</f>
        <v/>
      </c>
      <c r="G121" s="194">
        <f>Planning!H105</f>
        <v>0</v>
      </c>
      <c r="H121" s="4">
        <f>Planning!U105</f>
        <v>0</v>
      </c>
      <c r="I121" s="198">
        <f ca="1">IF(OR(W121="1",AND(W121&lt;&gt;"1",G121=Lists!$A$17)),Y121,0)</f>
        <v>0</v>
      </c>
      <c r="J121" s="174"/>
      <c r="K121" s="32" t="str">
        <f ca="1">IF(AND(W121="2",G121&lt;&gt;Lists!$A$17),AA121,Z121)</f>
        <v/>
      </c>
      <c r="L121" s="33" t="str">
        <f t="shared" ref="L121:L152" ca="1" si="19">IF($U121=ExcluirDelPLogro,"",IF(AND(H121=0,I121=0,J121=0),"",K121))</f>
        <v/>
      </c>
      <c r="M121" s="5">
        <f>Planning!V105</f>
        <v>0</v>
      </c>
      <c r="N121" s="5">
        <f>'Month 4'!M121+'Month 4'!N121-'Month 4'!O121</f>
        <v>0</v>
      </c>
      <c r="O121" s="166"/>
      <c r="P121" s="32" t="str">
        <f t="shared" si="14"/>
        <v/>
      </c>
      <c r="Q121" s="33" t="str">
        <f t="shared" ref="Q121:Q152" si="20">IF($U121=ExcluirDelPLogro,"",IF(AND(M121=0,N121=0,O121=0),"",P121))</f>
        <v/>
      </c>
      <c r="R121" s="89">
        <f ca="1">SUMIFS($J$25:$J$224,$C$25:$C$224,$C121,$G$25:$G$224,Lists!$A$16)</f>
        <v>0</v>
      </c>
      <c r="S121" s="89">
        <f t="shared" si="15"/>
        <v>0</v>
      </c>
      <c r="U121" s="2" t="str">
        <f t="shared" si="16"/>
        <v/>
      </c>
      <c r="W121" s="2" t="str">
        <f>IF(C121=0,"",LEFT(INDEX(Lists!$H$5:$H$49,MATCH(C121,Lists!$G$5:$G$49,0),1),1))</f>
        <v/>
      </c>
      <c r="Y121" s="4">
        <f ca="1">'Month 4'!H121+'Month 4'!I121-'Month 4'!J121</f>
        <v>0</v>
      </c>
      <c r="Z121" s="2" t="str">
        <f t="shared" ca="1" si="17"/>
        <v/>
      </c>
      <c r="AA121" s="2" t="str">
        <f t="shared" ref="AA121:AA152" ca="1" si="21">IF(AND(H121=0,I121=0,J121=0),"",IF(J121&gt;0,H121/J121,0))</f>
        <v/>
      </c>
      <c r="AC121" s="627" t="str">
        <f t="shared" si="18"/>
        <v>0</v>
      </c>
    </row>
    <row r="122" spans="1:29" ht="39" hidden="1" customHeight="1" x14ac:dyDescent="0.2">
      <c r="A122" s="14" t="str">
        <f>Planning!A106</f>
        <v>I098</v>
      </c>
      <c r="B122" s="9">
        <f>Planning!B106</f>
        <v>0</v>
      </c>
      <c r="C122" s="9">
        <f>Planning!C106</f>
        <v>0</v>
      </c>
      <c r="D122" s="9">
        <f>Planning!D106</f>
        <v>0</v>
      </c>
      <c r="E122" s="3">
        <f>Planning!E106</f>
        <v>0</v>
      </c>
      <c r="F122" s="3" t="str">
        <f>IF(Planning!G106&lt;&gt;0,Planning!G106,"")</f>
        <v/>
      </c>
      <c r="G122" s="194">
        <f>Planning!H106</f>
        <v>0</v>
      </c>
      <c r="H122" s="4">
        <f>Planning!U106</f>
        <v>0</v>
      </c>
      <c r="I122" s="198">
        <f ca="1">IF(OR(W122="1",AND(W122&lt;&gt;"1",G122=Lists!$A$17)),Y122,0)</f>
        <v>0</v>
      </c>
      <c r="J122" s="174"/>
      <c r="K122" s="32" t="str">
        <f ca="1">IF(AND(W122="2",G122&lt;&gt;Lists!$A$17),AA122,Z122)</f>
        <v/>
      </c>
      <c r="L122" s="33" t="str">
        <f t="shared" ca="1" si="19"/>
        <v/>
      </c>
      <c r="M122" s="5">
        <f>Planning!V106</f>
        <v>0</v>
      </c>
      <c r="N122" s="5">
        <f>'Month 4'!M122+'Month 4'!N122-'Month 4'!O122</f>
        <v>0</v>
      </c>
      <c r="O122" s="166"/>
      <c r="P122" s="32" t="str">
        <f t="shared" si="14"/>
        <v/>
      </c>
      <c r="Q122" s="33" t="str">
        <f t="shared" si="20"/>
        <v/>
      </c>
      <c r="R122" s="89">
        <f ca="1">SUMIFS($J$25:$J$224,$C$25:$C$224,$C122,$G$25:$G$224,Lists!$A$16)</f>
        <v>0</v>
      </c>
      <c r="S122" s="89">
        <f t="shared" si="15"/>
        <v>0</v>
      </c>
      <c r="U122" s="2" t="str">
        <f t="shared" si="16"/>
        <v/>
      </c>
      <c r="W122" s="2" t="str">
        <f>IF(C122=0,"",LEFT(INDEX(Lists!$H$5:$H$49,MATCH(C122,Lists!$G$5:$G$49,0),1),1))</f>
        <v/>
      </c>
      <c r="Y122" s="4">
        <f ca="1">'Month 4'!H122+'Month 4'!I122-'Month 4'!J122</f>
        <v>0</v>
      </c>
      <c r="Z122" s="2" t="str">
        <f t="shared" ca="1" si="17"/>
        <v/>
      </c>
      <c r="AA122" s="2" t="str">
        <f t="shared" ca="1" si="21"/>
        <v/>
      </c>
      <c r="AC122" s="627" t="str">
        <f t="shared" si="18"/>
        <v>0</v>
      </c>
    </row>
    <row r="123" spans="1:29" ht="39" hidden="1" customHeight="1" x14ac:dyDescent="0.2">
      <c r="A123" s="14" t="str">
        <f>Planning!A107</f>
        <v>I099</v>
      </c>
      <c r="B123" s="9">
        <f>Planning!B107</f>
        <v>0</v>
      </c>
      <c r="C123" s="9">
        <f>Planning!C107</f>
        <v>0</v>
      </c>
      <c r="D123" s="9">
        <f>Planning!D107</f>
        <v>0</v>
      </c>
      <c r="E123" s="3">
        <f>Planning!E107</f>
        <v>0</v>
      </c>
      <c r="F123" s="3" t="str">
        <f>IF(Planning!G107&lt;&gt;0,Planning!G107,"")</f>
        <v/>
      </c>
      <c r="G123" s="194">
        <f>Planning!H107</f>
        <v>0</v>
      </c>
      <c r="H123" s="4">
        <f>Planning!U107</f>
        <v>0</v>
      </c>
      <c r="I123" s="198">
        <f ca="1">IF(OR(W123="1",AND(W123&lt;&gt;"1",G123=Lists!$A$17)),Y123,0)</f>
        <v>0</v>
      </c>
      <c r="J123" s="174"/>
      <c r="K123" s="32" t="str">
        <f ca="1">IF(AND(W123="2",G123&lt;&gt;Lists!$A$17),AA123,Z123)</f>
        <v/>
      </c>
      <c r="L123" s="33" t="str">
        <f t="shared" ca="1" si="19"/>
        <v/>
      </c>
      <c r="M123" s="5">
        <f>Planning!V107</f>
        <v>0</v>
      </c>
      <c r="N123" s="5">
        <f>'Month 4'!M123+'Month 4'!N123-'Month 4'!O123</f>
        <v>0</v>
      </c>
      <c r="O123" s="166"/>
      <c r="P123" s="32" t="str">
        <f t="shared" si="14"/>
        <v/>
      </c>
      <c r="Q123" s="33" t="str">
        <f t="shared" si="20"/>
        <v/>
      </c>
      <c r="R123" s="89">
        <f ca="1">SUMIFS($J$25:$J$224,$C$25:$C$224,$C123,$G$25:$G$224,Lists!$A$16)</f>
        <v>0</v>
      </c>
      <c r="S123" s="89">
        <f t="shared" si="15"/>
        <v>0</v>
      </c>
      <c r="U123" s="2" t="str">
        <f t="shared" si="16"/>
        <v/>
      </c>
      <c r="W123" s="2" t="str">
        <f>IF(C123=0,"",LEFT(INDEX(Lists!$H$5:$H$49,MATCH(C123,Lists!$G$5:$G$49,0),1),1))</f>
        <v/>
      </c>
      <c r="Y123" s="4">
        <f ca="1">'Month 4'!H123+'Month 4'!I123-'Month 4'!J123</f>
        <v>0</v>
      </c>
      <c r="Z123" s="2" t="str">
        <f t="shared" ca="1" si="17"/>
        <v/>
      </c>
      <c r="AA123" s="2" t="str">
        <f t="shared" ca="1" si="21"/>
        <v/>
      </c>
      <c r="AC123" s="627" t="str">
        <f t="shared" si="18"/>
        <v>0</v>
      </c>
    </row>
    <row r="124" spans="1:29" ht="39" hidden="1" customHeight="1" x14ac:dyDescent="0.2">
      <c r="A124" s="14" t="str">
        <f>Planning!A108</f>
        <v>I100</v>
      </c>
      <c r="B124" s="9">
        <f>Planning!B108</f>
        <v>0</v>
      </c>
      <c r="C124" s="9">
        <f>Planning!C108</f>
        <v>0</v>
      </c>
      <c r="D124" s="9">
        <f>Planning!D108</f>
        <v>0</v>
      </c>
      <c r="E124" s="3">
        <f>Planning!E108</f>
        <v>0</v>
      </c>
      <c r="F124" s="3" t="str">
        <f>IF(Planning!G108&lt;&gt;0,Planning!G108,"")</f>
        <v/>
      </c>
      <c r="G124" s="194">
        <f>Planning!H108</f>
        <v>0</v>
      </c>
      <c r="H124" s="4">
        <f>Planning!U108</f>
        <v>0</v>
      </c>
      <c r="I124" s="198">
        <f ca="1">IF(OR(W124="1",AND(W124&lt;&gt;"1",G124=Lists!$A$17)),Y124,0)</f>
        <v>0</v>
      </c>
      <c r="J124" s="174"/>
      <c r="K124" s="32" t="str">
        <f ca="1">IF(AND(W124="2",G124&lt;&gt;Lists!$A$17),AA124,Z124)</f>
        <v/>
      </c>
      <c r="L124" s="33" t="str">
        <f t="shared" ca="1" si="19"/>
        <v/>
      </c>
      <c r="M124" s="5">
        <f>Planning!V108</f>
        <v>0</v>
      </c>
      <c r="N124" s="5">
        <f>'Month 4'!M124+'Month 4'!N124-'Month 4'!O124</f>
        <v>0</v>
      </c>
      <c r="O124" s="166"/>
      <c r="P124" s="32" t="str">
        <f t="shared" si="14"/>
        <v/>
      </c>
      <c r="Q124" s="33" t="str">
        <f t="shared" si="20"/>
        <v/>
      </c>
      <c r="R124" s="89">
        <f ca="1">SUMIFS($J$25:$J$224,$C$25:$C$224,$C124,$G$25:$G$224,Lists!$A$16)</f>
        <v>0</v>
      </c>
      <c r="S124" s="89">
        <f t="shared" si="15"/>
        <v>0</v>
      </c>
      <c r="U124" s="2" t="str">
        <f t="shared" si="16"/>
        <v/>
      </c>
      <c r="W124" s="2" t="str">
        <f>IF(C124=0,"",LEFT(INDEX(Lists!$H$5:$H$49,MATCH(C124,Lists!$G$5:$G$49,0),1),1))</f>
        <v/>
      </c>
      <c r="Y124" s="4">
        <f ca="1">'Month 4'!H124+'Month 4'!I124-'Month 4'!J124</f>
        <v>0</v>
      </c>
      <c r="Z124" s="2" t="str">
        <f t="shared" ca="1" si="17"/>
        <v/>
      </c>
      <c r="AA124" s="2" t="str">
        <f t="shared" ca="1" si="21"/>
        <v/>
      </c>
      <c r="AC124" s="627" t="str">
        <f t="shared" si="18"/>
        <v>0</v>
      </c>
    </row>
    <row r="125" spans="1:29" ht="39" hidden="1" customHeight="1" x14ac:dyDescent="0.2">
      <c r="A125" s="14" t="str">
        <f>Planning!A109</f>
        <v>I101</v>
      </c>
      <c r="B125" s="9">
        <f>Planning!B109</f>
        <v>0</v>
      </c>
      <c r="C125" s="9">
        <f>Planning!C109</f>
        <v>0</v>
      </c>
      <c r="D125" s="9">
        <f>Planning!D109</f>
        <v>0</v>
      </c>
      <c r="E125" s="3">
        <f>Planning!E109</f>
        <v>0</v>
      </c>
      <c r="F125" s="3" t="str">
        <f>IF(Planning!G109&lt;&gt;0,Planning!G109,"")</f>
        <v/>
      </c>
      <c r="G125" s="194">
        <f>Planning!H109</f>
        <v>0</v>
      </c>
      <c r="H125" s="4">
        <f>Planning!U109</f>
        <v>0</v>
      </c>
      <c r="I125" s="198">
        <f ca="1">IF(OR(W125="1",AND(W125&lt;&gt;"1",G125=Lists!$A$17)),Y125,0)</f>
        <v>0</v>
      </c>
      <c r="J125" s="174"/>
      <c r="K125" s="32" t="str">
        <f ca="1">IF(AND(W125="2",G125&lt;&gt;Lists!$A$17),AA125,Z125)</f>
        <v/>
      </c>
      <c r="L125" s="33" t="str">
        <f t="shared" ca="1" si="19"/>
        <v/>
      </c>
      <c r="M125" s="5">
        <f>Planning!V109</f>
        <v>0</v>
      </c>
      <c r="N125" s="5">
        <f>'Month 4'!M125+'Month 4'!N125-'Month 4'!O125</f>
        <v>0</v>
      </c>
      <c r="O125" s="166"/>
      <c r="P125" s="32" t="str">
        <f t="shared" si="14"/>
        <v/>
      </c>
      <c r="Q125" s="33" t="str">
        <f t="shared" si="20"/>
        <v/>
      </c>
      <c r="R125" s="89">
        <f ca="1">SUMIFS($J$25:$J$224,$C$25:$C$224,$C125,$G$25:$G$224,Lists!$A$16)</f>
        <v>0</v>
      </c>
      <c r="S125" s="89">
        <f t="shared" si="15"/>
        <v>0</v>
      </c>
      <c r="U125" s="2" t="str">
        <f t="shared" si="16"/>
        <v/>
      </c>
      <c r="W125" s="2" t="str">
        <f>IF(C125=0,"",LEFT(INDEX(Lists!$H$5:$H$49,MATCH(C125,Lists!$G$5:$G$49,0),1),1))</f>
        <v/>
      </c>
      <c r="Y125" s="4">
        <f ca="1">'Month 4'!H125+'Month 4'!I125-'Month 4'!J125</f>
        <v>0</v>
      </c>
      <c r="Z125" s="2" t="str">
        <f t="shared" ca="1" si="17"/>
        <v/>
      </c>
      <c r="AA125" s="2" t="str">
        <f t="shared" ca="1" si="21"/>
        <v/>
      </c>
      <c r="AC125" s="627" t="str">
        <f t="shared" si="18"/>
        <v>0</v>
      </c>
    </row>
    <row r="126" spans="1:29" ht="39" hidden="1" customHeight="1" x14ac:dyDescent="0.2">
      <c r="A126" s="14" t="str">
        <f>Planning!A110</f>
        <v>I102</v>
      </c>
      <c r="B126" s="9">
        <f>Planning!B110</f>
        <v>0</v>
      </c>
      <c r="C126" s="9">
        <f>Planning!C110</f>
        <v>0</v>
      </c>
      <c r="D126" s="9">
        <f>Planning!D110</f>
        <v>0</v>
      </c>
      <c r="E126" s="3">
        <f>Planning!E110</f>
        <v>0</v>
      </c>
      <c r="F126" s="3" t="str">
        <f>IF(Planning!G110&lt;&gt;0,Planning!G110,"")</f>
        <v/>
      </c>
      <c r="G126" s="194">
        <f>Planning!H110</f>
        <v>0</v>
      </c>
      <c r="H126" s="4">
        <f>Planning!U110</f>
        <v>0</v>
      </c>
      <c r="I126" s="198">
        <f ca="1">IF(OR(W126="1",AND(W126&lt;&gt;"1",G126=Lists!$A$17)),Y126,0)</f>
        <v>0</v>
      </c>
      <c r="J126" s="174"/>
      <c r="K126" s="32" t="str">
        <f ca="1">IF(AND(W126="2",G126&lt;&gt;Lists!$A$17),AA126,Z126)</f>
        <v/>
      </c>
      <c r="L126" s="33" t="str">
        <f t="shared" ca="1" si="19"/>
        <v/>
      </c>
      <c r="M126" s="5">
        <f>Planning!V110</f>
        <v>0</v>
      </c>
      <c r="N126" s="5">
        <f>'Month 4'!M126+'Month 4'!N126-'Month 4'!O126</f>
        <v>0</v>
      </c>
      <c r="O126" s="166"/>
      <c r="P126" s="32" t="str">
        <f t="shared" si="14"/>
        <v/>
      </c>
      <c r="Q126" s="33" t="str">
        <f t="shared" si="20"/>
        <v/>
      </c>
      <c r="R126" s="89">
        <f ca="1">SUMIFS($J$25:$J$224,$C$25:$C$224,$C126,$G$25:$G$224,Lists!$A$16)</f>
        <v>0</v>
      </c>
      <c r="S126" s="89">
        <f t="shared" si="15"/>
        <v>0</v>
      </c>
      <c r="U126" s="2" t="str">
        <f t="shared" si="16"/>
        <v/>
      </c>
      <c r="W126" s="2" t="str">
        <f>IF(C126=0,"",LEFT(INDEX(Lists!$H$5:$H$49,MATCH(C126,Lists!$G$5:$G$49,0),1),1))</f>
        <v/>
      </c>
      <c r="Y126" s="4">
        <f ca="1">'Month 4'!H126+'Month 4'!I126-'Month 4'!J126</f>
        <v>0</v>
      </c>
      <c r="Z126" s="2" t="str">
        <f t="shared" ca="1" si="17"/>
        <v/>
      </c>
      <c r="AA126" s="2" t="str">
        <f t="shared" ca="1" si="21"/>
        <v/>
      </c>
      <c r="AC126" s="627" t="str">
        <f t="shared" si="18"/>
        <v>0</v>
      </c>
    </row>
    <row r="127" spans="1:29" ht="39" hidden="1" customHeight="1" x14ac:dyDescent="0.2">
      <c r="A127" s="14" t="str">
        <f>Planning!A111</f>
        <v>I103</v>
      </c>
      <c r="B127" s="9">
        <f>Planning!B111</f>
        <v>0</v>
      </c>
      <c r="C127" s="9">
        <f>Planning!C111</f>
        <v>0</v>
      </c>
      <c r="D127" s="9">
        <f>Planning!D111</f>
        <v>0</v>
      </c>
      <c r="E127" s="3">
        <f>Planning!E111</f>
        <v>0</v>
      </c>
      <c r="F127" s="3" t="str">
        <f>IF(Planning!G111&lt;&gt;0,Planning!G111,"")</f>
        <v/>
      </c>
      <c r="G127" s="194">
        <f>Planning!H111</f>
        <v>0</v>
      </c>
      <c r="H127" s="4">
        <f>Planning!U111</f>
        <v>0</v>
      </c>
      <c r="I127" s="198">
        <f ca="1">IF(OR(W127="1",AND(W127&lt;&gt;"1",G127=Lists!$A$17)),Y127,0)</f>
        <v>0</v>
      </c>
      <c r="J127" s="174"/>
      <c r="K127" s="32" t="str">
        <f ca="1">IF(AND(W127="2",G127&lt;&gt;Lists!$A$17),AA127,Z127)</f>
        <v/>
      </c>
      <c r="L127" s="33" t="str">
        <f t="shared" ca="1" si="19"/>
        <v/>
      </c>
      <c r="M127" s="5">
        <f>Planning!V111</f>
        <v>0</v>
      </c>
      <c r="N127" s="5">
        <f>'Month 4'!M127+'Month 4'!N127-'Month 4'!O127</f>
        <v>0</v>
      </c>
      <c r="O127" s="166"/>
      <c r="P127" s="32" t="str">
        <f t="shared" si="14"/>
        <v/>
      </c>
      <c r="Q127" s="33" t="str">
        <f t="shared" si="20"/>
        <v/>
      </c>
      <c r="R127" s="89">
        <f ca="1">SUMIFS($J$25:$J$224,$C$25:$C$224,$C127,$G$25:$G$224,Lists!$A$16)</f>
        <v>0</v>
      </c>
      <c r="S127" s="89">
        <f t="shared" si="15"/>
        <v>0</v>
      </c>
      <c r="U127" s="2" t="str">
        <f t="shared" si="16"/>
        <v/>
      </c>
      <c r="W127" s="2" t="str">
        <f>IF(C127=0,"",LEFT(INDEX(Lists!$H$5:$H$49,MATCH(C127,Lists!$G$5:$G$49,0),1),1))</f>
        <v/>
      </c>
      <c r="Y127" s="4">
        <f ca="1">'Month 4'!H127+'Month 4'!I127-'Month 4'!J127</f>
        <v>0</v>
      </c>
      <c r="Z127" s="2" t="str">
        <f t="shared" ca="1" si="17"/>
        <v/>
      </c>
      <c r="AA127" s="2" t="str">
        <f t="shared" ca="1" si="21"/>
        <v/>
      </c>
      <c r="AC127" s="627" t="str">
        <f t="shared" si="18"/>
        <v>0</v>
      </c>
    </row>
    <row r="128" spans="1:29" ht="39" hidden="1" customHeight="1" x14ac:dyDescent="0.2">
      <c r="A128" s="14" t="str">
        <f>Planning!A112</f>
        <v>I104</v>
      </c>
      <c r="B128" s="9">
        <f>Planning!B112</f>
        <v>0</v>
      </c>
      <c r="C128" s="9">
        <f>Planning!C112</f>
        <v>0</v>
      </c>
      <c r="D128" s="9">
        <f>Planning!D112</f>
        <v>0</v>
      </c>
      <c r="E128" s="3">
        <f>Planning!E112</f>
        <v>0</v>
      </c>
      <c r="F128" s="3" t="str">
        <f>IF(Planning!G112&lt;&gt;0,Planning!G112,"")</f>
        <v/>
      </c>
      <c r="G128" s="194">
        <f>Planning!H112</f>
        <v>0</v>
      </c>
      <c r="H128" s="4">
        <f>Planning!U112</f>
        <v>0</v>
      </c>
      <c r="I128" s="198">
        <f ca="1">IF(OR(W128="1",AND(W128&lt;&gt;"1",G128=Lists!$A$17)),Y128,0)</f>
        <v>0</v>
      </c>
      <c r="J128" s="174"/>
      <c r="K128" s="32" t="str">
        <f ca="1">IF(AND(W128="2",G128&lt;&gt;Lists!$A$17),AA128,Z128)</f>
        <v/>
      </c>
      <c r="L128" s="33" t="str">
        <f t="shared" ca="1" si="19"/>
        <v/>
      </c>
      <c r="M128" s="5">
        <f>Planning!V112</f>
        <v>0</v>
      </c>
      <c r="N128" s="5">
        <f>'Month 4'!M128+'Month 4'!N128-'Month 4'!O128</f>
        <v>0</v>
      </c>
      <c r="O128" s="166"/>
      <c r="P128" s="32" t="str">
        <f t="shared" si="14"/>
        <v/>
      </c>
      <c r="Q128" s="33" t="str">
        <f t="shared" si="20"/>
        <v/>
      </c>
      <c r="R128" s="89">
        <f ca="1">SUMIFS($J$25:$J$224,$C$25:$C$224,$C128,$G$25:$G$224,Lists!$A$16)</f>
        <v>0</v>
      </c>
      <c r="S128" s="89">
        <f t="shared" si="15"/>
        <v>0</v>
      </c>
      <c r="U128" s="2" t="str">
        <f t="shared" si="16"/>
        <v/>
      </c>
      <c r="W128" s="2" t="str">
        <f>IF(C128=0,"",LEFT(INDEX(Lists!$H$5:$H$49,MATCH(C128,Lists!$G$5:$G$49,0),1),1))</f>
        <v/>
      </c>
      <c r="Y128" s="4">
        <f ca="1">'Month 4'!H128+'Month 4'!I128-'Month 4'!J128</f>
        <v>0</v>
      </c>
      <c r="Z128" s="2" t="str">
        <f t="shared" ca="1" si="17"/>
        <v/>
      </c>
      <c r="AA128" s="2" t="str">
        <f t="shared" ca="1" si="21"/>
        <v/>
      </c>
      <c r="AC128" s="627" t="str">
        <f t="shared" si="18"/>
        <v>0</v>
      </c>
    </row>
    <row r="129" spans="1:29" ht="39" hidden="1" customHeight="1" x14ac:dyDescent="0.2">
      <c r="A129" s="14" t="str">
        <f>Planning!A113</f>
        <v>I105</v>
      </c>
      <c r="B129" s="9">
        <f>Planning!B113</f>
        <v>0</v>
      </c>
      <c r="C129" s="9">
        <f>Planning!C113</f>
        <v>0</v>
      </c>
      <c r="D129" s="9">
        <f>Planning!D113</f>
        <v>0</v>
      </c>
      <c r="E129" s="3">
        <f>Planning!E113</f>
        <v>0</v>
      </c>
      <c r="F129" s="3" t="str">
        <f>IF(Planning!G113&lt;&gt;0,Planning!G113,"")</f>
        <v/>
      </c>
      <c r="G129" s="194">
        <f>Planning!H113</f>
        <v>0</v>
      </c>
      <c r="H129" s="4">
        <f>Planning!U113</f>
        <v>0</v>
      </c>
      <c r="I129" s="198">
        <f ca="1">IF(OR(W129="1",AND(W129&lt;&gt;"1",G129=Lists!$A$17)),Y129,0)</f>
        <v>0</v>
      </c>
      <c r="J129" s="174"/>
      <c r="K129" s="32" t="str">
        <f ca="1">IF(AND(W129="2",G129&lt;&gt;Lists!$A$17),AA129,Z129)</f>
        <v/>
      </c>
      <c r="L129" s="33" t="str">
        <f t="shared" ca="1" si="19"/>
        <v/>
      </c>
      <c r="M129" s="5">
        <f>Planning!V113</f>
        <v>0</v>
      </c>
      <c r="N129" s="5">
        <f>'Month 4'!M129+'Month 4'!N129-'Month 4'!O129</f>
        <v>0</v>
      </c>
      <c r="O129" s="166"/>
      <c r="P129" s="32" t="str">
        <f t="shared" si="14"/>
        <v/>
      </c>
      <c r="Q129" s="33" t="str">
        <f t="shared" si="20"/>
        <v/>
      </c>
      <c r="R129" s="89">
        <f ca="1">SUMIFS($J$25:$J$224,$C$25:$C$224,$C129,$G$25:$G$224,Lists!$A$16)</f>
        <v>0</v>
      </c>
      <c r="S129" s="89">
        <f t="shared" si="15"/>
        <v>0</v>
      </c>
      <c r="U129" s="2" t="str">
        <f t="shared" si="16"/>
        <v/>
      </c>
      <c r="W129" s="2" t="str">
        <f>IF(C129=0,"",LEFT(INDEX(Lists!$H$5:$H$49,MATCH(C129,Lists!$G$5:$G$49,0),1),1))</f>
        <v/>
      </c>
      <c r="Y129" s="4">
        <f ca="1">'Month 4'!H129+'Month 4'!I129-'Month 4'!J129</f>
        <v>0</v>
      </c>
      <c r="Z129" s="2" t="str">
        <f t="shared" ca="1" si="17"/>
        <v/>
      </c>
      <c r="AA129" s="2" t="str">
        <f t="shared" ca="1" si="21"/>
        <v/>
      </c>
      <c r="AC129" s="627" t="str">
        <f t="shared" si="18"/>
        <v>0</v>
      </c>
    </row>
    <row r="130" spans="1:29" ht="39" hidden="1" customHeight="1" x14ac:dyDescent="0.2">
      <c r="A130" s="14" t="str">
        <f>Planning!A114</f>
        <v>I106</v>
      </c>
      <c r="B130" s="9">
        <f>Planning!B114</f>
        <v>0</v>
      </c>
      <c r="C130" s="9">
        <f>Planning!C114</f>
        <v>0</v>
      </c>
      <c r="D130" s="9">
        <f>Planning!D114</f>
        <v>0</v>
      </c>
      <c r="E130" s="3">
        <f>Planning!E114</f>
        <v>0</v>
      </c>
      <c r="F130" s="3" t="str">
        <f>IF(Planning!G114&lt;&gt;0,Planning!G114,"")</f>
        <v/>
      </c>
      <c r="G130" s="194">
        <f>Planning!H114</f>
        <v>0</v>
      </c>
      <c r="H130" s="4">
        <f>Planning!U114</f>
        <v>0</v>
      </c>
      <c r="I130" s="198">
        <f ca="1">IF(OR(W130="1",AND(W130&lt;&gt;"1",G130=Lists!$A$17)),Y130,0)</f>
        <v>0</v>
      </c>
      <c r="J130" s="174"/>
      <c r="K130" s="32" t="str">
        <f ca="1">IF(AND(W130="2",G130&lt;&gt;Lists!$A$17),AA130,Z130)</f>
        <v/>
      </c>
      <c r="L130" s="33" t="str">
        <f t="shared" ca="1" si="19"/>
        <v/>
      </c>
      <c r="M130" s="5">
        <f>Planning!V114</f>
        <v>0</v>
      </c>
      <c r="N130" s="5">
        <f>'Month 4'!M130+'Month 4'!N130-'Month 4'!O130</f>
        <v>0</v>
      </c>
      <c r="O130" s="166"/>
      <c r="P130" s="32" t="str">
        <f t="shared" si="14"/>
        <v/>
      </c>
      <c r="Q130" s="33" t="str">
        <f t="shared" si="20"/>
        <v/>
      </c>
      <c r="R130" s="89">
        <f ca="1">SUMIFS($J$25:$J$224,$C$25:$C$224,$C130,$G$25:$G$224,Lists!$A$16)</f>
        <v>0</v>
      </c>
      <c r="S130" s="89">
        <f t="shared" si="15"/>
        <v>0</v>
      </c>
      <c r="U130" s="2" t="str">
        <f t="shared" si="16"/>
        <v/>
      </c>
      <c r="W130" s="2" t="str">
        <f>IF(C130=0,"",LEFT(INDEX(Lists!$H$5:$H$49,MATCH(C130,Lists!$G$5:$G$49,0),1),1))</f>
        <v/>
      </c>
      <c r="Y130" s="4">
        <f ca="1">'Month 4'!H130+'Month 4'!I130-'Month 4'!J130</f>
        <v>0</v>
      </c>
      <c r="Z130" s="2" t="str">
        <f t="shared" ca="1" si="17"/>
        <v/>
      </c>
      <c r="AA130" s="2" t="str">
        <f t="shared" ca="1" si="21"/>
        <v/>
      </c>
      <c r="AC130" s="627" t="str">
        <f t="shared" si="18"/>
        <v>0</v>
      </c>
    </row>
    <row r="131" spans="1:29" ht="39" hidden="1" customHeight="1" x14ac:dyDescent="0.2">
      <c r="A131" s="14" t="str">
        <f>Planning!A115</f>
        <v>I107</v>
      </c>
      <c r="B131" s="9">
        <f>Planning!B115</f>
        <v>0</v>
      </c>
      <c r="C131" s="9">
        <f>Planning!C115</f>
        <v>0</v>
      </c>
      <c r="D131" s="9">
        <f>Planning!D115</f>
        <v>0</v>
      </c>
      <c r="E131" s="3">
        <f>Planning!E115</f>
        <v>0</v>
      </c>
      <c r="F131" s="3" t="str">
        <f>IF(Planning!G115&lt;&gt;0,Planning!G115,"")</f>
        <v/>
      </c>
      <c r="G131" s="194">
        <f>Planning!H115</f>
        <v>0</v>
      </c>
      <c r="H131" s="4">
        <f>Planning!U115</f>
        <v>0</v>
      </c>
      <c r="I131" s="198">
        <f ca="1">IF(OR(W131="1",AND(W131&lt;&gt;"1",G131=Lists!$A$17)),Y131,0)</f>
        <v>0</v>
      </c>
      <c r="J131" s="174"/>
      <c r="K131" s="32" t="str">
        <f ca="1">IF(AND(W131="2",G131&lt;&gt;Lists!$A$17),AA131,Z131)</f>
        <v/>
      </c>
      <c r="L131" s="33" t="str">
        <f t="shared" ca="1" si="19"/>
        <v/>
      </c>
      <c r="M131" s="5">
        <f>Planning!V115</f>
        <v>0</v>
      </c>
      <c r="N131" s="5">
        <f>'Month 4'!M131+'Month 4'!N131-'Month 4'!O131</f>
        <v>0</v>
      </c>
      <c r="O131" s="166"/>
      <c r="P131" s="32" t="str">
        <f t="shared" si="14"/>
        <v/>
      </c>
      <c r="Q131" s="33" t="str">
        <f t="shared" si="20"/>
        <v/>
      </c>
      <c r="R131" s="89">
        <f ca="1">SUMIFS($J$25:$J$224,$C$25:$C$224,$C131,$G$25:$G$224,Lists!$A$16)</f>
        <v>0</v>
      </c>
      <c r="S131" s="89">
        <f t="shared" si="15"/>
        <v>0</v>
      </c>
      <c r="U131" s="2" t="str">
        <f t="shared" si="16"/>
        <v/>
      </c>
      <c r="W131" s="2" t="str">
        <f>IF(C131=0,"",LEFT(INDEX(Lists!$H$5:$H$49,MATCH(C131,Lists!$G$5:$G$49,0),1),1))</f>
        <v/>
      </c>
      <c r="Y131" s="4">
        <f ca="1">'Month 4'!H131+'Month 4'!I131-'Month 4'!J131</f>
        <v>0</v>
      </c>
      <c r="Z131" s="2" t="str">
        <f t="shared" ca="1" si="17"/>
        <v/>
      </c>
      <c r="AA131" s="2" t="str">
        <f t="shared" ca="1" si="21"/>
        <v/>
      </c>
      <c r="AC131" s="627" t="str">
        <f t="shared" si="18"/>
        <v>0</v>
      </c>
    </row>
    <row r="132" spans="1:29" ht="39" hidden="1" customHeight="1" x14ac:dyDescent="0.2">
      <c r="A132" s="14" t="str">
        <f>Planning!A116</f>
        <v>I108</v>
      </c>
      <c r="B132" s="9">
        <f>Planning!B116</f>
        <v>0</v>
      </c>
      <c r="C132" s="9">
        <f>Planning!C116</f>
        <v>0</v>
      </c>
      <c r="D132" s="9">
        <f>Planning!D116</f>
        <v>0</v>
      </c>
      <c r="E132" s="3">
        <f>Planning!E116</f>
        <v>0</v>
      </c>
      <c r="F132" s="3" t="str">
        <f>IF(Planning!G116&lt;&gt;0,Planning!G116,"")</f>
        <v/>
      </c>
      <c r="G132" s="194">
        <f>Planning!H116</f>
        <v>0</v>
      </c>
      <c r="H132" s="4">
        <f>Planning!U116</f>
        <v>0</v>
      </c>
      <c r="I132" s="198">
        <f ca="1">IF(OR(W132="1",AND(W132&lt;&gt;"1",G132=Lists!$A$17)),Y132,0)</f>
        <v>0</v>
      </c>
      <c r="J132" s="174"/>
      <c r="K132" s="32" t="str">
        <f ca="1">IF(AND(W132="2",G132&lt;&gt;Lists!$A$17),AA132,Z132)</f>
        <v/>
      </c>
      <c r="L132" s="33" t="str">
        <f t="shared" ca="1" si="19"/>
        <v/>
      </c>
      <c r="M132" s="5">
        <f>Planning!V116</f>
        <v>0</v>
      </c>
      <c r="N132" s="5">
        <f>'Month 4'!M132+'Month 4'!N132-'Month 4'!O132</f>
        <v>0</v>
      </c>
      <c r="O132" s="166"/>
      <c r="P132" s="32" t="str">
        <f t="shared" si="14"/>
        <v/>
      </c>
      <c r="Q132" s="33" t="str">
        <f t="shared" si="20"/>
        <v/>
      </c>
      <c r="R132" s="89">
        <f ca="1">SUMIFS($J$25:$J$224,$C$25:$C$224,$C132,$G$25:$G$224,Lists!$A$16)</f>
        <v>0</v>
      </c>
      <c r="S132" s="89">
        <f t="shared" si="15"/>
        <v>0</v>
      </c>
      <c r="U132" s="2" t="str">
        <f t="shared" si="16"/>
        <v/>
      </c>
      <c r="W132" s="2" t="str">
        <f>IF(C132=0,"",LEFT(INDEX(Lists!$H$5:$H$49,MATCH(C132,Lists!$G$5:$G$49,0),1),1))</f>
        <v/>
      </c>
      <c r="Y132" s="4">
        <f ca="1">'Month 4'!H132+'Month 4'!I132-'Month 4'!J132</f>
        <v>0</v>
      </c>
      <c r="Z132" s="2" t="str">
        <f t="shared" ca="1" si="17"/>
        <v/>
      </c>
      <c r="AA132" s="2" t="str">
        <f t="shared" ca="1" si="21"/>
        <v/>
      </c>
      <c r="AC132" s="627" t="str">
        <f t="shared" si="18"/>
        <v>0</v>
      </c>
    </row>
    <row r="133" spans="1:29" ht="39" hidden="1" customHeight="1" x14ac:dyDescent="0.2">
      <c r="A133" s="14" t="str">
        <f>Planning!A117</f>
        <v>I109</v>
      </c>
      <c r="B133" s="9">
        <f>Planning!B117</f>
        <v>0</v>
      </c>
      <c r="C133" s="9">
        <f>Planning!C117</f>
        <v>0</v>
      </c>
      <c r="D133" s="9">
        <f>Planning!D117</f>
        <v>0</v>
      </c>
      <c r="E133" s="3">
        <f>Planning!E117</f>
        <v>0</v>
      </c>
      <c r="F133" s="3" t="str">
        <f>IF(Planning!G117&lt;&gt;0,Planning!G117,"")</f>
        <v/>
      </c>
      <c r="G133" s="194">
        <f>Planning!H117</f>
        <v>0</v>
      </c>
      <c r="H133" s="4">
        <f>Planning!U117</f>
        <v>0</v>
      </c>
      <c r="I133" s="198">
        <f ca="1">IF(OR(W133="1",AND(W133&lt;&gt;"1",G133=Lists!$A$17)),Y133,0)</f>
        <v>0</v>
      </c>
      <c r="J133" s="174"/>
      <c r="K133" s="32" t="str">
        <f ca="1">IF(AND(W133="2",G133&lt;&gt;Lists!$A$17),AA133,Z133)</f>
        <v/>
      </c>
      <c r="L133" s="33" t="str">
        <f t="shared" ca="1" si="19"/>
        <v/>
      </c>
      <c r="M133" s="5">
        <f>Planning!V117</f>
        <v>0</v>
      </c>
      <c r="N133" s="5">
        <f>'Month 4'!M133+'Month 4'!N133-'Month 4'!O133</f>
        <v>0</v>
      </c>
      <c r="O133" s="166"/>
      <c r="P133" s="32" t="str">
        <f t="shared" si="14"/>
        <v/>
      </c>
      <c r="Q133" s="33" t="str">
        <f t="shared" si="20"/>
        <v/>
      </c>
      <c r="R133" s="89">
        <f ca="1">SUMIFS($J$25:$J$224,$C$25:$C$224,$C133,$G$25:$G$224,Lists!$A$16)</f>
        <v>0</v>
      </c>
      <c r="S133" s="89">
        <f t="shared" si="15"/>
        <v>0</v>
      </c>
      <c r="U133" s="2" t="str">
        <f t="shared" si="16"/>
        <v/>
      </c>
      <c r="W133" s="2" t="str">
        <f>IF(C133=0,"",LEFT(INDEX(Lists!$H$5:$H$49,MATCH(C133,Lists!$G$5:$G$49,0),1),1))</f>
        <v/>
      </c>
      <c r="Y133" s="4">
        <f ca="1">'Month 4'!H133+'Month 4'!I133-'Month 4'!J133</f>
        <v>0</v>
      </c>
      <c r="Z133" s="2" t="str">
        <f t="shared" ca="1" si="17"/>
        <v/>
      </c>
      <c r="AA133" s="2" t="str">
        <f t="shared" ca="1" si="21"/>
        <v/>
      </c>
      <c r="AC133" s="627" t="str">
        <f t="shared" si="18"/>
        <v>0</v>
      </c>
    </row>
    <row r="134" spans="1:29" ht="39" hidden="1" customHeight="1" x14ac:dyDescent="0.2">
      <c r="A134" s="14" t="str">
        <f>Planning!A118</f>
        <v>I110</v>
      </c>
      <c r="B134" s="9">
        <f>Planning!B118</f>
        <v>0</v>
      </c>
      <c r="C134" s="9">
        <f>Planning!C118</f>
        <v>0</v>
      </c>
      <c r="D134" s="9">
        <f>Planning!D118</f>
        <v>0</v>
      </c>
      <c r="E134" s="3">
        <f>Planning!E118</f>
        <v>0</v>
      </c>
      <c r="F134" s="3" t="str">
        <f>IF(Planning!G118&lt;&gt;0,Planning!G118,"")</f>
        <v/>
      </c>
      <c r="G134" s="194">
        <f>Planning!H118</f>
        <v>0</v>
      </c>
      <c r="H134" s="4">
        <f>Planning!U118</f>
        <v>0</v>
      </c>
      <c r="I134" s="198">
        <f ca="1">IF(OR(W134="1",AND(W134&lt;&gt;"1",G134=Lists!$A$17)),Y134,0)</f>
        <v>0</v>
      </c>
      <c r="J134" s="174"/>
      <c r="K134" s="32" t="str">
        <f ca="1">IF(AND(W134="2",G134&lt;&gt;Lists!$A$17),AA134,Z134)</f>
        <v/>
      </c>
      <c r="L134" s="33" t="str">
        <f t="shared" ca="1" si="19"/>
        <v/>
      </c>
      <c r="M134" s="5">
        <f>Planning!V118</f>
        <v>0</v>
      </c>
      <c r="N134" s="5">
        <f>'Month 4'!M134+'Month 4'!N134-'Month 4'!O134</f>
        <v>0</v>
      </c>
      <c r="O134" s="166"/>
      <c r="P134" s="32" t="str">
        <f t="shared" si="14"/>
        <v/>
      </c>
      <c r="Q134" s="33" t="str">
        <f t="shared" si="20"/>
        <v/>
      </c>
      <c r="R134" s="89">
        <f ca="1">SUMIFS($J$25:$J$224,$C$25:$C$224,$C134,$G$25:$G$224,Lists!$A$16)</f>
        <v>0</v>
      </c>
      <c r="S134" s="89">
        <f t="shared" si="15"/>
        <v>0</v>
      </c>
      <c r="U134" s="2" t="str">
        <f t="shared" si="16"/>
        <v/>
      </c>
      <c r="W134" s="2" t="str">
        <f>IF(C134=0,"",LEFT(INDEX(Lists!$H$5:$H$49,MATCH(C134,Lists!$G$5:$G$49,0),1),1))</f>
        <v/>
      </c>
      <c r="Y134" s="4">
        <f ca="1">'Month 4'!H134+'Month 4'!I134-'Month 4'!J134</f>
        <v>0</v>
      </c>
      <c r="Z134" s="2" t="str">
        <f t="shared" ca="1" si="17"/>
        <v/>
      </c>
      <c r="AA134" s="2" t="str">
        <f t="shared" ca="1" si="21"/>
        <v/>
      </c>
      <c r="AC134" s="627" t="str">
        <f t="shared" si="18"/>
        <v>0</v>
      </c>
    </row>
    <row r="135" spans="1:29" ht="39" hidden="1" customHeight="1" x14ac:dyDescent="0.2">
      <c r="A135" s="14" t="str">
        <f>Planning!A119</f>
        <v>I111</v>
      </c>
      <c r="B135" s="9">
        <f>Planning!B119</f>
        <v>0</v>
      </c>
      <c r="C135" s="9">
        <f>Planning!C119</f>
        <v>0</v>
      </c>
      <c r="D135" s="9">
        <f>Planning!D119</f>
        <v>0</v>
      </c>
      <c r="E135" s="3">
        <f>Planning!E119</f>
        <v>0</v>
      </c>
      <c r="F135" s="3" t="str">
        <f>IF(Planning!G119&lt;&gt;0,Planning!G119,"")</f>
        <v/>
      </c>
      <c r="G135" s="194">
        <f>Planning!H119</f>
        <v>0</v>
      </c>
      <c r="H135" s="4">
        <f>Planning!U119</f>
        <v>0</v>
      </c>
      <c r="I135" s="198">
        <f ca="1">IF(OR(W135="1",AND(W135&lt;&gt;"1",G135=Lists!$A$17)),Y135,0)</f>
        <v>0</v>
      </c>
      <c r="J135" s="174"/>
      <c r="K135" s="32" t="str">
        <f ca="1">IF(AND(W135="2",G135&lt;&gt;Lists!$A$17),AA135,Z135)</f>
        <v/>
      </c>
      <c r="L135" s="33" t="str">
        <f t="shared" ca="1" si="19"/>
        <v/>
      </c>
      <c r="M135" s="5">
        <f>Planning!V119</f>
        <v>0</v>
      </c>
      <c r="N135" s="5">
        <f>'Month 4'!M135+'Month 4'!N135-'Month 4'!O135</f>
        <v>0</v>
      </c>
      <c r="O135" s="166"/>
      <c r="P135" s="32" t="str">
        <f t="shared" si="14"/>
        <v/>
      </c>
      <c r="Q135" s="33" t="str">
        <f t="shared" si="20"/>
        <v/>
      </c>
      <c r="R135" s="89">
        <f ca="1">SUMIFS($J$25:$J$224,$C$25:$C$224,$C135,$G$25:$G$224,Lists!$A$16)</f>
        <v>0</v>
      </c>
      <c r="S135" s="89">
        <f t="shared" si="15"/>
        <v>0</v>
      </c>
      <c r="U135" s="2" t="str">
        <f t="shared" si="16"/>
        <v/>
      </c>
      <c r="W135" s="2" t="str">
        <f>IF(C135=0,"",LEFT(INDEX(Lists!$H$5:$H$49,MATCH(C135,Lists!$G$5:$G$49,0),1),1))</f>
        <v/>
      </c>
      <c r="Y135" s="4">
        <f ca="1">'Month 4'!H135+'Month 4'!I135-'Month 4'!J135</f>
        <v>0</v>
      </c>
      <c r="Z135" s="2" t="str">
        <f t="shared" ca="1" si="17"/>
        <v/>
      </c>
      <c r="AA135" s="2" t="str">
        <f t="shared" ca="1" si="21"/>
        <v/>
      </c>
      <c r="AC135" s="627" t="str">
        <f t="shared" si="18"/>
        <v>0</v>
      </c>
    </row>
    <row r="136" spans="1:29" ht="39" hidden="1" customHeight="1" x14ac:dyDescent="0.2">
      <c r="A136" s="14" t="str">
        <f>Planning!A120</f>
        <v>I112</v>
      </c>
      <c r="B136" s="9">
        <f>Planning!B120</f>
        <v>0</v>
      </c>
      <c r="C136" s="9">
        <f>Planning!C120</f>
        <v>0</v>
      </c>
      <c r="D136" s="9">
        <f>Planning!D120</f>
        <v>0</v>
      </c>
      <c r="E136" s="3">
        <f>Planning!E120</f>
        <v>0</v>
      </c>
      <c r="F136" s="3" t="str">
        <f>IF(Planning!G120&lt;&gt;0,Planning!G120,"")</f>
        <v/>
      </c>
      <c r="G136" s="194">
        <f>Planning!H120</f>
        <v>0</v>
      </c>
      <c r="H136" s="4">
        <f>Planning!U120</f>
        <v>0</v>
      </c>
      <c r="I136" s="198">
        <f ca="1">IF(OR(W136="1",AND(W136&lt;&gt;"1",G136=Lists!$A$17)),Y136,0)</f>
        <v>0</v>
      </c>
      <c r="J136" s="174"/>
      <c r="K136" s="32" t="str">
        <f ca="1">IF(AND(W136="2",G136&lt;&gt;Lists!$A$17),AA136,Z136)</f>
        <v/>
      </c>
      <c r="L136" s="33" t="str">
        <f t="shared" ca="1" si="19"/>
        <v/>
      </c>
      <c r="M136" s="5">
        <f>Planning!V120</f>
        <v>0</v>
      </c>
      <c r="N136" s="5">
        <f>'Month 4'!M136+'Month 4'!N136-'Month 4'!O136</f>
        <v>0</v>
      </c>
      <c r="O136" s="166"/>
      <c r="P136" s="32" t="str">
        <f t="shared" si="14"/>
        <v/>
      </c>
      <c r="Q136" s="33" t="str">
        <f t="shared" si="20"/>
        <v/>
      </c>
      <c r="R136" s="89">
        <f ca="1">SUMIFS($J$25:$J$224,$C$25:$C$224,$C136,$G$25:$G$224,Lists!$A$16)</f>
        <v>0</v>
      </c>
      <c r="S136" s="89">
        <f t="shared" si="15"/>
        <v>0</v>
      </c>
      <c r="U136" s="2" t="str">
        <f t="shared" si="16"/>
        <v/>
      </c>
      <c r="W136" s="2" t="str">
        <f>IF(C136=0,"",LEFT(INDEX(Lists!$H$5:$H$49,MATCH(C136,Lists!$G$5:$G$49,0),1),1))</f>
        <v/>
      </c>
      <c r="Y136" s="4">
        <f ca="1">'Month 4'!H136+'Month 4'!I136-'Month 4'!J136</f>
        <v>0</v>
      </c>
      <c r="Z136" s="2" t="str">
        <f t="shared" ca="1" si="17"/>
        <v/>
      </c>
      <c r="AA136" s="2" t="str">
        <f t="shared" ca="1" si="21"/>
        <v/>
      </c>
      <c r="AC136" s="627" t="str">
        <f t="shared" si="18"/>
        <v>0</v>
      </c>
    </row>
    <row r="137" spans="1:29" ht="39" hidden="1" customHeight="1" x14ac:dyDescent="0.2">
      <c r="A137" s="14" t="str">
        <f>Planning!A121</f>
        <v>I113</v>
      </c>
      <c r="B137" s="9">
        <f>Planning!B121</f>
        <v>0</v>
      </c>
      <c r="C137" s="9">
        <f>Planning!C121</f>
        <v>0</v>
      </c>
      <c r="D137" s="9">
        <f>Planning!D121</f>
        <v>0</v>
      </c>
      <c r="E137" s="3">
        <f>Planning!E121</f>
        <v>0</v>
      </c>
      <c r="F137" s="3" t="str">
        <f>IF(Planning!G121&lt;&gt;0,Planning!G121,"")</f>
        <v/>
      </c>
      <c r="G137" s="194">
        <f>Planning!H121</f>
        <v>0</v>
      </c>
      <c r="H137" s="4">
        <f>Planning!U121</f>
        <v>0</v>
      </c>
      <c r="I137" s="198">
        <f ca="1">IF(OR(W137="1",AND(W137&lt;&gt;"1",G137=Lists!$A$17)),Y137,0)</f>
        <v>0</v>
      </c>
      <c r="J137" s="174"/>
      <c r="K137" s="32" t="str">
        <f ca="1">IF(AND(W137="2",G137&lt;&gt;Lists!$A$17),AA137,Z137)</f>
        <v/>
      </c>
      <c r="L137" s="33" t="str">
        <f t="shared" ca="1" si="19"/>
        <v/>
      </c>
      <c r="M137" s="5">
        <f>Planning!V121</f>
        <v>0</v>
      </c>
      <c r="N137" s="5">
        <f>'Month 4'!M137+'Month 4'!N137-'Month 4'!O137</f>
        <v>0</v>
      </c>
      <c r="O137" s="166"/>
      <c r="P137" s="32" t="str">
        <f t="shared" si="14"/>
        <v/>
      </c>
      <c r="Q137" s="33" t="str">
        <f t="shared" si="20"/>
        <v/>
      </c>
      <c r="R137" s="89">
        <f ca="1">SUMIFS($J$25:$J$224,$C$25:$C$224,$C137,$G$25:$G$224,Lists!$A$16)</f>
        <v>0</v>
      </c>
      <c r="S137" s="89">
        <f t="shared" si="15"/>
        <v>0</v>
      </c>
      <c r="U137" s="2" t="str">
        <f t="shared" si="16"/>
        <v/>
      </c>
      <c r="W137" s="2" t="str">
        <f>IF(C137=0,"",LEFT(INDEX(Lists!$H$5:$H$49,MATCH(C137,Lists!$G$5:$G$49,0),1),1))</f>
        <v/>
      </c>
      <c r="Y137" s="4">
        <f ca="1">'Month 4'!H137+'Month 4'!I137-'Month 4'!J137</f>
        <v>0</v>
      </c>
      <c r="Z137" s="2" t="str">
        <f t="shared" ca="1" si="17"/>
        <v/>
      </c>
      <c r="AA137" s="2" t="str">
        <f t="shared" ca="1" si="21"/>
        <v/>
      </c>
      <c r="AC137" s="627" t="str">
        <f t="shared" si="18"/>
        <v>0</v>
      </c>
    </row>
    <row r="138" spans="1:29" ht="39" hidden="1" customHeight="1" x14ac:dyDescent="0.2">
      <c r="A138" s="14" t="str">
        <f>Planning!A122</f>
        <v>I114</v>
      </c>
      <c r="B138" s="9">
        <f>Planning!B122</f>
        <v>0</v>
      </c>
      <c r="C138" s="9">
        <f>Planning!C122</f>
        <v>0</v>
      </c>
      <c r="D138" s="9">
        <f>Planning!D122</f>
        <v>0</v>
      </c>
      <c r="E138" s="3">
        <f>Planning!E122</f>
        <v>0</v>
      </c>
      <c r="F138" s="3" t="str">
        <f>IF(Planning!G122&lt;&gt;0,Planning!G122,"")</f>
        <v/>
      </c>
      <c r="G138" s="194">
        <f>Planning!H122</f>
        <v>0</v>
      </c>
      <c r="H138" s="4">
        <f>Planning!U122</f>
        <v>0</v>
      </c>
      <c r="I138" s="198">
        <f ca="1">IF(OR(W138="1",AND(W138&lt;&gt;"1",G138=Lists!$A$17)),Y138,0)</f>
        <v>0</v>
      </c>
      <c r="J138" s="174"/>
      <c r="K138" s="32" t="str">
        <f ca="1">IF(AND(W138="2",G138&lt;&gt;Lists!$A$17),AA138,Z138)</f>
        <v/>
      </c>
      <c r="L138" s="33" t="str">
        <f t="shared" ca="1" si="19"/>
        <v/>
      </c>
      <c r="M138" s="5">
        <f>Planning!V122</f>
        <v>0</v>
      </c>
      <c r="N138" s="5">
        <f>'Month 4'!M138+'Month 4'!N138-'Month 4'!O138</f>
        <v>0</v>
      </c>
      <c r="O138" s="166"/>
      <c r="P138" s="32" t="str">
        <f t="shared" si="14"/>
        <v/>
      </c>
      <c r="Q138" s="33" t="str">
        <f t="shared" si="20"/>
        <v/>
      </c>
      <c r="R138" s="89">
        <f ca="1">SUMIFS($J$25:$J$224,$C$25:$C$224,$C138,$G$25:$G$224,Lists!$A$16)</f>
        <v>0</v>
      </c>
      <c r="S138" s="89">
        <f t="shared" si="15"/>
        <v>0</v>
      </c>
      <c r="U138" s="2" t="str">
        <f t="shared" si="16"/>
        <v/>
      </c>
      <c r="W138" s="2" t="str">
        <f>IF(C138=0,"",LEFT(INDEX(Lists!$H$5:$H$49,MATCH(C138,Lists!$G$5:$G$49,0),1),1))</f>
        <v/>
      </c>
      <c r="Y138" s="4">
        <f ca="1">'Month 4'!H138+'Month 4'!I138-'Month 4'!J138</f>
        <v>0</v>
      </c>
      <c r="Z138" s="2" t="str">
        <f t="shared" ca="1" si="17"/>
        <v/>
      </c>
      <c r="AA138" s="2" t="str">
        <f t="shared" ca="1" si="21"/>
        <v/>
      </c>
      <c r="AC138" s="627" t="str">
        <f t="shared" si="18"/>
        <v>0</v>
      </c>
    </row>
    <row r="139" spans="1:29" ht="39" hidden="1" customHeight="1" x14ac:dyDescent="0.2">
      <c r="A139" s="14" t="str">
        <f>Planning!A123</f>
        <v>I115</v>
      </c>
      <c r="B139" s="9">
        <f>Planning!B123</f>
        <v>0</v>
      </c>
      <c r="C139" s="9">
        <f>Planning!C123</f>
        <v>0</v>
      </c>
      <c r="D139" s="9">
        <f>Planning!D123</f>
        <v>0</v>
      </c>
      <c r="E139" s="3">
        <f>Planning!E123</f>
        <v>0</v>
      </c>
      <c r="F139" s="3" t="str">
        <f>IF(Planning!G123&lt;&gt;0,Planning!G123,"")</f>
        <v/>
      </c>
      <c r="G139" s="194">
        <f>Planning!H123</f>
        <v>0</v>
      </c>
      <c r="H139" s="4">
        <f>Planning!U123</f>
        <v>0</v>
      </c>
      <c r="I139" s="198">
        <f ca="1">IF(OR(W139="1",AND(W139&lt;&gt;"1",G139=Lists!$A$17)),Y139,0)</f>
        <v>0</v>
      </c>
      <c r="J139" s="174"/>
      <c r="K139" s="32" t="str">
        <f ca="1">IF(AND(W139="2",G139&lt;&gt;Lists!$A$17),AA139,Z139)</f>
        <v/>
      </c>
      <c r="L139" s="33" t="str">
        <f t="shared" ca="1" si="19"/>
        <v/>
      </c>
      <c r="M139" s="5">
        <f>Planning!V123</f>
        <v>0</v>
      </c>
      <c r="N139" s="5">
        <f>'Month 4'!M139+'Month 4'!N139-'Month 4'!O139</f>
        <v>0</v>
      </c>
      <c r="O139" s="166"/>
      <c r="P139" s="32" t="str">
        <f t="shared" si="14"/>
        <v/>
      </c>
      <c r="Q139" s="33" t="str">
        <f t="shared" si="20"/>
        <v/>
      </c>
      <c r="R139" s="89">
        <f ca="1">SUMIFS($J$25:$J$224,$C$25:$C$224,$C139,$G$25:$G$224,Lists!$A$16)</f>
        <v>0</v>
      </c>
      <c r="S139" s="89">
        <f t="shared" si="15"/>
        <v>0</v>
      </c>
      <c r="U139" s="2" t="str">
        <f t="shared" si="16"/>
        <v/>
      </c>
      <c r="W139" s="2" t="str">
        <f>IF(C139=0,"",LEFT(INDEX(Lists!$H$5:$H$49,MATCH(C139,Lists!$G$5:$G$49,0),1),1))</f>
        <v/>
      </c>
      <c r="Y139" s="4">
        <f ca="1">'Month 4'!H139+'Month 4'!I139-'Month 4'!J139</f>
        <v>0</v>
      </c>
      <c r="Z139" s="2" t="str">
        <f t="shared" ca="1" si="17"/>
        <v/>
      </c>
      <c r="AA139" s="2" t="str">
        <f t="shared" ca="1" si="21"/>
        <v/>
      </c>
      <c r="AC139" s="627" t="str">
        <f t="shared" si="18"/>
        <v>0</v>
      </c>
    </row>
    <row r="140" spans="1:29" ht="39" hidden="1" customHeight="1" x14ac:dyDescent="0.2">
      <c r="A140" s="14" t="str">
        <f>Planning!A124</f>
        <v>I116</v>
      </c>
      <c r="B140" s="9">
        <f>Planning!B124</f>
        <v>0</v>
      </c>
      <c r="C140" s="9">
        <f>Planning!C124</f>
        <v>0</v>
      </c>
      <c r="D140" s="9">
        <f>Planning!D124</f>
        <v>0</v>
      </c>
      <c r="E140" s="3">
        <f>Planning!E124</f>
        <v>0</v>
      </c>
      <c r="F140" s="3" t="str">
        <f>IF(Planning!G124&lt;&gt;0,Planning!G124,"")</f>
        <v/>
      </c>
      <c r="G140" s="194">
        <f>Planning!H124</f>
        <v>0</v>
      </c>
      <c r="H140" s="4">
        <f>Planning!U124</f>
        <v>0</v>
      </c>
      <c r="I140" s="198">
        <f ca="1">IF(OR(W140="1",AND(W140&lt;&gt;"1",G140=Lists!$A$17)),Y140,0)</f>
        <v>0</v>
      </c>
      <c r="J140" s="174"/>
      <c r="K140" s="32" t="str">
        <f ca="1">IF(AND(W140="2",G140&lt;&gt;Lists!$A$17),AA140,Z140)</f>
        <v/>
      </c>
      <c r="L140" s="33" t="str">
        <f t="shared" ca="1" si="19"/>
        <v/>
      </c>
      <c r="M140" s="5">
        <f>Planning!V124</f>
        <v>0</v>
      </c>
      <c r="N140" s="5">
        <f>'Month 4'!M140+'Month 4'!N140-'Month 4'!O140</f>
        <v>0</v>
      </c>
      <c r="O140" s="166"/>
      <c r="P140" s="32" t="str">
        <f t="shared" si="14"/>
        <v/>
      </c>
      <c r="Q140" s="33" t="str">
        <f t="shared" si="20"/>
        <v/>
      </c>
      <c r="R140" s="89">
        <f ca="1">SUMIFS($J$25:$J$224,$C$25:$C$224,$C140,$G$25:$G$224,Lists!$A$16)</f>
        <v>0</v>
      </c>
      <c r="S140" s="89">
        <f t="shared" si="15"/>
        <v>0</v>
      </c>
      <c r="U140" s="2" t="str">
        <f t="shared" si="16"/>
        <v/>
      </c>
      <c r="W140" s="2" t="str">
        <f>IF(C140=0,"",LEFT(INDEX(Lists!$H$5:$H$49,MATCH(C140,Lists!$G$5:$G$49,0),1),1))</f>
        <v/>
      </c>
      <c r="Y140" s="4">
        <f ca="1">'Month 4'!H140+'Month 4'!I140-'Month 4'!J140</f>
        <v>0</v>
      </c>
      <c r="Z140" s="2" t="str">
        <f t="shared" ca="1" si="17"/>
        <v/>
      </c>
      <c r="AA140" s="2" t="str">
        <f t="shared" ca="1" si="21"/>
        <v/>
      </c>
      <c r="AC140" s="627" t="str">
        <f t="shared" si="18"/>
        <v>0</v>
      </c>
    </row>
    <row r="141" spans="1:29" ht="39" hidden="1" customHeight="1" x14ac:dyDescent="0.2">
      <c r="A141" s="14" t="str">
        <f>Planning!A125</f>
        <v>I117</v>
      </c>
      <c r="B141" s="9">
        <f>Planning!B125</f>
        <v>0</v>
      </c>
      <c r="C141" s="9">
        <f>Planning!C125</f>
        <v>0</v>
      </c>
      <c r="D141" s="9">
        <f>Planning!D125</f>
        <v>0</v>
      </c>
      <c r="E141" s="3">
        <f>Planning!E125</f>
        <v>0</v>
      </c>
      <c r="F141" s="3" t="str">
        <f>IF(Planning!G125&lt;&gt;0,Planning!G125,"")</f>
        <v/>
      </c>
      <c r="G141" s="194">
        <f>Planning!H125</f>
        <v>0</v>
      </c>
      <c r="H141" s="4">
        <f>Planning!U125</f>
        <v>0</v>
      </c>
      <c r="I141" s="198">
        <f ca="1">IF(OR(W141="1",AND(W141&lt;&gt;"1",G141=Lists!$A$17)),Y141,0)</f>
        <v>0</v>
      </c>
      <c r="J141" s="174"/>
      <c r="K141" s="32" t="str">
        <f ca="1">IF(AND(W141="2",G141&lt;&gt;Lists!$A$17),AA141,Z141)</f>
        <v/>
      </c>
      <c r="L141" s="33" t="str">
        <f t="shared" ca="1" si="19"/>
        <v/>
      </c>
      <c r="M141" s="5">
        <f>Planning!V125</f>
        <v>0</v>
      </c>
      <c r="N141" s="5">
        <f>'Month 4'!M141+'Month 4'!N141-'Month 4'!O141</f>
        <v>0</v>
      </c>
      <c r="O141" s="166"/>
      <c r="P141" s="32" t="str">
        <f t="shared" si="14"/>
        <v/>
      </c>
      <c r="Q141" s="33" t="str">
        <f t="shared" si="20"/>
        <v/>
      </c>
      <c r="R141" s="89">
        <f ca="1">SUMIFS($J$25:$J$224,$C$25:$C$224,$C141,$G$25:$G$224,Lists!$A$16)</f>
        <v>0</v>
      </c>
      <c r="S141" s="89">
        <f t="shared" si="15"/>
        <v>0</v>
      </c>
      <c r="U141" s="2" t="str">
        <f t="shared" si="16"/>
        <v/>
      </c>
      <c r="W141" s="2" t="str">
        <f>IF(C141=0,"",LEFT(INDEX(Lists!$H$5:$H$49,MATCH(C141,Lists!$G$5:$G$49,0),1),1))</f>
        <v/>
      </c>
      <c r="Y141" s="4">
        <f ca="1">'Month 4'!H141+'Month 4'!I141-'Month 4'!J141</f>
        <v>0</v>
      </c>
      <c r="Z141" s="2" t="str">
        <f t="shared" ca="1" si="17"/>
        <v/>
      </c>
      <c r="AA141" s="2" t="str">
        <f t="shared" ca="1" si="21"/>
        <v/>
      </c>
      <c r="AC141" s="627" t="str">
        <f t="shared" si="18"/>
        <v>0</v>
      </c>
    </row>
    <row r="142" spans="1:29" ht="39" hidden="1" customHeight="1" x14ac:dyDescent="0.2">
      <c r="A142" s="14" t="str">
        <f>Planning!A126</f>
        <v>I118</v>
      </c>
      <c r="B142" s="9">
        <f>Planning!B126</f>
        <v>0</v>
      </c>
      <c r="C142" s="9">
        <f>Planning!C126</f>
        <v>0</v>
      </c>
      <c r="D142" s="9">
        <f>Planning!D126</f>
        <v>0</v>
      </c>
      <c r="E142" s="3">
        <f>Planning!E126</f>
        <v>0</v>
      </c>
      <c r="F142" s="3" t="str">
        <f>IF(Planning!G126&lt;&gt;0,Planning!G126,"")</f>
        <v/>
      </c>
      <c r="G142" s="194">
        <f>Planning!H126</f>
        <v>0</v>
      </c>
      <c r="H142" s="4">
        <f>Planning!U126</f>
        <v>0</v>
      </c>
      <c r="I142" s="198">
        <f ca="1">IF(OR(W142="1",AND(W142&lt;&gt;"1",G142=Lists!$A$17)),Y142,0)</f>
        <v>0</v>
      </c>
      <c r="J142" s="174"/>
      <c r="K142" s="32" t="str">
        <f ca="1">IF(AND(W142="2",G142&lt;&gt;Lists!$A$17),AA142,Z142)</f>
        <v/>
      </c>
      <c r="L142" s="33" t="str">
        <f t="shared" ca="1" si="19"/>
        <v/>
      </c>
      <c r="M142" s="5">
        <f>Planning!V126</f>
        <v>0</v>
      </c>
      <c r="N142" s="5">
        <f>'Month 4'!M142+'Month 4'!N142-'Month 4'!O142</f>
        <v>0</v>
      </c>
      <c r="O142" s="166"/>
      <c r="P142" s="32" t="str">
        <f t="shared" si="14"/>
        <v/>
      </c>
      <c r="Q142" s="33" t="str">
        <f t="shared" si="20"/>
        <v/>
      </c>
      <c r="R142" s="89">
        <f ca="1">SUMIFS($J$25:$J$224,$C$25:$C$224,$C142,$G$25:$G$224,Lists!$A$16)</f>
        <v>0</v>
      </c>
      <c r="S142" s="89">
        <f t="shared" si="15"/>
        <v>0</v>
      </c>
      <c r="U142" s="2" t="str">
        <f t="shared" si="16"/>
        <v/>
      </c>
      <c r="W142" s="2" t="str">
        <f>IF(C142=0,"",LEFT(INDEX(Lists!$H$5:$H$49,MATCH(C142,Lists!$G$5:$G$49,0),1),1))</f>
        <v/>
      </c>
      <c r="Y142" s="4">
        <f ca="1">'Month 4'!H142+'Month 4'!I142-'Month 4'!J142</f>
        <v>0</v>
      </c>
      <c r="Z142" s="2" t="str">
        <f t="shared" ca="1" si="17"/>
        <v/>
      </c>
      <c r="AA142" s="2" t="str">
        <f t="shared" ca="1" si="21"/>
        <v/>
      </c>
      <c r="AC142" s="627" t="str">
        <f t="shared" si="18"/>
        <v>0</v>
      </c>
    </row>
    <row r="143" spans="1:29" ht="39" hidden="1" customHeight="1" x14ac:dyDescent="0.2">
      <c r="A143" s="14" t="str">
        <f>Planning!A127</f>
        <v>I119</v>
      </c>
      <c r="B143" s="9">
        <f>Planning!B127</f>
        <v>0</v>
      </c>
      <c r="C143" s="9">
        <f>Planning!C127</f>
        <v>0</v>
      </c>
      <c r="D143" s="9">
        <f>Planning!D127</f>
        <v>0</v>
      </c>
      <c r="E143" s="3">
        <f>Planning!E127</f>
        <v>0</v>
      </c>
      <c r="F143" s="3" t="str">
        <f>IF(Planning!G127&lt;&gt;0,Planning!G127,"")</f>
        <v/>
      </c>
      <c r="G143" s="194">
        <f>Planning!H127</f>
        <v>0</v>
      </c>
      <c r="H143" s="4">
        <f>Planning!U127</f>
        <v>0</v>
      </c>
      <c r="I143" s="198">
        <f ca="1">IF(OR(W143="1",AND(W143&lt;&gt;"1",G143=Lists!$A$17)),Y143,0)</f>
        <v>0</v>
      </c>
      <c r="J143" s="174"/>
      <c r="K143" s="32" t="str">
        <f ca="1">IF(AND(W143="2",G143&lt;&gt;Lists!$A$17),AA143,Z143)</f>
        <v/>
      </c>
      <c r="L143" s="33" t="str">
        <f t="shared" ca="1" si="19"/>
        <v/>
      </c>
      <c r="M143" s="5">
        <f>Planning!V127</f>
        <v>0</v>
      </c>
      <c r="N143" s="5">
        <f>'Month 4'!M143+'Month 4'!N143-'Month 4'!O143</f>
        <v>0</v>
      </c>
      <c r="O143" s="166"/>
      <c r="P143" s="32" t="str">
        <f t="shared" si="14"/>
        <v/>
      </c>
      <c r="Q143" s="33" t="str">
        <f t="shared" si="20"/>
        <v/>
      </c>
      <c r="R143" s="89">
        <f ca="1">SUMIFS($J$25:$J$224,$C$25:$C$224,$C143,$G$25:$G$224,Lists!$A$16)</f>
        <v>0</v>
      </c>
      <c r="S143" s="89">
        <f t="shared" si="15"/>
        <v>0</v>
      </c>
      <c r="U143" s="2" t="str">
        <f t="shared" si="16"/>
        <v/>
      </c>
      <c r="W143" s="2" t="str">
        <f>IF(C143=0,"",LEFT(INDEX(Lists!$H$5:$H$49,MATCH(C143,Lists!$G$5:$G$49,0),1),1))</f>
        <v/>
      </c>
      <c r="Y143" s="4">
        <f ca="1">'Month 4'!H143+'Month 4'!I143-'Month 4'!J143</f>
        <v>0</v>
      </c>
      <c r="Z143" s="2" t="str">
        <f t="shared" ca="1" si="17"/>
        <v/>
      </c>
      <c r="AA143" s="2" t="str">
        <f t="shared" ca="1" si="21"/>
        <v/>
      </c>
      <c r="AC143" s="627" t="str">
        <f t="shared" si="18"/>
        <v>0</v>
      </c>
    </row>
    <row r="144" spans="1:29" ht="39" hidden="1" customHeight="1" x14ac:dyDescent="0.2">
      <c r="A144" s="14" t="str">
        <f>Planning!A128</f>
        <v>I120</v>
      </c>
      <c r="B144" s="9">
        <f>Planning!B128</f>
        <v>0</v>
      </c>
      <c r="C144" s="9">
        <f>Planning!C128</f>
        <v>0</v>
      </c>
      <c r="D144" s="9">
        <f>Planning!D128</f>
        <v>0</v>
      </c>
      <c r="E144" s="3">
        <f>Planning!E128</f>
        <v>0</v>
      </c>
      <c r="F144" s="3" t="str">
        <f>IF(Planning!G128&lt;&gt;0,Planning!G128,"")</f>
        <v/>
      </c>
      <c r="G144" s="194">
        <f>Planning!H128</f>
        <v>0</v>
      </c>
      <c r="H144" s="4">
        <f>Planning!U128</f>
        <v>0</v>
      </c>
      <c r="I144" s="198">
        <f ca="1">IF(OR(W144="1",AND(W144&lt;&gt;"1",G144=Lists!$A$17)),Y144,0)</f>
        <v>0</v>
      </c>
      <c r="J144" s="174"/>
      <c r="K144" s="32" t="str">
        <f ca="1">IF(AND(W144="2",G144&lt;&gt;Lists!$A$17),AA144,Z144)</f>
        <v/>
      </c>
      <c r="L144" s="33" t="str">
        <f t="shared" ca="1" si="19"/>
        <v/>
      </c>
      <c r="M144" s="5">
        <f>Planning!V128</f>
        <v>0</v>
      </c>
      <c r="N144" s="5">
        <f>'Month 4'!M144+'Month 4'!N144-'Month 4'!O144</f>
        <v>0</v>
      </c>
      <c r="O144" s="166"/>
      <c r="P144" s="32" t="str">
        <f t="shared" si="14"/>
        <v/>
      </c>
      <c r="Q144" s="33" t="str">
        <f t="shared" si="20"/>
        <v/>
      </c>
      <c r="R144" s="89">
        <f ca="1">SUMIFS($J$25:$J$224,$C$25:$C$224,$C144,$G$25:$G$224,Lists!$A$16)</f>
        <v>0</v>
      </c>
      <c r="S144" s="89">
        <f t="shared" si="15"/>
        <v>0</v>
      </c>
      <c r="U144" s="2" t="str">
        <f t="shared" si="16"/>
        <v/>
      </c>
      <c r="W144" s="2" t="str">
        <f>IF(C144=0,"",LEFT(INDEX(Lists!$H$5:$H$49,MATCH(C144,Lists!$G$5:$G$49,0),1),1))</f>
        <v/>
      </c>
      <c r="Y144" s="4">
        <f ca="1">'Month 4'!H144+'Month 4'!I144-'Month 4'!J144</f>
        <v>0</v>
      </c>
      <c r="Z144" s="2" t="str">
        <f t="shared" ca="1" si="17"/>
        <v/>
      </c>
      <c r="AA144" s="2" t="str">
        <f t="shared" ca="1" si="21"/>
        <v/>
      </c>
      <c r="AC144" s="627" t="str">
        <f t="shared" si="18"/>
        <v>0</v>
      </c>
    </row>
    <row r="145" spans="1:29" ht="39" hidden="1" customHeight="1" x14ac:dyDescent="0.2">
      <c r="A145" s="14" t="str">
        <f>Planning!A129</f>
        <v>I121</v>
      </c>
      <c r="B145" s="9">
        <f>Planning!B129</f>
        <v>0</v>
      </c>
      <c r="C145" s="9">
        <f>Planning!C129</f>
        <v>0</v>
      </c>
      <c r="D145" s="9">
        <f>Planning!D129</f>
        <v>0</v>
      </c>
      <c r="E145" s="3">
        <f>Planning!E129</f>
        <v>0</v>
      </c>
      <c r="F145" s="3" t="str">
        <f>IF(Planning!G129&lt;&gt;0,Planning!G129,"")</f>
        <v/>
      </c>
      <c r="G145" s="194">
        <f>Planning!H129</f>
        <v>0</v>
      </c>
      <c r="H145" s="4">
        <f>Planning!U129</f>
        <v>0</v>
      </c>
      <c r="I145" s="198">
        <f ca="1">IF(OR(W145="1",AND(W145&lt;&gt;"1",G145=Lists!$A$17)),Y145,0)</f>
        <v>0</v>
      </c>
      <c r="J145" s="174"/>
      <c r="K145" s="32" t="str">
        <f ca="1">IF(AND(W145="2",G145&lt;&gt;Lists!$A$17),AA145,Z145)</f>
        <v/>
      </c>
      <c r="L145" s="33" t="str">
        <f t="shared" ca="1" si="19"/>
        <v/>
      </c>
      <c r="M145" s="5">
        <f>Planning!V129</f>
        <v>0</v>
      </c>
      <c r="N145" s="5">
        <f>'Month 4'!M145+'Month 4'!N145-'Month 4'!O145</f>
        <v>0</v>
      </c>
      <c r="O145" s="166"/>
      <c r="P145" s="32" t="str">
        <f t="shared" si="14"/>
        <v/>
      </c>
      <c r="Q145" s="33" t="str">
        <f t="shared" si="20"/>
        <v/>
      </c>
      <c r="R145" s="89">
        <f ca="1">SUMIFS($J$25:$J$224,$C$25:$C$224,$C145,$G$25:$G$224,Lists!$A$16)</f>
        <v>0</v>
      </c>
      <c r="S145" s="89">
        <f t="shared" si="15"/>
        <v>0</v>
      </c>
      <c r="U145" s="2" t="str">
        <f t="shared" si="16"/>
        <v/>
      </c>
      <c r="W145" s="2" t="str">
        <f>IF(C145=0,"",LEFT(INDEX(Lists!$H$5:$H$49,MATCH(C145,Lists!$G$5:$G$49,0),1),1))</f>
        <v/>
      </c>
      <c r="Y145" s="4">
        <f ca="1">'Month 4'!H145+'Month 4'!I145-'Month 4'!J145</f>
        <v>0</v>
      </c>
      <c r="Z145" s="2" t="str">
        <f t="shared" ca="1" si="17"/>
        <v/>
      </c>
      <c r="AA145" s="2" t="str">
        <f t="shared" ca="1" si="21"/>
        <v/>
      </c>
      <c r="AC145" s="627" t="str">
        <f t="shared" si="18"/>
        <v>0</v>
      </c>
    </row>
    <row r="146" spans="1:29" ht="39" hidden="1" customHeight="1" x14ac:dyDescent="0.2">
      <c r="A146" s="14" t="str">
        <f>Planning!A130</f>
        <v>I122</v>
      </c>
      <c r="B146" s="9">
        <f>Planning!B130</f>
        <v>0</v>
      </c>
      <c r="C146" s="9">
        <f>Planning!C130</f>
        <v>0</v>
      </c>
      <c r="D146" s="9">
        <f>Planning!D130</f>
        <v>0</v>
      </c>
      <c r="E146" s="3">
        <f>Planning!E130</f>
        <v>0</v>
      </c>
      <c r="F146" s="3" t="str">
        <f>IF(Planning!G130&lt;&gt;0,Planning!G130,"")</f>
        <v/>
      </c>
      <c r="G146" s="194">
        <f>Planning!H130</f>
        <v>0</v>
      </c>
      <c r="H146" s="4">
        <f>Planning!U130</f>
        <v>0</v>
      </c>
      <c r="I146" s="198">
        <f ca="1">IF(OR(W146="1",AND(W146&lt;&gt;"1",G146=Lists!$A$17)),Y146,0)</f>
        <v>0</v>
      </c>
      <c r="J146" s="174"/>
      <c r="K146" s="32" t="str">
        <f ca="1">IF(AND(W146="2",G146&lt;&gt;Lists!$A$17),AA146,Z146)</f>
        <v/>
      </c>
      <c r="L146" s="33" t="str">
        <f t="shared" ca="1" si="19"/>
        <v/>
      </c>
      <c r="M146" s="5">
        <f>Planning!V130</f>
        <v>0</v>
      </c>
      <c r="N146" s="5">
        <f>'Month 4'!M146+'Month 4'!N146-'Month 4'!O146</f>
        <v>0</v>
      </c>
      <c r="O146" s="166"/>
      <c r="P146" s="32" t="str">
        <f t="shared" si="14"/>
        <v/>
      </c>
      <c r="Q146" s="33" t="str">
        <f t="shared" si="20"/>
        <v/>
      </c>
      <c r="R146" s="89">
        <f ca="1">SUMIFS($J$25:$J$224,$C$25:$C$224,$C146,$G$25:$G$224,Lists!$A$16)</f>
        <v>0</v>
      </c>
      <c r="S146" s="89">
        <f t="shared" si="15"/>
        <v>0</v>
      </c>
      <c r="U146" s="2" t="str">
        <f t="shared" si="16"/>
        <v/>
      </c>
      <c r="W146" s="2" t="str">
        <f>IF(C146=0,"",LEFT(INDEX(Lists!$H$5:$H$49,MATCH(C146,Lists!$G$5:$G$49,0),1),1))</f>
        <v/>
      </c>
      <c r="Y146" s="4">
        <f ca="1">'Month 4'!H146+'Month 4'!I146-'Month 4'!J146</f>
        <v>0</v>
      </c>
      <c r="Z146" s="2" t="str">
        <f t="shared" ca="1" si="17"/>
        <v/>
      </c>
      <c r="AA146" s="2" t="str">
        <f t="shared" ca="1" si="21"/>
        <v/>
      </c>
      <c r="AC146" s="627" t="str">
        <f t="shared" si="18"/>
        <v>0</v>
      </c>
    </row>
    <row r="147" spans="1:29" ht="39" hidden="1" customHeight="1" x14ac:dyDescent="0.2">
      <c r="A147" s="14" t="str">
        <f>Planning!A131</f>
        <v>I123</v>
      </c>
      <c r="B147" s="9">
        <f>Planning!B131</f>
        <v>0</v>
      </c>
      <c r="C147" s="9">
        <f>Planning!C131</f>
        <v>0</v>
      </c>
      <c r="D147" s="9">
        <f>Planning!D131</f>
        <v>0</v>
      </c>
      <c r="E147" s="3">
        <f>Planning!E131</f>
        <v>0</v>
      </c>
      <c r="F147" s="3" t="str">
        <f>IF(Planning!G131&lt;&gt;0,Planning!G131,"")</f>
        <v/>
      </c>
      <c r="G147" s="194">
        <f>Planning!H131</f>
        <v>0</v>
      </c>
      <c r="H147" s="4">
        <f>Planning!U131</f>
        <v>0</v>
      </c>
      <c r="I147" s="198">
        <f ca="1">IF(OR(W147="1",AND(W147&lt;&gt;"1",G147=Lists!$A$17)),Y147,0)</f>
        <v>0</v>
      </c>
      <c r="J147" s="174"/>
      <c r="K147" s="32" t="str">
        <f ca="1">IF(AND(W147="2",G147&lt;&gt;Lists!$A$17),AA147,Z147)</f>
        <v/>
      </c>
      <c r="L147" s="33" t="str">
        <f t="shared" ca="1" si="19"/>
        <v/>
      </c>
      <c r="M147" s="5">
        <f>Planning!V131</f>
        <v>0</v>
      </c>
      <c r="N147" s="5">
        <f>'Month 4'!M147+'Month 4'!N147-'Month 4'!O147</f>
        <v>0</v>
      </c>
      <c r="O147" s="166"/>
      <c r="P147" s="32" t="str">
        <f t="shared" si="14"/>
        <v/>
      </c>
      <c r="Q147" s="33" t="str">
        <f t="shared" si="20"/>
        <v/>
      </c>
      <c r="R147" s="89">
        <f ca="1">SUMIFS($J$25:$J$224,$C$25:$C$224,$C147,$G$25:$G$224,Lists!$A$16)</f>
        <v>0</v>
      </c>
      <c r="S147" s="89">
        <f t="shared" si="15"/>
        <v>0</v>
      </c>
      <c r="U147" s="2" t="str">
        <f t="shared" si="16"/>
        <v/>
      </c>
      <c r="W147" s="2" t="str">
        <f>IF(C147=0,"",LEFT(INDEX(Lists!$H$5:$H$49,MATCH(C147,Lists!$G$5:$G$49,0),1),1))</f>
        <v/>
      </c>
      <c r="Y147" s="4">
        <f ca="1">'Month 4'!H147+'Month 4'!I147-'Month 4'!J147</f>
        <v>0</v>
      </c>
      <c r="Z147" s="2" t="str">
        <f t="shared" ca="1" si="17"/>
        <v/>
      </c>
      <c r="AA147" s="2" t="str">
        <f t="shared" ca="1" si="21"/>
        <v/>
      </c>
      <c r="AC147" s="627" t="str">
        <f t="shared" si="18"/>
        <v>0</v>
      </c>
    </row>
    <row r="148" spans="1:29" ht="39" hidden="1" customHeight="1" x14ac:dyDescent="0.2">
      <c r="A148" s="14" t="str">
        <f>Planning!A132</f>
        <v>I124</v>
      </c>
      <c r="B148" s="9">
        <f>Planning!B132</f>
        <v>0</v>
      </c>
      <c r="C148" s="9">
        <f>Planning!C132</f>
        <v>0</v>
      </c>
      <c r="D148" s="9">
        <f>Planning!D132</f>
        <v>0</v>
      </c>
      <c r="E148" s="3">
        <f>Planning!E132</f>
        <v>0</v>
      </c>
      <c r="F148" s="3" t="str">
        <f>IF(Planning!G132&lt;&gt;0,Planning!G132,"")</f>
        <v/>
      </c>
      <c r="G148" s="194">
        <f>Planning!H132</f>
        <v>0</v>
      </c>
      <c r="H148" s="4">
        <f>Planning!U132</f>
        <v>0</v>
      </c>
      <c r="I148" s="198">
        <f ca="1">IF(OR(W148="1",AND(W148&lt;&gt;"1",G148=Lists!$A$17)),Y148,0)</f>
        <v>0</v>
      </c>
      <c r="J148" s="174"/>
      <c r="K148" s="32" t="str">
        <f ca="1">IF(AND(W148="2",G148&lt;&gt;Lists!$A$17),AA148,Z148)</f>
        <v/>
      </c>
      <c r="L148" s="33" t="str">
        <f t="shared" ca="1" si="19"/>
        <v/>
      </c>
      <c r="M148" s="5">
        <f>Planning!V132</f>
        <v>0</v>
      </c>
      <c r="N148" s="5">
        <f>'Month 4'!M148+'Month 4'!N148-'Month 4'!O148</f>
        <v>0</v>
      </c>
      <c r="O148" s="166"/>
      <c r="P148" s="32" t="str">
        <f t="shared" si="14"/>
        <v/>
      </c>
      <c r="Q148" s="33" t="str">
        <f t="shared" si="20"/>
        <v/>
      </c>
      <c r="R148" s="89">
        <f ca="1">SUMIFS($J$25:$J$224,$C$25:$C$224,$C148,$G$25:$G$224,Lists!$A$16)</f>
        <v>0</v>
      </c>
      <c r="S148" s="89">
        <f t="shared" si="15"/>
        <v>0</v>
      </c>
      <c r="U148" s="2" t="str">
        <f t="shared" si="16"/>
        <v/>
      </c>
      <c r="W148" s="2" t="str">
        <f>IF(C148=0,"",LEFT(INDEX(Lists!$H$5:$H$49,MATCH(C148,Lists!$G$5:$G$49,0),1),1))</f>
        <v/>
      </c>
      <c r="Y148" s="4">
        <f ca="1">'Month 4'!H148+'Month 4'!I148-'Month 4'!J148</f>
        <v>0</v>
      </c>
      <c r="Z148" s="2" t="str">
        <f t="shared" ca="1" si="17"/>
        <v/>
      </c>
      <c r="AA148" s="2" t="str">
        <f t="shared" ca="1" si="21"/>
        <v/>
      </c>
      <c r="AC148" s="627" t="str">
        <f t="shared" si="18"/>
        <v>0</v>
      </c>
    </row>
    <row r="149" spans="1:29" ht="39" hidden="1" customHeight="1" x14ac:dyDescent="0.2">
      <c r="A149" s="14" t="str">
        <f>Planning!A133</f>
        <v>I125</v>
      </c>
      <c r="B149" s="9">
        <f>Planning!B133</f>
        <v>0</v>
      </c>
      <c r="C149" s="9">
        <f>Planning!C133</f>
        <v>0</v>
      </c>
      <c r="D149" s="9">
        <f>Planning!D133</f>
        <v>0</v>
      </c>
      <c r="E149" s="3">
        <f>Planning!E133</f>
        <v>0</v>
      </c>
      <c r="F149" s="3" t="str">
        <f>IF(Planning!G133&lt;&gt;0,Planning!G133,"")</f>
        <v/>
      </c>
      <c r="G149" s="194">
        <f>Planning!H133</f>
        <v>0</v>
      </c>
      <c r="H149" s="4">
        <f>Planning!U133</f>
        <v>0</v>
      </c>
      <c r="I149" s="198">
        <f ca="1">IF(OR(W149="1",AND(W149&lt;&gt;"1",G149=Lists!$A$17)),Y149,0)</f>
        <v>0</v>
      </c>
      <c r="J149" s="174"/>
      <c r="K149" s="32" t="str">
        <f ca="1">IF(AND(W149="2",G149&lt;&gt;Lists!$A$17),AA149,Z149)</f>
        <v/>
      </c>
      <c r="L149" s="33" t="str">
        <f t="shared" ca="1" si="19"/>
        <v/>
      </c>
      <c r="M149" s="5">
        <f>Planning!V133</f>
        <v>0</v>
      </c>
      <c r="N149" s="5">
        <f>'Month 4'!M149+'Month 4'!N149-'Month 4'!O149</f>
        <v>0</v>
      </c>
      <c r="O149" s="166"/>
      <c r="P149" s="32" t="str">
        <f t="shared" si="14"/>
        <v/>
      </c>
      <c r="Q149" s="33" t="str">
        <f t="shared" si="20"/>
        <v/>
      </c>
      <c r="R149" s="89">
        <f ca="1">SUMIFS($J$25:$J$224,$C$25:$C$224,$C149,$G$25:$G$224,Lists!$A$16)</f>
        <v>0</v>
      </c>
      <c r="S149" s="89">
        <f t="shared" si="15"/>
        <v>0</v>
      </c>
      <c r="U149" s="2" t="str">
        <f t="shared" si="16"/>
        <v/>
      </c>
      <c r="W149" s="2" t="str">
        <f>IF(C149=0,"",LEFT(INDEX(Lists!$H$5:$H$49,MATCH(C149,Lists!$G$5:$G$49,0),1),1))</f>
        <v/>
      </c>
      <c r="Y149" s="4">
        <f ca="1">'Month 4'!H149+'Month 4'!I149-'Month 4'!J149</f>
        <v>0</v>
      </c>
      <c r="Z149" s="2" t="str">
        <f t="shared" ca="1" si="17"/>
        <v/>
      </c>
      <c r="AA149" s="2" t="str">
        <f t="shared" ca="1" si="21"/>
        <v/>
      </c>
      <c r="AC149" s="627" t="str">
        <f t="shared" si="18"/>
        <v>0</v>
      </c>
    </row>
    <row r="150" spans="1:29" ht="39" hidden="1" customHeight="1" x14ac:dyDescent="0.2">
      <c r="A150" s="14" t="str">
        <f>Planning!A134</f>
        <v>I126</v>
      </c>
      <c r="B150" s="9">
        <f>Planning!B134</f>
        <v>0</v>
      </c>
      <c r="C150" s="9">
        <f>Planning!C134</f>
        <v>0</v>
      </c>
      <c r="D150" s="9">
        <f>Planning!D134</f>
        <v>0</v>
      </c>
      <c r="E150" s="3">
        <f>Planning!E134</f>
        <v>0</v>
      </c>
      <c r="F150" s="3" t="str">
        <f>IF(Planning!G134&lt;&gt;0,Planning!G134,"")</f>
        <v/>
      </c>
      <c r="G150" s="194">
        <f>Planning!H134</f>
        <v>0</v>
      </c>
      <c r="H150" s="4">
        <f>Planning!U134</f>
        <v>0</v>
      </c>
      <c r="I150" s="198">
        <f ca="1">IF(OR(W150="1",AND(W150&lt;&gt;"1",G150=Lists!$A$17)),Y150,0)</f>
        <v>0</v>
      </c>
      <c r="J150" s="174"/>
      <c r="K150" s="32" t="str">
        <f ca="1">IF(AND(W150="2",G150&lt;&gt;Lists!$A$17),AA150,Z150)</f>
        <v/>
      </c>
      <c r="L150" s="33" t="str">
        <f t="shared" ca="1" si="19"/>
        <v/>
      </c>
      <c r="M150" s="5">
        <f>Planning!V134</f>
        <v>0</v>
      </c>
      <c r="N150" s="5">
        <f>'Month 4'!M150+'Month 4'!N150-'Month 4'!O150</f>
        <v>0</v>
      </c>
      <c r="O150" s="166"/>
      <c r="P150" s="32" t="str">
        <f t="shared" si="14"/>
        <v/>
      </c>
      <c r="Q150" s="33" t="str">
        <f t="shared" si="20"/>
        <v/>
      </c>
      <c r="R150" s="89">
        <f ca="1">SUMIFS($J$25:$J$224,$C$25:$C$224,$C150,$G$25:$G$224,Lists!$A$16)</f>
        <v>0</v>
      </c>
      <c r="S150" s="89">
        <f t="shared" si="15"/>
        <v>0</v>
      </c>
      <c r="U150" s="2" t="str">
        <f t="shared" si="16"/>
        <v/>
      </c>
      <c r="W150" s="2" t="str">
        <f>IF(C150=0,"",LEFT(INDEX(Lists!$H$5:$H$49,MATCH(C150,Lists!$G$5:$G$49,0),1),1))</f>
        <v/>
      </c>
      <c r="Y150" s="4">
        <f ca="1">'Month 4'!H150+'Month 4'!I150-'Month 4'!J150</f>
        <v>0</v>
      </c>
      <c r="Z150" s="2" t="str">
        <f t="shared" ca="1" si="17"/>
        <v/>
      </c>
      <c r="AA150" s="2" t="str">
        <f t="shared" ca="1" si="21"/>
        <v/>
      </c>
      <c r="AC150" s="627" t="str">
        <f t="shared" si="18"/>
        <v>0</v>
      </c>
    </row>
    <row r="151" spans="1:29" ht="39" hidden="1" customHeight="1" x14ac:dyDescent="0.2">
      <c r="A151" s="14" t="str">
        <f>Planning!A135</f>
        <v>I127</v>
      </c>
      <c r="B151" s="9">
        <f>Planning!B135</f>
        <v>0</v>
      </c>
      <c r="C151" s="9">
        <f>Planning!C135</f>
        <v>0</v>
      </c>
      <c r="D151" s="9">
        <f>Planning!D135</f>
        <v>0</v>
      </c>
      <c r="E151" s="3">
        <f>Planning!E135</f>
        <v>0</v>
      </c>
      <c r="F151" s="3" t="str">
        <f>IF(Planning!G135&lt;&gt;0,Planning!G135,"")</f>
        <v/>
      </c>
      <c r="G151" s="194">
        <f>Planning!H135</f>
        <v>0</v>
      </c>
      <c r="H151" s="4">
        <f>Planning!U135</f>
        <v>0</v>
      </c>
      <c r="I151" s="198">
        <f ca="1">IF(OR(W151="1",AND(W151&lt;&gt;"1",G151=Lists!$A$17)),Y151,0)</f>
        <v>0</v>
      </c>
      <c r="J151" s="174"/>
      <c r="K151" s="32" t="str">
        <f ca="1">IF(AND(W151="2",G151&lt;&gt;Lists!$A$17),AA151,Z151)</f>
        <v/>
      </c>
      <c r="L151" s="33" t="str">
        <f t="shared" ca="1" si="19"/>
        <v/>
      </c>
      <c r="M151" s="5">
        <f>Planning!V135</f>
        <v>0</v>
      </c>
      <c r="N151" s="5">
        <f>'Month 4'!M151+'Month 4'!N151-'Month 4'!O151</f>
        <v>0</v>
      </c>
      <c r="O151" s="166"/>
      <c r="P151" s="32" t="str">
        <f t="shared" si="14"/>
        <v/>
      </c>
      <c r="Q151" s="33" t="str">
        <f t="shared" si="20"/>
        <v/>
      </c>
      <c r="R151" s="89">
        <f ca="1">SUMIFS($J$25:$J$224,$C$25:$C$224,$C151,$G$25:$G$224,Lists!$A$16)</f>
        <v>0</v>
      </c>
      <c r="S151" s="89">
        <f t="shared" si="15"/>
        <v>0</v>
      </c>
      <c r="U151" s="2" t="str">
        <f t="shared" si="16"/>
        <v/>
      </c>
      <c r="W151" s="2" t="str">
        <f>IF(C151=0,"",LEFT(INDEX(Lists!$H$5:$H$49,MATCH(C151,Lists!$G$5:$G$49,0),1),1))</f>
        <v/>
      </c>
      <c r="Y151" s="4">
        <f ca="1">'Month 4'!H151+'Month 4'!I151-'Month 4'!J151</f>
        <v>0</v>
      </c>
      <c r="Z151" s="2" t="str">
        <f t="shared" ca="1" si="17"/>
        <v/>
      </c>
      <c r="AA151" s="2" t="str">
        <f t="shared" ca="1" si="21"/>
        <v/>
      </c>
      <c r="AC151" s="627" t="str">
        <f t="shared" si="18"/>
        <v>0</v>
      </c>
    </row>
    <row r="152" spans="1:29" ht="39" hidden="1" customHeight="1" x14ac:dyDescent="0.2">
      <c r="A152" s="14" t="str">
        <f>Planning!A136</f>
        <v>I128</v>
      </c>
      <c r="B152" s="9">
        <f>Planning!B136</f>
        <v>0</v>
      </c>
      <c r="C152" s="9">
        <f>Planning!C136</f>
        <v>0</v>
      </c>
      <c r="D152" s="9">
        <f>Planning!D136</f>
        <v>0</v>
      </c>
      <c r="E152" s="3">
        <f>Planning!E136</f>
        <v>0</v>
      </c>
      <c r="F152" s="3" t="str">
        <f>IF(Planning!G136&lt;&gt;0,Planning!G136,"")</f>
        <v/>
      </c>
      <c r="G152" s="194">
        <f>Planning!H136</f>
        <v>0</v>
      </c>
      <c r="H152" s="4">
        <f>Planning!U136</f>
        <v>0</v>
      </c>
      <c r="I152" s="198">
        <f ca="1">IF(OR(W152="1",AND(W152&lt;&gt;"1",G152=Lists!$A$17)),Y152,0)</f>
        <v>0</v>
      </c>
      <c r="J152" s="174"/>
      <c r="K152" s="32" t="str">
        <f ca="1">IF(AND(W152="2",G152&lt;&gt;Lists!$A$17),AA152,Z152)</f>
        <v/>
      </c>
      <c r="L152" s="33" t="str">
        <f t="shared" ca="1" si="19"/>
        <v/>
      </c>
      <c r="M152" s="5">
        <f>Planning!V136</f>
        <v>0</v>
      </c>
      <c r="N152" s="5">
        <f>'Month 4'!M152+'Month 4'!N152-'Month 4'!O152</f>
        <v>0</v>
      </c>
      <c r="O152" s="166"/>
      <c r="P152" s="32" t="str">
        <f t="shared" si="14"/>
        <v/>
      </c>
      <c r="Q152" s="33" t="str">
        <f t="shared" si="20"/>
        <v/>
      </c>
      <c r="R152" s="89">
        <f ca="1">SUMIFS($J$25:$J$224,$C$25:$C$224,$C152,$G$25:$G$224,Lists!$A$16)</f>
        <v>0</v>
      </c>
      <c r="S152" s="89">
        <f t="shared" si="15"/>
        <v>0</v>
      </c>
      <c r="U152" s="2" t="str">
        <f t="shared" si="16"/>
        <v/>
      </c>
      <c r="W152" s="2" t="str">
        <f>IF(C152=0,"",LEFT(INDEX(Lists!$H$5:$H$49,MATCH(C152,Lists!$G$5:$G$49,0),1),1))</f>
        <v/>
      </c>
      <c r="Y152" s="4">
        <f ca="1">'Month 4'!H152+'Month 4'!I152-'Month 4'!J152</f>
        <v>0</v>
      </c>
      <c r="Z152" s="2" t="str">
        <f t="shared" ca="1" si="17"/>
        <v/>
      </c>
      <c r="AA152" s="2" t="str">
        <f t="shared" ca="1" si="21"/>
        <v/>
      </c>
      <c r="AC152" s="627" t="str">
        <f t="shared" si="18"/>
        <v>0</v>
      </c>
    </row>
    <row r="153" spans="1:29" ht="39" hidden="1" customHeight="1" x14ac:dyDescent="0.2">
      <c r="A153" s="14" t="str">
        <f>Planning!A137</f>
        <v>I129</v>
      </c>
      <c r="B153" s="9">
        <f>Planning!B137</f>
        <v>0</v>
      </c>
      <c r="C153" s="9">
        <f>Planning!C137</f>
        <v>0</v>
      </c>
      <c r="D153" s="9">
        <f>Planning!D137</f>
        <v>0</v>
      </c>
      <c r="E153" s="3">
        <f>Planning!E137</f>
        <v>0</v>
      </c>
      <c r="F153" s="3" t="str">
        <f>IF(Planning!G137&lt;&gt;0,Planning!G137,"")</f>
        <v/>
      </c>
      <c r="G153" s="194">
        <f>Planning!H137</f>
        <v>0</v>
      </c>
      <c r="H153" s="4">
        <f>Planning!U137</f>
        <v>0</v>
      </c>
      <c r="I153" s="198">
        <f ca="1">IF(OR(W153="1",AND(W153&lt;&gt;"1",G153=Lists!$A$17)),Y153,0)</f>
        <v>0</v>
      </c>
      <c r="J153" s="174"/>
      <c r="K153" s="32" t="str">
        <f ca="1">IF(AND(W153="2",G153&lt;&gt;Lists!$A$17),AA153,Z153)</f>
        <v/>
      </c>
      <c r="L153" s="33" t="str">
        <f t="shared" ref="L153:L184" ca="1" si="22">IF($U153=ExcluirDelPLogro,"",IF(AND(H153=0,I153=0,J153=0),"",K153))</f>
        <v/>
      </c>
      <c r="M153" s="5">
        <f>Planning!V137</f>
        <v>0</v>
      </c>
      <c r="N153" s="5">
        <f>'Month 4'!M153+'Month 4'!N153-'Month 4'!O153</f>
        <v>0</v>
      </c>
      <c r="O153" s="166"/>
      <c r="P153" s="32" t="str">
        <f t="shared" si="14"/>
        <v/>
      </c>
      <c r="Q153" s="33" t="str">
        <f t="shared" ref="Q153:Q184" si="23">IF($U153=ExcluirDelPLogro,"",IF(AND(M153=0,N153=0,O153=0),"",P153))</f>
        <v/>
      </c>
      <c r="R153" s="89">
        <f ca="1">SUMIFS($J$25:$J$224,$C$25:$C$224,$C153,$G$25:$G$224,Lists!$A$16)</f>
        <v>0</v>
      </c>
      <c r="S153" s="89">
        <f t="shared" si="15"/>
        <v>0</v>
      </c>
      <c r="U153" s="2" t="str">
        <f t="shared" si="16"/>
        <v/>
      </c>
      <c r="W153" s="2" t="str">
        <f>IF(C153=0,"",LEFT(INDEX(Lists!$H$5:$H$49,MATCH(C153,Lists!$G$5:$G$49,0),1),1))</f>
        <v/>
      </c>
      <c r="Y153" s="4">
        <f ca="1">'Month 4'!H153+'Month 4'!I153-'Month 4'!J153</f>
        <v>0</v>
      </c>
      <c r="Z153" s="2" t="str">
        <f t="shared" ca="1" si="17"/>
        <v/>
      </c>
      <c r="AA153" s="2" t="str">
        <f t="shared" ref="AA153:AA184" ca="1" si="24">IF(AND(H153=0,I153=0,J153=0),"",IF(J153&gt;0,H153/J153,0))</f>
        <v/>
      </c>
      <c r="AC153" s="627" t="str">
        <f t="shared" si="18"/>
        <v>0</v>
      </c>
    </row>
    <row r="154" spans="1:29" ht="39" hidden="1" customHeight="1" x14ac:dyDescent="0.2">
      <c r="A154" s="14" t="str">
        <f>Planning!A138</f>
        <v>I130</v>
      </c>
      <c r="B154" s="9">
        <f>Planning!B138</f>
        <v>0</v>
      </c>
      <c r="C154" s="9">
        <f>Planning!C138</f>
        <v>0</v>
      </c>
      <c r="D154" s="9">
        <f>Planning!D138</f>
        <v>0</v>
      </c>
      <c r="E154" s="3">
        <f>Planning!E138</f>
        <v>0</v>
      </c>
      <c r="F154" s="3" t="str">
        <f>IF(Planning!G138&lt;&gt;0,Planning!G138,"")</f>
        <v/>
      </c>
      <c r="G154" s="194">
        <f>Planning!H138</f>
        <v>0</v>
      </c>
      <c r="H154" s="4">
        <f>Planning!U138</f>
        <v>0</v>
      </c>
      <c r="I154" s="198">
        <f ca="1">IF(OR(W154="1",AND(W154&lt;&gt;"1",G154=Lists!$A$17)),Y154,0)</f>
        <v>0</v>
      </c>
      <c r="J154" s="174"/>
      <c r="K154" s="32" t="str">
        <f ca="1">IF(AND(W154="2",G154&lt;&gt;Lists!$A$17),AA154,Z154)</f>
        <v/>
      </c>
      <c r="L154" s="33" t="str">
        <f t="shared" ca="1" si="22"/>
        <v/>
      </c>
      <c r="M154" s="5">
        <f>Planning!V138</f>
        <v>0</v>
      </c>
      <c r="N154" s="5">
        <f>'Month 4'!M154+'Month 4'!N154-'Month 4'!O154</f>
        <v>0</v>
      </c>
      <c r="O154" s="166"/>
      <c r="P154" s="32" t="str">
        <f t="shared" ref="P154:P217" si="25">IF(AND(M154=0,N154=0,O154=0),"",IF((M154+N154)&gt;0,O154/(M154+N154),O154))</f>
        <v/>
      </c>
      <c r="Q154" s="33" t="str">
        <f t="shared" si="23"/>
        <v/>
      </c>
      <c r="R154" s="89">
        <f ca="1">SUMIFS($J$25:$J$224,$C$25:$C$224,$C154,$G$25:$G$224,Lists!$A$16)</f>
        <v>0</v>
      </c>
      <c r="S154" s="89">
        <f t="shared" ref="S154:S217" si="26">SUMIFS($O$25:$O$224,$C$25:$C$224,$C154,$G$25:$G$224,"&lt;&gt;0")</f>
        <v>0</v>
      </c>
      <c r="U154" s="2" t="str">
        <f t="shared" ref="U154:U217" si="27">IF(B154=0,"",IF(LEFT(B154,1)="1","1","2"))</f>
        <v/>
      </c>
      <c r="W154" s="2" t="str">
        <f>IF(C154=0,"",LEFT(INDEX(Lists!$H$5:$H$49,MATCH(C154,Lists!$G$5:$G$49,0),1),1))</f>
        <v/>
      </c>
      <c r="Y154" s="4">
        <f ca="1">'Month 4'!H154+'Month 4'!I154-'Month 4'!J154</f>
        <v>0</v>
      </c>
      <c r="Z154" s="2" t="str">
        <f t="shared" ref="Z154:Z217" ca="1" si="28">IF(AND(H154=0,I154=0,J154=0),"",IF((H154+I154)&gt;0,J154/(H154+I154),J154))</f>
        <v/>
      </c>
      <c r="AA154" s="2" t="str">
        <f t="shared" ca="1" si="24"/>
        <v/>
      </c>
      <c r="AC154" s="627" t="str">
        <f t="shared" ref="AC154:AC217" si="29">U154&amp;C154</f>
        <v>0</v>
      </c>
    </row>
    <row r="155" spans="1:29" ht="39" hidden="1" customHeight="1" x14ac:dyDescent="0.2">
      <c r="A155" s="14" t="str">
        <f>Planning!A139</f>
        <v>I131</v>
      </c>
      <c r="B155" s="9">
        <f>Planning!B139</f>
        <v>0</v>
      </c>
      <c r="C155" s="9">
        <f>Planning!C139</f>
        <v>0</v>
      </c>
      <c r="D155" s="9">
        <f>Planning!D139</f>
        <v>0</v>
      </c>
      <c r="E155" s="3">
        <f>Planning!E139</f>
        <v>0</v>
      </c>
      <c r="F155" s="3" t="str">
        <f>IF(Planning!G139&lt;&gt;0,Planning!G139,"")</f>
        <v/>
      </c>
      <c r="G155" s="194">
        <f>Planning!H139</f>
        <v>0</v>
      </c>
      <c r="H155" s="4">
        <f>Planning!U139</f>
        <v>0</v>
      </c>
      <c r="I155" s="198">
        <f ca="1">IF(OR(W155="1",AND(W155&lt;&gt;"1",G155=Lists!$A$17)),Y155,0)</f>
        <v>0</v>
      </c>
      <c r="J155" s="174"/>
      <c r="K155" s="32" t="str">
        <f ca="1">IF(AND(W155="2",G155&lt;&gt;Lists!$A$17),AA155,Z155)</f>
        <v/>
      </c>
      <c r="L155" s="33" t="str">
        <f t="shared" ca="1" si="22"/>
        <v/>
      </c>
      <c r="M155" s="5">
        <f>Planning!V139</f>
        <v>0</v>
      </c>
      <c r="N155" s="5">
        <f>'Month 4'!M155+'Month 4'!N155-'Month 4'!O155</f>
        <v>0</v>
      </c>
      <c r="O155" s="166"/>
      <c r="P155" s="32" t="str">
        <f t="shared" si="25"/>
        <v/>
      </c>
      <c r="Q155" s="33" t="str">
        <f t="shared" si="23"/>
        <v/>
      </c>
      <c r="R155" s="89">
        <f ca="1">SUMIFS($J$25:$J$224,$C$25:$C$224,$C155,$G$25:$G$224,Lists!$A$16)</f>
        <v>0</v>
      </c>
      <c r="S155" s="89">
        <f t="shared" si="26"/>
        <v>0</v>
      </c>
      <c r="U155" s="2" t="str">
        <f t="shared" si="27"/>
        <v/>
      </c>
      <c r="W155" s="2" t="str">
        <f>IF(C155=0,"",LEFT(INDEX(Lists!$H$5:$H$49,MATCH(C155,Lists!$G$5:$G$49,0),1),1))</f>
        <v/>
      </c>
      <c r="Y155" s="4">
        <f ca="1">'Month 4'!H155+'Month 4'!I155-'Month 4'!J155</f>
        <v>0</v>
      </c>
      <c r="Z155" s="2" t="str">
        <f t="shared" ca="1" si="28"/>
        <v/>
      </c>
      <c r="AA155" s="2" t="str">
        <f t="shared" ca="1" si="24"/>
        <v/>
      </c>
      <c r="AC155" s="627" t="str">
        <f t="shared" si="29"/>
        <v>0</v>
      </c>
    </row>
    <row r="156" spans="1:29" ht="39" hidden="1" customHeight="1" x14ac:dyDescent="0.2">
      <c r="A156" s="14" t="str">
        <f>Planning!A140</f>
        <v>I132</v>
      </c>
      <c r="B156" s="9">
        <f>Planning!B140</f>
        <v>0</v>
      </c>
      <c r="C156" s="9">
        <f>Planning!C140</f>
        <v>0</v>
      </c>
      <c r="D156" s="9">
        <f>Planning!D140</f>
        <v>0</v>
      </c>
      <c r="E156" s="3">
        <f>Planning!E140</f>
        <v>0</v>
      </c>
      <c r="F156" s="3" t="str">
        <f>IF(Planning!G140&lt;&gt;0,Planning!G140,"")</f>
        <v/>
      </c>
      <c r="G156" s="194">
        <f>Planning!H140</f>
        <v>0</v>
      </c>
      <c r="H156" s="4">
        <f>Planning!U140</f>
        <v>0</v>
      </c>
      <c r="I156" s="198">
        <f ca="1">IF(OR(W156="1",AND(W156&lt;&gt;"1",G156=Lists!$A$17)),Y156,0)</f>
        <v>0</v>
      </c>
      <c r="J156" s="174"/>
      <c r="K156" s="32" t="str">
        <f ca="1">IF(AND(W156="2",G156&lt;&gt;Lists!$A$17),AA156,Z156)</f>
        <v/>
      </c>
      <c r="L156" s="33" t="str">
        <f t="shared" ca="1" si="22"/>
        <v/>
      </c>
      <c r="M156" s="5">
        <f>Planning!V140</f>
        <v>0</v>
      </c>
      <c r="N156" s="5">
        <f>'Month 4'!M156+'Month 4'!N156-'Month 4'!O156</f>
        <v>0</v>
      </c>
      <c r="O156" s="166"/>
      <c r="P156" s="32" t="str">
        <f t="shared" si="25"/>
        <v/>
      </c>
      <c r="Q156" s="33" t="str">
        <f t="shared" si="23"/>
        <v/>
      </c>
      <c r="R156" s="89">
        <f ca="1">SUMIFS($J$25:$J$224,$C$25:$C$224,$C156,$G$25:$G$224,Lists!$A$16)</f>
        <v>0</v>
      </c>
      <c r="S156" s="89">
        <f t="shared" si="26"/>
        <v>0</v>
      </c>
      <c r="U156" s="2" t="str">
        <f t="shared" si="27"/>
        <v/>
      </c>
      <c r="W156" s="2" t="str">
        <f>IF(C156=0,"",LEFT(INDEX(Lists!$H$5:$H$49,MATCH(C156,Lists!$G$5:$G$49,0),1),1))</f>
        <v/>
      </c>
      <c r="Y156" s="4">
        <f ca="1">'Month 4'!H156+'Month 4'!I156-'Month 4'!J156</f>
        <v>0</v>
      </c>
      <c r="Z156" s="2" t="str">
        <f t="shared" ca="1" si="28"/>
        <v/>
      </c>
      <c r="AA156" s="2" t="str">
        <f t="shared" ca="1" si="24"/>
        <v/>
      </c>
      <c r="AC156" s="627" t="str">
        <f t="shared" si="29"/>
        <v>0</v>
      </c>
    </row>
    <row r="157" spans="1:29" ht="39" hidden="1" customHeight="1" x14ac:dyDescent="0.2">
      <c r="A157" s="14" t="str">
        <f>Planning!A141</f>
        <v>I133</v>
      </c>
      <c r="B157" s="9">
        <f>Planning!B141</f>
        <v>0</v>
      </c>
      <c r="C157" s="9">
        <f>Planning!C141</f>
        <v>0</v>
      </c>
      <c r="D157" s="9">
        <f>Planning!D141</f>
        <v>0</v>
      </c>
      <c r="E157" s="3">
        <f>Planning!E141</f>
        <v>0</v>
      </c>
      <c r="F157" s="3" t="str">
        <f>IF(Planning!G141&lt;&gt;0,Planning!G141,"")</f>
        <v/>
      </c>
      <c r="G157" s="194">
        <f>Planning!H141</f>
        <v>0</v>
      </c>
      <c r="H157" s="4">
        <f>Planning!U141</f>
        <v>0</v>
      </c>
      <c r="I157" s="198">
        <f ca="1">IF(OR(W157="1",AND(W157&lt;&gt;"1",G157=Lists!$A$17)),Y157,0)</f>
        <v>0</v>
      </c>
      <c r="J157" s="174"/>
      <c r="K157" s="32" t="str">
        <f ca="1">IF(AND(W157="2",G157&lt;&gt;Lists!$A$17),AA157,Z157)</f>
        <v/>
      </c>
      <c r="L157" s="33" t="str">
        <f t="shared" ca="1" si="22"/>
        <v/>
      </c>
      <c r="M157" s="5">
        <f>Planning!V141</f>
        <v>0</v>
      </c>
      <c r="N157" s="5">
        <f>'Month 4'!M157+'Month 4'!N157-'Month 4'!O157</f>
        <v>0</v>
      </c>
      <c r="O157" s="166"/>
      <c r="P157" s="32" t="str">
        <f t="shared" si="25"/>
        <v/>
      </c>
      <c r="Q157" s="33" t="str">
        <f t="shared" si="23"/>
        <v/>
      </c>
      <c r="R157" s="89">
        <f ca="1">SUMIFS($J$25:$J$224,$C$25:$C$224,$C157,$G$25:$G$224,Lists!$A$16)</f>
        <v>0</v>
      </c>
      <c r="S157" s="89">
        <f t="shared" si="26"/>
        <v>0</v>
      </c>
      <c r="U157" s="2" t="str">
        <f t="shared" si="27"/>
        <v/>
      </c>
      <c r="W157" s="2" t="str">
        <f>IF(C157=0,"",LEFT(INDEX(Lists!$H$5:$H$49,MATCH(C157,Lists!$G$5:$G$49,0),1),1))</f>
        <v/>
      </c>
      <c r="Y157" s="4">
        <f ca="1">'Month 4'!H157+'Month 4'!I157-'Month 4'!J157</f>
        <v>0</v>
      </c>
      <c r="Z157" s="2" t="str">
        <f t="shared" ca="1" si="28"/>
        <v/>
      </c>
      <c r="AA157" s="2" t="str">
        <f t="shared" ca="1" si="24"/>
        <v/>
      </c>
      <c r="AC157" s="627" t="str">
        <f t="shared" si="29"/>
        <v>0</v>
      </c>
    </row>
    <row r="158" spans="1:29" ht="39" hidden="1" customHeight="1" x14ac:dyDescent="0.2">
      <c r="A158" s="14" t="str">
        <f>Planning!A142</f>
        <v>I134</v>
      </c>
      <c r="B158" s="9">
        <f>Planning!B142</f>
        <v>0</v>
      </c>
      <c r="C158" s="9">
        <f>Planning!C142</f>
        <v>0</v>
      </c>
      <c r="D158" s="9">
        <f>Planning!D142</f>
        <v>0</v>
      </c>
      <c r="E158" s="3">
        <f>Planning!E142</f>
        <v>0</v>
      </c>
      <c r="F158" s="3" t="str">
        <f>IF(Planning!G142&lt;&gt;0,Planning!G142,"")</f>
        <v/>
      </c>
      <c r="G158" s="194">
        <f>Planning!H142</f>
        <v>0</v>
      </c>
      <c r="H158" s="4">
        <f>Planning!U142</f>
        <v>0</v>
      </c>
      <c r="I158" s="198">
        <f ca="1">IF(OR(W158="1",AND(W158&lt;&gt;"1",G158=Lists!$A$17)),Y158,0)</f>
        <v>0</v>
      </c>
      <c r="J158" s="174"/>
      <c r="K158" s="32" t="str">
        <f ca="1">IF(AND(W158="2",G158&lt;&gt;Lists!$A$17),AA158,Z158)</f>
        <v/>
      </c>
      <c r="L158" s="33" t="str">
        <f t="shared" ca="1" si="22"/>
        <v/>
      </c>
      <c r="M158" s="5">
        <f>Planning!V142</f>
        <v>0</v>
      </c>
      <c r="N158" s="5">
        <f>'Month 4'!M158+'Month 4'!N158-'Month 4'!O158</f>
        <v>0</v>
      </c>
      <c r="O158" s="166"/>
      <c r="P158" s="32" t="str">
        <f t="shared" si="25"/>
        <v/>
      </c>
      <c r="Q158" s="33" t="str">
        <f t="shared" si="23"/>
        <v/>
      </c>
      <c r="R158" s="89">
        <f ca="1">SUMIFS($J$25:$J$224,$C$25:$C$224,$C158,$G$25:$G$224,Lists!$A$16)</f>
        <v>0</v>
      </c>
      <c r="S158" s="89">
        <f t="shared" si="26"/>
        <v>0</v>
      </c>
      <c r="U158" s="2" t="str">
        <f t="shared" si="27"/>
        <v/>
      </c>
      <c r="W158" s="2" t="str">
        <f>IF(C158=0,"",LEFT(INDEX(Lists!$H$5:$H$49,MATCH(C158,Lists!$G$5:$G$49,0),1),1))</f>
        <v/>
      </c>
      <c r="Y158" s="4">
        <f ca="1">'Month 4'!H158+'Month 4'!I158-'Month 4'!J158</f>
        <v>0</v>
      </c>
      <c r="Z158" s="2" t="str">
        <f t="shared" ca="1" si="28"/>
        <v/>
      </c>
      <c r="AA158" s="2" t="str">
        <f t="shared" ca="1" si="24"/>
        <v/>
      </c>
      <c r="AC158" s="627" t="str">
        <f t="shared" si="29"/>
        <v>0</v>
      </c>
    </row>
    <row r="159" spans="1:29" ht="39" hidden="1" customHeight="1" x14ac:dyDescent="0.2">
      <c r="A159" s="14" t="str">
        <f>Planning!A143</f>
        <v>I135</v>
      </c>
      <c r="B159" s="9">
        <f>Planning!B143</f>
        <v>0</v>
      </c>
      <c r="C159" s="9">
        <f>Planning!C143</f>
        <v>0</v>
      </c>
      <c r="D159" s="9">
        <f>Planning!D143</f>
        <v>0</v>
      </c>
      <c r="E159" s="3">
        <f>Planning!E143</f>
        <v>0</v>
      </c>
      <c r="F159" s="3" t="str">
        <f>IF(Planning!G143&lt;&gt;0,Planning!G143,"")</f>
        <v/>
      </c>
      <c r="G159" s="194">
        <f>Planning!H143</f>
        <v>0</v>
      </c>
      <c r="H159" s="4">
        <f>Planning!U143</f>
        <v>0</v>
      </c>
      <c r="I159" s="198">
        <f ca="1">IF(OR(W159="1",AND(W159&lt;&gt;"1",G159=Lists!$A$17)),Y159,0)</f>
        <v>0</v>
      </c>
      <c r="J159" s="174"/>
      <c r="K159" s="32" t="str">
        <f ca="1">IF(AND(W159="2",G159&lt;&gt;Lists!$A$17),AA159,Z159)</f>
        <v/>
      </c>
      <c r="L159" s="33" t="str">
        <f t="shared" ca="1" si="22"/>
        <v/>
      </c>
      <c r="M159" s="5">
        <f>Planning!V143</f>
        <v>0</v>
      </c>
      <c r="N159" s="5">
        <f>'Month 4'!M159+'Month 4'!N159-'Month 4'!O159</f>
        <v>0</v>
      </c>
      <c r="O159" s="166"/>
      <c r="P159" s="32" t="str">
        <f t="shared" si="25"/>
        <v/>
      </c>
      <c r="Q159" s="33" t="str">
        <f t="shared" si="23"/>
        <v/>
      </c>
      <c r="R159" s="89">
        <f ca="1">SUMIFS($J$25:$J$224,$C$25:$C$224,$C159,$G$25:$G$224,Lists!$A$16)</f>
        <v>0</v>
      </c>
      <c r="S159" s="89">
        <f t="shared" si="26"/>
        <v>0</v>
      </c>
      <c r="U159" s="2" t="str">
        <f t="shared" si="27"/>
        <v/>
      </c>
      <c r="W159" s="2" t="str">
        <f>IF(C159=0,"",LEFT(INDEX(Lists!$H$5:$H$49,MATCH(C159,Lists!$G$5:$G$49,0),1),1))</f>
        <v/>
      </c>
      <c r="Y159" s="4">
        <f ca="1">'Month 4'!H159+'Month 4'!I159-'Month 4'!J159</f>
        <v>0</v>
      </c>
      <c r="Z159" s="2" t="str">
        <f t="shared" ca="1" si="28"/>
        <v/>
      </c>
      <c r="AA159" s="2" t="str">
        <f t="shared" ca="1" si="24"/>
        <v/>
      </c>
      <c r="AC159" s="627" t="str">
        <f t="shared" si="29"/>
        <v>0</v>
      </c>
    </row>
    <row r="160" spans="1:29" ht="39" hidden="1" customHeight="1" x14ac:dyDescent="0.2">
      <c r="A160" s="14" t="str">
        <f>Planning!A144</f>
        <v>I136</v>
      </c>
      <c r="B160" s="9">
        <f>Planning!B144</f>
        <v>0</v>
      </c>
      <c r="C160" s="9">
        <f>Planning!C144</f>
        <v>0</v>
      </c>
      <c r="D160" s="9">
        <f>Planning!D144</f>
        <v>0</v>
      </c>
      <c r="E160" s="3">
        <f>Planning!E144</f>
        <v>0</v>
      </c>
      <c r="F160" s="3" t="str">
        <f>IF(Planning!G144&lt;&gt;0,Planning!G144,"")</f>
        <v/>
      </c>
      <c r="G160" s="194">
        <f>Planning!H144</f>
        <v>0</v>
      </c>
      <c r="H160" s="4">
        <f>Planning!U144</f>
        <v>0</v>
      </c>
      <c r="I160" s="198">
        <f ca="1">IF(OR(W160="1",AND(W160&lt;&gt;"1",G160=Lists!$A$17)),Y160,0)</f>
        <v>0</v>
      </c>
      <c r="J160" s="174"/>
      <c r="K160" s="32" t="str">
        <f ca="1">IF(AND(W160="2",G160&lt;&gt;Lists!$A$17),AA160,Z160)</f>
        <v/>
      </c>
      <c r="L160" s="33" t="str">
        <f t="shared" ca="1" si="22"/>
        <v/>
      </c>
      <c r="M160" s="5">
        <f>Planning!V144</f>
        <v>0</v>
      </c>
      <c r="N160" s="5">
        <f>'Month 4'!M160+'Month 4'!N160-'Month 4'!O160</f>
        <v>0</v>
      </c>
      <c r="O160" s="166"/>
      <c r="P160" s="32" t="str">
        <f t="shared" si="25"/>
        <v/>
      </c>
      <c r="Q160" s="33" t="str">
        <f t="shared" si="23"/>
        <v/>
      </c>
      <c r="R160" s="89">
        <f ca="1">SUMIFS($J$25:$J$224,$C$25:$C$224,$C160,$G$25:$G$224,Lists!$A$16)</f>
        <v>0</v>
      </c>
      <c r="S160" s="89">
        <f t="shared" si="26"/>
        <v>0</v>
      </c>
      <c r="U160" s="2" t="str">
        <f t="shared" si="27"/>
        <v/>
      </c>
      <c r="W160" s="2" t="str">
        <f>IF(C160=0,"",LEFT(INDEX(Lists!$H$5:$H$49,MATCH(C160,Lists!$G$5:$G$49,0),1),1))</f>
        <v/>
      </c>
      <c r="Y160" s="4">
        <f ca="1">'Month 4'!H160+'Month 4'!I160-'Month 4'!J160</f>
        <v>0</v>
      </c>
      <c r="Z160" s="2" t="str">
        <f t="shared" ca="1" si="28"/>
        <v/>
      </c>
      <c r="AA160" s="2" t="str">
        <f t="shared" ca="1" si="24"/>
        <v/>
      </c>
      <c r="AC160" s="627" t="str">
        <f t="shared" si="29"/>
        <v>0</v>
      </c>
    </row>
    <row r="161" spans="1:29" ht="39" hidden="1" customHeight="1" x14ac:dyDescent="0.2">
      <c r="A161" s="14" t="str">
        <f>Planning!A145</f>
        <v>I137</v>
      </c>
      <c r="B161" s="9">
        <f>Planning!B145</f>
        <v>0</v>
      </c>
      <c r="C161" s="9">
        <f>Planning!C145</f>
        <v>0</v>
      </c>
      <c r="D161" s="9">
        <f>Planning!D145</f>
        <v>0</v>
      </c>
      <c r="E161" s="3">
        <f>Planning!E145</f>
        <v>0</v>
      </c>
      <c r="F161" s="3" t="str">
        <f>IF(Planning!G145&lt;&gt;0,Planning!G145,"")</f>
        <v/>
      </c>
      <c r="G161" s="194">
        <f>Planning!H145</f>
        <v>0</v>
      </c>
      <c r="H161" s="4">
        <f>Planning!U145</f>
        <v>0</v>
      </c>
      <c r="I161" s="198">
        <f ca="1">IF(OR(W161="1",AND(W161&lt;&gt;"1",G161=Lists!$A$17)),Y161,0)</f>
        <v>0</v>
      </c>
      <c r="J161" s="174"/>
      <c r="K161" s="32" t="str">
        <f ca="1">IF(AND(W161="2",G161&lt;&gt;Lists!$A$17),AA161,Z161)</f>
        <v/>
      </c>
      <c r="L161" s="33" t="str">
        <f t="shared" ca="1" si="22"/>
        <v/>
      </c>
      <c r="M161" s="5">
        <f>Planning!V145</f>
        <v>0</v>
      </c>
      <c r="N161" s="5">
        <f>'Month 4'!M161+'Month 4'!N161-'Month 4'!O161</f>
        <v>0</v>
      </c>
      <c r="O161" s="166"/>
      <c r="P161" s="32" t="str">
        <f t="shared" si="25"/>
        <v/>
      </c>
      <c r="Q161" s="33" t="str">
        <f t="shared" si="23"/>
        <v/>
      </c>
      <c r="R161" s="89">
        <f ca="1">SUMIFS($J$25:$J$224,$C$25:$C$224,$C161,$G$25:$G$224,Lists!$A$16)</f>
        <v>0</v>
      </c>
      <c r="S161" s="89">
        <f t="shared" si="26"/>
        <v>0</v>
      </c>
      <c r="U161" s="2" t="str">
        <f t="shared" si="27"/>
        <v/>
      </c>
      <c r="W161" s="2" t="str">
        <f>IF(C161=0,"",LEFT(INDEX(Lists!$H$5:$H$49,MATCH(C161,Lists!$G$5:$G$49,0),1),1))</f>
        <v/>
      </c>
      <c r="Y161" s="4">
        <f ca="1">'Month 4'!H161+'Month 4'!I161-'Month 4'!J161</f>
        <v>0</v>
      </c>
      <c r="Z161" s="2" t="str">
        <f t="shared" ca="1" si="28"/>
        <v/>
      </c>
      <c r="AA161" s="2" t="str">
        <f t="shared" ca="1" si="24"/>
        <v/>
      </c>
      <c r="AC161" s="627" t="str">
        <f t="shared" si="29"/>
        <v>0</v>
      </c>
    </row>
    <row r="162" spans="1:29" ht="39" hidden="1" customHeight="1" x14ac:dyDescent="0.2">
      <c r="A162" s="14" t="str">
        <f>Planning!A146</f>
        <v>I138</v>
      </c>
      <c r="B162" s="9">
        <f>Planning!B146</f>
        <v>0</v>
      </c>
      <c r="C162" s="9">
        <f>Planning!C146</f>
        <v>0</v>
      </c>
      <c r="D162" s="9">
        <f>Planning!D146</f>
        <v>0</v>
      </c>
      <c r="E162" s="3">
        <f>Planning!E146</f>
        <v>0</v>
      </c>
      <c r="F162" s="3" t="str">
        <f>IF(Planning!G146&lt;&gt;0,Planning!G146,"")</f>
        <v/>
      </c>
      <c r="G162" s="194">
        <f>Planning!H146</f>
        <v>0</v>
      </c>
      <c r="H162" s="4">
        <f>Planning!U146</f>
        <v>0</v>
      </c>
      <c r="I162" s="198">
        <f ca="1">IF(OR(W162="1",AND(W162&lt;&gt;"1",G162=Lists!$A$17)),Y162,0)</f>
        <v>0</v>
      </c>
      <c r="J162" s="174"/>
      <c r="K162" s="32" t="str">
        <f ca="1">IF(AND(W162="2",G162&lt;&gt;Lists!$A$17),AA162,Z162)</f>
        <v/>
      </c>
      <c r="L162" s="33" t="str">
        <f t="shared" ca="1" si="22"/>
        <v/>
      </c>
      <c r="M162" s="5">
        <f>Planning!V146</f>
        <v>0</v>
      </c>
      <c r="N162" s="5">
        <f>'Month 4'!M162+'Month 4'!N162-'Month 4'!O162</f>
        <v>0</v>
      </c>
      <c r="O162" s="166"/>
      <c r="P162" s="32" t="str">
        <f t="shared" si="25"/>
        <v/>
      </c>
      <c r="Q162" s="33" t="str">
        <f t="shared" si="23"/>
        <v/>
      </c>
      <c r="R162" s="89">
        <f ca="1">SUMIFS($J$25:$J$224,$C$25:$C$224,$C162,$G$25:$G$224,Lists!$A$16)</f>
        <v>0</v>
      </c>
      <c r="S162" s="89">
        <f t="shared" si="26"/>
        <v>0</v>
      </c>
      <c r="U162" s="2" t="str">
        <f t="shared" si="27"/>
        <v/>
      </c>
      <c r="W162" s="2" t="str">
        <f>IF(C162=0,"",LEFT(INDEX(Lists!$H$5:$H$49,MATCH(C162,Lists!$G$5:$G$49,0),1),1))</f>
        <v/>
      </c>
      <c r="Y162" s="4">
        <f ca="1">'Month 4'!H162+'Month 4'!I162-'Month 4'!J162</f>
        <v>0</v>
      </c>
      <c r="Z162" s="2" t="str">
        <f t="shared" ca="1" si="28"/>
        <v/>
      </c>
      <c r="AA162" s="2" t="str">
        <f t="shared" ca="1" si="24"/>
        <v/>
      </c>
      <c r="AC162" s="627" t="str">
        <f t="shared" si="29"/>
        <v>0</v>
      </c>
    </row>
    <row r="163" spans="1:29" ht="39" hidden="1" customHeight="1" x14ac:dyDescent="0.2">
      <c r="A163" s="14" t="str">
        <f>Planning!A147</f>
        <v>I139</v>
      </c>
      <c r="B163" s="9">
        <f>Planning!B147</f>
        <v>0</v>
      </c>
      <c r="C163" s="9">
        <f>Planning!C147</f>
        <v>0</v>
      </c>
      <c r="D163" s="9">
        <f>Planning!D147</f>
        <v>0</v>
      </c>
      <c r="E163" s="3">
        <f>Planning!E147</f>
        <v>0</v>
      </c>
      <c r="F163" s="3" t="str">
        <f>IF(Planning!G147&lt;&gt;0,Planning!G147,"")</f>
        <v/>
      </c>
      <c r="G163" s="194">
        <f>Planning!H147</f>
        <v>0</v>
      </c>
      <c r="H163" s="4">
        <f>Planning!U147</f>
        <v>0</v>
      </c>
      <c r="I163" s="198">
        <f ca="1">IF(OR(W163="1",AND(W163&lt;&gt;"1",G163=Lists!$A$17)),Y163,0)</f>
        <v>0</v>
      </c>
      <c r="J163" s="174"/>
      <c r="K163" s="32" t="str">
        <f ca="1">IF(AND(W163="2",G163&lt;&gt;Lists!$A$17),AA163,Z163)</f>
        <v/>
      </c>
      <c r="L163" s="33" t="str">
        <f t="shared" ca="1" si="22"/>
        <v/>
      </c>
      <c r="M163" s="5">
        <f>Planning!V147</f>
        <v>0</v>
      </c>
      <c r="N163" s="5">
        <f>'Month 4'!M163+'Month 4'!N163-'Month 4'!O163</f>
        <v>0</v>
      </c>
      <c r="O163" s="166"/>
      <c r="P163" s="32" t="str">
        <f t="shared" si="25"/>
        <v/>
      </c>
      <c r="Q163" s="33" t="str">
        <f t="shared" si="23"/>
        <v/>
      </c>
      <c r="R163" s="89">
        <f ca="1">SUMIFS($J$25:$J$224,$C$25:$C$224,$C163,$G$25:$G$224,Lists!$A$16)</f>
        <v>0</v>
      </c>
      <c r="S163" s="89">
        <f t="shared" si="26"/>
        <v>0</v>
      </c>
      <c r="U163" s="2" t="str">
        <f t="shared" si="27"/>
        <v/>
      </c>
      <c r="W163" s="2" t="str">
        <f>IF(C163=0,"",LEFT(INDEX(Lists!$H$5:$H$49,MATCH(C163,Lists!$G$5:$G$49,0),1),1))</f>
        <v/>
      </c>
      <c r="Y163" s="4">
        <f ca="1">'Month 4'!H163+'Month 4'!I163-'Month 4'!J163</f>
        <v>0</v>
      </c>
      <c r="Z163" s="2" t="str">
        <f t="shared" ca="1" si="28"/>
        <v/>
      </c>
      <c r="AA163" s="2" t="str">
        <f t="shared" ca="1" si="24"/>
        <v/>
      </c>
      <c r="AC163" s="627" t="str">
        <f t="shared" si="29"/>
        <v>0</v>
      </c>
    </row>
    <row r="164" spans="1:29" ht="39" hidden="1" customHeight="1" x14ac:dyDescent="0.2">
      <c r="A164" s="14" t="str">
        <f>Planning!A148</f>
        <v>I140</v>
      </c>
      <c r="B164" s="9">
        <f>Planning!B148</f>
        <v>0</v>
      </c>
      <c r="C164" s="9">
        <f>Planning!C148</f>
        <v>0</v>
      </c>
      <c r="D164" s="9">
        <f>Planning!D148</f>
        <v>0</v>
      </c>
      <c r="E164" s="3">
        <f>Planning!E148</f>
        <v>0</v>
      </c>
      <c r="F164" s="3" t="str">
        <f>IF(Planning!G148&lt;&gt;0,Planning!G148,"")</f>
        <v/>
      </c>
      <c r="G164" s="194">
        <f>Planning!H148</f>
        <v>0</v>
      </c>
      <c r="H164" s="4">
        <f>Planning!U148</f>
        <v>0</v>
      </c>
      <c r="I164" s="198">
        <f ca="1">IF(OR(W164="1",AND(W164&lt;&gt;"1",G164=Lists!$A$17)),Y164,0)</f>
        <v>0</v>
      </c>
      <c r="J164" s="174"/>
      <c r="K164" s="32" t="str">
        <f ca="1">IF(AND(W164="2",G164&lt;&gt;Lists!$A$17),AA164,Z164)</f>
        <v/>
      </c>
      <c r="L164" s="33" t="str">
        <f t="shared" ca="1" si="22"/>
        <v/>
      </c>
      <c r="M164" s="5">
        <f>Planning!V148</f>
        <v>0</v>
      </c>
      <c r="N164" s="5">
        <f>'Month 4'!M164+'Month 4'!N164-'Month 4'!O164</f>
        <v>0</v>
      </c>
      <c r="O164" s="166"/>
      <c r="P164" s="32" t="str">
        <f t="shared" si="25"/>
        <v/>
      </c>
      <c r="Q164" s="33" t="str">
        <f t="shared" si="23"/>
        <v/>
      </c>
      <c r="R164" s="89">
        <f ca="1">SUMIFS($J$25:$J$224,$C$25:$C$224,$C164,$G$25:$G$224,Lists!$A$16)</f>
        <v>0</v>
      </c>
      <c r="S164" s="89">
        <f t="shared" si="26"/>
        <v>0</v>
      </c>
      <c r="U164" s="2" t="str">
        <f t="shared" si="27"/>
        <v/>
      </c>
      <c r="W164" s="2" t="str">
        <f>IF(C164=0,"",LEFT(INDEX(Lists!$H$5:$H$49,MATCH(C164,Lists!$G$5:$G$49,0),1),1))</f>
        <v/>
      </c>
      <c r="Y164" s="4">
        <f ca="1">'Month 4'!H164+'Month 4'!I164-'Month 4'!J164</f>
        <v>0</v>
      </c>
      <c r="Z164" s="2" t="str">
        <f t="shared" ca="1" si="28"/>
        <v/>
      </c>
      <c r="AA164" s="2" t="str">
        <f t="shared" ca="1" si="24"/>
        <v/>
      </c>
      <c r="AC164" s="627" t="str">
        <f t="shared" si="29"/>
        <v>0</v>
      </c>
    </row>
    <row r="165" spans="1:29" ht="39" hidden="1" customHeight="1" x14ac:dyDescent="0.2">
      <c r="A165" s="14" t="str">
        <f>Planning!A149</f>
        <v>I141</v>
      </c>
      <c r="B165" s="9">
        <f>Planning!B149</f>
        <v>0</v>
      </c>
      <c r="C165" s="9">
        <f>Planning!C149</f>
        <v>0</v>
      </c>
      <c r="D165" s="9">
        <f>Planning!D149</f>
        <v>0</v>
      </c>
      <c r="E165" s="3">
        <f>Planning!E149</f>
        <v>0</v>
      </c>
      <c r="F165" s="3" t="str">
        <f>IF(Planning!G149&lt;&gt;0,Planning!G149,"")</f>
        <v/>
      </c>
      <c r="G165" s="194">
        <f>Planning!H149</f>
        <v>0</v>
      </c>
      <c r="H165" s="4">
        <f>Planning!U149</f>
        <v>0</v>
      </c>
      <c r="I165" s="198">
        <f ca="1">IF(OR(W165="1",AND(W165&lt;&gt;"1",G165=Lists!$A$17)),Y165,0)</f>
        <v>0</v>
      </c>
      <c r="J165" s="174"/>
      <c r="K165" s="32" t="str">
        <f ca="1">IF(AND(W165="2",G165&lt;&gt;Lists!$A$17),AA165,Z165)</f>
        <v/>
      </c>
      <c r="L165" s="33" t="str">
        <f t="shared" ca="1" si="22"/>
        <v/>
      </c>
      <c r="M165" s="5">
        <f>Planning!V149</f>
        <v>0</v>
      </c>
      <c r="N165" s="5">
        <f>'Month 4'!M165+'Month 4'!N165-'Month 4'!O165</f>
        <v>0</v>
      </c>
      <c r="O165" s="166"/>
      <c r="P165" s="32" t="str">
        <f t="shared" si="25"/>
        <v/>
      </c>
      <c r="Q165" s="33" t="str">
        <f t="shared" si="23"/>
        <v/>
      </c>
      <c r="R165" s="89">
        <f ca="1">SUMIFS($J$25:$J$224,$C$25:$C$224,$C165,$G$25:$G$224,Lists!$A$16)</f>
        <v>0</v>
      </c>
      <c r="S165" s="89">
        <f t="shared" si="26"/>
        <v>0</v>
      </c>
      <c r="U165" s="2" t="str">
        <f t="shared" si="27"/>
        <v/>
      </c>
      <c r="W165" s="2" t="str">
        <f>IF(C165=0,"",LEFT(INDEX(Lists!$H$5:$H$49,MATCH(C165,Lists!$G$5:$G$49,0),1),1))</f>
        <v/>
      </c>
      <c r="Y165" s="4">
        <f ca="1">'Month 4'!H165+'Month 4'!I165-'Month 4'!J165</f>
        <v>0</v>
      </c>
      <c r="Z165" s="2" t="str">
        <f t="shared" ca="1" si="28"/>
        <v/>
      </c>
      <c r="AA165" s="2" t="str">
        <f t="shared" ca="1" si="24"/>
        <v/>
      </c>
      <c r="AC165" s="627" t="str">
        <f t="shared" si="29"/>
        <v>0</v>
      </c>
    </row>
    <row r="166" spans="1:29" ht="39" hidden="1" customHeight="1" x14ac:dyDescent="0.2">
      <c r="A166" s="14" t="str">
        <f>Planning!A150</f>
        <v>I142</v>
      </c>
      <c r="B166" s="9">
        <f>Planning!B150</f>
        <v>0</v>
      </c>
      <c r="C166" s="9">
        <f>Planning!C150</f>
        <v>0</v>
      </c>
      <c r="D166" s="9">
        <f>Planning!D150</f>
        <v>0</v>
      </c>
      <c r="E166" s="3">
        <f>Planning!E150</f>
        <v>0</v>
      </c>
      <c r="F166" s="3" t="str">
        <f>IF(Planning!G150&lt;&gt;0,Planning!G150,"")</f>
        <v/>
      </c>
      <c r="G166" s="194">
        <f>Planning!H150</f>
        <v>0</v>
      </c>
      <c r="H166" s="4">
        <f>Planning!U150</f>
        <v>0</v>
      </c>
      <c r="I166" s="198">
        <f ca="1">IF(OR(W166="1",AND(W166&lt;&gt;"1",G166=Lists!$A$17)),Y166,0)</f>
        <v>0</v>
      </c>
      <c r="J166" s="174"/>
      <c r="K166" s="32" t="str">
        <f ca="1">IF(AND(W166="2",G166&lt;&gt;Lists!$A$17),AA166,Z166)</f>
        <v/>
      </c>
      <c r="L166" s="33" t="str">
        <f t="shared" ca="1" si="22"/>
        <v/>
      </c>
      <c r="M166" s="5">
        <f>Planning!V150</f>
        <v>0</v>
      </c>
      <c r="N166" s="5">
        <f>'Month 4'!M166+'Month 4'!N166-'Month 4'!O166</f>
        <v>0</v>
      </c>
      <c r="O166" s="166"/>
      <c r="P166" s="32" t="str">
        <f t="shared" si="25"/>
        <v/>
      </c>
      <c r="Q166" s="33" t="str">
        <f t="shared" si="23"/>
        <v/>
      </c>
      <c r="R166" s="89">
        <f ca="1">SUMIFS($J$25:$J$224,$C$25:$C$224,$C166,$G$25:$G$224,Lists!$A$16)</f>
        <v>0</v>
      </c>
      <c r="S166" s="89">
        <f t="shared" si="26"/>
        <v>0</v>
      </c>
      <c r="U166" s="2" t="str">
        <f t="shared" si="27"/>
        <v/>
      </c>
      <c r="W166" s="2" t="str">
        <f>IF(C166=0,"",LEFT(INDEX(Lists!$H$5:$H$49,MATCH(C166,Lists!$G$5:$G$49,0),1),1))</f>
        <v/>
      </c>
      <c r="Y166" s="4">
        <f ca="1">'Month 4'!H166+'Month 4'!I166-'Month 4'!J166</f>
        <v>0</v>
      </c>
      <c r="Z166" s="2" t="str">
        <f t="shared" ca="1" si="28"/>
        <v/>
      </c>
      <c r="AA166" s="2" t="str">
        <f t="shared" ca="1" si="24"/>
        <v/>
      </c>
      <c r="AC166" s="627" t="str">
        <f t="shared" si="29"/>
        <v>0</v>
      </c>
    </row>
    <row r="167" spans="1:29" ht="39" hidden="1" customHeight="1" x14ac:dyDescent="0.2">
      <c r="A167" s="14" t="str">
        <f>Planning!A151</f>
        <v>I143</v>
      </c>
      <c r="B167" s="9">
        <f>Planning!B151</f>
        <v>0</v>
      </c>
      <c r="C167" s="9">
        <f>Planning!C151</f>
        <v>0</v>
      </c>
      <c r="D167" s="9">
        <f>Planning!D151</f>
        <v>0</v>
      </c>
      <c r="E167" s="3">
        <f>Planning!E151</f>
        <v>0</v>
      </c>
      <c r="F167" s="3" t="str">
        <f>IF(Planning!G151&lt;&gt;0,Planning!G151,"")</f>
        <v/>
      </c>
      <c r="G167" s="194">
        <f>Planning!H151</f>
        <v>0</v>
      </c>
      <c r="H167" s="4">
        <f>Planning!U151</f>
        <v>0</v>
      </c>
      <c r="I167" s="198">
        <f ca="1">IF(OR(W167="1",AND(W167&lt;&gt;"1",G167=Lists!$A$17)),Y167,0)</f>
        <v>0</v>
      </c>
      <c r="J167" s="174"/>
      <c r="K167" s="32" t="str">
        <f ca="1">IF(AND(W167="2",G167&lt;&gt;Lists!$A$17),AA167,Z167)</f>
        <v/>
      </c>
      <c r="L167" s="33" t="str">
        <f t="shared" ca="1" si="22"/>
        <v/>
      </c>
      <c r="M167" s="5">
        <f>Planning!V151</f>
        <v>0</v>
      </c>
      <c r="N167" s="5">
        <f>'Month 4'!M167+'Month 4'!N167-'Month 4'!O167</f>
        <v>0</v>
      </c>
      <c r="O167" s="166"/>
      <c r="P167" s="32" t="str">
        <f t="shared" si="25"/>
        <v/>
      </c>
      <c r="Q167" s="33" t="str">
        <f t="shared" si="23"/>
        <v/>
      </c>
      <c r="R167" s="89">
        <f ca="1">SUMIFS($J$25:$J$224,$C$25:$C$224,$C167,$G$25:$G$224,Lists!$A$16)</f>
        <v>0</v>
      </c>
      <c r="S167" s="89">
        <f t="shared" si="26"/>
        <v>0</v>
      </c>
      <c r="U167" s="2" t="str">
        <f t="shared" si="27"/>
        <v/>
      </c>
      <c r="W167" s="2" t="str">
        <f>IF(C167=0,"",LEFT(INDEX(Lists!$H$5:$H$49,MATCH(C167,Lists!$G$5:$G$49,0),1),1))</f>
        <v/>
      </c>
      <c r="Y167" s="4">
        <f ca="1">'Month 4'!H167+'Month 4'!I167-'Month 4'!J167</f>
        <v>0</v>
      </c>
      <c r="Z167" s="2" t="str">
        <f t="shared" ca="1" si="28"/>
        <v/>
      </c>
      <c r="AA167" s="2" t="str">
        <f t="shared" ca="1" si="24"/>
        <v/>
      </c>
      <c r="AC167" s="627" t="str">
        <f t="shared" si="29"/>
        <v>0</v>
      </c>
    </row>
    <row r="168" spans="1:29" ht="39" hidden="1" customHeight="1" x14ac:dyDescent="0.2">
      <c r="A168" s="14" t="str">
        <f>Planning!A152</f>
        <v>I144</v>
      </c>
      <c r="B168" s="9">
        <f>Planning!B152</f>
        <v>0</v>
      </c>
      <c r="C168" s="9">
        <f>Planning!C152</f>
        <v>0</v>
      </c>
      <c r="D168" s="9">
        <f>Planning!D152</f>
        <v>0</v>
      </c>
      <c r="E168" s="3">
        <f>Planning!E152</f>
        <v>0</v>
      </c>
      <c r="F168" s="3" t="str">
        <f>IF(Planning!G152&lt;&gt;0,Planning!G152,"")</f>
        <v/>
      </c>
      <c r="G168" s="194">
        <f>Planning!H152</f>
        <v>0</v>
      </c>
      <c r="H168" s="4">
        <f>Planning!U152</f>
        <v>0</v>
      </c>
      <c r="I168" s="198">
        <f ca="1">IF(OR(W168="1",AND(W168&lt;&gt;"1",G168=Lists!$A$17)),Y168,0)</f>
        <v>0</v>
      </c>
      <c r="J168" s="174"/>
      <c r="K168" s="32" t="str">
        <f ca="1">IF(AND(W168="2",G168&lt;&gt;Lists!$A$17),AA168,Z168)</f>
        <v/>
      </c>
      <c r="L168" s="33" t="str">
        <f t="shared" ca="1" si="22"/>
        <v/>
      </c>
      <c r="M168" s="5">
        <f>Planning!V152</f>
        <v>0</v>
      </c>
      <c r="N168" s="5">
        <f>'Month 4'!M168+'Month 4'!N168-'Month 4'!O168</f>
        <v>0</v>
      </c>
      <c r="O168" s="166"/>
      <c r="P168" s="32" t="str">
        <f t="shared" si="25"/>
        <v/>
      </c>
      <c r="Q168" s="33" t="str">
        <f t="shared" si="23"/>
        <v/>
      </c>
      <c r="R168" s="89">
        <f ca="1">SUMIFS($J$25:$J$224,$C$25:$C$224,$C168,$G$25:$G$224,Lists!$A$16)</f>
        <v>0</v>
      </c>
      <c r="S168" s="89">
        <f t="shared" si="26"/>
        <v>0</v>
      </c>
      <c r="U168" s="2" t="str">
        <f t="shared" si="27"/>
        <v/>
      </c>
      <c r="W168" s="2" t="str">
        <f>IF(C168=0,"",LEFT(INDEX(Lists!$H$5:$H$49,MATCH(C168,Lists!$G$5:$G$49,0),1),1))</f>
        <v/>
      </c>
      <c r="Y168" s="4">
        <f ca="1">'Month 4'!H168+'Month 4'!I168-'Month 4'!J168</f>
        <v>0</v>
      </c>
      <c r="Z168" s="2" t="str">
        <f t="shared" ca="1" si="28"/>
        <v/>
      </c>
      <c r="AA168" s="2" t="str">
        <f t="shared" ca="1" si="24"/>
        <v/>
      </c>
      <c r="AC168" s="627" t="str">
        <f t="shared" si="29"/>
        <v>0</v>
      </c>
    </row>
    <row r="169" spans="1:29" ht="39" hidden="1" customHeight="1" x14ac:dyDescent="0.2">
      <c r="A169" s="14" t="str">
        <f>Planning!A153</f>
        <v>I145</v>
      </c>
      <c r="B169" s="9">
        <f>Planning!B153</f>
        <v>0</v>
      </c>
      <c r="C169" s="9">
        <f>Planning!C153</f>
        <v>0</v>
      </c>
      <c r="D169" s="9">
        <f>Planning!D153</f>
        <v>0</v>
      </c>
      <c r="E169" s="3">
        <f>Planning!E153</f>
        <v>0</v>
      </c>
      <c r="F169" s="3" t="str">
        <f>IF(Planning!G153&lt;&gt;0,Planning!G153,"")</f>
        <v/>
      </c>
      <c r="G169" s="194">
        <f>Planning!H153</f>
        <v>0</v>
      </c>
      <c r="H169" s="4">
        <f>Planning!U153</f>
        <v>0</v>
      </c>
      <c r="I169" s="198">
        <f ca="1">IF(OR(W169="1",AND(W169&lt;&gt;"1",G169=Lists!$A$17)),Y169,0)</f>
        <v>0</v>
      </c>
      <c r="J169" s="174"/>
      <c r="K169" s="32" t="str">
        <f ca="1">IF(AND(W169="2",G169&lt;&gt;Lists!$A$17),AA169,Z169)</f>
        <v/>
      </c>
      <c r="L169" s="33" t="str">
        <f t="shared" ca="1" si="22"/>
        <v/>
      </c>
      <c r="M169" s="5">
        <f>Planning!V153</f>
        <v>0</v>
      </c>
      <c r="N169" s="5">
        <f>'Month 4'!M169+'Month 4'!N169-'Month 4'!O169</f>
        <v>0</v>
      </c>
      <c r="O169" s="166"/>
      <c r="P169" s="32" t="str">
        <f t="shared" si="25"/>
        <v/>
      </c>
      <c r="Q169" s="33" t="str">
        <f t="shared" si="23"/>
        <v/>
      </c>
      <c r="R169" s="89">
        <f ca="1">SUMIFS($J$25:$J$224,$C$25:$C$224,$C169,$G$25:$G$224,Lists!$A$16)</f>
        <v>0</v>
      </c>
      <c r="S169" s="89">
        <f t="shared" si="26"/>
        <v>0</v>
      </c>
      <c r="U169" s="2" t="str">
        <f t="shared" si="27"/>
        <v/>
      </c>
      <c r="W169" s="2" t="str">
        <f>IF(C169=0,"",LEFT(INDEX(Lists!$H$5:$H$49,MATCH(C169,Lists!$G$5:$G$49,0),1),1))</f>
        <v/>
      </c>
      <c r="Y169" s="4">
        <f ca="1">'Month 4'!H169+'Month 4'!I169-'Month 4'!J169</f>
        <v>0</v>
      </c>
      <c r="Z169" s="2" t="str">
        <f t="shared" ca="1" si="28"/>
        <v/>
      </c>
      <c r="AA169" s="2" t="str">
        <f t="shared" ca="1" si="24"/>
        <v/>
      </c>
      <c r="AC169" s="627" t="str">
        <f t="shared" si="29"/>
        <v>0</v>
      </c>
    </row>
    <row r="170" spans="1:29" ht="39" hidden="1" customHeight="1" x14ac:dyDescent="0.2">
      <c r="A170" s="14" t="str">
        <f>Planning!A154</f>
        <v>I146</v>
      </c>
      <c r="B170" s="9">
        <f>Planning!B154</f>
        <v>0</v>
      </c>
      <c r="C170" s="9">
        <f>Planning!C154</f>
        <v>0</v>
      </c>
      <c r="D170" s="9">
        <f>Planning!D154</f>
        <v>0</v>
      </c>
      <c r="E170" s="3">
        <f>Planning!E154</f>
        <v>0</v>
      </c>
      <c r="F170" s="3" t="str">
        <f>IF(Planning!G154&lt;&gt;0,Planning!G154,"")</f>
        <v/>
      </c>
      <c r="G170" s="194">
        <f>Planning!H154</f>
        <v>0</v>
      </c>
      <c r="H170" s="4">
        <f>Planning!U154</f>
        <v>0</v>
      </c>
      <c r="I170" s="198">
        <f ca="1">IF(OR(W170="1",AND(W170&lt;&gt;"1",G170=Lists!$A$17)),Y170,0)</f>
        <v>0</v>
      </c>
      <c r="J170" s="174"/>
      <c r="K170" s="32" t="str">
        <f ca="1">IF(AND(W170="2",G170&lt;&gt;Lists!$A$17),AA170,Z170)</f>
        <v/>
      </c>
      <c r="L170" s="33" t="str">
        <f t="shared" ca="1" si="22"/>
        <v/>
      </c>
      <c r="M170" s="5">
        <f>Planning!V154</f>
        <v>0</v>
      </c>
      <c r="N170" s="5">
        <f>'Month 4'!M170+'Month 4'!N170-'Month 4'!O170</f>
        <v>0</v>
      </c>
      <c r="O170" s="166"/>
      <c r="P170" s="32" t="str">
        <f t="shared" si="25"/>
        <v/>
      </c>
      <c r="Q170" s="33" t="str">
        <f t="shared" si="23"/>
        <v/>
      </c>
      <c r="R170" s="89">
        <f ca="1">SUMIFS($J$25:$J$224,$C$25:$C$224,$C170,$G$25:$G$224,Lists!$A$16)</f>
        <v>0</v>
      </c>
      <c r="S170" s="89">
        <f t="shared" si="26"/>
        <v>0</v>
      </c>
      <c r="U170" s="2" t="str">
        <f t="shared" si="27"/>
        <v/>
      </c>
      <c r="W170" s="2" t="str">
        <f>IF(C170=0,"",LEFT(INDEX(Lists!$H$5:$H$49,MATCH(C170,Lists!$G$5:$G$49,0),1),1))</f>
        <v/>
      </c>
      <c r="Y170" s="4">
        <f ca="1">'Month 4'!H170+'Month 4'!I170-'Month 4'!J170</f>
        <v>0</v>
      </c>
      <c r="Z170" s="2" t="str">
        <f t="shared" ca="1" si="28"/>
        <v/>
      </c>
      <c r="AA170" s="2" t="str">
        <f t="shared" ca="1" si="24"/>
        <v/>
      </c>
      <c r="AC170" s="627" t="str">
        <f t="shared" si="29"/>
        <v>0</v>
      </c>
    </row>
    <row r="171" spans="1:29" ht="39" hidden="1" customHeight="1" x14ac:dyDescent="0.2">
      <c r="A171" s="14" t="str">
        <f>Planning!A155</f>
        <v>I147</v>
      </c>
      <c r="B171" s="9">
        <f>Planning!B155</f>
        <v>0</v>
      </c>
      <c r="C171" s="9">
        <f>Planning!C155</f>
        <v>0</v>
      </c>
      <c r="D171" s="9">
        <f>Planning!D155</f>
        <v>0</v>
      </c>
      <c r="E171" s="3">
        <f>Planning!E155</f>
        <v>0</v>
      </c>
      <c r="F171" s="3" t="str">
        <f>IF(Planning!G155&lt;&gt;0,Planning!G155,"")</f>
        <v/>
      </c>
      <c r="G171" s="194">
        <f>Planning!H155</f>
        <v>0</v>
      </c>
      <c r="H171" s="4">
        <f>Planning!U155</f>
        <v>0</v>
      </c>
      <c r="I171" s="198">
        <f ca="1">IF(OR(W171="1",AND(W171&lt;&gt;"1",G171=Lists!$A$17)),Y171,0)</f>
        <v>0</v>
      </c>
      <c r="J171" s="174"/>
      <c r="K171" s="32" t="str">
        <f ca="1">IF(AND(W171="2",G171&lt;&gt;Lists!$A$17),AA171,Z171)</f>
        <v/>
      </c>
      <c r="L171" s="33" t="str">
        <f t="shared" ca="1" si="22"/>
        <v/>
      </c>
      <c r="M171" s="5">
        <f>Planning!V155</f>
        <v>0</v>
      </c>
      <c r="N171" s="5">
        <f>'Month 4'!M171+'Month 4'!N171-'Month 4'!O171</f>
        <v>0</v>
      </c>
      <c r="O171" s="166"/>
      <c r="P171" s="32" t="str">
        <f t="shared" si="25"/>
        <v/>
      </c>
      <c r="Q171" s="33" t="str">
        <f t="shared" si="23"/>
        <v/>
      </c>
      <c r="R171" s="89">
        <f ca="1">SUMIFS($J$25:$J$224,$C$25:$C$224,$C171,$G$25:$G$224,Lists!$A$16)</f>
        <v>0</v>
      </c>
      <c r="S171" s="89">
        <f t="shared" si="26"/>
        <v>0</v>
      </c>
      <c r="U171" s="2" t="str">
        <f t="shared" si="27"/>
        <v/>
      </c>
      <c r="W171" s="2" t="str">
        <f>IF(C171=0,"",LEFT(INDEX(Lists!$H$5:$H$49,MATCH(C171,Lists!$G$5:$G$49,0),1),1))</f>
        <v/>
      </c>
      <c r="Y171" s="4">
        <f ca="1">'Month 4'!H171+'Month 4'!I171-'Month 4'!J171</f>
        <v>0</v>
      </c>
      <c r="Z171" s="2" t="str">
        <f t="shared" ca="1" si="28"/>
        <v/>
      </c>
      <c r="AA171" s="2" t="str">
        <f t="shared" ca="1" si="24"/>
        <v/>
      </c>
      <c r="AC171" s="627" t="str">
        <f t="shared" si="29"/>
        <v>0</v>
      </c>
    </row>
    <row r="172" spans="1:29" ht="39" hidden="1" customHeight="1" x14ac:dyDescent="0.2">
      <c r="A172" s="14" t="str">
        <f>Planning!A156</f>
        <v>I148</v>
      </c>
      <c r="B172" s="9">
        <f>Planning!B156</f>
        <v>0</v>
      </c>
      <c r="C172" s="9">
        <f>Planning!C156</f>
        <v>0</v>
      </c>
      <c r="D172" s="9">
        <f>Planning!D156</f>
        <v>0</v>
      </c>
      <c r="E172" s="3">
        <f>Planning!E156</f>
        <v>0</v>
      </c>
      <c r="F172" s="3" t="str">
        <f>IF(Planning!G156&lt;&gt;0,Planning!G156,"")</f>
        <v/>
      </c>
      <c r="G172" s="194">
        <f>Planning!H156</f>
        <v>0</v>
      </c>
      <c r="H172" s="4">
        <f>Planning!U156</f>
        <v>0</v>
      </c>
      <c r="I172" s="198">
        <f ca="1">IF(OR(W172="1",AND(W172&lt;&gt;"1",G172=Lists!$A$17)),Y172,0)</f>
        <v>0</v>
      </c>
      <c r="J172" s="174"/>
      <c r="K172" s="32" t="str">
        <f ca="1">IF(AND(W172="2",G172&lt;&gt;Lists!$A$17),AA172,Z172)</f>
        <v/>
      </c>
      <c r="L172" s="33" t="str">
        <f t="shared" ca="1" si="22"/>
        <v/>
      </c>
      <c r="M172" s="5">
        <f>Planning!V156</f>
        <v>0</v>
      </c>
      <c r="N172" s="5">
        <f>'Month 4'!M172+'Month 4'!N172-'Month 4'!O172</f>
        <v>0</v>
      </c>
      <c r="O172" s="166"/>
      <c r="P172" s="32" t="str">
        <f t="shared" si="25"/>
        <v/>
      </c>
      <c r="Q172" s="33" t="str">
        <f t="shared" si="23"/>
        <v/>
      </c>
      <c r="R172" s="89">
        <f ca="1">SUMIFS($J$25:$J$224,$C$25:$C$224,$C172,$G$25:$G$224,Lists!$A$16)</f>
        <v>0</v>
      </c>
      <c r="S172" s="89">
        <f t="shared" si="26"/>
        <v>0</v>
      </c>
      <c r="U172" s="2" t="str">
        <f t="shared" si="27"/>
        <v/>
      </c>
      <c r="W172" s="2" t="str">
        <f>IF(C172=0,"",LEFT(INDEX(Lists!$H$5:$H$49,MATCH(C172,Lists!$G$5:$G$49,0),1),1))</f>
        <v/>
      </c>
      <c r="Y172" s="4">
        <f ca="1">'Month 4'!H172+'Month 4'!I172-'Month 4'!J172</f>
        <v>0</v>
      </c>
      <c r="Z172" s="2" t="str">
        <f t="shared" ca="1" si="28"/>
        <v/>
      </c>
      <c r="AA172" s="2" t="str">
        <f t="shared" ca="1" si="24"/>
        <v/>
      </c>
      <c r="AC172" s="627" t="str">
        <f t="shared" si="29"/>
        <v>0</v>
      </c>
    </row>
    <row r="173" spans="1:29" ht="39" hidden="1" customHeight="1" x14ac:dyDescent="0.2">
      <c r="A173" s="14" t="str">
        <f>Planning!A157</f>
        <v>I149</v>
      </c>
      <c r="B173" s="9">
        <f>Planning!B157</f>
        <v>0</v>
      </c>
      <c r="C173" s="9">
        <f>Planning!C157</f>
        <v>0</v>
      </c>
      <c r="D173" s="9">
        <f>Planning!D157</f>
        <v>0</v>
      </c>
      <c r="E173" s="3">
        <f>Planning!E157</f>
        <v>0</v>
      </c>
      <c r="F173" s="3" t="str">
        <f>IF(Planning!G157&lt;&gt;0,Planning!G157,"")</f>
        <v/>
      </c>
      <c r="G173" s="194">
        <f>Planning!H157</f>
        <v>0</v>
      </c>
      <c r="H173" s="4">
        <f>Planning!U157</f>
        <v>0</v>
      </c>
      <c r="I173" s="198">
        <f ca="1">IF(OR(W173="1",AND(W173&lt;&gt;"1",G173=Lists!$A$17)),Y173,0)</f>
        <v>0</v>
      </c>
      <c r="J173" s="174"/>
      <c r="K173" s="32" t="str">
        <f ca="1">IF(AND(W173="2",G173&lt;&gt;Lists!$A$17),AA173,Z173)</f>
        <v/>
      </c>
      <c r="L173" s="33" t="str">
        <f t="shared" ca="1" si="22"/>
        <v/>
      </c>
      <c r="M173" s="5">
        <f>Planning!V157</f>
        <v>0</v>
      </c>
      <c r="N173" s="5">
        <f>'Month 4'!M173+'Month 4'!N173-'Month 4'!O173</f>
        <v>0</v>
      </c>
      <c r="O173" s="166"/>
      <c r="P173" s="32" t="str">
        <f t="shared" si="25"/>
        <v/>
      </c>
      <c r="Q173" s="33" t="str">
        <f t="shared" si="23"/>
        <v/>
      </c>
      <c r="R173" s="89">
        <f ca="1">SUMIFS($J$25:$J$224,$C$25:$C$224,$C173,$G$25:$G$224,Lists!$A$16)</f>
        <v>0</v>
      </c>
      <c r="S173" s="89">
        <f t="shared" si="26"/>
        <v>0</v>
      </c>
      <c r="U173" s="2" t="str">
        <f t="shared" si="27"/>
        <v/>
      </c>
      <c r="W173" s="2" t="str">
        <f>IF(C173=0,"",LEFT(INDEX(Lists!$H$5:$H$49,MATCH(C173,Lists!$G$5:$G$49,0),1),1))</f>
        <v/>
      </c>
      <c r="Y173" s="4">
        <f ca="1">'Month 4'!H173+'Month 4'!I173-'Month 4'!J173</f>
        <v>0</v>
      </c>
      <c r="Z173" s="2" t="str">
        <f t="shared" ca="1" si="28"/>
        <v/>
      </c>
      <c r="AA173" s="2" t="str">
        <f t="shared" ca="1" si="24"/>
        <v/>
      </c>
      <c r="AC173" s="627" t="str">
        <f t="shared" si="29"/>
        <v>0</v>
      </c>
    </row>
    <row r="174" spans="1:29" ht="39" hidden="1" customHeight="1" x14ac:dyDescent="0.2">
      <c r="A174" s="14" t="str">
        <f>Planning!A158</f>
        <v>I150</v>
      </c>
      <c r="B174" s="9">
        <f>Planning!B158</f>
        <v>0</v>
      </c>
      <c r="C174" s="9">
        <f>Planning!C158</f>
        <v>0</v>
      </c>
      <c r="D174" s="9">
        <f>Planning!D158</f>
        <v>0</v>
      </c>
      <c r="E174" s="3">
        <f>Planning!E158</f>
        <v>0</v>
      </c>
      <c r="F174" s="3" t="str">
        <f>IF(Planning!G158&lt;&gt;0,Planning!G158,"")</f>
        <v/>
      </c>
      <c r="G174" s="194">
        <f>Planning!H158</f>
        <v>0</v>
      </c>
      <c r="H174" s="4">
        <f>Planning!U158</f>
        <v>0</v>
      </c>
      <c r="I174" s="198">
        <f ca="1">IF(OR(W174="1",AND(W174&lt;&gt;"1",G174=Lists!$A$17)),Y174,0)</f>
        <v>0</v>
      </c>
      <c r="J174" s="174"/>
      <c r="K174" s="32" t="str">
        <f ca="1">IF(AND(W174="2",G174&lt;&gt;Lists!$A$17),AA174,Z174)</f>
        <v/>
      </c>
      <c r="L174" s="33" t="str">
        <f t="shared" ca="1" si="22"/>
        <v/>
      </c>
      <c r="M174" s="5">
        <f>Planning!V158</f>
        <v>0</v>
      </c>
      <c r="N174" s="5">
        <f>'Month 4'!M174+'Month 4'!N174-'Month 4'!O174</f>
        <v>0</v>
      </c>
      <c r="O174" s="166"/>
      <c r="P174" s="32" t="str">
        <f t="shared" si="25"/>
        <v/>
      </c>
      <c r="Q174" s="33" t="str">
        <f t="shared" si="23"/>
        <v/>
      </c>
      <c r="R174" s="89">
        <f ca="1">SUMIFS($J$25:$J$224,$C$25:$C$224,$C174,$G$25:$G$224,Lists!$A$16)</f>
        <v>0</v>
      </c>
      <c r="S174" s="89">
        <f t="shared" si="26"/>
        <v>0</v>
      </c>
      <c r="U174" s="2" t="str">
        <f t="shared" si="27"/>
        <v/>
      </c>
      <c r="W174" s="2" t="str">
        <f>IF(C174=0,"",LEFT(INDEX(Lists!$H$5:$H$49,MATCH(C174,Lists!$G$5:$G$49,0),1),1))</f>
        <v/>
      </c>
      <c r="Y174" s="4">
        <f ca="1">'Month 4'!H174+'Month 4'!I174-'Month 4'!J174</f>
        <v>0</v>
      </c>
      <c r="Z174" s="2" t="str">
        <f t="shared" ca="1" si="28"/>
        <v/>
      </c>
      <c r="AA174" s="2" t="str">
        <f t="shared" ca="1" si="24"/>
        <v/>
      </c>
      <c r="AC174" s="627" t="str">
        <f t="shared" si="29"/>
        <v>0</v>
      </c>
    </row>
    <row r="175" spans="1:29" ht="39" hidden="1" customHeight="1" x14ac:dyDescent="0.2">
      <c r="A175" s="14" t="str">
        <f>Planning!A159</f>
        <v>I151</v>
      </c>
      <c r="B175" s="9">
        <f>Planning!B159</f>
        <v>0</v>
      </c>
      <c r="C175" s="9">
        <f>Planning!C159</f>
        <v>0</v>
      </c>
      <c r="D175" s="9">
        <f>Planning!D159</f>
        <v>0</v>
      </c>
      <c r="E175" s="3">
        <f>Planning!E159</f>
        <v>0</v>
      </c>
      <c r="F175" s="3" t="str">
        <f>IF(Planning!G159&lt;&gt;0,Planning!G159,"")</f>
        <v/>
      </c>
      <c r="G175" s="194">
        <f>Planning!H159</f>
        <v>0</v>
      </c>
      <c r="H175" s="4">
        <f>Planning!U159</f>
        <v>0</v>
      </c>
      <c r="I175" s="198">
        <f ca="1">IF(OR(W175="1",AND(W175&lt;&gt;"1",G175=Lists!$A$17)),Y175,0)</f>
        <v>0</v>
      </c>
      <c r="J175" s="174"/>
      <c r="K175" s="32" t="str">
        <f ca="1">IF(AND(W175="2",G175&lt;&gt;Lists!$A$17),AA175,Z175)</f>
        <v/>
      </c>
      <c r="L175" s="33" t="str">
        <f t="shared" ca="1" si="22"/>
        <v/>
      </c>
      <c r="M175" s="5">
        <f>Planning!V159</f>
        <v>0</v>
      </c>
      <c r="N175" s="5">
        <f>'Month 4'!M175+'Month 4'!N175-'Month 4'!O175</f>
        <v>0</v>
      </c>
      <c r="O175" s="166"/>
      <c r="P175" s="32" t="str">
        <f t="shared" si="25"/>
        <v/>
      </c>
      <c r="Q175" s="33" t="str">
        <f t="shared" si="23"/>
        <v/>
      </c>
      <c r="R175" s="89">
        <f ca="1">SUMIFS($J$25:$J$224,$C$25:$C$224,$C175,$G$25:$G$224,Lists!$A$16)</f>
        <v>0</v>
      </c>
      <c r="S175" s="89">
        <f t="shared" si="26"/>
        <v>0</v>
      </c>
      <c r="U175" s="2" t="str">
        <f t="shared" si="27"/>
        <v/>
      </c>
      <c r="W175" s="2" t="str">
        <f>IF(C175=0,"",LEFT(INDEX(Lists!$H$5:$H$49,MATCH(C175,Lists!$G$5:$G$49,0),1),1))</f>
        <v/>
      </c>
      <c r="Y175" s="4">
        <f ca="1">'Month 4'!H175+'Month 4'!I175-'Month 4'!J175</f>
        <v>0</v>
      </c>
      <c r="Z175" s="2" t="str">
        <f t="shared" ca="1" si="28"/>
        <v/>
      </c>
      <c r="AA175" s="2" t="str">
        <f t="shared" ca="1" si="24"/>
        <v/>
      </c>
      <c r="AC175" s="627" t="str">
        <f t="shared" si="29"/>
        <v>0</v>
      </c>
    </row>
    <row r="176" spans="1:29" ht="39" hidden="1" customHeight="1" x14ac:dyDescent="0.2">
      <c r="A176" s="14" t="str">
        <f>Planning!A160</f>
        <v>I152</v>
      </c>
      <c r="B176" s="9">
        <f>Planning!B160</f>
        <v>0</v>
      </c>
      <c r="C176" s="9">
        <f>Planning!C160</f>
        <v>0</v>
      </c>
      <c r="D176" s="9">
        <f>Planning!D160</f>
        <v>0</v>
      </c>
      <c r="E176" s="3">
        <f>Planning!E160</f>
        <v>0</v>
      </c>
      <c r="F176" s="3" t="str">
        <f>IF(Planning!G160&lt;&gt;0,Planning!G160,"")</f>
        <v/>
      </c>
      <c r="G176" s="194">
        <f>Planning!H160</f>
        <v>0</v>
      </c>
      <c r="H176" s="4">
        <f>Planning!U160</f>
        <v>0</v>
      </c>
      <c r="I176" s="198">
        <f ca="1">IF(OR(W176="1",AND(W176&lt;&gt;"1",G176=Lists!$A$17)),Y176,0)</f>
        <v>0</v>
      </c>
      <c r="J176" s="174"/>
      <c r="K176" s="32" t="str">
        <f ca="1">IF(AND(W176="2",G176&lt;&gt;Lists!$A$17),AA176,Z176)</f>
        <v/>
      </c>
      <c r="L176" s="33" t="str">
        <f t="shared" ca="1" si="22"/>
        <v/>
      </c>
      <c r="M176" s="5">
        <f>Planning!V160</f>
        <v>0</v>
      </c>
      <c r="N176" s="5">
        <f>'Month 4'!M176+'Month 4'!N176-'Month 4'!O176</f>
        <v>0</v>
      </c>
      <c r="O176" s="166"/>
      <c r="P176" s="32" t="str">
        <f t="shared" si="25"/>
        <v/>
      </c>
      <c r="Q176" s="33" t="str">
        <f t="shared" si="23"/>
        <v/>
      </c>
      <c r="R176" s="89">
        <f ca="1">SUMIFS($J$25:$J$224,$C$25:$C$224,$C176,$G$25:$G$224,Lists!$A$16)</f>
        <v>0</v>
      </c>
      <c r="S176" s="89">
        <f t="shared" si="26"/>
        <v>0</v>
      </c>
      <c r="U176" s="2" t="str">
        <f t="shared" si="27"/>
        <v/>
      </c>
      <c r="W176" s="2" t="str">
        <f>IF(C176=0,"",LEFT(INDEX(Lists!$H$5:$H$49,MATCH(C176,Lists!$G$5:$G$49,0),1),1))</f>
        <v/>
      </c>
      <c r="Y176" s="4">
        <f ca="1">'Month 4'!H176+'Month 4'!I176-'Month 4'!J176</f>
        <v>0</v>
      </c>
      <c r="Z176" s="2" t="str">
        <f t="shared" ca="1" si="28"/>
        <v/>
      </c>
      <c r="AA176" s="2" t="str">
        <f t="shared" ca="1" si="24"/>
        <v/>
      </c>
      <c r="AC176" s="627" t="str">
        <f t="shared" si="29"/>
        <v>0</v>
      </c>
    </row>
    <row r="177" spans="1:29" ht="39" hidden="1" customHeight="1" x14ac:dyDescent="0.2">
      <c r="A177" s="14" t="str">
        <f>Planning!A161</f>
        <v>I153</v>
      </c>
      <c r="B177" s="9">
        <f>Planning!B161</f>
        <v>0</v>
      </c>
      <c r="C177" s="9">
        <f>Planning!C161</f>
        <v>0</v>
      </c>
      <c r="D177" s="9">
        <f>Planning!D161</f>
        <v>0</v>
      </c>
      <c r="E177" s="3">
        <f>Planning!E161</f>
        <v>0</v>
      </c>
      <c r="F177" s="3" t="str">
        <f>IF(Planning!G161&lt;&gt;0,Planning!G161,"")</f>
        <v/>
      </c>
      <c r="G177" s="194">
        <f>Planning!H161</f>
        <v>0</v>
      </c>
      <c r="H177" s="4">
        <f>Planning!U161</f>
        <v>0</v>
      </c>
      <c r="I177" s="198">
        <f ca="1">IF(OR(W177="1",AND(W177&lt;&gt;"1",G177=Lists!$A$17)),Y177,0)</f>
        <v>0</v>
      </c>
      <c r="J177" s="174"/>
      <c r="K177" s="32" t="str">
        <f ca="1">IF(AND(W177="2",G177&lt;&gt;Lists!$A$17),AA177,Z177)</f>
        <v/>
      </c>
      <c r="L177" s="33" t="str">
        <f t="shared" ca="1" si="22"/>
        <v/>
      </c>
      <c r="M177" s="5">
        <f>Planning!V161</f>
        <v>0</v>
      </c>
      <c r="N177" s="5">
        <f>'Month 4'!M177+'Month 4'!N177-'Month 4'!O177</f>
        <v>0</v>
      </c>
      <c r="O177" s="166"/>
      <c r="P177" s="32" t="str">
        <f t="shared" si="25"/>
        <v/>
      </c>
      <c r="Q177" s="33" t="str">
        <f t="shared" si="23"/>
        <v/>
      </c>
      <c r="R177" s="89">
        <f ca="1">SUMIFS($J$25:$J$224,$C$25:$C$224,$C177,$G$25:$G$224,Lists!$A$16)</f>
        <v>0</v>
      </c>
      <c r="S177" s="89">
        <f t="shared" si="26"/>
        <v>0</v>
      </c>
      <c r="U177" s="2" t="str">
        <f t="shared" si="27"/>
        <v/>
      </c>
      <c r="W177" s="2" t="str">
        <f>IF(C177=0,"",LEFT(INDEX(Lists!$H$5:$H$49,MATCH(C177,Lists!$G$5:$G$49,0),1),1))</f>
        <v/>
      </c>
      <c r="Y177" s="4">
        <f ca="1">'Month 4'!H177+'Month 4'!I177-'Month 4'!J177</f>
        <v>0</v>
      </c>
      <c r="Z177" s="2" t="str">
        <f t="shared" ca="1" si="28"/>
        <v/>
      </c>
      <c r="AA177" s="2" t="str">
        <f t="shared" ca="1" si="24"/>
        <v/>
      </c>
      <c r="AC177" s="627" t="str">
        <f t="shared" si="29"/>
        <v>0</v>
      </c>
    </row>
    <row r="178" spans="1:29" ht="39" hidden="1" customHeight="1" x14ac:dyDescent="0.2">
      <c r="A178" s="14" t="str">
        <f>Planning!A162</f>
        <v>I154</v>
      </c>
      <c r="B178" s="9">
        <f>Planning!B162</f>
        <v>0</v>
      </c>
      <c r="C178" s="9">
        <f>Planning!C162</f>
        <v>0</v>
      </c>
      <c r="D178" s="9">
        <f>Planning!D162</f>
        <v>0</v>
      </c>
      <c r="E178" s="3">
        <f>Planning!E162</f>
        <v>0</v>
      </c>
      <c r="F178" s="3" t="str">
        <f>IF(Planning!G162&lt;&gt;0,Planning!G162,"")</f>
        <v/>
      </c>
      <c r="G178" s="194">
        <f>Planning!H162</f>
        <v>0</v>
      </c>
      <c r="H178" s="4">
        <f>Planning!U162</f>
        <v>0</v>
      </c>
      <c r="I178" s="198">
        <f ca="1">IF(OR(W178="1",AND(W178&lt;&gt;"1",G178=Lists!$A$17)),Y178,0)</f>
        <v>0</v>
      </c>
      <c r="J178" s="174"/>
      <c r="K178" s="32" t="str">
        <f ca="1">IF(AND(W178="2",G178&lt;&gt;Lists!$A$17),AA178,Z178)</f>
        <v/>
      </c>
      <c r="L178" s="33" t="str">
        <f t="shared" ca="1" si="22"/>
        <v/>
      </c>
      <c r="M178" s="5">
        <f>Planning!V162</f>
        <v>0</v>
      </c>
      <c r="N178" s="5">
        <f>'Month 4'!M178+'Month 4'!N178-'Month 4'!O178</f>
        <v>0</v>
      </c>
      <c r="O178" s="166"/>
      <c r="P178" s="32" t="str">
        <f t="shared" si="25"/>
        <v/>
      </c>
      <c r="Q178" s="33" t="str">
        <f t="shared" si="23"/>
        <v/>
      </c>
      <c r="R178" s="89">
        <f ca="1">SUMIFS($J$25:$J$224,$C$25:$C$224,$C178,$G$25:$G$224,Lists!$A$16)</f>
        <v>0</v>
      </c>
      <c r="S178" s="89">
        <f t="shared" si="26"/>
        <v>0</v>
      </c>
      <c r="U178" s="2" t="str">
        <f t="shared" si="27"/>
        <v/>
      </c>
      <c r="W178" s="2" t="str">
        <f>IF(C178=0,"",LEFT(INDEX(Lists!$H$5:$H$49,MATCH(C178,Lists!$G$5:$G$49,0),1),1))</f>
        <v/>
      </c>
      <c r="Y178" s="4">
        <f ca="1">'Month 4'!H178+'Month 4'!I178-'Month 4'!J178</f>
        <v>0</v>
      </c>
      <c r="Z178" s="2" t="str">
        <f t="shared" ca="1" si="28"/>
        <v/>
      </c>
      <c r="AA178" s="2" t="str">
        <f t="shared" ca="1" si="24"/>
        <v/>
      </c>
      <c r="AC178" s="627" t="str">
        <f t="shared" si="29"/>
        <v>0</v>
      </c>
    </row>
    <row r="179" spans="1:29" ht="39" hidden="1" customHeight="1" x14ac:dyDescent="0.2">
      <c r="A179" s="14" t="str">
        <f>Planning!A163</f>
        <v>I155</v>
      </c>
      <c r="B179" s="9">
        <f>Planning!B163</f>
        <v>0</v>
      </c>
      <c r="C179" s="9">
        <f>Planning!C163</f>
        <v>0</v>
      </c>
      <c r="D179" s="9">
        <f>Planning!D163</f>
        <v>0</v>
      </c>
      <c r="E179" s="3">
        <f>Planning!E163</f>
        <v>0</v>
      </c>
      <c r="F179" s="3" t="str">
        <f>IF(Planning!G163&lt;&gt;0,Planning!G163,"")</f>
        <v/>
      </c>
      <c r="G179" s="194">
        <f>Planning!H163</f>
        <v>0</v>
      </c>
      <c r="H179" s="4">
        <f>Planning!U163</f>
        <v>0</v>
      </c>
      <c r="I179" s="198">
        <f ca="1">IF(OR(W179="1",AND(W179&lt;&gt;"1",G179=Lists!$A$17)),Y179,0)</f>
        <v>0</v>
      </c>
      <c r="J179" s="174"/>
      <c r="K179" s="32" t="str">
        <f ca="1">IF(AND(W179="2",G179&lt;&gt;Lists!$A$17),AA179,Z179)</f>
        <v/>
      </c>
      <c r="L179" s="33" t="str">
        <f t="shared" ca="1" si="22"/>
        <v/>
      </c>
      <c r="M179" s="5">
        <f>Planning!V163</f>
        <v>0</v>
      </c>
      <c r="N179" s="5">
        <f>'Month 4'!M179+'Month 4'!N179-'Month 4'!O179</f>
        <v>0</v>
      </c>
      <c r="O179" s="166"/>
      <c r="P179" s="32" t="str">
        <f t="shared" si="25"/>
        <v/>
      </c>
      <c r="Q179" s="33" t="str">
        <f t="shared" si="23"/>
        <v/>
      </c>
      <c r="R179" s="89">
        <f ca="1">SUMIFS($J$25:$J$224,$C$25:$C$224,$C179,$G$25:$G$224,Lists!$A$16)</f>
        <v>0</v>
      </c>
      <c r="S179" s="89">
        <f t="shared" si="26"/>
        <v>0</v>
      </c>
      <c r="U179" s="2" t="str">
        <f t="shared" si="27"/>
        <v/>
      </c>
      <c r="W179" s="2" t="str">
        <f>IF(C179=0,"",LEFT(INDEX(Lists!$H$5:$H$49,MATCH(C179,Lists!$G$5:$G$49,0),1),1))</f>
        <v/>
      </c>
      <c r="Y179" s="4">
        <f ca="1">'Month 4'!H179+'Month 4'!I179-'Month 4'!J179</f>
        <v>0</v>
      </c>
      <c r="Z179" s="2" t="str">
        <f t="shared" ca="1" si="28"/>
        <v/>
      </c>
      <c r="AA179" s="2" t="str">
        <f t="shared" ca="1" si="24"/>
        <v/>
      </c>
      <c r="AC179" s="627" t="str">
        <f t="shared" si="29"/>
        <v>0</v>
      </c>
    </row>
    <row r="180" spans="1:29" ht="39" hidden="1" customHeight="1" x14ac:dyDescent="0.2">
      <c r="A180" s="14" t="str">
        <f>Planning!A164</f>
        <v>I156</v>
      </c>
      <c r="B180" s="9">
        <f>Planning!B164</f>
        <v>0</v>
      </c>
      <c r="C180" s="9">
        <f>Planning!C164</f>
        <v>0</v>
      </c>
      <c r="D180" s="9">
        <f>Planning!D164</f>
        <v>0</v>
      </c>
      <c r="E180" s="3">
        <f>Planning!E164</f>
        <v>0</v>
      </c>
      <c r="F180" s="3" t="str">
        <f>IF(Planning!G164&lt;&gt;0,Planning!G164,"")</f>
        <v/>
      </c>
      <c r="G180" s="194">
        <f>Planning!H164</f>
        <v>0</v>
      </c>
      <c r="H180" s="4">
        <f>Planning!U164</f>
        <v>0</v>
      </c>
      <c r="I180" s="198">
        <f ca="1">IF(OR(W180="1",AND(W180&lt;&gt;"1",G180=Lists!$A$17)),Y180,0)</f>
        <v>0</v>
      </c>
      <c r="J180" s="174"/>
      <c r="K180" s="32" t="str">
        <f ca="1">IF(AND(W180="2",G180&lt;&gt;Lists!$A$17),AA180,Z180)</f>
        <v/>
      </c>
      <c r="L180" s="33" t="str">
        <f t="shared" ca="1" si="22"/>
        <v/>
      </c>
      <c r="M180" s="5">
        <f>Planning!V164</f>
        <v>0</v>
      </c>
      <c r="N180" s="5">
        <f>'Month 4'!M180+'Month 4'!N180-'Month 4'!O180</f>
        <v>0</v>
      </c>
      <c r="O180" s="166"/>
      <c r="P180" s="32" t="str">
        <f t="shared" si="25"/>
        <v/>
      </c>
      <c r="Q180" s="33" t="str">
        <f t="shared" si="23"/>
        <v/>
      </c>
      <c r="R180" s="89">
        <f ca="1">SUMIFS($J$25:$J$224,$C$25:$C$224,$C180,$G$25:$G$224,Lists!$A$16)</f>
        <v>0</v>
      </c>
      <c r="S180" s="89">
        <f t="shared" si="26"/>
        <v>0</v>
      </c>
      <c r="U180" s="2" t="str">
        <f t="shared" si="27"/>
        <v/>
      </c>
      <c r="W180" s="2" t="str">
        <f>IF(C180=0,"",LEFT(INDEX(Lists!$H$5:$H$49,MATCH(C180,Lists!$G$5:$G$49,0),1),1))</f>
        <v/>
      </c>
      <c r="Y180" s="4">
        <f ca="1">'Month 4'!H180+'Month 4'!I180-'Month 4'!J180</f>
        <v>0</v>
      </c>
      <c r="Z180" s="2" t="str">
        <f t="shared" ca="1" si="28"/>
        <v/>
      </c>
      <c r="AA180" s="2" t="str">
        <f t="shared" ca="1" si="24"/>
        <v/>
      </c>
      <c r="AC180" s="627" t="str">
        <f t="shared" si="29"/>
        <v>0</v>
      </c>
    </row>
    <row r="181" spans="1:29" ht="39" hidden="1" customHeight="1" x14ac:dyDescent="0.2">
      <c r="A181" s="14" t="str">
        <f>Planning!A165</f>
        <v>I157</v>
      </c>
      <c r="B181" s="9">
        <f>Planning!B165</f>
        <v>0</v>
      </c>
      <c r="C181" s="9">
        <f>Planning!C165</f>
        <v>0</v>
      </c>
      <c r="D181" s="9">
        <f>Planning!D165</f>
        <v>0</v>
      </c>
      <c r="E181" s="3">
        <f>Planning!E165</f>
        <v>0</v>
      </c>
      <c r="F181" s="3" t="str">
        <f>IF(Planning!G165&lt;&gt;0,Planning!G165,"")</f>
        <v/>
      </c>
      <c r="G181" s="194">
        <f>Planning!H165</f>
        <v>0</v>
      </c>
      <c r="H181" s="4">
        <f>Planning!U165</f>
        <v>0</v>
      </c>
      <c r="I181" s="198">
        <f ca="1">IF(OR(W181="1",AND(W181&lt;&gt;"1",G181=Lists!$A$17)),Y181,0)</f>
        <v>0</v>
      </c>
      <c r="J181" s="174"/>
      <c r="K181" s="32" t="str">
        <f ca="1">IF(AND(W181="2",G181&lt;&gt;Lists!$A$17),AA181,Z181)</f>
        <v/>
      </c>
      <c r="L181" s="33" t="str">
        <f t="shared" ca="1" si="22"/>
        <v/>
      </c>
      <c r="M181" s="5">
        <f>Planning!V165</f>
        <v>0</v>
      </c>
      <c r="N181" s="5">
        <f>'Month 4'!M181+'Month 4'!N181-'Month 4'!O181</f>
        <v>0</v>
      </c>
      <c r="O181" s="166"/>
      <c r="P181" s="32" t="str">
        <f t="shared" si="25"/>
        <v/>
      </c>
      <c r="Q181" s="33" t="str">
        <f t="shared" si="23"/>
        <v/>
      </c>
      <c r="R181" s="89">
        <f ca="1">SUMIFS($J$25:$J$224,$C$25:$C$224,$C181,$G$25:$G$224,Lists!$A$16)</f>
        <v>0</v>
      </c>
      <c r="S181" s="89">
        <f t="shared" si="26"/>
        <v>0</v>
      </c>
      <c r="U181" s="2" t="str">
        <f t="shared" si="27"/>
        <v/>
      </c>
      <c r="W181" s="2" t="str">
        <f>IF(C181=0,"",LEFT(INDEX(Lists!$H$5:$H$49,MATCH(C181,Lists!$G$5:$G$49,0),1),1))</f>
        <v/>
      </c>
      <c r="Y181" s="4">
        <f ca="1">'Month 4'!H181+'Month 4'!I181-'Month 4'!J181</f>
        <v>0</v>
      </c>
      <c r="Z181" s="2" t="str">
        <f t="shared" ca="1" si="28"/>
        <v/>
      </c>
      <c r="AA181" s="2" t="str">
        <f t="shared" ca="1" si="24"/>
        <v/>
      </c>
      <c r="AC181" s="627" t="str">
        <f t="shared" si="29"/>
        <v>0</v>
      </c>
    </row>
    <row r="182" spans="1:29" ht="39" hidden="1" customHeight="1" x14ac:dyDescent="0.2">
      <c r="A182" s="14" t="str">
        <f>Planning!A166</f>
        <v>I158</v>
      </c>
      <c r="B182" s="9">
        <f>Planning!B166</f>
        <v>0</v>
      </c>
      <c r="C182" s="9">
        <f>Planning!C166</f>
        <v>0</v>
      </c>
      <c r="D182" s="9">
        <f>Planning!D166</f>
        <v>0</v>
      </c>
      <c r="E182" s="3">
        <f>Planning!E166</f>
        <v>0</v>
      </c>
      <c r="F182" s="3" t="str">
        <f>IF(Planning!G166&lt;&gt;0,Planning!G166,"")</f>
        <v/>
      </c>
      <c r="G182" s="194">
        <f>Planning!H166</f>
        <v>0</v>
      </c>
      <c r="H182" s="4">
        <f>Planning!U166</f>
        <v>0</v>
      </c>
      <c r="I182" s="198">
        <f ca="1">IF(OR(W182="1",AND(W182&lt;&gt;"1",G182=Lists!$A$17)),Y182,0)</f>
        <v>0</v>
      </c>
      <c r="J182" s="174"/>
      <c r="K182" s="32" t="str">
        <f ca="1">IF(AND(W182="2",G182&lt;&gt;Lists!$A$17),AA182,Z182)</f>
        <v/>
      </c>
      <c r="L182" s="33" t="str">
        <f t="shared" ca="1" si="22"/>
        <v/>
      </c>
      <c r="M182" s="5">
        <f>Planning!V166</f>
        <v>0</v>
      </c>
      <c r="N182" s="5">
        <f>'Month 4'!M182+'Month 4'!N182-'Month 4'!O182</f>
        <v>0</v>
      </c>
      <c r="O182" s="166"/>
      <c r="P182" s="32" t="str">
        <f t="shared" si="25"/>
        <v/>
      </c>
      <c r="Q182" s="33" t="str">
        <f t="shared" si="23"/>
        <v/>
      </c>
      <c r="R182" s="89">
        <f ca="1">SUMIFS($J$25:$J$224,$C$25:$C$224,$C182,$G$25:$G$224,Lists!$A$16)</f>
        <v>0</v>
      </c>
      <c r="S182" s="89">
        <f t="shared" si="26"/>
        <v>0</v>
      </c>
      <c r="U182" s="2" t="str">
        <f t="shared" si="27"/>
        <v/>
      </c>
      <c r="W182" s="2" t="str">
        <f>IF(C182=0,"",LEFT(INDEX(Lists!$H$5:$H$49,MATCH(C182,Lists!$G$5:$G$49,0),1),1))</f>
        <v/>
      </c>
      <c r="Y182" s="4">
        <f ca="1">'Month 4'!H182+'Month 4'!I182-'Month 4'!J182</f>
        <v>0</v>
      </c>
      <c r="Z182" s="2" t="str">
        <f t="shared" ca="1" si="28"/>
        <v/>
      </c>
      <c r="AA182" s="2" t="str">
        <f t="shared" ca="1" si="24"/>
        <v/>
      </c>
      <c r="AC182" s="627" t="str">
        <f t="shared" si="29"/>
        <v>0</v>
      </c>
    </row>
    <row r="183" spans="1:29" ht="39" hidden="1" customHeight="1" x14ac:dyDescent="0.2">
      <c r="A183" s="14" t="str">
        <f>Planning!A167</f>
        <v>I159</v>
      </c>
      <c r="B183" s="9">
        <f>Planning!B167</f>
        <v>0</v>
      </c>
      <c r="C183" s="9">
        <f>Planning!C167</f>
        <v>0</v>
      </c>
      <c r="D183" s="9">
        <f>Planning!D167</f>
        <v>0</v>
      </c>
      <c r="E183" s="3">
        <f>Planning!E167</f>
        <v>0</v>
      </c>
      <c r="F183" s="3" t="str">
        <f>IF(Planning!G167&lt;&gt;0,Planning!G167,"")</f>
        <v/>
      </c>
      <c r="G183" s="194">
        <f>Planning!H167</f>
        <v>0</v>
      </c>
      <c r="H183" s="4">
        <f>Planning!U167</f>
        <v>0</v>
      </c>
      <c r="I183" s="198">
        <f ca="1">IF(OR(W183="1",AND(W183&lt;&gt;"1",G183=Lists!$A$17)),Y183,0)</f>
        <v>0</v>
      </c>
      <c r="J183" s="174"/>
      <c r="K183" s="32" t="str">
        <f ca="1">IF(AND(W183="2",G183&lt;&gt;Lists!$A$17),AA183,Z183)</f>
        <v/>
      </c>
      <c r="L183" s="33" t="str">
        <f t="shared" ca="1" si="22"/>
        <v/>
      </c>
      <c r="M183" s="5">
        <f>Planning!V167</f>
        <v>0</v>
      </c>
      <c r="N183" s="5">
        <f>'Month 4'!M183+'Month 4'!N183-'Month 4'!O183</f>
        <v>0</v>
      </c>
      <c r="O183" s="166"/>
      <c r="P183" s="32" t="str">
        <f t="shared" si="25"/>
        <v/>
      </c>
      <c r="Q183" s="33" t="str">
        <f t="shared" si="23"/>
        <v/>
      </c>
      <c r="R183" s="89">
        <f ca="1">SUMIFS($J$25:$J$224,$C$25:$C$224,$C183,$G$25:$G$224,Lists!$A$16)</f>
        <v>0</v>
      </c>
      <c r="S183" s="89">
        <f t="shared" si="26"/>
        <v>0</v>
      </c>
      <c r="U183" s="2" t="str">
        <f t="shared" si="27"/>
        <v/>
      </c>
      <c r="W183" s="2" t="str">
        <f>IF(C183=0,"",LEFT(INDEX(Lists!$H$5:$H$49,MATCH(C183,Lists!$G$5:$G$49,0),1),1))</f>
        <v/>
      </c>
      <c r="Y183" s="4">
        <f ca="1">'Month 4'!H183+'Month 4'!I183-'Month 4'!J183</f>
        <v>0</v>
      </c>
      <c r="Z183" s="2" t="str">
        <f t="shared" ca="1" si="28"/>
        <v/>
      </c>
      <c r="AA183" s="2" t="str">
        <f t="shared" ca="1" si="24"/>
        <v/>
      </c>
      <c r="AC183" s="627" t="str">
        <f t="shared" si="29"/>
        <v>0</v>
      </c>
    </row>
    <row r="184" spans="1:29" ht="39" hidden="1" customHeight="1" x14ac:dyDescent="0.2">
      <c r="A184" s="14" t="str">
        <f>Planning!A168</f>
        <v>I160</v>
      </c>
      <c r="B184" s="9">
        <f>Planning!B168</f>
        <v>0</v>
      </c>
      <c r="C184" s="9">
        <f>Planning!C168</f>
        <v>0</v>
      </c>
      <c r="D184" s="9">
        <f>Planning!D168</f>
        <v>0</v>
      </c>
      <c r="E184" s="3">
        <f>Planning!E168</f>
        <v>0</v>
      </c>
      <c r="F184" s="3" t="str">
        <f>IF(Planning!G168&lt;&gt;0,Planning!G168,"")</f>
        <v/>
      </c>
      <c r="G184" s="194">
        <f>Planning!H168</f>
        <v>0</v>
      </c>
      <c r="H184" s="4">
        <f>Planning!U168</f>
        <v>0</v>
      </c>
      <c r="I184" s="198">
        <f ca="1">IF(OR(W184="1",AND(W184&lt;&gt;"1",G184=Lists!$A$17)),Y184,0)</f>
        <v>0</v>
      </c>
      <c r="J184" s="174"/>
      <c r="K184" s="32" t="str">
        <f ca="1">IF(AND(W184="2",G184&lt;&gt;Lists!$A$17),AA184,Z184)</f>
        <v/>
      </c>
      <c r="L184" s="33" t="str">
        <f t="shared" ca="1" si="22"/>
        <v/>
      </c>
      <c r="M184" s="5">
        <f>Planning!V168</f>
        <v>0</v>
      </c>
      <c r="N184" s="5">
        <f>'Month 4'!M184+'Month 4'!N184-'Month 4'!O184</f>
        <v>0</v>
      </c>
      <c r="O184" s="166"/>
      <c r="P184" s="32" t="str">
        <f t="shared" si="25"/>
        <v/>
      </c>
      <c r="Q184" s="33" t="str">
        <f t="shared" si="23"/>
        <v/>
      </c>
      <c r="R184" s="89">
        <f ca="1">SUMIFS($J$25:$J$224,$C$25:$C$224,$C184,$G$25:$G$224,Lists!$A$16)</f>
        <v>0</v>
      </c>
      <c r="S184" s="89">
        <f t="shared" si="26"/>
        <v>0</v>
      </c>
      <c r="U184" s="2" t="str">
        <f t="shared" si="27"/>
        <v/>
      </c>
      <c r="W184" s="2" t="str">
        <f>IF(C184=0,"",LEFT(INDEX(Lists!$H$5:$H$49,MATCH(C184,Lists!$G$5:$G$49,0),1),1))</f>
        <v/>
      </c>
      <c r="Y184" s="4">
        <f ca="1">'Month 4'!H184+'Month 4'!I184-'Month 4'!J184</f>
        <v>0</v>
      </c>
      <c r="Z184" s="2" t="str">
        <f t="shared" ca="1" si="28"/>
        <v/>
      </c>
      <c r="AA184" s="2" t="str">
        <f t="shared" ca="1" si="24"/>
        <v/>
      </c>
      <c r="AC184" s="627" t="str">
        <f t="shared" si="29"/>
        <v>0</v>
      </c>
    </row>
    <row r="185" spans="1:29" ht="39" hidden="1" customHeight="1" x14ac:dyDescent="0.2">
      <c r="A185" s="14" t="str">
        <f>Planning!A169</f>
        <v>I161</v>
      </c>
      <c r="B185" s="9">
        <f>Planning!B169</f>
        <v>0</v>
      </c>
      <c r="C185" s="9">
        <f>Planning!C169</f>
        <v>0</v>
      </c>
      <c r="D185" s="9">
        <f>Planning!D169</f>
        <v>0</v>
      </c>
      <c r="E185" s="3">
        <f>Planning!E169</f>
        <v>0</v>
      </c>
      <c r="F185" s="3" t="str">
        <f>IF(Planning!G169&lt;&gt;0,Planning!G169,"")</f>
        <v/>
      </c>
      <c r="G185" s="194">
        <f>Planning!H169</f>
        <v>0</v>
      </c>
      <c r="H185" s="4">
        <f>Planning!U169</f>
        <v>0</v>
      </c>
      <c r="I185" s="198">
        <f ca="1">IF(OR(W185="1",AND(W185&lt;&gt;"1",G185=Lists!$A$17)),Y185,0)</f>
        <v>0</v>
      </c>
      <c r="J185" s="174"/>
      <c r="K185" s="32" t="str">
        <f ca="1">IF(AND(W185="2",G185&lt;&gt;Lists!$A$17),AA185,Z185)</f>
        <v/>
      </c>
      <c r="L185" s="33" t="str">
        <f t="shared" ref="L185:L216" ca="1" si="30">IF($U185=ExcluirDelPLogro,"",IF(AND(H185=0,I185=0,J185=0),"",K185))</f>
        <v/>
      </c>
      <c r="M185" s="5">
        <f>Planning!V169</f>
        <v>0</v>
      </c>
      <c r="N185" s="5">
        <f>'Month 4'!M185+'Month 4'!N185-'Month 4'!O185</f>
        <v>0</v>
      </c>
      <c r="O185" s="166"/>
      <c r="P185" s="32" t="str">
        <f t="shared" si="25"/>
        <v/>
      </c>
      <c r="Q185" s="33" t="str">
        <f t="shared" ref="Q185:Q216" si="31">IF($U185=ExcluirDelPLogro,"",IF(AND(M185=0,N185=0,O185=0),"",P185))</f>
        <v/>
      </c>
      <c r="R185" s="89">
        <f ca="1">SUMIFS($J$25:$J$224,$C$25:$C$224,$C185,$G$25:$G$224,Lists!$A$16)</f>
        <v>0</v>
      </c>
      <c r="S185" s="89">
        <f t="shared" si="26"/>
        <v>0</v>
      </c>
      <c r="U185" s="2" t="str">
        <f t="shared" si="27"/>
        <v/>
      </c>
      <c r="W185" s="2" t="str">
        <f>IF(C185=0,"",LEFT(INDEX(Lists!$H$5:$H$49,MATCH(C185,Lists!$G$5:$G$49,0),1),1))</f>
        <v/>
      </c>
      <c r="Y185" s="4">
        <f ca="1">'Month 4'!H185+'Month 4'!I185-'Month 4'!J185</f>
        <v>0</v>
      </c>
      <c r="Z185" s="2" t="str">
        <f t="shared" ca="1" si="28"/>
        <v/>
      </c>
      <c r="AA185" s="2" t="str">
        <f t="shared" ref="AA185:AA216" ca="1" si="32">IF(AND(H185=0,I185=0,J185=0),"",IF(J185&gt;0,H185/J185,0))</f>
        <v/>
      </c>
      <c r="AC185" s="627" t="str">
        <f t="shared" si="29"/>
        <v>0</v>
      </c>
    </row>
    <row r="186" spans="1:29" ht="39" hidden="1" customHeight="1" x14ac:dyDescent="0.2">
      <c r="A186" s="14" t="str">
        <f>Planning!A170</f>
        <v>I162</v>
      </c>
      <c r="B186" s="9">
        <f>Planning!B170</f>
        <v>0</v>
      </c>
      <c r="C186" s="9">
        <f>Planning!C170</f>
        <v>0</v>
      </c>
      <c r="D186" s="9">
        <f>Planning!D170</f>
        <v>0</v>
      </c>
      <c r="E186" s="3">
        <f>Planning!E170</f>
        <v>0</v>
      </c>
      <c r="F186" s="3" t="str">
        <f>IF(Planning!G170&lt;&gt;0,Planning!G170,"")</f>
        <v/>
      </c>
      <c r="G186" s="194">
        <f>Planning!H170</f>
        <v>0</v>
      </c>
      <c r="H186" s="4">
        <f>Planning!U170</f>
        <v>0</v>
      </c>
      <c r="I186" s="198">
        <f ca="1">IF(OR(W186="1",AND(W186&lt;&gt;"1",G186=Lists!$A$17)),Y186,0)</f>
        <v>0</v>
      </c>
      <c r="J186" s="174"/>
      <c r="K186" s="32" t="str">
        <f ca="1">IF(AND(W186="2",G186&lt;&gt;Lists!$A$17),AA186,Z186)</f>
        <v/>
      </c>
      <c r="L186" s="33" t="str">
        <f t="shared" ca="1" si="30"/>
        <v/>
      </c>
      <c r="M186" s="5">
        <f>Planning!V170</f>
        <v>0</v>
      </c>
      <c r="N186" s="5">
        <f>'Month 4'!M186+'Month 4'!N186-'Month 4'!O186</f>
        <v>0</v>
      </c>
      <c r="O186" s="166"/>
      <c r="P186" s="32" t="str">
        <f t="shared" si="25"/>
        <v/>
      </c>
      <c r="Q186" s="33" t="str">
        <f t="shared" si="31"/>
        <v/>
      </c>
      <c r="R186" s="89">
        <f ca="1">SUMIFS($J$25:$J$224,$C$25:$C$224,$C186,$G$25:$G$224,Lists!$A$16)</f>
        <v>0</v>
      </c>
      <c r="S186" s="89">
        <f t="shared" si="26"/>
        <v>0</v>
      </c>
      <c r="U186" s="2" t="str">
        <f t="shared" si="27"/>
        <v/>
      </c>
      <c r="W186" s="2" t="str">
        <f>IF(C186=0,"",LEFT(INDEX(Lists!$H$5:$H$49,MATCH(C186,Lists!$G$5:$G$49,0),1),1))</f>
        <v/>
      </c>
      <c r="Y186" s="4">
        <f ca="1">'Month 4'!H186+'Month 4'!I186-'Month 4'!J186</f>
        <v>0</v>
      </c>
      <c r="Z186" s="2" t="str">
        <f t="shared" ca="1" si="28"/>
        <v/>
      </c>
      <c r="AA186" s="2" t="str">
        <f t="shared" ca="1" si="32"/>
        <v/>
      </c>
      <c r="AC186" s="627" t="str">
        <f t="shared" si="29"/>
        <v>0</v>
      </c>
    </row>
    <row r="187" spans="1:29" ht="39" hidden="1" customHeight="1" x14ac:dyDescent="0.2">
      <c r="A187" s="14" t="str">
        <f>Planning!A171</f>
        <v>I163</v>
      </c>
      <c r="B187" s="9">
        <f>Planning!B171</f>
        <v>0</v>
      </c>
      <c r="C187" s="9">
        <f>Planning!C171</f>
        <v>0</v>
      </c>
      <c r="D187" s="9">
        <f>Planning!D171</f>
        <v>0</v>
      </c>
      <c r="E187" s="3">
        <f>Planning!E171</f>
        <v>0</v>
      </c>
      <c r="F187" s="3" t="str">
        <f>IF(Planning!G171&lt;&gt;0,Planning!G171,"")</f>
        <v/>
      </c>
      <c r="G187" s="194">
        <f>Planning!H171</f>
        <v>0</v>
      </c>
      <c r="H187" s="4">
        <f>Planning!U171</f>
        <v>0</v>
      </c>
      <c r="I187" s="198">
        <f ca="1">IF(OR(W187="1",AND(W187&lt;&gt;"1",G187=Lists!$A$17)),Y187,0)</f>
        <v>0</v>
      </c>
      <c r="J187" s="174"/>
      <c r="K187" s="32" t="str">
        <f ca="1">IF(AND(W187="2",G187&lt;&gt;Lists!$A$17),AA187,Z187)</f>
        <v/>
      </c>
      <c r="L187" s="33" t="str">
        <f t="shared" ca="1" si="30"/>
        <v/>
      </c>
      <c r="M187" s="5">
        <f>Planning!V171</f>
        <v>0</v>
      </c>
      <c r="N187" s="5">
        <f>'Month 4'!M187+'Month 4'!N187-'Month 4'!O187</f>
        <v>0</v>
      </c>
      <c r="O187" s="166"/>
      <c r="P187" s="32" t="str">
        <f t="shared" si="25"/>
        <v/>
      </c>
      <c r="Q187" s="33" t="str">
        <f t="shared" si="31"/>
        <v/>
      </c>
      <c r="R187" s="89">
        <f ca="1">SUMIFS($J$25:$J$224,$C$25:$C$224,$C187,$G$25:$G$224,Lists!$A$16)</f>
        <v>0</v>
      </c>
      <c r="S187" s="89">
        <f t="shared" si="26"/>
        <v>0</v>
      </c>
      <c r="U187" s="2" t="str">
        <f t="shared" si="27"/>
        <v/>
      </c>
      <c r="W187" s="2" t="str">
        <f>IF(C187=0,"",LEFT(INDEX(Lists!$H$5:$H$49,MATCH(C187,Lists!$G$5:$G$49,0),1),1))</f>
        <v/>
      </c>
      <c r="Y187" s="4">
        <f ca="1">'Month 4'!H187+'Month 4'!I187-'Month 4'!J187</f>
        <v>0</v>
      </c>
      <c r="Z187" s="2" t="str">
        <f t="shared" ca="1" si="28"/>
        <v/>
      </c>
      <c r="AA187" s="2" t="str">
        <f t="shared" ca="1" si="32"/>
        <v/>
      </c>
      <c r="AC187" s="627" t="str">
        <f t="shared" si="29"/>
        <v>0</v>
      </c>
    </row>
    <row r="188" spans="1:29" ht="39" hidden="1" customHeight="1" x14ac:dyDescent="0.2">
      <c r="A188" s="14" t="str">
        <f>Planning!A172</f>
        <v>I164</v>
      </c>
      <c r="B188" s="9">
        <f>Planning!B172</f>
        <v>0</v>
      </c>
      <c r="C188" s="9">
        <f>Planning!C172</f>
        <v>0</v>
      </c>
      <c r="D188" s="9">
        <f>Planning!D172</f>
        <v>0</v>
      </c>
      <c r="E188" s="3">
        <f>Planning!E172</f>
        <v>0</v>
      </c>
      <c r="F188" s="3" t="str">
        <f>IF(Planning!G172&lt;&gt;0,Planning!G172,"")</f>
        <v/>
      </c>
      <c r="G188" s="194">
        <f>Planning!H172</f>
        <v>0</v>
      </c>
      <c r="H188" s="4">
        <f>Planning!U172</f>
        <v>0</v>
      </c>
      <c r="I188" s="198">
        <f ca="1">IF(OR(W188="1",AND(W188&lt;&gt;"1",G188=Lists!$A$17)),Y188,0)</f>
        <v>0</v>
      </c>
      <c r="J188" s="174"/>
      <c r="K188" s="32" t="str">
        <f ca="1">IF(AND(W188="2",G188&lt;&gt;Lists!$A$17),AA188,Z188)</f>
        <v/>
      </c>
      <c r="L188" s="33" t="str">
        <f t="shared" ca="1" si="30"/>
        <v/>
      </c>
      <c r="M188" s="5">
        <f>Planning!V172</f>
        <v>0</v>
      </c>
      <c r="N188" s="5">
        <f>'Month 4'!M188+'Month 4'!N188-'Month 4'!O188</f>
        <v>0</v>
      </c>
      <c r="O188" s="166"/>
      <c r="P188" s="32" t="str">
        <f t="shared" si="25"/>
        <v/>
      </c>
      <c r="Q188" s="33" t="str">
        <f t="shared" si="31"/>
        <v/>
      </c>
      <c r="R188" s="89">
        <f ca="1">SUMIFS($J$25:$J$224,$C$25:$C$224,$C188,$G$25:$G$224,Lists!$A$16)</f>
        <v>0</v>
      </c>
      <c r="S188" s="89">
        <f t="shared" si="26"/>
        <v>0</v>
      </c>
      <c r="U188" s="2" t="str">
        <f t="shared" si="27"/>
        <v/>
      </c>
      <c r="W188" s="2" t="str">
        <f>IF(C188=0,"",LEFT(INDEX(Lists!$H$5:$H$49,MATCH(C188,Lists!$G$5:$G$49,0),1),1))</f>
        <v/>
      </c>
      <c r="Y188" s="4">
        <f ca="1">'Month 4'!H188+'Month 4'!I188-'Month 4'!J188</f>
        <v>0</v>
      </c>
      <c r="Z188" s="2" t="str">
        <f t="shared" ca="1" si="28"/>
        <v/>
      </c>
      <c r="AA188" s="2" t="str">
        <f t="shared" ca="1" si="32"/>
        <v/>
      </c>
      <c r="AC188" s="627" t="str">
        <f t="shared" si="29"/>
        <v>0</v>
      </c>
    </row>
    <row r="189" spans="1:29" ht="39" hidden="1" customHeight="1" x14ac:dyDescent="0.2">
      <c r="A189" s="14" t="str">
        <f>Planning!A173</f>
        <v>I165</v>
      </c>
      <c r="B189" s="9">
        <f>Planning!B173</f>
        <v>0</v>
      </c>
      <c r="C189" s="9">
        <f>Planning!C173</f>
        <v>0</v>
      </c>
      <c r="D189" s="9">
        <f>Planning!D173</f>
        <v>0</v>
      </c>
      <c r="E189" s="3">
        <f>Planning!E173</f>
        <v>0</v>
      </c>
      <c r="F189" s="3" t="str">
        <f>IF(Planning!G173&lt;&gt;0,Planning!G173,"")</f>
        <v/>
      </c>
      <c r="G189" s="194">
        <f>Planning!H173</f>
        <v>0</v>
      </c>
      <c r="H189" s="4">
        <f>Planning!U173</f>
        <v>0</v>
      </c>
      <c r="I189" s="198">
        <f ca="1">IF(OR(W189="1",AND(W189&lt;&gt;"1",G189=Lists!$A$17)),Y189,0)</f>
        <v>0</v>
      </c>
      <c r="J189" s="174"/>
      <c r="K189" s="32" t="str">
        <f ca="1">IF(AND(W189="2",G189&lt;&gt;Lists!$A$17),AA189,Z189)</f>
        <v/>
      </c>
      <c r="L189" s="33" t="str">
        <f t="shared" ca="1" si="30"/>
        <v/>
      </c>
      <c r="M189" s="5">
        <f>Planning!V173</f>
        <v>0</v>
      </c>
      <c r="N189" s="5">
        <f>'Month 4'!M189+'Month 4'!N189-'Month 4'!O189</f>
        <v>0</v>
      </c>
      <c r="O189" s="166"/>
      <c r="P189" s="32" t="str">
        <f t="shared" si="25"/>
        <v/>
      </c>
      <c r="Q189" s="33" t="str">
        <f t="shared" si="31"/>
        <v/>
      </c>
      <c r="R189" s="89">
        <f ca="1">SUMIFS($J$25:$J$224,$C$25:$C$224,$C189,$G$25:$G$224,Lists!$A$16)</f>
        <v>0</v>
      </c>
      <c r="S189" s="89">
        <f t="shared" si="26"/>
        <v>0</v>
      </c>
      <c r="U189" s="2" t="str">
        <f t="shared" si="27"/>
        <v/>
      </c>
      <c r="W189" s="2" t="str">
        <f>IF(C189=0,"",LEFT(INDEX(Lists!$H$5:$H$49,MATCH(C189,Lists!$G$5:$G$49,0),1),1))</f>
        <v/>
      </c>
      <c r="Y189" s="4">
        <f ca="1">'Month 4'!H189+'Month 4'!I189-'Month 4'!J189</f>
        <v>0</v>
      </c>
      <c r="Z189" s="2" t="str">
        <f t="shared" ca="1" si="28"/>
        <v/>
      </c>
      <c r="AA189" s="2" t="str">
        <f t="shared" ca="1" si="32"/>
        <v/>
      </c>
      <c r="AC189" s="627" t="str">
        <f t="shared" si="29"/>
        <v>0</v>
      </c>
    </row>
    <row r="190" spans="1:29" ht="39" hidden="1" customHeight="1" x14ac:dyDescent="0.2">
      <c r="A190" s="14" t="str">
        <f>Planning!A174</f>
        <v>I166</v>
      </c>
      <c r="B190" s="9">
        <f>Planning!B174</f>
        <v>0</v>
      </c>
      <c r="C190" s="9">
        <f>Planning!C174</f>
        <v>0</v>
      </c>
      <c r="D190" s="9">
        <f>Planning!D174</f>
        <v>0</v>
      </c>
      <c r="E190" s="3">
        <f>Planning!E174</f>
        <v>0</v>
      </c>
      <c r="F190" s="3" t="str">
        <f>IF(Planning!G174&lt;&gt;0,Planning!G174,"")</f>
        <v/>
      </c>
      <c r="G190" s="194">
        <f>Planning!H174</f>
        <v>0</v>
      </c>
      <c r="H190" s="4">
        <f>Planning!U174</f>
        <v>0</v>
      </c>
      <c r="I190" s="198">
        <f ca="1">IF(OR(W190="1",AND(W190&lt;&gt;"1",G190=Lists!$A$17)),Y190,0)</f>
        <v>0</v>
      </c>
      <c r="J190" s="174"/>
      <c r="K190" s="32" t="str">
        <f ca="1">IF(AND(W190="2",G190&lt;&gt;Lists!$A$17),AA190,Z190)</f>
        <v/>
      </c>
      <c r="L190" s="33" t="str">
        <f t="shared" ca="1" si="30"/>
        <v/>
      </c>
      <c r="M190" s="5">
        <f>Planning!V174</f>
        <v>0</v>
      </c>
      <c r="N190" s="5">
        <f>'Month 4'!M190+'Month 4'!N190-'Month 4'!O190</f>
        <v>0</v>
      </c>
      <c r="O190" s="166"/>
      <c r="P190" s="32" t="str">
        <f t="shared" si="25"/>
        <v/>
      </c>
      <c r="Q190" s="33" t="str">
        <f t="shared" si="31"/>
        <v/>
      </c>
      <c r="R190" s="89">
        <f ca="1">SUMIFS($J$25:$J$224,$C$25:$C$224,$C190,$G$25:$G$224,Lists!$A$16)</f>
        <v>0</v>
      </c>
      <c r="S190" s="89">
        <f t="shared" si="26"/>
        <v>0</v>
      </c>
      <c r="U190" s="2" t="str">
        <f t="shared" si="27"/>
        <v/>
      </c>
      <c r="W190" s="2" t="str">
        <f>IF(C190=0,"",LEFT(INDEX(Lists!$H$5:$H$49,MATCH(C190,Lists!$G$5:$G$49,0),1),1))</f>
        <v/>
      </c>
      <c r="Y190" s="4">
        <f ca="1">'Month 4'!H190+'Month 4'!I190-'Month 4'!J190</f>
        <v>0</v>
      </c>
      <c r="Z190" s="2" t="str">
        <f t="shared" ca="1" si="28"/>
        <v/>
      </c>
      <c r="AA190" s="2" t="str">
        <f t="shared" ca="1" si="32"/>
        <v/>
      </c>
      <c r="AC190" s="627" t="str">
        <f t="shared" si="29"/>
        <v>0</v>
      </c>
    </row>
    <row r="191" spans="1:29" ht="39" hidden="1" customHeight="1" x14ac:dyDescent="0.2">
      <c r="A191" s="14" t="str">
        <f>Planning!A175</f>
        <v>I167</v>
      </c>
      <c r="B191" s="9">
        <f>Planning!B175</f>
        <v>0</v>
      </c>
      <c r="C191" s="9">
        <f>Planning!C175</f>
        <v>0</v>
      </c>
      <c r="D191" s="9">
        <f>Planning!D175</f>
        <v>0</v>
      </c>
      <c r="E191" s="3">
        <f>Planning!E175</f>
        <v>0</v>
      </c>
      <c r="F191" s="3" t="str">
        <f>IF(Planning!G175&lt;&gt;0,Planning!G175,"")</f>
        <v/>
      </c>
      <c r="G191" s="194">
        <f>Planning!H175</f>
        <v>0</v>
      </c>
      <c r="H191" s="4">
        <f>Planning!U175</f>
        <v>0</v>
      </c>
      <c r="I191" s="198">
        <f ca="1">IF(OR(W191="1",AND(W191&lt;&gt;"1",G191=Lists!$A$17)),Y191,0)</f>
        <v>0</v>
      </c>
      <c r="J191" s="174"/>
      <c r="K191" s="32" t="str">
        <f ca="1">IF(AND(W191="2",G191&lt;&gt;Lists!$A$17),AA191,Z191)</f>
        <v/>
      </c>
      <c r="L191" s="33" t="str">
        <f t="shared" ca="1" si="30"/>
        <v/>
      </c>
      <c r="M191" s="5">
        <f>Planning!V175</f>
        <v>0</v>
      </c>
      <c r="N191" s="5">
        <f>'Month 4'!M191+'Month 4'!N191-'Month 4'!O191</f>
        <v>0</v>
      </c>
      <c r="O191" s="166"/>
      <c r="P191" s="32" t="str">
        <f t="shared" si="25"/>
        <v/>
      </c>
      <c r="Q191" s="33" t="str">
        <f t="shared" si="31"/>
        <v/>
      </c>
      <c r="R191" s="89">
        <f ca="1">SUMIFS($J$25:$J$224,$C$25:$C$224,$C191,$G$25:$G$224,Lists!$A$16)</f>
        <v>0</v>
      </c>
      <c r="S191" s="89">
        <f t="shared" si="26"/>
        <v>0</v>
      </c>
      <c r="U191" s="2" t="str">
        <f t="shared" si="27"/>
        <v/>
      </c>
      <c r="W191" s="2" t="str">
        <f>IF(C191=0,"",LEFT(INDEX(Lists!$H$5:$H$49,MATCH(C191,Lists!$G$5:$G$49,0),1),1))</f>
        <v/>
      </c>
      <c r="Y191" s="4">
        <f ca="1">'Month 4'!H191+'Month 4'!I191-'Month 4'!J191</f>
        <v>0</v>
      </c>
      <c r="Z191" s="2" t="str">
        <f t="shared" ca="1" si="28"/>
        <v/>
      </c>
      <c r="AA191" s="2" t="str">
        <f t="shared" ca="1" si="32"/>
        <v/>
      </c>
      <c r="AC191" s="627" t="str">
        <f t="shared" si="29"/>
        <v>0</v>
      </c>
    </row>
    <row r="192" spans="1:29" ht="39" hidden="1" customHeight="1" x14ac:dyDescent="0.2">
      <c r="A192" s="14" t="str">
        <f>Planning!A176</f>
        <v>I168</v>
      </c>
      <c r="B192" s="9">
        <f>Planning!B176</f>
        <v>0</v>
      </c>
      <c r="C192" s="9">
        <f>Planning!C176</f>
        <v>0</v>
      </c>
      <c r="D192" s="9">
        <f>Planning!D176</f>
        <v>0</v>
      </c>
      <c r="E192" s="3">
        <f>Planning!E176</f>
        <v>0</v>
      </c>
      <c r="F192" s="3" t="str">
        <f>IF(Planning!G176&lt;&gt;0,Planning!G176,"")</f>
        <v/>
      </c>
      <c r="G192" s="194">
        <f>Planning!H176</f>
        <v>0</v>
      </c>
      <c r="H192" s="4">
        <f>Planning!U176</f>
        <v>0</v>
      </c>
      <c r="I192" s="198">
        <f ca="1">IF(OR(W192="1",AND(W192&lt;&gt;"1",G192=Lists!$A$17)),Y192,0)</f>
        <v>0</v>
      </c>
      <c r="J192" s="174"/>
      <c r="K192" s="32" t="str">
        <f ca="1">IF(AND(W192="2",G192&lt;&gt;Lists!$A$17),AA192,Z192)</f>
        <v/>
      </c>
      <c r="L192" s="33" t="str">
        <f t="shared" ca="1" si="30"/>
        <v/>
      </c>
      <c r="M192" s="5">
        <f>Planning!V176</f>
        <v>0</v>
      </c>
      <c r="N192" s="5">
        <f>'Month 4'!M192+'Month 4'!N192-'Month 4'!O192</f>
        <v>0</v>
      </c>
      <c r="O192" s="166"/>
      <c r="P192" s="32" t="str">
        <f t="shared" si="25"/>
        <v/>
      </c>
      <c r="Q192" s="33" t="str">
        <f t="shared" si="31"/>
        <v/>
      </c>
      <c r="R192" s="89">
        <f ca="1">SUMIFS($J$25:$J$224,$C$25:$C$224,$C192,$G$25:$G$224,Lists!$A$16)</f>
        <v>0</v>
      </c>
      <c r="S192" s="89">
        <f t="shared" si="26"/>
        <v>0</v>
      </c>
      <c r="U192" s="2" t="str">
        <f t="shared" si="27"/>
        <v/>
      </c>
      <c r="W192" s="2" t="str">
        <f>IF(C192=0,"",LEFT(INDEX(Lists!$H$5:$H$49,MATCH(C192,Lists!$G$5:$G$49,0),1),1))</f>
        <v/>
      </c>
      <c r="Y192" s="4">
        <f ca="1">'Month 4'!H192+'Month 4'!I192-'Month 4'!J192</f>
        <v>0</v>
      </c>
      <c r="Z192" s="2" t="str">
        <f t="shared" ca="1" si="28"/>
        <v/>
      </c>
      <c r="AA192" s="2" t="str">
        <f t="shared" ca="1" si="32"/>
        <v/>
      </c>
      <c r="AC192" s="627" t="str">
        <f t="shared" si="29"/>
        <v>0</v>
      </c>
    </row>
    <row r="193" spans="1:29" ht="39" hidden="1" customHeight="1" x14ac:dyDescent="0.2">
      <c r="A193" s="14" t="str">
        <f>Planning!A177</f>
        <v>I169</v>
      </c>
      <c r="B193" s="9">
        <f>Planning!B177</f>
        <v>0</v>
      </c>
      <c r="C193" s="9">
        <f>Planning!C177</f>
        <v>0</v>
      </c>
      <c r="D193" s="9">
        <f>Planning!D177</f>
        <v>0</v>
      </c>
      <c r="E193" s="3">
        <f>Planning!E177</f>
        <v>0</v>
      </c>
      <c r="F193" s="3" t="str">
        <f>IF(Planning!G177&lt;&gt;0,Planning!G177,"")</f>
        <v/>
      </c>
      <c r="G193" s="194">
        <f>Planning!H177</f>
        <v>0</v>
      </c>
      <c r="H193" s="4">
        <f>Planning!U177</f>
        <v>0</v>
      </c>
      <c r="I193" s="198">
        <f ca="1">IF(OR(W193="1",AND(W193&lt;&gt;"1",G193=Lists!$A$17)),Y193,0)</f>
        <v>0</v>
      </c>
      <c r="J193" s="174"/>
      <c r="K193" s="32" t="str">
        <f ca="1">IF(AND(W193="2",G193&lt;&gt;Lists!$A$17),AA193,Z193)</f>
        <v/>
      </c>
      <c r="L193" s="33" t="str">
        <f t="shared" ca="1" si="30"/>
        <v/>
      </c>
      <c r="M193" s="5">
        <f>Planning!V177</f>
        <v>0</v>
      </c>
      <c r="N193" s="5">
        <f>'Month 4'!M193+'Month 4'!N193-'Month 4'!O193</f>
        <v>0</v>
      </c>
      <c r="O193" s="166"/>
      <c r="P193" s="32" t="str">
        <f t="shared" si="25"/>
        <v/>
      </c>
      <c r="Q193" s="33" t="str">
        <f t="shared" si="31"/>
        <v/>
      </c>
      <c r="R193" s="89">
        <f ca="1">SUMIFS($J$25:$J$224,$C$25:$C$224,$C193,$G$25:$G$224,Lists!$A$16)</f>
        <v>0</v>
      </c>
      <c r="S193" s="89">
        <f t="shared" si="26"/>
        <v>0</v>
      </c>
      <c r="U193" s="2" t="str">
        <f t="shared" si="27"/>
        <v/>
      </c>
      <c r="W193" s="2" t="str">
        <f>IF(C193=0,"",LEFT(INDEX(Lists!$H$5:$H$49,MATCH(C193,Lists!$G$5:$G$49,0),1),1))</f>
        <v/>
      </c>
      <c r="Y193" s="4">
        <f ca="1">'Month 4'!H193+'Month 4'!I193-'Month 4'!J193</f>
        <v>0</v>
      </c>
      <c r="Z193" s="2" t="str">
        <f t="shared" ca="1" si="28"/>
        <v/>
      </c>
      <c r="AA193" s="2" t="str">
        <f t="shared" ca="1" si="32"/>
        <v/>
      </c>
      <c r="AC193" s="627" t="str">
        <f t="shared" si="29"/>
        <v>0</v>
      </c>
    </row>
    <row r="194" spans="1:29" ht="39" hidden="1" customHeight="1" x14ac:dyDescent="0.2">
      <c r="A194" s="14" t="str">
        <f>Planning!A178</f>
        <v>I170</v>
      </c>
      <c r="B194" s="9">
        <f>Planning!B178</f>
        <v>0</v>
      </c>
      <c r="C194" s="9">
        <f>Planning!C178</f>
        <v>0</v>
      </c>
      <c r="D194" s="9">
        <f>Planning!D178</f>
        <v>0</v>
      </c>
      <c r="E194" s="3">
        <f>Planning!E178</f>
        <v>0</v>
      </c>
      <c r="F194" s="3" t="str">
        <f>IF(Planning!G178&lt;&gt;0,Planning!G178,"")</f>
        <v/>
      </c>
      <c r="G194" s="194">
        <f>Planning!H178</f>
        <v>0</v>
      </c>
      <c r="H194" s="4">
        <f>Planning!U178</f>
        <v>0</v>
      </c>
      <c r="I194" s="198">
        <f ca="1">IF(OR(W194="1",AND(W194&lt;&gt;"1",G194=Lists!$A$17)),Y194,0)</f>
        <v>0</v>
      </c>
      <c r="J194" s="174"/>
      <c r="K194" s="32" t="str">
        <f ca="1">IF(AND(W194="2",G194&lt;&gt;Lists!$A$17),AA194,Z194)</f>
        <v/>
      </c>
      <c r="L194" s="33" t="str">
        <f t="shared" ca="1" si="30"/>
        <v/>
      </c>
      <c r="M194" s="5">
        <f>Planning!V178</f>
        <v>0</v>
      </c>
      <c r="N194" s="5">
        <f>'Month 4'!M194+'Month 4'!N194-'Month 4'!O194</f>
        <v>0</v>
      </c>
      <c r="O194" s="166"/>
      <c r="P194" s="32" t="str">
        <f t="shared" si="25"/>
        <v/>
      </c>
      <c r="Q194" s="33" t="str">
        <f t="shared" si="31"/>
        <v/>
      </c>
      <c r="R194" s="89">
        <f ca="1">SUMIFS($J$25:$J$224,$C$25:$C$224,$C194,$G$25:$G$224,Lists!$A$16)</f>
        <v>0</v>
      </c>
      <c r="S194" s="89">
        <f t="shared" si="26"/>
        <v>0</v>
      </c>
      <c r="U194" s="2" t="str">
        <f t="shared" si="27"/>
        <v/>
      </c>
      <c r="W194" s="2" t="str">
        <f>IF(C194=0,"",LEFT(INDEX(Lists!$H$5:$H$49,MATCH(C194,Lists!$G$5:$G$49,0),1),1))</f>
        <v/>
      </c>
      <c r="Y194" s="4">
        <f ca="1">'Month 4'!H194+'Month 4'!I194-'Month 4'!J194</f>
        <v>0</v>
      </c>
      <c r="Z194" s="2" t="str">
        <f t="shared" ca="1" si="28"/>
        <v/>
      </c>
      <c r="AA194" s="2" t="str">
        <f t="shared" ca="1" si="32"/>
        <v/>
      </c>
      <c r="AC194" s="627" t="str">
        <f t="shared" si="29"/>
        <v>0</v>
      </c>
    </row>
    <row r="195" spans="1:29" ht="39" hidden="1" customHeight="1" x14ac:dyDescent="0.2">
      <c r="A195" s="14" t="str">
        <f>Planning!A179</f>
        <v>I171</v>
      </c>
      <c r="B195" s="9">
        <f>Planning!B179</f>
        <v>0</v>
      </c>
      <c r="C195" s="9">
        <f>Planning!C179</f>
        <v>0</v>
      </c>
      <c r="D195" s="9">
        <f>Planning!D179</f>
        <v>0</v>
      </c>
      <c r="E195" s="3">
        <f>Planning!E179</f>
        <v>0</v>
      </c>
      <c r="F195" s="3" t="str">
        <f>IF(Planning!G179&lt;&gt;0,Planning!G179,"")</f>
        <v/>
      </c>
      <c r="G195" s="194">
        <f>Planning!H179</f>
        <v>0</v>
      </c>
      <c r="H195" s="4">
        <f>Planning!U179</f>
        <v>0</v>
      </c>
      <c r="I195" s="198">
        <f ca="1">IF(OR(W195="1",AND(W195&lt;&gt;"1",G195=Lists!$A$17)),Y195,0)</f>
        <v>0</v>
      </c>
      <c r="J195" s="174"/>
      <c r="K195" s="32" t="str">
        <f ca="1">IF(AND(W195="2",G195&lt;&gt;Lists!$A$17),AA195,Z195)</f>
        <v/>
      </c>
      <c r="L195" s="33" t="str">
        <f t="shared" ca="1" si="30"/>
        <v/>
      </c>
      <c r="M195" s="5">
        <f>Planning!V179</f>
        <v>0</v>
      </c>
      <c r="N195" s="5">
        <f>'Month 4'!M195+'Month 4'!N195-'Month 4'!O195</f>
        <v>0</v>
      </c>
      <c r="O195" s="166"/>
      <c r="P195" s="32" t="str">
        <f t="shared" si="25"/>
        <v/>
      </c>
      <c r="Q195" s="33" t="str">
        <f t="shared" si="31"/>
        <v/>
      </c>
      <c r="R195" s="89">
        <f ca="1">SUMIFS($J$25:$J$224,$C$25:$C$224,$C195,$G$25:$G$224,Lists!$A$16)</f>
        <v>0</v>
      </c>
      <c r="S195" s="89">
        <f t="shared" si="26"/>
        <v>0</v>
      </c>
      <c r="U195" s="2" t="str">
        <f t="shared" si="27"/>
        <v/>
      </c>
      <c r="W195" s="2" t="str">
        <f>IF(C195=0,"",LEFT(INDEX(Lists!$H$5:$H$49,MATCH(C195,Lists!$G$5:$G$49,0),1),1))</f>
        <v/>
      </c>
      <c r="Y195" s="4">
        <f ca="1">'Month 4'!H195+'Month 4'!I195-'Month 4'!J195</f>
        <v>0</v>
      </c>
      <c r="Z195" s="2" t="str">
        <f t="shared" ca="1" si="28"/>
        <v/>
      </c>
      <c r="AA195" s="2" t="str">
        <f t="shared" ca="1" si="32"/>
        <v/>
      </c>
      <c r="AC195" s="627" t="str">
        <f t="shared" si="29"/>
        <v>0</v>
      </c>
    </row>
    <row r="196" spans="1:29" ht="39" hidden="1" customHeight="1" x14ac:dyDescent="0.2">
      <c r="A196" s="14" t="str">
        <f>Planning!A180</f>
        <v>I172</v>
      </c>
      <c r="B196" s="9">
        <f>Planning!B180</f>
        <v>0</v>
      </c>
      <c r="C196" s="9">
        <f>Planning!C180</f>
        <v>0</v>
      </c>
      <c r="D196" s="9">
        <f>Planning!D180</f>
        <v>0</v>
      </c>
      <c r="E196" s="3">
        <f>Planning!E180</f>
        <v>0</v>
      </c>
      <c r="F196" s="3" t="str">
        <f>IF(Planning!G180&lt;&gt;0,Planning!G180,"")</f>
        <v/>
      </c>
      <c r="G196" s="194">
        <f>Planning!H180</f>
        <v>0</v>
      </c>
      <c r="H196" s="4">
        <f>Planning!U180</f>
        <v>0</v>
      </c>
      <c r="I196" s="198">
        <f ca="1">IF(OR(W196="1",AND(W196&lt;&gt;"1",G196=Lists!$A$17)),Y196,0)</f>
        <v>0</v>
      </c>
      <c r="J196" s="174"/>
      <c r="K196" s="32" t="str">
        <f ca="1">IF(AND(W196="2",G196&lt;&gt;Lists!$A$17),AA196,Z196)</f>
        <v/>
      </c>
      <c r="L196" s="33" t="str">
        <f t="shared" ca="1" si="30"/>
        <v/>
      </c>
      <c r="M196" s="5">
        <f>Planning!V180</f>
        <v>0</v>
      </c>
      <c r="N196" s="5">
        <f>'Month 4'!M196+'Month 4'!N196-'Month 4'!O196</f>
        <v>0</v>
      </c>
      <c r="O196" s="166"/>
      <c r="P196" s="32" t="str">
        <f t="shared" si="25"/>
        <v/>
      </c>
      <c r="Q196" s="33" t="str">
        <f t="shared" si="31"/>
        <v/>
      </c>
      <c r="R196" s="89">
        <f ca="1">SUMIFS($J$25:$J$224,$C$25:$C$224,$C196,$G$25:$G$224,Lists!$A$16)</f>
        <v>0</v>
      </c>
      <c r="S196" s="89">
        <f t="shared" si="26"/>
        <v>0</v>
      </c>
      <c r="U196" s="2" t="str">
        <f t="shared" si="27"/>
        <v/>
      </c>
      <c r="W196" s="2" t="str">
        <f>IF(C196=0,"",LEFT(INDEX(Lists!$H$5:$H$49,MATCH(C196,Lists!$G$5:$G$49,0),1),1))</f>
        <v/>
      </c>
      <c r="Y196" s="4">
        <f ca="1">'Month 4'!H196+'Month 4'!I196-'Month 4'!J196</f>
        <v>0</v>
      </c>
      <c r="Z196" s="2" t="str">
        <f t="shared" ca="1" si="28"/>
        <v/>
      </c>
      <c r="AA196" s="2" t="str">
        <f t="shared" ca="1" si="32"/>
        <v/>
      </c>
      <c r="AC196" s="627" t="str">
        <f t="shared" si="29"/>
        <v>0</v>
      </c>
    </row>
    <row r="197" spans="1:29" ht="39" hidden="1" customHeight="1" x14ac:dyDescent="0.2">
      <c r="A197" s="14" t="str">
        <f>Planning!A181</f>
        <v>I173</v>
      </c>
      <c r="B197" s="9">
        <f>Planning!B181</f>
        <v>0</v>
      </c>
      <c r="C197" s="9">
        <f>Planning!C181</f>
        <v>0</v>
      </c>
      <c r="D197" s="9">
        <f>Planning!D181</f>
        <v>0</v>
      </c>
      <c r="E197" s="3">
        <f>Planning!E181</f>
        <v>0</v>
      </c>
      <c r="F197" s="3" t="str">
        <f>IF(Planning!G181&lt;&gt;0,Planning!G181,"")</f>
        <v/>
      </c>
      <c r="G197" s="194">
        <f>Planning!H181</f>
        <v>0</v>
      </c>
      <c r="H197" s="4">
        <f>Planning!U181</f>
        <v>0</v>
      </c>
      <c r="I197" s="198">
        <f ca="1">IF(OR(W197="1",AND(W197&lt;&gt;"1",G197=Lists!$A$17)),Y197,0)</f>
        <v>0</v>
      </c>
      <c r="J197" s="174"/>
      <c r="K197" s="32" t="str">
        <f ca="1">IF(AND(W197="2",G197&lt;&gt;Lists!$A$17),AA197,Z197)</f>
        <v/>
      </c>
      <c r="L197" s="33" t="str">
        <f t="shared" ca="1" si="30"/>
        <v/>
      </c>
      <c r="M197" s="5">
        <f>Planning!V181</f>
        <v>0</v>
      </c>
      <c r="N197" s="5">
        <f>'Month 4'!M197+'Month 4'!N197-'Month 4'!O197</f>
        <v>0</v>
      </c>
      <c r="O197" s="166"/>
      <c r="P197" s="32" t="str">
        <f t="shared" si="25"/>
        <v/>
      </c>
      <c r="Q197" s="33" t="str">
        <f t="shared" si="31"/>
        <v/>
      </c>
      <c r="R197" s="89">
        <f ca="1">SUMIFS($J$25:$J$224,$C$25:$C$224,$C197,$G$25:$G$224,Lists!$A$16)</f>
        <v>0</v>
      </c>
      <c r="S197" s="89">
        <f t="shared" si="26"/>
        <v>0</v>
      </c>
      <c r="U197" s="2" t="str">
        <f t="shared" si="27"/>
        <v/>
      </c>
      <c r="W197" s="2" t="str">
        <f>IF(C197=0,"",LEFT(INDEX(Lists!$H$5:$H$49,MATCH(C197,Lists!$G$5:$G$49,0),1),1))</f>
        <v/>
      </c>
      <c r="Y197" s="4">
        <f ca="1">'Month 4'!H197+'Month 4'!I197-'Month 4'!J197</f>
        <v>0</v>
      </c>
      <c r="Z197" s="2" t="str">
        <f t="shared" ca="1" si="28"/>
        <v/>
      </c>
      <c r="AA197" s="2" t="str">
        <f t="shared" ca="1" si="32"/>
        <v/>
      </c>
      <c r="AC197" s="627" t="str">
        <f t="shared" si="29"/>
        <v>0</v>
      </c>
    </row>
    <row r="198" spans="1:29" ht="39" hidden="1" customHeight="1" x14ac:dyDescent="0.2">
      <c r="A198" s="14" t="str">
        <f>Planning!A182</f>
        <v>I174</v>
      </c>
      <c r="B198" s="9">
        <f>Planning!B182</f>
        <v>0</v>
      </c>
      <c r="C198" s="9">
        <f>Planning!C182</f>
        <v>0</v>
      </c>
      <c r="D198" s="9">
        <f>Planning!D182</f>
        <v>0</v>
      </c>
      <c r="E198" s="3">
        <f>Planning!E182</f>
        <v>0</v>
      </c>
      <c r="F198" s="3" t="str">
        <f>IF(Planning!G182&lt;&gt;0,Planning!G182,"")</f>
        <v/>
      </c>
      <c r="G198" s="194">
        <f>Planning!H182</f>
        <v>0</v>
      </c>
      <c r="H198" s="4">
        <f>Planning!U182</f>
        <v>0</v>
      </c>
      <c r="I198" s="198">
        <f ca="1">IF(OR(W198="1",AND(W198&lt;&gt;"1",G198=Lists!$A$17)),Y198,0)</f>
        <v>0</v>
      </c>
      <c r="J198" s="174"/>
      <c r="K198" s="32" t="str">
        <f ca="1">IF(AND(W198="2",G198&lt;&gt;Lists!$A$17),AA198,Z198)</f>
        <v/>
      </c>
      <c r="L198" s="33" t="str">
        <f t="shared" ca="1" si="30"/>
        <v/>
      </c>
      <c r="M198" s="5">
        <f>Planning!V182</f>
        <v>0</v>
      </c>
      <c r="N198" s="5">
        <f>'Month 4'!M198+'Month 4'!N198-'Month 4'!O198</f>
        <v>0</v>
      </c>
      <c r="O198" s="166"/>
      <c r="P198" s="32" t="str">
        <f t="shared" si="25"/>
        <v/>
      </c>
      <c r="Q198" s="33" t="str">
        <f t="shared" si="31"/>
        <v/>
      </c>
      <c r="R198" s="89">
        <f ca="1">SUMIFS($J$25:$J$224,$C$25:$C$224,$C198,$G$25:$G$224,Lists!$A$16)</f>
        <v>0</v>
      </c>
      <c r="S198" s="89">
        <f t="shared" si="26"/>
        <v>0</v>
      </c>
      <c r="U198" s="2" t="str">
        <f t="shared" si="27"/>
        <v/>
      </c>
      <c r="W198" s="2" t="str">
        <f>IF(C198=0,"",LEFT(INDEX(Lists!$H$5:$H$49,MATCH(C198,Lists!$G$5:$G$49,0),1),1))</f>
        <v/>
      </c>
      <c r="Y198" s="4">
        <f ca="1">'Month 4'!H198+'Month 4'!I198-'Month 4'!J198</f>
        <v>0</v>
      </c>
      <c r="Z198" s="2" t="str">
        <f t="shared" ca="1" si="28"/>
        <v/>
      </c>
      <c r="AA198" s="2" t="str">
        <f t="shared" ca="1" si="32"/>
        <v/>
      </c>
      <c r="AC198" s="627" t="str">
        <f t="shared" si="29"/>
        <v>0</v>
      </c>
    </row>
    <row r="199" spans="1:29" ht="39" hidden="1" customHeight="1" x14ac:dyDescent="0.2">
      <c r="A199" s="14" t="str">
        <f>Planning!A183</f>
        <v>I175</v>
      </c>
      <c r="B199" s="9">
        <f>Planning!B183</f>
        <v>0</v>
      </c>
      <c r="C199" s="9">
        <f>Planning!C183</f>
        <v>0</v>
      </c>
      <c r="D199" s="9">
        <f>Planning!D183</f>
        <v>0</v>
      </c>
      <c r="E199" s="3">
        <f>Planning!E183</f>
        <v>0</v>
      </c>
      <c r="F199" s="3" t="str">
        <f>IF(Planning!G183&lt;&gt;0,Planning!G183,"")</f>
        <v/>
      </c>
      <c r="G199" s="194">
        <f>Planning!H183</f>
        <v>0</v>
      </c>
      <c r="H199" s="4">
        <f>Planning!U183</f>
        <v>0</v>
      </c>
      <c r="I199" s="198">
        <f ca="1">IF(OR(W199="1",AND(W199&lt;&gt;"1",G199=Lists!$A$17)),Y199,0)</f>
        <v>0</v>
      </c>
      <c r="J199" s="174"/>
      <c r="K199" s="32" t="str">
        <f ca="1">IF(AND(W199="2",G199&lt;&gt;Lists!$A$17),AA199,Z199)</f>
        <v/>
      </c>
      <c r="L199" s="33" t="str">
        <f t="shared" ca="1" si="30"/>
        <v/>
      </c>
      <c r="M199" s="5">
        <f>Planning!V183</f>
        <v>0</v>
      </c>
      <c r="N199" s="5">
        <f>'Month 4'!M199+'Month 4'!N199-'Month 4'!O199</f>
        <v>0</v>
      </c>
      <c r="O199" s="166"/>
      <c r="P199" s="32" t="str">
        <f t="shared" si="25"/>
        <v/>
      </c>
      <c r="Q199" s="33" t="str">
        <f t="shared" si="31"/>
        <v/>
      </c>
      <c r="R199" s="89">
        <f ca="1">SUMIFS($J$25:$J$224,$C$25:$C$224,$C199,$G$25:$G$224,Lists!$A$16)</f>
        <v>0</v>
      </c>
      <c r="S199" s="89">
        <f t="shared" si="26"/>
        <v>0</v>
      </c>
      <c r="U199" s="2" t="str">
        <f t="shared" si="27"/>
        <v/>
      </c>
      <c r="W199" s="2" t="str">
        <f>IF(C199=0,"",LEFT(INDEX(Lists!$H$5:$H$49,MATCH(C199,Lists!$G$5:$G$49,0),1),1))</f>
        <v/>
      </c>
      <c r="Y199" s="4">
        <f ca="1">'Month 4'!H199+'Month 4'!I199-'Month 4'!J199</f>
        <v>0</v>
      </c>
      <c r="Z199" s="2" t="str">
        <f t="shared" ca="1" si="28"/>
        <v/>
      </c>
      <c r="AA199" s="2" t="str">
        <f t="shared" ca="1" si="32"/>
        <v/>
      </c>
      <c r="AC199" s="627" t="str">
        <f t="shared" si="29"/>
        <v>0</v>
      </c>
    </row>
    <row r="200" spans="1:29" ht="39" hidden="1" customHeight="1" x14ac:dyDescent="0.2">
      <c r="A200" s="14" t="str">
        <f>Planning!A184</f>
        <v>I176</v>
      </c>
      <c r="B200" s="9">
        <f>Planning!B184</f>
        <v>0</v>
      </c>
      <c r="C200" s="9">
        <f>Planning!C184</f>
        <v>0</v>
      </c>
      <c r="D200" s="9">
        <f>Planning!D184</f>
        <v>0</v>
      </c>
      <c r="E200" s="3">
        <f>Planning!E184</f>
        <v>0</v>
      </c>
      <c r="F200" s="3" t="str">
        <f>IF(Planning!G184&lt;&gt;0,Planning!G184,"")</f>
        <v/>
      </c>
      <c r="G200" s="194">
        <f>Planning!H184</f>
        <v>0</v>
      </c>
      <c r="H200" s="4">
        <f>Planning!U184</f>
        <v>0</v>
      </c>
      <c r="I200" s="198">
        <f ca="1">IF(OR(W200="1",AND(W200&lt;&gt;"1",G200=Lists!$A$17)),Y200,0)</f>
        <v>0</v>
      </c>
      <c r="J200" s="174"/>
      <c r="K200" s="32" t="str">
        <f ca="1">IF(AND(W200="2",G200&lt;&gt;Lists!$A$17),AA200,Z200)</f>
        <v/>
      </c>
      <c r="L200" s="33" t="str">
        <f t="shared" ca="1" si="30"/>
        <v/>
      </c>
      <c r="M200" s="5">
        <f>Planning!V184</f>
        <v>0</v>
      </c>
      <c r="N200" s="5">
        <f>'Month 4'!M200+'Month 4'!N200-'Month 4'!O200</f>
        <v>0</v>
      </c>
      <c r="O200" s="166"/>
      <c r="P200" s="32" t="str">
        <f t="shared" si="25"/>
        <v/>
      </c>
      <c r="Q200" s="33" t="str">
        <f t="shared" si="31"/>
        <v/>
      </c>
      <c r="R200" s="89">
        <f ca="1">SUMIFS($J$25:$J$224,$C$25:$C$224,$C200,$G$25:$G$224,Lists!$A$16)</f>
        <v>0</v>
      </c>
      <c r="S200" s="89">
        <f t="shared" si="26"/>
        <v>0</v>
      </c>
      <c r="U200" s="2" t="str">
        <f t="shared" si="27"/>
        <v/>
      </c>
      <c r="W200" s="2" t="str">
        <f>IF(C200=0,"",LEFT(INDEX(Lists!$H$5:$H$49,MATCH(C200,Lists!$G$5:$G$49,0),1),1))</f>
        <v/>
      </c>
      <c r="Y200" s="4">
        <f ca="1">'Month 4'!H200+'Month 4'!I200-'Month 4'!J200</f>
        <v>0</v>
      </c>
      <c r="Z200" s="2" t="str">
        <f t="shared" ca="1" si="28"/>
        <v/>
      </c>
      <c r="AA200" s="2" t="str">
        <f t="shared" ca="1" si="32"/>
        <v/>
      </c>
      <c r="AC200" s="627" t="str">
        <f t="shared" si="29"/>
        <v>0</v>
      </c>
    </row>
    <row r="201" spans="1:29" ht="39" hidden="1" customHeight="1" x14ac:dyDescent="0.2">
      <c r="A201" s="14" t="str">
        <f>Planning!A185</f>
        <v>I177</v>
      </c>
      <c r="B201" s="9">
        <f>Planning!B185</f>
        <v>0</v>
      </c>
      <c r="C201" s="9">
        <f>Planning!C185</f>
        <v>0</v>
      </c>
      <c r="D201" s="9">
        <f>Planning!D185</f>
        <v>0</v>
      </c>
      <c r="E201" s="3">
        <f>Planning!E185</f>
        <v>0</v>
      </c>
      <c r="F201" s="3" t="str">
        <f>IF(Planning!G185&lt;&gt;0,Planning!G185,"")</f>
        <v/>
      </c>
      <c r="G201" s="194">
        <f>Planning!H185</f>
        <v>0</v>
      </c>
      <c r="H201" s="4">
        <f>Planning!U185</f>
        <v>0</v>
      </c>
      <c r="I201" s="198">
        <f ca="1">IF(OR(W201="1",AND(W201&lt;&gt;"1",G201=Lists!$A$17)),Y201,0)</f>
        <v>0</v>
      </c>
      <c r="J201" s="174"/>
      <c r="K201" s="32" t="str">
        <f ca="1">IF(AND(W201="2",G201&lt;&gt;Lists!$A$17),AA201,Z201)</f>
        <v/>
      </c>
      <c r="L201" s="33" t="str">
        <f t="shared" ca="1" si="30"/>
        <v/>
      </c>
      <c r="M201" s="5">
        <f>Planning!V185</f>
        <v>0</v>
      </c>
      <c r="N201" s="5">
        <f>'Month 4'!M201+'Month 4'!N201-'Month 4'!O201</f>
        <v>0</v>
      </c>
      <c r="O201" s="166"/>
      <c r="P201" s="32" t="str">
        <f t="shared" si="25"/>
        <v/>
      </c>
      <c r="Q201" s="33" t="str">
        <f t="shared" si="31"/>
        <v/>
      </c>
      <c r="R201" s="89">
        <f ca="1">SUMIFS($J$25:$J$224,$C$25:$C$224,$C201,$G$25:$G$224,Lists!$A$16)</f>
        <v>0</v>
      </c>
      <c r="S201" s="89">
        <f t="shared" si="26"/>
        <v>0</v>
      </c>
      <c r="U201" s="2" t="str">
        <f t="shared" si="27"/>
        <v/>
      </c>
      <c r="W201" s="2" t="str">
        <f>IF(C201=0,"",LEFT(INDEX(Lists!$H$5:$H$49,MATCH(C201,Lists!$G$5:$G$49,0),1),1))</f>
        <v/>
      </c>
      <c r="Y201" s="4">
        <f ca="1">'Month 4'!H201+'Month 4'!I201-'Month 4'!J201</f>
        <v>0</v>
      </c>
      <c r="Z201" s="2" t="str">
        <f t="shared" ca="1" si="28"/>
        <v/>
      </c>
      <c r="AA201" s="2" t="str">
        <f t="shared" ca="1" si="32"/>
        <v/>
      </c>
      <c r="AC201" s="627" t="str">
        <f t="shared" si="29"/>
        <v>0</v>
      </c>
    </row>
    <row r="202" spans="1:29" ht="39" hidden="1" customHeight="1" x14ac:dyDescent="0.2">
      <c r="A202" s="14" t="str">
        <f>Planning!A186</f>
        <v>I178</v>
      </c>
      <c r="B202" s="9">
        <f>Planning!B186</f>
        <v>0</v>
      </c>
      <c r="C202" s="9">
        <f>Planning!C186</f>
        <v>0</v>
      </c>
      <c r="D202" s="9">
        <f>Planning!D186</f>
        <v>0</v>
      </c>
      <c r="E202" s="3">
        <f>Planning!E186</f>
        <v>0</v>
      </c>
      <c r="F202" s="3" t="str">
        <f>IF(Planning!G186&lt;&gt;0,Planning!G186,"")</f>
        <v/>
      </c>
      <c r="G202" s="194">
        <f>Planning!H186</f>
        <v>0</v>
      </c>
      <c r="H202" s="4">
        <f>Planning!U186</f>
        <v>0</v>
      </c>
      <c r="I202" s="198">
        <f ca="1">IF(OR(W202="1",AND(W202&lt;&gt;"1",G202=Lists!$A$17)),Y202,0)</f>
        <v>0</v>
      </c>
      <c r="J202" s="174"/>
      <c r="K202" s="32" t="str">
        <f ca="1">IF(AND(W202="2",G202&lt;&gt;Lists!$A$17),AA202,Z202)</f>
        <v/>
      </c>
      <c r="L202" s="33" t="str">
        <f t="shared" ca="1" si="30"/>
        <v/>
      </c>
      <c r="M202" s="5">
        <f>Planning!V186</f>
        <v>0</v>
      </c>
      <c r="N202" s="5">
        <f>'Month 4'!M202+'Month 4'!N202-'Month 4'!O202</f>
        <v>0</v>
      </c>
      <c r="O202" s="166"/>
      <c r="P202" s="32" t="str">
        <f t="shared" si="25"/>
        <v/>
      </c>
      <c r="Q202" s="33" t="str">
        <f t="shared" si="31"/>
        <v/>
      </c>
      <c r="R202" s="89">
        <f ca="1">SUMIFS($J$25:$J$224,$C$25:$C$224,$C202,$G$25:$G$224,Lists!$A$16)</f>
        <v>0</v>
      </c>
      <c r="S202" s="89">
        <f t="shared" si="26"/>
        <v>0</v>
      </c>
      <c r="U202" s="2" t="str">
        <f t="shared" si="27"/>
        <v/>
      </c>
      <c r="W202" s="2" t="str">
        <f>IF(C202=0,"",LEFT(INDEX(Lists!$H$5:$H$49,MATCH(C202,Lists!$G$5:$G$49,0),1),1))</f>
        <v/>
      </c>
      <c r="Y202" s="4">
        <f ca="1">'Month 4'!H202+'Month 4'!I202-'Month 4'!J202</f>
        <v>0</v>
      </c>
      <c r="Z202" s="2" t="str">
        <f t="shared" ca="1" si="28"/>
        <v/>
      </c>
      <c r="AA202" s="2" t="str">
        <f t="shared" ca="1" si="32"/>
        <v/>
      </c>
      <c r="AC202" s="627" t="str">
        <f t="shared" si="29"/>
        <v>0</v>
      </c>
    </row>
    <row r="203" spans="1:29" ht="39" hidden="1" customHeight="1" x14ac:dyDescent="0.2">
      <c r="A203" s="14" t="str">
        <f>Planning!A187</f>
        <v>I179</v>
      </c>
      <c r="B203" s="9">
        <f>Planning!B187</f>
        <v>0</v>
      </c>
      <c r="C203" s="9">
        <f>Planning!C187</f>
        <v>0</v>
      </c>
      <c r="D203" s="9">
        <f>Planning!D187</f>
        <v>0</v>
      </c>
      <c r="E203" s="3">
        <f>Planning!E187</f>
        <v>0</v>
      </c>
      <c r="F203" s="3" t="str">
        <f>IF(Planning!G187&lt;&gt;0,Planning!G187,"")</f>
        <v/>
      </c>
      <c r="G203" s="194">
        <f>Planning!H187</f>
        <v>0</v>
      </c>
      <c r="H203" s="4">
        <f>Planning!U187</f>
        <v>0</v>
      </c>
      <c r="I203" s="198">
        <f ca="1">IF(OR(W203="1",AND(W203&lt;&gt;"1",G203=Lists!$A$17)),Y203,0)</f>
        <v>0</v>
      </c>
      <c r="J203" s="174"/>
      <c r="K203" s="32" t="str">
        <f ca="1">IF(AND(W203="2",G203&lt;&gt;Lists!$A$17),AA203,Z203)</f>
        <v/>
      </c>
      <c r="L203" s="33" t="str">
        <f t="shared" ca="1" si="30"/>
        <v/>
      </c>
      <c r="M203" s="5">
        <f>Planning!V187</f>
        <v>0</v>
      </c>
      <c r="N203" s="5">
        <f>'Month 4'!M203+'Month 4'!N203-'Month 4'!O203</f>
        <v>0</v>
      </c>
      <c r="O203" s="166"/>
      <c r="P203" s="32" t="str">
        <f t="shared" si="25"/>
        <v/>
      </c>
      <c r="Q203" s="33" t="str">
        <f t="shared" si="31"/>
        <v/>
      </c>
      <c r="R203" s="89">
        <f ca="1">SUMIFS($J$25:$J$224,$C$25:$C$224,$C203,$G$25:$G$224,Lists!$A$16)</f>
        <v>0</v>
      </c>
      <c r="S203" s="89">
        <f t="shared" si="26"/>
        <v>0</v>
      </c>
      <c r="U203" s="2" t="str">
        <f t="shared" si="27"/>
        <v/>
      </c>
      <c r="W203" s="2" t="str">
        <f>IF(C203=0,"",LEFT(INDEX(Lists!$H$5:$H$49,MATCH(C203,Lists!$G$5:$G$49,0),1),1))</f>
        <v/>
      </c>
      <c r="Y203" s="4">
        <f ca="1">'Month 4'!H203+'Month 4'!I203-'Month 4'!J203</f>
        <v>0</v>
      </c>
      <c r="Z203" s="2" t="str">
        <f t="shared" ca="1" si="28"/>
        <v/>
      </c>
      <c r="AA203" s="2" t="str">
        <f t="shared" ca="1" si="32"/>
        <v/>
      </c>
      <c r="AC203" s="627" t="str">
        <f t="shared" si="29"/>
        <v>0</v>
      </c>
    </row>
    <row r="204" spans="1:29" ht="39" hidden="1" customHeight="1" x14ac:dyDescent="0.2">
      <c r="A204" s="14" t="str">
        <f>Planning!A188</f>
        <v>I180</v>
      </c>
      <c r="B204" s="9">
        <f>Planning!B188</f>
        <v>0</v>
      </c>
      <c r="C204" s="9">
        <f>Planning!C188</f>
        <v>0</v>
      </c>
      <c r="D204" s="9">
        <f>Planning!D188</f>
        <v>0</v>
      </c>
      <c r="E204" s="3">
        <f>Planning!E188</f>
        <v>0</v>
      </c>
      <c r="F204" s="3" t="str">
        <f>IF(Planning!G188&lt;&gt;0,Planning!G188,"")</f>
        <v/>
      </c>
      <c r="G204" s="194">
        <f>Planning!H188</f>
        <v>0</v>
      </c>
      <c r="H204" s="4">
        <f>Planning!U188</f>
        <v>0</v>
      </c>
      <c r="I204" s="198">
        <f ca="1">IF(OR(W204="1",AND(W204&lt;&gt;"1",G204=Lists!$A$17)),Y204,0)</f>
        <v>0</v>
      </c>
      <c r="J204" s="174"/>
      <c r="K204" s="32" t="str">
        <f ca="1">IF(AND(W204="2",G204&lt;&gt;Lists!$A$17),AA204,Z204)</f>
        <v/>
      </c>
      <c r="L204" s="33" t="str">
        <f t="shared" ca="1" si="30"/>
        <v/>
      </c>
      <c r="M204" s="5">
        <f>Planning!V188</f>
        <v>0</v>
      </c>
      <c r="N204" s="5">
        <f>'Month 4'!M204+'Month 4'!N204-'Month 4'!O204</f>
        <v>0</v>
      </c>
      <c r="O204" s="166"/>
      <c r="P204" s="32" t="str">
        <f t="shared" si="25"/>
        <v/>
      </c>
      <c r="Q204" s="33" t="str">
        <f t="shared" si="31"/>
        <v/>
      </c>
      <c r="R204" s="89">
        <f ca="1">SUMIFS($J$25:$J$224,$C$25:$C$224,$C204,$G$25:$G$224,Lists!$A$16)</f>
        <v>0</v>
      </c>
      <c r="S204" s="89">
        <f t="shared" si="26"/>
        <v>0</v>
      </c>
      <c r="U204" s="2" t="str">
        <f t="shared" si="27"/>
        <v/>
      </c>
      <c r="W204" s="2" t="str">
        <f>IF(C204=0,"",LEFT(INDEX(Lists!$H$5:$H$49,MATCH(C204,Lists!$G$5:$G$49,0),1),1))</f>
        <v/>
      </c>
      <c r="Y204" s="4">
        <f ca="1">'Month 4'!H204+'Month 4'!I204-'Month 4'!J204</f>
        <v>0</v>
      </c>
      <c r="Z204" s="2" t="str">
        <f t="shared" ca="1" si="28"/>
        <v/>
      </c>
      <c r="AA204" s="2" t="str">
        <f t="shared" ca="1" si="32"/>
        <v/>
      </c>
      <c r="AC204" s="627" t="str">
        <f t="shared" si="29"/>
        <v>0</v>
      </c>
    </row>
    <row r="205" spans="1:29" ht="39" hidden="1" customHeight="1" x14ac:dyDescent="0.2">
      <c r="A205" s="14" t="str">
        <f>Planning!A189</f>
        <v>I181</v>
      </c>
      <c r="B205" s="9">
        <f>Planning!B189</f>
        <v>0</v>
      </c>
      <c r="C205" s="9">
        <f>Planning!C189</f>
        <v>0</v>
      </c>
      <c r="D205" s="9">
        <f>Planning!D189</f>
        <v>0</v>
      </c>
      <c r="E205" s="3">
        <f>Planning!E189</f>
        <v>0</v>
      </c>
      <c r="F205" s="3" t="str">
        <f>IF(Planning!G189&lt;&gt;0,Planning!G189,"")</f>
        <v/>
      </c>
      <c r="G205" s="194">
        <f>Planning!H189</f>
        <v>0</v>
      </c>
      <c r="H205" s="4">
        <f>Planning!U189</f>
        <v>0</v>
      </c>
      <c r="I205" s="198">
        <f ca="1">IF(OR(W205="1",AND(W205&lt;&gt;"1",G205=Lists!$A$17)),Y205,0)</f>
        <v>0</v>
      </c>
      <c r="J205" s="174"/>
      <c r="K205" s="32" t="str">
        <f ca="1">IF(AND(W205="2",G205&lt;&gt;Lists!$A$17),AA205,Z205)</f>
        <v/>
      </c>
      <c r="L205" s="33" t="str">
        <f t="shared" ca="1" si="30"/>
        <v/>
      </c>
      <c r="M205" s="5">
        <f>Planning!V189</f>
        <v>0</v>
      </c>
      <c r="N205" s="5">
        <f>'Month 4'!M205+'Month 4'!N205-'Month 4'!O205</f>
        <v>0</v>
      </c>
      <c r="O205" s="166"/>
      <c r="P205" s="32" t="str">
        <f t="shared" si="25"/>
        <v/>
      </c>
      <c r="Q205" s="33" t="str">
        <f t="shared" si="31"/>
        <v/>
      </c>
      <c r="R205" s="89">
        <f ca="1">SUMIFS($J$25:$J$224,$C$25:$C$224,$C205,$G$25:$G$224,Lists!$A$16)</f>
        <v>0</v>
      </c>
      <c r="S205" s="89">
        <f t="shared" si="26"/>
        <v>0</v>
      </c>
      <c r="U205" s="2" t="str">
        <f t="shared" si="27"/>
        <v/>
      </c>
      <c r="W205" s="2" t="str">
        <f>IF(C205=0,"",LEFT(INDEX(Lists!$H$5:$H$49,MATCH(C205,Lists!$G$5:$G$49,0),1),1))</f>
        <v/>
      </c>
      <c r="Y205" s="4">
        <f ca="1">'Month 4'!H205+'Month 4'!I205-'Month 4'!J205</f>
        <v>0</v>
      </c>
      <c r="Z205" s="2" t="str">
        <f t="shared" ca="1" si="28"/>
        <v/>
      </c>
      <c r="AA205" s="2" t="str">
        <f t="shared" ca="1" si="32"/>
        <v/>
      </c>
      <c r="AC205" s="627" t="str">
        <f t="shared" si="29"/>
        <v>0</v>
      </c>
    </row>
    <row r="206" spans="1:29" ht="39" hidden="1" customHeight="1" x14ac:dyDescent="0.2">
      <c r="A206" s="14" t="str">
        <f>Planning!A190</f>
        <v>I182</v>
      </c>
      <c r="B206" s="9">
        <f>Planning!B190</f>
        <v>0</v>
      </c>
      <c r="C206" s="9">
        <f>Planning!C190</f>
        <v>0</v>
      </c>
      <c r="D206" s="9">
        <f>Planning!D190</f>
        <v>0</v>
      </c>
      <c r="E206" s="3">
        <f>Planning!E190</f>
        <v>0</v>
      </c>
      <c r="F206" s="3" t="str">
        <f>IF(Planning!G190&lt;&gt;0,Planning!G190,"")</f>
        <v/>
      </c>
      <c r="G206" s="194">
        <f>Planning!H190</f>
        <v>0</v>
      </c>
      <c r="H206" s="4">
        <f>Planning!U190</f>
        <v>0</v>
      </c>
      <c r="I206" s="198">
        <f ca="1">IF(OR(W206="1",AND(W206&lt;&gt;"1",G206=Lists!$A$17)),Y206,0)</f>
        <v>0</v>
      </c>
      <c r="J206" s="174"/>
      <c r="K206" s="32" t="str">
        <f ca="1">IF(AND(W206="2",G206&lt;&gt;Lists!$A$17),AA206,Z206)</f>
        <v/>
      </c>
      <c r="L206" s="33" t="str">
        <f t="shared" ca="1" si="30"/>
        <v/>
      </c>
      <c r="M206" s="5">
        <f>Planning!V190</f>
        <v>0</v>
      </c>
      <c r="N206" s="5">
        <f>'Month 4'!M206+'Month 4'!N206-'Month 4'!O206</f>
        <v>0</v>
      </c>
      <c r="O206" s="166"/>
      <c r="P206" s="32" t="str">
        <f t="shared" si="25"/>
        <v/>
      </c>
      <c r="Q206" s="33" t="str">
        <f t="shared" si="31"/>
        <v/>
      </c>
      <c r="R206" s="89">
        <f ca="1">SUMIFS($J$25:$J$224,$C$25:$C$224,$C206,$G$25:$G$224,Lists!$A$16)</f>
        <v>0</v>
      </c>
      <c r="S206" s="89">
        <f t="shared" si="26"/>
        <v>0</v>
      </c>
      <c r="U206" s="2" t="str">
        <f t="shared" si="27"/>
        <v/>
      </c>
      <c r="W206" s="2" t="str">
        <f>IF(C206=0,"",LEFT(INDEX(Lists!$H$5:$H$49,MATCH(C206,Lists!$G$5:$G$49,0),1),1))</f>
        <v/>
      </c>
      <c r="Y206" s="4">
        <f ca="1">'Month 4'!H206+'Month 4'!I206-'Month 4'!J206</f>
        <v>0</v>
      </c>
      <c r="Z206" s="2" t="str">
        <f t="shared" ca="1" si="28"/>
        <v/>
      </c>
      <c r="AA206" s="2" t="str">
        <f t="shared" ca="1" si="32"/>
        <v/>
      </c>
      <c r="AC206" s="627" t="str">
        <f t="shared" si="29"/>
        <v>0</v>
      </c>
    </row>
    <row r="207" spans="1:29" ht="39" hidden="1" customHeight="1" x14ac:dyDescent="0.2">
      <c r="A207" s="14" t="str">
        <f>Planning!A191</f>
        <v>I183</v>
      </c>
      <c r="B207" s="9">
        <f>Planning!B191</f>
        <v>0</v>
      </c>
      <c r="C207" s="9">
        <f>Planning!C191</f>
        <v>0</v>
      </c>
      <c r="D207" s="9">
        <f>Planning!D191</f>
        <v>0</v>
      </c>
      <c r="E207" s="3">
        <f>Planning!E191</f>
        <v>0</v>
      </c>
      <c r="F207" s="3" t="str">
        <f>IF(Planning!G191&lt;&gt;0,Planning!G191,"")</f>
        <v/>
      </c>
      <c r="G207" s="194">
        <f>Planning!H191</f>
        <v>0</v>
      </c>
      <c r="H207" s="4">
        <f>Planning!U191</f>
        <v>0</v>
      </c>
      <c r="I207" s="198">
        <f ca="1">IF(OR(W207="1",AND(W207&lt;&gt;"1",G207=Lists!$A$17)),Y207,0)</f>
        <v>0</v>
      </c>
      <c r="J207" s="174"/>
      <c r="K207" s="32" t="str">
        <f ca="1">IF(AND(W207="2",G207&lt;&gt;Lists!$A$17),AA207,Z207)</f>
        <v/>
      </c>
      <c r="L207" s="33" t="str">
        <f t="shared" ca="1" si="30"/>
        <v/>
      </c>
      <c r="M207" s="5">
        <f>Planning!V191</f>
        <v>0</v>
      </c>
      <c r="N207" s="5">
        <f>'Month 4'!M207+'Month 4'!N207-'Month 4'!O207</f>
        <v>0</v>
      </c>
      <c r="O207" s="166"/>
      <c r="P207" s="32" t="str">
        <f t="shared" si="25"/>
        <v/>
      </c>
      <c r="Q207" s="33" t="str">
        <f t="shared" si="31"/>
        <v/>
      </c>
      <c r="R207" s="89">
        <f ca="1">SUMIFS($J$25:$J$224,$C$25:$C$224,$C207,$G$25:$G$224,Lists!$A$16)</f>
        <v>0</v>
      </c>
      <c r="S207" s="89">
        <f t="shared" si="26"/>
        <v>0</v>
      </c>
      <c r="U207" s="2" t="str">
        <f t="shared" si="27"/>
        <v/>
      </c>
      <c r="W207" s="2" t="str">
        <f>IF(C207=0,"",LEFT(INDEX(Lists!$H$5:$H$49,MATCH(C207,Lists!$G$5:$G$49,0),1),1))</f>
        <v/>
      </c>
      <c r="Y207" s="4">
        <f ca="1">'Month 4'!H207+'Month 4'!I207-'Month 4'!J207</f>
        <v>0</v>
      </c>
      <c r="Z207" s="2" t="str">
        <f t="shared" ca="1" si="28"/>
        <v/>
      </c>
      <c r="AA207" s="2" t="str">
        <f t="shared" ca="1" si="32"/>
        <v/>
      </c>
      <c r="AC207" s="627" t="str">
        <f t="shared" si="29"/>
        <v>0</v>
      </c>
    </row>
    <row r="208" spans="1:29" ht="39" hidden="1" customHeight="1" x14ac:dyDescent="0.2">
      <c r="A208" s="14" t="str">
        <f>Planning!A192</f>
        <v>I184</v>
      </c>
      <c r="B208" s="9">
        <f>Planning!B192</f>
        <v>0</v>
      </c>
      <c r="C208" s="9">
        <f>Planning!C192</f>
        <v>0</v>
      </c>
      <c r="D208" s="9">
        <f>Planning!D192</f>
        <v>0</v>
      </c>
      <c r="E208" s="3">
        <f>Planning!E192</f>
        <v>0</v>
      </c>
      <c r="F208" s="3" t="str">
        <f>IF(Planning!G192&lt;&gt;0,Planning!G192,"")</f>
        <v/>
      </c>
      <c r="G208" s="194">
        <f>Planning!H192</f>
        <v>0</v>
      </c>
      <c r="H208" s="4">
        <f>Planning!U192</f>
        <v>0</v>
      </c>
      <c r="I208" s="198">
        <f ca="1">IF(OR(W208="1",AND(W208&lt;&gt;"1",G208=Lists!$A$17)),Y208,0)</f>
        <v>0</v>
      </c>
      <c r="J208" s="174"/>
      <c r="K208" s="32" t="str">
        <f ca="1">IF(AND(W208="2",G208&lt;&gt;Lists!$A$17),AA208,Z208)</f>
        <v/>
      </c>
      <c r="L208" s="33" t="str">
        <f t="shared" ca="1" si="30"/>
        <v/>
      </c>
      <c r="M208" s="5">
        <f>Planning!V192</f>
        <v>0</v>
      </c>
      <c r="N208" s="5">
        <f>'Month 4'!M208+'Month 4'!N208-'Month 4'!O208</f>
        <v>0</v>
      </c>
      <c r="O208" s="166"/>
      <c r="P208" s="32" t="str">
        <f t="shared" si="25"/>
        <v/>
      </c>
      <c r="Q208" s="33" t="str">
        <f t="shared" si="31"/>
        <v/>
      </c>
      <c r="R208" s="89">
        <f ca="1">SUMIFS($J$25:$J$224,$C$25:$C$224,$C208,$G$25:$G$224,Lists!$A$16)</f>
        <v>0</v>
      </c>
      <c r="S208" s="89">
        <f t="shared" si="26"/>
        <v>0</v>
      </c>
      <c r="U208" s="2" t="str">
        <f t="shared" si="27"/>
        <v/>
      </c>
      <c r="W208" s="2" t="str">
        <f>IF(C208=0,"",LEFT(INDEX(Lists!$H$5:$H$49,MATCH(C208,Lists!$G$5:$G$49,0),1),1))</f>
        <v/>
      </c>
      <c r="Y208" s="4">
        <f ca="1">'Month 4'!H208+'Month 4'!I208-'Month 4'!J208</f>
        <v>0</v>
      </c>
      <c r="Z208" s="2" t="str">
        <f t="shared" ca="1" si="28"/>
        <v/>
      </c>
      <c r="AA208" s="2" t="str">
        <f t="shared" ca="1" si="32"/>
        <v/>
      </c>
      <c r="AC208" s="627" t="str">
        <f t="shared" si="29"/>
        <v>0</v>
      </c>
    </row>
    <row r="209" spans="1:29" ht="39" hidden="1" customHeight="1" x14ac:dyDescent="0.2">
      <c r="A209" s="14" t="str">
        <f>Planning!A193</f>
        <v>I185</v>
      </c>
      <c r="B209" s="9">
        <f>Planning!B193</f>
        <v>0</v>
      </c>
      <c r="C209" s="9">
        <f>Planning!C193</f>
        <v>0</v>
      </c>
      <c r="D209" s="9">
        <f>Planning!D193</f>
        <v>0</v>
      </c>
      <c r="E209" s="3">
        <f>Planning!E193</f>
        <v>0</v>
      </c>
      <c r="F209" s="3" t="str">
        <f>IF(Planning!G193&lt;&gt;0,Planning!G193,"")</f>
        <v/>
      </c>
      <c r="G209" s="194">
        <f>Planning!H193</f>
        <v>0</v>
      </c>
      <c r="H209" s="4">
        <f>Planning!U193</f>
        <v>0</v>
      </c>
      <c r="I209" s="198">
        <f ca="1">IF(OR(W209="1",AND(W209&lt;&gt;"1",G209=Lists!$A$17)),Y209,0)</f>
        <v>0</v>
      </c>
      <c r="J209" s="174"/>
      <c r="K209" s="32" t="str">
        <f ca="1">IF(AND(W209="2",G209&lt;&gt;Lists!$A$17),AA209,Z209)</f>
        <v/>
      </c>
      <c r="L209" s="33" t="str">
        <f t="shared" ca="1" si="30"/>
        <v/>
      </c>
      <c r="M209" s="5">
        <f>Planning!V193</f>
        <v>0</v>
      </c>
      <c r="N209" s="5">
        <f>'Month 4'!M209+'Month 4'!N209-'Month 4'!O209</f>
        <v>0</v>
      </c>
      <c r="O209" s="166"/>
      <c r="P209" s="32" t="str">
        <f t="shared" si="25"/>
        <v/>
      </c>
      <c r="Q209" s="33" t="str">
        <f t="shared" si="31"/>
        <v/>
      </c>
      <c r="R209" s="89">
        <f ca="1">SUMIFS($J$25:$J$224,$C$25:$C$224,$C209,$G$25:$G$224,Lists!$A$16)</f>
        <v>0</v>
      </c>
      <c r="S209" s="89">
        <f t="shared" si="26"/>
        <v>0</v>
      </c>
      <c r="U209" s="2" t="str">
        <f t="shared" si="27"/>
        <v/>
      </c>
      <c r="W209" s="2" t="str">
        <f>IF(C209=0,"",LEFT(INDEX(Lists!$H$5:$H$49,MATCH(C209,Lists!$G$5:$G$49,0),1),1))</f>
        <v/>
      </c>
      <c r="Y209" s="4">
        <f ca="1">'Month 4'!H209+'Month 4'!I209-'Month 4'!J209</f>
        <v>0</v>
      </c>
      <c r="Z209" s="2" t="str">
        <f t="shared" ca="1" si="28"/>
        <v/>
      </c>
      <c r="AA209" s="2" t="str">
        <f t="shared" ca="1" si="32"/>
        <v/>
      </c>
      <c r="AC209" s="627" t="str">
        <f t="shared" si="29"/>
        <v>0</v>
      </c>
    </row>
    <row r="210" spans="1:29" ht="39" hidden="1" customHeight="1" x14ac:dyDescent="0.2">
      <c r="A210" s="14" t="str">
        <f>Planning!A194</f>
        <v>I186</v>
      </c>
      <c r="B210" s="9">
        <f>Planning!B194</f>
        <v>0</v>
      </c>
      <c r="C210" s="9">
        <f>Planning!C194</f>
        <v>0</v>
      </c>
      <c r="D210" s="9">
        <f>Planning!D194</f>
        <v>0</v>
      </c>
      <c r="E210" s="3">
        <f>Planning!E194</f>
        <v>0</v>
      </c>
      <c r="F210" s="3" t="str">
        <f>IF(Planning!G194&lt;&gt;0,Planning!G194,"")</f>
        <v/>
      </c>
      <c r="G210" s="194">
        <f>Planning!H194</f>
        <v>0</v>
      </c>
      <c r="H210" s="4">
        <f>Planning!U194</f>
        <v>0</v>
      </c>
      <c r="I210" s="198">
        <f ca="1">IF(OR(W210="1",AND(W210&lt;&gt;"1",G210=Lists!$A$17)),Y210,0)</f>
        <v>0</v>
      </c>
      <c r="J210" s="174"/>
      <c r="K210" s="32" t="str">
        <f ca="1">IF(AND(W210="2",G210&lt;&gt;Lists!$A$17),AA210,Z210)</f>
        <v/>
      </c>
      <c r="L210" s="33" t="str">
        <f t="shared" ca="1" si="30"/>
        <v/>
      </c>
      <c r="M210" s="5">
        <f>Planning!V194</f>
        <v>0</v>
      </c>
      <c r="N210" s="5">
        <f>'Month 4'!M210+'Month 4'!N210-'Month 4'!O210</f>
        <v>0</v>
      </c>
      <c r="O210" s="166"/>
      <c r="P210" s="32" t="str">
        <f t="shared" si="25"/>
        <v/>
      </c>
      <c r="Q210" s="33" t="str">
        <f t="shared" si="31"/>
        <v/>
      </c>
      <c r="R210" s="89">
        <f ca="1">SUMIFS($J$25:$J$224,$C$25:$C$224,$C210,$G$25:$G$224,Lists!$A$16)</f>
        <v>0</v>
      </c>
      <c r="S210" s="89">
        <f t="shared" si="26"/>
        <v>0</v>
      </c>
      <c r="U210" s="2" t="str">
        <f t="shared" si="27"/>
        <v/>
      </c>
      <c r="W210" s="2" t="str">
        <f>IF(C210=0,"",LEFT(INDEX(Lists!$H$5:$H$49,MATCH(C210,Lists!$G$5:$G$49,0),1),1))</f>
        <v/>
      </c>
      <c r="Y210" s="4">
        <f ca="1">'Month 4'!H210+'Month 4'!I210-'Month 4'!J210</f>
        <v>0</v>
      </c>
      <c r="Z210" s="2" t="str">
        <f t="shared" ca="1" si="28"/>
        <v/>
      </c>
      <c r="AA210" s="2" t="str">
        <f t="shared" ca="1" si="32"/>
        <v/>
      </c>
      <c r="AC210" s="627" t="str">
        <f t="shared" si="29"/>
        <v>0</v>
      </c>
    </row>
    <row r="211" spans="1:29" ht="39" hidden="1" customHeight="1" x14ac:dyDescent="0.2">
      <c r="A211" s="14" t="str">
        <f>Planning!A195</f>
        <v>I187</v>
      </c>
      <c r="B211" s="9">
        <f>Planning!B195</f>
        <v>0</v>
      </c>
      <c r="C211" s="9">
        <f>Planning!C195</f>
        <v>0</v>
      </c>
      <c r="D211" s="9">
        <f>Planning!D195</f>
        <v>0</v>
      </c>
      <c r="E211" s="3">
        <f>Planning!E195</f>
        <v>0</v>
      </c>
      <c r="F211" s="3" t="str">
        <f>IF(Planning!G195&lt;&gt;0,Planning!G195,"")</f>
        <v/>
      </c>
      <c r="G211" s="194">
        <f>Planning!H195</f>
        <v>0</v>
      </c>
      <c r="H211" s="4">
        <f>Planning!U195</f>
        <v>0</v>
      </c>
      <c r="I211" s="198">
        <f ca="1">IF(OR(W211="1",AND(W211&lt;&gt;"1",G211=Lists!$A$17)),Y211,0)</f>
        <v>0</v>
      </c>
      <c r="J211" s="174"/>
      <c r="K211" s="32" t="str">
        <f ca="1">IF(AND(W211="2",G211&lt;&gt;Lists!$A$17),AA211,Z211)</f>
        <v/>
      </c>
      <c r="L211" s="33" t="str">
        <f t="shared" ca="1" si="30"/>
        <v/>
      </c>
      <c r="M211" s="5">
        <f>Planning!V195</f>
        <v>0</v>
      </c>
      <c r="N211" s="5">
        <f>'Month 4'!M211+'Month 4'!N211-'Month 4'!O211</f>
        <v>0</v>
      </c>
      <c r="O211" s="166"/>
      <c r="P211" s="32" t="str">
        <f t="shared" si="25"/>
        <v/>
      </c>
      <c r="Q211" s="33" t="str">
        <f t="shared" si="31"/>
        <v/>
      </c>
      <c r="R211" s="89">
        <f ca="1">SUMIFS($J$25:$J$224,$C$25:$C$224,$C211,$G$25:$G$224,Lists!$A$16)</f>
        <v>0</v>
      </c>
      <c r="S211" s="89">
        <f t="shared" si="26"/>
        <v>0</v>
      </c>
      <c r="U211" s="2" t="str">
        <f t="shared" si="27"/>
        <v/>
      </c>
      <c r="W211" s="2" t="str">
        <f>IF(C211=0,"",LEFT(INDEX(Lists!$H$5:$H$49,MATCH(C211,Lists!$G$5:$G$49,0),1),1))</f>
        <v/>
      </c>
      <c r="Y211" s="4">
        <f ca="1">'Month 4'!H211+'Month 4'!I211-'Month 4'!J211</f>
        <v>0</v>
      </c>
      <c r="Z211" s="2" t="str">
        <f t="shared" ca="1" si="28"/>
        <v/>
      </c>
      <c r="AA211" s="2" t="str">
        <f t="shared" ca="1" si="32"/>
        <v/>
      </c>
      <c r="AC211" s="627" t="str">
        <f t="shared" si="29"/>
        <v>0</v>
      </c>
    </row>
    <row r="212" spans="1:29" ht="39" hidden="1" customHeight="1" x14ac:dyDescent="0.2">
      <c r="A212" s="14" t="str">
        <f>Planning!A196</f>
        <v>I188</v>
      </c>
      <c r="B212" s="9">
        <f>Planning!B196</f>
        <v>0</v>
      </c>
      <c r="C212" s="9">
        <f>Planning!C196</f>
        <v>0</v>
      </c>
      <c r="D212" s="9">
        <f>Planning!D196</f>
        <v>0</v>
      </c>
      <c r="E212" s="3">
        <f>Planning!E196</f>
        <v>0</v>
      </c>
      <c r="F212" s="3" t="str">
        <f>IF(Planning!G196&lt;&gt;0,Planning!G196,"")</f>
        <v/>
      </c>
      <c r="G212" s="194">
        <f>Planning!H196</f>
        <v>0</v>
      </c>
      <c r="H212" s="4">
        <f>Planning!U196</f>
        <v>0</v>
      </c>
      <c r="I212" s="198">
        <f ca="1">IF(OR(W212="1",AND(W212&lt;&gt;"1",G212=Lists!$A$17)),Y212,0)</f>
        <v>0</v>
      </c>
      <c r="J212" s="174"/>
      <c r="K212" s="32" t="str">
        <f ca="1">IF(AND(W212="2",G212&lt;&gt;Lists!$A$17),AA212,Z212)</f>
        <v/>
      </c>
      <c r="L212" s="33" t="str">
        <f t="shared" ca="1" si="30"/>
        <v/>
      </c>
      <c r="M212" s="5">
        <f>Planning!V196</f>
        <v>0</v>
      </c>
      <c r="N212" s="5">
        <f>'Month 4'!M212+'Month 4'!N212-'Month 4'!O212</f>
        <v>0</v>
      </c>
      <c r="O212" s="166"/>
      <c r="P212" s="32" t="str">
        <f t="shared" si="25"/>
        <v/>
      </c>
      <c r="Q212" s="33" t="str">
        <f t="shared" si="31"/>
        <v/>
      </c>
      <c r="R212" s="89">
        <f ca="1">SUMIFS($J$25:$J$224,$C$25:$C$224,$C212,$G$25:$G$224,Lists!$A$16)</f>
        <v>0</v>
      </c>
      <c r="S212" s="89">
        <f t="shared" si="26"/>
        <v>0</v>
      </c>
      <c r="U212" s="2" t="str">
        <f t="shared" si="27"/>
        <v/>
      </c>
      <c r="W212" s="2" t="str">
        <f>IF(C212=0,"",LEFT(INDEX(Lists!$H$5:$H$49,MATCH(C212,Lists!$G$5:$G$49,0),1),1))</f>
        <v/>
      </c>
      <c r="Y212" s="4">
        <f ca="1">'Month 4'!H212+'Month 4'!I212-'Month 4'!J212</f>
        <v>0</v>
      </c>
      <c r="Z212" s="2" t="str">
        <f t="shared" ca="1" si="28"/>
        <v/>
      </c>
      <c r="AA212" s="2" t="str">
        <f t="shared" ca="1" si="32"/>
        <v/>
      </c>
      <c r="AC212" s="627" t="str">
        <f t="shared" si="29"/>
        <v>0</v>
      </c>
    </row>
    <row r="213" spans="1:29" ht="39" hidden="1" customHeight="1" x14ac:dyDescent="0.2">
      <c r="A213" s="14" t="str">
        <f>Planning!A197</f>
        <v>I189</v>
      </c>
      <c r="B213" s="9">
        <f>Planning!B197</f>
        <v>0</v>
      </c>
      <c r="C213" s="9">
        <f>Planning!C197</f>
        <v>0</v>
      </c>
      <c r="D213" s="9">
        <f>Planning!D197</f>
        <v>0</v>
      </c>
      <c r="E213" s="3">
        <f>Planning!E197</f>
        <v>0</v>
      </c>
      <c r="F213" s="3" t="str">
        <f>IF(Planning!G197&lt;&gt;0,Planning!G197,"")</f>
        <v/>
      </c>
      <c r="G213" s="194">
        <f>Planning!H197</f>
        <v>0</v>
      </c>
      <c r="H213" s="4">
        <f>Planning!U197</f>
        <v>0</v>
      </c>
      <c r="I213" s="198">
        <f ca="1">IF(OR(W213="1",AND(W213&lt;&gt;"1",G213=Lists!$A$17)),Y213,0)</f>
        <v>0</v>
      </c>
      <c r="J213" s="174"/>
      <c r="K213" s="32" t="str">
        <f ca="1">IF(AND(W213="2",G213&lt;&gt;Lists!$A$17),AA213,Z213)</f>
        <v/>
      </c>
      <c r="L213" s="33" t="str">
        <f t="shared" ca="1" si="30"/>
        <v/>
      </c>
      <c r="M213" s="5">
        <f>Planning!V197</f>
        <v>0</v>
      </c>
      <c r="N213" s="5">
        <f>'Month 4'!M213+'Month 4'!N213-'Month 4'!O213</f>
        <v>0</v>
      </c>
      <c r="O213" s="166"/>
      <c r="P213" s="32" t="str">
        <f t="shared" si="25"/>
        <v/>
      </c>
      <c r="Q213" s="33" t="str">
        <f t="shared" si="31"/>
        <v/>
      </c>
      <c r="R213" s="89">
        <f ca="1">SUMIFS($J$25:$J$224,$C$25:$C$224,$C213,$G$25:$G$224,Lists!$A$16)</f>
        <v>0</v>
      </c>
      <c r="S213" s="89">
        <f t="shared" si="26"/>
        <v>0</v>
      </c>
      <c r="U213" s="2" t="str">
        <f t="shared" si="27"/>
        <v/>
      </c>
      <c r="W213" s="2" t="str">
        <f>IF(C213=0,"",LEFT(INDEX(Lists!$H$5:$H$49,MATCH(C213,Lists!$G$5:$G$49,0),1),1))</f>
        <v/>
      </c>
      <c r="Y213" s="4">
        <f ca="1">'Month 4'!H213+'Month 4'!I213-'Month 4'!J213</f>
        <v>0</v>
      </c>
      <c r="Z213" s="2" t="str">
        <f t="shared" ca="1" si="28"/>
        <v/>
      </c>
      <c r="AA213" s="2" t="str">
        <f t="shared" ca="1" si="32"/>
        <v/>
      </c>
      <c r="AC213" s="627" t="str">
        <f t="shared" si="29"/>
        <v>0</v>
      </c>
    </row>
    <row r="214" spans="1:29" ht="39" hidden="1" customHeight="1" x14ac:dyDescent="0.2">
      <c r="A214" s="14" t="str">
        <f>Planning!A198</f>
        <v>I190</v>
      </c>
      <c r="B214" s="9">
        <f>Planning!B198</f>
        <v>0</v>
      </c>
      <c r="C214" s="9">
        <f>Planning!C198</f>
        <v>0</v>
      </c>
      <c r="D214" s="9">
        <f>Planning!D198</f>
        <v>0</v>
      </c>
      <c r="E214" s="3">
        <f>Planning!E198</f>
        <v>0</v>
      </c>
      <c r="F214" s="3" t="str">
        <f>IF(Planning!G198&lt;&gt;0,Planning!G198,"")</f>
        <v/>
      </c>
      <c r="G214" s="194">
        <f>Planning!H198</f>
        <v>0</v>
      </c>
      <c r="H214" s="4">
        <f>Planning!U198</f>
        <v>0</v>
      </c>
      <c r="I214" s="198">
        <f ca="1">IF(OR(W214="1",AND(W214&lt;&gt;"1",G214=Lists!$A$17)),Y214,0)</f>
        <v>0</v>
      </c>
      <c r="J214" s="174"/>
      <c r="K214" s="32" t="str">
        <f ca="1">IF(AND(W214="2",G214&lt;&gt;Lists!$A$17),AA214,Z214)</f>
        <v/>
      </c>
      <c r="L214" s="33" t="str">
        <f t="shared" ca="1" si="30"/>
        <v/>
      </c>
      <c r="M214" s="5">
        <f>Planning!V198</f>
        <v>0</v>
      </c>
      <c r="N214" s="5">
        <f>'Month 4'!M214+'Month 4'!N214-'Month 4'!O214</f>
        <v>0</v>
      </c>
      <c r="O214" s="166"/>
      <c r="P214" s="32" t="str">
        <f t="shared" si="25"/>
        <v/>
      </c>
      <c r="Q214" s="33" t="str">
        <f t="shared" si="31"/>
        <v/>
      </c>
      <c r="R214" s="89">
        <f ca="1">SUMIFS($J$25:$J$224,$C$25:$C$224,$C214,$G$25:$G$224,Lists!$A$16)</f>
        <v>0</v>
      </c>
      <c r="S214" s="89">
        <f t="shared" si="26"/>
        <v>0</v>
      </c>
      <c r="U214" s="2" t="str">
        <f t="shared" si="27"/>
        <v/>
      </c>
      <c r="W214" s="2" t="str">
        <f>IF(C214=0,"",LEFT(INDEX(Lists!$H$5:$H$49,MATCH(C214,Lists!$G$5:$G$49,0),1),1))</f>
        <v/>
      </c>
      <c r="Y214" s="4">
        <f ca="1">'Month 4'!H214+'Month 4'!I214-'Month 4'!J214</f>
        <v>0</v>
      </c>
      <c r="Z214" s="2" t="str">
        <f t="shared" ca="1" si="28"/>
        <v/>
      </c>
      <c r="AA214" s="2" t="str">
        <f t="shared" ca="1" si="32"/>
        <v/>
      </c>
      <c r="AC214" s="627" t="str">
        <f t="shared" si="29"/>
        <v>0</v>
      </c>
    </row>
    <row r="215" spans="1:29" ht="39" hidden="1" customHeight="1" x14ac:dyDescent="0.2">
      <c r="A215" s="14" t="str">
        <f>Planning!A199</f>
        <v>I191</v>
      </c>
      <c r="B215" s="9">
        <f>Planning!B199</f>
        <v>0</v>
      </c>
      <c r="C215" s="9">
        <f>Planning!C199</f>
        <v>0</v>
      </c>
      <c r="D215" s="9">
        <f>Planning!D199</f>
        <v>0</v>
      </c>
      <c r="E215" s="3">
        <f>Planning!E199</f>
        <v>0</v>
      </c>
      <c r="F215" s="3" t="str">
        <f>IF(Planning!G199&lt;&gt;0,Planning!G199,"")</f>
        <v/>
      </c>
      <c r="G215" s="194">
        <f>Planning!H199</f>
        <v>0</v>
      </c>
      <c r="H215" s="4">
        <f>Planning!U199</f>
        <v>0</v>
      </c>
      <c r="I215" s="198">
        <f ca="1">IF(OR(W215="1",AND(W215&lt;&gt;"1",G215=Lists!$A$17)),Y215,0)</f>
        <v>0</v>
      </c>
      <c r="J215" s="174"/>
      <c r="K215" s="32" t="str">
        <f ca="1">IF(AND(W215="2",G215&lt;&gt;Lists!$A$17),AA215,Z215)</f>
        <v/>
      </c>
      <c r="L215" s="33" t="str">
        <f t="shared" ca="1" si="30"/>
        <v/>
      </c>
      <c r="M215" s="5">
        <f>Planning!V199</f>
        <v>0</v>
      </c>
      <c r="N215" s="5">
        <f>'Month 4'!M215+'Month 4'!N215-'Month 4'!O215</f>
        <v>0</v>
      </c>
      <c r="O215" s="166"/>
      <c r="P215" s="32" t="str">
        <f t="shared" si="25"/>
        <v/>
      </c>
      <c r="Q215" s="33" t="str">
        <f t="shared" si="31"/>
        <v/>
      </c>
      <c r="R215" s="89">
        <f ca="1">SUMIFS($J$25:$J$224,$C$25:$C$224,$C215,$G$25:$G$224,Lists!$A$16)</f>
        <v>0</v>
      </c>
      <c r="S215" s="89">
        <f t="shared" si="26"/>
        <v>0</v>
      </c>
      <c r="U215" s="2" t="str">
        <f t="shared" si="27"/>
        <v/>
      </c>
      <c r="W215" s="2" t="str">
        <f>IF(C215=0,"",LEFT(INDEX(Lists!$H$5:$H$49,MATCH(C215,Lists!$G$5:$G$49,0),1),1))</f>
        <v/>
      </c>
      <c r="Y215" s="4">
        <f ca="1">'Month 4'!H215+'Month 4'!I215-'Month 4'!J215</f>
        <v>0</v>
      </c>
      <c r="Z215" s="2" t="str">
        <f t="shared" ca="1" si="28"/>
        <v/>
      </c>
      <c r="AA215" s="2" t="str">
        <f t="shared" ca="1" si="32"/>
        <v/>
      </c>
      <c r="AC215" s="627" t="str">
        <f t="shared" si="29"/>
        <v>0</v>
      </c>
    </row>
    <row r="216" spans="1:29" ht="39" hidden="1" customHeight="1" x14ac:dyDescent="0.2">
      <c r="A216" s="14" t="str">
        <f>Planning!A200</f>
        <v>I192</v>
      </c>
      <c r="B216" s="9">
        <f>Planning!B200</f>
        <v>0</v>
      </c>
      <c r="C216" s="9">
        <f>Planning!C200</f>
        <v>0</v>
      </c>
      <c r="D216" s="9">
        <f>Planning!D200</f>
        <v>0</v>
      </c>
      <c r="E216" s="3">
        <f>Planning!E200</f>
        <v>0</v>
      </c>
      <c r="F216" s="3" t="str">
        <f>IF(Planning!G200&lt;&gt;0,Planning!G200,"")</f>
        <v/>
      </c>
      <c r="G216" s="194">
        <f>Planning!H200</f>
        <v>0</v>
      </c>
      <c r="H216" s="4">
        <f>Planning!U200</f>
        <v>0</v>
      </c>
      <c r="I216" s="198">
        <f ca="1">IF(OR(W216="1",AND(W216&lt;&gt;"1",G216=Lists!$A$17)),Y216,0)</f>
        <v>0</v>
      </c>
      <c r="J216" s="174"/>
      <c r="K216" s="32" t="str">
        <f ca="1">IF(AND(W216="2",G216&lt;&gt;Lists!$A$17),AA216,Z216)</f>
        <v/>
      </c>
      <c r="L216" s="33" t="str">
        <f t="shared" ca="1" si="30"/>
        <v/>
      </c>
      <c r="M216" s="5">
        <f>Planning!V200</f>
        <v>0</v>
      </c>
      <c r="N216" s="5">
        <f>'Month 4'!M216+'Month 4'!N216-'Month 4'!O216</f>
        <v>0</v>
      </c>
      <c r="O216" s="166"/>
      <c r="P216" s="32" t="str">
        <f t="shared" si="25"/>
        <v/>
      </c>
      <c r="Q216" s="33" t="str">
        <f t="shared" si="31"/>
        <v/>
      </c>
      <c r="R216" s="89">
        <f ca="1">SUMIFS($J$25:$J$224,$C$25:$C$224,$C216,$G$25:$G$224,Lists!$A$16)</f>
        <v>0</v>
      </c>
      <c r="S216" s="89">
        <f t="shared" si="26"/>
        <v>0</v>
      </c>
      <c r="U216" s="2" t="str">
        <f t="shared" si="27"/>
        <v/>
      </c>
      <c r="W216" s="2" t="str">
        <f>IF(C216=0,"",LEFT(INDEX(Lists!$H$5:$H$49,MATCH(C216,Lists!$G$5:$G$49,0),1),1))</f>
        <v/>
      </c>
      <c r="Y216" s="4">
        <f ca="1">'Month 4'!H216+'Month 4'!I216-'Month 4'!J216</f>
        <v>0</v>
      </c>
      <c r="Z216" s="2" t="str">
        <f t="shared" ca="1" si="28"/>
        <v/>
      </c>
      <c r="AA216" s="2" t="str">
        <f t="shared" ca="1" si="32"/>
        <v/>
      </c>
      <c r="AC216" s="627" t="str">
        <f t="shared" si="29"/>
        <v>0</v>
      </c>
    </row>
    <row r="217" spans="1:29" ht="39" hidden="1" customHeight="1" x14ac:dyDescent="0.2">
      <c r="A217" s="14" t="str">
        <f>Planning!A201</f>
        <v>I193</v>
      </c>
      <c r="B217" s="9">
        <f>Planning!B201</f>
        <v>0</v>
      </c>
      <c r="C217" s="9">
        <f>Planning!C201</f>
        <v>0</v>
      </c>
      <c r="D217" s="9">
        <f>Planning!D201</f>
        <v>0</v>
      </c>
      <c r="E217" s="3">
        <f>Planning!E201</f>
        <v>0</v>
      </c>
      <c r="F217" s="3" t="str">
        <f>IF(Planning!G201&lt;&gt;0,Planning!G201,"")</f>
        <v/>
      </c>
      <c r="G217" s="194">
        <f>Planning!H201</f>
        <v>0</v>
      </c>
      <c r="H217" s="4">
        <f>Planning!U201</f>
        <v>0</v>
      </c>
      <c r="I217" s="198">
        <f ca="1">IF(OR(W217="1",AND(W217&lt;&gt;"1",G217=Lists!$A$17)),Y217,0)</f>
        <v>0</v>
      </c>
      <c r="J217" s="174"/>
      <c r="K217" s="32" t="str">
        <f ca="1">IF(AND(W217="2",G217&lt;&gt;Lists!$A$17),AA217,Z217)</f>
        <v/>
      </c>
      <c r="L217" s="33" t="str">
        <f t="shared" ref="L217:L224" ca="1" si="33">IF($U217=ExcluirDelPLogro,"",IF(AND(H217=0,I217=0,J217=0),"",K217))</f>
        <v/>
      </c>
      <c r="M217" s="5">
        <f>Planning!V201</f>
        <v>0</v>
      </c>
      <c r="N217" s="5">
        <f>'Month 4'!M217+'Month 4'!N217-'Month 4'!O217</f>
        <v>0</v>
      </c>
      <c r="O217" s="166"/>
      <c r="P217" s="32" t="str">
        <f t="shared" si="25"/>
        <v/>
      </c>
      <c r="Q217" s="33" t="str">
        <f t="shared" ref="Q217:Q224" si="34">IF($U217=ExcluirDelPLogro,"",IF(AND(M217=0,N217=0,O217=0),"",P217))</f>
        <v/>
      </c>
      <c r="R217" s="89">
        <f ca="1">SUMIFS($J$25:$J$224,$C$25:$C$224,$C217,$G$25:$G$224,Lists!$A$16)</f>
        <v>0</v>
      </c>
      <c r="S217" s="89">
        <f t="shared" si="26"/>
        <v>0</v>
      </c>
      <c r="U217" s="2" t="str">
        <f t="shared" si="27"/>
        <v/>
      </c>
      <c r="W217" s="2" t="str">
        <f>IF(C217=0,"",LEFT(INDEX(Lists!$H$5:$H$49,MATCH(C217,Lists!$G$5:$G$49,0),1),1))</f>
        <v/>
      </c>
      <c r="Y217" s="4">
        <f ca="1">'Month 4'!H217+'Month 4'!I217-'Month 4'!J217</f>
        <v>0</v>
      </c>
      <c r="Z217" s="2" t="str">
        <f t="shared" ca="1" si="28"/>
        <v/>
      </c>
      <c r="AA217" s="2" t="str">
        <f t="shared" ref="AA217:AA224" ca="1" si="35">IF(AND(H217=0,I217=0,J217=0),"",IF(J217&gt;0,H217/J217,0))</f>
        <v/>
      </c>
      <c r="AC217" s="627" t="str">
        <f t="shared" si="29"/>
        <v>0</v>
      </c>
    </row>
    <row r="218" spans="1:29" ht="39" hidden="1" customHeight="1" x14ac:dyDescent="0.2">
      <c r="A218" s="14" t="str">
        <f>Planning!A202</f>
        <v>I194</v>
      </c>
      <c r="B218" s="9">
        <f>Planning!B202</f>
        <v>0</v>
      </c>
      <c r="C218" s="9">
        <f>Planning!C202</f>
        <v>0</v>
      </c>
      <c r="D218" s="9">
        <f>Planning!D202</f>
        <v>0</v>
      </c>
      <c r="E218" s="3">
        <f>Planning!E202</f>
        <v>0</v>
      </c>
      <c r="F218" s="3" t="str">
        <f>IF(Planning!G202&lt;&gt;0,Planning!G202,"")</f>
        <v/>
      </c>
      <c r="G218" s="194">
        <f>Planning!H202</f>
        <v>0</v>
      </c>
      <c r="H218" s="4">
        <f>Planning!U202</f>
        <v>0</v>
      </c>
      <c r="I218" s="198">
        <f ca="1">IF(OR(W218="1",AND(W218&lt;&gt;"1",G218=Lists!$A$17)),Y218,0)</f>
        <v>0</v>
      </c>
      <c r="J218" s="174"/>
      <c r="K218" s="32" t="str">
        <f ca="1">IF(AND(W218="2",G218&lt;&gt;Lists!$A$17),AA218,Z218)</f>
        <v/>
      </c>
      <c r="L218" s="33" t="str">
        <f t="shared" ca="1" si="33"/>
        <v/>
      </c>
      <c r="M218" s="5">
        <f>Planning!V202</f>
        <v>0</v>
      </c>
      <c r="N218" s="5">
        <f>'Month 4'!M218+'Month 4'!N218-'Month 4'!O218</f>
        <v>0</v>
      </c>
      <c r="O218" s="166"/>
      <c r="P218" s="32" t="str">
        <f t="shared" ref="P218:P224" si="36">IF(AND(M218=0,N218=0,O218=0),"",IF((M218+N218)&gt;0,O218/(M218+N218),O218))</f>
        <v/>
      </c>
      <c r="Q218" s="33" t="str">
        <f t="shared" si="34"/>
        <v/>
      </c>
      <c r="R218" s="89">
        <f ca="1">SUMIFS($J$25:$J$224,$C$25:$C$224,$C218,$G$25:$G$224,Lists!$A$16)</f>
        <v>0</v>
      </c>
      <c r="S218" s="89">
        <f t="shared" ref="S218:S224" si="37">SUMIFS($O$25:$O$224,$C$25:$C$224,$C218,$G$25:$G$224,"&lt;&gt;0")</f>
        <v>0</v>
      </c>
      <c r="U218" s="2" t="str">
        <f t="shared" ref="U218:U224" si="38">IF(B218=0,"",IF(LEFT(B218,1)="1","1","2"))</f>
        <v/>
      </c>
      <c r="W218" s="2" t="str">
        <f>IF(C218=0,"",LEFT(INDEX(Lists!$H$5:$H$49,MATCH(C218,Lists!$G$5:$G$49,0),1),1))</f>
        <v/>
      </c>
      <c r="Y218" s="4">
        <f ca="1">'Month 4'!H218+'Month 4'!I218-'Month 4'!J218</f>
        <v>0</v>
      </c>
      <c r="Z218" s="2" t="str">
        <f t="shared" ref="Z218:Z224" ca="1" si="39">IF(AND(H218=0,I218=0,J218=0),"",IF((H218+I218)&gt;0,J218/(H218+I218),J218))</f>
        <v/>
      </c>
      <c r="AA218" s="2" t="str">
        <f t="shared" ca="1" si="35"/>
        <v/>
      </c>
      <c r="AC218" s="627" t="str">
        <f t="shared" ref="AC218:AC224" si="40">U218&amp;C218</f>
        <v>0</v>
      </c>
    </row>
    <row r="219" spans="1:29" ht="39" hidden="1" customHeight="1" x14ac:dyDescent="0.2">
      <c r="A219" s="14" t="str">
        <f>Planning!A203</f>
        <v>I195</v>
      </c>
      <c r="B219" s="9">
        <f>Planning!B203</f>
        <v>0</v>
      </c>
      <c r="C219" s="9">
        <f>Planning!C203</f>
        <v>0</v>
      </c>
      <c r="D219" s="9">
        <f>Planning!D203</f>
        <v>0</v>
      </c>
      <c r="E219" s="3">
        <f>Planning!E203</f>
        <v>0</v>
      </c>
      <c r="F219" s="3" t="str">
        <f>IF(Planning!G203&lt;&gt;0,Planning!G203,"")</f>
        <v/>
      </c>
      <c r="G219" s="194">
        <f>Planning!H203</f>
        <v>0</v>
      </c>
      <c r="H219" s="4">
        <f>Planning!U203</f>
        <v>0</v>
      </c>
      <c r="I219" s="198">
        <f ca="1">IF(OR(W219="1",AND(W219&lt;&gt;"1",G219=Lists!$A$17)),Y219,0)</f>
        <v>0</v>
      </c>
      <c r="J219" s="174"/>
      <c r="K219" s="32" t="str">
        <f ca="1">IF(AND(W219="2",G219&lt;&gt;Lists!$A$17),AA219,Z219)</f>
        <v/>
      </c>
      <c r="L219" s="33" t="str">
        <f t="shared" ca="1" si="33"/>
        <v/>
      </c>
      <c r="M219" s="5">
        <f>Planning!V203</f>
        <v>0</v>
      </c>
      <c r="N219" s="5">
        <f>'Month 4'!M219+'Month 4'!N219-'Month 4'!O219</f>
        <v>0</v>
      </c>
      <c r="O219" s="166"/>
      <c r="P219" s="32" t="str">
        <f t="shared" si="36"/>
        <v/>
      </c>
      <c r="Q219" s="33" t="str">
        <f t="shared" si="34"/>
        <v/>
      </c>
      <c r="R219" s="89">
        <f ca="1">SUMIFS($J$25:$J$224,$C$25:$C$224,$C219,$G$25:$G$224,Lists!$A$16)</f>
        <v>0</v>
      </c>
      <c r="S219" s="89">
        <f t="shared" si="37"/>
        <v>0</v>
      </c>
      <c r="U219" s="2" t="str">
        <f t="shared" si="38"/>
        <v/>
      </c>
      <c r="W219" s="2" t="str">
        <f>IF(C219=0,"",LEFT(INDEX(Lists!$H$5:$H$49,MATCH(C219,Lists!$G$5:$G$49,0),1),1))</f>
        <v/>
      </c>
      <c r="Y219" s="4">
        <f ca="1">'Month 4'!H219+'Month 4'!I219-'Month 4'!J219</f>
        <v>0</v>
      </c>
      <c r="Z219" s="2" t="str">
        <f t="shared" ca="1" si="39"/>
        <v/>
      </c>
      <c r="AA219" s="2" t="str">
        <f t="shared" ca="1" si="35"/>
        <v/>
      </c>
      <c r="AC219" s="627" t="str">
        <f t="shared" si="40"/>
        <v>0</v>
      </c>
    </row>
    <row r="220" spans="1:29" ht="39" hidden="1" customHeight="1" x14ac:dyDescent="0.2">
      <c r="A220" s="14" t="str">
        <f>Planning!A204</f>
        <v>I196</v>
      </c>
      <c r="B220" s="9">
        <f>Planning!B204</f>
        <v>0</v>
      </c>
      <c r="C220" s="9">
        <f>Planning!C204</f>
        <v>0</v>
      </c>
      <c r="D220" s="9">
        <f>Planning!D204</f>
        <v>0</v>
      </c>
      <c r="E220" s="3">
        <f>Planning!E204</f>
        <v>0</v>
      </c>
      <c r="F220" s="3" t="str">
        <f>IF(Planning!G204&lt;&gt;0,Planning!G204,"")</f>
        <v/>
      </c>
      <c r="G220" s="194">
        <f>Planning!H204</f>
        <v>0</v>
      </c>
      <c r="H220" s="4">
        <f>Planning!U204</f>
        <v>0</v>
      </c>
      <c r="I220" s="198">
        <f ca="1">IF(OR(W220="1",AND(W220&lt;&gt;"1",G220=Lists!$A$17)),Y220,0)</f>
        <v>0</v>
      </c>
      <c r="J220" s="174"/>
      <c r="K220" s="32" t="str">
        <f ca="1">IF(AND(W220="2",G220&lt;&gt;Lists!$A$17),AA220,Z220)</f>
        <v/>
      </c>
      <c r="L220" s="33" t="str">
        <f t="shared" ca="1" si="33"/>
        <v/>
      </c>
      <c r="M220" s="5">
        <f>Planning!V204</f>
        <v>0</v>
      </c>
      <c r="N220" s="5">
        <f>'Month 4'!M220+'Month 4'!N220-'Month 4'!O220</f>
        <v>0</v>
      </c>
      <c r="O220" s="166"/>
      <c r="P220" s="32" t="str">
        <f t="shared" si="36"/>
        <v/>
      </c>
      <c r="Q220" s="33" t="str">
        <f t="shared" si="34"/>
        <v/>
      </c>
      <c r="R220" s="89">
        <f ca="1">SUMIFS($J$25:$J$224,$C$25:$C$224,$C220,$G$25:$G$224,Lists!$A$16)</f>
        <v>0</v>
      </c>
      <c r="S220" s="89">
        <f t="shared" si="37"/>
        <v>0</v>
      </c>
      <c r="U220" s="2" t="str">
        <f t="shared" si="38"/>
        <v/>
      </c>
      <c r="W220" s="2" t="str">
        <f>IF(C220=0,"",LEFT(INDEX(Lists!$H$5:$H$49,MATCH(C220,Lists!$G$5:$G$49,0),1),1))</f>
        <v/>
      </c>
      <c r="Y220" s="4">
        <f ca="1">'Month 4'!H220+'Month 4'!I220-'Month 4'!J220</f>
        <v>0</v>
      </c>
      <c r="Z220" s="2" t="str">
        <f t="shared" ca="1" si="39"/>
        <v/>
      </c>
      <c r="AA220" s="2" t="str">
        <f t="shared" ca="1" si="35"/>
        <v/>
      </c>
      <c r="AC220" s="627" t="str">
        <f t="shared" si="40"/>
        <v>0</v>
      </c>
    </row>
    <row r="221" spans="1:29" ht="39" hidden="1" customHeight="1" x14ac:dyDescent="0.2">
      <c r="A221" s="14" t="str">
        <f>Planning!A205</f>
        <v>I197</v>
      </c>
      <c r="B221" s="9">
        <f>Planning!B205</f>
        <v>0</v>
      </c>
      <c r="C221" s="9">
        <f>Planning!C205</f>
        <v>0</v>
      </c>
      <c r="D221" s="9">
        <f>Planning!D205</f>
        <v>0</v>
      </c>
      <c r="E221" s="3">
        <f>Planning!E205</f>
        <v>0</v>
      </c>
      <c r="F221" s="3" t="str">
        <f>IF(Planning!G205&lt;&gt;0,Planning!G205,"")</f>
        <v/>
      </c>
      <c r="G221" s="194">
        <f>Planning!H205</f>
        <v>0</v>
      </c>
      <c r="H221" s="4">
        <f>Planning!U205</f>
        <v>0</v>
      </c>
      <c r="I221" s="198">
        <f ca="1">IF(OR(W221="1",AND(W221&lt;&gt;"1",G221=Lists!$A$17)),Y221,0)</f>
        <v>0</v>
      </c>
      <c r="J221" s="174"/>
      <c r="K221" s="32" t="str">
        <f ca="1">IF(AND(W221="2",G221&lt;&gt;Lists!$A$17),AA221,Z221)</f>
        <v/>
      </c>
      <c r="L221" s="33" t="str">
        <f t="shared" ca="1" si="33"/>
        <v/>
      </c>
      <c r="M221" s="5">
        <f>Planning!V205</f>
        <v>0</v>
      </c>
      <c r="N221" s="5">
        <f>'Month 4'!M221+'Month 4'!N221-'Month 4'!O221</f>
        <v>0</v>
      </c>
      <c r="O221" s="166"/>
      <c r="P221" s="32" t="str">
        <f t="shared" si="36"/>
        <v/>
      </c>
      <c r="Q221" s="33" t="str">
        <f t="shared" si="34"/>
        <v/>
      </c>
      <c r="R221" s="89">
        <f ca="1">SUMIFS($J$25:$J$224,$C$25:$C$224,$C221,$G$25:$G$224,Lists!$A$16)</f>
        <v>0</v>
      </c>
      <c r="S221" s="89">
        <f t="shared" si="37"/>
        <v>0</v>
      </c>
      <c r="U221" s="2" t="str">
        <f t="shared" si="38"/>
        <v/>
      </c>
      <c r="W221" s="2" t="str">
        <f>IF(C221=0,"",LEFT(INDEX(Lists!$H$5:$H$49,MATCH(C221,Lists!$G$5:$G$49,0),1),1))</f>
        <v/>
      </c>
      <c r="Y221" s="4">
        <f ca="1">'Month 4'!H221+'Month 4'!I221-'Month 4'!J221</f>
        <v>0</v>
      </c>
      <c r="Z221" s="2" t="str">
        <f t="shared" ca="1" si="39"/>
        <v/>
      </c>
      <c r="AA221" s="2" t="str">
        <f t="shared" ca="1" si="35"/>
        <v/>
      </c>
      <c r="AC221" s="627" t="str">
        <f t="shared" si="40"/>
        <v>0</v>
      </c>
    </row>
    <row r="222" spans="1:29" ht="39" hidden="1" customHeight="1" x14ac:dyDescent="0.2">
      <c r="A222" s="14" t="str">
        <f>Planning!A206</f>
        <v>I198</v>
      </c>
      <c r="B222" s="9">
        <f>Planning!B206</f>
        <v>0</v>
      </c>
      <c r="C222" s="9">
        <f>Planning!C206</f>
        <v>0</v>
      </c>
      <c r="D222" s="9">
        <f>Planning!D206</f>
        <v>0</v>
      </c>
      <c r="E222" s="3">
        <f>Planning!E206</f>
        <v>0</v>
      </c>
      <c r="F222" s="3" t="str">
        <f>IF(Planning!G206&lt;&gt;0,Planning!G206,"")</f>
        <v/>
      </c>
      <c r="G222" s="194">
        <f>Planning!H206</f>
        <v>0</v>
      </c>
      <c r="H222" s="4">
        <f>Planning!U206</f>
        <v>0</v>
      </c>
      <c r="I222" s="198">
        <f ca="1">IF(OR(W222="1",AND(W222&lt;&gt;"1",G222=Lists!$A$17)),Y222,0)</f>
        <v>0</v>
      </c>
      <c r="J222" s="174"/>
      <c r="K222" s="32" t="str">
        <f ca="1">IF(AND(W222="2",G222&lt;&gt;Lists!$A$17),AA222,Z222)</f>
        <v/>
      </c>
      <c r="L222" s="33" t="str">
        <f t="shared" ca="1" si="33"/>
        <v/>
      </c>
      <c r="M222" s="5">
        <f>Planning!V206</f>
        <v>0</v>
      </c>
      <c r="N222" s="5">
        <f>'Month 4'!M222+'Month 4'!N222-'Month 4'!O222</f>
        <v>0</v>
      </c>
      <c r="O222" s="166"/>
      <c r="P222" s="32" t="str">
        <f t="shared" si="36"/>
        <v/>
      </c>
      <c r="Q222" s="33" t="str">
        <f t="shared" si="34"/>
        <v/>
      </c>
      <c r="R222" s="89">
        <f ca="1">SUMIFS($J$25:$J$224,$C$25:$C$224,$C222,$G$25:$G$224,Lists!$A$16)</f>
        <v>0</v>
      </c>
      <c r="S222" s="89">
        <f t="shared" si="37"/>
        <v>0</v>
      </c>
      <c r="U222" s="2" t="str">
        <f t="shared" si="38"/>
        <v/>
      </c>
      <c r="W222" s="2" t="str">
        <f>IF(C222=0,"",LEFT(INDEX(Lists!$H$5:$H$49,MATCH(C222,Lists!$G$5:$G$49,0),1),1))</f>
        <v/>
      </c>
      <c r="Y222" s="4">
        <f ca="1">'Month 4'!H222+'Month 4'!I222-'Month 4'!J222</f>
        <v>0</v>
      </c>
      <c r="Z222" s="2" t="str">
        <f t="shared" ca="1" si="39"/>
        <v/>
      </c>
      <c r="AA222" s="2" t="str">
        <f t="shared" ca="1" si="35"/>
        <v/>
      </c>
      <c r="AC222" s="627" t="str">
        <f t="shared" si="40"/>
        <v>0</v>
      </c>
    </row>
    <row r="223" spans="1:29" ht="39" hidden="1" customHeight="1" x14ac:dyDescent="0.2">
      <c r="A223" s="14" t="str">
        <f>Planning!A207</f>
        <v>I199</v>
      </c>
      <c r="B223" s="9">
        <f>Planning!B207</f>
        <v>0</v>
      </c>
      <c r="C223" s="9">
        <f>Planning!C207</f>
        <v>0</v>
      </c>
      <c r="D223" s="9">
        <f>Planning!D207</f>
        <v>0</v>
      </c>
      <c r="E223" s="3">
        <f>Planning!E207</f>
        <v>0</v>
      </c>
      <c r="F223" s="3" t="str">
        <f>IF(Planning!G207&lt;&gt;0,Planning!G207,"")</f>
        <v/>
      </c>
      <c r="G223" s="194">
        <f>Planning!H207</f>
        <v>0</v>
      </c>
      <c r="H223" s="4">
        <f>Planning!U207</f>
        <v>0</v>
      </c>
      <c r="I223" s="198">
        <f ca="1">IF(OR(W223="1",AND(W223&lt;&gt;"1",G223=Lists!$A$17)),Y223,0)</f>
        <v>0</v>
      </c>
      <c r="J223" s="174"/>
      <c r="K223" s="32" t="str">
        <f ca="1">IF(AND(W223="2",G223&lt;&gt;Lists!$A$17),AA223,Z223)</f>
        <v/>
      </c>
      <c r="L223" s="33" t="str">
        <f t="shared" ca="1" si="33"/>
        <v/>
      </c>
      <c r="M223" s="5">
        <f>Planning!V207</f>
        <v>0</v>
      </c>
      <c r="N223" s="5">
        <f>'Month 4'!M223+'Month 4'!N223-'Month 4'!O223</f>
        <v>0</v>
      </c>
      <c r="O223" s="166"/>
      <c r="P223" s="32" t="str">
        <f t="shared" si="36"/>
        <v/>
      </c>
      <c r="Q223" s="33" t="str">
        <f t="shared" si="34"/>
        <v/>
      </c>
      <c r="R223" s="89">
        <f ca="1">SUMIFS($J$25:$J$224,$C$25:$C$224,$C223,$G$25:$G$224,Lists!$A$16)</f>
        <v>0</v>
      </c>
      <c r="S223" s="89">
        <f t="shared" si="37"/>
        <v>0</v>
      </c>
      <c r="U223" s="2" t="str">
        <f t="shared" si="38"/>
        <v/>
      </c>
      <c r="W223" s="2" t="str">
        <f>IF(C223=0,"",LEFT(INDEX(Lists!$H$5:$H$49,MATCH(C223,Lists!$G$5:$G$49,0),1),1))</f>
        <v/>
      </c>
      <c r="Y223" s="4">
        <f ca="1">'Month 4'!H223+'Month 4'!I223-'Month 4'!J223</f>
        <v>0</v>
      </c>
      <c r="Z223" s="2" t="str">
        <f t="shared" ca="1" si="39"/>
        <v/>
      </c>
      <c r="AA223" s="2" t="str">
        <f t="shared" ca="1" si="35"/>
        <v/>
      </c>
      <c r="AC223" s="627" t="str">
        <f t="shared" si="40"/>
        <v>0</v>
      </c>
    </row>
    <row r="224" spans="1:29" ht="39" hidden="1" customHeight="1" x14ac:dyDescent="0.2">
      <c r="A224" s="14" t="str">
        <f>Planning!A208</f>
        <v>I200</v>
      </c>
      <c r="B224" s="9">
        <f>Planning!B208</f>
        <v>0</v>
      </c>
      <c r="C224" s="9">
        <f>Planning!C208</f>
        <v>0</v>
      </c>
      <c r="D224" s="9">
        <f>Planning!D208</f>
        <v>0</v>
      </c>
      <c r="E224" s="3">
        <f>Planning!E208</f>
        <v>0</v>
      </c>
      <c r="F224" s="3" t="str">
        <f>IF(Planning!G208&lt;&gt;0,Planning!G208,"")</f>
        <v/>
      </c>
      <c r="G224" s="194">
        <f>Planning!H208</f>
        <v>0</v>
      </c>
      <c r="H224" s="4">
        <f>Planning!U208</f>
        <v>0</v>
      </c>
      <c r="I224" s="198">
        <f ca="1">IF(OR(W224="1",AND(W224&lt;&gt;"1",G224=Lists!$A$17)),Y224,0)</f>
        <v>0</v>
      </c>
      <c r="J224" s="174"/>
      <c r="K224" s="32" t="str">
        <f ca="1">IF(AND(W224="2",G224&lt;&gt;Lists!$A$17),AA224,Z224)</f>
        <v/>
      </c>
      <c r="L224" s="33" t="str">
        <f t="shared" ca="1" si="33"/>
        <v/>
      </c>
      <c r="M224" s="5">
        <f>Planning!V208</f>
        <v>0</v>
      </c>
      <c r="N224" s="5">
        <f>'Month 4'!M224+'Month 4'!N224-'Month 4'!O224</f>
        <v>0</v>
      </c>
      <c r="O224" s="166"/>
      <c r="P224" s="32" t="str">
        <f t="shared" si="36"/>
        <v/>
      </c>
      <c r="Q224" s="33" t="str">
        <f t="shared" si="34"/>
        <v/>
      </c>
      <c r="R224" s="89">
        <f ca="1">SUMIFS($J$25:$J$224,$C$25:$C$224,$C224,$G$25:$G$224,Lists!$A$16)</f>
        <v>0</v>
      </c>
      <c r="S224" s="89">
        <f t="shared" si="37"/>
        <v>0</v>
      </c>
      <c r="U224" s="2" t="str">
        <f t="shared" si="38"/>
        <v/>
      </c>
      <c r="W224" s="2" t="str">
        <f>IF(C224=0,"",LEFT(INDEX(Lists!$H$5:$H$49,MATCH(C224,Lists!$G$5:$G$49,0),1),1))</f>
        <v/>
      </c>
      <c r="Y224" s="4">
        <f ca="1">'Month 4'!H224+'Month 4'!I224-'Month 4'!J224</f>
        <v>0</v>
      </c>
      <c r="Z224" s="2" t="str">
        <f t="shared" ca="1" si="39"/>
        <v/>
      </c>
      <c r="AA224" s="2" t="str">
        <f t="shared" ca="1" si="35"/>
        <v/>
      </c>
      <c r="AC224" s="627" t="str">
        <f t="shared" si="40"/>
        <v>0</v>
      </c>
    </row>
    <row r="225" spans="1:29" ht="15.75" customHeight="1" x14ac:dyDescent="0.2">
      <c r="U225" s="1" t="s">
        <v>334</v>
      </c>
      <c r="W225" s="1" t="s">
        <v>334</v>
      </c>
      <c r="Y225" s="1" t="s">
        <v>334</v>
      </c>
      <c r="Z225" s="1" t="s">
        <v>334</v>
      </c>
      <c r="AA225" s="1" t="s">
        <v>334</v>
      </c>
      <c r="AC225" s="1" t="s">
        <v>334</v>
      </c>
    </row>
    <row r="226" spans="1:29" ht="15.75" customHeight="1" x14ac:dyDescent="0.2"/>
    <row r="227" spans="1:29" ht="25.5" customHeight="1" x14ac:dyDescent="0.2">
      <c r="A227" s="972" t="str">
        <f ca="1">Setup!AN6</f>
        <v>PR Dashboard indicators</v>
      </c>
      <c r="B227" s="973"/>
      <c r="C227" s="973"/>
      <c r="D227" s="973"/>
      <c r="E227" s="973"/>
      <c r="F227" s="973"/>
      <c r="G227" s="973"/>
      <c r="H227" s="974"/>
    </row>
    <row r="228" spans="1:29" ht="25.5" customHeight="1" x14ac:dyDescent="0.2">
      <c r="A228" s="969" t="str">
        <f ca="1">Setup!AP8</f>
        <v>Financial reports planned</v>
      </c>
      <c r="B228" s="970"/>
      <c r="C228" s="970"/>
      <c r="D228" s="970"/>
      <c r="E228" s="970"/>
      <c r="F228" s="970"/>
      <c r="G228" s="971"/>
      <c r="H228" s="167">
        <v>1</v>
      </c>
      <c r="J228" s="101"/>
    </row>
    <row r="229" spans="1:29" ht="25.5" customHeight="1" x14ac:dyDescent="0.2">
      <c r="A229" s="978" t="str">
        <f ca="1">Setup!AP9</f>
        <v>Financial reports overdue</v>
      </c>
      <c r="B229" s="979"/>
      <c r="C229" s="979"/>
      <c r="D229" s="979"/>
      <c r="E229" s="979"/>
      <c r="F229" s="979"/>
      <c r="G229" s="980"/>
      <c r="H229" s="167">
        <v>1</v>
      </c>
      <c r="J229" s="101"/>
    </row>
    <row r="230" spans="1:29" ht="25.5" hidden="1" customHeight="1" x14ac:dyDescent="0.2">
      <c r="A230" s="996">
        <f ca="1">Setup!AP10</f>
        <v>0</v>
      </c>
      <c r="B230" s="997"/>
      <c r="C230" s="997"/>
      <c r="D230" s="997"/>
      <c r="E230" s="997"/>
      <c r="F230" s="997"/>
      <c r="G230" s="998"/>
      <c r="H230" s="167"/>
      <c r="J230" s="101"/>
    </row>
    <row r="231" spans="1:29" ht="25.5" hidden="1" customHeight="1" x14ac:dyDescent="0.2">
      <c r="A231" s="966">
        <f ca="1">Setup!AP11</f>
        <v>0</v>
      </c>
      <c r="B231" s="967"/>
      <c r="C231" s="967"/>
      <c r="D231" s="967"/>
      <c r="E231" s="967"/>
      <c r="F231" s="967"/>
      <c r="G231" s="968"/>
      <c r="H231" s="167"/>
      <c r="J231" s="101"/>
    </row>
    <row r="232" spans="1:29" ht="25.5" hidden="1" customHeight="1" x14ac:dyDescent="0.2">
      <c r="A232" s="966">
        <f ca="1">Setup!AP12</f>
        <v>0</v>
      </c>
      <c r="B232" s="967"/>
      <c r="C232" s="967"/>
      <c r="D232" s="967"/>
      <c r="E232" s="967"/>
      <c r="F232" s="967"/>
      <c r="G232" s="968"/>
      <c r="H232" s="167"/>
      <c r="J232" s="101"/>
    </row>
    <row r="233" spans="1:29" ht="25.5" hidden="1" customHeight="1" x14ac:dyDescent="0.2">
      <c r="A233" s="969">
        <f ca="1">Setup!AP13</f>
        <v>0</v>
      </c>
      <c r="B233" s="970"/>
      <c r="C233" s="970"/>
      <c r="D233" s="970"/>
      <c r="E233" s="970"/>
      <c r="F233" s="970"/>
      <c r="G233" s="971"/>
      <c r="H233" s="167"/>
      <c r="J233" s="101"/>
    </row>
    <row r="234" spans="1:29" ht="25.5" hidden="1" customHeight="1" x14ac:dyDescent="0.2">
      <c r="A234" s="978">
        <f ca="1">Setup!AP14</f>
        <v>0</v>
      </c>
      <c r="B234" s="979"/>
      <c r="C234" s="979"/>
      <c r="D234" s="979"/>
      <c r="E234" s="979"/>
      <c r="F234" s="979"/>
      <c r="G234" s="980"/>
      <c r="H234" s="167"/>
      <c r="J234" s="101"/>
    </row>
    <row r="235" spans="1:29" ht="25.5" customHeight="1" x14ac:dyDescent="0.2">
      <c r="A235" s="996" t="str">
        <f ca="1">Setup!AP15</f>
        <v>Supervision actions recommended</v>
      </c>
      <c r="B235" s="997"/>
      <c r="C235" s="997"/>
      <c r="D235" s="997"/>
      <c r="E235" s="997"/>
      <c r="F235" s="997"/>
      <c r="G235" s="998"/>
      <c r="H235" s="167">
        <v>2</v>
      </c>
      <c r="J235" s="101"/>
    </row>
    <row r="236" spans="1:29" ht="25.5" customHeight="1" x14ac:dyDescent="0.2">
      <c r="A236" s="966" t="str">
        <f ca="1">Setup!AP16</f>
        <v>Supervision recommendations past due</v>
      </c>
      <c r="B236" s="967"/>
      <c r="C236" s="967"/>
      <c r="D236" s="967"/>
      <c r="E236" s="967"/>
      <c r="F236" s="967"/>
      <c r="G236" s="968"/>
      <c r="H236" s="167">
        <v>2</v>
      </c>
      <c r="J236" s="101"/>
    </row>
    <row r="237" spans="1:29" ht="25.5" customHeight="1" x14ac:dyDescent="0.2">
      <c r="A237" s="969" t="str">
        <f ca="1">Setup!AP17</f>
        <v>Programmatic reports planned</v>
      </c>
      <c r="B237" s="970"/>
      <c r="C237" s="970"/>
      <c r="D237" s="970"/>
      <c r="E237" s="970"/>
      <c r="F237" s="970"/>
      <c r="G237" s="971"/>
      <c r="H237" s="167">
        <v>3</v>
      </c>
      <c r="J237" s="101"/>
    </row>
    <row r="238" spans="1:29" ht="25.5" customHeight="1" x14ac:dyDescent="0.2">
      <c r="A238" s="978" t="str">
        <f ca="1">Setup!AP18</f>
        <v>Programmatic reports past due</v>
      </c>
      <c r="B238" s="979"/>
      <c r="C238" s="979"/>
      <c r="D238" s="979"/>
      <c r="E238" s="979"/>
      <c r="F238" s="979"/>
      <c r="G238" s="980"/>
      <c r="H238" s="167">
        <v>3</v>
      </c>
      <c r="J238" s="101"/>
    </row>
    <row r="239" spans="1:29" ht="25.5" hidden="1" customHeight="1" x14ac:dyDescent="0.2">
      <c r="A239" s="996">
        <f ca="1">Setup!AP19</f>
        <v>0</v>
      </c>
      <c r="B239" s="997"/>
      <c r="C239" s="997"/>
      <c r="D239" s="997"/>
      <c r="E239" s="997"/>
      <c r="F239" s="997"/>
      <c r="G239" s="998"/>
      <c r="H239" s="167"/>
      <c r="J239" s="101"/>
    </row>
    <row r="240" spans="1:29" ht="25.5" hidden="1" customHeight="1" x14ac:dyDescent="0.2">
      <c r="A240" s="966">
        <f ca="1">Setup!AP20</f>
        <v>0</v>
      </c>
      <c r="B240" s="967"/>
      <c r="C240" s="967"/>
      <c r="D240" s="967"/>
      <c r="E240" s="967"/>
      <c r="F240" s="967"/>
      <c r="G240" s="968"/>
      <c r="H240" s="167"/>
      <c r="J240" s="101"/>
    </row>
    <row r="241" spans="1:10" ht="25.5" hidden="1" customHeight="1" x14ac:dyDescent="0.2">
      <c r="A241" s="969">
        <f ca="1">Setup!AP21</f>
        <v>0</v>
      </c>
      <c r="B241" s="970"/>
      <c r="C241" s="970"/>
      <c r="D241" s="970"/>
      <c r="E241" s="970"/>
      <c r="F241" s="970"/>
      <c r="G241" s="971"/>
      <c r="H241" s="167"/>
      <c r="J241" s="101"/>
    </row>
    <row r="242" spans="1:10" ht="25.5" hidden="1" customHeight="1" x14ac:dyDescent="0.2">
      <c r="A242" s="978">
        <f ca="1">Setup!AP22</f>
        <v>0</v>
      </c>
      <c r="B242" s="979"/>
      <c r="C242" s="979"/>
      <c r="D242" s="979"/>
      <c r="E242" s="979"/>
      <c r="F242" s="979"/>
      <c r="G242" s="980"/>
      <c r="H242" s="167"/>
      <c r="J242" s="101"/>
    </row>
    <row r="243" spans="1:10" ht="25.5" hidden="1" customHeight="1" x14ac:dyDescent="0.2">
      <c r="A243" s="978">
        <f ca="1">Setup!AP23</f>
        <v>0</v>
      </c>
      <c r="B243" s="979"/>
      <c r="C243" s="979"/>
      <c r="D243" s="979"/>
      <c r="E243" s="979"/>
      <c r="F243" s="979"/>
      <c r="G243" s="980"/>
      <c r="H243" s="167"/>
      <c r="J243" s="101"/>
    </row>
    <row r="244" spans="1:10" ht="25.5" hidden="1" customHeight="1" x14ac:dyDescent="0.2">
      <c r="A244" s="996">
        <f ca="1">Setup!AP24</f>
        <v>0</v>
      </c>
      <c r="B244" s="997"/>
      <c r="C244" s="997"/>
      <c r="D244" s="997"/>
      <c r="E244" s="997"/>
      <c r="F244" s="997"/>
      <c r="G244" s="998"/>
      <c r="H244" s="167"/>
      <c r="J244" s="101"/>
    </row>
    <row r="245" spans="1:10" ht="25.5" hidden="1" customHeight="1" x14ac:dyDescent="0.2">
      <c r="A245" s="966">
        <f ca="1">Setup!AP25</f>
        <v>0</v>
      </c>
      <c r="B245" s="967"/>
      <c r="C245" s="967"/>
      <c r="D245" s="967"/>
      <c r="E245" s="967"/>
      <c r="F245" s="967"/>
      <c r="G245" s="968"/>
      <c r="H245" s="168"/>
      <c r="J245" s="101"/>
    </row>
    <row r="246" spans="1:10" ht="25.5" hidden="1" customHeight="1" x14ac:dyDescent="0.2">
      <c r="A246" s="966">
        <f ca="1">Setup!AP26</f>
        <v>0</v>
      </c>
      <c r="B246" s="967"/>
      <c r="C246" s="967"/>
      <c r="D246" s="967"/>
      <c r="E246" s="967"/>
      <c r="F246" s="967"/>
      <c r="G246" s="968"/>
      <c r="H246" s="167"/>
      <c r="J246" s="101"/>
    </row>
    <row r="247" spans="1:10" ht="25.5" hidden="1" customHeight="1" x14ac:dyDescent="0.2">
      <c r="A247" s="969">
        <f ca="1">Setup!AP27</f>
        <v>0</v>
      </c>
      <c r="B247" s="970"/>
      <c r="C247" s="970"/>
      <c r="D247" s="970"/>
      <c r="E247" s="970"/>
      <c r="F247" s="970"/>
      <c r="G247" s="971"/>
      <c r="H247" s="167"/>
      <c r="J247" s="101"/>
    </row>
    <row r="248" spans="1:10" ht="25.5" hidden="1" customHeight="1" x14ac:dyDescent="0.2">
      <c r="A248" s="978">
        <f ca="1">Setup!AP28</f>
        <v>0</v>
      </c>
      <c r="B248" s="979"/>
      <c r="C248" s="979"/>
      <c r="D248" s="979"/>
      <c r="E248" s="979"/>
      <c r="F248" s="979"/>
      <c r="G248" s="980"/>
      <c r="H248" s="167"/>
      <c r="J248" s="101"/>
    </row>
    <row r="249" spans="1:10" ht="25.5" hidden="1" customHeight="1" x14ac:dyDescent="0.2">
      <c r="A249" s="978">
        <f ca="1">Setup!AP29</f>
        <v>0</v>
      </c>
      <c r="B249" s="979"/>
      <c r="C249" s="979"/>
      <c r="D249" s="979"/>
      <c r="E249" s="979"/>
      <c r="F249" s="979"/>
      <c r="G249" s="980"/>
      <c r="H249" s="167"/>
      <c r="J249" s="101"/>
    </row>
    <row r="250" spans="1:10" ht="25.5" hidden="1" customHeight="1" x14ac:dyDescent="0.2">
      <c r="A250" s="996">
        <f ca="1">Setup!AP30</f>
        <v>0</v>
      </c>
      <c r="B250" s="997"/>
      <c r="C250" s="997"/>
      <c r="D250" s="997"/>
      <c r="E250" s="997"/>
      <c r="F250" s="997"/>
      <c r="G250" s="998"/>
      <c r="H250" s="167"/>
      <c r="J250" s="101"/>
    </row>
    <row r="251" spans="1:10" ht="25.5" hidden="1" customHeight="1" x14ac:dyDescent="0.2">
      <c r="A251" s="966">
        <f ca="1">Setup!AP31</f>
        <v>0</v>
      </c>
      <c r="B251" s="967"/>
      <c r="C251" s="967"/>
      <c r="D251" s="967"/>
      <c r="E251" s="967"/>
      <c r="F251" s="967"/>
      <c r="G251" s="968"/>
      <c r="H251" s="167"/>
      <c r="J251" s="101"/>
    </row>
    <row r="252" spans="1:10" ht="25.5" hidden="1" customHeight="1" x14ac:dyDescent="0.2">
      <c r="A252" s="969">
        <f ca="1">Setup!AP32</f>
        <v>0</v>
      </c>
      <c r="B252" s="970"/>
      <c r="C252" s="970"/>
      <c r="D252" s="970"/>
      <c r="E252" s="970"/>
      <c r="F252" s="970"/>
      <c r="G252" s="971"/>
      <c r="H252" s="167"/>
      <c r="J252" s="101"/>
    </row>
    <row r="253" spans="1:10" ht="25.5" hidden="1" customHeight="1" x14ac:dyDescent="0.2">
      <c r="A253" s="978">
        <f ca="1">Setup!AP33</f>
        <v>0</v>
      </c>
      <c r="B253" s="979"/>
      <c r="C253" s="979"/>
      <c r="D253" s="979"/>
      <c r="E253" s="979"/>
      <c r="F253" s="979"/>
      <c r="G253" s="980"/>
      <c r="H253" s="167"/>
      <c r="J253" s="101"/>
    </row>
    <row r="254" spans="1:10" ht="25.5" hidden="1" customHeight="1" x14ac:dyDescent="0.2">
      <c r="A254" s="966">
        <f ca="1">Setup!AP34</f>
        <v>0</v>
      </c>
      <c r="B254" s="967"/>
      <c r="C254" s="967"/>
      <c r="D254" s="967"/>
      <c r="E254" s="967"/>
      <c r="F254" s="967"/>
      <c r="G254" s="968"/>
      <c r="H254" s="167"/>
      <c r="J254" s="101"/>
    </row>
    <row r="255" spans="1:10" ht="25.5" hidden="1" customHeight="1" x14ac:dyDescent="0.2">
      <c r="A255" s="969">
        <f ca="1">Setup!AP35</f>
        <v>0</v>
      </c>
      <c r="B255" s="970"/>
      <c r="C255" s="970"/>
      <c r="D255" s="970"/>
      <c r="E255" s="970"/>
      <c r="F255" s="970"/>
      <c r="G255" s="971"/>
      <c r="H255" s="167"/>
      <c r="J255" s="101"/>
    </row>
    <row r="256" spans="1:10" ht="25.5" hidden="1" customHeight="1" x14ac:dyDescent="0.2">
      <c r="A256" s="978">
        <f ca="1">Setup!AP36</f>
        <v>0</v>
      </c>
      <c r="B256" s="979"/>
      <c r="C256" s="979"/>
      <c r="D256" s="979"/>
      <c r="E256" s="979"/>
      <c r="F256" s="979"/>
      <c r="G256" s="980"/>
      <c r="H256" s="167"/>
      <c r="J256" s="101"/>
    </row>
    <row r="257" spans="1:10" ht="25.5" hidden="1" customHeight="1" x14ac:dyDescent="0.2">
      <c r="A257" s="996">
        <f ca="1">Setup!AP37</f>
        <v>0</v>
      </c>
      <c r="B257" s="997"/>
      <c r="C257" s="997"/>
      <c r="D257" s="997"/>
      <c r="E257" s="997"/>
      <c r="F257" s="997"/>
      <c r="G257" s="998"/>
      <c r="H257" s="167"/>
      <c r="J257" s="101"/>
    </row>
    <row r="258" spans="1:10" ht="25.5" hidden="1" customHeight="1" x14ac:dyDescent="0.2">
      <c r="A258" s="966">
        <f ca="1">Setup!AP38</f>
        <v>0</v>
      </c>
      <c r="B258" s="967"/>
      <c r="C258" s="967"/>
      <c r="D258" s="967"/>
      <c r="E258" s="967"/>
      <c r="F258" s="967"/>
      <c r="G258" s="968"/>
      <c r="H258" s="167"/>
      <c r="J258" s="101"/>
    </row>
    <row r="259" spans="1:10" ht="25.5" customHeight="1" x14ac:dyDescent="0.2">
      <c r="A259" s="969" t="str">
        <f ca="1">Setup!AP39</f>
        <v>Actual stock level - PS39 - Product 1: Efavirenz, 600 mg, 30 tablets</v>
      </c>
      <c r="B259" s="970"/>
      <c r="C259" s="970"/>
      <c r="D259" s="970"/>
      <c r="E259" s="970"/>
      <c r="F259" s="970"/>
      <c r="G259" s="971"/>
      <c r="H259" s="167">
        <v>8</v>
      </c>
      <c r="J259" s="101"/>
    </row>
    <row r="260" spans="1:10" ht="25.5" customHeight="1" x14ac:dyDescent="0.2">
      <c r="A260" s="996" t="str">
        <f ca="1">Setup!AP40</f>
        <v>Actual stock level - PS40 - Product 2: Efavirenz, 200 mg, 90 capsules</v>
      </c>
      <c r="B260" s="997"/>
      <c r="C260" s="997"/>
      <c r="D260" s="997"/>
      <c r="E260" s="997"/>
      <c r="F260" s="997"/>
      <c r="G260" s="998"/>
      <c r="H260" s="167">
        <v>9</v>
      </c>
      <c r="J260" s="101"/>
    </row>
    <row r="261" spans="1:10" ht="25.5" customHeight="1" x14ac:dyDescent="0.2">
      <c r="A261" s="969" t="str">
        <f ca="1">Setup!AP41</f>
        <v>Actual stock level - PS41 - Product 3: TDF/3TC, 300/300 mg, 30 tablets</v>
      </c>
      <c r="B261" s="970"/>
      <c r="C261" s="970"/>
      <c r="D261" s="970"/>
      <c r="E261" s="970"/>
      <c r="F261" s="970"/>
      <c r="G261" s="971"/>
      <c r="H261" s="167">
        <v>10</v>
      </c>
      <c r="J261" s="101"/>
    </row>
    <row r="262" spans="1:10" ht="25.5" customHeight="1" x14ac:dyDescent="0.2">
      <c r="A262" s="996" t="str">
        <f ca="1">Setup!AP42</f>
        <v>Actual stock level - PS42 - Product 4: 3TC, 10 mg/ml, oral solution 240 ml</v>
      </c>
      <c r="B262" s="997"/>
      <c r="C262" s="997"/>
      <c r="D262" s="997"/>
      <c r="E262" s="997"/>
      <c r="F262" s="997"/>
      <c r="G262" s="998"/>
      <c r="H262" s="167">
        <v>11</v>
      </c>
      <c r="J262" s="101"/>
    </row>
    <row r="263" spans="1:10" ht="25.5" hidden="1" customHeight="1" x14ac:dyDescent="0.2">
      <c r="A263" s="969">
        <f ca="1">Setup!AP43</f>
        <v>0</v>
      </c>
      <c r="B263" s="970"/>
      <c r="C263" s="970"/>
      <c r="D263" s="970"/>
      <c r="E263" s="970"/>
      <c r="F263" s="970"/>
      <c r="G263" s="971"/>
      <c r="H263" s="167"/>
      <c r="J263" s="101"/>
    </row>
    <row r="264" spans="1:10" ht="25.5" hidden="1" customHeight="1" x14ac:dyDescent="0.2">
      <c r="A264" s="996">
        <f ca="1">Setup!AP44</f>
        <v>0</v>
      </c>
      <c r="B264" s="997"/>
      <c r="C264" s="997"/>
      <c r="D264" s="997"/>
      <c r="E264" s="997"/>
      <c r="F264" s="997"/>
      <c r="G264" s="998"/>
      <c r="H264" s="167"/>
      <c r="J264" s="101"/>
    </row>
    <row r="265" spans="1:10" ht="25.5" hidden="1" customHeight="1" x14ac:dyDescent="0.2">
      <c r="A265" s="969">
        <f ca="1">Setup!AP45</f>
        <v>0</v>
      </c>
      <c r="B265" s="970"/>
      <c r="C265" s="970"/>
      <c r="D265" s="970"/>
      <c r="E265" s="970"/>
      <c r="F265" s="970"/>
      <c r="G265" s="971"/>
      <c r="H265" s="167"/>
      <c r="J265" s="101"/>
    </row>
    <row r="266" spans="1:10" ht="25.5" hidden="1" customHeight="1" x14ac:dyDescent="0.2">
      <c r="A266" s="996">
        <f ca="1">Setup!AP46</f>
        <v>0</v>
      </c>
      <c r="B266" s="997"/>
      <c r="C266" s="997"/>
      <c r="D266" s="997"/>
      <c r="E266" s="997"/>
      <c r="F266" s="997"/>
      <c r="G266" s="998"/>
      <c r="H266" s="167"/>
      <c r="J266" s="101"/>
    </row>
    <row r="267" spans="1:10" ht="25.5" hidden="1" customHeight="1" x14ac:dyDescent="0.2">
      <c r="A267" s="969">
        <f ca="1">Setup!AP47</f>
        <v>0</v>
      </c>
      <c r="B267" s="970"/>
      <c r="C267" s="970"/>
      <c r="D267" s="970"/>
      <c r="E267" s="970"/>
      <c r="F267" s="970"/>
      <c r="G267" s="971"/>
      <c r="H267" s="167"/>
      <c r="J267" s="101"/>
    </row>
    <row r="268" spans="1:10" ht="25.5" hidden="1" customHeight="1" x14ac:dyDescent="0.2">
      <c r="A268" s="996">
        <f ca="1">Setup!AP48</f>
        <v>0</v>
      </c>
      <c r="B268" s="997"/>
      <c r="C268" s="997"/>
      <c r="D268" s="997"/>
      <c r="E268" s="997"/>
      <c r="F268" s="997"/>
      <c r="G268" s="998"/>
      <c r="H268" s="167"/>
      <c r="J268" s="101"/>
    </row>
    <row r="269" spans="1:10" ht="25.5" hidden="1" customHeight="1" x14ac:dyDescent="0.2">
      <c r="A269" s="969">
        <f ca="1">Setup!AP49</f>
        <v>0</v>
      </c>
      <c r="B269" s="970"/>
      <c r="C269" s="970"/>
      <c r="D269" s="970"/>
      <c r="E269" s="970"/>
      <c r="F269" s="970"/>
      <c r="G269" s="971"/>
      <c r="H269" s="167"/>
      <c r="J269" s="101"/>
    </row>
    <row r="270" spans="1:10" ht="25.5" hidden="1" customHeight="1" x14ac:dyDescent="0.2">
      <c r="A270" s="996">
        <f ca="1">Setup!AP50</f>
        <v>0</v>
      </c>
      <c r="B270" s="997"/>
      <c r="C270" s="997"/>
      <c r="D270" s="997"/>
      <c r="E270" s="997"/>
      <c r="F270" s="997"/>
      <c r="G270" s="998"/>
      <c r="H270" s="167"/>
      <c r="J270" s="101"/>
    </row>
    <row r="271" spans="1:10" ht="25.5" hidden="1" customHeight="1" x14ac:dyDescent="0.2">
      <c r="A271" s="969">
        <f ca="1">Setup!AP51</f>
        <v>0</v>
      </c>
      <c r="B271" s="970"/>
      <c r="C271" s="970"/>
      <c r="D271" s="970"/>
      <c r="E271" s="970"/>
      <c r="F271" s="970"/>
      <c r="G271" s="971"/>
      <c r="H271" s="167"/>
      <c r="J271" s="101"/>
    </row>
    <row r="272" spans="1:10" ht="25.5" hidden="1" customHeight="1" x14ac:dyDescent="0.2">
      <c r="A272" s="996">
        <f ca="1">Setup!AP52</f>
        <v>0</v>
      </c>
      <c r="B272" s="997"/>
      <c r="C272" s="997"/>
      <c r="D272" s="997"/>
      <c r="E272" s="997"/>
      <c r="F272" s="997"/>
      <c r="G272" s="998"/>
      <c r="H272" s="167"/>
    </row>
    <row r="273" spans="1:8" ht="25.5" hidden="1" customHeight="1" x14ac:dyDescent="0.2">
      <c r="A273" s="969">
        <f ca="1">Setup!AP53</f>
        <v>0</v>
      </c>
      <c r="B273" s="970"/>
      <c r="C273" s="970"/>
      <c r="D273" s="970"/>
      <c r="E273" s="970"/>
      <c r="F273" s="970"/>
      <c r="G273" s="971"/>
      <c r="H273" s="167"/>
    </row>
    <row r="274" spans="1:8" ht="25.5" hidden="1" customHeight="1" x14ac:dyDescent="0.2">
      <c r="A274" s="996">
        <f ca="1">Setup!AP54</f>
        <v>0</v>
      </c>
      <c r="B274" s="997"/>
      <c r="C274" s="997"/>
      <c r="D274" s="997"/>
      <c r="E274" s="997"/>
      <c r="F274" s="997"/>
      <c r="G274" s="998"/>
      <c r="H274" s="167"/>
    </row>
    <row r="275" spans="1:8" ht="25.5" hidden="1" customHeight="1" x14ac:dyDescent="0.2">
      <c r="A275" s="969">
        <f ca="1">Setup!AP55</f>
        <v>0</v>
      </c>
      <c r="B275" s="970"/>
      <c r="C275" s="970"/>
      <c r="D275" s="970"/>
      <c r="E275" s="970"/>
      <c r="F275" s="970"/>
      <c r="G275" s="971"/>
      <c r="H275" s="167"/>
    </row>
    <row r="276" spans="1:8" ht="25.5" hidden="1" customHeight="1" x14ac:dyDescent="0.2">
      <c r="A276" s="996">
        <f ca="1">Setup!AP56</f>
        <v>0</v>
      </c>
      <c r="B276" s="997"/>
      <c r="C276" s="997"/>
      <c r="D276" s="997"/>
      <c r="E276" s="997"/>
      <c r="F276" s="997"/>
      <c r="G276" s="998"/>
      <c r="H276" s="167"/>
    </row>
    <row r="277" spans="1:8" ht="25.5" hidden="1" customHeight="1" x14ac:dyDescent="0.2">
      <c r="A277" s="969">
        <f ca="1">Setup!AP57</f>
        <v>0</v>
      </c>
      <c r="B277" s="970"/>
      <c r="C277" s="970"/>
      <c r="D277" s="970"/>
      <c r="E277" s="970"/>
      <c r="F277" s="970"/>
      <c r="G277" s="971"/>
      <c r="H277" s="167"/>
    </row>
    <row r="278" spans="1:8" ht="25.5" hidden="1" customHeight="1" x14ac:dyDescent="0.2">
      <c r="A278" s="996">
        <f ca="1">Setup!AP58</f>
        <v>0</v>
      </c>
      <c r="B278" s="997"/>
      <c r="C278" s="997"/>
      <c r="D278" s="997"/>
      <c r="E278" s="997"/>
      <c r="F278" s="997"/>
      <c r="G278" s="998"/>
      <c r="H278" s="167"/>
    </row>
    <row r="279" spans="1:8" ht="25.5" hidden="1" customHeight="1" x14ac:dyDescent="0.2">
      <c r="A279" s="969">
        <f ca="1">Setup!AP59</f>
        <v>0</v>
      </c>
      <c r="B279" s="970"/>
      <c r="C279" s="970"/>
      <c r="D279" s="970"/>
      <c r="E279" s="970"/>
      <c r="F279" s="970"/>
      <c r="G279" s="971"/>
      <c r="H279" s="167"/>
    </row>
    <row r="280" spans="1:8" ht="25.5" hidden="1" customHeight="1" x14ac:dyDescent="0.2">
      <c r="A280" s="978">
        <f ca="1">Setup!AP60</f>
        <v>0</v>
      </c>
      <c r="B280" s="979"/>
      <c r="C280" s="979"/>
      <c r="D280" s="979"/>
      <c r="E280" s="979"/>
      <c r="F280" s="979"/>
      <c r="G280" s="980"/>
      <c r="H280" s="167"/>
    </row>
    <row r="281" spans="1:8" ht="25.5" hidden="1" customHeight="1" x14ac:dyDescent="0.2">
      <c r="A281" s="996">
        <f ca="1">Setup!AP61</f>
        <v>0</v>
      </c>
      <c r="B281" s="997"/>
      <c r="C281" s="997"/>
      <c r="D281" s="997"/>
      <c r="E281" s="997"/>
      <c r="F281" s="997"/>
      <c r="G281" s="998"/>
      <c r="H281" s="167"/>
    </row>
    <row r="282" spans="1:8" ht="25.5" hidden="1" customHeight="1" x14ac:dyDescent="0.2">
      <c r="A282" s="966">
        <f ca="1">Setup!AP62</f>
        <v>0</v>
      </c>
      <c r="B282" s="967"/>
      <c r="C282" s="967"/>
      <c r="D282" s="967"/>
      <c r="E282" s="967"/>
      <c r="F282" s="967"/>
      <c r="G282" s="968"/>
      <c r="H282" s="167"/>
    </row>
    <row r="283" spans="1:8" ht="25.5" hidden="1" customHeight="1" x14ac:dyDescent="0.2">
      <c r="A283" s="966">
        <f ca="1">Setup!AP63</f>
        <v>0</v>
      </c>
      <c r="B283" s="967"/>
      <c r="C283" s="967"/>
      <c r="D283" s="967"/>
      <c r="E283" s="967"/>
      <c r="F283" s="967"/>
      <c r="G283" s="968"/>
      <c r="H283" s="167"/>
    </row>
    <row r="284" spans="1:8" ht="25.5" hidden="1" customHeight="1" x14ac:dyDescent="0.2">
      <c r="A284" s="969">
        <f ca="1">Setup!AP64</f>
        <v>0</v>
      </c>
      <c r="B284" s="970"/>
      <c r="C284" s="970"/>
      <c r="D284" s="970"/>
      <c r="E284" s="970"/>
      <c r="F284" s="970"/>
      <c r="G284" s="971"/>
      <c r="H284" s="167"/>
    </row>
    <row r="285" spans="1:8" ht="25.5" hidden="1" customHeight="1" x14ac:dyDescent="0.2">
      <c r="A285" s="978">
        <f ca="1">Setup!AP65</f>
        <v>0</v>
      </c>
      <c r="B285" s="979"/>
      <c r="C285" s="979"/>
      <c r="D285" s="979"/>
      <c r="E285" s="979"/>
      <c r="F285" s="979"/>
      <c r="G285" s="980"/>
      <c r="H285" s="167"/>
    </row>
    <row r="286" spans="1:8" ht="25.5" hidden="1" customHeight="1" x14ac:dyDescent="0.2">
      <c r="A286" s="978">
        <f ca="1">Setup!AP66</f>
        <v>0</v>
      </c>
      <c r="B286" s="979"/>
      <c r="C286" s="979"/>
      <c r="D286" s="979"/>
      <c r="E286" s="979"/>
      <c r="F286" s="979"/>
      <c r="G286" s="980"/>
      <c r="H286" s="167"/>
    </row>
    <row r="287" spans="1:8" ht="25.5" hidden="1" customHeight="1" x14ac:dyDescent="0.2">
      <c r="A287" s="996">
        <f ca="1">Setup!AP67</f>
        <v>0</v>
      </c>
      <c r="B287" s="997"/>
      <c r="C287" s="997"/>
      <c r="D287" s="997"/>
      <c r="E287" s="997"/>
      <c r="F287" s="997"/>
      <c r="G287" s="998"/>
      <c r="H287" s="167"/>
    </row>
    <row r="288" spans="1:8" ht="25.5" hidden="1" customHeight="1" x14ac:dyDescent="0.2">
      <c r="A288" s="966">
        <f ca="1">Setup!AP68</f>
        <v>0</v>
      </c>
      <c r="B288" s="967"/>
      <c r="C288" s="967"/>
      <c r="D288" s="967"/>
      <c r="E288" s="967"/>
      <c r="F288" s="967"/>
      <c r="G288" s="968"/>
      <c r="H288" s="167"/>
    </row>
    <row r="289" spans="1:17" ht="25.5" hidden="1" customHeight="1" x14ac:dyDescent="0.2">
      <c r="A289" s="966">
        <f ca="1">Setup!AP69</f>
        <v>0</v>
      </c>
      <c r="B289" s="967"/>
      <c r="C289" s="967"/>
      <c r="D289" s="967"/>
      <c r="E289" s="967"/>
      <c r="F289" s="967"/>
      <c r="G289" s="968"/>
      <c r="H289" s="167"/>
    </row>
    <row r="290" spans="1:17" ht="18.75" customHeight="1" x14ac:dyDescent="0.2">
      <c r="A290" s="187"/>
      <c r="B290" s="188"/>
      <c r="C290" s="188"/>
      <c r="D290" s="188"/>
      <c r="E290" s="188"/>
      <c r="F290" s="188"/>
      <c r="G290" s="458"/>
      <c r="H290" s="189"/>
    </row>
    <row r="291" spans="1:17" ht="12.75" customHeight="1" x14ac:dyDescent="0.2">
      <c r="A291" s="184"/>
      <c r="B291" s="185"/>
      <c r="C291" s="185"/>
      <c r="D291" s="185"/>
      <c r="E291" s="185"/>
      <c r="F291" s="185"/>
      <c r="G291" s="459"/>
      <c r="H291" s="186"/>
    </row>
    <row r="292" spans="1:17" ht="19.5" customHeight="1" x14ac:dyDescent="0.2">
      <c r="A292" s="768" t="str">
        <f ca="1">Translations!A138</f>
        <v>Narrative comments from results (to be filled by the Subrecipient)</v>
      </c>
      <c r="B292" s="769"/>
      <c r="C292" s="769"/>
      <c r="D292" s="769"/>
      <c r="E292" s="769"/>
      <c r="F292" s="769"/>
      <c r="G292" s="769"/>
      <c r="H292" s="769"/>
      <c r="I292" s="769"/>
      <c r="J292" s="769"/>
      <c r="K292" s="769"/>
      <c r="L292" s="769"/>
      <c r="M292" s="769"/>
      <c r="N292" s="769"/>
      <c r="O292" s="769"/>
      <c r="P292" s="769"/>
      <c r="Q292" s="487"/>
    </row>
    <row r="293" spans="1:17" ht="12.75" customHeight="1" x14ac:dyDescent="0.2">
      <c r="A293" s="1023"/>
      <c r="B293" s="1024"/>
      <c r="C293" s="1024"/>
      <c r="D293" s="1024"/>
      <c r="E293" s="1024"/>
      <c r="F293" s="1024"/>
      <c r="G293" s="1024"/>
      <c r="H293" s="1024"/>
      <c r="I293" s="1024"/>
      <c r="J293" s="1024"/>
      <c r="K293" s="1024"/>
      <c r="L293" s="1024"/>
      <c r="M293" s="1024"/>
      <c r="N293" s="1024"/>
      <c r="O293" s="1024"/>
      <c r="P293" s="1025"/>
      <c r="Q293" s="488"/>
    </row>
    <row r="294" spans="1:17" ht="12.75" customHeight="1" x14ac:dyDescent="0.2">
      <c r="A294" s="1026"/>
      <c r="B294" s="1027"/>
      <c r="C294" s="1027"/>
      <c r="D294" s="1027"/>
      <c r="E294" s="1027"/>
      <c r="F294" s="1027"/>
      <c r="G294" s="1027"/>
      <c r="H294" s="1027"/>
      <c r="I294" s="1027"/>
      <c r="J294" s="1027"/>
      <c r="K294" s="1027"/>
      <c r="L294" s="1027"/>
      <c r="M294" s="1027"/>
      <c r="N294" s="1027"/>
      <c r="O294" s="1027"/>
      <c r="P294" s="1028"/>
      <c r="Q294" s="488"/>
    </row>
    <row r="295" spans="1:17" ht="12.75" customHeight="1" x14ac:dyDescent="0.2">
      <c r="A295" s="1026"/>
      <c r="B295" s="1027"/>
      <c r="C295" s="1027"/>
      <c r="D295" s="1027"/>
      <c r="E295" s="1027"/>
      <c r="F295" s="1027"/>
      <c r="G295" s="1027"/>
      <c r="H295" s="1027"/>
      <c r="I295" s="1027"/>
      <c r="J295" s="1027"/>
      <c r="K295" s="1027"/>
      <c r="L295" s="1027"/>
      <c r="M295" s="1027"/>
      <c r="N295" s="1027"/>
      <c r="O295" s="1027"/>
      <c r="P295" s="1028"/>
      <c r="Q295" s="488"/>
    </row>
    <row r="296" spans="1:17" ht="12.75" customHeight="1" x14ac:dyDescent="0.2">
      <c r="A296" s="1026"/>
      <c r="B296" s="1027"/>
      <c r="C296" s="1027"/>
      <c r="D296" s="1027"/>
      <c r="E296" s="1027"/>
      <c r="F296" s="1027"/>
      <c r="G296" s="1027"/>
      <c r="H296" s="1027"/>
      <c r="I296" s="1027"/>
      <c r="J296" s="1027"/>
      <c r="K296" s="1027"/>
      <c r="L296" s="1027"/>
      <c r="M296" s="1027"/>
      <c r="N296" s="1027"/>
      <c r="O296" s="1027"/>
      <c r="P296" s="1028"/>
      <c r="Q296" s="488"/>
    </row>
    <row r="297" spans="1:17" ht="12.75" customHeight="1" x14ac:dyDescent="0.2">
      <c r="A297" s="1026"/>
      <c r="B297" s="1027"/>
      <c r="C297" s="1027"/>
      <c r="D297" s="1027"/>
      <c r="E297" s="1027"/>
      <c r="F297" s="1027"/>
      <c r="G297" s="1027"/>
      <c r="H297" s="1027"/>
      <c r="I297" s="1027"/>
      <c r="J297" s="1027"/>
      <c r="K297" s="1027"/>
      <c r="L297" s="1027"/>
      <c r="M297" s="1027"/>
      <c r="N297" s="1027"/>
      <c r="O297" s="1027"/>
      <c r="P297" s="1028"/>
      <c r="Q297" s="488"/>
    </row>
    <row r="298" spans="1:17" ht="12.75" customHeight="1" x14ac:dyDescent="0.2">
      <c r="A298" s="1026"/>
      <c r="B298" s="1027"/>
      <c r="C298" s="1027"/>
      <c r="D298" s="1027"/>
      <c r="E298" s="1027"/>
      <c r="F298" s="1027"/>
      <c r="G298" s="1027"/>
      <c r="H298" s="1027"/>
      <c r="I298" s="1027"/>
      <c r="J298" s="1027"/>
      <c r="K298" s="1027"/>
      <c r="L298" s="1027"/>
      <c r="M298" s="1027"/>
      <c r="N298" s="1027"/>
      <c r="O298" s="1027"/>
      <c r="P298" s="1028"/>
      <c r="Q298" s="488"/>
    </row>
    <row r="299" spans="1:17" ht="12.75" customHeight="1" x14ac:dyDescent="0.2">
      <c r="A299" s="1026"/>
      <c r="B299" s="1027"/>
      <c r="C299" s="1027"/>
      <c r="D299" s="1027"/>
      <c r="E299" s="1027"/>
      <c r="F299" s="1027"/>
      <c r="G299" s="1027"/>
      <c r="H299" s="1027"/>
      <c r="I299" s="1027"/>
      <c r="J299" s="1027"/>
      <c r="K299" s="1027"/>
      <c r="L299" s="1027"/>
      <c r="M299" s="1027"/>
      <c r="N299" s="1027"/>
      <c r="O299" s="1027"/>
      <c r="P299" s="1028"/>
      <c r="Q299" s="488"/>
    </row>
    <row r="300" spans="1:17" ht="12.75" customHeight="1" x14ac:dyDescent="0.2">
      <c r="A300" s="1026"/>
      <c r="B300" s="1027"/>
      <c r="C300" s="1027"/>
      <c r="D300" s="1027"/>
      <c r="E300" s="1027"/>
      <c r="F300" s="1027"/>
      <c r="G300" s="1027"/>
      <c r="H300" s="1027"/>
      <c r="I300" s="1027"/>
      <c r="J300" s="1027"/>
      <c r="K300" s="1027"/>
      <c r="L300" s="1027"/>
      <c r="M300" s="1027"/>
      <c r="N300" s="1027"/>
      <c r="O300" s="1027"/>
      <c r="P300" s="1028"/>
      <c r="Q300" s="488"/>
    </row>
    <row r="301" spans="1:17" ht="12.75" customHeight="1" x14ac:dyDescent="0.2">
      <c r="A301" s="1026"/>
      <c r="B301" s="1027"/>
      <c r="C301" s="1027"/>
      <c r="D301" s="1027"/>
      <c r="E301" s="1027"/>
      <c r="F301" s="1027"/>
      <c r="G301" s="1027"/>
      <c r="H301" s="1027"/>
      <c r="I301" s="1027"/>
      <c r="J301" s="1027"/>
      <c r="K301" s="1027"/>
      <c r="L301" s="1027"/>
      <c r="M301" s="1027"/>
      <c r="N301" s="1027"/>
      <c r="O301" s="1027"/>
      <c r="P301" s="1028"/>
      <c r="Q301" s="488"/>
    </row>
    <row r="302" spans="1:17" ht="12.75" customHeight="1" x14ac:dyDescent="0.2">
      <c r="A302" s="1026"/>
      <c r="B302" s="1027"/>
      <c r="C302" s="1027"/>
      <c r="D302" s="1027"/>
      <c r="E302" s="1027"/>
      <c r="F302" s="1027"/>
      <c r="G302" s="1027"/>
      <c r="H302" s="1027"/>
      <c r="I302" s="1027"/>
      <c r="J302" s="1027"/>
      <c r="K302" s="1027"/>
      <c r="L302" s="1027"/>
      <c r="M302" s="1027"/>
      <c r="N302" s="1027"/>
      <c r="O302" s="1027"/>
      <c r="P302" s="1028"/>
      <c r="Q302" s="488"/>
    </row>
    <row r="303" spans="1:17" ht="12.75" customHeight="1" x14ac:dyDescent="0.2">
      <c r="A303" s="1026"/>
      <c r="B303" s="1027"/>
      <c r="C303" s="1027"/>
      <c r="D303" s="1027"/>
      <c r="E303" s="1027"/>
      <c r="F303" s="1027"/>
      <c r="G303" s="1027"/>
      <c r="H303" s="1027"/>
      <c r="I303" s="1027"/>
      <c r="J303" s="1027"/>
      <c r="K303" s="1027"/>
      <c r="L303" s="1027"/>
      <c r="M303" s="1027"/>
      <c r="N303" s="1027"/>
      <c r="O303" s="1027"/>
      <c r="P303" s="1028"/>
      <c r="Q303" s="488"/>
    </row>
    <row r="304" spans="1:17" ht="12.75" customHeight="1" x14ac:dyDescent="0.2">
      <c r="A304" s="1026"/>
      <c r="B304" s="1027"/>
      <c r="C304" s="1027"/>
      <c r="D304" s="1027"/>
      <c r="E304" s="1027"/>
      <c r="F304" s="1027"/>
      <c r="G304" s="1027"/>
      <c r="H304" s="1027"/>
      <c r="I304" s="1027"/>
      <c r="J304" s="1027"/>
      <c r="K304" s="1027"/>
      <c r="L304" s="1027"/>
      <c r="M304" s="1027"/>
      <c r="N304" s="1027"/>
      <c r="O304" s="1027"/>
      <c r="P304" s="1028"/>
      <c r="Q304" s="488"/>
    </row>
    <row r="305" spans="1:17" ht="12.75" customHeight="1" x14ac:dyDescent="0.2">
      <c r="A305" s="1026"/>
      <c r="B305" s="1027"/>
      <c r="C305" s="1027"/>
      <c r="D305" s="1027"/>
      <c r="E305" s="1027"/>
      <c r="F305" s="1027"/>
      <c r="G305" s="1027"/>
      <c r="H305" s="1027"/>
      <c r="I305" s="1027"/>
      <c r="J305" s="1027"/>
      <c r="K305" s="1027"/>
      <c r="L305" s="1027"/>
      <c r="M305" s="1027"/>
      <c r="N305" s="1027"/>
      <c r="O305" s="1027"/>
      <c r="P305" s="1028"/>
      <c r="Q305" s="488"/>
    </row>
    <row r="306" spans="1:17" ht="12.75" customHeight="1" x14ac:dyDescent="0.2">
      <c r="A306" s="1026"/>
      <c r="B306" s="1027"/>
      <c r="C306" s="1027"/>
      <c r="D306" s="1027"/>
      <c r="E306" s="1027"/>
      <c r="F306" s="1027"/>
      <c r="G306" s="1027"/>
      <c r="H306" s="1027"/>
      <c r="I306" s="1027"/>
      <c r="J306" s="1027"/>
      <c r="K306" s="1027"/>
      <c r="L306" s="1027"/>
      <c r="M306" s="1027"/>
      <c r="N306" s="1027"/>
      <c r="O306" s="1027"/>
      <c r="P306" s="1028"/>
      <c r="Q306" s="488"/>
    </row>
    <row r="307" spans="1:17" ht="12.75" customHeight="1" x14ac:dyDescent="0.2">
      <c r="A307" s="1026"/>
      <c r="B307" s="1027"/>
      <c r="C307" s="1027"/>
      <c r="D307" s="1027"/>
      <c r="E307" s="1027"/>
      <c r="F307" s="1027"/>
      <c r="G307" s="1027"/>
      <c r="H307" s="1027"/>
      <c r="I307" s="1027"/>
      <c r="J307" s="1027"/>
      <c r="K307" s="1027"/>
      <c r="L307" s="1027"/>
      <c r="M307" s="1027"/>
      <c r="N307" s="1027"/>
      <c r="O307" s="1027"/>
      <c r="P307" s="1028"/>
      <c r="Q307" s="488"/>
    </row>
    <row r="308" spans="1:17" ht="12.75" customHeight="1" x14ac:dyDescent="0.2">
      <c r="A308" s="1026"/>
      <c r="B308" s="1027"/>
      <c r="C308" s="1027"/>
      <c r="D308" s="1027"/>
      <c r="E308" s="1027"/>
      <c r="F308" s="1027"/>
      <c r="G308" s="1027"/>
      <c r="H308" s="1027"/>
      <c r="I308" s="1027"/>
      <c r="J308" s="1027"/>
      <c r="K308" s="1027"/>
      <c r="L308" s="1027"/>
      <c r="M308" s="1027"/>
      <c r="N308" s="1027"/>
      <c r="O308" s="1027"/>
      <c r="P308" s="1028"/>
      <c r="Q308" s="488"/>
    </row>
    <row r="309" spans="1:17" ht="12.75" customHeight="1" x14ac:dyDescent="0.2">
      <c r="A309" s="1026"/>
      <c r="B309" s="1027"/>
      <c r="C309" s="1027"/>
      <c r="D309" s="1027"/>
      <c r="E309" s="1027"/>
      <c r="F309" s="1027"/>
      <c r="G309" s="1027"/>
      <c r="H309" s="1027"/>
      <c r="I309" s="1027"/>
      <c r="J309" s="1027"/>
      <c r="K309" s="1027"/>
      <c r="L309" s="1027"/>
      <c r="M309" s="1027"/>
      <c r="N309" s="1027"/>
      <c r="O309" s="1027"/>
      <c r="P309" s="1028"/>
      <c r="Q309" s="488"/>
    </row>
    <row r="310" spans="1:17" ht="12.75" customHeight="1" x14ac:dyDescent="0.2">
      <c r="A310" s="1026"/>
      <c r="B310" s="1027"/>
      <c r="C310" s="1027"/>
      <c r="D310" s="1027"/>
      <c r="E310" s="1027"/>
      <c r="F310" s="1027"/>
      <c r="G310" s="1027"/>
      <c r="H310" s="1027"/>
      <c r="I310" s="1027"/>
      <c r="J310" s="1027"/>
      <c r="K310" s="1027"/>
      <c r="L310" s="1027"/>
      <c r="M310" s="1027"/>
      <c r="N310" s="1027"/>
      <c r="O310" s="1027"/>
      <c r="P310" s="1028"/>
      <c r="Q310" s="488"/>
    </row>
    <row r="311" spans="1:17" ht="12.75" customHeight="1" x14ac:dyDescent="0.2">
      <c r="A311" s="1026"/>
      <c r="B311" s="1027"/>
      <c r="C311" s="1027"/>
      <c r="D311" s="1027"/>
      <c r="E311" s="1027"/>
      <c r="F311" s="1027"/>
      <c r="G311" s="1027"/>
      <c r="H311" s="1027"/>
      <c r="I311" s="1027"/>
      <c r="J311" s="1027"/>
      <c r="K311" s="1027"/>
      <c r="L311" s="1027"/>
      <c r="M311" s="1027"/>
      <c r="N311" s="1027"/>
      <c r="O311" s="1027"/>
      <c r="P311" s="1028"/>
      <c r="Q311" s="488"/>
    </row>
    <row r="312" spans="1:17" ht="12.75" customHeight="1" x14ac:dyDescent="0.2">
      <c r="A312" s="1026"/>
      <c r="B312" s="1027"/>
      <c r="C312" s="1027"/>
      <c r="D312" s="1027"/>
      <c r="E312" s="1027"/>
      <c r="F312" s="1027"/>
      <c r="G312" s="1027"/>
      <c r="H312" s="1027"/>
      <c r="I312" s="1027"/>
      <c r="J312" s="1027"/>
      <c r="K312" s="1027"/>
      <c r="L312" s="1027"/>
      <c r="M312" s="1027"/>
      <c r="N312" s="1027"/>
      <c r="O312" s="1027"/>
      <c r="P312" s="1028"/>
      <c r="Q312" s="488"/>
    </row>
    <row r="313" spans="1:17" ht="12.75" customHeight="1" x14ac:dyDescent="0.2">
      <c r="A313" s="1026"/>
      <c r="B313" s="1027"/>
      <c r="C313" s="1027"/>
      <c r="D313" s="1027"/>
      <c r="E313" s="1027"/>
      <c r="F313" s="1027"/>
      <c r="G313" s="1027"/>
      <c r="H313" s="1027"/>
      <c r="I313" s="1027"/>
      <c r="J313" s="1027"/>
      <c r="K313" s="1027"/>
      <c r="L313" s="1027"/>
      <c r="M313" s="1027"/>
      <c r="N313" s="1027"/>
      <c r="O313" s="1027"/>
      <c r="P313" s="1028"/>
      <c r="Q313" s="488"/>
    </row>
    <row r="314" spans="1:17" ht="12.75" customHeight="1" x14ac:dyDescent="0.2">
      <c r="A314" s="1026"/>
      <c r="B314" s="1027"/>
      <c r="C314" s="1027"/>
      <c r="D314" s="1027"/>
      <c r="E314" s="1027"/>
      <c r="F314" s="1027"/>
      <c r="G314" s="1027"/>
      <c r="H314" s="1027"/>
      <c r="I314" s="1027"/>
      <c r="J314" s="1027"/>
      <c r="K314" s="1027"/>
      <c r="L314" s="1027"/>
      <c r="M314" s="1027"/>
      <c r="N314" s="1027"/>
      <c r="O314" s="1027"/>
      <c r="P314" s="1028"/>
      <c r="Q314" s="488"/>
    </row>
    <row r="315" spans="1:17" ht="12.75" customHeight="1" x14ac:dyDescent="0.2">
      <c r="A315" s="1026"/>
      <c r="B315" s="1027"/>
      <c r="C315" s="1027"/>
      <c r="D315" s="1027"/>
      <c r="E315" s="1027"/>
      <c r="F315" s="1027"/>
      <c r="G315" s="1027"/>
      <c r="H315" s="1027"/>
      <c r="I315" s="1027"/>
      <c r="J315" s="1027"/>
      <c r="K315" s="1027"/>
      <c r="L315" s="1027"/>
      <c r="M315" s="1027"/>
      <c r="N315" s="1027"/>
      <c r="O315" s="1027"/>
      <c r="P315" s="1028"/>
      <c r="Q315" s="488"/>
    </row>
    <row r="316" spans="1:17" ht="12.75" customHeight="1" x14ac:dyDescent="0.2">
      <c r="A316" s="1026"/>
      <c r="B316" s="1027"/>
      <c r="C316" s="1027"/>
      <c r="D316" s="1027"/>
      <c r="E316" s="1027"/>
      <c r="F316" s="1027"/>
      <c r="G316" s="1027"/>
      <c r="H316" s="1027"/>
      <c r="I316" s="1027"/>
      <c r="J316" s="1027"/>
      <c r="K316" s="1027"/>
      <c r="L316" s="1027"/>
      <c r="M316" s="1027"/>
      <c r="N316" s="1027"/>
      <c r="O316" s="1027"/>
      <c r="P316" s="1028"/>
      <c r="Q316" s="488"/>
    </row>
    <row r="317" spans="1:17" ht="12.75" customHeight="1" x14ac:dyDescent="0.2">
      <c r="A317" s="1026"/>
      <c r="B317" s="1027"/>
      <c r="C317" s="1027"/>
      <c r="D317" s="1027"/>
      <c r="E317" s="1027"/>
      <c r="F317" s="1027"/>
      <c r="G317" s="1027"/>
      <c r="H317" s="1027"/>
      <c r="I317" s="1027"/>
      <c r="J317" s="1027"/>
      <c r="K317" s="1027"/>
      <c r="L317" s="1027"/>
      <c r="M317" s="1027"/>
      <c r="N317" s="1027"/>
      <c r="O317" s="1027"/>
      <c r="P317" s="1028"/>
      <c r="Q317" s="488"/>
    </row>
    <row r="318" spans="1:17" ht="12.75" customHeight="1" x14ac:dyDescent="0.2">
      <c r="A318" s="1026"/>
      <c r="B318" s="1027"/>
      <c r="C318" s="1027"/>
      <c r="D318" s="1027"/>
      <c r="E318" s="1027"/>
      <c r="F318" s="1027"/>
      <c r="G318" s="1027"/>
      <c r="H318" s="1027"/>
      <c r="I318" s="1027"/>
      <c r="J318" s="1027"/>
      <c r="K318" s="1027"/>
      <c r="L318" s="1027"/>
      <c r="M318" s="1027"/>
      <c r="N318" s="1027"/>
      <c r="O318" s="1027"/>
      <c r="P318" s="1028"/>
      <c r="Q318" s="488"/>
    </row>
    <row r="319" spans="1:17" ht="12.75" customHeight="1" x14ac:dyDescent="0.2">
      <c r="A319" s="1026"/>
      <c r="B319" s="1027"/>
      <c r="C319" s="1027"/>
      <c r="D319" s="1027"/>
      <c r="E319" s="1027"/>
      <c r="F319" s="1027"/>
      <c r="G319" s="1027"/>
      <c r="H319" s="1027"/>
      <c r="I319" s="1027"/>
      <c r="J319" s="1027"/>
      <c r="K319" s="1027"/>
      <c r="L319" s="1027"/>
      <c r="M319" s="1027"/>
      <c r="N319" s="1027"/>
      <c r="O319" s="1027"/>
      <c r="P319" s="1028"/>
      <c r="Q319" s="488"/>
    </row>
    <row r="320" spans="1:17" ht="12.75" customHeight="1" x14ac:dyDescent="0.2">
      <c r="A320" s="1026"/>
      <c r="B320" s="1027"/>
      <c r="C320" s="1027"/>
      <c r="D320" s="1027"/>
      <c r="E320" s="1027"/>
      <c r="F320" s="1027"/>
      <c r="G320" s="1027"/>
      <c r="H320" s="1027"/>
      <c r="I320" s="1027"/>
      <c r="J320" s="1027"/>
      <c r="K320" s="1027"/>
      <c r="L320" s="1027"/>
      <c r="M320" s="1027"/>
      <c r="N320" s="1027"/>
      <c r="O320" s="1027"/>
      <c r="P320" s="1028"/>
      <c r="Q320" s="488"/>
    </row>
    <row r="321" spans="1:17" ht="12.75" customHeight="1" x14ac:dyDescent="0.2">
      <c r="A321" s="1026"/>
      <c r="B321" s="1027"/>
      <c r="C321" s="1027"/>
      <c r="D321" s="1027"/>
      <c r="E321" s="1027"/>
      <c r="F321" s="1027"/>
      <c r="G321" s="1027"/>
      <c r="H321" s="1027"/>
      <c r="I321" s="1027"/>
      <c r="J321" s="1027"/>
      <c r="K321" s="1027"/>
      <c r="L321" s="1027"/>
      <c r="M321" s="1027"/>
      <c r="N321" s="1027"/>
      <c r="O321" s="1027"/>
      <c r="P321" s="1028"/>
      <c r="Q321" s="488"/>
    </row>
    <row r="322" spans="1:17" ht="12.75" customHeight="1" x14ac:dyDescent="0.2">
      <c r="A322" s="1026"/>
      <c r="B322" s="1027"/>
      <c r="C322" s="1027"/>
      <c r="D322" s="1027"/>
      <c r="E322" s="1027"/>
      <c r="F322" s="1027"/>
      <c r="G322" s="1027"/>
      <c r="H322" s="1027"/>
      <c r="I322" s="1027"/>
      <c r="J322" s="1027"/>
      <c r="K322" s="1027"/>
      <c r="L322" s="1027"/>
      <c r="M322" s="1027"/>
      <c r="N322" s="1027"/>
      <c r="O322" s="1027"/>
      <c r="P322" s="1028"/>
      <c r="Q322" s="488"/>
    </row>
    <row r="323" spans="1:17" ht="12.75" customHeight="1" x14ac:dyDescent="0.2">
      <c r="A323" s="1026"/>
      <c r="B323" s="1027"/>
      <c r="C323" s="1027"/>
      <c r="D323" s="1027"/>
      <c r="E323" s="1027"/>
      <c r="F323" s="1027"/>
      <c r="G323" s="1027"/>
      <c r="H323" s="1027"/>
      <c r="I323" s="1027"/>
      <c r="J323" s="1027"/>
      <c r="K323" s="1027"/>
      <c r="L323" s="1027"/>
      <c r="M323" s="1027"/>
      <c r="N323" s="1027"/>
      <c r="O323" s="1027"/>
      <c r="P323" s="1028"/>
      <c r="Q323" s="488"/>
    </row>
    <row r="324" spans="1:17" ht="12.75" customHeight="1" x14ac:dyDescent="0.2">
      <c r="A324" s="1026"/>
      <c r="B324" s="1027"/>
      <c r="C324" s="1027"/>
      <c r="D324" s="1027"/>
      <c r="E324" s="1027"/>
      <c r="F324" s="1027"/>
      <c r="G324" s="1027"/>
      <c r="H324" s="1027"/>
      <c r="I324" s="1027"/>
      <c r="J324" s="1027"/>
      <c r="K324" s="1027"/>
      <c r="L324" s="1027"/>
      <c r="M324" s="1027"/>
      <c r="N324" s="1027"/>
      <c r="O324" s="1027"/>
      <c r="P324" s="1028"/>
      <c r="Q324" s="488"/>
    </row>
    <row r="325" spans="1:17" ht="12.75" customHeight="1" x14ac:dyDescent="0.2">
      <c r="A325" s="1026"/>
      <c r="B325" s="1027"/>
      <c r="C325" s="1027"/>
      <c r="D325" s="1027"/>
      <c r="E325" s="1027"/>
      <c r="F325" s="1027"/>
      <c r="G325" s="1027"/>
      <c r="H325" s="1027"/>
      <c r="I325" s="1027"/>
      <c r="J325" s="1027"/>
      <c r="K325" s="1027"/>
      <c r="L325" s="1027"/>
      <c r="M325" s="1027"/>
      <c r="N325" s="1027"/>
      <c r="O325" s="1027"/>
      <c r="P325" s="1028"/>
      <c r="Q325" s="488"/>
    </row>
    <row r="326" spans="1:17" ht="12.75" customHeight="1" x14ac:dyDescent="0.2">
      <c r="A326" s="1026"/>
      <c r="B326" s="1027"/>
      <c r="C326" s="1027"/>
      <c r="D326" s="1027"/>
      <c r="E326" s="1027"/>
      <c r="F326" s="1027"/>
      <c r="G326" s="1027"/>
      <c r="H326" s="1027"/>
      <c r="I326" s="1027"/>
      <c r="J326" s="1027"/>
      <c r="K326" s="1027"/>
      <c r="L326" s="1027"/>
      <c r="M326" s="1027"/>
      <c r="N326" s="1027"/>
      <c r="O326" s="1027"/>
      <c r="P326" s="1028"/>
      <c r="Q326" s="488"/>
    </row>
    <row r="327" spans="1:17" ht="12.75" customHeight="1" x14ac:dyDescent="0.2">
      <c r="A327" s="1026"/>
      <c r="B327" s="1027"/>
      <c r="C327" s="1027"/>
      <c r="D327" s="1027"/>
      <c r="E327" s="1027"/>
      <c r="F327" s="1027"/>
      <c r="G327" s="1027"/>
      <c r="H327" s="1027"/>
      <c r="I327" s="1027"/>
      <c r="J327" s="1027"/>
      <c r="K327" s="1027"/>
      <c r="L327" s="1027"/>
      <c r="M327" s="1027"/>
      <c r="N327" s="1027"/>
      <c r="O327" s="1027"/>
      <c r="P327" s="1028"/>
      <c r="Q327" s="488"/>
    </row>
    <row r="328" spans="1:17" ht="12.75" customHeight="1" x14ac:dyDescent="0.2">
      <c r="A328" s="1026"/>
      <c r="B328" s="1027"/>
      <c r="C328" s="1027"/>
      <c r="D328" s="1027"/>
      <c r="E328" s="1027"/>
      <c r="F328" s="1027"/>
      <c r="G328" s="1027"/>
      <c r="H328" s="1027"/>
      <c r="I328" s="1027"/>
      <c r="J328" s="1027"/>
      <c r="K328" s="1027"/>
      <c r="L328" s="1027"/>
      <c r="M328" s="1027"/>
      <c r="N328" s="1027"/>
      <c r="O328" s="1027"/>
      <c r="P328" s="1028"/>
      <c r="Q328" s="488"/>
    </row>
    <row r="329" spans="1:17" ht="12.75" customHeight="1" x14ac:dyDescent="0.2">
      <c r="A329" s="1026"/>
      <c r="B329" s="1027"/>
      <c r="C329" s="1027"/>
      <c r="D329" s="1027"/>
      <c r="E329" s="1027"/>
      <c r="F329" s="1027"/>
      <c r="G329" s="1027"/>
      <c r="H329" s="1027"/>
      <c r="I329" s="1027"/>
      <c r="J329" s="1027"/>
      <c r="K329" s="1027"/>
      <c r="L329" s="1027"/>
      <c r="M329" s="1027"/>
      <c r="N329" s="1027"/>
      <c r="O329" s="1027"/>
      <c r="P329" s="1028"/>
      <c r="Q329" s="488"/>
    </row>
    <row r="330" spans="1:17" ht="12.75" customHeight="1" x14ac:dyDescent="0.2">
      <c r="A330" s="1026"/>
      <c r="B330" s="1027"/>
      <c r="C330" s="1027"/>
      <c r="D330" s="1027"/>
      <c r="E330" s="1027"/>
      <c r="F330" s="1027"/>
      <c r="G330" s="1027"/>
      <c r="H330" s="1027"/>
      <c r="I330" s="1027"/>
      <c r="J330" s="1027"/>
      <c r="K330" s="1027"/>
      <c r="L330" s="1027"/>
      <c r="M330" s="1027"/>
      <c r="N330" s="1027"/>
      <c r="O330" s="1027"/>
      <c r="P330" s="1028"/>
      <c r="Q330" s="488"/>
    </row>
    <row r="331" spans="1:17" ht="12.75" customHeight="1" x14ac:dyDescent="0.2">
      <c r="A331" s="1026"/>
      <c r="B331" s="1027"/>
      <c r="C331" s="1027"/>
      <c r="D331" s="1027"/>
      <c r="E331" s="1027"/>
      <c r="F331" s="1027"/>
      <c r="G331" s="1027"/>
      <c r="H331" s="1027"/>
      <c r="I331" s="1027"/>
      <c r="J331" s="1027"/>
      <c r="K331" s="1027"/>
      <c r="L331" s="1027"/>
      <c r="M331" s="1027"/>
      <c r="N331" s="1027"/>
      <c r="O331" s="1027"/>
      <c r="P331" s="1028"/>
      <c r="Q331" s="488"/>
    </row>
    <row r="332" spans="1:17" ht="12.75" customHeight="1" x14ac:dyDescent="0.2">
      <c r="A332" s="1026"/>
      <c r="B332" s="1027"/>
      <c r="C332" s="1027"/>
      <c r="D332" s="1027"/>
      <c r="E332" s="1027"/>
      <c r="F332" s="1027"/>
      <c r="G332" s="1027"/>
      <c r="H332" s="1027"/>
      <c r="I332" s="1027"/>
      <c r="J332" s="1027"/>
      <c r="K332" s="1027"/>
      <c r="L332" s="1027"/>
      <c r="M332" s="1027"/>
      <c r="N332" s="1027"/>
      <c r="O332" s="1027"/>
      <c r="P332" s="1028"/>
      <c r="Q332" s="488"/>
    </row>
    <row r="333" spans="1:17" ht="12.75" customHeight="1" x14ac:dyDescent="0.2">
      <c r="A333" s="1026"/>
      <c r="B333" s="1027"/>
      <c r="C333" s="1027"/>
      <c r="D333" s="1027"/>
      <c r="E333" s="1027"/>
      <c r="F333" s="1027"/>
      <c r="G333" s="1027"/>
      <c r="H333" s="1027"/>
      <c r="I333" s="1027"/>
      <c r="J333" s="1027"/>
      <c r="K333" s="1027"/>
      <c r="L333" s="1027"/>
      <c r="M333" s="1027"/>
      <c r="N333" s="1027"/>
      <c r="O333" s="1027"/>
      <c r="P333" s="1028"/>
      <c r="Q333" s="488"/>
    </row>
    <row r="334" spans="1:17" ht="12.75" customHeight="1" x14ac:dyDescent="0.2">
      <c r="A334" s="1029"/>
      <c r="B334" s="1030"/>
      <c r="C334" s="1030"/>
      <c r="D334" s="1030"/>
      <c r="E334" s="1030"/>
      <c r="F334" s="1030"/>
      <c r="G334" s="1030"/>
      <c r="H334" s="1030"/>
      <c r="I334" s="1030"/>
      <c r="J334" s="1030"/>
      <c r="K334" s="1030"/>
      <c r="L334" s="1030"/>
      <c r="M334" s="1030"/>
      <c r="N334" s="1030"/>
      <c r="O334" s="1030"/>
      <c r="P334" s="1031"/>
      <c r="Q334" s="488"/>
    </row>
    <row r="336" spans="1:17" ht="19.5" customHeight="1" x14ac:dyDescent="0.2">
      <c r="A336" s="768" t="str">
        <f ca="1">Translations!A139</f>
        <v>This section is filled in exclusively by PR's programmatic and financial monitors.</v>
      </c>
      <c r="B336" s="769"/>
      <c r="C336" s="769"/>
      <c r="D336" s="769"/>
      <c r="E336" s="769"/>
      <c r="F336" s="769"/>
      <c r="G336" s="769"/>
      <c r="H336" s="769"/>
      <c r="I336" s="769"/>
      <c r="J336" s="769"/>
      <c r="K336" s="769"/>
      <c r="L336" s="769"/>
      <c r="M336" s="769"/>
      <c r="N336" s="769"/>
      <c r="O336" s="769"/>
      <c r="P336" s="770"/>
      <c r="Q336" s="487"/>
    </row>
    <row r="337" spans="1:17" ht="8.25" customHeight="1" x14ac:dyDescent="0.2"/>
    <row r="338" spans="1:17" ht="18.75" customHeight="1" x14ac:dyDescent="0.2">
      <c r="A338" s="999" t="str">
        <f ca="1">Translations!A150</f>
        <v>PROGRAMMATIC</v>
      </c>
      <c r="B338" s="34"/>
      <c r="C338" s="34"/>
      <c r="D338" s="37" t="str">
        <f ca="1">Translations!A140</f>
        <v>Name of person conducting programmatic verification</v>
      </c>
      <c r="E338" s="116"/>
      <c r="F338" s="34"/>
      <c r="G338" s="460"/>
      <c r="H338" s="34"/>
      <c r="I338" s="34"/>
      <c r="J338" s="34"/>
      <c r="K338" s="34"/>
      <c r="L338" s="460"/>
      <c r="M338" s="34"/>
      <c r="N338" s="34"/>
      <c r="O338" s="1013"/>
      <c r="P338" s="1014"/>
    </row>
    <row r="339" spans="1:17" ht="19.5" customHeight="1" x14ac:dyDescent="0.2">
      <c r="A339" s="1000"/>
      <c r="B339" s="35"/>
      <c r="C339" s="35"/>
      <c r="D339" s="1015"/>
      <c r="E339" s="1016"/>
      <c r="F339" s="35"/>
      <c r="G339" s="461"/>
      <c r="H339" s="35"/>
      <c r="I339" s="35"/>
      <c r="J339" s="35"/>
      <c r="K339" s="35"/>
      <c r="L339" s="461"/>
      <c r="M339" s="35"/>
      <c r="N339" s="35"/>
      <c r="O339" s="1002"/>
      <c r="P339" s="1003"/>
    </row>
    <row r="340" spans="1:17" ht="7.5" customHeight="1" x14ac:dyDescent="0.2">
      <c r="A340" s="1000"/>
      <c r="B340" s="35"/>
      <c r="C340" s="35"/>
      <c r="D340" s="35"/>
      <c r="E340" s="35"/>
      <c r="F340" s="35"/>
      <c r="G340" s="461"/>
      <c r="H340" s="35"/>
      <c r="I340" s="35"/>
      <c r="J340" s="35"/>
      <c r="K340" s="35"/>
      <c r="L340" s="461"/>
      <c r="M340" s="35"/>
      <c r="N340" s="35"/>
      <c r="O340" s="35"/>
      <c r="P340" s="36"/>
    </row>
    <row r="341" spans="1:17" ht="21" customHeight="1" x14ac:dyDescent="0.2">
      <c r="A341" s="1000"/>
      <c r="B341" s="117"/>
      <c r="C341" s="117"/>
      <c r="D341" s="119" t="str">
        <f ca="1">Translations!A141</f>
        <v>Contextual details</v>
      </c>
      <c r="E341" s="117"/>
      <c r="F341" s="117"/>
      <c r="G341" s="462"/>
      <c r="H341" s="117"/>
      <c r="I341" s="117"/>
      <c r="J341" s="117"/>
      <c r="K341" s="117"/>
      <c r="L341" s="462"/>
      <c r="M341" s="117"/>
      <c r="N341" s="117"/>
      <c r="O341" s="117"/>
      <c r="P341" s="118"/>
      <c r="Q341" s="487"/>
    </row>
    <row r="342" spans="1:17" ht="26.25" customHeight="1" x14ac:dyDescent="0.2">
      <c r="A342" s="1000"/>
      <c r="B342" s="35"/>
      <c r="C342" s="35"/>
      <c r="D342" s="1017"/>
      <c r="E342" s="1018"/>
      <c r="F342" s="1018"/>
      <c r="G342" s="1018"/>
      <c r="H342" s="1018"/>
      <c r="I342" s="1018"/>
      <c r="J342" s="1018"/>
      <c r="K342" s="1018"/>
      <c r="L342" s="1018"/>
      <c r="M342" s="1018"/>
      <c r="N342" s="1018"/>
      <c r="O342" s="1018"/>
      <c r="P342" s="1019"/>
      <c r="Q342" s="489"/>
    </row>
    <row r="343" spans="1:17" ht="26.25" customHeight="1" x14ac:dyDescent="0.2">
      <c r="A343" s="1000"/>
      <c r="B343" s="35"/>
      <c r="C343" s="35"/>
      <c r="D343" s="1032"/>
      <c r="E343" s="1033"/>
      <c r="F343" s="1033"/>
      <c r="G343" s="1033"/>
      <c r="H343" s="1033"/>
      <c r="I343" s="1033"/>
      <c r="J343" s="1033"/>
      <c r="K343" s="1033"/>
      <c r="L343" s="1033"/>
      <c r="M343" s="1033"/>
      <c r="N343" s="1033"/>
      <c r="O343" s="1033"/>
      <c r="P343" s="1034"/>
      <c r="Q343" s="489"/>
    </row>
    <row r="344" spans="1:17" ht="26.25" customHeight="1" x14ac:dyDescent="0.2">
      <c r="A344" s="1000"/>
      <c r="B344" s="35"/>
      <c r="C344" s="35"/>
      <c r="D344" s="1032"/>
      <c r="E344" s="1033"/>
      <c r="F344" s="1033"/>
      <c r="G344" s="1033"/>
      <c r="H344" s="1033"/>
      <c r="I344" s="1033"/>
      <c r="J344" s="1033"/>
      <c r="K344" s="1033"/>
      <c r="L344" s="1033"/>
      <c r="M344" s="1033"/>
      <c r="N344" s="1033"/>
      <c r="O344" s="1033"/>
      <c r="P344" s="1034"/>
      <c r="Q344" s="489"/>
    </row>
    <row r="345" spans="1:17" ht="26.25" customHeight="1" x14ac:dyDescent="0.2">
      <c r="A345" s="1000"/>
      <c r="B345" s="35"/>
      <c r="C345" s="35"/>
      <c r="D345" s="1032"/>
      <c r="E345" s="1033"/>
      <c r="F345" s="1033"/>
      <c r="G345" s="1033"/>
      <c r="H345" s="1033"/>
      <c r="I345" s="1033"/>
      <c r="J345" s="1033"/>
      <c r="K345" s="1033"/>
      <c r="L345" s="1033"/>
      <c r="M345" s="1033"/>
      <c r="N345" s="1033"/>
      <c r="O345" s="1033"/>
      <c r="P345" s="1034"/>
      <c r="Q345" s="489"/>
    </row>
    <row r="346" spans="1:17" ht="26.25" customHeight="1" x14ac:dyDescent="0.2">
      <c r="A346" s="1000"/>
      <c r="B346" s="35"/>
      <c r="C346" s="35"/>
      <c r="D346" s="1035"/>
      <c r="E346" s="1036"/>
      <c r="F346" s="1036"/>
      <c r="G346" s="1036"/>
      <c r="H346" s="1036"/>
      <c r="I346" s="1036"/>
      <c r="J346" s="1036"/>
      <c r="K346" s="1036"/>
      <c r="L346" s="1036"/>
      <c r="M346" s="1036"/>
      <c r="N346" s="1036"/>
      <c r="O346" s="1036"/>
      <c r="P346" s="1037"/>
      <c r="Q346" s="489"/>
    </row>
    <row r="347" spans="1:17" x14ac:dyDescent="0.2">
      <c r="A347" s="1000"/>
      <c r="B347" s="35"/>
      <c r="C347" s="35"/>
      <c r="D347" s="35"/>
      <c r="E347" s="35"/>
      <c r="F347" s="35"/>
      <c r="G347" s="461"/>
      <c r="H347" s="35"/>
      <c r="I347" s="35"/>
      <c r="J347" s="35"/>
      <c r="K347" s="35"/>
      <c r="L347" s="461"/>
      <c r="M347" s="35"/>
      <c r="N347" s="35"/>
      <c r="O347" s="35"/>
      <c r="P347" s="36"/>
    </row>
    <row r="348" spans="1:17" ht="21" customHeight="1" x14ac:dyDescent="0.2">
      <c r="A348" s="1000"/>
      <c r="B348" s="117"/>
      <c r="C348" s="117"/>
      <c r="D348" s="119" t="str">
        <f ca="1">Translations!A151</f>
        <v>Description of identified problem(s)</v>
      </c>
      <c r="E348" s="117"/>
      <c r="F348" s="117"/>
      <c r="G348" s="462"/>
      <c r="H348" s="117"/>
      <c r="I348" s="117"/>
      <c r="J348" s="117"/>
      <c r="K348" s="117"/>
      <c r="L348" s="462"/>
      <c r="M348" s="117"/>
      <c r="N348" s="117"/>
      <c r="O348" s="117"/>
      <c r="P348" s="118"/>
      <c r="Q348" s="490"/>
    </row>
    <row r="349" spans="1:17" ht="26.25" customHeight="1" x14ac:dyDescent="0.2">
      <c r="A349" s="1000"/>
      <c r="B349" s="35"/>
      <c r="C349" s="35"/>
      <c r="D349" s="1017"/>
      <c r="E349" s="1018"/>
      <c r="F349" s="1018"/>
      <c r="G349" s="1018"/>
      <c r="H349" s="1018"/>
      <c r="I349" s="1018"/>
      <c r="J349" s="1018"/>
      <c r="K349" s="1018"/>
      <c r="L349" s="1018"/>
      <c r="M349" s="1018"/>
      <c r="N349" s="1018"/>
      <c r="O349" s="1018"/>
      <c r="P349" s="1019"/>
      <c r="Q349" s="60"/>
    </row>
    <row r="350" spans="1:17" ht="26.25" customHeight="1" x14ac:dyDescent="0.2">
      <c r="A350" s="1000"/>
      <c r="B350" s="35"/>
      <c r="C350" s="35"/>
      <c r="D350" s="1032"/>
      <c r="E350" s="1033"/>
      <c r="F350" s="1033"/>
      <c r="G350" s="1033"/>
      <c r="H350" s="1033"/>
      <c r="I350" s="1033"/>
      <c r="J350" s="1033"/>
      <c r="K350" s="1033"/>
      <c r="L350" s="1033"/>
      <c r="M350" s="1033"/>
      <c r="N350" s="1033"/>
      <c r="O350" s="1033"/>
      <c r="P350" s="1034"/>
      <c r="Q350" s="60"/>
    </row>
    <row r="351" spans="1:17" ht="26.25" customHeight="1" x14ac:dyDescent="0.2">
      <c r="A351" s="1000"/>
      <c r="B351" s="35"/>
      <c r="C351" s="35"/>
      <c r="D351" s="1032"/>
      <c r="E351" s="1033"/>
      <c r="F351" s="1033"/>
      <c r="G351" s="1033"/>
      <c r="H351" s="1033"/>
      <c r="I351" s="1033"/>
      <c r="J351" s="1033"/>
      <c r="K351" s="1033"/>
      <c r="L351" s="1033"/>
      <c r="M351" s="1033"/>
      <c r="N351" s="1033"/>
      <c r="O351" s="1033"/>
      <c r="P351" s="1034"/>
      <c r="Q351" s="60"/>
    </row>
    <row r="352" spans="1:17" ht="26.25" customHeight="1" x14ac:dyDescent="0.2">
      <c r="A352" s="1000"/>
      <c r="B352" s="35"/>
      <c r="C352" s="35"/>
      <c r="D352" s="1032"/>
      <c r="E352" s="1033"/>
      <c r="F352" s="1033"/>
      <c r="G352" s="1033"/>
      <c r="H352" s="1033"/>
      <c r="I352" s="1033"/>
      <c r="J352" s="1033"/>
      <c r="K352" s="1033"/>
      <c r="L352" s="1033"/>
      <c r="M352" s="1033"/>
      <c r="N352" s="1033"/>
      <c r="O352" s="1033"/>
      <c r="P352" s="1034"/>
      <c r="Q352" s="60"/>
    </row>
    <row r="353" spans="1:17" ht="26.25" customHeight="1" x14ac:dyDescent="0.2">
      <c r="A353" s="1000"/>
      <c r="B353" s="35"/>
      <c r="C353" s="35"/>
      <c r="D353" s="1035"/>
      <c r="E353" s="1036"/>
      <c r="F353" s="1036"/>
      <c r="G353" s="1036"/>
      <c r="H353" s="1036"/>
      <c r="I353" s="1036"/>
      <c r="J353" s="1036"/>
      <c r="K353" s="1036"/>
      <c r="L353" s="1036"/>
      <c r="M353" s="1036"/>
      <c r="N353" s="1036"/>
      <c r="O353" s="1036"/>
      <c r="P353" s="1037"/>
      <c r="Q353" s="60"/>
    </row>
    <row r="354" spans="1:17" x14ac:dyDescent="0.2">
      <c r="A354" s="1000"/>
      <c r="B354" s="35"/>
      <c r="C354" s="35"/>
      <c r="D354" s="35"/>
      <c r="E354" s="35"/>
      <c r="F354" s="35"/>
      <c r="G354" s="461"/>
      <c r="H354" s="35"/>
      <c r="I354" s="35"/>
      <c r="J354" s="35"/>
      <c r="K354" s="35"/>
      <c r="L354" s="461"/>
      <c r="M354" s="35"/>
      <c r="N354" s="35"/>
      <c r="O354" s="35"/>
      <c r="P354" s="36"/>
    </row>
    <row r="355" spans="1:17" ht="21" customHeight="1" x14ac:dyDescent="0.2">
      <c r="A355" s="1000"/>
      <c r="B355" s="117"/>
      <c r="C355" s="117"/>
      <c r="D355" s="119" t="str">
        <f ca="1">Translations!A152</f>
        <v>Recommendations and actions to be taken</v>
      </c>
      <c r="E355" s="117"/>
      <c r="F355" s="117"/>
      <c r="G355" s="462"/>
      <c r="H355" s="117"/>
      <c r="I355" s="117"/>
      <c r="J355" s="117"/>
      <c r="K355" s="117"/>
      <c r="L355" s="462"/>
      <c r="M355" s="117"/>
      <c r="N355" s="117"/>
      <c r="O355" s="117"/>
      <c r="P355" s="118"/>
      <c r="Q355" s="490"/>
    </row>
    <row r="356" spans="1:17" ht="29.25" customHeight="1" x14ac:dyDescent="0.2">
      <c r="A356" s="1000"/>
      <c r="B356" s="35"/>
      <c r="C356" s="35"/>
      <c r="D356" s="1020" t="s">
        <v>282</v>
      </c>
      <c r="E356" s="1021"/>
      <c r="F356" s="1021"/>
      <c r="G356" s="1021"/>
      <c r="H356" s="1021"/>
      <c r="I356" s="1021"/>
      <c r="J356" s="1021"/>
      <c r="K356" s="1021"/>
      <c r="L356" s="1021"/>
      <c r="M356" s="1021"/>
      <c r="N356" s="1021"/>
      <c r="O356" s="1021"/>
      <c r="P356" s="1022"/>
    </row>
    <row r="357" spans="1:17" ht="29.25" customHeight="1" x14ac:dyDescent="0.2">
      <c r="A357" s="1000"/>
      <c r="B357" s="35"/>
      <c r="C357" s="35"/>
      <c r="D357" s="1017" t="s">
        <v>283</v>
      </c>
      <c r="E357" s="1018"/>
      <c r="F357" s="1018"/>
      <c r="G357" s="1018"/>
      <c r="H357" s="1018"/>
      <c r="I357" s="1018"/>
      <c r="J357" s="1018"/>
      <c r="K357" s="1018"/>
      <c r="L357" s="1018"/>
      <c r="M357" s="1018"/>
      <c r="N357" s="1018"/>
      <c r="O357" s="1018"/>
      <c r="P357" s="1019"/>
    </row>
    <row r="358" spans="1:17" ht="29.25" customHeight="1" x14ac:dyDescent="0.2">
      <c r="A358" s="1000"/>
      <c r="B358" s="35"/>
      <c r="C358" s="35"/>
      <c r="D358" s="1017" t="s">
        <v>284</v>
      </c>
      <c r="E358" s="1018"/>
      <c r="F358" s="1018"/>
      <c r="G358" s="1018"/>
      <c r="H358" s="1018"/>
      <c r="I358" s="1018"/>
      <c r="J358" s="1018"/>
      <c r="K358" s="1018"/>
      <c r="L358" s="1018"/>
      <c r="M358" s="1018"/>
      <c r="N358" s="1018"/>
      <c r="O358" s="1018"/>
      <c r="P358" s="1019"/>
    </row>
    <row r="359" spans="1:17" ht="29.25" customHeight="1" x14ac:dyDescent="0.2">
      <c r="A359" s="1000"/>
      <c r="B359" s="35"/>
      <c r="C359" s="35"/>
      <c r="D359" s="1017" t="s">
        <v>285</v>
      </c>
      <c r="E359" s="1018"/>
      <c r="F359" s="1018"/>
      <c r="G359" s="1018"/>
      <c r="H359" s="1018"/>
      <c r="I359" s="1018"/>
      <c r="J359" s="1018"/>
      <c r="K359" s="1018"/>
      <c r="L359" s="1018"/>
      <c r="M359" s="1018"/>
      <c r="N359" s="1018"/>
      <c r="O359" s="1018"/>
      <c r="P359" s="1019"/>
    </row>
    <row r="360" spans="1:17" ht="29.25" customHeight="1" x14ac:dyDescent="0.2">
      <c r="A360" s="1000"/>
      <c r="B360" s="35"/>
      <c r="C360" s="35"/>
      <c r="D360" s="1020" t="s">
        <v>286</v>
      </c>
      <c r="E360" s="1021"/>
      <c r="F360" s="1021"/>
      <c r="G360" s="1021"/>
      <c r="H360" s="1021"/>
      <c r="I360" s="1021"/>
      <c r="J360" s="1021"/>
      <c r="K360" s="1021"/>
      <c r="L360" s="1021"/>
      <c r="M360" s="1021"/>
      <c r="N360" s="1021"/>
      <c r="O360" s="1021"/>
      <c r="P360" s="1022"/>
    </row>
    <row r="361" spans="1:17" x14ac:dyDescent="0.2">
      <c r="A361" s="1001"/>
      <c r="B361" s="82"/>
      <c r="C361" s="82"/>
      <c r="D361" s="82"/>
      <c r="E361" s="82"/>
      <c r="F361" s="82"/>
      <c r="G361" s="463"/>
      <c r="H361" s="82"/>
      <c r="I361" s="82"/>
      <c r="J361" s="82"/>
      <c r="K361" s="82"/>
      <c r="L361" s="463"/>
      <c r="M361" s="82"/>
      <c r="N361" s="82"/>
      <c r="O361" s="82"/>
      <c r="P361" s="98"/>
    </row>
    <row r="363" spans="1:17" ht="23.25" customHeight="1" x14ac:dyDescent="0.2"/>
    <row r="364" spans="1:17" ht="18.75" customHeight="1" x14ac:dyDescent="0.2">
      <c r="A364" s="999" t="str">
        <f ca="1">Translations!A154</f>
        <v>FINANCIAL</v>
      </c>
      <c r="B364" s="34"/>
      <c r="C364" s="34"/>
      <c r="D364" s="37" t="str">
        <f ca="1">Translations!A153</f>
        <v>Name of person conducting financial verification</v>
      </c>
      <c r="E364" s="116"/>
      <c r="F364" s="34"/>
      <c r="G364" s="460"/>
      <c r="H364" s="34"/>
      <c r="I364" s="34"/>
      <c r="J364" s="34"/>
      <c r="K364" s="34"/>
      <c r="L364" s="460"/>
      <c r="M364" s="34"/>
      <c r="N364" s="34"/>
      <c r="O364" s="1013"/>
      <c r="P364" s="1014"/>
    </row>
    <row r="365" spans="1:17" ht="19.5" customHeight="1" x14ac:dyDescent="0.2">
      <c r="A365" s="1000"/>
      <c r="B365" s="35"/>
      <c r="C365" s="35"/>
      <c r="D365" s="1015"/>
      <c r="E365" s="1016"/>
      <c r="F365" s="35"/>
      <c r="G365" s="461"/>
      <c r="H365" s="35"/>
      <c r="I365" s="35"/>
      <c r="J365" s="35"/>
      <c r="K365" s="35"/>
      <c r="L365" s="461"/>
      <c r="M365" s="35"/>
      <c r="N365" s="35"/>
      <c r="O365" s="1002"/>
      <c r="P365" s="1003"/>
    </row>
    <row r="366" spans="1:17" ht="7.5" customHeight="1" x14ac:dyDescent="0.2">
      <c r="A366" s="1000"/>
      <c r="B366" s="35"/>
      <c r="C366" s="35"/>
      <c r="D366" s="35"/>
      <c r="E366" s="35"/>
      <c r="F366" s="35"/>
      <c r="G366" s="461"/>
      <c r="H366" s="35"/>
      <c r="I366" s="35"/>
      <c r="J366" s="35"/>
      <c r="K366" s="35"/>
      <c r="L366" s="461"/>
      <c r="M366" s="35"/>
      <c r="N366" s="35"/>
      <c r="O366" s="35"/>
      <c r="P366" s="36"/>
    </row>
    <row r="367" spans="1:17" ht="21" customHeight="1" x14ac:dyDescent="0.2">
      <c r="A367" s="1000"/>
      <c r="B367" s="117"/>
      <c r="C367" s="117"/>
      <c r="D367" s="119" t="str">
        <f ca="1">Translations!A141</f>
        <v>Contextual details</v>
      </c>
      <c r="E367" s="117"/>
      <c r="F367" s="117"/>
      <c r="G367" s="462"/>
      <c r="H367" s="117"/>
      <c r="I367" s="117"/>
      <c r="J367" s="117"/>
      <c r="K367" s="117"/>
      <c r="L367" s="462"/>
      <c r="M367" s="117"/>
      <c r="N367" s="117"/>
      <c r="O367" s="117"/>
      <c r="P367" s="118"/>
      <c r="Q367" s="487"/>
    </row>
    <row r="368" spans="1:17" ht="26.25" customHeight="1" x14ac:dyDescent="0.2">
      <c r="A368" s="1000"/>
      <c r="B368" s="35"/>
      <c r="C368" s="35"/>
      <c r="D368" s="1017"/>
      <c r="E368" s="1018"/>
      <c r="F368" s="1018"/>
      <c r="G368" s="1018"/>
      <c r="H368" s="1018"/>
      <c r="I368" s="1018"/>
      <c r="J368" s="1018"/>
      <c r="K368" s="1018"/>
      <c r="L368" s="1018"/>
      <c r="M368" s="1018"/>
      <c r="N368" s="1018"/>
      <c r="O368" s="1018"/>
      <c r="P368" s="1019"/>
      <c r="Q368" s="489"/>
    </row>
    <row r="369" spans="1:17" ht="26.25" customHeight="1" x14ac:dyDescent="0.2">
      <c r="A369" s="1000"/>
      <c r="B369" s="35"/>
      <c r="C369" s="35"/>
      <c r="D369" s="1032"/>
      <c r="E369" s="1033"/>
      <c r="F369" s="1033"/>
      <c r="G369" s="1033"/>
      <c r="H369" s="1033"/>
      <c r="I369" s="1033"/>
      <c r="J369" s="1033"/>
      <c r="K369" s="1033"/>
      <c r="L369" s="1033"/>
      <c r="M369" s="1033"/>
      <c r="N369" s="1033"/>
      <c r="O369" s="1033"/>
      <c r="P369" s="1034"/>
      <c r="Q369" s="489"/>
    </row>
    <row r="370" spans="1:17" ht="26.25" customHeight="1" x14ac:dyDescent="0.2">
      <c r="A370" s="1000"/>
      <c r="B370" s="35"/>
      <c r="C370" s="35"/>
      <c r="D370" s="1032"/>
      <c r="E370" s="1033"/>
      <c r="F370" s="1033"/>
      <c r="G370" s="1033"/>
      <c r="H370" s="1033"/>
      <c r="I370" s="1033"/>
      <c r="J370" s="1033"/>
      <c r="K370" s="1033"/>
      <c r="L370" s="1033"/>
      <c r="M370" s="1033"/>
      <c r="N370" s="1033"/>
      <c r="O370" s="1033"/>
      <c r="P370" s="1034"/>
      <c r="Q370" s="489"/>
    </row>
    <row r="371" spans="1:17" ht="26.25" customHeight="1" x14ac:dyDescent="0.2">
      <c r="A371" s="1000"/>
      <c r="B371" s="35"/>
      <c r="C371" s="35"/>
      <c r="D371" s="1032"/>
      <c r="E371" s="1033"/>
      <c r="F371" s="1033"/>
      <c r="G371" s="1033"/>
      <c r="H371" s="1033"/>
      <c r="I371" s="1033"/>
      <c r="J371" s="1033"/>
      <c r="K371" s="1033"/>
      <c r="L371" s="1033"/>
      <c r="M371" s="1033"/>
      <c r="N371" s="1033"/>
      <c r="O371" s="1033"/>
      <c r="P371" s="1034"/>
      <c r="Q371" s="489"/>
    </row>
    <row r="372" spans="1:17" ht="26.25" customHeight="1" x14ac:dyDescent="0.2">
      <c r="A372" s="1000"/>
      <c r="B372" s="35"/>
      <c r="C372" s="35"/>
      <c r="D372" s="1035"/>
      <c r="E372" s="1036"/>
      <c r="F372" s="1036"/>
      <c r="G372" s="1036"/>
      <c r="H372" s="1036"/>
      <c r="I372" s="1036"/>
      <c r="J372" s="1036"/>
      <c r="K372" s="1036"/>
      <c r="L372" s="1036"/>
      <c r="M372" s="1036"/>
      <c r="N372" s="1036"/>
      <c r="O372" s="1036"/>
      <c r="P372" s="1037"/>
      <c r="Q372" s="489"/>
    </row>
    <row r="373" spans="1:17" ht="7.5" customHeight="1" x14ac:dyDescent="0.2">
      <c r="A373" s="1000"/>
      <c r="B373" s="35"/>
      <c r="C373" s="35"/>
      <c r="D373" s="35"/>
      <c r="E373" s="35"/>
      <c r="F373" s="35"/>
      <c r="G373" s="461"/>
      <c r="H373" s="35"/>
      <c r="I373" s="35"/>
      <c r="J373" s="35"/>
      <c r="K373" s="35"/>
      <c r="L373" s="461"/>
      <c r="M373" s="35"/>
      <c r="N373" s="35"/>
      <c r="O373" s="35"/>
      <c r="P373" s="36"/>
      <c r="Q373" s="42"/>
    </row>
    <row r="374" spans="1:17" x14ac:dyDescent="0.2">
      <c r="A374" s="1000"/>
      <c r="B374" s="35"/>
      <c r="C374" s="35"/>
      <c r="D374" s="35"/>
      <c r="E374" s="35"/>
      <c r="F374" s="35"/>
      <c r="G374" s="461"/>
      <c r="H374" s="35"/>
      <c r="I374" s="35"/>
      <c r="J374" s="35"/>
      <c r="K374" s="35"/>
      <c r="L374" s="461"/>
      <c r="M374" s="35"/>
      <c r="N374" s="35"/>
      <c r="O374" s="35"/>
      <c r="P374" s="36"/>
    </row>
    <row r="375" spans="1:17" ht="21" customHeight="1" x14ac:dyDescent="0.2">
      <c r="A375" s="1000"/>
      <c r="B375" s="117"/>
      <c r="C375" s="117"/>
      <c r="D375" s="119" t="str">
        <f ca="1">Translations!A151</f>
        <v>Description of identified problem(s)</v>
      </c>
      <c r="E375" s="117"/>
      <c r="F375" s="117"/>
      <c r="G375" s="462"/>
      <c r="H375" s="117"/>
      <c r="I375" s="117"/>
      <c r="J375" s="117"/>
      <c r="K375" s="117"/>
      <c r="L375" s="462"/>
      <c r="M375" s="117"/>
      <c r="N375" s="117"/>
      <c r="O375" s="117"/>
      <c r="P375" s="118"/>
      <c r="Q375" s="490"/>
    </row>
    <row r="376" spans="1:17" ht="26.25" customHeight="1" x14ac:dyDescent="0.2">
      <c r="A376" s="1000"/>
      <c r="B376" s="35"/>
      <c r="C376" s="35"/>
      <c r="D376" s="1017"/>
      <c r="E376" s="1018"/>
      <c r="F376" s="1018"/>
      <c r="G376" s="1018"/>
      <c r="H376" s="1018"/>
      <c r="I376" s="1018"/>
      <c r="J376" s="1018"/>
      <c r="K376" s="1018"/>
      <c r="L376" s="1018"/>
      <c r="M376" s="1018"/>
      <c r="N376" s="1018"/>
      <c r="O376" s="1018"/>
      <c r="P376" s="1019"/>
      <c r="Q376" s="60"/>
    </row>
    <row r="377" spans="1:17" ht="26.25" customHeight="1" x14ac:dyDescent="0.2">
      <c r="A377" s="1000"/>
      <c r="B377" s="35"/>
      <c r="C377" s="35"/>
      <c r="D377" s="1032"/>
      <c r="E377" s="1033"/>
      <c r="F377" s="1033"/>
      <c r="G377" s="1033"/>
      <c r="H377" s="1033"/>
      <c r="I377" s="1033"/>
      <c r="J377" s="1033"/>
      <c r="K377" s="1033"/>
      <c r="L377" s="1033"/>
      <c r="M377" s="1033"/>
      <c r="N377" s="1033"/>
      <c r="O377" s="1033"/>
      <c r="P377" s="1034"/>
      <c r="Q377" s="60"/>
    </row>
    <row r="378" spans="1:17" ht="26.25" customHeight="1" x14ac:dyDescent="0.2">
      <c r="A378" s="1000"/>
      <c r="B378" s="35"/>
      <c r="C378" s="35"/>
      <c r="D378" s="1032"/>
      <c r="E378" s="1033"/>
      <c r="F378" s="1033"/>
      <c r="G378" s="1033"/>
      <c r="H378" s="1033"/>
      <c r="I378" s="1033"/>
      <c r="J378" s="1033"/>
      <c r="K378" s="1033"/>
      <c r="L378" s="1033"/>
      <c r="M378" s="1033"/>
      <c r="N378" s="1033"/>
      <c r="O378" s="1033"/>
      <c r="P378" s="1034"/>
      <c r="Q378" s="60"/>
    </row>
    <row r="379" spans="1:17" ht="26.25" customHeight="1" x14ac:dyDescent="0.2">
      <c r="A379" s="1000"/>
      <c r="B379" s="35"/>
      <c r="C379" s="35"/>
      <c r="D379" s="1032"/>
      <c r="E379" s="1033"/>
      <c r="F379" s="1033"/>
      <c r="G379" s="1033"/>
      <c r="H379" s="1033"/>
      <c r="I379" s="1033"/>
      <c r="J379" s="1033"/>
      <c r="K379" s="1033"/>
      <c r="L379" s="1033"/>
      <c r="M379" s="1033"/>
      <c r="N379" s="1033"/>
      <c r="O379" s="1033"/>
      <c r="P379" s="1034"/>
      <c r="Q379" s="60"/>
    </row>
    <row r="380" spans="1:17" ht="26.25" customHeight="1" x14ac:dyDescent="0.2">
      <c r="A380" s="1000"/>
      <c r="B380" s="35"/>
      <c r="C380" s="35"/>
      <c r="D380" s="1035"/>
      <c r="E380" s="1036"/>
      <c r="F380" s="1036"/>
      <c r="G380" s="1036"/>
      <c r="H380" s="1036"/>
      <c r="I380" s="1036"/>
      <c r="J380" s="1036"/>
      <c r="K380" s="1036"/>
      <c r="L380" s="1036"/>
      <c r="M380" s="1036"/>
      <c r="N380" s="1036"/>
      <c r="O380" s="1036"/>
      <c r="P380" s="1037"/>
      <c r="Q380" s="60"/>
    </row>
    <row r="381" spans="1:17" x14ac:dyDescent="0.2">
      <c r="A381" s="1000"/>
      <c r="B381" s="35"/>
      <c r="C381" s="35"/>
      <c r="D381" s="35"/>
      <c r="E381" s="35"/>
      <c r="F381" s="35"/>
      <c r="G381" s="461"/>
      <c r="H381" s="35"/>
      <c r="I381" s="35"/>
      <c r="J381" s="35"/>
      <c r="K381" s="35"/>
      <c r="L381" s="461"/>
      <c r="M381" s="35"/>
      <c r="N381" s="35"/>
      <c r="O381" s="35"/>
      <c r="P381" s="36"/>
    </row>
    <row r="382" spans="1:17" ht="21" customHeight="1" x14ac:dyDescent="0.2">
      <c r="A382" s="1000"/>
      <c r="B382" s="117"/>
      <c r="C382" s="117"/>
      <c r="D382" s="119" t="str">
        <f ca="1">Translations!A152</f>
        <v>Recommendations and actions to be taken</v>
      </c>
      <c r="E382" s="117"/>
      <c r="F382" s="117"/>
      <c r="G382" s="462"/>
      <c r="H382" s="117"/>
      <c r="I382" s="117"/>
      <c r="J382" s="117"/>
      <c r="K382" s="117"/>
      <c r="L382" s="462"/>
      <c r="M382" s="117"/>
      <c r="N382" s="117"/>
      <c r="O382" s="117"/>
      <c r="P382" s="118"/>
      <c r="Q382" s="490"/>
    </row>
    <row r="383" spans="1:17" ht="29.25" customHeight="1" x14ac:dyDescent="0.2">
      <c r="A383" s="1000"/>
      <c r="B383" s="35"/>
      <c r="C383" s="35"/>
      <c r="D383" s="1020" t="s">
        <v>282</v>
      </c>
      <c r="E383" s="1021"/>
      <c r="F383" s="1021"/>
      <c r="G383" s="1021"/>
      <c r="H383" s="1021"/>
      <c r="I383" s="1021"/>
      <c r="J383" s="1021"/>
      <c r="K383" s="1021"/>
      <c r="L383" s="1021"/>
      <c r="M383" s="1021"/>
      <c r="N383" s="1021"/>
      <c r="O383" s="1021"/>
      <c r="P383" s="1022"/>
    </row>
    <row r="384" spans="1:17" ht="29.25" customHeight="1" x14ac:dyDescent="0.2">
      <c r="A384" s="1000"/>
      <c r="B384" s="35"/>
      <c r="C384" s="35"/>
      <c r="D384" s="1017" t="s">
        <v>283</v>
      </c>
      <c r="E384" s="1018"/>
      <c r="F384" s="1018"/>
      <c r="G384" s="1018"/>
      <c r="H384" s="1018"/>
      <c r="I384" s="1018"/>
      <c r="J384" s="1018"/>
      <c r="K384" s="1018"/>
      <c r="L384" s="1018"/>
      <c r="M384" s="1018"/>
      <c r="N384" s="1018"/>
      <c r="O384" s="1018"/>
      <c r="P384" s="1019"/>
    </row>
    <row r="385" spans="1:16" ht="29.25" customHeight="1" x14ac:dyDescent="0.2">
      <c r="A385" s="1000"/>
      <c r="B385" s="35"/>
      <c r="C385" s="35"/>
      <c r="D385" s="1017" t="s">
        <v>284</v>
      </c>
      <c r="E385" s="1018"/>
      <c r="F385" s="1018"/>
      <c r="G385" s="1018"/>
      <c r="H385" s="1018"/>
      <c r="I385" s="1018"/>
      <c r="J385" s="1018"/>
      <c r="K385" s="1018"/>
      <c r="L385" s="1018"/>
      <c r="M385" s="1018"/>
      <c r="N385" s="1018"/>
      <c r="O385" s="1018"/>
      <c r="P385" s="1019"/>
    </row>
    <row r="386" spans="1:16" ht="29.25" customHeight="1" x14ac:dyDescent="0.2">
      <c r="A386" s="1000"/>
      <c r="B386" s="35"/>
      <c r="C386" s="35"/>
      <c r="D386" s="1017" t="s">
        <v>285</v>
      </c>
      <c r="E386" s="1018"/>
      <c r="F386" s="1018"/>
      <c r="G386" s="1018"/>
      <c r="H386" s="1018"/>
      <c r="I386" s="1018"/>
      <c r="J386" s="1018"/>
      <c r="K386" s="1018"/>
      <c r="L386" s="1018"/>
      <c r="M386" s="1018"/>
      <c r="N386" s="1018"/>
      <c r="O386" s="1018"/>
      <c r="P386" s="1019"/>
    </row>
    <row r="387" spans="1:16" ht="29.25" customHeight="1" x14ac:dyDescent="0.2">
      <c r="A387" s="1000"/>
      <c r="B387" s="35"/>
      <c r="C387" s="35"/>
      <c r="D387" s="1020" t="s">
        <v>286</v>
      </c>
      <c r="E387" s="1021"/>
      <c r="F387" s="1021"/>
      <c r="G387" s="1021"/>
      <c r="H387" s="1021"/>
      <c r="I387" s="1021"/>
      <c r="J387" s="1021"/>
      <c r="K387" s="1021"/>
      <c r="L387" s="1021"/>
      <c r="M387" s="1021"/>
      <c r="N387" s="1021"/>
      <c r="O387" s="1021"/>
      <c r="P387" s="1022"/>
    </row>
    <row r="388" spans="1:16" x14ac:dyDescent="0.2">
      <c r="A388" s="1001"/>
      <c r="B388" s="82"/>
      <c r="C388" s="82"/>
      <c r="D388" s="82"/>
      <c r="E388" s="82"/>
      <c r="F388" s="82"/>
      <c r="G388" s="463"/>
      <c r="H388" s="82"/>
      <c r="I388" s="82"/>
      <c r="J388" s="82"/>
      <c r="K388" s="82"/>
      <c r="L388" s="463"/>
      <c r="M388" s="82"/>
      <c r="N388" s="82"/>
      <c r="O388" s="82"/>
      <c r="P388" s="98"/>
    </row>
    <row r="389" spans="1:16" x14ac:dyDescent="0.2">
      <c r="A389" s="99"/>
      <c r="B389" s="35"/>
      <c r="C389" s="35"/>
      <c r="D389" s="35"/>
      <c r="E389" s="35"/>
      <c r="F389" s="35"/>
      <c r="G389" s="461"/>
      <c r="H389" s="35"/>
      <c r="I389" s="35"/>
      <c r="J389" s="35"/>
      <c r="K389" s="35"/>
      <c r="L389" s="461"/>
      <c r="M389" s="35"/>
      <c r="N389" s="35"/>
      <c r="O389" s="35"/>
      <c r="P389" s="35"/>
    </row>
    <row r="391" spans="1:16" ht="48" customHeight="1" x14ac:dyDescent="0.2"/>
    <row r="393" spans="1:16" ht="21" customHeight="1" x14ac:dyDescent="0.2">
      <c r="A393" s="768" t="str">
        <f ca="1">Translations!A321</f>
        <v>To be completed by the PR</v>
      </c>
      <c r="B393" s="769"/>
      <c r="C393" s="769"/>
      <c r="D393" s="769"/>
      <c r="E393" s="770"/>
      <c r="H393" s="768" t="str">
        <f ca="1">Translations!A324</f>
        <v>To be completed by the SR</v>
      </c>
      <c r="I393" s="769"/>
      <c r="J393" s="769"/>
      <c r="K393" s="769"/>
      <c r="L393" s="769"/>
      <c r="M393" s="770"/>
    </row>
    <row r="394" spans="1:16" ht="27" customHeight="1" x14ac:dyDescent="0.2">
      <c r="A394" s="777" t="str">
        <f ca="1">Translations!A322</f>
        <v>Position</v>
      </c>
      <c r="B394" s="790"/>
      <c r="C394" s="790"/>
      <c r="D394" s="791"/>
      <c r="E394" s="466" t="str">
        <f ca="1">Translations!A323</f>
        <v>Signature</v>
      </c>
      <c r="H394" s="783" t="str">
        <f ca="1">Translations!A322</f>
        <v>Position</v>
      </c>
      <c r="I394" s="785"/>
      <c r="J394" s="768" t="str">
        <f ca="1">Translations!A323</f>
        <v>Signature</v>
      </c>
      <c r="K394" s="769"/>
      <c r="L394" s="769"/>
      <c r="M394" s="770"/>
    </row>
    <row r="395" spans="1:16" ht="37.5" customHeight="1" x14ac:dyDescent="0.2">
      <c r="A395" s="1038"/>
      <c r="B395" s="1039"/>
      <c r="C395" s="1039"/>
      <c r="D395" s="1040"/>
      <c r="E395" s="2"/>
      <c r="H395" s="1038"/>
      <c r="I395" s="1039"/>
      <c r="J395" s="773"/>
      <c r="K395" s="774"/>
      <c r="L395" s="774"/>
      <c r="M395" s="1041"/>
    </row>
    <row r="396" spans="1:16" ht="37.5" customHeight="1" x14ac:dyDescent="0.2">
      <c r="A396" s="1038"/>
      <c r="B396" s="1039"/>
      <c r="C396" s="1039"/>
      <c r="D396" s="1040"/>
      <c r="E396" s="2"/>
      <c r="H396" s="1038"/>
      <c r="I396" s="1039"/>
      <c r="J396" s="773"/>
      <c r="K396" s="774"/>
      <c r="L396" s="774"/>
      <c r="M396" s="1041"/>
    </row>
    <row r="397" spans="1:16" ht="37.5" customHeight="1" x14ac:dyDescent="0.2">
      <c r="A397" s="1038"/>
      <c r="B397" s="1039"/>
      <c r="C397" s="1039"/>
      <c r="D397" s="1040"/>
      <c r="E397" s="2"/>
      <c r="H397" s="1038"/>
      <c r="I397" s="1039"/>
      <c r="J397" s="773"/>
      <c r="K397" s="774"/>
      <c r="L397" s="774"/>
      <c r="M397" s="1041"/>
    </row>
    <row r="398" spans="1:16" ht="37.5" customHeight="1" x14ac:dyDescent="0.2">
      <c r="A398" s="1038"/>
      <c r="B398" s="1039"/>
      <c r="C398" s="1039"/>
      <c r="D398" s="1040"/>
      <c r="E398" s="2"/>
      <c r="H398" s="1038"/>
      <c r="I398" s="1039"/>
      <c r="J398" s="773"/>
      <c r="K398" s="774"/>
      <c r="L398" s="774"/>
      <c r="M398" s="1041"/>
    </row>
    <row r="399" spans="1:16" ht="33" customHeight="1" x14ac:dyDescent="0.2"/>
  </sheetData>
  <sheetProtection password="8F94" sheet="1" objects="1" scenarios="1"/>
  <mergeCells count="152">
    <mergeCell ref="A283:G283"/>
    <mergeCell ref="A284:G284"/>
    <mergeCell ref="A338:A361"/>
    <mergeCell ref="AC20:AC21"/>
    <mergeCell ref="W5:AA17"/>
    <mergeCell ref="Y19:AA19"/>
    <mergeCell ref="W20:W21"/>
    <mergeCell ref="Y20:Y21"/>
    <mergeCell ref="Z20:Z21"/>
    <mergeCell ref="AA20:AA21"/>
    <mergeCell ref="R20:S20"/>
    <mergeCell ref="D18:E18"/>
    <mergeCell ref="H19:K19"/>
    <mergeCell ref="M19:P19"/>
    <mergeCell ref="O20:O21"/>
    <mergeCell ref="P20:P21"/>
    <mergeCell ref="A292:P292"/>
    <mergeCell ref="A293:P334"/>
    <mergeCell ref="A20:A21"/>
    <mergeCell ref="B20:B21"/>
    <mergeCell ref="C20:C21"/>
    <mergeCell ref="D20:D21"/>
    <mergeCell ref="E20:E21"/>
    <mergeCell ref="F20:F21"/>
    <mergeCell ref="A398:D398"/>
    <mergeCell ref="H398:I398"/>
    <mergeCell ref="J398:M398"/>
    <mergeCell ref="A393:E393"/>
    <mergeCell ref="H393:M393"/>
    <mergeCell ref="A394:D394"/>
    <mergeCell ref="H394:I394"/>
    <mergeCell ref="J394:M394"/>
    <mergeCell ref="A395:D395"/>
    <mergeCell ref="H395:I395"/>
    <mergeCell ref="J395:M395"/>
    <mergeCell ref="A396:D396"/>
    <mergeCell ref="H396:I396"/>
    <mergeCell ref="J396:M396"/>
    <mergeCell ref="A397:D397"/>
    <mergeCell ref="H397:I397"/>
    <mergeCell ref="J397:M397"/>
    <mergeCell ref="E2:N2"/>
    <mergeCell ref="O2:P2"/>
    <mergeCell ref="E3:N3"/>
    <mergeCell ref="O3:P4"/>
    <mergeCell ref="E4:N4"/>
    <mergeCell ref="E5:N5"/>
    <mergeCell ref="G17:H17"/>
    <mergeCell ref="H18:I18"/>
    <mergeCell ref="J18:K18"/>
    <mergeCell ref="M18:N18"/>
    <mergeCell ref="O18:P18"/>
    <mergeCell ref="J6:P6"/>
    <mergeCell ref="A7:H16"/>
    <mergeCell ref="J7:P8"/>
    <mergeCell ref="J10:K10"/>
    <mergeCell ref="M10:P10"/>
    <mergeCell ref="J11:K12"/>
    <mergeCell ref="M11:P12"/>
    <mergeCell ref="J14:N16"/>
    <mergeCell ref="O14:P14"/>
    <mergeCell ref="O15:P16"/>
    <mergeCell ref="A259:G259"/>
    <mergeCell ref="A260:G260"/>
    <mergeCell ref="A261:G261"/>
    <mergeCell ref="A262:G262"/>
    <mergeCell ref="A263:G263"/>
    <mergeCell ref="A264:G264"/>
    <mergeCell ref="A237:G237"/>
    <mergeCell ref="A238:G238"/>
    <mergeCell ref="A239:G239"/>
    <mergeCell ref="A253:G253"/>
    <mergeCell ref="A254:G254"/>
    <mergeCell ref="A255:G255"/>
    <mergeCell ref="A256:G256"/>
    <mergeCell ref="A257:G257"/>
    <mergeCell ref="A258:G258"/>
    <mergeCell ref="A247:G247"/>
    <mergeCell ref="A248:G248"/>
    <mergeCell ref="A249:G249"/>
    <mergeCell ref="A250:G250"/>
    <mergeCell ref="A251:G251"/>
    <mergeCell ref="A252:G252"/>
    <mergeCell ref="A272:G272"/>
    <mergeCell ref="A336:P336"/>
    <mergeCell ref="A271:G271"/>
    <mergeCell ref="A265:G265"/>
    <mergeCell ref="A273:G273"/>
    <mergeCell ref="A274:G274"/>
    <mergeCell ref="A275:G275"/>
    <mergeCell ref="A285:G285"/>
    <mergeCell ref="A286:G286"/>
    <mergeCell ref="A287:G287"/>
    <mergeCell ref="A288:G288"/>
    <mergeCell ref="A289:G289"/>
    <mergeCell ref="A266:G266"/>
    <mergeCell ref="A267:G267"/>
    <mergeCell ref="A268:G268"/>
    <mergeCell ref="A269:G269"/>
    <mergeCell ref="A270:G270"/>
    <mergeCell ref="A276:G276"/>
    <mergeCell ref="A277:G277"/>
    <mergeCell ref="A278:G278"/>
    <mergeCell ref="A279:G279"/>
    <mergeCell ref="A280:G280"/>
    <mergeCell ref="A281:G281"/>
    <mergeCell ref="A282:G282"/>
    <mergeCell ref="A233:G233"/>
    <mergeCell ref="A234:G234"/>
    <mergeCell ref="A241:G241"/>
    <mergeCell ref="A242:G242"/>
    <mergeCell ref="A243:G243"/>
    <mergeCell ref="A244:G244"/>
    <mergeCell ref="A245:G245"/>
    <mergeCell ref="A246:G246"/>
    <mergeCell ref="A235:G235"/>
    <mergeCell ref="A236:G236"/>
    <mergeCell ref="A240:G240"/>
    <mergeCell ref="A232:G232"/>
    <mergeCell ref="H20:H21"/>
    <mergeCell ref="I20:I21"/>
    <mergeCell ref="J20:J21"/>
    <mergeCell ref="K20:K21"/>
    <mergeCell ref="M20:M21"/>
    <mergeCell ref="N20:N21"/>
    <mergeCell ref="A229:G229"/>
    <mergeCell ref="A230:G230"/>
    <mergeCell ref="A231:G231"/>
    <mergeCell ref="U20:U21"/>
    <mergeCell ref="D387:P387"/>
    <mergeCell ref="A227:H227"/>
    <mergeCell ref="A228:G228"/>
    <mergeCell ref="D358:P358"/>
    <mergeCell ref="D359:P359"/>
    <mergeCell ref="D360:P360"/>
    <mergeCell ref="A364:A388"/>
    <mergeCell ref="O364:P364"/>
    <mergeCell ref="D365:E365"/>
    <mergeCell ref="O365:P365"/>
    <mergeCell ref="D368:P372"/>
    <mergeCell ref="D376:P380"/>
    <mergeCell ref="D383:P383"/>
    <mergeCell ref="D349:P353"/>
    <mergeCell ref="D356:P356"/>
    <mergeCell ref="D357:P357"/>
    <mergeCell ref="D384:P384"/>
    <mergeCell ref="D385:P385"/>
    <mergeCell ref="D386:P386"/>
    <mergeCell ref="O338:P338"/>
    <mergeCell ref="D339:E339"/>
    <mergeCell ref="O339:P339"/>
    <mergeCell ref="D342:P346"/>
  </mergeCells>
  <dataValidations disablePrompts="1" count="1">
    <dataValidation type="date" operator="greaterThan" allowBlank="1" showInputMessage="1" showErrorMessage="1" prompt="DD/MM/AAAA" sqref="O365:P365 O339:P339">
      <formula1>40179</formula1>
    </dataValidation>
  </dataValidations>
  <pageMargins left="0.47244094488188981" right="0.55118110236220474" top="0.43307086614173229" bottom="0.59055118110236227" header="0.31496062992125984" footer="0.31496062992125984"/>
  <pageSetup scale="65" orientation="landscape" horizontalDpi="4294967293" verticalDpi="4294967293" r:id="rId1"/>
  <headerFooter>
    <oddFooter>&amp;R&amp;P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between" id="{69D3C530-2B1F-4F6C-8ED7-549B2939478E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30" operator="between" id="{365675AB-A922-4372-8F1C-CA61AEFDEDA9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greaterThanOrEqual" id="{A5B6EEC0-6561-40C8-9643-80235241BCA1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K26:K224</xm:sqref>
        </x14:conditionalFormatting>
        <x14:conditionalFormatting xmlns:xm="http://schemas.microsoft.com/office/excel/2006/main">
          <x14:cfRule type="cellIs" priority="20" operator="between" id="{BC4DD1B8-D204-4E22-AD18-A714DA8FFA0B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between" id="{66C00A22-C66E-47A5-B88B-FB583C835CFF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greaterThanOrEqual" id="{D25AFFC6-C94A-429B-B130-C9B2F92CDD2B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P23</xm:sqref>
        </x14:conditionalFormatting>
        <x14:conditionalFormatting xmlns:xm="http://schemas.microsoft.com/office/excel/2006/main">
          <x14:cfRule type="cellIs" priority="23" operator="between" id="{CA6FD889-9AAA-4E01-A256-555A3BAB8877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4" operator="between" id="{B11A7BCD-DD05-4710-9FF4-0622B347FAC3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greaterThanOrEqual" id="{24280092-24AE-4DCB-B5E4-137736CCEDE6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P25:P224</xm:sqref>
        </x14:conditionalFormatting>
        <x14:conditionalFormatting xmlns:xm="http://schemas.microsoft.com/office/excel/2006/main">
          <x14:cfRule type="cellIs" priority="26" operator="between" id="{8B45B9E5-D6BF-4548-9974-2796EF95BF38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7" operator="between" id="{8443C28A-A7D3-4784-B71F-CB2FCCE5D924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greaterThanOrEqual" id="{727C27D4-EF15-42C1-821E-9BB65A6CFAF2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K23 O3</xm:sqref>
        </x14:conditionalFormatting>
        <x14:conditionalFormatting xmlns:xm="http://schemas.microsoft.com/office/excel/2006/main">
          <x14:cfRule type="expression" priority="2639" id="{478EAFAB-3D13-4B2C-8E1F-EAB7DD495A44}">
            <xm:f>'Month 1'!$C228="N"</xm:f>
            <x14:dxf>
              <font>
                <strike/>
              </font>
              <fill>
                <patternFill>
                  <bgColor theme="1" tint="4.9989318521683403E-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expression" priority="2640" id="{9630149A-09E1-46CD-9917-E69097BA95FE}">
            <xm:f>AND(MID('Month 1'!XFD228,3,3)/1&lt;212, MID('Month 1'!XFD228,3,3)/1&gt;199)</xm:f>
            <x14:dxf>
              <font>
                <color theme="1"/>
              </font>
              <fill>
                <patternFill>
                  <bgColor theme="7" tint="0.59996337778862885"/>
                </patternFill>
              </fill>
            </x14:dxf>
          </x14:cfRule>
          <x14:cfRule type="expression" priority="2641" id="{E59B54BD-F17D-425E-ACE3-79FDB496437A}">
            <xm:f>AND(MID('Month 1'!XFD228,3,3)/1&lt;200, MID('Month 1'!XFD228,3,3)/1&gt;179)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expression" priority="2642" id="{477C9146-ABFE-40AE-A6CF-230C1B6802AD}">
            <xm:f>AND(MID('Month 1'!XFD228,3,3)/1&lt;180, MID('Month 1'!XFD228,3,3)/1&gt;149)</xm:f>
            <x14:dxf>
              <font>
                <color theme="1"/>
              </font>
              <fill>
                <patternFill>
                  <bgColor theme="7" tint="0.39994506668294322"/>
                </patternFill>
              </fill>
            </x14:dxf>
          </x14:cfRule>
          <x14:cfRule type="expression" priority="2643" id="{51004368-0435-4E36-A6A9-2C1F54C1068E}">
            <xm:f>AND(MID('Month 1'!#REF!,3,3)/1&lt;149, MID('Month 1'!#REF!,3,3)/1&gt;111)</xm:f>
            <x14:dxf>
              <font>
                <color theme="1"/>
              </font>
              <fill>
                <patternFill>
                  <bgColor theme="7" tint="0.79998168889431442"/>
                </patternFill>
              </fill>
            </x14:dxf>
          </x14:cfRule>
          <x14:cfRule type="expression" priority="2644" id="{47403F71-2811-4AC9-8251-BEEBBB6656E9}">
            <xm:f>AND(MID('Month 1'!#REF!,3,3)/1&lt;112, MID('Month 1'!#REF!,3,3)/1&gt;65)</xm:f>
            <x14:dxf>
              <font>
                <color theme="0"/>
              </font>
              <fill>
                <patternFill>
                  <bgColor theme="7" tint="-0.49998474074526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cellIs" priority="1" operator="between" id="{79CA23D6-048B-4DCE-8CD8-36EB49005D4F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between" id="{5ACE3713-2DFD-44AC-9EE1-F865267EFD7A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greaterThanOrEqual" id="{00AED726-E780-496F-9C15-F08DF11844D9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K25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CCECFF"/>
  </sheetPr>
  <dimension ref="A1:AC399"/>
  <sheetViews>
    <sheetView showGridLines="0" defaultGridColor="0" colorId="55" zoomScale="70" zoomScaleNormal="70" zoomScalePageLayoutView="60" workbookViewId="0"/>
  </sheetViews>
  <sheetFormatPr baseColWidth="10" defaultColWidth="11.42578125" defaultRowHeight="12.75" x14ac:dyDescent="0.2"/>
  <cols>
    <col min="1" max="1" width="5.7109375" style="1" customWidth="1"/>
    <col min="2" max="2" width="10.85546875" style="1" hidden="1" customWidth="1"/>
    <col min="3" max="3" width="6.85546875" style="1" hidden="1" customWidth="1"/>
    <col min="4" max="4" width="13.7109375" style="1" customWidth="1"/>
    <col min="5" max="5" width="50.7109375" style="1" customWidth="1"/>
    <col min="6" max="6" width="21.85546875" style="1" customWidth="1"/>
    <col min="7" max="7" width="1" style="33" customWidth="1"/>
    <col min="8" max="8" width="13" style="1" customWidth="1"/>
    <col min="9" max="11" width="10.7109375" style="1" customWidth="1"/>
    <col min="12" max="12" width="1.28515625" style="33" customWidth="1"/>
    <col min="13" max="13" width="17" style="1" customWidth="1"/>
    <col min="14" max="14" width="15.42578125" style="1" customWidth="1"/>
    <col min="15" max="15" width="14.28515625" style="1" customWidth="1"/>
    <col min="16" max="16" width="10.7109375" style="1" customWidth="1"/>
    <col min="17" max="17" width="1.28515625" style="33" customWidth="1"/>
    <col min="18" max="18" width="17.28515625" style="1" hidden="1" customWidth="1"/>
    <col min="19" max="19" width="18.85546875" style="1" hidden="1" customWidth="1"/>
    <col min="20" max="20" width="4.85546875" style="1" hidden="1" customWidth="1"/>
    <col min="21" max="21" width="15.5703125" style="1" hidden="1" customWidth="1"/>
    <col min="22" max="22" width="11.42578125" style="1" hidden="1" customWidth="1"/>
    <col min="23" max="23" width="23.5703125" style="1" hidden="1" customWidth="1"/>
    <col min="24" max="24" width="3.5703125" style="1" hidden="1" customWidth="1"/>
    <col min="25" max="25" width="14.7109375" style="1" hidden="1" customWidth="1"/>
    <col min="26" max="26" width="14" style="1" hidden="1" customWidth="1"/>
    <col min="27" max="27" width="16.140625" style="1" hidden="1" customWidth="1"/>
    <col min="28" max="28" width="11.42578125" style="1" hidden="1" customWidth="1"/>
    <col min="29" max="29" width="15.28515625" style="1" hidden="1" customWidth="1"/>
    <col min="30" max="31" width="0" style="1" hidden="1" customWidth="1"/>
    <col min="32" max="16384" width="11.42578125" style="1"/>
  </cols>
  <sheetData>
    <row r="1" spans="1:29" ht="5.25" customHeight="1" x14ac:dyDescent="0.2"/>
    <row r="2" spans="1:29" ht="15" customHeight="1" x14ac:dyDescent="0.25">
      <c r="A2" s="1" t="s">
        <v>1309</v>
      </c>
      <c r="E2" s="788" t="str">
        <f ca="1">Translations!A80</f>
        <v>SR Management Tool</v>
      </c>
      <c r="F2" s="788"/>
      <c r="G2" s="788"/>
      <c r="H2" s="788"/>
      <c r="I2" s="788"/>
      <c r="J2" s="788"/>
      <c r="K2" s="788"/>
      <c r="L2" s="788"/>
      <c r="M2" s="788"/>
      <c r="N2" s="788"/>
      <c r="O2" s="768" t="str">
        <f ca="1">Translations!A129</f>
        <v>SCORE</v>
      </c>
      <c r="P2" s="770"/>
    </row>
    <row r="3" spans="1:29" ht="15" customHeight="1" x14ac:dyDescent="0.2">
      <c r="E3" s="789" t="str">
        <f>Setup!H11</f>
        <v>Direct Gender Partnership (DGP)</v>
      </c>
      <c r="F3" s="789"/>
      <c r="G3" s="789"/>
      <c r="H3" s="789"/>
      <c r="I3" s="789"/>
      <c r="J3" s="789"/>
      <c r="K3" s="789"/>
      <c r="L3" s="789"/>
      <c r="M3" s="789"/>
      <c r="N3" s="789"/>
      <c r="O3" s="984">
        <f ca="1">K23</f>
        <v>0.97962454212454209</v>
      </c>
      <c r="P3" s="985"/>
    </row>
    <row r="4" spans="1:29" ht="15" customHeight="1" x14ac:dyDescent="0.2">
      <c r="E4" s="789" t="str">
        <f xml:space="preserve"> Setup!H14 &amp; "  (" &amp; Setup!H13 &amp; ")" &amp; "  (" &amp; Setup!H15 &amp; ")"</f>
        <v>DMR-202-G01-H-00  (January  2016 - December 2016)  (HIV / AIDS)</v>
      </c>
      <c r="F4" s="789"/>
      <c r="G4" s="789"/>
      <c r="H4" s="789"/>
      <c r="I4" s="789"/>
      <c r="J4" s="789"/>
      <c r="K4" s="789"/>
      <c r="L4" s="789"/>
      <c r="M4" s="789"/>
      <c r="N4" s="789"/>
      <c r="O4" s="984"/>
      <c r="P4" s="985"/>
    </row>
    <row r="5" spans="1:29" ht="25.5" customHeight="1" x14ac:dyDescent="0.2">
      <c r="E5" s="986" t="str">
        <f>Setup!AB13 &amp; "  (" &amp; Setup!H16 &amp; ")"</f>
        <v>June  ($ - USD)</v>
      </c>
      <c r="F5" s="986"/>
      <c r="G5" s="986"/>
      <c r="H5" s="986"/>
      <c r="I5" s="986"/>
      <c r="J5" s="986"/>
      <c r="K5" s="986"/>
      <c r="L5" s="986"/>
      <c r="M5" s="986"/>
      <c r="N5" s="986"/>
      <c r="W5" s="1044" t="s">
        <v>2631</v>
      </c>
      <c r="X5" s="1045"/>
      <c r="Y5" s="1045"/>
      <c r="Z5" s="1045"/>
      <c r="AA5" s="1046"/>
    </row>
    <row r="6" spans="1:29" ht="20.25" customHeight="1" x14ac:dyDescent="0.2">
      <c r="A6" s="119" t="str">
        <f ca="1">Setup!G19</f>
        <v>Details of programatic indicators</v>
      </c>
      <c r="B6" s="78"/>
      <c r="C6" s="78"/>
      <c r="D6" s="78"/>
      <c r="E6" s="72"/>
      <c r="F6" s="72"/>
      <c r="G6" s="455"/>
      <c r="H6" s="73"/>
      <c r="I6" s="22"/>
      <c r="J6" s="777" t="str">
        <f ca="1">Setup!G17</f>
        <v>Key population</v>
      </c>
      <c r="K6" s="790"/>
      <c r="L6" s="790"/>
      <c r="M6" s="790"/>
      <c r="N6" s="790"/>
      <c r="O6" s="790"/>
      <c r="P6" s="791"/>
      <c r="W6" s="1047"/>
      <c r="X6" s="1048"/>
      <c r="Y6" s="1048"/>
      <c r="Z6" s="1048"/>
      <c r="AA6" s="1049"/>
    </row>
    <row r="7" spans="1:29" ht="13.5" customHeight="1" x14ac:dyDescent="0.2">
      <c r="A7" s="792" t="str">
        <f>Setup!H19</f>
        <v xml:space="preserve"># PLHIV that initiated ARV with CD4 count &lt;200
# new HIV+ enrolled in care services 
# aged 10-24 yrs reached by HIV life skills ed. in school </v>
      </c>
      <c r="B7" s="793"/>
      <c r="C7" s="793"/>
      <c r="D7" s="793"/>
      <c r="E7" s="793"/>
      <c r="F7" s="793"/>
      <c r="G7" s="793"/>
      <c r="H7" s="794"/>
      <c r="J7" s="792" t="str">
        <f>Setup!H17</f>
        <v>Sex Workers - Migrants - Women</v>
      </c>
      <c r="K7" s="793"/>
      <c r="L7" s="793"/>
      <c r="M7" s="793"/>
      <c r="N7" s="793"/>
      <c r="O7" s="793"/>
      <c r="P7" s="794"/>
      <c r="W7" s="1047"/>
      <c r="X7" s="1048"/>
      <c r="Y7" s="1048"/>
      <c r="Z7" s="1048"/>
      <c r="AA7" s="1049"/>
    </row>
    <row r="8" spans="1:29" ht="17.25" customHeight="1" x14ac:dyDescent="0.2">
      <c r="A8" s="795"/>
      <c r="B8" s="796"/>
      <c r="C8" s="796"/>
      <c r="D8" s="796"/>
      <c r="E8" s="796"/>
      <c r="F8" s="796"/>
      <c r="G8" s="796"/>
      <c r="H8" s="797"/>
      <c r="J8" s="798"/>
      <c r="K8" s="799"/>
      <c r="L8" s="799"/>
      <c r="M8" s="799"/>
      <c r="N8" s="799"/>
      <c r="O8" s="799"/>
      <c r="P8" s="800"/>
      <c r="W8" s="1047"/>
      <c r="X8" s="1048"/>
      <c r="Y8" s="1048"/>
      <c r="Z8" s="1048"/>
      <c r="AA8" s="1049"/>
    </row>
    <row r="9" spans="1:29" ht="13.5" customHeight="1" x14ac:dyDescent="0.2">
      <c r="A9" s="795"/>
      <c r="B9" s="796"/>
      <c r="C9" s="796"/>
      <c r="D9" s="796"/>
      <c r="E9" s="796"/>
      <c r="F9" s="796"/>
      <c r="G9" s="796"/>
      <c r="H9" s="797"/>
      <c r="W9" s="1047"/>
      <c r="X9" s="1048"/>
      <c r="Y9" s="1048"/>
      <c r="Z9" s="1048"/>
      <c r="AA9" s="1049"/>
    </row>
    <row r="10" spans="1:29" ht="19.5" customHeight="1" x14ac:dyDescent="0.2">
      <c r="A10" s="795"/>
      <c r="B10" s="796"/>
      <c r="C10" s="796"/>
      <c r="D10" s="796"/>
      <c r="E10" s="796"/>
      <c r="F10" s="796"/>
      <c r="G10" s="796"/>
      <c r="H10" s="797"/>
      <c r="J10" s="783" t="str">
        <f ca="1">Translations!A119</f>
        <v>Report date</v>
      </c>
      <c r="K10" s="785"/>
      <c r="M10" s="768" t="str">
        <f ca="1">Translations!A130</f>
        <v>Reported by</v>
      </c>
      <c r="N10" s="769"/>
      <c r="O10" s="769"/>
      <c r="P10" s="770"/>
      <c r="W10" s="1047"/>
      <c r="X10" s="1048"/>
      <c r="Y10" s="1048"/>
      <c r="Z10" s="1048"/>
      <c r="AA10" s="1049"/>
    </row>
    <row r="11" spans="1:29" ht="13.5" customHeight="1" x14ac:dyDescent="0.2">
      <c r="A11" s="795"/>
      <c r="B11" s="796"/>
      <c r="C11" s="796"/>
      <c r="D11" s="796"/>
      <c r="E11" s="796"/>
      <c r="F11" s="796"/>
      <c r="G11" s="796"/>
      <c r="H11" s="797"/>
      <c r="J11" s="1004">
        <v>42564</v>
      </c>
      <c r="K11" s="1005"/>
      <c r="M11" s="989" t="s">
        <v>2696</v>
      </c>
      <c r="N11" s="990"/>
      <c r="O11" s="990"/>
      <c r="P11" s="991"/>
      <c r="W11" s="1047"/>
      <c r="X11" s="1048"/>
      <c r="Y11" s="1048"/>
      <c r="Z11" s="1048"/>
      <c r="AA11" s="1049"/>
      <c r="AC11" s="499"/>
    </row>
    <row r="12" spans="1:29" ht="13.5" customHeight="1" x14ac:dyDescent="0.2">
      <c r="A12" s="795"/>
      <c r="B12" s="796"/>
      <c r="C12" s="796"/>
      <c r="D12" s="796"/>
      <c r="E12" s="796"/>
      <c r="F12" s="796"/>
      <c r="G12" s="796"/>
      <c r="H12" s="797"/>
      <c r="J12" s="1006"/>
      <c r="K12" s="1007"/>
      <c r="M12" s="992"/>
      <c r="N12" s="993"/>
      <c r="O12" s="993"/>
      <c r="P12" s="994"/>
      <c r="W12" s="1047"/>
      <c r="X12" s="1048"/>
      <c r="Y12" s="1048"/>
      <c r="Z12" s="1048"/>
      <c r="AA12" s="1049"/>
      <c r="AC12" s="499"/>
    </row>
    <row r="13" spans="1:29" ht="13.5" customHeight="1" x14ac:dyDescent="0.2">
      <c r="A13" s="795"/>
      <c r="B13" s="796"/>
      <c r="C13" s="796"/>
      <c r="D13" s="796"/>
      <c r="E13" s="796"/>
      <c r="F13" s="796"/>
      <c r="G13" s="796"/>
      <c r="H13" s="797"/>
      <c r="W13" s="1047"/>
      <c r="X13" s="1048"/>
      <c r="Y13" s="1048"/>
      <c r="Z13" s="1048"/>
      <c r="AA13" s="1049"/>
      <c r="AC13" s="499"/>
    </row>
    <row r="14" spans="1:29" ht="21.75" customHeight="1" x14ac:dyDescent="0.2">
      <c r="A14" s="795"/>
      <c r="B14" s="796"/>
      <c r="C14" s="796"/>
      <c r="D14" s="796"/>
      <c r="E14" s="796"/>
      <c r="F14" s="796"/>
      <c r="G14" s="796"/>
      <c r="H14" s="797"/>
      <c r="J14" s="920" t="str">
        <f ca="1">Translations!A132</f>
        <v>Note: Enter disubursment ammount here if the PR made a disbursment this month. Leave blank if no disbursment was made.</v>
      </c>
      <c r="K14" s="942"/>
      <c r="L14" s="942"/>
      <c r="M14" s="942"/>
      <c r="N14" s="942"/>
      <c r="O14" s="768" t="str">
        <f ca="1">Translations!A131</f>
        <v>Disbursement</v>
      </c>
      <c r="P14" s="770"/>
      <c r="W14" s="1047"/>
      <c r="X14" s="1048"/>
      <c r="Y14" s="1048"/>
      <c r="Z14" s="1048"/>
      <c r="AA14" s="1049"/>
      <c r="AC14" s="499"/>
    </row>
    <row r="15" spans="1:29" ht="13.5" customHeight="1" x14ac:dyDescent="0.2">
      <c r="A15" s="795"/>
      <c r="B15" s="796"/>
      <c r="C15" s="796"/>
      <c r="D15" s="796"/>
      <c r="E15" s="796"/>
      <c r="F15" s="796"/>
      <c r="G15" s="796"/>
      <c r="H15" s="797"/>
      <c r="J15" s="922"/>
      <c r="K15" s="943"/>
      <c r="L15" s="943"/>
      <c r="M15" s="943"/>
      <c r="N15" s="943"/>
      <c r="O15" s="1008">
        <v>0</v>
      </c>
      <c r="P15" s="1009"/>
      <c r="W15" s="1047"/>
      <c r="X15" s="1048"/>
      <c r="Y15" s="1048"/>
      <c r="Z15" s="1048"/>
      <c r="AA15" s="1049"/>
      <c r="AC15" s="499"/>
    </row>
    <row r="16" spans="1:29" ht="24" customHeight="1" x14ac:dyDescent="0.2">
      <c r="A16" s="798"/>
      <c r="B16" s="799"/>
      <c r="C16" s="799"/>
      <c r="D16" s="799"/>
      <c r="E16" s="799"/>
      <c r="F16" s="799"/>
      <c r="G16" s="799"/>
      <c r="H16" s="800"/>
      <c r="J16" s="924"/>
      <c r="K16" s="944"/>
      <c r="L16" s="944"/>
      <c r="M16" s="944"/>
      <c r="N16" s="944"/>
      <c r="O16" s="1010"/>
      <c r="P16" s="1011"/>
      <c r="W16" s="1047"/>
      <c r="X16" s="1048"/>
      <c r="Y16" s="1048"/>
      <c r="Z16" s="1048"/>
      <c r="AA16" s="1049"/>
      <c r="AC16" s="499"/>
    </row>
    <row r="17" spans="1:29" ht="11.25" customHeight="1" x14ac:dyDescent="0.2">
      <c r="E17" s="63"/>
      <c r="F17" s="38"/>
      <c r="G17" s="995"/>
      <c r="H17" s="995"/>
      <c r="W17" s="1050"/>
      <c r="X17" s="1051"/>
      <c r="Y17" s="1051"/>
      <c r="Z17" s="1051"/>
      <c r="AA17" s="1052"/>
      <c r="AC17" s="499"/>
    </row>
    <row r="18" spans="1:29" ht="21" customHeight="1" x14ac:dyDescent="0.2">
      <c r="D18" s="987" t="str">
        <f ca="1">Translations!A233</f>
        <v>Input data in spaces with this color</v>
      </c>
      <c r="E18" s="988"/>
      <c r="H18" s="981" t="str">
        <f ca="1">Translations!A120</f>
        <v>Date of verification</v>
      </c>
      <c r="I18" s="981"/>
      <c r="J18" s="982">
        <v>42566</v>
      </c>
      <c r="K18" s="983"/>
      <c r="L18" s="484"/>
      <c r="M18" s="981" t="str">
        <f ca="1">Translations!A120</f>
        <v>Date of verification</v>
      </c>
      <c r="N18" s="981"/>
      <c r="O18" s="982">
        <v>42566</v>
      </c>
      <c r="P18" s="983"/>
      <c r="Y18" s="499"/>
      <c r="Z18" s="499"/>
      <c r="AA18" s="499"/>
      <c r="AC18" s="499"/>
    </row>
    <row r="19" spans="1:29" ht="20.25" customHeight="1" x14ac:dyDescent="0.2">
      <c r="H19" s="859" t="str">
        <f ca="1">Translations!A133</f>
        <v>Programmatic aspects</v>
      </c>
      <c r="I19" s="860"/>
      <c r="J19" s="860"/>
      <c r="K19" s="861"/>
      <c r="L19" s="485"/>
      <c r="M19" s="1012" t="str">
        <f ca="1">Translations!A134</f>
        <v>Financial aspects</v>
      </c>
      <c r="N19" s="1012"/>
      <c r="O19" s="1012"/>
      <c r="P19" s="1012"/>
      <c r="W19" s="495" t="s">
        <v>1863</v>
      </c>
      <c r="Y19" s="768" t="s">
        <v>1866</v>
      </c>
      <c r="Z19" s="769"/>
      <c r="AA19" s="770"/>
    </row>
    <row r="20" spans="1:29" ht="15" customHeight="1" x14ac:dyDescent="0.2">
      <c r="A20" s="806" t="str">
        <f ca="1">Translations!A88</f>
        <v>Item</v>
      </c>
      <c r="B20" s="771" t="s">
        <v>256</v>
      </c>
      <c r="C20" s="771" t="s">
        <v>259</v>
      </c>
      <c r="D20" s="771" t="str">
        <f ca="1">Translations!A91</f>
        <v>Activity code</v>
      </c>
      <c r="E20" s="777" t="str">
        <f ca="1">Translations!A92</f>
        <v>Indicator / Activity</v>
      </c>
      <c r="F20" s="771" t="str">
        <f ca="1">Translations!A79</f>
        <v>TGF costs groups</v>
      </c>
      <c r="G20" s="456"/>
      <c r="H20" s="771" t="str">
        <f ca="1">Translations!A135</f>
        <v>Monthly target</v>
      </c>
      <c r="I20" s="771" t="str">
        <f ca="1">Translations!A136</f>
        <v>Balance from previous period</v>
      </c>
      <c r="J20" s="771" t="str">
        <f ca="1">Translations!A137</f>
        <v xml:space="preserve">Results </v>
      </c>
      <c r="K20" s="771" t="str">
        <f ca="1">Translations!A108</f>
        <v>Result %</v>
      </c>
      <c r="L20" s="485"/>
      <c r="M20" s="977" t="str">
        <f ca="1">Translations!$A$360</f>
        <v>Monthly budget</v>
      </c>
      <c r="N20" s="977" t="str">
        <f ca="1">Translations!A136</f>
        <v>Balance from previous period</v>
      </c>
      <c r="O20" s="771" t="str">
        <f ca="1">Translations!$A$361</f>
        <v>Monthly expenditure</v>
      </c>
      <c r="P20" s="977" t="str">
        <f ca="1">Translations!A108</f>
        <v>Result %</v>
      </c>
      <c r="R20" s="975" t="s">
        <v>1450</v>
      </c>
      <c r="S20" s="976"/>
      <c r="U20" s="771" t="s">
        <v>1854</v>
      </c>
      <c r="W20" s="771" t="s">
        <v>1862</v>
      </c>
      <c r="Y20" s="1042" t="s">
        <v>1867</v>
      </c>
      <c r="Z20" s="771" t="s">
        <v>1864</v>
      </c>
      <c r="AA20" s="771" t="s">
        <v>1865</v>
      </c>
      <c r="AC20" s="771" t="s">
        <v>2634</v>
      </c>
    </row>
    <row r="21" spans="1:29" ht="38.1" customHeight="1" x14ac:dyDescent="0.2">
      <c r="A21" s="806"/>
      <c r="B21" s="772"/>
      <c r="C21" s="772"/>
      <c r="D21" s="772"/>
      <c r="E21" s="777"/>
      <c r="F21" s="772"/>
      <c r="G21" s="456"/>
      <c r="H21" s="772"/>
      <c r="I21" s="772"/>
      <c r="J21" s="772"/>
      <c r="K21" s="772"/>
      <c r="L21" s="485"/>
      <c r="M21" s="977"/>
      <c r="N21" s="977"/>
      <c r="O21" s="772"/>
      <c r="P21" s="977"/>
      <c r="R21" s="193" t="s">
        <v>1448</v>
      </c>
      <c r="S21" s="193" t="s">
        <v>1449</v>
      </c>
      <c r="U21" s="772"/>
      <c r="W21" s="772"/>
      <c r="Y21" s="1043"/>
      <c r="Z21" s="772"/>
      <c r="AA21" s="772"/>
      <c r="AC21" s="772"/>
    </row>
    <row r="22" spans="1:29" ht="4.5" customHeight="1" x14ac:dyDescent="0.2">
      <c r="A22" s="6"/>
      <c r="B22" s="6"/>
      <c r="C22" s="6"/>
      <c r="D22" s="6"/>
      <c r="E22" s="6"/>
      <c r="F22" s="8"/>
      <c r="G22" s="58"/>
      <c r="AC22" s="38"/>
    </row>
    <row r="23" spans="1:29" ht="25.5" customHeight="1" x14ac:dyDescent="0.2">
      <c r="A23" s="120" t="str">
        <f ca="1">Translations!A109</f>
        <v>Totals</v>
      </c>
      <c r="B23" s="121"/>
      <c r="C23" s="121"/>
      <c r="D23" s="121"/>
      <c r="E23" s="121"/>
      <c r="F23" s="122"/>
      <c r="G23" s="59"/>
      <c r="H23" s="29" t="s">
        <v>217</v>
      </c>
      <c r="I23" s="29" t="s">
        <v>217</v>
      </c>
      <c r="J23" s="29" t="s">
        <v>217</v>
      </c>
      <c r="K23" s="31">
        <f ca="1">IFERROR(AVERAGEIF(L25:L224,"&lt;&gt; "),"")</f>
        <v>0.97962454212454209</v>
      </c>
      <c r="L23" s="486"/>
      <c r="M23" s="30">
        <f>SUMIFS(M25:M224,$G$25:$G$224,"&lt;&gt;0")</f>
        <v>220850</v>
      </c>
      <c r="N23" s="30">
        <f>SUMIFS(N25:N224,$G$25:$G$224,"&lt;&gt;0")</f>
        <v>10500</v>
      </c>
      <c r="O23" s="30">
        <f>SUMIFS(O25:O224,$G$25:$G$224,"&lt;&gt;0")</f>
        <v>224100</v>
      </c>
      <c r="P23" s="31">
        <f>IFERROR(AVERAGEIF(Q25:Q224,"&lt;&gt; "),"")</f>
        <v>0.97254918994049433</v>
      </c>
      <c r="R23" s="192"/>
      <c r="S23" s="192"/>
      <c r="AC23" s="38"/>
    </row>
    <row r="24" spans="1:29" ht="5.25" customHeight="1" x14ac:dyDescent="0.2">
      <c r="A24" s="175"/>
      <c r="B24" s="175"/>
      <c r="C24" s="175"/>
      <c r="D24" s="175"/>
      <c r="E24" s="175"/>
      <c r="F24" s="176"/>
      <c r="G24" s="457"/>
      <c r="H24" s="38"/>
      <c r="I24" s="38"/>
      <c r="J24" s="177"/>
      <c r="K24" s="38"/>
      <c r="L24" s="43"/>
      <c r="M24" s="38"/>
      <c r="N24" s="38"/>
      <c r="O24" s="178"/>
      <c r="P24" s="38"/>
      <c r="AC24" s="38"/>
    </row>
    <row r="25" spans="1:29" ht="39" customHeight="1" x14ac:dyDescent="0.2">
      <c r="A25" s="14" t="str">
        <f>Planning!A9</f>
        <v>I001</v>
      </c>
      <c r="B25" s="9" t="str">
        <f>Planning!B9</f>
        <v>1. Indicator</v>
      </c>
      <c r="C25" s="9" t="str">
        <f>Planning!C9</f>
        <v>Pr68</v>
      </c>
      <c r="D25" s="195">
        <f>Planning!D9</f>
        <v>1</v>
      </c>
      <c r="E25" s="196" t="str">
        <f>Planning!E9</f>
        <v>[Pr68] # PLHIV that initiated ARV with CD4 count &lt;200 Target [2. Inverse]</v>
      </c>
      <c r="F25" s="196" t="str">
        <f>IF(Planning!G9&lt;&gt;0,Planning!G9,"")</f>
        <v/>
      </c>
      <c r="G25" s="194">
        <f>Planning!H9</f>
        <v>0</v>
      </c>
      <c r="H25" s="197">
        <f ca="1">Planning!X9</f>
        <v>200</v>
      </c>
      <c r="I25" s="198">
        <f ca="1">IF(OR(W25="1",AND(W25&lt;&gt;"1",G25=Lists!$A$17)),Y25,0)</f>
        <v>0</v>
      </c>
      <c r="J25" s="210">
        <f ca="1">R25</f>
        <v>195</v>
      </c>
      <c r="K25" s="32">
        <f ca="1">IF(AND(W25="2",G25&lt;&gt;Lists!$A$17),AA25,Z25)</f>
        <v>1.0256410256410255</v>
      </c>
      <c r="L25" s="33">
        <f t="shared" ref="L25:L56" ca="1" si="0">IF($U25=ExcluirDelPLogro,"",IF(AND(H25=0,I25=0,J25=0),"",K25))</f>
        <v>1.0256410256410255</v>
      </c>
      <c r="M25" s="199">
        <f>Planning!Y9</f>
        <v>45700</v>
      </c>
      <c r="N25" s="199">
        <f>'Month 5'!M25+'Month 5'!N25-'Month 5'!O25</f>
        <v>0</v>
      </c>
      <c r="O25" s="516">
        <f>S25</f>
        <v>45700</v>
      </c>
      <c r="P25" s="32">
        <f t="shared" ref="P25:P89" si="1">IF(AND(M25=0,N25=0,O25=0),"",IF((M25+N25)&gt;0,O25/(M25+N25),O25))</f>
        <v>1</v>
      </c>
      <c r="Q25" s="33">
        <f t="shared" ref="Q25:Q56" si="2">IF($U25=ExcluirDelPLogro,"",IF(AND(M25=0,N25=0,O25=0),"",P25))</f>
        <v>1</v>
      </c>
      <c r="R25" s="89">
        <f ca="1">SUMIFS($J$25:$J$224,$C$25:$C$224,$C25,$G$25:$G$224,Lists!$A$16)</f>
        <v>195</v>
      </c>
      <c r="S25" s="89">
        <f>SUMIFS($O$25:$O$224,$C$25:$C$224,$C25,$G$25:$G$224,"&lt;&gt;0")</f>
        <v>45700</v>
      </c>
      <c r="U25" s="2" t="str">
        <f>IF(B25=0,"",IF(LEFT(B25,1)="1","1","2"))</f>
        <v>1</v>
      </c>
      <c r="W25" s="2" t="str">
        <f ca="1">IF(C25=0,"",LEFT(INDEX(Lists!$H$5:$H$49,MATCH(C25,Lists!$G$5:$G$49,0),1),1))</f>
        <v>2</v>
      </c>
      <c r="Y25" s="4">
        <f ca="1">'Month 5'!H25+'Month 5'!I25-'Month 5'!J25</f>
        <v>-25</v>
      </c>
      <c r="Z25" s="2">
        <f ca="1">IF(AND(H25=0,I25=0,J25=0),"",IF((H25+I25)&gt;0,J25/(H25+I25),J25))</f>
        <v>0.97499999999999998</v>
      </c>
      <c r="AA25" s="2">
        <f t="shared" ref="AA25:AA56" ca="1" si="3">IF(AND(H25=0,I25=0,J25=0),"",IF(J25&gt;0,H25/J25,0))</f>
        <v>1.0256410256410255</v>
      </c>
      <c r="AC25" s="627" t="str">
        <f>U25&amp;C25</f>
        <v>1Pr68</v>
      </c>
    </row>
    <row r="26" spans="1:29" ht="39" customHeight="1" x14ac:dyDescent="0.2">
      <c r="A26" s="14" t="str">
        <f>Planning!A10</f>
        <v>I002</v>
      </c>
      <c r="B26" s="9" t="str">
        <f>Planning!B10</f>
        <v>2. Activity: Contributing</v>
      </c>
      <c r="C26" s="9" t="str">
        <f>Planning!C10</f>
        <v>Pr68</v>
      </c>
      <c r="D26" s="200">
        <f>Planning!D10</f>
        <v>1.2</v>
      </c>
      <c r="E26" s="201" t="str">
        <f>Planning!E10</f>
        <v xml:space="preserve">PLHIV reimbursed for transportation costs to HIV testing and treatment centres
</v>
      </c>
      <c r="F26" s="201" t="str">
        <f>IF(Planning!G10&lt;&gt;0,Planning!G10,"")</f>
        <v xml:space="preserve">12. Living support to client/ target population </v>
      </c>
      <c r="G26" s="194" t="str">
        <f>Planning!H10</f>
        <v>1. YES</v>
      </c>
      <c r="H26" s="202">
        <f>Planning!X10</f>
        <v>200</v>
      </c>
      <c r="I26" s="606">
        <f ca="1">IF(OR(W26="1",AND(W26&lt;&gt;"1",G26=Lists!$A$17)),Y26,0)</f>
        <v>0</v>
      </c>
      <c r="J26" s="658">
        <v>195</v>
      </c>
      <c r="K26" s="32">
        <f ca="1">IF(AND(W26="2",G26&lt;&gt;Lists!$A$17),AA26,Z26)</f>
        <v>1.0256410256410255</v>
      </c>
      <c r="L26" s="33" t="str">
        <f t="shared" si="0"/>
        <v/>
      </c>
      <c r="M26" s="203">
        <f>Planning!Y10</f>
        <v>45000</v>
      </c>
      <c r="N26" s="203">
        <f>'Month 5'!M26+'Month 5'!N26-'Month 5'!O26</f>
        <v>0</v>
      </c>
      <c r="O26" s="659">
        <v>45000</v>
      </c>
      <c r="P26" s="32">
        <f t="shared" si="1"/>
        <v>1</v>
      </c>
      <c r="Q26" s="33" t="str">
        <f t="shared" si="2"/>
        <v/>
      </c>
      <c r="R26" s="89">
        <f ca="1">SUMIFS($J$25:$J$224,$C$25:$C$224,$C26,$G$25:$G$224,Lists!$A$16)</f>
        <v>195</v>
      </c>
      <c r="S26" s="89">
        <f t="shared" ref="S26:S89" si="4">SUMIFS($O$25:$O$224,$C$25:$C$224,$C26,$G$25:$G$224,"&lt;&gt;0")</f>
        <v>45700</v>
      </c>
      <c r="U26" s="2" t="str">
        <f t="shared" ref="U26:U89" si="5">IF(B26=0,"",IF(LEFT(B26,1)="1","1","2"))</f>
        <v>2</v>
      </c>
      <c r="W26" s="2" t="str">
        <f ca="1">IF(C26=0,"",LEFT(INDEX(Lists!$H$5:$H$49,MATCH(C26,Lists!$G$5:$G$49,0),1),1))</f>
        <v>2</v>
      </c>
      <c r="Y26" s="4">
        <f ca="1">'Month 5'!H26+'Month 5'!I26-'Month 5'!J26</f>
        <v>-25</v>
      </c>
      <c r="Z26" s="2">
        <f t="shared" ref="Z26:Z89" ca="1" si="6">IF(AND(H26=0,I26=0,J26=0),"",IF((H26+I26)&gt;0,J26/(H26+I26),J26))</f>
        <v>0.97499999999999998</v>
      </c>
      <c r="AA26" s="2">
        <f t="shared" ca="1" si="3"/>
        <v>1.0256410256410255</v>
      </c>
      <c r="AC26" s="627" t="str">
        <f t="shared" ref="AC26:AC89" si="7">U26&amp;C26</f>
        <v>2Pr68</v>
      </c>
    </row>
    <row r="27" spans="1:29" ht="39" customHeight="1" x14ac:dyDescent="0.2">
      <c r="A27" s="14" t="str">
        <f>Planning!A11</f>
        <v>I003</v>
      </c>
      <c r="B27" s="9" t="str">
        <f>Planning!B11</f>
        <v>3. Activity: Non-Contributing</v>
      </c>
      <c r="C27" s="9" t="str">
        <f>Planning!C11</f>
        <v>Pr68</v>
      </c>
      <c r="D27" s="204">
        <f>Planning!D11</f>
        <v>1.3</v>
      </c>
      <c r="E27" s="205" t="str">
        <f>Planning!E11</f>
        <v xml:space="preserve">Communication materials produced to educate HIV+ patients about HIV treatment (Migrants and Sexual Workers). 
</v>
      </c>
      <c r="F27" s="205" t="str">
        <f>IF(Planning!G11&lt;&gt;0,Planning!G11,"")</f>
        <v>10. Communication material and publications</v>
      </c>
      <c r="G27" s="194" t="str">
        <f>Planning!H11</f>
        <v>2. NO</v>
      </c>
      <c r="H27" s="206">
        <f>Planning!X11</f>
        <v>25</v>
      </c>
      <c r="I27" s="207">
        <f ca="1">IF(OR(W27="1",AND(W27&lt;&gt;"1",G27=Lists!$A$17)),Y27,0)</f>
        <v>1</v>
      </c>
      <c r="J27" s="658">
        <v>25</v>
      </c>
      <c r="K27" s="32">
        <f ca="1">IF(AND(W27="2",G27&lt;&gt;Lists!$A$17),AA27,Z27)</f>
        <v>0.96153846153846156</v>
      </c>
      <c r="L27" s="33" t="str">
        <f t="shared" si="0"/>
        <v/>
      </c>
      <c r="M27" s="208">
        <f>Planning!Y11</f>
        <v>700</v>
      </c>
      <c r="N27" s="208">
        <f>'Month 5'!M27+'Month 5'!N27-'Month 5'!O27</f>
        <v>0</v>
      </c>
      <c r="O27" s="659">
        <v>700</v>
      </c>
      <c r="P27" s="32">
        <f t="shared" si="1"/>
        <v>1</v>
      </c>
      <c r="Q27" s="33" t="str">
        <f t="shared" si="2"/>
        <v/>
      </c>
      <c r="R27" s="89">
        <f ca="1">SUMIFS($J$25:$J$224,$C$25:$C$224,$C27,$G$25:$G$224,Lists!$A$16)</f>
        <v>195</v>
      </c>
      <c r="S27" s="89">
        <f t="shared" si="4"/>
        <v>45700</v>
      </c>
      <c r="U27" s="2" t="str">
        <f t="shared" si="5"/>
        <v>2</v>
      </c>
      <c r="W27" s="2" t="str">
        <f ca="1">IF(C27=0,"",LEFT(INDEX(Lists!$H$5:$H$49,MATCH(C27,Lists!$G$5:$G$49,0),1),1))</f>
        <v>2</v>
      </c>
      <c r="Y27" s="4">
        <f ca="1">'Month 5'!H27+'Month 5'!I27-'Month 5'!J27</f>
        <v>1</v>
      </c>
      <c r="Z27" s="2">
        <f t="shared" ca="1" si="6"/>
        <v>0.96153846153846156</v>
      </c>
      <c r="AA27" s="2">
        <f t="shared" ca="1" si="3"/>
        <v>1</v>
      </c>
      <c r="AC27" s="627" t="str">
        <f t="shared" si="7"/>
        <v>2Pr68</v>
      </c>
    </row>
    <row r="28" spans="1:29" ht="39" customHeight="1" x14ac:dyDescent="0.2">
      <c r="A28" s="14" t="str">
        <f>Planning!A12</f>
        <v>I004</v>
      </c>
      <c r="B28" s="9" t="str">
        <f>Planning!B12</f>
        <v>3. Activity: Non-Contributing</v>
      </c>
      <c r="C28" s="9" t="str">
        <f>Planning!C12</f>
        <v>Pr68</v>
      </c>
      <c r="D28" s="204">
        <f>Planning!D12</f>
        <v>1.4</v>
      </c>
      <c r="E28" s="205" t="str">
        <f>Planning!E12</f>
        <v xml:space="preserve">Supervisory visits to verify the appropriate application of testing and treatment protocols at centers. </v>
      </c>
      <c r="F28" s="205" t="str">
        <f>IF(Planning!G12&lt;&gt;0,Planning!G12,"")</f>
        <v>11. Programme administration costs</v>
      </c>
      <c r="G28" s="194" t="str">
        <f>Planning!H12</f>
        <v>2. NO</v>
      </c>
      <c r="H28" s="206">
        <f>Planning!X12</f>
        <v>0</v>
      </c>
      <c r="I28" s="207">
        <f ca="1">IF(OR(W28="1",AND(W28&lt;&gt;"1",G28=Lists!$A$17)),Y28,0)</f>
        <v>0</v>
      </c>
      <c r="J28" s="658">
        <v>0</v>
      </c>
      <c r="K28" s="32" t="str">
        <f ca="1">IF(AND(W28="2",G28&lt;&gt;Lists!$A$17),AA28,Z28)</f>
        <v/>
      </c>
      <c r="L28" s="33" t="str">
        <f t="shared" si="0"/>
        <v/>
      </c>
      <c r="M28" s="208">
        <f>Planning!Y12</f>
        <v>0</v>
      </c>
      <c r="N28" s="208">
        <f>'Month 5'!M28+'Month 5'!N28-'Month 5'!O28</f>
        <v>0</v>
      </c>
      <c r="O28" s="659">
        <v>0</v>
      </c>
      <c r="P28" s="32" t="str">
        <f t="shared" si="1"/>
        <v/>
      </c>
      <c r="Q28" s="33" t="str">
        <f t="shared" si="2"/>
        <v/>
      </c>
      <c r="R28" s="89">
        <f ca="1">SUMIFS($J$25:$J$224,$C$25:$C$224,$C28,$G$25:$G$224,Lists!$A$16)</f>
        <v>195</v>
      </c>
      <c r="S28" s="89">
        <f t="shared" si="4"/>
        <v>45700</v>
      </c>
      <c r="U28" s="2" t="str">
        <f t="shared" si="5"/>
        <v>2</v>
      </c>
      <c r="W28" s="2" t="str">
        <f ca="1">IF(C28=0,"",LEFT(INDEX(Lists!$H$5:$H$49,MATCH(C28,Lists!$G$5:$G$49,0),1),1))</f>
        <v>2</v>
      </c>
      <c r="Y28" s="4">
        <f ca="1">'Month 5'!H28+'Month 5'!I28-'Month 5'!J28</f>
        <v>0</v>
      </c>
      <c r="Z28" s="2" t="str">
        <f t="shared" ca="1" si="6"/>
        <v/>
      </c>
      <c r="AA28" s="2" t="str">
        <f t="shared" ca="1" si="3"/>
        <v/>
      </c>
      <c r="AC28" s="627" t="str">
        <f t="shared" si="7"/>
        <v>2Pr68</v>
      </c>
    </row>
    <row r="29" spans="1:29" ht="39" customHeight="1" x14ac:dyDescent="0.2">
      <c r="A29" s="14" t="str">
        <f>Planning!A13</f>
        <v>I005</v>
      </c>
      <c r="B29" s="9" t="str">
        <f>Planning!B13</f>
        <v>1. Indicator</v>
      </c>
      <c r="C29" s="9" t="str">
        <f>Planning!C13</f>
        <v>Pr72</v>
      </c>
      <c r="D29" s="195">
        <f>Planning!D13</f>
        <v>2</v>
      </c>
      <c r="E29" s="196" t="str">
        <f>Planning!E13</f>
        <v>[Pr72] # new HIV+ enrolled in care services Target [3. Non-Cumulative]</v>
      </c>
      <c r="F29" s="196" t="str">
        <f>IF(Planning!G13&lt;&gt;0,Planning!G13,"")</f>
        <v/>
      </c>
      <c r="G29" s="194">
        <f>Planning!H13</f>
        <v>0</v>
      </c>
      <c r="H29" s="197">
        <f ca="1">Planning!X13</f>
        <v>124</v>
      </c>
      <c r="I29" s="198">
        <f ca="1">IF(OR(W29="1",AND(W29&lt;&gt;"1",G29=Lists!$A$17)),Y29,0)</f>
        <v>0</v>
      </c>
      <c r="J29" s="210">
        <f ca="1">R29</f>
        <v>124</v>
      </c>
      <c r="K29" s="32">
        <f ca="1">IF(AND(W29="2",G29&lt;&gt;Lists!$A$17),AA29,Z29)</f>
        <v>1</v>
      </c>
      <c r="L29" s="33">
        <f t="shared" ca="1" si="0"/>
        <v>1</v>
      </c>
      <c r="M29" s="199">
        <f>Planning!Y13</f>
        <v>27900</v>
      </c>
      <c r="N29" s="199">
        <f>'Month 5'!M29+'Month 5'!N29-'Month 5'!O29</f>
        <v>3500</v>
      </c>
      <c r="O29" s="516">
        <f>S29</f>
        <v>31400</v>
      </c>
      <c r="P29" s="32">
        <f t="shared" si="1"/>
        <v>1</v>
      </c>
      <c r="Q29" s="33">
        <f t="shared" si="2"/>
        <v>1</v>
      </c>
      <c r="R29" s="89">
        <f ca="1">SUMIFS($J$25:$J$224,$C$25:$C$224,$C29,$G$25:$G$224,Lists!$A$16)</f>
        <v>124</v>
      </c>
      <c r="S29" s="89">
        <f t="shared" si="4"/>
        <v>31400</v>
      </c>
      <c r="U29" s="2" t="str">
        <f t="shared" si="5"/>
        <v>1</v>
      </c>
      <c r="W29" s="2" t="str">
        <f ca="1">IF(C29=0,"",LEFT(INDEX(Lists!$H$5:$H$49,MATCH(C29,Lists!$G$5:$G$49,0),1),1))</f>
        <v>3</v>
      </c>
      <c r="Y29" s="4">
        <f ca="1">'Month 5'!H29+'Month 5'!I29-'Month 5'!J29</f>
        <v>34</v>
      </c>
      <c r="Z29" s="2">
        <f t="shared" ca="1" si="6"/>
        <v>1</v>
      </c>
      <c r="AA29" s="2">
        <f t="shared" ca="1" si="3"/>
        <v>1</v>
      </c>
      <c r="AC29" s="627" t="str">
        <f t="shared" si="7"/>
        <v>1Pr72</v>
      </c>
    </row>
    <row r="30" spans="1:29" ht="39" customHeight="1" x14ac:dyDescent="0.2">
      <c r="A30" s="14" t="str">
        <f>Planning!A14</f>
        <v>I006</v>
      </c>
      <c r="B30" s="9" t="str">
        <f>Planning!B14</f>
        <v>2. Activity: Contributing</v>
      </c>
      <c r="C30" s="9" t="str">
        <f>Planning!C14</f>
        <v>Pr72</v>
      </c>
      <c r="D30" s="200">
        <f>Planning!D14</f>
        <v>2.1</v>
      </c>
      <c r="E30" s="201" t="str">
        <f>Planning!E14</f>
        <v>Enrollment of  newly diagnosed HIV+ patients for home visits to monitor use of ARV.</v>
      </c>
      <c r="F30" s="201" t="str">
        <f>IF(Planning!G14&lt;&gt;0,Planning!G14,"")</f>
        <v xml:space="preserve">12. Living support to client/ target population </v>
      </c>
      <c r="G30" s="194" t="str">
        <f>Planning!H14</f>
        <v>1. YES</v>
      </c>
      <c r="H30" s="202">
        <f>Planning!X14</f>
        <v>124</v>
      </c>
      <c r="I30" s="606">
        <f ca="1">IF(OR(W30="1",AND(W30&lt;&gt;"1",G30=Lists!$A$17)),Y30,0)</f>
        <v>0</v>
      </c>
      <c r="J30" s="658">
        <v>124</v>
      </c>
      <c r="K30" s="32">
        <f ca="1">IF(AND(W30="2",G30&lt;&gt;Lists!$A$17),AA30,Z30)</f>
        <v>1</v>
      </c>
      <c r="L30" s="33" t="str">
        <f t="shared" si="0"/>
        <v/>
      </c>
      <c r="M30" s="203">
        <f>Planning!Y14</f>
        <v>27900</v>
      </c>
      <c r="N30" s="203">
        <f>'Month 5'!M30+'Month 5'!N30-'Month 5'!O30</f>
        <v>3500</v>
      </c>
      <c r="O30" s="659">
        <v>31400</v>
      </c>
      <c r="P30" s="32">
        <f t="shared" si="1"/>
        <v>1</v>
      </c>
      <c r="Q30" s="33" t="str">
        <f t="shared" si="2"/>
        <v/>
      </c>
      <c r="R30" s="89">
        <f ca="1">SUMIFS($J$25:$J$224,$C$25:$C$224,$C30,$G$25:$G$224,Lists!$A$16)</f>
        <v>124</v>
      </c>
      <c r="S30" s="89">
        <f t="shared" si="4"/>
        <v>31400</v>
      </c>
      <c r="U30" s="2" t="str">
        <f t="shared" si="5"/>
        <v>2</v>
      </c>
      <c r="W30" s="2" t="str">
        <f ca="1">IF(C30=0,"",LEFT(INDEX(Lists!$H$5:$H$49,MATCH(C30,Lists!$G$5:$G$49,0),1),1))</f>
        <v>3</v>
      </c>
      <c r="Y30" s="4">
        <f ca="1">'Month 5'!H30+'Month 5'!I30-'Month 5'!J30</f>
        <v>34</v>
      </c>
      <c r="Z30" s="2">
        <f t="shared" ca="1" si="6"/>
        <v>1</v>
      </c>
      <c r="AA30" s="2">
        <f t="shared" ca="1" si="3"/>
        <v>1</v>
      </c>
      <c r="AC30" s="627" t="str">
        <f t="shared" si="7"/>
        <v>2Pr72</v>
      </c>
    </row>
    <row r="31" spans="1:29" ht="39" customHeight="1" x14ac:dyDescent="0.2">
      <c r="A31" s="14" t="str">
        <f>Planning!A15</f>
        <v>I007</v>
      </c>
      <c r="B31" s="9" t="str">
        <f>Planning!B15</f>
        <v>1. Indicator</v>
      </c>
      <c r="C31" s="9" t="str">
        <f>Planning!C15</f>
        <v>Pr74</v>
      </c>
      <c r="D31" s="195">
        <f>Planning!D15</f>
        <v>3</v>
      </c>
      <c r="E31" s="196" t="str">
        <f>Planning!E15</f>
        <v>[Pr74] # aged 10-24 yrs reached by HIV life skills ed. in school  Target [1. Standard]</v>
      </c>
      <c r="F31" s="196" t="str">
        <f>IF(Planning!G15&lt;&gt;0,Planning!G15,"")</f>
        <v/>
      </c>
      <c r="G31" s="194">
        <f>Planning!H15</f>
        <v>0</v>
      </c>
      <c r="H31" s="197">
        <f ca="1">Planning!X15</f>
        <v>250</v>
      </c>
      <c r="I31" s="198">
        <f ca="1">IF(OR(W31="1",AND(W31&lt;&gt;"1",G31=Lists!$A$17)),Y31,0)</f>
        <v>30</v>
      </c>
      <c r="J31" s="210">
        <f ca="1">R31</f>
        <v>250</v>
      </c>
      <c r="K31" s="32">
        <f ca="1">IF(AND(W31="2",G31&lt;&gt;Lists!$A$17),AA31,Z31)</f>
        <v>0.8928571428571429</v>
      </c>
      <c r="L31" s="33">
        <f t="shared" ca="1" si="0"/>
        <v>0.8928571428571429</v>
      </c>
      <c r="M31" s="199">
        <f>Planning!Y15</f>
        <v>56250</v>
      </c>
      <c r="N31" s="199">
        <f>'Month 5'!M31+'Month 5'!N31-'Month 5'!O31</f>
        <v>7000</v>
      </c>
      <c r="O31" s="516">
        <f>S31</f>
        <v>57000</v>
      </c>
      <c r="P31" s="32">
        <f t="shared" si="1"/>
        <v>0.90118577075098816</v>
      </c>
      <c r="Q31" s="33">
        <f t="shared" si="2"/>
        <v>0.90118577075098816</v>
      </c>
      <c r="R31" s="89">
        <f ca="1">SUMIFS($J$25:$J$224,$C$25:$C$224,$C31,$G$25:$G$224,Lists!$A$16)</f>
        <v>250</v>
      </c>
      <c r="S31" s="89">
        <f t="shared" si="4"/>
        <v>57000</v>
      </c>
      <c r="U31" s="2" t="str">
        <f t="shared" si="5"/>
        <v>1</v>
      </c>
      <c r="W31" s="2" t="str">
        <f ca="1">IF(C31=0,"",LEFT(INDEX(Lists!$H$5:$H$49,MATCH(C31,Lists!$G$5:$G$49,0),1),1))</f>
        <v>1</v>
      </c>
      <c r="Y31" s="4">
        <f ca="1">'Month 5'!H31+'Month 5'!I31-'Month 5'!J31</f>
        <v>30</v>
      </c>
      <c r="Z31" s="2">
        <f t="shared" ca="1" si="6"/>
        <v>0.8928571428571429</v>
      </c>
      <c r="AA31" s="2">
        <f t="shared" ca="1" si="3"/>
        <v>1</v>
      </c>
      <c r="AC31" s="627" t="str">
        <f t="shared" si="7"/>
        <v>1Pr74</v>
      </c>
    </row>
    <row r="32" spans="1:29" ht="39" customHeight="1" x14ac:dyDescent="0.2">
      <c r="A32" s="14" t="str">
        <f>Planning!A16</f>
        <v>I008</v>
      </c>
      <c r="B32" s="9" t="str">
        <f>Planning!B16</f>
        <v>2. Activity: Contributing</v>
      </c>
      <c r="C32" s="9" t="str">
        <f>Planning!C16</f>
        <v>Pr74</v>
      </c>
      <c r="D32" s="200">
        <f>Planning!D16</f>
        <v>3.1</v>
      </c>
      <c r="E32" s="201" t="str">
        <f>Planning!E16</f>
        <v>Transportation of students to meetings and conferences for peer education activities</v>
      </c>
      <c r="F32" s="201" t="str">
        <f>IF(Planning!G16&lt;&gt;0,Planning!G16,"")</f>
        <v>2. Travel related costs</v>
      </c>
      <c r="G32" s="194" t="str">
        <f>Planning!H16</f>
        <v>1. YES</v>
      </c>
      <c r="H32" s="202">
        <f>Planning!X16</f>
        <v>250</v>
      </c>
      <c r="I32" s="606">
        <f ca="1">IF(OR(W32="1",AND(W32&lt;&gt;"1",G32=Lists!$A$17)),Y32,0)</f>
        <v>30</v>
      </c>
      <c r="J32" s="658">
        <v>250</v>
      </c>
      <c r="K32" s="32">
        <f ca="1">IF(AND(W32="2",G32&lt;&gt;Lists!$A$17),AA32,Z32)</f>
        <v>0.8928571428571429</v>
      </c>
      <c r="L32" s="33" t="str">
        <f t="shared" si="0"/>
        <v/>
      </c>
      <c r="M32" s="203">
        <f>Planning!Y16</f>
        <v>56250</v>
      </c>
      <c r="N32" s="203">
        <f>'Month 5'!M32+'Month 5'!N32-'Month 5'!O32</f>
        <v>7000</v>
      </c>
      <c r="O32" s="659">
        <v>57000</v>
      </c>
      <c r="P32" s="32">
        <f t="shared" si="1"/>
        <v>0.90118577075098816</v>
      </c>
      <c r="Q32" s="33" t="str">
        <f t="shared" si="2"/>
        <v/>
      </c>
      <c r="R32" s="89">
        <f ca="1">SUMIFS($J$25:$J$224,$C$25:$C$224,$C32,$G$25:$G$224,Lists!$A$16)</f>
        <v>250</v>
      </c>
      <c r="S32" s="89">
        <f t="shared" si="4"/>
        <v>57000</v>
      </c>
      <c r="U32" s="2" t="str">
        <f t="shared" si="5"/>
        <v>2</v>
      </c>
      <c r="W32" s="2" t="str">
        <f ca="1">IF(C32=0,"",LEFT(INDEX(Lists!$H$5:$H$49,MATCH(C32,Lists!$G$5:$G$49,0),1),1))</f>
        <v>1</v>
      </c>
      <c r="Y32" s="4">
        <f ca="1">'Month 5'!H32+'Month 5'!I32-'Month 5'!J32</f>
        <v>30</v>
      </c>
      <c r="Z32" s="2">
        <f t="shared" ca="1" si="6"/>
        <v>0.8928571428571429</v>
      </c>
      <c r="AA32" s="2">
        <f t="shared" ca="1" si="3"/>
        <v>1</v>
      </c>
      <c r="AC32" s="627" t="str">
        <f t="shared" si="7"/>
        <v>2Pr74</v>
      </c>
    </row>
    <row r="33" spans="1:29" ht="39" customHeight="1" x14ac:dyDescent="0.2">
      <c r="A33" s="14" t="str">
        <f>Planning!A17</f>
        <v>I009</v>
      </c>
      <c r="B33" s="9" t="str">
        <f>Planning!B17</f>
        <v>1. Indicator</v>
      </c>
      <c r="C33" s="9" t="str">
        <f>Planning!C17</f>
        <v>OI01</v>
      </c>
      <c r="D33" s="195">
        <f>Planning!D17</f>
        <v>4</v>
      </c>
      <c r="E33" s="196" t="str">
        <f>Planning!E17</f>
        <v>[OI01] # of new orphans and vulnerable children (0 - 17 yrs) benefiting from  services provided at OVC centers [1. Standard]</v>
      </c>
      <c r="F33" s="196" t="str">
        <f>IF(Planning!G17&lt;&gt;0,Planning!G17,"")</f>
        <v/>
      </c>
      <c r="G33" s="194">
        <f>Planning!H17</f>
        <v>0</v>
      </c>
      <c r="H33" s="197">
        <f ca="1">Planning!X17</f>
        <v>750</v>
      </c>
      <c r="I33" s="198">
        <f ca="1">IF(OR(W33="1",AND(W33&lt;&gt;"1",G33=Lists!$A$17)),Y33,0)</f>
        <v>0</v>
      </c>
      <c r="J33" s="210">
        <f ca="1">R33</f>
        <v>750</v>
      </c>
      <c r="K33" s="32">
        <f ca="1">IF(AND(W33="2",G33&lt;&gt;Lists!$A$17),AA33,Z33)</f>
        <v>1</v>
      </c>
      <c r="L33" s="33">
        <f t="shared" ca="1" si="0"/>
        <v>1</v>
      </c>
      <c r="M33" s="199">
        <f>Planning!Y17</f>
        <v>91000</v>
      </c>
      <c r="N33" s="199">
        <f>'Month 5'!M33+'Month 5'!N33-'Month 5'!O33</f>
        <v>0</v>
      </c>
      <c r="O33" s="516">
        <f>S33</f>
        <v>90000</v>
      </c>
      <c r="P33" s="32">
        <f t="shared" si="1"/>
        <v>0.98901098901098905</v>
      </c>
      <c r="Q33" s="33">
        <f t="shared" si="2"/>
        <v>0.98901098901098905</v>
      </c>
      <c r="R33" s="89">
        <f ca="1">SUMIFS($J$25:$J$224,$C$25:$C$224,$C33,$G$25:$G$224,Lists!$A$16)</f>
        <v>750</v>
      </c>
      <c r="S33" s="89">
        <f t="shared" si="4"/>
        <v>90000</v>
      </c>
      <c r="U33" s="2" t="str">
        <f t="shared" si="5"/>
        <v>1</v>
      </c>
      <c r="W33" s="2" t="str">
        <f ca="1">IF(C33=0,"",LEFT(INDEX(Lists!$H$5:$H$49,MATCH(C33,Lists!$G$5:$G$49,0),1),1))</f>
        <v>1</v>
      </c>
      <c r="Y33" s="4">
        <f ca="1">'Month 5'!H33+'Month 5'!I33-'Month 5'!J33</f>
        <v>0</v>
      </c>
      <c r="Z33" s="2">
        <f t="shared" ca="1" si="6"/>
        <v>1</v>
      </c>
      <c r="AA33" s="2">
        <f t="shared" ca="1" si="3"/>
        <v>1</v>
      </c>
      <c r="AC33" s="627" t="str">
        <f t="shared" si="7"/>
        <v>1OI01</v>
      </c>
    </row>
    <row r="34" spans="1:29" ht="39" customHeight="1" x14ac:dyDescent="0.2">
      <c r="A34" s="14" t="str">
        <f>Planning!A18</f>
        <v>I010</v>
      </c>
      <c r="B34" s="9" t="str">
        <f>Planning!B18</f>
        <v>3. Activity: Non-Contributing</v>
      </c>
      <c r="C34" s="9" t="str">
        <f>Planning!C18</f>
        <v>OI01</v>
      </c>
      <c r="D34" s="204">
        <f>Planning!D18</f>
        <v>4.0999999999999996</v>
      </c>
      <c r="E34" s="205" t="str">
        <f>Planning!E18</f>
        <v xml:space="preserve"># of OVC centers established and fully equipped  </v>
      </c>
      <c r="F34" s="205" t="str">
        <f>IF(Planning!G18&lt;&gt;0,Planning!G18,"")</f>
        <v xml:space="preserve">8. Infrastructure </v>
      </c>
      <c r="G34" s="194" t="str">
        <f>Planning!H18</f>
        <v>2. NO</v>
      </c>
      <c r="H34" s="206">
        <f>Planning!X18</f>
        <v>1</v>
      </c>
      <c r="I34" s="207">
        <f ca="1">IF(OR(W34="1",AND(W34&lt;&gt;"1",G34=Lists!$A$17)),Y34,0)</f>
        <v>0</v>
      </c>
      <c r="J34" s="658">
        <v>1</v>
      </c>
      <c r="K34" s="32">
        <f ca="1">IF(AND(W34="2",G34&lt;&gt;Lists!$A$17),AA34,Z34)</f>
        <v>1</v>
      </c>
      <c r="L34" s="33" t="str">
        <f t="shared" si="0"/>
        <v/>
      </c>
      <c r="M34" s="208">
        <f>Planning!Y18</f>
        <v>4000</v>
      </c>
      <c r="N34" s="208">
        <f>'Month 5'!M34+'Month 5'!N34-'Month 5'!O34</f>
        <v>0</v>
      </c>
      <c r="O34" s="659">
        <v>4000</v>
      </c>
      <c r="P34" s="32">
        <f t="shared" si="1"/>
        <v>1</v>
      </c>
      <c r="Q34" s="33" t="str">
        <f t="shared" si="2"/>
        <v/>
      </c>
      <c r="R34" s="89">
        <f ca="1">SUMIFS($J$25:$J$224,$C$25:$C$224,$C34,$G$25:$G$224,Lists!$A$16)</f>
        <v>750</v>
      </c>
      <c r="S34" s="89">
        <f t="shared" si="4"/>
        <v>90000</v>
      </c>
      <c r="U34" s="2" t="str">
        <f t="shared" si="5"/>
        <v>2</v>
      </c>
      <c r="W34" s="2" t="str">
        <f ca="1">IF(C34=0,"",LEFT(INDEX(Lists!$H$5:$H$49,MATCH(C34,Lists!$G$5:$G$49,0),1),1))</f>
        <v>1</v>
      </c>
      <c r="Y34" s="4">
        <f ca="1">'Month 5'!H34+'Month 5'!I34-'Month 5'!J34</f>
        <v>0</v>
      </c>
      <c r="Z34" s="2">
        <f t="shared" ca="1" si="6"/>
        <v>1</v>
      </c>
      <c r="AA34" s="2">
        <f t="shared" ca="1" si="3"/>
        <v>1</v>
      </c>
      <c r="AC34" s="627" t="str">
        <f t="shared" si="7"/>
        <v>2OI01</v>
      </c>
    </row>
    <row r="35" spans="1:29" ht="39" customHeight="1" x14ac:dyDescent="0.2">
      <c r="A35" s="14" t="str">
        <f>Planning!A19</f>
        <v>I011</v>
      </c>
      <c r="B35" s="9" t="str">
        <f>Planning!B19</f>
        <v>2. Activity: Contributing</v>
      </c>
      <c r="C35" s="9" t="str">
        <f>Planning!C19</f>
        <v>OI01</v>
      </c>
      <c r="D35" s="200">
        <f>Planning!D19</f>
        <v>4.2</v>
      </c>
      <c r="E35" s="201" t="str">
        <f>Planning!E19</f>
        <v># of OVC registered at centres</v>
      </c>
      <c r="F35" s="201" t="str">
        <f>IF(Planning!G19&lt;&gt;0,Planning!G19,"")</f>
        <v xml:space="preserve">12. Living support to client/ target population </v>
      </c>
      <c r="G35" s="194" t="str">
        <f>Planning!H19</f>
        <v>1. YES</v>
      </c>
      <c r="H35" s="202">
        <f>Planning!X19</f>
        <v>750</v>
      </c>
      <c r="I35" s="606">
        <f ca="1">IF(OR(W35="1",AND(W35&lt;&gt;"1",G35=Lists!$A$17)),Y35,0)</f>
        <v>0</v>
      </c>
      <c r="J35" s="658">
        <v>750</v>
      </c>
      <c r="K35" s="32">
        <f ca="1">IF(AND(W35="2",G35&lt;&gt;Lists!$A$17),AA35,Z35)</f>
        <v>1</v>
      </c>
      <c r="L35" s="33" t="str">
        <f t="shared" si="0"/>
        <v/>
      </c>
      <c r="M35" s="203">
        <f>Planning!Y19</f>
        <v>75000</v>
      </c>
      <c r="N35" s="203">
        <f>'Month 5'!M35+'Month 5'!N35-'Month 5'!O35</f>
        <v>0</v>
      </c>
      <c r="O35" s="659">
        <v>75000</v>
      </c>
      <c r="P35" s="32">
        <f t="shared" si="1"/>
        <v>1</v>
      </c>
      <c r="Q35" s="33" t="str">
        <f t="shared" si="2"/>
        <v/>
      </c>
      <c r="R35" s="89">
        <f ca="1">SUMIFS($J$25:$J$224,$C$25:$C$224,$C35,$G$25:$G$224,Lists!$A$16)</f>
        <v>750</v>
      </c>
      <c r="S35" s="89">
        <f t="shared" si="4"/>
        <v>90000</v>
      </c>
      <c r="U35" s="2" t="str">
        <f t="shared" si="5"/>
        <v>2</v>
      </c>
      <c r="W35" s="2" t="str">
        <f ca="1">IF(C35=0,"",LEFT(INDEX(Lists!$H$5:$H$49,MATCH(C35,Lists!$G$5:$G$49,0),1),1))</f>
        <v>1</v>
      </c>
      <c r="Y35" s="4">
        <f ca="1">'Month 5'!H35+'Month 5'!I35-'Month 5'!J35</f>
        <v>0</v>
      </c>
      <c r="Z35" s="2">
        <f t="shared" ca="1" si="6"/>
        <v>1</v>
      </c>
      <c r="AA35" s="2">
        <f t="shared" ca="1" si="3"/>
        <v>1</v>
      </c>
      <c r="AC35" s="627" t="str">
        <f t="shared" si="7"/>
        <v>2OI01</v>
      </c>
    </row>
    <row r="36" spans="1:29" ht="39" customHeight="1" x14ac:dyDescent="0.2">
      <c r="A36" s="14" t="str">
        <f>Planning!A20</f>
        <v>I012</v>
      </c>
      <c r="B36" s="9" t="str">
        <f>Planning!B20</f>
        <v>3. Activity: Non-Contributing</v>
      </c>
      <c r="C36" s="9" t="str">
        <f>Planning!C20</f>
        <v>OI01</v>
      </c>
      <c r="D36" s="204">
        <f>Planning!D20</f>
        <v>4.3</v>
      </c>
      <c r="E36" s="205" t="str">
        <f>Planning!E20</f>
        <v xml:space="preserve"># of meals provided at the OVC centers </v>
      </c>
      <c r="F36" s="205" t="str">
        <f>IF(Planning!G20&lt;&gt;0,Planning!G20,"")</f>
        <v xml:space="preserve">12. Living support to client/ target population </v>
      </c>
      <c r="G36" s="194" t="str">
        <f>Planning!H20</f>
        <v>2. NO</v>
      </c>
      <c r="H36" s="206">
        <f>Planning!X20</f>
        <v>3000</v>
      </c>
      <c r="I36" s="207">
        <f ca="1">IF(OR(W36="1",AND(W36&lt;&gt;"1",G36=Lists!$A$17)),Y36,0)</f>
        <v>0</v>
      </c>
      <c r="J36" s="658">
        <v>2900</v>
      </c>
      <c r="K36" s="32">
        <f ca="1">IF(AND(W36="2",G36&lt;&gt;Lists!$A$17),AA36,Z36)</f>
        <v>0.96666666666666667</v>
      </c>
      <c r="L36" s="33" t="str">
        <f t="shared" si="0"/>
        <v/>
      </c>
      <c r="M36" s="208">
        <f>Planning!Y20</f>
        <v>12000</v>
      </c>
      <c r="N36" s="208">
        <f>'Month 5'!M36+'Month 5'!N36-'Month 5'!O36</f>
        <v>0</v>
      </c>
      <c r="O36" s="659">
        <v>11000</v>
      </c>
      <c r="P36" s="32">
        <f t="shared" si="1"/>
        <v>0.91666666666666663</v>
      </c>
      <c r="Q36" s="33" t="str">
        <f t="shared" si="2"/>
        <v/>
      </c>
      <c r="R36" s="89">
        <f ca="1">SUMIFS($J$25:$J$224,$C$25:$C$224,$C36,$G$25:$G$224,Lists!$A$16)</f>
        <v>750</v>
      </c>
      <c r="S36" s="89">
        <f t="shared" si="4"/>
        <v>90000</v>
      </c>
      <c r="U36" s="2" t="str">
        <f t="shared" si="5"/>
        <v>2</v>
      </c>
      <c r="W36" s="2" t="str">
        <f ca="1">IF(C36=0,"",LEFT(INDEX(Lists!$H$5:$H$49,MATCH(C36,Lists!$G$5:$G$49,0),1),1))</f>
        <v>1</v>
      </c>
      <c r="Y36" s="4">
        <f ca="1">'Month 5'!H36+'Month 5'!I36-'Month 5'!J36</f>
        <v>0</v>
      </c>
      <c r="Z36" s="2">
        <f t="shared" ca="1" si="6"/>
        <v>0.96666666666666667</v>
      </c>
      <c r="AA36" s="2">
        <f t="shared" ca="1" si="3"/>
        <v>1.0344827586206897</v>
      </c>
      <c r="AC36" s="627" t="str">
        <f t="shared" si="7"/>
        <v>2OI01</v>
      </c>
    </row>
    <row r="37" spans="1:29" ht="39" hidden="1" customHeight="1" x14ac:dyDescent="0.2">
      <c r="A37" s="14" t="str">
        <f>Planning!A21</f>
        <v>I013</v>
      </c>
      <c r="B37" s="9">
        <f>Planning!B21</f>
        <v>0</v>
      </c>
      <c r="C37" s="9">
        <f>Planning!C21</f>
        <v>0</v>
      </c>
      <c r="D37" s="200">
        <f>Planning!D21</f>
        <v>0</v>
      </c>
      <c r="E37" s="201">
        <f>Planning!E21</f>
        <v>0</v>
      </c>
      <c r="F37" s="201" t="str">
        <f>IF(Planning!G21&lt;&gt;0,Planning!G21,"")</f>
        <v/>
      </c>
      <c r="G37" s="194">
        <f>Planning!H21</f>
        <v>0</v>
      </c>
      <c r="H37" s="202">
        <f>Planning!X21</f>
        <v>0</v>
      </c>
      <c r="I37" s="198">
        <f ca="1">IF(OR(W37="1",AND(W37&lt;&gt;"1",G37=Lists!$A$17)),Y37,0)</f>
        <v>0</v>
      </c>
      <c r="J37" s="174"/>
      <c r="K37" s="32" t="str">
        <f ca="1">IF(AND(W37="2",G37&lt;&gt;Lists!$A$17),AA37,Z37)</f>
        <v/>
      </c>
      <c r="L37" s="33" t="str">
        <f t="shared" ca="1" si="0"/>
        <v/>
      </c>
      <c r="M37" s="203">
        <f>Planning!Y21</f>
        <v>0</v>
      </c>
      <c r="N37" s="203">
        <f>'Month 5'!M37+'Month 5'!N37-'Month 5'!O37</f>
        <v>0</v>
      </c>
      <c r="O37" s="166"/>
      <c r="P37" s="32" t="str">
        <f t="shared" si="1"/>
        <v/>
      </c>
      <c r="Q37" s="33" t="str">
        <f t="shared" si="2"/>
        <v/>
      </c>
      <c r="R37" s="89">
        <f ca="1">SUMIFS($J$25:$J$224,$C$25:$C$224,$C37,$G$25:$G$224,Lists!$A$16)</f>
        <v>0</v>
      </c>
      <c r="S37" s="89">
        <f t="shared" si="4"/>
        <v>0</v>
      </c>
      <c r="U37" s="2" t="str">
        <f t="shared" si="5"/>
        <v/>
      </c>
      <c r="W37" s="2" t="str">
        <f>IF(C37=0,"",LEFT(INDEX(Lists!$H$5:$H$49,MATCH(C37,Lists!$G$5:$G$49,0),1),1))</f>
        <v/>
      </c>
      <c r="Y37" s="4">
        <f ca="1">'Month 5'!H37+'Month 5'!I37-'Month 5'!J37</f>
        <v>0</v>
      </c>
      <c r="Z37" s="2" t="str">
        <f t="shared" ca="1" si="6"/>
        <v/>
      </c>
      <c r="AA37" s="2" t="str">
        <f t="shared" ca="1" si="3"/>
        <v/>
      </c>
      <c r="AC37" s="627" t="str">
        <f t="shared" si="7"/>
        <v>0</v>
      </c>
    </row>
    <row r="38" spans="1:29" ht="39" hidden="1" customHeight="1" x14ac:dyDescent="0.2">
      <c r="A38" s="14" t="str">
        <f>Planning!A22</f>
        <v>I014</v>
      </c>
      <c r="B38" s="9">
        <f>Planning!B22</f>
        <v>0</v>
      </c>
      <c r="C38" s="9">
        <f>Planning!C22</f>
        <v>0</v>
      </c>
      <c r="D38" s="200">
        <f>Planning!D22</f>
        <v>0</v>
      </c>
      <c r="E38" s="201">
        <f>Planning!E22</f>
        <v>0</v>
      </c>
      <c r="F38" s="201" t="str">
        <f>IF(Planning!G22&lt;&gt;0,Planning!G22,"")</f>
        <v/>
      </c>
      <c r="G38" s="194">
        <f>Planning!H22</f>
        <v>0</v>
      </c>
      <c r="H38" s="202">
        <f>Planning!X22</f>
        <v>0</v>
      </c>
      <c r="I38" s="198">
        <f ca="1">IF(OR(W38="1",AND(W38&lt;&gt;"1",G38=Lists!$A$17)),Y38,0)</f>
        <v>0</v>
      </c>
      <c r="J38" s="174"/>
      <c r="K38" s="32" t="str">
        <f ca="1">IF(AND(W38="2",G38&lt;&gt;Lists!$A$17),AA38,Z38)</f>
        <v/>
      </c>
      <c r="L38" s="33" t="str">
        <f t="shared" ca="1" si="0"/>
        <v/>
      </c>
      <c r="M38" s="203">
        <f>Planning!Y22</f>
        <v>0</v>
      </c>
      <c r="N38" s="203">
        <f>'Month 5'!M38+'Month 5'!N38-'Month 5'!O38</f>
        <v>0</v>
      </c>
      <c r="O38" s="166"/>
      <c r="P38" s="32" t="str">
        <f t="shared" si="1"/>
        <v/>
      </c>
      <c r="Q38" s="33" t="str">
        <f t="shared" si="2"/>
        <v/>
      </c>
      <c r="R38" s="89">
        <f ca="1">SUMIFS($J$25:$J$224,$C$25:$C$224,$C38,$G$25:$G$224,Lists!$A$16)</f>
        <v>0</v>
      </c>
      <c r="S38" s="89">
        <f t="shared" si="4"/>
        <v>0</v>
      </c>
      <c r="U38" s="2" t="str">
        <f t="shared" si="5"/>
        <v/>
      </c>
      <c r="W38" s="2" t="str">
        <f>IF(C38=0,"",LEFT(INDEX(Lists!$H$5:$H$49,MATCH(C38,Lists!$G$5:$G$49,0),1),1))</f>
        <v/>
      </c>
      <c r="Y38" s="4">
        <f ca="1">'Month 5'!H38+'Month 5'!I38-'Month 5'!J38</f>
        <v>0</v>
      </c>
      <c r="Z38" s="2" t="str">
        <f t="shared" ca="1" si="6"/>
        <v/>
      </c>
      <c r="AA38" s="2" t="str">
        <f t="shared" ca="1" si="3"/>
        <v/>
      </c>
      <c r="AC38" s="627" t="str">
        <f t="shared" si="7"/>
        <v>0</v>
      </c>
    </row>
    <row r="39" spans="1:29" ht="39" hidden="1" customHeight="1" x14ac:dyDescent="0.2">
      <c r="A39" s="14" t="str">
        <f>Planning!A23</f>
        <v>I015</v>
      </c>
      <c r="B39" s="9">
        <f>Planning!B23</f>
        <v>0</v>
      </c>
      <c r="C39" s="9">
        <f>Planning!C23</f>
        <v>0</v>
      </c>
      <c r="D39" s="204">
        <f>Planning!D23</f>
        <v>0</v>
      </c>
      <c r="E39" s="205">
        <f>Planning!E23</f>
        <v>0</v>
      </c>
      <c r="F39" s="205" t="str">
        <f>IF(Planning!G23&lt;&gt;0,Planning!G23,"")</f>
        <v/>
      </c>
      <c r="G39" s="194">
        <f>Planning!H23</f>
        <v>0</v>
      </c>
      <c r="H39" s="206">
        <f>Planning!X23</f>
        <v>0</v>
      </c>
      <c r="I39" s="198">
        <f ca="1">IF(OR(W39="1",AND(W39&lt;&gt;"1",G39=Lists!$A$17)),Y39,0)</f>
        <v>0</v>
      </c>
      <c r="J39" s="174"/>
      <c r="K39" s="32" t="str">
        <f ca="1">IF(AND(W39="2",G39&lt;&gt;Lists!$A$17),AA39,Z39)</f>
        <v/>
      </c>
      <c r="L39" s="33" t="str">
        <f t="shared" ca="1" si="0"/>
        <v/>
      </c>
      <c r="M39" s="208">
        <f>Planning!Y23</f>
        <v>0</v>
      </c>
      <c r="N39" s="208">
        <f>'Month 5'!M39+'Month 5'!N39-'Month 5'!O39</f>
        <v>0</v>
      </c>
      <c r="O39" s="166"/>
      <c r="P39" s="32" t="str">
        <f t="shared" si="1"/>
        <v/>
      </c>
      <c r="Q39" s="33" t="str">
        <f t="shared" si="2"/>
        <v/>
      </c>
      <c r="R39" s="89">
        <f ca="1">SUMIFS($J$25:$J$224,$C$25:$C$224,$C39,$G$25:$G$224,Lists!$A$16)</f>
        <v>0</v>
      </c>
      <c r="S39" s="89">
        <f t="shared" si="4"/>
        <v>0</v>
      </c>
      <c r="U39" s="2" t="str">
        <f t="shared" si="5"/>
        <v/>
      </c>
      <c r="W39" s="2" t="str">
        <f>IF(C39=0,"",LEFT(INDEX(Lists!$H$5:$H$49,MATCH(C39,Lists!$G$5:$G$49,0),1),1))</f>
        <v/>
      </c>
      <c r="Y39" s="4">
        <f ca="1">'Month 5'!H39+'Month 5'!I39-'Month 5'!J39</f>
        <v>0</v>
      </c>
      <c r="Z39" s="2" t="str">
        <f t="shared" ca="1" si="6"/>
        <v/>
      </c>
      <c r="AA39" s="2" t="str">
        <f t="shared" ca="1" si="3"/>
        <v/>
      </c>
      <c r="AC39" s="627" t="str">
        <f t="shared" si="7"/>
        <v>0</v>
      </c>
    </row>
    <row r="40" spans="1:29" ht="39" hidden="1" customHeight="1" x14ac:dyDescent="0.2">
      <c r="A40" s="14" t="str">
        <f>Planning!A24</f>
        <v>I016</v>
      </c>
      <c r="B40" s="9">
        <f>Planning!B24</f>
        <v>0</v>
      </c>
      <c r="C40" s="9">
        <f>Planning!C24</f>
        <v>0</v>
      </c>
      <c r="D40" s="204">
        <f>Planning!D24</f>
        <v>0</v>
      </c>
      <c r="E40" s="205">
        <f>Planning!E24</f>
        <v>0</v>
      </c>
      <c r="F40" s="205" t="str">
        <f>IF(Planning!G24&lt;&gt;0,Planning!G24,"")</f>
        <v/>
      </c>
      <c r="G40" s="194">
        <f>Planning!H24</f>
        <v>0</v>
      </c>
      <c r="H40" s="206">
        <f>Planning!X24</f>
        <v>0</v>
      </c>
      <c r="I40" s="198">
        <f ca="1">IF(OR(W40="1",AND(W40&lt;&gt;"1",G40=Lists!$A$17)),Y40,0)</f>
        <v>0</v>
      </c>
      <c r="J40" s="174"/>
      <c r="K40" s="32" t="str">
        <f ca="1">IF(AND(W40="2",G40&lt;&gt;Lists!$A$17),AA40,Z40)</f>
        <v/>
      </c>
      <c r="L40" s="33" t="str">
        <f t="shared" ca="1" si="0"/>
        <v/>
      </c>
      <c r="M40" s="208">
        <f>Planning!Y24</f>
        <v>0</v>
      </c>
      <c r="N40" s="208">
        <f>'Month 5'!M40+'Month 5'!N40-'Month 5'!O40</f>
        <v>0</v>
      </c>
      <c r="O40" s="166"/>
      <c r="P40" s="32" t="str">
        <f t="shared" si="1"/>
        <v/>
      </c>
      <c r="Q40" s="33" t="str">
        <f t="shared" si="2"/>
        <v/>
      </c>
      <c r="R40" s="89">
        <f ca="1">SUMIFS($J$25:$J$224,$C$25:$C$224,$C40,$G$25:$G$224,Lists!$A$16)</f>
        <v>0</v>
      </c>
      <c r="S40" s="89">
        <f t="shared" si="4"/>
        <v>0</v>
      </c>
      <c r="U40" s="2" t="str">
        <f t="shared" si="5"/>
        <v/>
      </c>
      <c r="W40" s="2" t="str">
        <f>IF(C40=0,"",LEFT(INDEX(Lists!$H$5:$H$49,MATCH(C40,Lists!$G$5:$G$49,0),1),1))</f>
        <v/>
      </c>
      <c r="Y40" s="4">
        <f ca="1">'Month 5'!H40+'Month 5'!I40-'Month 5'!J40</f>
        <v>0</v>
      </c>
      <c r="Z40" s="2" t="str">
        <f t="shared" ca="1" si="6"/>
        <v/>
      </c>
      <c r="AA40" s="2" t="str">
        <f t="shared" ca="1" si="3"/>
        <v/>
      </c>
      <c r="AC40" s="627" t="str">
        <f t="shared" si="7"/>
        <v>0</v>
      </c>
    </row>
    <row r="41" spans="1:29" ht="39" hidden="1" customHeight="1" x14ac:dyDescent="0.2">
      <c r="A41" s="14" t="str">
        <f>Planning!A25</f>
        <v>I017</v>
      </c>
      <c r="B41" s="9">
        <f>Planning!B25</f>
        <v>0</v>
      </c>
      <c r="C41" s="9">
        <f>Planning!C25</f>
        <v>0</v>
      </c>
      <c r="D41" s="200">
        <f>Planning!D25</f>
        <v>0</v>
      </c>
      <c r="E41" s="201">
        <f>Planning!E25</f>
        <v>0</v>
      </c>
      <c r="F41" s="201" t="str">
        <f>IF(Planning!G25&lt;&gt;0,Planning!G25,"")</f>
        <v/>
      </c>
      <c r="G41" s="194">
        <f>Planning!H25</f>
        <v>0</v>
      </c>
      <c r="H41" s="202">
        <f>Planning!X25</f>
        <v>0</v>
      </c>
      <c r="I41" s="198">
        <f ca="1">IF(OR(W41="1",AND(W41&lt;&gt;"1",G41=Lists!$A$17)),Y41,0)</f>
        <v>0</v>
      </c>
      <c r="J41" s="174"/>
      <c r="K41" s="32" t="str">
        <f ca="1">IF(AND(W41="2",G41&lt;&gt;Lists!$A$17),AA41,Z41)</f>
        <v/>
      </c>
      <c r="L41" s="33" t="str">
        <f t="shared" ca="1" si="0"/>
        <v/>
      </c>
      <c r="M41" s="203">
        <f>Planning!Y25</f>
        <v>0</v>
      </c>
      <c r="N41" s="203">
        <f>'Month 5'!M41+'Month 5'!N41-'Month 5'!O41</f>
        <v>0</v>
      </c>
      <c r="O41" s="166"/>
      <c r="P41" s="32" t="str">
        <f t="shared" si="1"/>
        <v/>
      </c>
      <c r="Q41" s="33" t="str">
        <f t="shared" si="2"/>
        <v/>
      </c>
      <c r="R41" s="89">
        <f ca="1">SUMIFS($J$25:$J$224,$C$25:$C$224,$C41,$G$25:$G$224,Lists!$A$16)</f>
        <v>0</v>
      </c>
      <c r="S41" s="89">
        <f t="shared" si="4"/>
        <v>0</v>
      </c>
      <c r="U41" s="2" t="str">
        <f t="shared" si="5"/>
        <v/>
      </c>
      <c r="W41" s="2" t="str">
        <f>IF(C41=0,"",LEFT(INDEX(Lists!$H$5:$H$49,MATCH(C41,Lists!$G$5:$G$49,0),1),1))</f>
        <v/>
      </c>
      <c r="Y41" s="4">
        <f ca="1">'Month 5'!H41+'Month 5'!I41-'Month 5'!J41</f>
        <v>0</v>
      </c>
      <c r="Z41" s="2" t="str">
        <f t="shared" ca="1" si="6"/>
        <v/>
      </c>
      <c r="AA41" s="2" t="str">
        <f t="shared" ca="1" si="3"/>
        <v/>
      </c>
      <c r="AC41" s="627" t="str">
        <f t="shared" si="7"/>
        <v>0</v>
      </c>
    </row>
    <row r="42" spans="1:29" ht="39" hidden="1" customHeight="1" x14ac:dyDescent="0.2">
      <c r="A42" s="14" t="str">
        <f>Planning!A26</f>
        <v>I018</v>
      </c>
      <c r="B42" s="9">
        <f>Planning!B26</f>
        <v>0</v>
      </c>
      <c r="C42" s="9">
        <f>Planning!C26</f>
        <v>0</v>
      </c>
      <c r="D42" s="204">
        <f>Planning!D26</f>
        <v>0</v>
      </c>
      <c r="E42" s="205">
        <f>Planning!E26</f>
        <v>0</v>
      </c>
      <c r="F42" s="205" t="str">
        <f>IF(Planning!G26&lt;&gt;0,Planning!G26,"")</f>
        <v/>
      </c>
      <c r="G42" s="194">
        <f>Planning!H26</f>
        <v>0</v>
      </c>
      <c r="H42" s="206">
        <f>Planning!X26</f>
        <v>0</v>
      </c>
      <c r="I42" s="198">
        <f ca="1">IF(OR(W42="1",AND(W42&lt;&gt;"1",G42=Lists!$A$17)),Y42,0)</f>
        <v>0</v>
      </c>
      <c r="J42" s="174"/>
      <c r="K42" s="32" t="str">
        <f ca="1">IF(AND(W42="2",G42&lt;&gt;Lists!$A$17),AA42,Z42)</f>
        <v/>
      </c>
      <c r="L42" s="33" t="str">
        <f t="shared" ca="1" si="0"/>
        <v/>
      </c>
      <c r="M42" s="208">
        <f>Planning!Y26</f>
        <v>0</v>
      </c>
      <c r="N42" s="208">
        <f>'Month 5'!M42+'Month 5'!N42-'Month 5'!O42</f>
        <v>0</v>
      </c>
      <c r="O42" s="166"/>
      <c r="P42" s="32" t="str">
        <f t="shared" si="1"/>
        <v/>
      </c>
      <c r="Q42" s="33" t="str">
        <f t="shared" si="2"/>
        <v/>
      </c>
      <c r="R42" s="89">
        <f ca="1">SUMIFS($J$25:$J$224,$C$25:$C$224,$C42,$G$25:$G$224,Lists!$A$16)</f>
        <v>0</v>
      </c>
      <c r="S42" s="89">
        <f t="shared" si="4"/>
        <v>0</v>
      </c>
      <c r="U42" s="2" t="str">
        <f t="shared" si="5"/>
        <v/>
      </c>
      <c r="W42" s="2" t="str">
        <f>IF(C42=0,"",LEFT(INDEX(Lists!$H$5:$H$49,MATCH(C42,Lists!$G$5:$G$49,0),1),1))</f>
        <v/>
      </c>
      <c r="Y42" s="4">
        <f ca="1">'Month 5'!H42+'Month 5'!I42-'Month 5'!J42</f>
        <v>0</v>
      </c>
      <c r="Z42" s="2" t="str">
        <f t="shared" ca="1" si="6"/>
        <v/>
      </c>
      <c r="AA42" s="2" t="str">
        <f t="shared" ca="1" si="3"/>
        <v/>
      </c>
      <c r="AC42" s="627" t="str">
        <f t="shared" si="7"/>
        <v>0</v>
      </c>
    </row>
    <row r="43" spans="1:29" ht="39" hidden="1" customHeight="1" x14ac:dyDescent="0.2">
      <c r="A43" s="14" t="str">
        <f>Planning!A27</f>
        <v>I019</v>
      </c>
      <c r="B43" s="9">
        <f>Planning!B27</f>
        <v>0</v>
      </c>
      <c r="C43" s="9">
        <f>Planning!C27</f>
        <v>0</v>
      </c>
      <c r="D43" s="200">
        <f>Planning!D27</f>
        <v>0</v>
      </c>
      <c r="E43" s="201">
        <f>Planning!E27</f>
        <v>0</v>
      </c>
      <c r="F43" s="201" t="str">
        <f>IF(Planning!G27&lt;&gt;0,Planning!G27,"")</f>
        <v/>
      </c>
      <c r="G43" s="194">
        <f>Planning!H27</f>
        <v>0</v>
      </c>
      <c r="H43" s="202">
        <f>Planning!X27</f>
        <v>0</v>
      </c>
      <c r="I43" s="198">
        <f ca="1">IF(OR(W43="1",AND(W43&lt;&gt;"1",G43=Lists!$A$17)),Y43,0)</f>
        <v>0</v>
      </c>
      <c r="J43" s="174"/>
      <c r="K43" s="32" t="str">
        <f ca="1">IF(AND(W43="2",G43&lt;&gt;Lists!$A$17),AA43,Z43)</f>
        <v/>
      </c>
      <c r="L43" s="33" t="str">
        <f t="shared" ca="1" si="0"/>
        <v/>
      </c>
      <c r="M43" s="203">
        <f>Planning!Y27</f>
        <v>0</v>
      </c>
      <c r="N43" s="203">
        <f>'Month 5'!M43+'Month 5'!N43-'Month 5'!O43</f>
        <v>0</v>
      </c>
      <c r="O43" s="166"/>
      <c r="P43" s="32" t="str">
        <f t="shared" si="1"/>
        <v/>
      </c>
      <c r="Q43" s="33" t="str">
        <f t="shared" si="2"/>
        <v/>
      </c>
      <c r="R43" s="89">
        <f ca="1">SUMIFS($J$25:$J$224,$C$25:$C$224,$C43,$G$25:$G$224,Lists!$A$16)</f>
        <v>0</v>
      </c>
      <c r="S43" s="89">
        <f t="shared" si="4"/>
        <v>0</v>
      </c>
      <c r="U43" s="2" t="str">
        <f t="shared" si="5"/>
        <v/>
      </c>
      <c r="W43" s="2" t="str">
        <f>IF(C43=0,"",LEFT(INDEX(Lists!$H$5:$H$49,MATCH(C43,Lists!$G$5:$G$49,0),1),1))</f>
        <v/>
      </c>
      <c r="Y43" s="4">
        <f ca="1">'Month 5'!H43+'Month 5'!I43-'Month 5'!J43</f>
        <v>0</v>
      </c>
      <c r="Z43" s="2" t="str">
        <f t="shared" ca="1" si="6"/>
        <v/>
      </c>
      <c r="AA43" s="2" t="str">
        <f t="shared" ca="1" si="3"/>
        <v/>
      </c>
      <c r="AC43" s="627" t="str">
        <f t="shared" si="7"/>
        <v>0</v>
      </c>
    </row>
    <row r="44" spans="1:29" ht="39" hidden="1" customHeight="1" x14ac:dyDescent="0.2">
      <c r="A44" s="14" t="str">
        <f>Planning!A28</f>
        <v>I020</v>
      </c>
      <c r="B44" s="9">
        <f>Planning!B28</f>
        <v>0</v>
      </c>
      <c r="C44" s="9">
        <f>Planning!C28</f>
        <v>0</v>
      </c>
      <c r="D44" s="200">
        <f>Planning!D28</f>
        <v>0</v>
      </c>
      <c r="E44" s="201">
        <f>Planning!E28</f>
        <v>0</v>
      </c>
      <c r="F44" s="201" t="str">
        <f>IF(Planning!G28&lt;&gt;0,Planning!G28,"")</f>
        <v/>
      </c>
      <c r="G44" s="194">
        <f>Planning!H28</f>
        <v>0</v>
      </c>
      <c r="H44" s="202">
        <f>Planning!X28</f>
        <v>0</v>
      </c>
      <c r="I44" s="198">
        <f ca="1">IF(OR(W44="1",AND(W44&lt;&gt;"1",G44=Lists!$A$17)),Y44,0)</f>
        <v>0</v>
      </c>
      <c r="J44" s="174"/>
      <c r="K44" s="32" t="str">
        <f ca="1">IF(AND(W44="2",G44&lt;&gt;Lists!$A$17),AA44,Z44)</f>
        <v/>
      </c>
      <c r="L44" s="33" t="str">
        <f t="shared" ca="1" si="0"/>
        <v/>
      </c>
      <c r="M44" s="203">
        <f>Planning!Y28</f>
        <v>0</v>
      </c>
      <c r="N44" s="203">
        <f>'Month 5'!M44+'Month 5'!N44-'Month 5'!O44</f>
        <v>0</v>
      </c>
      <c r="O44" s="166"/>
      <c r="P44" s="32" t="str">
        <f t="shared" si="1"/>
        <v/>
      </c>
      <c r="Q44" s="33" t="str">
        <f t="shared" si="2"/>
        <v/>
      </c>
      <c r="R44" s="89">
        <f ca="1">SUMIFS($J$25:$J$224,$C$25:$C$224,$C44,$G$25:$G$224,Lists!$A$16)</f>
        <v>0</v>
      </c>
      <c r="S44" s="89">
        <f t="shared" si="4"/>
        <v>0</v>
      </c>
      <c r="U44" s="2" t="str">
        <f t="shared" si="5"/>
        <v/>
      </c>
      <c r="W44" s="2" t="str">
        <f>IF(C44=0,"",LEFT(INDEX(Lists!$H$5:$H$49,MATCH(C44,Lists!$G$5:$G$49,0),1),1))</f>
        <v/>
      </c>
      <c r="Y44" s="4">
        <f ca="1">'Month 5'!H44+'Month 5'!I44-'Month 5'!J44</f>
        <v>0</v>
      </c>
      <c r="Z44" s="2" t="str">
        <f t="shared" ca="1" si="6"/>
        <v/>
      </c>
      <c r="AA44" s="2" t="str">
        <f t="shared" ca="1" si="3"/>
        <v/>
      </c>
      <c r="AC44" s="627" t="str">
        <f t="shared" si="7"/>
        <v>0</v>
      </c>
    </row>
    <row r="45" spans="1:29" ht="39" hidden="1" customHeight="1" x14ac:dyDescent="0.2">
      <c r="A45" s="14" t="str">
        <f>Planning!A29</f>
        <v>I021</v>
      </c>
      <c r="B45" s="9">
        <f>Planning!B29</f>
        <v>0</v>
      </c>
      <c r="C45" s="9">
        <f>Planning!C29</f>
        <v>0</v>
      </c>
      <c r="D45" s="200">
        <f>Planning!D29</f>
        <v>0</v>
      </c>
      <c r="E45" s="201">
        <f>Planning!E29</f>
        <v>0</v>
      </c>
      <c r="F45" s="201" t="str">
        <f>IF(Planning!G29&lt;&gt;0,Planning!G29,"")</f>
        <v/>
      </c>
      <c r="G45" s="194">
        <f>Planning!H29</f>
        <v>0</v>
      </c>
      <c r="H45" s="202">
        <f>Planning!X29</f>
        <v>0</v>
      </c>
      <c r="I45" s="198">
        <f ca="1">IF(OR(W45="1",AND(W45&lt;&gt;"1",G45=Lists!$A$17)),Y45,0)</f>
        <v>0</v>
      </c>
      <c r="J45" s="174"/>
      <c r="K45" s="32" t="str">
        <f ca="1">IF(AND(W45="2",G45&lt;&gt;Lists!$A$17),AA45,Z45)</f>
        <v/>
      </c>
      <c r="L45" s="33" t="str">
        <f t="shared" ca="1" si="0"/>
        <v/>
      </c>
      <c r="M45" s="203">
        <f>Planning!Y29</f>
        <v>0</v>
      </c>
      <c r="N45" s="203">
        <f>'Month 5'!M45+'Month 5'!N45-'Month 5'!O45</f>
        <v>0</v>
      </c>
      <c r="O45" s="166"/>
      <c r="P45" s="32" t="str">
        <f t="shared" si="1"/>
        <v/>
      </c>
      <c r="Q45" s="33" t="str">
        <f t="shared" si="2"/>
        <v/>
      </c>
      <c r="R45" s="89">
        <f ca="1">SUMIFS($J$25:$J$224,$C$25:$C$224,$C45,$G$25:$G$224,Lists!$A$16)</f>
        <v>0</v>
      </c>
      <c r="S45" s="89">
        <f t="shared" si="4"/>
        <v>0</v>
      </c>
      <c r="U45" s="2" t="str">
        <f t="shared" si="5"/>
        <v/>
      </c>
      <c r="W45" s="2" t="str">
        <f>IF(C45=0,"",LEFT(INDEX(Lists!$H$5:$H$49,MATCH(C45,Lists!$G$5:$G$49,0),1),1))</f>
        <v/>
      </c>
      <c r="Y45" s="4">
        <f ca="1">'Month 5'!H45+'Month 5'!I45-'Month 5'!J45</f>
        <v>0</v>
      </c>
      <c r="Z45" s="2" t="str">
        <f t="shared" ca="1" si="6"/>
        <v/>
      </c>
      <c r="AA45" s="2" t="str">
        <f t="shared" ca="1" si="3"/>
        <v/>
      </c>
      <c r="AC45" s="627" t="str">
        <f t="shared" si="7"/>
        <v>0</v>
      </c>
    </row>
    <row r="46" spans="1:29" ht="39" hidden="1" customHeight="1" x14ac:dyDescent="0.2">
      <c r="A46" s="14" t="str">
        <f>Planning!A30</f>
        <v>I022</v>
      </c>
      <c r="B46" s="9">
        <f>Planning!B30</f>
        <v>0</v>
      </c>
      <c r="C46" s="9">
        <f>Planning!C30</f>
        <v>0</v>
      </c>
      <c r="D46" s="200">
        <f>Planning!D30</f>
        <v>0</v>
      </c>
      <c r="E46" s="201">
        <f>Planning!E30</f>
        <v>0</v>
      </c>
      <c r="F46" s="201" t="str">
        <f>IF(Planning!G30&lt;&gt;0,Planning!G30,"")</f>
        <v/>
      </c>
      <c r="G46" s="194">
        <f>Planning!H30</f>
        <v>0</v>
      </c>
      <c r="H46" s="202">
        <f>Planning!X30</f>
        <v>0</v>
      </c>
      <c r="I46" s="198">
        <f ca="1">IF(OR(W46="1",AND(W46&lt;&gt;"1",G46=Lists!$A$17)),Y46,0)</f>
        <v>0</v>
      </c>
      <c r="J46" s="174"/>
      <c r="K46" s="32" t="str">
        <f ca="1">IF(AND(W46="2",G46&lt;&gt;Lists!$A$17),AA46,Z46)</f>
        <v/>
      </c>
      <c r="L46" s="33" t="str">
        <f t="shared" ca="1" si="0"/>
        <v/>
      </c>
      <c r="M46" s="203">
        <f>Planning!Y30</f>
        <v>0</v>
      </c>
      <c r="N46" s="203">
        <f>'Month 5'!M46+'Month 5'!N46-'Month 5'!O46</f>
        <v>0</v>
      </c>
      <c r="O46" s="166"/>
      <c r="P46" s="32" t="str">
        <f t="shared" si="1"/>
        <v/>
      </c>
      <c r="Q46" s="33" t="str">
        <f t="shared" si="2"/>
        <v/>
      </c>
      <c r="R46" s="89">
        <f ca="1">SUMIFS($J$25:$J$224,$C$25:$C$224,$C46,$G$25:$G$224,Lists!$A$16)</f>
        <v>0</v>
      </c>
      <c r="S46" s="89">
        <f t="shared" si="4"/>
        <v>0</v>
      </c>
      <c r="U46" s="2" t="str">
        <f t="shared" si="5"/>
        <v/>
      </c>
      <c r="W46" s="2" t="str">
        <f>IF(C46=0,"",LEFT(INDEX(Lists!$H$5:$H$49,MATCH(C46,Lists!$G$5:$G$49,0),1),1))</f>
        <v/>
      </c>
      <c r="Y46" s="4">
        <f ca="1">'Month 5'!H46+'Month 5'!I46-'Month 5'!J46</f>
        <v>0</v>
      </c>
      <c r="Z46" s="2" t="str">
        <f t="shared" ca="1" si="6"/>
        <v/>
      </c>
      <c r="AA46" s="2" t="str">
        <f t="shared" ca="1" si="3"/>
        <v/>
      </c>
      <c r="AC46" s="627" t="str">
        <f t="shared" si="7"/>
        <v>0</v>
      </c>
    </row>
    <row r="47" spans="1:29" ht="39" hidden="1" customHeight="1" x14ac:dyDescent="0.2">
      <c r="A47" s="14" t="str">
        <f>Planning!A31</f>
        <v>I023</v>
      </c>
      <c r="B47" s="9">
        <f>Planning!B31</f>
        <v>0</v>
      </c>
      <c r="C47" s="9">
        <f>Planning!C31</f>
        <v>0</v>
      </c>
      <c r="D47" s="200">
        <f>Planning!D31</f>
        <v>0</v>
      </c>
      <c r="E47" s="201">
        <f>Planning!E31</f>
        <v>0</v>
      </c>
      <c r="F47" s="201" t="str">
        <f>IF(Planning!G31&lt;&gt;0,Planning!G31,"")</f>
        <v/>
      </c>
      <c r="G47" s="194">
        <f>Planning!H31</f>
        <v>0</v>
      </c>
      <c r="H47" s="202">
        <f>Planning!X31</f>
        <v>0</v>
      </c>
      <c r="I47" s="198">
        <f ca="1">IF(OR(W47="1",AND(W47&lt;&gt;"1",G47=Lists!$A$17)),Y47,0)</f>
        <v>0</v>
      </c>
      <c r="J47" s="174"/>
      <c r="K47" s="32" t="str">
        <f ca="1">IF(AND(W47="2",G47&lt;&gt;Lists!$A$17),AA47,Z47)</f>
        <v/>
      </c>
      <c r="L47" s="33" t="str">
        <f t="shared" ca="1" si="0"/>
        <v/>
      </c>
      <c r="M47" s="203">
        <f>Planning!Y31</f>
        <v>0</v>
      </c>
      <c r="N47" s="203">
        <f>'Month 5'!M47+'Month 5'!N47-'Month 5'!O47</f>
        <v>0</v>
      </c>
      <c r="O47" s="166"/>
      <c r="P47" s="32" t="str">
        <f t="shared" si="1"/>
        <v/>
      </c>
      <c r="Q47" s="33" t="str">
        <f t="shared" si="2"/>
        <v/>
      </c>
      <c r="R47" s="89">
        <f ca="1">SUMIFS($J$25:$J$224,$C$25:$C$224,$C47,$G$25:$G$224,Lists!$A$16)</f>
        <v>0</v>
      </c>
      <c r="S47" s="89">
        <f t="shared" si="4"/>
        <v>0</v>
      </c>
      <c r="U47" s="2" t="str">
        <f t="shared" si="5"/>
        <v/>
      </c>
      <c r="W47" s="2" t="str">
        <f>IF(C47=0,"",LEFT(INDEX(Lists!$H$5:$H$49,MATCH(C47,Lists!$G$5:$G$49,0),1),1))</f>
        <v/>
      </c>
      <c r="Y47" s="4">
        <f ca="1">'Month 5'!H47+'Month 5'!I47-'Month 5'!J47</f>
        <v>0</v>
      </c>
      <c r="Z47" s="2" t="str">
        <f t="shared" ca="1" si="6"/>
        <v/>
      </c>
      <c r="AA47" s="2" t="str">
        <f t="shared" ca="1" si="3"/>
        <v/>
      </c>
      <c r="AC47" s="627" t="str">
        <f t="shared" si="7"/>
        <v>0</v>
      </c>
    </row>
    <row r="48" spans="1:29" ht="39" hidden="1" customHeight="1" x14ac:dyDescent="0.2">
      <c r="A48" s="14" t="str">
        <f>Planning!A32</f>
        <v>I024</v>
      </c>
      <c r="B48" s="9">
        <f>Planning!B32</f>
        <v>0</v>
      </c>
      <c r="C48" s="9">
        <f>Planning!C32</f>
        <v>0</v>
      </c>
      <c r="D48" s="200">
        <f>Planning!D32</f>
        <v>0</v>
      </c>
      <c r="E48" s="201">
        <f>Planning!E32</f>
        <v>0</v>
      </c>
      <c r="F48" s="201" t="str">
        <f>IF(Planning!G32&lt;&gt;0,Planning!G32,"")</f>
        <v/>
      </c>
      <c r="G48" s="194">
        <f>Planning!H32</f>
        <v>0</v>
      </c>
      <c r="H48" s="202">
        <f>Planning!X32</f>
        <v>0</v>
      </c>
      <c r="I48" s="198">
        <f ca="1">IF(OR(W48="1",AND(W48&lt;&gt;"1",G48=Lists!$A$17)),Y48,0)</f>
        <v>0</v>
      </c>
      <c r="J48" s="174"/>
      <c r="K48" s="32" t="str">
        <f ca="1">IF(AND(W48="2",G48&lt;&gt;Lists!$A$17),AA48,Z48)</f>
        <v/>
      </c>
      <c r="L48" s="33" t="str">
        <f t="shared" ca="1" si="0"/>
        <v/>
      </c>
      <c r="M48" s="203">
        <f>Planning!Y32</f>
        <v>0</v>
      </c>
      <c r="N48" s="203">
        <f>'Month 5'!M48+'Month 5'!N48-'Month 5'!O48</f>
        <v>0</v>
      </c>
      <c r="O48" s="166"/>
      <c r="P48" s="32" t="str">
        <f t="shared" si="1"/>
        <v/>
      </c>
      <c r="Q48" s="33" t="str">
        <f t="shared" si="2"/>
        <v/>
      </c>
      <c r="R48" s="89">
        <f ca="1">SUMIFS($J$25:$J$224,$C$25:$C$224,$C48,$G$25:$G$224,Lists!$A$16)</f>
        <v>0</v>
      </c>
      <c r="S48" s="89">
        <f t="shared" si="4"/>
        <v>0</v>
      </c>
      <c r="U48" s="2" t="str">
        <f t="shared" si="5"/>
        <v/>
      </c>
      <c r="W48" s="2" t="str">
        <f>IF(C48=0,"",LEFT(INDEX(Lists!$H$5:$H$49,MATCH(C48,Lists!$G$5:$G$49,0),1),1))</f>
        <v/>
      </c>
      <c r="Y48" s="4">
        <f ca="1">'Month 5'!H48+'Month 5'!I48-'Month 5'!J48</f>
        <v>0</v>
      </c>
      <c r="Z48" s="2" t="str">
        <f t="shared" ca="1" si="6"/>
        <v/>
      </c>
      <c r="AA48" s="2" t="str">
        <f t="shared" ca="1" si="3"/>
        <v/>
      </c>
      <c r="AC48" s="627" t="str">
        <f t="shared" si="7"/>
        <v>0</v>
      </c>
    </row>
    <row r="49" spans="1:29" ht="39" hidden="1" customHeight="1" x14ac:dyDescent="0.2">
      <c r="A49" s="14" t="str">
        <f>Planning!A33</f>
        <v>I025</v>
      </c>
      <c r="B49" s="9">
        <f>Planning!B33</f>
        <v>0</v>
      </c>
      <c r="C49" s="9">
        <f>Planning!C33</f>
        <v>0</v>
      </c>
      <c r="D49" s="200">
        <f>Planning!D33</f>
        <v>0</v>
      </c>
      <c r="E49" s="201">
        <f>Planning!E33</f>
        <v>0</v>
      </c>
      <c r="F49" s="201" t="str">
        <f>IF(Planning!G33&lt;&gt;0,Planning!G33,"")</f>
        <v/>
      </c>
      <c r="G49" s="194">
        <f>Planning!H33</f>
        <v>0</v>
      </c>
      <c r="H49" s="202">
        <f>Planning!X33</f>
        <v>0</v>
      </c>
      <c r="I49" s="198">
        <f ca="1">IF(OR(W49="1",AND(W49&lt;&gt;"1",G49=Lists!$A$17)),Y49,0)</f>
        <v>0</v>
      </c>
      <c r="J49" s="174"/>
      <c r="K49" s="32" t="str">
        <f ca="1">IF(AND(W49="2",G49&lt;&gt;Lists!$A$17),AA49,Z49)</f>
        <v/>
      </c>
      <c r="L49" s="33" t="str">
        <f t="shared" ca="1" si="0"/>
        <v/>
      </c>
      <c r="M49" s="203">
        <f>Planning!Y33</f>
        <v>0</v>
      </c>
      <c r="N49" s="203">
        <f>'Month 5'!M49+'Month 5'!N49-'Month 5'!O49</f>
        <v>0</v>
      </c>
      <c r="O49" s="166"/>
      <c r="P49" s="32" t="str">
        <f t="shared" si="1"/>
        <v/>
      </c>
      <c r="Q49" s="33" t="str">
        <f t="shared" si="2"/>
        <v/>
      </c>
      <c r="R49" s="89">
        <f ca="1">SUMIFS($J$25:$J$224,$C$25:$C$224,$C49,$G$25:$G$224,Lists!$A$16)</f>
        <v>0</v>
      </c>
      <c r="S49" s="89">
        <f t="shared" si="4"/>
        <v>0</v>
      </c>
      <c r="U49" s="2" t="str">
        <f t="shared" si="5"/>
        <v/>
      </c>
      <c r="W49" s="2" t="str">
        <f>IF(C49=0,"",LEFT(INDEX(Lists!$H$5:$H$49,MATCH(C49,Lists!$G$5:$G$49,0),1),1))</f>
        <v/>
      </c>
      <c r="Y49" s="4">
        <f ca="1">'Month 5'!H49+'Month 5'!I49-'Month 5'!J49</f>
        <v>0</v>
      </c>
      <c r="Z49" s="2" t="str">
        <f t="shared" ca="1" si="6"/>
        <v/>
      </c>
      <c r="AA49" s="2" t="str">
        <f t="shared" ca="1" si="3"/>
        <v/>
      </c>
      <c r="AC49" s="627" t="str">
        <f t="shared" si="7"/>
        <v>0</v>
      </c>
    </row>
    <row r="50" spans="1:29" ht="39" hidden="1" customHeight="1" x14ac:dyDescent="0.2">
      <c r="A50" s="14" t="str">
        <f>Planning!A34</f>
        <v>I026</v>
      </c>
      <c r="B50" s="9">
        <f>Planning!B34</f>
        <v>0</v>
      </c>
      <c r="C50" s="9">
        <f>Planning!C34</f>
        <v>0</v>
      </c>
      <c r="D50" s="204">
        <f>Planning!D34</f>
        <v>0</v>
      </c>
      <c r="E50" s="205">
        <f>Planning!E34</f>
        <v>0</v>
      </c>
      <c r="F50" s="205" t="str">
        <f>IF(Planning!G34&lt;&gt;0,Planning!G34,"")</f>
        <v/>
      </c>
      <c r="G50" s="194">
        <f>Planning!H34</f>
        <v>0</v>
      </c>
      <c r="H50" s="206">
        <f>Planning!X34</f>
        <v>0</v>
      </c>
      <c r="I50" s="198">
        <f ca="1">IF(OR(W50="1",AND(W50&lt;&gt;"1",G50=Lists!$A$17)),Y50,0)</f>
        <v>0</v>
      </c>
      <c r="J50" s="174"/>
      <c r="K50" s="32" t="str">
        <f ca="1">IF(AND(W50="2",G50&lt;&gt;Lists!$A$17),AA50,Z50)</f>
        <v/>
      </c>
      <c r="L50" s="33" t="str">
        <f t="shared" ca="1" si="0"/>
        <v/>
      </c>
      <c r="M50" s="208">
        <f>Planning!Y34</f>
        <v>0</v>
      </c>
      <c r="N50" s="208">
        <f>'Month 5'!M50+'Month 5'!N50-'Month 5'!O50</f>
        <v>0</v>
      </c>
      <c r="O50" s="166"/>
      <c r="P50" s="32" t="str">
        <f t="shared" si="1"/>
        <v/>
      </c>
      <c r="Q50" s="33" t="str">
        <f t="shared" si="2"/>
        <v/>
      </c>
      <c r="R50" s="89">
        <f ca="1">SUMIFS($J$25:$J$224,$C$25:$C$224,$C50,$G$25:$G$224,Lists!$A$16)</f>
        <v>0</v>
      </c>
      <c r="S50" s="89">
        <f t="shared" si="4"/>
        <v>0</v>
      </c>
      <c r="U50" s="2" t="str">
        <f t="shared" si="5"/>
        <v/>
      </c>
      <c r="W50" s="2" t="str">
        <f>IF(C50=0,"",LEFT(INDEX(Lists!$H$5:$H$49,MATCH(C50,Lists!$G$5:$G$49,0),1),1))</f>
        <v/>
      </c>
      <c r="Y50" s="4">
        <f ca="1">'Month 5'!H50+'Month 5'!I50-'Month 5'!J50</f>
        <v>0</v>
      </c>
      <c r="Z50" s="2" t="str">
        <f t="shared" ca="1" si="6"/>
        <v/>
      </c>
      <c r="AA50" s="2" t="str">
        <f t="shared" ca="1" si="3"/>
        <v/>
      </c>
      <c r="AC50" s="627" t="str">
        <f t="shared" si="7"/>
        <v>0</v>
      </c>
    </row>
    <row r="51" spans="1:29" ht="39" hidden="1" customHeight="1" x14ac:dyDescent="0.2">
      <c r="A51" s="14" t="str">
        <f>Planning!A35</f>
        <v>I027</v>
      </c>
      <c r="B51" s="9">
        <f>Planning!B35</f>
        <v>0</v>
      </c>
      <c r="C51" s="9">
        <f>Planning!C35</f>
        <v>0</v>
      </c>
      <c r="D51" s="200">
        <f>Planning!D35</f>
        <v>0</v>
      </c>
      <c r="E51" s="201">
        <f>Planning!E35</f>
        <v>0</v>
      </c>
      <c r="F51" s="201" t="str">
        <f>IF(Planning!G35&lt;&gt;0,Planning!G35,"")</f>
        <v/>
      </c>
      <c r="G51" s="194">
        <f>Planning!H35</f>
        <v>0</v>
      </c>
      <c r="H51" s="202">
        <f>Planning!X35</f>
        <v>0</v>
      </c>
      <c r="I51" s="198">
        <f ca="1">IF(OR(W51="1",AND(W51&lt;&gt;"1",G51=Lists!$A$17)),Y51,0)</f>
        <v>0</v>
      </c>
      <c r="J51" s="174"/>
      <c r="K51" s="32" t="str">
        <f ca="1">IF(AND(W51="2",G51&lt;&gt;Lists!$A$17),AA51,Z51)</f>
        <v/>
      </c>
      <c r="L51" s="33" t="str">
        <f t="shared" ca="1" si="0"/>
        <v/>
      </c>
      <c r="M51" s="203">
        <f>Planning!Y35</f>
        <v>0</v>
      </c>
      <c r="N51" s="203">
        <f>'Month 5'!M51+'Month 5'!N51-'Month 5'!O51</f>
        <v>0</v>
      </c>
      <c r="O51" s="166"/>
      <c r="P51" s="32" t="str">
        <f t="shared" si="1"/>
        <v/>
      </c>
      <c r="Q51" s="33" t="str">
        <f t="shared" si="2"/>
        <v/>
      </c>
      <c r="R51" s="89">
        <f ca="1">SUMIFS($J$25:$J$224,$C$25:$C$224,$C51,$G$25:$G$224,Lists!$A$16)</f>
        <v>0</v>
      </c>
      <c r="S51" s="89">
        <f t="shared" si="4"/>
        <v>0</v>
      </c>
      <c r="U51" s="2" t="str">
        <f t="shared" si="5"/>
        <v/>
      </c>
      <c r="W51" s="2" t="str">
        <f>IF(C51=0,"",LEFT(INDEX(Lists!$H$5:$H$49,MATCH(C51,Lists!$G$5:$G$49,0),1),1))</f>
        <v/>
      </c>
      <c r="Y51" s="4">
        <f ca="1">'Month 5'!H51+'Month 5'!I51-'Month 5'!J51</f>
        <v>0</v>
      </c>
      <c r="Z51" s="2" t="str">
        <f t="shared" ca="1" si="6"/>
        <v/>
      </c>
      <c r="AA51" s="2" t="str">
        <f t="shared" ca="1" si="3"/>
        <v/>
      </c>
      <c r="AC51" s="627" t="str">
        <f t="shared" si="7"/>
        <v>0</v>
      </c>
    </row>
    <row r="52" spans="1:29" ht="39" hidden="1" customHeight="1" x14ac:dyDescent="0.2">
      <c r="A52" s="14" t="str">
        <f>Planning!A36</f>
        <v>I028</v>
      </c>
      <c r="B52" s="9">
        <f>Planning!B36</f>
        <v>0</v>
      </c>
      <c r="C52" s="9">
        <f>Planning!C36</f>
        <v>0</v>
      </c>
      <c r="D52" s="204">
        <f>Planning!D36</f>
        <v>0</v>
      </c>
      <c r="E52" s="205">
        <f>Planning!E36</f>
        <v>0</v>
      </c>
      <c r="F52" s="205" t="str">
        <f>IF(Planning!G36&lt;&gt;0,Planning!G36,"")</f>
        <v/>
      </c>
      <c r="G52" s="194">
        <f>Planning!H36</f>
        <v>0</v>
      </c>
      <c r="H52" s="206">
        <f>Planning!X36</f>
        <v>0</v>
      </c>
      <c r="I52" s="198">
        <f ca="1">IF(OR(W52="1",AND(W52&lt;&gt;"1",G52=Lists!$A$17)),Y52,0)</f>
        <v>0</v>
      </c>
      <c r="J52" s="174"/>
      <c r="K52" s="32" t="str">
        <f ca="1">IF(AND(W52="2",G52&lt;&gt;Lists!$A$17),AA52,Z52)</f>
        <v/>
      </c>
      <c r="L52" s="33" t="str">
        <f t="shared" ca="1" si="0"/>
        <v/>
      </c>
      <c r="M52" s="208">
        <f>Planning!Y36</f>
        <v>0</v>
      </c>
      <c r="N52" s="208">
        <f>'Month 5'!M52+'Month 5'!N52-'Month 5'!O52</f>
        <v>0</v>
      </c>
      <c r="O52" s="166"/>
      <c r="P52" s="32" t="str">
        <f t="shared" si="1"/>
        <v/>
      </c>
      <c r="Q52" s="33" t="str">
        <f t="shared" si="2"/>
        <v/>
      </c>
      <c r="R52" s="89">
        <f ca="1">SUMIFS($J$25:$J$224,$C$25:$C$224,$C52,$G$25:$G$224,Lists!$A$16)</f>
        <v>0</v>
      </c>
      <c r="S52" s="89">
        <f t="shared" si="4"/>
        <v>0</v>
      </c>
      <c r="U52" s="2" t="str">
        <f t="shared" si="5"/>
        <v/>
      </c>
      <c r="W52" s="2" t="str">
        <f>IF(C52=0,"",LEFT(INDEX(Lists!$H$5:$H$49,MATCH(C52,Lists!$G$5:$G$49,0),1),1))</f>
        <v/>
      </c>
      <c r="Y52" s="4">
        <f ca="1">'Month 5'!H52+'Month 5'!I52-'Month 5'!J52</f>
        <v>0</v>
      </c>
      <c r="Z52" s="2" t="str">
        <f t="shared" ca="1" si="6"/>
        <v/>
      </c>
      <c r="AA52" s="2" t="str">
        <f t="shared" ca="1" si="3"/>
        <v/>
      </c>
      <c r="AC52" s="627" t="str">
        <f t="shared" si="7"/>
        <v>0</v>
      </c>
    </row>
    <row r="53" spans="1:29" ht="39" hidden="1" customHeight="1" x14ac:dyDescent="0.2">
      <c r="A53" s="14" t="str">
        <f>Planning!A37</f>
        <v>I029</v>
      </c>
      <c r="B53" s="9">
        <f>Planning!B37</f>
        <v>0</v>
      </c>
      <c r="C53" s="9">
        <f>Planning!C37</f>
        <v>0</v>
      </c>
      <c r="D53" s="200">
        <f>Planning!D37</f>
        <v>0</v>
      </c>
      <c r="E53" s="201">
        <f>Planning!E37</f>
        <v>0</v>
      </c>
      <c r="F53" s="201" t="str">
        <f>IF(Planning!G37&lt;&gt;0,Planning!G37,"")</f>
        <v/>
      </c>
      <c r="G53" s="194">
        <f>Planning!H37</f>
        <v>0</v>
      </c>
      <c r="H53" s="202">
        <f>Planning!X37</f>
        <v>0</v>
      </c>
      <c r="I53" s="198">
        <f ca="1">IF(OR(W53="1",AND(W53&lt;&gt;"1",G53=Lists!$A$17)),Y53,0)</f>
        <v>0</v>
      </c>
      <c r="J53" s="174"/>
      <c r="K53" s="32" t="str">
        <f ca="1">IF(AND(W53="2",G53&lt;&gt;Lists!$A$17),AA53,Z53)</f>
        <v/>
      </c>
      <c r="L53" s="33" t="str">
        <f t="shared" ca="1" si="0"/>
        <v/>
      </c>
      <c r="M53" s="203">
        <f>Planning!Y37</f>
        <v>0</v>
      </c>
      <c r="N53" s="203">
        <f>'Month 5'!M53+'Month 5'!N53-'Month 5'!O53</f>
        <v>0</v>
      </c>
      <c r="O53" s="166"/>
      <c r="P53" s="32" t="str">
        <f t="shared" si="1"/>
        <v/>
      </c>
      <c r="Q53" s="33" t="str">
        <f t="shared" si="2"/>
        <v/>
      </c>
      <c r="R53" s="89">
        <f ca="1">SUMIFS($J$25:$J$224,$C$25:$C$224,$C53,$G$25:$G$224,Lists!$A$16)</f>
        <v>0</v>
      </c>
      <c r="S53" s="89">
        <f t="shared" si="4"/>
        <v>0</v>
      </c>
      <c r="U53" s="2" t="str">
        <f t="shared" si="5"/>
        <v/>
      </c>
      <c r="W53" s="2" t="str">
        <f>IF(C53=0,"",LEFT(INDEX(Lists!$H$5:$H$49,MATCH(C53,Lists!$G$5:$G$49,0),1),1))</f>
        <v/>
      </c>
      <c r="Y53" s="4">
        <f ca="1">'Month 5'!H53+'Month 5'!I53-'Month 5'!J53</f>
        <v>0</v>
      </c>
      <c r="Z53" s="2" t="str">
        <f t="shared" ca="1" si="6"/>
        <v/>
      </c>
      <c r="AA53" s="2" t="str">
        <f t="shared" ca="1" si="3"/>
        <v/>
      </c>
      <c r="AC53" s="627" t="str">
        <f t="shared" si="7"/>
        <v>0</v>
      </c>
    </row>
    <row r="54" spans="1:29" ht="39" hidden="1" customHeight="1" x14ac:dyDescent="0.2">
      <c r="A54" s="14" t="str">
        <f>Planning!A38</f>
        <v>I030</v>
      </c>
      <c r="B54" s="9">
        <f>Planning!B38</f>
        <v>0</v>
      </c>
      <c r="C54" s="9">
        <f>Planning!C38</f>
        <v>0</v>
      </c>
      <c r="D54" s="204">
        <f>Planning!D38</f>
        <v>0</v>
      </c>
      <c r="E54" s="205">
        <f>Planning!E38</f>
        <v>0</v>
      </c>
      <c r="F54" s="205" t="str">
        <f>IF(Planning!G38&lt;&gt;0,Planning!G38,"")</f>
        <v/>
      </c>
      <c r="G54" s="194">
        <f>Planning!H38</f>
        <v>0</v>
      </c>
      <c r="H54" s="206">
        <f>Planning!X38</f>
        <v>0</v>
      </c>
      <c r="I54" s="198">
        <f ca="1">IF(OR(W54="1",AND(W54&lt;&gt;"1",G54=Lists!$A$17)),Y54,0)</f>
        <v>0</v>
      </c>
      <c r="J54" s="174"/>
      <c r="K54" s="32" t="str">
        <f ca="1">IF(AND(W54="2",G54&lt;&gt;Lists!$A$17),AA54,Z54)</f>
        <v/>
      </c>
      <c r="L54" s="33" t="str">
        <f t="shared" ca="1" si="0"/>
        <v/>
      </c>
      <c r="M54" s="208">
        <f>Planning!Y38</f>
        <v>0</v>
      </c>
      <c r="N54" s="208">
        <f>'Month 5'!M54+'Month 5'!N54-'Month 5'!O54</f>
        <v>0</v>
      </c>
      <c r="O54" s="166"/>
      <c r="P54" s="32" t="str">
        <f t="shared" si="1"/>
        <v/>
      </c>
      <c r="Q54" s="33" t="str">
        <f t="shared" si="2"/>
        <v/>
      </c>
      <c r="R54" s="89">
        <f ca="1">SUMIFS($J$25:$J$224,$C$25:$C$224,$C54,$G$25:$G$224,Lists!$A$16)</f>
        <v>0</v>
      </c>
      <c r="S54" s="89">
        <f t="shared" si="4"/>
        <v>0</v>
      </c>
      <c r="U54" s="2" t="str">
        <f t="shared" si="5"/>
        <v/>
      </c>
      <c r="W54" s="2" t="str">
        <f>IF(C54=0,"",LEFT(INDEX(Lists!$H$5:$H$49,MATCH(C54,Lists!$G$5:$G$49,0),1),1))</f>
        <v/>
      </c>
      <c r="Y54" s="4">
        <f ca="1">'Month 5'!H54+'Month 5'!I54-'Month 5'!J54</f>
        <v>0</v>
      </c>
      <c r="Z54" s="2" t="str">
        <f t="shared" ca="1" si="6"/>
        <v/>
      </c>
      <c r="AA54" s="2" t="str">
        <f t="shared" ca="1" si="3"/>
        <v/>
      </c>
      <c r="AC54" s="627" t="str">
        <f t="shared" si="7"/>
        <v>0</v>
      </c>
    </row>
    <row r="55" spans="1:29" ht="39" hidden="1" customHeight="1" x14ac:dyDescent="0.2">
      <c r="A55" s="14" t="str">
        <f>Planning!A39</f>
        <v>I031</v>
      </c>
      <c r="B55" s="9">
        <f>Planning!B39</f>
        <v>0</v>
      </c>
      <c r="C55" s="9">
        <f>Planning!C39</f>
        <v>0</v>
      </c>
      <c r="D55" s="204">
        <f>Planning!D39</f>
        <v>0</v>
      </c>
      <c r="E55" s="205">
        <f>Planning!E39</f>
        <v>0</v>
      </c>
      <c r="F55" s="205" t="str">
        <f>IF(Planning!G39&lt;&gt;0,Planning!G39,"")</f>
        <v/>
      </c>
      <c r="G55" s="194">
        <f>Planning!H39</f>
        <v>0</v>
      </c>
      <c r="H55" s="206">
        <f>Planning!X39</f>
        <v>0</v>
      </c>
      <c r="I55" s="198">
        <f ca="1">IF(OR(W55="1",AND(W55&lt;&gt;"1",G55=Lists!$A$17)),Y55,0)</f>
        <v>0</v>
      </c>
      <c r="J55" s="174"/>
      <c r="K55" s="32" t="str">
        <f ca="1">IF(AND(W55="2",G55&lt;&gt;Lists!$A$17),AA55,Z55)</f>
        <v/>
      </c>
      <c r="L55" s="33" t="str">
        <f t="shared" ca="1" si="0"/>
        <v/>
      </c>
      <c r="M55" s="208">
        <f>Planning!Y39</f>
        <v>0</v>
      </c>
      <c r="N55" s="208">
        <f>'Month 5'!M55+'Month 5'!N55-'Month 5'!O55</f>
        <v>0</v>
      </c>
      <c r="O55" s="166"/>
      <c r="P55" s="32" t="str">
        <f t="shared" si="1"/>
        <v/>
      </c>
      <c r="Q55" s="33" t="str">
        <f t="shared" si="2"/>
        <v/>
      </c>
      <c r="R55" s="89">
        <f ca="1">SUMIFS($J$25:$J$224,$C$25:$C$224,$C55,$G$25:$G$224,Lists!$A$16)</f>
        <v>0</v>
      </c>
      <c r="S55" s="89">
        <f t="shared" si="4"/>
        <v>0</v>
      </c>
      <c r="U55" s="2" t="str">
        <f t="shared" si="5"/>
        <v/>
      </c>
      <c r="W55" s="2" t="str">
        <f>IF(C55=0,"",LEFT(INDEX(Lists!$H$5:$H$49,MATCH(C55,Lists!$G$5:$G$49,0),1),1))</f>
        <v/>
      </c>
      <c r="Y55" s="4">
        <f ca="1">'Month 5'!H55+'Month 5'!I55-'Month 5'!J55</f>
        <v>0</v>
      </c>
      <c r="Z55" s="2" t="str">
        <f t="shared" ca="1" si="6"/>
        <v/>
      </c>
      <c r="AA55" s="2" t="str">
        <f t="shared" ca="1" si="3"/>
        <v/>
      </c>
      <c r="AC55" s="627" t="str">
        <f t="shared" si="7"/>
        <v>0</v>
      </c>
    </row>
    <row r="56" spans="1:29" ht="39" hidden="1" customHeight="1" x14ac:dyDescent="0.2">
      <c r="A56" s="14" t="str">
        <f>Planning!A40</f>
        <v>I032</v>
      </c>
      <c r="B56" s="9">
        <f>Planning!B40</f>
        <v>0</v>
      </c>
      <c r="C56" s="9">
        <f>Planning!C40</f>
        <v>0</v>
      </c>
      <c r="D56" s="204">
        <f>Planning!D40</f>
        <v>0</v>
      </c>
      <c r="E56" s="205">
        <f>Planning!E40</f>
        <v>0</v>
      </c>
      <c r="F56" s="205" t="str">
        <f>IF(Planning!G40&lt;&gt;0,Planning!G40,"")</f>
        <v/>
      </c>
      <c r="G56" s="194">
        <f>Planning!H40</f>
        <v>0</v>
      </c>
      <c r="H56" s="206">
        <f>Planning!X40</f>
        <v>0</v>
      </c>
      <c r="I56" s="198">
        <f ca="1">IF(OR(W56="1",AND(W56&lt;&gt;"1",G56=Lists!$A$17)),Y56,0)</f>
        <v>0</v>
      </c>
      <c r="J56" s="174"/>
      <c r="K56" s="32" t="str">
        <f ca="1">IF(AND(W56="2",G56&lt;&gt;Lists!$A$17),AA56,Z56)</f>
        <v/>
      </c>
      <c r="L56" s="33" t="str">
        <f t="shared" ca="1" si="0"/>
        <v/>
      </c>
      <c r="M56" s="208">
        <f>Planning!Y40</f>
        <v>0</v>
      </c>
      <c r="N56" s="208">
        <f>'Month 5'!M56+'Month 5'!N56-'Month 5'!O56</f>
        <v>0</v>
      </c>
      <c r="O56" s="166"/>
      <c r="P56" s="32" t="str">
        <f t="shared" si="1"/>
        <v/>
      </c>
      <c r="Q56" s="33" t="str">
        <f t="shared" si="2"/>
        <v/>
      </c>
      <c r="R56" s="89">
        <f ca="1">SUMIFS($J$25:$J$224,$C$25:$C$224,$C56,$G$25:$G$224,Lists!$A$16)</f>
        <v>0</v>
      </c>
      <c r="S56" s="89">
        <f t="shared" si="4"/>
        <v>0</v>
      </c>
      <c r="U56" s="2" t="str">
        <f t="shared" si="5"/>
        <v/>
      </c>
      <c r="W56" s="2" t="str">
        <f>IF(C56=0,"",LEFT(INDEX(Lists!$H$5:$H$49,MATCH(C56,Lists!$G$5:$G$49,0),1),1))</f>
        <v/>
      </c>
      <c r="Y56" s="4">
        <f ca="1">'Month 5'!H56+'Month 5'!I56-'Month 5'!J56</f>
        <v>0</v>
      </c>
      <c r="Z56" s="2" t="str">
        <f t="shared" ca="1" si="6"/>
        <v/>
      </c>
      <c r="AA56" s="2" t="str">
        <f t="shared" ca="1" si="3"/>
        <v/>
      </c>
      <c r="AC56" s="627" t="str">
        <f t="shared" si="7"/>
        <v>0</v>
      </c>
    </row>
    <row r="57" spans="1:29" ht="39" hidden="1" customHeight="1" x14ac:dyDescent="0.2">
      <c r="A57" s="14" t="str">
        <f>Planning!A41</f>
        <v>I033</v>
      </c>
      <c r="B57" s="9">
        <f>Planning!B41</f>
        <v>0</v>
      </c>
      <c r="C57" s="9">
        <f>Planning!C41</f>
        <v>0</v>
      </c>
      <c r="D57" s="9">
        <f>Planning!D41</f>
        <v>0</v>
      </c>
      <c r="E57" s="3">
        <f>Planning!E41</f>
        <v>0</v>
      </c>
      <c r="F57" s="3" t="str">
        <f>IF(Planning!G41&lt;&gt;0,Planning!G41,"")</f>
        <v/>
      </c>
      <c r="G57" s="194">
        <f>Planning!H41</f>
        <v>0</v>
      </c>
      <c r="H57" s="4">
        <f>Planning!X41</f>
        <v>0</v>
      </c>
      <c r="I57" s="198">
        <f ca="1">IF(OR(W57="1",AND(W57&lt;&gt;"1",G57=Lists!$A$17)),Y57,0)</f>
        <v>0</v>
      </c>
      <c r="J57" s="174"/>
      <c r="K57" s="32" t="str">
        <f ca="1">IF(AND(W57="2",G57&lt;&gt;Lists!$A$17),AA57,Z57)</f>
        <v/>
      </c>
      <c r="L57" s="33" t="str">
        <f t="shared" ref="L57:L88" ca="1" si="8">IF($U57=ExcluirDelPLogro,"",IF(AND(H57=0,I57=0,J57=0),"",K57))</f>
        <v/>
      </c>
      <c r="M57" s="5">
        <f>Planning!Y41</f>
        <v>0</v>
      </c>
      <c r="N57" s="5">
        <f>'Month 5'!M57+'Month 5'!N57-'Month 5'!O57</f>
        <v>0</v>
      </c>
      <c r="O57" s="166"/>
      <c r="P57" s="32" t="str">
        <f t="shared" si="1"/>
        <v/>
      </c>
      <c r="Q57" s="33" t="str">
        <f t="shared" ref="Q57:Q88" si="9">IF($U57=ExcluirDelPLogro,"",IF(AND(M57=0,N57=0,O57=0),"",P57))</f>
        <v/>
      </c>
      <c r="R57" s="89">
        <f ca="1">SUMIFS($J$25:$J$224,$C$25:$C$224,$C57,$G$25:$G$224,Lists!$A$16)</f>
        <v>0</v>
      </c>
      <c r="S57" s="89">
        <f t="shared" si="4"/>
        <v>0</v>
      </c>
      <c r="U57" s="2" t="str">
        <f t="shared" si="5"/>
        <v/>
      </c>
      <c r="W57" s="2" t="str">
        <f>IF(C57=0,"",LEFT(INDEX(Lists!$H$5:$H$49,MATCH(C57,Lists!$G$5:$G$49,0),1),1))</f>
        <v/>
      </c>
      <c r="Y57" s="4">
        <f ca="1">'Month 5'!H57+'Month 5'!I57-'Month 5'!J57</f>
        <v>0</v>
      </c>
      <c r="Z57" s="2" t="str">
        <f t="shared" ca="1" si="6"/>
        <v/>
      </c>
      <c r="AA57" s="2" t="str">
        <f t="shared" ref="AA57:AA88" ca="1" si="10">IF(AND(H57=0,I57=0,J57=0),"",IF(J57&gt;0,H57/J57,0))</f>
        <v/>
      </c>
      <c r="AC57" s="627" t="str">
        <f t="shared" si="7"/>
        <v>0</v>
      </c>
    </row>
    <row r="58" spans="1:29" ht="39" hidden="1" customHeight="1" x14ac:dyDescent="0.2">
      <c r="A58" s="14" t="str">
        <f>Planning!A42</f>
        <v>I034</v>
      </c>
      <c r="B58" s="9">
        <f>Planning!B42</f>
        <v>0</v>
      </c>
      <c r="C58" s="9">
        <f>Planning!C42</f>
        <v>0</v>
      </c>
      <c r="D58" s="9">
        <f>Planning!D42</f>
        <v>0</v>
      </c>
      <c r="E58" s="3">
        <f>Planning!E42</f>
        <v>0</v>
      </c>
      <c r="F58" s="3" t="str">
        <f>IF(Planning!G42&lt;&gt;0,Planning!G42,"")</f>
        <v/>
      </c>
      <c r="G58" s="194">
        <f>Planning!H42</f>
        <v>0</v>
      </c>
      <c r="H58" s="4">
        <f>Planning!X42</f>
        <v>0</v>
      </c>
      <c r="I58" s="198">
        <f ca="1">IF(OR(W58="1",AND(W58&lt;&gt;"1",G58=Lists!$A$17)),Y58,0)</f>
        <v>0</v>
      </c>
      <c r="J58" s="174"/>
      <c r="K58" s="32" t="str">
        <f ca="1">IF(AND(W58="2",G58&lt;&gt;Lists!$A$17),AA58,Z58)</f>
        <v/>
      </c>
      <c r="L58" s="33" t="str">
        <f t="shared" ca="1" si="8"/>
        <v/>
      </c>
      <c r="M58" s="5">
        <f>Planning!Y42</f>
        <v>0</v>
      </c>
      <c r="N58" s="5">
        <f>'Month 5'!M58+'Month 5'!N58-'Month 5'!O58</f>
        <v>0</v>
      </c>
      <c r="O58" s="166"/>
      <c r="P58" s="32" t="str">
        <f t="shared" si="1"/>
        <v/>
      </c>
      <c r="Q58" s="33" t="str">
        <f t="shared" si="9"/>
        <v/>
      </c>
      <c r="R58" s="89">
        <f ca="1">SUMIFS($J$25:$J$224,$C$25:$C$224,$C58,$G$25:$G$224,Lists!$A$16)</f>
        <v>0</v>
      </c>
      <c r="S58" s="89">
        <f t="shared" si="4"/>
        <v>0</v>
      </c>
      <c r="U58" s="2" t="str">
        <f t="shared" si="5"/>
        <v/>
      </c>
      <c r="W58" s="2" t="str">
        <f>IF(C58=0,"",LEFT(INDEX(Lists!$H$5:$H$49,MATCH(C58,Lists!$G$5:$G$49,0),1),1))</f>
        <v/>
      </c>
      <c r="Y58" s="4">
        <f ca="1">'Month 5'!H58+'Month 5'!I58-'Month 5'!J58</f>
        <v>0</v>
      </c>
      <c r="Z58" s="2" t="str">
        <f t="shared" ca="1" si="6"/>
        <v/>
      </c>
      <c r="AA58" s="2" t="str">
        <f t="shared" ca="1" si="10"/>
        <v/>
      </c>
      <c r="AC58" s="627" t="str">
        <f t="shared" si="7"/>
        <v>0</v>
      </c>
    </row>
    <row r="59" spans="1:29" ht="39" hidden="1" customHeight="1" x14ac:dyDescent="0.2">
      <c r="A59" s="14" t="str">
        <f>Planning!A43</f>
        <v>I035</v>
      </c>
      <c r="B59" s="9">
        <f>Planning!B43</f>
        <v>0</v>
      </c>
      <c r="C59" s="9">
        <f>Planning!C43</f>
        <v>0</v>
      </c>
      <c r="D59" s="9">
        <f>Planning!D43</f>
        <v>0</v>
      </c>
      <c r="E59" s="3">
        <f>Planning!E43</f>
        <v>0</v>
      </c>
      <c r="F59" s="3" t="str">
        <f>IF(Planning!G43&lt;&gt;0,Planning!G43,"")</f>
        <v/>
      </c>
      <c r="G59" s="194">
        <f>Planning!H43</f>
        <v>0</v>
      </c>
      <c r="H59" s="4">
        <f>Planning!X43</f>
        <v>0</v>
      </c>
      <c r="I59" s="198">
        <f ca="1">IF(OR(W59="1",AND(W59&lt;&gt;"1",G59=Lists!$A$17)),Y59,0)</f>
        <v>0</v>
      </c>
      <c r="J59" s="174"/>
      <c r="K59" s="32" t="str">
        <f ca="1">IF(AND(W59="2",G59&lt;&gt;Lists!$A$17),AA59,Z59)</f>
        <v/>
      </c>
      <c r="L59" s="33" t="str">
        <f t="shared" ca="1" si="8"/>
        <v/>
      </c>
      <c r="M59" s="5">
        <f>Planning!Y43</f>
        <v>0</v>
      </c>
      <c r="N59" s="5">
        <f>'Month 5'!M59+'Month 5'!N59-'Month 5'!O59</f>
        <v>0</v>
      </c>
      <c r="O59" s="166"/>
      <c r="P59" s="32" t="str">
        <f t="shared" si="1"/>
        <v/>
      </c>
      <c r="Q59" s="33" t="str">
        <f t="shared" si="9"/>
        <v/>
      </c>
      <c r="R59" s="89">
        <f ca="1">SUMIFS($J$25:$J$224,$C$25:$C$224,$C59,$G$25:$G$224,Lists!$A$16)</f>
        <v>0</v>
      </c>
      <c r="S59" s="89">
        <f t="shared" si="4"/>
        <v>0</v>
      </c>
      <c r="U59" s="2" t="str">
        <f t="shared" si="5"/>
        <v/>
      </c>
      <c r="W59" s="2" t="str">
        <f>IF(C59=0,"",LEFT(INDEX(Lists!$H$5:$H$49,MATCH(C59,Lists!$G$5:$G$49,0),1),1))</f>
        <v/>
      </c>
      <c r="Y59" s="4">
        <f ca="1">'Month 5'!H59+'Month 5'!I59-'Month 5'!J59</f>
        <v>0</v>
      </c>
      <c r="Z59" s="2" t="str">
        <f t="shared" ca="1" si="6"/>
        <v/>
      </c>
      <c r="AA59" s="2" t="str">
        <f t="shared" ca="1" si="10"/>
        <v/>
      </c>
      <c r="AC59" s="627" t="str">
        <f t="shared" si="7"/>
        <v>0</v>
      </c>
    </row>
    <row r="60" spans="1:29" ht="39" hidden="1" customHeight="1" x14ac:dyDescent="0.2">
      <c r="A60" s="14" t="str">
        <f>Planning!A44</f>
        <v>I036</v>
      </c>
      <c r="B60" s="9">
        <f>Planning!B44</f>
        <v>0</v>
      </c>
      <c r="C60" s="9">
        <f>Planning!C44</f>
        <v>0</v>
      </c>
      <c r="D60" s="9">
        <f>Planning!D44</f>
        <v>0</v>
      </c>
      <c r="E60" s="3">
        <f>Planning!E44</f>
        <v>0</v>
      </c>
      <c r="F60" s="3" t="str">
        <f>IF(Planning!G44&lt;&gt;0,Planning!G44,"")</f>
        <v/>
      </c>
      <c r="G60" s="194">
        <f>Planning!H44</f>
        <v>0</v>
      </c>
      <c r="H60" s="4">
        <f>Planning!X44</f>
        <v>0</v>
      </c>
      <c r="I60" s="198">
        <f ca="1">IF(OR(W60="1",AND(W60&lt;&gt;"1",G60=Lists!$A$17)),Y60,0)</f>
        <v>0</v>
      </c>
      <c r="J60" s="174"/>
      <c r="K60" s="32" t="str">
        <f ca="1">IF(AND(W60="2",G60&lt;&gt;Lists!$A$17),AA60,Z60)</f>
        <v/>
      </c>
      <c r="L60" s="33" t="str">
        <f t="shared" ca="1" si="8"/>
        <v/>
      </c>
      <c r="M60" s="5">
        <f>Planning!Y44</f>
        <v>0</v>
      </c>
      <c r="N60" s="5">
        <f>'Month 5'!M60+'Month 5'!N60-'Month 5'!O60</f>
        <v>0</v>
      </c>
      <c r="O60" s="166"/>
      <c r="P60" s="32" t="str">
        <f t="shared" si="1"/>
        <v/>
      </c>
      <c r="Q60" s="33" t="str">
        <f t="shared" si="9"/>
        <v/>
      </c>
      <c r="R60" s="89">
        <f ca="1">SUMIFS($J$25:$J$224,$C$25:$C$224,$C60,$G$25:$G$224,Lists!$A$16)</f>
        <v>0</v>
      </c>
      <c r="S60" s="89">
        <f t="shared" si="4"/>
        <v>0</v>
      </c>
      <c r="U60" s="2" t="str">
        <f t="shared" si="5"/>
        <v/>
      </c>
      <c r="W60" s="2" t="str">
        <f>IF(C60=0,"",LEFT(INDEX(Lists!$H$5:$H$49,MATCH(C60,Lists!$G$5:$G$49,0),1),1))</f>
        <v/>
      </c>
      <c r="Y60" s="4">
        <f ca="1">'Month 5'!H60+'Month 5'!I60-'Month 5'!J60</f>
        <v>0</v>
      </c>
      <c r="Z60" s="2" t="str">
        <f t="shared" ca="1" si="6"/>
        <v/>
      </c>
      <c r="AA60" s="2" t="str">
        <f t="shared" ca="1" si="10"/>
        <v/>
      </c>
      <c r="AC60" s="627" t="str">
        <f t="shared" si="7"/>
        <v>0</v>
      </c>
    </row>
    <row r="61" spans="1:29" ht="39" hidden="1" customHeight="1" x14ac:dyDescent="0.2">
      <c r="A61" s="14" t="str">
        <f>Planning!A45</f>
        <v>I037</v>
      </c>
      <c r="B61" s="9">
        <f>Planning!B45</f>
        <v>0</v>
      </c>
      <c r="C61" s="9">
        <f>Planning!C45</f>
        <v>0</v>
      </c>
      <c r="D61" s="9">
        <f>Planning!D45</f>
        <v>0</v>
      </c>
      <c r="E61" s="3">
        <f>Planning!E45</f>
        <v>0</v>
      </c>
      <c r="F61" s="3" t="str">
        <f>IF(Planning!G45&lt;&gt;0,Planning!G45,"")</f>
        <v/>
      </c>
      <c r="G61" s="194">
        <f>Planning!H45</f>
        <v>0</v>
      </c>
      <c r="H61" s="4">
        <f>Planning!X45</f>
        <v>0</v>
      </c>
      <c r="I61" s="198">
        <f ca="1">IF(OR(W61="1",AND(W61&lt;&gt;"1",G61=Lists!$A$17)),Y61,0)</f>
        <v>0</v>
      </c>
      <c r="J61" s="174"/>
      <c r="K61" s="32" t="str">
        <f ca="1">IF(AND(W61="2",G61&lt;&gt;Lists!$A$17),AA61,Z61)</f>
        <v/>
      </c>
      <c r="L61" s="33" t="str">
        <f t="shared" ca="1" si="8"/>
        <v/>
      </c>
      <c r="M61" s="5">
        <f>Planning!Y45</f>
        <v>0</v>
      </c>
      <c r="N61" s="5">
        <f>'Month 5'!M61+'Month 5'!N61-'Month 5'!O61</f>
        <v>0</v>
      </c>
      <c r="O61" s="166"/>
      <c r="P61" s="32" t="str">
        <f t="shared" si="1"/>
        <v/>
      </c>
      <c r="Q61" s="33" t="str">
        <f t="shared" si="9"/>
        <v/>
      </c>
      <c r="R61" s="89">
        <f ca="1">SUMIFS($J$25:$J$224,$C$25:$C$224,$C61,$G$25:$G$224,Lists!$A$16)</f>
        <v>0</v>
      </c>
      <c r="S61" s="89">
        <f t="shared" si="4"/>
        <v>0</v>
      </c>
      <c r="U61" s="2" t="str">
        <f t="shared" si="5"/>
        <v/>
      </c>
      <c r="W61" s="2" t="str">
        <f>IF(C61=0,"",LEFT(INDEX(Lists!$H$5:$H$49,MATCH(C61,Lists!$G$5:$G$49,0),1),1))</f>
        <v/>
      </c>
      <c r="Y61" s="4">
        <f ca="1">'Month 5'!H61+'Month 5'!I61-'Month 5'!J61</f>
        <v>0</v>
      </c>
      <c r="Z61" s="2" t="str">
        <f t="shared" ca="1" si="6"/>
        <v/>
      </c>
      <c r="AA61" s="2" t="str">
        <f t="shared" ca="1" si="10"/>
        <v/>
      </c>
      <c r="AC61" s="627" t="str">
        <f t="shared" si="7"/>
        <v>0</v>
      </c>
    </row>
    <row r="62" spans="1:29" ht="39" hidden="1" customHeight="1" x14ac:dyDescent="0.2">
      <c r="A62" s="14" t="str">
        <f>Planning!A46</f>
        <v>I038</v>
      </c>
      <c r="B62" s="9">
        <f>Planning!B46</f>
        <v>0</v>
      </c>
      <c r="C62" s="9">
        <f>Planning!C46</f>
        <v>0</v>
      </c>
      <c r="D62" s="9">
        <f>Planning!D46</f>
        <v>0</v>
      </c>
      <c r="E62" s="3">
        <f>Planning!E46</f>
        <v>0</v>
      </c>
      <c r="F62" s="3" t="str">
        <f>IF(Planning!G46&lt;&gt;0,Planning!G46,"")</f>
        <v/>
      </c>
      <c r="G62" s="194">
        <f>Planning!H46</f>
        <v>0</v>
      </c>
      <c r="H62" s="4">
        <f>Planning!X46</f>
        <v>0</v>
      </c>
      <c r="I62" s="198">
        <f ca="1">IF(OR(W62="1",AND(W62&lt;&gt;"1",G62=Lists!$A$17)),Y62,0)</f>
        <v>0</v>
      </c>
      <c r="J62" s="174"/>
      <c r="K62" s="32" t="str">
        <f ca="1">IF(AND(W62="2",G62&lt;&gt;Lists!$A$17),AA62,Z62)</f>
        <v/>
      </c>
      <c r="L62" s="33" t="str">
        <f t="shared" ca="1" si="8"/>
        <v/>
      </c>
      <c r="M62" s="5">
        <f>Planning!Y46</f>
        <v>0</v>
      </c>
      <c r="N62" s="5">
        <f>'Month 5'!M62+'Month 5'!N62-'Month 5'!O62</f>
        <v>0</v>
      </c>
      <c r="O62" s="166"/>
      <c r="P62" s="32" t="str">
        <f t="shared" si="1"/>
        <v/>
      </c>
      <c r="Q62" s="33" t="str">
        <f t="shared" si="9"/>
        <v/>
      </c>
      <c r="R62" s="89">
        <f ca="1">SUMIFS($J$25:$J$224,$C$25:$C$224,$C62,$G$25:$G$224,Lists!$A$16)</f>
        <v>0</v>
      </c>
      <c r="S62" s="89">
        <f t="shared" si="4"/>
        <v>0</v>
      </c>
      <c r="U62" s="2" t="str">
        <f t="shared" si="5"/>
        <v/>
      </c>
      <c r="W62" s="2" t="str">
        <f>IF(C62=0,"",LEFT(INDEX(Lists!$H$5:$H$49,MATCH(C62,Lists!$G$5:$G$49,0),1),1))</f>
        <v/>
      </c>
      <c r="Y62" s="4">
        <f ca="1">'Month 5'!H62+'Month 5'!I62-'Month 5'!J62</f>
        <v>0</v>
      </c>
      <c r="Z62" s="2" t="str">
        <f t="shared" ca="1" si="6"/>
        <v/>
      </c>
      <c r="AA62" s="2" t="str">
        <f t="shared" ca="1" si="10"/>
        <v/>
      </c>
      <c r="AC62" s="627" t="str">
        <f t="shared" si="7"/>
        <v>0</v>
      </c>
    </row>
    <row r="63" spans="1:29" ht="39" hidden="1" customHeight="1" x14ac:dyDescent="0.2">
      <c r="A63" s="14" t="str">
        <f>Planning!A47</f>
        <v>I039</v>
      </c>
      <c r="B63" s="9">
        <f>Planning!B47</f>
        <v>0</v>
      </c>
      <c r="C63" s="9">
        <f>Planning!C47</f>
        <v>0</v>
      </c>
      <c r="D63" s="9">
        <f>Planning!D47</f>
        <v>0</v>
      </c>
      <c r="E63" s="3">
        <f>Planning!E47</f>
        <v>0</v>
      </c>
      <c r="F63" s="3" t="str">
        <f>IF(Planning!G47&lt;&gt;0,Planning!G47,"")</f>
        <v/>
      </c>
      <c r="G63" s="194">
        <f>Planning!H47</f>
        <v>0</v>
      </c>
      <c r="H63" s="4">
        <f>Planning!X47</f>
        <v>0</v>
      </c>
      <c r="I63" s="198">
        <f ca="1">IF(OR(W63="1",AND(W63&lt;&gt;"1",G63=Lists!$A$17)),Y63,0)</f>
        <v>0</v>
      </c>
      <c r="J63" s="174"/>
      <c r="K63" s="32" t="str">
        <f ca="1">IF(AND(W63="2",G63&lt;&gt;Lists!$A$17),AA63,Z63)</f>
        <v/>
      </c>
      <c r="L63" s="33" t="str">
        <f t="shared" ca="1" si="8"/>
        <v/>
      </c>
      <c r="M63" s="5">
        <f>Planning!Y47</f>
        <v>0</v>
      </c>
      <c r="N63" s="5">
        <f>'Month 5'!M63+'Month 5'!N63-'Month 5'!O63</f>
        <v>0</v>
      </c>
      <c r="O63" s="166"/>
      <c r="P63" s="32" t="str">
        <f t="shared" si="1"/>
        <v/>
      </c>
      <c r="Q63" s="33" t="str">
        <f t="shared" si="9"/>
        <v/>
      </c>
      <c r="R63" s="89">
        <f ca="1">SUMIFS($J$25:$J$224,$C$25:$C$224,$C63,$G$25:$G$224,Lists!$A$16)</f>
        <v>0</v>
      </c>
      <c r="S63" s="89">
        <f t="shared" si="4"/>
        <v>0</v>
      </c>
      <c r="U63" s="2" t="str">
        <f t="shared" si="5"/>
        <v/>
      </c>
      <c r="W63" s="2" t="str">
        <f>IF(C63=0,"",LEFT(INDEX(Lists!$H$5:$H$49,MATCH(C63,Lists!$G$5:$G$49,0),1),1))</f>
        <v/>
      </c>
      <c r="Y63" s="4">
        <f ca="1">'Month 5'!H63+'Month 5'!I63-'Month 5'!J63</f>
        <v>0</v>
      </c>
      <c r="Z63" s="2" t="str">
        <f t="shared" ca="1" si="6"/>
        <v/>
      </c>
      <c r="AA63" s="2" t="str">
        <f t="shared" ca="1" si="10"/>
        <v/>
      </c>
      <c r="AC63" s="627" t="str">
        <f t="shared" si="7"/>
        <v>0</v>
      </c>
    </row>
    <row r="64" spans="1:29" ht="39" hidden="1" customHeight="1" x14ac:dyDescent="0.2">
      <c r="A64" s="14" t="str">
        <f>Planning!A48</f>
        <v>I040</v>
      </c>
      <c r="B64" s="9">
        <f>Planning!B48</f>
        <v>0</v>
      </c>
      <c r="C64" s="9">
        <f>Planning!C48</f>
        <v>0</v>
      </c>
      <c r="D64" s="9">
        <f>Planning!D48</f>
        <v>0</v>
      </c>
      <c r="E64" s="3">
        <f>Planning!E48</f>
        <v>0</v>
      </c>
      <c r="F64" s="3" t="str">
        <f>IF(Planning!G48&lt;&gt;0,Planning!G48,"")</f>
        <v/>
      </c>
      <c r="G64" s="194">
        <f>Planning!H48</f>
        <v>0</v>
      </c>
      <c r="H64" s="4">
        <f>Planning!X48</f>
        <v>0</v>
      </c>
      <c r="I64" s="198">
        <f ca="1">IF(OR(W64="1",AND(W64&lt;&gt;"1",G64=Lists!$A$17)),Y64,0)</f>
        <v>0</v>
      </c>
      <c r="J64" s="174"/>
      <c r="K64" s="32" t="str">
        <f ca="1">IF(AND(W64="2",G64&lt;&gt;Lists!$A$17),AA64,Z64)</f>
        <v/>
      </c>
      <c r="L64" s="33" t="str">
        <f t="shared" ca="1" si="8"/>
        <v/>
      </c>
      <c r="M64" s="5">
        <f>Planning!Y48</f>
        <v>0</v>
      </c>
      <c r="N64" s="5">
        <f>'Month 5'!M64+'Month 5'!N64-'Month 5'!O64</f>
        <v>0</v>
      </c>
      <c r="O64" s="166"/>
      <c r="P64" s="32" t="str">
        <f t="shared" si="1"/>
        <v/>
      </c>
      <c r="Q64" s="33" t="str">
        <f t="shared" si="9"/>
        <v/>
      </c>
      <c r="R64" s="89">
        <f ca="1">SUMIFS($J$25:$J$224,$C$25:$C$224,$C64,$G$25:$G$224,Lists!$A$16)</f>
        <v>0</v>
      </c>
      <c r="S64" s="89">
        <f t="shared" si="4"/>
        <v>0</v>
      </c>
      <c r="U64" s="2" t="str">
        <f t="shared" si="5"/>
        <v/>
      </c>
      <c r="W64" s="2" t="str">
        <f>IF(C64=0,"",LEFT(INDEX(Lists!$H$5:$H$49,MATCH(C64,Lists!$G$5:$G$49,0),1),1))</f>
        <v/>
      </c>
      <c r="Y64" s="4">
        <f ca="1">'Month 5'!H64+'Month 5'!I64-'Month 5'!J64</f>
        <v>0</v>
      </c>
      <c r="Z64" s="2" t="str">
        <f t="shared" ca="1" si="6"/>
        <v/>
      </c>
      <c r="AA64" s="2" t="str">
        <f t="shared" ca="1" si="10"/>
        <v/>
      </c>
      <c r="AC64" s="627" t="str">
        <f t="shared" si="7"/>
        <v>0</v>
      </c>
    </row>
    <row r="65" spans="1:29" ht="39" hidden="1" customHeight="1" x14ac:dyDescent="0.2">
      <c r="A65" s="14" t="str">
        <f>Planning!A49</f>
        <v>I041</v>
      </c>
      <c r="B65" s="9">
        <f>Planning!B49</f>
        <v>0</v>
      </c>
      <c r="C65" s="9">
        <f>Planning!C49</f>
        <v>0</v>
      </c>
      <c r="D65" s="9">
        <f>Planning!D49</f>
        <v>0</v>
      </c>
      <c r="E65" s="3">
        <f>Planning!E49</f>
        <v>0</v>
      </c>
      <c r="F65" s="3" t="str">
        <f>IF(Planning!G49&lt;&gt;0,Planning!G49,"")</f>
        <v/>
      </c>
      <c r="G65" s="194">
        <f>Planning!H49</f>
        <v>0</v>
      </c>
      <c r="H65" s="4">
        <f>Planning!X49</f>
        <v>0</v>
      </c>
      <c r="I65" s="198">
        <f ca="1">IF(OR(W65="1",AND(W65&lt;&gt;"1",G65=Lists!$A$17)),Y65,0)</f>
        <v>0</v>
      </c>
      <c r="J65" s="174"/>
      <c r="K65" s="32" t="str">
        <f ca="1">IF(AND(W65="2",G65&lt;&gt;Lists!$A$17),AA65,Z65)</f>
        <v/>
      </c>
      <c r="L65" s="33" t="str">
        <f t="shared" ca="1" si="8"/>
        <v/>
      </c>
      <c r="M65" s="5">
        <f>Planning!Y49</f>
        <v>0</v>
      </c>
      <c r="N65" s="5">
        <f>'Month 5'!M65+'Month 5'!N65-'Month 5'!O65</f>
        <v>0</v>
      </c>
      <c r="O65" s="166"/>
      <c r="P65" s="32" t="str">
        <f t="shared" si="1"/>
        <v/>
      </c>
      <c r="Q65" s="33" t="str">
        <f t="shared" si="9"/>
        <v/>
      </c>
      <c r="R65" s="89">
        <f ca="1">SUMIFS($J$25:$J$224,$C$25:$C$224,$C65,$G$25:$G$224,Lists!$A$16)</f>
        <v>0</v>
      </c>
      <c r="S65" s="89">
        <f t="shared" si="4"/>
        <v>0</v>
      </c>
      <c r="U65" s="2" t="str">
        <f t="shared" si="5"/>
        <v/>
      </c>
      <c r="W65" s="2" t="str">
        <f>IF(C65=0,"",LEFT(INDEX(Lists!$H$5:$H$49,MATCH(C65,Lists!$G$5:$G$49,0),1),1))</f>
        <v/>
      </c>
      <c r="Y65" s="4">
        <f ca="1">'Month 5'!H65+'Month 5'!I65-'Month 5'!J65</f>
        <v>0</v>
      </c>
      <c r="Z65" s="2" t="str">
        <f t="shared" ca="1" si="6"/>
        <v/>
      </c>
      <c r="AA65" s="2" t="str">
        <f t="shared" ca="1" si="10"/>
        <v/>
      </c>
      <c r="AC65" s="627" t="str">
        <f t="shared" si="7"/>
        <v>0</v>
      </c>
    </row>
    <row r="66" spans="1:29" ht="39" hidden="1" customHeight="1" x14ac:dyDescent="0.2">
      <c r="A66" s="14" t="str">
        <f>Planning!A50</f>
        <v>I042</v>
      </c>
      <c r="B66" s="9">
        <f>Planning!B50</f>
        <v>0</v>
      </c>
      <c r="C66" s="9">
        <f>Planning!C50</f>
        <v>0</v>
      </c>
      <c r="D66" s="9">
        <f>Planning!D50</f>
        <v>0</v>
      </c>
      <c r="E66" s="3">
        <f>Planning!E50</f>
        <v>0</v>
      </c>
      <c r="F66" s="3" t="str">
        <f>IF(Planning!G50&lt;&gt;0,Planning!G50,"")</f>
        <v/>
      </c>
      <c r="G66" s="194">
        <f>Planning!H50</f>
        <v>0</v>
      </c>
      <c r="H66" s="4">
        <f>Planning!X50</f>
        <v>0</v>
      </c>
      <c r="I66" s="198">
        <f ca="1">IF(OR(W66="1",AND(W66&lt;&gt;"1",G66=Lists!$A$17)),Y66,0)</f>
        <v>0</v>
      </c>
      <c r="J66" s="174"/>
      <c r="K66" s="32" t="str">
        <f ca="1">IF(AND(W66="2",G66&lt;&gt;Lists!$A$17),AA66,Z66)</f>
        <v/>
      </c>
      <c r="L66" s="33" t="str">
        <f t="shared" ca="1" si="8"/>
        <v/>
      </c>
      <c r="M66" s="5">
        <f>Planning!Y50</f>
        <v>0</v>
      </c>
      <c r="N66" s="5">
        <f>'Month 5'!M66+'Month 5'!N66-'Month 5'!O66</f>
        <v>0</v>
      </c>
      <c r="O66" s="166"/>
      <c r="P66" s="32" t="str">
        <f t="shared" si="1"/>
        <v/>
      </c>
      <c r="Q66" s="33" t="str">
        <f t="shared" si="9"/>
        <v/>
      </c>
      <c r="R66" s="89">
        <f ca="1">SUMIFS($J$25:$J$224,$C$25:$C$224,$C66,$G$25:$G$224,Lists!$A$16)</f>
        <v>0</v>
      </c>
      <c r="S66" s="89">
        <f t="shared" si="4"/>
        <v>0</v>
      </c>
      <c r="U66" s="2" t="str">
        <f t="shared" si="5"/>
        <v/>
      </c>
      <c r="W66" s="2" t="str">
        <f>IF(C66=0,"",LEFT(INDEX(Lists!$H$5:$H$49,MATCH(C66,Lists!$G$5:$G$49,0),1),1))</f>
        <v/>
      </c>
      <c r="Y66" s="4">
        <f ca="1">'Month 5'!H66+'Month 5'!I66-'Month 5'!J66</f>
        <v>0</v>
      </c>
      <c r="Z66" s="2" t="str">
        <f t="shared" ca="1" si="6"/>
        <v/>
      </c>
      <c r="AA66" s="2" t="str">
        <f t="shared" ca="1" si="10"/>
        <v/>
      </c>
      <c r="AC66" s="627" t="str">
        <f t="shared" si="7"/>
        <v>0</v>
      </c>
    </row>
    <row r="67" spans="1:29" ht="39" hidden="1" customHeight="1" x14ac:dyDescent="0.2">
      <c r="A67" s="14" t="str">
        <f>Planning!A51</f>
        <v>I043</v>
      </c>
      <c r="B67" s="9">
        <f>Planning!B51</f>
        <v>0</v>
      </c>
      <c r="C67" s="9">
        <f>Planning!C51</f>
        <v>0</v>
      </c>
      <c r="D67" s="9">
        <f>Planning!D51</f>
        <v>0</v>
      </c>
      <c r="E67" s="3">
        <f>Planning!E51</f>
        <v>0</v>
      </c>
      <c r="F67" s="3" t="str">
        <f>IF(Planning!G51&lt;&gt;0,Planning!G51,"")</f>
        <v/>
      </c>
      <c r="G67" s="194">
        <f>Planning!H51</f>
        <v>0</v>
      </c>
      <c r="H67" s="4">
        <f>Planning!X51</f>
        <v>0</v>
      </c>
      <c r="I67" s="198">
        <f ca="1">IF(OR(W67="1",AND(W67&lt;&gt;"1",G67=Lists!$A$17)),Y67,0)</f>
        <v>0</v>
      </c>
      <c r="J67" s="174"/>
      <c r="K67" s="32" t="str">
        <f ca="1">IF(AND(W67="2",G67&lt;&gt;Lists!$A$17),AA67,Z67)</f>
        <v/>
      </c>
      <c r="L67" s="33" t="str">
        <f t="shared" ca="1" si="8"/>
        <v/>
      </c>
      <c r="M67" s="5">
        <f>Planning!Y51</f>
        <v>0</v>
      </c>
      <c r="N67" s="5">
        <f>'Month 5'!M67+'Month 5'!N67-'Month 5'!O67</f>
        <v>0</v>
      </c>
      <c r="O67" s="166"/>
      <c r="P67" s="32" t="str">
        <f t="shared" si="1"/>
        <v/>
      </c>
      <c r="Q67" s="33" t="str">
        <f t="shared" si="9"/>
        <v/>
      </c>
      <c r="R67" s="89">
        <f ca="1">SUMIFS($J$25:$J$224,$C$25:$C$224,$C67,$G$25:$G$224,Lists!$A$16)</f>
        <v>0</v>
      </c>
      <c r="S67" s="89">
        <f t="shared" si="4"/>
        <v>0</v>
      </c>
      <c r="U67" s="2" t="str">
        <f t="shared" si="5"/>
        <v/>
      </c>
      <c r="W67" s="2" t="str">
        <f>IF(C67=0,"",LEFT(INDEX(Lists!$H$5:$H$49,MATCH(C67,Lists!$G$5:$G$49,0),1),1))</f>
        <v/>
      </c>
      <c r="Y67" s="4">
        <f ca="1">'Month 5'!H67+'Month 5'!I67-'Month 5'!J67</f>
        <v>0</v>
      </c>
      <c r="Z67" s="2" t="str">
        <f t="shared" ca="1" si="6"/>
        <v/>
      </c>
      <c r="AA67" s="2" t="str">
        <f t="shared" ca="1" si="10"/>
        <v/>
      </c>
      <c r="AC67" s="627" t="str">
        <f t="shared" si="7"/>
        <v>0</v>
      </c>
    </row>
    <row r="68" spans="1:29" ht="39" hidden="1" customHeight="1" x14ac:dyDescent="0.2">
      <c r="A68" s="14" t="str">
        <f>Planning!A52</f>
        <v>I044</v>
      </c>
      <c r="B68" s="9">
        <f>Planning!B52</f>
        <v>0</v>
      </c>
      <c r="C68" s="9">
        <f>Planning!C52</f>
        <v>0</v>
      </c>
      <c r="D68" s="9">
        <f>Planning!D52</f>
        <v>0</v>
      </c>
      <c r="E68" s="3">
        <f>Planning!E52</f>
        <v>0</v>
      </c>
      <c r="F68" s="3" t="str">
        <f>IF(Planning!G52&lt;&gt;0,Planning!G52,"")</f>
        <v/>
      </c>
      <c r="G68" s="194">
        <f>Planning!H52</f>
        <v>0</v>
      </c>
      <c r="H68" s="4">
        <f>Planning!X52</f>
        <v>0</v>
      </c>
      <c r="I68" s="198">
        <f ca="1">IF(OR(W68="1",AND(W68&lt;&gt;"1",G68=Lists!$A$17)),Y68,0)</f>
        <v>0</v>
      </c>
      <c r="J68" s="174"/>
      <c r="K68" s="32" t="str">
        <f ca="1">IF(AND(W68="2",G68&lt;&gt;Lists!$A$17),AA68,Z68)</f>
        <v/>
      </c>
      <c r="L68" s="33" t="str">
        <f t="shared" ca="1" si="8"/>
        <v/>
      </c>
      <c r="M68" s="5">
        <f>Planning!Y52</f>
        <v>0</v>
      </c>
      <c r="N68" s="5">
        <f>'Month 5'!M68+'Month 5'!N68-'Month 5'!O68</f>
        <v>0</v>
      </c>
      <c r="O68" s="166"/>
      <c r="P68" s="32" t="str">
        <f t="shared" si="1"/>
        <v/>
      </c>
      <c r="Q68" s="33" t="str">
        <f t="shared" si="9"/>
        <v/>
      </c>
      <c r="R68" s="89">
        <f ca="1">SUMIFS($J$25:$J$224,$C$25:$C$224,$C68,$G$25:$G$224,Lists!$A$16)</f>
        <v>0</v>
      </c>
      <c r="S68" s="89">
        <f t="shared" si="4"/>
        <v>0</v>
      </c>
      <c r="U68" s="2" t="str">
        <f t="shared" si="5"/>
        <v/>
      </c>
      <c r="W68" s="2" t="str">
        <f>IF(C68=0,"",LEFT(INDEX(Lists!$H$5:$H$49,MATCH(C68,Lists!$G$5:$G$49,0),1),1))</f>
        <v/>
      </c>
      <c r="Y68" s="4">
        <f ca="1">'Month 5'!H68+'Month 5'!I68-'Month 5'!J68</f>
        <v>0</v>
      </c>
      <c r="Z68" s="2" t="str">
        <f t="shared" ca="1" si="6"/>
        <v/>
      </c>
      <c r="AA68" s="2" t="str">
        <f t="shared" ca="1" si="10"/>
        <v/>
      </c>
      <c r="AC68" s="627" t="str">
        <f t="shared" si="7"/>
        <v>0</v>
      </c>
    </row>
    <row r="69" spans="1:29" ht="39" hidden="1" customHeight="1" x14ac:dyDescent="0.2">
      <c r="A69" s="14" t="str">
        <f>Planning!A53</f>
        <v>I045</v>
      </c>
      <c r="B69" s="9">
        <f>Planning!B53</f>
        <v>0</v>
      </c>
      <c r="C69" s="9">
        <f>Planning!C53</f>
        <v>0</v>
      </c>
      <c r="D69" s="9">
        <f>Planning!D53</f>
        <v>0</v>
      </c>
      <c r="E69" s="3">
        <f>Planning!E53</f>
        <v>0</v>
      </c>
      <c r="F69" s="3" t="str">
        <f>IF(Planning!G53&lt;&gt;0,Planning!G53,"")</f>
        <v/>
      </c>
      <c r="G69" s="194">
        <f>Planning!H53</f>
        <v>0</v>
      </c>
      <c r="H69" s="4">
        <f>Planning!X53</f>
        <v>0</v>
      </c>
      <c r="I69" s="198">
        <f ca="1">IF(OR(W69="1",AND(W69&lt;&gt;"1",G69=Lists!$A$17)),Y69,0)</f>
        <v>0</v>
      </c>
      <c r="J69" s="174"/>
      <c r="K69" s="32" t="str">
        <f ca="1">IF(AND(W69="2",G69&lt;&gt;Lists!$A$17),AA69,Z69)</f>
        <v/>
      </c>
      <c r="L69" s="33" t="str">
        <f t="shared" ca="1" si="8"/>
        <v/>
      </c>
      <c r="M69" s="5">
        <f>Planning!Y53</f>
        <v>0</v>
      </c>
      <c r="N69" s="5">
        <f>'Month 5'!M69+'Month 5'!N69-'Month 5'!O69</f>
        <v>0</v>
      </c>
      <c r="O69" s="166"/>
      <c r="P69" s="32" t="str">
        <f t="shared" si="1"/>
        <v/>
      </c>
      <c r="Q69" s="33" t="str">
        <f t="shared" si="9"/>
        <v/>
      </c>
      <c r="R69" s="89">
        <f ca="1">SUMIFS($J$25:$J$224,$C$25:$C$224,$C69,$G$25:$G$224,Lists!$A$16)</f>
        <v>0</v>
      </c>
      <c r="S69" s="89">
        <f t="shared" si="4"/>
        <v>0</v>
      </c>
      <c r="U69" s="2" t="str">
        <f t="shared" si="5"/>
        <v/>
      </c>
      <c r="W69" s="2" t="str">
        <f>IF(C69=0,"",LEFT(INDEX(Lists!$H$5:$H$49,MATCH(C69,Lists!$G$5:$G$49,0),1),1))</f>
        <v/>
      </c>
      <c r="Y69" s="4">
        <f ca="1">'Month 5'!H69+'Month 5'!I69-'Month 5'!J69</f>
        <v>0</v>
      </c>
      <c r="Z69" s="2" t="str">
        <f t="shared" ca="1" si="6"/>
        <v/>
      </c>
      <c r="AA69" s="2" t="str">
        <f t="shared" ca="1" si="10"/>
        <v/>
      </c>
      <c r="AC69" s="627" t="str">
        <f t="shared" si="7"/>
        <v>0</v>
      </c>
    </row>
    <row r="70" spans="1:29" ht="39" hidden="1" customHeight="1" x14ac:dyDescent="0.2">
      <c r="A70" s="14" t="str">
        <f>Planning!A54</f>
        <v>I046</v>
      </c>
      <c r="B70" s="9">
        <f>Planning!B54</f>
        <v>0</v>
      </c>
      <c r="C70" s="9">
        <f>Planning!C54</f>
        <v>0</v>
      </c>
      <c r="D70" s="9">
        <f>Planning!D54</f>
        <v>0</v>
      </c>
      <c r="E70" s="3">
        <f>Planning!E54</f>
        <v>0</v>
      </c>
      <c r="F70" s="3" t="str">
        <f>IF(Planning!G54&lt;&gt;0,Planning!G54,"")</f>
        <v/>
      </c>
      <c r="G70" s="194">
        <f>Planning!H54</f>
        <v>0</v>
      </c>
      <c r="H70" s="4">
        <f>Planning!X54</f>
        <v>0</v>
      </c>
      <c r="I70" s="198">
        <f ca="1">IF(OR(W70="1",AND(W70&lt;&gt;"1",G70=Lists!$A$17)),Y70,0)</f>
        <v>0</v>
      </c>
      <c r="J70" s="174"/>
      <c r="K70" s="32" t="str">
        <f ca="1">IF(AND(W70="2",G70&lt;&gt;Lists!$A$17),AA70,Z70)</f>
        <v/>
      </c>
      <c r="L70" s="33" t="str">
        <f t="shared" ca="1" si="8"/>
        <v/>
      </c>
      <c r="M70" s="5">
        <f>Planning!Y54</f>
        <v>0</v>
      </c>
      <c r="N70" s="5">
        <f>'Month 5'!M70+'Month 5'!N70-'Month 5'!O70</f>
        <v>0</v>
      </c>
      <c r="O70" s="166"/>
      <c r="P70" s="32" t="str">
        <f t="shared" si="1"/>
        <v/>
      </c>
      <c r="Q70" s="33" t="str">
        <f t="shared" si="9"/>
        <v/>
      </c>
      <c r="R70" s="89">
        <f ca="1">SUMIFS($J$25:$J$224,$C$25:$C$224,$C70,$G$25:$G$224,Lists!$A$16)</f>
        <v>0</v>
      </c>
      <c r="S70" s="89">
        <f t="shared" si="4"/>
        <v>0</v>
      </c>
      <c r="U70" s="2" t="str">
        <f t="shared" si="5"/>
        <v/>
      </c>
      <c r="W70" s="2" t="str">
        <f>IF(C70=0,"",LEFT(INDEX(Lists!$H$5:$H$49,MATCH(C70,Lists!$G$5:$G$49,0),1),1))</f>
        <v/>
      </c>
      <c r="Y70" s="4">
        <f ca="1">'Month 5'!H70+'Month 5'!I70-'Month 5'!J70</f>
        <v>0</v>
      </c>
      <c r="Z70" s="2" t="str">
        <f t="shared" ca="1" si="6"/>
        <v/>
      </c>
      <c r="AA70" s="2" t="str">
        <f t="shared" ca="1" si="10"/>
        <v/>
      </c>
      <c r="AC70" s="627" t="str">
        <f t="shared" si="7"/>
        <v>0</v>
      </c>
    </row>
    <row r="71" spans="1:29" ht="39" hidden="1" customHeight="1" x14ac:dyDescent="0.2">
      <c r="A71" s="14" t="str">
        <f>Planning!A55</f>
        <v>I047</v>
      </c>
      <c r="B71" s="9">
        <f>Planning!B55</f>
        <v>0</v>
      </c>
      <c r="C71" s="9">
        <f>Planning!C55</f>
        <v>0</v>
      </c>
      <c r="D71" s="9">
        <f>Planning!D55</f>
        <v>0</v>
      </c>
      <c r="E71" s="3">
        <f>Planning!E55</f>
        <v>0</v>
      </c>
      <c r="F71" s="3" t="str">
        <f>IF(Planning!G55&lt;&gt;0,Planning!G55,"")</f>
        <v/>
      </c>
      <c r="G71" s="194">
        <f>Planning!H55</f>
        <v>0</v>
      </c>
      <c r="H71" s="4">
        <f>Planning!X55</f>
        <v>0</v>
      </c>
      <c r="I71" s="198">
        <f ca="1">IF(OR(W71="1",AND(W71&lt;&gt;"1",G71=Lists!$A$17)),Y71,0)</f>
        <v>0</v>
      </c>
      <c r="J71" s="174"/>
      <c r="K71" s="32" t="str">
        <f ca="1">IF(AND(W71="2",G71&lt;&gt;Lists!$A$17),AA71,Z71)</f>
        <v/>
      </c>
      <c r="L71" s="33" t="str">
        <f t="shared" ca="1" si="8"/>
        <v/>
      </c>
      <c r="M71" s="5">
        <f>Planning!Y55</f>
        <v>0</v>
      </c>
      <c r="N71" s="5">
        <f>'Month 5'!M71+'Month 5'!N71-'Month 5'!O71</f>
        <v>0</v>
      </c>
      <c r="O71" s="166"/>
      <c r="P71" s="32" t="str">
        <f t="shared" si="1"/>
        <v/>
      </c>
      <c r="Q71" s="33" t="str">
        <f t="shared" si="9"/>
        <v/>
      </c>
      <c r="R71" s="89">
        <f ca="1">SUMIFS($J$25:$J$224,$C$25:$C$224,$C71,$G$25:$G$224,Lists!$A$16)</f>
        <v>0</v>
      </c>
      <c r="S71" s="89">
        <f t="shared" si="4"/>
        <v>0</v>
      </c>
      <c r="U71" s="2" t="str">
        <f t="shared" si="5"/>
        <v/>
      </c>
      <c r="W71" s="2" t="str">
        <f>IF(C71=0,"",LEFT(INDEX(Lists!$H$5:$H$49,MATCH(C71,Lists!$G$5:$G$49,0),1),1))</f>
        <v/>
      </c>
      <c r="Y71" s="4">
        <f ca="1">'Month 5'!H71+'Month 5'!I71-'Month 5'!J71</f>
        <v>0</v>
      </c>
      <c r="Z71" s="2" t="str">
        <f t="shared" ca="1" si="6"/>
        <v/>
      </c>
      <c r="AA71" s="2" t="str">
        <f t="shared" ca="1" si="10"/>
        <v/>
      </c>
      <c r="AC71" s="627" t="str">
        <f t="shared" si="7"/>
        <v>0</v>
      </c>
    </row>
    <row r="72" spans="1:29" ht="39" hidden="1" customHeight="1" x14ac:dyDescent="0.2">
      <c r="A72" s="14" t="str">
        <f>Planning!A56</f>
        <v>I048</v>
      </c>
      <c r="B72" s="9">
        <f>Planning!B56</f>
        <v>0</v>
      </c>
      <c r="C72" s="9">
        <f>Planning!C56</f>
        <v>0</v>
      </c>
      <c r="D72" s="9">
        <f>Planning!D56</f>
        <v>0</v>
      </c>
      <c r="E72" s="3">
        <f>Planning!E56</f>
        <v>0</v>
      </c>
      <c r="F72" s="3" t="str">
        <f>IF(Planning!G56&lt;&gt;0,Planning!G56,"")</f>
        <v/>
      </c>
      <c r="G72" s="194">
        <f>Planning!H56</f>
        <v>0</v>
      </c>
      <c r="H72" s="4">
        <f>Planning!X56</f>
        <v>0</v>
      </c>
      <c r="I72" s="198">
        <f ca="1">IF(OR(W72="1",AND(W72&lt;&gt;"1",G72=Lists!$A$17)),Y72,0)</f>
        <v>0</v>
      </c>
      <c r="J72" s="174"/>
      <c r="K72" s="32" t="str">
        <f ca="1">IF(AND(W72="2",G72&lt;&gt;Lists!$A$17),AA72,Z72)</f>
        <v/>
      </c>
      <c r="L72" s="33" t="str">
        <f t="shared" ca="1" si="8"/>
        <v/>
      </c>
      <c r="M72" s="5">
        <f>Planning!Y56</f>
        <v>0</v>
      </c>
      <c r="N72" s="5">
        <f>'Month 5'!M72+'Month 5'!N72-'Month 5'!O72</f>
        <v>0</v>
      </c>
      <c r="O72" s="166"/>
      <c r="P72" s="32" t="str">
        <f t="shared" si="1"/>
        <v/>
      </c>
      <c r="Q72" s="33" t="str">
        <f t="shared" si="9"/>
        <v/>
      </c>
      <c r="R72" s="89">
        <f ca="1">SUMIFS($J$25:$J$224,$C$25:$C$224,$C72,$G$25:$G$224,Lists!$A$16)</f>
        <v>0</v>
      </c>
      <c r="S72" s="89">
        <f t="shared" si="4"/>
        <v>0</v>
      </c>
      <c r="U72" s="2" t="str">
        <f t="shared" si="5"/>
        <v/>
      </c>
      <c r="W72" s="2" t="str">
        <f>IF(C72=0,"",LEFT(INDEX(Lists!$H$5:$H$49,MATCH(C72,Lists!$G$5:$G$49,0),1),1))</f>
        <v/>
      </c>
      <c r="Y72" s="4">
        <f ca="1">'Month 5'!H72+'Month 5'!I72-'Month 5'!J72</f>
        <v>0</v>
      </c>
      <c r="Z72" s="2" t="str">
        <f t="shared" ca="1" si="6"/>
        <v/>
      </c>
      <c r="AA72" s="2" t="str">
        <f t="shared" ca="1" si="10"/>
        <v/>
      </c>
      <c r="AC72" s="627" t="str">
        <f t="shared" si="7"/>
        <v>0</v>
      </c>
    </row>
    <row r="73" spans="1:29" ht="39" hidden="1" customHeight="1" x14ac:dyDescent="0.2">
      <c r="A73" s="14" t="str">
        <f>Planning!A57</f>
        <v>I049</v>
      </c>
      <c r="B73" s="9">
        <f>Planning!B57</f>
        <v>0</v>
      </c>
      <c r="C73" s="9">
        <f>Planning!C57</f>
        <v>0</v>
      </c>
      <c r="D73" s="9">
        <f>Planning!D57</f>
        <v>0</v>
      </c>
      <c r="E73" s="3">
        <f>Planning!E57</f>
        <v>0</v>
      </c>
      <c r="F73" s="3" t="str">
        <f>IF(Planning!G57&lt;&gt;0,Planning!G57,"")</f>
        <v/>
      </c>
      <c r="G73" s="194">
        <f>Planning!H57</f>
        <v>0</v>
      </c>
      <c r="H73" s="4">
        <f>Planning!X57</f>
        <v>0</v>
      </c>
      <c r="I73" s="198">
        <f ca="1">IF(OR(W73="1",AND(W73&lt;&gt;"1",G73=Lists!$A$17)),Y73,0)</f>
        <v>0</v>
      </c>
      <c r="J73" s="174"/>
      <c r="K73" s="32" t="str">
        <f ca="1">IF(AND(W73="2",G73&lt;&gt;Lists!$A$17),AA73,Z73)</f>
        <v/>
      </c>
      <c r="L73" s="33" t="str">
        <f t="shared" ca="1" si="8"/>
        <v/>
      </c>
      <c r="M73" s="5">
        <f>Planning!Y57</f>
        <v>0</v>
      </c>
      <c r="N73" s="5">
        <f>'Month 5'!M73+'Month 5'!N73-'Month 5'!O73</f>
        <v>0</v>
      </c>
      <c r="O73" s="166"/>
      <c r="P73" s="32" t="str">
        <f t="shared" si="1"/>
        <v/>
      </c>
      <c r="Q73" s="33" t="str">
        <f t="shared" si="9"/>
        <v/>
      </c>
      <c r="R73" s="89">
        <f ca="1">SUMIFS($J$25:$J$224,$C$25:$C$224,$C73,$G$25:$G$224,Lists!$A$16)</f>
        <v>0</v>
      </c>
      <c r="S73" s="89">
        <f t="shared" si="4"/>
        <v>0</v>
      </c>
      <c r="U73" s="2" t="str">
        <f t="shared" si="5"/>
        <v/>
      </c>
      <c r="W73" s="2" t="str">
        <f>IF(C73=0,"",LEFT(INDEX(Lists!$H$5:$H$49,MATCH(C73,Lists!$G$5:$G$49,0),1),1))</f>
        <v/>
      </c>
      <c r="Y73" s="4">
        <f ca="1">'Month 5'!H73+'Month 5'!I73-'Month 5'!J73</f>
        <v>0</v>
      </c>
      <c r="Z73" s="2" t="str">
        <f t="shared" ca="1" si="6"/>
        <v/>
      </c>
      <c r="AA73" s="2" t="str">
        <f t="shared" ca="1" si="10"/>
        <v/>
      </c>
      <c r="AC73" s="627" t="str">
        <f t="shared" si="7"/>
        <v>0</v>
      </c>
    </row>
    <row r="74" spans="1:29" ht="39" hidden="1" customHeight="1" x14ac:dyDescent="0.2">
      <c r="A74" s="14" t="str">
        <f>Planning!A58</f>
        <v>I050</v>
      </c>
      <c r="B74" s="9">
        <f>Planning!B58</f>
        <v>0</v>
      </c>
      <c r="C74" s="9">
        <f>Planning!C58</f>
        <v>0</v>
      </c>
      <c r="D74" s="9">
        <f>Planning!D58</f>
        <v>0</v>
      </c>
      <c r="E74" s="3">
        <f>Planning!E58</f>
        <v>0</v>
      </c>
      <c r="F74" s="3" t="str">
        <f>IF(Planning!G58&lt;&gt;0,Planning!G58,"")</f>
        <v/>
      </c>
      <c r="G74" s="194">
        <f>Planning!H58</f>
        <v>0</v>
      </c>
      <c r="H74" s="4">
        <f>Planning!X58</f>
        <v>0</v>
      </c>
      <c r="I74" s="198">
        <f ca="1">IF(OR(W74="1",AND(W74&lt;&gt;"1",G74=Lists!$A$17)),Y74,0)</f>
        <v>0</v>
      </c>
      <c r="J74" s="174"/>
      <c r="K74" s="32" t="str">
        <f ca="1">IF(AND(W74="2",G74&lt;&gt;Lists!$A$17),AA74,Z74)</f>
        <v/>
      </c>
      <c r="L74" s="33" t="str">
        <f t="shared" ca="1" si="8"/>
        <v/>
      </c>
      <c r="M74" s="5">
        <f>Planning!Y58</f>
        <v>0</v>
      </c>
      <c r="N74" s="5">
        <f>'Month 5'!M74+'Month 5'!N74-'Month 5'!O74</f>
        <v>0</v>
      </c>
      <c r="O74" s="166"/>
      <c r="P74" s="32" t="str">
        <f t="shared" si="1"/>
        <v/>
      </c>
      <c r="Q74" s="33" t="str">
        <f t="shared" si="9"/>
        <v/>
      </c>
      <c r="R74" s="89">
        <f ca="1">SUMIFS($J$25:$J$224,$C$25:$C$224,$C74,$G$25:$G$224,Lists!$A$16)</f>
        <v>0</v>
      </c>
      <c r="S74" s="89">
        <f t="shared" si="4"/>
        <v>0</v>
      </c>
      <c r="U74" s="2" t="str">
        <f t="shared" si="5"/>
        <v/>
      </c>
      <c r="W74" s="2" t="str">
        <f>IF(C74=0,"",LEFT(INDEX(Lists!$H$5:$H$49,MATCH(C74,Lists!$G$5:$G$49,0),1),1))</f>
        <v/>
      </c>
      <c r="Y74" s="4">
        <f ca="1">'Month 5'!H74+'Month 5'!I74-'Month 5'!J74</f>
        <v>0</v>
      </c>
      <c r="Z74" s="2" t="str">
        <f t="shared" ca="1" si="6"/>
        <v/>
      </c>
      <c r="AA74" s="2" t="str">
        <f t="shared" ca="1" si="10"/>
        <v/>
      </c>
      <c r="AC74" s="627" t="str">
        <f t="shared" si="7"/>
        <v>0</v>
      </c>
    </row>
    <row r="75" spans="1:29" ht="39" hidden="1" customHeight="1" x14ac:dyDescent="0.2">
      <c r="A75" s="14" t="str">
        <f>Planning!A59</f>
        <v>I051</v>
      </c>
      <c r="B75" s="9">
        <f>Planning!B59</f>
        <v>0</v>
      </c>
      <c r="C75" s="9">
        <f>Planning!C59</f>
        <v>0</v>
      </c>
      <c r="D75" s="9">
        <f>Planning!D59</f>
        <v>0</v>
      </c>
      <c r="E75" s="3">
        <f>Planning!E59</f>
        <v>0</v>
      </c>
      <c r="F75" s="3" t="str">
        <f>IF(Planning!G59&lt;&gt;0,Planning!G59,"")</f>
        <v/>
      </c>
      <c r="G75" s="194">
        <f>Planning!H59</f>
        <v>0</v>
      </c>
      <c r="H75" s="4">
        <f>Planning!X59</f>
        <v>0</v>
      </c>
      <c r="I75" s="198">
        <f ca="1">IF(OR(W75="1",AND(W75&lt;&gt;"1",G75=Lists!$A$17)),Y75,0)</f>
        <v>0</v>
      </c>
      <c r="J75" s="174"/>
      <c r="K75" s="32" t="str">
        <f ca="1">IF(AND(W75="2",G75&lt;&gt;Lists!$A$17),AA75,Z75)</f>
        <v/>
      </c>
      <c r="L75" s="33" t="str">
        <f t="shared" ca="1" si="8"/>
        <v/>
      </c>
      <c r="M75" s="5">
        <f>Planning!Y59</f>
        <v>0</v>
      </c>
      <c r="N75" s="5">
        <f>'Month 5'!M75+'Month 5'!N75-'Month 5'!O75</f>
        <v>0</v>
      </c>
      <c r="O75" s="166"/>
      <c r="P75" s="32" t="str">
        <f t="shared" si="1"/>
        <v/>
      </c>
      <c r="Q75" s="33" t="str">
        <f t="shared" si="9"/>
        <v/>
      </c>
      <c r="R75" s="89">
        <f ca="1">SUMIFS($J$25:$J$224,$C$25:$C$224,$C75,$G$25:$G$224,Lists!$A$16)</f>
        <v>0</v>
      </c>
      <c r="S75" s="89">
        <f t="shared" si="4"/>
        <v>0</v>
      </c>
      <c r="U75" s="2" t="str">
        <f t="shared" si="5"/>
        <v/>
      </c>
      <c r="W75" s="2" t="str">
        <f>IF(C75=0,"",LEFT(INDEX(Lists!$H$5:$H$49,MATCH(C75,Lists!$G$5:$G$49,0),1),1))</f>
        <v/>
      </c>
      <c r="Y75" s="4">
        <f ca="1">'Month 5'!H75+'Month 5'!I75-'Month 5'!J75</f>
        <v>0</v>
      </c>
      <c r="Z75" s="2" t="str">
        <f t="shared" ca="1" si="6"/>
        <v/>
      </c>
      <c r="AA75" s="2" t="str">
        <f t="shared" ca="1" si="10"/>
        <v/>
      </c>
      <c r="AC75" s="627" t="str">
        <f t="shared" si="7"/>
        <v>0</v>
      </c>
    </row>
    <row r="76" spans="1:29" ht="39" hidden="1" customHeight="1" x14ac:dyDescent="0.2">
      <c r="A76" s="14" t="str">
        <f>Planning!A60</f>
        <v>I052</v>
      </c>
      <c r="B76" s="9">
        <f>Planning!B60</f>
        <v>0</v>
      </c>
      <c r="C76" s="9">
        <f>Planning!C60</f>
        <v>0</v>
      </c>
      <c r="D76" s="9">
        <f>Planning!D60</f>
        <v>0</v>
      </c>
      <c r="E76" s="3">
        <f>Planning!E60</f>
        <v>0</v>
      </c>
      <c r="F76" s="3" t="str">
        <f>IF(Planning!G60&lt;&gt;0,Planning!G60,"")</f>
        <v/>
      </c>
      <c r="G76" s="194">
        <f>Planning!H60</f>
        <v>0</v>
      </c>
      <c r="H76" s="4">
        <f>Planning!X60</f>
        <v>0</v>
      </c>
      <c r="I76" s="198">
        <f ca="1">IF(OR(W76="1",AND(W76&lt;&gt;"1",G76=Lists!$A$17)),Y76,0)</f>
        <v>0</v>
      </c>
      <c r="J76" s="174"/>
      <c r="K76" s="32" t="str">
        <f ca="1">IF(AND(W76="2",G76&lt;&gt;Lists!$A$17),AA76,Z76)</f>
        <v/>
      </c>
      <c r="L76" s="33" t="str">
        <f t="shared" ca="1" si="8"/>
        <v/>
      </c>
      <c r="M76" s="5">
        <f>Planning!Y60</f>
        <v>0</v>
      </c>
      <c r="N76" s="5">
        <f>'Month 5'!M76+'Month 5'!N76-'Month 5'!O76</f>
        <v>0</v>
      </c>
      <c r="O76" s="166"/>
      <c r="P76" s="32" t="str">
        <f t="shared" si="1"/>
        <v/>
      </c>
      <c r="Q76" s="33" t="str">
        <f t="shared" si="9"/>
        <v/>
      </c>
      <c r="R76" s="89">
        <f ca="1">SUMIFS($J$25:$J$224,$C$25:$C$224,$C76,$G$25:$G$224,Lists!$A$16)</f>
        <v>0</v>
      </c>
      <c r="S76" s="89">
        <f t="shared" si="4"/>
        <v>0</v>
      </c>
      <c r="U76" s="2" t="str">
        <f t="shared" si="5"/>
        <v/>
      </c>
      <c r="W76" s="2" t="str">
        <f>IF(C76=0,"",LEFT(INDEX(Lists!$H$5:$H$49,MATCH(C76,Lists!$G$5:$G$49,0),1),1))</f>
        <v/>
      </c>
      <c r="Y76" s="4">
        <f ca="1">'Month 5'!H76+'Month 5'!I76-'Month 5'!J76</f>
        <v>0</v>
      </c>
      <c r="Z76" s="2" t="str">
        <f t="shared" ca="1" si="6"/>
        <v/>
      </c>
      <c r="AA76" s="2" t="str">
        <f t="shared" ca="1" si="10"/>
        <v/>
      </c>
      <c r="AC76" s="627" t="str">
        <f t="shared" si="7"/>
        <v>0</v>
      </c>
    </row>
    <row r="77" spans="1:29" ht="39" hidden="1" customHeight="1" x14ac:dyDescent="0.2">
      <c r="A77" s="14" t="str">
        <f>Planning!A61</f>
        <v>I053</v>
      </c>
      <c r="B77" s="9">
        <f>Planning!B61</f>
        <v>0</v>
      </c>
      <c r="C77" s="9">
        <f>Planning!C61</f>
        <v>0</v>
      </c>
      <c r="D77" s="9">
        <f>Planning!D61</f>
        <v>0</v>
      </c>
      <c r="E77" s="3">
        <f>Planning!E61</f>
        <v>0</v>
      </c>
      <c r="F77" s="3" t="str">
        <f>IF(Planning!G61&lt;&gt;0,Planning!G61,"")</f>
        <v/>
      </c>
      <c r="G77" s="194">
        <f>Planning!H61</f>
        <v>0</v>
      </c>
      <c r="H77" s="4">
        <f>Planning!X61</f>
        <v>0</v>
      </c>
      <c r="I77" s="198">
        <f ca="1">IF(OR(W77="1",AND(W77&lt;&gt;"1",G77=Lists!$A$17)),Y77,0)</f>
        <v>0</v>
      </c>
      <c r="J77" s="174"/>
      <c r="K77" s="32" t="str">
        <f ca="1">IF(AND(W77="2",G77&lt;&gt;Lists!$A$17),AA77,Z77)</f>
        <v/>
      </c>
      <c r="L77" s="33" t="str">
        <f t="shared" ca="1" si="8"/>
        <v/>
      </c>
      <c r="M77" s="5">
        <f>Planning!Y61</f>
        <v>0</v>
      </c>
      <c r="N77" s="5">
        <f>'Month 5'!M77+'Month 5'!N77-'Month 5'!O77</f>
        <v>0</v>
      </c>
      <c r="O77" s="166"/>
      <c r="P77" s="32" t="str">
        <f t="shared" si="1"/>
        <v/>
      </c>
      <c r="Q77" s="33" t="str">
        <f t="shared" si="9"/>
        <v/>
      </c>
      <c r="R77" s="89">
        <f ca="1">SUMIFS($J$25:$J$224,$C$25:$C$224,$C77,$G$25:$G$224,Lists!$A$16)</f>
        <v>0</v>
      </c>
      <c r="S77" s="89">
        <f t="shared" si="4"/>
        <v>0</v>
      </c>
      <c r="U77" s="2" t="str">
        <f t="shared" si="5"/>
        <v/>
      </c>
      <c r="W77" s="2" t="str">
        <f>IF(C77=0,"",LEFT(INDEX(Lists!$H$5:$H$49,MATCH(C77,Lists!$G$5:$G$49,0),1),1))</f>
        <v/>
      </c>
      <c r="Y77" s="4">
        <f ca="1">'Month 5'!H77+'Month 5'!I77-'Month 5'!J77</f>
        <v>0</v>
      </c>
      <c r="Z77" s="2" t="str">
        <f t="shared" ca="1" si="6"/>
        <v/>
      </c>
      <c r="AA77" s="2" t="str">
        <f t="shared" ca="1" si="10"/>
        <v/>
      </c>
      <c r="AC77" s="627" t="str">
        <f t="shared" si="7"/>
        <v>0</v>
      </c>
    </row>
    <row r="78" spans="1:29" ht="39" hidden="1" customHeight="1" x14ac:dyDescent="0.2">
      <c r="A78" s="14" t="str">
        <f>Planning!A62</f>
        <v>I054</v>
      </c>
      <c r="B78" s="9">
        <f>Planning!B62</f>
        <v>0</v>
      </c>
      <c r="C78" s="9">
        <f>Planning!C62</f>
        <v>0</v>
      </c>
      <c r="D78" s="9">
        <f>Planning!D62</f>
        <v>0</v>
      </c>
      <c r="E78" s="3">
        <f>Planning!E62</f>
        <v>0</v>
      </c>
      <c r="F78" s="3" t="str">
        <f>IF(Planning!G62&lt;&gt;0,Planning!G62,"")</f>
        <v/>
      </c>
      <c r="G78" s="194">
        <f>Planning!H62</f>
        <v>0</v>
      </c>
      <c r="H78" s="4">
        <f>Planning!X62</f>
        <v>0</v>
      </c>
      <c r="I78" s="198">
        <f ca="1">IF(OR(W78="1",AND(W78&lt;&gt;"1",G78=Lists!$A$17)),Y78,0)</f>
        <v>0</v>
      </c>
      <c r="J78" s="174"/>
      <c r="K78" s="32" t="str">
        <f ca="1">IF(AND(W78="2",G78&lt;&gt;Lists!$A$17),AA78,Z78)</f>
        <v/>
      </c>
      <c r="L78" s="33" t="str">
        <f t="shared" ca="1" si="8"/>
        <v/>
      </c>
      <c r="M78" s="5">
        <f>Planning!Y62</f>
        <v>0</v>
      </c>
      <c r="N78" s="5">
        <f>'Month 5'!M78+'Month 5'!N78-'Month 5'!O78</f>
        <v>0</v>
      </c>
      <c r="O78" s="166"/>
      <c r="P78" s="32" t="str">
        <f t="shared" si="1"/>
        <v/>
      </c>
      <c r="Q78" s="33" t="str">
        <f t="shared" si="9"/>
        <v/>
      </c>
      <c r="R78" s="89">
        <f ca="1">SUMIFS($J$25:$J$224,$C$25:$C$224,$C78,$G$25:$G$224,Lists!$A$16)</f>
        <v>0</v>
      </c>
      <c r="S78" s="89">
        <f t="shared" si="4"/>
        <v>0</v>
      </c>
      <c r="U78" s="2" t="str">
        <f t="shared" si="5"/>
        <v/>
      </c>
      <c r="W78" s="2" t="str">
        <f>IF(C78=0,"",LEFT(INDEX(Lists!$H$5:$H$49,MATCH(C78,Lists!$G$5:$G$49,0),1),1))</f>
        <v/>
      </c>
      <c r="Y78" s="4">
        <f ca="1">'Month 5'!H78+'Month 5'!I78-'Month 5'!J78</f>
        <v>0</v>
      </c>
      <c r="Z78" s="2" t="str">
        <f t="shared" ca="1" si="6"/>
        <v/>
      </c>
      <c r="AA78" s="2" t="str">
        <f t="shared" ca="1" si="10"/>
        <v/>
      </c>
      <c r="AC78" s="627" t="str">
        <f t="shared" si="7"/>
        <v>0</v>
      </c>
    </row>
    <row r="79" spans="1:29" ht="39" hidden="1" customHeight="1" x14ac:dyDescent="0.2">
      <c r="A79" s="14" t="str">
        <f>Planning!A63</f>
        <v>I055</v>
      </c>
      <c r="B79" s="9">
        <f>Planning!B63</f>
        <v>0</v>
      </c>
      <c r="C79" s="9">
        <f>Planning!C63</f>
        <v>0</v>
      </c>
      <c r="D79" s="9">
        <f>Planning!D63</f>
        <v>0</v>
      </c>
      <c r="E79" s="3">
        <f>Planning!E63</f>
        <v>0</v>
      </c>
      <c r="F79" s="3" t="str">
        <f>IF(Planning!G63&lt;&gt;0,Planning!G63,"")</f>
        <v/>
      </c>
      <c r="G79" s="194">
        <f>Planning!H63</f>
        <v>0</v>
      </c>
      <c r="H79" s="4">
        <f>Planning!X63</f>
        <v>0</v>
      </c>
      <c r="I79" s="198">
        <f ca="1">IF(OR(W79="1",AND(W79&lt;&gt;"1",G79=Lists!$A$17)),Y79,0)</f>
        <v>0</v>
      </c>
      <c r="J79" s="174"/>
      <c r="K79" s="32" t="str">
        <f ca="1">IF(AND(W79="2",G79&lt;&gt;Lists!$A$17),AA79,Z79)</f>
        <v/>
      </c>
      <c r="L79" s="33" t="str">
        <f t="shared" ca="1" si="8"/>
        <v/>
      </c>
      <c r="M79" s="5">
        <f>Planning!Y63</f>
        <v>0</v>
      </c>
      <c r="N79" s="5">
        <f>'Month 5'!M79+'Month 5'!N79-'Month 5'!O79</f>
        <v>0</v>
      </c>
      <c r="O79" s="166"/>
      <c r="P79" s="32" t="str">
        <f t="shared" si="1"/>
        <v/>
      </c>
      <c r="Q79" s="33" t="str">
        <f t="shared" si="9"/>
        <v/>
      </c>
      <c r="R79" s="89">
        <f ca="1">SUMIFS($J$25:$J$224,$C$25:$C$224,$C79,$G$25:$G$224,Lists!$A$16)</f>
        <v>0</v>
      </c>
      <c r="S79" s="89">
        <f t="shared" si="4"/>
        <v>0</v>
      </c>
      <c r="U79" s="2" t="str">
        <f t="shared" si="5"/>
        <v/>
      </c>
      <c r="W79" s="2" t="str">
        <f>IF(C79=0,"",LEFT(INDEX(Lists!$H$5:$H$49,MATCH(C79,Lists!$G$5:$G$49,0),1),1))</f>
        <v/>
      </c>
      <c r="Y79" s="4">
        <f ca="1">'Month 5'!H79+'Month 5'!I79-'Month 5'!J79</f>
        <v>0</v>
      </c>
      <c r="Z79" s="2" t="str">
        <f t="shared" ca="1" si="6"/>
        <v/>
      </c>
      <c r="AA79" s="2" t="str">
        <f t="shared" ca="1" si="10"/>
        <v/>
      </c>
      <c r="AC79" s="627" t="str">
        <f t="shared" si="7"/>
        <v>0</v>
      </c>
    </row>
    <row r="80" spans="1:29" ht="39" hidden="1" customHeight="1" x14ac:dyDescent="0.2">
      <c r="A80" s="14" t="str">
        <f>Planning!A64</f>
        <v>I056</v>
      </c>
      <c r="B80" s="9">
        <f>Planning!B64</f>
        <v>0</v>
      </c>
      <c r="C80" s="9">
        <f>Planning!C64</f>
        <v>0</v>
      </c>
      <c r="D80" s="9">
        <f>Planning!D64</f>
        <v>0</v>
      </c>
      <c r="E80" s="3">
        <f>Planning!E64</f>
        <v>0</v>
      </c>
      <c r="F80" s="3" t="str">
        <f>IF(Planning!G64&lt;&gt;0,Planning!G64,"")</f>
        <v/>
      </c>
      <c r="G80" s="194">
        <f>Planning!H64</f>
        <v>0</v>
      </c>
      <c r="H80" s="4">
        <f>Planning!X64</f>
        <v>0</v>
      </c>
      <c r="I80" s="198">
        <f ca="1">IF(OR(W80="1",AND(W80&lt;&gt;"1",G80=Lists!$A$17)),Y80,0)</f>
        <v>0</v>
      </c>
      <c r="J80" s="174"/>
      <c r="K80" s="32" t="str">
        <f ca="1">IF(AND(W80="2",G80&lt;&gt;Lists!$A$17),AA80,Z80)</f>
        <v/>
      </c>
      <c r="L80" s="33" t="str">
        <f t="shared" ca="1" si="8"/>
        <v/>
      </c>
      <c r="M80" s="5">
        <f>Planning!Y64</f>
        <v>0</v>
      </c>
      <c r="N80" s="5">
        <f>'Month 5'!M80+'Month 5'!N80-'Month 5'!O80</f>
        <v>0</v>
      </c>
      <c r="O80" s="166"/>
      <c r="P80" s="32" t="str">
        <f t="shared" si="1"/>
        <v/>
      </c>
      <c r="Q80" s="33" t="str">
        <f t="shared" si="9"/>
        <v/>
      </c>
      <c r="R80" s="89">
        <f ca="1">SUMIFS($J$25:$J$224,$C$25:$C$224,$C80,$G$25:$G$224,Lists!$A$16)</f>
        <v>0</v>
      </c>
      <c r="S80" s="89">
        <f t="shared" si="4"/>
        <v>0</v>
      </c>
      <c r="U80" s="2" t="str">
        <f t="shared" si="5"/>
        <v/>
      </c>
      <c r="W80" s="2" t="str">
        <f>IF(C80=0,"",LEFT(INDEX(Lists!$H$5:$H$49,MATCH(C80,Lists!$G$5:$G$49,0),1),1))</f>
        <v/>
      </c>
      <c r="Y80" s="4">
        <f ca="1">'Month 5'!H80+'Month 5'!I80-'Month 5'!J80</f>
        <v>0</v>
      </c>
      <c r="Z80" s="2" t="str">
        <f t="shared" ca="1" si="6"/>
        <v/>
      </c>
      <c r="AA80" s="2" t="str">
        <f t="shared" ca="1" si="10"/>
        <v/>
      </c>
      <c r="AC80" s="627" t="str">
        <f t="shared" si="7"/>
        <v>0</v>
      </c>
    </row>
    <row r="81" spans="1:29" ht="39" hidden="1" customHeight="1" x14ac:dyDescent="0.2">
      <c r="A81" s="14" t="str">
        <f>Planning!A65</f>
        <v>I057</v>
      </c>
      <c r="B81" s="9">
        <f>Planning!B65</f>
        <v>0</v>
      </c>
      <c r="C81" s="9">
        <f>Planning!C65</f>
        <v>0</v>
      </c>
      <c r="D81" s="9">
        <f>Planning!D65</f>
        <v>0</v>
      </c>
      <c r="E81" s="3">
        <f>Planning!E65</f>
        <v>0</v>
      </c>
      <c r="F81" s="3" t="str">
        <f>IF(Planning!G65&lt;&gt;0,Planning!G65,"")</f>
        <v/>
      </c>
      <c r="G81" s="194">
        <f>Planning!H65</f>
        <v>0</v>
      </c>
      <c r="H81" s="4">
        <f>Planning!X65</f>
        <v>0</v>
      </c>
      <c r="I81" s="198">
        <f ca="1">IF(OR(W81="1",AND(W81&lt;&gt;"1",G81=Lists!$A$17)),Y81,0)</f>
        <v>0</v>
      </c>
      <c r="J81" s="174"/>
      <c r="K81" s="32" t="str">
        <f ca="1">IF(AND(W81="2",G81&lt;&gt;Lists!$A$17),AA81,Z81)</f>
        <v/>
      </c>
      <c r="L81" s="33" t="str">
        <f t="shared" ca="1" si="8"/>
        <v/>
      </c>
      <c r="M81" s="5">
        <f>Planning!Y65</f>
        <v>0</v>
      </c>
      <c r="N81" s="5">
        <f>'Month 5'!M81+'Month 5'!N81-'Month 5'!O81</f>
        <v>0</v>
      </c>
      <c r="O81" s="166"/>
      <c r="P81" s="32" t="str">
        <f t="shared" si="1"/>
        <v/>
      </c>
      <c r="Q81" s="33" t="str">
        <f t="shared" si="9"/>
        <v/>
      </c>
      <c r="R81" s="89">
        <f ca="1">SUMIFS($J$25:$J$224,$C$25:$C$224,$C81,$G$25:$G$224,Lists!$A$16)</f>
        <v>0</v>
      </c>
      <c r="S81" s="89">
        <f t="shared" si="4"/>
        <v>0</v>
      </c>
      <c r="U81" s="2" t="str">
        <f t="shared" si="5"/>
        <v/>
      </c>
      <c r="W81" s="2" t="str">
        <f>IF(C81=0,"",LEFT(INDEX(Lists!$H$5:$H$49,MATCH(C81,Lists!$G$5:$G$49,0),1),1))</f>
        <v/>
      </c>
      <c r="Y81" s="4">
        <f ca="1">'Month 5'!H81+'Month 5'!I81-'Month 5'!J81</f>
        <v>0</v>
      </c>
      <c r="Z81" s="2" t="str">
        <f t="shared" ca="1" si="6"/>
        <v/>
      </c>
      <c r="AA81" s="2" t="str">
        <f t="shared" ca="1" si="10"/>
        <v/>
      </c>
      <c r="AC81" s="627" t="str">
        <f t="shared" si="7"/>
        <v>0</v>
      </c>
    </row>
    <row r="82" spans="1:29" ht="39" hidden="1" customHeight="1" x14ac:dyDescent="0.2">
      <c r="A82" s="14" t="str">
        <f>Planning!A66</f>
        <v>I058</v>
      </c>
      <c r="B82" s="9">
        <f>Planning!B66</f>
        <v>0</v>
      </c>
      <c r="C82" s="9">
        <f>Planning!C66</f>
        <v>0</v>
      </c>
      <c r="D82" s="9">
        <f>Planning!D66</f>
        <v>0</v>
      </c>
      <c r="E82" s="3">
        <f>Planning!E66</f>
        <v>0</v>
      </c>
      <c r="F82" s="3" t="str">
        <f>IF(Planning!G66&lt;&gt;0,Planning!G66,"")</f>
        <v/>
      </c>
      <c r="G82" s="194">
        <f>Planning!H66</f>
        <v>0</v>
      </c>
      <c r="H82" s="4">
        <f>Planning!X66</f>
        <v>0</v>
      </c>
      <c r="I82" s="198">
        <f ca="1">IF(OR(W82="1",AND(W82&lt;&gt;"1",G82=Lists!$A$17)),Y82,0)</f>
        <v>0</v>
      </c>
      <c r="J82" s="174"/>
      <c r="K82" s="32" t="str">
        <f ca="1">IF(AND(W82="2",G82&lt;&gt;Lists!$A$17),AA82,Z82)</f>
        <v/>
      </c>
      <c r="L82" s="33" t="str">
        <f t="shared" ca="1" si="8"/>
        <v/>
      </c>
      <c r="M82" s="5">
        <f>Planning!Y66</f>
        <v>0</v>
      </c>
      <c r="N82" s="5">
        <f>'Month 5'!M82+'Month 5'!N82-'Month 5'!O82</f>
        <v>0</v>
      </c>
      <c r="O82" s="166"/>
      <c r="P82" s="32" t="str">
        <f t="shared" si="1"/>
        <v/>
      </c>
      <c r="Q82" s="33" t="str">
        <f t="shared" si="9"/>
        <v/>
      </c>
      <c r="R82" s="89">
        <f ca="1">SUMIFS($J$25:$J$224,$C$25:$C$224,$C82,$G$25:$G$224,Lists!$A$16)</f>
        <v>0</v>
      </c>
      <c r="S82" s="89">
        <f t="shared" si="4"/>
        <v>0</v>
      </c>
      <c r="U82" s="2" t="str">
        <f t="shared" si="5"/>
        <v/>
      </c>
      <c r="W82" s="2" t="str">
        <f>IF(C82=0,"",LEFT(INDEX(Lists!$H$5:$H$49,MATCH(C82,Lists!$G$5:$G$49,0),1),1))</f>
        <v/>
      </c>
      <c r="Y82" s="4">
        <f ca="1">'Month 5'!H82+'Month 5'!I82-'Month 5'!J82</f>
        <v>0</v>
      </c>
      <c r="Z82" s="2" t="str">
        <f t="shared" ca="1" si="6"/>
        <v/>
      </c>
      <c r="AA82" s="2" t="str">
        <f t="shared" ca="1" si="10"/>
        <v/>
      </c>
      <c r="AC82" s="627" t="str">
        <f t="shared" si="7"/>
        <v>0</v>
      </c>
    </row>
    <row r="83" spans="1:29" ht="39" hidden="1" customHeight="1" x14ac:dyDescent="0.2">
      <c r="A83" s="14" t="str">
        <f>Planning!A67</f>
        <v>I059</v>
      </c>
      <c r="B83" s="9">
        <f>Planning!B67</f>
        <v>0</v>
      </c>
      <c r="C83" s="9">
        <f>Planning!C67</f>
        <v>0</v>
      </c>
      <c r="D83" s="9">
        <f>Planning!D67</f>
        <v>0</v>
      </c>
      <c r="E83" s="3">
        <f>Planning!E67</f>
        <v>0</v>
      </c>
      <c r="F83" s="3" t="str">
        <f>IF(Planning!G67&lt;&gt;0,Planning!G67,"")</f>
        <v/>
      </c>
      <c r="G83" s="194">
        <f>Planning!H67</f>
        <v>0</v>
      </c>
      <c r="H83" s="4">
        <f>Planning!X67</f>
        <v>0</v>
      </c>
      <c r="I83" s="198">
        <f ca="1">IF(OR(W83="1",AND(W83&lt;&gt;"1",G83=Lists!$A$17)),Y83,0)</f>
        <v>0</v>
      </c>
      <c r="J83" s="174"/>
      <c r="K83" s="32" t="str">
        <f ca="1">IF(AND(W83="2",G83&lt;&gt;Lists!$A$17),AA83,Z83)</f>
        <v/>
      </c>
      <c r="L83" s="33" t="str">
        <f t="shared" ca="1" si="8"/>
        <v/>
      </c>
      <c r="M83" s="5">
        <f>Planning!Y67</f>
        <v>0</v>
      </c>
      <c r="N83" s="5">
        <f>'Month 5'!M83+'Month 5'!N83-'Month 5'!O83</f>
        <v>0</v>
      </c>
      <c r="O83" s="166"/>
      <c r="P83" s="32" t="str">
        <f t="shared" si="1"/>
        <v/>
      </c>
      <c r="Q83" s="33" t="str">
        <f t="shared" si="9"/>
        <v/>
      </c>
      <c r="R83" s="89">
        <f ca="1">SUMIFS($J$25:$J$224,$C$25:$C$224,$C83,$G$25:$G$224,Lists!$A$16)</f>
        <v>0</v>
      </c>
      <c r="S83" s="89">
        <f t="shared" si="4"/>
        <v>0</v>
      </c>
      <c r="U83" s="2" t="str">
        <f t="shared" si="5"/>
        <v/>
      </c>
      <c r="W83" s="2" t="str">
        <f>IF(C83=0,"",LEFT(INDEX(Lists!$H$5:$H$49,MATCH(C83,Lists!$G$5:$G$49,0),1),1))</f>
        <v/>
      </c>
      <c r="Y83" s="4">
        <f ca="1">'Month 5'!H83+'Month 5'!I83-'Month 5'!J83</f>
        <v>0</v>
      </c>
      <c r="Z83" s="2" t="str">
        <f t="shared" ca="1" si="6"/>
        <v/>
      </c>
      <c r="AA83" s="2" t="str">
        <f t="shared" ca="1" si="10"/>
        <v/>
      </c>
      <c r="AC83" s="627" t="str">
        <f t="shared" si="7"/>
        <v>0</v>
      </c>
    </row>
    <row r="84" spans="1:29" ht="39" hidden="1" customHeight="1" x14ac:dyDescent="0.2">
      <c r="A84" s="14" t="str">
        <f>Planning!A68</f>
        <v>I060</v>
      </c>
      <c r="B84" s="9">
        <f>Planning!B68</f>
        <v>0</v>
      </c>
      <c r="C84" s="9">
        <f>Planning!C68</f>
        <v>0</v>
      </c>
      <c r="D84" s="9">
        <f>Planning!D68</f>
        <v>0</v>
      </c>
      <c r="E84" s="3">
        <f>Planning!E68</f>
        <v>0</v>
      </c>
      <c r="F84" s="3" t="str">
        <f>IF(Planning!G68&lt;&gt;0,Planning!G68,"")</f>
        <v/>
      </c>
      <c r="G84" s="194">
        <f>Planning!H68</f>
        <v>0</v>
      </c>
      <c r="H84" s="4">
        <f>Planning!X68</f>
        <v>0</v>
      </c>
      <c r="I84" s="198">
        <f ca="1">IF(OR(W84="1",AND(W84&lt;&gt;"1",G84=Lists!$A$17)),Y84,0)</f>
        <v>0</v>
      </c>
      <c r="J84" s="174"/>
      <c r="K84" s="32" t="str">
        <f ca="1">IF(AND(W84="2",G84&lt;&gt;Lists!$A$17),AA84,Z84)</f>
        <v/>
      </c>
      <c r="L84" s="33" t="str">
        <f t="shared" ca="1" si="8"/>
        <v/>
      </c>
      <c r="M84" s="5">
        <f>Planning!Y68</f>
        <v>0</v>
      </c>
      <c r="N84" s="5">
        <f>'Month 5'!M84+'Month 5'!N84-'Month 5'!O84</f>
        <v>0</v>
      </c>
      <c r="O84" s="166"/>
      <c r="P84" s="32" t="str">
        <f t="shared" si="1"/>
        <v/>
      </c>
      <c r="Q84" s="33" t="str">
        <f t="shared" si="9"/>
        <v/>
      </c>
      <c r="R84" s="89">
        <f ca="1">SUMIFS($J$25:$J$224,$C$25:$C$224,$C84,$G$25:$G$224,Lists!$A$16)</f>
        <v>0</v>
      </c>
      <c r="S84" s="89">
        <f t="shared" si="4"/>
        <v>0</v>
      </c>
      <c r="U84" s="2" t="str">
        <f t="shared" si="5"/>
        <v/>
      </c>
      <c r="W84" s="2" t="str">
        <f>IF(C84=0,"",LEFT(INDEX(Lists!$H$5:$H$49,MATCH(C84,Lists!$G$5:$G$49,0),1),1))</f>
        <v/>
      </c>
      <c r="Y84" s="4">
        <f ca="1">'Month 5'!H84+'Month 5'!I84-'Month 5'!J84</f>
        <v>0</v>
      </c>
      <c r="Z84" s="2" t="str">
        <f t="shared" ca="1" si="6"/>
        <v/>
      </c>
      <c r="AA84" s="2" t="str">
        <f t="shared" ca="1" si="10"/>
        <v/>
      </c>
      <c r="AC84" s="627" t="str">
        <f t="shared" si="7"/>
        <v>0</v>
      </c>
    </row>
    <row r="85" spans="1:29" ht="39" hidden="1" customHeight="1" x14ac:dyDescent="0.2">
      <c r="A85" s="14" t="str">
        <f>Planning!A69</f>
        <v>I061</v>
      </c>
      <c r="B85" s="9">
        <f>Planning!B69</f>
        <v>0</v>
      </c>
      <c r="C85" s="9">
        <f>Planning!C69</f>
        <v>0</v>
      </c>
      <c r="D85" s="9">
        <f>Planning!D69</f>
        <v>0</v>
      </c>
      <c r="E85" s="3">
        <f>Planning!E69</f>
        <v>0</v>
      </c>
      <c r="F85" s="3" t="str">
        <f>IF(Planning!G69&lt;&gt;0,Planning!G69,"")</f>
        <v/>
      </c>
      <c r="G85" s="194">
        <f>Planning!H69</f>
        <v>0</v>
      </c>
      <c r="H85" s="4">
        <f>Planning!X69</f>
        <v>0</v>
      </c>
      <c r="I85" s="198">
        <f ca="1">IF(OR(W85="1",AND(W85&lt;&gt;"1",G85=Lists!$A$17)),Y85,0)</f>
        <v>0</v>
      </c>
      <c r="J85" s="174"/>
      <c r="K85" s="32" t="str">
        <f ca="1">IF(AND(W85="2",G85&lt;&gt;Lists!$A$17),AA85,Z85)</f>
        <v/>
      </c>
      <c r="L85" s="33" t="str">
        <f t="shared" ca="1" si="8"/>
        <v/>
      </c>
      <c r="M85" s="5">
        <f>Planning!Y69</f>
        <v>0</v>
      </c>
      <c r="N85" s="5">
        <f>'Month 5'!M85+'Month 5'!N85-'Month 5'!O85</f>
        <v>0</v>
      </c>
      <c r="O85" s="166"/>
      <c r="P85" s="32" t="str">
        <f t="shared" si="1"/>
        <v/>
      </c>
      <c r="Q85" s="33" t="str">
        <f t="shared" si="9"/>
        <v/>
      </c>
      <c r="R85" s="89">
        <f ca="1">SUMIFS($J$25:$J$224,$C$25:$C$224,$C85,$G$25:$G$224,Lists!$A$16)</f>
        <v>0</v>
      </c>
      <c r="S85" s="89">
        <f t="shared" si="4"/>
        <v>0</v>
      </c>
      <c r="U85" s="2" t="str">
        <f t="shared" si="5"/>
        <v/>
      </c>
      <c r="W85" s="2" t="str">
        <f>IF(C85=0,"",LEFT(INDEX(Lists!$H$5:$H$49,MATCH(C85,Lists!$G$5:$G$49,0),1),1))</f>
        <v/>
      </c>
      <c r="Y85" s="4">
        <f ca="1">'Month 5'!H85+'Month 5'!I85-'Month 5'!J85</f>
        <v>0</v>
      </c>
      <c r="Z85" s="2" t="str">
        <f t="shared" ca="1" si="6"/>
        <v/>
      </c>
      <c r="AA85" s="2" t="str">
        <f t="shared" ca="1" si="10"/>
        <v/>
      </c>
      <c r="AC85" s="627" t="str">
        <f t="shared" si="7"/>
        <v>0</v>
      </c>
    </row>
    <row r="86" spans="1:29" ht="39" hidden="1" customHeight="1" x14ac:dyDescent="0.2">
      <c r="A86" s="14" t="str">
        <f>Planning!A70</f>
        <v>I062</v>
      </c>
      <c r="B86" s="9">
        <f>Planning!B70</f>
        <v>0</v>
      </c>
      <c r="C86" s="9">
        <f>Planning!C70</f>
        <v>0</v>
      </c>
      <c r="D86" s="9">
        <f>Planning!D70</f>
        <v>0</v>
      </c>
      <c r="E86" s="3">
        <f>Planning!E70</f>
        <v>0</v>
      </c>
      <c r="F86" s="3" t="str">
        <f>IF(Planning!G70&lt;&gt;0,Planning!G70,"")</f>
        <v/>
      </c>
      <c r="G86" s="194">
        <f>Planning!H70</f>
        <v>0</v>
      </c>
      <c r="H86" s="4">
        <f>Planning!X70</f>
        <v>0</v>
      </c>
      <c r="I86" s="198">
        <f ca="1">IF(OR(W86="1",AND(W86&lt;&gt;"1",G86=Lists!$A$17)),Y86,0)</f>
        <v>0</v>
      </c>
      <c r="J86" s="174"/>
      <c r="K86" s="32" t="str">
        <f ca="1">IF(AND(W86="2",G86&lt;&gt;Lists!$A$17),AA86,Z86)</f>
        <v/>
      </c>
      <c r="L86" s="33" t="str">
        <f t="shared" ca="1" si="8"/>
        <v/>
      </c>
      <c r="M86" s="5">
        <f>Planning!Y70</f>
        <v>0</v>
      </c>
      <c r="N86" s="5">
        <f>'Month 5'!M86+'Month 5'!N86-'Month 5'!O86</f>
        <v>0</v>
      </c>
      <c r="O86" s="166"/>
      <c r="P86" s="32" t="str">
        <f t="shared" si="1"/>
        <v/>
      </c>
      <c r="Q86" s="33" t="str">
        <f t="shared" si="9"/>
        <v/>
      </c>
      <c r="R86" s="89">
        <f ca="1">SUMIFS($J$25:$J$224,$C$25:$C$224,$C86,$G$25:$G$224,Lists!$A$16)</f>
        <v>0</v>
      </c>
      <c r="S86" s="89">
        <f t="shared" si="4"/>
        <v>0</v>
      </c>
      <c r="U86" s="2" t="str">
        <f t="shared" si="5"/>
        <v/>
      </c>
      <c r="W86" s="2" t="str">
        <f>IF(C86=0,"",LEFT(INDEX(Lists!$H$5:$H$49,MATCH(C86,Lists!$G$5:$G$49,0),1),1))</f>
        <v/>
      </c>
      <c r="Y86" s="4">
        <f ca="1">'Month 5'!H86+'Month 5'!I86-'Month 5'!J86</f>
        <v>0</v>
      </c>
      <c r="Z86" s="2" t="str">
        <f t="shared" ca="1" si="6"/>
        <v/>
      </c>
      <c r="AA86" s="2" t="str">
        <f t="shared" ca="1" si="10"/>
        <v/>
      </c>
      <c r="AC86" s="627" t="str">
        <f t="shared" si="7"/>
        <v>0</v>
      </c>
    </row>
    <row r="87" spans="1:29" ht="39" hidden="1" customHeight="1" x14ac:dyDescent="0.2">
      <c r="A87" s="14" t="str">
        <f>Planning!A71</f>
        <v>I063</v>
      </c>
      <c r="B87" s="9">
        <f>Planning!B71</f>
        <v>0</v>
      </c>
      <c r="C87" s="9">
        <f>Planning!C71</f>
        <v>0</v>
      </c>
      <c r="D87" s="9">
        <f>Planning!D71</f>
        <v>0</v>
      </c>
      <c r="E87" s="3">
        <f>Planning!E71</f>
        <v>0</v>
      </c>
      <c r="F87" s="3" t="str">
        <f>IF(Planning!G71&lt;&gt;0,Planning!G71,"")</f>
        <v/>
      </c>
      <c r="G87" s="194">
        <f>Planning!H71</f>
        <v>0</v>
      </c>
      <c r="H87" s="4">
        <f>Planning!X71</f>
        <v>0</v>
      </c>
      <c r="I87" s="198">
        <f ca="1">IF(OR(W87="1",AND(W87&lt;&gt;"1",G87=Lists!$A$17)),Y87,0)</f>
        <v>0</v>
      </c>
      <c r="J87" s="174"/>
      <c r="K87" s="32" t="str">
        <f ca="1">IF(AND(W87="2",G87&lt;&gt;Lists!$A$17),AA87,Z87)</f>
        <v/>
      </c>
      <c r="L87" s="33" t="str">
        <f t="shared" ca="1" si="8"/>
        <v/>
      </c>
      <c r="M87" s="5">
        <f>Planning!Y71</f>
        <v>0</v>
      </c>
      <c r="N87" s="5">
        <f>'Month 5'!M87+'Month 5'!N87-'Month 5'!O87</f>
        <v>0</v>
      </c>
      <c r="O87" s="166"/>
      <c r="P87" s="32" t="str">
        <f t="shared" si="1"/>
        <v/>
      </c>
      <c r="Q87" s="33" t="str">
        <f t="shared" si="9"/>
        <v/>
      </c>
      <c r="R87" s="89">
        <f ca="1">SUMIFS($J$25:$J$224,$C$25:$C$224,$C87,$G$25:$G$224,Lists!$A$16)</f>
        <v>0</v>
      </c>
      <c r="S87" s="89">
        <f t="shared" si="4"/>
        <v>0</v>
      </c>
      <c r="U87" s="2" t="str">
        <f t="shared" si="5"/>
        <v/>
      </c>
      <c r="W87" s="2" t="str">
        <f>IF(C87=0,"",LEFT(INDEX(Lists!$H$5:$H$49,MATCH(C87,Lists!$G$5:$G$49,0),1),1))</f>
        <v/>
      </c>
      <c r="Y87" s="4">
        <f ca="1">'Month 5'!H87+'Month 5'!I87-'Month 5'!J87</f>
        <v>0</v>
      </c>
      <c r="Z87" s="2" t="str">
        <f t="shared" ca="1" si="6"/>
        <v/>
      </c>
      <c r="AA87" s="2" t="str">
        <f t="shared" ca="1" si="10"/>
        <v/>
      </c>
      <c r="AC87" s="627" t="str">
        <f t="shared" si="7"/>
        <v>0</v>
      </c>
    </row>
    <row r="88" spans="1:29" ht="39" hidden="1" customHeight="1" x14ac:dyDescent="0.2">
      <c r="A88" s="14" t="str">
        <f>Planning!A72</f>
        <v>I064</v>
      </c>
      <c r="B88" s="9">
        <f>Planning!B72</f>
        <v>0</v>
      </c>
      <c r="C88" s="9">
        <f>Planning!C72</f>
        <v>0</v>
      </c>
      <c r="D88" s="9">
        <f>Planning!D72</f>
        <v>0</v>
      </c>
      <c r="E88" s="3">
        <f>Planning!E72</f>
        <v>0</v>
      </c>
      <c r="F88" s="3" t="str">
        <f>IF(Planning!G72&lt;&gt;0,Planning!G72,"")</f>
        <v/>
      </c>
      <c r="G88" s="194">
        <f>Planning!H72</f>
        <v>0</v>
      </c>
      <c r="H88" s="4">
        <f>Planning!X72</f>
        <v>0</v>
      </c>
      <c r="I88" s="198">
        <f ca="1">IF(OR(W88="1",AND(W88&lt;&gt;"1",G88=Lists!$A$17)),Y88,0)</f>
        <v>0</v>
      </c>
      <c r="J88" s="174"/>
      <c r="K88" s="32" t="str">
        <f ca="1">IF(AND(W88="2",G88&lt;&gt;Lists!$A$17),AA88,Z88)</f>
        <v/>
      </c>
      <c r="L88" s="33" t="str">
        <f t="shared" ca="1" si="8"/>
        <v/>
      </c>
      <c r="M88" s="5">
        <f>Planning!Y72</f>
        <v>0</v>
      </c>
      <c r="N88" s="5">
        <f>'Month 5'!M88+'Month 5'!N88-'Month 5'!O88</f>
        <v>0</v>
      </c>
      <c r="O88" s="166"/>
      <c r="P88" s="32" t="str">
        <f t="shared" si="1"/>
        <v/>
      </c>
      <c r="Q88" s="33" t="str">
        <f t="shared" si="9"/>
        <v/>
      </c>
      <c r="R88" s="89">
        <f ca="1">SUMIFS($J$25:$J$224,$C$25:$C$224,$C88,$G$25:$G$224,Lists!$A$16)</f>
        <v>0</v>
      </c>
      <c r="S88" s="89">
        <f t="shared" si="4"/>
        <v>0</v>
      </c>
      <c r="U88" s="2" t="str">
        <f t="shared" si="5"/>
        <v/>
      </c>
      <c r="W88" s="2" t="str">
        <f>IF(C88=0,"",LEFT(INDEX(Lists!$H$5:$H$49,MATCH(C88,Lists!$G$5:$G$49,0),1),1))</f>
        <v/>
      </c>
      <c r="Y88" s="4">
        <f ca="1">'Month 5'!H88+'Month 5'!I88-'Month 5'!J88</f>
        <v>0</v>
      </c>
      <c r="Z88" s="2" t="str">
        <f t="shared" ca="1" si="6"/>
        <v/>
      </c>
      <c r="AA88" s="2" t="str">
        <f t="shared" ca="1" si="10"/>
        <v/>
      </c>
      <c r="AC88" s="627" t="str">
        <f t="shared" si="7"/>
        <v>0</v>
      </c>
    </row>
    <row r="89" spans="1:29" ht="39" hidden="1" customHeight="1" x14ac:dyDescent="0.2">
      <c r="A89" s="14" t="str">
        <f>Planning!A73</f>
        <v>I065</v>
      </c>
      <c r="B89" s="9">
        <f>Planning!B73</f>
        <v>0</v>
      </c>
      <c r="C89" s="9">
        <f>Planning!C73</f>
        <v>0</v>
      </c>
      <c r="D89" s="9">
        <f>Planning!D73</f>
        <v>0</v>
      </c>
      <c r="E89" s="3">
        <f>Planning!E73</f>
        <v>0</v>
      </c>
      <c r="F89" s="3" t="str">
        <f>IF(Planning!G73&lt;&gt;0,Planning!G73,"")</f>
        <v/>
      </c>
      <c r="G89" s="194">
        <f>Planning!H73</f>
        <v>0</v>
      </c>
      <c r="H89" s="4">
        <f>Planning!X73</f>
        <v>0</v>
      </c>
      <c r="I89" s="198">
        <f ca="1">IF(OR(W89="1",AND(W89&lt;&gt;"1",G89=Lists!$A$17)),Y89,0)</f>
        <v>0</v>
      </c>
      <c r="J89" s="174"/>
      <c r="K89" s="32" t="str">
        <f ca="1">IF(AND(W89="2",G89&lt;&gt;Lists!$A$17),AA89,Z89)</f>
        <v/>
      </c>
      <c r="L89" s="33" t="str">
        <f t="shared" ref="L89:L120" ca="1" si="11">IF($U89=ExcluirDelPLogro,"",IF(AND(H89=0,I89=0,J89=0),"",K89))</f>
        <v/>
      </c>
      <c r="M89" s="5">
        <f>Planning!Y73</f>
        <v>0</v>
      </c>
      <c r="N89" s="5">
        <f>'Month 5'!M89+'Month 5'!N89-'Month 5'!O89</f>
        <v>0</v>
      </c>
      <c r="O89" s="166"/>
      <c r="P89" s="32" t="str">
        <f t="shared" si="1"/>
        <v/>
      </c>
      <c r="Q89" s="33" t="str">
        <f t="shared" ref="Q89:Q120" si="12">IF($U89=ExcluirDelPLogro,"",IF(AND(M89=0,N89=0,O89=0),"",P89))</f>
        <v/>
      </c>
      <c r="R89" s="89">
        <f ca="1">SUMIFS($J$25:$J$224,$C$25:$C$224,$C89,$G$25:$G$224,Lists!$A$16)</f>
        <v>0</v>
      </c>
      <c r="S89" s="89">
        <f t="shared" si="4"/>
        <v>0</v>
      </c>
      <c r="U89" s="2" t="str">
        <f t="shared" si="5"/>
        <v/>
      </c>
      <c r="W89" s="2" t="str">
        <f>IF(C89=0,"",LEFT(INDEX(Lists!$H$5:$H$49,MATCH(C89,Lists!$G$5:$G$49,0),1),1))</f>
        <v/>
      </c>
      <c r="Y89" s="4">
        <f ca="1">'Month 5'!H89+'Month 5'!I89-'Month 5'!J89</f>
        <v>0</v>
      </c>
      <c r="Z89" s="2" t="str">
        <f t="shared" ca="1" si="6"/>
        <v/>
      </c>
      <c r="AA89" s="2" t="str">
        <f t="shared" ref="AA89:AA120" ca="1" si="13">IF(AND(H89=0,I89=0,J89=0),"",IF(J89&gt;0,H89/J89,0))</f>
        <v/>
      </c>
      <c r="AC89" s="627" t="str">
        <f t="shared" si="7"/>
        <v>0</v>
      </c>
    </row>
    <row r="90" spans="1:29" ht="39" hidden="1" customHeight="1" x14ac:dyDescent="0.2">
      <c r="A90" s="14" t="str">
        <f>Planning!A74</f>
        <v>I066</v>
      </c>
      <c r="B90" s="9">
        <f>Planning!B74</f>
        <v>0</v>
      </c>
      <c r="C90" s="9">
        <f>Planning!C74</f>
        <v>0</v>
      </c>
      <c r="D90" s="9">
        <f>Planning!D74</f>
        <v>0</v>
      </c>
      <c r="E90" s="3">
        <f>Planning!E74</f>
        <v>0</v>
      </c>
      <c r="F90" s="3" t="str">
        <f>IF(Planning!G74&lt;&gt;0,Planning!G74,"")</f>
        <v/>
      </c>
      <c r="G90" s="194">
        <f>Planning!H74</f>
        <v>0</v>
      </c>
      <c r="H90" s="4">
        <f>Planning!X74</f>
        <v>0</v>
      </c>
      <c r="I90" s="198">
        <f ca="1">IF(OR(W90="1",AND(W90&lt;&gt;"1",G90=Lists!$A$17)),Y90,0)</f>
        <v>0</v>
      </c>
      <c r="J90" s="174"/>
      <c r="K90" s="32" t="str">
        <f ca="1">IF(AND(W90="2",G90&lt;&gt;Lists!$A$17),AA90,Z90)</f>
        <v/>
      </c>
      <c r="L90" s="33" t="str">
        <f t="shared" ca="1" si="11"/>
        <v/>
      </c>
      <c r="M90" s="5">
        <f>Planning!Y74</f>
        <v>0</v>
      </c>
      <c r="N90" s="5">
        <f>'Month 5'!M90+'Month 5'!N90-'Month 5'!O90</f>
        <v>0</v>
      </c>
      <c r="O90" s="166"/>
      <c r="P90" s="32" t="str">
        <f t="shared" ref="P90:P153" si="14">IF(AND(M90=0,N90=0,O90=0),"",IF((M90+N90)&gt;0,O90/(M90+N90),O90))</f>
        <v/>
      </c>
      <c r="Q90" s="33" t="str">
        <f t="shared" si="12"/>
        <v/>
      </c>
      <c r="R90" s="89">
        <f ca="1">SUMIFS($J$25:$J$224,$C$25:$C$224,$C90,$G$25:$G$224,Lists!$A$16)</f>
        <v>0</v>
      </c>
      <c r="S90" s="89">
        <f t="shared" ref="S90:S153" si="15">SUMIFS($O$25:$O$224,$C$25:$C$224,$C90,$G$25:$G$224,"&lt;&gt;0")</f>
        <v>0</v>
      </c>
      <c r="U90" s="2" t="str">
        <f t="shared" ref="U90:U153" si="16">IF(B90=0,"",IF(LEFT(B90,1)="1","1","2"))</f>
        <v/>
      </c>
      <c r="W90" s="2" t="str">
        <f>IF(C90=0,"",LEFT(INDEX(Lists!$H$5:$H$49,MATCH(C90,Lists!$G$5:$G$49,0),1),1))</f>
        <v/>
      </c>
      <c r="Y90" s="4">
        <f ca="1">'Month 5'!H90+'Month 5'!I90-'Month 5'!J90</f>
        <v>0</v>
      </c>
      <c r="Z90" s="2" t="str">
        <f t="shared" ref="Z90:Z153" ca="1" si="17">IF(AND(H90=0,I90=0,J90=0),"",IF((H90+I90)&gt;0,J90/(H90+I90),J90))</f>
        <v/>
      </c>
      <c r="AA90" s="2" t="str">
        <f t="shared" ca="1" si="13"/>
        <v/>
      </c>
      <c r="AC90" s="627" t="str">
        <f t="shared" ref="AC90:AC153" si="18">U90&amp;C90</f>
        <v>0</v>
      </c>
    </row>
    <row r="91" spans="1:29" ht="39" hidden="1" customHeight="1" x14ac:dyDescent="0.2">
      <c r="A91" s="14" t="str">
        <f>Planning!A75</f>
        <v>I067</v>
      </c>
      <c r="B91" s="9">
        <f>Planning!B75</f>
        <v>0</v>
      </c>
      <c r="C91" s="9">
        <f>Planning!C75</f>
        <v>0</v>
      </c>
      <c r="D91" s="9">
        <f>Planning!D75</f>
        <v>0</v>
      </c>
      <c r="E91" s="3">
        <f>Planning!E75</f>
        <v>0</v>
      </c>
      <c r="F91" s="3" t="str">
        <f>IF(Planning!G75&lt;&gt;0,Planning!G75,"")</f>
        <v/>
      </c>
      <c r="G91" s="194">
        <f>Planning!H75</f>
        <v>0</v>
      </c>
      <c r="H91" s="4">
        <f>Planning!X75</f>
        <v>0</v>
      </c>
      <c r="I91" s="198">
        <f ca="1">IF(OR(W91="1",AND(W91&lt;&gt;"1",G91=Lists!$A$17)),Y91,0)</f>
        <v>0</v>
      </c>
      <c r="J91" s="174"/>
      <c r="K91" s="32" t="str">
        <f ca="1">IF(AND(W91="2",G91&lt;&gt;Lists!$A$17),AA91,Z91)</f>
        <v/>
      </c>
      <c r="L91" s="33" t="str">
        <f t="shared" ca="1" si="11"/>
        <v/>
      </c>
      <c r="M91" s="5">
        <f>Planning!Y75</f>
        <v>0</v>
      </c>
      <c r="N91" s="5">
        <f>'Month 5'!M91+'Month 5'!N91-'Month 5'!O91</f>
        <v>0</v>
      </c>
      <c r="O91" s="166"/>
      <c r="P91" s="32" t="str">
        <f t="shared" si="14"/>
        <v/>
      </c>
      <c r="Q91" s="33" t="str">
        <f t="shared" si="12"/>
        <v/>
      </c>
      <c r="R91" s="89">
        <f ca="1">SUMIFS($J$25:$J$224,$C$25:$C$224,$C91,$G$25:$G$224,Lists!$A$16)</f>
        <v>0</v>
      </c>
      <c r="S91" s="89">
        <f t="shared" si="15"/>
        <v>0</v>
      </c>
      <c r="U91" s="2" t="str">
        <f t="shared" si="16"/>
        <v/>
      </c>
      <c r="W91" s="2" t="str">
        <f>IF(C91=0,"",LEFT(INDEX(Lists!$H$5:$H$49,MATCH(C91,Lists!$G$5:$G$49,0),1),1))</f>
        <v/>
      </c>
      <c r="Y91" s="4">
        <f ca="1">'Month 5'!H91+'Month 5'!I91-'Month 5'!J91</f>
        <v>0</v>
      </c>
      <c r="Z91" s="2" t="str">
        <f t="shared" ca="1" si="17"/>
        <v/>
      </c>
      <c r="AA91" s="2" t="str">
        <f t="shared" ca="1" si="13"/>
        <v/>
      </c>
      <c r="AC91" s="627" t="str">
        <f t="shared" si="18"/>
        <v>0</v>
      </c>
    </row>
    <row r="92" spans="1:29" ht="39" hidden="1" customHeight="1" x14ac:dyDescent="0.2">
      <c r="A92" s="14" t="str">
        <f>Planning!A76</f>
        <v>I068</v>
      </c>
      <c r="B92" s="9">
        <f>Planning!B76</f>
        <v>0</v>
      </c>
      <c r="C92" s="9">
        <f>Planning!C76</f>
        <v>0</v>
      </c>
      <c r="D92" s="9">
        <f>Planning!D76</f>
        <v>0</v>
      </c>
      <c r="E92" s="3">
        <f>Planning!E76</f>
        <v>0</v>
      </c>
      <c r="F92" s="3" t="str">
        <f>IF(Planning!G76&lt;&gt;0,Planning!G76,"")</f>
        <v/>
      </c>
      <c r="G92" s="194">
        <f>Planning!H76</f>
        <v>0</v>
      </c>
      <c r="H92" s="4">
        <f>Planning!X76</f>
        <v>0</v>
      </c>
      <c r="I92" s="198">
        <f ca="1">IF(OR(W92="1",AND(W92&lt;&gt;"1",G92=Lists!$A$17)),Y92,0)</f>
        <v>0</v>
      </c>
      <c r="J92" s="174"/>
      <c r="K92" s="32" t="str">
        <f ca="1">IF(AND(W92="2",G92&lt;&gt;Lists!$A$17),AA92,Z92)</f>
        <v/>
      </c>
      <c r="L92" s="33" t="str">
        <f t="shared" ca="1" si="11"/>
        <v/>
      </c>
      <c r="M92" s="5">
        <f>Planning!Y76</f>
        <v>0</v>
      </c>
      <c r="N92" s="5">
        <f>'Month 5'!M92+'Month 5'!N92-'Month 5'!O92</f>
        <v>0</v>
      </c>
      <c r="O92" s="166"/>
      <c r="P92" s="32" t="str">
        <f t="shared" si="14"/>
        <v/>
      </c>
      <c r="Q92" s="33" t="str">
        <f t="shared" si="12"/>
        <v/>
      </c>
      <c r="R92" s="89">
        <f ca="1">SUMIFS($J$25:$J$224,$C$25:$C$224,$C92,$G$25:$G$224,Lists!$A$16)</f>
        <v>0</v>
      </c>
      <c r="S92" s="89">
        <f t="shared" si="15"/>
        <v>0</v>
      </c>
      <c r="U92" s="2" t="str">
        <f t="shared" si="16"/>
        <v/>
      </c>
      <c r="W92" s="2" t="str">
        <f>IF(C92=0,"",LEFT(INDEX(Lists!$H$5:$H$49,MATCH(C92,Lists!$G$5:$G$49,0),1),1))</f>
        <v/>
      </c>
      <c r="Y92" s="4">
        <f ca="1">'Month 5'!H92+'Month 5'!I92-'Month 5'!J92</f>
        <v>0</v>
      </c>
      <c r="Z92" s="2" t="str">
        <f t="shared" ca="1" si="17"/>
        <v/>
      </c>
      <c r="AA92" s="2" t="str">
        <f t="shared" ca="1" si="13"/>
        <v/>
      </c>
      <c r="AC92" s="627" t="str">
        <f t="shared" si="18"/>
        <v>0</v>
      </c>
    </row>
    <row r="93" spans="1:29" ht="39" hidden="1" customHeight="1" x14ac:dyDescent="0.2">
      <c r="A93" s="14" t="str">
        <f>Planning!A77</f>
        <v>I069</v>
      </c>
      <c r="B93" s="9">
        <f>Planning!B77</f>
        <v>0</v>
      </c>
      <c r="C93" s="9">
        <f>Planning!C77</f>
        <v>0</v>
      </c>
      <c r="D93" s="9">
        <f>Planning!D77</f>
        <v>0</v>
      </c>
      <c r="E93" s="3">
        <f>Planning!E77</f>
        <v>0</v>
      </c>
      <c r="F93" s="3" t="str">
        <f>IF(Planning!G77&lt;&gt;0,Planning!G77,"")</f>
        <v/>
      </c>
      <c r="G93" s="194">
        <f>Planning!H77</f>
        <v>0</v>
      </c>
      <c r="H93" s="4">
        <f>Planning!X77</f>
        <v>0</v>
      </c>
      <c r="I93" s="198">
        <f ca="1">IF(OR(W93="1",AND(W93&lt;&gt;"1",G93=Lists!$A$17)),Y93,0)</f>
        <v>0</v>
      </c>
      <c r="J93" s="174"/>
      <c r="K93" s="32" t="str">
        <f ca="1">IF(AND(W93="2",G93&lt;&gt;Lists!$A$17),AA93,Z93)</f>
        <v/>
      </c>
      <c r="L93" s="33" t="str">
        <f t="shared" ca="1" si="11"/>
        <v/>
      </c>
      <c r="M93" s="5">
        <f>Planning!Y77</f>
        <v>0</v>
      </c>
      <c r="N93" s="5">
        <f>'Month 5'!M93+'Month 5'!N93-'Month 5'!O93</f>
        <v>0</v>
      </c>
      <c r="O93" s="166"/>
      <c r="P93" s="32" t="str">
        <f t="shared" si="14"/>
        <v/>
      </c>
      <c r="Q93" s="33" t="str">
        <f t="shared" si="12"/>
        <v/>
      </c>
      <c r="R93" s="89">
        <f ca="1">SUMIFS($J$25:$J$224,$C$25:$C$224,$C93,$G$25:$G$224,Lists!$A$16)</f>
        <v>0</v>
      </c>
      <c r="S93" s="89">
        <f t="shared" si="15"/>
        <v>0</v>
      </c>
      <c r="U93" s="2" t="str">
        <f t="shared" si="16"/>
        <v/>
      </c>
      <c r="W93" s="2" t="str">
        <f>IF(C93=0,"",LEFT(INDEX(Lists!$H$5:$H$49,MATCH(C93,Lists!$G$5:$G$49,0),1),1))</f>
        <v/>
      </c>
      <c r="Y93" s="4">
        <f ca="1">'Month 5'!H93+'Month 5'!I93-'Month 5'!J93</f>
        <v>0</v>
      </c>
      <c r="Z93" s="2" t="str">
        <f t="shared" ca="1" si="17"/>
        <v/>
      </c>
      <c r="AA93" s="2" t="str">
        <f t="shared" ca="1" si="13"/>
        <v/>
      </c>
      <c r="AC93" s="627" t="str">
        <f t="shared" si="18"/>
        <v>0</v>
      </c>
    </row>
    <row r="94" spans="1:29" ht="39" hidden="1" customHeight="1" x14ac:dyDescent="0.2">
      <c r="A94" s="14" t="str">
        <f>Planning!A78</f>
        <v>I070</v>
      </c>
      <c r="B94" s="9">
        <f>Planning!B78</f>
        <v>0</v>
      </c>
      <c r="C94" s="9">
        <f>Planning!C78</f>
        <v>0</v>
      </c>
      <c r="D94" s="9">
        <f>Planning!D78</f>
        <v>0</v>
      </c>
      <c r="E94" s="3">
        <f>Planning!E78</f>
        <v>0</v>
      </c>
      <c r="F94" s="3" t="str">
        <f>IF(Planning!G78&lt;&gt;0,Planning!G78,"")</f>
        <v/>
      </c>
      <c r="G94" s="194">
        <f>Planning!H78</f>
        <v>0</v>
      </c>
      <c r="H94" s="4">
        <f>Planning!X78</f>
        <v>0</v>
      </c>
      <c r="I94" s="198">
        <f ca="1">IF(OR(W94="1",AND(W94&lt;&gt;"1",G94=Lists!$A$17)),Y94,0)</f>
        <v>0</v>
      </c>
      <c r="J94" s="174"/>
      <c r="K94" s="32" t="str">
        <f ca="1">IF(AND(W94="2",G94&lt;&gt;Lists!$A$17),AA94,Z94)</f>
        <v/>
      </c>
      <c r="L94" s="33" t="str">
        <f t="shared" ca="1" si="11"/>
        <v/>
      </c>
      <c r="M94" s="5">
        <f>Planning!Y78</f>
        <v>0</v>
      </c>
      <c r="N94" s="5">
        <f>'Month 5'!M94+'Month 5'!N94-'Month 5'!O94</f>
        <v>0</v>
      </c>
      <c r="O94" s="166"/>
      <c r="P94" s="32" t="str">
        <f t="shared" si="14"/>
        <v/>
      </c>
      <c r="Q94" s="33" t="str">
        <f t="shared" si="12"/>
        <v/>
      </c>
      <c r="R94" s="89">
        <f ca="1">SUMIFS($J$25:$J$224,$C$25:$C$224,$C94,$G$25:$G$224,Lists!$A$16)</f>
        <v>0</v>
      </c>
      <c r="S94" s="89">
        <f t="shared" si="15"/>
        <v>0</v>
      </c>
      <c r="U94" s="2" t="str">
        <f t="shared" si="16"/>
        <v/>
      </c>
      <c r="W94" s="2" t="str">
        <f>IF(C94=0,"",LEFT(INDEX(Lists!$H$5:$H$49,MATCH(C94,Lists!$G$5:$G$49,0),1),1))</f>
        <v/>
      </c>
      <c r="Y94" s="4">
        <f ca="1">'Month 5'!H94+'Month 5'!I94-'Month 5'!J94</f>
        <v>0</v>
      </c>
      <c r="Z94" s="2" t="str">
        <f t="shared" ca="1" si="17"/>
        <v/>
      </c>
      <c r="AA94" s="2" t="str">
        <f t="shared" ca="1" si="13"/>
        <v/>
      </c>
      <c r="AC94" s="627" t="str">
        <f t="shared" si="18"/>
        <v>0</v>
      </c>
    </row>
    <row r="95" spans="1:29" ht="39" hidden="1" customHeight="1" x14ac:dyDescent="0.2">
      <c r="A95" s="14" t="str">
        <f>Planning!A79</f>
        <v>I071</v>
      </c>
      <c r="B95" s="9">
        <f>Planning!B79</f>
        <v>0</v>
      </c>
      <c r="C95" s="9">
        <f>Planning!C79</f>
        <v>0</v>
      </c>
      <c r="D95" s="9">
        <f>Planning!D79</f>
        <v>0</v>
      </c>
      <c r="E95" s="3">
        <f>Planning!E79</f>
        <v>0</v>
      </c>
      <c r="F95" s="3" t="str">
        <f>IF(Planning!G79&lt;&gt;0,Planning!G79,"")</f>
        <v/>
      </c>
      <c r="G95" s="194">
        <f>Planning!H79</f>
        <v>0</v>
      </c>
      <c r="H95" s="4">
        <f>Planning!X79</f>
        <v>0</v>
      </c>
      <c r="I95" s="198">
        <f ca="1">IF(OR(W95="1",AND(W95&lt;&gt;"1",G95=Lists!$A$17)),Y95,0)</f>
        <v>0</v>
      </c>
      <c r="J95" s="174"/>
      <c r="K95" s="32" t="str">
        <f ca="1">IF(AND(W95="2",G95&lt;&gt;Lists!$A$17),AA95,Z95)</f>
        <v/>
      </c>
      <c r="L95" s="33" t="str">
        <f t="shared" ca="1" si="11"/>
        <v/>
      </c>
      <c r="M95" s="5">
        <f>Planning!Y79</f>
        <v>0</v>
      </c>
      <c r="N95" s="5">
        <f>'Month 5'!M95+'Month 5'!N95-'Month 5'!O95</f>
        <v>0</v>
      </c>
      <c r="O95" s="166"/>
      <c r="P95" s="32" t="str">
        <f t="shared" si="14"/>
        <v/>
      </c>
      <c r="Q95" s="33" t="str">
        <f t="shared" si="12"/>
        <v/>
      </c>
      <c r="R95" s="89">
        <f ca="1">SUMIFS($J$25:$J$224,$C$25:$C$224,$C95,$G$25:$G$224,Lists!$A$16)</f>
        <v>0</v>
      </c>
      <c r="S95" s="89">
        <f t="shared" si="15"/>
        <v>0</v>
      </c>
      <c r="U95" s="2" t="str">
        <f t="shared" si="16"/>
        <v/>
      </c>
      <c r="W95" s="2" t="str">
        <f>IF(C95=0,"",LEFT(INDEX(Lists!$H$5:$H$49,MATCH(C95,Lists!$G$5:$G$49,0),1),1))</f>
        <v/>
      </c>
      <c r="Y95" s="4">
        <f ca="1">'Month 5'!H95+'Month 5'!I95-'Month 5'!J95</f>
        <v>0</v>
      </c>
      <c r="Z95" s="2" t="str">
        <f t="shared" ca="1" si="17"/>
        <v/>
      </c>
      <c r="AA95" s="2" t="str">
        <f t="shared" ca="1" si="13"/>
        <v/>
      </c>
      <c r="AC95" s="627" t="str">
        <f t="shared" si="18"/>
        <v>0</v>
      </c>
    </row>
    <row r="96" spans="1:29" ht="39" hidden="1" customHeight="1" x14ac:dyDescent="0.2">
      <c r="A96" s="14" t="str">
        <f>Planning!A80</f>
        <v>I072</v>
      </c>
      <c r="B96" s="9">
        <f>Planning!B80</f>
        <v>0</v>
      </c>
      <c r="C96" s="9">
        <f>Planning!C80</f>
        <v>0</v>
      </c>
      <c r="D96" s="9">
        <f>Planning!D80</f>
        <v>0</v>
      </c>
      <c r="E96" s="3">
        <f>Planning!E80</f>
        <v>0</v>
      </c>
      <c r="F96" s="3" t="str">
        <f>IF(Planning!G80&lt;&gt;0,Planning!G80,"")</f>
        <v/>
      </c>
      <c r="G96" s="194">
        <f>Planning!H80</f>
        <v>0</v>
      </c>
      <c r="H96" s="4">
        <f>Planning!X80</f>
        <v>0</v>
      </c>
      <c r="I96" s="198">
        <f ca="1">IF(OR(W96="1",AND(W96&lt;&gt;"1",G96=Lists!$A$17)),Y96,0)</f>
        <v>0</v>
      </c>
      <c r="J96" s="174"/>
      <c r="K96" s="32" t="str">
        <f ca="1">IF(AND(W96="2",G96&lt;&gt;Lists!$A$17),AA96,Z96)</f>
        <v/>
      </c>
      <c r="L96" s="33" t="str">
        <f t="shared" ca="1" si="11"/>
        <v/>
      </c>
      <c r="M96" s="5">
        <f>Planning!Y80</f>
        <v>0</v>
      </c>
      <c r="N96" s="5">
        <f>'Month 5'!M96+'Month 5'!N96-'Month 5'!O96</f>
        <v>0</v>
      </c>
      <c r="O96" s="166"/>
      <c r="P96" s="32" t="str">
        <f t="shared" si="14"/>
        <v/>
      </c>
      <c r="Q96" s="33" t="str">
        <f t="shared" si="12"/>
        <v/>
      </c>
      <c r="R96" s="89">
        <f ca="1">SUMIFS($J$25:$J$224,$C$25:$C$224,$C96,$G$25:$G$224,Lists!$A$16)</f>
        <v>0</v>
      </c>
      <c r="S96" s="89">
        <f t="shared" si="15"/>
        <v>0</v>
      </c>
      <c r="U96" s="2" t="str">
        <f t="shared" si="16"/>
        <v/>
      </c>
      <c r="W96" s="2" t="str">
        <f>IF(C96=0,"",LEFT(INDEX(Lists!$H$5:$H$49,MATCH(C96,Lists!$G$5:$G$49,0),1),1))</f>
        <v/>
      </c>
      <c r="Y96" s="4">
        <f ca="1">'Month 5'!H96+'Month 5'!I96-'Month 5'!J96</f>
        <v>0</v>
      </c>
      <c r="Z96" s="2" t="str">
        <f t="shared" ca="1" si="17"/>
        <v/>
      </c>
      <c r="AA96" s="2" t="str">
        <f t="shared" ca="1" si="13"/>
        <v/>
      </c>
      <c r="AC96" s="627" t="str">
        <f t="shared" si="18"/>
        <v>0</v>
      </c>
    </row>
    <row r="97" spans="1:29" ht="39" hidden="1" customHeight="1" x14ac:dyDescent="0.2">
      <c r="A97" s="14" t="str">
        <f>Planning!A81</f>
        <v>I073</v>
      </c>
      <c r="B97" s="9">
        <f>Planning!B81</f>
        <v>0</v>
      </c>
      <c r="C97" s="9">
        <f>Planning!C81</f>
        <v>0</v>
      </c>
      <c r="D97" s="9">
        <f>Planning!D81</f>
        <v>0</v>
      </c>
      <c r="E97" s="3">
        <f>Planning!E81</f>
        <v>0</v>
      </c>
      <c r="F97" s="3" t="str">
        <f>IF(Planning!G81&lt;&gt;0,Planning!G81,"")</f>
        <v/>
      </c>
      <c r="G97" s="194">
        <f>Planning!H81</f>
        <v>0</v>
      </c>
      <c r="H97" s="4">
        <f>Planning!X81</f>
        <v>0</v>
      </c>
      <c r="I97" s="198">
        <f ca="1">IF(OR(W97="1",AND(W97&lt;&gt;"1",G97=Lists!$A$17)),Y97,0)</f>
        <v>0</v>
      </c>
      <c r="J97" s="174"/>
      <c r="K97" s="32" t="str">
        <f ca="1">IF(AND(W97="2",G97&lt;&gt;Lists!$A$17),AA97,Z97)</f>
        <v/>
      </c>
      <c r="L97" s="33" t="str">
        <f t="shared" ca="1" si="11"/>
        <v/>
      </c>
      <c r="M97" s="5">
        <f>Planning!Y81</f>
        <v>0</v>
      </c>
      <c r="N97" s="5">
        <f>'Month 5'!M97+'Month 5'!N97-'Month 5'!O97</f>
        <v>0</v>
      </c>
      <c r="O97" s="166"/>
      <c r="P97" s="32" t="str">
        <f t="shared" si="14"/>
        <v/>
      </c>
      <c r="Q97" s="33" t="str">
        <f t="shared" si="12"/>
        <v/>
      </c>
      <c r="R97" s="89">
        <f ca="1">SUMIFS($J$25:$J$224,$C$25:$C$224,$C97,$G$25:$G$224,Lists!$A$16)</f>
        <v>0</v>
      </c>
      <c r="S97" s="89">
        <f t="shared" si="15"/>
        <v>0</v>
      </c>
      <c r="U97" s="2" t="str">
        <f t="shared" si="16"/>
        <v/>
      </c>
      <c r="W97" s="2" t="str">
        <f>IF(C97=0,"",LEFT(INDEX(Lists!$H$5:$H$49,MATCH(C97,Lists!$G$5:$G$49,0),1),1))</f>
        <v/>
      </c>
      <c r="Y97" s="4">
        <f ca="1">'Month 5'!H97+'Month 5'!I97-'Month 5'!J97</f>
        <v>0</v>
      </c>
      <c r="Z97" s="2" t="str">
        <f t="shared" ca="1" si="17"/>
        <v/>
      </c>
      <c r="AA97" s="2" t="str">
        <f t="shared" ca="1" si="13"/>
        <v/>
      </c>
      <c r="AC97" s="627" t="str">
        <f t="shared" si="18"/>
        <v>0</v>
      </c>
    </row>
    <row r="98" spans="1:29" ht="39" hidden="1" customHeight="1" x14ac:dyDescent="0.2">
      <c r="A98" s="14" t="str">
        <f>Planning!A82</f>
        <v>I074</v>
      </c>
      <c r="B98" s="9">
        <f>Planning!B82</f>
        <v>0</v>
      </c>
      <c r="C98" s="9">
        <f>Planning!C82</f>
        <v>0</v>
      </c>
      <c r="D98" s="9">
        <f>Planning!D82</f>
        <v>0</v>
      </c>
      <c r="E98" s="3">
        <f>Planning!E82</f>
        <v>0</v>
      </c>
      <c r="F98" s="3" t="str">
        <f>IF(Planning!G82&lt;&gt;0,Planning!G82,"")</f>
        <v/>
      </c>
      <c r="G98" s="194">
        <f>Planning!H82</f>
        <v>0</v>
      </c>
      <c r="H98" s="4">
        <f>Planning!X82</f>
        <v>0</v>
      </c>
      <c r="I98" s="198">
        <f ca="1">IF(OR(W98="1",AND(W98&lt;&gt;"1",G98=Lists!$A$17)),Y98,0)</f>
        <v>0</v>
      </c>
      <c r="J98" s="174"/>
      <c r="K98" s="32" t="str">
        <f ca="1">IF(AND(W98="2",G98&lt;&gt;Lists!$A$17),AA98,Z98)</f>
        <v/>
      </c>
      <c r="L98" s="33" t="str">
        <f t="shared" ca="1" si="11"/>
        <v/>
      </c>
      <c r="M98" s="5">
        <f>Planning!Y82</f>
        <v>0</v>
      </c>
      <c r="N98" s="5">
        <f>'Month 5'!M98+'Month 5'!N98-'Month 5'!O98</f>
        <v>0</v>
      </c>
      <c r="O98" s="166"/>
      <c r="P98" s="32" t="str">
        <f t="shared" si="14"/>
        <v/>
      </c>
      <c r="Q98" s="33" t="str">
        <f t="shared" si="12"/>
        <v/>
      </c>
      <c r="R98" s="89">
        <f ca="1">SUMIFS($J$25:$J$224,$C$25:$C$224,$C98,$G$25:$G$224,Lists!$A$16)</f>
        <v>0</v>
      </c>
      <c r="S98" s="89">
        <f t="shared" si="15"/>
        <v>0</v>
      </c>
      <c r="U98" s="2" t="str">
        <f t="shared" si="16"/>
        <v/>
      </c>
      <c r="W98" s="2" t="str">
        <f>IF(C98=0,"",LEFT(INDEX(Lists!$H$5:$H$49,MATCH(C98,Lists!$G$5:$G$49,0),1),1))</f>
        <v/>
      </c>
      <c r="Y98" s="4">
        <f ca="1">'Month 5'!H98+'Month 5'!I98-'Month 5'!J98</f>
        <v>0</v>
      </c>
      <c r="Z98" s="2" t="str">
        <f t="shared" ca="1" si="17"/>
        <v/>
      </c>
      <c r="AA98" s="2" t="str">
        <f t="shared" ca="1" si="13"/>
        <v/>
      </c>
      <c r="AC98" s="627" t="str">
        <f t="shared" si="18"/>
        <v>0</v>
      </c>
    </row>
    <row r="99" spans="1:29" ht="39" hidden="1" customHeight="1" x14ac:dyDescent="0.2">
      <c r="A99" s="14" t="str">
        <f>Planning!A83</f>
        <v>I075</v>
      </c>
      <c r="B99" s="9">
        <f>Planning!B83</f>
        <v>0</v>
      </c>
      <c r="C99" s="9">
        <f>Planning!C83</f>
        <v>0</v>
      </c>
      <c r="D99" s="9">
        <f>Planning!D83</f>
        <v>0</v>
      </c>
      <c r="E99" s="3">
        <f>Planning!E83</f>
        <v>0</v>
      </c>
      <c r="F99" s="3" t="str">
        <f>IF(Planning!G83&lt;&gt;0,Planning!G83,"")</f>
        <v/>
      </c>
      <c r="G99" s="194">
        <f>Planning!H83</f>
        <v>0</v>
      </c>
      <c r="H99" s="4">
        <f>Planning!X83</f>
        <v>0</v>
      </c>
      <c r="I99" s="198">
        <f ca="1">IF(OR(W99="1",AND(W99&lt;&gt;"1",G99=Lists!$A$17)),Y99,0)</f>
        <v>0</v>
      </c>
      <c r="J99" s="174"/>
      <c r="K99" s="32" t="str">
        <f ca="1">IF(AND(W99="2",G99&lt;&gt;Lists!$A$17),AA99,Z99)</f>
        <v/>
      </c>
      <c r="L99" s="33" t="str">
        <f t="shared" ca="1" si="11"/>
        <v/>
      </c>
      <c r="M99" s="5">
        <f>Planning!Y83</f>
        <v>0</v>
      </c>
      <c r="N99" s="5">
        <f>'Month 5'!M99+'Month 5'!N99-'Month 5'!O99</f>
        <v>0</v>
      </c>
      <c r="O99" s="166"/>
      <c r="P99" s="32" t="str">
        <f t="shared" si="14"/>
        <v/>
      </c>
      <c r="Q99" s="33" t="str">
        <f t="shared" si="12"/>
        <v/>
      </c>
      <c r="R99" s="89">
        <f ca="1">SUMIFS($J$25:$J$224,$C$25:$C$224,$C99,$G$25:$G$224,Lists!$A$16)</f>
        <v>0</v>
      </c>
      <c r="S99" s="89">
        <f t="shared" si="15"/>
        <v>0</v>
      </c>
      <c r="U99" s="2" t="str">
        <f t="shared" si="16"/>
        <v/>
      </c>
      <c r="W99" s="2" t="str">
        <f>IF(C99=0,"",LEFT(INDEX(Lists!$H$5:$H$49,MATCH(C99,Lists!$G$5:$G$49,0),1),1))</f>
        <v/>
      </c>
      <c r="Y99" s="4">
        <f ca="1">'Month 5'!H99+'Month 5'!I99-'Month 5'!J99</f>
        <v>0</v>
      </c>
      <c r="Z99" s="2" t="str">
        <f t="shared" ca="1" si="17"/>
        <v/>
      </c>
      <c r="AA99" s="2" t="str">
        <f t="shared" ca="1" si="13"/>
        <v/>
      </c>
      <c r="AC99" s="627" t="str">
        <f t="shared" si="18"/>
        <v>0</v>
      </c>
    </row>
    <row r="100" spans="1:29" ht="39" hidden="1" customHeight="1" x14ac:dyDescent="0.2">
      <c r="A100" s="14" t="str">
        <f>Planning!A84</f>
        <v>I076</v>
      </c>
      <c r="B100" s="9">
        <f>Planning!B84</f>
        <v>0</v>
      </c>
      <c r="C100" s="9">
        <f>Planning!C84</f>
        <v>0</v>
      </c>
      <c r="D100" s="9">
        <f>Planning!D84</f>
        <v>0</v>
      </c>
      <c r="E100" s="3">
        <f>Planning!E84</f>
        <v>0</v>
      </c>
      <c r="F100" s="3" t="str">
        <f>IF(Planning!G84&lt;&gt;0,Planning!G84,"")</f>
        <v/>
      </c>
      <c r="G100" s="194">
        <f>Planning!H84</f>
        <v>0</v>
      </c>
      <c r="H100" s="4">
        <f>Planning!X84</f>
        <v>0</v>
      </c>
      <c r="I100" s="198">
        <f ca="1">IF(OR(W100="1",AND(W100&lt;&gt;"1",G100=Lists!$A$17)),Y100,0)</f>
        <v>0</v>
      </c>
      <c r="J100" s="174"/>
      <c r="K100" s="32" t="str">
        <f ca="1">IF(AND(W100="2",G100&lt;&gt;Lists!$A$17),AA100,Z100)</f>
        <v/>
      </c>
      <c r="L100" s="33" t="str">
        <f t="shared" ca="1" si="11"/>
        <v/>
      </c>
      <c r="M100" s="5">
        <f>Planning!Y84</f>
        <v>0</v>
      </c>
      <c r="N100" s="5">
        <f>'Month 5'!M100+'Month 5'!N100-'Month 5'!O100</f>
        <v>0</v>
      </c>
      <c r="O100" s="166"/>
      <c r="P100" s="32" t="str">
        <f t="shared" si="14"/>
        <v/>
      </c>
      <c r="Q100" s="33" t="str">
        <f t="shared" si="12"/>
        <v/>
      </c>
      <c r="R100" s="89">
        <f ca="1">SUMIFS($J$25:$J$224,$C$25:$C$224,$C100,$G$25:$G$224,Lists!$A$16)</f>
        <v>0</v>
      </c>
      <c r="S100" s="89">
        <f t="shared" si="15"/>
        <v>0</v>
      </c>
      <c r="U100" s="2" t="str">
        <f t="shared" si="16"/>
        <v/>
      </c>
      <c r="W100" s="2" t="str">
        <f>IF(C100=0,"",LEFT(INDEX(Lists!$H$5:$H$49,MATCH(C100,Lists!$G$5:$G$49,0),1),1))</f>
        <v/>
      </c>
      <c r="Y100" s="4">
        <f ca="1">'Month 5'!H100+'Month 5'!I100-'Month 5'!J100</f>
        <v>0</v>
      </c>
      <c r="Z100" s="2" t="str">
        <f t="shared" ca="1" si="17"/>
        <v/>
      </c>
      <c r="AA100" s="2" t="str">
        <f t="shared" ca="1" si="13"/>
        <v/>
      </c>
      <c r="AC100" s="627" t="str">
        <f t="shared" si="18"/>
        <v>0</v>
      </c>
    </row>
    <row r="101" spans="1:29" ht="39" hidden="1" customHeight="1" x14ac:dyDescent="0.2">
      <c r="A101" s="14" t="str">
        <f>Planning!A85</f>
        <v>I077</v>
      </c>
      <c r="B101" s="9">
        <f>Planning!B85</f>
        <v>0</v>
      </c>
      <c r="C101" s="9">
        <f>Planning!C85</f>
        <v>0</v>
      </c>
      <c r="D101" s="9">
        <f>Planning!D85</f>
        <v>0</v>
      </c>
      <c r="E101" s="3">
        <f>Planning!E85</f>
        <v>0</v>
      </c>
      <c r="F101" s="3" t="str">
        <f>IF(Planning!G85&lt;&gt;0,Planning!G85,"")</f>
        <v/>
      </c>
      <c r="G101" s="194">
        <f>Planning!H85</f>
        <v>0</v>
      </c>
      <c r="H101" s="4">
        <f>Planning!X85</f>
        <v>0</v>
      </c>
      <c r="I101" s="198">
        <f ca="1">IF(OR(W101="1",AND(W101&lt;&gt;"1",G101=Lists!$A$17)),Y101,0)</f>
        <v>0</v>
      </c>
      <c r="J101" s="174"/>
      <c r="K101" s="32" t="str">
        <f ca="1">IF(AND(W101="2",G101&lt;&gt;Lists!$A$17),AA101,Z101)</f>
        <v/>
      </c>
      <c r="L101" s="33" t="str">
        <f t="shared" ca="1" si="11"/>
        <v/>
      </c>
      <c r="M101" s="5">
        <f>Planning!Y85</f>
        <v>0</v>
      </c>
      <c r="N101" s="5">
        <f>'Month 5'!M101+'Month 5'!N101-'Month 5'!O101</f>
        <v>0</v>
      </c>
      <c r="O101" s="166"/>
      <c r="P101" s="32" t="str">
        <f t="shared" si="14"/>
        <v/>
      </c>
      <c r="Q101" s="33" t="str">
        <f t="shared" si="12"/>
        <v/>
      </c>
      <c r="R101" s="89">
        <f ca="1">SUMIFS($J$25:$J$224,$C$25:$C$224,$C101,$G$25:$G$224,Lists!$A$16)</f>
        <v>0</v>
      </c>
      <c r="S101" s="89">
        <f t="shared" si="15"/>
        <v>0</v>
      </c>
      <c r="U101" s="2" t="str">
        <f t="shared" si="16"/>
        <v/>
      </c>
      <c r="W101" s="2" t="str">
        <f>IF(C101=0,"",LEFT(INDEX(Lists!$H$5:$H$49,MATCH(C101,Lists!$G$5:$G$49,0),1),1))</f>
        <v/>
      </c>
      <c r="Y101" s="4">
        <f ca="1">'Month 5'!H101+'Month 5'!I101-'Month 5'!J101</f>
        <v>0</v>
      </c>
      <c r="Z101" s="2" t="str">
        <f t="shared" ca="1" si="17"/>
        <v/>
      </c>
      <c r="AA101" s="2" t="str">
        <f t="shared" ca="1" si="13"/>
        <v/>
      </c>
      <c r="AC101" s="627" t="str">
        <f t="shared" si="18"/>
        <v>0</v>
      </c>
    </row>
    <row r="102" spans="1:29" ht="39" hidden="1" customHeight="1" x14ac:dyDescent="0.2">
      <c r="A102" s="14" t="str">
        <f>Planning!A86</f>
        <v>I078</v>
      </c>
      <c r="B102" s="9">
        <f>Planning!B86</f>
        <v>0</v>
      </c>
      <c r="C102" s="9">
        <f>Planning!C86</f>
        <v>0</v>
      </c>
      <c r="D102" s="9">
        <f>Planning!D86</f>
        <v>0</v>
      </c>
      <c r="E102" s="3">
        <f>Planning!E86</f>
        <v>0</v>
      </c>
      <c r="F102" s="3" t="str">
        <f>IF(Planning!G86&lt;&gt;0,Planning!G86,"")</f>
        <v/>
      </c>
      <c r="G102" s="194">
        <f>Planning!H86</f>
        <v>0</v>
      </c>
      <c r="H102" s="4">
        <f>Planning!X86</f>
        <v>0</v>
      </c>
      <c r="I102" s="198">
        <f ca="1">IF(OR(W102="1",AND(W102&lt;&gt;"1",G102=Lists!$A$17)),Y102,0)</f>
        <v>0</v>
      </c>
      <c r="J102" s="174"/>
      <c r="K102" s="32" t="str">
        <f ca="1">IF(AND(W102="2",G102&lt;&gt;Lists!$A$17),AA102,Z102)</f>
        <v/>
      </c>
      <c r="L102" s="33" t="str">
        <f t="shared" ca="1" si="11"/>
        <v/>
      </c>
      <c r="M102" s="5">
        <f>Planning!Y86</f>
        <v>0</v>
      </c>
      <c r="N102" s="5">
        <f>'Month 5'!M102+'Month 5'!N102-'Month 5'!O102</f>
        <v>0</v>
      </c>
      <c r="O102" s="166"/>
      <c r="P102" s="32" t="str">
        <f t="shared" si="14"/>
        <v/>
      </c>
      <c r="Q102" s="33" t="str">
        <f t="shared" si="12"/>
        <v/>
      </c>
      <c r="R102" s="89">
        <f ca="1">SUMIFS($J$25:$J$224,$C$25:$C$224,$C102,$G$25:$G$224,Lists!$A$16)</f>
        <v>0</v>
      </c>
      <c r="S102" s="89">
        <f t="shared" si="15"/>
        <v>0</v>
      </c>
      <c r="U102" s="2" t="str">
        <f t="shared" si="16"/>
        <v/>
      </c>
      <c r="W102" s="2" t="str">
        <f>IF(C102=0,"",LEFT(INDEX(Lists!$H$5:$H$49,MATCH(C102,Lists!$G$5:$G$49,0),1),1))</f>
        <v/>
      </c>
      <c r="Y102" s="4">
        <f ca="1">'Month 5'!H102+'Month 5'!I102-'Month 5'!J102</f>
        <v>0</v>
      </c>
      <c r="Z102" s="2" t="str">
        <f t="shared" ca="1" si="17"/>
        <v/>
      </c>
      <c r="AA102" s="2" t="str">
        <f t="shared" ca="1" si="13"/>
        <v/>
      </c>
      <c r="AC102" s="627" t="str">
        <f t="shared" si="18"/>
        <v>0</v>
      </c>
    </row>
    <row r="103" spans="1:29" ht="39" hidden="1" customHeight="1" x14ac:dyDescent="0.2">
      <c r="A103" s="14" t="str">
        <f>Planning!A87</f>
        <v>I079</v>
      </c>
      <c r="B103" s="9">
        <f>Planning!B87</f>
        <v>0</v>
      </c>
      <c r="C103" s="9">
        <f>Planning!C87</f>
        <v>0</v>
      </c>
      <c r="D103" s="9">
        <f>Planning!D87</f>
        <v>0</v>
      </c>
      <c r="E103" s="3">
        <f>Planning!E87</f>
        <v>0</v>
      </c>
      <c r="F103" s="3" t="str">
        <f>IF(Planning!G87&lt;&gt;0,Planning!G87,"")</f>
        <v/>
      </c>
      <c r="G103" s="194">
        <f>Planning!H87</f>
        <v>0</v>
      </c>
      <c r="H103" s="4">
        <f>Planning!X87</f>
        <v>0</v>
      </c>
      <c r="I103" s="198">
        <f ca="1">IF(OR(W103="1",AND(W103&lt;&gt;"1",G103=Lists!$A$17)),Y103,0)</f>
        <v>0</v>
      </c>
      <c r="J103" s="174"/>
      <c r="K103" s="32" t="str">
        <f ca="1">IF(AND(W103="2",G103&lt;&gt;Lists!$A$17),AA103,Z103)</f>
        <v/>
      </c>
      <c r="L103" s="33" t="str">
        <f t="shared" ca="1" si="11"/>
        <v/>
      </c>
      <c r="M103" s="5">
        <f>Planning!Y87</f>
        <v>0</v>
      </c>
      <c r="N103" s="5">
        <f>'Month 5'!M103+'Month 5'!N103-'Month 5'!O103</f>
        <v>0</v>
      </c>
      <c r="O103" s="166"/>
      <c r="P103" s="32" t="str">
        <f t="shared" si="14"/>
        <v/>
      </c>
      <c r="Q103" s="33" t="str">
        <f t="shared" si="12"/>
        <v/>
      </c>
      <c r="R103" s="89">
        <f ca="1">SUMIFS($J$25:$J$224,$C$25:$C$224,$C103,$G$25:$G$224,Lists!$A$16)</f>
        <v>0</v>
      </c>
      <c r="S103" s="89">
        <f t="shared" si="15"/>
        <v>0</v>
      </c>
      <c r="U103" s="2" t="str">
        <f t="shared" si="16"/>
        <v/>
      </c>
      <c r="W103" s="2" t="str">
        <f>IF(C103=0,"",LEFT(INDEX(Lists!$H$5:$H$49,MATCH(C103,Lists!$G$5:$G$49,0),1),1))</f>
        <v/>
      </c>
      <c r="Y103" s="4">
        <f ca="1">'Month 5'!H103+'Month 5'!I103-'Month 5'!J103</f>
        <v>0</v>
      </c>
      <c r="Z103" s="2" t="str">
        <f t="shared" ca="1" si="17"/>
        <v/>
      </c>
      <c r="AA103" s="2" t="str">
        <f t="shared" ca="1" si="13"/>
        <v/>
      </c>
      <c r="AC103" s="627" t="str">
        <f t="shared" si="18"/>
        <v>0</v>
      </c>
    </row>
    <row r="104" spans="1:29" ht="39" hidden="1" customHeight="1" x14ac:dyDescent="0.2">
      <c r="A104" s="14" t="str">
        <f>Planning!A88</f>
        <v>I080</v>
      </c>
      <c r="B104" s="9">
        <f>Planning!B88</f>
        <v>0</v>
      </c>
      <c r="C104" s="9">
        <f>Planning!C88</f>
        <v>0</v>
      </c>
      <c r="D104" s="9">
        <f>Planning!D88</f>
        <v>0</v>
      </c>
      <c r="E104" s="3">
        <f>Planning!E88</f>
        <v>0</v>
      </c>
      <c r="F104" s="3" t="str">
        <f>IF(Planning!G88&lt;&gt;0,Planning!G88,"")</f>
        <v/>
      </c>
      <c r="G104" s="194">
        <f>Planning!H88</f>
        <v>0</v>
      </c>
      <c r="H104" s="4">
        <f>Planning!X88</f>
        <v>0</v>
      </c>
      <c r="I104" s="198">
        <f ca="1">IF(OR(W104="1",AND(W104&lt;&gt;"1",G104=Lists!$A$17)),Y104,0)</f>
        <v>0</v>
      </c>
      <c r="J104" s="174"/>
      <c r="K104" s="32" t="str">
        <f ca="1">IF(AND(W104="2",G104&lt;&gt;Lists!$A$17),AA104,Z104)</f>
        <v/>
      </c>
      <c r="L104" s="33" t="str">
        <f t="shared" ca="1" si="11"/>
        <v/>
      </c>
      <c r="M104" s="5">
        <f>Planning!Y88</f>
        <v>0</v>
      </c>
      <c r="N104" s="5">
        <f>'Month 5'!M104+'Month 5'!N104-'Month 5'!O104</f>
        <v>0</v>
      </c>
      <c r="O104" s="166"/>
      <c r="P104" s="32" t="str">
        <f t="shared" si="14"/>
        <v/>
      </c>
      <c r="Q104" s="33" t="str">
        <f t="shared" si="12"/>
        <v/>
      </c>
      <c r="R104" s="89">
        <f ca="1">SUMIFS($J$25:$J$224,$C$25:$C$224,$C104,$G$25:$G$224,Lists!$A$16)</f>
        <v>0</v>
      </c>
      <c r="S104" s="89">
        <f t="shared" si="15"/>
        <v>0</v>
      </c>
      <c r="U104" s="2" t="str">
        <f t="shared" si="16"/>
        <v/>
      </c>
      <c r="W104" s="2" t="str">
        <f>IF(C104=0,"",LEFT(INDEX(Lists!$H$5:$H$49,MATCH(C104,Lists!$G$5:$G$49,0),1),1))</f>
        <v/>
      </c>
      <c r="Y104" s="4">
        <f ca="1">'Month 5'!H104+'Month 5'!I104-'Month 5'!J104</f>
        <v>0</v>
      </c>
      <c r="Z104" s="2" t="str">
        <f t="shared" ca="1" si="17"/>
        <v/>
      </c>
      <c r="AA104" s="2" t="str">
        <f t="shared" ca="1" si="13"/>
        <v/>
      </c>
      <c r="AC104" s="627" t="str">
        <f t="shared" si="18"/>
        <v>0</v>
      </c>
    </row>
    <row r="105" spans="1:29" ht="39" hidden="1" customHeight="1" x14ac:dyDescent="0.2">
      <c r="A105" s="14" t="str">
        <f>Planning!A89</f>
        <v>I081</v>
      </c>
      <c r="B105" s="9">
        <f>Planning!B89</f>
        <v>0</v>
      </c>
      <c r="C105" s="9">
        <f>Planning!C89</f>
        <v>0</v>
      </c>
      <c r="D105" s="9">
        <f>Planning!D89</f>
        <v>0</v>
      </c>
      <c r="E105" s="3">
        <f>Planning!E89</f>
        <v>0</v>
      </c>
      <c r="F105" s="3" t="str">
        <f>IF(Planning!G89&lt;&gt;0,Planning!G89,"")</f>
        <v/>
      </c>
      <c r="G105" s="194">
        <f>Planning!H89</f>
        <v>0</v>
      </c>
      <c r="H105" s="4">
        <f>Planning!X89</f>
        <v>0</v>
      </c>
      <c r="I105" s="198">
        <f ca="1">IF(OR(W105="1",AND(W105&lt;&gt;"1",G105=Lists!$A$17)),Y105,0)</f>
        <v>0</v>
      </c>
      <c r="J105" s="174"/>
      <c r="K105" s="32" t="str">
        <f ca="1">IF(AND(W105="2",G105&lt;&gt;Lists!$A$17),AA105,Z105)</f>
        <v/>
      </c>
      <c r="L105" s="33" t="str">
        <f t="shared" ca="1" si="11"/>
        <v/>
      </c>
      <c r="M105" s="5">
        <f>Planning!Y89</f>
        <v>0</v>
      </c>
      <c r="N105" s="5">
        <f>'Month 5'!M105+'Month 5'!N105-'Month 5'!O105</f>
        <v>0</v>
      </c>
      <c r="O105" s="166"/>
      <c r="P105" s="32" t="str">
        <f t="shared" si="14"/>
        <v/>
      </c>
      <c r="Q105" s="33" t="str">
        <f t="shared" si="12"/>
        <v/>
      </c>
      <c r="R105" s="89">
        <f ca="1">SUMIFS($J$25:$J$224,$C$25:$C$224,$C105,$G$25:$G$224,Lists!$A$16)</f>
        <v>0</v>
      </c>
      <c r="S105" s="89">
        <f t="shared" si="15"/>
        <v>0</v>
      </c>
      <c r="U105" s="2" t="str">
        <f t="shared" si="16"/>
        <v/>
      </c>
      <c r="W105" s="2" t="str">
        <f>IF(C105=0,"",LEFT(INDEX(Lists!$H$5:$H$49,MATCH(C105,Lists!$G$5:$G$49,0),1),1))</f>
        <v/>
      </c>
      <c r="Y105" s="4">
        <f ca="1">'Month 5'!H105+'Month 5'!I105-'Month 5'!J105</f>
        <v>0</v>
      </c>
      <c r="Z105" s="2" t="str">
        <f t="shared" ca="1" si="17"/>
        <v/>
      </c>
      <c r="AA105" s="2" t="str">
        <f t="shared" ca="1" si="13"/>
        <v/>
      </c>
      <c r="AC105" s="627" t="str">
        <f t="shared" si="18"/>
        <v>0</v>
      </c>
    </row>
    <row r="106" spans="1:29" ht="39" hidden="1" customHeight="1" x14ac:dyDescent="0.2">
      <c r="A106" s="14" t="str">
        <f>Planning!A90</f>
        <v>I082</v>
      </c>
      <c r="B106" s="9">
        <f>Planning!B90</f>
        <v>0</v>
      </c>
      <c r="C106" s="9">
        <f>Planning!C90</f>
        <v>0</v>
      </c>
      <c r="D106" s="9">
        <f>Planning!D90</f>
        <v>0</v>
      </c>
      <c r="E106" s="3">
        <f>Planning!E90</f>
        <v>0</v>
      </c>
      <c r="F106" s="3" t="str">
        <f>IF(Planning!G90&lt;&gt;0,Planning!G90,"")</f>
        <v/>
      </c>
      <c r="G106" s="194">
        <f>Planning!H90</f>
        <v>0</v>
      </c>
      <c r="H106" s="4">
        <f>Planning!X90</f>
        <v>0</v>
      </c>
      <c r="I106" s="198">
        <f ca="1">IF(OR(W106="1",AND(W106&lt;&gt;"1",G106=Lists!$A$17)),Y106,0)</f>
        <v>0</v>
      </c>
      <c r="J106" s="174"/>
      <c r="K106" s="32" t="str">
        <f ca="1">IF(AND(W106="2",G106&lt;&gt;Lists!$A$17),AA106,Z106)</f>
        <v/>
      </c>
      <c r="L106" s="33" t="str">
        <f t="shared" ca="1" si="11"/>
        <v/>
      </c>
      <c r="M106" s="5">
        <f>Planning!Y90</f>
        <v>0</v>
      </c>
      <c r="N106" s="5">
        <f>'Month 5'!M106+'Month 5'!N106-'Month 5'!O106</f>
        <v>0</v>
      </c>
      <c r="O106" s="166"/>
      <c r="P106" s="32" t="str">
        <f t="shared" si="14"/>
        <v/>
      </c>
      <c r="Q106" s="33" t="str">
        <f t="shared" si="12"/>
        <v/>
      </c>
      <c r="R106" s="89">
        <f ca="1">SUMIFS($J$25:$J$224,$C$25:$C$224,$C106,$G$25:$G$224,Lists!$A$16)</f>
        <v>0</v>
      </c>
      <c r="S106" s="89">
        <f t="shared" si="15"/>
        <v>0</v>
      </c>
      <c r="U106" s="2" t="str">
        <f t="shared" si="16"/>
        <v/>
      </c>
      <c r="W106" s="2" t="str">
        <f>IF(C106=0,"",LEFT(INDEX(Lists!$H$5:$H$49,MATCH(C106,Lists!$G$5:$G$49,0),1),1))</f>
        <v/>
      </c>
      <c r="Y106" s="4">
        <f ca="1">'Month 5'!H106+'Month 5'!I106-'Month 5'!J106</f>
        <v>0</v>
      </c>
      <c r="Z106" s="2" t="str">
        <f t="shared" ca="1" si="17"/>
        <v/>
      </c>
      <c r="AA106" s="2" t="str">
        <f t="shared" ca="1" si="13"/>
        <v/>
      </c>
      <c r="AC106" s="627" t="str">
        <f t="shared" si="18"/>
        <v>0</v>
      </c>
    </row>
    <row r="107" spans="1:29" ht="39" hidden="1" customHeight="1" x14ac:dyDescent="0.2">
      <c r="A107" s="14" t="str">
        <f>Planning!A91</f>
        <v>I083</v>
      </c>
      <c r="B107" s="9">
        <f>Planning!B91</f>
        <v>0</v>
      </c>
      <c r="C107" s="9">
        <f>Planning!C91</f>
        <v>0</v>
      </c>
      <c r="D107" s="9">
        <f>Planning!D91</f>
        <v>0</v>
      </c>
      <c r="E107" s="3">
        <f>Planning!E91</f>
        <v>0</v>
      </c>
      <c r="F107" s="3" t="str">
        <f>IF(Planning!G91&lt;&gt;0,Planning!G91,"")</f>
        <v/>
      </c>
      <c r="G107" s="194">
        <f>Planning!H91</f>
        <v>0</v>
      </c>
      <c r="H107" s="4">
        <f>Planning!X91</f>
        <v>0</v>
      </c>
      <c r="I107" s="198">
        <f ca="1">IF(OR(W107="1",AND(W107&lt;&gt;"1",G107=Lists!$A$17)),Y107,0)</f>
        <v>0</v>
      </c>
      <c r="J107" s="174"/>
      <c r="K107" s="32" t="str">
        <f ca="1">IF(AND(W107="2",G107&lt;&gt;Lists!$A$17),AA107,Z107)</f>
        <v/>
      </c>
      <c r="L107" s="33" t="str">
        <f t="shared" ca="1" si="11"/>
        <v/>
      </c>
      <c r="M107" s="5">
        <f>Planning!Y91</f>
        <v>0</v>
      </c>
      <c r="N107" s="5">
        <f>'Month 5'!M107+'Month 5'!N107-'Month 5'!O107</f>
        <v>0</v>
      </c>
      <c r="O107" s="166"/>
      <c r="P107" s="32" t="str">
        <f t="shared" si="14"/>
        <v/>
      </c>
      <c r="Q107" s="33" t="str">
        <f t="shared" si="12"/>
        <v/>
      </c>
      <c r="R107" s="89">
        <f ca="1">SUMIFS($J$25:$J$224,$C$25:$C$224,$C107,$G$25:$G$224,Lists!$A$16)</f>
        <v>0</v>
      </c>
      <c r="S107" s="89">
        <f t="shared" si="15"/>
        <v>0</v>
      </c>
      <c r="U107" s="2" t="str">
        <f t="shared" si="16"/>
        <v/>
      </c>
      <c r="W107" s="2" t="str">
        <f>IF(C107=0,"",LEFT(INDEX(Lists!$H$5:$H$49,MATCH(C107,Lists!$G$5:$G$49,0),1),1))</f>
        <v/>
      </c>
      <c r="Y107" s="4">
        <f ca="1">'Month 5'!H107+'Month 5'!I107-'Month 5'!J107</f>
        <v>0</v>
      </c>
      <c r="Z107" s="2" t="str">
        <f t="shared" ca="1" si="17"/>
        <v/>
      </c>
      <c r="AA107" s="2" t="str">
        <f t="shared" ca="1" si="13"/>
        <v/>
      </c>
      <c r="AC107" s="627" t="str">
        <f t="shared" si="18"/>
        <v>0</v>
      </c>
    </row>
    <row r="108" spans="1:29" ht="39" hidden="1" customHeight="1" x14ac:dyDescent="0.2">
      <c r="A108" s="14" t="str">
        <f>Planning!A92</f>
        <v>I084</v>
      </c>
      <c r="B108" s="9">
        <f>Planning!B92</f>
        <v>0</v>
      </c>
      <c r="C108" s="9">
        <f>Planning!C92</f>
        <v>0</v>
      </c>
      <c r="D108" s="9">
        <f>Planning!D92</f>
        <v>0</v>
      </c>
      <c r="E108" s="3">
        <f>Planning!E92</f>
        <v>0</v>
      </c>
      <c r="F108" s="3" t="str">
        <f>IF(Planning!G92&lt;&gt;0,Planning!G92,"")</f>
        <v/>
      </c>
      <c r="G108" s="194">
        <f>Planning!H92</f>
        <v>0</v>
      </c>
      <c r="H108" s="4">
        <f>Planning!X92</f>
        <v>0</v>
      </c>
      <c r="I108" s="198">
        <f ca="1">IF(OR(W108="1",AND(W108&lt;&gt;"1",G108=Lists!$A$17)),Y108,0)</f>
        <v>0</v>
      </c>
      <c r="J108" s="174"/>
      <c r="K108" s="32" t="str">
        <f ca="1">IF(AND(W108="2",G108&lt;&gt;Lists!$A$17),AA108,Z108)</f>
        <v/>
      </c>
      <c r="L108" s="33" t="str">
        <f t="shared" ca="1" si="11"/>
        <v/>
      </c>
      <c r="M108" s="5">
        <f>Planning!Y92</f>
        <v>0</v>
      </c>
      <c r="N108" s="5">
        <f>'Month 5'!M108+'Month 5'!N108-'Month 5'!O108</f>
        <v>0</v>
      </c>
      <c r="O108" s="166"/>
      <c r="P108" s="32" t="str">
        <f t="shared" si="14"/>
        <v/>
      </c>
      <c r="Q108" s="33" t="str">
        <f t="shared" si="12"/>
        <v/>
      </c>
      <c r="R108" s="89">
        <f ca="1">SUMIFS($J$25:$J$224,$C$25:$C$224,$C108,$G$25:$G$224,Lists!$A$16)</f>
        <v>0</v>
      </c>
      <c r="S108" s="89">
        <f t="shared" si="15"/>
        <v>0</v>
      </c>
      <c r="U108" s="2" t="str">
        <f t="shared" si="16"/>
        <v/>
      </c>
      <c r="W108" s="2" t="str">
        <f>IF(C108=0,"",LEFT(INDEX(Lists!$H$5:$H$49,MATCH(C108,Lists!$G$5:$G$49,0),1),1))</f>
        <v/>
      </c>
      <c r="Y108" s="4">
        <f ca="1">'Month 5'!H108+'Month 5'!I108-'Month 5'!J108</f>
        <v>0</v>
      </c>
      <c r="Z108" s="2" t="str">
        <f t="shared" ca="1" si="17"/>
        <v/>
      </c>
      <c r="AA108" s="2" t="str">
        <f t="shared" ca="1" si="13"/>
        <v/>
      </c>
      <c r="AC108" s="627" t="str">
        <f t="shared" si="18"/>
        <v>0</v>
      </c>
    </row>
    <row r="109" spans="1:29" ht="39" hidden="1" customHeight="1" x14ac:dyDescent="0.2">
      <c r="A109" s="14" t="str">
        <f>Planning!A93</f>
        <v>I085</v>
      </c>
      <c r="B109" s="9">
        <f>Planning!B93</f>
        <v>0</v>
      </c>
      <c r="C109" s="9">
        <f>Planning!C93</f>
        <v>0</v>
      </c>
      <c r="D109" s="9">
        <f>Planning!D93</f>
        <v>0</v>
      </c>
      <c r="E109" s="3">
        <f>Planning!E93</f>
        <v>0</v>
      </c>
      <c r="F109" s="3" t="str">
        <f>IF(Planning!G93&lt;&gt;0,Planning!G93,"")</f>
        <v/>
      </c>
      <c r="G109" s="194">
        <f>Planning!H93</f>
        <v>0</v>
      </c>
      <c r="H109" s="4">
        <f>Planning!X93</f>
        <v>0</v>
      </c>
      <c r="I109" s="198">
        <f ca="1">IF(OR(W109="1",AND(W109&lt;&gt;"1",G109=Lists!$A$17)),Y109,0)</f>
        <v>0</v>
      </c>
      <c r="J109" s="174"/>
      <c r="K109" s="32" t="str">
        <f ca="1">IF(AND(W109="2",G109&lt;&gt;Lists!$A$17),AA109,Z109)</f>
        <v/>
      </c>
      <c r="L109" s="33" t="str">
        <f t="shared" ca="1" si="11"/>
        <v/>
      </c>
      <c r="M109" s="5">
        <f>Planning!Y93</f>
        <v>0</v>
      </c>
      <c r="N109" s="5">
        <f>'Month 5'!M109+'Month 5'!N109-'Month 5'!O109</f>
        <v>0</v>
      </c>
      <c r="O109" s="166"/>
      <c r="P109" s="32" t="str">
        <f t="shared" si="14"/>
        <v/>
      </c>
      <c r="Q109" s="33" t="str">
        <f t="shared" si="12"/>
        <v/>
      </c>
      <c r="R109" s="89">
        <f ca="1">SUMIFS($J$25:$J$224,$C$25:$C$224,$C109,$G$25:$G$224,Lists!$A$16)</f>
        <v>0</v>
      </c>
      <c r="S109" s="89">
        <f t="shared" si="15"/>
        <v>0</v>
      </c>
      <c r="U109" s="2" t="str">
        <f t="shared" si="16"/>
        <v/>
      </c>
      <c r="W109" s="2" t="str">
        <f>IF(C109=0,"",LEFT(INDEX(Lists!$H$5:$H$49,MATCH(C109,Lists!$G$5:$G$49,0),1),1))</f>
        <v/>
      </c>
      <c r="Y109" s="4">
        <f ca="1">'Month 5'!H109+'Month 5'!I109-'Month 5'!J109</f>
        <v>0</v>
      </c>
      <c r="Z109" s="2" t="str">
        <f t="shared" ca="1" si="17"/>
        <v/>
      </c>
      <c r="AA109" s="2" t="str">
        <f t="shared" ca="1" si="13"/>
        <v/>
      </c>
      <c r="AC109" s="627" t="str">
        <f t="shared" si="18"/>
        <v>0</v>
      </c>
    </row>
    <row r="110" spans="1:29" ht="39" hidden="1" customHeight="1" x14ac:dyDescent="0.2">
      <c r="A110" s="14" t="str">
        <f>Planning!A94</f>
        <v>I086</v>
      </c>
      <c r="B110" s="9">
        <f>Planning!B94</f>
        <v>0</v>
      </c>
      <c r="C110" s="9">
        <f>Planning!C94</f>
        <v>0</v>
      </c>
      <c r="D110" s="9">
        <f>Planning!D94</f>
        <v>0</v>
      </c>
      <c r="E110" s="3">
        <f>Planning!E94</f>
        <v>0</v>
      </c>
      <c r="F110" s="3" t="str">
        <f>IF(Planning!G94&lt;&gt;0,Planning!G94,"")</f>
        <v/>
      </c>
      <c r="G110" s="194">
        <f>Planning!H94</f>
        <v>0</v>
      </c>
      <c r="H110" s="4">
        <f>Planning!X94</f>
        <v>0</v>
      </c>
      <c r="I110" s="198">
        <f ca="1">IF(OR(W110="1",AND(W110&lt;&gt;"1",G110=Lists!$A$17)),Y110,0)</f>
        <v>0</v>
      </c>
      <c r="J110" s="174"/>
      <c r="K110" s="32" t="str">
        <f ca="1">IF(AND(W110="2",G110&lt;&gt;Lists!$A$17),AA110,Z110)</f>
        <v/>
      </c>
      <c r="L110" s="33" t="str">
        <f t="shared" ca="1" si="11"/>
        <v/>
      </c>
      <c r="M110" s="5">
        <f>Planning!Y94</f>
        <v>0</v>
      </c>
      <c r="N110" s="5">
        <f>'Month 5'!M110+'Month 5'!N110-'Month 5'!O110</f>
        <v>0</v>
      </c>
      <c r="O110" s="166"/>
      <c r="P110" s="32" t="str">
        <f t="shared" si="14"/>
        <v/>
      </c>
      <c r="Q110" s="33" t="str">
        <f t="shared" si="12"/>
        <v/>
      </c>
      <c r="R110" s="89">
        <f ca="1">SUMIFS($J$25:$J$224,$C$25:$C$224,$C110,$G$25:$G$224,Lists!$A$16)</f>
        <v>0</v>
      </c>
      <c r="S110" s="89">
        <f t="shared" si="15"/>
        <v>0</v>
      </c>
      <c r="U110" s="2" t="str">
        <f t="shared" si="16"/>
        <v/>
      </c>
      <c r="W110" s="2" t="str">
        <f>IF(C110=0,"",LEFT(INDEX(Lists!$H$5:$H$49,MATCH(C110,Lists!$G$5:$G$49,0),1),1))</f>
        <v/>
      </c>
      <c r="Y110" s="4">
        <f ca="1">'Month 5'!H110+'Month 5'!I110-'Month 5'!J110</f>
        <v>0</v>
      </c>
      <c r="Z110" s="2" t="str">
        <f t="shared" ca="1" si="17"/>
        <v/>
      </c>
      <c r="AA110" s="2" t="str">
        <f t="shared" ca="1" si="13"/>
        <v/>
      </c>
      <c r="AC110" s="627" t="str">
        <f t="shared" si="18"/>
        <v>0</v>
      </c>
    </row>
    <row r="111" spans="1:29" ht="39" hidden="1" customHeight="1" x14ac:dyDescent="0.2">
      <c r="A111" s="14" t="str">
        <f>Planning!A95</f>
        <v>I087</v>
      </c>
      <c r="B111" s="9">
        <f>Planning!B95</f>
        <v>0</v>
      </c>
      <c r="C111" s="9">
        <f>Planning!C95</f>
        <v>0</v>
      </c>
      <c r="D111" s="9">
        <f>Planning!D95</f>
        <v>0</v>
      </c>
      <c r="E111" s="3">
        <f>Planning!E95</f>
        <v>0</v>
      </c>
      <c r="F111" s="3" t="str">
        <f>IF(Planning!G95&lt;&gt;0,Planning!G95,"")</f>
        <v/>
      </c>
      <c r="G111" s="194">
        <f>Planning!H95</f>
        <v>0</v>
      </c>
      <c r="H111" s="4">
        <f>Planning!X95</f>
        <v>0</v>
      </c>
      <c r="I111" s="198">
        <f ca="1">IF(OR(W111="1",AND(W111&lt;&gt;"1",G111=Lists!$A$17)),Y111,0)</f>
        <v>0</v>
      </c>
      <c r="J111" s="174"/>
      <c r="K111" s="32" t="str">
        <f ca="1">IF(AND(W111="2",G111&lt;&gt;Lists!$A$17),AA111,Z111)</f>
        <v/>
      </c>
      <c r="L111" s="33" t="str">
        <f t="shared" ca="1" si="11"/>
        <v/>
      </c>
      <c r="M111" s="5">
        <f>Planning!Y95</f>
        <v>0</v>
      </c>
      <c r="N111" s="5">
        <f>'Month 5'!M111+'Month 5'!N111-'Month 5'!O111</f>
        <v>0</v>
      </c>
      <c r="O111" s="166"/>
      <c r="P111" s="32" t="str">
        <f t="shared" si="14"/>
        <v/>
      </c>
      <c r="Q111" s="33" t="str">
        <f t="shared" si="12"/>
        <v/>
      </c>
      <c r="R111" s="89">
        <f ca="1">SUMIFS($J$25:$J$224,$C$25:$C$224,$C111,$G$25:$G$224,Lists!$A$16)</f>
        <v>0</v>
      </c>
      <c r="S111" s="89">
        <f t="shared" si="15"/>
        <v>0</v>
      </c>
      <c r="U111" s="2" t="str">
        <f t="shared" si="16"/>
        <v/>
      </c>
      <c r="W111" s="2" t="str">
        <f>IF(C111=0,"",LEFT(INDEX(Lists!$H$5:$H$49,MATCH(C111,Lists!$G$5:$G$49,0),1),1))</f>
        <v/>
      </c>
      <c r="Y111" s="4">
        <f ca="1">'Month 5'!H111+'Month 5'!I111-'Month 5'!J111</f>
        <v>0</v>
      </c>
      <c r="Z111" s="2" t="str">
        <f t="shared" ca="1" si="17"/>
        <v/>
      </c>
      <c r="AA111" s="2" t="str">
        <f t="shared" ca="1" si="13"/>
        <v/>
      </c>
      <c r="AC111" s="627" t="str">
        <f t="shared" si="18"/>
        <v>0</v>
      </c>
    </row>
    <row r="112" spans="1:29" ht="39" hidden="1" customHeight="1" x14ac:dyDescent="0.2">
      <c r="A112" s="14" t="str">
        <f>Planning!A96</f>
        <v>I088</v>
      </c>
      <c r="B112" s="9">
        <f>Planning!B96</f>
        <v>0</v>
      </c>
      <c r="C112" s="9">
        <f>Planning!C96</f>
        <v>0</v>
      </c>
      <c r="D112" s="9">
        <f>Planning!D96</f>
        <v>0</v>
      </c>
      <c r="E112" s="3">
        <f>Planning!E96</f>
        <v>0</v>
      </c>
      <c r="F112" s="3" t="str">
        <f>IF(Planning!G96&lt;&gt;0,Planning!G96,"")</f>
        <v/>
      </c>
      <c r="G112" s="194">
        <f>Planning!H96</f>
        <v>0</v>
      </c>
      <c r="H112" s="4">
        <f>Planning!X96</f>
        <v>0</v>
      </c>
      <c r="I112" s="198">
        <f ca="1">IF(OR(W112="1",AND(W112&lt;&gt;"1",G112=Lists!$A$17)),Y112,0)</f>
        <v>0</v>
      </c>
      <c r="J112" s="174"/>
      <c r="K112" s="32" t="str">
        <f ca="1">IF(AND(W112="2",G112&lt;&gt;Lists!$A$17),AA112,Z112)</f>
        <v/>
      </c>
      <c r="L112" s="33" t="str">
        <f t="shared" ca="1" si="11"/>
        <v/>
      </c>
      <c r="M112" s="5">
        <f>Planning!Y96</f>
        <v>0</v>
      </c>
      <c r="N112" s="5">
        <f>'Month 5'!M112+'Month 5'!N112-'Month 5'!O112</f>
        <v>0</v>
      </c>
      <c r="O112" s="166"/>
      <c r="P112" s="32" t="str">
        <f t="shared" si="14"/>
        <v/>
      </c>
      <c r="Q112" s="33" t="str">
        <f t="shared" si="12"/>
        <v/>
      </c>
      <c r="R112" s="89">
        <f ca="1">SUMIFS($J$25:$J$224,$C$25:$C$224,$C112,$G$25:$G$224,Lists!$A$16)</f>
        <v>0</v>
      </c>
      <c r="S112" s="89">
        <f t="shared" si="15"/>
        <v>0</v>
      </c>
      <c r="U112" s="2" t="str">
        <f t="shared" si="16"/>
        <v/>
      </c>
      <c r="W112" s="2" t="str">
        <f>IF(C112=0,"",LEFT(INDEX(Lists!$H$5:$H$49,MATCH(C112,Lists!$G$5:$G$49,0),1),1))</f>
        <v/>
      </c>
      <c r="Y112" s="4">
        <f ca="1">'Month 5'!H112+'Month 5'!I112-'Month 5'!J112</f>
        <v>0</v>
      </c>
      <c r="Z112" s="2" t="str">
        <f t="shared" ca="1" si="17"/>
        <v/>
      </c>
      <c r="AA112" s="2" t="str">
        <f t="shared" ca="1" si="13"/>
        <v/>
      </c>
      <c r="AC112" s="627" t="str">
        <f t="shared" si="18"/>
        <v>0</v>
      </c>
    </row>
    <row r="113" spans="1:29" ht="39" hidden="1" customHeight="1" x14ac:dyDescent="0.2">
      <c r="A113" s="14" t="str">
        <f>Planning!A97</f>
        <v>I089</v>
      </c>
      <c r="B113" s="9">
        <f>Planning!B97</f>
        <v>0</v>
      </c>
      <c r="C113" s="9">
        <f>Planning!C97</f>
        <v>0</v>
      </c>
      <c r="D113" s="9">
        <f>Planning!D97</f>
        <v>0</v>
      </c>
      <c r="E113" s="3">
        <f>Planning!E97</f>
        <v>0</v>
      </c>
      <c r="F113" s="3" t="str">
        <f>IF(Planning!G97&lt;&gt;0,Planning!G97,"")</f>
        <v/>
      </c>
      <c r="G113" s="194">
        <f>Planning!H97</f>
        <v>0</v>
      </c>
      <c r="H113" s="4">
        <f>Planning!X97</f>
        <v>0</v>
      </c>
      <c r="I113" s="198">
        <f ca="1">IF(OR(W113="1",AND(W113&lt;&gt;"1",G113=Lists!$A$17)),Y113,0)</f>
        <v>0</v>
      </c>
      <c r="J113" s="174"/>
      <c r="K113" s="32" t="str">
        <f ca="1">IF(AND(W113="2",G113&lt;&gt;Lists!$A$17),AA113,Z113)</f>
        <v/>
      </c>
      <c r="L113" s="33" t="str">
        <f t="shared" ca="1" si="11"/>
        <v/>
      </c>
      <c r="M113" s="5">
        <f>Planning!Y97</f>
        <v>0</v>
      </c>
      <c r="N113" s="5">
        <f>'Month 5'!M113+'Month 5'!N113-'Month 5'!O113</f>
        <v>0</v>
      </c>
      <c r="O113" s="166"/>
      <c r="P113" s="32" t="str">
        <f t="shared" si="14"/>
        <v/>
      </c>
      <c r="Q113" s="33" t="str">
        <f t="shared" si="12"/>
        <v/>
      </c>
      <c r="R113" s="89">
        <f ca="1">SUMIFS($J$25:$J$224,$C$25:$C$224,$C113,$G$25:$G$224,Lists!$A$16)</f>
        <v>0</v>
      </c>
      <c r="S113" s="89">
        <f t="shared" si="15"/>
        <v>0</v>
      </c>
      <c r="U113" s="2" t="str">
        <f t="shared" si="16"/>
        <v/>
      </c>
      <c r="W113" s="2" t="str">
        <f>IF(C113=0,"",LEFT(INDEX(Lists!$H$5:$H$49,MATCH(C113,Lists!$G$5:$G$49,0),1),1))</f>
        <v/>
      </c>
      <c r="Y113" s="4">
        <f ca="1">'Month 5'!H113+'Month 5'!I113-'Month 5'!J113</f>
        <v>0</v>
      </c>
      <c r="Z113" s="2" t="str">
        <f t="shared" ca="1" si="17"/>
        <v/>
      </c>
      <c r="AA113" s="2" t="str">
        <f t="shared" ca="1" si="13"/>
        <v/>
      </c>
      <c r="AC113" s="627" t="str">
        <f t="shared" si="18"/>
        <v>0</v>
      </c>
    </row>
    <row r="114" spans="1:29" ht="39" hidden="1" customHeight="1" x14ac:dyDescent="0.2">
      <c r="A114" s="14" t="str">
        <f>Planning!A98</f>
        <v>I090</v>
      </c>
      <c r="B114" s="9">
        <f>Planning!B98</f>
        <v>0</v>
      </c>
      <c r="C114" s="9">
        <f>Planning!C98</f>
        <v>0</v>
      </c>
      <c r="D114" s="9">
        <f>Planning!D98</f>
        <v>0</v>
      </c>
      <c r="E114" s="3">
        <f>Planning!E98</f>
        <v>0</v>
      </c>
      <c r="F114" s="3" t="str">
        <f>IF(Planning!G98&lt;&gt;0,Planning!G98,"")</f>
        <v/>
      </c>
      <c r="G114" s="194">
        <f>Planning!H98</f>
        <v>0</v>
      </c>
      <c r="H114" s="4">
        <f>Planning!X98</f>
        <v>0</v>
      </c>
      <c r="I114" s="198">
        <f ca="1">IF(OR(W114="1",AND(W114&lt;&gt;"1",G114=Lists!$A$17)),Y114,0)</f>
        <v>0</v>
      </c>
      <c r="J114" s="174"/>
      <c r="K114" s="32" t="str">
        <f ca="1">IF(AND(W114="2",G114&lt;&gt;Lists!$A$17),AA114,Z114)</f>
        <v/>
      </c>
      <c r="L114" s="33" t="str">
        <f t="shared" ca="1" si="11"/>
        <v/>
      </c>
      <c r="M114" s="5">
        <f>Planning!Y98</f>
        <v>0</v>
      </c>
      <c r="N114" s="5">
        <f>'Month 5'!M114+'Month 5'!N114-'Month 5'!O114</f>
        <v>0</v>
      </c>
      <c r="O114" s="166"/>
      <c r="P114" s="32" t="str">
        <f t="shared" si="14"/>
        <v/>
      </c>
      <c r="Q114" s="33" t="str">
        <f t="shared" si="12"/>
        <v/>
      </c>
      <c r="R114" s="89">
        <f ca="1">SUMIFS($J$25:$J$224,$C$25:$C$224,$C114,$G$25:$G$224,Lists!$A$16)</f>
        <v>0</v>
      </c>
      <c r="S114" s="89">
        <f t="shared" si="15"/>
        <v>0</v>
      </c>
      <c r="U114" s="2" t="str">
        <f t="shared" si="16"/>
        <v/>
      </c>
      <c r="W114" s="2" t="str">
        <f>IF(C114=0,"",LEFT(INDEX(Lists!$H$5:$H$49,MATCH(C114,Lists!$G$5:$G$49,0),1),1))</f>
        <v/>
      </c>
      <c r="Y114" s="4">
        <f ca="1">'Month 5'!H114+'Month 5'!I114-'Month 5'!J114</f>
        <v>0</v>
      </c>
      <c r="Z114" s="2" t="str">
        <f t="shared" ca="1" si="17"/>
        <v/>
      </c>
      <c r="AA114" s="2" t="str">
        <f t="shared" ca="1" si="13"/>
        <v/>
      </c>
      <c r="AC114" s="627" t="str">
        <f t="shared" si="18"/>
        <v>0</v>
      </c>
    </row>
    <row r="115" spans="1:29" ht="39" hidden="1" customHeight="1" x14ac:dyDescent="0.2">
      <c r="A115" s="14" t="str">
        <f>Planning!A99</f>
        <v>I091</v>
      </c>
      <c r="B115" s="9">
        <f>Planning!B99</f>
        <v>0</v>
      </c>
      <c r="C115" s="9">
        <f>Planning!C99</f>
        <v>0</v>
      </c>
      <c r="D115" s="9">
        <f>Planning!D99</f>
        <v>0</v>
      </c>
      <c r="E115" s="3">
        <f>Planning!E99</f>
        <v>0</v>
      </c>
      <c r="F115" s="3" t="str">
        <f>IF(Planning!G99&lt;&gt;0,Planning!G99,"")</f>
        <v/>
      </c>
      <c r="G115" s="194">
        <f>Planning!H99</f>
        <v>0</v>
      </c>
      <c r="H115" s="4">
        <f>Planning!X99</f>
        <v>0</v>
      </c>
      <c r="I115" s="198">
        <f ca="1">IF(OR(W115="1",AND(W115&lt;&gt;"1",G115=Lists!$A$17)),Y115,0)</f>
        <v>0</v>
      </c>
      <c r="J115" s="174"/>
      <c r="K115" s="32" t="str">
        <f ca="1">IF(AND(W115="2",G115&lt;&gt;Lists!$A$17),AA115,Z115)</f>
        <v/>
      </c>
      <c r="L115" s="33" t="str">
        <f t="shared" ca="1" si="11"/>
        <v/>
      </c>
      <c r="M115" s="5">
        <f>Planning!Y99</f>
        <v>0</v>
      </c>
      <c r="N115" s="5">
        <f>'Month 5'!M115+'Month 5'!N115-'Month 5'!O115</f>
        <v>0</v>
      </c>
      <c r="O115" s="166"/>
      <c r="P115" s="32" t="str">
        <f t="shared" si="14"/>
        <v/>
      </c>
      <c r="Q115" s="33" t="str">
        <f t="shared" si="12"/>
        <v/>
      </c>
      <c r="R115" s="89">
        <f ca="1">SUMIFS($J$25:$J$224,$C$25:$C$224,$C115,$G$25:$G$224,Lists!$A$16)</f>
        <v>0</v>
      </c>
      <c r="S115" s="89">
        <f t="shared" si="15"/>
        <v>0</v>
      </c>
      <c r="U115" s="2" t="str">
        <f t="shared" si="16"/>
        <v/>
      </c>
      <c r="W115" s="2" t="str">
        <f>IF(C115=0,"",LEFT(INDEX(Lists!$H$5:$H$49,MATCH(C115,Lists!$G$5:$G$49,0),1),1))</f>
        <v/>
      </c>
      <c r="Y115" s="4">
        <f ca="1">'Month 5'!H115+'Month 5'!I115-'Month 5'!J115</f>
        <v>0</v>
      </c>
      <c r="Z115" s="2" t="str">
        <f t="shared" ca="1" si="17"/>
        <v/>
      </c>
      <c r="AA115" s="2" t="str">
        <f t="shared" ca="1" si="13"/>
        <v/>
      </c>
      <c r="AC115" s="627" t="str">
        <f t="shared" si="18"/>
        <v>0</v>
      </c>
    </row>
    <row r="116" spans="1:29" ht="39" hidden="1" customHeight="1" x14ac:dyDescent="0.2">
      <c r="A116" s="14" t="str">
        <f>Planning!A100</f>
        <v>I092</v>
      </c>
      <c r="B116" s="9">
        <f>Planning!B100</f>
        <v>0</v>
      </c>
      <c r="C116" s="9">
        <f>Planning!C100</f>
        <v>0</v>
      </c>
      <c r="D116" s="9">
        <f>Planning!D100</f>
        <v>0</v>
      </c>
      <c r="E116" s="3">
        <f>Planning!E100</f>
        <v>0</v>
      </c>
      <c r="F116" s="3" t="str">
        <f>IF(Planning!G100&lt;&gt;0,Planning!G100,"")</f>
        <v/>
      </c>
      <c r="G116" s="194">
        <f>Planning!H100</f>
        <v>0</v>
      </c>
      <c r="H116" s="4">
        <f>Planning!X100</f>
        <v>0</v>
      </c>
      <c r="I116" s="198">
        <f ca="1">IF(OR(W116="1",AND(W116&lt;&gt;"1",G116=Lists!$A$17)),Y116,0)</f>
        <v>0</v>
      </c>
      <c r="J116" s="174"/>
      <c r="K116" s="32" t="str">
        <f ca="1">IF(AND(W116="2",G116&lt;&gt;Lists!$A$17),AA116,Z116)</f>
        <v/>
      </c>
      <c r="L116" s="33" t="str">
        <f t="shared" ca="1" si="11"/>
        <v/>
      </c>
      <c r="M116" s="5">
        <f>Planning!Y100</f>
        <v>0</v>
      </c>
      <c r="N116" s="5">
        <f>'Month 5'!M116+'Month 5'!N116-'Month 5'!O116</f>
        <v>0</v>
      </c>
      <c r="O116" s="166"/>
      <c r="P116" s="32" t="str">
        <f t="shared" si="14"/>
        <v/>
      </c>
      <c r="Q116" s="33" t="str">
        <f t="shared" si="12"/>
        <v/>
      </c>
      <c r="R116" s="89">
        <f ca="1">SUMIFS($J$25:$J$224,$C$25:$C$224,$C116,$G$25:$G$224,Lists!$A$16)</f>
        <v>0</v>
      </c>
      <c r="S116" s="89">
        <f t="shared" si="15"/>
        <v>0</v>
      </c>
      <c r="U116" s="2" t="str">
        <f t="shared" si="16"/>
        <v/>
      </c>
      <c r="W116" s="2" t="str">
        <f>IF(C116=0,"",LEFT(INDEX(Lists!$H$5:$H$49,MATCH(C116,Lists!$G$5:$G$49,0),1),1))</f>
        <v/>
      </c>
      <c r="Y116" s="4">
        <f ca="1">'Month 5'!H116+'Month 5'!I116-'Month 5'!J116</f>
        <v>0</v>
      </c>
      <c r="Z116" s="2" t="str">
        <f t="shared" ca="1" si="17"/>
        <v/>
      </c>
      <c r="AA116" s="2" t="str">
        <f t="shared" ca="1" si="13"/>
        <v/>
      </c>
      <c r="AC116" s="627" t="str">
        <f t="shared" si="18"/>
        <v>0</v>
      </c>
    </row>
    <row r="117" spans="1:29" ht="39" hidden="1" customHeight="1" x14ac:dyDescent="0.2">
      <c r="A117" s="14" t="str">
        <f>Planning!A101</f>
        <v>I093</v>
      </c>
      <c r="B117" s="9">
        <f>Planning!B101</f>
        <v>0</v>
      </c>
      <c r="C117" s="9">
        <f>Planning!C101</f>
        <v>0</v>
      </c>
      <c r="D117" s="9">
        <f>Planning!D101</f>
        <v>0</v>
      </c>
      <c r="E117" s="3">
        <f>Planning!E101</f>
        <v>0</v>
      </c>
      <c r="F117" s="3" t="str">
        <f>IF(Planning!G101&lt;&gt;0,Planning!G101,"")</f>
        <v/>
      </c>
      <c r="G117" s="194">
        <f>Planning!H101</f>
        <v>0</v>
      </c>
      <c r="H117" s="4">
        <f>Planning!X101</f>
        <v>0</v>
      </c>
      <c r="I117" s="198">
        <f ca="1">IF(OR(W117="1",AND(W117&lt;&gt;"1",G117=Lists!$A$17)),Y117,0)</f>
        <v>0</v>
      </c>
      <c r="J117" s="174"/>
      <c r="K117" s="32" t="str">
        <f ca="1">IF(AND(W117="2",G117&lt;&gt;Lists!$A$17),AA117,Z117)</f>
        <v/>
      </c>
      <c r="L117" s="33" t="str">
        <f t="shared" ca="1" si="11"/>
        <v/>
      </c>
      <c r="M117" s="5">
        <f>Planning!Y101</f>
        <v>0</v>
      </c>
      <c r="N117" s="5">
        <f>'Month 5'!M117+'Month 5'!N117-'Month 5'!O117</f>
        <v>0</v>
      </c>
      <c r="O117" s="166"/>
      <c r="P117" s="32" t="str">
        <f t="shared" si="14"/>
        <v/>
      </c>
      <c r="Q117" s="33" t="str">
        <f t="shared" si="12"/>
        <v/>
      </c>
      <c r="R117" s="89">
        <f ca="1">SUMIFS($J$25:$J$224,$C$25:$C$224,$C117,$G$25:$G$224,Lists!$A$16)</f>
        <v>0</v>
      </c>
      <c r="S117" s="89">
        <f t="shared" si="15"/>
        <v>0</v>
      </c>
      <c r="U117" s="2" t="str">
        <f t="shared" si="16"/>
        <v/>
      </c>
      <c r="W117" s="2" t="str">
        <f>IF(C117=0,"",LEFT(INDEX(Lists!$H$5:$H$49,MATCH(C117,Lists!$G$5:$G$49,0),1),1))</f>
        <v/>
      </c>
      <c r="Y117" s="4">
        <f ca="1">'Month 5'!H117+'Month 5'!I117-'Month 5'!J117</f>
        <v>0</v>
      </c>
      <c r="Z117" s="2" t="str">
        <f t="shared" ca="1" si="17"/>
        <v/>
      </c>
      <c r="AA117" s="2" t="str">
        <f t="shared" ca="1" si="13"/>
        <v/>
      </c>
      <c r="AC117" s="627" t="str">
        <f t="shared" si="18"/>
        <v>0</v>
      </c>
    </row>
    <row r="118" spans="1:29" ht="39" hidden="1" customHeight="1" x14ac:dyDescent="0.2">
      <c r="A118" s="14" t="str">
        <f>Planning!A102</f>
        <v>I094</v>
      </c>
      <c r="B118" s="9">
        <f>Planning!B102</f>
        <v>0</v>
      </c>
      <c r="C118" s="9">
        <f>Planning!C102</f>
        <v>0</v>
      </c>
      <c r="D118" s="9">
        <f>Planning!D102</f>
        <v>0</v>
      </c>
      <c r="E118" s="3">
        <f>Planning!E102</f>
        <v>0</v>
      </c>
      <c r="F118" s="3" t="str">
        <f>IF(Planning!G102&lt;&gt;0,Planning!G102,"")</f>
        <v/>
      </c>
      <c r="G118" s="194">
        <f>Planning!H102</f>
        <v>0</v>
      </c>
      <c r="H118" s="4">
        <f>Planning!X102</f>
        <v>0</v>
      </c>
      <c r="I118" s="198">
        <f ca="1">IF(OR(W118="1",AND(W118&lt;&gt;"1",G118=Lists!$A$17)),Y118,0)</f>
        <v>0</v>
      </c>
      <c r="J118" s="174"/>
      <c r="K118" s="32" t="str">
        <f ca="1">IF(AND(W118="2",G118&lt;&gt;Lists!$A$17),AA118,Z118)</f>
        <v/>
      </c>
      <c r="L118" s="33" t="str">
        <f t="shared" ca="1" si="11"/>
        <v/>
      </c>
      <c r="M118" s="5">
        <f>Planning!Y102</f>
        <v>0</v>
      </c>
      <c r="N118" s="5">
        <f>'Month 5'!M118+'Month 5'!N118-'Month 5'!O118</f>
        <v>0</v>
      </c>
      <c r="O118" s="166"/>
      <c r="P118" s="32" t="str">
        <f t="shared" si="14"/>
        <v/>
      </c>
      <c r="Q118" s="33" t="str">
        <f t="shared" si="12"/>
        <v/>
      </c>
      <c r="R118" s="89">
        <f ca="1">SUMIFS($J$25:$J$224,$C$25:$C$224,$C118,$G$25:$G$224,Lists!$A$16)</f>
        <v>0</v>
      </c>
      <c r="S118" s="89">
        <f t="shared" si="15"/>
        <v>0</v>
      </c>
      <c r="U118" s="2" t="str">
        <f t="shared" si="16"/>
        <v/>
      </c>
      <c r="W118" s="2" t="str">
        <f>IF(C118=0,"",LEFT(INDEX(Lists!$H$5:$H$49,MATCH(C118,Lists!$G$5:$G$49,0),1),1))</f>
        <v/>
      </c>
      <c r="Y118" s="4">
        <f ca="1">'Month 5'!H118+'Month 5'!I118-'Month 5'!J118</f>
        <v>0</v>
      </c>
      <c r="Z118" s="2" t="str">
        <f t="shared" ca="1" si="17"/>
        <v/>
      </c>
      <c r="AA118" s="2" t="str">
        <f t="shared" ca="1" si="13"/>
        <v/>
      </c>
      <c r="AC118" s="627" t="str">
        <f t="shared" si="18"/>
        <v>0</v>
      </c>
    </row>
    <row r="119" spans="1:29" ht="39" hidden="1" customHeight="1" x14ac:dyDescent="0.2">
      <c r="A119" s="14" t="str">
        <f>Planning!A103</f>
        <v>I095</v>
      </c>
      <c r="B119" s="9">
        <f>Planning!B103</f>
        <v>0</v>
      </c>
      <c r="C119" s="9">
        <f>Planning!C103</f>
        <v>0</v>
      </c>
      <c r="D119" s="9">
        <f>Planning!D103</f>
        <v>0</v>
      </c>
      <c r="E119" s="3">
        <f>Planning!E103</f>
        <v>0</v>
      </c>
      <c r="F119" s="3" t="str">
        <f>IF(Planning!G103&lt;&gt;0,Planning!G103,"")</f>
        <v/>
      </c>
      <c r="G119" s="194">
        <f>Planning!H103</f>
        <v>0</v>
      </c>
      <c r="H119" s="4">
        <f>Planning!X103</f>
        <v>0</v>
      </c>
      <c r="I119" s="198">
        <f ca="1">IF(OR(W119="1",AND(W119&lt;&gt;"1",G119=Lists!$A$17)),Y119,0)</f>
        <v>0</v>
      </c>
      <c r="J119" s="174"/>
      <c r="K119" s="32" t="str">
        <f ca="1">IF(AND(W119="2",G119&lt;&gt;Lists!$A$17),AA119,Z119)</f>
        <v/>
      </c>
      <c r="L119" s="33" t="str">
        <f t="shared" ca="1" si="11"/>
        <v/>
      </c>
      <c r="M119" s="5">
        <f>Planning!Y103</f>
        <v>0</v>
      </c>
      <c r="N119" s="5">
        <f>'Month 5'!M119+'Month 5'!N119-'Month 5'!O119</f>
        <v>0</v>
      </c>
      <c r="O119" s="166"/>
      <c r="P119" s="32" t="str">
        <f t="shared" si="14"/>
        <v/>
      </c>
      <c r="Q119" s="33" t="str">
        <f t="shared" si="12"/>
        <v/>
      </c>
      <c r="R119" s="89">
        <f ca="1">SUMIFS($J$25:$J$224,$C$25:$C$224,$C119,$G$25:$G$224,Lists!$A$16)</f>
        <v>0</v>
      </c>
      <c r="S119" s="89">
        <f t="shared" si="15"/>
        <v>0</v>
      </c>
      <c r="U119" s="2" t="str">
        <f t="shared" si="16"/>
        <v/>
      </c>
      <c r="W119" s="2" t="str">
        <f>IF(C119=0,"",LEFT(INDEX(Lists!$H$5:$H$49,MATCH(C119,Lists!$G$5:$G$49,0),1),1))</f>
        <v/>
      </c>
      <c r="Y119" s="4">
        <f ca="1">'Month 5'!H119+'Month 5'!I119-'Month 5'!J119</f>
        <v>0</v>
      </c>
      <c r="Z119" s="2" t="str">
        <f t="shared" ca="1" si="17"/>
        <v/>
      </c>
      <c r="AA119" s="2" t="str">
        <f t="shared" ca="1" si="13"/>
        <v/>
      </c>
      <c r="AC119" s="627" t="str">
        <f t="shared" si="18"/>
        <v>0</v>
      </c>
    </row>
    <row r="120" spans="1:29" ht="39" hidden="1" customHeight="1" x14ac:dyDescent="0.2">
      <c r="A120" s="14" t="str">
        <f>Planning!A104</f>
        <v>I096</v>
      </c>
      <c r="B120" s="9">
        <f>Planning!B104</f>
        <v>0</v>
      </c>
      <c r="C120" s="9">
        <f>Planning!C104</f>
        <v>0</v>
      </c>
      <c r="D120" s="9">
        <f>Planning!D104</f>
        <v>0</v>
      </c>
      <c r="E120" s="3">
        <f>Planning!E104</f>
        <v>0</v>
      </c>
      <c r="F120" s="3" t="str">
        <f>IF(Planning!G104&lt;&gt;0,Planning!G104,"")</f>
        <v/>
      </c>
      <c r="G120" s="194">
        <f>Planning!H104</f>
        <v>0</v>
      </c>
      <c r="H120" s="4">
        <f>Planning!X104</f>
        <v>0</v>
      </c>
      <c r="I120" s="198">
        <f ca="1">IF(OR(W120="1",AND(W120&lt;&gt;"1",G120=Lists!$A$17)),Y120,0)</f>
        <v>0</v>
      </c>
      <c r="J120" s="174"/>
      <c r="K120" s="32" t="str">
        <f ca="1">IF(AND(W120="2",G120&lt;&gt;Lists!$A$17),AA120,Z120)</f>
        <v/>
      </c>
      <c r="L120" s="33" t="str">
        <f t="shared" ca="1" si="11"/>
        <v/>
      </c>
      <c r="M120" s="5">
        <f>Planning!Y104</f>
        <v>0</v>
      </c>
      <c r="N120" s="5">
        <f>'Month 5'!M120+'Month 5'!N120-'Month 5'!O120</f>
        <v>0</v>
      </c>
      <c r="O120" s="166"/>
      <c r="P120" s="32" t="str">
        <f t="shared" si="14"/>
        <v/>
      </c>
      <c r="Q120" s="33" t="str">
        <f t="shared" si="12"/>
        <v/>
      </c>
      <c r="R120" s="89">
        <f ca="1">SUMIFS($J$25:$J$224,$C$25:$C$224,$C120,$G$25:$G$224,Lists!$A$16)</f>
        <v>0</v>
      </c>
      <c r="S120" s="89">
        <f t="shared" si="15"/>
        <v>0</v>
      </c>
      <c r="U120" s="2" t="str">
        <f t="shared" si="16"/>
        <v/>
      </c>
      <c r="W120" s="2" t="str">
        <f>IF(C120=0,"",LEFT(INDEX(Lists!$H$5:$H$49,MATCH(C120,Lists!$G$5:$G$49,0),1),1))</f>
        <v/>
      </c>
      <c r="Y120" s="4">
        <f ca="1">'Month 5'!H120+'Month 5'!I120-'Month 5'!J120</f>
        <v>0</v>
      </c>
      <c r="Z120" s="2" t="str">
        <f t="shared" ca="1" si="17"/>
        <v/>
      </c>
      <c r="AA120" s="2" t="str">
        <f t="shared" ca="1" si="13"/>
        <v/>
      </c>
      <c r="AC120" s="627" t="str">
        <f t="shared" si="18"/>
        <v>0</v>
      </c>
    </row>
    <row r="121" spans="1:29" ht="39" hidden="1" customHeight="1" x14ac:dyDescent="0.2">
      <c r="A121" s="14" t="str">
        <f>Planning!A105</f>
        <v>I097</v>
      </c>
      <c r="B121" s="9">
        <f>Planning!B105</f>
        <v>0</v>
      </c>
      <c r="C121" s="9">
        <f>Planning!C105</f>
        <v>0</v>
      </c>
      <c r="D121" s="9">
        <f>Planning!D105</f>
        <v>0</v>
      </c>
      <c r="E121" s="3">
        <f>Planning!E105</f>
        <v>0</v>
      </c>
      <c r="F121" s="3" t="str">
        <f>IF(Planning!G105&lt;&gt;0,Planning!G105,"")</f>
        <v/>
      </c>
      <c r="G121" s="194">
        <f>Planning!H105</f>
        <v>0</v>
      </c>
      <c r="H121" s="4">
        <f>Planning!X105</f>
        <v>0</v>
      </c>
      <c r="I121" s="198">
        <f ca="1">IF(OR(W121="1",AND(W121&lt;&gt;"1",G121=Lists!$A$17)),Y121,0)</f>
        <v>0</v>
      </c>
      <c r="J121" s="174"/>
      <c r="K121" s="32" t="str">
        <f ca="1">IF(AND(W121="2",G121&lt;&gt;Lists!$A$17),AA121,Z121)</f>
        <v/>
      </c>
      <c r="L121" s="33" t="str">
        <f t="shared" ref="L121:L152" ca="1" si="19">IF($U121=ExcluirDelPLogro,"",IF(AND(H121=0,I121=0,J121=0),"",K121))</f>
        <v/>
      </c>
      <c r="M121" s="5">
        <f>Planning!Y105</f>
        <v>0</v>
      </c>
      <c r="N121" s="5">
        <f>'Month 5'!M121+'Month 5'!N121-'Month 5'!O121</f>
        <v>0</v>
      </c>
      <c r="O121" s="166"/>
      <c r="P121" s="32" t="str">
        <f t="shared" si="14"/>
        <v/>
      </c>
      <c r="Q121" s="33" t="str">
        <f t="shared" ref="Q121:Q152" si="20">IF($U121=ExcluirDelPLogro,"",IF(AND(M121=0,N121=0,O121=0),"",P121))</f>
        <v/>
      </c>
      <c r="R121" s="89">
        <f ca="1">SUMIFS($J$25:$J$224,$C$25:$C$224,$C121,$G$25:$G$224,Lists!$A$16)</f>
        <v>0</v>
      </c>
      <c r="S121" s="89">
        <f t="shared" si="15"/>
        <v>0</v>
      </c>
      <c r="U121" s="2" t="str">
        <f t="shared" si="16"/>
        <v/>
      </c>
      <c r="W121" s="2" t="str">
        <f>IF(C121=0,"",LEFT(INDEX(Lists!$H$5:$H$49,MATCH(C121,Lists!$G$5:$G$49,0),1),1))</f>
        <v/>
      </c>
      <c r="Y121" s="4">
        <f ca="1">'Month 5'!H121+'Month 5'!I121-'Month 5'!J121</f>
        <v>0</v>
      </c>
      <c r="Z121" s="2" t="str">
        <f t="shared" ca="1" si="17"/>
        <v/>
      </c>
      <c r="AA121" s="2" t="str">
        <f t="shared" ref="AA121:AA152" ca="1" si="21">IF(AND(H121=0,I121=0,J121=0),"",IF(J121&gt;0,H121/J121,0))</f>
        <v/>
      </c>
      <c r="AC121" s="627" t="str">
        <f t="shared" si="18"/>
        <v>0</v>
      </c>
    </row>
    <row r="122" spans="1:29" ht="39" hidden="1" customHeight="1" x14ac:dyDescent="0.2">
      <c r="A122" s="14" t="str">
        <f>Planning!A106</f>
        <v>I098</v>
      </c>
      <c r="B122" s="9">
        <f>Planning!B106</f>
        <v>0</v>
      </c>
      <c r="C122" s="9">
        <f>Planning!C106</f>
        <v>0</v>
      </c>
      <c r="D122" s="9">
        <f>Planning!D106</f>
        <v>0</v>
      </c>
      <c r="E122" s="3">
        <f>Planning!E106</f>
        <v>0</v>
      </c>
      <c r="F122" s="3" t="str">
        <f>IF(Planning!G106&lt;&gt;0,Planning!G106,"")</f>
        <v/>
      </c>
      <c r="G122" s="194">
        <f>Planning!H106</f>
        <v>0</v>
      </c>
      <c r="H122" s="4">
        <f>Planning!X106</f>
        <v>0</v>
      </c>
      <c r="I122" s="198">
        <f ca="1">IF(OR(W122="1",AND(W122&lt;&gt;"1",G122=Lists!$A$17)),Y122,0)</f>
        <v>0</v>
      </c>
      <c r="J122" s="174"/>
      <c r="K122" s="32" t="str">
        <f ca="1">IF(AND(W122="2",G122&lt;&gt;Lists!$A$17),AA122,Z122)</f>
        <v/>
      </c>
      <c r="L122" s="33" t="str">
        <f t="shared" ca="1" si="19"/>
        <v/>
      </c>
      <c r="M122" s="5">
        <f>Planning!Y106</f>
        <v>0</v>
      </c>
      <c r="N122" s="5">
        <f>'Month 5'!M122+'Month 5'!N122-'Month 5'!O122</f>
        <v>0</v>
      </c>
      <c r="O122" s="166"/>
      <c r="P122" s="32" t="str">
        <f t="shared" si="14"/>
        <v/>
      </c>
      <c r="Q122" s="33" t="str">
        <f t="shared" si="20"/>
        <v/>
      </c>
      <c r="R122" s="89">
        <f ca="1">SUMIFS($J$25:$J$224,$C$25:$C$224,$C122,$G$25:$G$224,Lists!$A$16)</f>
        <v>0</v>
      </c>
      <c r="S122" s="89">
        <f t="shared" si="15"/>
        <v>0</v>
      </c>
      <c r="U122" s="2" t="str">
        <f t="shared" si="16"/>
        <v/>
      </c>
      <c r="W122" s="2" t="str">
        <f>IF(C122=0,"",LEFT(INDEX(Lists!$H$5:$H$49,MATCH(C122,Lists!$G$5:$G$49,0),1),1))</f>
        <v/>
      </c>
      <c r="Y122" s="4">
        <f ca="1">'Month 5'!H122+'Month 5'!I122-'Month 5'!J122</f>
        <v>0</v>
      </c>
      <c r="Z122" s="2" t="str">
        <f t="shared" ca="1" si="17"/>
        <v/>
      </c>
      <c r="AA122" s="2" t="str">
        <f t="shared" ca="1" si="21"/>
        <v/>
      </c>
      <c r="AC122" s="627" t="str">
        <f t="shared" si="18"/>
        <v>0</v>
      </c>
    </row>
    <row r="123" spans="1:29" ht="39" hidden="1" customHeight="1" x14ac:dyDescent="0.2">
      <c r="A123" s="14" t="str">
        <f>Planning!A107</f>
        <v>I099</v>
      </c>
      <c r="B123" s="9">
        <f>Planning!B107</f>
        <v>0</v>
      </c>
      <c r="C123" s="9">
        <f>Planning!C107</f>
        <v>0</v>
      </c>
      <c r="D123" s="9">
        <f>Planning!D107</f>
        <v>0</v>
      </c>
      <c r="E123" s="3">
        <f>Planning!E107</f>
        <v>0</v>
      </c>
      <c r="F123" s="3" t="str">
        <f>IF(Planning!G107&lt;&gt;0,Planning!G107,"")</f>
        <v/>
      </c>
      <c r="G123" s="194">
        <f>Planning!H107</f>
        <v>0</v>
      </c>
      <c r="H123" s="4">
        <f>Planning!X107</f>
        <v>0</v>
      </c>
      <c r="I123" s="198">
        <f ca="1">IF(OR(W123="1",AND(W123&lt;&gt;"1",G123=Lists!$A$17)),Y123,0)</f>
        <v>0</v>
      </c>
      <c r="J123" s="174"/>
      <c r="K123" s="32" t="str">
        <f ca="1">IF(AND(W123="2",G123&lt;&gt;Lists!$A$17),AA123,Z123)</f>
        <v/>
      </c>
      <c r="L123" s="33" t="str">
        <f t="shared" ca="1" si="19"/>
        <v/>
      </c>
      <c r="M123" s="5">
        <f>Planning!Y107</f>
        <v>0</v>
      </c>
      <c r="N123" s="5">
        <f>'Month 5'!M123+'Month 5'!N123-'Month 5'!O123</f>
        <v>0</v>
      </c>
      <c r="O123" s="166"/>
      <c r="P123" s="32" t="str">
        <f t="shared" si="14"/>
        <v/>
      </c>
      <c r="Q123" s="33" t="str">
        <f t="shared" si="20"/>
        <v/>
      </c>
      <c r="R123" s="89">
        <f ca="1">SUMIFS($J$25:$J$224,$C$25:$C$224,$C123,$G$25:$G$224,Lists!$A$16)</f>
        <v>0</v>
      </c>
      <c r="S123" s="89">
        <f t="shared" si="15"/>
        <v>0</v>
      </c>
      <c r="U123" s="2" t="str">
        <f t="shared" si="16"/>
        <v/>
      </c>
      <c r="W123" s="2" t="str">
        <f>IF(C123=0,"",LEFT(INDEX(Lists!$H$5:$H$49,MATCH(C123,Lists!$G$5:$G$49,0),1),1))</f>
        <v/>
      </c>
      <c r="Y123" s="4">
        <f ca="1">'Month 5'!H123+'Month 5'!I123-'Month 5'!J123</f>
        <v>0</v>
      </c>
      <c r="Z123" s="2" t="str">
        <f t="shared" ca="1" si="17"/>
        <v/>
      </c>
      <c r="AA123" s="2" t="str">
        <f t="shared" ca="1" si="21"/>
        <v/>
      </c>
      <c r="AC123" s="627" t="str">
        <f t="shared" si="18"/>
        <v>0</v>
      </c>
    </row>
    <row r="124" spans="1:29" ht="39" hidden="1" customHeight="1" x14ac:dyDescent="0.2">
      <c r="A124" s="14" t="str">
        <f>Planning!A108</f>
        <v>I100</v>
      </c>
      <c r="B124" s="9">
        <f>Planning!B108</f>
        <v>0</v>
      </c>
      <c r="C124" s="9">
        <f>Planning!C108</f>
        <v>0</v>
      </c>
      <c r="D124" s="9">
        <f>Planning!D108</f>
        <v>0</v>
      </c>
      <c r="E124" s="3">
        <f>Planning!E108</f>
        <v>0</v>
      </c>
      <c r="F124" s="3" t="str">
        <f>IF(Planning!G108&lt;&gt;0,Planning!G108,"")</f>
        <v/>
      </c>
      <c r="G124" s="194">
        <f>Planning!H108</f>
        <v>0</v>
      </c>
      <c r="H124" s="4">
        <f>Planning!X108</f>
        <v>0</v>
      </c>
      <c r="I124" s="198">
        <f ca="1">IF(OR(W124="1",AND(W124&lt;&gt;"1",G124=Lists!$A$17)),Y124,0)</f>
        <v>0</v>
      </c>
      <c r="J124" s="174"/>
      <c r="K124" s="32" t="str">
        <f ca="1">IF(AND(W124="2",G124&lt;&gt;Lists!$A$17),AA124,Z124)</f>
        <v/>
      </c>
      <c r="L124" s="33" t="str">
        <f t="shared" ca="1" si="19"/>
        <v/>
      </c>
      <c r="M124" s="5">
        <f>Planning!Y108</f>
        <v>0</v>
      </c>
      <c r="N124" s="5">
        <f>'Month 5'!M124+'Month 5'!N124-'Month 5'!O124</f>
        <v>0</v>
      </c>
      <c r="O124" s="166"/>
      <c r="P124" s="32" t="str">
        <f t="shared" si="14"/>
        <v/>
      </c>
      <c r="Q124" s="33" t="str">
        <f t="shared" si="20"/>
        <v/>
      </c>
      <c r="R124" s="89">
        <f ca="1">SUMIFS($J$25:$J$224,$C$25:$C$224,$C124,$G$25:$G$224,Lists!$A$16)</f>
        <v>0</v>
      </c>
      <c r="S124" s="89">
        <f t="shared" si="15"/>
        <v>0</v>
      </c>
      <c r="U124" s="2" t="str">
        <f t="shared" si="16"/>
        <v/>
      </c>
      <c r="W124" s="2" t="str">
        <f>IF(C124=0,"",LEFT(INDEX(Lists!$H$5:$H$49,MATCH(C124,Lists!$G$5:$G$49,0),1),1))</f>
        <v/>
      </c>
      <c r="Y124" s="4">
        <f ca="1">'Month 5'!H124+'Month 5'!I124-'Month 5'!J124</f>
        <v>0</v>
      </c>
      <c r="Z124" s="2" t="str">
        <f t="shared" ca="1" si="17"/>
        <v/>
      </c>
      <c r="AA124" s="2" t="str">
        <f t="shared" ca="1" si="21"/>
        <v/>
      </c>
      <c r="AC124" s="627" t="str">
        <f t="shared" si="18"/>
        <v>0</v>
      </c>
    </row>
    <row r="125" spans="1:29" ht="39" hidden="1" customHeight="1" x14ac:dyDescent="0.2">
      <c r="A125" s="14" t="str">
        <f>Planning!A109</f>
        <v>I101</v>
      </c>
      <c r="B125" s="9">
        <f>Planning!B109</f>
        <v>0</v>
      </c>
      <c r="C125" s="9">
        <f>Planning!C109</f>
        <v>0</v>
      </c>
      <c r="D125" s="9">
        <f>Planning!D109</f>
        <v>0</v>
      </c>
      <c r="E125" s="3">
        <f>Planning!E109</f>
        <v>0</v>
      </c>
      <c r="F125" s="3" t="str">
        <f>IF(Planning!G109&lt;&gt;0,Planning!G109,"")</f>
        <v/>
      </c>
      <c r="G125" s="194">
        <f>Planning!H109</f>
        <v>0</v>
      </c>
      <c r="H125" s="4">
        <f>Planning!X109</f>
        <v>0</v>
      </c>
      <c r="I125" s="198">
        <f ca="1">IF(OR(W125="1",AND(W125&lt;&gt;"1",G125=Lists!$A$17)),Y125,0)</f>
        <v>0</v>
      </c>
      <c r="J125" s="174"/>
      <c r="K125" s="32" t="str">
        <f ca="1">IF(AND(W125="2",G125&lt;&gt;Lists!$A$17),AA125,Z125)</f>
        <v/>
      </c>
      <c r="L125" s="33" t="str">
        <f t="shared" ca="1" si="19"/>
        <v/>
      </c>
      <c r="M125" s="5">
        <f>Planning!Y109</f>
        <v>0</v>
      </c>
      <c r="N125" s="5">
        <f>'Month 5'!M125+'Month 5'!N125-'Month 5'!O125</f>
        <v>0</v>
      </c>
      <c r="O125" s="166"/>
      <c r="P125" s="32" t="str">
        <f t="shared" si="14"/>
        <v/>
      </c>
      <c r="Q125" s="33" t="str">
        <f t="shared" si="20"/>
        <v/>
      </c>
      <c r="R125" s="89">
        <f ca="1">SUMIFS($J$25:$J$224,$C$25:$C$224,$C125,$G$25:$G$224,Lists!$A$16)</f>
        <v>0</v>
      </c>
      <c r="S125" s="89">
        <f t="shared" si="15"/>
        <v>0</v>
      </c>
      <c r="U125" s="2" t="str">
        <f t="shared" si="16"/>
        <v/>
      </c>
      <c r="W125" s="2" t="str">
        <f>IF(C125=0,"",LEFT(INDEX(Lists!$H$5:$H$49,MATCH(C125,Lists!$G$5:$G$49,0),1),1))</f>
        <v/>
      </c>
      <c r="Y125" s="4">
        <f ca="1">'Month 5'!H125+'Month 5'!I125-'Month 5'!J125</f>
        <v>0</v>
      </c>
      <c r="Z125" s="2" t="str">
        <f t="shared" ca="1" si="17"/>
        <v/>
      </c>
      <c r="AA125" s="2" t="str">
        <f t="shared" ca="1" si="21"/>
        <v/>
      </c>
      <c r="AC125" s="627" t="str">
        <f t="shared" si="18"/>
        <v>0</v>
      </c>
    </row>
    <row r="126" spans="1:29" ht="39" hidden="1" customHeight="1" x14ac:dyDescent="0.2">
      <c r="A126" s="14" t="str">
        <f>Planning!A110</f>
        <v>I102</v>
      </c>
      <c r="B126" s="9">
        <f>Planning!B110</f>
        <v>0</v>
      </c>
      <c r="C126" s="9">
        <f>Planning!C110</f>
        <v>0</v>
      </c>
      <c r="D126" s="9">
        <f>Planning!D110</f>
        <v>0</v>
      </c>
      <c r="E126" s="3">
        <f>Planning!E110</f>
        <v>0</v>
      </c>
      <c r="F126" s="3" t="str">
        <f>IF(Planning!G110&lt;&gt;0,Planning!G110,"")</f>
        <v/>
      </c>
      <c r="G126" s="194">
        <f>Planning!H110</f>
        <v>0</v>
      </c>
      <c r="H126" s="4">
        <f>Planning!X110</f>
        <v>0</v>
      </c>
      <c r="I126" s="198">
        <f ca="1">IF(OR(W126="1",AND(W126&lt;&gt;"1",G126=Lists!$A$17)),Y126,0)</f>
        <v>0</v>
      </c>
      <c r="J126" s="174"/>
      <c r="K126" s="32" t="str">
        <f ca="1">IF(AND(W126="2",G126&lt;&gt;Lists!$A$17),AA126,Z126)</f>
        <v/>
      </c>
      <c r="L126" s="33" t="str">
        <f t="shared" ca="1" si="19"/>
        <v/>
      </c>
      <c r="M126" s="5">
        <f>Planning!Y110</f>
        <v>0</v>
      </c>
      <c r="N126" s="5">
        <f>'Month 5'!M126+'Month 5'!N126-'Month 5'!O126</f>
        <v>0</v>
      </c>
      <c r="O126" s="166"/>
      <c r="P126" s="32" t="str">
        <f t="shared" si="14"/>
        <v/>
      </c>
      <c r="Q126" s="33" t="str">
        <f t="shared" si="20"/>
        <v/>
      </c>
      <c r="R126" s="89">
        <f ca="1">SUMIFS($J$25:$J$224,$C$25:$C$224,$C126,$G$25:$G$224,Lists!$A$16)</f>
        <v>0</v>
      </c>
      <c r="S126" s="89">
        <f t="shared" si="15"/>
        <v>0</v>
      </c>
      <c r="U126" s="2" t="str">
        <f t="shared" si="16"/>
        <v/>
      </c>
      <c r="W126" s="2" t="str">
        <f>IF(C126=0,"",LEFT(INDEX(Lists!$H$5:$H$49,MATCH(C126,Lists!$G$5:$G$49,0),1),1))</f>
        <v/>
      </c>
      <c r="Y126" s="4">
        <f ca="1">'Month 5'!H126+'Month 5'!I126-'Month 5'!J126</f>
        <v>0</v>
      </c>
      <c r="Z126" s="2" t="str">
        <f t="shared" ca="1" si="17"/>
        <v/>
      </c>
      <c r="AA126" s="2" t="str">
        <f t="shared" ca="1" si="21"/>
        <v/>
      </c>
      <c r="AC126" s="627" t="str">
        <f t="shared" si="18"/>
        <v>0</v>
      </c>
    </row>
    <row r="127" spans="1:29" ht="39" hidden="1" customHeight="1" x14ac:dyDescent="0.2">
      <c r="A127" s="14" t="str">
        <f>Planning!A111</f>
        <v>I103</v>
      </c>
      <c r="B127" s="9">
        <f>Planning!B111</f>
        <v>0</v>
      </c>
      <c r="C127" s="9">
        <f>Planning!C111</f>
        <v>0</v>
      </c>
      <c r="D127" s="9">
        <f>Planning!D111</f>
        <v>0</v>
      </c>
      <c r="E127" s="3">
        <f>Planning!E111</f>
        <v>0</v>
      </c>
      <c r="F127" s="3" t="str">
        <f>IF(Planning!G111&lt;&gt;0,Planning!G111,"")</f>
        <v/>
      </c>
      <c r="G127" s="194">
        <f>Planning!H111</f>
        <v>0</v>
      </c>
      <c r="H127" s="4">
        <f>Planning!X111</f>
        <v>0</v>
      </c>
      <c r="I127" s="198">
        <f ca="1">IF(OR(W127="1",AND(W127&lt;&gt;"1",G127=Lists!$A$17)),Y127,0)</f>
        <v>0</v>
      </c>
      <c r="J127" s="174"/>
      <c r="K127" s="32" t="str">
        <f ca="1">IF(AND(W127="2",G127&lt;&gt;Lists!$A$17),AA127,Z127)</f>
        <v/>
      </c>
      <c r="L127" s="33" t="str">
        <f t="shared" ca="1" si="19"/>
        <v/>
      </c>
      <c r="M127" s="5">
        <f>Planning!Y111</f>
        <v>0</v>
      </c>
      <c r="N127" s="5">
        <f>'Month 5'!M127+'Month 5'!N127-'Month 5'!O127</f>
        <v>0</v>
      </c>
      <c r="O127" s="166"/>
      <c r="P127" s="32" t="str">
        <f t="shared" si="14"/>
        <v/>
      </c>
      <c r="Q127" s="33" t="str">
        <f t="shared" si="20"/>
        <v/>
      </c>
      <c r="R127" s="89">
        <f ca="1">SUMIFS($J$25:$J$224,$C$25:$C$224,$C127,$G$25:$G$224,Lists!$A$16)</f>
        <v>0</v>
      </c>
      <c r="S127" s="89">
        <f t="shared" si="15"/>
        <v>0</v>
      </c>
      <c r="U127" s="2" t="str">
        <f t="shared" si="16"/>
        <v/>
      </c>
      <c r="W127" s="2" t="str">
        <f>IF(C127=0,"",LEFT(INDEX(Lists!$H$5:$H$49,MATCH(C127,Lists!$G$5:$G$49,0),1),1))</f>
        <v/>
      </c>
      <c r="Y127" s="4">
        <f ca="1">'Month 5'!H127+'Month 5'!I127-'Month 5'!J127</f>
        <v>0</v>
      </c>
      <c r="Z127" s="2" t="str">
        <f t="shared" ca="1" si="17"/>
        <v/>
      </c>
      <c r="AA127" s="2" t="str">
        <f t="shared" ca="1" si="21"/>
        <v/>
      </c>
      <c r="AC127" s="627" t="str">
        <f t="shared" si="18"/>
        <v>0</v>
      </c>
    </row>
    <row r="128" spans="1:29" ht="39" hidden="1" customHeight="1" x14ac:dyDescent="0.2">
      <c r="A128" s="14" t="str">
        <f>Planning!A112</f>
        <v>I104</v>
      </c>
      <c r="B128" s="9">
        <f>Planning!B112</f>
        <v>0</v>
      </c>
      <c r="C128" s="9">
        <f>Planning!C112</f>
        <v>0</v>
      </c>
      <c r="D128" s="9">
        <f>Planning!D112</f>
        <v>0</v>
      </c>
      <c r="E128" s="3">
        <f>Planning!E112</f>
        <v>0</v>
      </c>
      <c r="F128" s="3" t="str">
        <f>IF(Planning!G112&lt;&gt;0,Planning!G112,"")</f>
        <v/>
      </c>
      <c r="G128" s="194">
        <f>Planning!H112</f>
        <v>0</v>
      </c>
      <c r="H128" s="4">
        <f>Planning!X112</f>
        <v>0</v>
      </c>
      <c r="I128" s="198">
        <f ca="1">IF(OR(W128="1",AND(W128&lt;&gt;"1",G128=Lists!$A$17)),Y128,0)</f>
        <v>0</v>
      </c>
      <c r="J128" s="174"/>
      <c r="K128" s="32" t="str">
        <f ca="1">IF(AND(W128="2",G128&lt;&gt;Lists!$A$17),AA128,Z128)</f>
        <v/>
      </c>
      <c r="L128" s="33" t="str">
        <f t="shared" ca="1" si="19"/>
        <v/>
      </c>
      <c r="M128" s="5">
        <f>Planning!Y112</f>
        <v>0</v>
      </c>
      <c r="N128" s="5">
        <f>'Month 5'!M128+'Month 5'!N128-'Month 5'!O128</f>
        <v>0</v>
      </c>
      <c r="O128" s="166"/>
      <c r="P128" s="32" t="str">
        <f t="shared" si="14"/>
        <v/>
      </c>
      <c r="Q128" s="33" t="str">
        <f t="shared" si="20"/>
        <v/>
      </c>
      <c r="R128" s="89">
        <f ca="1">SUMIFS($J$25:$J$224,$C$25:$C$224,$C128,$G$25:$G$224,Lists!$A$16)</f>
        <v>0</v>
      </c>
      <c r="S128" s="89">
        <f t="shared" si="15"/>
        <v>0</v>
      </c>
      <c r="U128" s="2" t="str">
        <f t="shared" si="16"/>
        <v/>
      </c>
      <c r="W128" s="2" t="str">
        <f>IF(C128=0,"",LEFT(INDEX(Lists!$H$5:$H$49,MATCH(C128,Lists!$G$5:$G$49,0),1),1))</f>
        <v/>
      </c>
      <c r="Y128" s="4">
        <f ca="1">'Month 5'!H128+'Month 5'!I128-'Month 5'!J128</f>
        <v>0</v>
      </c>
      <c r="Z128" s="2" t="str">
        <f t="shared" ca="1" si="17"/>
        <v/>
      </c>
      <c r="AA128" s="2" t="str">
        <f t="shared" ca="1" si="21"/>
        <v/>
      </c>
      <c r="AC128" s="627" t="str">
        <f t="shared" si="18"/>
        <v>0</v>
      </c>
    </row>
    <row r="129" spans="1:29" ht="39" hidden="1" customHeight="1" x14ac:dyDescent="0.2">
      <c r="A129" s="14" t="str">
        <f>Planning!A113</f>
        <v>I105</v>
      </c>
      <c r="B129" s="9">
        <f>Planning!B113</f>
        <v>0</v>
      </c>
      <c r="C129" s="9">
        <f>Planning!C113</f>
        <v>0</v>
      </c>
      <c r="D129" s="9">
        <f>Planning!D113</f>
        <v>0</v>
      </c>
      <c r="E129" s="3">
        <f>Planning!E113</f>
        <v>0</v>
      </c>
      <c r="F129" s="3" t="str">
        <f>IF(Planning!G113&lt;&gt;0,Planning!G113,"")</f>
        <v/>
      </c>
      <c r="G129" s="194">
        <f>Planning!H113</f>
        <v>0</v>
      </c>
      <c r="H129" s="4">
        <f>Planning!X113</f>
        <v>0</v>
      </c>
      <c r="I129" s="198">
        <f ca="1">IF(OR(W129="1",AND(W129&lt;&gt;"1",G129=Lists!$A$17)),Y129,0)</f>
        <v>0</v>
      </c>
      <c r="J129" s="174"/>
      <c r="K129" s="32" t="str">
        <f ca="1">IF(AND(W129="2",G129&lt;&gt;Lists!$A$17),AA129,Z129)</f>
        <v/>
      </c>
      <c r="L129" s="33" t="str">
        <f t="shared" ca="1" si="19"/>
        <v/>
      </c>
      <c r="M129" s="5">
        <f>Planning!Y113</f>
        <v>0</v>
      </c>
      <c r="N129" s="5">
        <f>'Month 5'!M129+'Month 5'!N129-'Month 5'!O129</f>
        <v>0</v>
      </c>
      <c r="O129" s="166"/>
      <c r="P129" s="32" t="str">
        <f t="shared" si="14"/>
        <v/>
      </c>
      <c r="Q129" s="33" t="str">
        <f t="shared" si="20"/>
        <v/>
      </c>
      <c r="R129" s="89">
        <f ca="1">SUMIFS($J$25:$J$224,$C$25:$C$224,$C129,$G$25:$G$224,Lists!$A$16)</f>
        <v>0</v>
      </c>
      <c r="S129" s="89">
        <f t="shared" si="15"/>
        <v>0</v>
      </c>
      <c r="U129" s="2" t="str">
        <f t="shared" si="16"/>
        <v/>
      </c>
      <c r="W129" s="2" t="str">
        <f>IF(C129=0,"",LEFT(INDEX(Lists!$H$5:$H$49,MATCH(C129,Lists!$G$5:$G$49,0),1),1))</f>
        <v/>
      </c>
      <c r="Y129" s="4">
        <f ca="1">'Month 5'!H129+'Month 5'!I129-'Month 5'!J129</f>
        <v>0</v>
      </c>
      <c r="Z129" s="2" t="str">
        <f t="shared" ca="1" si="17"/>
        <v/>
      </c>
      <c r="AA129" s="2" t="str">
        <f t="shared" ca="1" si="21"/>
        <v/>
      </c>
      <c r="AC129" s="627" t="str">
        <f t="shared" si="18"/>
        <v>0</v>
      </c>
    </row>
    <row r="130" spans="1:29" ht="39" hidden="1" customHeight="1" x14ac:dyDescent="0.2">
      <c r="A130" s="14" t="str">
        <f>Planning!A114</f>
        <v>I106</v>
      </c>
      <c r="B130" s="9">
        <f>Planning!B114</f>
        <v>0</v>
      </c>
      <c r="C130" s="9">
        <f>Planning!C114</f>
        <v>0</v>
      </c>
      <c r="D130" s="9">
        <f>Planning!D114</f>
        <v>0</v>
      </c>
      <c r="E130" s="3">
        <f>Planning!E114</f>
        <v>0</v>
      </c>
      <c r="F130" s="3" t="str">
        <f>IF(Planning!G114&lt;&gt;0,Planning!G114,"")</f>
        <v/>
      </c>
      <c r="G130" s="194">
        <f>Planning!H114</f>
        <v>0</v>
      </c>
      <c r="H130" s="4">
        <f>Planning!X114</f>
        <v>0</v>
      </c>
      <c r="I130" s="198">
        <f ca="1">IF(OR(W130="1",AND(W130&lt;&gt;"1",G130=Lists!$A$17)),Y130,0)</f>
        <v>0</v>
      </c>
      <c r="J130" s="174"/>
      <c r="K130" s="32" t="str">
        <f ca="1">IF(AND(W130="2",G130&lt;&gt;Lists!$A$17),AA130,Z130)</f>
        <v/>
      </c>
      <c r="L130" s="33" t="str">
        <f t="shared" ca="1" si="19"/>
        <v/>
      </c>
      <c r="M130" s="5">
        <f>Planning!Y114</f>
        <v>0</v>
      </c>
      <c r="N130" s="5">
        <f>'Month 5'!M130+'Month 5'!N130-'Month 5'!O130</f>
        <v>0</v>
      </c>
      <c r="O130" s="166"/>
      <c r="P130" s="32" t="str">
        <f t="shared" si="14"/>
        <v/>
      </c>
      <c r="Q130" s="33" t="str">
        <f t="shared" si="20"/>
        <v/>
      </c>
      <c r="R130" s="89">
        <f ca="1">SUMIFS($J$25:$J$224,$C$25:$C$224,$C130,$G$25:$G$224,Lists!$A$16)</f>
        <v>0</v>
      </c>
      <c r="S130" s="89">
        <f t="shared" si="15"/>
        <v>0</v>
      </c>
      <c r="U130" s="2" t="str">
        <f t="shared" si="16"/>
        <v/>
      </c>
      <c r="W130" s="2" t="str">
        <f>IF(C130=0,"",LEFT(INDEX(Lists!$H$5:$H$49,MATCH(C130,Lists!$G$5:$G$49,0),1),1))</f>
        <v/>
      </c>
      <c r="Y130" s="4">
        <f ca="1">'Month 5'!H130+'Month 5'!I130-'Month 5'!J130</f>
        <v>0</v>
      </c>
      <c r="Z130" s="2" t="str">
        <f t="shared" ca="1" si="17"/>
        <v/>
      </c>
      <c r="AA130" s="2" t="str">
        <f t="shared" ca="1" si="21"/>
        <v/>
      </c>
      <c r="AC130" s="627" t="str">
        <f t="shared" si="18"/>
        <v>0</v>
      </c>
    </row>
    <row r="131" spans="1:29" ht="39" hidden="1" customHeight="1" x14ac:dyDescent="0.2">
      <c r="A131" s="14" t="str">
        <f>Planning!A115</f>
        <v>I107</v>
      </c>
      <c r="B131" s="9">
        <f>Planning!B115</f>
        <v>0</v>
      </c>
      <c r="C131" s="9">
        <f>Planning!C115</f>
        <v>0</v>
      </c>
      <c r="D131" s="9">
        <f>Planning!D115</f>
        <v>0</v>
      </c>
      <c r="E131" s="3">
        <f>Planning!E115</f>
        <v>0</v>
      </c>
      <c r="F131" s="3" t="str">
        <f>IF(Planning!G115&lt;&gt;0,Planning!G115,"")</f>
        <v/>
      </c>
      <c r="G131" s="194">
        <f>Planning!H115</f>
        <v>0</v>
      </c>
      <c r="H131" s="4">
        <f>Planning!X115</f>
        <v>0</v>
      </c>
      <c r="I131" s="198">
        <f ca="1">IF(OR(W131="1",AND(W131&lt;&gt;"1",G131=Lists!$A$17)),Y131,0)</f>
        <v>0</v>
      </c>
      <c r="J131" s="174"/>
      <c r="K131" s="32" t="str">
        <f ca="1">IF(AND(W131="2",G131&lt;&gt;Lists!$A$17),AA131,Z131)</f>
        <v/>
      </c>
      <c r="L131" s="33" t="str">
        <f t="shared" ca="1" si="19"/>
        <v/>
      </c>
      <c r="M131" s="5">
        <f>Planning!Y115</f>
        <v>0</v>
      </c>
      <c r="N131" s="5">
        <f>'Month 5'!M131+'Month 5'!N131-'Month 5'!O131</f>
        <v>0</v>
      </c>
      <c r="O131" s="166"/>
      <c r="P131" s="32" t="str">
        <f t="shared" si="14"/>
        <v/>
      </c>
      <c r="Q131" s="33" t="str">
        <f t="shared" si="20"/>
        <v/>
      </c>
      <c r="R131" s="89">
        <f ca="1">SUMIFS($J$25:$J$224,$C$25:$C$224,$C131,$G$25:$G$224,Lists!$A$16)</f>
        <v>0</v>
      </c>
      <c r="S131" s="89">
        <f t="shared" si="15"/>
        <v>0</v>
      </c>
      <c r="U131" s="2" t="str">
        <f t="shared" si="16"/>
        <v/>
      </c>
      <c r="W131" s="2" t="str">
        <f>IF(C131=0,"",LEFT(INDEX(Lists!$H$5:$H$49,MATCH(C131,Lists!$G$5:$G$49,0),1),1))</f>
        <v/>
      </c>
      <c r="Y131" s="4">
        <f ca="1">'Month 5'!H131+'Month 5'!I131-'Month 5'!J131</f>
        <v>0</v>
      </c>
      <c r="Z131" s="2" t="str">
        <f t="shared" ca="1" si="17"/>
        <v/>
      </c>
      <c r="AA131" s="2" t="str">
        <f t="shared" ca="1" si="21"/>
        <v/>
      </c>
      <c r="AC131" s="627" t="str">
        <f t="shared" si="18"/>
        <v>0</v>
      </c>
    </row>
    <row r="132" spans="1:29" ht="39" hidden="1" customHeight="1" x14ac:dyDescent="0.2">
      <c r="A132" s="14" t="str">
        <f>Planning!A116</f>
        <v>I108</v>
      </c>
      <c r="B132" s="9">
        <f>Planning!B116</f>
        <v>0</v>
      </c>
      <c r="C132" s="9">
        <f>Planning!C116</f>
        <v>0</v>
      </c>
      <c r="D132" s="9">
        <f>Planning!D116</f>
        <v>0</v>
      </c>
      <c r="E132" s="3">
        <f>Planning!E116</f>
        <v>0</v>
      </c>
      <c r="F132" s="3" t="str">
        <f>IF(Planning!G116&lt;&gt;0,Planning!G116,"")</f>
        <v/>
      </c>
      <c r="G132" s="194">
        <f>Planning!H116</f>
        <v>0</v>
      </c>
      <c r="H132" s="4">
        <f>Planning!X116</f>
        <v>0</v>
      </c>
      <c r="I132" s="198">
        <f ca="1">IF(OR(W132="1",AND(W132&lt;&gt;"1",G132=Lists!$A$17)),Y132,0)</f>
        <v>0</v>
      </c>
      <c r="J132" s="174"/>
      <c r="K132" s="32" t="str">
        <f ca="1">IF(AND(W132="2",G132&lt;&gt;Lists!$A$17),AA132,Z132)</f>
        <v/>
      </c>
      <c r="L132" s="33" t="str">
        <f t="shared" ca="1" si="19"/>
        <v/>
      </c>
      <c r="M132" s="5">
        <f>Planning!Y116</f>
        <v>0</v>
      </c>
      <c r="N132" s="5">
        <f>'Month 5'!M132+'Month 5'!N132-'Month 5'!O132</f>
        <v>0</v>
      </c>
      <c r="O132" s="166"/>
      <c r="P132" s="32" t="str">
        <f t="shared" si="14"/>
        <v/>
      </c>
      <c r="Q132" s="33" t="str">
        <f t="shared" si="20"/>
        <v/>
      </c>
      <c r="R132" s="89">
        <f ca="1">SUMIFS($J$25:$J$224,$C$25:$C$224,$C132,$G$25:$G$224,Lists!$A$16)</f>
        <v>0</v>
      </c>
      <c r="S132" s="89">
        <f t="shared" si="15"/>
        <v>0</v>
      </c>
      <c r="U132" s="2" t="str">
        <f t="shared" si="16"/>
        <v/>
      </c>
      <c r="W132" s="2" t="str">
        <f>IF(C132=0,"",LEFT(INDEX(Lists!$H$5:$H$49,MATCH(C132,Lists!$G$5:$G$49,0),1),1))</f>
        <v/>
      </c>
      <c r="Y132" s="4">
        <f ca="1">'Month 5'!H132+'Month 5'!I132-'Month 5'!J132</f>
        <v>0</v>
      </c>
      <c r="Z132" s="2" t="str">
        <f t="shared" ca="1" si="17"/>
        <v/>
      </c>
      <c r="AA132" s="2" t="str">
        <f t="shared" ca="1" si="21"/>
        <v/>
      </c>
      <c r="AC132" s="627" t="str">
        <f t="shared" si="18"/>
        <v>0</v>
      </c>
    </row>
    <row r="133" spans="1:29" ht="39" hidden="1" customHeight="1" x14ac:dyDescent="0.2">
      <c r="A133" s="14" t="str">
        <f>Planning!A117</f>
        <v>I109</v>
      </c>
      <c r="B133" s="9">
        <f>Planning!B117</f>
        <v>0</v>
      </c>
      <c r="C133" s="9">
        <f>Planning!C117</f>
        <v>0</v>
      </c>
      <c r="D133" s="9">
        <f>Planning!D117</f>
        <v>0</v>
      </c>
      <c r="E133" s="3">
        <f>Planning!E117</f>
        <v>0</v>
      </c>
      <c r="F133" s="3" t="str">
        <f>IF(Planning!G117&lt;&gt;0,Planning!G117,"")</f>
        <v/>
      </c>
      <c r="G133" s="194">
        <f>Planning!H117</f>
        <v>0</v>
      </c>
      <c r="H133" s="4">
        <f>Planning!X117</f>
        <v>0</v>
      </c>
      <c r="I133" s="198">
        <f ca="1">IF(OR(W133="1",AND(W133&lt;&gt;"1",G133=Lists!$A$17)),Y133,0)</f>
        <v>0</v>
      </c>
      <c r="J133" s="174"/>
      <c r="K133" s="32" t="str">
        <f ca="1">IF(AND(W133="2",G133&lt;&gt;Lists!$A$17),AA133,Z133)</f>
        <v/>
      </c>
      <c r="L133" s="33" t="str">
        <f t="shared" ca="1" si="19"/>
        <v/>
      </c>
      <c r="M133" s="5">
        <f>Planning!Y117</f>
        <v>0</v>
      </c>
      <c r="N133" s="5">
        <f>'Month 5'!M133+'Month 5'!N133-'Month 5'!O133</f>
        <v>0</v>
      </c>
      <c r="O133" s="166"/>
      <c r="P133" s="32" t="str">
        <f t="shared" si="14"/>
        <v/>
      </c>
      <c r="Q133" s="33" t="str">
        <f t="shared" si="20"/>
        <v/>
      </c>
      <c r="R133" s="89">
        <f ca="1">SUMIFS($J$25:$J$224,$C$25:$C$224,$C133,$G$25:$G$224,Lists!$A$16)</f>
        <v>0</v>
      </c>
      <c r="S133" s="89">
        <f t="shared" si="15"/>
        <v>0</v>
      </c>
      <c r="U133" s="2" t="str">
        <f t="shared" si="16"/>
        <v/>
      </c>
      <c r="W133" s="2" t="str">
        <f>IF(C133=0,"",LEFT(INDEX(Lists!$H$5:$H$49,MATCH(C133,Lists!$G$5:$G$49,0),1),1))</f>
        <v/>
      </c>
      <c r="Y133" s="4">
        <f ca="1">'Month 5'!H133+'Month 5'!I133-'Month 5'!J133</f>
        <v>0</v>
      </c>
      <c r="Z133" s="2" t="str">
        <f t="shared" ca="1" si="17"/>
        <v/>
      </c>
      <c r="AA133" s="2" t="str">
        <f t="shared" ca="1" si="21"/>
        <v/>
      </c>
      <c r="AC133" s="627" t="str">
        <f t="shared" si="18"/>
        <v>0</v>
      </c>
    </row>
    <row r="134" spans="1:29" ht="39" hidden="1" customHeight="1" x14ac:dyDescent="0.2">
      <c r="A134" s="14" t="str">
        <f>Planning!A118</f>
        <v>I110</v>
      </c>
      <c r="B134" s="9">
        <f>Planning!B118</f>
        <v>0</v>
      </c>
      <c r="C134" s="9">
        <f>Planning!C118</f>
        <v>0</v>
      </c>
      <c r="D134" s="9">
        <f>Planning!D118</f>
        <v>0</v>
      </c>
      <c r="E134" s="3">
        <f>Planning!E118</f>
        <v>0</v>
      </c>
      <c r="F134" s="3" t="str">
        <f>IF(Planning!G118&lt;&gt;0,Planning!G118,"")</f>
        <v/>
      </c>
      <c r="G134" s="194">
        <f>Planning!H118</f>
        <v>0</v>
      </c>
      <c r="H134" s="4">
        <f>Planning!X118</f>
        <v>0</v>
      </c>
      <c r="I134" s="198">
        <f ca="1">IF(OR(W134="1",AND(W134&lt;&gt;"1",G134=Lists!$A$17)),Y134,0)</f>
        <v>0</v>
      </c>
      <c r="J134" s="174"/>
      <c r="K134" s="32" t="str">
        <f ca="1">IF(AND(W134="2",G134&lt;&gt;Lists!$A$17),AA134,Z134)</f>
        <v/>
      </c>
      <c r="L134" s="33" t="str">
        <f t="shared" ca="1" si="19"/>
        <v/>
      </c>
      <c r="M134" s="5">
        <f>Planning!Y118</f>
        <v>0</v>
      </c>
      <c r="N134" s="5">
        <f>'Month 5'!M134+'Month 5'!N134-'Month 5'!O134</f>
        <v>0</v>
      </c>
      <c r="O134" s="166"/>
      <c r="P134" s="32" t="str">
        <f t="shared" si="14"/>
        <v/>
      </c>
      <c r="Q134" s="33" t="str">
        <f t="shared" si="20"/>
        <v/>
      </c>
      <c r="R134" s="89">
        <f ca="1">SUMIFS($J$25:$J$224,$C$25:$C$224,$C134,$G$25:$G$224,Lists!$A$16)</f>
        <v>0</v>
      </c>
      <c r="S134" s="89">
        <f t="shared" si="15"/>
        <v>0</v>
      </c>
      <c r="U134" s="2" t="str">
        <f t="shared" si="16"/>
        <v/>
      </c>
      <c r="W134" s="2" t="str">
        <f>IF(C134=0,"",LEFT(INDEX(Lists!$H$5:$H$49,MATCH(C134,Lists!$G$5:$G$49,0),1),1))</f>
        <v/>
      </c>
      <c r="Y134" s="4">
        <f ca="1">'Month 5'!H134+'Month 5'!I134-'Month 5'!J134</f>
        <v>0</v>
      </c>
      <c r="Z134" s="2" t="str">
        <f t="shared" ca="1" si="17"/>
        <v/>
      </c>
      <c r="AA134" s="2" t="str">
        <f t="shared" ca="1" si="21"/>
        <v/>
      </c>
      <c r="AC134" s="627" t="str">
        <f t="shared" si="18"/>
        <v>0</v>
      </c>
    </row>
    <row r="135" spans="1:29" ht="39" hidden="1" customHeight="1" x14ac:dyDescent="0.2">
      <c r="A135" s="14" t="str">
        <f>Planning!A119</f>
        <v>I111</v>
      </c>
      <c r="B135" s="9">
        <f>Planning!B119</f>
        <v>0</v>
      </c>
      <c r="C135" s="9">
        <f>Planning!C119</f>
        <v>0</v>
      </c>
      <c r="D135" s="9">
        <f>Planning!D119</f>
        <v>0</v>
      </c>
      <c r="E135" s="3">
        <f>Planning!E119</f>
        <v>0</v>
      </c>
      <c r="F135" s="3" t="str">
        <f>IF(Planning!G119&lt;&gt;0,Planning!G119,"")</f>
        <v/>
      </c>
      <c r="G135" s="194">
        <f>Planning!H119</f>
        <v>0</v>
      </c>
      <c r="H135" s="4">
        <f>Planning!X119</f>
        <v>0</v>
      </c>
      <c r="I135" s="198">
        <f ca="1">IF(OR(W135="1",AND(W135&lt;&gt;"1",G135=Lists!$A$17)),Y135,0)</f>
        <v>0</v>
      </c>
      <c r="J135" s="174"/>
      <c r="K135" s="32" t="str">
        <f ca="1">IF(AND(W135="2",G135&lt;&gt;Lists!$A$17),AA135,Z135)</f>
        <v/>
      </c>
      <c r="L135" s="33" t="str">
        <f t="shared" ca="1" si="19"/>
        <v/>
      </c>
      <c r="M135" s="5">
        <f>Planning!Y119</f>
        <v>0</v>
      </c>
      <c r="N135" s="5">
        <f>'Month 5'!M135+'Month 5'!N135-'Month 5'!O135</f>
        <v>0</v>
      </c>
      <c r="O135" s="166"/>
      <c r="P135" s="32" t="str">
        <f t="shared" si="14"/>
        <v/>
      </c>
      <c r="Q135" s="33" t="str">
        <f t="shared" si="20"/>
        <v/>
      </c>
      <c r="R135" s="89">
        <f ca="1">SUMIFS($J$25:$J$224,$C$25:$C$224,$C135,$G$25:$G$224,Lists!$A$16)</f>
        <v>0</v>
      </c>
      <c r="S135" s="89">
        <f t="shared" si="15"/>
        <v>0</v>
      </c>
      <c r="U135" s="2" t="str">
        <f t="shared" si="16"/>
        <v/>
      </c>
      <c r="W135" s="2" t="str">
        <f>IF(C135=0,"",LEFT(INDEX(Lists!$H$5:$H$49,MATCH(C135,Lists!$G$5:$G$49,0),1),1))</f>
        <v/>
      </c>
      <c r="Y135" s="4">
        <f ca="1">'Month 5'!H135+'Month 5'!I135-'Month 5'!J135</f>
        <v>0</v>
      </c>
      <c r="Z135" s="2" t="str">
        <f t="shared" ca="1" si="17"/>
        <v/>
      </c>
      <c r="AA135" s="2" t="str">
        <f t="shared" ca="1" si="21"/>
        <v/>
      </c>
      <c r="AC135" s="627" t="str">
        <f t="shared" si="18"/>
        <v>0</v>
      </c>
    </row>
    <row r="136" spans="1:29" ht="39" hidden="1" customHeight="1" x14ac:dyDescent="0.2">
      <c r="A136" s="14" t="str">
        <f>Planning!A120</f>
        <v>I112</v>
      </c>
      <c r="B136" s="9">
        <f>Planning!B120</f>
        <v>0</v>
      </c>
      <c r="C136" s="9">
        <f>Planning!C120</f>
        <v>0</v>
      </c>
      <c r="D136" s="9">
        <f>Planning!D120</f>
        <v>0</v>
      </c>
      <c r="E136" s="3">
        <f>Planning!E120</f>
        <v>0</v>
      </c>
      <c r="F136" s="3" t="str">
        <f>IF(Planning!G120&lt;&gt;0,Planning!G120,"")</f>
        <v/>
      </c>
      <c r="G136" s="194">
        <f>Planning!H120</f>
        <v>0</v>
      </c>
      <c r="H136" s="4">
        <f>Planning!X120</f>
        <v>0</v>
      </c>
      <c r="I136" s="198">
        <f ca="1">IF(OR(W136="1",AND(W136&lt;&gt;"1",G136=Lists!$A$17)),Y136,0)</f>
        <v>0</v>
      </c>
      <c r="J136" s="174"/>
      <c r="K136" s="32" t="str">
        <f ca="1">IF(AND(W136="2",G136&lt;&gt;Lists!$A$17),AA136,Z136)</f>
        <v/>
      </c>
      <c r="L136" s="33" t="str">
        <f t="shared" ca="1" si="19"/>
        <v/>
      </c>
      <c r="M136" s="5">
        <f>Planning!Y120</f>
        <v>0</v>
      </c>
      <c r="N136" s="5">
        <f>'Month 5'!M136+'Month 5'!N136-'Month 5'!O136</f>
        <v>0</v>
      </c>
      <c r="O136" s="166"/>
      <c r="P136" s="32" t="str">
        <f t="shared" si="14"/>
        <v/>
      </c>
      <c r="Q136" s="33" t="str">
        <f t="shared" si="20"/>
        <v/>
      </c>
      <c r="R136" s="89">
        <f ca="1">SUMIFS($J$25:$J$224,$C$25:$C$224,$C136,$G$25:$G$224,Lists!$A$16)</f>
        <v>0</v>
      </c>
      <c r="S136" s="89">
        <f t="shared" si="15"/>
        <v>0</v>
      </c>
      <c r="U136" s="2" t="str">
        <f t="shared" si="16"/>
        <v/>
      </c>
      <c r="W136" s="2" t="str">
        <f>IF(C136=0,"",LEFT(INDEX(Lists!$H$5:$H$49,MATCH(C136,Lists!$G$5:$G$49,0),1),1))</f>
        <v/>
      </c>
      <c r="Y136" s="4">
        <f ca="1">'Month 5'!H136+'Month 5'!I136-'Month 5'!J136</f>
        <v>0</v>
      </c>
      <c r="Z136" s="2" t="str">
        <f t="shared" ca="1" si="17"/>
        <v/>
      </c>
      <c r="AA136" s="2" t="str">
        <f t="shared" ca="1" si="21"/>
        <v/>
      </c>
      <c r="AC136" s="627" t="str">
        <f t="shared" si="18"/>
        <v>0</v>
      </c>
    </row>
    <row r="137" spans="1:29" ht="39" hidden="1" customHeight="1" x14ac:dyDescent="0.2">
      <c r="A137" s="14" t="str">
        <f>Planning!A121</f>
        <v>I113</v>
      </c>
      <c r="B137" s="9">
        <f>Planning!B121</f>
        <v>0</v>
      </c>
      <c r="C137" s="9">
        <f>Planning!C121</f>
        <v>0</v>
      </c>
      <c r="D137" s="9">
        <f>Planning!D121</f>
        <v>0</v>
      </c>
      <c r="E137" s="3">
        <f>Planning!E121</f>
        <v>0</v>
      </c>
      <c r="F137" s="3" t="str">
        <f>IF(Planning!G121&lt;&gt;0,Planning!G121,"")</f>
        <v/>
      </c>
      <c r="G137" s="194">
        <f>Planning!H121</f>
        <v>0</v>
      </c>
      <c r="H137" s="4">
        <f>Planning!X121</f>
        <v>0</v>
      </c>
      <c r="I137" s="198">
        <f ca="1">IF(OR(W137="1",AND(W137&lt;&gt;"1",G137=Lists!$A$17)),Y137,0)</f>
        <v>0</v>
      </c>
      <c r="J137" s="174"/>
      <c r="K137" s="32" t="str">
        <f ca="1">IF(AND(W137="2",G137&lt;&gt;Lists!$A$17),AA137,Z137)</f>
        <v/>
      </c>
      <c r="L137" s="33" t="str">
        <f t="shared" ca="1" si="19"/>
        <v/>
      </c>
      <c r="M137" s="5">
        <f>Planning!Y121</f>
        <v>0</v>
      </c>
      <c r="N137" s="5">
        <f>'Month 5'!M137+'Month 5'!N137-'Month 5'!O137</f>
        <v>0</v>
      </c>
      <c r="O137" s="166"/>
      <c r="P137" s="32" t="str">
        <f t="shared" si="14"/>
        <v/>
      </c>
      <c r="Q137" s="33" t="str">
        <f t="shared" si="20"/>
        <v/>
      </c>
      <c r="R137" s="89">
        <f ca="1">SUMIFS($J$25:$J$224,$C$25:$C$224,$C137,$G$25:$G$224,Lists!$A$16)</f>
        <v>0</v>
      </c>
      <c r="S137" s="89">
        <f t="shared" si="15"/>
        <v>0</v>
      </c>
      <c r="U137" s="2" t="str">
        <f t="shared" si="16"/>
        <v/>
      </c>
      <c r="W137" s="2" t="str">
        <f>IF(C137=0,"",LEFT(INDEX(Lists!$H$5:$H$49,MATCH(C137,Lists!$G$5:$G$49,0),1),1))</f>
        <v/>
      </c>
      <c r="Y137" s="4">
        <f ca="1">'Month 5'!H137+'Month 5'!I137-'Month 5'!J137</f>
        <v>0</v>
      </c>
      <c r="Z137" s="2" t="str">
        <f t="shared" ca="1" si="17"/>
        <v/>
      </c>
      <c r="AA137" s="2" t="str">
        <f t="shared" ca="1" si="21"/>
        <v/>
      </c>
      <c r="AC137" s="627" t="str">
        <f t="shared" si="18"/>
        <v>0</v>
      </c>
    </row>
    <row r="138" spans="1:29" ht="39" hidden="1" customHeight="1" x14ac:dyDescent="0.2">
      <c r="A138" s="14" t="str">
        <f>Planning!A122</f>
        <v>I114</v>
      </c>
      <c r="B138" s="9">
        <f>Planning!B122</f>
        <v>0</v>
      </c>
      <c r="C138" s="9">
        <f>Planning!C122</f>
        <v>0</v>
      </c>
      <c r="D138" s="9">
        <f>Planning!D122</f>
        <v>0</v>
      </c>
      <c r="E138" s="3">
        <f>Planning!E122</f>
        <v>0</v>
      </c>
      <c r="F138" s="3" t="str">
        <f>IF(Planning!G122&lt;&gt;0,Planning!G122,"")</f>
        <v/>
      </c>
      <c r="G138" s="194">
        <f>Planning!H122</f>
        <v>0</v>
      </c>
      <c r="H138" s="4">
        <f>Planning!X122</f>
        <v>0</v>
      </c>
      <c r="I138" s="198">
        <f ca="1">IF(OR(W138="1",AND(W138&lt;&gt;"1",G138=Lists!$A$17)),Y138,0)</f>
        <v>0</v>
      </c>
      <c r="J138" s="174"/>
      <c r="K138" s="32" t="str">
        <f ca="1">IF(AND(W138="2",G138&lt;&gt;Lists!$A$17),AA138,Z138)</f>
        <v/>
      </c>
      <c r="L138" s="33" t="str">
        <f t="shared" ca="1" si="19"/>
        <v/>
      </c>
      <c r="M138" s="5">
        <f>Planning!Y122</f>
        <v>0</v>
      </c>
      <c r="N138" s="5">
        <f>'Month 5'!M138+'Month 5'!N138-'Month 5'!O138</f>
        <v>0</v>
      </c>
      <c r="O138" s="166"/>
      <c r="P138" s="32" t="str">
        <f t="shared" si="14"/>
        <v/>
      </c>
      <c r="Q138" s="33" t="str">
        <f t="shared" si="20"/>
        <v/>
      </c>
      <c r="R138" s="89">
        <f ca="1">SUMIFS($J$25:$J$224,$C$25:$C$224,$C138,$G$25:$G$224,Lists!$A$16)</f>
        <v>0</v>
      </c>
      <c r="S138" s="89">
        <f t="shared" si="15"/>
        <v>0</v>
      </c>
      <c r="U138" s="2" t="str">
        <f t="shared" si="16"/>
        <v/>
      </c>
      <c r="W138" s="2" t="str">
        <f>IF(C138=0,"",LEFT(INDEX(Lists!$H$5:$H$49,MATCH(C138,Lists!$G$5:$G$49,0),1),1))</f>
        <v/>
      </c>
      <c r="Y138" s="4">
        <f ca="1">'Month 5'!H138+'Month 5'!I138-'Month 5'!J138</f>
        <v>0</v>
      </c>
      <c r="Z138" s="2" t="str">
        <f t="shared" ca="1" si="17"/>
        <v/>
      </c>
      <c r="AA138" s="2" t="str">
        <f t="shared" ca="1" si="21"/>
        <v/>
      </c>
      <c r="AC138" s="627" t="str">
        <f t="shared" si="18"/>
        <v>0</v>
      </c>
    </row>
    <row r="139" spans="1:29" ht="39" hidden="1" customHeight="1" x14ac:dyDescent="0.2">
      <c r="A139" s="14" t="str">
        <f>Planning!A123</f>
        <v>I115</v>
      </c>
      <c r="B139" s="9">
        <f>Planning!B123</f>
        <v>0</v>
      </c>
      <c r="C139" s="9">
        <f>Planning!C123</f>
        <v>0</v>
      </c>
      <c r="D139" s="9">
        <f>Planning!D123</f>
        <v>0</v>
      </c>
      <c r="E139" s="3">
        <f>Planning!E123</f>
        <v>0</v>
      </c>
      <c r="F139" s="3" t="str">
        <f>IF(Planning!G123&lt;&gt;0,Planning!G123,"")</f>
        <v/>
      </c>
      <c r="G139" s="194">
        <f>Planning!H123</f>
        <v>0</v>
      </c>
      <c r="H139" s="4">
        <f>Planning!X123</f>
        <v>0</v>
      </c>
      <c r="I139" s="198">
        <f ca="1">IF(OR(W139="1",AND(W139&lt;&gt;"1",G139=Lists!$A$17)),Y139,0)</f>
        <v>0</v>
      </c>
      <c r="J139" s="174"/>
      <c r="K139" s="32" t="str">
        <f ca="1">IF(AND(W139="2",G139&lt;&gt;Lists!$A$17),AA139,Z139)</f>
        <v/>
      </c>
      <c r="L139" s="33" t="str">
        <f t="shared" ca="1" si="19"/>
        <v/>
      </c>
      <c r="M139" s="5">
        <f>Planning!Y123</f>
        <v>0</v>
      </c>
      <c r="N139" s="5">
        <f>'Month 5'!M139+'Month 5'!N139-'Month 5'!O139</f>
        <v>0</v>
      </c>
      <c r="O139" s="166"/>
      <c r="P139" s="32" t="str">
        <f t="shared" si="14"/>
        <v/>
      </c>
      <c r="Q139" s="33" t="str">
        <f t="shared" si="20"/>
        <v/>
      </c>
      <c r="R139" s="89">
        <f ca="1">SUMIFS($J$25:$J$224,$C$25:$C$224,$C139,$G$25:$G$224,Lists!$A$16)</f>
        <v>0</v>
      </c>
      <c r="S139" s="89">
        <f t="shared" si="15"/>
        <v>0</v>
      </c>
      <c r="U139" s="2" t="str">
        <f t="shared" si="16"/>
        <v/>
      </c>
      <c r="W139" s="2" t="str">
        <f>IF(C139=0,"",LEFT(INDEX(Lists!$H$5:$H$49,MATCH(C139,Lists!$G$5:$G$49,0),1),1))</f>
        <v/>
      </c>
      <c r="Y139" s="4">
        <f ca="1">'Month 5'!H139+'Month 5'!I139-'Month 5'!J139</f>
        <v>0</v>
      </c>
      <c r="Z139" s="2" t="str">
        <f t="shared" ca="1" si="17"/>
        <v/>
      </c>
      <c r="AA139" s="2" t="str">
        <f t="shared" ca="1" si="21"/>
        <v/>
      </c>
      <c r="AC139" s="627" t="str">
        <f t="shared" si="18"/>
        <v>0</v>
      </c>
    </row>
    <row r="140" spans="1:29" ht="39" hidden="1" customHeight="1" x14ac:dyDescent="0.2">
      <c r="A140" s="14" t="str">
        <f>Planning!A124</f>
        <v>I116</v>
      </c>
      <c r="B140" s="9">
        <f>Planning!B124</f>
        <v>0</v>
      </c>
      <c r="C140" s="9">
        <f>Planning!C124</f>
        <v>0</v>
      </c>
      <c r="D140" s="9">
        <f>Planning!D124</f>
        <v>0</v>
      </c>
      <c r="E140" s="3">
        <f>Planning!E124</f>
        <v>0</v>
      </c>
      <c r="F140" s="3" t="str">
        <f>IF(Planning!G124&lt;&gt;0,Planning!G124,"")</f>
        <v/>
      </c>
      <c r="G140" s="194">
        <f>Planning!H124</f>
        <v>0</v>
      </c>
      <c r="H140" s="4">
        <f>Planning!X124</f>
        <v>0</v>
      </c>
      <c r="I140" s="198">
        <f ca="1">IF(OR(W140="1",AND(W140&lt;&gt;"1",G140=Lists!$A$17)),Y140,0)</f>
        <v>0</v>
      </c>
      <c r="J140" s="174"/>
      <c r="K140" s="32" t="str">
        <f ca="1">IF(AND(W140="2",G140&lt;&gt;Lists!$A$17),AA140,Z140)</f>
        <v/>
      </c>
      <c r="L140" s="33" t="str">
        <f t="shared" ca="1" si="19"/>
        <v/>
      </c>
      <c r="M140" s="5">
        <f>Planning!Y124</f>
        <v>0</v>
      </c>
      <c r="N140" s="5">
        <f>'Month 5'!M140+'Month 5'!N140-'Month 5'!O140</f>
        <v>0</v>
      </c>
      <c r="O140" s="166"/>
      <c r="P140" s="32" t="str">
        <f t="shared" si="14"/>
        <v/>
      </c>
      <c r="Q140" s="33" t="str">
        <f t="shared" si="20"/>
        <v/>
      </c>
      <c r="R140" s="89">
        <f ca="1">SUMIFS($J$25:$J$224,$C$25:$C$224,$C140,$G$25:$G$224,Lists!$A$16)</f>
        <v>0</v>
      </c>
      <c r="S140" s="89">
        <f t="shared" si="15"/>
        <v>0</v>
      </c>
      <c r="U140" s="2" t="str">
        <f t="shared" si="16"/>
        <v/>
      </c>
      <c r="W140" s="2" t="str">
        <f>IF(C140=0,"",LEFT(INDEX(Lists!$H$5:$H$49,MATCH(C140,Lists!$G$5:$G$49,0),1),1))</f>
        <v/>
      </c>
      <c r="Y140" s="4">
        <f ca="1">'Month 5'!H140+'Month 5'!I140-'Month 5'!J140</f>
        <v>0</v>
      </c>
      <c r="Z140" s="2" t="str">
        <f t="shared" ca="1" si="17"/>
        <v/>
      </c>
      <c r="AA140" s="2" t="str">
        <f t="shared" ca="1" si="21"/>
        <v/>
      </c>
      <c r="AC140" s="627" t="str">
        <f t="shared" si="18"/>
        <v>0</v>
      </c>
    </row>
    <row r="141" spans="1:29" ht="39" hidden="1" customHeight="1" x14ac:dyDescent="0.2">
      <c r="A141" s="14" t="str">
        <f>Planning!A125</f>
        <v>I117</v>
      </c>
      <c r="B141" s="9">
        <f>Planning!B125</f>
        <v>0</v>
      </c>
      <c r="C141" s="9">
        <f>Planning!C125</f>
        <v>0</v>
      </c>
      <c r="D141" s="9">
        <f>Planning!D125</f>
        <v>0</v>
      </c>
      <c r="E141" s="3">
        <f>Planning!E125</f>
        <v>0</v>
      </c>
      <c r="F141" s="3" t="str">
        <f>IF(Planning!G125&lt;&gt;0,Planning!G125,"")</f>
        <v/>
      </c>
      <c r="G141" s="194">
        <f>Planning!H125</f>
        <v>0</v>
      </c>
      <c r="H141" s="4">
        <f>Planning!X125</f>
        <v>0</v>
      </c>
      <c r="I141" s="198">
        <f ca="1">IF(OR(W141="1",AND(W141&lt;&gt;"1",G141=Lists!$A$17)),Y141,0)</f>
        <v>0</v>
      </c>
      <c r="J141" s="174"/>
      <c r="K141" s="32" t="str">
        <f ca="1">IF(AND(W141="2",G141&lt;&gt;Lists!$A$17),AA141,Z141)</f>
        <v/>
      </c>
      <c r="L141" s="33" t="str">
        <f t="shared" ca="1" si="19"/>
        <v/>
      </c>
      <c r="M141" s="5">
        <f>Planning!Y125</f>
        <v>0</v>
      </c>
      <c r="N141" s="5">
        <f>'Month 5'!M141+'Month 5'!N141-'Month 5'!O141</f>
        <v>0</v>
      </c>
      <c r="O141" s="166"/>
      <c r="P141" s="32" t="str">
        <f t="shared" si="14"/>
        <v/>
      </c>
      <c r="Q141" s="33" t="str">
        <f t="shared" si="20"/>
        <v/>
      </c>
      <c r="R141" s="89">
        <f ca="1">SUMIFS($J$25:$J$224,$C$25:$C$224,$C141,$G$25:$G$224,Lists!$A$16)</f>
        <v>0</v>
      </c>
      <c r="S141" s="89">
        <f t="shared" si="15"/>
        <v>0</v>
      </c>
      <c r="U141" s="2" t="str">
        <f t="shared" si="16"/>
        <v/>
      </c>
      <c r="W141" s="2" t="str">
        <f>IF(C141=0,"",LEFT(INDEX(Lists!$H$5:$H$49,MATCH(C141,Lists!$G$5:$G$49,0),1),1))</f>
        <v/>
      </c>
      <c r="Y141" s="4">
        <f ca="1">'Month 5'!H141+'Month 5'!I141-'Month 5'!J141</f>
        <v>0</v>
      </c>
      <c r="Z141" s="2" t="str">
        <f t="shared" ca="1" si="17"/>
        <v/>
      </c>
      <c r="AA141" s="2" t="str">
        <f t="shared" ca="1" si="21"/>
        <v/>
      </c>
      <c r="AC141" s="627" t="str">
        <f t="shared" si="18"/>
        <v>0</v>
      </c>
    </row>
    <row r="142" spans="1:29" ht="39" hidden="1" customHeight="1" x14ac:dyDescent="0.2">
      <c r="A142" s="14" t="str">
        <f>Planning!A126</f>
        <v>I118</v>
      </c>
      <c r="B142" s="9">
        <f>Planning!B126</f>
        <v>0</v>
      </c>
      <c r="C142" s="9">
        <f>Planning!C126</f>
        <v>0</v>
      </c>
      <c r="D142" s="9">
        <f>Planning!D126</f>
        <v>0</v>
      </c>
      <c r="E142" s="3">
        <f>Planning!E126</f>
        <v>0</v>
      </c>
      <c r="F142" s="3" t="str">
        <f>IF(Planning!G126&lt;&gt;0,Planning!G126,"")</f>
        <v/>
      </c>
      <c r="G142" s="194">
        <f>Planning!H126</f>
        <v>0</v>
      </c>
      <c r="H142" s="4">
        <f>Planning!X126</f>
        <v>0</v>
      </c>
      <c r="I142" s="198">
        <f ca="1">IF(OR(W142="1",AND(W142&lt;&gt;"1",G142=Lists!$A$17)),Y142,0)</f>
        <v>0</v>
      </c>
      <c r="J142" s="174"/>
      <c r="K142" s="32" t="str">
        <f ca="1">IF(AND(W142="2",G142&lt;&gt;Lists!$A$17),AA142,Z142)</f>
        <v/>
      </c>
      <c r="L142" s="33" t="str">
        <f t="shared" ca="1" si="19"/>
        <v/>
      </c>
      <c r="M142" s="5">
        <f>Planning!Y126</f>
        <v>0</v>
      </c>
      <c r="N142" s="5">
        <f>'Month 5'!M142+'Month 5'!N142-'Month 5'!O142</f>
        <v>0</v>
      </c>
      <c r="O142" s="166"/>
      <c r="P142" s="32" t="str">
        <f t="shared" si="14"/>
        <v/>
      </c>
      <c r="Q142" s="33" t="str">
        <f t="shared" si="20"/>
        <v/>
      </c>
      <c r="R142" s="89">
        <f ca="1">SUMIFS($J$25:$J$224,$C$25:$C$224,$C142,$G$25:$G$224,Lists!$A$16)</f>
        <v>0</v>
      </c>
      <c r="S142" s="89">
        <f t="shared" si="15"/>
        <v>0</v>
      </c>
      <c r="U142" s="2" t="str">
        <f t="shared" si="16"/>
        <v/>
      </c>
      <c r="W142" s="2" t="str">
        <f>IF(C142=0,"",LEFT(INDEX(Lists!$H$5:$H$49,MATCH(C142,Lists!$G$5:$G$49,0),1),1))</f>
        <v/>
      </c>
      <c r="Y142" s="4">
        <f ca="1">'Month 5'!H142+'Month 5'!I142-'Month 5'!J142</f>
        <v>0</v>
      </c>
      <c r="Z142" s="2" t="str">
        <f t="shared" ca="1" si="17"/>
        <v/>
      </c>
      <c r="AA142" s="2" t="str">
        <f t="shared" ca="1" si="21"/>
        <v/>
      </c>
      <c r="AC142" s="627" t="str">
        <f t="shared" si="18"/>
        <v>0</v>
      </c>
    </row>
    <row r="143" spans="1:29" ht="39" hidden="1" customHeight="1" x14ac:dyDescent="0.2">
      <c r="A143" s="14" t="str">
        <f>Planning!A127</f>
        <v>I119</v>
      </c>
      <c r="B143" s="9">
        <f>Planning!B127</f>
        <v>0</v>
      </c>
      <c r="C143" s="9">
        <f>Planning!C127</f>
        <v>0</v>
      </c>
      <c r="D143" s="9">
        <f>Planning!D127</f>
        <v>0</v>
      </c>
      <c r="E143" s="3">
        <f>Planning!E127</f>
        <v>0</v>
      </c>
      <c r="F143" s="3" t="str">
        <f>IF(Planning!G127&lt;&gt;0,Planning!G127,"")</f>
        <v/>
      </c>
      <c r="G143" s="194">
        <f>Planning!H127</f>
        <v>0</v>
      </c>
      <c r="H143" s="4">
        <f>Planning!X127</f>
        <v>0</v>
      </c>
      <c r="I143" s="198">
        <f ca="1">IF(OR(W143="1",AND(W143&lt;&gt;"1",G143=Lists!$A$17)),Y143,0)</f>
        <v>0</v>
      </c>
      <c r="J143" s="174"/>
      <c r="K143" s="32" t="str">
        <f ca="1">IF(AND(W143="2",G143&lt;&gt;Lists!$A$17),AA143,Z143)</f>
        <v/>
      </c>
      <c r="L143" s="33" t="str">
        <f t="shared" ca="1" si="19"/>
        <v/>
      </c>
      <c r="M143" s="5">
        <f>Planning!Y127</f>
        <v>0</v>
      </c>
      <c r="N143" s="5">
        <f>'Month 5'!M143+'Month 5'!N143-'Month 5'!O143</f>
        <v>0</v>
      </c>
      <c r="O143" s="166"/>
      <c r="P143" s="32" t="str">
        <f t="shared" si="14"/>
        <v/>
      </c>
      <c r="Q143" s="33" t="str">
        <f t="shared" si="20"/>
        <v/>
      </c>
      <c r="R143" s="89">
        <f ca="1">SUMIFS($J$25:$J$224,$C$25:$C$224,$C143,$G$25:$G$224,Lists!$A$16)</f>
        <v>0</v>
      </c>
      <c r="S143" s="89">
        <f t="shared" si="15"/>
        <v>0</v>
      </c>
      <c r="U143" s="2" t="str">
        <f t="shared" si="16"/>
        <v/>
      </c>
      <c r="W143" s="2" t="str">
        <f>IF(C143=0,"",LEFT(INDEX(Lists!$H$5:$H$49,MATCH(C143,Lists!$G$5:$G$49,0),1),1))</f>
        <v/>
      </c>
      <c r="Y143" s="4">
        <f ca="1">'Month 5'!H143+'Month 5'!I143-'Month 5'!J143</f>
        <v>0</v>
      </c>
      <c r="Z143" s="2" t="str">
        <f t="shared" ca="1" si="17"/>
        <v/>
      </c>
      <c r="AA143" s="2" t="str">
        <f t="shared" ca="1" si="21"/>
        <v/>
      </c>
      <c r="AC143" s="627" t="str">
        <f t="shared" si="18"/>
        <v>0</v>
      </c>
    </row>
    <row r="144" spans="1:29" ht="39" hidden="1" customHeight="1" x14ac:dyDescent="0.2">
      <c r="A144" s="14" t="str">
        <f>Planning!A128</f>
        <v>I120</v>
      </c>
      <c r="B144" s="9">
        <f>Planning!B128</f>
        <v>0</v>
      </c>
      <c r="C144" s="9">
        <f>Planning!C128</f>
        <v>0</v>
      </c>
      <c r="D144" s="9">
        <f>Planning!D128</f>
        <v>0</v>
      </c>
      <c r="E144" s="3">
        <f>Planning!E128</f>
        <v>0</v>
      </c>
      <c r="F144" s="3" t="str">
        <f>IF(Planning!G128&lt;&gt;0,Planning!G128,"")</f>
        <v/>
      </c>
      <c r="G144" s="194">
        <f>Planning!H128</f>
        <v>0</v>
      </c>
      <c r="H144" s="4">
        <f>Planning!X128</f>
        <v>0</v>
      </c>
      <c r="I144" s="198">
        <f ca="1">IF(OR(W144="1",AND(W144&lt;&gt;"1",G144=Lists!$A$17)),Y144,0)</f>
        <v>0</v>
      </c>
      <c r="J144" s="174"/>
      <c r="K144" s="32" t="str">
        <f ca="1">IF(AND(W144="2",G144&lt;&gt;Lists!$A$17),AA144,Z144)</f>
        <v/>
      </c>
      <c r="L144" s="33" t="str">
        <f t="shared" ca="1" si="19"/>
        <v/>
      </c>
      <c r="M144" s="5">
        <f>Planning!Y128</f>
        <v>0</v>
      </c>
      <c r="N144" s="5">
        <f>'Month 5'!M144+'Month 5'!N144-'Month 5'!O144</f>
        <v>0</v>
      </c>
      <c r="O144" s="166"/>
      <c r="P144" s="32" t="str">
        <f t="shared" si="14"/>
        <v/>
      </c>
      <c r="Q144" s="33" t="str">
        <f t="shared" si="20"/>
        <v/>
      </c>
      <c r="R144" s="89">
        <f ca="1">SUMIFS($J$25:$J$224,$C$25:$C$224,$C144,$G$25:$G$224,Lists!$A$16)</f>
        <v>0</v>
      </c>
      <c r="S144" s="89">
        <f t="shared" si="15"/>
        <v>0</v>
      </c>
      <c r="U144" s="2" t="str">
        <f t="shared" si="16"/>
        <v/>
      </c>
      <c r="W144" s="2" t="str">
        <f>IF(C144=0,"",LEFT(INDEX(Lists!$H$5:$H$49,MATCH(C144,Lists!$G$5:$G$49,0),1),1))</f>
        <v/>
      </c>
      <c r="Y144" s="4">
        <f ca="1">'Month 5'!H144+'Month 5'!I144-'Month 5'!J144</f>
        <v>0</v>
      </c>
      <c r="Z144" s="2" t="str">
        <f t="shared" ca="1" si="17"/>
        <v/>
      </c>
      <c r="AA144" s="2" t="str">
        <f t="shared" ca="1" si="21"/>
        <v/>
      </c>
      <c r="AC144" s="627" t="str">
        <f t="shared" si="18"/>
        <v>0</v>
      </c>
    </row>
    <row r="145" spans="1:29" ht="39" hidden="1" customHeight="1" x14ac:dyDescent="0.2">
      <c r="A145" s="14" t="str">
        <f>Planning!A129</f>
        <v>I121</v>
      </c>
      <c r="B145" s="9">
        <f>Planning!B129</f>
        <v>0</v>
      </c>
      <c r="C145" s="9">
        <f>Planning!C129</f>
        <v>0</v>
      </c>
      <c r="D145" s="9">
        <f>Planning!D129</f>
        <v>0</v>
      </c>
      <c r="E145" s="3">
        <f>Planning!E129</f>
        <v>0</v>
      </c>
      <c r="F145" s="3" t="str">
        <f>IF(Planning!G129&lt;&gt;0,Planning!G129,"")</f>
        <v/>
      </c>
      <c r="G145" s="194">
        <f>Planning!H129</f>
        <v>0</v>
      </c>
      <c r="H145" s="4">
        <f>Planning!X129</f>
        <v>0</v>
      </c>
      <c r="I145" s="198">
        <f ca="1">IF(OR(W145="1",AND(W145&lt;&gt;"1",G145=Lists!$A$17)),Y145,0)</f>
        <v>0</v>
      </c>
      <c r="J145" s="174"/>
      <c r="K145" s="32" t="str">
        <f ca="1">IF(AND(W145="2",G145&lt;&gt;Lists!$A$17),AA145,Z145)</f>
        <v/>
      </c>
      <c r="L145" s="33" t="str">
        <f t="shared" ca="1" si="19"/>
        <v/>
      </c>
      <c r="M145" s="5">
        <f>Planning!Y129</f>
        <v>0</v>
      </c>
      <c r="N145" s="5">
        <f>'Month 5'!M145+'Month 5'!N145-'Month 5'!O145</f>
        <v>0</v>
      </c>
      <c r="O145" s="166"/>
      <c r="P145" s="32" t="str">
        <f t="shared" si="14"/>
        <v/>
      </c>
      <c r="Q145" s="33" t="str">
        <f t="shared" si="20"/>
        <v/>
      </c>
      <c r="R145" s="89">
        <f ca="1">SUMIFS($J$25:$J$224,$C$25:$C$224,$C145,$G$25:$G$224,Lists!$A$16)</f>
        <v>0</v>
      </c>
      <c r="S145" s="89">
        <f t="shared" si="15"/>
        <v>0</v>
      </c>
      <c r="U145" s="2" t="str">
        <f t="shared" si="16"/>
        <v/>
      </c>
      <c r="W145" s="2" t="str">
        <f>IF(C145=0,"",LEFT(INDEX(Lists!$H$5:$H$49,MATCH(C145,Lists!$G$5:$G$49,0),1),1))</f>
        <v/>
      </c>
      <c r="Y145" s="4">
        <f ca="1">'Month 5'!H145+'Month 5'!I145-'Month 5'!J145</f>
        <v>0</v>
      </c>
      <c r="Z145" s="2" t="str">
        <f t="shared" ca="1" si="17"/>
        <v/>
      </c>
      <c r="AA145" s="2" t="str">
        <f t="shared" ca="1" si="21"/>
        <v/>
      </c>
      <c r="AC145" s="627" t="str">
        <f t="shared" si="18"/>
        <v>0</v>
      </c>
    </row>
    <row r="146" spans="1:29" ht="39" hidden="1" customHeight="1" x14ac:dyDescent="0.2">
      <c r="A146" s="14" t="str">
        <f>Planning!A130</f>
        <v>I122</v>
      </c>
      <c r="B146" s="9">
        <f>Planning!B130</f>
        <v>0</v>
      </c>
      <c r="C146" s="9">
        <f>Planning!C130</f>
        <v>0</v>
      </c>
      <c r="D146" s="9">
        <f>Planning!D130</f>
        <v>0</v>
      </c>
      <c r="E146" s="3">
        <f>Planning!E130</f>
        <v>0</v>
      </c>
      <c r="F146" s="3" t="str">
        <f>IF(Planning!G130&lt;&gt;0,Planning!G130,"")</f>
        <v/>
      </c>
      <c r="G146" s="194">
        <f>Planning!H130</f>
        <v>0</v>
      </c>
      <c r="H146" s="4">
        <f>Planning!X130</f>
        <v>0</v>
      </c>
      <c r="I146" s="198">
        <f ca="1">IF(OR(W146="1",AND(W146&lt;&gt;"1",G146=Lists!$A$17)),Y146,0)</f>
        <v>0</v>
      </c>
      <c r="J146" s="174"/>
      <c r="K146" s="32" t="str">
        <f ca="1">IF(AND(W146="2",G146&lt;&gt;Lists!$A$17),AA146,Z146)</f>
        <v/>
      </c>
      <c r="L146" s="33" t="str">
        <f t="shared" ca="1" si="19"/>
        <v/>
      </c>
      <c r="M146" s="5">
        <f>Planning!Y130</f>
        <v>0</v>
      </c>
      <c r="N146" s="5">
        <f>'Month 5'!M146+'Month 5'!N146-'Month 5'!O146</f>
        <v>0</v>
      </c>
      <c r="O146" s="166"/>
      <c r="P146" s="32" t="str">
        <f t="shared" si="14"/>
        <v/>
      </c>
      <c r="Q146" s="33" t="str">
        <f t="shared" si="20"/>
        <v/>
      </c>
      <c r="R146" s="89">
        <f ca="1">SUMIFS($J$25:$J$224,$C$25:$C$224,$C146,$G$25:$G$224,Lists!$A$16)</f>
        <v>0</v>
      </c>
      <c r="S146" s="89">
        <f t="shared" si="15"/>
        <v>0</v>
      </c>
      <c r="U146" s="2" t="str">
        <f t="shared" si="16"/>
        <v/>
      </c>
      <c r="W146" s="2" t="str">
        <f>IF(C146=0,"",LEFT(INDEX(Lists!$H$5:$H$49,MATCH(C146,Lists!$G$5:$G$49,0),1),1))</f>
        <v/>
      </c>
      <c r="Y146" s="4">
        <f ca="1">'Month 5'!H146+'Month 5'!I146-'Month 5'!J146</f>
        <v>0</v>
      </c>
      <c r="Z146" s="2" t="str">
        <f t="shared" ca="1" si="17"/>
        <v/>
      </c>
      <c r="AA146" s="2" t="str">
        <f t="shared" ca="1" si="21"/>
        <v/>
      </c>
      <c r="AC146" s="627" t="str">
        <f t="shared" si="18"/>
        <v>0</v>
      </c>
    </row>
    <row r="147" spans="1:29" ht="39" hidden="1" customHeight="1" x14ac:dyDescent="0.2">
      <c r="A147" s="14" t="str">
        <f>Planning!A131</f>
        <v>I123</v>
      </c>
      <c r="B147" s="9">
        <f>Planning!B131</f>
        <v>0</v>
      </c>
      <c r="C147" s="9">
        <f>Planning!C131</f>
        <v>0</v>
      </c>
      <c r="D147" s="9">
        <f>Planning!D131</f>
        <v>0</v>
      </c>
      <c r="E147" s="3">
        <f>Planning!E131</f>
        <v>0</v>
      </c>
      <c r="F147" s="3" t="str">
        <f>IF(Planning!G131&lt;&gt;0,Planning!G131,"")</f>
        <v/>
      </c>
      <c r="G147" s="194">
        <f>Planning!H131</f>
        <v>0</v>
      </c>
      <c r="H147" s="4">
        <f>Planning!X131</f>
        <v>0</v>
      </c>
      <c r="I147" s="198">
        <f ca="1">IF(OR(W147="1",AND(W147&lt;&gt;"1",G147=Lists!$A$17)),Y147,0)</f>
        <v>0</v>
      </c>
      <c r="J147" s="174"/>
      <c r="K147" s="32" t="str">
        <f ca="1">IF(AND(W147="2",G147&lt;&gt;Lists!$A$17),AA147,Z147)</f>
        <v/>
      </c>
      <c r="L147" s="33" t="str">
        <f t="shared" ca="1" si="19"/>
        <v/>
      </c>
      <c r="M147" s="5">
        <f>Planning!Y131</f>
        <v>0</v>
      </c>
      <c r="N147" s="5">
        <f>'Month 5'!M147+'Month 5'!N147-'Month 5'!O147</f>
        <v>0</v>
      </c>
      <c r="O147" s="166"/>
      <c r="P147" s="32" t="str">
        <f t="shared" si="14"/>
        <v/>
      </c>
      <c r="Q147" s="33" t="str">
        <f t="shared" si="20"/>
        <v/>
      </c>
      <c r="R147" s="89">
        <f ca="1">SUMIFS($J$25:$J$224,$C$25:$C$224,$C147,$G$25:$G$224,Lists!$A$16)</f>
        <v>0</v>
      </c>
      <c r="S147" s="89">
        <f t="shared" si="15"/>
        <v>0</v>
      </c>
      <c r="U147" s="2" t="str">
        <f t="shared" si="16"/>
        <v/>
      </c>
      <c r="W147" s="2" t="str">
        <f>IF(C147=0,"",LEFT(INDEX(Lists!$H$5:$H$49,MATCH(C147,Lists!$G$5:$G$49,0),1),1))</f>
        <v/>
      </c>
      <c r="Y147" s="4">
        <f ca="1">'Month 5'!H147+'Month 5'!I147-'Month 5'!J147</f>
        <v>0</v>
      </c>
      <c r="Z147" s="2" t="str">
        <f t="shared" ca="1" si="17"/>
        <v/>
      </c>
      <c r="AA147" s="2" t="str">
        <f t="shared" ca="1" si="21"/>
        <v/>
      </c>
      <c r="AC147" s="627" t="str">
        <f t="shared" si="18"/>
        <v>0</v>
      </c>
    </row>
    <row r="148" spans="1:29" ht="39" hidden="1" customHeight="1" x14ac:dyDescent="0.2">
      <c r="A148" s="14" t="str">
        <f>Planning!A132</f>
        <v>I124</v>
      </c>
      <c r="B148" s="9">
        <f>Planning!B132</f>
        <v>0</v>
      </c>
      <c r="C148" s="9">
        <f>Planning!C132</f>
        <v>0</v>
      </c>
      <c r="D148" s="9">
        <f>Planning!D132</f>
        <v>0</v>
      </c>
      <c r="E148" s="3">
        <f>Planning!E132</f>
        <v>0</v>
      </c>
      <c r="F148" s="3" t="str">
        <f>IF(Planning!G132&lt;&gt;0,Planning!G132,"")</f>
        <v/>
      </c>
      <c r="G148" s="194">
        <f>Planning!H132</f>
        <v>0</v>
      </c>
      <c r="H148" s="4">
        <f>Planning!X132</f>
        <v>0</v>
      </c>
      <c r="I148" s="198">
        <f ca="1">IF(OR(W148="1",AND(W148&lt;&gt;"1",G148=Lists!$A$17)),Y148,0)</f>
        <v>0</v>
      </c>
      <c r="J148" s="174"/>
      <c r="K148" s="32" t="str">
        <f ca="1">IF(AND(W148="2",G148&lt;&gt;Lists!$A$17),AA148,Z148)</f>
        <v/>
      </c>
      <c r="L148" s="33" t="str">
        <f t="shared" ca="1" si="19"/>
        <v/>
      </c>
      <c r="M148" s="5">
        <f>Planning!Y132</f>
        <v>0</v>
      </c>
      <c r="N148" s="5">
        <f>'Month 5'!M148+'Month 5'!N148-'Month 5'!O148</f>
        <v>0</v>
      </c>
      <c r="O148" s="166"/>
      <c r="P148" s="32" t="str">
        <f t="shared" si="14"/>
        <v/>
      </c>
      <c r="Q148" s="33" t="str">
        <f t="shared" si="20"/>
        <v/>
      </c>
      <c r="R148" s="89">
        <f ca="1">SUMIFS($J$25:$J$224,$C$25:$C$224,$C148,$G$25:$G$224,Lists!$A$16)</f>
        <v>0</v>
      </c>
      <c r="S148" s="89">
        <f t="shared" si="15"/>
        <v>0</v>
      </c>
      <c r="U148" s="2" t="str">
        <f t="shared" si="16"/>
        <v/>
      </c>
      <c r="W148" s="2" t="str">
        <f>IF(C148=0,"",LEFT(INDEX(Lists!$H$5:$H$49,MATCH(C148,Lists!$G$5:$G$49,0),1),1))</f>
        <v/>
      </c>
      <c r="Y148" s="4">
        <f ca="1">'Month 5'!H148+'Month 5'!I148-'Month 5'!J148</f>
        <v>0</v>
      </c>
      <c r="Z148" s="2" t="str">
        <f t="shared" ca="1" si="17"/>
        <v/>
      </c>
      <c r="AA148" s="2" t="str">
        <f t="shared" ca="1" si="21"/>
        <v/>
      </c>
      <c r="AC148" s="627" t="str">
        <f t="shared" si="18"/>
        <v>0</v>
      </c>
    </row>
    <row r="149" spans="1:29" ht="39" hidden="1" customHeight="1" x14ac:dyDescent="0.2">
      <c r="A149" s="14" t="str">
        <f>Planning!A133</f>
        <v>I125</v>
      </c>
      <c r="B149" s="9">
        <f>Planning!B133</f>
        <v>0</v>
      </c>
      <c r="C149" s="9">
        <f>Planning!C133</f>
        <v>0</v>
      </c>
      <c r="D149" s="9">
        <f>Planning!D133</f>
        <v>0</v>
      </c>
      <c r="E149" s="3">
        <f>Planning!E133</f>
        <v>0</v>
      </c>
      <c r="F149" s="3" t="str">
        <f>IF(Planning!G133&lt;&gt;0,Planning!G133,"")</f>
        <v/>
      </c>
      <c r="G149" s="194">
        <f>Planning!H133</f>
        <v>0</v>
      </c>
      <c r="H149" s="4">
        <f>Planning!X133</f>
        <v>0</v>
      </c>
      <c r="I149" s="198">
        <f ca="1">IF(OR(W149="1",AND(W149&lt;&gt;"1",G149=Lists!$A$17)),Y149,0)</f>
        <v>0</v>
      </c>
      <c r="J149" s="174"/>
      <c r="K149" s="32" t="str">
        <f ca="1">IF(AND(W149="2",G149&lt;&gt;Lists!$A$17),AA149,Z149)</f>
        <v/>
      </c>
      <c r="L149" s="33" t="str">
        <f t="shared" ca="1" si="19"/>
        <v/>
      </c>
      <c r="M149" s="5">
        <f>Planning!Y133</f>
        <v>0</v>
      </c>
      <c r="N149" s="5">
        <f>'Month 5'!M149+'Month 5'!N149-'Month 5'!O149</f>
        <v>0</v>
      </c>
      <c r="O149" s="166"/>
      <c r="P149" s="32" t="str">
        <f t="shared" si="14"/>
        <v/>
      </c>
      <c r="Q149" s="33" t="str">
        <f t="shared" si="20"/>
        <v/>
      </c>
      <c r="R149" s="89">
        <f ca="1">SUMIFS($J$25:$J$224,$C$25:$C$224,$C149,$G$25:$G$224,Lists!$A$16)</f>
        <v>0</v>
      </c>
      <c r="S149" s="89">
        <f t="shared" si="15"/>
        <v>0</v>
      </c>
      <c r="U149" s="2" t="str">
        <f t="shared" si="16"/>
        <v/>
      </c>
      <c r="W149" s="2" t="str">
        <f>IF(C149=0,"",LEFT(INDEX(Lists!$H$5:$H$49,MATCH(C149,Lists!$G$5:$G$49,0),1),1))</f>
        <v/>
      </c>
      <c r="Y149" s="4">
        <f ca="1">'Month 5'!H149+'Month 5'!I149-'Month 5'!J149</f>
        <v>0</v>
      </c>
      <c r="Z149" s="2" t="str">
        <f t="shared" ca="1" si="17"/>
        <v/>
      </c>
      <c r="AA149" s="2" t="str">
        <f t="shared" ca="1" si="21"/>
        <v/>
      </c>
      <c r="AC149" s="627" t="str">
        <f t="shared" si="18"/>
        <v>0</v>
      </c>
    </row>
    <row r="150" spans="1:29" ht="39" hidden="1" customHeight="1" x14ac:dyDescent="0.2">
      <c r="A150" s="14" t="str">
        <f>Planning!A134</f>
        <v>I126</v>
      </c>
      <c r="B150" s="9">
        <f>Planning!B134</f>
        <v>0</v>
      </c>
      <c r="C150" s="9">
        <f>Planning!C134</f>
        <v>0</v>
      </c>
      <c r="D150" s="9">
        <f>Planning!D134</f>
        <v>0</v>
      </c>
      <c r="E150" s="3">
        <f>Planning!E134</f>
        <v>0</v>
      </c>
      <c r="F150" s="3" t="str">
        <f>IF(Planning!G134&lt;&gt;0,Planning!G134,"")</f>
        <v/>
      </c>
      <c r="G150" s="194">
        <f>Planning!H134</f>
        <v>0</v>
      </c>
      <c r="H150" s="4">
        <f>Planning!X134</f>
        <v>0</v>
      </c>
      <c r="I150" s="198">
        <f ca="1">IF(OR(W150="1",AND(W150&lt;&gt;"1",G150=Lists!$A$17)),Y150,0)</f>
        <v>0</v>
      </c>
      <c r="J150" s="174"/>
      <c r="K150" s="32" t="str">
        <f ca="1">IF(AND(W150="2",G150&lt;&gt;Lists!$A$17),AA150,Z150)</f>
        <v/>
      </c>
      <c r="L150" s="33" t="str">
        <f t="shared" ca="1" si="19"/>
        <v/>
      </c>
      <c r="M150" s="5">
        <f>Planning!Y134</f>
        <v>0</v>
      </c>
      <c r="N150" s="5">
        <f>'Month 5'!M150+'Month 5'!N150-'Month 5'!O150</f>
        <v>0</v>
      </c>
      <c r="O150" s="166"/>
      <c r="P150" s="32" t="str">
        <f t="shared" si="14"/>
        <v/>
      </c>
      <c r="Q150" s="33" t="str">
        <f t="shared" si="20"/>
        <v/>
      </c>
      <c r="R150" s="89">
        <f ca="1">SUMIFS($J$25:$J$224,$C$25:$C$224,$C150,$G$25:$G$224,Lists!$A$16)</f>
        <v>0</v>
      </c>
      <c r="S150" s="89">
        <f t="shared" si="15"/>
        <v>0</v>
      </c>
      <c r="U150" s="2" t="str">
        <f t="shared" si="16"/>
        <v/>
      </c>
      <c r="W150" s="2" t="str">
        <f>IF(C150=0,"",LEFT(INDEX(Lists!$H$5:$H$49,MATCH(C150,Lists!$G$5:$G$49,0),1),1))</f>
        <v/>
      </c>
      <c r="Y150" s="4">
        <f ca="1">'Month 5'!H150+'Month 5'!I150-'Month 5'!J150</f>
        <v>0</v>
      </c>
      <c r="Z150" s="2" t="str">
        <f t="shared" ca="1" si="17"/>
        <v/>
      </c>
      <c r="AA150" s="2" t="str">
        <f t="shared" ca="1" si="21"/>
        <v/>
      </c>
      <c r="AC150" s="627" t="str">
        <f t="shared" si="18"/>
        <v>0</v>
      </c>
    </row>
    <row r="151" spans="1:29" ht="39" hidden="1" customHeight="1" x14ac:dyDescent="0.2">
      <c r="A151" s="14" t="str">
        <f>Planning!A135</f>
        <v>I127</v>
      </c>
      <c r="B151" s="9">
        <f>Planning!B135</f>
        <v>0</v>
      </c>
      <c r="C151" s="9">
        <f>Planning!C135</f>
        <v>0</v>
      </c>
      <c r="D151" s="9">
        <f>Planning!D135</f>
        <v>0</v>
      </c>
      <c r="E151" s="3">
        <f>Planning!E135</f>
        <v>0</v>
      </c>
      <c r="F151" s="3" t="str">
        <f>IF(Planning!G135&lt;&gt;0,Planning!G135,"")</f>
        <v/>
      </c>
      <c r="G151" s="194">
        <f>Planning!H135</f>
        <v>0</v>
      </c>
      <c r="H151" s="4">
        <f>Planning!X135</f>
        <v>0</v>
      </c>
      <c r="I151" s="198">
        <f ca="1">IF(OR(W151="1",AND(W151&lt;&gt;"1",G151=Lists!$A$17)),Y151,0)</f>
        <v>0</v>
      </c>
      <c r="J151" s="174"/>
      <c r="K151" s="32" t="str">
        <f ca="1">IF(AND(W151="2",G151&lt;&gt;Lists!$A$17),AA151,Z151)</f>
        <v/>
      </c>
      <c r="L151" s="33" t="str">
        <f t="shared" ca="1" si="19"/>
        <v/>
      </c>
      <c r="M151" s="5">
        <f>Planning!Y135</f>
        <v>0</v>
      </c>
      <c r="N151" s="5">
        <f>'Month 5'!M151+'Month 5'!N151-'Month 5'!O151</f>
        <v>0</v>
      </c>
      <c r="O151" s="166"/>
      <c r="P151" s="32" t="str">
        <f t="shared" si="14"/>
        <v/>
      </c>
      <c r="Q151" s="33" t="str">
        <f t="shared" si="20"/>
        <v/>
      </c>
      <c r="R151" s="89">
        <f ca="1">SUMIFS($J$25:$J$224,$C$25:$C$224,$C151,$G$25:$G$224,Lists!$A$16)</f>
        <v>0</v>
      </c>
      <c r="S151" s="89">
        <f t="shared" si="15"/>
        <v>0</v>
      </c>
      <c r="U151" s="2" t="str">
        <f t="shared" si="16"/>
        <v/>
      </c>
      <c r="W151" s="2" t="str">
        <f>IF(C151=0,"",LEFT(INDEX(Lists!$H$5:$H$49,MATCH(C151,Lists!$G$5:$G$49,0),1),1))</f>
        <v/>
      </c>
      <c r="Y151" s="4">
        <f ca="1">'Month 5'!H151+'Month 5'!I151-'Month 5'!J151</f>
        <v>0</v>
      </c>
      <c r="Z151" s="2" t="str">
        <f t="shared" ca="1" si="17"/>
        <v/>
      </c>
      <c r="AA151" s="2" t="str">
        <f t="shared" ca="1" si="21"/>
        <v/>
      </c>
      <c r="AC151" s="627" t="str">
        <f t="shared" si="18"/>
        <v>0</v>
      </c>
    </row>
    <row r="152" spans="1:29" ht="39" hidden="1" customHeight="1" x14ac:dyDescent="0.2">
      <c r="A152" s="14" t="str">
        <f>Planning!A136</f>
        <v>I128</v>
      </c>
      <c r="B152" s="9">
        <f>Planning!B136</f>
        <v>0</v>
      </c>
      <c r="C152" s="9">
        <f>Planning!C136</f>
        <v>0</v>
      </c>
      <c r="D152" s="9">
        <f>Planning!D136</f>
        <v>0</v>
      </c>
      <c r="E152" s="3">
        <f>Planning!E136</f>
        <v>0</v>
      </c>
      <c r="F152" s="3" t="str">
        <f>IF(Planning!G136&lt;&gt;0,Planning!G136,"")</f>
        <v/>
      </c>
      <c r="G152" s="194">
        <f>Planning!H136</f>
        <v>0</v>
      </c>
      <c r="H152" s="4">
        <f>Planning!X136</f>
        <v>0</v>
      </c>
      <c r="I152" s="198">
        <f ca="1">IF(OR(W152="1",AND(W152&lt;&gt;"1",G152=Lists!$A$17)),Y152,0)</f>
        <v>0</v>
      </c>
      <c r="J152" s="174"/>
      <c r="K152" s="32" t="str">
        <f ca="1">IF(AND(W152="2",G152&lt;&gt;Lists!$A$17),AA152,Z152)</f>
        <v/>
      </c>
      <c r="L152" s="33" t="str">
        <f t="shared" ca="1" si="19"/>
        <v/>
      </c>
      <c r="M152" s="5">
        <f>Planning!Y136</f>
        <v>0</v>
      </c>
      <c r="N152" s="5">
        <f>'Month 5'!M152+'Month 5'!N152-'Month 5'!O152</f>
        <v>0</v>
      </c>
      <c r="O152" s="166"/>
      <c r="P152" s="32" t="str">
        <f t="shared" si="14"/>
        <v/>
      </c>
      <c r="Q152" s="33" t="str">
        <f t="shared" si="20"/>
        <v/>
      </c>
      <c r="R152" s="89">
        <f ca="1">SUMIFS($J$25:$J$224,$C$25:$C$224,$C152,$G$25:$G$224,Lists!$A$16)</f>
        <v>0</v>
      </c>
      <c r="S152" s="89">
        <f t="shared" si="15"/>
        <v>0</v>
      </c>
      <c r="U152" s="2" t="str">
        <f t="shared" si="16"/>
        <v/>
      </c>
      <c r="W152" s="2" t="str">
        <f>IF(C152=0,"",LEFT(INDEX(Lists!$H$5:$H$49,MATCH(C152,Lists!$G$5:$G$49,0),1),1))</f>
        <v/>
      </c>
      <c r="Y152" s="4">
        <f ca="1">'Month 5'!H152+'Month 5'!I152-'Month 5'!J152</f>
        <v>0</v>
      </c>
      <c r="Z152" s="2" t="str">
        <f t="shared" ca="1" si="17"/>
        <v/>
      </c>
      <c r="AA152" s="2" t="str">
        <f t="shared" ca="1" si="21"/>
        <v/>
      </c>
      <c r="AC152" s="627" t="str">
        <f t="shared" si="18"/>
        <v>0</v>
      </c>
    </row>
    <row r="153" spans="1:29" ht="39" hidden="1" customHeight="1" x14ac:dyDescent="0.2">
      <c r="A153" s="14" t="str">
        <f>Planning!A137</f>
        <v>I129</v>
      </c>
      <c r="B153" s="9">
        <f>Planning!B137</f>
        <v>0</v>
      </c>
      <c r="C153" s="9">
        <f>Planning!C137</f>
        <v>0</v>
      </c>
      <c r="D153" s="9">
        <f>Planning!D137</f>
        <v>0</v>
      </c>
      <c r="E153" s="3">
        <f>Planning!E137</f>
        <v>0</v>
      </c>
      <c r="F153" s="3" t="str">
        <f>IF(Planning!G137&lt;&gt;0,Planning!G137,"")</f>
        <v/>
      </c>
      <c r="G153" s="194">
        <f>Planning!H137</f>
        <v>0</v>
      </c>
      <c r="H153" s="4">
        <f>Planning!X137</f>
        <v>0</v>
      </c>
      <c r="I153" s="198">
        <f ca="1">IF(OR(W153="1",AND(W153&lt;&gt;"1",G153=Lists!$A$17)),Y153,0)</f>
        <v>0</v>
      </c>
      <c r="J153" s="174"/>
      <c r="K153" s="32" t="str">
        <f ca="1">IF(AND(W153="2",G153&lt;&gt;Lists!$A$17),AA153,Z153)</f>
        <v/>
      </c>
      <c r="L153" s="33" t="str">
        <f t="shared" ref="L153:L184" ca="1" si="22">IF($U153=ExcluirDelPLogro,"",IF(AND(H153=0,I153=0,J153=0),"",K153))</f>
        <v/>
      </c>
      <c r="M153" s="5">
        <f>Planning!Y137</f>
        <v>0</v>
      </c>
      <c r="N153" s="5">
        <f>'Month 5'!M153+'Month 5'!N153-'Month 5'!O153</f>
        <v>0</v>
      </c>
      <c r="O153" s="166"/>
      <c r="P153" s="32" t="str">
        <f t="shared" si="14"/>
        <v/>
      </c>
      <c r="Q153" s="33" t="str">
        <f t="shared" ref="Q153:Q184" si="23">IF($U153=ExcluirDelPLogro,"",IF(AND(M153=0,N153=0,O153=0),"",P153))</f>
        <v/>
      </c>
      <c r="R153" s="89">
        <f ca="1">SUMIFS($J$25:$J$224,$C$25:$C$224,$C153,$G$25:$G$224,Lists!$A$16)</f>
        <v>0</v>
      </c>
      <c r="S153" s="89">
        <f t="shared" si="15"/>
        <v>0</v>
      </c>
      <c r="U153" s="2" t="str">
        <f t="shared" si="16"/>
        <v/>
      </c>
      <c r="W153" s="2" t="str">
        <f>IF(C153=0,"",LEFT(INDEX(Lists!$H$5:$H$49,MATCH(C153,Lists!$G$5:$G$49,0),1),1))</f>
        <v/>
      </c>
      <c r="Y153" s="4">
        <f ca="1">'Month 5'!H153+'Month 5'!I153-'Month 5'!J153</f>
        <v>0</v>
      </c>
      <c r="Z153" s="2" t="str">
        <f t="shared" ca="1" si="17"/>
        <v/>
      </c>
      <c r="AA153" s="2" t="str">
        <f t="shared" ref="AA153:AA184" ca="1" si="24">IF(AND(H153=0,I153=0,J153=0),"",IF(J153&gt;0,H153/J153,0))</f>
        <v/>
      </c>
      <c r="AC153" s="627" t="str">
        <f t="shared" si="18"/>
        <v>0</v>
      </c>
    </row>
    <row r="154" spans="1:29" ht="39" hidden="1" customHeight="1" x14ac:dyDescent="0.2">
      <c r="A154" s="14" t="str">
        <f>Planning!A138</f>
        <v>I130</v>
      </c>
      <c r="B154" s="9">
        <f>Planning!B138</f>
        <v>0</v>
      </c>
      <c r="C154" s="9">
        <f>Planning!C138</f>
        <v>0</v>
      </c>
      <c r="D154" s="9">
        <f>Planning!D138</f>
        <v>0</v>
      </c>
      <c r="E154" s="3">
        <f>Planning!E138</f>
        <v>0</v>
      </c>
      <c r="F154" s="3" t="str">
        <f>IF(Planning!G138&lt;&gt;0,Planning!G138,"")</f>
        <v/>
      </c>
      <c r="G154" s="194">
        <f>Planning!H138</f>
        <v>0</v>
      </c>
      <c r="H154" s="4">
        <f>Planning!X138</f>
        <v>0</v>
      </c>
      <c r="I154" s="198">
        <f ca="1">IF(OR(W154="1",AND(W154&lt;&gt;"1",G154=Lists!$A$17)),Y154,0)</f>
        <v>0</v>
      </c>
      <c r="J154" s="174"/>
      <c r="K154" s="32" t="str">
        <f ca="1">IF(AND(W154="2",G154&lt;&gt;Lists!$A$17),AA154,Z154)</f>
        <v/>
      </c>
      <c r="L154" s="33" t="str">
        <f t="shared" ca="1" si="22"/>
        <v/>
      </c>
      <c r="M154" s="5">
        <f>Planning!Y138</f>
        <v>0</v>
      </c>
      <c r="N154" s="5">
        <f>'Month 5'!M154+'Month 5'!N154-'Month 5'!O154</f>
        <v>0</v>
      </c>
      <c r="O154" s="166"/>
      <c r="P154" s="32" t="str">
        <f t="shared" ref="P154:P217" si="25">IF(AND(M154=0,N154=0,O154=0),"",IF((M154+N154)&gt;0,O154/(M154+N154),O154))</f>
        <v/>
      </c>
      <c r="Q154" s="33" t="str">
        <f t="shared" si="23"/>
        <v/>
      </c>
      <c r="R154" s="89">
        <f ca="1">SUMIFS($J$25:$J$224,$C$25:$C$224,$C154,$G$25:$G$224,Lists!$A$16)</f>
        <v>0</v>
      </c>
      <c r="S154" s="89">
        <f t="shared" ref="S154:S217" si="26">SUMIFS($O$25:$O$224,$C$25:$C$224,$C154,$G$25:$G$224,"&lt;&gt;0")</f>
        <v>0</v>
      </c>
      <c r="U154" s="2" t="str">
        <f t="shared" ref="U154:U217" si="27">IF(B154=0,"",IF(LEFT(B154,1)="1","1","2"))</f>
        <v/>
      </c>
      <c r="W154" s="2" t="str">
        <f>IF(C154=0,"",LEFT(INDEX(Lists!$H$5:$H$49,MATCH(C154,Lists!$G$5:$G$49,0),1),1))</f>
        <v/>
      </c>
      <c r="Y154" s="4">
        <f ca="1">'Month 5'!H154+'Month 5'!I154-'Month 5'!J154</f>
        <v>0</v>
      </c>
      <c r="Z154" s="2" t="str">
        <f t="shared" ref="Z154:Z217" ca="1" si="28">IF(AND(H154=0,I154=0,J154=0),"",IF((H154+I154)&gt;0,J154/(H154+I154),J154))</f>
        <v/>
      </c>
      <c r="AA154" s="2" t="str">
        <f t="shared" ca="1" si="24"/>
        <v/>
      </c>
      <c r="AC154" s="627" t="str">
        <f t="shared" ref="AC154:AC217" si="29">U154&amp;C154</f>
        <v>0</v>
      </c>
    </row>
    <row r="155" spans="1:29" ht="39" hidden="1" customHeight="1" x14ac:dyDescent="0.2">
      <c r="A155" s="14" t="str">
        <f>Planning!A139</f>
        <v>I131</v>
      </c>
      <c r="B155" s="9">
        <f>Planning!B139</f>
        <v>0</v>
      </c>
      <c r="C155" s="9">
        <f>Planning!C139</f>
        <v>0</v>
      </c>
      <c r="D155" s="9">
        <f>Planning!D139</f>
        <v>0</v>
      </c>
      <c r="E155" s="3">
        <f>Planning!E139</f>
        <v>0</v>
      </c>
      <c r="F155" s="3" t="str">
        <f>IF(Planning!G139&lt;&gt;0,Planning!G139,"")</f>
        <v/>
      </c>
      <c r="G155" s="194">
        <f>Planning!H139</f>
        <v>0</v>
      </c>
      <c r="H155" s="4">
        <f>Planning!X139</f>
        <v>0</v>
      </c>
      <c r="I155" s="198">
        <f ca="1">IF(OR(W155="1",AND(W155&lt;&gt;"1",G155=Lists!$A$17)),Y155,0)</f>
        <v>0</v>
      </c>
      <c r="J155" s="174"/>
      <c r="K155" s="32" t="str">
        <f ca="1">IF(AND(W155="2",G155&lt;&gt;Lists!$A$17),AA155,Z155)</f>
        <v/>
      </c>
      <c r="L155" s="33" t="str">
        <f t="shared" ca="1" si="22"/>
        <v/>
      </c>
      <c r="M155" s="5">
        <f>Planning!Y139</f>
        <v>0</v>
      </c>
      <c r="N155" s="5">
        <f>'Month 5'!M155+'Month 5'!N155-'Month 5'!O155</f>
        <v>0</v>
      </c>
      <c r="O155" s="166"/>
      <c r="P155" s="32" t="str">
        <f t="shared" si="25"/>
        <v/>
      </c>
      <c r="Q155" s="33" t="str">
        <f t="shared" si="23"/>
        <v/>
      </c>
      <c r="R155" s="89">
        <f ca="1">SUMIFS($J$25:$J$224,$C$25:$C$224,$C155,$G$25:$G$224,Lists!$A$16)</f>
        <v>0</v>
      </c>
      <c r="S155" s="89">
        <f t="shared" si="26"/>
        <v>0</v>
      </c>
      <c r="U155" s="2" t="str">
        <f t="shared" si="27"/>
        <v/>
      </c>
      <c r="W155" s="2" t="str">
        <f>IF(C155=0,"",LEFT(INDEX(Lists!$H$5:$H$49,MATCH(C155,Lists!$G$5:$G$49,0),1),1))</f>
        <v/>
      </c>
      <c r="Y155" s="4">
        <f ca="1">'Month 5'!H155+'Month 5'!I155-'Month 5'!J155</f>
        <v>0</v>
      </c>
      <c r="Z155" s="2" t="str">
        <f t="shared" ca="1" si="28"/>
        <v/>
      </c>
      <c r="AA155" s="2" t="str">
        <f t="shared" ca="1" si="24"/>
        <v/>
      </c>
      <c r="AC155" s="627" t="str">
        <f t="shared" si="29"/>
        <v>0</v>
      </c>
    </row>
    <row r="156" spans="1:29" ht="39" hidden="1" customHeight="1" x14ac:dyDescent="0.2">
      <c r="A156" s="14" t="str">
        <f>Planning!A140</f>
        <v>I132</v>
      </c>
      <c r="B156" s="9">
        <f>Planning!B140</f>
        <v>0</v>
      </c>
      <c r="C156" s="9">
        <f>Planning!C140</f>
        <v>0</v>
      </c>
      <c r="D156" s="9">
        <f>Planning!D140</f>
        <v>0</v>
      </c>
      <c r="E156" s="3">
        <f>Planning!E140</f>
        <v>0</v>
      </c>
      <c r="F156" s="3" t="str">
        <f>IF(Planning!G140&lt;&gt;0,Planning!G140,"")</f>
        <v/>
      </c>
      <c r="G156" s="194">
        <f>Planning!H140</f>
        <v>0</v>
      </c>
      <c r="H156" s="4">
        <f>Planning!X140</f>
        <v>0</v>
      </c>
      <c r="I156" s="198">
        <f ca="1">IF(OR(W156="1",AND(W156&lt;&gt;"1",G156=Lists!$A$17)),Y156,0)</f>
        <v>0</v>
      </c>
      <c r="J156" s="174"/>
      <c r="K156" s="32" t="str">
        <f ca="1">IF(AND(W156="2",G156&lt;&gt;Lists!$A$17),AA156,Z156)</f>
        <v/>
      </c>
      <c r="L156" s="33" t="str">
        <f t="shared" ca="1" si="22"/>
        <v/>
      </c>
      <c r="M156" s="5">
        <f>Planning!Y140</f>
        <v>0</v>
      </c>
      <c r="N156" s="5">
        <f>'Month 5'!M156+'Month 5'!N156-'Month 5'!O156</f>
        <v>0</v>
      </c>
      <c r="O156" s="166"/>
      <c r="P156" s="32" t="str">
        <f t="shared" si="25"/>
        <v/>
      </c>
      <c r="Q156" s="33" t="str">
        <f t="shared" si="23"/>
        <v/>
      </c>
      <c r="R156" s="89">
        <f ca="1">SUMIFS($J$25:$J$224,$C$25:$C$224,$C156,$G$25:$G$224,Lists!$A$16)</f>
        <v>0</v>
      </c>
      <c r="S156" s="89">
        <f t="shared" si="26"/>
        <v>0</v>
      </c>
      <c r="U156" s="2" t="str">
        <f t="shared" si="27"/>
        <v/>
      </c>
      <c r="W156" s="2" t="str">
        <f>IF(C156=0,"",LEFT(INDEX(Lists!$H$5:$H$49,MATCH(C156,Lists!$G$5:$G$49,0),1),1))</f>
        <v/>
      </c>
      <c r="Y156" s="4">
        <f ca="1">'Month 5'!H156+'Month 5'!I156-'Month 5'!J156</f>
        <v>0</v>
      </c>
      <c r="Z156" s="2" t="str">
        <f t="shared" ca="1" si="28"/>
        <v/>
      </c>
      <c r="AA156" s="2" t="str">
        <f t="shared" ca="1" si="24"/>
        <v/>
      </c>
      <c r="AC156" s="627" t="str">
        <f t="shared" si="29"/>
        <v>0</v>
      </c>
    </row>
    <row r="157" spans="1:29" ht="39" hidden="1" customHeight="1" x14ac:dyDescent="0.2">
      <c r="A157" s="14" t="str">
        <f>Planning!A141</f>
        <v>I133</v>
      </c>
      <c r="B157" s="9">
        <f>Planning!B141</f>
        <v>0</v>
      </c>
      <c r="C157" s="9">
        <f>Planning!C141</f>
        <v>0</v>
      </c>
      <c r="D157" s="9">
        <f>Planning!D141</f>
        <v>0</v>
      </c>
      <c r="E157" s="3">
        <f>Planning!E141</f>
        <v>0</v>
      </c>
      <c r="F157" s="3" t="str">
        <f>IF(Planning!G141&lt;&gt;0,Planning!G141,"")</f>
        <v/>
      </c>
      <c r="G157" s="194">
        <f>Planning!H141</f>
        <v>0</v>
      </c>
      <c r="H157" s="4">
        <f>Planning!X141</f>
        <v>0</v>
      </c>
      <c r="I157" s="198">
        <f ca="1">IF(OR(W157="1",AND(W157&lt;&gt;"1",G157=Lists!$A$17)),Y157,0)</f>
        <v>0</v>
      </c>
      <c r="J157" s="174"/>
      <c r="K157" s="32" t="str">
        <f ca="1">IF(AND(W157="2",G157&lt;&gt;Lists!$A$17),AA157,Z157)</f>
        <v/>
      </c>
      <c r="L157" s="33" t="str">
        <f t="shared" ca="1" si="22"/>
        <v/>
      </c>
      <c r="M157" s="5">
        <f>Planning!Y141</f>
        <v>0</v>
      </c>
      <c r="N157" s="5">
        <f>'Month 5'!M157+'Month 5'!N157-'Month 5'!O157</f>
        <v>0</v>
      </c>
      <c r="O157" s="166"/>
      <c r="P157" s="32" t="str">
        <f t="shared" si="25"/>
        <v/>
      </c>
      <c r="Q157" s="33" t="str">
        <f t="shared" si="23"/>
        <v/>
      </c>
      <c r="R157" s="89">
        <f ca="1">SUMIFS($J$25:$J$224,$C$25:$C$224,$C157,$G$25:$G$224,Lists!$A$16)</f>
        <v>0</v>
      </c>
      <c r="S157" s="89">
        <f t="shared" si="26"/>
        <v>0</v>
      </c>
      <c r="U157" s="2" t="str">
        <f t="shared" si="27"/>
        <v/>
      </c>
      <c r="W157" s="2" t="str">
        <f>IF(C157=0,"",LEFT(INDEX(Lists!$H$5:$H$49,MATCH(C157,Lists!$G$5:$G$49,0),1),1))</f>
        <v/>
      </c>
      <c r="Y157" s="4">
        <f ca="1">'Month 5'!H157+'Month 5'!I157-'Month 5'!J157</f>
        <v>0</v>
      </c>
      <c r="Z157" s="2" t="str">
        <f t="shared" ca="1" si="28"/>
        <v/>
      </c>
      <c r="AA157" s="2" t="str">
        <f t="shared" ca="1" si="24"/>
        <v/>
      </c>
      <c r="AC157" s="627" t="str">
        <f t="shared" si="29"/>
        <v>0</v>
      </c>
    </row>
    <row r="158" spans="1:29" ht="39" hidden="1" customHeight="1" x14ac:dyDescent="0.2">
      <c r="A158" s="14" t="str">
        <f>Planning!A142</f>
        <v>I134</v>
      </c>
      <c r="B158" s="9">
        <f>Planning!B142</f>
        <v>0</v>
      </c>
      <c r="C158" s="9">
        <f>Planning!C142</f>
        <v>0</v>
      </c>
      <c r="D158" s="9">
        <f>Planning!D142</f>
        <v>0</v>
      </c>
      <c r="E158" s="3">
        <f>Planning!E142</f>
        <v>0</v>
      </c>
      <c r="F158" s="3" t="str">
        <f>IF(Planning!G142&lt;&gt;0,Planning!G142,"")</f>
        <v/>
      </c>
      <c r="G158" s="194">
        <f>Planning!H142</f>
        <v>0</v>
      </c>
      <c r="H158" s="4">
        <f>Planning!X142</f>
        <v>0</v>
      </c>
      <c r="I158" s="198">
        <f ca="1">IF(OR(W158="1",AND(W158&lt;&gt;"1",G158=Lists!$A$17)),Y158,0)</f>
        <v>0</v>
      </c>
      <c r="J158" s="174"/>
      <c r="K158" s="32" t="str">
        <f ca="1">IF(AND(W158="2",G158&lt;&gt;Lists!$A$17),AA158,Z158)</f>
        <v/>
      </c>
      <c r="L158" s="33" t="str">
        <f t="shared" ca="1" si="22"/>
        <v/>
      </c>
      <c r="M158" s="5">
        <f>Planning!Y142</f>
        <v>0</v>
      </c>
      <c r="N158" s="5">
        <f>'Month 5'!M158+'Month 5'!N158-'Month 5'!O158</f>
        <v>0</v>
      </c>
      <c r="O158" s="166"/>
      <c r="P158" s="32" t="str">
        <f t="shared" si="25"/>
        <v/>
      </c>
      <c r="Q158" s="33" t="str">
        <f t="shared" si="23"/>
        <v/>
      </c>
      <c r="R158" s="89">
        <f ca="1">SUMIFS($J$25:$J$224,$C$25:$C$224,$C158,$G$25:$G$224,Lists!$A$16)</f>
        <v>0</v>
      </c>
      <c r="S158" s="89">
        <f t="shared" si="26"/>
        <v>0</v>
      </c>
      <c r="U158" s="2" t="str">
        <f t="shared" si="27"/>
        <v/>
      </c>
      <c r="W158" s="2" t="str">
        <f>IF(C158=0,"",LEFT(INDEX(Lists!$H$5:$H$49,MATCH(C158,Lists!$G$5:$G$49,0),1),1))</f>
        <v/>
      </c>
      <c r="Y158" s="4">
        <f ca="1">'Month 5'!H158+'Month 5'!I158-'Month 5'!J158</f>
        <v>0</v>
      </c>
      <c r="Z158" s="2" t="str">
        <f t="shared" ca="1" si="28"/>
        <v/>
      </c>
      <c r="AA158" s="2" t="str">
        <f t="shared" ca="1" si="24"/>
        <v/>
      </c>
      <c r="AC158" s="627" t="str">
        <f t="shared" si="29"/>
        <v>0</v>
      </c>
    </row>
    <row r="159" spans="1:29" ht="39" hidden="1" customHeight="1" x14ac:dyDescent="0.2">
      <c r="A159" s="14" t="str">
        <f>Planning!A143</f>
        <v>I135</v>
      </c>
      <c r="B159" s="9">
        <f>Planning!B143</f>
        <v>0</v>
      </c>
      <c r="C159" s="9">
        <f>Planning!C143</f>
        <v>0</v>
      </c>
      <c r="D159" s="9">
        <f>Planning!D143</f>
        <v>0</v>
      </c>
      <c r="E159" s="3">
        <f>Planning!E143</f>
        <v>0</v>
      </c>
      <c r="F159" s="3" t="str">
        <f>IF(Planning!G143&lt;&gt;0,Planning!G143,"")</f>
        <v/>
      </c>
      <c r="G159" s="194">
        <f>Planning!H143</f>
        <v>0</v>
      </c>
      <c r="H159" s="4">
        <f>Planning!X143</f>
        <v>0</v>
      </c>
      <c r="I159" s="198">
        <f ca="1">IF(OR(W159="1",AND(W159&lt;&gt;"1",G159=Lists!$A$17)),Y159,0)</f>
        <v>0</v>
      </c>
      <c r="J159" s="174"/>
      <c r="K159" s="32" t="str">
        <f ca="1">IF(AND(W159="2",G159&lt;&gt;Lists!$A$17),AA159,Z159)</f>
        <v/>
      </c>
      <c r="L159" s="33" t="str">
        <f t="shared" ca="1" si="22"/>
        <v/>
      </c>
      <c r="M159" s="5">
        <f>Planning!Y143</f>
        <v>0</v>
      </c>
      <c r="N159" s="5">
        <f>'Month 5'!M159+'Month 5'!N159-'Month 5'!O159</f>
        <v>0</v>
      </c>
      <c r="O159" s="166"/>
      <c r="P159" s="32" t="str">
        <f t="shared" si="25"/>
        <v/>
      </c>
      <c r="Q159" s="33" t="str">
        <f t="shared" si="23"/>
        <v/>
      </c>
      <c r="R159" s="89">
        <f ca="1">SUMIFS($J$25:$J$224,$C$25:$C$224,$C159,$G$25:$G$224,Lists!$A$16)</f>
        <v>0</v>
      </c>
      <c r="S159" s="89">
        <f t="shared" si="26"/>
        <v>0</v>
      </c>
      <c r="U159" s="2" t="str">
        <f t="shared" si="27"/>
        <v/>
      </c>
      <c r="W159" s="2" t="str">
        <f>IF(C159=0,"",LEFT(INDEX(Lists!$H$5:$H$49,MATCH(C159,Lists!$G$5:$G$49,0),1),1))</f>
        <v/>
      </c>
      <c r="Y159" s="4">
        <f ca="1">'Month 5'!H159+'Month 5'!I159-'Month 5'!J159</f>
        <v>0</v>
      </c>
      <c r="Z159" s="2" t="str">
        <f t="shared" ca="1" si="28"/>
        <v/>
      </c>
      <c r="AA159" s="2" t="str">
        <f t="shared" ca="1" si="24"/>
        <v/>
      </c>
      <c r="AC159" s="627" t="str">
        <f t="shared" si="29"/>
        <v>0</v>
      </c>
    </row>
    <row r="160" spans="1:29" ht="39" hidden="1" customHeight="1" x14ac:dyDescent="0.2">
      <c r="A160" s="14" t="str">
        <f>Planning!A144</f>
        <v>I136</v>
      </c>
      <c r="B160" s="9">
        <f>Planning!B144</f>
        <v>0</v>
      </c>
      <c r="C160" s="9">
        <f>Planning!C144</f>
        <v>0</v>
      </c>
      <c r="D160" s="9">
        <f>Planning!D144</f>
        <v>0</v>
      </c>
      <c r="E160" s="3">
        <f>Planning!E144</f>
        <v>0</v>
      </c>
      <c r="F160" s="3" t="str">
        <f>IF(Planning!G144&lt;&gt;0,Planning!G144,"")</f>
        <v/>
      </c>
      <c r="G160" s="194">
        <f>Planning!H144</f>
        <v>0</v>
      </c>
      <c r="H160" s="4">
        <f>Planning!X144</f>
        <v>0</v>
      </c>
      <c r="I160" s="198">
        <f ca="1">IF(OR(W160="1",AND(W160&lt;&gt;"1",G160=Lists!$A$17)),Y160,0)</f>
        <v>0</v>
      </c>
      <c r="J160" s="174"/>
      <c r="K160" s="32" t="str">
        <f ca="1">IF(AND(W160="2",G160&lt;&gt;Lists!$A$17),AA160,Z160)</f>
        <v/>
      </c>
      <c r="L160" s="33" t="str">
        <f t="shared" ca="1" si="22"/>
        <v/>
      </c>
      <c r="M160" s="5">
        <f>Planning!Y144</f>
        <v>0</v>
      </c>
      <c r="N160" s="5">
        <f>'Month 5'!M160+'Month 5'!N160-'Month 5'!O160</f>
        <v>0</v>
      </c>
      <c r="O160" s="166"/>
      <c r="P160" s="32" t="str">
        <f t="shared" si="25"/>
        <v/>
      </c>
      <c r="Q160" s="33" t="str">
        <f t="shared" si="23"/>
        <v/>
      </c>
      <c r="R160" s="89">
        <f ca="1">SUMIFS($J$25:$J$224,$C$25:$C$224,$C160,$G$25:$G$224,Lists!$A$16)</f>
        <v>0</v>
      </c>
      <c r="S160" s="89">
        <f t="shared" si="26"/>
        <v>0</v>
      </c>
      <c r="U160" s="2" t="str">
        <f t="shared" si="27"/>
        <v/>
      </c>
      <c r="W160" s="2" t="str">
        <f>IF(C160=0,"",LEFT(INDEX(Lists!$H$5:$H$49,MATCH(C160,Lists!$G$5:$G$49,0),1),1))</f>
        <v/>
      </c>
      <c r="Y160" s="4">
        <f ca="1">'Month 5'!H160+'Month 5'!I160-'Month 5'!J160</f>
        <v>0</v>
      </c>
      <c r="Z160" s="2" t="str">
        <f t="shared" ca="1" si="28"/>
        <v/>
      </c>
      <c r="AA160" s="2" t="str">
        <f t="shared" ca="1" si="24"/>
        <v/>
      </c>
      <c r="AC160" s="627" t="str">
        <f t="shared" si="29"/>
        <v>0</v>
      </c>
    </row>
    <row r="161" spans="1:29" ht="39" hidden="1" customHeight="1" x14ac:dyDescent="0.2">
      <c r="A161" s="14" t="str">
        <f>Planning!A145</f>
        <v>I137</v>
      </c>
      <c r="B161" s="9">
        <f>Planning!B145</f>
        <v>0</v>
      </c>
      <c r="C161" s="9">
        <f>Planning!C145</f>
        <v>0</v>
      </c>
      <c r="D161" s="9">
        <f>Planning!D145</f>
        <v>0</v>
      </c>
      <c r="E161" s="3">
        <f>Planning!E145</f>
        <v>0</v>
      </c>
      <c r="F161" s="3" t="str">
        <f>IF(Planning!G145&lt;&gt;0,Planning!G145,"")</f>
        <v/>
      </c>
      <c r="G161" s="194">
        <f>Planning!H145</f>
        <v>0</v>
      </c>
      <c r="H161" s="4">
        <f>Planning!X145</f>
        <v>0</v>
      </c>
      <c r="I161" s="198">
        <f ca="1">IF(OR(W161="1",AND(W161&lt;&gt;"1",G161=Lists!$A$17)),Y161,0)</f>
        <v>0</v>
      </c>
      <c r="J161" s="174"/>
      <c r="K161" s="32" t="str">
        <f ca="1">IF(AND(W161="2",G161&lt;&gt;Lists!$A$17),AA161,Z161)</f>
        <v/>
      </c>
      <c r="L161" s="33" t="str">
        <f t="shared" ca="1" si="22"/>
        <v/>
      </c>
      <c r="M161" s="5">
        <f>Planning!Y145</f>
        <v>0</v>
      </c>
      <c r="N161" s="5">
        <f>'Month 5'!M161+'Month 5'!N161-'Month 5'!O161</f>
        <v>0</v>
      </c>
      <c r="O161" s="166"/>
      <c r="P161" s="32" t="str">
        <f t="shared" si="25"/>
        <v/>
      </c>
      <c r="Q161" s="33" t="str">
        <f t="shared" si="23"/>
        <v/>
      </c>
      <c r="R161" s="89">
        <f ca="1">SUMIFS($J$25:$J$224,$C$25:$C$224,$C161,$G$25:$G$224,Lists!$A$16)</f>
        <v>0</v>
      </c>
      <c r="S161" s="89">
        <f t="shared" si="26"/>
        <v>0</v>
      </c>
      <c r="U161" s="2" t="str">
        <f t="shared" si="27"/>
        <v/>
      </c>
      <c r="W161" s="2" t="str">
        <f>IF(C161=0,"",LEFT(INDEX(Lists!$H$5:$H$49,MATCH(C161,Lists!$G$5:$G$49,0),1),1))</f>
        <v/>
      </c>
      <c r="Y161" s="4">
        <f ca="1">'Month 5'!H161+'Month 5'!I161-'Month 5'!J161</f>
        <v>0</v>
      </c>
      <c r="Z161" s="2" t="str">
        <f t="shared" ca="1" si="28"/>
        <v/>
      </c>
      <c r="AA161" s="2" t="str">
        <f t="shared" ca="1" si="24"/>
        <v/>
      </c>
      <c r="AC161" s="627" t="str">
        <f t="shared" si="29"/>
        <v>0</v>
      </c>
    </row>
    <row r="162" spans="1:29" ht="39" hidden="1" customHeight="1" x14ac:dyDescent="0.2">
      <c r="A162" s="14" t="str">
        <f>Planning!A146</f>
        <v>I138</v>
      </c>
      <c r="B162" s="9">
        <f>Planning!B146</f>
        <v>0</v>
      </c>
      <c r="C162" s="9">
        <f>Planning!C146</f>
        <v>0</v>
      </c>
      <c r="D162" s="9">
        <f>Planning!D146</f>
        <v>0</v>
      </c>
      <c r="E162" s="3">
        <f>Planning!E146</f>
        <v>0</v>
      </c>
      <c r="F162" s="3" t="str">
        <f>IF(Planning!G146&lt;&gt;0,Planning!G146,"")</f>
        <v/>
      </c>
      <c r="G162" s="194">
        <f>Planning!H146</f>
        <v>0</v>
      </c>
      <c r="H162" s="4">
        <f>Planning!X146</f>
        <v>0</v>
      </c>
      <c r="I162" s="198">
        <f ca="1">IF(OR(W162="1",AND(W162&lt;&gt;"1",G162=Lists!$A$17)),Y162,0)</f>
        <v>0</v>
      </c>
      <c r="J162" s="174"/>
      <c r="K162" s="32" t="str">
        <f ca="1">IF(AND(W162="2",G162&lt;&gt;Lists!$A$17),AA162,Z162)</f>
        <v/>
      </c>
      <c r="L162" s="33" t="str">
        <f t="shared" ca="1" si="22"/>
        <v/>
      </c>
      <c r="M162" s="5">
        <f>Planning!Y146</f>
        <v>0</v>
      </c>
      <c r="N162" s="5">
        <f>'Month 5'!M162+'Month 5'!N162-'Month 5'!O162</f>
        <v>0</v>
      </c>
      <c r="O162" s="166"/>
      <c r="P162" s="32" t="str">
        <f t="shared" si="25"/>
        <v/>
      </c>
      <c r="Q162" s="33" t="str">
        <f t="shared" si="23"/>
        <v/>
      </c>
      <c r="R162" s="89">
        <f ca="1">SUMIFS($J$25:$J$224,$C$25:$C$224,$C162,$G$25:$G$224,Lists!$A$16)</f>
        <v>0</v>
      </c>
      <c r="S162" s="89">
        <f t="shared" si="26"/>
        <v>0</v>
      </c>
      <c r="U162" s="2" t="str">
        <f t="shared" si="27"/>
        <v/>
      </c>
      <c r="W162" s="2" t="str">
        <f>IF(C162=0,"",LEFT(INDEX(Lists!$H$5:$H$49,MATCH(C162,Lists!$G$5:$G$49,0),1),1))</f>
        <v/>
      </c>
      <c r="Y162" s="4">
        <f ca="1">'Month 5'!H162+'Month 5'!I162-'Month 5'!J162</f>
        <v>0</v>
      </c>
      <c r="Z162" s="2" t="str">
        <f t="shared" ca="1" si="28"/>
        <v/>
      </c>
      <c r="AA162" s="2" t="str">
        <f t="shared" ca="1" si="24"/>
        <v/>
      </c>
      <c r="AC162" s="627" t="str">
        <f t="shared" si="29"/>
        <v>0</v>
      </c>
    </row>
    <row r="163" spans="1:29" ht="39" hidden="1" customHeight="1" x14ac:dyDescent="0.2">
      <c r="A163" s="14" t="str">
        <f>Planning!A147</f>
        <v>I139</v>
      </c>
      <c r="B163" s="9">
        <f>Planning!B147</f>
        <v>0</v>
      </c>
      <c r="C163" s="9">
        <f>Planning!C147</f>
        <v>0</v>
      </c>
      <c r="D163" s="9">
        <f>Planning!D147</f>
        <v>0</v>
      </c>
      <c r="E163" s="3">
        <f>Planning!E147</f>
        <v>0</v>
      </c>
      <c r="F163" s="3" t="str">
        <f>IF(Planning!G147&lt;&gt;0,Planning!G147,"")</f>
        <v/>
      </c>
      <c r="G163" s="194">
        <f>Planning!H147</f>
        <v>0</v>
      </c>
      <c r="H163" s="4">
        <f>Planning!X147</f>
        <v>0</v>
      </c>
      <c r="I163" s="198">
        <f ca="1">IF(OR(W163="1",AND(W163&lt;&gt;"1",G163=Lists!$A$17)),Y163,0)</f>
        <v>0</v>
      </c>
      <c r="J163" s="174"/>
      <c r="K163" s="32" t="str">
        <f ca="1">IF(AND(W163="2",G163&lt;&gt;Lists!$A$17),AA163,Z163)</f>
        <v/>
      </c>
      <c r="L163" s="33" t="str">
        <f t="shared" ca="1" si="22"/>
        <v/>
      </c>
      <c r="M163" s="5">
        <f>Planning!Y147</f>
        <v>0</v>
      </c>
      <c r="N163" s="5">
        <f>'Month 5'!M163+'Month 5'!N163-'Month 5'!O163</f>
        <v>0</v>
      </c>
      <c r="O163" s="166"/>
      <c r="P163" s="32" t="str">
        <f t="shared" si="25"/>
        <v/>
      </c>
      <c r="Q163" s="33" t="str">
        <f t="shared" si="23"/>
        <v/>
      </c>
      <c r="R163" s="89">
        <f ca="1">SUMIFS($J$25:$J$224,$C$25:$C$224,$C163,$G$25:$G$224,Lists!$A$16)</f>
        <v>0</v>
      </c>
      <c r="S163" s="89">
        <f t="shared" si="26"/>
        <v>0</v>
      </c>
      <c r="U163" s="2" t="str">
        <f t="shared" si="27"/>
        <v/>
      </c>
      <c r="W163" s="2" t="str">
        <f>IF(C163=0,"",LEFT(INDEX(Lists!$H$5:$H$49,MATCH(C163,Lists!$G$5:$G$49,0),1),1))</f>
        <v/>
      </c>
      <c r="Y163" s="4">
        <f ca="1">'Month 5'!H163+'Month 5'!I163-'Month 5'!J163</f>
        <v>0</v>
      </c>
      <c r="Z163" s="2" t="str">
        <f t="shared" ca="1" si="28"/>
        <v/>
      </c>
      <c r="AA163" s="2" t="str">
        <f t="shared" ca="1" si="24"/>
        <v/>
      </c>
      <c r="AC163" s="627" t="str">
        <f t="shared" si="29"/>
        <v>0</v>
      </c>
    </row>
    <row r="164" spans="1:29" ht="39" hidden="1" customHeight="1" x14ac:dyDescent="0.2">
      <c r="A164" s="14" t="str">
        <f>Planning!A148</f>
        <v>I140</v>
      </c>
      <c r="B164" s="9">
        <f>Planning!B148</f>
        <v>0</v>
      </c>
      <c r="C164" s="9">
        <f>Planning!C148</f>
        <v>0</v>
      </c>
      <c r="D164" s="9">
        <f>Planning!D148</f>
        <v>0</v>
      </c>
      <c r="E164" s="3">
        <f>Planning!E148</f>
        <v>0</v>
      </c>
      <c r="F164" s="3" t="str">
        <f>IF(Planning!G148&lt;&gt;0,Planning!G148,"")</f>
        <v/>
      </c>
      <c r="G164" s="194">
        <f>Planning!H148</f>
        <v>0</v>
      </c>
      <c r="H164" s="4">
        <f>Planning!X148</f>
        <v>0</v>
      </c>
      <c r="I164" s="198">
        <f ca="1">IF(OR(W164="1",AND(W164&lt;&gt;"1",G164=Lists!$A$17)),Y164,0)</f>
        <v>0</v>
      </c>
      <c r="J164" s="174"/>
      <c r="K164" s="32" t="str">
        <f ca="1">IF(AND(W164="2",G164&lt;&gt;Lists!$A$17),AA164,Z164)</f>
        <v/>
      </c>
      <c r="L164" s="33" t="str">
        <f t="shared" ca="1" si="22"/>
        <v/>
      </c>
      <c r="M164" s="5">
        <f>Planning!Y148</f>
        <v>0</v>
      </c>
      <c r="N164" s="5">
        <f>'Month 5'!M164+'Month 5'!N164-'Month 5'!O164</f>
        <v>0</v>
      </c>
      <c r="O164" s="166"/>
      <c r="P164" s="32" t="str">
        <f t="shared" si="25"/>
        <v/>
      </c>
      <c r="Q164" s="33" t="str">
        <f t="shared" si="23"/>
        <v/>
      </c>
      <c r="R164" s="89">
        <f ca="1">SUMIFS($J$25:$J$224,$C$25:$C$224,$C164,$G$25:$G$224,Lists!$A$16)</f>
        <v>0</v>
      </c>
      <c r="S164" s="89">
        <f t="shared" si="26"/>
        <v>0</v>
      </c>
      <c r="U164" s="2" t="str">
        <f t="shared" si="27"/>
        <v/>
      </c>
      <c r="W164" s="2" t="str">
        <f>IF(C164=0,"",LEFT(INDEX(Lists!$H$5:$H$49,MATCH(C164,Lists!$G$5:$G$49,0),1),1))</f>
        <v/>
      </c>
      <c r="Y164" s="4">
        <f ca="1">'Month 5'!H164+'Month 5'!I164-'Month 5'!J164</f>
        <v>0</v>
      </c>
      <c r="Z164" s="2" t="str">
        <f t="shared" ca="1" si="28"/>
        <v/>
      </c>
      <c r="AA164" s="2" t="str">
        <f t="shared" ca="1" si="24"/>
        <v/>
      </c>
      <c r="AC164" s="627" t="str">
        <f t="shared" si="29"/>
        <v>0</v>
      </c>
    </row>
    <row r="165" spans="1:29" ht="39" hidden="1" customHeight="1" x14ac:dyDescent="0.2">
      <c r="A165" s="14" t="str">
        <f>Planning!A149</f>
        <v>I141</v>
      </c>
      <c r="B165" s="9">
        <f>Planning!B149</f>
        <v>0</v>
      </c>
      <c r="C165" s="9">
        <f>Planning!C149</f>
        <v>0</v>
      </c>
      <c r="D165" s="9">
        <f>Planning!D149</f>
        <v>0</v>
      </c>
      <c r="E165" s="3">
        <f>Planning!E149</f>
        <v>0</v>
      </c>
      <c r="F165" s="3" t="str">
        <f>IF(Planning!G149&lt;&gt;0,Planning!G149,"")</f>
        <v/>
      </c>
      <c r="G165" s="194">
        <f>Planning!H149</f>
        <v>0</v>
      </c>
      <c r="H165" s="4">
        <f>Planning!X149</f>
        <v>0</v>
      </c>
      <c r="I165" s="198">
        <f ca="1">IF(OR(W165="1",AND(W165&lt;&gt;"1",G165=Lists!$A$17)),Y165,0)</f>
        <v>0</v>
      </c>
      <c r="J165" s="174"/>
      <c r="K165" s="32" t="str">
        <f ca="1">IF(AND(W165="2",G165&lt;&gt;Lists!$A$17),AA165,Z165)</f>
        <v/>
      </c>
      <c r="L165" s="33" t="str">
        <f t="shared" ca="1" si="22"/>
        <v/>
      </c>
      <c r="M165" s="5">
        <f>Planning!Y149</f>
        <v>0</v>
      </c>
      <c r="N165" s="5">
        <f>'Month 5'!M165+'Month 5'!N165-'Month 5'!O165</f>
        <v>0</v>
      </c>
      <c r="O165" s="166"/>
      <c r="P165" s="32" t="str">
        <f t="shared" si="25"/>
        <v/>
      </c>
      <c r="Q165" s="33" t="str">
        <f t="shared" si="23"/>
        <v/>
      </c>
      <c r="R165" s="89">
        <f ca="1">SUMIFS($J$25:$J$224,$C$25:$C$224,$C165,$G$25:$G$224,Lists!$A$16)</f>
        <v>0</v>
      </c>
      <c r="S165" s="89">
        <f t="shared" si="26"/>
        <v>0</v>
      </c>
      <c r="U165" s="2" t="str">
        <f t="shared" si="27"/>
        <v/>
      </c>
      <c r="W165" s="2" t="str">
        <f>IF(C165=0,"",LEFT(INDEX(Lists!$H$5:$H$49,MATCH(C165,Lists!$G$5:$G$49,0),1),1))</f>
        <v/>
      </c>
      <c r="Y165" s="4">
        <f ca="1">'Month 5'!H165+'Month 5'!I165-'Month 5'!J165</f>
        <v>0</v>
      </c>
      <c r="Z165" s="2" t="str">
        <f t="shared" ca="1" si="28"/>
        <v/>
      </c>
      <c r="AA165" s="2" t="str">
        <f t="shared" ca="1" si="24"/>
        <v/>
      </c>
      <c r="AC165" s="627" t="str">
        <f t="shared" si="29"/>
        <v>0</v>
      </c>
    </row>
    <row r="166" spans="1:29" ht="39" hidden="1" customHeight="1" x14ac:dyDescent="0.2">
      <c r="A166" s="14" t="str">
        <f>Planning!A150</f>
        <v>I142</v>
      </c>
      <c r="B166" s="9">
        <f>Planning!B150</f>
        <v>0</v>
      </c>
      <c r="C166" s="9">
        <f>Planning!C150</f>
        <v>0</v>
      </c>
      <c r="D166" s="9">
        <f>Planning!D150</f>
        <v>0</v>
      </c>
      <c r="E166" s="3">
        <f>Planning!E150</f>
        <v>0</v>
      </c>
      <c r="F166" s="3" t="str">
        <f>IF(Planning!G150&lt;&gt;0,Planning!G150,"")</f>
        <v/>
      </c>
      <c r="G166" s="194">
        <f>Planning!H150</f>
        <v>0</v>
      </c>
      <c r="H166" s="4">
        <f>Planning!X150</f>
        <v>0</v>
      </c>
      <c r="I166" s="198">
        <f ca="1">IF(OR(W166="1",AND(W166&lt;&gt;"1",G166=Lists!$A$17)),Y166,0)</f>
        <v>0</v>
      </c>
      <c r="J166" s="174"/>
      <c r="K166" s="32" t="str">
        <f ca="1">IF(AND(W166="2",G166&lt;&gt;Lists!$A$17),AA166,Z166)</f>
        <v/>
      </c>
      <c r="L166" s="33" t="str">
        <f t="shared" ca="1" si="22"/>
        <v/>
      </c>
      <c r="M166" s="5">
        <f>Planning!Y150</f>
        <v>0</v>
      </c>
      <c r="N166" s="5">
        <f>'Month 5'!M166+'Month 5'!N166-'Month 5'!O166</f>
        <v>0</v>
      </c>
      <c r="O166" s="166"/>
      <c r="P166" s="32" t="str">
        <f t="shared" si="25"/>
        <v/>
      </c>
      <c r="Q166" s="33" t="str">
        <f t="shared" si="23"/>
        <v/>
      </c>
      <c r="R166" s="89">
        <f ca="1">SUMIFS($J$25:$J$224,$C$25:$C$224,$C166,$G$25:$G$224,Lists!$A$16)</f>
        <v>0</v>
      </c>
      <c r="S166" s="89">
        <f t="shared" si="26"/>
        <v>0</v>
      </c>
      <c r="U166" s="2" t="str">
        <f t="shared" si="27"/>
        <v/>
      </c>
      <c r="W166" s="2" t="str">
        <f>IF(C166=0,"",LEFT(INDEX(Lists!$H$5:$H$49,MATCH(C166,Lists!$G$5:$G$49,0),1),1))</f>
        <v/>
      </c>
      <c r="Y166" s="4">
        <f ca="1">'Month 5'!H166+'Month 5'!I166-'Month 5'!J166</f>
        <v>0</v>
      </c>
      <c r="Z166" s="2" t="str">
        <f t="shared" ca="1" si="28"/>
        <v/>
      </c>
      <c r="AA166" s="2" t="str">
        <f t="shared" ca="1" si="24"/>
        <v/>
      </c>
      <c r="AC166" s="627" t="str">
        <f t="shared" si="29"/>
        <v>0</v>
      </c>
    </row>
    <row r="167" spans="1:29" ht="39" hidden="1" customHeight="1" x14ac:dyDescent="0.2">
      <c r="A167" s="14" t="str">
        <f>Planning!A151</f>
        <v>I143</v>
      </c>
      <c r="B167" s="9">
        <f>Planning!B151</f>
        <v>0</v>
      </c>
      <c r="C167" s="9">
        <f>Planning!C151</f>
        <v>0</v>
      </c>
      <c r="D167" s="9">
        <f>Planning!D151</f>
        <v>0</v>
      </c>
      <c r="E167" s="3">
        <f>Planning!E151</f>
        <v>0</v>
      </c>
      <c r="F167" s="3" t="str">
        <f>IF(Planning!G151&lt;&gt;0,Planning!G151,"")</f>
        <v/>
      </c>
      <c r="G167" s="194">
        <f>Planning!H151</f>
        <v>0</v>
      </c>
      <c r="H167" s="4">
        <f>Planning!X151</f>
        <v>0</v>
      </c>
      <c r="I167" s="198">
        <f ca="1">IF(OR(W167="1",AND(W167&lt;&gt;"1",G167=Lists!$A$17)),Y167,0)</f>
        <v>0</v>
      </c>
      <c r="J167" s="174"/>
      <c r="K167" s="32" t="str">
        <f ca="1">IF(AND(W167="2",G167&lt;&gt;Lists!$A$17),AA167,Z167)</f>
        <v/>
      </c>
      <c r="L167" s="33" t="str">
        <f t="shared" ca="1" si="22"/>
        <v/>
      </c>
      <c r="M167" s="5">
        <f>Planning!Y151</f>
        <v>0</v>
      </c>
      <c r="N167" s="5">
        <f>'Month 5'!M167+'Month 5'!N167-'Month 5'!O167</f>
        <v>0</v>
      </c>
      <c r="O167" s="166"/>
      <c r="P167" s="32" t="str">
        <f t="shared" si="25"/>
        <v/>
      </c>
      <c r="Q167" s="33" t="str">
        <f t="shared" si="23"/>
        <v/>
      </c>
      <c r="R167" s="89">
        <f ca="1">SUMIFS($J$25:$J$224,$C$25:$C$224,$C167,$G$25:$G$224,Lists!$A$16)</f>
        <v>0</v>
      </c>
      <c r="S167" s="89">
        <f t="shared" si="26"/>
        <v>0</v>
      </c>
      <c r="U167" s="2" t="str">
        <f t="shared" si="27"/>
        <v/>
      </c>
      <c r="W167" s="2" t="str">
        <f>IF(C167=0,"",LEFT(INDEX(Lists!$H$5:$H$49,MATCH(C167,Lists!$G$5:$G$49,0),1),1))</f>
        <v/>
      </c>
      <c r="Y167" s="4">
        <f ca="1">'Month 5'!H167+'Month 5'!I167-'Month 5'!J167</f>
        <v>0</v>
      </c>
      <c r="Z167" s="2" t="str">
        <f t="shared" ca="1" si="28"/>
        <v/>
      </c>
      <c r="AA167" s="2" t="str">
        <f t="shared" ca="1" si="24"/>
        <v/>
      </c>
      <c r="AC167" s="627" t="str">
        <f t="shared" si="29"/>
        <v>0</v>
      </c>
    </row>
    <row r="168" spans="1:29" ht="39" hidden="1" customHeight="1" x14ac:dyDescent="0.2">
      <c r="A168" s="14" t="str">
        <f>Planning!A152</f>
        <v>I144</v>
      </c>
      <c r="B168" s="9">
        <f>Planning!B152</f>
        <v>0</v>
      </c>
      <c r="C168" s="9">
        <f>Planning!C152</f>
        <v>0</v>
      </c>
      <c r="D168" s="9">
        <f>Planning!D152</f>
        <v>0</v>
      </c>
      <c r="E168" s="3">
        <f>Planning!E152</f>
        <v>0</v>
      </c>
      <c r="F168" s="3" t="str">
        <f>IF(Planning!G152&lt;&gt;0,Planning!G152,"")</f>
        <v/>
      </c>
      <c r="G168" s="194">
        <f>Planning!H152</f>
        <v>0</v>
      </c>
      <c r="H168" s="4">
        <f>Planning!X152</f>
        <v>0</v>
      </c>
      <c r="I168" s="198">
        <f ca="1">IF(OR(W168="1",AND(W168&lt;&gt;"1",G168=Lists!$A$17)),Y168,0)</f>
        <v>0</v>
      </c>
      <c r="J168" s="174"/>
      <c r="K168" s="32" t="str">
        <f ca="1">IF(AND(W168="2",G168&lt;&gt;Lists!$A$17),AA168,Z168)</f>
        <v/>
      </c>
      <c r="L168" s="33" t="str">
        <f t="shared" ca="1" si="22"/>
        <v/>
      </c>
      <c r="M168" s="5">
        <f>Planning!Y152</f>
        <v>0</v>
      </c>
      <c r="N168" s="5">
        <f>'Month 5'!M168+'Month 5'!N168-'Month 5'!O168</f>
        <v>0</v>
      </c>
      <c r="O168" s="166"/>
      <c r="P168" s="32" t="str">
        <f t="shared" si="25"/>
        <v/>
      </c>
      <c r="Q168" s="33" t="str">
        <f t="shared" si="23"/>
        <v/>
      </c>
      <c r="R168" s="89">
        <f ca="1">SUMIFS($J$25:$J$224,$C$25:$C$224,$C168,$G$25:$G$224,Lists!$A$16)</f>
        <v>0</v>
      </c>
      <c r="S168" s="89">
        <f t="shared" si="26"/>
        <v>0</v>
      </c>
      <c r="U168" s="2" t="str">
        <f t="shared" si="27"/>
        <v/>
      </c>
      <c r="W168" s="2" t="str">
        <f>IF(C168=0,"",LEFT(INDEX(Lists!$H$5:$H$49,MATCH(C168,Lists!$G$5:$G$49,0),1),1))</f>
        <v/>
      </c>
      <c r="Y168" s="4">
        <f ca="1">'Month 5'!H168+'Month 5'!I168-'Month 5'!J168</f>
        <v>0</v>
      </c>
      <c r="Z168" s="2" t="str">
        <f t="shared" ca="1" si="28"/>
        <v/>
      </c>
      <c r="AA168" s="2" t="str">
        <f t="shared" ca="1" si="24"/>
        <v/>
      </c>
      <c r="AC168" s="627" t="str">
        <f t="shared" si="29"/>
        <v>0</v>
      </c>
    </row>
    <row r="169" spans="1:29" ht="39" hidden="1" customHeight="1" x14ac:dyDescent="0.2">
      <c r="A169" s="14" t="str">
        <f>Planning!A153</f>
        <v>I145</v>
      </c>
      <c r="B169" s="9">
        <f>Planning!B153</f>
        <v>0</v>
      </c>
      <c r="C169" s="9">
        <f>Planning!C153</f>
        <v>0</v>
      </c>
      <c r="D169" s="9">
        <f>Planning!D153</f>
        <v>0</v>
      </c>
      <c r="E169" s="3">
        <f>Planning!E153</f>
        <v>0</v>
      </c>
      <c r="F169" s="3" t="str">
        <f>IF(Planning!G153&lt;&gt;0,Planning!G153,"")</f>
        <v/>
      </c>
      <c r="G169" s="194">
        <f>Planning!H153</f>
        <v>0</v>
      </c>
      <c r="H169" s="4">
        <f>Planning!X153</f>
        <v>0</v>
      </c>
      <c r="I169" s="198">
        <f ca="1">IF(OR(W169="1",AND(W169&lt;&gt;"1",G169=Lists!$A$17)),Y169,0)</f>
        <v>0</v>
      </c>
      <c r="J169" s="174"/>
      <c r="K169" s="32" t="str">
        <f ca="1">IF(AND(W169="2",G169&lt;&gt;Lists!$A$17),AA169,Z169)</f>
        <v/>
      </c>
      <c r="L169" s="33" t="str">
        <f t="shared" ca="1" si="22"/>
        <v/>
      </c>
      <c r="M169" s="5">
        <f>Planning!Y153</f>
        <v>0</v>
      </c>
      <c r="N169" s="5">
        <f>'Month 5'!M169+'Month 5'!N169-'Month 5'!O169</f>
        <v>0</v>
      </c>
      <c r="O169" s="166"/>
      <c r="P169" s="32" t="str">
        <f t="shared" si="25"/>
        <v/>
      </c>
      <c r="Q169" s="33" t="str">
        <f t="shared" si="23"/>
        <v/>
      </c>
      <c r="R169" s="89">
        <f ca="1">SUMIFS($J$25:$J$224,$C$25:$C$224,$C169,$G$25:$G$224,Lists!$A$16)</f>
        <v>0</v>
      </c>
      <c r="S169" s="89">
        <f t="shared" si="26"/>
        <v>0</v>
      </c>
      <c r="U169" s="2" t="str">
        <f t="shared" si="27"/>
        <v/>
      </c>
      <c r="W169" s="2" t="str">
        <f>IF(C169=0,"",LEFT(INDEX(Lists!$H$5:$H$49,MATCH(C169,Lists!$G$5:$G$49,0),1),1))</f>
        <v/>
      </c>
      <c r="Y169" s="4">
        <f ca="1">'Month 5'!H169+'Month 5'!I169-'Month 5'!J169</f>
        <v>0</v>
      </c>
      <c r="Z169" s="2" t="str">
        <f t="shared" ca="1" si="28"/>
        <v/>
      </c>
      <c r="AA169" s="2" t="str">
        <f t="shared" ca="1" si="24"/>
        <v/>
      </c>
      <c r="AC169" s="627" t="str">
        <f t="shared" si="29"/>
        <v>0</v>
      </c>
    </row>
    <row r="170" spans="1:29" ht="39" hidden="1" customHeight="1" x14ac:dyDescent="0.2">
      <c r="A170" s="14" t="str">
        <f>Planning!A154</f>
        <v>I146</v>
      </c>
      <c r="B170" s="9">
        <f>Planning!B154</f>
        <v>0</v>
      </c>
      <c r="C170" s="9">
        <f>Planning!C154</f>
        <v>0</v>
      </c>
      <c r="D170" s="9">
        <f>Planning!D154</f>
        <v>0</v>
      </c>
      <c r="E170" s="3">
        <f>Planning!E154</f>
        <v>0</v>
      </c>
      <c r="F170" s="3" t="str">
        <f>IF(Planning!G154&lt;&gt;0,Planning!G154,"")</f>
        <v/>
      </c>
      <c r="G170" s="194">
        <f>Planning!H154</f>
        <v>0</v>
      </c>
      <c r="H170" s="4">
        <f>Planning!X154</f>
        <v>0</v>
      </c>
      <c r="I170" s="198">
        <f ca="1">IF(OR(W170="1",AND(W170&lt;&gt;"1",G170=Lists!$A$17)),Y170,0)</f>
        <v>0</v>
      </c>
      <c r="J170" s="174"/>
      <c r="K170" s="32" t="str">
        <f ca="1">IF(AND(W170="2",G170&lt;&gt;Lists!$A$17),AA170,Z170)</f>
        <v/>
      </c>
      <c r="L170" s="33" t="str">
        <f t="shared" ca="1" si="22"/>
        <v/>
      </c>
      <c r="M170" s="5">
        <f>Planning!Y154</f>
        <v>0</v>
      </c>
      <c r="N170" s="5">
        <f>'Month 5'!M170+'Month 5'!N170-'Month 5'!O170</f>
        <v>0</v>
      </c>
      <c r="O170" s="166"/>
      <c r="P170" s="32" t="str">
        <f t="shared" si="25"/>
        <v/>
      </c>
      <c r="Q170" s="33" t="str">
        <f t="shared" si="23"/>
        <v/>
      </c>
      <c r="R170" s="89">
        <f ca="1">SUMIFS($J$25:$J$224,$C$25:$C$224,$C170,$G$25:$G$224,Lists!$A$16)</f>
        <v>0</v>
      </c>
      <c r="S170" s="89">
        <f t="shared" si="26"/>
        <v>0</v>
      </c>
      <c r="U170" s="2" t="str">
        <f t="shared" si="27"/>
        <v/>
      </c>
      <c r="W170" s="2" t="str">
        <f>IF(C170=0,"",LEFT(INDEX(Lists!$H$5:$H$49,MATCH(C170,Lists!$G$5:$G$49,0),1),1))</f>
        <v/>
      </c>
      <c r="Y170" s="4">
        <f ca="1">'Month 5'!H170+'Month 5'!I170-'Month 5'!J170</f>
        <v>0</v>
      </c>
      <c r="Z170" s="2" t="str">
        <f t="shared" ca="1" si="28"/>
        <v/>
      </c>
      <c r="AA170" s="2" t="str">
        <f t="shared" ca="1" si="24"/>
        <v/>
      </c>
      <c r="AC170" s="627" t="str">
        <f t="shared" si="29"/>
        <v>0</v>
      </c>
    </row>
    <row r="171" spans="1:29" ht="39" hidden="1" customHeight="1" x14ac:dyDescent="0.2">
      <c r="A171" s="14" t="str">
        <f>Planning!A155</f>
        <v>I147</v>
      </c>
      <c r="B171" s="9">
        <f>Planning!B155</f>
        <v>0</v>
      </c>
      <c r="C171" s="9">
        <f>Planning!C155</f>
        <v>0</v>
      </c>
      <c r="D171" s="9">
        <f>Planning!D155</f>
        <v>0</v>
      </c>
      <c r="E171" s="3">
        <f>Planning!E155</f>
        <v>0</v>
      </c>
      <c r="F171" s="3" t="str">
        <f>IF(Planning!G155&lt;&gt;0,Planning!G155,"")</f>
        <v/>
      </c>
      <c r="G171" s="194">
        <f>Planning!H155</f>
        <v>0</v>
      </c>
      <c r="H171" s="4">
        <f>Planning!X155</f>
        <v>0</v>
      </c>
      <c r="I171" s="198">
        <f ca="1">IF(OR(W171="1",AND(W171&lt;&gt;"1",G171=Lists!$A$17)),Y171,0)</f>
        <v>0</v>
      </c>
      <c r="J171" s="174"/>
      <c r="K171" s="32" t="str">
        <f ca="1">IF(AND(W171="2",G171&lt;&gt;Lists!$A$17),AA171,Z171)</f>
        <v/>
      </c>
      <c r="L171" s="33" t="str">
        <f t="shared" ca="1" si="22"/>
        <v/>
      </c>
      <c r="M171" s="5">
        <f>Planning!Y155</f>
        <v>0</v>
      </c>
      <c r="N171" s="5">
        <f>'Month 5'!M171+'Month 5'!N171-'Month 5'!O171</f>
        <v>0</v>
      </c>
      <c r="O171" s="166"/>
      <c r="P171" s="32" t="str">
        <f t="shared" si="25"/>
        <v/>
      </c>
      <c r="Q171" s="33" t="str">
        <f t="shared" si="23"/>
        <v/>
      </c>
      <c r="R171" s="89">
        <f ca="1">SUMIFS($J$25:$J$224,$C$25:$C$224,$C171,$G$25:$G$224,Lists!$A$16)</f>
        <v>0</v>
      </c>
      <c r="S171" s="89">
        <f t="shared" si="26"/>
        <v>0</v>
      </c>
      <c r="U171" s="2" t="str">
        <f t="shared" si="27"/>
        <v/>
      </c>
      <c r="W171" s="2" t="str">
        <f>IF(C171=0,"",LEFT(INDEX(Lists!$H$5:$H$49,MATCH(C171,Lists!$G$5:$G$49,0),1),1))</f>
        <v/>
      </c>
      <c r="Y171" s="4">
        <f ca="1">'Month 5'!H171+'Month 5'!I171-'Month 5'!J171</f>
        <v>0</v>
      </c>
      <c r="Z171" s="2" t="str">
        <f t="shared" ca="1" si="28"/>
        <v/>
      </c>
      <c r="AA171" s="2" t="str">
        <f t="shared" ca="1" si="24"/>
        <v/>
      </c>
      <c r="AC171" s="627" t="str">
        <f t="shared" si="29"/>
        <v>0</v>
      </c>
    </row>
    <row r="172" spans="1:29" ht="39" hidden="1" customHeight="1" x14ac:dyDescent="0.2">
      <c r="A172" s="14" t="str">
        <f>Planning!A156</f>
        <v>I148</v>
      </c>
      <c r="B172" s="9">
        <f>Planning!B156</f>
        <v>0</v>
      </c>
      <c r="C172" s="9">
        <f>Planning!C156</f>
        <v>0</v>
      </c>
      <c r="D172" s="9">
        <f>Planning!D156</f>
        <v>0</v>
      </c>
      <c r="E172" s="3">
        <f>Planning!E156</f>
        <v>0</v>
      </c>
      <c r="F172" s="3" t="str">
        <f>IF(Planning!G156&lt;&gt;0,Planning!G156,"")</f>
        <v/>
      </c>
      <c r="G172" s="194">
        <f>Planning!H156</f>
        <v>0</v>
      </c>
      <c r="H172" s="4">
        <f>Planning!X156</f>
        <v>0</v>
      </c>
      <c r="I172" s="198">
        <f ca="1">IF(OR(W172="1",AND(W172&lt;&gt;"1",G172=Lists!$A$17)),Y172,0)</f>
        <v>0</v>
      </c>
      <c r="J172" s="174"/>
      <c r="K172" s="32" t="str">
        <f ca="1">IF(AND(W172="2",G172&lt;&gt;Lists!$A$17),AA172,Z172)</f>
        <v/>
      </c>
      <c r="L172" s="33" t="str">
        <f t="shared" ca="1" si="22"/>
        <v/>
      </c>
      <c r="M172" s="5">
        <f>Planning!Y156</f>
        <v>0</v>
      </c>
      <c r="N172" s="5">
        <f>'Month 5'!M172+'Month 5'!N172-'Month 5'!O172</f>
        <v>0</v>
      </c>
      <c r="O172" s="166"/>
      <c r="P172" s="32" t="str">
        <f t="shared" si="25"/>
        <v/>
      </c>
      <c r="Q172" s="33" t="str">
        <f t="shared" si="23"/>
        <v/>
      </c>
      <c r="R172" s="89">
        <f ca="1">SUMIFS($J$25:$J$224,$C$25:$C$224,$C172,$G$25:$G$224,Lists!$A$16)</f>
        <v>0</v>
      </c>
      <c r="S172" s="89">
        <f t="shared" si="26"/>
        <v>0</v>
      </c>
      <c r="U172" s="2" t="str">
        <f t="shared" si="27"/>
        <v/>
      </c>
      <c r="W172" s="2" t="str">
        <f>IF(C172=0,"",LEFT(INDEX(Lists!$H$5:$H$49,MATCH(C172,Lists!$G$5:$G$49,0),1),1))</f>
        <v/>
      </c>
      <c r="Y172" s="4">
        <f ca="1">'Month 5'!H172+'Month 5'!I172-'Month 5'!J172</f>
        <v>0</v>
      </c>
      <c r="Z172" s="2" t="str">
        <f t="shared" ca="1" si="28"/>
        <v/>
      </c>
      <c r="AA172" s="2" t="str">
        <f t="shared" ca="1" si="24"/>
        <v/>
      </c>
      <c r="AC172" s="627" t="str">
        <f t="shared" si="29"/>
        <v>0</v>
      </c>
    </row>
    <row r="173" spans="1:29" ht="39" hidden="1" customHeight="1" x14ac:dyDescent="0.2">
      <c r="A173" s="14" t="str">
        <f>Planning!A157</f>
        <v>I149</v>
      </c>
      <c r="B173" s="9">
        <f>Planning!B157</f>
        <v>0</v>
      </c>
      <c r="C173" s="9">
        <f>Planning!C157</f>
        <v>0</v>
      </c>
      <c r="D173" s="9">
        <f>Planning!D157</f>
        <v>0</v>
      </c>
      <c r="E173" s="3">
        <f>Planning!E157</f>
        <v>0</v>
      </c>
      <c r="F173" s="3" t="str">
        <f>IF(Planning!G157&lt;&gt;0,Planning!G157,"")</f>
        <v/>
      </c>
      <c r="G173" s="194">
        <f>Planning!H157</f>
        <v>0</v>
      </c>
      <c r="H173" s="4">
        <f>Planning!X157</f>
        <v>0</v>
      </c>
      <c r="I173" s="198">
        <f ca="1">IF(OR(W173="1",AND(W173&lt;&gt;"1",G173=Lists!$A$17)),Y173,0)</f>
        <v>0</v>
      </c>
      <c r="J173" s="174"/>
      <c r="K173" s="32" t="str">
        <f ca="1">IF(AND(W173="2",G173&lt;&gt;Lists!$A$17),AA173,Z173)</f>
        <v/>
      </c>
      <c r="L173" s="33" t="str">
        <f t="shared" ca="1" si="22"/>
        <v/>
      </c>
      <c r="M173" s="5">
        <f>Planning!Y157</f>
        <v>0</v>
      </c>
      <c r="N173" s="5">
        <f>'Month 5'!M173+'Month 5'!N173-'Month 5'!O173</f>
        <v>0</v>
      </c>
      <c r="O173" s="166"/>
      <c r="P173" s="32" t="str">
        <f t="shared" si="25"/>
        <v/>
      </c>
      <c r="Q173" s="33" t="str">
        <f t="shared" si="23"/>
        <v/>
      </c>
      <c r="R173" s="89">
        <f ca="1">SUMIFS($J$25:$J$224,$C$25:$C$224,$C173,$G$25:$G$224,Lists!$A$16)</f>
        <v>0</v>
      </c>
      <c r="S173" s="89">
        <f t="shared" si="26"/>
        <v>0</v>
      </c>
      <c r="U173" s="2" t="str">
        <f t="shared" si="27"/>
        <v/>
      </c>
      <c r="W173" s="2" t="str">
        <f>IF(C173=0,"",LEFT(INDEX(Lists!$H$5:$H$49,MATCH(C173,Lists!$G$5:$G$49,0),1),1))</f>
        <v/>
      </c>
      <c r="Y173" s="4">
        <f ca="1">'Month 5'!H173+'Month 5'!I173-'Month 5'!J173</f>
        <v>0</v>
      </c>
      <c r="Z173" s="2" t="str">
        <f t="shared" ca="1" si="28"/>
        <v/>
      </c>
      <c r="AA173" s="2" t="str">
        <f t="shared" ca="1" si="24"/>
        <v/>
      </c>
      <c r="AC173" s="627" t="str">
        <f t="shared" si="29"/>
        <v>0</v>
      </c>
    </row>
    <row r="174" spans="1:29" ht="39" hidden="1" customHeight="1" x14ac:dyDescent="0.2">
      <c r="A174" s="14" t="str">
        <f>Planning!A158</f>
        <v>I150</v>
      </c>
      <c r="B174" s="9">
        <f>Planning!B158</f>
        <v>0</v>
      </c>
      <c r="C174" s="9">
        <f>Planning!C158</f>
        <v>0</v>
      </c>
      <c r="D174" s="9">
        <f>Planning!D158</f>
        <v>0</v>
      </c>
      <c r="E174" s="3">
        <f>Planning!E158</f>
        <v>0</v>
      </c>
      <c r="F174" s="3" t="str">
        <f>IF(Planning!G158&lt;&gt;0,Planning!G158,"")</f>
        <v/>
      </c>
      <c r="G174" s="194">
        <f>Planning!H158</f>
        <v>0</v>
      </c>
      <c r="H174" s="4">
        <f>Planning!X158</f>
        <v>0</v>
      </c>
      <c r="I174" s="198">
        <f ca="1">IF(OR(W174="1",AND(W174&lt;&gt;"1",G174=Lists!$A$17)),Y174,0)</f>
        <v>0</v>
      </c>
      <c r="J174" s="174"/>
      <c r="K174" s="32" t="str">
        <f ca="1">IF(AND(W174="2",G174&lt;&gt;Lists!$A$17),AA174,Z174)</f>
        <v/>
      </c>
      <c r="L174" s="33" t="str">
        <f t="shared" ca="1" si="22"/>
        <v/>
      </c>
      <c r="M174" s="5">
        <f>Planning!Y158</f>
        <v>0</v>
      </c>
      <c r="N174" s="5">
        <f>'Month 5'!M174+'Month 5'!N174-'Month 5'!O174</f>
        <v>0</v>
      </c>
      <c r="O174" s="166"/>
      <c r="P174" s="32" t="str">
        <f t="shared" si="25"/>
        <v/>
      </c>
      <c r="Q174" s="33" t="str">
        <f t="shared" si="23"/>
        <v/>
      </c>
      <c r="R174" s="89">
        <f ca="1">SUMIFS($J$25:$J$224,$C$25:$C$224,$C174,$G$25:$G$224,Lists!$A$16)</f>
        <v>0</v>
      </c>
      <c r="S174" s="89">
        <f t="shared" si="26"/>
        <v>0</v>
      </c>
      <c r="U174" s="2" t="str">
        <f t="shared" si="27"/>
        <v/>
      </c>
      <c r="W174" s="2" t="str">
        <f>IF(C174=0,"",LEFT(INDEX(Lists!$H$5:$H$49,MATCH(C174,Lists!$G$5:$G$49,0),1),1))</f>
        <v/>
      </c>
      <c r="Y174" s="4">
        <f ca="1">'Month 5'!H174+'Month 5'!I174-'Month 5'!J174</f>
        <v>0</v>
      </c>
      <c r="Z174" s="2" t="str">
        <f t="shared" ca="1" si="28"/>
        <v/>
      </c>
      <c r="AA174" s="2" t="str">
        <f t="shared" ca="1" si="24"/>
        <v/>
      </c>
      <c r="AC174" s="627" t="str">
        <f t="shared" si="29"/>
        <v>0</v>
      </c>
    </row>
    <row r="175" spans="1:29" ht="39" hidden="1" customHeight="1" x14ac:dyDescent="0.2">
      <c r="A175" s="14" t="str">
        <f>Planning!A159</f>
        <v>I151</v>
      </c>
      <c r="B175" s="9">
        <f>Planning!B159</f>
        <v>0</v>
      </c>
      <c r="C175" s="9">
        <f>Planning!C159</f>
        <v>0</v>
      </c>
      <c r="D175" s="9">
        <f>Planning!D159</f>
        <v>0</v>
      </c>
      <c r="E175" s="3">
        <f>Planning!E159</f>
        <v>0</v>
      </c>
      <c r="F175" s="3" t="str">
        <f>IF(Planning!G159&lt;&gt;0,Planning!G159,"")</f>
        <v/>
      </c>
      <c r="G175" s="194">
        <f>Planning!H159</f>
        <v>0</v>
      </c>
      <c r="H175" s="4">
        <f>Planning!X159</f>
        <v>0</v>
      </c>
      <c r="I175" s="198">
        <f ca="1">IF(OR(W175="1",AND(W175&lt;&gt;"1",G175=Lists!$A$17)),Y175,0)</f>
        <v>0</v>
      </c>
      <c r="J175" s="174"/>
      <c r="K175" s="32" t="str">
        <f ca="1">IF(AND(W175="2",G175&lt;&gt;Lists!$A$17),AA175,Z175)</f>
        <v/>
      </c>
      <c r="L175" s="33" t="str">
        <f t="shared" ca="1" si="22"/>
        <v/>
      </c>
      <c r="M175" s="5">
        <f>Planning!Y159</f>
        <v>0</v>
      </c>
      <c r="N175" s="5">
        <f>'Month 5'!M175+'Month 5'!N175-'Month 5'!O175</f>
        <v>0</v>
      </c>
      <c r="O175" s="166"/>
      <c r="P175" s="32" t="str">
        <f t="shared" si="25"/>
        <v/>
      </c>
      <c r="Q175" s="33" t="str">
        <f t="shared" si="23"/>
        <v/>
      </c>
      <c r="R175" s="89">
        <f ca="1">SUMIFS($J$25:$J$224,$C$25:$C$224,$C175,$G$25:$G$224,Lists!$A$16)</f>
        <v>0</v>
      </c>
      <c r="S175" s="89">
        <f t="shared" si="26"/>
        <v>0</v>
      </c>
      <c r="U175" s="2" t="str">
        <f t="shared" si="27"/>
        <v/>
      </c>
      <c r="W175" s="2" t="str">
        <f>IF(C175=0,"",LEFT(INDEX(Lists!$H$5:$H$49,MATCH(C175,Lists!$G$5:$G$49,0),1),1))</f>
        <v/>
      </c>
      <c r="Y175" s="4">
        <f ca="1">'Month 5'!H175+'Month 5'!I175-'Month 5'!J175</f>
        <v>0</v>
      </c>
      <c r="Z175" s="2" t="str">
        <f t="shared" ca="1" si="28"/>
        <v/>
      </c>
      <c r="AA175" s="2" t="str">
        <f t="shared" ca="1" si="24"/>
        <v/>
      </c>
      <c r="AC175" s="627" t="str">
        <f t="shared" si="29"/>
        <v>0</v>
      </c>
    </row>
    <row r="176" spans="1:29" ht="39" hidden="1" customHeight="1" x14ac:dyDescent="0.2">
      <c r="A176" s="14" t="str">
        <f>Planning!A160</f>
        <v>I152</v>
      </c>
      <c r="B176" s="9">
        <f>Planning!B160</f>
        <v>0</v>
      </c>
      <c r="C176" s="9">
        <f>Planning!C160</f>
        <v>0</v>
      </c>
      <c r="D176" s="9">
        <f>Planning!D160</f>
        <v>0</v>
      </c>
      <c r="E176" s="3">
        <f>Planning!E160</f>
        <v>0</v>
      </c>
      <c r="F176" s="3" t="str">
        <f>IF(Planning!G160&lt;&gt;0,Planning!G160,"")</f>
        <v/>
      </c>
      <c r="G176" s="194">
        <f>Planning!H160</f>
        <v>0</v>
      </c>
      <c r="H176" s="4">
        <f>Planning!X160</f>
        <v>0</v>
      </c>
      <c r="I176" s="198">
        <f ca="1">IF(OR(W176="1",AND(W176&lt;&gt;"1",G176=Lists!$A$17)),Y176,0)</f>
        <v>0</v>
      </c>
      <c r="J176" s="174"/>
      <c r="K176" s="32" t="str">
        <f ca="1">IF(AND(W176="2",G176&lt;&gt;Lists!$A$17),AA176,Z176)</f>
        <v/>
      </c>
      <c r="L176" s="33" t="str">
        <f t="shared" ca="1" si="22"/>
        <v/>
      </c>
      <c r="M176" s="5">
        <f>Planning!Y160</f>
        <v>0</v>
      </c>
      <c r="N176" s="5">
        <f>'Month 5'!M176+'Month 5'!N176-'Month 5'!O176</f>
        <v>0</v>
      </c>
      <c r="O176" s="166"/>
      <c r="P176" s="32" t="str">
        <f t="shared" si="25"/>
        <v/>
      </c>
      <c r="Q176" s="33" t="str">
        <f t="shared" si="23"/>
        <v/>
      </c>
      <c r="R176" s="89">
        <f ca="1">SUMIFS($J$25:$J$224,$C$25:$C$224,$C176,$G$25:$G$224,Lists!$A$16)</f>
        <v>0</v>
      </c>
      <c r="S176" s="89">
        <f t="shared" si="26"/>
        <v>0</v>
      </c>
      <c r="U176" s="2" t="str">
        <f t="shared" si="27"/>
        <v/>
      </c>
      <c r="W176" s="2" t="str">
        <f>IF(C176=0,"",LEFT(INDEX(Lists!$H$5:$H$49,MATCH(C176,Lists!$G$5:$G$49,0),1),1))</f>
        <v/>
      </c>
      <c r="Y176" s="4">
        <f ca="1">'Month 5'!H176+'Month 5'!I176-'Month 5'!J176</f>
        <v>0</v>
      </c>
      <c r="Z176" s="2" t="str">
        <f t="shared" ca="1" si="28"/>
        <v/>
      </c>
      <c r="AA176" s="2" t="str">
        <f t="shared" ca="1" si="24"/>
        <v/>
      </c>
      <c r="AC176" s="627" t="str">
        <f t="shared" si="29"/>
        <v>0</v>
      </c>
    </row>
    <row r="177" spans="1:29" ht="39" hidden="1" customHeight="1" x14ac:dyDescent="0.2">
      <c r="A177" s="14" t="str">
        <f>Planning!A161</f>
        <v>I153</v>
      </c>
      <c r="B177" s="9">
        <f>Planning!B161</f>
        <v>0</v>
      </c>
      <c r="C177" s="9">
        <f>Planning!C161</f>
        <v>0</v>
      </c>
      <c r="D177" s="9">
        <f>Planning!D161</f>
        <v>0</v>
      </c>
      <c r="E177" s="3">
        <f>Planning!E161</f>
        <v>0</v>
      </c>
      <c r="F177" s="3" t="str">
        <f>IF(Planning!G161&lt;&gt;0,Planning!G161,"")</f>
        <v/>
      </c>
      <c r="G177" s="194">
        <f>Planning!H161</f>
        <v>0</v>
      </c>
      <c r="H177" s="4">
        <f>Planning!X161</f>
        <v>0</v>
      </c>
      <c r="I177" s="198">
        <f ca="1">IF(OR(W177="1",AND(W177&lt;&gt;"1",G177=Lists!$A$17)),Y177,0)</f>
        <v>0</v>
      </c>
      <c r="J177" s="174"/>
      <c r="K177" s="32" t="str">
        <f ca="1">IF(AND(W177="2",G177&lt;&gt;Lists!$A$17),AA177,Z177)</f>
        <v/>
      </c>
      <c r="L177" s="33" t="str">
        <f t="shared" ca="1" si="22"/>
        <v/>
      </c>
      <c r="M177" s="5">
        <f>Planning!Y161</f>
        <v>0</v>
      </c>
      <c r="N177" s="5">
        <f>'Month 5'!M177+'Month 5'!N177-'Month 5'!O177</f>
        <v>0</v>
      </c>
      <c r="O177" s="166"/>
      <c r="P177" s="32" t="str">
        <f t="shared" si="25"/>
        <v/>
      </c>
      <c r="Q177" s="33" t="str">
        <f t="shared" si="23"/>
        <v/>
      </c>
      <c r="R177" s="89">
        <f ca="1">SUMIFS($J$25:$J$224,$C$25:$C$224,$C177,$G$25:$G$224,Lists!$A$16)</f>
        <v>0</v>
      </c>
      <c r="S177" s="89">
        <f t="shared" si="26"/>
        <v>0</v>
      </c>
      <c r="U177" s="2" t="str">
        <f t="shared" si="27"/>
        <v/>
      </c>
      <c r="W177" s="2" t="str">
        <f>IF(C177=0,"",LEFT(INDEX(Lists!$H$5:$H$49,MATCH(C177,Lists!$G$5:$G$49,0),1),1))</f>
        <v/>
      </c>
      <c r="Y177" s="4">
        <f ca="1">'Month 5'!H177+'Month 5'!I177-'Month 5'!J177</f>
        <v>0</v>
      </c>
      <c r="Z177" s="2" t="str">
        <f t="shared" ca="1" si="28"/>
        <v/>
      </c>
      <c r="AA177" s="2" t="str">
        <f t="shared" ca="1" si="24"/>
        <v/>
      </c>
      <c r="AC177" s="627" t="str">
        <f t="shared" si="29"/>
        <v>0</v>
      </c>
    </row>
    <row r="178" spans="1:29" ht="39" hidden="1" customHeight="1" x14ac:dyDescent="0.2">
      <c r="A178" s="14" t="str">
        <f>Planning!A162</f>
        <v>I154</v>
      </c>
      <c r="B178" s="9">
        <f>Planning!B162</f>
        <v>0</v>
      </c>
      <c r="C178" s="9">
        <f>Planning!C162</f>
        <v>0</v>
      </c>
      <c r="D178" s="9">
        <f>Planning!D162</f>
        <v>0</v>
      </c>
      <c r="E178" s="3">
        <f>Planning!E162</f>
        <v>0</v>
      </c>
      <c r="F178" s="3" t="str">
        <f>IF(Planning!G162&lt;&gt;0,Planning!G162,"")</f>
        <v/>
      </c>
      <c r="G178" s="194">
        <f>Planning!H162</f>
        <v>0</v>
      </c>
      <c r="H178" s="4">
        <f>Planning!X162</f>
        <v>0</v>
      </c>
      <c r="I178" s="198">
        <f ca="1">IF(OR(W178="1",AND(W178&lt;&gt;"1",G178=Lists!$A$17)),Y178,0)</f>
        <v>0</v>
      </c>
      <c r="J178" s="174"/>
      <c r="K178" s="32" t="str">
        <f ca="1">IF(AND(W178="2",G178&lt;&gt;Lists!$A$17),AA178,Z178)</f>
        <v/>
      </c>
      <c r="L178" s="33" t="str">
        <f t="shared" ca="1" si="22"/>
        <v/>
      </c>
      <c r="M178" s="5">
        <f>Planning!Y162</f>
        <v>0</v>
      </c>
      <c r="N178" s="5">
        <f>'Month 5'!M178+'Month 5'!N178-'Month 5'!O178</f>
        <v>0</v>
      </c>
      <c r="O178" s="166"/>
      <c r="P178" s="32" t="str">
        <f t="shared" si="25"/>
        <v/>
      </c>
      <c r="Q178" s="33" t="str">
        <f t="shared" si="23"/>
        <v/>
      </c>
      <c r="R178" s="89">
        <f ca="1">SUMIFS($J$25:$J$224,$C$25:$C$224,$C178,$G$25:$G$224,Lists!$A$16)</f>
        <v>0</v>
      </c>
      <c r="S178" s="89">
        <f t="shared" si="26"/>
        <v>0</v>
      </c>
      <c r="U178" s="2" t="str">
        <f t="shared" si="27"/>
        <v/>
      </c>
      <c r="W178" s="2" t="str">
        <f>IF(C178=0,"",LEFT(INDEX(Lists!$H$5:$H$49,MATCH(C178,Lists!$G$5:$G$49,0),1),1))</f>
        <v/>
      </c>
      <c r="Y178" s="4">
        <f ca="1">'Month 5'!H178+'Month 5'!I178-'Month 5'!J178</f>
        <v>0</v>
      </c>
      <c r="Z178" s="2" t="str">
        <f t="shared" ca="1" si="28"/>
        <v/>
      </c>
      <c r="AA178" s="2" t="str">
        <f t="shared" ca="1" si="24"/>
        <v/>
      </c>
      <c r="AC178" s="627" t="str">
        <f t="shared" si="29"/>
        <v>0</v>
      </c>
    </row>
    <row r="179" spans="1:29" ht="39" hidden="1" customHeight="1" x14ac:dyDescent="0.2">
      <c r="A179" s="14" t="str">
        <f>Planning!A163</f>
        <v>I155</v>
      </c>
      <c r="B179" s="9">
        <f>Planning!B163</f>
        <v>0</v>
      </c>
      <c r="C179" s="9">
        <f>Planning!C163</f>
        <v>0</v>
      </c>
      <c r="D179" s="9">
        <f>Planning!D163</f>
        <v>0</v>
      </c>
      <c r="E179" s="3">
        <f>Planning!E163</f>
        <v>0</v>
      </c>
      <c r="F179" s="3" t="str">
        <f>IF(Planning!G163&lt;&gt;0,Planning!G163,"")</f>
        <v/>
      </c>
      <c r="G179" s="194">
        <f>Planning!H163</f>
        <v>0</v>
      </c>
      <c r="H179" s="4">
        <f>Planning!X163</f>
        <v>0</v>
      </c>
      <c r="I179" s="198">
        <f ca="1">IF(OR(W179="1",AND(W179&lt;&gt;"1",G179=Lists!$A$17)),Y179,0)</f>
        <v>0</v>
      </c>
      <c r="J179" s="174"/>
      <c r="K179" s="32" t="str">
        <f ca="1">IF(AND(W179="2",G179&lt;&gt;Lists!$A$17),AA179,Z179)</f>
        <v/>
      </c>
      <c r="L179" s="33" t="str">
        <f t="shared" ca="1" si="22"/>
        <v/>
      </c>
      <c r="M179" s="5">
        <f>Planning!Y163</f>
        <v>0</v>
      </c>
      <c r="N179" s="5">
        <f>'Month 5'!M179+'Month 5'!N179-'Month 5'!O179</f>
        <v>0</v>
      </c>
      <c r="O179" s="166"/>
      <c r="P179" s="32" t="str">
        <f t="shared" si="25"/>
        <v/>
      </c>
      <c r="Q179" s="33" t="str">
        <f t="shared" si="23"/>
        <v/>
      </c>
      <c r="R179" s="89">
        <f ca="1">SUMIFS($J$25:$J$224,$C$25:$C$224,$C179,$G$25:$G$224,Lists!$A$16)</f>
        <v>0</v>
      </c>
      <c r="S179" s="89">
        <f t="shared" si="26"/>
        <v>0</v>
      </c>
      <c r="U179" s="2" t="str">
        <f t="shared" si="27"/>
        <v/>
      </c>
      <c r="W179" s="2" t="str">
        <f>IF(C179=0,"",LEFT(INDEX(Lists!$H$5:$H$49,MATCH(C179,Lists!$G$5:$G$49,0),1),1))</f>
        <v/>
      </c>
      <c r="Y179" s="4">
        <f ca="1">'Month 5'!H179+'Month 5'!I179-'Month 5'!J179</f>
        <v>0</v>
      </c>
      <c r="Z179" s="2" t="str">
        <f t="shared" ca="1" si="28"/>
        <v/>
      </c>
      <c r="AA179" s="2" t="str">
        <f t="shared" ca="1" si="24"/>
        <v/>
      </c>
      <c r="AC179" s="627" t="str">
        <f t="shared" si="29"/>
        <v>0</v>
      </c>
    </row>
    <row r="180" spans="1:29" ht="39" hidden="1" customHeight="1" x14ac:dyDescent="0.2">
      <c r="A180" s="14" t="str">
        <f>Planning!A164</f>
        <v>I156</v>
      </c>
      <c r="B180" s="9">
        <f>Planning!B164</f>
        <v>0</v>
      </c>
      <c r="C180" s="9">
        <f>Planning!C164</f>
        <v>0</v>
      </c>
      <c r="D180" s="9">
        <f>Planning!D164</f>
        <v>0</v>
      </c>
      <c r="E180" s="3">
        <f>Planning!E164</f>
        <v>0</v>
      </c>
      <c r="F180" s="3" t="str">
        <f>IF(Planning!G164&lt;&gt;0,Planning!G164,"")</f>
        <v/>
      </c>
      <c r="G180" s="194">
        <f>Planning!H164</f>
        <v>0</v>
      </c>
      <c r="H180" s="4">
        <f>Planning!X164</f>
        <v>0</v>
      </c>
      <c r="I180" s="198">
        <f ca="1">IF(OR(W180="1",AND(W180&lt;&gt;"1",G180=Lists!$A$17)),Y180,0)</f>
        <v>0</v>
      </c>
      <c r="J180" s="174"/>
      <c r="K180" s="32" t="str">
        <f ca="1">IF(AND(W180="2",G180&lt;&gt;Lists!$A$17),AA180,Z180)</f>
        <v/>
      </c>
      <c r="L180" s="33" t="str">
        <f t="shared" ca="1" si="22"/>
        <v/>
      </c>
      <c r="M180" s="5">
        <f>Planning!Y164</f>
        <v>0</v>
      </c>
      <c r="N180" s="5">
        <f>'Month 5'!M180+'Month 5'!N180-'Month 5'!O180</f>
        <v>0</v>
      </c>
      <c r="O180" s="166"/>
      <c r="P180" s="32" t="str">
        <f t="shared" si="25"/>
        <v/>
      </c>
      <c r="Q180" s="33" t="str">
        <f t="shared" si="23"/>
        <v/>
      </c>
      <c r="R180" s="89">
        <f ca="1">SUMIFS($J$25:$J$224,$C$25:$C$224,$C180,$G$25:$G$224,Lists!$A$16)</f>
        <v>0</v>
      </c>
      <c r="S180" s="89">
        <f t="shared" si="26"/>
        <v>0</v>
      </c>
      <c r="U180" s="2" t="str">
        <f t="shared" si="27"/>
        <v/>
      </c>
      <c r="W180" s="2" t="str">
        <f>IF(C180=0,"",LEFT(INDEX(Lists!$H$5:$H$49,MATCH(C180,Lists!$G$5:$G$49,0),1),1))</f>
        <v/>
      </c>
      <c r="Y180" s="4">
        <f ca="1">'Month 5'!H180+'Month 5'!I180-'Month 5'!J180</f>
        <v>0</v>
      </c>
      <c r="Z180" s="2" t="str">
        <f t="shared" ca="1" si="28"/>
        <v/>
      </c>
      <c r="AA180" s="2" t="str">
        <f t="shared" ca="1" si="24"/>
        <v/>
      </c>
      <c r="AC180" s="627" t="str">
        <f t="shared" si="29"/>
        <v>0</v>
      </c>
    </row>
    <row r="181" spans="1:29" ht="39" hidden="1" customHeight="1" x14ac:dyDescent="0.2">
      <c r="A181" s="14" t="str">
        <f>Planning!A165</f>
        <v>I157</v>
      </c>
      <c r="B181" s="9">
        <f>Planning!B165</f>
        <v>0</v>
      </c>
      <c r="C181" s="9">
        <f>Planning!C165</f>
        <v>0</v>
      </c>
      <c r="D181" s="9">
        <f>Planning!D165</f>
        <v>0</v>
      </c>
      <c r="E181" s="3">
        <f>Planning!E165</f>
        <v>0</v>
      </c>
      <c r="F181" s="3" t="str">
        <f>IF(Planning!G165&lt;&gt;0,Planning!G165,"")</f>
        <v/>
      </c>
      <c r="G181" s="194">
        <f>Planning!H165</f>
        <v>0</v>
      </c>
      <c r="H181" s="4">
        <f>Planning!X165</f>
        <v>0</v>
      </c>
      <c r="I181" s="198">
        <f ca="1">IF(OR(W181="1",AND(W181&lt;&gt;"1",G181=Lists!$A$17)),Y181,0)</f>
        <v>0</v>
      </c>
      <c r="J181" s="174"/>
      <c r="K181" s="32" t="str">
        <f ca="1">IF(AND(W181="2",G181&lt;&gt;Lists!$A$17),AA181,Z181)</f>
        <v/>
      </c>
      <c r="L181" s="33" t="str">
        <f t="shared" ca="1" si="22"/>
        <v/>
      </c>
      <c r="M181" s="5">
        <f>Planning!Y165</f>
        <v>0</v>
      </c>
      <c r="N181" s="5">
        <f>'Month 5'!M181+'Month 5'!N181-'Month 5'!O181</f>
        <v>0</v>
      </c>
      <c r="O181" s="166"/>
      <c r="P181" s="32" t="str">
        <f t="shared" si="25"/>
        <v/>
      </c>
      <c r="Q181" s="33" t="str">
        <f t="shared" si="23"/>
        <v/>
      </c>
      <c r="R181" s="89">
        <f ca="1">SUMIFS($J$25:$J$224,$C$25:$C$224,$C181,$G$25:$G$224,Lists!$A$16)</f>
        <v>0</v>
      </c>
      <c r="S181" s="89">
        <f t="shared" si="26"/>
        <v>0</v>
      </c>
      <c r="U181" s="2" t="str">
        <f t="shared" si="27"/>
        <v/>
      </c>
      <c r="W181" s="2" t="str">
        <f>IF(C181=0,"",LEFT(INDEX(Lists!$H$5:$H$49,MATCH(C181,Lists!$G$5:$G$49,0),1),1))</f>
        <v/>
      </c>
      <c r="Y181" s="4">
        <f ca="1">'Month 5'!H181+'Month 5'!I181-'Month 5'!J181</f>
        <v>0</v>
      </c>
      <c r="Z181" s="2" t="str">
        <f t="shared" ca="1" si="28"/>
        <v/>
      </c>
      <c r="AA181" s="2" t="str">
        <f t="shared" ca="1" si="24"/>
        <v/>
      </c>
      <c r="AC181" s="627" t="str">
        <f t="shared" si="29"/>
        <v>0</v>
      </c>
    </row>
    <row r="182" spans="1:29" ht="39" hidden="1" customHeight="1" x14ac:dyDescent="0.2">
      <c r="A182" s="14" t="str">
        <f>Planning!A166</f>
        <v>I158</v>
      </c>
      <c r="B182" s="9">
        <f>Planning!B166</f>
        <v>0</v>
      </c>
      <c r="C182" s="9">
        <f>Planning!C166</f>
        <v>0</v>
      </c>
      <c r="D182" s="9">
        <f>Planning!D166</f>
        <v>0</v>
      </c>
      <c r="E182" s="3">
        <f>Planning!E166</f>
        <v>0</v>
      </c>
      <c r="F182" s="3" t="str">
        <f>IF(Planning!G166&lt;&gt;0,Planning!G166,"")</f>
        <v/>
      </c>
      <c r="G182" s="194">
        <f>Planning!H166</f>
        <v>0</v>
      </c>
      <c r="H182" s="4">
        <f>Planning!X166</f>
        <v>0</v>
      </c>
      <c r="I182" s="198">
        <f ca="1">IF(OR(W182="1",AND(W182&lt;&gt;"1",G182=Lists!$A$17)),Y182,0)</f>
        <v>0</v>
      </c>
      <c r="J182" s="174"/>
      <c r="K182" s="32" t="str">
        <f ca="1">IF(AND(W182="2",G182&lt;&gt;Lists!$A$17),AA182,Z182)</f>
        <v/>
      </c>
      <c r="L182" s="33" t="str">
        <f t="shared" ca="1" si="22"/>
        <v/>
      </c>
      <c r="M182" s="5">
        <f>Planning!Y166</f>
        <v>0</v>
      </c>
      <c r="N182" s="5">
        <f>'Month 5'!M182+'Month 5'!N182-'Month 5'!O182</f>
        <v>0</v>
      </c>
      <c r="O182" s="166"/>
      <c r="P182" s="32" t="str">
        <f t="shared" si="25"/>
        <v/>
      </c>
      <c r="Q182" s="33" t="str">
        <f t="shared" si="23"/>
        <v/>
      </c>
      <c r="R182" s="89">
        <f ca="1">SUMIFS($J$25:$J$224,$C$25:$C$224,$C182,$G$25:$G$224,Lists!$A$16)</f>
        <v>0</v>
      </c>
      <c r="S182" s="89">
        <f t="shared" si="26"/>
        <v>0</v>
      </c>
      <c r="U182" s="2" t="str">
        <f t="shared" si="27"/>
        <v/>
      </c>
      <c r="W182" s="2" t="str">
        <f>IF(C182=0,"",LEFT(INDEX(Lists!$H$5:$H$49,MATCH(C182,Lists!$G$5:$G$49,0),1),1))</f>
        <v/>
      </c>
      <c r="Y182" s="4">
        <f ca="1">'Month 5'!H182+'Month 5'!I182-'Month 5'!J182</f>
        <v>0</v>
      </c>
      <c r="Z182" s="2" t="str">
        <f t="shared" ca="1" si="28"/>
        <v/>
      </c>
      <c r="AA182" s="2" t="str">
        <f t="shared" ca="1" si="24"/>
        <v/>
      </c>
      <c r="AC182" s="627" t="str">
        <f t="shared" si="29"/>
        <v>0</v>
      </c>
    </row>
    <row r="183" spans="1:29" ht="39" hidden="1" customHeight="1" x14ac:dyDescent="0.2">
      <c r="A183" s="14" t="str">
        <f>Planning!A167</f>
        <v>I159</v>
      </c>
      <c r="B183" s="9">
        <f>Planning!B167</f>
        <v>0</v>
      </c>
      <c r="C183" s="9">
        <f>Planning!C167</f>
        <v>0</v>
      </c>
      <c r="D183" s="9">
        <f>Planning!D167</f>
        <v>0</v>
      </c>
      <c r="E183" s="3">
        <f>Planning!E167</f>
        <v>0</v>
      </c>
      <c r="F183" s="3" t="str">
        <f>IF(Planning!G167&lt;&gt;0,Planning!G167,"")</f>
        <v/>
      </c>
      <c r="G183" s="194">
        <f>Planning!H167</f>
        <v>0</v>
      </c>
      <c r="H183" s="4">
        <f>Planning!X167</f>
        <v>0</v>
      </c>
      <c r="I183" s="198">
        <f ca="1">IF(OR(W183="1",AND(W183&lt;&gt;"1",G183=Lists!$A$17)),Y183,0)</f>
        <v>0</v>
      </c>
      <c r="J183" s="174"/>
      <c r="K183" s="32" t="str">
        <f ca="1">IF(AND(W183="2",G183&lt;&gt;Lists!$A$17),AA183,Z183)</f>
        <v/>
      </c>
      <c r="L183" s="33" t="str">
        <f t="shared" ca="1" si="22"/>
        <v/>
      </c>
      <c r="M183" s="5">
        <f>Planning!Y167</f>
        <v>0</v>
      </c>
      <c r="N183" s="5">
        <f>'Month 5'!M183+'Month 5'!N183-'Month 5'!O183</f>
        <v>0</v>
      </c>
      <c r="O183" s="166"/>
      <c r="P183" s="32" t="str">
        <f t="shared" si="25"/>
        <v/>
      </c>
      <c r="Q183" s="33" t="str">
        <f t="shared" si="23"/>
        <v/>
      </c>
      <c r="R183" s="89">
        <f ca="1">SUMIFS($J$25:$J$224,$C$25:$C$224,$C183,$G$25:$G$224,Lists!$A$16)</f>
        <v>0</v>
      </c>
      <c r="S183" s="89">
        <f t="shared" si="26"/>
        <v>0</v>
      </c>
      <c r="U183" s="2" t="str">
        <f t="shared" si="27"/>
        <v/>
      </c>
      <c r="W183" s="2" t="str">
        <f>IF(C183=0,"",LEFT(INDEX(Lists!$H$5:$H$49,MATCH(C183,Lists!$G$5:$G$49,0),1),1))</f>
        <v/>
      </c>
      <c r="Y183" s="4">
        <f ca="1">'Month 5'!H183+'Month 5'!I183-'Month 5'!J183</f>
        <v>0</v>
      </c>
      <c r="Z183" s="2" t="str">
        <f t="shared" ca="1" si="28"/>
        <v/>
      </c>
      <c r="AA183" s="2" t="str">
        <f t="shared" ca="1" si="24"/>
        <v/>
      </c>
      <c r="AC183" s="627" t="str">
        <f t="shared" si="29"/>
        <v>0</v>
      </c>
    </row>
    <row r="184" spans="1:29" ht="39" hidden="1" customHeight="1" x14ac:dyDescent="0.2">
      <c r="A184" s="14" t="str">
        <f>Planning!A168</f>
        <v>I160</v>
      </c>
      <c r="B184" s="9">
        <f>Planning!B168</f>
        <v>0</v>
      </c>
      <c r="C184" s="9">
        <f>Planning!C168</f>
        <v>0</v>
      </c>
      <c r="D184" s="9">
        <f>Planning!D168</f>
        <v>0</v>
      </c>
      <c r="E184" s="3">
        <f>Planning!E168</f>
        <v>0</v>
      </c>
      <c r="F184" s="3" t="str">
        <f>IF(Planning!G168&lt;&gt;0,Planning!G168,"")</f>
        <v/>
      </c>
      <c r="G184" s="194">
        <f>Planning!H168</f>
        <v>0</v>
      </c>
      <c r="H184" s="4">
        <f>Planning!X168</f>
        <v>0</v>
      </c>
      <c r="I184" s="198">
        <f ca="1">IF(OR(W184="1",AND(W184&lt;&gt;"1",G184=Lists!$A$17)),Y184,0)</f>
        <v>0</v>
      </c>
      <c r="J184" s="174"/>
      <c r="K184" s="32" t="str">
        <f ca="1">IF(AND(W184="2",G184&lt;&gt;Lists!$A$17),AA184,Z184)</f>
        <v/>
      </c>
      <c r="L184" s="33" t="str">
        <f t="shared" ca="1" si="22"/>
        <v/>
      </c>
      <c r="M184" s="5">
        <f>Planning!Y168</f>
        <v>0</v>
      </c>
      <c r="N184" s="5">
        <f>'Month 5'!M184+'Month 5'!N184-'Month 5'!O184</f>
        <v>0</v>
      </c>
      <c r="O184" s="166"/>
      <c r="P184" s="32" t="str">
        <f t="shared" si="25"/>
        <v/>
      </c>
      <c r="Q184" s="33" t="str">
        <f t="shared" si="23"/>
        <v/>
      </c>
      <c r="R184" s="89">
        <f ca="1">SUMIFS($J$25:$J$224,$C$25:$C$224,$C184,$G$25:$G$224,Lists!$A$16)</f>
        <v>0</v>
      </c>
      <c r="S184" s="89">
        <f t="shared" si="26"/>
        <v>0</v>
      </c>
      <c r="U184" s="2" t="str">
        <f t="shared" si="27"/>
        <v/>
      </c>
      <c r="W184" s="2" t="str">
        <f>IF(C184=0,"",LEFT(INDEX(Lists!$H$5:$H$49,MATCH(C184,Lists!$G$5:$G$49,0),1),1))</f>
        <v/>
      </c>
      <c r="Y184" s="4">
        <f ca="1">'Month 5'!H184+'Month 5'!I184-'Month 5'!J184</f>
        <v>0</v>
      </c>
      <c r="Z184" s="2" t="str">
        <f t="shared" ca="1" si="28"/>
        <v/>
      </c>
      <c r="AA184" s="2" t="str">
        <f t="shared" ca="1" si="24"/>
        <v/>
      </c>
      <c r="AC184" s="627" t="str">
        <f t="shared" si="29"/>
        <v>0</v>
      </c>
    </row>
    <row r="185" spans="1:29" ht="39" hidden="1" customHeight="1" x14ac:dyDescent="0.2">
      <c r="A185" s="14" t="str">
        <f>Planning!A169</f>
        <v>I161</v>
      </c>
      <c r="B185" s="9">
        <f>Planning!B169</f>
        <v>0</v>
      </c>
      <c r="C185" s="9">
        <f>Planning!C169</f>
        <v>0</v>
      </c>
      <c r="D185" s="9">
        <f>Planning!D169</f>
        <v>0</v>
      </c>
      <c r="E185" s="3">
        <f>Planning!E169</f>
        <v>0</v>
      </c>
      <c r="F185" s="3" t="str">
        <f>IF(Planning!G169&lt;&gt;0,Planning!G169,"")</f>
        <v/>
      </c>
      <c r="G185" s="194">
        <f>Planning!H169</f>
        <v>0</v>
      </c>
      <c r="H185" s="4">
        <f>Planning!X169</f>
        <v>0</v>
      </c>
      <c r="I185" s="198">
        <f ca="1">IF(OR(W185="1",AND(W185&lt;&gt;"1",G185=Lists!$A$17)),Y185,0)</f>
        <v>0</v>
      </c>
      <c r="J185" s="174"/>
      <c r="K185" s="32" t="str">
        <f ca="1">IF(AND(W185="2",G185&lt;&gt;Lists!$A$17),AA185,Z185)</f>
        <v/>
      </c>
      <c r="L185" s="33" t="str">
        <f t="shared" ref="L185:L216" ca="1" si="30">IF($U185=ExcluirDelPLogro,"",IF(AND(H185=0,I185=0,J185=0),"",K185))</f>
        <v/>
      </c>
      <c r="M185" s="5">
        <f>Planning!Y169</f>
        <v>0</v>
      </c>
      <c r="N185" s="5">
        <f>'Month 5'!M185+'Month 5'!N185-'Month 5'!O185</f>
        <v>0</v>
      </c>
      <c r="O185" s="166"/>
      <c r="P185" s="32" t="str">
        <f t="shared" si="25"/>
        <v/>
      </c>
      <c r="Q185" s="33" t="str">
        <f t="shared" ref="Q185:Q216" si="31">IF($U185=ExcluirDelPLogro,"",IF(AND(M185=0,N185=0,O185=0),"",P185))</f>
        <v/>
      </c>
      <c r="R185" s="89">
        <f ca="1">SUMIFS($J$25:$J$224,$C$25:$C$224,$C185,$G$25:$G$224,Lists!$A$16)</f>
        <v>0</v>
      </c>
      <c r="S185" s="89">
        <f t="shared" si="26"/>
        <v>0</v>
      </c>
      <c r="U185" s="2" t="str">
        <f t="shared" si="27"/>
        <v/>
      </c>
      <c r="W185" s="2" t="str">
        <f>IF(C185=0,"",LEFT(INDEX(Lists!$H$5:$H$49,MATCH(C185,Lists!$G$5:$G$49,0),1),1))</f>
        <v/>
      </c>
      <c r="Y185" s="4">
        <f ca="1">'Month 5'!H185+'Month 5'!I185-'Month 5'!J185</f>
        <v>0</v>
      </c>
      <c r="Z185" s="2" t="str">
        <f t="shared" ca="1" si="28"/>
        <v/>
      </c>
      <c r="AA185" s="2" t="str">
        <f t="shared" ref="AA185:AA216" ca="1" si="32">IF(AND(H185=0,I185=0,J185=0),"",IF(J185&gt;0,H185/J185,0))</f>
        <v/>
      </c>
      <c r="AC185" s="627" t="str">
        <f t="shared" si="29"/>
        <v>0</v>
      </c>
    </row>
    <row r="186" spans="1:29" ht="39" hidden="1" customHeight="1" x14ac:dyDescent="0.2">
      <c r="A186" s="14" t="str">
        <f>Planning!A170</f>
        <v>I162</v>
      </c>
      <c r="B186" s="9">
        <f>Planning!B170</f>
        <v>0</v>
      </c>
      <c r="C186" s="9">
        <f>Planning!C170</f>
        <v>0</v>
      </c>
      <c r="D186" s="9">
        <f>Planning!D170</f>
        <v>0</v>
      </c>
      <c r="E186" s="3">
        <f>Planning!E170</f>
        <v>0</v>
      </c>
      <c r="F186" s="3" t="str">
        <f>IF(Planning!G170&lt;&gt;0,Planning!G170,"")</f>
        <v/>
      </c>
      <c r="G186" s="194">
        <f>Planning!H170</f>
        <v>0</v>
      </c>
      <c r="H186" s="4">
        <f>Planning!X170</f>
        <v>0</v>
      </c>
      <c r="I186" s="198">
        <f ca="1">IF(OR(W186="1",AND(W186&lt;&gt;"1",G186=Lists!$A$17)),Y186,0)</f>
        <v>0</v>
      </c>
      <c r="J186" s="174"/>
      <c r="K186" s="32" t="str">
        <f ca="1">IF(AND(W186="2",G186&lt;&gt;Lists!$A$17),AA186,Z186)</f>
        <v/>
      </c>
      <c r="L186" s="33" t="str">
        <f t="shared" ca="1" si="30"/>
        <v/>
      </c>
      <c r="M186" s="5">
        <f>Planning!Y170</f>
        <v>0</v>
      </c>
      <c r="N186" s="5">
        <f>'Month 5'!M186+'Month 5'!N186-'Month 5'!O186</f>
        <v>0</v>
      </c>
      <c r="O186" s="166"/>
      <c r="P186" s="32" t="str">
        <f t="shared" si="25"/>
        <v/>
      </c>
      <c r="Q186" s="33" t="str">
        <f t="shared" si="31"/>
        <v/>
      </c>
      <c r="R186" s="89">
        <f ca="1">SUMIFS($J$25:$J$224,$C$25:$C$224,$C186,$G$25:$G$224,Lists!$A$16)</f>
        <v>0</v>
      </c>
      <c r="S186" s="89">
        <f t="shared" si="26"/>
        <v>0</v>
      </c>
      <c r="U186" s="2" t="str">
        <f t="shared" si="27"/>
        <v/>
      </c>
      <c r="W186" s="2" t="str">
        <f>IF(C186=0,"",LEFT(INDEX(Lists!$H$5:$H$49,MATCH(C186,Lists!$G$5:$G$49,0),1),1))</f>
        <v/>
      </c>
      <c r="Y186" s="4">
        <f ca="1">'Month 5'!H186+'Month 5'!I186-'Month 5'!J186</f>
        <v>0</v>
      </c>
      <c r="Z186" s="2" t="str">
        <f t="shared" ca="1" si="28"/>
        <v/>
      </c>
      <c r="AA186" s="2" t="str">
        <f t="shared" ca="1" si="32"/>
        <v/>
      </c>
      <c r="AC186" s="627" t="str">
        <f t="shared" si="29"/>
        <v>0</v>
      </c>
    </row>
    <row r="187" spans="1:29" ht="39" hidden="1" customHeight="1" x14ac:dyDescent="0.2">
      <c r="A187" s="14" t="str">
        <f>Planning!A171</f>
        <v>I163</v>
      </c>
      <c r="B187" s="9">
        <f>Planning!B171</f>
        <v>0</v>
      </c>
      <c r="C187" s="9">
        <f>Planning!C171</f>
        <v>0</v>
      </c>
      <c r="D187" s="9">
        <f>Planning!D171</f>
        <v>0</v>
      </c>
      <c r="E187" s="3">
        <f>Planning!E171</f>
        <v>0</v>
      </c>
      <c r="F187" s="3" t="str">
        <f>IF(Planning!G171&lt;&gt;0,Planning!G171,"")</f>
        <v/>
      </c>
      <c r="G187" s="194">
        <f>Planning!H171</f>
        <v>0</v>
      </c>
      <c r="H187" s="4">
        <f>Planning!X171</f>
        <v>0</v>
      </c>
      <c r="I187" s="198">
        <f ca="1">IF(OR(W187="1",AND(W187&lt;&gt;"1",G187=Lists!$A$17)),Y187,0)</f>
        <v>0</v>
      </c>
      <c r="J187" s="174"/>
      <c r="K187" s="32" t="str">
        <f ca="1">IF(AND(W187="2",G187&lt;&gt;Lists!$A$17),AA187,Z187)</f>
        <v/>
      </c>
      <c r="L187" s="33" t="str">
        <f t="shared" ca="1" si="30"/>
        <v/>
      </c>
      <c r="M187" s="5">
        <f>Planning!Y171</f>
        <v>0</v>
      </c>
      <c r="N187" s="5">
        <f>'Month 5'!M187+'Month 5'!N187-'Month 5'!O187</f>
        <v>0</v>
      </c>
      <c r="O187" s="166"/>
      <c r="P187" s="32" t="str">
        <f t="shared" si="25"/>
        <v/>
      </c>
      <c r="Q187" s="33" t="str">
        <f t="shared" si="31"/>
        <v/>
      </c>
      <c r="R187" s="89">
        <f ca="1">SUMIFS($J$25:$J$224,$C$25:$C$224,$C187,$G$25:$G$224,Lists!$A$16)</f>
        <v>0</v>
      </c>
      <c r="S187" s="89">
        <f t="shared" si="26"/>
        <v>0</v>
      </c>
      <c r="U187" s="2" t="str">
        <f t="shared" si="27"/>
        <v/>
      </c>
      <c r="W187" s="2" t="str">
        <f>IF(C187=0,"",LEFT(INDEX(Lists!$H$5:$H$49,MATCH(C187,Lists!$G$5:$G$49,0),1),1))</f>
        <v/>
      </c>
      <c r="Y187" s="4">
        <f ca="1">'Month 5'!H187+'Month 5'!I187-'Month 5'!J187</f>
        <v>0</v>
      </c>
      <c r="Z187" s="2" t="str">
        <f t="shared" ca="1" si="28"/>
        <v/>
      </c>
      <c r="AA187" s="2" t="str">
        <f t="shared" ca="1" si="32"/>
        <v/>
      </c>
      <c r="AC187" s="627" t="str">
        <f t="shared" si="29"/>
        <v>0</v>
      </c>
    </row>
    <row r="188" spans="1:29" ht="39" hidden="1" customHeight="1" x14ac:dyDescent="0.2">
      <c r="A188" s="14" t="str">
        <f>Planning!A172</f>
        <v>I164</v>
      </c>
      <c r="B188" s="9">
        <f>Planning!B172</f>
        <v>0</v>
      </c>
      <c r="C188" s="9">
        <f>Planning!C172</f>
        <v>0</v>
      </c>
      <c r="D188" s="9">
        <f>Planning!D172</f>
        <v>0</v>
      </c>
      <c r="E188" s="3">
        <f>Planning!E172</f>
        <v>0</v>
      </c>
      <c r="F188" s="3" t="str">
        <f>IF(Planning!G172&lt;&gt;0,Planning!G172,"")</f>
        <v/>
      </c>
      <c r="G188" s="194">
        <f>Planning!H172</f>
        <v>0</v>
      </c>
      <c r="H188" s="4">
        <f>Planning!X172</f>
        <v>0</v>
      </c>
      <c r="I188" s="198">
        <f ca="1">IF(OR(W188="1",AND(W188&lt;&gt;"1",G188=Lists!$A$17)),Y188,0)</f>
        <v>0</v>
      </c>
      <c r="J188" s="174"/>
      <c r="K188" s="32" t="str">
        <f ca="1">IF(AND(W188="2",G188&lt;&gt;Lists!$A$17),AA188,Z188)</f>
        <v/>
      </c>
      <c r="L188" s="33" t="str">
        <f t="shared" ca="1" si="30"/>
        <v/>
      </c>
      <c r="M188" s="5">
        <f>Planning!Y172</f>
        <v>0</v>
      </c>
      <c r="N188" s="5">
        <f>'Month 5'!M188+'Month 5'!N188-'Month 5'!O188</f>
        <v>0</v>
      </c>
      <c r="O188" s="166"/>
      <c r="P188" s="32" t="str">
        <f t="shared" si="25"/>
        <v/>
      </c>
      <c r="Q188" s="33" t="str">
        <f t="shared" si="31"/>
        <v/>
      </c>
      <c r="R188" s="89">
        <f ca="1">SUMIFS($J$25:$J$224,$C$25:$C$224,$C188,$G$25:$G$224,Lists!$A$16)</f>
        <v>0</v>
      </c>
      <c r="S188" s="89">
        <f t="shared" si="26"/>
        <v>0</v>
      </c>
      <c r="U188" s="2" t="str">
        <f t="shared" si="27"/>
        <v/>
      </c>
      <c r="W188" s="2" t="str">
        <f>IF(C188=0,"",LEFT(INDEX(Lists!$H$5:$H$49,MATCH(C188,Lists!$G$5:$G$49,0),1),1))</f>
        <v/>
      </c>
      <c r="Y188" s="4">
        <f ca="1">'Month 5'!H188+'Month 5'!I188-'Month 5'!J188</f>
        <v>0</v>
      </c>
      <c r="Z188" s="2" t="str">
        <f t="shared" ca="1" si="28"/>
        <v/>
      </c>
      <c r="AA188" s="2" t="str">
        <f t="shared" ca="1" si="32"/>
        <v/>
      </c>
      <c r="AC188" s="627" t="str">
        <f t="shared" si="29"/>
        <v>0</v>
      </c>
    </row>
    <row r="189" spans="1:29" ht="39" hidden="1" customHeight="1" x14ac:dyDescent="0.2">
      <c r="A189" s="14" t="str">
        <f>Planning!A173</f>
        <v>I165</v>
      </c>
      <c r="B189" s="9">
        <f>Planning!B173</f>
        <v>0</v>
      </c>
      <c r="C189" s="9">
        <f>Planning!C173</f>
        <v>0</v>
      </c>
      <c r="D189" s="9">
        <f>Planning!D173</f>
        <v>0</v>
      </c>
      <c r="E189" s="3">
        <f>Planning!E173</f>
        <v>0</v>
      </c>
      <c r="F189" s="3" t="str">
        <f>IF(Planning!G173&lt;&gt;0,Planning!G173,"")</f>
        <v/>
      </c>
      <c r="G189" s="194">
        <f>Planning!H173</f>
        <v>0</v>
      </c>
      <c r="H189" s="4">
        <f>Planning!X173</f>
        <v>0</v>
      </c>
      <c r="I189" s="198">
        <f ca="1">IF(OR(W189="1",AND(W189&lt;&gt;"1",G189=Lists!$A$17)),Y189,0)</f>
        <v>0</v>
      </c>
      <c r="J189" s="174"/>
      <c r="K189" s="32" t="str">
        <f ca="1">IF(AND(W189="2",G189&lt;&gt;Lists!$A$17),AA189,Z189)</f>
        <v/>
      </c>
      <c r="L189" s="33" t="str">
        <f t="shared" ca="1" si="30"/>
        <v/>
      </c>
      <c r="M189" s="5">
        <f>Planning!Y173</f>
        <v>0</v>
      </c>
      <c r="N189" s="5">
        <f>'Month 5'!M189+'Month 5'!N189-'Month 5'!O189</f>
        <v>0</v>
      </c>
      <c r="O189" s="166"/>
      <c r="P189" s="32" t="str">
        <f t="shared" si="25"/>
        <v/>
      </c>
      <c r="Q189" s="33" t="str">
        <f t="shared" si="31"/>
        <v/>
      </c>
      <c r="R189" s="89">
        <f ca="1">SUMIFS($J$25:$J$224,$C$25:$C$224,$C189,$G$25:$G$224,Lists!$A$16)</f>
        <v>0</v>
      </c>
      <c r="S189" s="89">
        <f t="shared" si="26"/>
        <v>0</v>
      </c>
      <c r="U189" s="2" t="str">
        <f t="shared" si="27"/>
        <v/>
      </c>
      <c r="W189" s="2" t="str">
        <f>IF(C189=0,"",LEFT(INDEX(Lists!$H$5:$H$49,MATCH(C189,Lists!$G$5:$G$49,0),1),1))</f>
        <v/>
      </c>
      <c r="Y189" s="4">
        <f ca="1">'Month 5'!H189+'Month 5'!I189-'Month 5'!J189</f>
        <v>0</v>
      </c>
      <c r="Z189" s="2" t="str">
        <f t="shared" ca="1" si="28"/>
        <v/>
      </c>
      <c r="AA189" s="2" t="str">
        <f t="shared" ca="1" si="32"/>
        <v/>
      </c>
      <c r="AC189" s="627" t="str">
        <f t="shared" si="29"/>
        <v>0</v>
      </c>
    </row>
    <row r="190" spans="1:29" ht="39" hidden="1" customHeight="1" x14ac:dyDescent="0.2">
      <c r="A190" s="14" t="str">
        <f>Planning!A174</f>
        <v>I166</v>
      </c>
      <c r="B190" s="9">
        <f>Planning!B174</f>
        <v>0</v>
      </c>
      <c r="C190" s="9">
        <f>Planning!C174</f>
        <v>0</v>
      </c>
      <c r="D190" s="9">
        <f>Planning!D174</f>
        <v>0</v>
      </c>
      <c r="E190" s="3">
        <f>Planning!E174</f>
        <v>0</v>
      </c>
      <c r="F190" s="3" t="str">
        <f>IF(Planning!G174&lt;&gt;0,Planning!G174,"")</f>
        <v/>
      </c>
      <c r="G190" s="194">
        <f>Planning!H174</f>
        <v>0</v>
      </c>
      <c r="H190" s="4">
        <f>Planning!X174</f>
        <v>0</v>
      </c>
      <c r="I190" s="198">
        <f ca="1">IF(OR(W190="1",AND(W190&lt;&gt;"1",G190=Lists!$A$17)),Y190,0)</f>
        <v>0</v>
      </c>
      <c r="J190" s="174"/>
      <c r="K190" s="32" t="str">
        <f ca="1">IF(AND(W190="2",G190&lt;&gt;Lists!$A$17),AA190,Z190)</f>
        <v/>
      </c>
      <c r="L190" s="33" t="str">
        <f t="shared" ca="1" si="30"/>
        <v/>
      </c>
      <c r="M190" s="5">
        <f>Planning!Y174</f>
        <v>0</v>
      </c>
      <c r="N190" s="5">
        <f>'Month 5'!M190+'Month 5'!N190-'Month 5'!O190</f>
        <v>0</v>
      </c>
      <c r="O190" s="166"/>
      <c r="P190" s="32" t="str">
        <f t="shared" si="25"/>
        <v/>
      </c>
      <c r="Q190" s="33" t="str">
        <f t="shared" si="31"/>
        <v/>
      </c>
      <c r="R190" s="89">
        <f ca="1">SUMIFS($J$25:$J$224,$C$25:$C$224,$C190,$G$25:$G$224,Lists!$A$16)</f>
        <v>0</v>
      </c>
      <c r="S190" s="89">
        <f t="shared" si="26"/>
        <v>0</v>
      </c>
      <c r="U190" s="2" t="str">
        <f t="shared" si="27"/>
        <v/>
      </c>
      <c r="W190" s="2" t="str">
        <f>IF(C190=0,"",LEFT(INDEX(Lists!$H$5:$H$49,MATCH(C190,Lists!$G$5:$G$49,0),1),1))</f>
        <v/>
      </c>
      <c r="Y190" s="4">
        <f ca="1">'Month 5'!H190+'Month 5'!I190-'Month 5'!J190</f>
        <v>0</v>
      </c>
      <c r="Z190" s="2" t="str">
        <f t="shared" ca="1" si="28"/>
        <v/>
      </c>
      <c r="AA190" s="2" t="str">
        <f t="shared" ca="1" si="32"/>
        <v/>
      </c>
      <c r="AC190" s="627" t="str">
        <f t="shared" si="29"/>
        <v>0</v>
      </c>
    </row>
    <row r="191" spans="1:29" ht="39" hidden="1" customHeight="1" x14ac:dyDescent="0.2">
      <c r="A191" s="14" t="str">
        <f>Planning!A175</f>
        <v>I167</v>
      </c>
      <c r="B191" s="9">
        <f>Planning!B175</f>
        <v>0</v>
      </c>
      <c r="C191" s="9">
        <f>Planning!C175</f>
        <v>0</v>
      </c>
      <c r="D191" s="9">
        <f>Planning!D175</f>
        <v>0</v>
      </c>
      <c r="E191" s="3">
        <f>Planning!E175</f>
        <v>0</v>
      </c>
      <c r="F191" s="3" t="str">
        <f>IF(Planning!G175&lt;&gt;0,Planning!G175,"")</f>
        <v/>
      </c>
      <c r="G191" s="194">
        <f>Planning!H175</f>
        <v>0</v>
      </c>
      <c r="H191" s="4">
        <f>Planning!X175</f>
        <v>0</v>
      </c>
      <c r="I191" s="198">
        <f ca="1">IF(OR(W191="1",AND(W191&lt;&gt;"1",G191=Lists!$A$17)),Y191,0)</f>
        <v>0</v>
      </c>
      <c r="J191" s="174"/>
      <c r="K191" s="32" t="str">
        <f ca="1">IF(AND(W191="2",G191&lt;&gt;Lists!$A$17),AA191,Z191)</f>
        <v/>
      </c>
      <c r="L191" s="33" t="str">
        <f t="shared" ca="1" si="30"/>
        <v/>
      </c>
      <c r="M191" s="5">
        <f>Planning!Y175</f>
        <v>0</v>
      </c>
      <c r="N191" s="5">
        <f>'Month 5'!M191+'Month 5'!N191-'Month 5'!O191</f>
        <v>0</v>
      </c>
      <c r="O191" s="166"/>
      <c r="P191" s="32" t="str">
        <f t="shared" si="25"/>
        <v/>
      </c>
      <c r="Q191" s="33" t="str">
        <f t="shared" si="31"/>
        <v/>
      </c>
      <c r="R191" s="89">
        <f ca="1">SUMIFS($J$25:$J$224,$C$25:$C$224,$C191,$G$25:$G$224,Lists!$A$16)</f>
        <v>0</v>
      </c>
      <c r="S191" s="89">
        <f t="shared" si="26"/>
        <v>0</v>
      </c>
      <c r="U191" s="2" t="str">
        <f t="shared" si="27"/>
        <v/>
      </c>
      <c r="W191" s="2" t="str">
        <f>IF(C191=0,"",LEFT(INDEX(Lists!$H$5:$H$49,MATCH(C191,Lists!$G$5:$G$49,0),1),1))</f>
        <v/>
      </c>
      <c r="Y191" s="4">
        <f ca="1">'Month 5'!H191+'Month 5'!I191-'Month 5'!J191</f>
        <v>0</v>
      </c>
      <c r="Z191" s="2" t="str">
        <f t="shared" ca="1" si="28"/>
        <v/>
      </c>
      <c r="AA191" s="2" t="str">
        <f t="shared" ca="1" si="32"/>
        <v/>
      </c>
      <c r="AC191" s="627" t="str">
        <f t="shared" si="29"/>
        <v>0</v>
      </c>
    </row>
    <row r="192" spans="1:29" ht="39" hidden="1" customHeight="1" x14ac:dyDescent="0.2">
      <c r="A192" s="14" t="str">
        <f>Planning!A176</f>
        <v>I168</v>
      </c>
      <c r="B192" s="9">
        <f>Planning!B176</f>
        <v>0</v>
      </c>
      <c r="C192" s="9">
        <f>Planning!C176</f>
        <v>0</v>
      </c>
      <c r="D192" s="9">
        <f>Planning!D176</f>
        <v>0</v>
      </c>
      <c r="E192" s="3">
        <f>Planning!E176</f>
        <v>0</v>
      </c>
      <c r="F192" s="3" t="str">
        <f>IF(Planning!G176&lt;&gt;0,Planning!G176,"")</f>
        <v/>
      </c>
      <c r="G192" s="194">
        <f>Planning!H176</f>
        <v>0</v>
      </c>
      <c r="H192" s="4">
        <f>Planning!X176</f>
        <v>0</v>
      </c>
      <c r="I192" s="198">
        <f ca="1">IF(OR(W192="1",AND(W192&lt;&gt;"1",G192=Lists!$A$17)),Y192,0)</f>
        <v>0</v>
      </c>
      <c r="J192" s="174"/>
      <c r="K192" s="32" t="str">
        <f ca="1">IF(AND(W192="2",G192&lt;&gt;Lists!$A$17),AA192,Z192)</f>
        <v/>
      </c>
      <c r="L192" s="33" t="str">
        <f t="shared" ca="1" si="30"/>
        <v/>
      </c>
      <c r="M192" s="5">
        <f>Planning!Y176</f>
        <v>0</v>
      </c>
      <c r="N192" s="5">
        <f>'Month 5'!M192+'Month 5'!N192-'Month 5'!O192</f>
        <v>0</v>
      </c>
      <c r="O192" s="166"/>
      <c r="P192" s="32" t="str">
        <f t="shared" si="25"/>
        <v/>
      </c>
      <c r="Q192" s="33" t="str">
        <f t="shared" si="31"/>
        <v/>
      </c>
      <c r="R192" s="89">
        <f ca="1">SUMIFS($J$25:$J$224,$C$25:$C$224,$C192,$G$25:$G$224,Lists!$A$16)</f>
        <v>0</v>
      </c>
      <c r="S192" s="89">
        <f t="shared" si="26"/>
        <v>0</v>
      </c>
      <c r="U192" s="2" t="str">
        <f t="shared" si="27"/>
        <v/>
      </c>
      <c r="W192" s="2" t="str">
        <f>IF(C192=0,"",LEFT(INDEX(Lists!$H$5:$H$49,MATCH(C192,Lists!$G$5:$G$49,0),1),1))</f>
        <v/>
      </c>
      <c r="Y192" s="4">
        <f ca="1">'Month 5'!H192+'Month 5'!I192-'Month 5'!J192</f>
        <v>0</v>
      </c>
      <c r="Z192" s="2" t="str">
        <f t="shared" ca="1" si="28"/>
        <v/>
      </c>
      <c r="AA192" s="2" t="str">
        <f t="shared" ca="1" si="32"/>
        <v/>
      </c>
      <c r="AC192" s="627" t="str">
        <f t="shared" si="29"/>
        <v>0</v>
      </c>
    </row>
    <row r="193" spans="1:29" ht="39" hidden="1" customHeight="1" x14ac:dyDescent="0.2">
      <c r="A193" s="14" t="str">
        <f>Planning!A177</f>
        <v>I169</v>
      </c>
      <c r="B193" s="9">
        <f>Planning!B177</f>
        <v>0</v>
      </c>
      <c r="C193" s="9">
        <f>Planning!C177</f>
        <v>0</v>
      </c>
      <c r="D193" s="9">
        <f>Planning!D177</f>
        <v>0</v>
      </c>
      <c r="E193" s="3">
        <f>Planning!E177</f>
        <v>0</v>
      </c>
      <c r="F193" s="3" t="str">
        <f>IF(Planning!G177&lt;&gt;0,Planning!G177,"")</f>
        <v/>
      </c>
      <c r="G193" s="194">
        <f>Planning!H177</f>
        <v>0</v>
      </c>
      <c r="H193" s="4">
        <f>Planning!X177</f>
        <v>0</v>
      </c>
      <c r="I193" s="198">
        <f ca="1">IF(OR(W193="1",AND(W193&lt;&gt;"1",G193=Lists!$A$17)),Y193,0)</f>
        <v>0</v>
      </c>
      <c r="J193" s="174"/>
      <c r="K193" s="32" t="str">
        <f ca="1">IF(AND(W193="2",G193&lt;&gt;Lists!$A$17),AA193,Z193)</f>
        <v/>
      </c>
      <c r="L193" s="33" t="str">
        <f t="shared" ca="1" si="30"/>
        <v/>
      </c>
      <c r="M193" s="5">
        <f>Planning!Y177</f>
        <v>0</v>
      </c>
      <c r="N193" s="5">
        <f>'Month 5'!M193+'Month 5'!N193-'Month 5'!O193</f>
        <v>0</v>
      </c>
      <c r="O193" s="166"/>
      <c r="P193" s="32" t="str">
        <f t="shared" si="25"/>
        <v/>
      </c>
      <c r="Q193" s="33" t="str">
        <f t="shared" si="31"/>
        <v/>
      </c>
      <c r="R193" s="89">
        <f ca="1">SUMIFS($J$25:$J$224,$C$25:$C$224,$C193,$G$25:$G$224,Lists!$A$16)</f>
        <v>0</v>
      </c>
      <c r="S193" s="89">
        <f t="shared" si="26"/>
        <v>0</v>
      </c>
      <c r="U193" s="2" t="str">
        <f t="shared" si="27"/>
        <v/>
      </c>
      <c r="W193" s="2" t="str">
        <f>IF(C193=0,"",LEFT(INDEX(Lists!$H$5:$H$49,MATCH(C193,Lists!$G$5:$G$49,0),1),1))</f>
        <v/>
      </c>
      <c r="Y193" s="4">
        <f ca="1">'Month 5'!H193+'Month 5'!I193-'Month 5'!J193</f>
        <v>0</v>
      </c>
      <c r="Z193" s="2" t="str">
        <f t="shared" ca="1" si="28"/>
        <v/>
      </c>
      <c r="AA193" s="2" t="str">
        <f t="shared" ca="1" si="32"/>
        <v/>
      </c>
      <c r="AC193" s="627" t="str">
        <f t="shared" si="29"/>
        <v>0</v>
      </c>
    </row>
    <row r="194" spans="1:29" ht="39" hidden="1" customHeight="1" x14ac:dyDescent="0.2">
      <c r="A194" s="14" t="str">
        <f>Planning!A178</f>
        <v>I170</v>
      </c>
      <c r="B194" s="9">
        <f>Planning!B178</f>
        <v>0</v>
      </c>
      <c r="C194" s="9">
        <f>Planning!C178</f>
        <v>0</v>
      </c>
      <c r="D194" s="9">
        <f>Planning!D178</f>
        <v>0</v>
      </c>
      <c r="E194" s="3">
        <f>Planning!E178</f>
        <v>0</v>
      </c>
      <c r="F194" s="3" t="str">
        <f>IF(Planning!G178&lt;&gt;0,Planning!G178,"")</f>
        <v/>
      </c>
      <c r="G194" s="194">
        <f>Planning!H178</f>
        <v>0</v>
      </c>
      <c r="H194" s="4">
        <f>Planning!X178</f>
        <v>0</v>
      </c>
      <c r="I194" s="198">
        <f ca="1">IF(OR(W194="1",AND(W194&lt;&gt;"1",G194=Lists!$A$17)),Y194,0)</f>
        <v>0</v>
      </c>
      <c r="J194" s="174"/>
      <c r="K194" s="32" t="str">
        <f ca="1">IF(AND(W194="2",G194&lt;&gt;Lists!$A$17),AA194,Z194)</f>
        <v/>
      </c>
      <c r="L194" s="33" t="str">
        <f t="shared" ca="1" si="30"/>
        <v/>
      </c>
      <c r="M194" s="5">
        <f>Planning!Y178</f>
        <v>0</v>
      </c>
      <c r="N194" s="5">
        <f>'Month 5'!M194+'Month 5'!N194-'Month 5'!O194</f>
        <v>0</v>
      </c>
      <c r="O194" s="166"/>
      <c r="P194" s="32" t="str">
        <f t="shared" si="25"/>
        <v/>
      </c>
      <c r="Q194" s="33" t="str">
        <f t="shared" si="31"/>
        <v/>
      </c>
      <c r="R194" s="89">
        <f ca="1">SUMIFS($J$25:$J$224,$C$25:$C$224,$C194,$G$25:$G$224,Lists!$A$16)</f>
        <v>0</v>
      </c>
      <c r="S194" s="89">
        <f t="shared" si="26"/>
        <v>0</v>
      </c>
      <c r="U194" s="2" t="str">
        <f t="shared" si="27"/>
        <v/>
      </c>
      <c r="W194" s="2" t="str">
        <f>IF(C194=0,"",LEFT(INDEX(Lists!$H$5:$H$49,MATCH(C194,Lists!$G$5:$G$49,0),1),1))</f>
        <v/>
      </c>
      <c r="Y194" s="4">
        <f ca="1">'Month 5'!H194+'Month 5'!I194-'Month 5'!J194</f>
        <v>0</v>
      </c>
      <c r="Z194" s="2" t="str">
        <f t="shared" ca="1" si="28"/>
        <v/>
      </c>
      <c r="AA194" s="2" t="str">
        <f t="shared" ca="1" si="32"/>
        <v/>
      </c>
      <c r="AC194" s="627" t="str">
        <f t="shared" si="29"/>
        <v>0</v>
      </c>
    </row>
    <row r="195" spans="1:29" ht="39" hidden="1" customHeight="1" x14ac:dyDescent="0.2">
      <c r="A195" s="14" t="str">
        <f>Planning!A179</f>
        <v>I171</v>
      </c>
      <c r="B195" s="9">
        <f>Planning!B179</f>
        <v>0</v>
      </c>
      <c r="C195" s="9">
        <f>Planning!C179</f>
        <v>0</v>
      </c>
      <c r="D195" s="9">
        <f>Planning!D179</f>
        <v>0</v>
      </c>
      <c r="E195" s="3">
        <f>Planning!E179</f>
        <v>0</v>
      </c>
      <c r="F195" s="3" t="str">
        <f>IF(Planning!G179&lt;&gt;0,Planning!G179,"")</f>
        <v/>
      </c>
      <c r="G195" s="194">
        <f>Planning!H179</f>
        <v>0</v>
      </c>
      <c r="H195" s="4">
        <f>Planning!X179</f>
        <v>0</v>
      </c>
      <c r="I195" s="198">
        <f ca="1">IF(OR(W195="1",AND(W195&lt;&gt;"1",G195=Lists!$A$17)),Y195,0)</f>
        <v>0</v>
      </c>
      <c r="J195" s="174"/>
      <c r="K195" s="32" t="str">
        <f ca="1">IF(AND(W195="2",G195&lt;&gt;Lists!$A$17),AA195,Z195)</f>
        <v/>
      </c>
      <c r="L195" s="33" t="str">
        <f t="shared" ca="1" si="30"/>
        <v/>
      </c>
      <c r="M195" s="5">
        <f>Planning!Y179</f>
        <v>0</v>
      </c>
      <c r="N195" s="5">
        <f>'Month 5'!M195+'Month 5'!N195-'Month 5'!O195</f>
        <v>0</v>
      </c>
      <c r="O195" s="166"/>
      <c r="P195" s="32" t="str">
        <f t="shared" si="25"/>
        <v/>
      </c>
      <c r="Q195" s="33" t="str">
        <f t="shared" si="31"/>
        <v/>
      </c>
      <c r="R195" s="89">
        <f ca="1">SUMIFS($J$25:$J$224,$C$25:$C$224,$C195,$G$25:$G$224,Lists!$A$16)</f>
        <v>0</v>
      </c>
      <c r="S195" s="89">
        <f t="shared" si="26"/>
        <v>0</v>
      </c>
      <c r="U195" s="2" t="str">
        <f t="shared" si="27"/>
        <v/>
      </c>
      <c r="W195" s="2" t="str">
        <f>IF(C195=0,"",LEFT(INDEX(Lists!$H$5:$H$49,MATCH(C195,Lists!$G$5:$G$49,0),1),1))</f>
        <v/>
      </c>
      <c r="Y195" s="4">
        <f ca="1">'Month 5'!H195+'Month 5'!I195-'Month 5'!J195</f>
        <v>0</v>
      </c>
      <c r="Z195" s="2" t="str">
        <f t="shared" ca="1" si="28"/>
        <v/>
      </c>
      <c r="AA195" s="2" t="str">
        <f t="shared" ca="1" si="32"/>
        <v/>
      </c>
      <c r="AC195" s="627" t="str">
        <f t="shared" si="29"/>
        <v>0</v>
      </c>
    </row>
    <row r="196" spans="1:29" ht="39" hidden="1" customHeight="1" x14ac:dyDescent="0.2">
      <c r="A196" s="14" t="str">
        <f>Planning!A180</f>
        <v>I172</v>
      </c>
      <c r="B196" s="9">
        <f>Planning!B180</f>
        <v>0</v>
      </c>
      <c r="C196" s="9">
        <f>Planning!C180</f>
        <v>0</v>
      </c>
      <c r="D196" s="9">
        <f>Planning!D180</f>
        <v>0</v>
      </c>
      <c r="E196" s="3">
        <f>Planning!E180</f>
        <v>0</v>
      </c>
      <c r="F196" s="3" t="str">
        <f>IF(Planning!G180&lt;&gt;0,Planning!G180,"")</f>
        <v/>
      </c>
      <c r="G196" s="194">
        <f>Planning!H180</f>
        <v>0</v>
      </c>
      <c r="H196" s="4">
        <f>Planning!X180</f>
        <v>0</v>
      </c>
      <c r="I196" s="198">
        <f ca="1">IF(OR(W196="1",AND(W196&lt;&gt;"1",G196=Lists!$A$17)),Y196,0)</f>
        <v>0</v>
      </c>
      <c r="J196" s="174"/>
      <c r="K196" s="32" t="str">
        <f ca="1">IF(AND(W196="2",G196&lt;&gt;Lists!$A$17),AA196,Z196)</f>
        <v/>
      </c>
      <c r="L196" s="33" t="str">
        <f t="shared" ca="1" si="30"/>
        <v/>
      </c>
      <c r="M196" s="5">
        <f>Planning!Y180</f>
        <v>0</v>
      </c>
      <c r="N196" s="5">
        <f>'Month 5'!M196+'Month 5'!N196-'Month 5'!O196</f>
        <v>0</v>
      </c>
      <c r="O196" s="166"/>
      <c r="P196" s="32" t="str">
        <f t="shared" si="25"/>
        <v/>
      </c>
      <c r="Q196" s="33" t="str">
        <f t="shared" si="31"/>
        <v/>
      </c>
      <c r="R196" s="89">
        <f ca="1">SUMIFS($J$25:$J$224,$C$25:$C$224,$C196,$G$25:$G$224,Lists!$A$16)</f>
        <v>0</v>
      </c>
      <c r="S196" s="89">
        <f t="shared" si="26"/>
        <v>0</v>
      </c>
      <c r="U196" s="2" t="str">
        <f t="shared" si="27"/>
        <v/>
      </c>
      <c r="W196" s="2" t="str">
        <f>IF(C196=0,"",LEFT(INDEX(Lists!$H$5:$H$49,MATCH(C196,Lists!$G$5:$G$49,0),1),1))</f>
        <v/>
      </c>
      <c r="Y196" s="4">
        <f ca="1">'Month 5'!H196+'Month 5'!I196-'Month 5'!J196</f>
        <v>0</v>
      </c>
      <c r="Z196" s="2" t="str">
        <f t="shared" ca="1" si="28"/>
        <v/>
      </c>
      <c r="AA196" s="2" t="str">
        <f t="shared" ca="1" si="32"/>
        <v/>
      </c>
      <c r="AC196" s="627" t="str">
        <f t="shared" si="29"/>
        <v>0</v>
      </c>
    </row>
    <row r="197" spans="1:29" ht="39" hidden="1" customHeight="1" x14ac:dyDescent="0.2">
      <c r="A197" s="14" t="str">
        <f>Planning!A181</f>
        <v>I173</v>
      </c>
      <c r="B197" s="9">
        <f>Planning!B181</f>
        <v>0</v>
      </c>
      <c r="C197" s="9">
        <f>Planning!C181</f>
        <v>0</v>
      </c>
      <c r="D197" s="9">
        <f>Planning!D181</f>
        <v>0</v>
      </c>
      <c r="E197" s="3">
        <f>Planning!E181</f>
        <v>0</v>
      </c>
      <c r="F197" s="3" t="str">
        <f>IF(Planning!G181&lt;&gt;0,Planning!G181,"")</f>
        <v/>
      </c>
      <c r="G197" s="194">
        <f>Planning!H181</f>
        <v>0</v>
      </c>
      <c r="H197" s="4">
        <f>Planning!X181</f>
        <v>0</v>
      </c>
      <c r="I197" s="198">
        <f ca="1">IF(OR(W197="1",AND(W197&lt;&gt;"1",G197=Lists!$A$17)),Y197,0)</f>
        <v>0</v>
      </c>
      <c r="J197" s="174"/>
      <c r="K197" s="32" t="str">
        <f ca="1">IF(AND(W197="2",G197&lt;&gt;Lists!$A$17),AA197,Z197)</f>
        <v/>
      </c>
      <c r="L197" s="33" t="str">
        <f t="shared" ca="1" si="30"/>
        <v/>
      </c>
      <c r="M197" s="5">
        <f>Planning!Y181</f>
        <v>0</v>
      </c>
      <c r="N197" s="5">
        <f>'Month 5'!M197+'Month 5'!N197-'Month 5'!O197</f>
        <v>0</v>
      </c>
      <c r="O197" s="166"/>
      <c r="P197" s="32" t="str">
        <f t="shared" si="25"/>
        <v/>
      </c>
      <c r="Q197" s="33" t="str">
        <f t="shared" si="31"/>
        <v/>
      </c>
      <c r="R197" s="89">
        <f ca="1">SUMIFS($J$25:$J$224,$C$25:$C$224,$C197,$G$25:$G$224,Lists!$A$16)</f>
        <v>0</v>
      </c>
      <c r="S197" s="89">
        <f t="shared" si="26"/>
        <v>0</v>
      </c>
      <c r="U197" s="2" t="str">
        <f t="shared" si="27"/>
        <v/>
      </c>
      <c r="W197" s="2" t="str">
        <f>IF(C197=0,"",LEFT(INDEX(Lists!$H$5:$H$49,MATCH(C197,Lists!$G$5:$G$49,0),1),1))</f>
        <v/>
      </c>
      <c r="Y197" s="4">
        <f ca="1">'Month 5'!H197+'Month 5'!I197-'Month 5'!J197</f>
        <v>0</v>
      </c>
      <c r="Z197" s="2" t="str">
        <f t="shared" ca="1" si="28"/>
        <v/>
      </c>
      <c r="AA197" s="2" t="str">
        <f t="shared" ca="1" si="32"/>
        <v/>
      </c>
      <c r="AC197" s="627" t="str">
        <f t="shared" si="29"/>
        <v>0</v>
      </c>
    </row>
    <row r="198" spans="1:29" ht="39" hidden="1" customHeight="1" x14ac:dyDescent="0.2">
      <c r="A198" s="14" t="str">
        <f>Planning!A182</f>
        <v>I174</v>
      </c>
      <c r="B198" s="9">
        <f>Planning!B182</f>
        <v>0</v>
      </c>
      <c r="C198" s="9">
        <f>Planning!C182</f>
        <v>0</v>
      </c>
      <c r="D198" s="9">
        <f>Planning!D182</f>
        <v>0</v>
      </c>
      <c r="E198" s="3">
        <f>Planning!E182</f>
        <v>0</v>
      </c>
      <c r="F198" s="3" t="str">
        <f>IF(Planning!G182&lt;&gt;0,Planning!G182,"")</f>
        <v/>
      </c>
      <c r="G198" s="194">
        <f>Planning!H182</f>
        <v>0</v>
      </c>
      <c r="H198" s="4">
        <f>Planning!X182</f>
        <v>0</v>
      </c>
      <c r="I198" s="198">
        <f ca="1">IF(OR(W198="1",AND(W198&lt;&gt;"1",G198=Lists!$A$17)),Y198,0)</f>
        <v>0</v>
      </c>
      <c r="J198" s="174"/>
      <c r="K198" s="32" t="str">
        <f ca="1">IF(AND(W198="2",G198&lt;&gt;Lists!$A$17),AA198,Z198)</f>
        <v/>
      </c>
      <c r="L198" s="33" t="str">
        <f t="shared" ca="1" si="30"/>
        <v/>
      </c>
      <c r="M198" s="5">
        <f>Planning!Y182</f>
        <v>0</v>
      </c>
      <c r="N198" s="5">
        <f>'Month 5'!M198+'Month 5'!N198-'Month 5'!O198</f>
        <v>0</v>
      </c>
      <c r="O198" s="166"/>
      <c r="P198" s="32" t="str">
        <f t="shared" si="25"/>
        <v/>
      </c>
      <c r="Q198" s="33" t="str">
        <f t="shared" si="31"/>
        <v/>
      </c>
      <c r="R198" s="89">
        <f ca="1">SUMIFS($J$25:$J$224,$C$25:$C$224,$C198,$G$25:$G$224,Lists!$A$16)</f>
        <v>0</v>
      </c>
      <c r="S198" s="89">
        <f t="shared" si="26"/>
        <v>0</v>
      </c>
      <c r="U198" s="2" t="str">
        <f t="shared" si="27"/>
        <v/>
      </c>
      <c r="W198" s="2" t="str">
        <f>IF(C198=0,"",LEFT(INDEX(Lists!$H$5:$H$49,MATCH(C198,Lists!$G$5:$G$49,0),1),1))</f>
        <v/>
      </c>
      <c r="Y198" s="4">
        <f ca="1">'Month 5'!H198+'Month 5'!I198-'Month 5'!J198</f>
        <v>0</v>
      </c>
      <c r="Z198" s="2" t="str">
        <f t="shared" ca="1" si="28"/>
        <v/>
      </c>
      <c r="AA198" s="2" t="str">
        <f t="shared" ca="1" si="32"/>
        <v/>
      </c>
      <c r="AC198" s="627" t="str">
        <f t="shared" si="29"/>
        <v>0</v>
      </c>
    </row>
    <row r="199" spans="1:29" ht="39" hidden="1" customHeight="1" x14ac:dyDescent="0.2">
      <c r="A199" s="14" t="str">
        <f>Planning!A183</f>
        <v>I175</v>
      </c>
      <c r="B199" s="9">
        <f>Planning!B183</f>
        <v>0</v>
      </c>
      <c r="C199" s="9">
        <f>Planning!C183</f>
        <v>0</v>
      </c>
      <c r="D199" s="9">
        <f>Planning!D183</f>
        <v>0</v>
      </c>
      <c r="E199" s="3">
        <f>Planning!E183</f>
        <v>0</v>
      </c>
      <c r="F199" s="3" t="str">
        <f>IF(Planning!G183&lt;&gt;0,Planning!G183,"")</f>
        <v/>
      </c>
      <c r="G199" s="194">
        <f>Planning!H183</f>
        <v>0</v>
      </c>
      <c r="H199" s="4">
        <f>Planning!X183</f>
        <v>0</v>
      </c>
      <c r="I199" s="198">
        <f ca="1">IF(OR(W199="1",AND(W199&lt;&gt;"1",G199=Lists!$A$17)),Y199,0)</f>
        <v>0</v>
      </c>
      <c r="J199" s="174"/>
      <c r="K199" s="32" t="str">
        <f ca="1">IF(AND(W199="2",G199&lt;&gt;Lists!$A$17),AA199,Z199)</f>
        <v/>
      </c>
      <c r="L199" s="33" t="str">
        <f t="shared" ca="1" si="30"/>
        <v/>
      </c>
      <c r="M199" s="5">
        <f>Planning!Y183</f>
        <v>0</v>
      </c>
      <c r="N199" s="5">
        <f>'Month 5'!M199+'Month 5'!N199-'Month 5'!O199</f>
        <v>0</v>
      </c>
      <c r="O199" s="166"/>
      <c r="P199" s="32" t="str">
        <f t="shared" si="25"/>
        <v/>
      </c>
      <c r="Q199" s="33" t="str">
        <f t="shared" si="31"/>
        <v/>
      </c>
      <c r="R199" s="89">
        <f ca="1">SUMIFS($J$25:$J$224,$C$25:$C$224,$C199,$G$25:$G$224,Lists!$A$16)</f>
        <v>0</v>
      </c>
      <c r="S199" s="89">
        <f t="shared" si="26"/>
        <v>0</v>
      </c>
      <c r="U199" s="2" t="str">
        <f t="shared" si="27"/>
        <v/>
      </c>
      <c r="W199" s="2" t="str">
        <f>IF(C199=0,"",LEFT(INDEX(Lists!$H$5:$H$49,MATCH(C199,Lists!$G$5:$G$49,0),1),1))</f>
        <v/>
      </c>
      <c r="Y199" s="4">
        <f ca="1">'Month 5'!H199+'Month 5'!I199-'Month 5'!J199</f>
        <v>0</v>
      </c>
      <c r="Z199" s="2" t="str">
        <f t="shared" ca="1" si="28"/>
        <v/>
      </c>
      <c r="AA199" s="2" t="str">
        <f t="shared" ca="1" si="32"/>
        <v/>
      </c>
      <c r="AC199" s="627" t="str">
        <f t="shared" si="29"/>
        <v>0</v>
      </c>
    </row>
    <row r="200" spans="1:29" ht="39" hidden="1" customHeight="1" x14ac:dyDescent="0.2">
      <c r="A200" s="14" t="str">
        <f>Planning!A184</f>
        <v>I176</v>
      </c>
      <c r="B200" s="9">
        <f>Planning!B184</f>
        <v>0</v>
      </c>
      <c r="C200" s="9">
        <f>Planning!C184</f>
        <v>0</v>
      </c>
      <c r="D200" s="9">
        <f>Planning!D184</f>
        <v>0</v>
      </c>
      <c r="E200" s="3">
        <f>Planning!E184</f>
        <v>0</v>
      </c>
      <c r="F200" s="3" t="str">
        <f>IF(Planning!G184&lt;&gt;0,Planning!G184,"")</f>
        <v/>
      </c>
      <c r="G200" s="194">
        <f>Planning!H184</f>
        <v>0</v>
      </c>
      <c r="H200" s="4">
        <f>Planning!X184</f>
        <v>0</v>
      </c>
      <c r="I200" s="198">
        <f ca="1">IF(OR(W200="1",AND(W200&lt;&gt;"1",G200=Lists!$A$17)),Y200,0)</f>
        <v>0</v>
      </c>
      <c r="J200" s="174"/>
      <c r="K200" s="32" t="str">
        <f ca="1">IF(AND(W200="2",G200&lt;&gt;Lists!$A$17),AA200,Z200)</f>
        <v/>
      </c>
      <c r="L200" s="33" t="str">
        <f t="shared" ca="1" si="30"/>
        <v/>
      </c>
      <c r="M200" s="5">
        <f>Planning!Y184</f>
        <v>0</v>
      </c>
      <c r="N200" s="5">
        <f>'Month 5'!M200+'Month 5'!N200-'Month 5'!O200</f>
        <v>0</v>
      </c>
      <c r="O200" s="166"/>
      <c r="P200" s="32" t="str">
        <f t="shared" si="25"/>
        <v/>
      </c>
      <c r="Q200" s="33" t="str">
        <f t="shared" si="31"/>
        <v/>
      </c>
      <c r="R200" s="89">
        <f ca="1">SUMIFS($J$25:$J$224,$C$25:$C$224,$C200,$G$25:$G$224,Lists!$A$16)</f>
        <v>0</v>
      </c>
      <c r="S200" s="89">
        <f t="shared" si="26"/>
        <v>0</v>
      </c>
      <c r="U200" s="2" t="str">
        <f t="shared" si="27"/>
        <v/>
      </c>
      <c r="W200" s="2" t="str">
        <f>IF(C200=0,"",LEFT(INDEX(Lists!$H$5:$H$49,MATCH(C200,Lists!$G$5:$G$49,0),1),1))</f>
        <v/>
      </c>
      <c r="Y200" s="4">
        <f ca="1">'Month 5'!H200+'Month 5'!I200-'Month 5'!J200</f>
        <v>0</v>
      </c>
      <c r="Z200" s="2" t="str">
        <f t="shared" ca="1" si="28"/>
        <v/>
      </c>
      <c r="AA200" s="2" t="str">
        <f t="shared" ca="1" si="32"/>
        <v/>
      </c>
      <c r="AC200" s="627" t="str">
        <f t="shared" si="29"/>
        <v>0</v>
      </c>
    </row>
    <row r="201" spans="1:29" ht="39" hidden="1" customHeight="1" x14ac:dyDescent="0.2">
      <c r="A201" s="14" t="str">
        <f>Planning!A185</f>
        <v>I177</v>
      </c>
      <c r="B201" s="9">
        <f>Planning!B185</f>
        <v>0</v>
      </c>
      <c r="C201" s="9">
        <f>Planning!C185</f>
        <v>0</v>
      </c>
      <c r="D201" s="9">
        <f>Planning!D185</f>
        <v>0</v>
      </c>
      <c r="E201" s="3">
        <f>Planning!E185</f>
        <v>0</v>
      </c>
      <c r="F201" s="3" t="str">
        <f>IF(Planning!G185&lt;&gt;0,Planning!G185,"")</f>
        <v/>
      </c>
      <c r="G201" s="194">
        <f>Planning!H185</f>
        <v>0</v>
      </c>
      <c r="H201" s="4">
        <f>Planning!X185</f>
        <v>0</v>
      </c>
      <c r="I201" s="198">
        <f ca="1">IF(OR(W201="1",AND(W201&lt;&gt;"1",G201=Lists!$A$17)),Y201,0)</f>
        <v>0</v>
      </c>
      <c r="J201" s="174"/>
      <c r="K201" s="32" t="str">
        <f ca="1">IF(AND(W201="2",G201&lt;&gt;Lists!$A$17),AA201,Z201)</f>
        <v/>
      </c>
      <c r="L201" s="33" t="str">
        <f t="shared" ca="1" si="30"/>
        <v/>
      </c>
      <c r="M201" s="5">
        <f>Planning!Y185</f>
        <v>0</v>
      </c>
      <c r="N201" s="5">
        <f>'Month 5'!M201+'Month 5'!N201-'Month 5'!O201</f>
        <v>0</v>
      </c>
      <c r="O201" s="166"/>
      <c r="P201" s="32" t="str">
        <f t="shared" si="25"/>
        <v/>
      </c>
      <c r="Q201" s="33" t="str">
        <f t="shared" si="31"/>
        <v/>
      </c>
      <c r="R201" s="89">
        <f ca="1">SUMIFS($J$25:$J$224,$C$25:$C$224,$C201,$G$25:$G$224,Lists!$A$16)</f>
        <v>0</v>
      </c>
      <c r="S201" s="89">
        <f t="shared" si="26"/>
        <v>0</v>
      </c>
      <c r="U201" s="2" t="str">
        <f t="shared" si="27"/>
        <v/>
      </c>
      <c r="W201" s="2" t="str">
        <f>IF(C201=0,"",LEFT(INDEX(Lists!$H$5:$H$49,MATCH(C201,Lists!$G$5:$G$49,0),1),1))</f>
        <v/>
      </c>
      <c r="Y201" s="4">
        <f ca="1">'Month 5'!H201+'Month 5'!I201-'Month 5'!J201</f>
        <v>0</v>
      </c>
      <c r="Z201" s="2" t="str">
        <f t="shared" ca="1" si="28"/>
        <v/>
      </c>
      <c r="AA201" s="2" t="str">
        <f t="shared" ca="1" si="32"/>
        <v/>
      </c>
      <c r="AC201" s="627" t="str">
        <f t="shared" si="29"/>
        <v>0</v>
      </c>
    </row>
    <row r="202" spans="1:29" ht="39" hidden="1" customHeight="1" x14ac:dyDescent="0.2">
      <c r="A202" s="14" t="str">
        <f>Planning!A186</f>
        <v>I178</v>
      </c>
      <c r="B202" s="9">
        <f>Planning!B186</f>
        <v>0</v>
      </c>
      <c r="C202" s="9">
        <f>Planning!C186</f>
        <v>0</v>
      </c>
      <c r="D202" s="9">
        <f>Planning!D186</f>
        <v>0</v>
      </c>
      <c r="E202" s="3">
        <f>Planning!E186</f>
        <v>0</v>
      </c>
      <c r="F202" s="3" t="str">
        <f>IF(Planning!G186&lt;&gt;0,Planning!G186,"")</f>
        <v/>
      </c>
      <c r="G202" s="194">
        <f>Planning!H186</f>
        <v>0</v>
      </c>
      <c r="H202" s="4">
        <f>Planning!X186</f>
        <v>0</v>
      </c>
      <c r="I202" s="198">
        <f ca="1">IF(OR(W202="1",AND(W202&lt;&gt;"1",G202=Lists!$A$17)),Y202,0)</f>
        <v>0</v>
      </c>
      <c r="J202" s="174"/>
      <c r="K202" s="32" t="str">
        <f ca="1">IF(AND(W202="2",G202&lt;&gt;Lists!$A$17),AA202,Z202)</f>
        <v/>
      </c>
      <c r="L202" s="33" t="str">
        <f t="shared" ca="1" si="30"/>
        <v/>
      </c>
      <c r="M202" s="5">
        <f>Planning!Y186</f>
        <v>0</v>
      </c>
      <c r="N202" s="5">
        <f>'Month 5'!M202+'Month 5'!N202-'Month 5'!O202</f>
        <v>0</v>
      </c>
      <c r="O202" s="166"/>
      <c r="P202" s="32" t="str">
        <f t="shared" si="25"/>
        <v/>
      </c>
      <c r="Q202" s="33" t="str">
        <f t="shared" si="31"/>
        <v/>
      </c>
      <c r="R202" s="89">
        <f ca="1">SUMIFS($J$25:$J$224,$C$25:$C$224,$C202,$G$25:$G$224,Lists!$A$16)</f>
        <v>0</v>
      </c>
      <c r="S202" s="89">
        <f t="shared" si="26"/>
        <v>0</v>
      </c>
      <c r="U202" s="2" t="str">
        <f t="shared" si="27"/>
        <v/>
      </c>
      <c r="W202" s="2" t="str">
        <f>IF(C202=0,"",LEFT(INDEX(Lists!$H$5:$H$49,MATCH(C202,Lists!$G$5:$G$49,0),1),1))</f>
        <v/>
      </c>
      <c r="Y202" s="4">
        <f ca="1">'Month 5'!H202+'Month 5'!I202-'Month 5'!J202</f>
        <v>0</v>
      </c>
      <c r="Z202" s="2" t="str">
        <f t="shared" ca="1" si="28"/>
        <v/>
      </c>
      <c r="AA202" s="2" t="str">
        <f t="shared" ca="1" si="32"/>
        <v/>
      </c>
      <c r="AC202" s="627" t="str">
        <f t="shared" si="29"/>
        <v>0</v>
      </c>
    </row>
    <row r="203" spans="1:29" ht="39" hidden="1" customHeight="1" x14ac:dyDescent="0.2">
      <c r="A203" s="14" t="str">
        <f>Planning!A187</f>
        <v>I179</v>
      </c>
      <c r="B203" s="9">
        <f>Planning!B187</f>
        <v>0</v>
      </c>
      <c r="C203" s="9">
        <f>Planning!C187</f>
        <v>0</v>
      </c>
      <c r="D203" s="9">
        <f>Planning!D187</f>
        <v>0</v>
      </c>
      <c r="E203" s="3">
        <f>Planning!E187</f>
        <v>0</v>
      </c>
      <c r="F203" s="3" t="str">
        <f>IF(Planning!G187&lt;&gt;0,Planning!G187,"")</f>
        <v/>
      </c>
      <c r="G203" s="194">
        <f>Planning!H187</f>
        <v>0</v>
      </c>
      <c r="H203" s="4">
        <f>Planning!X187</f>
        <v>0</v>
      </c>
      <c r="I203" s="198">
        <f ca="1">IF(OR(W203="1",AND(W203&lt;&gt;"1",G203=Lists!$A$17)),Y203,0)</f>
        <v>0</v>
      </c>
      <c r="J203" s="174"/>
      <c r="K203" s="32" t="str">
        <f ca="1">IF(AND(W203="2",G203&lt;&gt;Lists!$A$17),AA203,Z203)</f>
        <v/>
      </c>
      <c r="L203" s="33" t="str">
        <f t="shared" ca="1" si="30"/>
        <v/>
      </c>
      <c r="M203" s="5">
        <f>Planning!Y187</f>
        <v>0</v>
      </c>
      <c r="N203" s="5">
        <f>'Month 5'!M203+'Month 5'!N203-'Month 5'!O203</f>
        <v>0</v>
      </c>
      <c r="O203" s="166"/>
      <c r="P203" s="32" t="str">
        <f t="shared" si="25"/>
        <v/>
      </c>
      <c r="Q203" s="33" t="str">
        <f t="shared" si="31"/>
        <v/>
      </c>
      <c r="R203" s="89">
        <f ca="1">SUMIFS($J$25:$J$224,$C$25:$C$224,$C203,$G$25:$G$224,Lists!$A$16)</f>
        <v>0</v>
      </c>
      <c r="S203" s="89">
        <f t="shared" si="26"/>
        <v>0</v>
      </c>
      <c r="U203" s="2" t="str">
        <f t="shared" si="27"/>
        <v/>
      </c>
      <c r="W203" s="2" t="str">
        <f>IF(C203=0,"",LEFT(INDEX(Lists!$H$5:$H$49,MATCH(C203,Lists!$G$5:$G$49,0),1),1))</f>
        <v/>
      </c>
      <c r="Y203" s="4">
        <f ca="1">'Month 5'!H203+'Month 5'!I203-'Month 5'!J203</f>
        <v>0</v>
      </c>
      <c r="Z203" s="2" t="str">
        <f t="shared" ca="1" si="28"/>
        <v/>
      </c>
      <c r="AA203" s="2" t="str">
        <f t="shared" ca="1" si="32"/>
        <v/>
      </c>
      <c r="AC203" s="627" t="str">
        <f t="shared" si="29"/>
        <v>0</v>
      </c>
    </row>
    <row r="204" spans="1:29" ht="39" hidden="1" customHeight="1" x14ac:dyDescent="0.2">
      <c r="A204" s="14" t="str">
        <f>Planning!A188</f>
        <v>I180</v>
      </c>
      <c r="B204" s="9">
        <f>Planning!B188</f>
        <v>0</v>
      </c>
      <c r="C204" s="9">
        <f>Planning!C188</f>
        <v>0</v>
      </c>
      <c r="D204" s="9">
        <f>Planning!D188</f>
        <v>0</v>
      </c>
      <c r="E204" s="3">
        <f>Planning!E188</f>
        <v>0</v>
      </c>
      <c r="F204" s="3" t="str">
        <f>IF(Planning!G188&lt;&gt;0,Planning!G188,"")</f>
        <v/>
      </c>
      <c r="G204" s="194">
        <f>Planning!H188</f>
        <v>0</v>
      </c>
      <c r="H204" s="4">
        <f>Planning!X188</f>
        <v>0</v>
      </c>
      <c r="I204" s="198">
        <f ca="1">IF(OR(W204="1",AND(W204&lt;&gt;"1",G204=Lists!$A$17)),Y204,0)</f>
        <v>0</v>
      </c>
      <c r="J204" s="174"/>
      <c r="K204" s="32" t="str">
        <f ca="1">IF(AND(W204="2",G204&lt;&gt;Lists!$A$17),AA204,Z204)</f>
        <v/>
      </c>
      <c r="L204" s="33" t="str">
        <f t="shared" ca="1" si="30"/>
        <v/>
      </c>
      <c r="M204" s="5">
        <f>Planning!Y188</f>
        <v>0</v>
      </c>
      <c r="N204" s="5">
        <f>'Month 5'!M204+'Month 5'!N204-'Month 5'!O204</f>
        <v>0</v>
      </c>
      <c r="O204" s="166"/>
      <c r="P204" s="32" t="str">
        <f t="shared" si="25"/>
        <v/>
      </c>
      <c r="Q204" s="33" t="str">
        <f t="shared" si="31"/>
        <v/>
      </c>
      <c r="R204" s="89">
        <f ca="1">SUMIFS($J$25:$J$224,$C$25:$C$224,$C204,$G$25:$G$224,Lists!$A$16)</f>
        <v>0</v>
      </c>
      <c r="S204" s="89">
        <f t="shared" si="26"/>
        <v>0</v>
      </c>
      <c r="U204" s="2" t="str">
        <f t="shared" si="27"/>
        <v/>
      </c>
      <c r="W204" s="2" t="str">
        <f>IF(C204=0,"",LEFT(INDEX(Lists!$H$5:$H$49,MATCH(C204,Lists!$G$5:$G$49,0),1),1))</f>
        <v/>
      </c>
      <c r="Y204" s="4">
        <f ca="1">'Month 5'!H204+'Month 5'!I204-'Month 5'!J204</f>
        <v>0</v>
      </c>
      <c r="Z204" s="2" t="str">
        <f t="shared" ca="1" si="28"/>
        <v/>
      </c>
      <c r="AA204" s="2" t="str">
        <f t="shared" ca="1" si="32"/>
        <v/>
      </c>
      <c r="AC204" s="627" t="str">
        <f t="shared" si="29"/>
        <v>0</v>
      </c>
    </row>
    <row r="205" spans="1:29" ht="39" hidden="1" customHeight="1" x14ac:dyDescent="0.2">
      <c r="A205" s="14" t="str">
        <f>Planning!A189</f>
        <v>I181</v>
      </c>
      <c r="B205" s="9">
        <f>Planning!B189</f>
        <v>0</v>
      </c>
      <c r="C205" s="9">
        <f>Planning!C189</f>
        <v>0</v>
      </c>
      <c r="D205" s="9">
        <f>Planning!D189</f>
        <v>0</v>
      </c>
      <c r="E205" s="3">
        <f>Planning!E189</f>
        <v>0</v>
      </c>
      <c r="F205" s="3" t="str">
        <f>IF(Planning!G189&lt;&gt;0,Planning!G189,"")</f>
        <v/>
      </c>
      <c r="G205" s="194">
        <f>Planning!H189</f>
        <v>0</v>
      </c>
      <c r="H205" s="4">
        <f>Planning!X189</f>
        <v>0</v>
      </c>
      <c r="I205" s="198">
        <f ca="1">IF(OR(W205="1",AND(W205&lt;&gt;"1",G205=Lists!$A$17)),Y205,0)</f>
        <v>0</v>
      </c>
      <c r="J205" s="174"/>
      <c r="K205" s="32" t="str">
        <f ca="1">IF(AND(W205="2",G205&lt;&gt;Lists!$A$17),AA205,Z205)</f>
        <v/>
      </c>
      <c r="L205" s="33" t="str">
        <f t="shared" ca="1" si="30"/>
        <v/>
      </c>
      <c r="M205" s="5">
        <f>Planning!Y189</f>
        <v>0</v>
      </c>
      <c r="N205" s="5">
        <f>'Month 5'!M205+'Month 5'!N205-'Month 5'!O205</f>
        <v>0</v>
      </c>
      <c r="O205" s="166"/>
      <c r="P205" s="32" t="str">
        <f t="shared" si="25"/>
        <v/>
      </c>
      <c r="Q205" s="33" t="str">
        <f t="shared" si="31"/>
        <v/>
      </c>
      <c r="R205" s="89">
        <f ca="1">SUMIFS($J$25:$J$224,$C$25:$C$224,$C205,$G$25:$G$224,Lists!$A$16)</f>
        <v>0</v>
      </c>
      <c r="S205" s="89">
        <f t="shared" si="26"/>
        <v>0</v>
      </c>
      <c r="U205" s="2" t="str">
        <f t="shared" si="27"/>
        <v/>
      </c>
      <c r="W205" s="2" t="str">
        <f>IF(C205=0,"",LEFT(INDEX(Lists!$H$5:$H$49,MATCH(C205,Lists!$G$5:$G$49,0),1),1))</f>
        <v/>
      </c>
      <c r="Y205" s="4">
        <f ca="1">'Month 5'!H205+'Month 5'!I205-'Month 5'!J205</f>
        <v>0</v>
      </c>
      <c r="Z205" s="2" t="str">
        <f t="shared" ca="1" si="28"/>
        <v/>
      </c>
      <c r="AA205" s="2" t="str">
        <f t="shared" ca="1" si="32"/>
        <v/>
      </c>
      <c r="AC205" s="627" t="str">
        <f t="shared" si="29"/>
        <v>0</v>
      </c>
    </row>
    <row r="206" spans="1:29" ht="39" hidden="1" customHeight="1" x14ac:dyDescent="0.2">
      <c r="A206" s="14" t="str">
        <f>Planning!A190</f>
        <v>I182</v>
      </c>
      <c r="B206" s="9">
        <f>Planning!B190</f>
        <v>0</v>
      </c>
      <c r="C206" s="9">
        <f>Planning!C190</f>
        <v>0</v>
      </c>
      <c r="D206" s="9">
        <f>Planning!D190</f>
        <v>0</v>
      </c>
      <c r="E206" s="3">
        <f>Planning!E190</f>
        <v>0</v>
      </c>
      <c r="F206" s="3" t="str">
        <f>IF(Planning!G190&lt;&gt;0,Planning!G190,"")</f>
        <v/>
      </c>
      <c r="G206" s="194">
        <f>Planning!H190</f>
        <v>0</v>
      </c>
      <c r="H206" s="4">
        <f>Planning!X190</f>
        <v>0</v>
      </c>
      <c r="I206" s="198">
        <f ca="1">IF(OR(W206="1",AND(W206&lt;&gt;"1",G206=Lists!$A$17)),Y206,0)</f>
        <v>0</v>
      </c>
      <c r="J206" s="174"/>
      <c r="K206" s="32" t="str">
        <f ca="1">IF(AND(W206="2",G206&lt;&gt;Lists!$A$17),AA206,Z206)</f>
        <v/>
      </c>
      <c r="L206" s="33" t="str">
        <f t="shared" ca="1" si="30"/>
        <v/>
      </c>
      <c r="M206" s="5">
        <f>Planning!Y190</f>
        <v>0</v>
      </c>
      <c r="N206" s="5">
        <f>'Month 5'!M206+'Month 5'!N206-'Month 5'!O206</f>
        <v>0</v>
      </c>
      <c r="O206" s="166"/>
      <c r="P206" s="32" t="str">
        <f t="shared" si="25"/>
        <v/>
      </c>
      <c r="Q206" s="33" t="str">
        <f t="shared" si="31"/>
        <v/>
      </c>
      <c r="R206" s="89">
        <f ca="1">SUMIFS($J$25:$J$224,$C$25:$C$224,$C206,$G$25:$G$224,Lists!$A$16)</f>
        <v>0</v>
      </c>
      <c r="S206" s="89">
        <f t="shared" si="26"/>
        <v>0</v>
      </c>
      <c r="U206" s="2" t="str">
        <f t="shared" si="27"/>
        <v/>
      </c>
      <c r="W206" s="2" t="str">
        <f>IF(C206=0,"",LEFT(INDEX(Lists!$H$5:$H$49,MATCH(C206,Lists!$G$5:$G$49,0),1),1))</f>
        <v/>
      </c>
      <c r="Y206" s="4">
        <f ca="1">'Month 5'!H206+'Month 5'!I206-'Month 5'!J206</f>
        <v>0</v>
      </c>
      <c r="Z206" s="2" t="str">
        <f t="shared" ca="1" si="28"/>
        <v/>
      </c>
      <c r="AA206" s="2" t="str">
        <f t="shared" ca="1" si="32"/>
        <v/>
      </c>
      <c r="AC206" s="627" t="str">
        <f t="shared" si="29"/>
        <v>0</v>
      </c>
    </row>
    <row r="207" spans="1:29" ht="39" hidden="1" customHeight="1" x14ac:dyDescent="0.2">
      <c r="A207" s="14" t="str">
        <f>Planning!A191</f>
        <v>I183</v>
      </c>
      <c r="B207" s="9">
        <f>Planning!B191</f>
        <v>0</v>
      </c>
      <c r="C207" s="9">
        <f>Planning!C191</f>
        <v>0</v>
      </c>
      <c r="D207" s="9">
        <f>Planning!D191</f>
        <v>0</v>
      </c>
      <c r="E207" s="3">
        <f>Planning!E191</f>
        <v>0</v>
      </c>
      <c r="F207" s="3" t="str">
        <f>IF(Planning!G191&lt;&gt;0,Planning!G191,"")</f>
        <v/>
      </c>
      <c r="G207" s="194">
        <f>Planning!H191</f>
        <v>0</v>
      </c>
      <c r="H207" s="4">
        <f>Planning!X191</f>
        <v>0</v>
      </c>
      <c r="I207" s="198">
        <f ca="1">IF(OR(W207="1",AND(W207&lt;&gt;"1",G207=Lists!$A$17)),Y207,0)</f>
        <v>0</v>
      </c>
      <c r="J207" s="174"/>
      <c r="K207" s="32" t="str">
        <f ca="1">IF(AND(W207="2",G207&lt;&gt;Lists!$A$17),AA207,Z207)</f>
        <v/>
      </c>
      <c r="L207" s="33" t="str">
        <f t="shared" ca="1" si="30"/>
        <v/>
      </c>
      <c r="M207" s="5">
        <f>Planning!Y191</f>
        <v>0</v>
      </c>
      <c r="N207" s="5">
        <f>'Month 5'!M207+'Month 5'!N207-'Month 5'!O207</f>
        <v>0</v>
      </c>
      <c r="O207" s="166"/>
      <c r="P207" s="32" t="str">
        <f t="shared" si="25"/>
        <v/>
      </c>
      <c r="Q207" s="33" t="str">
        <f t="shared" si="31"/>
        <v/>
      </c>
      <c r="R207" s="89">
        <f ca="1">SUMIFS($J$25:$J$224,$C$25:$C$224,$C207,$G$25:$G$224,Lists!$A$16)</f>
        <v>0</v>
      </c>
      <c r="S207" s="89">
        <f t="shared" si="26"/>
        <v>0</v>
      </c>
      <c r="U207" s="2" t="str">
        <f t="shared" si="27"/>
        <v/>
      </c>
      <c r="W207" s="2" t="str">
        <f>IF(C207=0,"",LEFT(INDEX(Lists!$H$5:$H$49,MATCH(C207,Lists!$G$5:$G$49,0),1),1))</f>
        <v/>
      </c>
      <c r="Y207" s="4">
        <f ca="1">'Month 5'!H207+'Month 5'!I207-'Month 5'!J207</f>
        <v>0</v>
      </c>
      <c r="Z207" s="2" t="str">
        <f t="shared" ca="1" si="28"/>
        <v/>
      </c>
      <c r="AA207" s="2" t="str">
        <f t="shared" ca="1" si="32"/>
        <v/>
      </c>
      <c r="AC207" s="627" t="str">
        <f t="shared" si="29"/>
        <v>0</v>
      </c>
    </row>
    <row r="208" spans="1:29" ht="39" hidden="1" customHeight="1" x14ac:dyDescent="0.2">
      <c r="A208" s="14" t="str">
        <f>Planning!A192</f>
        <v>I184</v>
      </c>
      <c r="B208" s="9">
        <f>Planning!B192</f>
        <v>0</v>
      </c>
      <c r="C208" s="9">
        <f>Planning!C192</f>
        <v>0</v>
      </c>
      <c r="D208" s="9">
        <f>Planning!D192</f>
        <v>0</v>
      </c>
      <c r="E208" s="3">
        <f>Planning!E192</f>
        <v>0</v>
      </c>
      <c r="F208" s="3" t="str">
        <f>IF(Planning!G192&lt;&gt;0,Planning!G192,"")</f>
        <v/>
      </c>
      <c r="G208" s="194">
        <f>Planning!H192</f>
        <v>0</v>
      </c>
      <c r="H208" s="4">
        <f>Planning!X192</f>
        <v>0</v>
      </c>
      <c r="I208" s="198">
        <f ca="1">IF(OR(W208="1",AND(W208&lt;&gt;"1",G208=Lists!$A$17)),Y208,0)</f>
        <v>0</v>
      </c>
      <c r="J208" s="174"/>
      <c r="K208" s="32" t="str">
        <f ca="1">IF(AND(W208="2",G208&lt;&gt;Lists!$A$17),AA208,Z208)</f>
        <v/>
      </c>
      <c r="L208" s="33" t="str">
        <f t="shared" ca="1" si="30"/>
        <v/>
      </c>
      <c r="M208" s="5">
        <f>Planning!Y192</f>
        <v>0</v>
      </c>
      <c r="N208" s="5">
        <f>'Month 5'!M208+'Month 5'!N208-'Month 5'!O208</f>
        <v>0</v>
      </c>
      <c r="O208" s="166"/>
      <c r="P208" s="32" t="str">
        <f t="shared" si="25"/>
        <v/>
      </c>
      <c r="Q208" s="33" t="str">
        <f t="shared" si="31"/>
        <v/>
      </c>
      <c r="R208" s="89">
        <f ca="1">SUMIFS($J$25:$J$224,$C$25:$C$224,$C208,$G$25:$G$224,Lists!$A$16)</f>
        <v>0</v>
      </c>
      <c r="S208" s="89">
        <f t="shared" si="26"/>
        <v>0</v>
      </c>
      <c r="U208" s="2" t="str">
        <f t="shared" si="27"/>
        <v/>
      </c>
      <c r="W208" s="2" t="str">
        <f>IF(C208=0,"",LEFT(INDEX(Lists!$H$5:$H$49,MATCH(C208,Lists!$G$5:$G$49,0),1),1))</f>
        <v/>
      </c>
      <c r="Y208" s="4">
        <f ca="1">'Month 5'!H208+'Month 5'!I208-'Month 5'!J208</f>
        <v>0</v>
      </c>
      <c r="Z208" s="2" t="str">
        <f t="shared" ca="1" si="28"/>
        <v/>
      </c>
      <c r="AA208" s="2" t="str">
        <f t="shared" ca="1" si="32"/>
        <v/>
      </c>
      <c r="AC208" s="627" t="str">
        <f t="shared" si="29"/>
        <v>0</v>
      </c>
    </row>
    <row r="209" spans="1:29" ht="39" hidden="1" customHeight="1" x14ac:dyDescent="0.2">
      <c r="A209" s="14" t="str">
        <f>Planning!A193</f>
        <v>I185</v>
      </c>
      <c r="B209" s="9">
        <f>Planning!B193</f>
        <v>0</v>
      </c>
      <c r="C209" s="9">
        <f>Planning!C193</f>
        <v>0</v>
      </c>
      <c r="D209" s="9">
        <f>Planning!D193</f>
        <v>0</v>
      </c>
      <c r="E209" s="3">
        <f>Planning!E193</f>
        <v>0</v>
      </c>
      <c r="F209" s="3" t="str">
        <f>IF(Planning!G193&lt;&gt;0,Planning!G193,"")</f>
        <v/>
      </c>
      <c r="G209" s="194">
        <f>Planning!H193</f>
        <v>0</v>
      </c>
      <c r="H209" s="4">
        <f>Planning!X193</f>
        <v>0</v>
      </c>
      <c r="I209" s="198">
        <f ca="1">IF(OR(W209="1",AND(W209&lt;&gt;"1",G209=Lists!$A$17)),Y209,0)</f>
        <v>0</v>
      </c>
      <c r="J209" s="174"/>
      <c r="K209" s="32" t="str">
        <f ca="1">IF(AND(W209="2",G209&lt;&gt;Lists!$A$17),AA209,Z209)</f>
        <v/>
      </c>
      <c r="L209" s="33" t="str">
        <f t="shared" ca="1" si="30"/>
        <v/>
      </c>
      <c r="M209" s="5">
        <f>Planning!Y193</f>
        <v>0</v>
      </c>
      <c r="N209" s="5">
        <f>'Month 5'!M209+'Month 5'!N209-'Month 5'!O209</f>
        <v>0</v>
      </c>
      <c r="O209" s="166"/>
      <c r="P209" s="32" t="str">
        <f t="shared" si="25"/>
        <v/>
      </c>
      <c r="Q209" s="33" t="str">
        <f t="shared" si="31"/>
        <v/>
      </c>
      <c r="R209" s="89">
        <f ca="1">SUMIFS($J$25:$J$224,$C$25:$C$224,$C209,$G$25:$G$224,Lists!$A$16)</f>
        <v>0</v>
      </c>
      <c r="S209" s="89">
        <f t="shared" si="26"/>
        <v>0</v>
      </c>
      <c r="U209" s="2" t="str">
        <f t="shared" si="27"/>
        <v/>
      </c>
      <c r="W209" s="2" t="str">
        <f>IF(C209=0,"",LEFT(INDEX(Lists!$H$5:$H$49,MATCH(C209,Lists!$G$5:$G$49,0),1),1))</f>
        <v/>
      </c>
      <c r="Y209" s="4">
        <f ca="1">'Month 5'!H209+'Month 5'!I209-'Month 5'!J209</f>
        <v>0</v>
      </c>
      <c r="Z209" s="2" t="str">
        <f t="shared" ca="1" si="28"/>
        <v/>
      </c>
      <c r="AA209" s="2" t="str">
        <f t="shared" ca="1" si="32"/>
        <v/>
      </c>
      <c r="AC209" s="627" t="str">
        <f t="shared" si="29"/>
        <v>0</v>
      </c>
    </row>
    <row r="210" spans="1:29" ht="39" hidden="1" customHeight="1" x14ac:dyDescent="0.2">
      <c r="A210" s="14" t="str">
        <f>Planning!A194</f>
        <v>I186</v>
      </c>
      <c r="B210" s="9">
        <f>Planning!B194</f>
        <v>0</v>
      </c>
      <c r="C210" s="9">
        <f>Planning!C194</f>
        <v>0</v>
      </c>
      <c r="D210" s="9">
        <f>Planning!D194</f>
        <v>0</v>
      </c>
      <c r="E210" s="3">
        <f>Planning!E194</f>
        <v>0</v>
      </c>
      <c r="F210" s="3" t="str">
        <f>IF(Planning!G194&lt;&gt;0,Planning!G194,"")</f>
        <v/>
      </c>
      <c r="G210" s="194">
        <f>Planning!H194</f>
        <v>0</v>
      </c>
      <c r="H210" s="4">
        <f>Planning!X194</f>
        <v>0</v>
      </c>
      <c r="I210" s="198">
        <f ca="1">IF(OR(W210="1",AND(W210&lt;&gt;"1",G210=Lists!$A$17)),Y210,0)</f>
        <v>0</v>
      </c>
      <c r="J210" s="174"/>
      <c r="K210" s="32" t="str">
        <f ca="1">IF(AND(W210="2",G210&lt;&gt;Lists!$A$17),AA210,Z210)</f>
        <v/>
      </c>
      <c r="L210" s="33" t="str">
        <f t="shared" ca="1" si="30"/>
        <v/>
      </c>
      <c r="M210" s="5">
        <f>Planning!Y194</f>
        <v>0</v>
      </c>
      <c r="N210" s="5">
        <f>'Month 5'!M210+'Month 5'!N210-'Month 5'!O210</f>
        <v>0</v>
      </c>
      <c r="O210" s="166"/>
      <c r="P210" s="32" t="str">
        <f t="shared" si="25"/>
        <v/>
      </c>
      <c r="Q210" s="33" t="str">
        <f t="shared" si="31"/>
        <v/>
      </c>
      <c r="R210" s="89">
        <f ca="1">SUMIFS($J$25:$J$224,$C$25:$C$224,$C210,$G$25:$G$224,Lists!$A$16)</f>
        <v>0</v>
      </c>
      <c r="S210" s="89">
        <f t="shared" si="26"/>
        <v>0</v>
      </c>
      <c r="U210" s="2" t="str">
        <f t="shared" si="27"/>
        <v/>
      </c>
      <c r="W210" s="2" t="str">
        <f>IF(C210=0,"",LEFT(INDEX(Lists!$H$5:$H$49,MATCH(C210,Lists!$G$5:$G$49,0),1),1))</f>
        <v/>
      </c>
      <c r="Y210" s="4">
        <f ca="1">'Month 5'!H210+'Month 5'!I210-'Month 5'!J210</f>
        <v>0</v>
      </c>
      <c r="Z210" s="2" t="str">
        <f t="shared" ca="1" si="28"/>
        <v/>
      </c>
      <c r="AA210" s="2" t="str">
        <f t="shared" ca="1" si="32"/>
        <v/>
      </c>
      <c r="AC210" s="627" t="str">
        <f t="shared" si="29"/>
        <v>0</v>
      </c>
    </row>
    <row r="211" spans="1:29" ht="39" hidden="1" customHeight="1" x14ac:dyDescent="0.2">
      <c r="A211" s="14" t="str">
        <f>Planning!A195</f>
        <v>I187</v>
      </c>
      <c r="B211" s="9">
        <f>Planning!B195</f>
        <v>0</v>
      </c>
      <c r="C211" s="9">
        <f>Planning!C195</f>
        <v>0</v>
      </c>
      <c r="D211" s="9">
        <f>Planning!D195</f>
        <v>0</v>
      </c>
      <c r="E211" s="3">
        <f>Planning!E195</f>
        <v>0</v>
      </c>
      <c r="F211" s="3" t="str">
        <f>IF(Planning!G195&lt;&gt;0,Planning!G195,"")</f>
        <v/>
      </c>
      <c r="G211" s="194">
        <f>Planning!H195</f>
        <v>0</v>
      </c>
      <c r="H211" s="4">
        <f>Planning!X195</f>
        <v>0</v>
      </c>
      <c r="I211" s="198">
        <f ca="1">IF(OR(W211="1",AND(W211&lt;&gt;"1",G211=Lists!$A$17)),Y211,0)</f>
        <v>0</v>
      </c>
      <c r="J211" s="174"/>
      <c r="K211" s="32" t="str">
        <f ca="1">IF(AND(W211="2",G211&lt;&gt;Lists!$A$17),AA211,Z211)</f>
        <v/>
      </c>
      <c r="L211" s="33" t="str">
        <f t="shared" ca="1" si="30"/>
        <v/>
      </c>
      <c r="M211" s="5">
        <f>Planning!Y195</f>
        <v>0</v>
      </c>
      <c r="N211" s="5">
        <f>'Month 5'!M211+'Month 5'!N211-'Month 5'!O211</f>
        <v>0</v>
      </c>
      <c r="O211" s="166"/>
      <c r="P211" s="32" t="str">
        <f t="shared" si="25"/>
        <v/>
      </c>
      <c r="Q211" s="33" t="str">
        <f t="shared" si="31"/>
        <v/>
      </c>
      <c r="R211" s="89">
        <f ca="1">SUMIFS($J$25:$J$224,$C$25:$C$224,$C211,$G$25:$G$224,Lists!$A$16)</f>
        <v>0</v>
      </c>
      <c r="S211" s="89">
        <f t="shared" si="26"/>
        <v>0</v>
      </c>
      <c r="U211" s="2" t="str">
        <f t="shared" si="27"/>
        <v/>
      </c>
      <c r="W211" s="2" t="str">
        <f>IF(C211=0,"",LEFT(INDEX(Lists!$H$5:$H$49,MATCH(C211,Lists!$G$5:$G$49,0),1),1))</f>
        <v/>
      </c>
      <c r="Y211" s="4">
        <f ca="1">'Month 5'!H211+'Month 5'!I211-'Month 5'!J211</f>
        <v>0</v>
      </c>
      <c r="Z211" s="2" t="str">
        <f t="shared" ca="1" si="28"/>
        <v/>
      </c>
      <c r="AA211" s="2" t="str">
        <f t="shared" ca="1" si="32"/>
        <v/>
      </c>
      <c r="AC211" s="627" t="str">
        <f t="shared" si="29"/>
        <v>0</v>
      </c>
    </row>
    <row r="212" spans="1:29" ht="39" hidden="1" customHeight="1" x14ac:dyDescent="0.2">
      <c r="A212" s="14" t="str">
        <f>Planning!A196</f>
        <v>I188</v>
      </c>
      <c r="B212" s="9">
        <f>Planning!B196</f>
        <v>0</v>
      </c>
      <c r="C212" s="9">
        <f>Planning!C196</f>
        <v>0</v>
      </c>
      <c r="D212" s="9">
        <f>Planning!D196</f>
        <v>0</v>
      </c>
      <c r="E212" s="3">
        <f>Planning!E196</f>
        <v>0</v>
      </c>
      <c r="F212" s="3" t="str">
        <f>IF(Planning!G196&lt;&gt;0,Planning!G196,"")</f>
        <v/>
      </c>
      <c r="G212" s="194">
        <f>Planning!H196</f>
        <v>0</v>
      </c>
      <c r="H212" s="4">
        <f>Planning!X196</f>
        <v>0</v>
      </c>
      <c r="I212" s="198">
        <f ca="1">IF(OR(W212="1",AND(W212&lt;&gt;"1",G212=Lists!$A$17)),Y212,0)</f>
        <v>0</v>
      </c>
      <c r="J212" s="174"/>
      <c r="K212" s="32" t="str">
        <f ca="1">IF(AND(W212="2",G212&lt;&gt;Lists!$A$17),AA212,Z212)</f>
        <v/>
      </c>
      <c r="L212" s="33" t="str">
        <f t="shared" ca="1" si="30"/>
        <v/>
      </c>
      <c r="M212" s="5">
        <f>Planning!Y196</f>
        <v>0</v>
      </c>
      <c r="N212" s="5">
        <f>'Month 5'!M212+'Month 5'!N212-'Month 5'!O212</f>
        <v>0</v>
      </c>
      <c r="O212" s="166"/>
      <c r="P212" s="32" t="str">
        <f t="shared" si="25"/>
        <v/>
      </c>
      <c r="Q212" s="33" t="str">
        <f t="shared" si="31"/>
        <v/>
      </c>
      <c r="R212" s="89">
        <f ca="1">SUMIFS($J$25:$J$224,$C$25:$C$224,$C212,$G$25:$G$224,Lists!$A$16)</f>
        <v>0</v>
      </c>
      <c r="S212" s="89">
        <f t="shared" si="26"/>
        <v>0</v>
      </c>
      <c r="U212" s="2" t="str">
        <f t="shared" si="27"/>
        <v/>
      </c>
      <c r="W212" s="2" t="str">
        <f>IF(C212=0,"",LEFT(INDEX(Lists!$H$5:$H$49,MATCH(C212,Lists!$G$5:$G$49,0),1),1))</f>
        <v/>
      </c>
      <c r="Y212" s="4">
        <f ca="1">'Month 5'!H212+'Month 5'!I212-'Month 5'!J212</f>
        <v>0</v>
      </c>
      <c r="Z212" s="2" t="str">
        <f t="shared" ca="1" si="28"/>
        <v/>
      </c>
      <c r="AA212" s="2" t="str">
        <f t="shared" ca="1" si="32"/>
        <v/>
      </c>
      <c r="AC212" s="627" t="str">
        <f t="shared" si="29"/>
        <v>0</v>
      </c>
    </row>
    <row r="213" spans="1:29" ht="39" hidden="1" customHeight="1" x14ac:dyDescent="0.2">
      <c r="A213" s="14" t="str">
        <f>Planning!A197</f>
        <v>I189</v>
      </c>
      <c r="B213" s="9">
        <f>Planning!B197</f>
        <v>0</v>
      </c>
      <c r="C213" s="9">
        <f>Planning!C197</f>
        <v>0</v>
      </c>
      <c r="D213" s="9">
        <f>Planning!D197</f>
        <v>0</v>
      </c>
      <c r="E213" s="3">
        <f>Planning!E197</f>
        <v>0</v>
      </c>
      <c r="F213" s="3" t="str">
        <f>IF(Planning!G197&lt;&gt;0,Planning!G197,"")</f>
        <v/>
      </c>
      <c r="G213" s="194">
        <f>Planning!H197</f>
        <v>0</v>
      </c>
      <c r="H213" s="4">
        <f>Planning!X197</f>
        <v>0</v>
      </c>
      <c r="I213" s="198">
        <f ca="1">IF(OR(W213="1",AND(W213&lt;&gt;"1",G213=Lists!$A$17)),Y213,0)</f>
        <v>0</v>
      </c>
      <c r="J213" s="174"/>
      <c r="K213" s="32" t="str">
        <f ca="1">IF(AND(W213="2",G213&lt;&gt;Lists!$A$17),AA213,Z213)</f>
        <v/>
      </c>
      <c r="L213" s="33" t="str">
        <f t="shared" ca="1" si="30"/>
        <v/>
      </c>
      <c r="M213" s="5">
        <f>Planning!Y197</f>
        <v>0</v>
      </c>
      <c r="N213" s="5">
        <f>'Month 5'!M213+'Month 5'!N213-'Month 5'!O213</f>
        <v>0</v>
      </c>
      <c r="O213" s="166"/>
      <c r="P213" s="32" t="str">
        <f t="shared" si="25"/>
        <v/>
      </c>
      <c r="Q213" s="33" t="str">
        <f t="shared" si="31"/>
        <v/>
      </c>
      <c r="R213" s="89">
        <f ca="1">SUMIFS($J$25:$J$224,$C$25:$C$224,$C213,$G$25:$G$224,Lists!$A$16)</f>
        <v>0</v>
      </c>
      <c r="S213" s="89">
        <f t="shared" si="26"/>
        <v>0</v>
      </c>
      <c r="U213" s="2" t="str">
        <f t="shared" si="27"/>
        <v/>
      </c>
      <c r="W213" s="2" t="str">
        <f>IF(C213=0,"",LEFT(INDEX(Lists!$H$5:$H$49,MATCH(C213,Lists!$G$5:$G$49,0),1),1))</f>
        <v/>
      </c>
      <c r="Y213" s="4">
        <f ca="1">'Month 5'!H213+'Month 5'!I213-'Month 5'!J213</f>
        <v>0</v>
      </c>
      <c r="Z213" s="2" t="str">
        <f t="shared" ca="1" si="28"/>
        <v/>
      </c>
      <c r="AA213" s="2" t="str">
        <f t="shared" ca="1" si="32"/>
        <v/>
      </c>
      <c r="AC213" s="627" t="str">
        <f t="shared" si="29"/>
        <v>0</v>
      </c>
    </row>
    <row r="214" spans="1:29" ht="39" hidden="1" customHeight="1" x14ac:dyDescent="0.2">
      <c r="A214" s="14" t="str">
        <f>Planning!A198</f>
        <v>I190</v>
      </c>
      <c r="B214" s="9">
        <f>Planning!B198</f>
        <v>0</v>
      </c>
      <c r="C214" s="9">
        <f>Planning!C198</f>
        <v>0</v>
      </c>
      <c r="D214" s="9">
        <f>Planning!D198</f>
        <v>0</v>
      </c>
      <c r="E214" s="3">
        <f>Planning!E198</f>
        <v>0</v>
      </c>
      <c r="F214" s="3" t="str">
        <f>IF(Planning!G198&lt;&gt;0,Planning!G198,"")</f>
        <v/>
      </c>
      <c r="G214" s="194">
        <f>Planning!H198</f>
        <v>0</v>
      </c>
      <c r="H214" s="4">
        <f>Planning!X198</f>
        <v>0</v>
      </c>
      <c r="I214" s="198">
        <f ca="1">IF(OR(W214="1",AND(W214&lt;&gt;"1",G214=Lists!$A$17)),Y214,0)</f>
        <v>0</v>
      </c>
      <c r="J214" s="174"/>
      <c r="K214" s="32" t="str">
        <f ca="1">IF(AND(W214="2",G214&lt;&gt;Lists!$A$17),AA214,Z214)</f>
        <v/>
      </c>
      <c r="L214" s="33" t="str">
        <f t="shared" ca="1" si="30"/>
        <v/>
      </c>
      <c r="M214" s="5">
        <f>Planning!Y198</f>
        <v>0</v>
      </c>
      <c r="N214" s="5">
        <f>'Month 5'!M214+'Month 5'!N214-'Month 5'!O214</f>
        <v>0</v>
      </c>
      <c r="O214" s="166"/>
      <c r="P214" s="32" t="str">
        <f t="shared" si="25"/>
        <v/>
      </c>
      <c r="Q214" s="33" t="str">
        <f t="shared" si="31"/>
        <v/>
      </c>
      <c r="R214" s="89">
        <f ca="1">SUMIFS($J$25:$J$224,$C$25:$C$224,$C214,$G$25:$G$224,Lists!$A$16)</f>
        <v>0</v>
      </c>
      <c r="S214" s="89">
        <f t="shared" si="26"/>
        <v>0</v>
      </c>
      <c r="U214" s="2" t="str">
        <f t="shared" si="27"/>
        <v/>
      </c>
      <c r="W214" s="2" t="str">
        <f>IF(C214=0,"",LEFT(INDEX(Lists!$H$5:$H$49,MATCH(C214,Lists!$G$5:$G$49,0),1),1))</f>
        <v/>
      </c>
      <c r="Y214" s="4">
        <f ca="1">'Month 5'!H214+'Month 5'!I214-'Month 5'!J214</f>
        <v>0</v>
      </c>
      <c r="Z214" s="2" t="str">
        <f t="shared" ca="1" si="28"/>
        <v/>
      </c>
      <c r="AA214" s="2" t="str">
        <f t="shared" ca="1" si="32"/>
        <v/>
      </c>
      <c r="AC214" s="627" t="str">
        <f t="shared" si="29"/>
        <v>0</v>
      </c>
    </row>
    <row r="215" spans="1:29" ht="39" hidden="1" customHeight="1" x14ac:dyDescent="0.2">
      <c r="A215" s="14" t="str">
        <f>Planning!A199</f>
        <v>I191</v>
      </c>
      <c r="B215" s="9">
        <f>Planning!B199</f>
        <v>0</v>
      </c>
      <c r="C215" s="9">
        <f>Planning!C199</f>
        <v>0</v>
      </c>
      <c r="D215" s="9">
        <f>Planning!D199</f>
        <v>0</v>
      </c>
      <c r="E215" s="3">
        <f>Planning!E199</f>
        <v>0</v>
      </c>
      <c r="F215" s="3" t="str">
        <f>IF(Planning!G199&lt;&gt;0,Planning!G199,"")</f>
        <v/>
      </c>
      <c r="G215" s="194">
        <f>Planning!H199</f>
        <v>0</v>
      </c>
      <c r="H215" s="4">
        <f>Planning!X199</f>
        <v>0</v>
      </c>
      <c r="I215" s="198">
        <f ca="1">IF(OR(W215="1",AND(W215&lt;&gt;"1",G215=Lists!$A$17)),Y215,0)</f>
        <v>0</v>
      </c>
      <c r="J215" s="174"/>
      <c r="K215" s="32" t="str">
        <f ca="1">IF(AND(W215="2",G215&lt;&gt;Lists!$A$17),AA215,Z215)</f>
        <v/>
      </c>
      <c r="L215" s="33" t="str">
        <f t="shared" ca="1" si="30"/>
        <v/>
      </c>
      <c r="M215" s="5">
        <f>Planning!Y199</f>
        <v>0</v>
      </c>
      <c r="N215" s="5">
        <f>'Month 5'!M215+'Month 5'!N215-'Month 5'!O215</f>
        <v>0</v>
      </c>
      <c r="O215" s="166"/>
      <c r="P215" s="32" t="str">
        <f t="shared" si="25"/>
        <v/>
      </c>
      <c r="Q215" s="33" t="str">
        <f t="shared" si="31"/>
        <v/>
      </c>
      <c r="R215" s="89">
        <f ca="1">SUMIFS($J$25:$J$224,$C$25:$C$224,$C215,$G$25:$G$224,Lists!$A$16)</f>
        <v>0</v>
      </c>
      <c r="S215" s="89">
        <f t="shared" si="26"/>
        <v>0</v>
      </c>
      <c r="U215" s="2" t="str">
        <f t="shared" si="27"/>
        <v/>
      </c>
      <c r="W215" s="2" t="str">
        <f>IF(C215=0,"",LEFT(INDEX(Lists!$H$5:$H$49,MATCH(C215,Lists!$G$5:$G$49,0),1),1))</f>
        <v/>
      </c>
      <c r="Y215" s="4">
        <f ca="1">'Month 5'!H215+'Month 5'!I215-'Month 5'!J215</f>
        <v>0</v>
      </c>
      <c r="Z215" s="2" t="str">
        <f t="shared" ca="1" si="28"/>
        <v/>
      </c>
      <c r="AA215" s="2" t="str">
        <f t="shared" ca="1" si="32"/>
        <v/>
      </c>
      <c r="AC215" s="627" t="str">
        <f t="shared" si="29"/>
        <v>0</v>
      </c>
    </row>
    <row r="216" spans="1:29" ht="39" hidden="1" customHeight="1" x14ac:dyDescent="0.2">
      <c r="A216" s="14" t="str">
        <f>Planning!A200</f>
        <v>I192</v>
      </c>
      <c r="B216" s="9">
        <f>Planning!B200</f>
        <v>0</v>
      </c>
      <c r="C216" s="9">
        <f>Planning!C200</f>
        <v>0</v>
      </c>
      <c r="D216" s="9">
        <f>Planning!D200</f>
        <v>0</v>
      </c>
      <c r="E216" s="3">
        <f>Planning!E200</f>
        <v>0</v>
      </c>
      <c r="F216" s="3" t="str">
        <f>IF(Planning!G200&lt;&gt;0,Planning!G200,"")</f>
        <v/>
      </c>
      <c r="G216" s="194">
        <f>Planning!H200</f>
        <v>0</v>
      </c>
      <c r="H216" s="4">
        <f>Planning!X200</f>
        <v>0</v>
      </c>
      <c r="I216" s="198">
        <f ca="1">IF(OR(W216="1",AND(W216&lt;&gt;"1",G216=Lists!$A$17)),Y216,0)</f>
        <v>0</v>
      </c>
      <c r="J216" s="174"/>
      <c r="K216" s="32" t="str">
        <f ca="1">IF(AND(W216="2",G216&lt;&gt;Lists!$A$17),AA216,Z216)</f>
        <v/>
      </c>
      <c r="L216" s="33" t="str">
        <f t="shared" ca="1" si="30"/>
        <v/>
      </c>
      <c r="M216" s="5">
        <f>Planning!Y200</f>
        <v>0</v>
      </c>
      <c r="N216" s="5">
        <f>'Month 5'!M216+'Month 5'!N216-'Month 5'!O216</f>
        <v>0</v>
      </c>
      <c r="O216" s="166"/>
      <c r="P216" s="32" t="str">
        <f t="shared" si="25"/>
        <v/>
      </c>
      <c r="Q216" s="33" t="str">
        <f t="shared" si="31"/>
        <v/>
      </c>
      <c r="R216" s="89">
        <f ca="1">SUMIFS($J$25:$J$224,$C$25:$C$224,$C216,$G$25:$G$224,Lists!$A$16)</f>
        <v>0</v>
      </c>
      <c r="S216" s="89">
        <f t="shared" si="26"/>
        <v>0</v>
      </c>
      <c r="U216" s="2" t="str">
        <f t="shared" si="27"/>
        <v/>
      </c>
      <c r="W216" s="2" t="str">
        <f>IF(C216=0,"",LEFT(INDEX(Lists!$H$5:$H$49,MATCH(C216,Lists!$G$5:$G$49,0),1),1))</f>
        <v/>
      </c>
      <c r="Y216" s="4">
        <f ca="1">'Month 5'!H216+'Month 5'!I216-'Month 5'!J216</f>
        <v>0</v>
      </c>
      <c r="Z216" s="2" t="str">
        <f t="shared" ca="1" si="28"/>
        <v/>
      </c>
      <c r="AA216" s="2" t="str">
        <f t="shared" ca="1" si="32"/>
        <v/>
      </c>
      <c r="AC216" s="627" t="str">
        <f t="shared" si="29"/>
        <v>0</v>
      </c>
    </row>
    <row r="217" spans="1:29" ht="39" hidden="1" customHeight="1" x14ac:dyDescent="0.2">
      <c r="A217" s="14" t="str">
        <f>Planning!A201</f>
        <v>I193</v>
      </c>
      <c r="B217" s="9">
        <f>Planning!B201</f>
        <v>0</v>
      </c>
      <c r="C217" s="9">
        <f>Planning!C201</f>
        <v>0</v>
      </c>
      <c r="D217" s="9">
        <f>Planning!D201</f>
        <v>0</v>
      </c>
      <c r="E217" s="3">
        <f>Planning!E201</f>
        <v>0</v>
      </c>
      <c r="F217" s="3" t="str">
        <f>IF(Planning!G201&lt;&gt;0,Planning!G201,"")</f>
        <v/>
      </c>
      <c r="G217" s="194">
        <f>Planning!H201</f>
        <v>0</v>
      </c>
      <c r="H217" s="4">
        <f>Planning!X201</f>
        <v>0</v>
      </c>
      <c r="I217" s="198">
        <f ca="1">IF(OR(W217="1",AND(W217&lt;&gt;"1",G217=Lists!$A$17)),Y217,0)</f>
        <v>0</v>
      </c>
      <c r="J217" s="174"/>
      <c r="K217" s="32" t="str">
        <f ca="1">IF(AND(W217="2",G217&lt;&gt;Lists!$A$17),AA217,Z217)</f>
        <v/>
      </c>
      <c r="L217" s="33" t="str">
        <f t="shared" ref="L217:L224" ca="1" si="33">IF($U217=ExcluirDelPLogro,"",IF(AND(H217=0,I217=0,J217=0),"",K217))</f>
        <v/>
      </c>
      <c r="M217" s="5">
        <f>Planning!Y201</f>
        <v>0</v>
      </c>
      <c r="N217" s="5">
        <f>'Month 5'!M217+'Month 5'!N217-'Month 5'!O217</f>
        <v>0</v>
      </c>
      <c r="O217" s="166"/>
      <c r="P217" s="32" t="str">
        <f t="shared" si="25"/>
        <v/>
      </c>
      <c r="Q217" s="33" t="str">
        <f t="shared" ref="Q217:Q224" si="34">IF($U217=ExcluirDelPLogro,"",IF(AND(M217=0,N217=0,O217=0),"",P217))</f>
        <v/>
      </c>
      <c r="R217" s="89">
        <f ca="1">SUMIFS($J$25:$J$224,$C$25:$C$224,$C217,$G$25:$G$224,Lists!$A$16)</f>
        <v>0</v>
      </c>
      <c r="S217" s="89">
        <f t="shared" si="26"/>
        <v>0</v>
      </c>
      <c r="U217" s="2" t="str">
        <f t="shared" si="27"/>
        <v/>
      </c>
      <c r="W217" s="2" t="str">
        <f>IF(C217=0,"",LEFT(INDEX(Lists!$H$5:$H$49,MATCH(C217,Lists!$G$5:$G$49,0),1),1))</f>
        <v/>
      </c>
      <c r="Y217" s="4">
        <f ca="1">'Month 5'!H217+'Month 5'!I217-'Month 5'!J217</f>
        <v>0</v>
      </c>
      <c r="Z217" s="2" t="str">
        <f t="shared" ca="1" si="28"/>
        <v/>
      </c>
      <c r="AA217" s="2" t="str">
        <f t="shared" ref="AA217:AA224" ca="1" si="35">IF(AND(H217=0,I217=0,J217=0),"",IF(J217&gt;0,H217/J217,0))</f>
        <v/>
      </c>
      <c r="AC217" s="627" t="str">
        <f t="shared" si="29"/>
        <v>0</v>
      </c>
    </row>
    <row r="218" spans="1:29" ht="39" hidden="1" customHeight="1" x14ac:dyDescent="0.2">
      <c r="A218" s="14" t="str">
        <f>Planning!A202</f>
        <v>I194</v>
      </c>
      <c r="B218" s="9">
        <f>Planning!B202</f>
        <v>0</v>
      </c>
      <c r="C218" s="9">
        <f>Planning!C202</f>
        <v>0</v>
      </c>
      <c r="D218" s="9">
        <f>Planning!D202</f>
        <v>0</v>
      </c>
      <c r="E218" s="3">
        <f>Planning!E202</f>
        <v>0</v>
      </c>
      <c r="F218" s="3" t="str">
        <f>IF(Planning!G202&lt;&gt;0,Planning!G202,"")</f>
        <v/>
      </c>
      <c r="G218" s="194">
        <f>Planning!H202</f>
        <v>0</v>
      </c>
      <c r="H218" s="4">
        <f>Planning!X202</f>
        <v>0</v>
      </c>
      <c r="I218" s="198">
        <f ca="1">IF(OR(W218="1",AND(W218&lt;&gt;"1",G218=Lists!$A$17)),Y218,0)</f>
        <v>0</v>
      </c>
      <c r="J218" s="174"/>
      <c r="K218" s="32" t="str">
        <f ca="1">IF(AND(W218="2",G218&lt;&gt;Lists!$A$17),AA218,Z218)</f>
        <v/>
      </c>
      <c r="L218" s="33" t="str">
        <f t="shared" ca="1" si="33"/>
        <v/>
      </c>
      <c r="M218" s="5">
        <f>Planning!Y202</f>
        <v>0</v>
      </c>
      <c r="N218" s="5">
        <f>'Month 5'!M218+'Month 5'!N218-'Month 5'!O218</f>
        <v>0</v>
      </c>
      <c r="O218" s="166"/>
      <c r="P218" s="32" t="str">
        <f t="shared" ref="P218:P224" si="36">IF(AND(M218=0,N218=0,O218=0),"",IF((M218+N218)&gt;0,O218/(M218+N218),O218))</f>
        <v/>
      </c>
      <c r="Q218" s="33" t="str">
        <f t="shared" si="34"/>
        <v/>
      </c>
      <c r="R218" s="89">
        <f ca="1">SUMIFS($J$25:$J$224,$C$25:$C$224,$C218,$G$25:$G$224,Lists!$A$16)</f>
        <v>0</v>
      </c>
      <c r="S218" s="89">
        <f t="shared" ref="S218:S224" si="37">SUMIFS($O$25:$O$224,$C$25:$C$224,$C218,$G$25:$G$224,"&lt;&gt;0")</f>
        <v>0</v>
      </c>
      <c r="U218" s="2" t="str">
        <f t="shared" ref="U218:U224" si="38">IF(B218=0,"",IF(LEFT(B218,1)="1","1","2"))</f>
        <v/>
      </c>
      <c r="W218" s="2" t="str">
        <f>IF(C218=0,"",LEFT(INDEX(Lists!$H$5:$H$49,MATCH(C218,Lists!$G$5:$G$49,0),1),1))</f>
        <v/>
      </c>
      <c r="Y218" s="4">
        <f ca="1">'Month 5'!H218+'Month 5'!I218-'Month 5'!J218</f>
        <v>0</v>
      </c>
      <c r="Z218" s="2" t="str">
        <f t="shared" ref="Z218:Z224" ca="1" si="39">IF(AND(H218=0,I218=0,J218=0),"",IF((H218+I218)&gt;0,J218/(H218+I218),J218))</f>
        <v/>
      </c>
      <c r="AA218" s="2" t="str">
        <f t="shared" ca="1" si="35"/>
        <v/>
      </c>
      <c r="AC218" s="627" t="str">
        <f t="shared" ref="AC218:AC224" si="40">U218&amp;C218</f>
        <v>0</v>
      </c>
    </row>
    <row r="219" spans="1:29" ht="39" hidden="1" customHeight="1" x14ac:dyDescent="0.2">
      <c r="A219" s="14" t="str">
        <f>Planning!A203</f>
        <v>I195</v>
      </c>
      <c r="B219" s="9">
        <f>Planning!B203</f>
        <v>0</v>
      </c>
      <c r="C219" s="9">
        <f>Planning!C203</f>
        <v>0</v>
      </c>
      <c r="D219" s="9">
        <f>Planning!D203</f>
        <v>0</v>
      </c>
      <c r="E219" s="3">
        <f>Planning!E203</f>
        <v>0</v>
      </c>
      <c r="F219" s="3" t="str">
        <f>IF(Planning!G203&lt;&gt;0,Planning!G203,"")</f>
        <v/>
      </c>
      <c r="G219" s="194">
        <f>Planning!H203</f>
        <v>0</v>
      </c>
      <c r="H219" s="4">
        <f>Planning!X203</f>
        <v>0</v>
      </c>
      <c r="I219" s="198">
        <f ca="1">IF(OR(W219="1",AND(W219&lt;&gt;"1",G219=Lists!$A$17)),Y219,0)</f>
        <v>0</v>
      </c>
      <c r="J219" s="174"/>
      <c r="K219" s="32" t="str">
        <f ca="1">IF(AND(W219="2",G219&lt;&gt;Lists!$A$17),AA219,Z219)</f>
        <v/>
      </c>
      <c r="L219" s="33" t="str">
        <f t="shared" ca="1" si="33"/>
        <v/>
      </c>
      <c r="M219" s="5">
        <f>Planning!Y203</f>
        <v>0</v>
      </c>
      <c r="N219" s="5">
        <f>'Month 5'!M219+'Month 5'!N219-'Month 5'!O219</f>
        <v>0</v>
      </c>
      <c r="O219" s="166"/>
      <c r="P219" s="32" t="str">
        <f t="shared" si="36"/>
        <v/>
      </c>
      <c r="Q219" s="33" t="str">
        <f t="shared" si="34"/>
        <v/>
      </c>
      <c r="R219" s="89">
        <f ca="1">SUMIFS($J$25:$J$224,$C$25:$C$224,$C219,$G$25:$G$224,Lists!$A$16)</f>
        <v>0</v>
      </c>
      <c r="S219" s="89">
        <f t="shared" si="37"/>
        <v>0</v>
      </c>
      <c r="U219" s="2" t="str">
        <f t="shared" si="38"/>
        <v/>
      </c>
      <c r="W219" s="2" t="str">
        <f>IF(C219=0,"",LEFT(INDEX(Lists!$H$5:$H$49,MATCH(C219,Lists!$G$5:$G$49,0),1),1))</f>
        <v/>
      </c>
      <c r="Y219" s="4">
        <f ca="1">'Month 5'!H219+'Month 5'!I219-'Month 5'!J219</f>
        <v>0</v>
      </c>
      <c r="Z219" s="2" t="str">
        <f t="shared" ca="1" si="39"/>
        <v/>
      </c>
      <c r="AA219" s="2" t="str">
        <f t="shared" ca="1" si="35"/>
        <v/>
      </c>
      <c r="AC219" s="627" t="str">
        <f t="shared" si="40"/>
        <v>0</v>
      </c>
    </row>
    <row r="220" spans="1:29" ht="39" hidden="1" customHeight="1" x14ac:dyDescent="0.2">
      <c r="A220" s="14" t="str">
        <f>Planning!A204</f>
        <v>I196</v>
      </c>
      <c r="B220" s="9">
        <f>Planning!B204</f>
        <v>0</v>
      </c>
      <c r="C220" s="9">
        <f>Planning!C204</f>
        <v>0</v>
      </c>
      <c r="D220" s="9">
        <f>Planning!D204</f>
        <v>0</v>
      </c>
      <c r="E220" s="3">
        <f>Planning!E204</f>
        <v>0</v>
      </c>
      <c r="F220" s="3" t="str">
        <f>IF(Planning!G204&lt;&gt;0,Planning!G204,"")</f>
        <v/>
      </c>
      <c r="G220" s="194">
        <f>Planning!H204</f>
        <v>0</v>
      </c>
      <c r="H220" s="4">
        <f>Planning!X204</f>
        <v>0</v>
      </c>
      <c r="I220" s="198">
        <f ca="1">IF(OR(W220="1",AND(W220&lt;&gt;"1",G220=Lists!$A$17)),Y220,0)</f>
        <v>0</v>
      </c>
      <c r="J220" s="174"/>
      <c r="K220" s="32" t="str">
        <f ca="1">IF(AND(W220="2",G220&lt;&gt;Lists!$A$17),AA220,Z220)</f>
        <v/>
      </c>
      <c r="L220" s="33" t="str">
        <f t="shared" ca="1" si="33"/>
        <v/>
      </c>
      <c r="M220" s="5">
        <f>Planning!Y204</f>
        <v>0</v>
      </c>
      <c r="N220" s="5">
        <f>'Month 5'!M220+'Month 5'!N220-'Month 5'!O220</f>
        <v>0</v>
      </c>
      <c r="O220" s="166"/>
      <c r="P220" s="32" t="str">
        <f t="shared" si="36"/>
        <v/>
      </c>
      <c r="Q220" s="33" t="str">
        <f t="shared" si="34"/>
        <v/>
      </c>
      <c r="R220" s="89">
        <f ca="1">SUMIFS($J$25:$J$224,$C$25:$C$224,$C220,$G$25:$G$224,Lists!$A$16)</f>
        <v>0</v>
      </c>
      <c r="S220" s="89">
        <f t="shared" si="37"/>
        <v>0</v>
      </c>
      <c r="U220" s="2" t="str">
        <f t="shared" si="38"/>
        <v/>
      </c>
      <c r="W220" s="2" t="str">
        <f>IF(C220=0,"",LEFT(INDEX(Lists!$H$5:$H$49,MATCH(C220,Lists!$G$5:$G$49,0),1),1))</f>
        <v/>
      </c>
      <c r="Y220" s="4">
        <f ca="1">'Month 5'!H220+'Month 5'!I220-'Month 5'!J220</f>
        <v>0</v>
      </c>
      <c r="Z220" s="2" t="str">
        <f t="shared" ca="1" si="39"/>
        <v/>
      </c>
      <c r="AA220" s="2" t="str">
        <f t="shared" ca="1" si="35"/>
        <v/>
      </c>
      <c r="AC220" s="627" t="str">
        <f t="shared" si="40"/>
        <v>0</v>
      </c>
    </row>
    <row r="221" spans="1:29" ht="39" hidden="1" customHeight="1" x14ac:dyDescent="0.2">
      <c r="A221" s="14" t="str">
        <f>Planning!A205</f>
        <v>I197</v>
      </c>
      <c r="B221" s="9">
        <f>Planning!B205</f>
        <v>0</v>
      </c>
      <c r="C221" s="9">
        <f>Planning!C205</f>
        <v>0</v>
      </c>
      <c r="D221" s="9">
        <f>Planning!D205</f>
        <v>0</v>
      </c>
      <c r="E221" s="3">
        <f>Planning!E205</f>
        <v>0</v>
      </c>
      <c r="F221" s="3" t="str">
        <f>IF(Planning!G205&lt;&gt;0,Planning!G205,"")</f>
        <v/>
      </c>
      <c r="G221" s="194">
        <f>Planning!H205</f>
        <v>0</v>
      </c>
      <c r="H221" s="4">
        <f>Planning!X205</f>
        <v>0</v>
      </c>
      <c r="I221" s="198">
        <f ca="1">IF(OR(W221="1",AND(W221&lt;&gt;"1",G221=Lists!$A$17)),Y221,0)</f>
        <v>0</v>
      </c>
      <c r="J221" s="174"/>
      <c r="K221" s="32" t="str">
        <f ca="1">IF(AND(W221="2",G221&lt;&gt;Lists!$A$17),AA221,Z221)</f>
        <v/>
      </c>
      <c r="L221" s="33" t="str">
        <f t="shared" ca="1" si="33"/>
        <v/>
      </c>
      <c r="M221" s="5">
        <f>Planning!Y205</f>
        <v>0</v>
      </c>
      <c r="N221" s="5">
        <f>'Month 5'!M221+'Month 5'!N221-'Month 5'!O221</f>
        <v>0</v>
      </c>
      <c r="O221" s="166"/>
      <c r="P221" s="32" t="str">
        <f t="shared" si="36"/>
        <v/>
      </c>
      <c r="Q221" s="33" t="str">
        <f t="shared" si="34"/>
        <v/>
      </c>
      <c r="R221" s="89">
        <f ca="1">SUMIFS($J$25:$J$224,$C$25:$C$224,$C221,$G$25:$G$224,Lists!$A$16)</f>
        <v>0</v>
      </c>
      <c r="S221" s="89">
        <f t="shared" si="37"/>
        <v>0</v>
      </c>
      <c r="U221" s="2" t="str">
        <f t="shared" si="38"/>
        <v/>
      </c>
      <c r="W221" s="2" t="str">
        <f>IF(C221=0,"",LEFT(INDEX(Lists!$H$5:$H$49,MATCH(C221,Lists!$G$5:$G$49,0),1),1))</f>
        <v/>
      </c>
      <c r="Y221" s="4">
        <f ca="1">'Month 5'!H221+'Month 5'!I221-'Month 5'!J221</f>
        <v>0</v>
      </c>
      <c r="Z221" s="2" t="str">
        <f t="shared" ca="1" si="39"/>
        <v/>
      </c>
      <c r="AA221" s="2" t="str">
        <f t="shared" ca="1" si="35"/>
        <v/>
      </c>
      <c r="AC221" s="627" t="str">
        <f t="shared" si="40"/>
        <v>0</v>
      </c>
    </row>
    <row r="222" spans="1:29" ht="39" hidden="1" customHeight="1" x14ac:dyDescent="0.2">
      <c r="A222" s="14" t="str">
        <f>Planning!A206</f>
        <v>I198</v>
      </c>
      <c r="B222" s="9">
        <f>Planning!B206</f>
        <v>0</v>
      </c>
      <c r="C222" s="9">
        <f>Planning!C206</f>
        <v>0</v>
      </c>
      <c r="D222" s="9">
        <f>Planning!D206</f>
        <v>0</v>
      </c>
      <c r="E222" s="3">
        <f>Planning!E206</f>
        <v>0</v>
      </c>
      <c r="F222" s="3" t="str">
        <f>IF(Planning!G206&lt;&gt;0,Planning!G206,"")</f>
        <v/>
      </c>
      <c r="G222" s="194">
        <f>Planning!H206</f>
        <v>0</v>
      </c>
      <c r="H222" s="4">
        <f>Planning!X206</f>
        <v>0</v>
      </c>
      <c r="I222" s="198">
        <f ca="1">IF(OR(W222="1",AND(W222&lt;&gt;"1",G222=Lists!$A$17)),Y222,0)</f>
        <v>0</v>
      </c>
      <c r="J222" s="174"/>
      <c r="K222" s="32" t="str">
        <f ca="1">IF(AND(W222="2",G222&lt;&gt;Lists!$A$17),AA222,Z222)</f>
        <v/>
      </c>
      <c r="L222" s="33" t="str">
        <f t="shared" ca="1" si="33"/>
        <v/>
      </c>
      <c r="M222" s="5">
        <f>Planning!Y206</f>
        <v>0</v>
      </c>
      <c r="N222" s="5">
        <f>'Month 5'!M222+'Month 5'!N222-'Month 5'!O222</f>
        <v>0</v>
      </c>
      <c r="O222" s="166"/>
      <c r="P222" s="32" t="str">
        <f t="shared" si="36"/>
        <v/>
      </c>
      <c r="Q222" s="33" t="str">
        <f t="shared" si="34"/>
        <v/>
      </c>
      <c r="R222" s="89">
        <f ca="1">SUMIFS($J$25:$J$224,$C$25:$C$224,$C222,$G$25:$G$224,Lists!$A$16)</f>
        <v>0</v>
      </c>
      <c r="S222" s="89">
        <f t="shared" si="37"/>
        <v>0</v>
      </c>
      <c r="U222" s="2" t="str">
        <f t="shared" si="38"/>
        <v/>
      </c>
      <c r="W222" s="2" t="str">
        <f>IF(C222=0,"",LEFT(INDEX(Lists!$H$5:$H$49,MATCH(C222,Lists!$G$5:$G$49,0),1),1))</f>
        <v/>
      </c>
      <c r="Y222" s="4">
        <f ca="1">'Month 5'!H222+'Month 5'!I222-'Month 5'!J222</f>
        <v>0</v>
      </c>
      <c r="Z222" s="2" t="str">
        <f t="shared" ca="1" si="39"/>
        <v/>
      </c>
      <c r="AA222" s="2" t="str">
        <f t="shared" ca="1" si="35"/>
        <v/>
      </c>
      <c r="AC222" s="627" t="str">
        <f t="shared" si="40"/>
        <v>0</v>
      </c>
    </row>
    <row r="223" spans="1:29" ht="39" hidden="1" customHeight="1" x14ac:dyDescent="0.2">
      <c r="A223" s="14" t="str">
        <f>Planning!A207</f>
        <v>I199</v>
      </c>
      <c r="B223" s="9">
        <f>Planning!B207</f>
        <v>0</v>
      </c>
      <c r="C223" s="9">
        <f>Planning!C207</f>
        <v>0</v>
      </c>
      <c r="D223" s="9">
        <f>Planning!D207</f>
        <v>0</v>
      </c>
      <c r="E223" s="3">
        <f>Planning!E207</f>
        <v>0</v>
      </c>
      <c r="F223" s="3" t="str">
        <f>IF(Planning!G207&lt;&gt;0,Planning!G207,"")</f>
        <v/>
      </c>
      <c r="G223" s="194">
        <f>Planning!H207</f>
        <v>0</v>
      </c>
      <c r="H223" s="4">
        <f>Planning!X207</f>
        <v>0</v>
      </c>
      <c r="I223" s="198">
        <f ca="1">IF(OR(W223="1",AND(W223&lt;&gt;"1",G223=Lists!$A$17)),Y223,0)</f>
        <v>0</v>
      </c>
      <c r="J223" s="174"/>
      <c r="K223" s="32" t="str">
        <f ca="1">IF(AND(W223="2",G223&lt;&gt;Lists!$A$17),AA223,Z223)</f>
        <v/>
      </c>
      <c r="L223" s="33" t="str">
        <f t="shared" ca="1" si="33"/>
        <v/>
      </c>
      <c r="M223" s="5">
        <f>Planning!Y207</f>
        <v>0</v>
      </c>
      <c r="N223" s="5">
        <f>'Month 5'!M223+'Month 5'!N223-'Month 5'!O223</f>
        <v>0</v>
      </c>
      <c r="O223" s="166"/>
      <c r="P223" s="32" t="str">
        <f t="shared" si="36"/>
        <v/>
      </c>
      <c r="Q223" s="33" t="str">
        <f t="shared" si="34"/>
        <v/>
      </c>
      <c r="R223" s="89">
        <f ca="1">SUMIFS($J$25:$J$224,$C$25:$C$224,$C223,$G$25:$G$224,Lists!$A$16)</f>
        <v>0</v>
      </c>
      <c r="S223" s="89">
        <f t="shared" si="37"/>
        <v>0</v>
      </c>
      <c r="U223" s="2" t="str">
        <f t="shared" si="38"/>
        <v/>
      </c>
      <c r="W223" s="2" t="str">
        <f>IF(C223=0,"",LEFT(INDEX(Lists!$H$5:$H$49,MATCH(C223,Lists!$G$5:$G$49,0),1),1))</f>
        <v/>
      </c>
      <c r="Y223" s="4">
        <f ca="1">'Month 5'!H223+'Month 5'!I223-'Month 5'!J223</f>
        <v>0</v>
      </c>
      <c r="Z223" s="2" t="str">
        <f t="shared" ca="1" si="39"/>
        <v/>
      </c>
      <c r="AA223" s="2" t="str">
        <f t="shared" ca="1" si="35"/>
        <v/>
      </c>
      <c r="AC223" s="627" t="str">
        <f t="shared" si="40"/>
        <v>0</v>
      </c>
    </row>
    <row r="224" spans="1:29" ht="39" hidden="1" customHeight="1" x14ac:dyDescent="0.2">
      <c r="A224" s="14" t="str">
        <f>Planning!A208</f>
        <v>I200</v>
      </c>
      <c r="B224" s="9">
        <f>Planning!B208</f>
        <v>0</v>
      </c>
      <c r="C224" s="9">
        <f>Planning!C208</f>
        <v>0</v>
      </c>
      <c r="D224" s="9">
        <f>Planning!D208</f>
        <v>0</v>
      </c>
      <c r="E224" s="3">
        <f>Planning!E208</f>
        <v>0</v>
      </c>
      <c r="F224" s="3" t="str">
        <f>IF(Planning!G208&lt;&gt;0,Planning!G208,"")</f>
        <v/>
      </c>
      <c r="G224" s="194">
        <f>Planning!H208</f>
        <v>0</v>
      </c>
      <c r="H224" s="4">
        <f>Planning!X208</f>
        <v>0</v>
      </c>
      <c r="I224" s="198">
        <f ca="1">IF(OR(W224="1",AND(W224&lt;&gt;"1",G224=Lists!$A$17)),Y224,0)</f>
        <v>0</v>
      </c>
      <c r="J224" s="174"/>
      <c r="K224" s="32" t="str">
        <f ca="1">IF(AND(W224="2",G224&lt;&gt;Lists!$A$17),AA224,Z224)</f>
        <v/>
      </c>
      <c r="L224" s="33" t="str">
        <f t="shared" ca="1" si="33"/>
        <v/>
      </c>
      <c r="M224" s="5">
        <f>Planning!Y208</f>
        <v>0</v>
      </c>
      <c r="N224" s="5">
        <f>'Month 5'!M224+'Month 5'!N224-'Month 5'!O224</f>
        <v>0</v>
      </c>
      <c r="O224" s="166"/>
      <c r="P224" s="32" t="str">
        <f t="shared" si="36"/>
        <v/>
      </c>
      <c r="Q224" s="33" t="str">
        <f t="shared" si="34"/>
        <v/>
      </c>
      <c r="R224" s="89">
        <f ca="1">SUMIFS($J$25:$J$224,$C$25:$C$224,$C224,$G$25:$G$224,Lists!$A$16)</f>
        <v>0</v>
      </c>
      <c r="S224" s="89">
        <f t="shared" si="37"/>
        <v>0</v>
      </c>
      <c r="U224" s="2" t="str">
        <f t="shared" si="38"/>
        <v/>
      </c>
      <c r="W224" s="2" t="str">
        <f>IF(C224=0,"",LEFT(INDEX(Lists!$H$5:$H$49,MATCH(C224,Lists!$G$5:$G$49,0),1),1))</f>
        <v/>
      </c>
      <c r="Y224" s="4">
        <f ca="1">'Month 5'!H224+'Month 5'!I224-'Month 5'!J224</f>
        <v>0</v>
      </c>
      <c r="Z224" s="2" t="str">
        <f t="shared" ca="1" si="39"/>
        <v/>
      </c>
      <c r="AA224" s="2" t="str">
        <f t="shared" ca="1" si="35"/>
        <v/>
      </c>
      <c r="AC224" s="627" t="str">
        <f t="shared" si="40"/>
        <v>0</v>
      </c>
    </row>
    <row r="225" spans="1:29" ht="15.75" customHeight="1" x14ac:dyDescent="0.2">
      <c r="U225" s="1" t="s">
        <v>334</v>
      </c>
      <c r="W225" s="1" t="s">
        <v>334</v>
      </c>
      <c r="Y225" s="1" t="s">
        <v>334</v>
      </c>
      <c r="Z225" s="1" t="s">
        <v>334</v>
      </c>
      <c r="AA225" s="1" t="s">
        <v>334</v>
      </c>
      <c r="AC225" s="1" t="s">
        <v>334</v>
      </c>
    </row>
    <row r="226" spans="1:29" ht="15.75" customHeight="1" x14ac:dyDescent="0.2"/>
    <row r="227" spans="1:29" ht="25.5" customHeight="1" x14ac:dyDescent="0.2">
      <c r="A227" s="972" t="str">
        <f ca="1">Setup!AN6</f>
        <v>PR Dashboard indicators</v>
      </c>
      <c r="B227" s="973"/>
      <c r="C227" s="973"/>
      <c r="D227" s="973"/>
      <c r="E227" s="973"/>
      <c r="F227" s="973"/>
      <c r="G227" s="973"/>
      <c r="H227" s="974"/>
    </row>
    <row r="228" spans="1:29" ht="25.5" customHeight="1" x14ac:dyDescent="0.2">
      <c r="A228" s="969" t="str">
        <f ca="1">Setup!AP8</f>
        <v>Financial reports planned</v>
      </c>
      <c r="B228" s="970"/>
      <c r="C228" s="970"/>
      <c r="D228" s="970"/>
      <c r="E228" s="970"/>
      <c r="F228" s="970"/>
      <c r="G228" s="971"/>
      <c r="H228" s="167">
        <v>1</v>
      </c>
      <c r="J228" s="101"/>
    </row>
    <row r="229" spans="1:29" ht="25.5" customHeight="1" x14ac:dyDescent="0.2">
      <c r="A229" s="978" t="str">
        <f ca="1">Setup!AP9</f>
        <v>Financial reports overdue</v>
      </c>
      <c r="B229" s="979"/>
      <c r="C229" s="979"/>
      <c r="D229" s="979"/>
      <c r="E229" s="979"/>
      <c r="F229" s="979"/>
      <c r="G229" s="980"/>
      <c r="H229" s="167">
        <v>0</v>
      </c>
      <c r="J229" s="101"/>
    </row>
    <row r="230" spans="1:29" ht="25.5" hidden="1" customHeight="1" x14ac:dyDescent="0.2">
      <c r="A230" s="996">
        <f ca="1">Setup!AP10</f>
        <v>0</v>
      </c>
      <c r="B230" s="997"/>
      <c r="C230" s="997"/>
      <c r="D230" s="997"/>
      <c r="E230" s="997"/>
      <c r="F230" s="997"/>
      <c r="G230" s="998"/>
      <c r="H230" s="167"/>
      <c r="J230" s="101"/>
    </row>
    <row r="231" spans="1:29" ht="25.5" hidden="1" customHeight="1" x14ac:dyDescent="0.2">
      <c r="A231" s="966">
        <f ca="1">Setup!AP11</f>
        <v>0</v>
      </c>
      <c r="B231" s="967"/>
      <c r="C231" s="967"/>
      <c r="D231" s="967"/>
      <c r="E231" s="967"/>
      <c r="F231" s="967"/>
      <c r="G231" s="968"/>
      <c r="H231" s="167"/>
      <c r="J231" s="101"/>
    </row>
    <row r="232" spans="1:29" ht="25.5" hidden="1" customHeight="1" x14ac:dyDescent="0.2">
      <c r="A232" s="966">
        <f ca="1">Setup!AP12</f>
        <v>0</v>
      </c>
      <c r="B232" s="967"/>
      <c r="C232" s="967"/>
      <c r="D232" s="967"/>
      <c r="E232" s="967"/>
      <c r="F232" s="967"/>
      <c r="G232" s="968"/>
      <c r="H232" s="167"/>
      <c r="J232" s="101"/>
    </row>
    <row r="233" spans="1:29" ht="25.5" hidden="1" customHeight="1" x14ac:dyDescent="0.2">
      <c r="A233" s="969">
        <f ca="1">Setup!AP13</f>
        <v>0</v>
      </c>
      <c r="B233" s="970"/>
      <c r="C233" s="970"/>
      <c r="D233" s="970"/>
      <c r="E233" s="970"/>
      <c r="F233" s="970"/>
      <c r="G233" s="971"/>
      <c r="H233" s="167"/>
      <c r="J233" s="101"/>
    </row>
    <row r="234" spans="1:29" ht="25.5" hidden="1" customHeight="1" x14ac:dyDescent="0.2">
      <c r="A234" s="978">
        <f ca="1">Setup!AP14</f>
        <v>0</v>
      </c>
      <c r="B234" s="979"/>
      <c r="C234" s="979"/>
      <c r="D234" s="979"/>
      <c r="E234" s="979"/>
      <c r="F234" s="979"/>
      <c r="G234" s="980"/>
      <c r="H234" s="167"/>
      <c r="J234" s="101"/>
    </row>
    <row r="235" spans="1:29" ht="25.5" customHeight="1" x14ac:dyDescent="0.2">
      <c r="A235" s="996" t="str">
        <f ca="1">Setup!AP15</f>
        <v>Supervision actions recommended</v>
      </c>
      <c r="B235" s="997"/>
      <c r="C235" s="997"/>
      <c r="D235" s="997"/>
      <c r="E235" s="997"/>
      <c r="F235" s="997"/>
      <c r="G235" s="998"/>
      <c r="H235" s="167">
        <v>1</v>
      </c>
      <c r="J235" s="101"/>
    </row>
    <row r="236" spans="1:29" ht="25.5" customHeight="1" x14ac:dyDescent="0.2">
      <c r="A236" s="966" t="str">
        <f ca="1">Setup!AP16</f>
        <v>Supervision recommendations past due</v>
      </c>
      <c r="B236" s="967"/>
      <c r="C236" s="967"/>
      <c r="D236" s="967"/>
      <c r="E236" s="967"/>
      <c r="F236" s="967"/>
      <c r="G236" s="968"/>
      <c r="H236" s="167">
        <v>0</v>
      </c>
      <c r="J236" s="101"/>
    </row>
    <row r="237" spans="1:29" ht="25.5" customHeight="1" x14ac:dyDescent="0.2">
      <c r="A237" s="969" t="str">
        <f ca="1">Setup!AP17</f>
        <v>Programmatic reports planned</v>
      </c>
      <c r="B237" s="970"/>
      <c r="C237" s="970"/>
      <c r="D237" s="970"/>
      <c r="E237" s="970"/>
      <c r="F237" s="970"/>
      <c r="G237" s="971"/>
      <c r="H237" s="167">
        <v>1</v>
      </c>
      <c r="J237" s="101"/>
    </row>
    <row r="238" spans="1:29" ht="25.5" customHeight="1" x14ac:dyDescent="0.2">
      <c r="A238" s="978" t="str">
        <f ca="1">Setup!AP18</f>
        <v>Programmatic reports past due</v>
      </c>
      <c r="B238" s="979"/>
      <c r="C238" s="979"/>
      <c r="D238" s="979"/>
      <c r="E238" s="979"/>
      <c r="F238" s="979"/>
      <c r="G238" s="980"/>
      <c r="H238" s="167">
        <v>0</v>
      </c>
      <c r="J238" s="101"/>
    </row>
    <row r="239" spans="1:29" ht="25.5" hidden="1" customHeight="1" x14ac:dyDescent="0.2">
      <c r="A239" s="996">
        <f ca="1">Setup!AP19</f>
        <v>0</v>
      </c>
      <c r="B239" s="997"/>
      <c r="C239" s="997"/>
      <c r="D239" s="997"/>
      <c r="E239" s="997"/>
      <c r="F239" s="997"/>
      <c r="G239" s="998"/>
      <c r="H239" s="167"/>
      <c r="J239" s="101"/>
    </row>
    <row r="240" spans="1:29" ht="25.5" hidden="1" customHeight="1" x14ac:dyDescent="0.2">
      <c r="A240" s="966">
        <f ca="1">Setup!AP20</f>
        <v>0</v>
      </c>
      <c r="B240" s="967"/>
      <c r="C240" s="967"/>
      <c r="D240" s="967"/>
      <c r="E240" s="967"/>
      <c r="F240" s="967"/>
      <c r="G240" s="968"/>
      <c r="H240" s="167"/>
      <c r="J240" s="101"/>
    </row>
    <row r="241" spans="1:10" ht="25.5" hidden="1" customHeight="1" x14ac:dyDescent="0.2">
      <c r="A241" s="969">
        <f ca="1">Setup!AP21</f>
        <v>0</v>
      </c>
      <c r="B241" s="970"/>
      <c r="C241" s="970"/>
      <c r="D241" s="970"/>
      <c r="E241" s="970"/>
      <c r="F241" s="970"/>
      <c r="G241" s="971"/>
      <c r="H241" s="167"/>
      <c r="J241" s="101"/>
    </row>
    <row r="242" spans="1:10" ht="25.5" hidden="1" customHeight="1" x14ac:dyDescent="0.2">
      <c r="A242" s="978">
        <f ca="1">Setup!AP22</f>
        <v>0</v>
      </c>
      <c r="B242" s="979"/>
      <c r="C242" s="979"/>
      <c r="D242" s="979"/>
      <c r="E242" s="979"/>
      <c r="F242" s="979"/>
      <c r="G242" s="980"/>
      <c r="H242" s="167"/>
      <c r="J242" s="101"/>
    </row>
    <row r="243" spans="1:10" ht="25.5" hidden="1" customHeight="1" x14ac:dyDescent="0.2">
      <c r="A243" s="978">
        <f ca="1">Setup!AP23</f>
        <v>0</v>
      </c>
      <c r="B243" s="979"/>
      <c r="C243" s="979"/>
      <c r="D243" s="979"/>
      <c r="E243" s="979"/>
      <c r="F243" s="979"/>
      <c r="G243" s="980"/>
      <c r="H243" s="167"/>
      <c r="J243" s="101"/>
    </row>
    <row r="244" spans="1:10" ht="25.5" hidden="1" customHeight="1" x14ac:dyDescent="0.2">
      <c r="A244" s="996">
        <f ca="1">Setup!AP24</f>
        <v>0</v>
      </c>
      <c r="B244" s="997"/>
      <c r="C244" s="997"/>
      <c r="D244" s="997"/>
      <c r="E244" s="997"/>
      <c r="F244" s="997"/>
      <c r="G244" s="998"/>
      <c r="H244" s="167"/>
      <c r="J244" s="101"/>
    </row>
    <row r="245" spans="1:10" ht="25.5" hidden="1" customHeight="1" x14ac:dyDescent="0.2">
      <c r="A245" s="966">
        <f ca="1">Setup!AP25</f>
        <v>0</v>
      </c>
      <c r="B245" s="967"/>
      <c r="C245" s="967"/>
      <c r="D245" s="967"/>
      <c r="E245" s="967"/>
      <c r="F245" s="967"/>
      <c r="G245" s="968"/>
      <c r="H245" s="168"/>
      <c r="J245" s="101"/>
    </row>
    <row r="246" spans="1:10" ht="25.5" hidden="1" customHeight="1" x14ac:dyDescent="0.2">
      <c r="A246" s="966">
        <f ca="1">Setup!AP26</f>
        <v>0</v>
      </c>
      <c r="B246" s="967"/>
      <c r="C246" s="967"/>
      <c r="D246" s="967"/>
      <c r="E246" s="967"/>
      <c r="F246" s="967"/>
      <c r="G246" s="968"/>
      <c r="H246" s="167"/>
      <c r="J246" s="101"/>
    </row>
    <row r="247" spans="1:10" ht="25.5" hidden="1" customHeight="1" x14ac:dyDescent="0.2">
      <c r="A247" s="969">
        <f ca="1">Setup!AP27</f>
        <v>0</v>
      </c>
      <c r="B247" s="970"/>
      <c r="C247" s="970"/>
      <c r="D247" s="970"/>
      <c r="E247" s="970"/>
      <c r="F247" s="970"/>
      <c r="G247" s="971"/>
      <c r="H247" s="167"/>
      <c r="J247" s="101"/>
    </row>
    <row r="248" spans="1:10" ht="25.5" hidden="1" customHeight="1" x14ac:dyDescent="0.2">
      <c r="A248" s="978">
        <f ca="1">Setup!AP28</f>
        <v>0</v>
      </c>
      <c r="B248" s="979"/>
      <c r="C248" s="979"/>
      <c r="D248" s="979"/>
      <c r="E248" s="979"/>
      <c r="F248" s="979"/>
      <c r="G248" s="980"/>
      <c r="H248" s="167"/>
      <c r="J248" s="101"/>
    </row>
    <row r="249" spans="1:10" ht="25.5" hidden="1" customHeight="1" x14ac:dyDescent="0.2">
      <c r="A249" s="978">
        <f ca="1">Setup!AP29</f>
        <v>0</v>
      </c>
      <c r="B249" s="979"/>
      <c r="C249" s="979"/>
      <c r="D249" s="979"/>
      <c r="E249" s="979"/>
      <c r="F249" s="979"/>
      <c r="G249" s="980"/>
      <c r="H249" s="167"/>
      <c r="J249" s="101"/>
    </row>
    <row r="250" spans="1:10" ht="25.5" hidden="1" customHeight="1" x14ac:dyDescent="0.2">
      <c r="A250" s="996">
        <f ca="1">Setup!AP30</f>
        <v>0</v>
      </c>
      <c r="B250" s="997"/>
      <c r="C250" s="997"/>
      <c r="D250" s="997"/>
      <c r="E250" s="997"/>
      <c r="F250" s="997"/>
      <c r="G250" s="998"/>
      <c r="H250" s="167"/>
      <c r="J250" s="101"/>
    </row>
    <row r="251" spans="1:10" ht="25.5" hidden="1" customHeight="1" x14ac:dyDescent="0.2">
      <c r="A251" s="966">
        <f ca="1">Setup!AP31</f>
        <v>0</v>
      </c>
      <c r="B251" s="967"/>
      <c r="C251" s="967"/>
      <c r="D251" s="967"/>
      <c r="E251" s="967"/>
      <c r="F251" s="967"/>
      <c r="G251" s="968"/>
      <c r="H251" s="167"/>
      <c r="J251" s="101"/>
    </row>
    <row r="252" spans="1:10" ht="25.5" hidden="1" customHeight="1" x14ac:dyDescent="0.2">
      <c r="A252" s="969">
        <f ca="1">Setup!AP32</f>
        <v>0</v>
      </c>
      <c r="B252" s="970"/>
      <c r="C252" s="970"/>
      <c r="D252" s="970"/>
      <c r="E252" s="970"/>
      <c r="F252" s="970"/>
      <c r="G252" s="971"/>
      <c r="H252" s="167"/>
      <c r="J252" s="101"/>
    </row>
    <row r="253" spans="1:10" ht="25.5" hidden="1" customHeight="1" x14ac:dyDescent="0.2">
      <c r="A253" s="978">
        <f ca="1">Setup!AP33</f>
        <v>0</v>
      </c>
      <c r="B253" s="979"/>
      <c r="C253" s="979"/>
      <c r="D253" s="979"/>
      <c r="E253" s="979"/>
      <c r="F253" s="979"/>
      <c r="G253" s="980"/>
      <c r="H253" s="167"/>
      <c r="J253" s="101"/>
    </row>
    <row r="254" spans="1:10" ht="25.5" hidden="1" customHeight="1" x14ac:dyDescent="0.2">
      <c r="A254" s="966">
        <f ca="1">Setup!AP34</f>
        <v>0</v>
      </c>
      <c r="B254" s="967"/>
      <c r="C254" s="967"/>
      <c r="D254" s="967"/>
      <c r="E254" s="967"/>
      <c r="F254" s="967"/>
      <c r="G254" s="968"/>
      <c r="H254" s="167"/>
      <c r="J254" s="101"/>
    </row>
    <row r="255" spans="1:10" ht="25.5" hidden="1" customHeight="1" x14ac:dyDescent="0.2">
      <c r="A255" s="969">
        <f ca="1">Setup!AP35</f>
        <v>0</v>
      </c>
      <c r="B255" s="970"/>
      <c r="C255" s="970"/>
      <c r="D255" s="970"/>
      <c r="E255" s="970"/>
      <c r="F255" s="970"/>
      <c r="G255" s="971"/>
      <c r="H255" s="167"/>
      <c r="J255" s="101"/>
    </row>
    <row r="256" spans="1:10" ht="25.5" hidden="1" customHeight="1" x14ac:dyDescent="0.2">
      <c r="A256" s="978">
        <f ca="1">Setup!AP36</f>
        <v>0</v>
      </c>
      <c r="B256" s="979"/>
      <c r="C256" s="979"/>
      <c r="D256" s="979"/>
      <c r="E256" s="979"/>
      <c r="F256" s="979"/>
      <c r="G256" s="980"/>
      <c r="H256" s="167"/>
      <c r="J256" s="101"/>
    </row>
    <row r="257" spans="1:10" ht="25.5" hidden="1" customHeight="1" x14ac:dyDescent="0.2">
      <c r="A257" s="996">
        <f ca="1">Setup!AP37</f>
        <v>0</v>
      </c>
      <c r="B257" s="997"/>
      <c r="C257" s="997"/>
      <c r="D257" s="997"/>
      <c r="E257" s="997"/>
      <c r="F257" s="997"/>
      <c r="G257" s="998"/>
      <c r="H257" s="167"/>
      <c r="J257" s="101"/>
    </row>
    <row r="258" spans="1:10" ht="25.5" hidden="1" customHeight="1" x14ac:dyDescent="0.2">
      <c r="A258" s="966">
        <f ca="1">Setup!AP38</f>
        <v>0</v>
      </c>
      <c r="B258" s="967"/>
      <c r="C258" s="967"/>
      <c r="D258" s="967"/>
      <c r="E258" s="967"/>
      <c r="F258" s="967"/>
      <c r="G258" s="968"/>
      <c r="H258" s="167"/>
      <c r="J258" s="101"/>
    </row>
    <row r="259" spans="1:10" ht="25.5" customHeight="1" x14ac:dyDescent="0.2">
      <c r="A259" s="969" t="str">
        <f ca="1">Setup!AP39</f>
        <v>Actual stock level - PS39 - Product 1: Efavirenz, 600 mg, 30 tablets</v>
      </c>
      <c r="B259" s="970"/>
      <c r="C259" s="970"/>
      <c r="D259" s="970"/>
      <c r="E259" s="970"/>
      <c r="F259" s="970"/>
      <c r="G259" s="971"/>
      <c r="H259" s="167">
        <v>9</v>
      </c>
      <c r="J259" s="101"/>
    </row>
    <row r="260" spans="1:10" ht="25.5" customHeight="1" x14ac:dyDescent="0.2">
      <c r="A260" s="996" t="str">
        <f ca="1">Setup!AP40</f>
        <v>Actual stock level - PS40 - Product 2: Efavirenz, 200 mg, 90 capsules</v>
      </c>
      <c r="B260" s="997"/>
      <c r="C260" s="997"/>
      <c r="D260" s="997"/>
      <c r="E260" s="997"/>
      <c r="F260" s="997"/>
      <c r="G260" s="998"/>
      <c r="H260" s="167">
        <v>8</v>
      </c>
      <c r="J260" s="101"/>
    </row>
    <row r="261" spans="1:10" ht="25.5" customHeight="1" x14ac:dyDescent="0.2">
      <c r="A261" s="969" t="str">
        <f ca="1">Setup!AP41</f>
        <v>Actual stock level - PS41 - Product 3: TDF/3TC, 300/300 mg, 30 tablets</v>
      </c>
      <c r="B261" s="970"/>
      <c r="C261" s="970"/>
      <c r="D261" s="970"/>
      <c r="E261" s="970"/>
      <c r="F261" s="970"/>
      <c r="G261" s="971"/>
      <c r="H261" s="167">
        <v>7</v>
      </c>
      <c r="J261" s="101"/>
    </row>
    <row r="262" spans="1:10" ht="25.5" customHeight="1" x14ac:dyDescent="0.2">
      <c r="A262" s="996" t="str">
        <f ca="1">Setup!AP42</f>
        <v>Actual stock level - PS42 - Product 4: 3TC, 10 mg/ml, oral solution 240 ml</v>
      </c>
      <c r="B262" s="997"/>
      <c r="C262" s="997"/>
      <c r="D262" s="997"/>
      <c r="E262" s="997"/>
      <c r="F262" s="997"/>
      <c r="G262" s="998"/>
      <c r="H262" s="167">
        <v>6</v>
      </c>
      <c r="J262" s="101"/>
    </row>
    <row r="263" spans="1:10" ht="25.5" hidden="1" customHeight="1" x14ac:dyDescent="0.2">
      <c r="A263" s="969">
        <f ca="1">Setup!AP43</f>
        <v>0</v>
      </c>
      <c r="B263" s="970"/>
      <c r="C263" s="970"/>
      <c r="D263" s="970"/>
      <c r="E263" s="970"/>
      <c r="F263" s="970"/>
      <c r="G263" s="971"/>
      <c r="H263" s="167"/>
      <c r="J263" s="101"/>
    </row>
    <row r="264" spans="1:10" ht="25.5" hidden="1" customHeight="1" x14ac:dyDescent="0.2">
      <c r="A264" s="996">
        <f ca="1">Setup!AP44</f>
        <v>0</v>
      </c>
      <c r="B264" s="997"/>
      <c r="C264" s="997"/>
      <c r="D264" s="997"/>
      <c r="E264" s="997"/>
      <c r="F264" s="997"/>
      <c r="G264" s="998"/>
      <c r="H264" s="167"/>
      <c r="J264" s="101"/>
    </row>
    <row r="265" spans="1:10" ht="25.5" hidden="1" customHeight="1" x14ac:dyDescent="0.2">
      <c r="A265" s="969">
        <f ca="1">Setup!AP45</f>
        <v>0</v>
      </c>
      <c r="B265" s="970"/>
      <c r="C265" s="970"/>
      <c r="D265" s="970"/>
      <c r="E265" s="970"/>
      <c r="F265" s="970"/>
      <c r="G265" s="971"/>
      <c r="H265" s="167"/>
      <c r="J265" s="101"/>
    </row>
    <row r="266" spans="1:10" ht="25.5" hidden="1" customHeight="1" x14ac:dyDescent="0.2">
      <c r="A266" s="996">
        <f ca="1">Setup!AP46</f>
        <v>0</v>
      </c>
      <c r="B266" s="997"/>
      <c r="C266" s="997"/>
      <c r="D266" s="997"/>
      <c r="E266" s="997"/>
      <c r="F266" s="997"/>
      <c r="G266" s="998"/>
      <c r="H266" s="167"/>
      <c r="J266" s="101"/>
    </row>
    <row r="267" spans="1:10" ht="25.5" hidden="1" customHeight="1" x14ac:dyDescent="0.2">
      <c r="A267" s="969">
        <f ca="1">Setup!AP47</f>
        <v>0</v>
      </c>
      <c r="B267" s="970"/>
      <c r="C267" s="970"/>
      <c r="D267" s="970"/>
      <c r="E267" s="970"/>
      <c r="F267" s="970"/>
      <c r="G267" s="971"/>
      <c r="H267" s="167"/>
      <c r="J267" s="101"/>
    </row>
    <row r="268" spans="1:10" ht="25.5" hidden="1" customHeight="1" x14ac:dyDescent="0.2">
      <c r="A268" s="996">
        <f ca="1">Setup!AP48</f>
        <v>0</v>
      </c>
      <c r="B268" s="997"/>
      <c r="C268" s="997"/>
      <c r="D268" s="997"/>
      <c r="E268" s="997"/>
      <c r="F268" s="997"/>
      <c r="G268" s="998"/>
      <c r="H268" s="167"/>
      <c r="J268" s="101"/>
    </row>
    <row r="269" spans="1:10" ht="25.5" hidden="1" customHeight="1" x14ac:dyDescent="0.2">
      <c r="A269" s="969">
        <f ca="1">Setup!AP49</f>
        <v>0</v>
      </c>
      <c r="B269" s="970"/>
      <c r="C269" s="970"/>
      <c r="D269" s="970"/>
      <c r="E269" s="970"/>
      <c r="F269" s="970"/>
      <c r="G269" s="971"/>
      <c r="H269" s="167"/>
      <c r="J269" s="101"/>
    </row>
    <row r="270" spans="1:10" ht="25.5" hidden="1" customHeight="1" x14ac:dyDescent="0.2">
      <c r="A270" s="996">
        <f ca="1">Setup!AP50</f>
        <v>0</v>
      </c>
      <c r="B270" s="997"/>
      <c r="C270" s="997"/>
      <c r="D270" s="997"/>
      <c r="E270" s="997"/>
      <c r="F270" s="997"/>
      <c r="G270" s="998"/>
      <c r="H270" s="167"/>
      <c r="J270" s="101"/>
    </row>
    <row r="271" spans="1:10" ht="25.5" hidden="1" customHeight="1" x14ac:dyDescent="0.2">
      <c r="A271" s="969">
        <f ca="1">Setup!AP51</f>
        <v>0</v>
      </c>
      <c r="B271" s="970"/>
      <c r="C271" s="970"/>
      <c r="D271" s="970"/>
      <c r="E271" s="970"/>
      <c r="F271" s="970"/>
      <c r="G271" s="971"/>
      <c r="H271" s="167"/>
      <c r="J271" s="101"/>
    </row>
    <row r="272" spans="1:10" ht="25.5" hidden="1" customHeight="1" x14ac:dyDescent="0.2">
      <c r="A272" s="996">
        <f ca="1">Setup!AP52</f>
        <v>0</v>
      </c>
      <c r="B272" s="997"/>
      <c r="C272" s="997"/>
      <c r="D272" s="997"/>
      <c r="E272" s="997"/>
      <c r="F272" s="997"/>
      <c r="G272" s="998"/>
      <c r="H272" s="167"/>
    </row>
    <row r="273" spans="1:8" ht="25.5" hidden="1" customHeight="1" x14ac:dyDescent="0.2">
      <c r="A273" s="969">
        <f ca="1">Setup!AP53</f>
        <v>0</v>
      </c>
      <c r="B273" s="970"/>
      <c r="C273" s="970"/>
      <c r="D273" s="970"/>
      <c r="E273" s="970"/>
      <c r="F273" s="970"/>
      <c r="G273" s="971"/>
      <c r="H273" s="167"/>
    </row>
    <row r="274" spans="1:8" ht="25.5" hidden="1" customHeight="1" x14ac:dyDescent="0.2">
      <c r="A274" s="996">
        <f ca="1">Setup!AP54</f>
        <v>0</v>
      </c>
      <c r="B274" s="997"/>
      <c r="C274" s="997"/>
      <c r="D274" s="997"/>
      <c r="E274" s="997"/>
      <c r="F274" s="997"/>
      <c r="G274" s="998"/>
      <c r="H274" s="167"/>
    </row>
    <row r="275" spans="1:8" ht="25.5" hidden="1" customHeight="1" x14ac:dyDescent="0.2">
      <c r="A275" s="969">
        <f ca="1">Setup!AP55</f>
        <v>0</v>
      </c>
      <c r="B275" s="970"/>
      <c r="C275" s="970"/>
      <c r="D275" s="970"/>
      <c r="E275" s="970"/>
      <c r="F275" s="970"/>
      <c r="G275" s="971"/>
      <c r="H275" s="167"/>
    </row>
    <row r="276" spans="1:8" ht="25.5" hidden="1" customHeight="1" x14ac:dyDescent="0.2">
      <c r="A276" s="996">
        <f ca="1">Setup!AP56</f>
        <v>0</v>
      </c>
      <c r="B276" s="997"/>
      <c r="C276" s="997"/>
      <c r="D276" s="997"/>
      <c r="E276" s="997"/>
      <c r="F276" s="997"/>
      <c r="G276" s="998"/>
      <c r="H276" s="167"/>
    </row>
    <row r="277" spans="1:8" ht="25.5" hidden="1" customHeight="1" x14ac:dyDescent="0.2">
      <c r="A277" s="969">
        <f ca="1">Setup!AP57</f>
        <v>0</v>
      </c>
      <c r="B277" s="970"/>
      <c r="C277" s="970"/>
      <c r="D277" s="970"/>
      <c r="E277" s="970"/>
      <c r="F277" s="970"/>
      <c r="G277" s="971"/>
      <c r="H277" s="167"/>
    </row>
    <row r="278" spans="1:8" ht="25.5" hidden="1" customHeight="1" x14ac:dyDescent="0.2">
      <c r="A278" s="996">
        <f ca="1">Setup!AP58</f>
        <v>0</v>
      </c>
      <c r="B278" s="997"/>
      <c r="C278" s="997"/>
      <c r="D278" s="997"/>
      <c r="E278" s="997"/>
      <c r="F278" s="997"/>
      <c r="G278" s="998"/>
      <c r="H278" s="167"/>
    </row>
    <row r="279" spans="1:8" ht="25.5" hidden="1" customHeight="1" x14ac:dyDescent="0.2">
      <c r="A279" s="969">
        <f ca="1">Setup!AP59</f>
        <v>0</v>
      </c>
      <c r="B279" s="970"/>
      <c r="C279" s="970"/>
      <c r="D279" s="970"/>
      <c r="E279" s="970"/>
      <c r="F279" s="970"/>
      <c r="G279" s="971"/>
      <c r="H279" s="167"/>
    </row>
    <row r="280" spans="1:8" ht="25.5" hidden="1" customHeight="1" x14ac:dyDescent="0.2">
      <c r="A280" s="978">
        <f ca="1">Setup!AP60</f>
        <v>0</v>
      </c>
      <c r="B280" s="979"/>
      <c r="C280" s="979"/>
      <c r="D280" s="979"/>
      <c r="E280" s="979"/>
      <c r="F280" s="979"/>
      <c r="G280" s="980"/>
      <c r="H280" s="167"/>
    </row>
    <row r="281" spans="1:8" ht="25.5" hidden="1" customHeight="1" x14ac:dyDescent="0.2">
      <c r="A281" s="996">
        <f ca="1">Setup!AP61</f>
        <v>0</v>
      </c>
      <c r="B281" s="997"/>
      <c r="C281" s="997"/>
      <c r="D281" s="997"/>
      <c r="E281" s="997"/>
      <c r="F281" s="997"/>
      <c r="G281" s="998"/>
      <c r="H281" s="167"/>
    </row>
    <row r="282" spans="1:8" ht="25.5" hidden="1" customHeight="1" x14ac:dyDescent="0.2">
      <c r="A282" s="966">
        <f ca="1">Setup!AP62</f>
        <v>0</v>
      </c>
      <c r="B282" s="967"/>
      <c r="C282" s="967"/>
      <c r="D282" s="967"/>
      <c r="E282" s="967"/>
      <c r="F282" s="967"/>
      <c r="G282" s="968"/>
      <c r="H282" s="167"/>
    </row>
    <row r="283" spans="1:8" ht="25.5" hidden="1" customHeight="1" x14ac:dyDescent="0.2">
      <c r="A283" s="966">
        <f ca="1">Setup!AP63</f>
        <v>0</v>
      </c>
      <c r="B283" s="967"/>
      <c r="C283" s="967"/>
      <c r="D283" s="967"/>
      <c r="E283" s="967"/>
      <c r="F283" s="967"/>
      <c r="G283" s="968"/>
      <c r="H283" s="167"/>
    </row>
    <row r="284" spans="1:8" ht="25.5" hidden="1" customHeight="1" x14ac:dyDescent="0.2">
      <c r="A284" s="969">
        <f ca="1">Setup!AP64</f>
        <v>0</v>
      </c>
      <c r="B284" s="970"/>
      <c r="C284" s="970"/>
      <c r="D284" s="970"/>
      <c r="E284" s="970"/>
      <c r="F284" s="970"/>
      <c r="G284" s="971"/>
      <c r="H284" s="167"/>
    </row>
    <row r="285" spans="1:8" ht="25.5" hidden="1" customHeight="1" x14ac:dyDescent="0.2">
      <c r="A285" s="978">
        <f ca="1">Setup!AP65</f>
        <v>0</v>
      </c>
      <c r="B285" s="979"/>
      <c r="C285" s="979"/>
      <c r="D285" s="979"/>
      <c r="E285" s="979"/>
      <c r="F285" s="979"/>
      <c r="G285" s="980"/>
      <c r="H285" s="167"/>
    </row>
    <row r="286" spans="1:8" ht="25.5" hidden="1" customHeight="1" x14ac:dyDescent="0.2">
      <c r="A286" s="978">
        <f ca="1">Setup!AP66</f>
        <v>0</v>
      </c>
      <c r="B286" s="979"/>
      <c r="C286" s="979"/>
      <c r="D286" s="979"/>
      <c r="E286" s="979"/>
      <c r="F286" s="979"/>
      <c r="G286" s="980"/>
      <c r="H286" s="167"/>
    </row>
    <row r="287" spans="1:8" ht="25.5" hidden="1" customHeight="1" x14ac:dyDescent="0.2">
      <c r="A287" s="996">
        <f ca="1">Setup!AP67</f>
        <v>0</v>
      </c>
      <c r="B287" s="997"/>
      <c r="C287" s="997"/>
      <c r="D287" s="997"/>
      <c r="E287" s="997"/>
      <c r="F287" s="997"/>
      <c r="G287" s="998"/>
      <c r="H287" s="167"/>
    </row>
    <row r="288" spans="1:8" ht="25.5" hidden="1" customHeight="1" x14ac:dyDescent="0.2">
      <c r="A288" s="966">
        <f ca="1">Setup!AP68</f>
        <v>0</v>
      </c>
      <c r="B288" s="967"/>
      <c r="C288" s="967"/>
      <c r="D288" s="967"/>
      <c r="E288" s="967"/>
      <c r="F288" s="967"/>
      <c r="G288" s="968"/>
      <c r="H288" s="167"/>
    </row>
    <row r="289" spans="1:17" ht="25.5" hidden="1" customHeight="1" x14ac:dyDescent="0.2">
      <c r="A289" s="966">
        <f ca="1">Setup!AP69</f>
        <v>0</v>
      </c>
      <c r="B289" s="967"/>
      <c r="C289" s="967"/>
      <c r="D289" s="967"/>
      <c r="E289" s="967"/>
      <c r="F289" s="967"/>
      <c r="G289" s="968"/>
      <c r="H289" s="167"/>
    </row>
    <row r="290" spans="1:17" ht="18.75" customHeight="1" x14ac:dyDescent="0.2">
      <c r="A290" s="187"/>
      <c r="B290" s="188"/>
      <c r="C290" s="188"/>
      <c r="D290" s="188"/>
      <c r="E290" s="188"/>
      <c r="F290" s="188"/>
      <c r="G290" s="458"/>
      <c r="H290" s="189"/>
    </row>
    <row r="291" spans="1:17" ht="12.75" customHeight="1" x14ac:dyDescent="0.2">
      <c r="A291" s="184"/>
      <c r="B291" s="185"/>
      <c r="C291" s="185"/>
      <c r="D291" s="185"/>
      <c r="E291" s="185"/>
      <c r="F291" s="185"/>
      <c r="G291" s="459"/>
      <c r="H291" s="186"/>
    </row>
    <row r="292" spans="1:17" ht="19.5" customHeight="1" x14ac:dyDescent="0.2">
      <c r="A292" s="768" t="str">
        <f ca="1">Translations!A138</f>
        <v>Narrative comments from results (to be filled by the Subrecipient)</v>
      </c>
      <c r="B292" s="769"/>
      <c r="C292" s="769"/>
      <c r="D292" s="769"/>
      <c r="E292" s="769"/>
      <c r="F292" s="769"/>
      <c r="G292" s="769"/>
      <c r="H292" s="769"/>
      <c r="I292" s="769"/>
      <c r="J292" s="769"/>
      <c r="K292" s="769"/>
      <c r="L292" s="769"/>
      <c r="M292" s="769"/>
      <c r="N292" s="769"/>
      <c r="O292" s="769"/>
      <c r="P292" s="769"/>
      <c r="Q292" s="487"/>
    </row>
    <row r="293" spans="1:17" ht="12.75" customHeight="1" x14ac:dyDescent="0.2">
      <c r="A293" s="1023"/>
      <c r="B293" s="1024"/>
      <c r="C293" s="1024"/>
      <c r="D293" s="1024"/>
      <c r="E293" s="1024"/>
      <c r="F293" s="1024"/>
      <c r="G293" s="1024"/>
      <c r="H293" s="1024"/>
      <c r="I293" s="1024"/>
      <c r="J293" s="1024"/>
      <c r="K293" s="1024"/>
      <c r="L293" s="1024"/>
      <c r="M293" s="1024"/>
      <c r="N293" s="1024"/>
      <c r="O293" s="1024"/>
      <c r="P293" s="1025"/>
      <c r="Q293" s="488"/>
    </row>
    <row r="294" spans="1:17" ht="12.75" customHeight="1" x14ac:dyDescent="0.2">
      <c r="A294" s="1026"/>
      <c r="B294" s="1027"/>
      <c r="C294" s="1027"/>
      <c r="D294" s="1027"/>
      <c r="E294" s="1027"/>
      <c r="F294" s="1027"/>
      <c r="G294" s="1027"/>
      <c r="H294" s="1027"/>
      <c r="I294" s="1027"/>
      <c r="J294" s="1027"/>
      <c r="K294" s="1027"/>
      <c r="L294" s="1027"/>
      <c r="M294" s="1027"/>
      <c r="N294" s="1027"/>
      <c r="O294" s="1027"/>
      <c r="P294" s="1028"/>
      <c r="Q294" s="488"/>
    </row>
    <row r="295" spans="1:17" ht="12.75" customHeight="1" x14ac:dyDescent="0.2">
      <c r="A295" s="1026"/>
      <c r="B295" s="1027"/>
      <c r="C295" s="1027"/>
      <c r="D295" s="1027"/>
      <c r="E295" s="1027"/>
      <c r="F295" s="1027"/>
      <c r="G295" s="1027"/>
      <c r="H295" s="1027"/>
      <c r="I295" s="1027"/>
      <c r="J295" s="1027"/>
      <c r="K295" s="1027"/>
      <c r="L295" s="1027"/>
      <c r="M295" s="1027"/>
      <c r="N295" s="1027"/>
      <c r="O295" s="1027"/>
      <c r="P295" s="1028"/>
      <c r="Q295" s="488"/>
    </row>
    <row r="296" spans="1:17" ht="12.75" customHeight="1" x14ac:dyDescent="0.2">
      <c r="A296" s="1026"/>
      <c r="B296" s="1027"/>
      <c r="C296" s="1027"/>
      <c r="D296" s="1027"/>
      <c r="E296" s="1027"/>
      <c r="F296" s="1027"/>
      <c r="G296" s="1027"/>
      <c r="H296" s="1027"/>
      <c r="I296" s="1027"/>
      <c r="J296" s="1027"/>
      <c r="K296" s="1027"/>
      <c r="L296" s="1027"/>
      <c r="M296" s="1027"/>
      <c r="N296" s="1027"/>
      <c r="O296" s="1027"/>
      <c r="P296" s="1028"/>
      <c r="Q296" s="488"/>
    </row>
    <row r="297" spans="1:17" ht="12.75" customHeight="1" x14ac:dyDescent="0.2">
      <c r="A297" s="1026"/>
      <c r="B297" s="1027"/>
      <c r="C297" s="1027"/>
      <c r="D297" s="1027"/>
      <c r="E297" s="1027"/>
      <c r="F297" s="1027"/>
      <c r="G297" s="1027"/>
      <c r="H297" s="1027"/>
      <c r="I297" s="1027"/>
      <c r="J297" s="1027"/>
      <c r="K297" s="1027"/>
      <c r="L297" s="1027"/>
      <c r="M297" s="1027"/>
      <c r="N297" s="1027"/>
      <c r="O297" s="1027"/>
      <c r="P297" s="1028"/>
      <c r="Q297" s="488"/>
    </row>
    <row r="298" spans="1:17" ht="12.75" customHeight="1" x14ac:dyDescent="0.2">
      <c r="A298" s="1026"/>
      <c r="B298" s="1027"/>
      <c r="C298" s="1027"/>
      <c r="D298" s="1027"/>
      <c r="E298" s="1027"/>
      <c r="F298" s="1027"/>
      <c r="G298" s="1027"/>
      <c r="H298" s="1027"/>
      <c r="I298" s="1027"/>
      <c r="J298" s="1027"/>
      <c r="K298" s="1027"/>
      <c r="L298" s="1027"/>
      <c r="M298" s="1027"/>
      <c r="N298" s="1027"/>
      <c r="O298" s="1027"/>
      <c r="P298" s="1028"/>
      <c r="Q298" s="488"/>
    </row>
    <row r="299" spans="1:17" ht="12.75" customHeight="1" x14ac:dyDescent="0.2">
      <c r="A299" s="1026"/>
      <c r="B299" s="1027"/>
      <c r="C299" s="1027"/>
      <c r="D299" s="1027"/>
      <c r="E299" s="1027"/>
      <c r="F299" s="1027"/>
      <c r="G299" s="1027"/>
      <c r="H299" s="1027"/>
      <c r="I299" s="1027"/>
      <c r="J299" s="1027"/>
      <c r="K299" s="1027"/>
      <c r="L299" s="1027"/>
      <c r="M299" s="1027"/>
      <c r="N299" s="1027"/>
      <c r="O299" s="1027"/>
      <c r="P299" s="1028"/>
      <c r="Q299" s="488"/>
    </row>
    <row r="300" spans="1:17" ht="12.75" customHeight="1" x14ac:dyDescent="0.2">
      <c r="A300" s="1026"/>
      <c r="B300" s="1027"/>
      <c r="C300" s="1027"/>
      <c r="D300" s="1027"/>
      <c r="E300" s="1027"/>
      <c r="F300" s="1027"/>
      <c r="G300" s="1027"/>
      <c r="H300" s="1027"/>
      <c r="I300" s="1027"/>
      <c r="J300" s="1027"/>
      <c r="K300" s="1027"/>
      <c r="L300" s="1027"/>
      <c r="M300" s="1027"/>
      <c r="N300" s="1027"/>
      <c r="O300" s="1027"/>
      <c r="P300" s="1028"/>
      <c r="Q300" s="488"/>
    </row>
    <row r="301" spans="1:17" ht="12.75" customHeight="1" x14ac:dyDescent="0.2">
      <c r="A301" s="1026"/>
      <c r="B301" s="1027"/>
      <c r="C301" s="1027"/>
      <c r="D301" s="1027"/>
      <c r="E301" s="1027"/>
      <c r="F301" s="1027"/>
      <c r="G301" s="1027"/>
      <c r="H301" s="1027"/>
      <c r="I301" s="1027"/>
      <c r="J301" s="1027"/>
      <c r="K301" s="1027"/>
      <c r="L301" s="1027"/>
      <c r="M301" s="1027"/>
      <c r="N301" s="1027"/>
      <c r="O301" s="1027"/>
      <c r="P301" s="1028"/>
      <c r="Q301" s="488"/>
    </row>
    <row r="302" spans="1:17" ht="12.75" customHeight="1" x14ac:dyDescent="0.2">
      <c r="A302" s="1026"/>
      <c r="B302" s="1027"/>
      <c r="C302" s="1027"/>
      <c r="D302" s="1027"/>
      <c r="E302" s="1027"/>
      <c r="F302" s="1027"/>
      <c r="G302" s="1027"/>
      <c r="H302" s="1027"/>
      <c r="I302" s="1027"/>
      <c r="J302" s="1027"/>
      <c r="K302" s="1027"/>
      <c r="L302" s="1027"/>
      <c r="M302" s="1027"/>
      <c r="N302" s="1027"/>
      <c r="O302" s="1027"/>
      <c r="P302" s="1028"/>
      <c r="Q302" s="488"/>
    </row>
    <row r="303" spans="1:17" ht="12.75" customHeight="1" x14ac:dyDescent="0.2">
      <c r="A303" s="1026"/>
      <c r="B303" s="1027"/>
      <c r="C303" s="1027"/>
      <c r="D303" s="1027"/>
      <c r="E303" s="1027"/>
      <c r="F303" s="1027"/>
      <c r="G303" s="1027"/>
      <c r="H303" s="1027"/>
      <c r="I303" s="1027"/>
      <c r="J303" s="1027"/>
      <c r="K303" s="1027"/>
      <c r="L303" s="1027"/>
      <c r="M303" s="1027"/>
      <c r="N303" s="1027"/>
      <c r="O303" s="1027"/>
      <c r="P303" s="1028"/>
      <c r="Q303" s="488"/>
    </row>
    <row r="304" spans="1:17" ht="12.75" customHeight="1" x14ac:dyDescent="0.2">
      <c r="A304" s="1026"/>
      <c r="B304" s="1027"/>
      <c r="C304" s="1027"/>
      <c r="D304" s="1027"/>
      <c r="E304" s="1027"/>
      <c r="F304" s="1027"/>
      <c r="G304" s="1027"/>
      <c r="H304" s="1027"/>
      <c r="I304" s="1027"/>
      <c r="J304" s="1027"/>
      <c r="K304" s="1027"/>
      <c r="L304" s="1027"/>
      <c r="M304" s="1027"/>
      <c r="N304" s="1027"/>
      <c r="O304" s="1027"/>
      <c r="P304" s="1028"/>
      <c r="Q304" s="488"/>
    </row>
    <row r="305" spans="1:17" ht="12.75" customHeight="1" x14ac:dyDescent="0.2">
      <c r="A305" s="1026"/>
      <c r="B305" s="1027"/>
      <c r="C305" s="1027"/>
      <c r="D305" s="1027"/>
      <c r="E305" s="1027"/>
      <c r="F305" s="1027"/>
      <c r="G305" s="1027"/>
      <c r="H305" s="1027"/>
      <c r="I305" s="1027"/>
      <c r="J305" s="1027"/>
      <c r="K305" s="1027"/>
      <c r="L305" s="1027"/>
      <c r="M305" s="1027"/>
      <c r="N305" s="1027"/>
      <c r="O305" s="1027"/>
      <c r="P305" s="1028"/>
      <c r="Q305" s="488"/>
    </row>
    <row r="306" spans="1:17" ht="12.75" customHeight="1" x14ac:dyDescent="0.2">
      <c r="A306" s="1026"/>
      <c r="B306" s="1027"/>
      <c r="C306" s="1027"/>
      <c r="D306" s="1027"/>
      <c r="E306" s="1027"/>
      <c r="F306" s="1027"/>
      <c r="G306" s="1027"/>
      <c r="H306" s="1027"/>
      <c r="I306" s="1027"/>
      <c r="J306" s="1027"/>
      <c r="K306" s="1027"/>
      <c r="L306" s="1027"/>
      <c r="M306" s="1027"/>
      <c r="N306" s="1027"/>
      <c r="O306" s="1027"/>
      <c r="P306" s="1028"/>
      <c r="Q306" s="488"/>
    </row>
    <row r="307" spans="1:17" ht="12.75" customHeight="1" x14ac:dyDescent="0.2">
      <c r="A307" s="1026"/>
      <c r="B307" s="1027"/>
      <c r="C307" s="1027"/>
      <c r="D307" s="1027"/>
      <c r="E307" s="1027"/>
      <c r="F307" s="1027"/>
      <c r="G307" s="1027"/>
      <c r="H307" s="1027"/>
      <c r="I307" s="1027"/>
      <c r="J307" s="1027"/>
      <c r="K307" s="1027"/>
      <c r="L307" s="1027"/>
      <c r="M307" s="1027"/>
      <c r="N307" s="1027"/>
      <c r="O307" s="1027"/>
      <c r="P307" s="1028"/>
      <c r="Q307" s="488"/>
    </row>
    <row r="308" spans="1:17" ht="12.75" customHeight="1" x14ac:dyDescent="0.2">
      <c r="A308" s="1026"/>
      <c r="B308" s="1027"/>
      <c r="C308" s="1027"/>
      <c r="D308" s="1027"/>
      <c r="E308" s="1027"/>
      <c r="F308" s="1027"/>
      <c r="G308" s="1027"/>
      <c r="H308" s="1027"/>
      <c r="I308" s="1027"/>
      <c r="J308" s="1027"/>
      <c r="K308" s="1027"/>
      <c r="L308" s="1027"/>
      <c r="M308" s="1027"/>
      <c r="N308" s="1027"/>
      <c r="O308" s="1027"/>
      <c r="P308" s="1028"/>
      <c r="Q308" s="488"/>
    </row>
    <row r="309" spans="1:17" ht="12.75" customHeight="1" x14ac:dyDescent="0.2">
      <c r="A309" s="1026"/>
      <c r="B309" s="1027"/>
      <c r="C309" s="1027"/>
      <c r="D309" s="1027"/>
      <c r="E309" s="1027"/>
      <c r="F309" s="1027"/>
      <c r="G309" s="1027"/>
      <c r="H309" s="1027"/>
      <c r="I309" s="1027"/>
      <c r="J309" s="1027"/>
      <c r="K309" s="1027"/>
      <c r="L309" s="1027"/>
      <c r="M309" s="1027"/>
      <c r="N309" s="1027"/>
      <c r="O309" s="1027"/>
      <c r="P309" s="1028"/>
      <c r="Q309" s="488"/>
    </row>
    <row r="310" spans="1:17" ht="12.75" customHeight="1" x14ac:dyDescent="0.2">
      <c r="A310" s="1026"/>
      <c r="B310" s="1027"/>
      <c r="C310" s="1027"/>
      <c r="D310" s="1027"/>
      <c r="E310" s="1027"/>
      <c r="F310" s="1027"/>
      <c r="G310" s="1027"/>
      <c r="H310" s="1027"/>
      <c r="I310" s="1027"/>
      <c r="J310" s="1027"/>
      <c r="K310" s="1027"/>
      <c r="L310" s="1027"/>
      <c r="M310" s="1027"/>
      <c r="N310" s="1027"/>
      <c r="O310" s="1027"/>
      <c r="P310" s="1028"/>
      <c r="Q310" s="488"/>
    </row>
    <row r="311" spans="1:17" ht="12.75" customHeight="1" x14ac:dyDescent="0.2">
      <c r="A311" s="1026"/>
      <c r="B311" s="1027"/>
      <c r="C311" s="1027"/>
      <c r="D311" s="1027"/>
      <c r="E311" s="1027"/>
      <c r="F311" s="1027"/>
      <c r="G311" s="1027"/>
      <c r="H311" s="1027"/>
      <c r="I311" s="1027"/>
      <c r="J311" s="1027"/>
      <c r="K311" s="1027"/>
      <c r="L311" s="1027"/>
      <c r="M311" s="1027"/>
      <c r="N311" s="1027"/>
      <c r="O311" s="1027"/>
      <c r="P311" s="1028"/>
      <c r="Q311" s="488"/>
    </row>
    <row r="312" spans="1:17" ht="12.75" customHeight="1" x14ac:dyDescent="0.2">
      <c r="A312" s="1026"/>
      <c r="B312" s="1027"/>
      <c r="C312" s="1027"/>
      <c r="D312" s="1027"/>
      <c r="E312" s="1027"/>
      <c r="F312" s="1027"/>
      <c r="G312" s="1027"/>
      <c r="H312" s="1027"/>
      <c r="I312" s="1027"/>
      <c r="J312" s="1027"/>
      <c r="K312" s="1027"/>
      <c r="L312" s="1027"/>
      <c r="M312" s="1027"/>
      <c r="N312" s="1027"/>
      <c r="O312" s="1027"/>
      <c r="P312" s="1028"/>
      <c r="Q312" s="488"/>
    </row>
    <row r="313" spans="1:17" ht="12.75" customHeight="1" x14ac:dyDescent="0.2">
      <c r="A313" s="1026"/>
      <c r="B313" s="1027"/>
      <c r="C313" s="1027"/>
      <c r="D313" s="1027"/>
      <c r="E313" s="1027"/>
      <c r="F313" s="1027"/>
      <c r="G313" s="1027"/>
      <c r="H313" s="1027"/>
      <c r="I313" s="1027"/>
      <c r="J313" s="1027"/>
      <c r="K313" s="1027"/>
      <c r="L313" s="1027"/>
      <c r="M313" s="1027"/>
      <c r="N313" s="1027"/>
      <c r="O313" s="1027"/>
      <c r="P313" s="1028"/>
      <c r="Q313" s="488"/>
    </row>
    <row r="314" spans="1:17" ht="12.75" customHeight="1" x14ac:dyDescent="0.2">
      <c r="A314" s="1026"/>
      <c r="B314" s="1027"/>
      <c r="C314" s="1027"/>
      <c r="D314" s="1027"/>
      <c r="E314" s="1027"/>
      <c r="F314" s="1027"/>
      <c r="G314" s="1027"/>
      <c r="H314" s="1027"/>
      <c r="I314" s="1027"/>
      <c r="J314" s="1027"/>
      <c r="K314" s="1027"/>
      <c r="L314" s="1027"/>
      <c r="M314" s="1027"/>
      <c r="N314" s="1027"/>
      <c r="O314" s="1027"/>
      <c r="P314" s="1028"/>
      <c r="Q314" s="488"/>
    </row>
    <row r="315" spans="1:17" ht="12.75" customHeight="1" x14ac:dyDescent="0.2">
      <c r="A315" s="1026"/>
      <c r="B315" s="1027"/>
      <c r="C315" s="1027"/>
      <c r="D315" s="1027"/>
      <c r="E315" s="1027"/>
      <c r="F315" s="1027"/>
      <c r="G315" s="1027"/>
      <c r="H315" s="1027"/>
      <c r="I315" s="1027"/>
      <c r="J315" s="1027"/>
      <c r="K315" s="1027"/>
      <c r="L315" s="1027"/>
      <c r="M315" s="1027"/>
      <c r="N315" s="1027"/>
      <c r="O315" s="1027"/>
      <c r="P315" s="1028"/>
      <c r="Q315" s="488"/>
    </row>
    <row r="316" spans="1:17" ht="12.75" customHeight="1" x14ac:dyDescent="0.2">
      <c r="A316" s="1026"/>
      <c r="B316" s="1027"/>
      <c r="C316" s="1027"/>
      <c r="D316" s="1027"/>
      <c r="E316" s="1027"/>
      <c r="F316" s="1027"/>
      <c r="G316" s="1027"/>
      <c r="H316" s="1027"/>
      <c r="I316" s="1027"/>
      <c r="J316" s="1027"/>
      <c r="K316" s="1027"/>
      <c r="L316" s="1027"/>
      <c r="M316" s="1027"/>
      <c r="N316" s="1027"/>
      <c r="O316" s="1027"/>
      <c r="P316" s="1028"/>
      <c r="Q316" s="488"/>
    </row>
    <row r="317" spans="1:17" ht="12.75" customHeight="1" x14ac:dyDescent="0.2">
      <c r="A317" s="1026"/>
      <c r="B317" s="1027"/>
      <c r="C317" s="1027"/>
      <c r="D317" s="1027"/>
      <c r="E317" s="1027"/>
      <c r="F317" s="1027"/>
      <c r="G317" s="1027"/>
      <c r="H317" s="1027"/>
      <c r="I317" s="1027"/>
      <c r="J317" s="1027"/>
      <c r="K317" s="1027"/>
      <c r="L317" s="1027"/>
      <c r="M317" s="1027"/>
      <c r="N317" s="1027"/>
      <c r="O317" s="1027"/>
      <c r="P317" s="1028"/>
      <c r="Q317" s="488"/>
    </row>
    <row r="318" spans="1:17" ht="12.75" customHeight="1" x14ac:dyDescent="0.2">
      <c r="A318" s="1026"/>
      <c r="B318" s="1027"/>
      <c r="C318" s="1027"/>
      <c r="D318" s="1027"/>
      <c r="E318" s="1027"/>
      <c r="F318" s="1027"/>
      <c r="G318" s="1027"/>
      <c r="H318" s="1027"/>
      <c r="I318" s="1027"/>
      <c r="J318" s="1027"/>
      <c r="K318" s="1027"/>
      <c r="L318" s="1027"/>
      <c r="M318" s="1027"/>
      <c r="N318" s="1027"/>
      <c r="O318" s="1027"/>
      <c r="P318" s="1028"/>
      <c r="Q318" s="488"/>
    </row>
    <row r="319" spans="1:17" ht="12.75" customHeight="1" x14ac:dyDescent="0.2">
      <c r="A319" s="1026"/>
      <c r="B319" s="1027"/>
      <c r="C319" s="1027"/>
      <c r="D319" s="1027"/>
      <c r="E319" s="1027"/>
      <c r="F319" s="1027"/>
      <c r="G319" s="1027"/>
      <c r="H319" s="1027"/>
      <c r="I319" s="1027"/>
      <c r="J319" s="1027"/>
      <c r="K319" s="1027"/>
      <c r="L319" s="1027"/>
      <c r="M319" s="1027"/>
      <c r="N319" s="1027"/>
      <c r="O319" s="1027"/>
      <c r="P319" s="1028"/>
      <c r="Q319" s="488"/>
    </row>
    <row r="320" spans="1:17" ht="12.75" customHeight="1" x14ac:dyDescent="0.2">
      <c r="A320" s="1026"/>
      <c r="B320" s="1027"/>
      <c r="C320" s="1027"/>
      <c r="D320" s="1027"/>
      <c r="E320" s="1027"/>
      <c r="F320" s="1027"/>
      <c r="G320" s="1027"/>
      <c r="H320" s="1027"/>
      <c r="I320" s="1027"/>
      <c r="J320" s="1027"/>
      <c r="K320" s="1027"/>
      <c r="L320" s="1027"/>
      <c r="M320" s="1027"/>
      <c r="N320" s="1027"/>
      <c r="O320" s="1027"/>
      <c r="P320" s="1028"/>
      <c r="Q320" s="488"/>
    </row>
    <row r="321" spans="1:17" ht="12.75" customHeight="1" x14ac:dyDescent="0.2">
      <c r="A321" s="1026"/>
      <c r="B321" s="1027"/>
      <c r="C321" s="1027"/>
      <c r="D321" s="1027"/>
      <c r="E321" s="1027"/>
      <c r="F321" s="1027"/>
      <c r="G321" s="1027"/>
      <c r="H321" s="1027"/>
      <c r="I321" s="1027"/>
      <c r="J321" s="1027"/>
      <c r="K321" s="1027"/>
      <c r="L321" s="1027"/>
      <c r="M321" s="1027"/>
      <c r="N321" s="1027"/>
      <c r="O321" s="1027"/>
      <c r="P321" s="1028"/>
      <c r="Q321" s="488"/>
    </row>
    <row r="322" spans="1:17" ht="12.75" customHeight="1" x14ac:dyDescent="0.2">
      <c r="A322" s="1026"/>
      <c r="B322" s="1027"/>
      <c r="C322" s="1027"/>
      <c r="D322" s="1027"/>
      <c r="E322" s="1027"/>
      <c r="F322" s="1027"/>
      <c r="G322" s="1027"/>
      <c r="H322" s="1027"/>
      <c r="I322" s="1027"/>
      <c r="J322" s="1027"/>
      <c r="K322" s="1027"/>
      <c r="L322" s="1027"/>
      <c r="M322" s="1027"/>
      <c r="N322" s="1027"/>
      <c r="O322" s="1027"/>
      <c r="P322" s="1028"/>
      <c r="Q322" s="488"/>
    </row>
    <row r="323" spans="1:17" ht="12.75" customHeight="1" x14ac:dyDescent="0.2">
      <c r="A323" s="1026"/>
      <c r="B323" s="1027"/>
      <c r="C323" s="1027"/>
      <c r="D323" s="1027"/>
      <c r="E323" s="1027"/>
      <c r="F323" s="1027"/>
      <c r="G323" s="1027"/>
      <c r="H323" s="1027"/>
      <c r="I323" s="1027"/>
      <c r="J323" s="1027"/>
      <c r="K323" s="1027"/>
      <c r="L323" s="1027"/>
      <c r="M323" s="1027"/>
      <c r="N323" s="1027"/>
      <c r="O323" s="1027"/>
      <c r="P323" s="1028"/>
      <c r="Q323" s="488"/>
    </row>
    <row r="324" spans="1:17" ht="12.75" customHeight="1" x14ac:dyDescent="0.2">
      <c r="A324" s="1026"/>
      <c r="B324" s="1027"/>
      <c r="C324" s="1027"/>
      <c r="D324" s="1027"/>
      <c r="E324" s="1027"/>
      <c r="F324" s="1027"/>
      <c r="G324" s="1027"/>
      <c r="H324" s="1027"/>
      <c r="I324" s="1027"/>
      <c r="J324" s="1027"/>
      <c r="K324" s="1027"/>
      <c r="L324" s="1027"/>
      <c r="M324" s="1027"/>
      <c r="N324" s="1027"/>
      <c r="O324" s="1027"/>
      <c r="P324" s="1028"/>
      <c r="Q324" s="488"/>
    </row>
    <row r="325" spans="1:17" ht="12.75" customHeight="1" x14ac:dyDescent="0.2">
      <c r="A325" s="1026"/>
      <c r="B325" s="1027"/>
      <c r="C325" s="1027"/>
      <c r="D325" s="1027"/>
      <c r="E325" s="1027"/>
      <c r="F325" s="1027"/>
      <c r="G325" s="1027"/>
      <c r="H325" s="1027"/>
      <c r="I325" s="1027"/>
      <c r="J325" s="1027"/>
      <c r="K325" s="1027"/>
      <c r="L325" s="1027"/>
      <c r="M325" s="1027"/>
      <c r="N325" s="1027"/>
      <c r="O325" s="1027"/>
      <c r="P325" s="1028"/>
      <c r="Q325" s="488"/>
    </row>
    <row r="326" spans="1:17" ht="12.75" customHeight="1" x14ac:dyDescent="0.2">
      <c r="A326" s="1026"/>
      <c r="B326" s="1027"/>
      <c r="C326" s="1027"/>
      <c r="D326" s="1027"/>
      <c r="E326" s="1027"/>
      <c r="F326" s="1027"/>
      <c r="G326" s="1027"/>
      <c r="H326" s="1027"/>
      <c r="I326" s="1027"/>
      <c r="J326" s="1027"/>
      <c r="K326" s="1027"/>
      <c r="L326" s="1027"/>
      <c r="M326" s="1027"/>
      <c r="N326" s="1027"/>
      <c r="O326" s="1027"/>
      <c r="P326" s="1028"/>
      <c r="Q326" s="488"/>
    </row>
    <row r="327" spans="1:17" ht="12.75" customHeight="1" x14ac:dyDescent="0.2">
      <c r="A327" s="1026"/>
      <c r="B327" s="1027"/>
      <c r="C327" s="1027"/>
      <c r="D327" s="1027"/>
      <c r="E327" s="1027"/>
      <c r="F327" s="1027"/>
      <c r="G327" s="1027"/>
      <c r="H327" s="1027"/>
      <c r="I327" s="1027"/>
      <c r="J327" s="1027"/>
      <c r="K327" s="1027"/>
      <c r="L327" s="1027"/>
      <c r="M327" s="1027"/>
      <c r="N327" s="1027"/>
      <c r="O327" s="1027"/>
      <c r="P327" s="1028"/>
      <c r="Q327" s="488"/>
    </row>
    <row r="328" spans="1:17" ht="12.75" customHeight="1" x14ac:dyDescent="0.2">
      <c r="A328" s="1026"/>
      <c r="B328" s="1027"/>
      <c r="C328" s="1027"/>
      <c r="D328" s="1027"/>
      <c r="E328" s="1027"/>
      <c r="F328" s="1027"/>
      <c r="G328" s="1027"/>
      <c r="H328" s="1027"/>
      <c r="I328" s="1027"/>
      <c r="J328" s="1027"/>
      <c r="K328" s="1027"/>
      <c r="L328" s="1027"/>
      <c r="M328" s="1027"/>
      <c r="N328" s="1027"/>
      <c r="O328" s="1027"/>
      <c r="P328" s="1028"/>
      <c r="Q328" s="488"/>
    </row>
    <row r="329" spans="1:17" ht="12.75" customHeight="1" x14ac:dyDescent="0.2">
      <c r="A329" s="1026"/>
      <c r="B329" s="1027"/>
      <c r="C329" s="1027"/>
      <c r="D329" s="1027"/>
      <c r="E329" s="1027"/>
      <c r="F329" s="1027"/>
      <c r="G329" s="1027"/>
      <c r="H329" s="1027"/>
      <c r="I329" s="1027"/>
      <c r="J329" s="1027"/>
      <c r="K329" s="1027"/>
      <c r="L329" s="1027"/>
      <c r="M329" s="1027"/>
      <c r="N329" s="1027"/>
      <c r="O329" s="1027"/>
      <c r="P329" s="1028"/>
      <c r="Q329" s="488"/>
    </row>
    <row r="330" spans="1:17" ht="12.75" customHeight="1" x14ac:dyDescent="0.2">
      <c r="A330" s="1026"/>
      <c r="B330" s="1027"/>
      <c r="C330" s="1027"/>
      <c r="D330" s="1027"/>
      <c r="E330" s="1027"/>
      <c r="F330" s="1027"/>
      <c r="G330" s="1027"/>
      <c r="H330" s="1027"/>
      <c r="I330" s="1027"/>
      <c r="J330" s="1027"/>
      <c r="K330" s="1027"/>
      <c r="L330" s="1027"/>
      <c r="M330" s="1027"/>
      <c r="N330" s="1027"/>
      <c r="O330" s="1027"/>
      <c r="P330" s="1028"/>
      <c r="Q330" s="488"/>
    </row>
    <row r="331" spans="1:17" ht="12.75" customHeight="1" x14ac:dyDescent="0.2">
      <c r="A331" s="1026"/>
      <c r="B331" s="1027"/>
      <c r="C331" s="1027"/>
      <c r="D331" s="1027"/>
      <c r="E331" s="1027"/>
      <c r="F331" s="1027"/>
      <c r="G331" s="1027"/>
      <c r="H331" s="1027"/>
      <c r="I331" s="1027"/>
      <c r="J331" s="1027"/>
      <c r="K331" s="1027"/>
      <c r="L331" s="1027"/>
      <c r="M331" s="1027"/>
      <c r="N331" s="1027"/>
      <c r="O331" s="1027"/>
      <c r="P331" s="1028"/>
      <c r="Q331" s="488"/>
    </row>
    <row r="332" spans="1:17" ht="12.75" customHeight="1" x14ac:dyDescent="0.2">
      <c r="A332" s="1026"/>
      <c r="B332" s="1027"/>
      <c r="C332" s="1027"/>
      <c r="D332" s="1027"/>
      <c r="E332" s="1027"/>
      <c r="F332" s="1027"/>
      <c r="G332" s="1027"/>
      <c r="H332" s="1027"/>
      <c r="I332" s="1027"/>
      <c r="J332" s="1027"/>
      <c r="K332" s="1027"/>
      <c r="L332" s="1027"/>
      <c r="M332" s="1027"/>
      <c r="N332" s="1027"/>
      <c r="O332" s="1027"/>
      <c r="P332" s="1028"/>
      <c r="Q332" s="488"/>
    </row>
    <row r="333" spans="1:17" ht="12.75" customHeight="1" x14ac:dyDescent="0.2">
      <c r="A333" s="1026"/>
      <c r="B333" s="1027"/>
      <c r="C333" s="1027"/>
      <c r="D333" s="1027"/>
      <c r="E333" s="1027"/>
      <c r="F333" s="1027"/>
      <c r="G333" s="1027"/>
      <c r="H333" s="1027"/>
      <c r="I333" s="1027"/>
      <c r="J333" s="1027"/>
      <c r="K333" s="1027"/>
      <c r="L333" s="1027"/>
      <c r="M333" s="1027"/>
      <c r="N333" s="1027"/>
      <c r="O333" s="1027"/>
      <c r="P333" s="1028"/>
      <c r="Q333" s="488"/>
    </row>
    <row r="334" spans="1:17" ht="12.75" customHeight="1" x14ac:dyDescent="0.2">
      <c r="A334" s="1029"/>
      <c r="B334" s="1030"/>
      <c r="C334" s="1030"/>
      <c r="D334" s="1030"/>
      <c r="E334" s="1030"/>
      <c r="F334" s="1030"/>
      <c r="G334" s="1030"/>
      <c r="H334" s="1030"/>
      <c r="I334" s="1030"/>
      <c r="J334" s="1030"/>
      <c r="K334" s="1030"/>
      <c r="L334" s="1030"/>
      <c r="M334" s="1030"/>
      <c r="N334" s="1030"/>
      <c r="O334" s="1030"/>
      <c r="P334" s="1031"/>
      <c r="Q334" s="488"/>
    </row>
    <row r="336" spans="1:17" ht="19.5" customHeight="1" x14ac:dyDescent="0.2">
      <c r="A336" s="768" t="str">
        <f ca="1">Translations!A139</f>
        <v>This section is filled in exclusively by PR's programmatic and financial monitors.</v>
      </c>
      <c r="B336" s="769"/>
      <c r="C336" s="769"/>
      <c r="D336" s="769"/>
      <c r="E336" s="769"/>
      <c r="F336" s="769"/>
      <c r="G336" s="769"/>
      <c r="H336" s="769"/>
      <c r="I336" s="769"/>
      <c r="J336" s="769"/>
      <c r="K336" s="769"/>
      <c r="L336" s="769"/>
      <c r="M336" s="769"/>
      <c r="N336" s="769"/>
      <c r="O336" s="769"/>
      <c r="P336" s="770"/>
      <c r="Q336" s="487"/>
    </row>
    <row r="337" spans="1:17" ht="8.25" customHeight="1" x14ac:dyDescent="0.2"/>
    <row r="338" spans="1:17" ht="18.75" customHeight="1" x14ac:dyDescent="0.2">
      <c r="A338" s="999" t="str">
        <f ca="1">Translations!A150</f>
        <v>PROGRAMMATIC</v>
      </c>
      <c r="B338" s="34"/>
      <c r="C338" s="34"/>
      <c r="D338" s="37" t="str">
        <f ca="1">Translations!A140</f>
        <v>Name of person conducting programmatic verification</v>
      </c>
      <c r="E338" s="116"/>
      <c r="F338" s="34"/>
      <c r="G338" s="460"/>
      <c r="H338" s="34"/>
      <c r="I338" s="34"/>
      <c r="J338" s="34"/>
      <c r="K338" s="34"/>
      <c r="L338" s="460"/>
      <c r="M338" s="34"/>
      <c r="N338" s="34"/>
      <c r="O338" s="1013"/>
      <c r="P338" s="1014"/>
    </row>
    <row r="339" spans="1:17" ht="19.5" customHeight="1" x14ac:dyDescent="0.2">
      <c r="A339" s="1000"/>
      <c r="B339" s="35"/>
      <c r="C339" s="35"/>
      <c r="D339" s="1015"/>
      <c r="E339" s="1016"/>
      <c r="F339" s="35"/>
      <c r="G339" s="461"/>
      <c r="H339" s="35"/>
      <c r="I339" s="35"/>
      <c r="J339" s="35"/>
      <c r="K339" s="35"/>
      <c r="L339" s="461"/>
      <c r="M339" s="35"/>
      <c r="N339" s="35"/>
      <c r="O339" s="1002"/>
      <c r="P339" s="1003"/>
    </row>
    <row r="340" spans="1:17" ht="7.5" customHeight="1" x14ac:dyDescent="0.2">
      <c r="A340" s="1000"/>
      <c r="B340" s="35"/>
      <c r="C340" s="35"/>
      <c r="D340" s="35"/>
      <c r="E340" s="35"/>
      <c r="F340" s="35"/>
      <c r="G340" s="461"/>
      <c r="H340" s="35"/>
      <c r="I340" s="35"/>
      <c r="J340" s="35"/>
      <c r="K340" s="35"/>
      <c r="L340" s="461"/>
      <c r="M340" s="35"/>
      <c r="N340" s="35"/>
      <c r="O340" s="35"/>
      <c r="P340" s="36"/>
    </row>
    <row r="341" spans="1:17" ht="21" customHeight="1" x14ac:dyDescent="0.2">
      <c r="A341" s="1000"/>
      <c r="B341" s="117"/>
      <c r="C341" s="117"/>
      <c r="D341" s="119" t="str">
        <f ca="1">Translations!A141</f>
        <v>Contextual details</v>
      </c>
      <c r="E341" s="117"/>
      <c r="F341" s="117"/>
      <c r="G341" s="462"/>
      <c r="H341" s="117"/>
      <c r="I341" s="117"/>
      <c r="J341" s="117"/>
      <c r="K341" s="117"/>
      <c r="L341" s="462"/>
      <c r="M341" s="117"/>
      <c r="N341" s="117"/>
      <c r="O341" s="117"/>
      <c r="P341" s="118"/>
      <c r="Q341" s="487"/>
    </row>
    <row r="342" spans="1:17" ht="26.25" customHeight="1" x14ac:dyDescent="0.2">
      <c r="A342" s="1000"/>
      <c r="B342" s="35"/>
      <c r="C342" s="35"/>
      <c r="D342" s="1017"/>
      <c r="E342" s="1018"/>
      <c r="F342" s="1018"/>
      <c r="G342" s="1018"/>
      <c r="H342" s="1018"/>
      <c r="I342" s="1018"/>
      <c r="J342" s="1018"/>
      <c r="K342" s="1018"/>
      <c r="L342" s="1018"/>
      <c r="M342" s="1018"/>
      <c r="N342" s="1018"/>
      <c r="O342" s="1018"/>
      <c r="P342" s="1019"/>
      <c r="Q342" s="489"/>
    </row>
    <row r="343" spans="1:17" ht="26.25" customHeight="1" x14ac:dyDescent="0.2">
      <c r="A343" s="1000"/>
      <c r="B343" s="35"/>
      <c r="C343" s="35"/>
      <c r="D343" s="1032"/>
      <c r="E343" s="1033"/>
      <c r="F343" s="1033"/>
      <c r="G343" s="1033"/>
      <c r="H343" s="1033"/>
      <c r="I343" s="1033"/>
      <c r="J343" s="1033"/>
      <c r="K343" s="1033"/>
      <c r="L343" s="1033"/>
      <c r="M343" s="1033"/>
      <c r="N343" s="1033"/>
      <c r="O343" s="1033"/>
      <c r="P343" s="1034"/>
      <c r="Q343" s="489"/>
    </row>
    <row r="344" spans="1:17" ht="26.25" customHeight="1" x14ac:dyDescent="0.2">
      <c r="A344" s="1000"/>
      <c r="B344" s="35"/>
      <c r="C344" s="35"/>
      <c r="D344" s="1032"/>
      <c r="E344" s="1033"/>
      <c r="F344" s="1033"/>
      <c r="G344" s="1033"/>
      <c r="H344" s="1033"/>
      <c r="I344" s="1033"/>
      <c r="J344" s="1033"/>
      <c r="K344" s="1033"/>
      <c r="L344" s="1033"/>
      <c r="M344" s="1033"/>
      <c r="N344" s="1033"/>
      <c r="O344" s="1033"/>
      <c r="P344" s="1034"/>
      <c r="Q344" s="489"/>
    </row>
    <row r="345" spans="1:17" ht="26.25" customHeight="1" x14ac:dyDescent="0.2">
      <c r="A345" s="1000"/>
      <c r="B345" s="35"/>
      <c r="C345" s="35"/>
      <c r="D345" s="1032"/>
      <c r="E345" s="1033"/>
      <c r="F345" s="1033"/>
      <c r="G345" s="1033"/>
      <c r="H345" s="1033"/>
      <c r="I345" s="1033"/>
      <c r="J345" s="1033"/>
      <c r="K345" s="1033"/>
      <c r="L345" s="1033"/>
      <c r="M345" s="1033"/>
      <c r="N345" s="1033"/>
      <c r="O345" s="1033"/>
      <c r="P345" s="1034"/>
      <c r="Q345" s="489"/>
    </row>
    <row r="346" spans="1:17" ht="26.25" customHeight="1" x14ac:dyDescent="0.2">
      <c r="A346" s="1000"/>
      <c r="B346" s="35"/>
      <c r="C346" s="35"/>
      <c r="D346" s="1035"/>
      <c r="E346" s="1036"/>
      <c r="F346" s="1036"/>
      <c r="G346" s="1036"/>
      <c r="H346" s="1036"/>
      <c r="I346" s="1036"/>
      <c r="J346" s="1036"/>
      <c r="K346" s="1036"/>
      <c r="L346" s="1036"/>
      <c r="M346" s="1036"/>
      <c r="N346" s="1036"/>
      <c r="O346" s="1036"/>
      <c r="P346" s="1037"/>
      <c r="Q346" s="489"/>
    </row>
    <row r="347" spans="1:17" x14ac:dyDescent="0.2">
      <c r="A347" s="1000"/>
      <c r="B347" s="35"/>
      <c r="C347" s="35"/>
      <c r="D347" s="35"/>
      <c r="E347" s="35"/>
      <c r="F347" s="35"/>
      <c r="G347" s="461"/>
      <c r="H347" s="35"/>
      <c r="I347" s="35"/>
      <c r="J347" s="35"/>
      <c r="K347" s="35"/>
      <c r="L347" s="461"/>
      <c r="M347" s="35"/>
      <c r="N347" s="35"/>
      <c r="O347" s="35"/>
      <c r="P347" s="36"/>
    </row>
    <row r="348" spans="1:17" ht="21" customHeight="1" x14ac:dyDescent="0.2">
      <c r="A348" s="1000"/>
      <c r="B348" s="117"/>
      <c r="C348" s="117"/>
      <c r="D348" s="119" t="str">
        <f ca="1">Translations!A151</f>
        <v>Description of identified problem(s)</v>
      </c>
      <c r="E348" s="117"/>
      <c r="F348" s="117"/>
      <c r="G348" s="462"/>
      <c r="H348" s="117"/>
      <c r="I348" s="117"/>
      <c r="J348" s="117"/>
      <c r="K348" s="117"/>
      <c r="L348" s="462"/>
      <c r="M348" s="117"/>
      <c r="N348" s="117"/>
      <c r="O348" s="117"/>
      <c r="P348" s="118"/>
      <c r="Q348" s="490"/>
    </row>
    <row r="349" spans="1:17" ht="26.25" customHeight="1" x14ac:dyDescent="0.2">
      <c r="A349" s="1000"/>
      <c r="B349" s="35"/>
      <c r="C349" s="35"/>
      <c r="D349" s="1017"/>
      <c r="E349" s="1018"/>
      <c r="F349" s="1018"/>
      <c r="G349" s="1018"/>
      <c r="H349" s="1018"/>
      <c r="I349" s="1018"/>
      <c r="J349" s="1018"/>
      <c r="K349" s="1018"/>
      <c r="L349" s="1018"/>
      <c r="M349" s="1018"/>
      <c r="N349" s="1018"/>
      <c r="O349" s="1018"/>
      <c r="P349" s="1019"/>
      <c r="Q349" s="60"/>
    </row>
    <row r="350" spans="1:17" ht="26.25" customHeight="1" x14ac:dyDescent="0.2">
      <c r="A350" s="1000"/>
      <c r="B350" s="35"/>
      <c r="C350" s="35"/>
      <c r="D350" s="1032"/>
      <c r="E350" s="1033"/>
      <c r="F350" s="1033"/>
      <c r="G350" s="1033"/>
      <c r="H350" s="1033"/>
      <c r="I350" s="1033"/>
      <c r="J350" s="1033"/>
      <c r="K350" s="1033"/>
      <c r="L350" s="1033"/>
      <c r="M350" s="1033"/>
      <c r="N350" s="1033"/>
      <c r="O350" s="1033"/>
      <c r="P350" s="1034"/>
      <c r="Q350" s="60"/>
    </row>
    <row r="351" spans="1:17" ht="26.25" customHeight="1" x14ac:dyDescent="0.2">
      <c r="A351" s="1000"/>
      <c r="B351" s="35"/>
      <c r="C351" s="35"/>
      <c r="D351" s="1032"/>
      <c r="E351" s="1033"/>
      <c r="F351" s="1033"/>
      <c r="G351" s="1033"/>
      <c r="H351" s="1033"/>
      <c r="I351" s="1033"/>
      <c r="J351" s="1033"/>
      <c r="K351" s="1033"/>
      <c r="L351" s="1033"/>
      <c r="M351" s="1033"/>
      <c r="N351" s="1033"/>
      <c r="O351" s="1033"/>
      <c r="P351" s="1034"/>
      <c r="Q351" s="60"/>
    </row>
    <row r="352" spans="1:17" ht="26.25" customHeight="1" x14ac:dyDescent="0.2">
      <c r="A352" s="1000"/>
      <c r="B352" s="35"/>
      <c r="C352" s="35"/>
      <c r="D352" s="1032"/>
      <c r="E352" s="1033"/>
      <c r="F352" s="1033"/>
      <c r="G352" s="1033"/>
      <c r="H352" s="1033"/>
      <c r="I352" s="1033"/>
      <c r="J352" s="1033"/>
      <c r="K352" s="1033"/>
      <c r="L352" s="1033"/>
      <c r="M352" s="1033"/>
      <c r="N352" s="1033"/>
      <c r="O352" s="1033"/>
      <c r="P352" s="1034"/>
      <c r="Q352" s="60"/>
    </row>
    <row r="353" spans="1:17" ht="26.25" customHeight="1" x14ac:dyDescent="0.2">
      <c r="A353" s="1000"/>
      <c r="B353" s="35"/>
      <c r="C353" s="35"/>
      <c r="D353" s="1035"/>
      <c r="E353" s="1036"/>
      <c r="F353" s="1036"/>
      <c r="G353" s="1036"/>
      <c r="H353" s="1036"/>
      <c r="I353" s="1036"/>
      <c r="J353" s="1036"/>
      <c r="K353" s="1036"/>
      <c r="L353" s="1036"/>
      <c r="M353" s="1036"/>
      <c r="N353" s="1036"/>
      <c r="O353" s="1036"/>
      <c r="P353" s="1037"/>
      <c r="Q353" s="60"/>
    </row>
    <row r="354" spans="1:17" x14ac:dyDescent="0.2">
      <c r="A354" s="1000"/>
      <c r="B354" s="35"/>
      <c r="C354" s="35"/>
      <c r="D354" s="35"/>
      <c r="E354" s="35"/>
      <c r="F354" s="35"/>
      <c r="G354" s="461"/>
      <c r="H354" s="35"/>
      <c r="I354" s="35"/>
      <c r="J354" s="35"/>
      <c r="K354" s="35"/>
      <c r="L354" s="461"/>
      <c r="M354" s="35"/>
      <c r="N354" s="35"/>
      <c r="O354" s="35"/>
      <c r="P354" s="36"/>
    </row>
    <row r="355" spans="1:17" ht="21" customHeight="1" x14ac:dyDescent="0.2">
      <c r="A355" s="1000"/>
      <c r="B355" s="117"/>
      <c r="C355" s="117"/>
      <c r="D355" s="119" t="str">
        <f ca="1">Translations!A152</f>
        <v>Recommendations and actions to be taken</v>
      </c>
      <c r="E355" s="117"/>
      <c r="F355" s="117"/>
      <c r="G355" s="462"/>
      <c r="H355" s="117"/>
      <c r="I355" s="117"/>
      <c r="J355" s="117"/>
      <c r="K355" s="117"/>
      <c r="L355" s="462"/>
      <c r="M355" s="117"/>
      <c r="N355" s="117"/>
      <c r="O355" s="117"/>
      <c r="P355" s="118"/>
      <c r="Q355" s="490"/>
    </row>
    <row r="356" spans="1:17" ht="29.25" customHeight="1" x14ac:dyDescent="0.2">
      <c r="A356" s="1000"/>
      <c r="B356" s="35"/>
      <c r="C356" s="35"/>
      <c r="D356" s="1020" t="s">
        <v>282</v>
      </c>
      <c r="E356" s="1021"/>
      <c r="F356" s="1021"/>
      <c r="G356" s="1021"/>
      <c r="H356" s="1021"/>
      <c r="I356" s="1021"/>
      <c r="J356" s="1021"/>
      <c r="K356" s="1021"/>
      <c r="L356" s="1021"/>
      <c r="M356" s="1021"/>
      <c r="N356" s="1021"/>
      <c r="O356" s="1021"/>
      <c r="P356" s="1022"/>
    </row>
    <row r="357" spans="1:17" ht="29.25" customHeight="1" x14ac:dyDescent="0.2">
      <c r="A357" s="1000"/>
      <c r="B357" s="35"/>
      <c r="C357" s="35"/>
      <c r="D357" s="1017" t="s">
        <v>283</v>
      </c>
      <c r="E357" s="1018"/>
      <c r="F357" s="1018"/>
      <c r="G357" s="1018"/>
      <c r="H357" s="1018"/>
      <c r="I357" s="1018"/>
      <c r="J357" s="1018"/>
      <c r="K357" s="1018"/>
      <c r="L357" s="1018"/>
      <c r="M357" s="1018"/>
      <c r="N357" s="1018"/>
      <c r="O357" s="1018"/>
      <c r="P357" s="1019"/>
    </row>
    <row r="358" spans="1:17" ht="29.25" customHeight="1" x14ac:dyDescent="0.2">
      <c r="A358" s="1000"/>
      <c r="B358" s="35"/>
      <c r="C358" s="35"/>
      <c r="D358" s="1017" t="s">
        <v>284</v>
      </c>
      <c r="E358" s="1018"/>
      <c r="F358" s="1018"/>
      <c r="G358" s="1018"/>
      <c r="H358" s="1018"/>
      <c r="I358" s="1018"/>
      <c r="J358" s="1018"/>
      <c r="K358" s="1018"/>
      <c r="L358" s="1018"/>
      <c r="M358" s="1018"/>
      <c r="N358" s="1018"/>
      <c r="O358" s="1018"/>
      <c r="P358" s="1019"/>
    </row>
    <row r="359" spans="1:17" ht="29.25" customHeight="1" x14ac:dyDescent="0.2">
      <c r="A359" s="1000"/>
      <c r="B359" s="35"/>
      <c r="C359" s="35"/>
      <c r="D359" s="1017" t="s">
        <v>285</v>
      </c>
      <c r="E359" s="1018"/>
      <c r="F359" s="1018"/>
      <c r="G359" s="1018"/>
      <c r="H359" s="1018"/>
      <c r="I359" s="1018"/>
      <c r="J359" s="1018"/>
      <c r="K359" s="1018"/>
      <c r="L359" s="1018"/>
      <c r="M359" s="1018"/>
      <c r="N359" s="1018"/>
      <c r="O359" s="1018"/>
      <c r="P359" s="1019"/>
    </row>
    <row r="360" spans="1:17" ht="29.25" customHeight="1" x14ac:dyDescent="0.2">
      <c r="A360" s="1000"/>
      <c r="B360" s="35"/>
      <c r="C360" s="35"/>
      <c r="D360" s="1020" t="s">
        <v>286</v>
      </c>
      <c r="E360" s="1021"/>
      <c r="F360" s="1021"/>
      <c r="G360" s="1021"/>
      <c r="H360" s="1021"/>
      <c r="I360" s="1021"/>
      <c r="J360" s="1021"/>
      <c r="K360" s="1021"/>
      <c r="L360" s="1021"/>
      <c r="M360" s="1021"/>
      <c r="N360" s="1021"/>
      <c r="O360" s="1021"/>
      <c r="P360" s="1022"/>
    </row>
    <row r="361" spans="1:17" x14ac:dyDescent="0.2">
      <c r="A361" s="1001"/>
      <c r="B361" s="82"/>
      <c r="C361" s="82"/>
      <c r="D361" s="82"/>
      <c r="E361" s="82"/>
      <c r="F361" s="82"/>
      <c r="G361" s="463"/>
      <c r="H361" s="82"/>
      <c r="I361" s="82"/>
      <c r="J361" s="82"/>
      <c r="K361" s="82"/>
      <c r="L361" s="463"/>
      <c r="M361" s="82"/>
      <c r="N361" s="82"/>
      <c r="O361" s="82"/>
      <c r="P361" s="98"/>
    </row>
    <row r="363" spans="1:17" ht="23.25" customHeight="1" x14ac:dyDescent="0.2"/>
    <row r="364" spans="1:17" ht="18.75" customHeight="1" x14ac:dyDescent="0.2">
      <c r="A364" s="999" t="str">
        <f ca="1">Translations!A154</f>
        <v>FINANCIAL</v>
      </c>
      <c r="B364" s="34"/>
      <c r="C364" s="34"/>
      <c r="D364" s="37" t="str">
        <f ca="1">Translations!A153</f>
        <v>Name of person conducting financial verification</v>
      </c>
      <c r="E364" s="116"/>
      <c r="F364" s="34"/>
      <c r="G364" s="460"/>
      <c r="H364" s="34"/>
      <c r="I364" s="34"/>
      <c r="J364" s="34"/>
      <c r="K364" s="34"/>
      <c r="L364" s="460"/>
      <c r="M364" s="34"/>
      <c r="N364" s="34"/>
      <c r="O364" s="1013"/>
      <c r="P364" s="1014"/>
    </row>
    <row r="365" spans="1:17" ht="19.5" customHeight="1" x14ac:dyDescent="0.2">
      <c r="A365" s="1000"/>
      <c r="B365" s="35"/>
      <c r="C365" s="35"/>
      <c r="D365" s="1015"/>
      <c r="E365" s="1016"/>
      <c r="F365" s="35"/>
      <c r="G365" s="461"/>
      <c r="H365" s="35"/>
      <c r="I365" s="35"/>
      <c r="J365" s="35"/>
      <c r="K365" s="35"/>
      <c r="L365" s="461"/>
      <c r="M365" s="35"/>
      <c r="N365" s="35"/>
      <c r="O365" s="1002"/>
      <c r="P365" s="1003"/>
    </row>
    <row r="366" spans="1:17" ht="7.5" customHeight="1" x14ac:dyDescent="0.2">
      <c r="A366" s="1000"/>
      <c r="B366" s="35"/>
      <c r="C366" s="35"/>
      <c r="D366" s="35"/>
      <c r="E366" s="35"/>
      <c r="F366" s="35"/>
      <c r="G366" s="461"/>
      <c r="H366" s="35"/>
      <c r="I366" s="35"/>
      <c r="J366" s="35"/>
      <c r="K366" s="35"/>
      <c r="L366" s="461"/>
      <c r="M366" s="35"/>
      <c r="N366" s="35"/>
      <c r="O366" s="35"/>
      <c r="P366" s="36"/>
    </row>
    <row r="367" spans="1:17" ht="21" customHeight="1" x14ac:dyDescent="0.2">
      <c r="A367" s="1000"/>
      <c r="B367" s="117"/>
      <c r="C367" s="117"/>
      <c r="D367" s="119" t="str">
        <f ca="1">Translations!A141</f>
        <v>Contextual details</v>
      </c>
      <c r="E367" s="117"/>
      <c r="F367" s="117"/>
      <c r="G367" s="462"/>
      <c r="H367" s="117"/>
      <c r="I367" s="117"/>
      <c r="J367" s="117"/>
      <c r="K367" s="117"/>
      <c r="L367" s="462"/>
      <c r="M367" s="117"/>
      <c r="N367" s="117"/>
      <c r="O367" s="117"/>
      <c r="P367" s="118"/>
      <c r="Q367" s="487"/>
    </row>
    <row r="368" spans="1:17" ht="26.25" customHeight="1" x14ac:dyDescent="0.2">
      <c r="A368" s="1000"/>
      <c r="B368" s="35"/>
      <c r="C368" s="35"/>
      <c r="D368" s="1017"/>
      <c r="E368" s="1018"/>
      <c r="F368" s="1018"/>
      <c r="G368" s="1018"/>
      <c r="H368" s="1018"/>
      <c r="I368" s="1018"/>
      <c r="J368" s="1018"/>
      <c r="K368" s="1018"/>
      <c r="L368" s="1018"/>
      <c r="M368" s="1018"/>
      <c r="N368" s="1018"/>
      <c r="O368" s="1018"/>
      <c r="P368" s="1019"/>
      <c r="Q368" s="489"/>
    </row>
    <row r="369" spans="1:17" ht="26.25" customHeight="1" x14ac:dyDescent="0.2">
      <c r="A369" s="1000"/>
      <c r="B369" s="35"/>
      <c r="C369" s="35"/>
      <c r="D369" s="1032"/>
      <c r="E369" s="1033"/>
      <c r="F369" s="1033"/>
      <c r="G369" s="1033"/>
      <c r="H369" s="1033"/>
      <c r="I369" s="1033"/>
      <c r="J369" s="1033"/>
      <c r="K369" s="1033"/>
      <c r="L369" s="1033"/>
      <c r="M369" s="1033"/>
      <c r="N369" s="1033"/>
      <c r="O369" s="1033"/>
      <c r="P369" s="1034"/>
      <c r="Q369" s="489"/>
    </row>
    <row r="370" spans="1:17" ht="26.25" customHeight="1" x14ac:dyDescent="0.2">
      <c r="A370" s="1000"/>
      <c r="B370" s="35"/>
      <c r="C370" s="35"/>
      <c r="D370" s="1032"/>
      <c r="E370" s="1033"/>
      <c r="F370" s="1033"/>
      <c r="G370" s="1033"/>
      <c r="H370" s="1033"/>
      <c r="I370" s="1033"/>
      <c r="J370" s="1033"/>
      <c r="K370" s="1033"/>
      <c r="L370" s="1033"/>
      <c r="M370" s="1033"/>
      <c r="N370" s="1033"/>
      <c r="O370" s="1033"/>
      <c r="P370" s="1034"/>
      <c r="Q370" s="489"/>
    </row>
    <row r="371" spans="1:17" ht="26.25" customHeight="1" x14ac:dyDescent="0.2">
      <c r="A371" s="1000"/>
      <c r="B371" s="35"/>
      <c r="C371" s="35"/>
      <c r="D371" s="1032"/>
      <c r="E371" s="1033"/>
      <c r="F371" s="1033"/>
      <c r="G371" s="1033"/>
      <c r="H371" s="1033"/>
      <c r="I371" s="1033"/>
      <c r="J371" s="1033"/>
      <c r="K371" s="1033"/>
      <c r="L371" s="1033"/>
      <c r="M371" s="1033"/>
      <c r="N371" s="1033"/>
      <c r="O371" s="1033"/>
      <c r="P371" s="1034"/>
      <c r="Q371" s="489"/>
    </row>
    <row r="372" spans="1:17" ht="26.25" customHeight="1" x14ac:dyDescent="0.2">
      <c r="A372" s="1000"/>
      <c r="B372" s="35"/>
      <c r="C372" s="35"/>
      <c r="D372" s="1035"/>
      <c r="E372" s="1036"/>
      <c r="F372" s="1036"/>
      <c r="G372" s="1036"/>
      <c r="H372" s="1036"/>
      <c r="I372" s="1036"/>
      <c r="J372" s="1036"/>
      <c r="K372" s="1036"/>
      <c r="L372" s="1036"/>
      <c r="M372" s="1036"/>
      <c r="N372" s="1036"/>
      <c r="O372" s="1036"/>
      <c r="P372" s="1037"/>
      <c r="Q372" s="489"/>
    </row>
    <row r="373" spans="1:17" ht="7.5" customHeight="1" x14ac:dyDescent="0.2">
      <c r="A373" s="1000"/>
      <c r="B373" s="35"/>
      <c r="C373" s="35"/>
      <c r="D373" s="35"/>
      <c r="E373" s="35"/>
      <c r="F373" s="35"/>
      <c r="G373" s="461"/>
      <c r="H373" s="35"/>
      <c r="I373" s="35"/>
      <c r="J373" s="35"/>
      <c r="K373" s="35"/>
      <c r="L373" s="461"/>
      <c r="M373" s="35"/>
      <c r="N373" s="35"/>
      <c r="O373" s="35"/>
      <c r="P373" s="36"/>
      <c r="Q373" s="42"/>
    </row>
    <row r="374" spans="1:17" x14ac:dyDescent="0.2">
      <c r="A374" s="1000"/>
      <c r="B374" s="35"/>
      <c r="C374" s="35"/>
      <c r="D374" s="35"/>
      <c r="E374" s="35"/>
      <c r="F374" s="35"/>
      <c r="G374" s="461"/>
      <c r="H374" s="35"/>
      <c r="I374" s="35"/>
      <c r="J374" s="35"/>
      <c r="K374" s="35"/>
      <c r="L374" s="461"/>
      <c r="M374" s="35"/>
      <c r="N374" s="35"/>
      <c r="O374" s="35"/>
      <c r="P374" s="36"/>
    </row>
    <row r="375" spans="1:17" ht="21" customHeight="1" x14ac:dyDescent="0.2">
      <c r="A375" s="1000"/>
      <c r="B375" s="117"/>
      <c r="C375" s="117"/>
      <c r="D375" s="119" t="str">
        <f ca="1">Translations!A151</f>
        <v>Description of identified problem(s)</v>
      </c>
      <c r="E375" s="117"/>
      <c r="F375" s="117"/>
      <c r="G375" s="462"/>
      <c r="H375" s="117"/>
      <c r="I375" s="117"/>
      <c r="J375" s="117"/>
      <c r="K375" s="117"/>
      <c r="L375" s="462"/>
      <c r="M375" s="117"/>
      <c r="N375" s="117"/>
      <c r="O375" s="117"/>
      <c r="P375" s="118"/>
      <c r="Q375" s="490"/>
    </row>
    <row r="376" spans="1:17" ht="26.25" customHeight="1" x14ac:dyDescent="0.2">
      <c r="A376" s="1000"/>
      <c r="B376" s="35"/>
      <c r="C376" s="35"/>
      <c r="D376" s="1017"/>
      <c r="E376" s="1018"/>
      <c r="F376" s="1018"/>
      <c r="G376" s="1018"/>
      <c r="H376" s="1018"/>
      <c r="I376" s="1018"/>
      <c r="J376" s="1018"/>
      <c r="K376" s="1018"/>
      <c r="L376" s="1018"/>
      <c r="M376" s="1018"/>
      <c r="N376" s="1018"/>
      <c r="O376" s="1018"/>
      <c r="P376" s="1019"/>
      <c r="Q376" s="60"/>
    </row>
    <row r="377" spans="1:17" ht="26.25" customHeight="1" x14ac:dyDescent="0.2">
      <c r="A377" s="1000"/>
      <c r="B377" s="35"/>
      <c r="C377" s="35"/>
      <c r="D377" s="1032"/>
      <c r="E377" s="1033"/>
      <c r="F377" s="1033"/>
      <c r="G377" s="1033"/>
      <c r="H377" s="1033"/>
      <c r="I377" s="1033"/>
      <c r="J377" s="1033"/>
      <c r="K377" s="1033"/>
      <c r="L377" s="1033"/>
      <c r="M377" s="1033"/>
      <c r="N377" s="1033"/>
      <c r="O377" s="1033"/>
      <c r="P377" s="1034"/>
      <c r="Q377" s="60"/>
    </row>
    <row r="378" spans="1:17" ht="26.25" customHeight="1" x14ac:dyDescent="0.2">
      <c r="A378" s="1000"/>
      <c r="B378" s="35"/>
      <c r="C378" s="35"/>
      <c r="D378" s="1032"/>
      <c r="E378" s="1033"/>
      <c r="F378" s="1033"/>
      <c r="G378" s="1033"/>
      <c r="H378" s="1033"/>
      <c r="I378" s="1033"/>
      <c r="J378" s="1033"/>
      <c r="K378" s="1033"/>
      <c r="L378" s="1033"/>
      <c r="M378" s="1033"/>
      <c r="N378" s="1033"/>
      <c r="O378" s="1033"/>
      <c r="P378" s="1034"/>
      <c r="Q378" s="60"/>
    </row>
    <row r="379" spans="1:17" ht="26.25" customHeight="1" x14ac:dyDescent="0.2">
      <c r="A379" s="1000"/>
      <c r="B379" s="35"/>
      <c r="C379" s="35"/>
      <c r="D379" s="1032"/>
      <c r="E379" s="1033"/>
      <c r="F379" s="1033"/>
      <c r="G379" s="1033"/>
      <c r="H379" s="1033"/>
      <c r="I379" s="1033"/>
      <c r="J379" s="1033"/>
      <c r="K379" s="1033"/>
      <c r="L379" s="1033"/>
      <c r="M379" s="1033"/>
      <c r="N379" s="1033"/>
      <c r="O379" s="1033"/>
      <c r="P379" s="1034"/>
      <c r="Q379" s="60"/>
    </row>
    <row r="380" spans="1:17" ht="26.25" customHeight="1" x14ac:dyDescent="0.2">
      <c r="A380" s="1000"/>
      <c r="B380" s="35"/>
      <c r="C380" s="35"/>
      <c r="D380" s="1035"/>
      <c r="E380" s="1036"/>
      <c r="F380" s="1036"/>
      <c r="G380" s="1036"/>
      <c r="H380" s="1036"/>
      <c r="I380" s="1036"/>
      <c r="J380" s="1036"/>
      <c r="K380" s="1036"/>
      <c r="L380" s="1036"/>
      <c r="M380" s="1036"/>
      <c r="N380" s="1036"/>
      <c r="O380" s="1036"/>
      <c r="P380" s="1037"/>
      <c r="Q380" s="60"/>
    </row>
    <row r="381" spans="1:17" x14ac:dyDescent="0.2">
      <c r="A381" s="1000"/>
      <c r="B381" s="35"/>
      <c r="C381" s="35"/>
      <c r="D381" s="35"/>
      <c r="E381" s="35"/>
      <c r="F381" s="35"/>
      <c r="G381" s="461"/>
      <c r="H381" s="35"/>
      <c r="I381" s="35"/>
      <c r="J381" s="35"/>
      <c r="K381" s="35"/>
      <c r="L381" s="461"/>
      <c r="M381" s="35"/>
      <c r="N381" s="35"/>
      <c r="O381" s="35"/>
      <c r="P381" s="36"/>
    </row>
    <row r="382" spans="1:17" ht="21" customHeight="1" x14ac:dyDescent="0.2">
      <c r="A382" s="1000"/>
      <c r="B382" s="117"/>
      <c r="C382" s="117"/>
      <c r="D382" s="119" t="str">
        <f ca="1">Translations!A152</f>
        <v>Recommendations and actions to be taken</v>
      </c>
      <c r="E382" s="117"/>
      <c r="F382" s="117"/>
      <c r="G382" s="462"/>
      <c r="H382" s="117"/>
      <c r="I382" s="117"/>
      <c r="J382" s="117"/>
      <c r="K382" s="117"/>
      <c r="L382" s="462"/>
      <c r="M382" s="117"/>
      <c r="N382" s="117"/>
      <c r="O382" s="117"/>
      <c r="P382" s="118"/>
      <c r="Q382" s="490"/>
    </row>
    <row r="383" spans="1:17" ht="29.25" customHeight="1" x14ac:dyDescent="0.2">
      <c r="A383" s="1000"/>
      <c r="B383" s="35"/>
      <c r="C383" s="35"/>
      <c r="D383" s="1020" t="s">
        <v>282</v>
      </c>
      <c r="E383" s="1021"/>
      <c r="F383" s="1021"/>
      <c r="G383" s="1021"/>
      <c r="H383" s="1021"/>
      <c r="I383" s="1021"/>
      <c r="J383" s="1021"/>
      <c r="K383" s="1021"/>
      <c r="L383" s="1021"/>
      <c r="M383" s="1021"/>
      <c r="N383" s="1021"/>
      <c r="O383" s="1021"/>
      <c r="P383" s="1022"/>
    </row>
    <row r="384" spans="1:17" ht="29.25" customHeight="1" x14ac:dyDescent="0.2">
      <c r="A384" s="1000"/>
      <c r="B384" s="35"/>
      <c r="C384" s="35"/>
      <c r="D384" s="1017" t="s">
        <v>283</v>
      </c>
      <c r="E384" s="1018"/>
      <c r="F384" s="1018"/>
      <c r="G384" s="1018"/>
      <c r="H384" s="1018"/>
      <c r="I384" s="1018"/>
      <c r="J384" s="1018"/>
      <c r="K384" s="1018"/>
      <c r="L384" s="1018"/>
      <c r="M384" s="1018"/>
      <c r="N384" s="1018"/>
      <c r="O384" s="1018"/>
      <c r="P384" s="1019"/>
    </row>
    <row r="385" spans="1:16" ht="29.25" customHeight="1" x14ac:dyDescent="0.2">
      <c r="A385" s="1000"/>
      <c r="B385" s="35"/>
      <c r="C385" s="35"/>
      <c r="D385" s="1017" t="s">
        <v>284</v>
      </c>
      <c r="E385" s="1018"/>
      <c r="F385" s="1018"/>
      <c r="G385" s="1018"/>
      <c r="H385" s="1018"/>
      <c r="I385" s="1018"/>
      <c r="J385" s="1018"/>
      <c r="K385" s="1018"/>
      <c r="L385" s="1018"/>
      <c r="M385" s="1018"/>
      <c r="N385" s="1018"/>
      <c r="O385" s="1018"/>
      <c r="P385" s="1019"/>
    </row>
    <row r="386" spans="1:16" ht="29.25" customHeight="1" x14ac:dyDescent="0.2">
      <c r="A386" s="1000"/>
      <c r="B386" s="35"/>
      <c r="C386" s="35"/>
      <c r="D386" s="1017" t="s">
        <v>285</v>
      </c>
      <c r="E386" s="1018"/>
      <c r="F386" s="1018"/>
      <c r="G386" s="1018"/>
      <c r="H386" s="1018"/>
      <c r="I386" s="1018"/>
      <c r="J386" s="1018"/>
      <c r="K386" s="1018"/>
      <c r="L386" s="1018"/>
      <c r="M386" s="1018"/>
      <c r="N386" s="1018"/>
      <c r="O386" s="1018"/>
      <c r="P386" s="1019"/>
    </row>
    <row r="387" spans="1:16" ht="29.25" customHeight="1" x14ac:dyDescent="0.2">
      <c r="A387" s="1000"/>
      <c r="B387" s="35"/>
      <c r="C387" s="35"/>
      <c r="D387" s="1020" t="s">
        <v>286</v>
      </c>
      <c r="E387" s="1021"/>
      <c r="F387" s="1021"/>
      <c r="G387" s="1021"/>
      <c r="H387" s="1021"/>
      <c r="I387" s="1021"/>
      <c r="J387" s="1021"/>
      <c r="K387" s="1021"/>
      <c r="L387" s="1021"/>
      <c r="M387" s="1021"/>
      <c r="N387" s="1021"/>
      <c r="O387" s="1021"/>
      <c r="P387" s="1022"/>
    </row>
    <row r="388" spans="1:16" x14ac:dyDescent="0.2">
      <c r="A388" s="1001"/>
      <c r="B388" s="82"/>
      <c r="C388" s="82"/>
      <c r="D388" s="82"/>
      <c r="E388" s="82"/>
      <c r="F388" s="82"/>
      <c r="G388" s="463"/>
      <c r="H388" s="82"/>
      <c r="I388" s="82"/>
      <c r="J388" s="82"/>
      <c r="K388" s="82"/>
      <c r="L388" s="463"/>
      <c r="M388" s="82"/>
      <c r="N388" s="82"/>
      <c r="O388" s="82"/>
      <c r="P388" s="98"/>
    </row>
    <row r="389" spans="1:16" x14ac:dyDescent="0.2">
      <c r="A389" s="99"/>
      <c r="B389" s="35"/>
      <c r="C389" s="35"/>
      <c r="D389" s="35"/>
      <c r="E389" s="35"/>
      <c r="F389" s="35"/>
      <c r="G389" s="461"/>
      <c r="H389" s="35"/>
      <c r="I389" s="35"/>
      <c r="J389" s="35"/>
      <c r="K389" s="35"/>
      <c r="L389" s="461"/>
      <c r="M389" s="35"/>
      <c r="N389" s="35"/>
      <c r="O389" s="35"/>
      <c r="P389" s="35"/>
    </row>
    <row r="391" spans="1:16" ht="48" customHeight="1" x14ac:dyDescent="0.2"/>
    <row r="393" spans="1:16" ht="21" customHeight="1" x14ac:dyDescent="0.2">
      <c r="A393" s="768" t="str">
        <f ca="1">Translations!A321</f>
        <v>To be completed by the PR</v>
      </c>
      <c r="B393" s="769"/>
      <c r="C393" s="769"/>
      <c r="D393" s="769"/>
      <c r="E393" s="770"/>
      <c r="H393" s="768" t="str">
        <f ca="1">Translations!A324</f>
        <v>To be completed by the SR</v>
      </c>
      <c r="I393" s="769"/>
      <c r="J393" s="769"/>
      <c r="K393" s="769"/>
      <c r="L393" s="769"/>
      <c r="M393" s="770"/>
    </row>
    <row r="394" spans="1:16" ht="27" customHeight="1" x14ac:dyDescent="0.2">
      <c r="A394" s="777" t="str">
        <f ca="1">Translations!A322</f>
        <v>Position</v>
      </c>
      <c r="B394" s="790"/>
      <c r="C394" s="790"/>
      <c r="D394" s="791"/>
      <c r="E394" s="466" t="str">
        <f ca="1">Translations!A323</f>
        <v>Signature</v>
      </c>
      <c r="H394" s="783" t="str">
        <f ca="1">Translations!A322</f>
        <v>Position</v>
      </c>
      <c r="I394" s="785"/>
      <c r="J394" s="768" t="str">
        <f ca="1">Translations!A323</f>
        <v>Signature</v>
      </c>
      <c r="K394" s="769"/>
      <c r="L394" s="769"/>
      <c r="M394" s="770"/>
    </row>
    <row r="395" spans="1:16" ht="37.5" customHeight="1" x14ac:dyDescent="0.2">
      <c r="A395" s="1038"/>
      <c r="B395" s="1039"/>
      <c r="C395" s="1039"/>
      <c r="D395" s="1040"/>
      <c r="E395" s="2"/>
      <c r="H395" s="1038"/>
      <c r="I395" s="1039"/>
      <c r="J395" s="773"/>
      <c r="K395" s="774"/>
      <c r="L395" s="774"/>
      <c r="M395" s="1041"/>
    </row>
    <row r="396" spans="1:16" ht="37.5" customHeight="1" x14ac:dyDescent="0.2">
      <c r="A396" s="1038"/>
      <c r="B396" s="1039"/>
      <c r="C396" s="1039"/>
      <c r="D396" s="1040"/>
      <c r="E396" s="2"/>
      <c r="H396" s="1038"/>
      <c r="I396" s="1039"/>
      <c r="J396" s="773"/>
      <c r="K396" s="774"/>
      <c r="L396" s="774"/>
      <c r="M396" s="1041"/>
    </row>
    <row r="397" spans="1:16" ht="37.5" customHeight="1" x14ac:dyDescent="0.2">
      <c r="A397" s="1038"/>
      <c r="B397" s="1039"/>
      <c r="C397" s="1039"/>
      <c r="D397" s="1040"/>
      <c r="E397" s="2"/>
      <c r="H397" s="1038"/>
      <c r="I397" s="1039"/>
      <c r="J397" s="773"/>
      <c r="K397" s="774"/>
      <c r="L397" s="774"/>
      <c r="M397" s="1041"/>
    </row>
    <row r="398" spans="1:16" ht="37.5" customHeight="1" x14ac:dyDescent="0.2">
      <c r="A398" s="1038"/>
      <c r="B398" s="1039"/>
      <c r="C398" s="1039"/>
      <c r="D398" s="1040"/>
      <c r="E398" s="2"/>
      <c r="H398" s="1038"/>
      <c r="I398" s="1039"/>
      <c r="J398" s="773"/>
      <c r="K398" s="774"/>
      <c r="L398" s="774"/>
      <c r="M398" s="1041"/>
    </row>
    <row r="399" spans="1:16" ht="33" customHeight="1" x14ac:dyDescent="0.2"/>
  </sheetData>
  <sheetProtection password="8F94" sheet="1" objects="1" scenarios="1"/>
  <mergeCells count="152">
    <mergeCell ref="A283:G283"/>
    <mergeCell ref="A284:G284"/>
    <mergeCell ref="A338:A361"/>
    <mergeCell ref="AC20:AC21"/>
    <mergeCell ref="W5:AA17"/>
    <mergeCell ref="Y19:AA19"/>
    <mergeCell ref="W20:W21"/>
    <mergeCell ref="Y20:Y21"/>
    <mergeCell ref="Z20:Z21"/>
    <mergeCell ref="AA20:AA21"/>
    <mergeCell ref="R20:S20"/>
    <mergeCell ref="D18:E18"/>
    <mergeCell ref="H19:K19"/>
    <mergeCell ref="M19:P19"/>
    <mergeCell ref="O20:O21"/>
    <mergeCell ref="P20:P21"/>
    <mergeCell ref="A292:P292"/>
    <mergeCell ref="A293:P334"/>
    <mergeCell ref="A20:A21"/>
    <mergeCell ref="B20:B21"/>
    <mergeCell ref="C20:C21"/>
    <mergeCell ref="D20:D21"/>
    <mergeCell ref="E20:E21"/>
    <mergeCell ref="F20:F21"/>
    <mergeCell ref="A398:D398"/>
    <mergeCell ref="H398:I398"/>
    <mergeCell ref="J398:M398"/>
    <mergeCell ref="A393:E393"/>
    <mergeCell ref="H393:M393"/>
    <mergeCell ref="A394:D394"/>
    <mergeCell ref="H394:I394"/>
    <mergeCell ref="J394:M394"/>
    <mergeCell ref="A395:D395"/>
    <mergeCell ref="H395:I395"/>
    <mergeCell ref="J395:M395"/>
    <mergeCell ref="A396:D396"/>
    <mergeCell ref="H396:I396"/>
    <mergeCell ref="J396:M396"/>
    <mergeCell ref="A397:D397"/>
    <mergeCell ref="H397:I397"/>
    <mergeCell ref="J397:M397"/>
    <mergeCell ref="E2:N2"/>
    <mergeCell ref="O2:P2"/>
    <mergeCell ref="E3:N3"/>
    <mergeCell ref="O3:P4"/>
    <mergeCell ref="E4:N4"/>
    <mergeCell ref="E5:N5"/>
    <mergeCell ref="G17:H17"/>
    <mergeCell ref="H18:I18"/>
    <mergeCell ref="J18:K18"/>
    <mergeCell ref="M18:N18"/>
    <mergeCell ref="O18:P18"/>
    <mergeCell ref="J6:P6"/>
    <mergeCell ref="A7:H16"/>
    <mergeCell ref="J7:P8"/>
    <mergeCell ref="J10:K10"/>
    <mergeCell ref="M10:P10"/>
    <mergeCell ref="J11:K12"/>
    <mergeCell ref="M11:P12"/>
    <mergeCell ref="J14:N16"/>
    <mergeCell ref="O14:P14"/>
    <mergeCell ref="O15:P16"/>
    <mergeCell ref="A259:G259"/>
    <mergeCell ref="A260:G260"/>
    <mergeCell ref="A261:G261"/>
    <mergeCell ref="A262:G262"/>
    <mergeCell ref="A263:G263"/>
    <mergeCell ref="A264:G264"/>
    <mergeCell ref="A237:G237"/>
    <mergeCell ref="A238:G238"/>
    <mergeCell ref="A239:G239"/>
    <mergeCell ref="A253:G253"/>
    <mergeCell ref="A254:G254"/>
    <mergeCell ref="A255:G255"/>
    <mergeCell ref="A256:G256"/>
    <mergeCell ref="A257:G257"/>
    <mergeCell ref="A258:G258"/>
    <mergeCell ref="A247:G247"/>
    <mergeCell ref="A248:G248"/>
    <mergeCell ref="A249:G249"/>
    <mergeCell ref="A250:G250"/>
    <mergeCell ref="A251:G251"/>
    <mergeCell ref="A252:G252"/>
    <mergeCell ref="A272:G272"/>
    <mergeCell ref="A336:P336"/>
    <mergeCell ref="A271:G271"/>
    <mergeCell ref="A265:G265"/>
    <mergeCell ref="A273:G273"/>
    <mergeCell ref="A274:G274"/>
    <mergeCell ref="A275:G275"/>
    <mergeCell ref="A285:G285"/>
    <mergeCell ref="A286:G286"/>
    <mergeCell ref="A287:G287"/>
    <mergeCell ref="A288:G288"/>
    <mergeCell ref="A289:G289"/>
    <mergeCell ref="A266:G266"/>
    <mergeCell ref="A267:G267"/>
    <mergeCell ref="A268:G268"/>
    <mergeCell ref="A269:G269"/>
    <mergeCell ref="A270:G270"/>
    <mergeCell ref="A276:G276"/>
    <mergeCell ref="A277:G277"/>
    <mergeCell ref="A278:G278"/>
    <mergeCell ref="A279:G279"/>
    <mergeCell ref="A280:G280"/>
    <mergeCell ref="A281:G281"/>
    <mergeCell ref="A282:G282"/>
    <mergeCell ref="A233:G233"/>
    <mergeCell ref="A234:G234"/>
    <mergeCell ref="A241:G241"/>
    <mergeCell ref="A242:G242"/>
    <mergeCell ref="A243:G243"/>
    <mergeCell ref="A244:G244"/>
    <mergeCell ref="A245:G245"/>
    <mergeCell ref="A246:G246"/>
    <mergeCell ref="A235:G235"/>
    <mergeCell ref="A236:G236"/>
    <mergeCell ref="A240:G240"/>
    <mergeCell ref="A232:G232"/>
    <mergeCell ref="H20:H21"/>
    <mergeCell ref="I20:I21"/>
    <mergeCell ref="J20:J21"/>
    <mergeCell ref="K20:K21"/>
    <mergeCell ref="M20:M21"/>
    <mergeCell ref="N20:N21"/>
    <mergeCell ref="A229:G229"/>
    <mergeCell ref="A230:G230"/>
    <mergeCell ref="A231:G231"/>
    <mergeCell ref="U20:U21"/>
    <mergeCell ref="D387:P387"/>
    <mergeCell ref="A227:H227"/>
    <mergeCell ref="A228:G228"/>
    <mergeCell ref="D358:P358"/>
    <mergeCell ref="D359:P359"/>
    <mergeCell ref="D360:P360"/>
    <mergeCell ref="A364:A388"/>
    <mergeCell ref="O364:P364"/>
    <mergeCell ref="D365:E365"/>
    <mergeCell ref="O365:P365"/>
    <mergeCell ref="D368:P372"/>
    <mergeCell ref="D376:P380"/>
    <mergeCell ref="D383:P383"/>
    <mergeCell ref="D349:P353"/>
    <mergeCell ref="D356:P356"/>
    <mergeCell ref="D357:P357"/>
    <mergeCell ref="D384:P384"/>
    <mergeCell ref="D385:P385"/>
    <mergeCell ref="D386:P386"/>
    <mergeCell ref="O338:P338"/>
    <mergeCell ref="D339:E339"/>
    <mergeCell ref="O339:P339"/>
    <mergeCell ref="D342:P346"/>
  </mergeCells>
  <dataValidations count="1">
    <dataValidation type="date" operator="greaterThan" allowBlank="1" showInputMessage="1" showErrorMessage="1" prompt="DD/MM/AAAA" sqref="O365:P365 O339:P339">
      <formula1>40179</formula1>
    </dataValidation>
  </dataValidations>
  <pageMargins left="0.47244094488188981" right="0.55118110236220474" top="0.43307086614173229" bottom="0.59055118110236227" header="0.31496062992125984" footer="0.31496062992125984"/>
  <pageSetup scale="65" orientation="landscape" horizontalDpi="4294967293" verticalDpi="4294967293" r:id="rId1"/>
  <headerFooter>
    <oddFooter>&amp;R&amp;P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between" id="{B874DAE0-BA18-4005-BF8D-CC6630A68BC2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30" operator="between" id="{8E097B2B-67DE-4846-AEFF-558FF113EA1E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greaterThanOrEqual" id="{C75EC609-41E7-4D56-9603-BDBA766162C6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K26:K224</xm:sqref>
        </x14:conditionalFormatting>
        <x14:conditionalFormatting xmlns:xm="http://schemas.microsoft.com/office/excel/2006/main">
          <x14:cfRule type="cellIs" priority="20" operator="between" id="{31516369-8088-4239-AB34-DB029FC981EC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between" id="{3DF8B1EE-93D5-4B46-A9B9-9D151C91D959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greaterThanOrEqual" id="{2278BE6E-BB16-4949-B3F2-B6131790743D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P23</xm:sqref>
        </x14:conditionalFormatting>
        <x14:conditionalFormatting xmlns:xm="http://schemas.microsoft.com/office/excel/2006/main">
          <x14:cfRule type="cellIs" priority="23" operator="between" id="{2B92D964-CC57-4B8E-9FD3-053924B8AA11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4" operator="between" id="{33800730-CAF2-4366-B424-8B68FA175B76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greaterThanOrEqual" id="{81CF9C68-57DF-4A82-8110-1E0856482094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P25:P224</xm:sqref>
        </x14:conditionalFormatting>
        <x14:conditionalFormatting xmlns:xm="http://schemas.microsoft.com/office/excel/2006/main">
          <x14:cfRule type="cellIs" priority="26" operator="between" id="{7C4C8A38-8018-4CC6-BBBE-D948298FEE2E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7" operator="between" id="{4ADC7650-9ABF-487A-AF8F-2C6280349108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greaterThanOrEqual" id="{A198EF97-1BFF-4FD2-87FB-CD6DB6F78657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K23 O3</xm:sqref>
        </x14:conditionalFormatting>
        <x14:conditionalFormatting xmlns:xm="http://schemas.microsoft.com/office/excel/2006/main">
          <x14:cfRule type="expression" priority="2645" id="{A6A80A1C-23C0-4589-993A-A50D53B30357}">
            <xm:f>'Month 1'!$C228="N"</xm:f>
            <x14:dxf>
              <font>
                <strike/>
              </font>
              <fill>
                <patternFill>
                  <bgColor theme="1" tint="4.9989318521683403E-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expression" priority="2646" id="{7964DE96-24E1-416C-BE18-C38F5EB1E6FE}">
            <xm:f>AND(MID('Month 1'!XFD228,3,3)/1&lt;212, MID('Month 1'!XFD228,3,3)/1&gt;199)</xm:f>
            <x14:dxf>
              <font>
                <color theme="1"/>
              </font>
              <fill>
                <patternFill>
                  <bgColor theme="7" tint="0.59996337778862885"/>
                </patternFill>
              </fill>
            </x14:dxf>
          </x14:cfRule>
          <x14:cfRule type="expression" priority="2647" id="{B2D3CA2E-DC9B-4DEF-8F48-C8A8842C4851}">
            <xm:f>AND(MID('Month 1'!XFD228,3,3)/1&lt;200, MID('Month 1'!XFD228,3,3)/1&gt;179)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expression" priority="2648" id="{236EE0C0-10C1-4BC0-B46C-680466EA5CA3}">
            <xm:f>AND(MID('Month 1'!XFD228,3,3)/1&lt;180, MID('Month 1'!XFD228,3,3)/1&gt;149)</xm:f>
            <x14:dxf>
              <font>
                <color theme="1"/>
              </font>
              <fill>
                <patternFill>
                  <bgColor theme="7" tint="0.39994506668294322"/>
                </patternFill>
              </fill>
            </x14:dxf>
          </x14:cfRule>
          <x14:cfRule type="expression" priority="2649" id="{F4008C8C-2790-4F7C-AFD1-98EB004F978C}">
            <xm:f>AND(MID('Month 1'!#REF!,3,3)/1&lt;149, MID('Month 1'!#REF!,3,3)/1&gt;111)</xm:f>
            <x14:dxf>
              <font>
                <color theme="1"/>
              </font>
              <fill>
                <patternFill>
                  <bgColor theme="7" tint="0.79998168889431442"/>
                </patternFill>
              </fill>
            </x14:dxf>
          </x14:cfRule>
          <x14:cfRule type="expression" priority="2650" id="{31D6A797-2616-4857-9B8E-8BD1650C2CFE}">
            <xm:f>AND(MID('Month 1'!#REF!,3,3)/1&lt;112, MID('Month 1'!#REF!,3,3)/1&gt;65)</xm:f>
            <x14:dxf>
              <font>
                <color theme="0"/>
              </font>
              <fill>
                <patternFill>
                  <bgColor theme="7" tint="-0.49998474074526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cellIs" priority="1" operator="between" id="{22EAEEA1-475E-4F08-AD5E-235A06B2F2BF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between" id="{391D4669-653E-4FD6-92D6-468FAF16C5D9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greaterThanOrEqual" id="{8018DCF0-0286-4426-ABD6-0FA5944664DA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K25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CCFF99"/>
  </sheetPr>
  <dimension ref="A1:AC399"/>
  <sheetViews>
    <sheetView showGridLines="0" defaultGridColor="0" colorId="55" zoomScale="70" zoomScaleNormal="70" zoomScalePageLayoutView="60" workbookViewId="0"/>
  </sheetViews>
  <sheetFormatPr baseColWidth="10" defaultColWidth="11.42578125" defaultRowHeight="12.75" x14ac:dyDescent="0.2"/>
  <cols>
    <col min="1" max="1" width="5.7109375" style="1" customWidth="1"/>
    <col min="2" max="2" width="10.85546875" style="1" hidden="1" customWidth="1"/>
    <col min="3" max="3" width="6.85546875" style="1" hidden="1" customWidth="1"/>
    <col min="4" max="4" width="13.7109375" style="1" customWidth="1"/>
    <col min="5" max="5" width="50.7109375" style="1" customWidth="1"/>
    <col min="6" max="6" width="21.85546875" style="1" customWidth="1"/>
    <col min="7" max="7" width="1" style="33" customWidth="1"/>
    <col min="8" max="8" width="13" style="1" customWidth="1"/>
    <col min="9" max="11" width="10.7109375" style="1" customWidth="1"/>
    <col min="12" max="12" width="1.28515625" style="33" customWidth="1"/>
    <col min="13" max="13" width="17" style="1" customWidth="1"/>
    <col min="14" max="14" width="15.42578125" style="1" customWidth="1"/>
    <col min="15" max="15" width="14.28515625" style="1" customWidth="1"/>
    <col min="16" max="16" width="10.7109375" style="1" customWidth="1"/>
    <col min="17" max="17" width="1.28515625" style="33" customWidth="1"/>
    <col min="18" max="18" width="17.28515625" style="1" hidden="1" customWidth="1"/>
    <col min="19" max="19" width="18.85546875" style="1" hidden="1" customWidth="1"/>
    <col min="20" max="20" width="4.85546875" style="1" hidden="1" customWidth="1"/>
    <col min="21" max="21" width="15.5703125" style="1" hidden="1" customWidth="1"/>
    <col min="22" max="22" width="11.42578125" style="1" hidden="1" customWidth="1"/>
    <col min="23" max="23" width="23.5703125" style="1" hidden="1" customWidth="1"/>
    <col min="24" max="24" width="3.5703125" style="1" hidden="1" customWidth="1"/>
    <col min="25" max="25" width="14.7109375" style="1" hidden="1" customWidth="1"/>
    <col min="26" max="26" width="14" style="1" hidden="1" customWidth="1"/>
    <col min="27" max="27" width="16.140625" style="1" hidden="1" customWidth="1"/>
    <col min="28" max="28" width="11.42578125" style="1" hidden="1" customWidth="1"/>
    <col min="29" max="29" width="15.28515625" style="1" hidden="1" customWidth="1"/>
    <col min="30" max="31" width="0" style="1" hidden="1" customWidth="1"/>
    <col min="32" max="16384" width="11.42578125" style="1"/>
  </cols>
  <sheetData>
    <row r="1" spans="1:29" ht="5.25" customHeight="1" x14ac:dyDescent="0.2"/>
    <row r="2" spans="1:29" ht="15" customHeight="1" x14ac:dyDescent="0.25">
      <c r="A2" s="1" t="s">
        <v>1310</v>
      </c>
      <c r="E2" s="788" t="str">
        <f ca="1">Translations!A80</f>
        <v>SR Management Tool</v>
      </c>
      <c r="F2" s="788"/>
      <c r="G2" s="788"/>
      <c r="H2" s="788"/>
      <c r="I2" s="788"/>
      <c r="J2" s="788"/>
      <c r="K2" s="788"/>
      <c r="L2" s="788"/>
      <c r="M2" s="788"/>
      <c r="N2" s="788"/>
      <c r="O2" s="768" t="str">
        <f ca="1">Translations!A129</f>
        <v>SCORE</v>
      </c>
      <c r="P2" s="770"/>
    </row>
    <row r="3" spans="1:29" ht="15" customHeight="1" x14ac:dyDescent="0.2">
      <c r="E3" s="789" t="str">
        <f>Setup!H11</f>
        <v>Direct Gender Partnership (DGP)</v>
      </c>
      <c r="F3" s="789"/>
      <c r="G3" s="789"/>
      <c r="H3" s="789"/>
      <c r="I3" s="789"/>
      <c r="J3" s="789"/>
      <c r="K3" s="789"/>
      <c r="L3" s="789"/>
      <c r="M3" s="789"/>
      <c r="N3" s="789"/>
      <c r="O3" s="984">
        <f ca="1">K23</f>
        <v>0</v>
      </c>
      <c r="P3" s="985"/>
    </row>
    <row r="4" spans="1:29" ht="15" customHeight="1" x14ac:dyDescent="0.2">
      <c r="E4" s="789" t="str">
        <f xml:space="preserve"> Setup!H14 &amp; "  (" &amp; Setup!H13 &amp; ")" &amp; "  (" &amp; Setup!H15 &amp; ")"</f>
        <v>DMR-202-G01-H-00  (January  2016 - December 2016)  (HIV / AIDS)</v>
      </c>
      <c r="F4" s="789"/>
      <c r="G4" s="789"/>
      <c r="H4" s="789"/>
      <c r="I4" s="789"/>
      <c r="J4" s="789"/>
      <c r="K4" s="789"/>
      <c r="L4" s="789"/>
      <c r="M4" s="789"/>
      <c r="N4" s="789"/>
      <c r="O4" s="984"/>
      <c r="P4" s="985"/>
    </row>
    <row r="5" spans="1:29" ht="25.5" customHeight="1" x14ac:dyDescent="0.2">
      <c r="E5" s="986" t="str">
        <f>Setup!AB14 &amp; "  (" &amp; Setup!H16 &amp; ")"</f>
        <v>July  ($ - USD)</v>
      </c>
      <c r="F5" s="986"/>
      <c r="G5" s="986"/>
      <c r="H5" s="986"/>
      <c r="I5" s="986"/>
      <c r="J5" s="986"/>
      <c r="K5" s="986"/>
      <c r="L5" s="986"/>
      <c r="M5" s="986"/>
      <c r="N5" s="986"/>
      <c r="W5" s="1044" t="s">
        <v>2631</v>
      </c>
      <c r="X5" s="1045"/>
      <c r="Y5" s="1045"/>
      <c r="Z5" s="1045"/>
      <c r="AA5" s="1046"/>
    </row>
    <row r="6" spans="1:29" ht="20.25" customHeight="1" x14ac:dyDescent="0.2">
      <c r="A6" s="119" t="str">
        <f ca="1">Setup!G19</f>
        <v>Details of programatic indicators</v>
      </c>
      <c r="B6" s="78"/>
      <c r="C6" s="78"/>
      <c r="D6" s="78"/>
      <c r="E6" s="72"/>
      <c r="F6" s="72"/>
      <c r="G6" s="455"/>
      <c r="H6" s="73"/>
      <c r="I6" s="22"/>
      <c r="J6" s="777" t="str">
        <f ca="1">Setup!G17</f>
        <v>Key population</v>
      </c>
      <c r="K6" s="790"/>
      <c r="L6" s="790"/>
      <c r="M6" s="790"/>
      <c r="N6" s="790"/>
      <c r="O6" s="790"/>
      <c r="P6" s="791"/>
      <c r="W6" s="1047"/>
      <c r="X6" s="1048"/>
      <c r="Y6" s="1048"/>
      <c r="Z6" s="1048"/>
      <c r="AA6" s="1049"/>
    </row>
    <row r="7" spans="1:29" ht="13.5" customHeight="1" x14ac:dyDescent="0.2">
      <c r="A7" s="792" t="str">
        <f>Setup!H19</f>
        <v xml:space="preserve"># PLHIV that initiated ARV with CD4 count &lt;200
# new HIV+ enrolled in care services 
# aged 10-24 yrs reached by HIV life skills ed. in school </v>
      </c>
      <c r="B7" s="793"/>
      <c r="C7" s="793"/>
      <c r="D7" s="793"/>
      <c r="E7" s="793"/>
      <c r="F7" s="793"/>
      <c r="G7" s="793"/>
      <c r="H7" s="794"/>
      <c r="J7" s="792" t="str">
        <f>Setup!H17</f>
        <v>Sex Workers - Migrants - Women</v>
      </c>
      <c r="K7" s="793"/>
      <c r="L7" s="793"/>
      <c r="M7" s="793"/>
      <c r="N7" s="793"/>
      <c r="O7" s="793"/>
      <c r="P7" s="794"/>
      <c r="W7" s="1047"/>
      <c r="X7" s="1048"/>
      <c r="Y7" s="1048"/>
      <c r="Z7" s="1048"/>
      <c r="AA7" s="1049"/>
    </row>
    <row r="8" spans="1:29" ht="17.25" customHeight="1" x14ac:dyDescent="0.2">
      <c r="A8" s="795"/>
      <c r="B8" s="796"/>
      <c r="C8" s="796"/>
      <c r="D8" s="796"/>
      <c r="E8" s="796"/>
      <c r="F8" s="796"/>
      <c r="G8" s="796"/>
      <c r="H8" s="797"/>
      <c r="J8" s="798"/>
      <c r="K8" s="799"/>
      <c r="L8" s="799"/>
      <c r="M8" s="799"/>
      <c r="N8" s="799"/>
      <c r="O8" s="799"/>
      <c r="P8" s="800"/>
      <c r="W8" s="1047"/>
      <c r="X8" s="1048"/>
      <c r="Y8" s="1048"/>
      <c r="Z8" s="1048"/>
      <c r="AA8" s="1049"/>
    </row>
    <row r="9" spans="1:29" ht="13.5" customHeight="1" x14ac:dyDescent="0.2">
      <c r="A9" s="795"/>
      <c r="B9" s="796"/>
      <c r="C9" s="796"/>
      <c r="D9" s="796"/>
      <c r="E9" s="796"/>
      <c r="F9" s="796"/>
      <c r="G9" s="796"/>
      <c r="H9" s="797"/>
      <c r="W9" s="1047"/>
      <c r="X9" s="1048"/>
      <c r="Y9" s="1048"/>
      <c r="Z9" s="1048"/>
      <c r="AA9" s="1049"/>
    </row>
    <row r="10" spans="1:29" ht="19.5" customHeight="1" x14ac:dyDescent="0.2">
      <c r="A10" s="795"/>
      <c r="B10" s="796"/>
      <c r="C10" s="796"/>
      <c r="D10" s="796"/>
      <c r="E10" s="796"/>
      <c r="F10" s="796"/>
      <c r="G10" s="796"/>
      <c r="H10" s="797"/>
      <c r="J10" s="783" t="str">
        <f ca="1">Translations!A119</f>
        <v>Report date</v>
      </c>
      <c r="K10" s="785"/>
      <c r="M10" s="768" t="str">
        <f ca="1">Translations!A130</f>
        <v>Reported by</v>
      </c>
      <c r="N10" s="769"/>
      <c r="O10" s="769"/>
      <c r="P10" s="770"/>
      <c r="W10" s="1047"/>
      <c r="X10" s="1048"/>
      <c r="Y10" s="1048"/>
      <c r="Z10" s="1048"/>
      <c r="AA10" s="1049"/>
    </row>
    <row r="11" spans="1:29" ht="13.5" customHeight="1" x14ac:dyDescent="0.2">
      <c r="A11" s="795"/>
      <c r="B11" s="796"/>
      <c r="C11" s="796"/>
      <c r="D11" s="796"/>
      <c r="E11" s="796"/>
      <c r="F11" s="796"/>
      <c r="G11" s="796"/>
      <c r="H11" s="797"/>
      <c r="J11" s="1004"/>
      <c r="K11" s="1005"/>
      <c r="M11" s="989"/>
      <c r="N11" s="990"/>
      <c r="O11" s="990"/>
      <c r="P11" s="991"/>
      <c r="W11" s="1047"/>
      <c r="X11" s="1048"/>
      <c r="Y11" s="1048"/>
      <c r="Z11" s="1048"/>
      <c r="AA11" s="1049"/>
      <c r="AC11" s="499"/>
    </row>
    <row r="12" spans="1:29" ht="13.5" customHeight="1" x14ac:dyDescent="0.2">
      <c r="A12" s="795"/>
      <c r="B12" s="796"/>
      <c r="C12" s="796"/>
      <c r="D12" s="796"/>
      <c r="E12" s="796"/>
      <c r="F12" s="796"/>
      <c r="G12" s="796"/>
      <c r="H12" s="797"/>
      <c r="J12" s="1006"/>
      <c r="K12" s="1007"/>
      <c r="M12" s="992"/>
      <c r="N12" s="993"/>
      <c r="O12" s="993"/>
      <c r="P12" s="994"/>
      <c r="W12" s="1047"/>
      <c r="X12" s="1048"/>
      <c r="Y12" s="1048"/>
      <c r="Z12" s="1048"/>
      <c r="AA12" s="1049"/>
      <c r="AC12" s="499"/>
    </row>
    <row r="13" spans="1:29" ht="13.5" customHeight="1" x14ac:dyDescent="0.2">
      <c r="A13" s="795"/>
      <c r="B13" s="796"/>
      <c r="C13" s="796"/>
      <c r="D13" s="796"/>
      <c r="E13" s="796"/>
      <c r="F13" s="796"/>
      <c r="G13" s="796"/>
      <c r="H13" s="797"/>
      <c r="W13" s="1047"/>
      <c r="X13" s="1048"/>
      <c r="Y13" s="1048"/>
      <c r="Z13" s="1048"/>
      <c r="AA13" s="1049"/>
      <c r="AC13" s="499"/>
    </row>
    <row r="14" spans="1:29" ht="21.75" customHeight="1" x14ac:dyDescent="0.2">
      <c r="A14" s="795"/>
      <c r="B14" s="796"/>
      <c r="C14" s="796"/>
      <c r="D14" s="796"/>
      <c r="E14" s="796"/>
      <c r="F14" s="796"/>
      <c r="G14" s="796"/>
      <c r="H14" s="797"/>
      <c r="J14" s="920" t="str">
        <f ca="1">Translations!A132</f>
        <v>Note: Enter disubursment ammount here if the PR made a disbursment this month. Leave blank if no disbursment was made.</v>
      </c>
      <c r="K14" s="942"/>
      <c r="L14" s="942"/>
      <c r="M14" s="942"/>
      <c r="N14" s="942"/>
      <c r="O14" s="768" t="str">
        <f ca="1">Translations!A131</f>
        <v>Disbursement</v>
      </c>
      <c r="P14" s="770"/>
      <c r="W14" s="1047"/>
      <c r="X14" s="1048"/>
      <c r="Y14" s="1048"/>
      <c r="Z14" s="1048"/>
      <c r="AA14" s="1049"/>
      <c r="AC14" s="499"/>
    </row>
    <row r="15" spans="1:29" ht="13.5" customHeight="1" x14ac:dyDescent="0.2">
      <c r="A15" s="795"/>
      <c r="B15" s="796"/>
      <c r="C15" s="796"/>
      <c r="D15" s="796"/>
      <c r="E15" s="796"/>
      <c r="F15" s="796"/>
      <c r="G15" s="796"/>
      <c r="H15" s="797"/>
      <c r="J15" s="922"/>
      <c r="K15" s="943"/>
      <c r="L15" s="943"/>
      <c r="M15" s="943"/>
      <c r="N15" s="943"/>
      <c r="O15" s="1008"/>
      <c r="P15" s="1009"/>
      <c r="W15" s="1047"/>
      <c r="X15" s="1048"/>
      <c r="Y15" s="1048"/>
      <c r="Z15" s="1048"/>
      <c r="AA15" s="1049"/>
      <c r="AC15" s="499"/>
    </row>
    <row r="16" spans="1:29" ht="24" customHeight="1" x14ac:dyDescent="0.2">
      <c r="A16" s="798"/>
      <c r="B16" s="799"/>
      <c r="C16" s="799"/>
      <c r="D16" s="799"/>
      <c r="E16" s="799"/>
      <c r="F16" s="799"/>
      <c r="G16" s="799"/>
      <c r="H16" s="800"/>
      <c r="J16" s="924"/>
      <c r="K16" s="944"/>
      <c r="L16" s="944"/>
      <c r="M16" s="944"/>
      <c r="N16" s="944"/>
      <c r="O16" s="1010"/>
      <c r="P16" s="1011"/>
      <c r="W16" s="1047"/>
      <c r="X16" s="1048"/>
      <c r="Y16" s="1048"/>
      <c r="Z16" s="1048"/>
      <c r="AA16" s="1049"/>
      <c r="AC16" s="499"/>
    </row>
    <row r="17" spans="1:29" ht="11.25" customHeight="1" x14ac:dyDescent="0.2">
      <c r="E17" s="63"/>
      <c r="F17" s="38"/>
      <c r="G17" s="995"/>
      <c r="H17" s="995"/>
      <c r="W17" s="1050"/>
      <c r="X17" s="1051"/>
      <c r="Y17" s="1051"/>
      <c r="Z17" s="1051"/>
      <c r="AA17" s="1052"/>
      <c r="AC17" s="499"/>
    </row>
    <row r="18" spans="1:29" ht="21" customHeight="1" x14ac:dyDescent="0.2">
      <c r="D18" s="987" t="str">
        <f ca="1">Translations!A233</f>
        <v>Input data in spaces with this color</v>
      </c>
      <c r="E18" s="988"/>
      <c r="H18" s="981" t="str">
        <f ca="1">Translations!A120</f>
        <v>Date of verification</v>
      </c>
      <c r="I18" s="981"/>
      <c r="J18" s="982"/>
      <c r="K18" s="983"/>
      <c r="L18" s="484"/>
      <c r="M18" s="981" t="str">
        <f ca="1">Translations!A120</f>
        <v>Date of verification</v>
      </c>
      <c r="N18" s="981"/>
      <c r="O18" s="982"/>
      <c r="P18" s="983"/>
      <c r="Y18" s="499"/>
      <c r="Z18" s="499"/>
      <c r="AA18" s="499"/>
      <c r="AC18" s="499"/>
    </row>
    <row r="19" spans="1:29" ht="20.25" customHeight="1" x14ac:dyDescent="0.2">
      <c r="H19" s="859" t="str">
        <f ca="1">Translations!A133</f>
        <v>Programmatic aspects</v>
      </c>
      <c r="I19" s="860"/>
      <c r="J19" s="860"/>
      <c r="K19" s="861"/>
      <c r="L19" s="485"/>
      <c r="M19" s="1012" t="str">
        <f ca="1">Translations!A134</f>
        <v>Financial aspects</v>
      </c>
      <c r="N19" s="1012"/>
      <c r="O19" s="1012"/>
      <c r="P19" s="1012"/>
      <c r="W19" s="495" t="s">
        <v>1863</v>
      </c>
      <c r="Y19" s="768" t="s">
        <v>1866</v>
      </c>
      <c r="Z19" s="769"/>
      <c r="AA19" s="770"/>
    </row>
    <row r="20" spans="1:29" ht="15" customHeight="1" x14ac:dyDescent="0.2">
      <c r="A20" s="806" t="str">
        <f ca="1">Translations!A88</f>
        <v>Item</v>
      </c>
      <c r="B20" s="771" t="s">
        <v>256</v>
      </c>
      <c r="C20" s="771" t="s">
        <v>259</v>
      </c>
      <c r="D20" s="771" t="str">
        <f ca="1">Translations!A91</f>
        <v>Activity code</v>
      </c>
      <c r="E20" s="777" t="str">
        <f ca="1">Translations!A92</f>
        <v>Indicator / Activity</v>
      </c>
      <c r="F20" s="771" t="str">
        <f ca="1">Translations!A79</f>
        <v>TGF costs groups</v>
      </c>
      <c r="G20" s="456"/>
      <c r="H20" s="771" t="str">
        <f ca="1">Translations!A135</f>
        <v>Monthly target</v>
      </c>
      <c r="I20" s="771" t="str">
        <f ca="1">Translations!A136</f>
        <v>Balance from previous period</v>
      </c>
      <c r="J20" s="771" t="str">
        <f ca="1">Translations!A137</f>
        <v xml:space="preserve">Results </v>
      </c>
      <c r="K20" s="771" t="str">
        <f ca="1">Translations!A108</f>
        <v>Result %</v>
      </c>
      <c r="L20" s="485"/>
      <c r="M20" s="977" t="str">
        <f ca="1">Translations!$A$360</f>
        <v>Monthly budget</v>
      </c>
      <c r="N20" s="977" t="str">
        <f ca="1">Translations!A136</f>
        <v>Balance from previous period</v>
      </c>
      <c r="O20" s="771" t="str">
        <f ca="1">Translations!$A$361</f>
        <v>Monthly expenditure</v>
      </c>
      <c r="P20" s="977" t="str">
        <f ca="1">Translations!A108</f>
        <v>Result %</v>
      </c>
      <c r="R20" s="975" t="s">
        <v>1450</v>
      </c>
      <c r="S20" s="976"/>
      <c r="U20" s="771" t="s">
        <v>1854</v>
      </c>
      <c r="W20" s="771" t="s">
        <v>1862</v>
      </c>
      <c r="Y20" s="1042" t="s">
        <v>1867</v>
      </c>
      <c r="Z20" s="771" t="s">
        <v>1864</v>
      </c>
      <c r="AA20" s="771" t="s">
        <v>1865</v>
      </c>
      <c r="AC20" s="771" t="s">
        <v>2634</v>
      </c>
    </row>
    <row r="21" spans="1:29" ht="38.1" customHeight="1" x14ac:dyDescent="0.2">
      <c r="A21" s="806"/>
      <c r="B21" s="772"/>
      <c r="C21" s="772"/>
      <c r="D21" s="772"/>
      <c r="E21" s="777"/>
      <c r="F21" s="772"/>
      <c r="G21" s="456"/>
      <c r="H21" s="772"/>
      <c r="I21" s="772"/>
      <c r="J21" s="772"/>
      <c r="K21" s="772"/>
      <c r="L21" s="485"/>
      <c r="M21" s="977"/>
      <c r="N21" s="977"/>
      <c r="O21" s="772"/>
      <c r="P21" s="977"/>
      <c r="R21" s="193" t="s">
        <v>1448</v>
      </c>
      <c r="S21" s="193" t="s">
        <v>1449</v>
      </c>
      <c r="U21" s="772"/>
      <c r="W21" s="772"/>
      <c r="Y21" s="1043"/>
      <c r="Z21" s="772"/>
      <c r="AA21" s="772"/>
      <c r="AC21" s="772"/>
    </row>
    <row r="22" spans="1:29" ht="4.5" customHeight="1" x14ac:dyDescent="0.2">
      <c r="A22" s="6"/>
      <c r="B22" s="6"/>
      <c r="C22" s="6"/>
      <c r="D22" s="6"/>
      <c r="E22" s="6"/>
      <c r="F22" s="8"/>
      <c r="G22" s="58"/>
      <c r="AC22" s="38"/>
    </row>
    <row r="23" spans="1:29" ht="25.5" customHeight="1" x14ac:dyDescent="0.2">
      <c r="A23" s="120" t="str">
        <f ca="1">Translations!A109</f>
        <v>Totals</v>
      </c>
      <c r="B23" s="121"/>
      <c r="C23" s="121"/>
      <c r="D23" s="121"/>
      <c r="E23" s="121"/>
      <c r="F23" s="122"/>
      <c r="G23" s="59"/>
      <c r="H23" s="29" t="s">
        <v>217</v>
      </c>
      <c r="I23" s="29" t="s">
        <v>217</v>
      </c>
      <c r="J23" s="29" t="s">
        <v>217</v>
      </c>
      <c r="K23" s="31">
        <f ca="1">IFERROR(AVERAGEIF(L25:L224,"&lt;&gt; "),"")</f>
        <v>0</v>
      </c>
      <c r="L23" s="486"/>
      <c r="M23" s="30">
        <f>SUMIFS(M25:M224,$G$25:$G$224,"&lt;&gt;0")</f>
        <v>0</v>
      </c>
      <c r="N23" s="30">
        <f>SUMIFS(N25:N224,$G$25:$G$224,"&lt;&gt;0")</f>
        <v>7250</v>
      </c>
      <c r="O23" s="30">
        <f>SUMIFS(O25:O224,$G$25:$G$224,"&lt;&gt;0")</f>
        <v>0</v>
      </c>
      <c r="P23" s="31">
        <f>IFERROR(AVERAGEIF(Q25:Q224,"&lt;&gt; "),"")</f>
        <v>0</v>
      </c>
      <c r="R23" s="192"/>
      <c r="S23" s="192"/>
      <c r="AC23" s="38"/>
    </row>
    <row r="24" spans="1:29" ht="5.25" customHeight="1" x14ac:dyDescent="0.2">
      <c r="A24" s="175"/>
      <c r="B24" s="175"/>
      <c r="C24" s="175"/>
      <c r="D24" s="175"/>
      <c r="E24" s="175"/>
      <c r="F24" s="176"/>
      <c r="G24" s="457"/>
      <c r="H24" s="38"/>
      <c r="I24" s="38"/>
      <c r="J24" s="177"/>
      <c r="K24" s="38"/>
      <c r="L24" s="43"/>
      <c r="M24" s="38"/>
      <c r="N24" s="38"/>
      <c r="O24" s="178"/>
      <c r="P24" s="38"/>
      <c r="AC24" s="38"/>
    </row>
    <row r="25" spans="1:29" ht="39" customHeight="1" x14ac:dyDescent="0.2">
      <c r="A25" s="14" t="str">
        <f>Planning!A9</f>
        <v>I001</v>
      </c>
      <c r="B25" s="9" t="str">
        <f>Planning!B9</f>
        <v>1. Indicator</v>
      </c>
      <c r="C25" s="9" t="str">
        <f>Planning!C9</f>
        <v>Pr68</v>
      </c>
      <c r="D25" s="195">
        <f>Planning!D9</f>
        <v>1</v>
      </c>
      <c r="E25" s="196" t="str">
        <f>Planning!E9</f>
        <v>[Pr68] # PLHIV that initiated ARV with CD4 count &lt;200 Target [2. Inverse]</v>
      </c>
      <c r="F25" s="196" t="str">
        <f>IF(Planning!G9&lt;&gt;0,Planning!G9,"")</f>
        <v/>
      </c>
      <c r="G25" s="194">
        <f>Planning!H9</f>
        <v>0</v>
      </c>
      <c r="H25" s="197">
        <f ca="1">Planning!AA9</f>
        <v>0</v>
      </c>
      <c r="I25" s="198">
        <f ca="1">IF(OR(W25="1",AND(W25&lt;&gt;"1",G25=Lists!$A$17)),Y25,0)</f>
        <v>0</v>
      </c>
      <c r="J25" s="210">
        <f ca="1">R25</f>
        <v>0</v>
      </c>
      <c r="K25" s="32" t="str">
        <f ca="1">IF(AND(W25="2",G25&lt;&gt;Lists!$A$17),AA25,Z25)</f>
        <v/>
      </c>
      <c r="L25" s="33" t="str">
        <f t="shared" ref="L25:L56" ca="1" si="0">IF($U25=ExcluirDelPLogro,"",IF(AND(H25=0,I25=0,J25=0),"",K25))</f>
        <v/>
      </c>
      <c r="M25" s="199">
        <f>Planning!AB9</f>
        <v>0</v>
      </c>
      <c r="N25" s="199">
        <f>'Month 6'!M25+'Month 6'!N25-'Month 6'!O25</f>
        <v>0</v>
      </c>
      <c r="O25" s="516">
        <f>S25</f>
        <v>0</v>
      </c>
      <c r="P25" s="32" t="str">
        <f t="shared" ref="P25:P89" si="1">IF(AND(M25=0,N25=0,O25=0),"",IF((M25+N25)&gt;0,O25/(M25+N25),O25))</f>
        <v/>
      </c>
      <c r="Q25" s="33" t="str">
        <f t="shared" ref="Q25:Q56" si="2">IF($U25=ExcluirDelPLogro,"",IF(AND(M25=0,N25=0,O25=0),"",P25))</f>
        <v/>
      </c>
      <c r="R25" s="89">
        <f ca="1">SUMIFS($J$25:$J$224,$C$25:$C$224,$C25,$G$25:$G$224,Lists!$A$16)</f>
        <v>0</v>
      </c>
      <c r="S25" s="89">
        <f>SUMIFS($O$25:$O$224,$C$25:$C$224,$C25,$G$25:$G$224,"&lt;&gt;0")</f>
        <v>0</v>
      </c>
      <c r="U25" s="2" t="str">
        <f>IF(B25=0,"",IF(LEFT(B25,1)="1","1","2"))</f>
        <v>1</v>
      </c>
      <c r="W25" s="2" t="str">
        <f ca="1">IF(C25=0,"",LEFT(INDEX(Lists!$H$5:$H$49,MATCH(C25,Lists!$G$5:$G$49,0),1),1))</f>
        <v>2</v>
      </c>
      <c r="Y25" s="4">
        <f ca="1">'Month 6'!H25+'Month 6'!I25-'Month 6'!J25</f>
        <v>5</v>
      </c>
      <c r="Z25" s="2" t="str">
        <f ca="1">IF(AND(H25=0,I25=0,J25=0),"",IF((H25+I25)&gt;0,J25/(H25+I25),J25))</f>
        <v/>
      </c>
      <c r="AA25" s="2" t="str">
        <f t="shared" ref="AA25:AA56" ca="1" si="3">IF(AND(H25=0,I25=0,J25=0),"",IF(J25&gt;0,H25/J25,0))</f>
        <v/>
      </c>
      <c r="AC25" s="627" t="str">
        <f>U25&amp;C25</f>
        <v>1Pr68</v>
      </c>
    </row>
    <row r="26" spans="1:29" ht="39" customHeight="1" x14ac:dyDescent="0.2">
      <c r="A26" s="14" t="str">
        <f>Planning!A10</f>
        <v>I002</v>
      </c>
      <c r="B26" s="9" t="str">
        <f>Planning!B10</f>
        <v>2. Activity: Contributing</v>
      </c>
      <c r="C26" s="9" t="str">
        <f>Planning!C10</f>
        <v>Pr68</v>
      </c>
      <c r="D26" s="200">
        <f>Planning!D10</f>
        <v>1.2</v>
      </c>
      <c r="E26" s="201" t="str">
        <f>Planning!E10</f>
        <v xml:space="preserve">PLHIV reimbursed for transportation costs to HIV testing and treatment centres
</v>
      </c>
      <c r="F26" s="201" t="str">
        <f>IF(Planning!G10&lt;&gt;0,Planning!G10,"")</f>
        <v xml:space="preserve">12. Living support to client/ target population </v>
      </c>
      <c r="G26" s="194" t="str">
        <f>Planning!H10</f>
        <v>1. YES</v>
      </c>
      <c r="H26" s="202">
        <f>Planning!AA10</f>
        <v>0</v>
      </c>
      <c r="I26" s="606">
        <f ca="1">IF(OR(W26="1",AND(W26&lt;&gt;"1",G26=Lists!$A$17)),Y26,0)</f>
        <v>0</v>
      </c>
      <c r="J26" s="658">
        <v>0</v>
      </c>
      <c r="K26" s="32" t="str">
        <f ca="1">IF(AND(W26="2",G26&lt;&gt;Lists!$A$17),AA26,Z26)</f>
        <v/>
      </c>
      <c r="L26" s="33" t="str">
        <f t="shared" si="0"/>
        <v/>
      </c>
      <c r="M26" s="203">
        <f>Planning!AB10</f>
        <v>0</v>
      </c>
      <c r="N26" s="203">
        <f>'Month 6'!M26+'Month 6'!N26-'Month 6'!O26</f>
        <v>0</v>
      </c>
      <c r="O26" s="659">
        <v>0</v>
      </c>
      <c r="P26" s="32" t="str">
        <f t="shared" si="1"/>
        <v/>
      </c>
      <c r="Q26" s="33" t="str">
        <f t="shared" si="2"/>
        <v/>
      </c>
      <c r="R26" s="89">
        <f ca="1">SUMIFS($J$25:$J$224,$C$25:$C$224,$C26,$G$25:$G$224,Lists!$A$16)</f>
        <v>0</v>
      </c>
      <c r="S26" s="89">
        <f t="shared" ref="S26:S89" si="4">SUMIFS($O$25:$O$224,$C$25:$C$224,$C26,$G$25:$G$224,"&lt;&gt;0")</f>
        <v>0</v>
      </c>
      <c r="U26" s="2" t="str">
        <f t="shared" ref="U26:U89" si="5">IF(B26=0,"",IF(LEFT(B26,1)="1","1","2"))</f>
        <v>2</v>
      </c>
      <c r="W26" s="2" t="str">
        <f ca="1">IF(C26=0,"",LEFT(INDEX(Lists!$H$5:$H$49,MATCH(C26,Lists!$G$5:$G$49,0),1),1))</f>
        <v>2</v>
      </c>
      <c r="Y26" s="4">
        <f ca="1">'Month 6'!H26+'Month 6'!I26-'Month 6'!J26</f>
        <v>5</v>
      </c>
      <c r="Z26" s="2" t="str">
        <f t="shared" ref="Z26:Z89" ca="1" si="6">IF(AND(H26=0,I26=0,J26=0),"",IF((H26+I26)&gt;0,J26/(H26+I26),J26))</f>
        <v/>
      </c>
      <c r="AA26" s="2" t="str">
        <f t="shared" ca="1" si="3"/>
        <v/>
      </c>
      <c r="AC26" s="627" t="str">
        <f t="shared" ref="AC26:AC89" si="7">U26&amp;C26</f>
        <v>2Pr68</v>
      </c>
    </row>
    <row r="27" spans="1:29" ht="39" customHeight="1" x14ac:dyDescent="0.2">
      <c r="A27" s="14" t="str">
        <f>Planning!A11</f>
        <v>I003</v>
      </c>
      <c r="B27" s="9" t="str">
        <f>Planning!B11</f>
        <v>3. Activity: Non-Contributing</v>
      </c>
      <c r="C27" s="9" t="str">
        <f>Planning!C11</f>
        <v>Pr68</v>
      </c>
      <c r="D27" s="204">
        <f>Planning!D11</f>
        <v>1.3</v>
      </c>
      <c r="E27" s="205" t="str">
        <f>Planning!E11</f>
        <v xml:space="preserve">Communication materials produced to educate HIV+ patients about HIV treatment (Migrants and Sexual Workers). 
</v>
      </c>
      <c r="F27" s="205" t="str">
        <f>IF(Planning!G11&lt;&gt;0,Planning!G11,"")</f>
        <v>10. Communication material and publications</v>
      </c>
      <c r="G27" s="194" t="str">
        <f>Planning!H11</f>
        <v>2. NO</v>
      </c>
      <c r="H27" s="206">
        <f>Planning!AA11</f>
        <v>0</v>
      </c>
      <c r="I27" s="207">
        <f ca="1">IF(OR(W27="1",AND(W27&lt;&gt;"1",G27=Lists!$A$17)),Y27,0)</f>
        <v>1</v>
      </c>
      <c r="J27" s="658">
        <v>0</v>
      </c>
      <c r="K27" s="32">
        <f ca="1">IF(AND(W27="2",G27&lt;&gt;Lists!$A$17),AA27,Z27)</f>
        <v>0</v>
      </c>
      <c r="L27" s="33" t="str">
        <f t="shared" si="0"/>
        <v/>
      </c>
      <c r="M27" s="208">
        <f>Planning!AB11</f>
        <v>0</v>
      </c>
      <c r="N27" s="208">
        <f>'Month 6'!M27+'Month 6'!N27-'Month 6'!O27</f>
        <v>0</v>
      </c>
      <c r="O27" s="659">
        <v>0</v>
      </c>
      <c r="P27" s="32" t="str">
        <f t="shared" si="1"/>
        <v/>
      </c>
      <c r="Q27" s="33" t="str">
        <f t="shared" si="2"/>
        <v/>
      </c>
      <c r="R27" s="89">
        <f ca="1">SUMIFS($J$25:$J$224,$C$25:$C$224,$C27,$G$25:$G$224,Lists!$A$16)</f>
        <v>0</v>
      </c>
      <c r="S27" s="89">
        <f t="shared" si="4"/>
        <v>0</v>
      </c>
      <c r="U27" s="2" t="str">
        <f t="shared" si="5"/>
        <v>2</v>
      </c>
      <c r="W27" s="2" t="str">
        <f ca="1">IF(C27=0,"",LEFT(INDEX(Lists!$H$5:$H$49,MATCH(C27,Lists!$G$5:$G$49,0),1),1))</f>
        <v>2</v>
      </c>
      <c r="Y27" s="4">
        <f ca="1">'Month 6'!H27+'Month 6'!I27-'Month 6'!J27</f>
        <v>1</v>
      </c>
      <c r="Z27" s="2">
        <f t="shared" ca="1" si="6"/>
        <v>0</v>
      </c>
      <c r="AA27" s="2">
        <f t="shared" ca="1" si="3"/>
        <v>0</v>
      </c>
      <c r="AC27" s="627" t="str">
        <f t="shared" si="7"/>
        <v>2Pr68</v>
      </c>
    </row>
    <row r="28" spans="1:29" ht="39" customHeight="1" x14ac:dyDescent="0.2">
      <c r="A28" s="14" t="str">
        <f>Planning!A12</f>
        <v>I004</v>
      </c>
      <c r="B28" s="9" t="str">
        <f>Planning!B12</f>
        <v>3. Activity: Non-Contributing</v>
      </c>
      <c r="C28" s="9" t="str">
        <f>Planning!C12</f>
        <v>Pr68</v>
      </c>
      <c r="D28" s="204">
        <f>Planning!D12</f>
        <v>1.4</v>
      </c>
      <c r="E28" s="205" t="str">
        <f>Planning!E12</f>
        <v xml:space="preserve">Supervisory visits to verify the appropriate application of testing and treatment protocols at centers. </v>
      </c>
      <c r="F28" s="205" t="str">
        <f>IF(Planning!G12&lt;&gt;0,Planning!G12,"")</f>
        <v>11. Programme administration costs</v>
      </c>
      <c r="G28" s="194" t="str">
        <f>Planning!H12</f>
        <v>2. NO</v>
      </c>
      <c r="H28" s="206">
        <f>Planning!AA12</f>
        <v>0</v>
      </c>
      <c r="I28" s="207">
        <f ca="1">IF(OR(W28="1",AND(W28&lt;&gt;"1",G28=Lists!$A$17)),Y28,0)</f>
        <v>0</v>
      </c>
      <c r="J28" s="658">
        <v>0</v>
      </c>
      <c r="K28" s="32" t="str">
        <f ca="1">IF(AND(W28="2",G28&lt;&gt;Lists!$A$17),AA28,Z28)</f>
        <v/>
      </c>
      <c r="L28" s="33" t="str">
        <f t="shared" si="0"/>
        <v/>
      </c>
      <c r="M28" s="208">
        <f>Planning!AB12</f>
        <v>0</v>
      </c>
      <c r="N28" s="208">
        <f>'Month 6'!M28+'Month 6'!N28-'Month 6'!O28</f>
        <v>0</v>
      </c>
      <c r="O28" s="659">
        <v>0</v>
      </c>
      <c r="P28" s="32" t="str">
        <f t="shared" si="1"/>
        <v/>
      </c>
      <c r="Q28" s="33" t="str">
        <f t="shared" si="2"/>
        <v/>
      </c>
      <c r="R28" s="89">
        <f ca="1">SUMIFS($J$25:$J$224,$C$25:$C$224,$C28,$G$25:$G$224,Lists!$A$16)</f>
        <v>0</v>
      </c>
      <c r="S28" s="89">
        <f t="shared" si="4"/>
        <v>0</v>
      </c>
      <c r="U28" s="2" t="str">
        <f t="shared" si="5"/>
        <v>2</v>
      </c>
      <c r="W28" s="2" t="str">
        <f ca="1">IF(C28=0,"",LEFT(INDEX(Lists!$H$5:$H$49,MATCH(C28,Lists!$G$5:$G$49,0),1),1))</f>
        <v>2</v>
      </c>
      <c r="Y28" s="4">
        <f ca="1">'Month 6'!H28+'Month 6'!I28-'Month 6'!J28</f>
        <v>0</v>
      </c>
      <c r="Z28" s="2" t="str">
        <f t="shared" ca="1" si="6"/>
        <v/>
      </c>
      <c r="AA28" s="2" t="str">
        <f t="shared" ca="1" si="3"/>
        <v/>
      </c>
      <c r="AC28" s="627" t="str">
        <f t="shared" si="7"/>
        <v>2Pr68</v>
      </c>
    </row>
    <row r="29" spans="1:29" ht="39" customHeight="1" x14ac:dyDescent="0.2">
      <c r="A29" s="14" t="str">
        <f>Planning!A13</f>
        <v>I005</v>
      </c>
      <c r="B29" s="9" t="str">
        <f>Planning!B13</f>
        <v>1. Indicator</v>
      </c>
      <c r="C29" s="9" t="str">
        <f>Planning!C13</f>
        <v>Pr72</v>
      </c>
      <c r="D29" s="195">
        <f>Planning!D13</f>
        <v>2</v>
      </c>
      <c r="E29" s="196" t="str">
        <f>Planning!E13</f>
        <v>[Pr72] # new HIV+ enrolled in care services Target [3. Non-Cumulative]</v>
      </c>
      <c r="F29" s="196" t="str">
        <f>IF(Planning!G13&lt;&gt;0,Planning!G13,"")</f>
        <v/>
      </c>
      <c r="G29" s="194">
        <f>Planning!H13</f>
        <v>0</v>
      </c>
      <c r="H29" s="197">
        <f ca="1">Planning!AA13</f>
        <v>0</v>
      </c>
      <c r="I29" s="198">
        <f ca="1">IF(OR(W29="1",AND(W29&lt;&gt;"1",G29=Lists!$A$17)),Y29,0)</f>
        <v>0</v>
      </c>
      <c r="J29" s="210">
        <f ca="1">R29</f>
        <v>0</v>
      </c>
      <c r="K29" s="32" t="str">
        <f ca="1">IF(AND(W29="2",G29&lt;&gt;Lists!$A$17),AA29,Z29)</f>
        <v/>
      </c>
      <c r="L29" s="33" t="str">
        <f t="shared" ca="1" si="0"/>
        <v/>
      </c>
      <c r="M29" s="199">
        <f>Planning!AB13</f>
        <v>0</v>
      </c>
      <c r="N29" s="199">
        <f>'Month 6'!M29+'Month 6'!N29-'Month 6'!O29</f>
        <v>0</v>
      </c>
      <c r="O29" s="516">
        <f>S29</f>
        <v>0</v>
      </c>
      <c r="P29" s="32" t="str">
        <f t="shared" si="1"/>
        <v/>
      </c>
      <c r="Q29" s="33" t="str">
        <f t="shared" si="2"/>
        <v/>
      </c>
      <c r="R29" s="89">
        <f ca="1">SUMIFS($J$25:$J$224,$C$25:$C$224,$C29,$G$25:$G$224,Lists!$A$16)</f>
        <v>0</v>
      </c>
      <c r="S29" s="89">
        <f t="shared" si="4"/>
        <v>0</v>
      </c>
      <c r="U29" s="2" t="str">
        <f t="shared" si="5"/>
        <v>1</v>
      </c>
      <c r="W29" s="2" t="str">
        <f ca="1">IF(C29=0,"",LEFT(INDEX(Lists!$H$5:$H$49,MATCH(C29,Lists!$G$5:$G$49,0),1),1))</f>
        <v>3</v>
      </c>
      <c r="Y29" s="4">
        <f ca="1">'Month 6'!H29+'Month 6'!I29-'Month 6'!J29</f>
        <v>0</v>
      </c>
      <c r="Z29" s="2" t="str">
        <f t="shared" ca="1" si="6"/>
        <v/>
      </c>
      <c r="AA29" s="2" t="str">
        <f t="shared" ca="1" si="3"/>
        <v/>
      </c>
      <c r="AC29" s="627" t="str">
        <f t="shared" si="7"/>
        <v>1Pr72</v>
      </c>
    </row>
    <row r="30" spans="1:29" ht="39" customHeight="1" x14ac:dyDescent="0.2">
      <c r="A30" s="14" t="str">
        <f>Planning!A14</f>
        <v>I006</v>
      </c>
      <c r="B30" s="9" t="str">
        <f>Planning!B14</f>
        <v>2. Activity: Contributing</v>
      </c>
      <c r="C30" s="9" t="str">
        <f>Planning!C14</f>
        <v>Pr72</v>
      </c>
      <c r="D30" s="200">
        <f>Planning!D14</f>
        <v>2.1</v>
      </c>
      <c r="E30" s="201" t="str">
        <f>Planning!E14</f>
        <v>Enrollment of  newly diagnosed HIV+ patients for home visits to monitor use of ARV.</v>
      </c>
      <c r="F30" s="201" t="str">
        <f>IF(Planning!G14&lt;&gt;0,Planning!G14,"")</f>
        <v xml:space="preserve">12. Living support to client/ target population </v>
      </c>
      <c r="G30" s="194" t="str">
        <f>Planning!H14</f>
        <v>1. YES</v>
      </c>
      <c r="H30" s="202">
        <f>Planning!AA14</f>
        <v>0</v>
      </c>
      <c r="I30" s="606">
        <f ca="1">IF(OR(W30="1",AND(W30&lt;&gt;"1",G30=Lists!$A$17)),Y30,0)</f>
        <v>0</v>
      </c>
      <c r="J30" s="658">
        <v>0</v>
      </c>
      <c r="K30" s="32" t="str">
        <f ca="1">IF(AND(W30="2",G30&lt;&gt;Lists!$A$17),AA30,Z30)</f>
        <v/>
      </c>
      <c r="L30" s="33" t="str">
        <f t="shared" si="0"/>
        <v/>
      </c>
      <c r="M30" s="203">
        <f>Planning!AB14</f>
        <v>0</v>
      </c>
      <c r="N30" s="203">
        <f>'Month 6'!M30+'Month 6'!N30-'Month 6'!O30</f>
        <v>0</v>
      </c>
      <c r="O30" s="659">
        <v>0</v>
      </c>
      <c r="P30" s="32" t="str">
        <f t="shared" si="1"/>
        <v/>
      </c>
      <c r="Q30" s="33" t="str">
        <f t="shared" si="2"/>
        <v/>
      </c>
      <c r="R30" s="89">
        <f ca="1">SUMIFS($J$25:$J$224,$C$25:$C$224,$C30,$G$25:$G$224,Lists!$A$16)</f>
        <v>0</v>
      </c>
      <c r="S30" s="89">
        <f t="shared" si="4"/>
        <v>0</v>
      </c>
      <c r="U30" s="2" t="str">
        <f t="shared" si="5"/>
        <v>2</v>
      </c>
      <c r="W30" s="2" t="str">
        <f ca="1">IF(C30=0,"",LEFT(INDEX(Lists!$H$5:$H$49,MATCH(C30,Lists!$G$5:$G$49,0),1),1))</f>
        <v>3</v>
      </c>
      <c r="Y30" s="4">
        <f ca="1">'Month 6'!H30+'Month 6'!I30-'Month 6'!J30</f>
        <v>0</v>
      </c>
      <c r="Z30" s="2" t="str">
        <f t="shared" ca="1" si="6"/>
        <v/>
      </c>
      <c r="AA30" s="2" t="str">
        <f t="shared" ca="1" si="3"/>
        <v/>
      </c>
      <c r="AC30" s="627" t="str">
        <f t="shared" si="7"/>
        <v>2Pr72</v>
      </c>
    </row>
    <row r="31" spans="1:29" ht="39" customHeight="1" x14ac:dyDescent="0.2">
      <c r="A31" s="14" t="str">
        <f>Planning!A15</f>
        <v>I007</v>
      </c>
      <c r="B31" s="9" t="str">
        <f>Planning!B15</f>
        <v>1. Indicator</v>
      </c>
      <c r="C31" s="9" t="str">
        <f>Planning!C15</f>
        <v>Pr74</v>
      </c>
      <c r="D31" s="195">
        <f>Planning!D15</f>
        <v>3</v>
      </c>
      <c r="E31" s="196" t="str">
        <f>Planning!E15</f>
        <v>[Pr74] # aged 10-24 yrs reached by HIV life skills ed. in school  Target [1. Standard]</v>
      </c>
      <c r="F31" s="196" t="str">
        <f>IF(Planning!G15&lt;&gt;0,Planning!G15,"")</f>
        <v/>
      </c>
      <c r="G31" s="194">
        <f>Planning!H15</f>
        <v>0</v>
      </c>
      <c r="H31" s="197">
        <f ca="1">Planning!AA15</f>
        <v>0</v>
      </c>
      <c r="I31" s="198">
        <f ca="1">IF(OR(W31="1",AND(W31&lt;&gt;"1",G31=Lists!$A$17)),Y31,0)</f>
        <v>30</v>
      </c>
      <c r="J31" s="210">
        <f ca="1">R31</f>
        <v>0</v>
      </c>
      <c r="K31" s="32">
        <f ca="1">IF(AND(W31="2",G31&lt;&gt;Lists!$A$17),AA31,Z31)</f>
        <v>0</v>
      </c>
      <c r="L31" s="33">
        <f t="shared" ca="1" si="0"/>
        <v>0</v>
      </c>
      <c r="M31" s="199">
        <f>Planning!AB15</f>
        <v>0</v>
      </c>
      <c r="N31" s="199">
        <f>'Month 6'!M31+'Month 6'!N31-'Month 6'!O31</f>
        <v>6250</v>
      </c>
      <c r="O31" s="516">
        <f>S31</f>
        <v>0</v>
      </c>
      <c r="P31" s="32">
        <f t="shared" si="1"/>
        <v>0</v>
      </c>
      <c r="Q31" s="33">
        <f t="shared" si="2"/>
        <v>0</v>
      </c>
      <c r="R31" s="89">
        <f ca="1">SUMIFS($J$25:$J$224,$C$25:$C$224,$C31,$G$25:$G$224,Lists!$A$16)</f>
        <v>0</v>
      </c>
      <c r="S31" s="89">
        <f t="shared" si="4"/>
        <v>0</v>
      </c>
      <c r="U31" s="2" t="str">
        <f t="shared" si="5"/>
        <v>1</v>
      </c>
      <c r="W31" s="2" t="str">
        <f ca="1">IF(C31=0,"",LEFT(INDEX(Lists!$H$5:$H$49,MATCH(C31,Lists!$G$5:$G$49,0),1),1))</f>
        <v>1</v>
      </c>
      <c r="Y31" s="4">
        <f ca="1">'Month 6'!H31+'Month 6'!I31-'Month 6'!J31</f>
        <v>30</v>
      </c>
      <c r="Z31" s="2">
        <f t="shared" ca="1" si="6"/>
        <v>0</v>
      </c>
      <c r="AA31" s="2">
        <f t="shared" ca="1" si="3"/>
        <v>0</v>
      </c>
      <c r="AC31" s="627" t="str">
        <f t="shared" si="7"/>
        <v>1Pr74</v>
      </c>
    </row>
    <row r="32" spans="1:29" ht="39" customHeight="1" x14ac:dyDescent="0.2">
      <c r="A32" s="14" t="str">
        <f>Planning!A16</f>
        <v>I008</v>
      </c>
      <c r="B32" s="9" t="str">
        <f>Planning!B16</f>
        <v>2. Activity: Contributing</v>
      </c>
      <c r="C32" s="9" t="str">
        <f>Planning!C16</f>
        <v>Pr74</v>
      </c>
      <c r="D32" s="200">
        <f>Planning!D16</f>
        <v>3.1</v>
      </c>
      <c r="E32" s="201" t="str">
        <f>Planning!E16</f>
        <v>Transportation of students to meetings and conferences for peer education activities</v>
      </c>
      <c r="F32" s="201" t="str">
        <f>IF(Planning!G16&lt;&gt;0,Planning!G16,"")</f>
        <v>2. Travel related costs</v>
      </c>
      <c r="G32" s="194" t="str">
        <f>Planning!H16</f>
        <v>1. YES</v>
      </c>
      <c r="H32" s="202">
        <f>Planning!AA16</f>
        <v>0</v>
      </c>
      <c r="I32" s="606">
        <f ca="1">IF(OR(W32="1",AND(W32&lt;&gt;"1",G32=Lists!$A$17)),Y32,0)</f>
        <v>30</v>
      </c>
      <c r="J32" s="658">
        <v>0</v>
      </c>
      <c r="K32" s="32">
        <f ca="1">IF(AND(W32="2",G32&lt;&gt;Lists!$A$17),AA32,Z32)</f>
        <v>0</v>
      </c>
      <c r="L32" s="33" t="str">
        <f t="shared" si="0"/>
        <v/>
      </c>
      <c r="M32" s="203">
        <f>Planning!AB16</f>
        <v>0</v>
      </c>
      <c r="N32" s="203">
        <f>'Month 6'!M32+'Month 6'!N32-'Month 6'!O32</f>
        <v>6250</v>
      </c>
      <c r="O32" s="659">
        <v>0</v>
      </c>
      <c r="P32" s="32">
        <f t="shared" si="1"/>
        <v>0</v>
      </c>
      <c r="Q32" s="33" t="str">
        <f t="shared" si="2"/>
        <v/>
      </c>
      <c r="R32" s="89">
        <f ca="1">SUMIFS($J$25:$J$224,$C$25:$C$224,$C32,$G$25:$G$224,Lists!$A$16)</f>
        <v>0</v>
      </c>
      <c r="S32" s="89">
        <f t="shared" si="4"/>
        <v>0</v>
      </c>
      <c r="U32" s="2" t="str">
        <f t="shared" si="5"/>
        <v>2</v>
      </c>
      <c r="W32" s="2" t="str">
        <f ca="1">IF(C32=0,"",LEFT(INDEX(Lists!$H$5:$H$49,MATCH(C32,Lists!$G$5:$G$49,0),1),1))</f>
        <v>1</v>
      </c>
      <c r="Y32" s="4">
        <f ca="1">'Month 6'!H32+'Month 6'!I32-'Month 6'!J32</f>
        <v>30</v>
      </c>
      <c r="Z32" s="2">
        <f t="shared" ca="1" si="6"/>
        <v>0</v>
      </c>
      <c r="AA32" s="2">
        <f t="shared" ca="1" si="3"/>
        <v>0</v>
      </c>
      <c r="AC32" s="627" t="str">
        <f t="shared" si="7"/>
        <v>2Pr74</v>
      </c>
    </row>
    <row r="33" spans="1:29" ht="39" customHeight="1" x14ac:dyDescent="0.2">
      <c r="A33" s="14" t="str">
        <f>Planning!A17</f>
        <v>I009</v>
      </c>
      <c r="B33" s="9" t="str">
        <f>Planning!B17</f>
        <v>1. Indicator</v>
      </c>
      <c r="C33" s="9" t="str">
        <f>Planning!C17</f>
        <v>OI01</v>
      </c>
      <c r="D33" s="195">
        <f>Planning!D17</f>
        <v>4</v>
      </c>
      <c r="E33" s="196" t="str">
        <f>Planning!E17</f>
        <v>[OI01] # of new orphans and vulnerable children (0 - 17 yrs) benefiting from  services provided at OVC centers [1. Standard]</v>
      </c>
      <c r="F33" s="196" t="str">
        <f>IF(Planning!G17&lt;&gt;0,Planning!G17,"")</f>
        <v/>
      </c>
      <c r="G33" s="194">
        <f>Planning!H17</f>
        <v>0</v>
      </c>
      <c r="H33" s="197">
        <f ca="1">Planning!AA17</f>
        <v>0</v>
      </c>
      <c r="I33" s="198">
        <f ca="1">IF(OR(W33="1",AND(W33&lt;&gt;"1",G33=Lists!$A$17)),Y33,0)</f>
        <v>0</v>
      </c>
      <c r="J33" s="210">
        <f ca="1">R33</f>
        <v>0</v>
      </c>
      <c r="K33" s="32" t="str">
        <f ca="1">IF(AND(W33="2",G33&lt;&gt;Lists!$A$17),AA33,Z33)</f>
        <v/>
      </c>
      <c r="L33" s="33" t="str">
        <f t="shared" ca="1" si="0"/>
        <v/>
      </c>
      <c r="M33" s="199">
        <f>Planning!AB17</f>
        <v>0</v>
      </c>
      <c r="N33" s="199">
        <f>'Month 6'!M33+'Month 6'!N33-'Month 6'!O33</f>
        <v>1000</v>
      </c>
      <c r="O33" s="516">
        <f>S33</f>
        <v>0</v>
      </c>
      <c r="P33" s="32">
        <f t="shared" si="1"/>
        <v>0</v>
      </c>
      <c r="Q33" s="33">
        <f t="shared" si="2"/>
        <v>0</v>
      </c>
      <c r="R33" s="89">
        <f ca="1">SUMIFS($J$25:$J$224,$C$25:$C$224,$C33,$G$25:$G$224,Lists!$A$16)</f>
        <v>0</v>
      </c>
      <c r="S33" s="89">
        <f t="shared" si="4"/>
        <v>0</v>
      </c>
      <c r="U33" s="2" t="str">
        <f t="shared" si="5"/>
        <v>1</v>
      </c>
      <c r="W33" s="2" t="str">
        <f ca="1">IF(C33=0,"",LEFT(INDEX(Lists!$H$5:$H$49,MATCH(C33,Lists!$G$5:$G$49,0),1),1))</f>
        <v>1</v>
      </c>
      <c r="Y33" s="4">
        <f ca="1">'Month 6'!H33+'Month 6'!I33-'Month 6'!J33</f>
        <v>0</v>
      </c>
      <c r="Z33" s="2" t="str">
        <f t="shared" ca="1" si="6"/>
        <v/>
      </c>
      <c r="AA33" s="2" t="str">
        <f t="shared" ca="1" si="3"/>
        <v/>
      </c>
      <c r="AC33" s="627" t="str">
        <f t="shared" si="7"/>
        <v>1OI01</v>
      </c>
    </row>
    <row r="34" spans="1:29" ht="39" customHeight="1" x14ac:dyDescent="0.2">
      <c r="A34" s="14" t="str">
        <f>Planning!A18</f>
        <v>I010</v>
      </c>
      <c r="B34" s="9" t="str">
        <f>Planning!B18</f>
        <v>3. Activity: Non-Contributing</v>
      </c>
      <c r="C34" s="9" t="str">
        <f>Planning!C18</f>
        <v>OI01</v>
      </c>
      <c r="D34" s="204">
        <f>Planning!D18</f>
        <v>4.0999999999999996</v>
      </c>
      <c r="E34" s="205" t="str">
        <f>Planning!E18</f>
        <v xml:space="preserve"># of OVC centers established and fully equipped  </v>
      </c>
      <c r="F34" s="205" t="str">
        <f>IF(Planning!G18&lt;&gt;0,Planning!G18,"")</f>
        <v xml:space="preserve">8. Infrastructure </v>
      </c>
      <c r="G34" s="194" t="str">
        <f>Planning!H18</f>
        <v>2. NO</v>
      </c>
      <c r="H34" s="206">
        <f>Planning!AA18</f>
        <v>0</v>
      </c>
      <c r="I34" s="207">
        <f ca="1">IF(OR(W34="1",AND(W34&lt;&gt;"1",G34=Lists!$A$17)),Y34,0)</f>
        <v>0</v>
      </c>
      <c r="J34" s="658">
        <v>0</v>
      </c>
      <c r="K34" s="32" t="str">
        <f ca="1">IF(AND(W34="2",G34&lt;&gt;Lists!$A$17),AA34,Z34)</f>
        <v/>
      </c>
      <c r="L34" s="33" t="str">
        <f t="shared" si="0"/>
        <v/>
      </c>
      <c r="M34" s="208">
        <f>Planning!AB18</f>
        <v>0</v>
      </c>
      <c r="N34" s="208">
        <f>'Month 6'!M34+'Month 6'!N34-'Month 6'!O34</f>
        <v>0</v>
      </c>
      <c r="O34" s="659">
        <v>0</v>
      </c>
      <c r="P34" s="32" t="str">
        <f t="shared" si="1"/>
        <v/>
      </c>
      <c r="Q34" s="33" t="str">
        <f t="shared" si="2"/>
        <v/>
      </c>
      <c r="R34" s="89">
        <f ca="1">SUMIFS($J$25:$J$224,$C$25:$C$224,$C34,$G$25:$G$224,Lists!$A$16)</f>
        <v>0</v>
      </c>
      <c r="S34" s="89">
        <f t="shared" si="4"/>
        <v>0</v>
      </c>
      <c r="U34" s="2" t="str">
        <f t="shared" si="5"/>
        <v>2</v>
      </c>
      <c r="W34" s="2" t="str">
        <f ca="1">IF(C34=0,"",LEFT(INDEX(Lists!$H$5:$H$49,MATCH(C34,Lists!$G$5:$G$49,0),1),1))</f>
        <v>1</v>
      </c>
      <c r="Y34" s="4">
        <f ca="1">'Month 6'!H34+'Month 6'!I34-'Month 6'!J34</f>
        <v>0</v>
      </c>
      <c r="Z34" s="2" t="str">
        <f t="shared" ca="1" si="6"/>
        <v/>
      </c>
      <c r="AA34" s="2" t="str">
        <f t="shared" ca="1" si="3"/>
        <v/>
      </c>
      <c r="AC34" s="627" t="str">
        <f t="shared" si="7"/>
        <v>2OI01</v>
      </c>
    </row>
    <row r="35" spans="1:29" ht="39" customHeight="1" x14ac:dyDescent="0.2">
      <c r="A35" s="14" t="str">
        <f>Planning!A19</f>
        <v>I011</v>
      </c>
      <c r="B35" s="9" t="str">
        <f>Planning!B19</f>
        <v>2. Activity: Contributing</v>
      </c>
      <c r="C35" s="9" t="str">
        <f>Planning!C19</f>
        <v>OI01</v>
      </c>
      <c r="D35" s="200">
        <f>Planning!D19</f>
        <v>4.2</v>
      </c>
      <c r="E35" s="201" t="str">
        <f>Planning!E19</f>
        <v># of OVC registered at centres</v>
      </c>
      <c r="F35" s="201" t="str">
        <f>IF(Planning!G19&lt;&gt;0,Planning!G19,"")</f>
        <v xml:space="preserve">12. Living support to client/ target population </v>
      </c>
      <c r="G35" s="194" t="str">
        <f>Planning!H19</f>
        <v>1. YES</v>
      </c>
      <c r="H35" s="202">
        <f>Planning!AA19</f>
        <v>0</v>
      </c>
      <c r="I35" s="606">
        <f ca="1">IF(OR(W35="1",AND(W35&lt;&gt;"1",G35=Lists!$A$17)),Y35,0)</f>
        <v>0</v>
      </c>
      <c r="J35" s="658">
        <v>0</v>
      </c>
      <c r="K35" s="32" t="str">
        <f ca="1">IF(AND(W35="2",G35&lt;&gt;Lists!$A$17),AA35,Z35)</f>
        <v/>
      </c>
      <c r="L35" s="33" t="str">
        <f t="shared" si="0"/>
        <v/>
      </c>
      <c r="M35" s="203">
        <f>Planning!AB19</f>
        <v>0</v>
      </c>
      <c r="N35" s="203">
        <f>'Month 6'!M35+'Month 6'!N35-'Month 6'!O35</f>
        <v>0</v>
      </c>
      <c r="O35" s="659">
        <v>0</v>
      </c>
      <c r="P35" s="32" t="str">
        <f t="shared" si="1"/>
        <v/>
      </c>
      <c r="Q35" s="33" t="str">
        <f t="shared" si="2"/>
        <v/>
      </c>
      <c r="R35" s="89">
        <f ca="1">SUMIFS($J$25:$J$224,$C$25:$C$224,$C35,$G$25:$G$224,Lists!$A$16)</f>
        <v>0</v>
      </c>
      <c r="S35" s="89">
        <f t="shared" si="4"/>
        <v>0</v>
      </c>
      <c r="U35" s="2" t="str">
        <f t="shared" si="5"/>
        <v>2</v>
      </c>
      <c r="W35" s="2" t="str">
        <f ca="1">IF(C35=0,"",LEFT(INDEX(Lists!$H$5:$H$49,MATCH(C35,Lists!$G$5:$G$49,0),1),1))</f>
        <v>1</v>
      </c>
      <c r="Y35" s="4">
        <f ca="1">'Month 6'!H35+'Month 6'!I35-'Month 6'!J35</f>
        <v>0</v>
      </c>
      <c r="Z35" s="2" t="str">
        <f t="shared" ca="1" si="6"/>
        <v/>
      </c>
      <c r="AA35" s="2" t="str">
        <f t="shared" ca="1" si="3"/>
        <v/>
      </c>
      <c r="AC35" s="627" t="str">
        <f t="shared" si="7"/>
        <v>2OI01</v>
      </c>
    </row>
    <row r="36" spans="1:29" ht="39" customHeight="1" x14ac:dyDescent="0.2">
      <c r="A36" s="14" t="str">
        <f>Planning!A20</f>
        <v>I012</v>
      </c>
      <c r="B36" s="9" t="str">
        <f>Planning!B20</f>
        <v>3. Activity: Non-Contributing</v>
      </c>
      <c r="C36" s="9" t="str">
        <f>Planning!C20</f>
        <v>OI01</v>
      </c>
      <c r="D36" s="204">
        <f>Planning!D20</f>
        <v>4.3</v>
      </c>
      <c r="E36" s="205" t="str">
        <f>Planning!E20</f>
        <v xml:space="preserve"># of meals provided at the OVC centers </v>
      </c>
      <c r="F36" s="205" t="str">
        <f>IF(Planning!G20&lt;&gt;0,Planning!G20,"")</f>
        <v xml:space="preserve">12. Living support to client/ target population </v>
      </c>
      <c r="G36" s="194" t="str">
        <f>Planning!H20</f>
        <v>2. NO</v>
      </c>
      <c r="H36" s="206">
        <f>Planning!AA20</f>
        <v>0</v>
      </c>
      <c r="I36" s="207">
        <f ca="1">IF(OR(W36="1",AND(W36&lt;&gt;"1",G36=Lists!$A$17)),Y36,0)</f>
        <v>100</v>
      </c>
      <c r="J36" s="658">
        <v>0</v>
      </c>
      <c r="K36" s="32">
        <f ca="1">IF(AND(W36="2",G36&lt;&gt;Lists!$A$17),AA36,Z36)</f>
        <v>0</v>
      </c>
      <c r="L36" s="33" t="str">
        <f t="shared" si="0"/>
        <v/>
      </c>
      <c r="M36" s="208">
        <f>Planning!AB20</f>
        <v>0</v>
      </c>
      <c r="N36" s="208">
        <f>'Month 6'!M36+'Month 6'!N36-'Month 6'!O36</f>
        <v>1000</v>
      </c>
      <c r="O36" s="659">
        <v>0</v>
      </c>
      <c r="P36" s="32">
        <f t="shared" si="1"/>
        <v>0</v>
      </c>
      <c r="Q36" s="33" t="str">
        <f t="shared" si="2"/>
        <v/>
      </c>
      <c r="R36" s="89">
        <f ca="1">SUMIFS($J$25:$J$224,$C$25:$C$224,$C36,$G$25:$G$224,Lists!$A$16)</f>
        <v>0</v>
      </c>
      <c r="S36" s="89">
        <f t="shared" si="4"/>
        <v>0</v>
      </c>
      <c r="U36" s="2" t="str">
        <f t="shared" si="5"/>
        <v>2</v>
      </c>
      <c r="W36" s="2" t="str">
        <f ca="1">IF(C36=0,"",LEFT(INDEX(Lists!$H$5:$H$49,MATCH(C36,Lists!$G$5:$G$49,0),1),1))</f>
        <v>1</v>
      </c>
      <c r="Y36" s="4">
        <f ca="1">'Month 6'!H36+'Month 6'!I36-'Month 6'!J36</f>
        <v>100</v>
      </c>
      <c r="Z36" s="2">
        <f t="shared" ca="1" si="6"/>
        <v>0</v>
      </c>
      <c r="AA36" s="2">
        <f t="shared" ca="1" si="3"/>
        <v>0</v>
      </c>
      <c r="AC36" s="627" t="str">
        <f t="shared" si="7"/>
        <v>2OI01</v>
      </c>
    </row>
    <row r="37" spans="1:29" ht="39" hidden="1" customHeight="1" x14ac:dyDescent="0.2">
      <c r="A37" s="14" t="str">
        <f>Planning!A21</f>
        <v>I013</v>
      </c>
      <c r="B37" s="9">
        <f>Planning!B21</f>
        <v>0</v>
      </c>
      <c r="C37" s="9">
        <f>Planning!C21</f>
        <v>0</v>
      </c>
      <c r="D37" s="200">
        <f>Planning!D21</f>
        <v>0</v>
      </c>
      <c r="E37" s="201">
        <f>Planning!E21</f>
        <v>0</v>
      </c>
      <c r="F37" s="201" t="str">
        <f>IF(Planning!G21&lt;&gt;0,Planning!G21,"")</f>
        <v/>
      </c>
      <c r="G37" s="194">
        <f>Planning!H21</f>
        <v>0</v>
      </c>
      <c r="H37" s="202">
        <f>Planning!AA21</f>
        <v>0</v>
      </c>
      <c r="I37" s="198">
        <f ca="1">IF(OR(W37="1",AND(W37&lt;&gt;"1",G37=Lists!$A$17)),Y37,0)</f>
        <v>0</v>
      </c>
      <c r="J37" s="174"/>
      <c r="K37" s="32" t="str">
        <f ca="1">IF(AND(W37="2",G37&lt;&gt;Lists!$A$17),AA37,Z37)</f>
        <v/>
      </c>
      <c r="L37" s="33" t="str">
        <f t="shared" ca="1" si="0"/>
        <v/>
      </c>
      <c r="M37" s="203">
        <f>Planning!AB21</f>
        <v>0</v>
      </c>
      <c r="N37" s="203">
        <f>'Month 6'!M37+'Month 6'!N37-'Month 6'!O37</f>
        <v>0</v>
      </c>
      <c r="O37" s="166"/>
      <c r="P37" s="32" t="str">
        <f t="shared" si="1"/>
        <v/>
      </c>
      <c r="Q37" s="33" t="str">
        <f t="shared" si="2"/>
        <v/>
      </c>
      <c r="R37" s="89">
        <f ca="1">SUMIFS($J$25:$J$224,$C$25:$C$224,$C37,$G$25:$G$224,Lists!$A$16)</f>
        <v>0</v>
      </c>
      <c r="S37" s="89">
        <f t="shared" si="4"/>
        <v>0</v>
      </c>
      <c r="U37" s="2" t="str">
        <f t="shared" si="5"/>
        <v/>
      </c>
      <c r="W37" s="2" t="str">
        <f>IF(C37=0,"",LEFT(INDEX(Lists!$H$5:$H$49,MATCH(C37,Lists!$G$5:$G$49,0),1),1))</f>
        <v/>
      </c>
      <c r="Y37" s="4">
        <f ca="1">'Month 6'!H37+'Month 6'!I37-'Month 6'!J37</f>
        <v>0</v>
      </c>
      <c r="Z37" s="2" t="str">
        <f t="shared" ca="1" si="6"/>
        <v/>
      </c>
      <c r="AA37" s="2" t="str">
        <f t="shared" ca="1" si="3"/>
        <v/>
      </c>
      <c r="AC37" s="627" t="str">
        <f t="shared" si="7"/>
        <v>0</v>
      </c>
    </row>
    <row r="38" spans="1:29" ht="39" hidden="1" customHeight="1" x14ac:dyDescent="0.2">
      <c r="A38" s="14" t="str">
        <f>Planning!A22</f>
        <v>I014</v>
      </c>
      <c r="B38" s="9">
        <f>Planning!B22</f>
        <v>0</v>
      </c>
      <c r="C38" s="9">
        <f>Planning!C22</f>
        <v>0</v>
      </c>
      <c r="D38" s="200">
        <f>Planning!D22</f>
        <v>0</v>
      </c>
      <c r="E38" s="201">
        <f>Planning!E22</f>
        <v>0</v>
      </c>
      <c r="F38" s="201" t="str">
        <f>IF(Planning!G22&lt;&gt;0,Planning!G22,"")</f>
        <v/>
      </c>
      <c r="G38" s="194">
        <f>Planning!H22</f>
        <v>0</v>
      </c>
      <c r="H38" s="202">
        <f>Planning!AA22</f>
        <v>0</v>
      </c>
      <c r="I38" s="198">
        <f ca="1">IF(OR(W38="1",AND(W38&lt;&gt;"1",G38=Lists!$A$17)),Y38,0)</f>
        <v>0</v>
      </c>
      <c r="J38" s="174"/>
      <c r="K38" s="32" t="str">
        <f ca="1">IF(AND(W38="2",G38&lt;&gt;Lists!$A$17),AA38,Z38)</f>
        <v/>
      </c>
      <c r="L38" s="33" t="str">
        <f t="shared" ca="1" si="0"/>
        <v/>
      </c>
      <c r="M38" s="203">
        <f>Planning!AB22</f>
        <v>0</v>
      </c>
      <c r="N38" s="203">
        <f>'Month 6'!M38+'Month 6'!N38-'Month 6'!O38</f>
        <v>0</v>
      </c>
      <c r="O38" s="166"/>
      <c r="P38" s="32" t="str">
        <f t="shared" si="1"/>
        <v/>
      </c>
      <c r="Q38" s="33" t="str">
        <f t="shared" si="2"/>
        <v/>
      </c>
      <c r="R38" s="89">
        <f ca="1">SUMIFS($J$25:$J$224,$C$25:$C$224,$C38,$G$25:$G$224,Lists!$A$16)</f>
        <v>0</v>
      </c>
      <c r="S38" s="89">
        <f t="shared" si="4"/>
        <v>0</v>
      </c>
      <c r="U38" s="2" t="str">
        <f t="shared" si="5"/>
        <v/>
      </c>
      <c r="W38" s="2" t="str">
        <f>IF(C38=0,"",LEFT(INDEX(Lists!$H$5:$H$49,MATCH(C38,Lists!$G$5:$G$49,0),1),1))</f>
        <v/>
      </c>
      <c r="Y38" s="4">
        <f ca="1">'Month 6'!H38+'Month 6'!I38-'Month 6'!J38</f>
        <v>0</v>
      </c>
      <c r="Z38" s="2" t="str">
        <f t="shared" ca="1" si="6"/>
        <v/>
      </c>
      <c r="AA38" s="2" t="str">
        <f t="shared" ca="1" si="3"/>
        <v/>
      </c>
      <c r="AC38" s="627" t="str">
        <f t="shared" si="7"/>
        <v>0</v>
      </c>
    </row>
    <row r="39" spans="1:29" ht="39" hidden="1" customHeight="1" x14ac:dyDescent="0.2">
      <c r="A39" s="14" t="str">
        <f>Planning!A23</f>
        <v>I015</v>
      </c>
      <c r="B39" s="9">
        <f>Planning!B23</f>
        <v>0</v>
      </c>
      <c r="C39" s="9">
        <f>Planning!C23</f>
        <v>0</v>
      </c>
      <c r="D39" s="204">
        <f>Planning!D23</f>
        <v>0</v>
      </c>
      <c r="E39" s="205">
        <f>Planning!E23</f>
        <v>0</v>
      </c>
      <c r="F39" s="205" t="str">
        <f>IF(Planning!G23&lt;&gt;0,Planning!G23,"")</f>
        <v/>
      </c>
      <c r="G39" s="194">
        <f>Planning!H23</f>
        <v>0</v>
      </c>
      <c r="H39" s="206">
        <f>Planning!AA23</f>
        <v>0</v>
      </c>
      <c r="I39" s="198">
        <f ca="1">IF(OR(W39="1",AND(W39&lt;&gt;"1",G39=Lists!$A$17)),Y39,0)</f>
        <v>0</v>
      </c>
      <c r="J39" s="174"/>
      <c r="K39" s="32" t="str">
        <f ca="1">IF(AND(W39="2",G39&lt;&gt;Lists!$A$17),AA39,Z39)</f>
        <v/>
      </c>
      <c r="L39" s="33" t="str">
        <f t="shared" ca="1" si="0"/>
        <v/>
      </c>
      <c r="M39" s="208">
        <f>Planning!AB23</f>
        <v>0</v>
      </c>
      <c r="N39" s="208">
        <f>'Month 6'!M39+'Month 6'!N39-'Month 6'!O39</f>
        <v>0</v>
      </c>
      <c r="O39" s="166"/>
      <c r="P39" s="32" t="str">
        <f t="shared" si="1"/>
        <v/>
      </c>
      <c r="Q39" s="33" t="str">
        <f t="shared" si="2"/>
        <v/>
      </c>
      <c r="R39" s="89">
        <f ca="1">SUMIFS($J$25:$J$224,$C$25:$C$224,$C39,$G$25:$G$224,Lists!$A$16)</f>
        <v>0</v>
      </c>
      <c r="S39" s="89">
        <f t="shared" si="4"/>
        <v>0</v>
      </c>
      <c r="U39" s="2" t="str">
        <f t="shared" si="5"/>
        <v/>
      </c>
      <c r="W39" s="2" t="str">
        <f>IF(C39=0,"",LEFT(INDEX(Lists!$H$5:$H$49,MATCH(C39,Lists!$G$5:$G$49,0),1),1))</f>
        <v/>
      </c>
      <c r="Y39" s="4">
        <f ca="1">'Month 6'!H39+'Month 6'!I39-'Month 6'!J39</f>
        <v>0</v>
      </c>
      <c r="Z39" s="2" t="str">
        <f t="shared" ca="1" si="6"/>
        <v/>
      </c>
      <c r="AA39" s="2" t="str">
        <f t="shared" ca="1" si="3"/>
        <v/>
      </c>
      <c r="AC39" s="627" t="str">
        <f t="shared" si="7"/>
        <v>0</v>
      </c>
    </row>
    <row r="40" spans="1:29" ht="39" hidden="1" customHeight="1" x14ac:dyDescent="0.2">
      <c r="A40" s="14" t="str">
        <f>Planning!A24</f>
        <v>I016</v>
      </c>
      <c r="B40" s="9">
        <f>Planning!B24</f>
        <v>0</v>
      </c>
      <c r="C40" s="9">
        <f>Planning!C24</f>
        <v>0</v>
      </c>
      <c r="D40" s="204">
        <f>Planning!D24</f>
        <v>0</v>
      </c>
      <c r="E40" s="205">
        <f>Planning!E24</f>
        <v>0</v>
      </c>
      <c r="F40" s="205" t="str">
        <f>IF(Planning!G24&lt;&gt;0,Planning!G24,"")</f>
        <v/>
      </c>
      <c r="G40" s="194">
        <f>Planning!H24</f>
        <v>0</v>
      </c>
      <c r="H40" s="206">
        <f>Planning!AA24</f>
        <v>0</v>
      </c>
      <c r="I40" s="198">
        <f ca="1">IF(OR(W40="1",AND(W40&lt;&gt;"1",G40=Lists!$A$17)),Y40,0)</f>
        <v>0</v>
      </c>
      <c r="J40" s="174"/>
      <c r="K40" s="32" t="str">
        <f ca="1">IF(AND(W40="2",G40&lt;&gt;Lists!$A$17),AA40,Z40)</f>
        <v/>
      </c>
      <c r="L40" s="33" t="str">
        <f t="shared" ca="1" si="0"/>
        <v/>
      </c>
      <c r="M40" s="208">
        <f>Planning!AB24</f>
        <v>0</v>
      </c>
      <c r="N40" s="208">
        <f>'Month 6'!M40+'Month 6'!N40-'Month 6'!O40</f>
        <v>0</v>
      </c>
      <c r="O40" s="166"/>
      <c r="P40" s="32" t="str">
        <f t="shared" si="1"/>
        <v/>
      </c>
      <c r="Q40" s="33" t="str">
        <f t="shared" si="2"/>
        <v/>
      </c>
      <c r="R40" s="89">
        <f ca="1">SUMIFS($J$25:$J$224,$C$25:$C$224,$C40,$G$25:$G$224,Lists!$A$16)</f>
        <v>0</v>
      </c>
      <c r="S40" s="89">
        <f t="shared" si="4"/>
        <v>0</v>
      </c>
      <c r="U40" s="2" t="str">
        <f t="shared" si="5"/>
        <v/>
      </c>
      <c r="W40" s="2" t="str">
        <f>IF(C40=0,"",LEFT(INDEX(Lists!$H$5:$H$49,MATCH(C40,Lists!$G$5:$G$49,0),1),1))</f>
        <v/>
      </c>
      <c r="Y40" s="4">
        <f ca="1">'Month 6'!H40+'Month 6'!I40-'Month 6'!J40</f>
        <v>0</v>
      </c>
      <c r="Z40" s="2" t="str">
        <f t="shared" ca="1" si="6"/>
        <v/>
      </c>
      <c r="AA40" s="2" t="str">
        <f t="shared" ca="1" si="3"/>
        <v/>
      </c>
      <c r="AC40" s="627" t="str">
        <f t="shared" si="7"/>
        <v>0</v>
      </c>
    </row>
    <row r="41" spans="1:29" ht="39" hidden="1" customHeight="1" x14ac:dyDescent="0.2">
      <c r="A41" s="14" t="str">
        <f>Planning!A25</f>
        <v>I017</v>
      </c>
      <c r="B41" s="9">
        <f>Planning!B25</f>
        <v>0</v>
      </c>
      <c r="C41" s="9">
        <f>Planning!C25</f>
        <v>0</v>
      </c>
      <c r="D41" s="200">
        <f>Planning!D25</f>
        <v>0</v>
      </c>
      <c r="E41" s="201">
        <f>Planning!E25</f>
        <v>0</v>
      </c>
      <c r="F41" s="201" t="str">
        <f>IF(Planning!G25&lt;&gt;0,Planning!G25,"")</f>
        <v/>
      </c>
      <c r="G41" s="194">
        <f>Planning!H25</f>
        <v>0</v>
      </c>
      <c r="H41" s="202">
        <f>Planning!AA25</f>
        <v>0</v>
      </c>
      <c r="I41" s="198">
        <f ca="1">IF(OR(W41="1",AND(W41&lt;&gt;"1",G41=Lists!$A$17)),Y41,0)</f>
        <v>0</v>
      </c>
      <c r="J41" s="174"/>
      <c r="K41" s="32" t="str">
        <f ca="1">IF(AND(W41="2",G41&lt;&gt;Lists!$A$17),AA41,Z41)</f>
        <v/>
      </c>
      <c r="L41" s="33" t="str">
        <f t="shared" ca="1" si="0"/>
        <v/>
      </c>
      <c r="M41" s="203">
        <f>Planning!AB25</f>
        <v>0</v>
      </c>
      <c r="N41" s="203">
        <f>'Month 6'!M41+'Month 6'!N41-'Month 6'!O41</f>
        <v>0</v>
      </c>
      <c r="O41" s="166"/>
      <c r="P41" s="32" t="str">
        <f t="shared" si="1"/>
        <v/>
      </c>
      <c r="Q41" s="33" t="str">
        <f t="shared" si="2"/>
        <v/>
      </c>
      <c r="R41" s="89">
        <f ca="1">SUMIFS($J$25:$J$224,$C$25:$C$224,$C41,$G$25:$G$224,Lists!$A$16)</f>
        <v>0</v>
      </c>
      <c r="S41" s="89">
        <f t="shared" si="4"/>
        <v>0</v>
      </c>
      <c r="U41" s="2" t="str">
        <f t="shared" si="5"/>
        <v/>
      </c>
      <c r="W41" s="2" t="str">
        <f>IF(C41=0,"",LEFT(INDEX(Lists!$H$5:$H$49,MATCH(C41,Lists!$G$5:$G$49,0),1),1))</f>
        <v/>
      </c>
      <c r="Y41" s="4">
        <f ca="1">'Month 6'!H41+'Month 6'!I41-'Month 6'!J41</f>
        <v>0</v>
      </c>
      <c r="Z41" s="2" t="str">
        <f t="shared" ca="1" si="6"/>
        <v/>
      </c>
      <c r="AA41" s="2" t="str">
        <f t="shared" ca="1" si="3"/>
        <v/>
      </c>
      <c r="AC41" s="627" t="str">
        <f t="shared" si="7"/>
        <v>0</v>
      </c>
    </row>
    <row r="42" spans="1:29" ht="39" hidden="1" customHeight="1" x14ac:dyDescent="0.2">
      <c r="A42" s="14" t="str">
        <f>Planning!A26</f>
        <v>I018</v>
      </c>
      <c r="B42" s="9">
        <f>Planning!B26</f>
        <v>0</v>
      </c>
      <c r="C42" s="9">
        <f>Planning!C26</f>
        <v>0</v>
      </c>
      <c r="D42" s="204">
        <f>Planning!D26</f>
        <v>0</v>
      </c>
      <c r="E42" s="205">
        <f>Planning!E26</f>
        <v>0</v>
      </c>
      <c r="F42" s="205" t="str">
        <f>IF(Planning!G26&lt;&gt;0,Planning!G26,"")</f>
        <v/>
      </c>
      <c r="G42" s="194">
        <f>Planning!H26</f>
        <v>0</v>
      </c>
      <c r="H42" s="206">
        <f>Planning!AA26</f>
        <v>0</v>
      </c>
      <c r="I42" s="198">
        <f ca="1">IF(OR(W42="1",AND(W42&lt;&gt;"1",G42=Lists!$A$17)),Y42,0)</f>
        <v>0</v>
      </c>
      <c r="J42" s="174"/>
      <c r="K42" s="32" t="str">
        <f ca="1">IF(AND(W42="2",G42&lt;&gt;Lists!$A$17),AA42,Z42)</f>
        <v/>
      </c>
      <c r="L42" s="33" t="str">
        <f t="shared" ca="1" si="0"/>
        <v/>
      </c>
      <c r="M42" s="208">
        <f>Planning!AB26</f>
        <v>0</v>
      </c>
      <c r="N42" s="208">
        <f>'Month 6'!M42+'Month 6'!N42-'Month 6'!O42</f>
        <v>0</v>
      </c>
      <c r="O42" s="166"/>
      <c r="P42" s="32" t="str">
        <f t="shared" si="1"/>
        <v/>
      </c>
      <c r="Q42" s="33" t="str">
        <f t="shared" si="2"/>
        <v/>
      </c>
      <c r="R42" s="89">
        <f ca="1">SUMIFS($J$25:$J$224,$C$25:$C$224,$C42,$G$25:$G$224,Lists!$A$16)</f>
        <v>0</v>
      </c>
      <c r="S42" s="89">
        <f t="shared" si="4"/>
        <v>0</v>
      </c>
      <c r="U42" s="2" t="str">
        <f t="shared" si="5"/>
        <v/>
      </c>
      <c r="W42" s="2" t="str">
        <f>IF(C42=0,"",LEFT(INDEX(Lists!$H$5:$H$49,MATCH(C42,Lists!$G$5:$G$49,0),1),1))</f>
        <v/>
      </c>
      <c r="Y42" s="4">
        <f ca="1">'Month 6'!H42+'Month 6'!I42-'Month 6'!J42</f>
        <v>0</v>
      </c>
      <c r="Z42" s="2" t="str">
        <f t="shared" ca="1" si="6"/>
        <v/>
      </c>
      <c r="AA42" s="2" t="str">
        <f t="shared" ca="1" si="3"/>
        <v/>
      </c>
      <c r="AC42" s="627" t="str">
        <f t="shared" si="7"/>
        <v>0</v>
      </c>
    </row>
    <row r="43" spans="1:29" ht="39" hidden="1" customHeight="1" x14ac:dyDescent="0.2">
      <c r="A43" s="14" t="str">
        <f>Planning!A27</f>
        <v>I019</v>
      </c>
      <c r="B43" s="9">
        <f>Planning!B27</f>
        <v>0</v>
      </c>
      <c r="C43" s="9">
        <f>Planning!C27</f>
        <v>0</v>
      </c>
      <c r="D43" s="200">
        <f>Planning!D27</f>
        <v>0</v>
      </c>
      <c r="E43" s="201">
        <f>Planning!E27</f>
        <v>0</v>
      </c>
      <c r="F43" s="201" t="str">
        <f>IF(Planning!G27&lt;&gt;0,Planning!G27,"")</f>
        <v/>
      </c>
      <c r="G43" s="194">
        <f>Planning!H27</f>
        <v>0</v>
      </c>
      <c r="H43" s="202">
        <f>Planning!AA27</f>
        <v>0</v>
      </c>
      <c r="I43" s="198">
        <f ca="1">IF(OR(W43="1",AND(W43&lt;&gt;"1",G43=Lists!$A$17)),Y43,0)</f>
        <v>0</v>
      </c>
      <c r="J43" s="174"/>
      <c r="K43" s="32" t="str">
        <f ca="1">IF(AND(W43="2",G43&lt;&gt;Lists!$A$17),AA43,Z43)</f>
        <v/>
      </c>
      <c r="L43" s="33" t="str">
        <f t="shared" ca="1" si="0"/>
        <v/>
      </c>
      <c r="M43" s="203">
        <f>Planning!AB27</f>
        <v>0</v>
      </c>
      <c r="N43" s="203">
        <f>'Month 6'!M43+'Month 6'!N43-'Month 6'!O43</f>
        <v>0</v>
      </c>
      <c r="O43" s="166"/>
      <c r="P43" s="32" t="str">
        <f t="shared" si="1"/>
        <v/>
      </c>
      <c r="Q43" s="33" t="str">
        <f t="shared" si="2"/>
        <v/>
      </c>
      <c r="R43" s="89">
        <f ca="1">SUMIFS($J$25:$J$224,$C$25:$C$224,$C43,$G$25:$G$224,Lists!$A$16)</f>
        <v>0</v>
      </c>
      <c r="S43" s="89">
        <f t="shared" si="4"/>
        <v>0</v>
      </c>
      <c r="U43" s="2" t="str">
        <f t="shared" si="5"/>
        <v/>
      </c>
      <c r="W43" s="2" t="str">
        <f>IF(C43=0,"",LEFT(INDEX(Lists!$H$5:$H$49,MATCH(C43,Lists!$G$5:$G$49,0),1),1))</f>
        <v/>
      </c>
      <c r="Y43" s="4">
        <f ca="1">'Month 6'!H43+'Month 6'!I43-'Month 6'!J43</f>
        <v>0</v>
      </c>
      <c r="Z43" s="2" t="str">
        <f t="shared" ca="1" si="6"/>
        <v/>
      </c>
      <c r="AA43" s="2" t="str">
        <f t="shared" ca="1" si="3"/>
        <v/>
      </c>
      <c r="AC43" s="627" t="str">
        <f t="shared" si="7"/>
        <v>0</v>
      </c>
    </row>
    <row r="44" spans="1:29" ht="39" hidden="1" customHeight="1" x14ac:dyDescent="0.2">
      <c r="A44" s="14" t="str">
        <f>Planning!A28</f>
        <v>I020</v>
      </c>
      <c r="B44" s="9">
        <f>Planning!B28</f>
        <v>0</v>
      </c>
      <c r="C44" s="9">
        <f>Planning!C28</f>
        <v>0</v>
      </c>
      <c r="D44" s="200">
        <f>Planning!D28</f>
        <v>0</v>
      </c>
      <c r="E44" s="201">
        <f>Planning!E28</f>
        <v>0</v>
      </c>
      <c r="F44" s="201" t="str">
        <f>IF(Planning!G28&lt;&gt;0,Planning!G28,"")</f>
        <v/>
      </c>
      <c r="G44" s="194">
        <f>Planning!H28</f>
        <v>0</v>
      </c>
      <c r="H44" s="202">
        <f>Planning!AA28</f>
        <v>0</v>
      </c>
      <c r="I44" s="198">
        <f ca="1">IF(OR(W44="1",AND(W44&lt;&gt;"1",G44=Lists!$A$17)),Y44,0)</f>
        <v>0</v>
      </c>
      <c r="J44" s="174"/>
      <c r="K44" s="32" t="str">
        <f ca="1">IF(AND(W44="2",G44&lt;&gt;Lists!$A$17),AA44,Z44)</f>
        <v/>
      </c>
      <c r="L44" s="33" t="str">
        <f t="shared" ca="1" si="0"/>
        <v/>
      </c>
      <c r="M44" s="203">
        <f>Planning!AB28</f>
        <v>0</v>
      </c>
      <c r="N44" s="203">
        <f>'Month 6'!M44+'Month 6'!N44-'Month 6'!O44</f>
        <v>0</v>
      </c>
      <c r="O44" s="166"/>
      <c r="P44" s="32" t="str">
        <f t="shared" si="1"/>
        <v/>
      </c>
      <c r="Q44" s="33" t="str">
        <f t="shared" si="2"/>
        <v/>
      </c>
      <c r="R44" s="89">
        <f ca="1">SUMIFS($J$25:$J$224,$C$25:$C$224,$C44,$G$25:$G$224,Lists!$A$16)</f>
        <v>0</v>
      </c>
      <c r="S44" s="89">
        <f t="shared" si="4"/>
        <v>0</v>
      </c>
      <c r="U44" s="2" t="str">
        <f t="shared" si="5"/>
        <v/>
      </c>
      <c r="W44" s="2" t="str">
        <f>IF(C44=0,"",LEFT(INDEX(Lists!$H$5:$H$49,MATCH(C44,Lists!$G$5:$G$49,0),1),1))</f>
        <v/>
      </c>
      <c r="Y44" s="4">
        <f ca="1">'Month 6'!H44+'Month 6'!I44-'Month 6'!J44</f>
        <v>0</v>
      </c>
      <c r="Z44" s="2" t="str">
        <f t="shared" ca="1" si="6"/>
        <v/>
      </c>
      <c r="AA44" s="2" t="str">
        <f t="shared" ca="1" si="3"/>
        <v/>
      </c>
      <c r="AC44" s="627" t="str">
        <f t="shared" si="7"/>
        <v>0</v>
      </c>
    </row>
    <row r="45" spans="1:29" ht="39" hidden="1" customHeight="1" x14ac:dyDescent="0.2">
      <c r="A45" s="14" t="str">
        <f>Planning!A29</f>
        <v>I021</v>
      </c>
      <c r="B45" s="9">
        <f>Planning!B29</f>
        <v>0</v>
      </c>
      <c r="C45" s="9">
        <f>Planning!C29</f>
        <v>0</v>
      </c>
      <c r="D45" s="200">
        <f>Planning!D29</f>
        <v>0</v>
      </c>
      <c r="E45" s="201">
        <f>Planning!E29</f>
        <v>0</v>
      </c>
      <c r="F45" s="201" t="str">
        <f>IF(Planning!G29&lt;&gt;0,Planning!G29,"")</f>
        <v/>
      </c>
      <c r="G45" s="194">
        <f>Planning!H29</f>
        <v>0</v>
      </c>
      <c r="H45" s="202">
        <f>Planning!AA29</f>
        <v>0</v>
      </c>
      <c r="I45" s="198">
        <f ca="1">IF(OR(W45="1",AND(W45&lt;&gt;"1",G45=Lists!$A$17)),Y45,0)</f>
        <v>0</v>
      </c>
      <c r="J45" s="174"/>
      <c r="K45" s="32" t="str">
        <f ca="1">IF(AND(W45="2",G45&lt;&gt;Lists!$A$17),AA45,Z45)</f>
        <v/>
      </c>
      <c r="L45" s="33" t="str">
        <f t="shared" ca="1" si="0"/>
        <v/>
      </c>
      <c r="M45" s="203">
        <f>Planning!AB29</f>
        <v>0</v>
      </c>
      <c r="N45" s="203">
        <f>'Month 6'!M45+'Month 6'!N45-'Month 6'!O45</f>
        <v>0</v>
      </c>
      <c r="O45" s="166"/>
      <c r="P45" s="32" t="str">
        <f t="shared" si="1"/>
        <v/>
      </c>
      <c r="Q45" s="33" t="str">
        <f t="shared" si="2"/>
        <v/>
      </c>
      <c r="R45" s="89">
        <f ca="1">SUMIFS($J$25:$J$224,$C$25:$C$224,$C45,$G$25:$G$224,Lists!$A$16)</f>
        <v>0</v>
      </c>
      <c r="S45" s="89">
        <f t="shared" si="4"/>
        <v>0</v>
      </c>
      <c r="U45" s="2" t="str">
        <f t="shared" si="5"/>
        <v/>
      </c>
      <c r="W45" s="2" t="str">
        <f>IF(C45=0,"",LEFT(INDEX(Lists!$H$5:$H$49,MATCH(C45,Lists!$G$5:$G$49,0),1),1))</f>
        <v/>
      </c>
      <c r="Y45" s="4">
        <f ca="1">'Month 6'!H45+'Month 6'!I45-'Month 6'!J45</f>
        <v>0</v>
      </c>
      <c r="Z45" s="2" t="str">
        <f t="shared" ca="1" si="6"/>
        <v/>
      </c>
      <c r="AA45" s="2" t="str">
        <f t="shared" ca="1" si="3"/>
        <v/>
      </c>
      <c r="AC45" s="627" t="str">
        <f t="shared" si="7"/>
        <v>0</v>
      </c>
    </row>
    <row r="46" spans="1:29" ht="39" hidden="1" customHeight="1" x14ac:dyDescent="0.2">
      <c r="A46" s="14" t="str">
        <f>Planning!A30</f>
        <v>I022</v>
      </c>
      <c r="B46" s="9">
        <f>Planning!B30</f>
        <v>0</v>
      </c>
      <c r="C46" s="9">
        <f>Planning!C30</f>
        <v>0</v>
      </c>
      <c r="D46" s="200">
        <f>Planning!D30</f>
        <v>0</v>
      </c>
      <c r="E46" s="201">
        <f>Planning!E30</f>
        <v>0</v>
      </c>
      <c r="F46" s="201" t="str">
        <f>IF(Planning!G30&lt;&gt;0,Planning!G30,"")</f>
        <v/>
      </c>
      <c r="G46" s="194">
        <f>Planning!H30</f>
        <v>0</v>
      </c>
      <c r="H46" s="202">
        <f>Planning!AA30</f>
        <v>0</v>
      </c>
      <c r="I46" s="198">
        <f ca="1">IF(OR(W46="1",AND(W46&lt;&gt;"1",G46=Lists!$A$17)),Y46,0)</f>
        <v>0</v>
      </c>
      <c r="J46" s="174"/>
      <c r="K46" s="32" t="str">
        <f ca="1">IF(AND(W46="2",G46&lt;&gt;Lists!$A$17),AA46,Z46)</f>
        <v/>
      </c>
      <c r="L46" s="33" t="str">
        <f t="shared" ca="1" si="0"/>
        <v/>
      </c>
      <c r="M46" s="203">
        <f>Planning!AB30</f>
        <v>0</v>
      </c>
      <c r="N46" s="203">
        <f>'Month 6'!M46+'Month 6'!N46-'Month 6'!O46</f>
        <v>0</v>
      </c>
      <c r="O46" s="166"/>
      <c r="P46" s="32" t="str">
        <f t="shared" si="1"/>
        <v/>
      </c>
      <c r="Q46" s="33" t="str">
        <f t="shared" si="2"/>
        <v/>
      </c>
      <c r="R46" s="89">
        <f ca="1">SUMIFS($J$25:$J$224,$C$25:$C$224,$C46,$G$25:$G$224,Lists!$A$16)</f>
        <v>0</v>
      </c>
      <c r="S46" s="89">
        <f t="shared" si="4"/>
        <v>0</v>
      </c>
      <c r="U46" s="2" t="str">
        <f t="shared" si="5"/>
        <v/>
      </c>
      <c r="W46" s="2" t="str">
        <f>IF(C46=0,"",LEFT(INDEX(Lists!$H$5:$H$49,MATCH(C46,Lists!$G$5:$G$49,0),1),1))</f>
        <v/>
      </c>
      <c r="Y46" s="4">
        <f ca="1">'Month 6'!H46+'Month 6'!I46-'Month 6'!J46</f>
        <v>0</v>
      </c>
      <c r="Z46" s="2" t="str">
        <f t="shared" ca="1" si="6"/>
        <v/>
      </c>
      <c r="AA46" s="2" t="str">
        <f t="shared" ca="1" si="3"/>
        <v/>
      </c>
      <c r="AC46" s="627" t="str">
        <f t="shared" si="7"/>
        <v>0</v>
      </c>
    </row>
    <row r="47" spans="1:29" ht="39" hidden="1" customHeight="1" x14ac:dyDescent="0.2">
      <c r="A47" s="14" t="str">
        <f>Planning!A31</f>
        <v>I023</v>
      </c>
      <c r="B47" s="9">
        <f>Planning!B31</f>
        <v>0</v>
      </c>
      <c r="C47" s="9">
        <f>Planning!C31</f>
        <v>0</v>
      </c>
      <c r="D47" s="200">
        <f>Planning!D31</f>
        <v>0</v>
      </c>
      <c r="E47" s="201">
        <f>Planning!E31</f>
        <v>0</v>
      </c>
      <c r="F47" s="201" t="str">
        <f>IF(Planning!G31&lt;&gt;0,Planning!G31,"")</f>
        <v/>
      </c>
      <c r="G47" s="194">
        <f>Planning!H31</f>
        <v>0</v>
      </c>
      <c r="H47" s="202">
        <f>Planning!AA31</f>
        <v>0</v>
      </c>
      <c r="I47" s="198">
        <f ca="1">IF(OR(W47="1",AND(W47&lt;&gt;"1",G47=Lists!$A$17)),Y47,0)</f>
        <v>0</v>
      </c>
      <c r="J47" s="174"/>
      <c r="K47" s="32" t="str">
        <f ca="1">IF(AND(W47="2",G47&lt;&gt;Lists!$A$17),AA47,Z47)</f>
        <v/>
      </c>
      <c r="L47" s="33" t="str">
        <f t="shared" ca="1" si="0"/>
        <v/>
      </c>
      <c r="M47" s="203">
        <f>Planning!AB31</f>
        <v>0</v>
      </c>
      <c r="N47" s="203">
        <f>'Month 6'!M47+'Month 6'!N47-'Month 6'!O47</f>
        <v>0</v>
      </c>
      <c r="O47" s="166"/>
      <c r="P47" s="32" t="str">
        <f t="shared" si="1"/>
        <v/>
      </c>
      <c r="Q47" s="33" t="str">
        <f t="shared" si="2"/>
        <v/>
      </c>
      <c r="R47" s="89">
        <f ca="1">SUMIFS($J$25:$J$224,$C$25:$C$224,$C47,$G$25:$G$224,Lists!$A$16)</f>
        <v>0</v>
      </c>
      <c r="S47" s="89">
        <f t="shared" si="4"/>
        <v>0</v>
      </c>
      <c r="U47" s="2" t="str">
        <f t="shared" si="5"/>
        <v/>
      </c>
      <c r="W47" s="2" t="str">
        <f>IF(C47=0,"",LEFT(INDEX(Lists!$H$5:$H$49,MATCH(C47,Lists!$G$5:$G$49,0),1),1))</f>
        <v/>
      </c>
      <c r="Y47" s="4">
        <f ca="1">'Month 6'!H47+'Month 6'!I47-'Month 6'!J47</f>
        <v>0</v>
      </c>
      <c r="Z47" s="2" t="str">
        <f t="shared" ca="1" si="6"/>
        <v/>
      </c>
      <c r="AA47" s="2" t="str">
        <f t="shared" ca="1" si="3"/>
        <v/>
      </c>
      <c r="AC47" s="627" t="str">
        <f t="shared" si="7"/>
        <v>0</v>
      </c>
    </row>
    <row r="48" spans="1:29" ht="39" hidden="1" customHeight="1" x14ac:dyDescent="0.2">
      <c r="A48" s="14" t="str">
        <f>Planning!A32</f>
        <v>I024</v>
      </c>
      <c r="B48" s="9">
        <f>Planning!B32</f>
        <v>0</v>
      </c>
      <c r="C48" s="9">
        <f>Planning!C32</f>
        <v>0</v>
      </c>
      <c r="D48" s="200">
        <f>Planning!D32</f>
        <v>0</v>
      </c>
      <c r="E48" s="201">
        <f>Planning!E32</f>
        <v>0</v>
      </c>
      <c r="F48" s="201" t="str">
        <f>IF(Planning!G32&lt;&gt;0,Planning!G32,"")</f>
        <v/>
      </c>
      <c r="G48" s="194">
        <f>Planning!H32</f>
        <v>0</v>
      </c>
      <c r="H48" s="202">
        <f>Planning!AA32</f>
        <v>0</v>
      </c>
      <c r="I48" s="198">
        <f ca="1">IF(OR(W48="1",AND(W48&lt;&gt;"1",G48=Lists!$A$17)),Y48,0)</f>
        <v>0</v>
      </c>
      <c r="J48" s="174"/>
      <c r="K48" s="32" t="str">
        <f ca="1">IF(AND(W48="2",G48&lt;&gt;Lists!$A$17),AA48,Z48)</f>
        <v/>
      </c>
      <c r="L48" s="33" t="str">
        <f t="shared" ca="1" si="0"/>
        <v/>
      </c>
      <c r="M48" s="203">
        <f>Planning!AB32</f>
        <v>0</v>
      </c>
      <c r="N48" s="203">
        <f>'Month 6'!M48+'Month 6'!N48-'Month 6'!O48</f>
        <v>0</v>
      </c>
      <c r="O48" s="166"/>
      <c r="P48" s="32" t="str">
        <f t="shared" si="1"/>
        <v/>
      </c>
      <c r="Q48" s="33" t="str">
        <f t="shared" si="2"/>
        <v/>
      </c>
      <c r="R48" s="89">
        <f ca="1">SUMIFS($J$25:$J$224,$C$25:$C$224,$C48,$G$25:$G$224,Lists!$A$16)</f>
        <v>0</v>
      </c>
      <c r="S48" s="89">
        <f t="shared" si="4"/>
        <v>0</v>
      </c>
      <c r="U48" s="2" t="str">
        <f t="shared" si="5"/>
        <v/>
      </c>
      <c r="W48" s="2" t="str">
        <f>IF(C48=0,"",LEFT(INDEX(Lists!$H$5:$H$49,MATCH(C48,Lists!$G$5:$G$49,0),1),1))</f>
        <v/>
      </c>
      <c r="Y48" s="4">
        <f ca="1">'Month 6'!H48+'Month 6'!I48-'Month 6'!J48</f>
        <v>0</v>
      </c>
      <c r="Z48" s="2" t="str">
        <f t="shared" ca="1" si="6"/>
        <v/>
      </c>
      <c r="AA48" s="2" t="str">
        <f t="shared" ca="1" si="3"/>
        <v/>
      </c>
      <c r="AC48" s="627" t="str">
        <f t="shared" si="7"/>
        <v>0</v>
      </c>
    </row>
    <row r="49" spans="1:29" ht="39" hidden="1" customHeight="1" x14ac:dyDescent="0.2">
      <c r="A49" s="14" t="str">
        <f>Planning!A33</f>
        <v>I025</v>
      </c>
      <c r="B49" s="9">
        <f>Planning!B33</f>
        <v>0</v>
      </c>
      <c r="C49" s="9">
        <f>Planning!C33</f>
        <v>0</v>
      </c>
      <c r="D49" s="200">
        <f>Planning!D33</f>
        <v>0</v>
      </c>
      <c r="E49" s="201">
        <f>Planning!E33</f>
        <v>0</v>
      </c>
      <c r="F49" s="201" t="str">
        <f>IF(Planning!G33&lt;&gt;0,Planning!G33,"")</f>
        <v/>
      </c>
      <c r="G49" s="194">
        <f>Planning!H33</f>
        <v>0</v>
      </c>
      <c r="H49" s="202">
        <f>Planning!AA33</f>
        <v>0</v>
      </c>
      <c r="I49" s="198">
        <f ca="1">IF(OR(W49="1",AND(W49&lt;&gt;"1",G49=Lists!$A$17)),Y49,0)</f>
        <v>0</v>
      </c>
      <c r="J49" s="174"/>
      <c r="K49" s="32" t="str">
        <f ca="1">IF(AND(W49="2",G49&lt;&gt;Lists!$A$17),AA49,Z49)</f>
        <v/>
      </c>
      <c r="L49" s="33" t="str">
        <f t="shared" ca="1" si="0"/>
        <v/>
      </c>
      <c r="M49" s="203">
        <f>Planning!AB33</f>
        <v>0</v>
      </c>
      <c r="N49" s="203">
        <f>'Month 6'!M49+'Month 6'!N49-'Month 6'!O49</f>
        <v>0</v>
      </c>
      <c r="O49" s="166"/>
      <c r="P49" s="32" t="str">
        <f t="shared" si="1"/>
        <v/>
      </c>
      <c r="Q49" s="33" t="str">
        <f t="shared" si="2"/>
        <v/>
      </c>
      <c r="R49" s="89">
        <f ca="1">SUMIFS($J$25:$J$224,$C$25:$C$224,$C49,$G$25:$G$224,Lists!$A$16)</f>
        <v>0</v>
      </c>
      <c r="S49" s="89">
        <f t="shared" si="4"/>
        <v>0</v>
      </c>
      <c r="U49" s="2" t="str">
        <f t="shared" si="5"/>
        <v/>
      </c>
      <c r="W49" s="2" t="str">
        <f>IF(C49=0,"",LEFT(INDEX(Lists!$H$5:$H$49,MATCH(C49,Lists!$G$5:$G$49,0),1),1))</f>
        <v/>
      </c>
      <c r="Y49" s="4">
        <f ca="1">'Month 6'!H49+'Month 6'!I49-'Month 6'!J49</f>
        <v>0</v>
      </c>
      <c r="Z49" s="2" t="str">
        <f t="shared" ca="1" si="6"/>
        <v/>
      </c>
      <c r="AA49" s="2" t="str">
        <f t="shared" ca="1" si="3"/>
        <v/>
      </c>
      <c r="AC49" s="627" t="str">
        <f t="shared" si="7"/>
        <v>0</v>
      </c>
    </row>
    <row r="50" spans="1:29" ht="39" hidden="1" customHeight="1" x14ac:dyDescent="0.2">
      <c r="A50" s="14" t="str">
        <f>Planning!A34</f>
        <v>I026</v>
      </c>
      <c r="B50" s="9">
        <f>Planning!B34</f>
        <v>0</v>
      </c>
      <c r="C50" s="9">
        <f>Planning!C34</f>
        <v>0</v>
      </c>
      <c r="D50" s="204">
        <f>Planning!D34</f>
        <v>0</v>
      </c>
      <c r="E50" s="205">
        <f>Planning!E34</f>
        <v>0</v>
      </c>
      <c r="F50" s="205" t="str">
        <f>IF(Planning!G34&lt;&gt;0,Planning!G34,"")</f>
        <v/>
      </c>
      <c r="G50" s="194">
        <f>Planning!H34</f>
        <v>0</v>
      </c>
      <c r="H50" s="206">
        <f>Planning!AA34</f>
        <v>0</v>
      </c>
      <c r="I50" s="198">
        <f ca="1">IF(OR(W50="1",AND(W50&lt;&gt;"1",G50=Lists!$A$17)),Y50,0)</f>
        <v>0</v>
      </c>
      <c r="J50" s="174"/>
      <c r="K50" s="32" t="str">
        <f ca="1">IF(AND(W50="2",G50&lt;&gt;Lists!$A$17),AA50,Z50)</f>
        <v/>
      </c>
      <c r="L50" s="33" t="str">
        <f t="shared" ca="1" si="0"/>
        <v/>
      </c>
      <c r="M50" s="208">
        <f>Planning!AB34</f>
        <v>0</v>
      </c>
      <c r="N50" s="208">
        <f>'Month 6'!M50+'Month 6'!N50-'Month 6'!O50</f>
        <v>0</v>
      </c>
      <c r="O50" s="166"/>
      <c r="P50" s="32" t="str">
        <f t="shared" si="1"/>
        <v/>
      </c>
      <c r="Q50" s="33" t="str">
        <f t="shared" si="2"/>
        <v/>
      </c>
      <c r="R50" s="89">
        <f ca="1">SUMIFS($J$25:$J$224,$C$25:$C$224,$C50,$G$25:$G$224,Lists!$A$16)</f>
        <v>0</v>
      </c>
      <c r="S50" s="89">
        <f t="shared" si="4"/>
        <v>0</v>
      </c>
      <c r="U50" s="2" t="str">
        <f t="shared" si="5"/>
        <v/>
      </c>
      <c r="W50" s="2" t="str">
        <f>IF(C50=0,"",LEFT(INDEX(Lists!$H$5:$H$49,MATCH(C50,Lists!$G$5:$G$49,0),1),1))</f>
        <v/>
      </c>
      <c r="Y50" s="4">
        <f ca="1">'Month 6'!H50+'Month 6'!I50-'Month 6'!J50</f>
        <v>0</v>
      </c>
      <c r="Z50" s="2" t="str">
        <f t="shared" ca="1" si="6"/>
        <v/>
      </c>
      <c r="AA50" s="2" t="str">
        <f t="shared" ca="1" si="3"/>
        <v/>
      </c>
      <c r="AC50" s="627" t="str">
        <f t="shared" si="7"/>
        <v>0</v>
      </c>
    </row>
    <row r="51" spans="1:29" ht="39" hidden="1" customHeight="1" x14ac:dyDescent="0.2">
      <c r="A51" s="14" t="str">
        <f>Planning!A35</f>
        <v>I027</v>
      </c>
      <c r="B51" s="9">
        <f>Planning!B35</f>
        <v>0</v>
      </c>
      <c r="C51" s="9">
        <f>Planning!C35</f>
        <v>0</v>
      </c>
      <c r="D51" s="200">
        <f>Planning!D35</f>
        <v>0</v>
      </c>
      <c r="E51" s="201">
        <f>Planning!E35</f>
        <v>0</v>
      </c>
      <c r="F51" s="201" t="str">
        <f>IF(Planning!G35&lt;&gt;0,Planning!G35,"")</f>
        <v/>
      </c>
      <c r="G51" s="194">
        <f>Planning!H35</f>
        <v>0</v>
      </c>
      <c r="H51" s="202">
        <f>Planning!AA35</f>
        <v>0</v>
      </c>
      <c r="I51" s="198">
        <f ca="1">IF(OR(W51="1",AND(W51&lt;&gt;"1",G51=Lists!$A$17)),Y51,0)</f>
        <v>0</v>
      </c>
      <c r="J51" s="174"/>
      <c r="K51" s="32" t="str">
        <f ca="1">IF(AND(W51="2",G51&lt;&gt;Lists!$A$17),AA51,Z51)</f>
        <v/>
      </c>
      <c r="L51" s="33" t="str">
        <f t="shared" ca="1" si="0"/>
        <v/>
      </c>
      <c r="M51" s="203">
        <f>Planning!AB35</f>
        <v>0</v>
      </c>
      <c r="N51" s="203">
        <f>'Month 6'!M51+'Month 6'!N51-'Month 6'!O51</f>
        <v>0</v>
      </c>
      <c r="O51" s="166"/>
      <c r="P51" s="32" t="str">
        <f t="shared" si="1"/>
        <v/>
      </c>
      <c r="Q51" s="33" t="str">
        <f t="shared" si="2"/>
        <v/>
      </c>
      <c r="R51" s="89">
        <f ca="1">SUMIFS($J$25:$J$224,$C$25:$C$224,$C51,$G$25:$G$224,Lists!$A$16)</f>
        <v>0</v>
      </c>
      <c r="S51" s="89">
        <f t="shared" si="4"/>
        <v>0</v>
      </c>
      <c r="U51" s="2" t="str">
        <f t="shared" si="5"/>
        <v/>
      </c>
      <c r="W51" s="2" t="str">
        <f>IF(C51=0,"",LEFT(INDEX(Lists!$H$5:$H$49,MATCH(C51,Lists!$G$5:$G$49,0),1),1))</f>
        <v/>
      </c>
      <c r="Y51" s="4">
        <f ca="1">'Month 6'!H51+'Month 6'!I51-'Month 6'!J51</f>
        <v>0</v>
      </c>
      <c r="Z51" s="2" t="str">
        <f t="shared" ca="1" si="6"/>
        <v/>
      </c>
      <c r="AA51" s="2" t="str">
        <f t="shared" ca="1" si="3"/>
        <v/>
      </c>
      <c r="AC51" s="627" t="str">
        <f t="shared" si="7"/>
        <v>0</v>
      </c>
    </row>
    <row r="52" spans="1:29" ht="39" hidden="1" customHeight="1" x14ac:dyDescent="0.2">
      <c r="A52" s="14" t="str">
        <f>Planning!A36</f>
        <v>I028</v>
      </c>
      <c r="B52" s="9">
        <f>Planning!B36</f>
        <v>0</v>
      </c>
      <c r="C52" s="9">
        <f>Planning!C36</f>
        <v>0</v>
      </c>
      <c r="D52" s="204">
        <f>Planning!D36</f>
        <v>0</v>
      </c>
      <c r="E52" s="205">
        <f>Planning!E36</f>
        <v>0</v>
      </c>
      <c r="F52" s="205" t="str">
        <f>IF(Planning!G36&lt;&gt;0,Planning!G36,"")</f>
        <v/>
      </c>
      <c r="G52" s="194">
        <f>Planning!H36</f>
        <v>0</v>
      </c>
      <c r="H52" s="206">
        <f>Planning!AA36</f>
        <v>0</v>
      </c>
      <c r="I52" s="198">
        <f ca="1">IF(OR(W52="1",AND(W52&lt;&gt;"1",G52=Lists!$A$17)),Y52,0)</f>
        <v>0</v>
      </c>
      <c r="J52" s="174"/>
      <c r="K52" s="32" t="str">
        <f ca="1">IF(AND(W52="2",G52&lt;&gt;Lists!$A$17),AA52,Z52)</f>
        <v/>
      </c>
      <c r="L52" s="33" t="str">
        <f t="shared" ca="1" si="0"/>
        <v/>
      </c>
      <c r="M52" s="208">
        <f>Planning!AB36</f>
        <v>0</v>
      </c>
      <c r="N52" s="208">
        <f>'Month 6'!M52+'Month 6'!N52-'Month 6'!O52</f>
        <v>0</v>
      </c>
      <c r="O52" s="166"/>
      <c r="P52" s="32" t="str">
        <f t="shared" si="1"/>
        <v/>
      </c>
      <c r="Q52" s="33" t="str">
        <f t="shared" si="2"/>
        <v/>
      </c>
      <c r="R52" s="89">
        <f ca="1">SUMIFS($J$25:$J$224,$C$25:$C$224,$C52,$G$25:$G$224,Lists!$A$16)</f>
        <v>0</v>
      </c>
      <c r="S52" s="89">
        <f t="shared" si="4"/>
        <v>0</v>
      </c>
      <c r="U52" s="2" t="str">
        <f t="shared" si="5"/>
        <v/>
      </c>
      <c r="W52" s="2" t="str">
        <f>IF(C52=0,"",LEFT(INDEX(Lists!$H$5:$H$49,MATCH(C52,Lists!$G$5:$G$49,0),1),1))</f>
        <v/>
      </c>
      <c r="Y52" s="4">
        <f ca="1">'Month 6'!H52+'Month 6'!I52-'Month 6'!J52</f>
        <v>0</v>
      </c>
      <c r="Z52" s="2" t="str">
        <f t="shared" ca="1" si="6"/>
        <v/>
      </c>
      <c r="AA52" s="2" t="str">
        <f t="shared" ca="1" si="3"/>
        <v/>
      </c>
      <c r="AC52" s="627" t="str">
        <f t="shared" si="7"/>
        <v>0</v>
      </c>
    </row>
    <row r="53" spans="1:29" ht="39" hidden="1" customHeight="1" x14ac:dyDescent="0.2">
      <c r="A53" s="14" t="str">
        <f>Planning!A37</f>
        <v>I029</v>
      </c>
      <c r="B53" s="9">
        <f>Planning!B37</f>
        <v>0</v>
      </c>
      <c r="C53" s="9">
        <f>Planning!C37</f>
        <v>0</v>
      </c>
      <c r="D53" s="200">
        <f>Planning!D37</f>
        <v>0</v>
      </c>
      <c r="E53" s="201">
        <f>Planning!E37</f>
        <v>0</v>
      </c>
      <c r="F53" s="201" t="str">
        <f>IF(Planning!G37&lt;&gt;0,Planning!G37,"")</f>
        <v/>
      </c>
      <c r="G53" s="194">
        <f>Planning!H37</f>
        <v>0</v>
      </c>
      <c r="H53" s="202">
        <f>Planning!AA37</f>
        <v>0</v>
      </c>
      <c r="I53" s="198">
        <f ca="1">IF(OR(W53="1",AND(W53&lt;&gt;"1",G53=Lists!$A$17)),Y53,0)</f>
        <v>0</v>
      </c>
      <c r="J53" s="174"/>
      <c r="K53" s="32" t="str">
        <f ca="1">IF(AND(W53="2",G53&lt;&gt;Lists!$A$17),AA53,Z53)</f>
        <v/>
      </c>
      <c r="L53" s="33" t="str">
        <f t="shared" ca="1" si="0"/>
        <v/>
      </c>
      <c r="M53" s="203">
        <f>Planning!AB37</f>
        <v>0</v>
      </c>
      <c r="N53" s="203">
        <f>'Month 6'!M53+'Month 6'!N53-'Month 6'!O53</f>
        <v>0</v>
      </c>
      <c r="O53" s="166"/>
      <c r="P53" s="32" t="str">
        <f t="shared" si="1"/>
        <v/>
      </c>
      <c r="Q53" s="33" t="str">
        <f t="shared" si="2"/>
        <v/>
      </c>
      <c r="R53" s="89">
        <f ca="1">SUMIFS($J$25:$J$224,$C$25:$C$224,$C53,$G$25:$G$224,Lists!$A$16)</f>
        <v>0</v>
      </c>
      <c r="S53" s="89">
        <f t="shared" si="4"/>
        <v>0</v>
      </c>
      <c r="U53" s="2" t="str">
        <f t="shared" si="5"/>
        <v/>
      </c>
      <c r="W53" s="2" t="str">
        <f>IF(C53=0,"",LEFT(INDEX(Lists!$H$5:$H$49,MATCH(C53,Lists!$G$5:$G$49,0),1),1))</f>
        <v/>
      </c>
      <c r="Y53" s="4">
        <f ca="1">'Month 6'!H53+'Month 6'!I53-'Month 6'!J53</f>
        <v>0</v>
      </c>
      <c r="Z53" s="2" t="str">
        <f t="shared" ca="1" si="6"/>
        <v/>
      </c>
      <c r="AA53" s="2" t="str">
        <f t="shared" ca="1" si="3"/>
        <v/>
      </c>
      <c r="AC53" s="627" t="str">
        <f t="shared" si="7"/>
        <v>0</v>
      </c>
    </row>
    <row r="54" spans="1:29" ht="39" hidden="1" customHeight="1" x14ac:dyDescent="0.2">
      <c r="A54" s="14" t="str">
        <f>Planning!A38</f>
        <v>I030</v>
      </c>
      <c r="B54" s="9">
        <f>Planning!B38</f>
        <v>0</v>
      </c>
      <c r="C54" s="9">
        <f>Planning!C38</f>
        <v>0</v>
      </c>
      <c r="D54" s="204">
        <f>Planning!D38</f>
        <v>0</v>
      </c>
      <c r="E54" s="205">
        <f>Planning!E38</f>
        <v>0</v>
      </c>
      <c r="F54" s="205" t="str">
        <f>IF(Planning!G38&lt;&gt;0,Planning!G38,"")</f>
        <v/>
      </c>
      <c r="G54" s="194">
        <f>Planning!H38</f>
        <v>0</v>
      </c>
      <c r="H54" s="206">
        <f>Planning!AA38</f>
        <v>0</v>
      </c>
      <c r="I54" s="198">
        <f ca="1">IF(OR(W54="1",AND(W54&lt;&gt;"1",G54=Lists!$A$17)),Y54,0)</f>
        <v>0</v>
      </c>
      <c r="J54" s="174"/>
      <c r="K54" s="32" t="str">
        <f ca="1">IF(AND(W54="2",G54&lt;&gt;Lists!$A$17),AA54,Z54)</f>
        <v/>
      </c>
      <c r="L54" s="33" t="str">
        <f t="shared" ca="1" si="0"/>
        <v/>
      </c>
      <c r="M54" s="208">
        <f>Planning!AB38</f>
        <v>0</v>
      </c>
      <c r="N54" s="208">
        <f>'Month 6'!M54+'Month 6'!N54-'Month 6'!O54</f>
        <v>0</v>
      </c>
      <c r="O54" s="166"/>
      <c r="P54" s="32" t="str">
        <f t="shared" si="1"/>
        <v/>
      </c>
      <c r="Q54" s="33" t="str">
        <f t="shared" si="2"/>
        <v/>
      </c>
      <c r="R54" s="89">
        <f ca="1">SUMIFS($J$25:$J$224,$C$25:$C$224,$C54,$G$25:$G$224,Lists!$A$16)</f>
        <v>0</v>
      </c>
      <c r="S54" s="89">
        <f t="shared" si="4"/>
        <v>0</v>
      </c>
      <c r="U54" s="2" t="str">
        <f t="shared" si="5"/>
        <v/>
      </c>
      <c r="W54" s="2" t="str">
        <f>IF(C54=0,"",LEFT(INDEX(Lists!$H$5:$H$49,MATCH(C54,Lists!$G$5:$G$49,0),1),1))</f>
        <v/>
      </c>
      <c r="Y54" s="4">
        <f ca="1">'Month 6'!H54+'Month 6'!I54-'Month 6'!J54</f>
        <v>0</v>
      </c>
      <c r="Z54" s="2" t="str">
        <f t="shared" ca="1" si="6"/>
        <v/>
      </c>
      <c r="AA54" s="2" t="str">
        <f t="shared" ca="1" si="3"/>
        <v/>
      </c>
      <c r="AC54" s="627" t="str">
        <f t="shared" si="7"/>
        <v>0</v>
      </c>
    </row>
    <row r="55" spans="1:29" ht="39" hidden="1" customHeight="1" x14ac:dyDescent="0.2">
      <c r="A55" s="14" t="str">
        <f>Planning!A39</f>
        <v>I031</v>
      </c>
      <c r="B55" s="9">
        <f>Planning!B39</f>
        <v>0</v>
      </c>
      <c r="C55" s="9">
        <f>Planning!C39</f>
        <v>0</v>
      </c>
      <c r="D55" s="204">
        <f>Planning!D39</f>
        <v>0</v>
      </c>
      <c r="E55" s="205">
        <f>Planning!E39</f>
        <v>0</v>
      </c>
      <c r="F55" s="205" t="str">
        <f>IF(Planning!G39&lt;&gt;0,Planning!G39,"")</f>
        <v/>
      </c>
      <c r="G55" s="194">
        <f>Planning!H39</f>
        <v>0</v>
      </c>
      <c r="H55" s="206">
        <f>Planning!AA39</f>
        <v>0</v>
      </c>
      <c r="I55" s="198">
        <f ca="1">IF(OR(W55="1",AND(W55&lt;&gt;"1",G55=Lists!$A$17)),Y55,0)</f>
        <v>0</v>
      </c>
      <c r="J55" s="174"/>
      <c r="K55" s="32" t="str">
        <f ca="1">IF(AND(W55="2",G55&lt;&gt;Lists!$A$17),AA55,Z55)</f>
        <v/>
      </c>
      <c r="L55" s="33" t="str">
        <f t="shared" ca="1" si="0"/>
        <v/>
      </c>
      <c r="M55" s="208">
        <f>Planning!AB39</f>
        <v>0</v>
      </c>
      <c r="N55" s="208">
        <f>'Month 6'!M55+'Month 6'!N55-'Month 6'!O55</f>
        <v>0</v>
      </c>
      <c r="O55" s="166"/>
      <c r="P55" s="32" t="str">
        <f t="shared" si="1"/>
        <v/>
      </c>
      <c r="Q55" s="33" t="str">
        <f t="shared" si="2"/>
        <v/>
      </c>
      <c r="R55" s="89">
        <f ca="1">SUMIFS($J$25:$J$224,$C$25:$C$224,$C55,$G$25:$G$224,Lists!$A$16)</f>
        <v>0</v>
      </c>
      <c r="S55" s="89">
        <f t="shared" si="4"/>
        <v>0</v>
      </c>
      <c r="U55" s="2" t="str">
        <f t="shared" si="5"/>
        <v/>
      </c>
      <c r="W55" s="2" t="str">
        <f>IF(C55=0,"",LEFT(INDEX(Lists!$H$5:$H$49,MATCH(C55,Lists!$G$5:$G$49,0),1),1))</f>
        <v/>
      </c>
      <c r="Y55" s="4">
        <f ca="1">'Month 6'!H55+'Month 6'!I55-'Month 6'!J55</f>
        <v>0</v>
      </c>
      <c r="Z55" s="2" t="str">
        <f t="shared" ca="1" si="6"/>
        <v/>
      </c>
      <c r="AA55" s="2" t="str">
        <f t="shared" ca="1" si="3"/>
        <v/>
      </c>
      <c r="AC55" s="627" t="str">
        <f t="shared" si="7"/>
        <v>0</v>
      </c>
    </row>
    <row r="56" spans="1:29" ht="39" hidden="1" customHeight="1" x14ac:dyDescent="0.2">
      <c r="A56" s="14" t="str">
        <f>Planning!A40</f>
        <v>I032</v>
      </c>
      <c r="B56" s="9">
        <f>Planning!B40</f>
        <v>0</v>
      </c>
      <c r="C56" s="9">
        <f>Planning!C40</f>
        <v>0</v>
      </c>
      <c r="D56" s="204">
        <f>Planning!D40</f>
        <v>0</v>
      </c>
      <c r="E56" s="205">
        <f>Planning!E40</f>
        <v>0</v>
      </c>
      <c r="F56" s="205" t="str">
        <f>IF(Planning!G40&lt;&gt;0,Planning!G40,"")</f>
        <v/>
      </c>
      <c r="G56" s="194">
        <f>Planning!H40</f>
        <v>0</v>
      </c>
      <c r="H56" s="206">
        <f>Planning!AA40</f>
        <v>0</v>
      </c>
      <c r="I56" s="198">
        <f ca="1">IF(OR(W56="1",AND(W56&lt;&gt;"1",G56=Lists!$A$17)),Y56,0)</f>
        <v>0</v>
      </c>
      <c r="J56" s="174"/>
      <c r="K56" s="32" t="str">
        <f ca="1">IF(AND(W56="2",G56&lt;&gt;Lists!$A$17),AA56,Z56)</f>
        <v/>
      </c>
      <c r="L56" s="33" t="str">
        <f t="shared" ca="1" si="0"/>
        <v/>
      </c>
      <c r="M56" s="208">
        <f>Planning!AB40</f>
        <v>0</v>
      </c>
      <c r="N56" s="208">
        <f>'Month 6'!M56+'Month 6'!N56-'Month 6'!O56</f>
        <v>0</v>
      </c>
      <c r="O56" s="166"/>
      <c r="P56" s="32" t="str">
        <f t="shared" si="1"/>
        <v/>
      </c>
      <c r="Q56" s="33" t="str">
        <f t="shared" si="2"/>
        <v/>
      </c>
      <c r="R56" s="89">
        <f ca="1">SUMIFS($J$25:$J$224,$C$25:$C$224,$C56,$G$25:$G$224,Lists!$A$16)</f>
        <v>0</v>
      </c>
      <c r="S56" s="89">
        <f t="shared" si="4"/>
        <v>0</v>
      </c>
      <c r="U56" s="2" t="str">
        <f t="shared" si="5"/>
        <v/>
      </c>
      <c r="W56" s="2" t="str">
        <f>IF(C56=0,"",LEFT(INDEX(Lists!$H$5:$H$49,MATCH(C56,Lists!$G$5:$G$49,0),1),1))</f>
        <v/>
      </c>
      <c r="Y56" s="4">
        <f ca="1">'Month 6'!H56+'Month 6'!I56-'Month 6'!J56</f>
        <v>0</v>
      </c>
      <c r="Z56" s="2" t="str">
        <f t="shared" ca="1" si="6"/>
        <v/>
      </c>
      <c r="AA56" s="2" t="str">
        <f t="shared" ca="1" si="3"/>
        <v/>
      </c>
      <c r="AC56" s="627" t="str">
        <f t="shared" si="7"/>
        <v>0</v>
      </c>
    </row>
    <row r="57" spans="1:29" ht="39" hidden="1" customHeight="1" x14ac:dyDescent="0.2">
      <c r="A57" s="14" t="str">
        <f>Planning!A41</f>
        <v>I033</v>
      </c>
      <c r="B57" s="9">
        <f>Planning!B41</f>
        <v>0</v>
      </c>
      <c r="C57" s="9">
        <f>Planning!C41</f>
        <v>0</v>
      </c>
      <c r="D57" s="9">
        <f>Planning!D41</f>
        <v>0</v>
      </c>
      <c r="E57" s="3">
        <f>Planning!E41</f>
        <v>0</v>
      </c>
      <c r="F57" s="3" t="str">
        <f>IF(Planning!G41&lt;&gt;0,Planning!G41,"")</f>
        <v/>
      </c>
      <c r="G57" s="194">
        <f>Planning!H41</f>
        <v>0</v>
      </c>
      <c r="H57" s="4">
        <f>Planning!AA41</f>
        <v>0</v>
      </c>
      <c r="I57" s="198">
        <f ca="1">IF(OR(W57="1",AND(W57&lt;&gt;"1",G57=Lists!$A$17)),Y57,0)</f>
        <v>0</v>
      </c>
      <c r="J57" s="174"/>
      <c r="K57" s="32" t="str">
        <f ca="1">IF(AND(W57="2",G57&lt;&gt;Lists!$A$17),AA57,Z57)</f>
        <v/>
      </c>
      <c r="L57" s="33" t="str">
        <f t="shared" ref="L57:L88" ca="1" si="8">IF($U57=ExcluirDelPLogro,"",IF(AND(H57=0,I57=0,J57=0),"",K57))</f>
        <v/>
      </c>
      <c r="M57" s="5">
        <f>Planning!AB41</f>
        <v>0</v>
      </c>
      <c r="N57" s="5">
        <f>'Month 6'!M57+'Month 6'!N57-'Month 6'!O57</f>
        <v>0</v>
      </c>
      <c r="O57" s="166"/>
      <c r="P57" s="32" t="str">
        <f t="shared" si="1"/>
        <v/>
      </c>
      <c r="Q57" s="33" t="str">
        <f t="shared" ref="Q57:Q88" si="9">IF($U57=ExcluirDelPLogro,"",IF(AND(M57=0,N57=0,O57=0),"",P57))</f>
        <v/>
      </c>
      <c r="R57" s="89">
        <f ca="1">SUMIFS($J$25:$J$224,$C$25:$C$224,$C57,$G$25:$G$224,Lists!$A$16)</f>
        <v>0</v>
      </c>
      <c r="S57" s="89">
        <f t="shared" si="4"/>
        <v>0</v>
      </c>
      <c r="U57" s="2" t="str">
        <f t="shared" si="5"/>
        <v/>
      </c>
      <c r="W57" s="2" t="str">
        <f>IF(C57=0,"",LEFT(INDEX(Lists!$H$5:$H$49,MATCH(C57,Lists!$G$5:$G$49,0),1),1))</f>
        <v/>
      </c>
      <c r="Y57" s="4">
        <f ca="1">'Month 6'!H57+'Month 6'!I57-'Month 6'!J57</f>
        <v>0</v>
      </c>
      <c r="Z57" s="2" t="str">
        <f t="shared" ca="1" si="6"/>
        <v/>
      </c>
      <c r="AA57" s="2" t="str">
        <f t="shared" ref="AA57:AA88" ca="1" si="10">IF(AND(H57=0,I57=0,J57=0),"",IF(J57&gt;0,H57/J57,0))</f>
        <v/>
      </c>
      <c r="AC57" s="627" t="str">
        <f t="shared" si="7"/>
        <v>0</v>
      </c>
    </row>
    <row r="58" spans="1:29" ht="39" hidden="1" customHeight="1" x14ac:dyDescent="0.2">
      <c r="A58" s="14" t="str">
        <f>Planning!A42</f>
        <v>I034</v>
      </c>
      <c r="B58" s="9">
        <f>Planning!B42</f>
        <v>0</v>
      </c>
      <c r="C58" s="9">
        <f>Planning!C42</f>
        <v>0</v>
      </c>
      <c r="D58" s="9">
        <f>Planning!D42</f>
        <v>0</v>
      </c>
      <c r="E58" s="3">
        <f>Planning!E42</f>
        <v>0</v>
      </c>
      <c r="F58" s="3" t="str">
        <f>IF(Planning!G42&lt;&gt;0,Planning!G42,"")</f>
        <v/>
      </c>
      <c r="G58" s="194">
        <f>Planning!H42</f>
        <v>0</v>
      </c>
      <c r="H58" s="4">
        <f>Planning!AA42</f>
        <v>0</v>
      </c>
      <c r="I58" s="198">
        <f ca="1">IF(OR(W58="1",AND(W58&lt;&gt;"1",G58=Lists!$A$17)),Y58,0)</f>
        <v>0</v>
      </c>
      <c r="J58" s="174"/>
      <c r="K58" s="32" t="str">
        <f ca="1">IF(AND(W58="2",G58&lt;&gt;Lists!$A$17),AA58,Z58)</f>
        <v/>
      </c>
      <c r="L58" s="33" t="str">
        <f t="shared" ca="1" si="8"/>
        <v/>
      </c>
      <c r="M58" s="5">
        <f>Planning!AB42</f>
        <v>0</v>
      </c>
      <c r="N58" s="5">
        <f>'Month 6'!M58+'Month 6'!N58-'Month 6'!O58</f>
        <v>0</v>
      </c>
      <c r="O58" s="166"/>
      <c r="P58" s="32" t="str">
        <f t="shared" si="1"/>
        <v/>
      </c>
      <c r="Q58" s="33" t="str">
        <f t="shared" si="9"/>
        <v/>
      </c>
      <c r="R58" s="89">
        <f ca="1">SUMIFS($J$25:$J$224,$C$25:$C$224,$C58,$G$25:$G$224,Lists!$A$16)</f>
        <v>0</v>
      </c>
      <c r="S58" s="89">
        <f t="shared" si="4"/>
        <v>0</v>
      </c>
      <c r="U58" s="2" t="str">
        <f t="shared" si="5"/>
        <v/>
      </c>
      <c r="W58" s="2" t="str">
        <f>IF(C58=0,"",LEFT(INDEX(Lists!$H$5:$H$49,MATCH(C58,Lists!$G$5:$G$49,0),1),1))</f>
        <v/>
      </c>
      <c r="Y58" s="4">
        <f ca="1">'Month 6'!H58+'Month 6'!I58-'Month 6'!J58</f>
        <v>0</v>
      </c>
      <c r="Z58" s="2" t="str">
        <f t="shared" ca="1" si="6"/>
        <v/>
      </c>
      <c r="AA58" s="2" t="str">
        <f t="shared" ca="1" si="10"/>
        <v/>
      </c>
      <c r="AC58" s="627" t="str">
        <f t="shared" si="7"/>
        <v>0</v>
      </c>
    </row>
    <row r="59" spans="1:29" ht="39" hidden="1" customHeight="1" x14ac:dyDescent="0.2">
      <c r="A59" s="14" t="str">
        <f>Planning!A43</f>
        <v>I035</v>
      </c>
      <c r="B59" s="9">
        <f>Planning!B43</f>
        <v>0</v>
      </c>
      <c r="C59" s="9">
        <f>Planning!C43</f>
        <v>0</v>
      </c>
      <c r="D59" s="9">
        <f>Planning!D43</f>
        <v>0</v>
      </c>
      <c r="E59" s="3">
        <f>Planning!E43</f>
        <v>0</v>
      </c>
      <c r="F59" s="3" t="str">
        <f>IF(Planning!G43&lt;&gt;0,Planning!G43,"")</f>
        <v/>
      </c>
      <c r="G59" s="194">
        <f>Planning!H43</f>
        <v>0</v>
      </c>
      <c r="H59" s="4">
        <f>Planning!AA43</f>
        <v>0</v>
      </c>
      <c r="I59" s="198">
        <f ca="1">IF(OR(W59="1",AND(W59&lt;&gt;"1",G59=Lists!$A$17)),Y59,0)</f>
        <v>0</v>
      </c>
      <c r="J59" s="174"/>
      <c r="K59" s="32" t="str">
        <f ca="1">IF(AND(W59="2",G59&lt;&gt;Lists!$A$17),AA59,Z59)</f>
        <v/>
      </c>
      <c r="L59" s="33" t="str">
        <f t="shared" ca="1" si="8"/>
        <v/>
      </c>
      <c r="M59" s="5">
        <f>Planning!AB43</f>
        <v>0</v>
      </c>
      <c r="N59" s="5">
        <f>'Month 6'!M59+'Month 6'!N59-'Month 6'!O59</f>
        <v>0</v>
      </c>
      <c r="O59" s="166"/>
      <c r="P59" s="32" t="str">
        <f t="shared" si="1"/>
        <v/>
      </c>
      <c r="Q59" s="33" t="str">
        <f t="shared" si="9"/>
        <v/>
      </c>
      <c r="R59" s="89">
        <f ca="1">SUMIFS($J$25:$J$224,$C$25:$C$224,$C59,$G$25:$G$224,Lists!$A$16)</f>
        <v>0</v>
      </c>
      <c r="S59" s="89">
        <f t="shared" si="4"/>
        <v>0</v>
      </c>
      <c r="U59" s="2" t="str">
        <f t="shared" si="5"/>
        <v/>
      </c>
      <c r="W59" s="2" t="str">
        <f>IF(C59=0,"",LEFT(INDEX(Lists!$H$5:$H$49,MATCH(C59,Lists!$G$5:$G$49,0),1),1))</f>
        <v/>
      </c>
      <c r="Y59" s="4">
        <f ca="1">'Month 6'!H59+'Month 6'!I59-'Month 6'!J59</f>
        <v>0</v>
      </c>
      <c r="Z59" s="2" t="str">
        <f t="shared" ca="1" si="6"/>
        <v/>
      </c>
      <c r="AA59" s="2" t="str">
        <f t="shared" ca="1" si="10"/>
        <v/>
      </c>
      <c r="AC59" s="627" t="str">
        <f t="shared" si="7"/>
        <v>0</v>
      </c>
    </row>
    <row r="60" spans="1:29" ht="39" hidden="1" customHeight="1" x14ac:dyDescent="0.2">
      <c r="A60" s="14" t="str">
        <f>Planning!A44</f>
        <v>I036</v>
      </c>
      <c r="B60" s="9">
        <f>Planning!B44</f>
        <v>0</v>
      </c>
      <c r="C60" s="9">
        <f>Planning!C44</f>
        <v>0</v>
      </c>
      <c r="D60" s="9">
        <f>Planning!D44</f>
        <v>0</v>
      </c>
      <c r="E60" s="3">
        <f>Planning!E44</f>
        <v>0</v>
      </c>
      <c r="F60" s="3" t="str">
        <f>IF(Planning!G44&lt;&gt;0,Planning!G44,"")</f>
        <v/>
      </c>
      <c r="G60" s="194">
        <f>Planning!H44</f>
        <v>0</v>
      </c>
      <c r="H60" s="4">
        <f>Planning!AA44</f>
        <v>0</v>
      </c>
      <c r="I60" s="198">
        <f ca="1">IF(OR(W60="1",AND(W60&lt;&gt;"1",G60=Lists!$A$17)),Y60,0)</f>
        <v>0</v>
      </c>
      <c r="J60" s="174"/>
      <c r="K60" s="32" t="str">
        <f ca="1">IF(AND(W60="2",G60&lt;&gt;Lists!$A$17),AA60,Z60)</f>
        <v/>
      </c>
      <c r="L60" s="33" t="str">
        <f t="shared" ca="1" si="8"/>
        <v/>
      </c>
      <c r="M60" s="5">
        <f>Planning!AB44</f>
        <v>0</v>
      </c>
      <c r="N60" s="5">
        <f>'Month 6'!M60+'Month 6'!N60-'Month 6'!O60</f>
        <v>0</v>
      </c>
      <c r="O60" s="166"/>
      <c r="P60" s="32" t="str">
        <f t="shared" si="1"/>
        <v/>
      </c>
      <c r="Q60" s="33" t="str">
        <f t="shared" si="9"/>
        <v/>
      </c>
      <c r="R60" s="89">
        <f ca="1">SUMIFS($J$25:$J$224,$C$25:$C$224,$C60,$G$25:$G$224,Lists!$A$16)</f>
        <v>0</v>
      </c>
      <c r="S60" s="89">
        <f t="shared" si="4"/>
        <v>0</v>
      </c>
      <c r="U60" s="2" t="str">
        <f t="shared" si="5"/>
        <v/>
      </c>
      <c r="W60" s="2" t="str">
        <f>IF(C60=0,"",LEFT(INDEX(Lists!$H$5:$H$49,MATCH(C60,Lists!$G$5:$G$49,0),1),1))</f>
        <v/>
      </c>
      <c r="Y60" s="4">
        <f ca="1">'Month 6'!H60+'Month 6'!I60-'Month 6'!J60</f>
        <v>0</v>
      </c>
      <c r="Z60" s="2" t="str">
        <f t="shared" ca="1" si="6"/>
        <v/>
      </c>
      <c r="AA60" s="2" t="str">
        <f t="shared" ca="1" si="10"/>
        <v/>
      </c>
      <c r="AC60" s="627" t="str">
        <f t="shared" si="7"/>
        <v>0</v>
      </c>
    </row>
    <row r="61" spans="1:29" ht="39" hidden="1" customHeight="1" x14ac:dyDescent="0.2">
      <c r="A61" s="14" t="str">
        <f>Planning!A45</f>
        <v>I037</v>
      </c>
      <c r="B61" s="9">
        <f>Planning!B45</f>
        <v>0</v>
      </c>
      <c r="C61" s="9">
        <f>Planning!C45</f>
        <v>0</v>
      </c>
      <c r="D61" s="9">
        <f>Planning!D45</f>
        <v>0</v>
      </c>
      <c r="E61" s="3">
        <f>Planning!E45</f>
        <v>0</v>
      </c>
      <c r="F61" s="3" t="str">
        <f>IF(Planning!G45&lt;&gt;0,Planning!G45,"")</f>
        <v/>
      </c>
      <c r="G61" s="194">
        <f>Planning!H45</f>
        <v>0</v>
      </c>
      <c r="H61" s="4">
        <f>Planning!AA45</f>
        <v>0</v>
      </c>
      <c r="I61" s="198">
        <f ca="1">IF(OR(W61="1",AND(W61&lt;&gt;"1",G61=Lists!$A$17)),Y61,0)</f>
        <v>0</v>
      </c>
      <c r="J61" s="174"/>
      <c r="K61" s="32" t="str">
        <f ca="1">IF(AND(W61="2",G61&lt;&gt;Lists!$A$17),AA61,Z61)</f>
        <v/>
      </c>
      <c r="L61" s="33" t="str">
        <f t="shared" ca="1" si="8"/>
        <v/>
      </c>
      <c r="M61" s="5">
        <f>Planning!AB45</f>
        <v>0</v>
      </c>
      <c r="N61" s="5">
        <f>'Month 6'!M61+'Month 6'!N61-'Month 6'!O61</f>
        <v>0</v>
      </c>
      <c r="O61" s="166"/>
      <c r="P61" s="32" t="str">
        <f t="shared" si="1"/>
        <v/>
      </c>
      <c r="Q61" s="33" t="str">
        <f t="shared" si="9"/>
        <v/>
      </c>
      <c r="R61" s="89">
        <f ca="1">SUMIFS($J$25:$J$224,$C$25:$C$224,$C61,$G$25:$G$224,Lists!$A$16)</f>
        <v>0</v>
      </c>
      <c r="S61" s="89">
        <f t="shared" si="4"/>
        <v>0</v>
      </c>
      <c r="U61" s="2" t="str">
        <f t="shared" si="5"/>
        <v/>
      </c>
      <c r="W61" s="2" t="str">
        <f>IF(C61=0,"",LEFT(INDEX(Lists!$H$5:$H$49,MATCH(C61,Lists!$G$5:$G$49,0),1),1))</f>
        <v/>
      </c>
      <c r="Y61" s="4">
        <f ca="1">'Month 6'!H61+'Month 6'!I61-'Month 6'!J61</f>
        <v>0</v>
      </c>
      <c r="Z61" s="2" t="str">
        <f t="shared" ca="1" si="6"/>
        <v/>
      </c>
      <c r="AA61" s="2" t="str">
        <f t="shared" ca="1" si="10"/>
        <v/>
      </c>
      <c r="AC61" s="627" t="str">
        <f t="shared" si="7"/>
        <v>0</v>
      </c>
    </row>
    <row r="62" spans="1:29" ht="39" hidden="1" customHeight="1" x14ac:dyDescent="0.2">
      <c r="A62" s="14" t="str">
        <f>Planning!A46</f>
        <v>I038</v>
      </c>
      <c r="B62" s="9">
        <f>Planning!B46</f>
        <v>0</v>
      </c>
      <c r="C62" s="9">
        <f>Planning!C46</f>
        <v>0</v>
      </c>
      <c r="D62" s="9">
        <f>Planning!D46</f>
        <v>0</v>
      </c>
      <c r="E62" s="3">
        <f>Planning!E46</f>
        <v>0</v>
      </c>
      <c r="F62" s="3" t="str">
        <f>IF(Planning!G46&lt;&gt;0,Planning!G46,"")</f>
        <v/>
      </c>
      <c r="G62" s="194">
        <f>Planning!H46</f>
        <v>0</v>
      </c>
      <c r="H62" s="4">
        <f>Planning!AA46</f>
        <v>0</v>
      </c>
      <c r="I62" s="198">
        <f ca="1">IF(OR(W62="1",AND(W62&lt;&gt;"1",G62=Lists!$A$17)),Y62,0)</f>
        <v>0</v>
      </c>
      <c r="J62" s="174"/>
      <c r="K62" s="32" t="str">
        <f ca="1">IF(AND(W62="2",G62&lt;&gt;Lists!$A$17),AA62,Z62)</f>
        <v/>
      </c>
      <c r="L62" s="33" t="str">
        <f t="shared" ca="1" si="8"/>
        <v/>
      </c>
      <c r="M62" s="5">
        <f>Planning!AB46</f>
        <v>0</v>
      </c>
      <c r="N62" s="5">
        <f>'Month 6'!M62+'Month 6'!N62-'Month 6'!O62</f>
        <v>0</v>
      </c>
      <c r="O62" s="166"/>
      <c r="P62" s="32" t="str">
        <f t="shared" si="1"/>
        <v/>
      </c>
      <c r="Q62" s="33" t="str">
        <f t="shared" si="9"/>
        <v/>
      </c>
      <c r="R62" s="89">
        <f ca="1">SUMIFS($J$25:$J$224,$C$25:$C$224,$C62,$G$25:$G$224,Lists!$A$16)</f>
        <v>0</v>
      </c>
      <c r="S62" s="89">
        <f t="shared" si="4"/>
        <v>0</v>
      </c>
      <c r="U62" s="2" t="str">
        <f t="shared" si="5"/>
        <v/>
      </c>
      <c r="W62" s="2" t="str">
        <f>IF(C62=0,"",LEFT(INDEX(Lists!$H$5:$H$49,MATCH(C62,Lists!$G$5:$G$49,0),1),1))</f>
        <v/>
      </c>
      <c r="Y62" s="4">
        <f ca="1">'Month 6'!H62+'Month 6'!I62-'Month 6'!J62</f>
        <v>0</v>
      </c>
      <c r="Z62" s="2" t="str">
        <f t="shared" ca="1" si="6"/>
        <v/>
      </c>
      <c r="AA62" s="2" t="str">
        <f t="shared" ca="1" si="10"/>
        <v/>
      </c>
      <c r="AC62" s="627" t="str">
        <f t="shared" si="7"/>
        <v>0</v>
      </c>
    </row>
    <row r="63" spans="1:29" ht="39" hidden="1" customHeight="1" x14ac:dyDescent="0.2">
      <c r="A63" s="14" t="str">
        <f>Planning!A47</f>
        <v>I039</v>
      </c>
      <c r="B63" s="9">
        <f>Planning!B47</f>
        <v>0</v>
      </c>
      <c r="C63" s="9">
        <f>Planning!C47</f>
        <v>0</v>
      </c>
      <c r="D63" s="9">
        <f>Planning!D47</f>
        <v>0</v>
      </c>
      <c r="E63" s="3">
        <f>Planning!E47</f>
        <v>0</v>
      </c>
      <c r="F63" s="3" t="str">
        <f>IF(Planning!G47&lt;&gt;0,Planning!G47,"")</f>
        <v/>
      </c>
      <c r="G63" s="194">
        <f>Planning!H47</f>
        <v>0</v>
      </c>
      <c r="H63" s="4">
        <f>Planning!AA47</f>
        <v>0</v>
      </c>
      <c r="I63" s="198">
        <f ca="1">IF(OR(W63="1",AND(W63&lt;&gt;"1",G63=Lists!$A$17)),Y63,0)</f>
        <v>0</v>
      </c>
      <c r="J63" s="174"/>
      <c r="K63" s="32" t="str">
        <f ca="1">IF(AND(W63="2",G63&lt;&gt;Lists!$A$17),AA63,Z63)</f>
        <v/>
      </c>
      <c r="L63" s="33" t="str">
        <f t="shared" ca="1" si="8"/>
        <v/>
      </c>
      <c r="M63" s="5">
        <f>Planning!AB47</f>
        <v>0</v>
      </c>
      <c r="N63" s="5">
        <f>'Month 6'!M63+'Month 6'!N63-'Month 6'!O63</f>
        <v>0</v>
      </c>
      <c r="O63" s="166"/>
      <c r="P63" s="32" t="str">
        <f t="shared" si="1"/>
        <v/>
      </c>
      <c r="Q63" s="33" t="str">
        <f t="shared" si="9"/>
        <v/>
      </c>
      <c r="R63" s="89">
        <f ca="1">SUMIFS($J$25:$J$224,$C$25:$C$224,$C63,$G$25:$G$224,Lists!$A$16)</f>
        <v>0</v>
      </c>
      <c r="S63" s="89">
        <f t="shared" si="4"/>
        <v>0</v>
      </c>
      <c r="U63" s="2" t="str">
        <f t="shared" si="5"/>
        <v/>
      </c>
      <c r="W63" s="2" t="str">
        <f>IF(C63=0,"",LEFT(INDEX(Lists!$H$5:$H$49,MATCH(C63,Lists!$G$5:$G$49,0),1),1))</f>
        <v/>
      </c>
      <c r="Y63" s="4">
        <f ca="1">'Month 6'!H63+'Month 6'!I63-'Month 6'!J63</f>
        <v>0</v>
      </c>
      <c r="Z63" s="2" t="str">
        <f t="shared" ca="1" si="6"/>
        <v/>
      </c>
      <c r="AA63" s="2" t="str">
        <f t="shared" ca="1" si="10"/>
        <v/>
      </c>
      <c r="AC63" s="627" t="str">
        <f t="shared" si="7"/>
        <v>0</v>
      </c>
    </row>
    <row r="64" spans="1:29" ht="39" hidden="1" customHeight="1" x14ac:dyDescent="0.2">
      <c r="A64" s="14" t="str">
        <f>Planning!A48</f>
        <v>I040</v>
      </c>
      <c r="B64" s="9">
        <f>Planning!B48</f>
        <v>0</v>
      </c>
      <c r="C64" s="9">
        <f>Planning!C48</f>
        <v>0</v>
      </c>
      <c r="D64" s="9">
        <f>Planning!D48</f>
        <v>0</v>
      </c>
      <c r="E64" s="3">
        <f>Planning!E48</f>
        <v>0</v>
      </c>
      <c r="F64" s="3" t="str">
        <f>IF(Planning!G48&lt;&gt;0,Planning!G48,"")</f>
        <v/>
      </c>
      <c r="G64" s="194">
        <f>Planning!H48</f>
        <v>0</v>
      </c>
      <c r="H64" s="4">
        <f>Planning!AA48</f>
        <v>0</v>
      </c>
      <c r="I64" s="198">
        <f ca="1">IF(OR(W64="1",AND(W64&lt;&gt;"1",G64=Lists!$A$17)),Y64,0)</f>
        <v>0</v>
      </c>
      <c r="J64" s="174"/>
      <c r="K64" s="32" t="str">
        <f ca="1">IF(AND(W64="2",G64&lt;&gt;Lists!$A$17),AA64,Z64)</f>
        <v/>
      </c>
      <c r="L64" s="33" t="str">
        <f t="shared" ca="1" si="8"/>
        <v/>
      </c>
      <c r="M64" s="5">
        <f>Planning!AB48</f>
        <v>0</v>
      </c>
      <c r="N64" s="5">
        <f>'Month 6'!M64+'Month 6'!N64-'Month 6'!O64</f>
        <v>0</v>
      </c>
      <c r="O64" s="166"/>
      <c r="P64" s="32" t="str">
        <f t="shared" si="1"/>
        <v/>
      </c>
      <c r="Q64" s="33" t="str">
        <f t="shared" si="9"/>
        <v/>
      </c>
      <c r="R64" s="89">
        <f ca="1">SUMIFS($J$25:$J$224,$C$25:$C$224,$C64,$G$25:$G$224,Lists!$A$16)</f>
        <v>0</v>
      </c>
      <c r="S64" s="89">
        <f t="shared" si="4"/>
        <v>0</v>
      </c>
      <c r="U64" s="2" t="str">
        <f t="shared" si="5"/>
        <v/>
      </c>
      <c r="W64" s="2" t="str">
        <f>IF(C64=0,"",LEFT(INDEX(Lists!$H$5:$H$49,MATCH(C64,Lists!$G$5:$G$49,0),1),1))</f>
        <v/>
      </c>
      <c r="Y64" s="4">
        <f ca="1">'Month 6'!H64+'Month 6'!I64-'Month 6'!J64</f>
        <v>0</v>
      </c>
      <c r="Z64" s="2" t="str">
        <f t="shared" ca="1" si="6"/>
        <v/>
      </c>
      <c r="AA64" s="2" t="str">
        <f t="shared" ca="1" si="10"/>
        <v/>
      </c>
      <c r="AC64" s="627" t="str">
        <f t="shared" si="7"/>
        <v>0</v>
      </c>
    </row>
    <row r="65" spans="1:29" ht="39" hidden="1" customHeight="1" x14ac:dyDescent="0.2">
      <c r="A65" s="14" t="str">
        <f>Planning!A49</f>
        <v>I041</v>
      </c>
      <c r="B65" s="9">
        <f>Planning!B49</f>
        <v>0</v>
      </c>
      <c r="C65" s="9">
        <f>Planning!C49</f>
        <v>0</v>
      </c>
      <c r="D65" s="9">
        <f>Planning!D49</f>
        <v>0</v>
      </c>
      <c r="E65" s="3">
        <f>Planning!E49</f>
        <v>0</v>
      </c>
      <c r="F65" s="3" t="str">
        <f>IF(Planning!G49&lt;&gt;0,Planning!G49,"")</f>
        <v/>
      </c>
      <c r="G65" s="194">
        <f>Planning!H49</f>
        <v>0</v>
      </c>
      <c r="H65" s="4">
        <f>Planning!AA49</f>
        <v>0</v>
      </c>
      <c r="I65" s="198">
        <f ca="1">IF(OR(W65="1",AND(W65&lt;&gt;"1",G65=Lists!$A$17)),Y65,0)</f>
        <v>0</v>
      </c>
      <c r="J65" s="174"/>
      <c r="K65" s="32" t="str">
        <f ca="1">IF(AND(W65="2",G65&lt;&gt;Lists!$A$17),AA65,Z65)</f>
        <v/>
      </c>
      <c r="L65" s="33" t="str">
        <f t="shared" ca="1" si="8"/>
        <v/>
      </c>
      <c r="M65" s="5">
        <f>Planning!AB49</f>
        <v>0</v>
      </c>
      <c r="N65" s="5">
        <f>'Month 6'!M65+'Month 6'!N65-'Month 6'!O65</f>
        <v>0</v>
      </c>
      <c r="O65" s="166"/>
      <c r="P65" s="32" t="str">
        <f t="shared" si="1"/>
        <v/>
      </c>
      <c r="Q65" s="33" t="str">
        <f t="shared" si="9"/>
        <v/>
      </c>
      <c r="R65" s="89">
        <f ca="1">SUMIFS($J$25:$J$224,$C$25:$C$224,$C65,$G$25:$G$224,Lists!$A$16)</f>
        <v>0</v>
      </c>
      <c r="S65" s="89">
        <f t="shared" si="4"/>
        <v>0</v>
      </c>
      <c r="U65" s="2" t="str">
        <f t="shared" si="5"/>
        <v/>
      </c>
      <c r="W65" s="2" t="str">
        <f>IF(C65=0,"",LEFT(INDEX(Lists!$H$5:$H$49,MATCH(C65,Lists!$G$5:$G$49,0),1),1))</f>
        <v/>
      </c>
      <c r="Y65" s="4">
        <f ca="1">'Month 6'!H65+'Month 6'!I65-'Month 6'!J65</f>
        <v>0</v>
      </c>
      <c r="Z65" s="2" t="str">
        <f t="shared" ca="1" si="6"/>
        <v/>
      </c>
      <c r="AA65" s="2" t="str">
        <f t="shared" ca="1" si="10"/>
        <v/>
      </c>
      <c r="AC65" s="627" t="str">
        <f t="shared" si="7"/>
        <v>0</v>
      </c>
    </row>
    <row r="66" spans="1:29" ht="39" hidden="1" customHeight="1" x14ac:dyDescent="0.2">
      <c r="A66" s="14" t="str">
        <f>Planning!A50</f>
        <v>I042</v>
      </c>
      <c r="B66" s="9">
        <f>Planning!B50</f>
        <v>0</v>
      </c>
      <c r="C66" s="9">
        <f>Planning!C50</f>
        <v>0</v>
      </c>
      <c r="D66" s="9">
        <f>Planning!D50</f>
        <v>0</v>
      </c>
      <c r="E66" s="3">
        <f>Planning!E50</f>
        <v>0</v>
      </c>
      <c r="F66" s="3" t="str">
        <f>IF(Planning!G50&lt;&gt;0,Planning!G50,"")</f>
        <v/>
      </c>
      <c r="G66" s="194">
        <f>Planning!H50</f>
        <v>0</v>
      </c>
      <c r="H66" s="4">
        <f>Planning!AA50</f>
        <v>0</v>
      </c>
      <c r="I66" s="198">
        <f ca="1">IF(OR(W66="1",AND(W66&lt;&gt;"1",G66=Lists!$A$17)),Y66,0)</f>
        <v>0</v>
      </c>
      <c r="J66" s="174"/>
      <c r="K66" s="32" t="str">
        <f ca="1">IF(AND(W66="2",G66&lt;&gt;Lists!$A$17),AA66,Z66)</f>
        <v/>
      </c>
      <c r="L66" s="33" t="str">
        <f t="shared" ca="1" si="8"/>
        <v/>
      </c>
      <c r="M66" s="5">
        <f>Planning!AB50</f>
        <v>0</v>
      </c>
      <c r="N66" s="5">
        <f>'Month 6'!M66+'Month 6'!N66-'Month 6'!O66</f>
        <v>0</v>
      </c>
      <c r="O66" s="166"/>
      <c r="P66" s="32" t="str">
        <f t="shared" si="1"/>
        <v/>
      </c>
      <c r="Q66" s="33" t="str">
        <f t="shared" si="9"/>
        <v/>
      </c>
      <c r="R66" s="89">
        <f ca="1">SUMIFS($J$25:$J$224,$C$25:$C$224,$C66,$G$25:$G$224,Lists!$A$16)</f>
        <v>0</v>
      </c>
      <c r="S66" s="89">
        <f t="shared" si="4"/>
        <v>0</v>
      </c>
      <c r="U66" s="2" t="str">
        <f t="shared" si="5"/>
        <v/>
      </c>
      <c r="W66" s="2" t="str">
        <f>IF(C66=0,"",LEFT(INDEX(Lists!$H$5:$H$49,MATCH(C66,Lists!$G$5:$G$49,0),1),1))</f>
        <v/>
      </c>
      <c r="Y66" s="4">
        <f ca="1">'Month 6'!H66+'Month 6'!I66-'Month 6'!J66</f>
        <v>0</v>
      </c>
      <c r="Z66" s="2" t="str">
        <f t="shared" ca="1" si="6"/>
        <v/>
      </c>
      <c r="AA66" s="2" t="str">
        <f t="shared" ca="1" si="10"/>
        <v/>
      </c>
      <c r="AC66" s="627" t="str">
        <f t="shared" si="7"/>
        <v>0</v>
      </c>
    </row>
    <row r="67" spans="1:29" ht="39" hidden="1" customHeight="1" x14ac:dyDescent="0.2">
      <c r="A67" s="14" t="str">
        <f>Planning!A51</f>
        <v>I043</v>
      </c>
      <c r="B67" s="9">
        <f>Planning!B51</f>
        <v>0</v>
      </c>
      <c r="C67" s="9">
        <f>Planning!C51</f>
        <v>0</v>
      </c>
      <c r="D67" s="9">
        <f>Planning!D51</f>
        <v>0</v>
      </c>
      <c r="E67" s="3">
        <f>Planning!E51</f>
        <v>0</v>
      </c>
      <c r="F67" s="3" t="str">
        <f>IF(Planning!G51&lt;&gt;0,Planning!G51,"")</f>
        <v/>
      </c>
      <c r="G67" s="194">
        <f>Planning!H51</f>
        <v>0</v>
      </c>
      <c r="H67" s="4">
        <f>Planning!AA51</f>
        <v>0</v>
      </c>
      <c r="I67" s="198">
        <f ca="1">IF(OR(W67="1",AND(W67&lt;&gt;"1",G67=Lists!$A$17)),Y67,0)</f>
        <v>0</v>
      </c>
      <c r="J67" s="174"/>
      <c r="K67" s="32" t="str">
        <f ca="1">IF(AND(W67="2",G67&lt;&gt;Lists!$A$17),AA67,Z67)</f>
        <v/>
      </c>
      <c r="L67" s="33" t="str">
        <f t="shared" ca="1" si="8"/>
        <v/>
      </c>
      <c r="M67" s="5">
        <f>Planning!AB51</f>
        <v>0</v>
      </c>
      <c r="N67" s="5">
        <f>'Month 6'!M67+'Month 6'!N67-'Month 6'!O67</f>
        <v>0</v>
      </c>
      <c r="O67" s="166"/>
      <c r="P67" s="32" t="str">
        <f t="shared" si="1"/>
        <v/>
      </c>
      <c r="Q67" s="33" t="str">
        <f t="shared" si="9"/>
        <v/>
      </c>
      <c r="R67" s="89">
        <f ca="1">SUMIFS($J$25:$J$224,$C$25:$C$224,$C67,$G$25:$G$224,Lists!$A$16)</f>
        <v>0</v>
      </c>
      <c r="S67" s="89">
        <f t="shared" si="4"/>
        <v>0</v>
      </c>
      <c r="U67" s="2" t="str">
        <f t="shared" si="5"/>
        <v/>
      </c>
      <c r="W67" s="2" t="str">
        <f>IF(C67=0,"",LEFT(INDEX(Lists!$H$5:$H$49,MATCH(C67,Lists!$G$5:$G$49,0),1),1))</f>
        <v/>
      </c>
      <c r="Y67" s="4">
        <f ca="1">'Month 6'!H67+'Month 6'!I67-'Month 6'!J67</f>
        <v>0</v>
      </c>
      <c r="Z67" s="2" t="str">
        <f t="shared" ca="1" si="6"/>
        <v/>
      </c>
      <c r="AA67" s="2" t="str">
        <f t="shared" ca="1" si="10"/>
        <v/>
      </c>
      <c r="AC67" s="627" t="str">
        <f t="shared" si="7"/>
        <v>0</v>
      </c>
    </row>
    <row r="68" spans="1:29" ht="39" hidden="1" customHeight="1" x14ac:dyDescent="0.2">
      <c r="A68" s="14" t="str">
        <f>Planning!A52</f>
        <v>I044</v>
      </c>
      <c r="B68" s="9">
        <f>Planning!B52</f>
        <v>0</v>
      </c>
      <c r="C68" s="9">
        <f>Planning!C52</f>
        <v>0</v>
      </c>
      <c r="D68" s="9">
        <f>Planning!D52</f>
        <v>0</v>
      </c>
      <c r="E68" s="3">
        <f>Planning!E52</f>
        <v>0</v>
      </c>
      <c r="F68" s="3" t="str">
        <f>IF(Planning!G52&lt;&gt;0,Planning!G52,"")</f>
        <v/>
      </c>
      <c r="G68" s="194">
        <f>Planning!H52</f>
        <v>0</v>
      </c>
      <c r="H68" s="4">
        <f>Planning!AA52</f>
        <v>0</v>
      </c>
      <c r="I68" s="198">
        <f ca="1">IF(OR(W68="1",AND(W68&lt;&gt;"1",G68=Lists!$A$17)),Y68,0)</f>
        <v>0</v>
      </c>
      <c r="J68" s="174"/>
      <c r="K68" s="32" t="str">
        <f ca="1">IF(AND(W68="2",G68&lt;&gt;Lists!$A$17),AA68,Z68)</f>
        <v/>
      </c>
      <c r="L68" s="33" t="str">
        <f t="shared" ca="1" si="8"/>
        <v/>
      </c>
      <c r="M68" s="5">
        <f>Planning!AB52</f>
        <v>0</v>
      </c>
      <c r="N68" s="5">
        <f>'Month 6'!M68+'Month 6'!N68-'Month 6'!O68</f>
        <v>0</v>
      </c>
      <c r="O68" s="166"/>
      <c r="P68" s="32" t="str">
        <f t="shared" si="1"/>
        <v/>
      </c>
      <c r="Q68" s="33" t="str">
        <f t="shared" si="9"/>
        <v/>
      </c>
      <c r="R68" s="89">
        <f ca="1">SUMIFS($J$25:$J$224,$C$25:$C$224,$C68,$G$25:$G$224,Lists!$A$16)</f>
        <v>0</v>
      </c>
      <c r="S68" s="89">
        <f t="shared" si="4"/>
        <v>0</v>
      </c>
      <c r="U68" s="2" t="str">
        <f t="shared" si="5"/>
        <v/>
      </c>
      <c r="W68" s="2" t="str">
        <f>IF(C68=0,"",LEFT(INDEX(Lists!$H$5:$H$49,MATCH(C68,Lists!$G$5:$G$49,0),1),1))</f>
        <v/>
      </c>
      <c r="Y68" s="4">
        <f ca="1">'Month 6'!H68+'Month 6'!I68-'Month 6'!J68</f>
        <v>0</v>
      </c>
      <c r="Z68" s="2" t="str">
        <f t="shared" ca="1" si="6"/>
        <v/>
      </c>
      <c r="AA68" s="2" t="str">
        <f t="shared" ca="1" si="10"/>
        <v/>
      </c>
      <c r="AC68" s="627" t="str">
        <f t="shared" si="7"/>
        <v>0</v>
      </c>
    </row>
    <row r="69" spans="1:29" ht="39" hidden="1" customHeight="1" x14ac:dyDescent="0.2">
      <c r="A69" s="14" t="str">
        <f>Planning!A53</f>
        <v>I045</v>
      </c>
      <c r="B69" s="9">
        <f>Planning!B53</f>
        <v>0</v>
      </c>
      <c r="C69" s="9">
        <f>Planning!C53</f>
        <v>0</v>
      </c>
      <c r="D69" s="9">
        <f>Planning!D53</f>
        <v>0</v>
      </c>
      <c r="E69" s="3">
        <f>Planning!E53</f>
        <v>0</v>
      </c>
      <c r="F69" s="3" t="str">
        <f>IF(Planning!G53&lt;&gt;0,Planning!G53,"")</f>
        <v/>
      </c>
      <c r="G69" s="194">
        <f>Planning!H53</f>
        <v>0</v>
      </c>
      <c r="H69" s="4">
        <f>Planning!AA53</f>
        <v>0</v>
      </c>
      <c r="I69" s="198">
        <f ca="1">IF(OR(W69="1",AND(W69&lt;&gt;"1",G69=Lists!$A$17)),Y69,0)</f>
        <v>0</v>
      </c>
      <c r="J69" s="174"/>
      <c r="K69" s="32" t="str">
        <f ca="1">IF(AND(W69="2",G69&lt;&gt;Lists!$A$17),AA69,Z69)</f>
        <v/>
      </c>
      <c r="L69" s="33" t="str">
        <f t="shared" ca="1" si="8"/>
        <v/>
      </c>
      <c r="M69" s="5">
        <f>Planning!AB53</f>
        <v>0</v>
      </c>
      <c r="N69" s="5">
        <f>'Month 6'!M69+'Month 6'!N69-'Month 6'!O69</f>
        <v>0</v>
      </c>
      <c r="O69" s="166"/>
      <c r="P69" s="32" t="str">
        <f t="shared" si="1"/>
        <v/>
      </c>
      <c r="Q69" s="33" t="str">
        <f t="shared" si="9"/>
        <v/>
      </c>
      <c r="R69" s="89">
        <f ca="1">SUMIFS($J$25:$J$224,$C$25:$C$224,$C69,$G$25:$G$224,Lists!$A$16)</f>
        <v>0</v>
      </c>
      <c r="S69" s="89">
        <f t="shared" si="4"/>
        <v>0</v>
      </c>
      <c r="U69" s="2" t="str">
        <f t="shared" si="5"/>
        <v/>
      </c>
      <c r="W69" s="2" t="str">
        <f>IF(C69=0,"",LEFT(INDEX(Lists!$H$5:$H$49,MATCH(C69,Lists!$G$5:$G$49,0),1),1))</f>
        <v/>
      </c>
      <c r="Y69" s="4">
        <f ca="1">'Month 6'!H69+'Month 6'!I69-'Month 6'!J69</f>
        <v>0</v>
      </c>
      <c r="Z69" s="2" t="str">
        <f t="shared" ca="1" si="6"/>
        <v/>
      </c>
      <c r="AA69" s="2" t="str">
        <f t="shared" ca="1" si="10"/>
        <v/>
      </c>
      <c r="AC69" s="627" t="str">
        <f t="shared" si="7"/>
        <v>0</v>
      </c>
    </row>
    <row r="70" spans="1:29" ht="39" hidden="1" customHeight="1" x14ac:dyDescent="0.2">
      <c r="A70" s="14" t="str">
        <f>Planning!A54</f>
        <v>I046</v>
      </c>
      <c r="B70" s="9">
        <f>Planning!B54</f>
        <v>0</v>
      </c>
      <c r="C70" s="9">
        <f>Planning!C54</f>
        <v>0</v>
      </c>
      <c r="D70" s="9">
        <f>Planning!D54</f>
        <v>0</v>
      </c>
      <c r="E70" s="3">
        <f>Planning!E54</f>
        <v>0</v>
      </c>
      <c r="F70" s="3" t="str">
        <f>IF(Planning!G54&lt;&gt;0,Planning!G54,"")</f>
        <v/>
      </c>
      <c r="G70" s="194">
        <f>Planning!H54</f>
        <v>0</v>
      </c>
      <c r="H70" s="4">
        <f>Planning!AA54</f>
        <v>0</v>
      </c>
      <c r="I70" s="198">
        <f ca="1">IF(OR(W70="1",AND(W70&lt;&gt;"1",G70=Lists!$A$17)),Y70,0)</f>
        <v>0</v>
      </c>
      <c r="J70" s="174"/>
      <c r="K70" s="32" t="str">
        <f ca="1">IF(AND(W70="2",G70&lt;&gt;Lists!$A$17),AA70,Z70)</f>
        <v/>
      </c>
      <c r="L70" s="33" t="str">
        <f t="shared" ca="1" si="8"/>
        <v/>
      </c>
      <c r="M70" s="5">
        <f>Planning!AB54</f>
        <v>0</v>
      </c>
      <c r="N70" s="5">
        <f>'Month 6'!M70+'Month 6'!N70-'Month 6'!O70</f>
        <v>0</v>
      </c>
      <c r="O70" s="166"/>
      <c r="P70" s="32" t="str">
        <f t="shared" si="1"/>
        <v/>
      </c>
      <c r="Q70" s="33" t="str">
        <f t="shared" si="9"/>
        <v/>
      </c>
      <c r="R70" s="89">
        <f ca="1">SUMIFS($J$25:$J$224,$C$25:$C$224,$C70,$G$25:$G$224,Lists!$A$16)</f>
        <v>0</v>
      </c>
      <c r="S70" s="89">
        <f t="shared" si="4"/>
        <v>0</v>
      </c>
      <c r="U70" s="2" t="str">
        <f t="shared" si="5"/>
        <v/>
      </c>
      <c r="W70" s="2" t="str">
        <f>IF(C70=0,"",LEFT(INDEX(Lists!$H$5:$H$49,MATCH(C70,Lists!$G$5:$G$49,0),1),1))</f>
        <v/>
      </c>
      <c r="Y70" s="4">
        <f ca="1">'Month 6'!H70+'Month 6'!I70-'Month 6'!J70</f>
        <v>0</v>
      </c>
      <c r="Z70" s="2" t="str">
        <f t="shared" ca="1" si="6"/>
        <v/>
      </c>
      <c r="AA70" s="2" t="str">
        <f t="shared" ca="1" si="10"/>
        <v/>
      </c>
      <c r="AC70" s="627" t="str">
        <f t="shared" si="7"/>
        <v>0</v>
      </c>
    </row>
    <row r="71" spans="1:29" ht="39" hidden="1" customHeight="1" x14ac:dyDescent="0.2">
      <c r="A71" s="14" t="str">
        <f>Planning!A55</f>
        <v>I047</v>
      </c>
      <c r="B71" s="9">
        <f>Planning!B55</f>
        <v>0</v>
      </c>
      <c r="C71" s="9">
        <f>Planning!C55</f>
        <v>0</v>
      </c>
      <c r="D71" s="9">
        <f>Planning!D55</f>
        <v>0</v>
      </c>
      <c r="E71" s="3">
        <f>Planning!E55</f>
        <v>0</v>
      </c>
      <c r="F71" s="3" t="str">
        <f>IF(Planning!G55&lt;&gt;0,Planning!G55,"")</f>
        <v/>
      </c>
      <c r="G71" s="194">
        <f>Planning!H55</f>
        <v>0</v>
      </c>
      <c r="H71" s="4">
        <f>Planning!AA55</f>
        <v>0</v>
      </c>
      <c r="I71" s="198">
        <f ca="1">IF(OR(W71="1",AND(W71&lt;&gt;"1",G71=Lists!$A$17)),Y71,0)</f>
        <v>0</v>
      </c>
      <c r="J71" s="174"/>
      <c r="K71" s="32" t="str">
        <f ca="1">IF(AND(W71="2",G71&lt;&gt;Lists!$A$17),AA71,Z71)</f>
        <v/>
      </c>
      <c r="L71" s="33" t="str">
        <f t="shared" ca="1" si="8"/>
        <v/>
      </c>
      <c r="M71" s="5">
        <f>Planning!AB55</f>
        <v>0</v>
      </c>
      <c r="N71" s="5">
        <f>'Month 6'!M71+'Month 6'!N71-'Month 6'!O71</f>
        <v>0</v>
      </c>
      <c r="O71" s="166"/>
      <c r="P71" s="32" t="str">
        <f t="shared" si="1"/>
        <v/>
      </c>
      <c r="Q71" s="33" t="str">
        <f t="shared" si="9"/>
        <v/>
      </c>
      <c r="R71" s="89">
        <f ca="1">SUMIFS($J$25:$J$224,$C$25:$C$224,$C71,$G$25:$G$224,Lists!$A$16)</f>
        <v>0</v>
      </c>
      <c r="S71" s="89">
        <f t="shared" si="4"/>
        <v>0</v>
      </c>
      <c r="U71" s="2" t="str">
        <f t="shared" si="5"/>
        <v/>
      </c>
      <c r="W71" s="2" t="str">
        <f>IF(C71=0,"",LEFT(INDEX(Lists!$H$5:$H$49,MATCH(C71,Lists!$G$5:$G$49,0),1),1))</f>
        <v/>
      </c>
      <c r="Y71" s="4">
        <f ca="1">'Month 6'!H71+'Month 6'!I71-'Month 6'!J71</f>
        <v>0</v>
      </c>
      <c r="Z71" s="2" t="str">
        <f t="shared" ca="1" si="6"/>
        <v/>
      </c>
      <c r="AA71" s="2" t="str">
        <f t="shared" ca="1" si="10"/>
        <v/>
      </c>
      <c r="AC71" s="627" t="str">
        <f t="shared" si="7"/>
        <v>0</v>
      </c>
    </row>
    <row r="72" spans="1:29" ht="39" hidden="1" customHeight="1" x14ac:dyDescent="0.2">
      <c r="A72" s="14" t="str">
        <f>Planning!A56</f>
        <v>I048</v>
      </c>
      <c r="B72" s="9">
        <f>Planning!B56</f>
        <v>0</v>
      </c>
      <c r="C72" s="9">
        <f>Planning!C56</f>
        <v>0</v>
      </c>
      <c r="D72" s="9">
        <f>Planning!D56</f>
        <v>0</v>
      </c>
      <c r="E72" s="3">
        <f>Planning!E56</f>
        <v>0</v>
      </c>
      <c r="F72" s="3" t="str">
        <f>IF(Planning!G56&lt;&gt;0,Planning!G56,"")</f>
        <v/>
      </c>
      <c r="G72" s="194">
        <f>Planning!H56</f>
        <v>0</v>
      </c>
      <c r="H72" s="4">
        <f>Planning!AA56</f>
        <v>0</v>
      </c>
      <c r="I72" s="198">
        <f ca="1">IF(OR(W72="1",AND(W72&lt;&gt;"1",G72=Lists!$A$17)),Y72,0)</f>
        <v>0</v>
      </c>
      <c r="J72" s="174"/>
      <c r="K72" s="32" t="str">
        <f ca="1">IF(AND(W72="2",G72&lt;&gt;Lists!$A$17),AA72,Z72)</f>
        <v/>
      </c>
      <c r="L72" s="33" t="str">
        <f t="shared" ca="1" si="8"/>
        <v/>
      </c>
      <c r="M72" s="5">
        <f>Planning!AB56</f>
        <v>0</v>
      </c>
      <c r="N72" s="5">
        <f>'Month 6'!M72+'Month 6'!N72-'Month 6'!O72</f>
        <v>0</v>
      </c>
      <c r="O72" s="166"/>
      <c r="P72" s="32" t="str">
        <f t="shared" si="1"/>
        <v/>
      </c>
      <c r="Q72" s="33" t="str">
        <f t="shared" si="9"/>
        <v/>
      </c>
      <c r="R72" s="89">
        <f ca="1">SUMIFS($J$25:$J$224,$C$25:$C$224,$C72,$G$25:$G$224,Lists!$A$16)</f>
        <v>0</v>
      </c>
      <c r="S72" s="89">
        <f t="shared" si="4"/>
        <v>0</v>
      </c>
      <c r="U72" s="2" t="str">
        <f t="shared" si="5"/>
        <v/>
      </c>
      <c r="W72" s="2" t="str">
        <f>IF(C72=0,"",LEFT(INDEX(Lists!$H$5:$H$49,MATCH(C72,Lists!$G$5:$G$49,0),1),1))</f>
        <v/>
      </c>
      <c r="Y72" s="4">
        <f ca="1">'Month 6'!H72+'Month 6'!I72-'Month 6'!J72</f>
        <v>0</v>
      </c>
      <c r="Z72" s="2" t="str">
        <f t="shared" ca="1" si="6"/>
        <v/>
      </c>
      <c r="AA72" s="2" t="str">
        <f t="shared" ca="1" si="10"/>
        <v/>
      </c>
      <c r="AC72" s="627" t="str">
        <f t="shared" si="7"/>
        <v>0</v>
      </c>
    </row>
    <row r="73" spans="1:29" ht="39" hidden="1" customHeight="1" x14ac:dyDescent="0.2">
      <c r="A73" s="14" t="str">
        <f>Planning!A57</f>
        <v>I049</v>
      </c>
      <c r="B73" s="9">
        <f>Planning!B57</f>
        <v>0</v>
      </c>
      <c r="C73" s="9">
        <f>Planning!C57</f>
        <v>0</v>
      </c>
      <c r="D73" s="9">
        <f>Planning!D57</f>
        <v>0</v>
      </c>
      <c r="E73" s="3">
        <f>Planning!E57</f>
        <v>0</v>
      </c>
      <c r="F73" s="3" t="str">
        <f>IF(Planning!G57&lt;&gt;0,Planning!G57,"")</f>
        <v/>
      </c>
      <c r="G73" s="194">
        <f>Planning!H57</f>
        <v>0</v>
      </c>
      <c r="H73" s="4">
        <f>Planning!AA57</f>
        <v>0</v>
      </c>
      <c r="I73" s="198">
        <f ca="1">IF(OR(W73="1",AND(W73&lt;&gt;"1",G73=Lists!$A$17)),Y73,0)</f>
        <v>0</v>
      </c>
      <c r="J73" s="174"/>
      <c r="K73" s="32" t="str">
        <f ca="1">IF(AND(W73="2",G73&lt;&gt;Lists!$A$17),AA73,Z73)</f>
        <v/>
      </c>
      <c r="L73" s="33" t="str">
        <f t="shared" ca="1" si="8"/>
        <v/>
      </c>
      <c r="M73" s="5">
        <f>Planning!AB57</f>
        <v>0</v>
      </c>
      <c r="N73" s="5">
        <f>'Month 6'!M73+'Month 6'!N73-'Month 6'!O73</f>
        <v>0</v>
      </c>
      <c r="O73" s="166"/>
      <c r="P73" s="32" t="str">
        <f t="shared" si="1"/>
        <v/>
      </c>
      <c r="Q73" s="33" t="str">
        <f t="shared" si="9"/>
        <v/>
      </c>
      <c r="R73" s="89">
        <f ca="1">SUMIFS($J$25:$J$224,$C$25:$C$224,$C73,$G$25:$G$224,Lists!$A$16)</f>
        <v>0</v>
      </c>
      <c r="S73" s="89">
        <f t="shared" si="4"/>
        <v>0</v>
      </c>
      <c r="U73" s="2" t="str">
        <f t="shared" si="5"/>
        <v/>
      </c>
      <c r="W73" s="2" t="str">
        <f>IF(C73=0,"",LEFT(INDEX(Lists!$H$5:$H$49,MATCH(C73,Lists!$G$5:$G$49,0),1),1))</f>
        <v/>
      </c>
      <c r="Y73" s="4">
        <f ca="1">'Month 6'!H73+'Month 6'!I73-'Month 6'!J73</f>
        <v>0</v>
      </c>
      <c r="Z73" s="2" t="str">
        <f t="shared" ca="1" si="6"/>
        <v/>
      </c>
      <c r="AA73" s="2" t="str">
        <f t="shared" ca="1" si="10"/>
        <v/>
      </c>
      <c r="AC73" s="627" t="str">
        <f t="shared" si="7"/>
        <v>0</v>
      </c>
    </row>
    <row r="74" spans="1:29" ht="39" hidden="1" customHeight="1" x14ac:dyDescent="0.2">
      <c r="A74" s="14" t="str">
        <f>Planning!A58</f>
        <v>I050</v>
      </c>
      <c r="B74" s="9">
        <f>Planning!B58</f>
        <v>0</v>
      </c>
      <c r="C74" s="9">
        <f>Planning!C58</f>
        <v>0</v>
      </c>
      <c r="D74" s="9">
        <f>Planning!D58</f>
        <v>0</v>
      </c>
      <c r="E74" s="3">
        <f>Planning!E58</f>
        <v>0</v>
      </c>
      <c r="F74" s="3" t="str">
        <f>IF(Planning!G58&lt;&gt;0,Planning!G58,"")</f>
        <v/>
      </c>
      <c r="G74" s="194">
        <f>Planning!H58</f>
        <v>0</v>
      </c>
      <c r="H74" s="4">
        <f>Planning!AA58</f>
        <v>0</v>
      </c>
      <c r="I74" s="198">
        <f ca="1">IF(OR(W74="1",AND(W74&lt;&gt;"1",G74=Lists!$A$17)),Y74,0)</f>
        <v>0</v>
      </c>
      <c r="J74" s="174"/>
      <c r="K74" s="32" t="str">
        <f ca="1">IF(AND(W74="2",G74&lt;&gt;Lists!$A$17),AA74,Z74)</f>
        <v/>
      </c>
      <c r="L74" s="33" t="str">
        <f t="shared" ca="1" si="8"/>
        <v/>
      </c>
      <c r="M74" s="5">
        <f>Planning!AB58</f>
        <v>0</v>
      </c>
      <c r="N74" s="5">
        <f>'Month 6'!M74+'Month 6'!N74-'Month 6'!O74</f>
        <v>0</v>
      </c>
      <c r="O74" s="166"/>
      <c r="P74" s="32" t="str">
        <f t="shared" si="1"/>
        <v/>
      </c>
      <c r="Q74" s="33" t="str">
        <f t="shared" si="9"/>
        <v/>
      </c>
      <c r="R74" s="89">
        <f ca="1">SUMIFS($J$25:$J$224,$C$25:$C$224,$C74,$G$25:$G$224,Lists!$A$16)</f>
        <v>0</v>
      </c>
      <c r="S74" s="89">
        <f t="shared" si="4"/>
        <v>0</v>
      </c>
      <c r="U74" s="2" t="str">
        <f t="shared" si="5"/>
        <v/>
      </c>
      <c r="W74" s="2" t="str">
        <f>IF(C74=0,"",LEFT(INDEX(Lists!$H$5:$H$49,MATCH(C74,Lists!$G$5:$G$49,0),1),1))</f>
        <v/>
      </c>
      <c r="Y74" s="4">
        <f ca="1">'Month 6'!H74+'Month 6'!I74-'Month 6'!J74</f>
        <v>0</v>
      </c>
      <c r="Z74" s="2" t="str">
        <f t="shared" ca="1" si="6"/>
        <v/>
      </c>
      <c r="AA74" s="2" t="str">
        <f t="shared" ca="1" si="10"/>
        <v/>
      </c>
      <c r="AC74" s="627" t="str">
        <f t="shared" si="7"/>
        <v>0</v>
      </c>
    </row>
    <row r="75" spans="1:29" ht="39" hidden="1" customHeight="1" x14ac:dyDescent="0.2">
      <c r="A75" s="14" t="str">
        <f>Planning!A59</f>
        <v>I051</v>
      </c>
      <c r="B75" s="9">
        <f>Planning!B59</f>
        <v>0</v>
      </c>
      <c r="C75" s="9">
        <f>Planning!C59</f>
        <v>0</v>
      </c>
      <c r="D75" s="9">
        <f>Planning!D59</f>
        <v>0</v>
      </c>
      <c r="E75" s="3">
        <f>Planning!E59</f>
        <v>0</v>
      </c>
      <c r="F75" s="3" t="str">
        <f>IF(Planning!G59&lt;&gt;0,Planning!G59,"")</f>
        <v/>
      </c>
      <c r="G75" s="194">
        <f>Planning!H59</f>
        <v>0</v>
      </c>
      <c r="H75" s="4">
        <f>Planning!AA59</f>
        <v>0</v>
      </c>
      <c r="I75" s="198">
        <f ca="1">IF(OR(W75="1",AND(W75&lt;&gt;"1",G75=Lists!$A$17)),Y75,0)</f>
        <v>0</v>
      </c>
      <c r="J75" s="174"/>
      <c r="K75" s="32" t="str">
        <f ca="1">IF(AND(W75="2",G75&lt;&gt;Lists!$A$17),AA75,Z75)</f>
        <v/>
      </c>
      <c r="L75" s="33" t="str">
        <f t="shared" ca="1" si="8"/>
        <v/>
      </c>
      <c r="M75" s="5">
        <f>Planning!AB59</f>
        <v>0</v>
      </c>
      <c r="N75" s="5">
        <f>'Month 6'!M75+'Month 6'!N75-'Month 6'!O75</f>
        <v>0</v>
      </c>
      <c r="O75" s="166"/>
      <c r="P75" s="32" t="str">
        <f t="shared" si="1"/>
        <v/>
      </c>
      <c r="Q75" s="33" t="str">
        <f t="shared" si="9"/>
        <v/>
      </c>
      <c r="R75" s="89">
        <f ca="1">SUMIFS($J$25:$J$224,$C$25:$C$224,$C75,$G$25:$G$224,Lists!$A$16)</f>
        <v>0</v>
      </c>
      <c r="S75" s="89">
        <f t="shared" si="4"/>
        <v>0</v>
      </c>
      <c r="U75" s="2" t="str">
        <f t="shared" si="5"/>
        <v/>
      </c>
      <c r="W75" s="2" t="str">
        <f>IF(C75=0,"",LEFT(INDEX(Lists!$H$5:$H$49,MATCH(C75,Lists!$G$5:$G$49,0),1),1))</f>
        <v/>
      </c>
      <c r="Y75" s="4">
        <f ca="1">'Month 6'!H75+'Month 6'!I75-'Month 6'!J75</f>
        <v>0</v>
      </c>
      <c r="Z75" s="2" t="str">
        <f t="shared" ca="1" si="6"/>
        <v/>
      </c>
      <c r="AA75" s="2" t="str">
        <f t="shared" ca="1" si="10"/>
        <v/>
      </c>
      <c r="AC75" s="627" t="str">
        <f t="shared" si="7"/>
        <v>0</v>
      </c>
    </row>
    <row r="76" spans="1:29" ht="39" hidden="1" customHeight="1" x14ac:dyDescent="0.2">
      <c r="A76" s="14" t="str">
        <f>Planning!A60</f>
        <v>I052</v>
      </c>
      <c r="B76" s="9">
        <f>Planning!B60</f>
        <v>0</v>
      </c>
      <c r="C76" s="9">
        <f>Planning!C60</f>
        <v>0</v>
      </c>
      <c r="D76" s="9">
        <f>Planning!D60</f>
        <v>0</v>
      </c>
      <c r="E76" s="3">
        <f>Planning!E60</f>
        <v>0</v>
      </c>
      <c r="F76" s="3" t="str">
        <f>IF(Planning!G60&lt;&gt;0,Planning!G60,"")</f>
        <v/>
      </c>
      <c r="G76" s="194">
        <f>Planning!H60</f>
        <v>0</v>
      </c>
      <c r="H76" s="4">
        <f>Planning!AA60</f>
        <v>0</v>
      </c>
      <c r="I76" s="198">
        <f ca="1">IF(OR(W76="1",AND(W76&lt;&gt;"1",G76=Lists!$A$17)),Y76,0)</f>
        <v>0</v>
      </c>
      <c r="J76" s="174"/>
      <c r="K76" s="32" t="str">
        <f ca="1">IF(AND(W76="2",G76&lt;&gt;Lists!$A$17),AA76,Z76)</f>
        <v/>
      </c>
      <c r="L76" s="33" t="str">
        <f t="shared" ca="1" si="8"/>
        <v/>
      </c>
      <c r="M76" s="5">
        <f>Planning!AB60</f>
        <v>0</v>
      </c>
      <c r="N76" s="5">
        <f>'Month 6'!M76+'Month 6'!N76-'Month 6'!O76</f>
        <v>0</v>
      </c>
      <c r="O76" s="166"/>
      <c r="P76" s="32" t="str">
        <f t="shared" si="1"/>
        <v/>
      </c>
      <c r="Q76" s="33" t="str">
        <f t="shared" si="9"/>
        <v/>
      </c>
      <c r="R76" s="89">
        <f ca="1">SUMIFS($J$25:$J$224,$C$25:$C$224,$C76,$G$25:$G$224,Lists!$A$16)</f>
        <v>0</v>
      </c>
      <c r="S76" s="89">
        <f t="shared" si="4"/>
        <v>0</v>
      </c>
      <c r="U76" s="2" t="str">
        <f t="shared" si="5"/>
        <v/>
      </c>
      <c r="W76" s="2" t="str">
        <f>IF(C76=0,"",LEFT(INDEX(Lists!$H$5:$H$49,MATCH(C76,Lists!$G$5:$G$49,0),1),1))</f>
        <v/>
      </c>
      <c r="Y76" s="4">
        <f ca="1">'Month 6'!H76+'Month 6'!I76-'Month 6'!J76</f>
        <v>0</v>
      </c>
      <c r="Z76" s="2" t="str">
        <f t="shared" ca="1" si="6"/>
        <v/>
      </c>
      <c r="AA76" s="2" t="str">
        <f t="shared" ca="1" si="10"/>
        <v/>
      </c>
      <c r="AC76" s="627" t="str">
        <f t="shared" si="7"/>
        <v>0</v>
      </c>
    </row>
    <row r="77" spans="1:29" ht="39" hidden="1" customHeight="1" x14ac:dyDescent="0.2">
      <c r="A77" s="14" t="str">
        <f>Planning!A61</f>
        <v>I053</v>
      </c>
      <c r="B77" s="9">
        <f>Planning!B61</f>
        <v>0</v>
      </c>
      <c r="C77" s="9">
        <f>Planning!C61</f>
        <v>0</v>
      </c>
      <c r="D77" s="9">
        <f>Planning!D61</f>
        <v>0</v>
      </c>
      <c r="E77" s="3">
        <f>Planning!E61</f>
        <v>0</v>
      </c>
      <c r="F77" s="3" t="str">
        <f>IF(Planning!G61&lt;&gt;0,Planning!G61,"")</f>
        <v/>
      </c>
      <c r="G77" s="194">
        <f>Planning!H61</f>
        <v>0</v>
      </c>
      <c r="H77" s="4">
        <f>Planning!AA61</f>
        <v>0</v>
      </c>
      <c r="I77" s="198">
        <f ca="1">IF(OR(W77="1",AND(W77&lt;&gt;"1",G77=Lists!$A$17)),Y77,0)</f>
        <v>0</v>
      </c>
      <c r="J77" s="174"/>
      <c r="K77" s="32" t="str">
        <f ca="1">IF(AND(W77="2",G77&lt;&gt;Lists!$A$17),AA77,Z77)</f>
        <v/>
      </c>
      <c r="L77" s="33" t="str">
        <f t="shared" ca="1" si="8"/>
        <v/>
      </c>
      <c r="M77" s="5">
        <f>Planning!AB61</f>
        <v>0</v>
      </c>
      <c r="N77" s="5">
        <f>'Month 6'!M77+'Month 6'!N77-'Month 6'!O77</f>
        <v>0</v>
      </c>
      <c r="O77" s="166"/>
      <c r="P77" s="32" t="str">
        <f t="shared" si="1"/>
        <v/>
      </c>
      <c r="Q77" s="33" t="str">
        <f t="shared" si="9"/>
        <v/>
      </c>
      <c r="R77" s="89">
        <f ca="1">SUMIFS($J$25:$J$224,$C$25:$C$224,$C77,$G$25:$G$224,Lists!$A$16)</f>
        <v>0</v>
      </c>
      <c r="S77" s="89">
        <f t="shared" si="4"/>
        <v>0</v>
      </c>
      <c r="U77" s="2" t="str">
        <f t="shared" si="5"/>
        <v/>
      </c>
      <c r="W77" s="2" t="str">
        <f>IF(C77=0,"",LEFT(INDEX(Lists!$H$5:$H$49,MATCH(C77,Lists!$G$5:$G$49,0),1),1))</f>
        <v/>
      </c>
      <c r="Y77" s="4">
        <f ca="1">'Month 6'!H77+'Month 6'!I77-'Month 6'!J77</f>
        <v>0</v>
      </c>
      <c r="Z77" s="2" t="str">
        <f t="shared" ca="1" si="6"/>
        <v/>
      </c>
      <c r="AA77" s="2" t="str">
        <f t="shared" ca="1" si="10"/>
        <v/>
      </c>
      <c r="AC77" s="627" t="str">
        <f t="shared" si="7"/>
        <v>0</v>
      </c>
    </row>
    <row r="78" spans="1:29" ht="39" hidden="1" customHeight="1" x14ac:dyDescent="0.2">
      <c r="A78" s="14" t="str">
        <f>Planning!A62</f>
        <v>I054</v>
      </c>
      <c r="B78" s="9">
        <f>Planning!B62</f>
        <v>0</v>
      </c>
      <c r="C78" s="9">
        <f>Planning!C62</f>
        <v>0</v>
      </c>
      <c r="D78" s="9">
        <f>Planning!D62</f>
        <v>0</v>
      </c>
      <c r="E78" s="3">
        <f>Planning!E62</f>
        <v>0</v>
      </c>
      <c r="F78" s="3" t="str">
        <f>IF(Planning!G62&lt;&gt;0,Planning!G62,"")</f>
        <v/>
      </c>
      <c r="G78" s="194">
        <f>Planning!H62</f>
        <v>0</v>
      </c>
      <c r="H78" s="4">
        <f>Planning!AA62</f>
        <v>0</v>
      </c>
      <c r="I78" s="198">
        <f ca="1">IF(OR(W78="1",AND(W78&lt;&gt;"1",G78=Lists!$A$17)),Y78,0)</f>
        <v>0</v>
      </c>
      <c r="J78" s="174"/>
      <c r="K78" s="32" t="str">
        <f ca="1">IF(AND(W78="2",G78&lt;&gt;Lists!$A$17),AA78,Z78)</f>
        <v/>
      </c>
      <c r="L78" s="33" t="str">
        <f t="shared" ca="1" si="8"/>
        <v/>
      </c>
      <c r="M78" s="5">
        <f>Planning!AB62</f>
        <v>0</v>
      </c>
      <c r="N78" s="5">
        <f>'Month 6'!M78+'Month 6'!N78-'Month 6'!O78</f>
        <v>0</v>
      </c>
      <c r="O78" s="166"/>
      <c r="P78" s="32" t="str">
        <f t="shared" si="1"/>
        <v/>
      </c>
      <c r="Q78" s="33" t="str">
        <f t="shared" si="9"/>
        <v/>
      </c>
      <c r="R78" s="89">
        <f ca="1">SUMIFS($J$25:$J$224,$C$25:$C$224,$C78,$G$25:$G$224,Lists!$A$16)</f>
        <v>0</v>
      </c>
      <c r="S78" s="89">
        <f t="shared" si="4"/>
        <v>0</v>
      </c>
      <c r="U78" s="2" t="str">
        <f t="shared" si="5"/>
        <v/>
      </c>
      <c r="W78" s="2" t="str">
        <f>IF(C78=0,"",LEFT(INDEX(Lists!$H$5:$H$49,MATCH(C78,Lists!$G$5:$G$49,0),1),1))</f>
        <v/>
      </c>
      <c r="Y78" s="4">
        <f ca="1">'Month 6'!H78+'Month 6'!I78-'Month 6'!J78</f>
        <v>0</v>
      </c>
      <c r="Z78" s="2" t="str">
        <f t="shared" ca="1" si="6"/>
        <v/>
      </c>
      <c r="AA78" s="2" t="str">
        <f t="shared" ca="1" si="10"/>
        <v/>
      </c>
      <c r="AC78" s="627" t="str">
        <f t="shared" si="7"/>
        <v>0</v>
      </c>
    </row>
    <row r="79" spans="1:29" ht="39" hidden="1" customHeight="1" x14ac:dyDescent="0.2">
      <c r="A79" s="14" t="str">
        <f>Planning!A63</f>
        <v>I055</v>
      </c>
      <c r="B79" s="9">
        <f>Planning!B63</f>
        <v>0</v>
      </c>
      <c r="C79" s="9">
        <f>Planning!C63</f>
        <v>0</v>
      </c>
      <c r="D79" s="9">
        <f>Planning!D63</f>
        <v>0</v>
      </c>
      <c r="E79" s="3">
        <f>Planning!E63</f>
        <v>0</v>
      </c>
      <c r="F79" s="3" t="str">
        <f>IF(Planning!G63&lt;&gt;0,Planning!G63,"")</f>
        <v/>
      </c>
      <c r="G79" s="194">
        <f>Planning!H63</f>
        <v>0</v>
      </c>
      <c r="H79" s="4">
        <f>Planning!AA63</f>
        <v>0</v>
      </c>
      <c r="I79" s="198">
        <f ca="1">IF(OR(W79="1",AND(W79&lt;&gt;"1",G79=Lists!$A$17)),Y79,0)</f>
        <v>0</v>
      </c>
      <c r="J79" s="174"/>
      <c r="K79" s="32" t="str">
        <f ca="1">IF(AND(W79="2",G79&lt;&gt;Lists!$A$17),AA79,Z79)</f>
        <v/>
      </c>
      <c r="L79" s="33" t="str">
        <f t="shared" ca="1" si="8"/>
        <v/>
      </c>
      <c r="M79" s="5">
        <f>Planning!AB63</f>
        <v>0</v>
      </c>
      <c r="N79" s="5">
        <f>'Month 6'!M79+'Month 6'!N79-'Month 6'!O79</f>
        <v>0</v>
      </c>
      <c r="O79" s="166"/>
      <c r="P79" s="32" t="str">
        <f t="shared" si="1"/>
        <v/>
      </c>
      <c r="Q79" s="33" t="str">
        <f t="shared" si="9"/>
        <v/>
      </c>
      <c r="R79" s="89">
        <f ca="1">SUMIFS($J$25:$J$224,$C$25:$C$224,$C79,$G$25:$G$224,Lists!$A$16)</f>
        <v>0</v>
      </c>
      <c r="S79" s="89">
        <f t="shared" si="4"/>
        <v>0</v>
      </c>
      <c r="U79" s="2" t="str">
        <f t="shared" si="5"/>
        <v/>
      </c>
      <c r="W79" s="2" t="str">
        <f>IF(C79=0,"",LEFT(INDEX(Lists!$H$5:$H$49,MATCH(C79,Lists!$G$5:$G$49,0),1),1))</f>
        <v/>
      </c>
      <c r="Y79" s="4">
        <f ca="1">'Month 6'!H79+'Month 6'!I79-'Month 6'!J79</f>
        <v>0</v>
      </c>
      <c r="Z79" s="2" t="str">
        <f t="shared" ca="1" si="6"/>
        <v/>
      </c>
      <c r="AA79" s="2" t="str">
        <f t="shared" ca="1" si="10"/>
        <v/>
      </c>
      <c r="AC79" s="627" t="str">
        <f t="shared" si="7"/>
        <v>0</v>
      </c>
    </row>
    <row r="80" spans="1:29" ht="39" hidden="1" customHeight="1" x14ac:dyDescent="0.2">
      <c r="A80" s="14" t="str">
        <f>Planning!A64</f>
        <v>I056</v>
      </c>
      <c r="B80" s="9">
        <f>Planning!B64</f>
        <v>0</v>
      </c>
      <c r="C80" s="9">
        <f>Planning!C64</f>
        <v>0</v>
      </c>
      <c r="D80" s="9">
        <f>Planning!D64</f>
        <v>0</v>
      </c>
      <c r="E80" s="3">
        <f>Planning!E64</f>
        <v>0</v>
      </c>
      <c r="F80" s="3" t="str">
        <f>IF(Planning!G64&lt;&gt;0,Planning!G64,"")</f>
        <v/>
      </c>
      <c r="G80" s="194">
        <f>Planning!H64</f>
        <v>0</v>
      </c>
      <c r="H80" s="4">
        <f>Planning!AA64</f>
        <v>0</v>
      </c>
      <c r="I80" s="198">
        <f ca="1">IF(OR(W80="1",AND(W80&lt;&gt;"1",G80=Lists!$A$17)),Y80,0)</f>
        <v>0</v>
      </c>
      <c r="J80" s="174"/>
      <c r="K80" s="32" t="str">
        <f ca="1">IF(AND(W80="2",G80&lt;&gt;Lists!$A$17),AA80,Z80)</f>
        <v/>
      </c>
      <c r="L80" s="33" t="str">
        <f t="shared" ca="1" si="8"/>
        <v/>
      </c>
      <c r="M80" s="5">
        <f>Planning!AB64</f>
        <v>0</v>
      </c>
      <c r="N80" s="5">
        <f>'Month 6'!M80+'Month 6'!N80-'Month 6'!O80</f>
        <v>0</v>
      </c>
      <c r="O80" s="166"/>
      <c r="P80" s="32" t="str">
        <f t="shared" si="1"/>
        <v/>
      </c>
      <c r="Q80" s="33" t="str">
        <f t="shared" si="9"/>
        <v/>
      </c>
      <c r="R80" s="89">
        <f ca="1">SUMIFS($J$25:$J$224,$C$25:$C$224,$C80,$G$25:$G$224,Lists!$A$16)</f>
        <v>0</v>
      </c>
      <c r="S80" s="89">
        <f t="shared" si="4"/>
        <v>0</v>
      </c>
      <c r="U80" s="2" t="str">
        <f t="shared" si="5"/>
        <v/>
      </c>
      <c r="W80" s="2" t="str">
        <f>IF(C80=0,"",LEFT(INDEX(Lists!$H$5:$H$49,MATCH(C80,Lists!$G$5:$G$49,0),1),1))</f>
        <v/>
      </c>
      <c r="Y80" s="4">
        <f ca="1">'Month 6'!H80+'Month 6'!I80-'Month 6'!J80</f>
        <v>0</v>
      </c>
      <c r="Z80" s="2" t="str">
        <f t="shared" ca="1" si="6"/>
        <v/>
      </c>
      <c r="AA80" s="2" t="str">
        <f t="shared" ca="1" si="10"/>
        <v/>
      </c>
      <c r="AC80" s="627" t="str">
        <f t="shared" si="7"/>
        <v>0</v>
      </c>
    </row>
    <row r="81" spans="1:29" ht="39" hidden="1" customHeight="1" x14ac:dyDescent="0.2">
      <c r="A81" s="14" t="str">
        <f>Planning!A65</f>
        <v>I057</v>
      </c>
      <c r="B81" s="9">
        <f>Planning!B65</f>
        <v>0</v>
      </c>
      <c r="C81" s="9">
        <f>Planning!C65</f>
        <v>0</v>
      </c>
      <c r="D81" s="9">
        <f>Planning!D65</f>
        <v>0</v>
      </c>
      <c r="E81" s="3">
        <f>Planning!E65</f>
        <v>0</v>
      </c>
      <c r="F81" s="3" t="str">
        <f>IF(Planning!G65&lt;&gt;0,Planning!G65,"")</f>
        <v/>
      </c>
      <c r="G81" s="194">
        <f>Planning!H65</f>
        <v>0</v>
      </c>
      <c r="H81" s="4">
        <f>Planning!AA65</f>
        <v>0</v>
      </c>
      <c r="I81" s="198">
        <f ca="1">IF(OR(W81="1",AND(W81&lt;&gt;"1",G81=Lists!$A$17)),Y81,0)</f>
        <v>0</v>
      </c>
      <c r="J81" s="174"/>
      <c r="K81" s="32" t="str">
        <f ca="1">IF(AND(W81="2",G81&lt;&gt;Lists!$A$17),AA81,Z81)</f>
        <v/>
      </c>
      <c r="L81" s="33" t="str">
        <f t="shared" ca="1" si="8"/>
        <v/>
      </c>
      <c r="M81" s="5">
        <f>Planning!AB65</f>
        <v>0</v>
      </c>
      <c r="N81" s="5">
        <f>'Month 6'!M81+'Month 6'!N81-'Month 6'!O81</f>
        <v>0</v>
      </c>
      <c r="O81" s="166"/>
      <c r="P81" s="32" t="str">
        <f t="shared" si="1"/>
        <v/>
      </c>
      <c r="Q81" s="33" t="str">
        <f t="shared" si="9"/>
        <v/>
      </c>
      <c r="R81" s="89">
        <f ca="1">SUMIFS($J$25:$J$224,$C$25:$C$224,$C81,$G$25:$G$224,Lists!$A$16)</f>
        <v>0</v>
      </c>
      <c r="S81" s="89">
        <f t="shared" si="4"/>
        <v>0</v>
      </c>
      <c r="U81" s="2" t="str">
        <f t="shared" si="5"/>
        <v/>
      </c>
      <c r="W81" s="2" t="str">
        <f>IF(C81=0,"",LEFT(INDEX(Lists!$H$5:$H$49,MATCH(C81,Lists!$G$5:$G$49,0),1),1))</f>
        <v/>
      </c>
      <c r="Y81" s="4">
        <f ca="1">'Month 6'!H81+'Month 6'!I81-'Month 6'!J81</f>
        <v>0</v>
      </c>
      <c r="Z81" s="2" t="str">
        <f t="shared" ca="1" si="6"/>
        <v/>
      </c>
      <c r="AA81" s="2" t="str">
        <f t="shared" ca="1" si="10"/>
        <v/>
      </c>
      <c r="AC81" s="627" t="str">
        <f t="shared" si="7"/>
        <v>0</v>
      </c>
    </row>
    <row r="82" spans="1:29" ht="39" hidden="1" customHeight="1" x14ac:dyDescent="0.2">
      <c r="A82" s="14" t="str">
        <f>Planning!A66</f>
        <v>I058</v>
      </c>
      <c r="B82" s="9">
        <f>Planning!B66</f>
        <v>0</v>
      </c>
      <c r="C82" s="9">
        <f>Planning!C66</f>
        <v>0</v>
      </c>
      <c r="D82" s="9">
        <f>Planning!D66</f>
        <v>0</v>
      </c>
      <c r="E82" s="3">
        <f>Planning!E66</f>
        <v>0</v>
      </c>
      <c r="F82" s="3" t="str">
        <f>IF(Planning!G66&lt;&gt;0,Planning!G66,"")</f>
        <v/>
      </c>
      <c r="G82" s="194">
        <f>Planning!H66</f>
        <v>0</v>
      </c>
      <c r="H82" s="4">
        <f>Planning!AA66</f>
        <v>0</v>
      </c>
      <c r="I82" s="198">
        <f ca="1">IF(OR(W82="1",AND(W82&lt;&gt;"1",G82=Lists!$A$17)),Y82,0)</f>
        <v>0</v>
      </c>
      <c r="J82" s="174"/>
      <c r="K82" s="32" t="str">
        <f ca="1">IF(AND(W82="2",G82&lt;&gt;Lists!$A$17),AA82,Z82)</f>
        <v/>
      </c>
      <c r="L82" s="33" t="str">
        <f t="shared" ca="1" si="8"/>
        <v/>
      </c>
      <c r="M82" s="5">
        <f>Planning!AB66</f>
        <v>0</v>
      </c>
      <c r="N82" s="5">
        <f>'Month 6'!M82+'Month 6'!N82-'Month 6'!O82</f>
        <v>0</v>
      </c>
      <c r="O82" s="166"/>
      <c r="P82" s="32" t="str">
        <f t="shared" si="1"/>
        <v/>
      </c>
      <c r="Q82" s="33" t="str">
        <f t="shared" si="9"/>
        <v/>
      </c>
      <c r="R82" s="89">
        <f ca="1">SUMIFS($J$25:$J$224,$C$25:$C$224,$C82,$G$25:$G$224,Lists!$A$16)</f>
        <v>0</v>
      </c>
      <c r="S82" s="89">
        <f t="shared" si="4"/>
        <v>0</v>
      </c>
      <c r="U82" s="2" t="str">
        <f t="shared" si="5"/>
        <v/>
      </c>
      <c r="W82" s="2" t="str">
        <f>IF(C82=0,"",LEFT(INDEX(Lists!$H$5:$H$49,MATCH(C82,Lists!$G$5:$G$49,0),1),1))</f>
        <v/>
      </c>
      <c r="Y82" s="4">
        <f ca="1">'Month 6'!H82+'Month 6'!I82-'Month 6'!J82</f>
        <v>0</v>
      </c>
      <c r="Z82" s="2" t="str">
        <f t="shared" ca="1" si="6"/>
        <v/>
      </c>
      <c r="AA82" s="2" t="str">
        <f t="shared" ca="1" si="10"/>
        <v/>
      </c>
      <c r="AC82" s="627" t="str">
        <f t="shared" si="7"/>
        <v>0</v>
      </c>
    </row>
    <row r="83" spans="1:29" ht="39" hidden="1" customHeight="1" x14ac:dyDescent="0.2">
      <c r="A83" s="14" t="str">
        <f>Planning!A67</f>
        <v>I059</v>
      </c>
      <c r="B83" s="9">
        <f>Planning!B67</f>
        <v>0</v>
      </c>
      <c r="C83" s="9">
        <f>Planning!C67</f>
        <v>0</v>
      </c>
      <c r="D83" s="9">
        <f>Planning!D67</f>
        <v>0</v>
      </c>
      <c r="E83" s="3">
        <f>Planning!E67</f>
        <v>0</v>
      </c>
      <c r="F83" s="3" t="str">
        <f>IF(Planning!G67&lt;&gt;0,Planning!G67,"")</f>
        <v/>
      </c>
      <c r="G83" s="194">
        <f>Planning!H67</f>
        <v>0</v>
      </c>
      <c r="H83" s="4">
        <f>Planning!AA67</f>
        <v>0</v>
      </c>
      <c r="I83" s="198">
        <f ca="1">IF(OR(W83="1",AND(W83&lt;&gt;"1",G83=Lists!$A$17)),Y83,0)</f>
        <v>0</v>
      </c>
      <c r="J83" s="174"/>
      <c r="K83" s="32" t="str">
        <f ca="1">IF(AND(W83="2",G83&lt;&gt;Lists!$A$17),AA83,Z83)</f>
        <v/>
      </c>
      <c r="L83" s="33" t="str">
        <f t="shared" ca="1" si="8"/>
        <v/>
      </c>
      <c r="M83" s="5">
        <f>Planning!AB67</f>
        <v>0</v>
      </c>
      <c r="N83" s="5">
        <f>'Month 6'!M83+'Month 6'!N83-'Month 6'!O83</f>
        <v>0</v>
      </c>
      <c r="O83" s="166"/>
      <c r="P83" s="32" t="str">
        <f t="shared" si="1"/>
        <v/>
      </c>
      <c r="Q83" s="33" t="str">
        <f t="shared" si="9"/>
        <v/>
      </c>
      <c r="R83" s="89">
        <f ca="1">SUMIFS($J$25:$J$224,$C$25:$C$224,$C83,$G$25:$G$224,Lists!$A$16)</f>
        <v>0</v>
      </c>
      <c r="S83" s="89">
        <f t="shared" si="4"/>
        <v>0</v>
      </c>
      <c r="U83" s="2" t="str">
        <f t="shared" si="5"/>
        <v/>
      </c>
      <c r="W83" s="2" t="str">
        <f>IF(C83=0,"",LEFT(INDEX(Lists!$H$5:$H$49,MATCH(C83,Lists!$G$5:$G$49,0),1),1))</f>
        <v/>
      </c>
      <c r="Y83" s="4">
        <f ca="1">'Month 6'!H83+'Month 6'!I83-'Month 6'!J83</f>
        <v>0</v>
      </c>
      <c r="Z83" s="2" t="str">
        <f t="shared" ca="1" si="6"/>
        <v/>
      </c>
      <c r="AA83" s="2" t="str">
        <f t="shared" ca="1" si="10"/>
        <v/>
      </c>
      <c r="AC83" s="627" t="str">
        <f t="shared" si="7"/>
        <v>0</v>
      </c>
    </row>
    <row r="84" spans="1:29" ht="39" hidden="1" customHeight="1" x14ac:dyDescent="0.2">
      <c r="A84" s="14" t="str">
        <f>Planning!A68</f>
        <v>I060</v>
      </c>
      <c r="B84" s="9">
        <f>Planning!B68</f>
        <v>0</v>
      </c>
      <c r="C84" s="9">
        <f>Planning!C68</f>
        <v>0</v>
      </c>
      <c r="D84" s="9">
        <f>Planning!D68</f>
        <v>0</v>
      </c>
      <c r="E84" s="3">
        <f>Planning!E68</f>
        <v>0</v>
      </c>
      <c r="F84" s="3" t="str">
        <f>IF(Planning!G68&lt;&gt;0,Planning!G68,"")</f>
        <v/>
      </c>
      <c r="G84" s="194">
        <f>Planning!H68</f>
        <v>0</v>
      </c>
      <c r="H84" s="4">
        <f>Planning!AA68</f>
        <v>0</v>
      </c>
      <c r="I84" s="198">
        <f ca="1">IF(OR(W84="1",AND(W84&lt;&gt;"1",G84=Lists!$A$17)),Y84,0)</f>
        <v>0</v>
      </c>
      <c r="J84" s="174"/>
      <c r="K84" s="32" t="str">
        <f ca="1">IF(AND(W84="2",G84&lt;&gt;Lists!$A$17),AA84,Z84)</f>
        <v/>
      </c>
      <c r="L84" s="33" t="str">
        <f t="shared" ca="1" si="8"/>
        <v/>
      </c>
      <c r="M84" s="5">
        <f>Planning!AB68</f>
        <v>0</v>
      </c>
      <c r="N84" s="5">
        <f>'Month 6'!M84+'Month 6'!N84-'Month 6'!O84</f>
        <v>0</v>
      </c>
      <c r="O84" s="166"/>
      <c r="P84" s="32" t="str">
        <f t="shared" si="1"/>
        <v/>
      </c>
      <c r="Q84" s="33" t="str">
        <f t="shared" si="9"/>
        <v/>
      </c>
      <c r="R84" s="89">
        <f ca="1">SUMIFS($J$25:$J$224,$C$25:$C$224,$C84,$G$25:$G$224,Lists!$A$16)</f>
        <v>0</v>
      </c>
      <c r="S84" s="89">
        <f t="shared" si="4"/>
        <v>0</v>
      </c>
      <c r="U84" s="2" t="str">
        <f t="shared" si="5"/>
        <v/>
      </c>
      <c r="W84" s="2" t="str">
        <f>IF(C84=0,"",LEFT(INDEX(Lists!$H$5:$H$49,MATCH(C84,Lists!$G$5:$G$49,0),1),1))</f>
        <v/>
      </c>
      <c r="Y84" s="4">
        <f ca="1">'Month 6'!H84+'Month 6'!I84-'Month 6'!J84</f>
        <v>0</v>
      </c>
      <c r="Z84" s="2" t="str">
        <f t="shared" ca="1" si="6"/>
        <v/>
      </c>
      <c r="AA84" s="2" t="str">
        <f t="shared" ca="1" si="10"/>
        <v/>
      </c>
      <c r="AC84" s="627" t="str">
        <f t="shared" si="7"/>
        <v>0</v>
      </c>
    </row>
    <row r="85" spans="1:29" ht="39" hidden="1" customHeight="1" x14ac:dyDescent="0.2">
      <c r="A85" s="14" t="str">
        <f>Planning!A69</f>
        <v>I061</v>
      </c>
      <c r="B85" s="9">
        <f>Planning!B69</f>
        <v>0</v>
      </c>
      <c r="C85" s="9">
        <f>Planning!C69</f>
        <v>0</v>
      </c>
      <c r="D85" s="9">
        <f>Planning!D69</f>
        <v>0</v>
      </c>
      <c r="E85" s="3">
        <f>Planning!E69</f>
        <v>0</v>
      </c>
      <c r="F85" s="3" t="str">
        <f>IF(Planning!G69&lt;&gt;0,Planning!G69,"")</f>
        <v/>
      </c>
      <c r="G85" s="194">
        <f>Planning!H69</f>
        <v>0</v>
      </c>
      <c r="H85" s="4">
        <f>Planning!AA69</f>
        <v>0</v>
      </c>
      <c r="I85" s="198">
        <f ca="1">IF(OR(W85="1",AND(W85&lt;&gt;"1",G85=Lists!$A$17)),Y85,0)</f>
        <v>0</v>
      </c>
      <c r="J85" s="174"/>
      <c r="K85" s="32" t="str">
        <f ca="1">IF(AND(W85="2",G85&lt;&gt;Lists!$A$17),AA85,Z85)</f>
        <v/>
      </c>
      <c r="L85" s="33" t="str">
        <f t="shared" ca="1" si="8"/>
        <v/>
      </c>
      <c r="M85" s="5">
        <f>Planning!AB69</f>
        <v>0</v>
      </c>
      <c r="N85" s="5">
        <f>'Month 6'!M85+'Month 6'!N85-'Month 6'!O85</f>
        <v>0</v>
      </c>
      <c r="O85" s="166"/>
      <c r="P85" s="32" t="str">
        <f t="shared" si="1"/>
        <v/>
      </c>
      <c r="Q85" s="33" t="str">
        <f t="shared" si="9"/>
        <v/>
      </c>
      <c r="R85" s="89">
        <f ca="1">SUMIFS($J$25:$J$224,$C$25:$C$224,$C85,$G$25:$G$224,Lists!$A$16)</f>
        <v>0</v>
      </c>
      <c r="S85" s="89">
        <f t="shared" si="4"/>
        <v>0</v>
      </c>
      <c r="U85" s="2" t="str">
        <f t="shared" si="5"/>
        <v/>
      </c>
      <c r="W85" s="2" t="str">
        <f>IF(C85=0,"",LEFT(INDEX(Lists!$H$5:$H$49,MATCH(C85,Lists!$G$5:$G$49,0),1),1))</f>
        <v/>
      </c>
      <c r="Y85" s="4">
        <f ca="1">'Month 6'!H85+'Month 6'!I85-'Month 6'!J85</f>
        <v>0</v>
      </c>
      <c r="Z85" s="2" t="str">
        <f t="shared" ca="1" si="6"/>
        <v/>
      </c>
      <c r="AA85" s="2" t="str">
        <f t="shared" ca="1" si="10"/>
        <v/>
      </c>
      <c r="AC85" s="627" t="str">
        <f t="shared" si="7"/>
        <v>0</v>
      </c>
    </row>
    <row r="86" spans="1:29" ht="39" hidden="1" customHeight="1" x14ac:dyDescent="0.2">
      <c r="A86" s="14" t="str">
        <f>Planning!A70</f>
        <v>I062</v>
      </c>
      <c r="B86" s="9">
        <f>Planning!B70</f>
        <v>0</v>
      </c>
      <c r="C86" s="9">
        <f>Planning!C70</f>
        <v>0</v>
      </c>
      <c r="D86" s="9">
        <f>Planning!D70</f>
        <v>0</v>
      </c>
      <c r="E86" s="3">
        <f>Planning!E70</f>
        <v>0</v>
      </c>
      <c r="F86" s="3" t="str">
        <f>IF(Planning!G70&lt;&gt;0,Planning!G70,"")</f>
        <v/>
      </c>
      <c r="G86" s="194">
        <f>Planning!H70</f>
        <v>0</v>
      </c>
      <c r="H86" s="4">
        <f>Planning!AA70</f>
        <v>0</v>
      </c>
      <c r="I86" s="198">
        <f ca="1">IF(OR(W86="1",AND(W86&lt;&gt;"1",G86=Lists!$A$17)),Y86,0)</f>
        <v>0</v>
      </c>
      <c r="J86" s="174"/>
      <c r="K86" s="32" t="str">
        <f ca="1">IF(AND(W86="2",G86&lt;&gt;Lists!$A$17),AA86,Z86)</f>
        <v/>
      </c>
      <c r="L86" s="33" t="str">
        <f t="shared" ca="1" si="8"/>
        <v/>
      </c>
      <c r="M86" s="5">
        <f>Planning!AB70</f>
        <v>0</v>
      </c>
      <c r="N86" s="5">
        <f>'Month 6'!M86+'Month 6'!N86-'Month 6'!O86</f>
        <v>0</v>
      </c>
      <c r="O86" s="166"/>
      <c r="P86" s="32" t="str">
        <f t="shared" si="1"/>
        <v/>
      </c>
      <c r="Q86" s="33" t="str">
        <f t="shared" si="9"/>
        <v/>
      </c>
      <c r="R86" s="89">
        <f ca="1">SUMIFS($J$25:$J$224,$C$25:$C$224,$C86,$G$25:$G$224,Lists!$A$16)</f>
        <v>0</v>
      </c>
      <c r="S86" s="89">
        <f t="shared" si="4"/>
        <v>0</v>
      </c>
      <c r="U86" s="2" t="str">
        <f t="shared" si="5"/>
        <v/>
      </c>
      <c r="W86" s="2" t="str">
        <f>IF(C86=0,"",LEFT(INDEX(Lists!$H$5:$H$49,MATCH(C86,Lists!$G$5:$G$49,0),1),1))</f>
        <v/>
      </c>
      <c r="Y86" s="4">
        <f ca="1">'Month 6'!H86+'Month 6'!I86-'Month 6'!J86</f>
        <v>0</v>
      </c>
      <c r="Z86" s="2" t="str">
        <f t="shared" ca="1" si="6"/>
        <v/>
      </c>
      <c r="AA86" s="2" t="str">
        <f t="shared" ca="1" si="10"/>
        <v/>
      </c>
      <c r="AC86" s="627" t="str">
        <f t="shared" si="7"/>
        <v>0</v>
      </c>
    </row>
    <row r="87" spans="1:29" ht="39" hidden="1" customHeight="1" x14ac:dyDescent="0.2">
      <c r="A87" s="14" t="str">
        <f>Planning!A71</f>
        <v>I063</v>
      </c>
      <c r="B87" s="9">
        <f>Planning!B71</f>
        <v>0</v>
      </c>
      <c r="C87" s="9">
        <f>Planning!C71</f>
        <v>0</v>
      </c>
      <c r="D87" s="9">
        <f>Planning!D71</f>
        <v>0</v>
      </c>
      <c r="E87" s="3">
        <f>Planning!E71</f>
        <v>0</v>
      </c>
      <c r="F87" s="3" t="str">
        <f>IF(Planning!G71&lt;&gt;0,Planning!G71,"")</f>
        <v/>
      </c>
      <c r="G87" s="194">
        <f>Planning!H71</f>
        <v>0</v>
      </c>
      <c r="H87" s="4">
        <f>Planning!AA71</f>
        <v>0</v>
      </c>
      <c r="I87" s="198">
        <f ca="1">IF(OR(W87="1",AND(W87&lt;&gt;"1",G87=Lists!$A$17)),Y87,0)</f>
        <v>0</v>
      </c>
      <c r="J87" s="174"/>
      <c r="K87" s="32" t="str">
        <f ca="1">IF(AND(W87="2",G87&lt;&gt;Lists!$A$17),AA87,Z87)</f>
        <v/>
      </c>
      <c r="L87" s="33" t="str">
        <f t="shared" ca="1" si="8"/>
        <v/>
      </c>
      <c r="M87" s="5">
        <f>Planning!AB71</f>
        <v>0</v>
      </c>
      <c r="N87" s="5">
        <f>'Month 6'!M87+'Month 6'!N87-'Month 6'!O87</f>
        <v>0</v>
      </c>
      <c r="O87" s="166"/>
      <c r="P87" s="32" t="str">
        <f t="shared" si="1"/>
        <v/>
      </c>
      <c r="Q87" s="33" t="str">
        <f t="shared" si="9"/>
        <v/>
      </c>
      <c r="R87" s="89">
        <f ca="1">SUMIFS($J$25:$J$224,$C$25:$C$224,$C87,$G$25:$G$224,Lists!$A$16)</f>
        <v>0</v>
      </c>
      <c r="S87" s="89">
        <f t="shared" si="4"/>
        <v>0</v>
      </c>
      <c r="U87" s="2" t="str">
        <f t="shared" si="5"/>
        <v/>
      </c>
      <c r="W87" s="2" t="str">
        <f>IF(C87=0,"",LEFT(INDEX(Lists!$H$5:$H$49,MATCH(C87,Lists!$G$5:$G$49,0),1),1))</f>
        <v/>
      </c>
      <c r="Y87" s="4">
        <f ca="1">'Month 6'!H87+'Month 6'!I87-'Month 6'!J87</f>
        <v>0</v>
      </c>
      <c r="Z87" s="2" t="str">
        <f t="shared" ca="1" si="6"/>
        <v/>
      </c>
      <c r="AA87" s="2" t="str">
        <f t="shared" ca="1" si="10"/>
        <v/>
      </c>
      <c r="AC87" s="627" t="str">
        <f t="shared" si="7"/>
        <v>0</v>
      </c>
    </row>
    <row r="88" spans="1:29" ht="39" hidden="1" customHeight="1" x14ac:dyDescent="0.2">
      <c r="A88" s="14" t="str">
        <f>Planning!A72</f>
        <v>I064</v>
      </c>
      <c r="B88" s="9">
        <f>Planning!B72</f>
        <v>0</v>
      </c>
      <c r="C88" s="9">
        <f>Planning!C72</f>
        <v>0</v>
      </c>
      <c r="D88" s="9">
        <f>Planning!D72</f>
        <v>0</v>
      </c>
      <c r="E88" s="3">
        <f>Planning!E72</f>
        <v>0</v>
      </c>
      <c r="F88" s="3" t="str">
        <f>IF(Planning!G72&lt;&gt;0,Planning!G72,"")</f>
        <v/>
      </c>
      <c r="G88" s="194">
        <f>Planning!H72</f>
        <v>0</v>
      </c>
      <c r="H88" s="4">
        <f>Planning!AA72</f>
        <v>0</v>
      </c>
      <c r="I88" s="198">
        <f ca="1">IF(OR(W88="1",AND(W88&lt;&gt;"1",G88=Lists!$A$17)),Y88,0)</f>
        <v>0</v>
      </c>
      <c r="J88" s="174"/>
      <c r="K88" s="32" t="str">
        <f ca="1">IF(AND(W88="2",G88&lt;&gt;Lists!$A$17),AA88,Z88)</f>
        <v/>
      </c>
      <c r="L88" s="33" t="str">
        <f t="shared" ca="1" si="8"/>
        <v/>
      </c>
      <c r="M88" s="5">
        <f>Planning!AB72</f>
        <v>0</v>
      </c>
      <c r="N88" s="5">
        <f>'Month 6'!M88+'Month 6'!N88-'Month 6'!O88</f>
        <v>0</v>
      </c>
      <c r="O88" s="166"/>
      <c r="P88" s="32" t="str">
        <f t="shared" si="1"/>
        <v/>
      </c>
      <c r="Q88" s="33" t="str">
        <f t="shared" si="9"/>
        <v/>
      </c>
      <c r="R88" s="89">
        <f ca="1">SUMIFS($J$25:$J$224,$C$25:$C$224,$C88,$G$25:$G$224,Lists!$A$16)</f>
        <v>0</v>
      </c>
      <c r="S88" s="89">
        <f t="shared" si="4"/>
        <v>0</v>
      </c>
      <c r="U88" s="2" t="str">
        <f t="shared" si="5"/>
        <v/>
      </c>
      <c r="W88" s="2" t="str">
        <f>IF(C88=0,"",LEFT(INDEX(Lists!$H$5:$H$49,MATCH(C88,Lists!$G$5:$G$49,0),1),1))</f>
        <v/>
      </c>
      <c r="Y88" s="4">
        <f ca="1">'Month 6'!H88+'Month 6'!I88-'Month 6'!J88</f>
        <v>0</v>
      </c>
      <c r="Z88" s="2" t="str">
        <f t="shared" ca="1" si="6"/>
        <v/>
      </c>
      <c r="AA88" s="2" t="str">
        <f t="shared" ca="1" si="10"/>
        <v/>
      </c>
      <c r="AC88" s="627" t="str">
        <f t="shared" si="7"/>
        <v>0</v>
      </c>
    </row>
    <row r="89" spans="1:29" ht="39" hidden="1" customHeight="1" x14ac:dyDescent="0.2">
      <c r="A89" s="14" t="str">
        <f>Planning!A73</f>
        <v>I065</v>
      </c>
      <c r="B89" s="9">
        <f>Planning!B73</f>
        <v>0</v>
      </c>
      <c r="C89" s="9">
        <f>Planning!C73</f>
        <v>0</v>
      </c>
      <c r="D89" s="9">
        <f>Planning!D73</f>
        <v>0</v>
      </c>
      <c r="E89" s="3">
        <f>Planning!E73</f>
        <v>0</v>
      </c>
      <c r="F89" s="3" t="str">
        <f>IF(Planning!G73&lt;&gt;0,Planning!G73,"")</f>
        <v/>
      </c>
      <c r="G89" s="194">
        <f>Planning!H73</f>
        <v>0</v>
      </c>
      <c r="H89" s="4">
        <f>Planning!AA73</f>
        <v>0</v>
      </c>
      <c r="I89" s="198">
        <f ca="1">IF(OR(W89="1",AND(W89&lt;&gt;"1",G89=Lists!$A$17)),Y89,0)</f>
        <v>0</v>
      </c>
      <c r="J89" s="174"/>
      <c r="K89" s="32" t="str">
        <f ca="1">IF(AND(W89="2",G89&lt;&gt;Lists!$A$17),AA89,Z89)</f>
        <v/>
      </c>
      <c r="L89" s="33" t="str">
        <f t="shared" ref="L89:L120" ca="1" si="11">IF($U89=ExcluirDelPLogro,"",IF(AND(H89=0,I89=0,J89=0),"",K89))</f>
        <v/>
      </c>
      <c r="M89" s="5">
        <f>Planning!AB73</f>
        <v>0</v>
      </c>
      <c r="N89" s="5">
        <f>'Month 6'!M89+'Month 6'!N89-'Month 6'!O89</f>
        <v>0</v>
      </c>
      <c r="O89" s="166"/>
      <c r="P89" s="32" t="str">
        <f t="shared" si="1"/>
        <v/>
      </c>
      <c r="Q89" s="33" t="str">
        <f t="shared" ref="Q89:Q120" si="12">IF($U89=ExcluirDelPLogro,"",IF(AND(M89=0,N89=0,O89=0),"",P89))</f>
        <v/>
      </c>
      <c r="R89" s="89">
        <f ca="1">SUMIFS($J$25:$J$224,$C$25:$C$224,$C89,$G$25:$G$224,Lists!$A$16)</f>
        <v>0</v>
      </c>
      <c r="S89" s="89">
        <f t="shared" si="4"/>
        <v>0</v>
      </c>
      <c r="U89" s="2" t="str">
        <f t="shared" si="5"/>
        <v/>
      </c>
      <c r="W89" s="2" t="str">
        <f>IF(C89=0,"",LEFT(INDEX(Lists!$H$5:$H$49,MATCH(C89,Lists!$G$5:$G$49,0),1),1))</f>
        <v/>
      </c>
      <c r="Y89" s="4">
        <f ca="1">'Month 6'!H89+'Month 6'!I89-'Month 6'!J89</f>
        <v>0</v>
      </c>
      <c r="Z89" s="2" t="str">
        <f t="shared" ca="1" si="6"/>
        <v/>
      </c>
      <c r="AA89" s="2" t="str">
        <f t="shared" ref="AA89:AA120" ca="1" si="13">IF(AND(H89=0,I89=0,J89=0),"",IF(J89&gt;0,H89/J89,0))</f>
        <v/>
      </c>
      <c r="AC89" s="627" t="str">
        <f t="shared" si="7"/>
        <v>0</v>
      </c>
    </row>
    <row r="90" spans="1:29" ht="39" hidden="1" customHeight="1" x14ac:dyDescent="0.2">
      <c r="A90" s="14" t="str">
        <f>Planning!A74</f>
        <v>I066</v>
      </c>
      <c r="B90" s="9">
        <f>Planning!B74</f>
        <v>0</v>
      </c>
      <c r="C90" s="9">
        <f>Planning!C74</f>
        <v>0</v>
      </c>
      <c r="D90" s="9">
        <f>Planning!D74</f>
        <v>0</v>
      </c>
      <c r="E90" s="3">
        <f>Planning!E74</f>
        <v>0</v>
      </c>
      <c r="F90" s="3" t="str">
        <f>IF(Planning!G74&lt;&gt;0,Planning!G74,"")</f>
        <v/>
      </c>
      <c r="G90" s="194">
        <f>Planning!H74</f>
        <v>0</v>
      </c>
      <c r="H90" s="4">
        <f>Planning!AA74</f>
        <v>0</v>
      </c>
      <c r="I90" s="198">
        <f ca="1">IF(OR(W90="1",AND(W90&lt;&gt;"1",G90=Lists!$A$17)),Y90,0)</f>
        <v>0</v>
      </c>
      <c r="J90" s="174"/>
      <c r="K90" s="32" t="str">
        <f ca="1">IF(AND(W90="2",G90&lt;&gt;Lists!$A$17),AA90,Z90)</f>
        <v/>
      </c>
      <c r="L90" s="33" t="str">
        <f t="shared" ca="1" si="11"/>
        <v/>
      </c>
      <c r="M90" s="5">
        <f>Planning!AB74</f>
        <v>0</v>
      </c>
      <c r="N90" s="5">
        <f>'Month 6'!M90+'Month 6'!N90-'Month 6'!O90</f>
        <v>0</v>
      </c>
      <c r="O90" s="166"/>
      <c r="P90" s="32" t="str">
        <f t="shared" ref="P90:P153" si="14">IF(AND(M90=0,N90=0,O90=0),"",IF((M90+N90)&gt;0,O90/(M90+N90),O90))</f>
        <v/>
      </c>
      <c r="Q90" s="33" t="str">
        <f t="shared" si="12"/>
        <v/>
      </c>
      <c r="R90" s="89">
        <f ca="1">SUMIFS($J$25:$J$224,$C$25:$C$224,$C90,$G$25:$G$224,Lists!$A$16)</f>
        <v>0</v>
      </c>
      <c r="S90" s="89">
        <f t="shared" ref="S90:S153" si="15">SUMIFS($O$25:$O$224,$C$25:$C$224,$C90,$G$25:$G$224,"&lt;&gt;0")</f>
        <v>0</v>
      </c>
      <c r="U90" s="2" t="str">
        <f t="shared" ref="U90:U153" si="16">IF(B90=0,"",IF(LEFT(B90,1)="1","1","2"))</f>
        <v/>
      </c>
      <c r="W90" s="2" t="str">
        <f>IF(C90=0,"",LEFT(INDEX(Lists!$H$5:$H$49,MATCH(C90,Lists!$G$5:$G$49,0),1),1))</f>
        <v/>
      </c>
      <c r="Y90" s="4">
        <f ca="1">'Month 6'!H90+'Month 6'!I90-'Month 6'!J90</f>
        <v>0</v>
      </c>
      <c r="Z90" s="2" t="str">
        <f t="shared" ref="Z90:Z153" ca="1" si="17">IF(AND(H90=0,I90=0,J90=0),"",IF((H90+I90)&gt;0,J90/(H90+I90),J90))</f>
        <v/>
      </c>
      <c r="AA90" s="2" t="str">
        <f t="shared" ca="1" si="13"/>
        <v/>
      </c>
      <c r="AC90" s="627" t="str">
        <f t="shared" ref="AC90:AC153" si="18">U90&amp;C90</f>
        <v>0</v>
      </c>
    </row>
    <row r="91" spans="1:29" ht="39" hidden="1" customHeight="1" x14ac:dyDescent="0.2">
      <c r="A91" s="14" t="str">
        <f>Planning!A75</f>
        <v>I067</v>
      </c>
      <c r="B91" s="9">
        <f>Planning!B75</f>
        <v>0</v>
      </c>
      <c r="C91" s="9">
        <f>Planning!C75</f>
        <v>0</v>
      </c>
      <c r="D91" s="9">
        <f>Planning!D75</f>
        <v>0</v>
      </c>
      <c r="E91" s="3">
        <f>Planning!E75</f>
        <v>0</v>
      </c>
      <c r="F91" s="3" t="str">
        <f>IF(Planning!G75&lt;&gt;0,Planning!G75,"")</f>
        <v/>
      </c>
      <c r="G91" s="194">
        <f>Planning!H75</f>
        <v>0</v>
      </c>
      <c r="H91" s="4">
        <f>Planning!AA75</f>
        <v>0</v>
      </c>
      <c r="I91" s="198">
        <f ca="1">IF(OR(W91="1",AND(W91&lt;&gt;"1",G91=Lists!$A$17)),Y91,0)</f>
        <v>0</v>
      </c>
      <c r="J91" s="174"/>
      <c r="K91" s="32" t="str">
        <f ca="1">IF(AND(W91="2",G91&lt;&gt;Lists!$A$17),AA91,Z91)</f>
        <v/>
      </c>
      <c r="L91" s="33" t="str">
        <f t="shared" ca="1" si="11"/>
        <v/>
      </c>
      <c r="M91" s="5">
        <f>Planning!AB75</f>
        <v>0</v>
      </c>
      <c r="N91" s="5">
        <f>'Month 6'!M91+'Month 6'!N91-'Month 6'!O91</f>
        <v>0</v>
      </c>
      <c r="O91" s="166"/>
      <c r="P91" s="32" t="str">
        <f t="shared" si="14"/>
        <v/>
      </c>
      <c r="Q91" s="33" t="str">
        <f t="shared" si="12"/>
        <v/>
      </c>
      <c r="R91" s="89">
        <f ca="1">SUMIFS($J$25:$J$224,$C$25:$C$224,$C91,$G$25:$G$224,Lists!$A$16)</f>
        <v>0</v>
      </c>
      <c r="S91" s="89">
        <f t="shared" si="15"/>
        <v>0</v>
      </c>
      <c r="U91" s="2" t="str">
        <f t="shared" si="16"/>
        <v/>
      </c>
      <c r="W91" s="2" t="str">
        <f>IF(C91=0,"",LEFT(INDEX(Lists!$H$5:$H$49,MATCH(C91,Lists!$G$5:$G$49,0),1),1))</f>
        <v/>
      </c>
      <c r="Y91" s="4">
        <f ca="1">'Month 6'!H91+'Month 6'!I91-'Month 6'!J91</f>
        <v>0</v>
      </c>
      <c r="Z91" s="2" t="str">
        <f t="shared" ca="1" si="17"/>
        <v/>
      </c>
      <c r="AA91" s="2" t="str">
        <f t="shared" ca="1" si="13"/>
        <v/>
      </c>
      <c r="AC91" s="627" t="str">
        <f t="shared" si="18"/>
        <v>0</v>
      </c>
    </row>
    <row r="92" spans="1:29" ht="39" hidden="1" customHeight="1" x14ac:dyDescent="0.2">
      <c r="A92" s="14" t="str">
        <f>Planning!A76</f>
        <v>I068</v>
      </c>
      <c r="B92" s="9">
        <f>Planning!B76</f>
        <v>0</v>
      </c>
      <c r="C92" s="9">
        <f>Planning!C76</f>
        <v>0</v>
      </c>
      <c r="D92" s="9">
        <f>Planning!D76</f>
        <v>0</v>
      </c>
      <c r="E92" s="3">
        <f>Planning!E76</f>
        <v>0</v>
      </c>
      <c r="F92" s="3" t="str">
        <f>IF(Planning!G76&lt;&gt;0,Planning!G76,"")</f>
        <v/>
      </c>
      <c r="G92" s="194">
        <f>Planning!H76</f>
        <v>0</v>
      </c>
      <c r="H92" s="4">
        <f>Planning!AA76</f>
        <v>0</v>
      </c>
      <c r="I92" s="198">
        <f ca="1">IF(OR(W92="1",AND(W92&lt;&gt;"1",G92=Lists!$A$17)),Y92,0)</f>
        <v>0</v>
      </c>
      <c r="J92" s="174"/>
      <c r="K92" s="32" t="str">
        <f ca="1">IF(AND(W92="2",G92&lt;&gt;Lists!$A$17),AA92,Z92)</f>
        <v/>
      </c>
      <c r="L92" s="33" t="str">
        <f t="shared" ca="1" si="11"/>
        <v/>
      </c>
      <c r="M92" s="5">
        <f>Planning!AB76</f>
        <v>0</v>
      </c>
      <c r="N92" s="5">
        <f>'Month 6'!M92+'Month 6'!N92-'Month 6'!O92</f>
        <v>0</v>
      </c>
      <c r="O92" s="166"/>
      <c r="P92" s="32" t="str">
        <f t="shared" si="14"/>
        <v/>
      </c>
      <c r="Q92" s="33" t="str">
        <f t="shared" si="12"/>
        <v/>
      </c>
      <c r="R92" s="89">
        <f ca="1">SUMIFS($J$25:$J$224,$C$25:$C$224,$C92,$G$25:$G$224,Lists!$A$16)</f>
        <v>0</v>
      </c>
      <c r="S92" s="89">
        <f t="shared" si="15"/>
        <v>0</v>
      </c>
      <c r="U92" s="2" t="str">
        <f t="shared" si="16"/>
        <v/>
      </c>
      <c r="W92" s="2" t="str">
        <f>IF(C92=0,"",LEFT(INDEX(Lists!$H$5:$H$49,MATCH(C92,Lists!$G$5:$G$49,0),1),1))</f>
        <v/>
      </c>
      <c r="Y92" s="4">
        <f ca="1">'Month 6'!H92+'Month 6'!I92-'Month 6'!J92</f>
        <v>0</v>
      </c>
      <c r="Z92" s="2" t="str">
        <f t="shared" ca="1" si="17"/>
        <v/>
      </c>
      <c r="AA92" s="2" t="str">
        <f t="shared" ca="1" si="13"/>
        <v/>
      </c>
      <c r="AC92" s="627" t="str">
        <f t="shared" si="18"/>
        <v>0</v>
      </c>
    </row>
    <row r="93" spans="1:29" ht="39" hidden="1" customHeight="1" x14ac:dyDescent="0.2">
      <c r="A93" s="14" t="str">
        <f>Planning!A77</f>
        <v>I069</v>
      </c>
      <c r="B93" s="9">
        <f>Planning!B77</f>
        <v>0</v>
      </c>
      <c r="C93" s="9">
        <f>Planning!C77</f>
        <v>0</v>
      </c>
      <c r="D93" s="9">
        <f>Planning!D77</f>
        <v>0</v>
      </c>
      <c r="E93" s="3">
        <f>Planning!E77</f>
        <v>0</v>
      </c>
      <c r="F93" s="3" t="str">
        <f>IF(Planning!G77&lt;&gt;0,Planning!G77,"")</f>
        <v/>
      </c>
      <c r="G93" s="194">
        <f>Planning!H77</f>
        <v>0</v>
      </c>
      <c r="H93" s="4">
        <f>Planning!AA77</f>
        <v>0</v>
      </c>
      <c r="I93" s="198">
        <f ca="1">IF(OR(W93="1",AND(W93&lt;&gt;"1",G93=Lists!$A$17)),Y93,0)</f>
        <v>0</v>
      </c>
      <c r="J93" s="174"/>
      <c r="K93" s="32" t="str">
        <f ca="1">IF(AND(W93="2",G93&lt;&gt;Lists!$A$17),AA93,Z93)</f>
        <v/>
      </c>
      <c r="L93" s="33" t="str">
        <f t="shared" ca="1" si="11"/>
        <v/>
      </c>
      <c r="M93" s="5">
        <f>Planning!AB77</f>
        <v>0</v>
      </c>
      <c r="N93" s="5">
        <f>'Month 6'!M93+'Month 6'!N93-'Month 6'!O93</f>
        <v>0</v>
      </c>
      <c r="O93" s="166"/>
      <c r="P93" s="32" t="str">
        <f t="shared" si="14"/>
        <v/>
      </c>
      <c r="Q93" s="33" t="str">
        <f t="shared" si="12"/>
        <v/>
      </c>
      <c r="R93" s="89">
        <f ca="1">SUMIFS($J$25:$J$224,$C$25:$C$224,$C93,$G$25:$G$224,Lists!$A$16)</f>
        <v>0</v>
      </c>
      <c r="S93" s="89">
        <f t="shared" si="15"/>
        <v>0</v>
      </c>
      <c r="U93" s="2" t="str">
        <f t="shared" si="16"/>
        <v/>
      </c>
      <c r="W93" s="2" t="str">
        <f>IF(C93=0,"",LEFT(INDEX(Lists!$H$5:$H$49,MATCH(C93,Lists!$G$5:$G$49,0),1),1))</f>
        <v/>
      </c>
      <c r="Y93" s="4">
        <f ca="1">'Month 6'!H93+'Month 6'!I93-'Month 6'!J93</f>
        <v>0</v>
      </c>
      <c r="Z93" s="2" t="str">
        <f t="shared" ca="1" si="17"/>
        <v/>
      </c>
      <c r="AA93" s="2" t="str">
        <f t="shared" ca="1" si="13"/>
        <v/>
      </c>
      <c r="AC93" s="627" t="str">
        <f t="shared" si="18"/>
        <v>0</v>
      </c>
    </row>
    <row r="94" spans="1:29" ht="39" hidden="1" customHeight="1" x14ac:dyDescent="0.2">
      <c r="A94" s="14" t="str">
        <f>Planning!A78</f>
        <v>I070</v>
      </c>
      <c r="B94" s="9">
        <f>Planning!B78</f>
        <v>0</v>
      </c>
      <c r="C94" s="9">
        <f>Planning!C78</f>
        <v>0</v>
      </c>
      <c r="D94" s="9">
        <f>Planning!D78</f>
        <v>0</v>
      </c>
      <c r="E94" s="3">
        <f>Planning!E78</f>
        <v>0</v>
      </c>
      <c r="F94" s="3" t="str">
        <f>IF(Planning!G78&lt;&gt;0,Planning!G78,"")</f>
        <v/>
      </c>
      <c r="G94" s="194">
        <f>Planning!H78</f>
        <v>0</v>
      </c>
      <c r="H94" s="4">
        <f>Planning!AA78</f>
        <v>0</v>
      </c>
      <c r="I94" s="198">
        <f ca="1">IF(OR(W94="1",AND(W94&lt;&gt;"1",G94=Lists!$A$17)),Y94,0)</f>
        <v>0</v>
      </c>
      <c r="J94" s="174"/>
      <c r="K94" s="32" t="str">
        <f ca="1">IF(AND(W94="2",G94&lt;&gt;Lists!$A$17),AA94,Z94)</f>
        <v/>
      </c>
      <c r="L94" s="33" t="str">
        <f t="shared" ca="1" si="11"/>
        <v/>
      </c>
      <c r="M94" s="5">
        <f>Planning!AB78</f>
        <v>0</v>
      </c>
      <c r="N94" s="5">
        <f>'Month 6'!M94+'Month 6'!N94-'Month 6'!O94</f>
        <v>0</v>
      </c>
      <c r="O94" s="166"/>
      <c r="P94" s="32" t="str">
        <f t="shared" si="14"/>
        <v/>
      </c>
      <c r="Q94" s="33" t="str">
        <f t="shared" si="12"/>
        <v/>
      </c>
      <c r="R94" s="89">
        <f ca="1">SUMIFS($J$25:$J$224,$C$25:$C$224,$C94,$G$25:$G$224,Lists!$A$16)</f>
        <v>0</v>
      </c>
      <c r="S94" s="89">
        <f t="shared" si="15"/>
        <v>0</v>
      </c>
      <c r="U94" s="2" t="str">
        <f t="shared" si="16"/>
        <v/>
      </c>
      <c r="W94" s="2" t="str">
        <f>IF(C94=0,"",LEFT(INDEX(Lists!$H$5:$H$49,MATCH(C94,Lists!$G$5:$G$49,0),1),1))</f>
        <v/>
      </c>
      <c r="Y94" s="4">
        <f ca="1">'Month 6'!H94+'Month 6'!I94-'Month 6'!J94</f>
        <v>0</v>
      </c>
      <c r="Z94" s="2" t="str">
        <f t="shared" ca="1" si="17"/>
        <v/>
      </c>
      <c r="AA94" s="2" t="str">
        <f t="shared" ca="1" si="13"/>
        <v/>
      </c>
      <c r="AC94" s="627" t="str">
        <f t="shared" si="18"/>
        <v>0</v>
      </c>
    </row>
    <row r="95" spans="1:29" ht="39" hidden="1" customHeight="1" x14ac:dyDescent="0.2">
      <c r="A95" s="14" t="str">
        <f>Planning!A79</f>
        <v>I071</v>
      </c>
      <c r="B95" s="9">
        <f>Planning!B79</f>
        <v>0</v>
      </c>
      <c r="C95" s="9">
        <f>Planning!C79</f>
        <v>0</v>
      </c>
      <c r="D95" s="9">
        <f>Planning!D79</f>
        <v>0</v>
      </c>
      <c r="E95" s="3">
        <f>Planning!E79</f>
        <v>0</v>
      </c>
      <c r="F95" s="3" t="str">
        <f>IF(Planning!G79&lt;&gt;0,Planning!G79,"")</f>
        <v/>
      </c>
      <c r="G95" s="194">
        <f>Planning!H79</f>
        <v>0</v>
      </c>
      <c r="H95" s="4">
        <f>Planning!AA79</f>
        <v>0</v>
      </c>
      <c r="I95" s="198">
        <f ca="1">IF(OR(W95="1",AND(W95&lt;&gt;"1",G95=Lists!$A$17)),Y95,0)</f>
        <v>0</v>
      </c>
      <c r="J95" s="174"/>
      <c r="K95" s="32" t="str">
        <f ca="1">IF(AND(W95="2",G95&lt;&gt;Lists!$A$17),AA95,Z95)</f>
        <v/>
      </c>
      <c r="L95" s="33" t="str">
        <f t="shared" ca="1" si="11"/>
        <v/>
      </c>
      <c r="M95" s="5">
        <f>Planning!AB79</f>
        <v>0</v>
      </c>
      <c r="N95" s="5">
        <f>'Month 6'!M95+'Month 6'!N95-'Month 6'!O95</f>
        <v>0</v>
      </c>
      <c r="O95" s="166"/>
      <c r="P95" s="32" t="str">
        <f t="shared" si="14"/>
        <v/>
      </c>
      <c r="Q95" s="33" t="str">
        <f t="shared" si="12"/>
        <v/>
      </c>
      <c r="R95" s="89">
        <f ca="1">SUMIFS($J$25:$J$224,$C$25:$C$224,$C95,$G$25:$G$224,Lists!$A$16)</f>
        <v>0</v>
      </c>
      <c r="S95" s="89">
        <f t="shared" si="15"/>
        <v>0</v>
      </c>
      <c r="U95" s="2" t="str">
        <f t="shared" si="16"/>
        <v/>
      </c>
      <c r="W95" s="2" t="str">
        <f>IF(C95=0,"",LEFT(INDEX(Lists!$H$5:$H$49,MATCH(C95,Lists!$G$5:$G$49,0),1),1))</f>
        <v/>
      </c>
      <c r="Y95" s="4">
        <f ca="1">'Month 6'!H95+'Month 6'!I95-'Month 6'!J95</f>
        <v>0</v>
      </c>
      <c r="Z95" s="2" t="str">
        <f t="shared" ca="1" si="17"/>
        <v/>
      </c>
      <c r="AA95" s="2" t="str">
        <f t="shared" ca="1" si="13"/>
        <v/>
      </c>
      <c r="AC95" s="627" t="str">
        <f t="shared" si="18"/>
        <v>0</v>
      </c>
    </row>
    <row r="96" spans="1:29" ht="39" hidden="1" customHeight="1" x14ac:dyDescent="0.2">
      <c r="A96" s="14" t="str">
        <f>Planning!A80</f>
        <v>I072</v>
      </c>
      <c r="B96" s="9">
        <f>Planning!B80</f>
        <v>0</v>
      </c>
      <c r="C96" s="9">
        <f>Planning!C80</f>
        <v>0</v>
      </c>
      <c r="D96" s="9">
        <f>Planning!D80</f>
        <v>0</v>
      </c>
      <c r="E96" s="3">
        <f>Planning!E80</f>
        <v>0</v>
      </c>
      <c r="F96" s="3" t="str">
        <f>IF(Planning!G80&lt;&gt;0,Planning!G80,"")</f>
        <v/>
      </c>
      <c r="G96" s="194">
        <f>Planning!H80</f>
        <v>0</v>
      </c>
      <c r="H96" s="4">
        <f>Planning!AA80</f>
        <v>0</v>
      </c>
      <c r="I96" s="198">
        <f ca="1">IF(OR(W96="1",AND(W96&lt;&gt;"1",G96=Lists!$A$17)),Y96,0)</f>
        <v>0</v>
      </c>
      <c r="J96" s="174"/>
      <c r="K96" s="32" t="str">
        <f ca="1">IF(AND(W96="2",G96&lt;&gt;Lists!$A$17),AA96,Z96)</f>
        <v/>
      </c>
      <c r="L96" s="33" t="str">
        <f t="shared" ca="1" si="11"/>
        <v/>
      </c>
      <c r="M96" s="5">
        <f>Planning!AB80</f>
        <v>0</v>
      </c>
      <c r="N96" s="5">
        <f>'Month 6'!M96+'Month 6'!N96-'Month 6'!O96</f>
        <v>0</v>
      </c>
      <c r="O96" s="166"/>
      <c r="P96" s="32" t="str">
        <f t="shared" si="14"/>
        <v/>
      </c>
      <c r="Q96" s="33" t="str">
        <f t="shared" si="12"/>
        <v/>
      </c>
      <c r="R96" s="89">
        <f ca="1">SUMIFS($J$25:$J$224,$C$25:$C$224,$C96,$G$25:$G$224,Lists!$A$16)</f>
        <v>0</v>
      </c>
      <c r="S96" s="89">
        <f t="shared" si="15"/>
        <v>0</v>
      </c>
      <c r="U96" s="2" t="str">
        <f t="shared" si="16"/>
        <v/>
      </c>
      <c r="W96" s="2" t="str">
        <f>IF(C96=0,"",LEFT(INDEX(Lists!$H$5:$H$49,MATCH(C96,Lists!$G$5:$G$49,0),1),1))</f>
        <v/>
      </c>
      <c r="Y96" s="4">
        <f ca="1">'Month 6'!H96+'Month 6'!I96-'Month 6'!J96</f>
        <v>0</v>
      </c>
      <c r="Z96" s="2" t="str">
        <f t="shared" ca="1" si="17"/>
        <v/>
      </c>
      <c r="AA96" s="2" t="str">
        <f t="shared" ca="1" si="13"/>
        <v/>
      </c>
      <c r="AC96" s="627" t="str">
        <f t="shared" si="18"/>
        <v>0</v>
      </c>
    </row>
    <row r="97" spans="1:29" ht="39" hidden="1" customHeight="1" x14ac:dyDescent="0.2">
      <c r="A97" s="14" t="str">
        <f>Planning!A81</f>
        <v>I073</v>
      </c>
      <c r="B97" s="9">
        <f>Planning!B81</f>
        <v>0</v>
      </c>
      <c r="C97" s="9">
        <f>Planning!C81</f>
        <v>0</v>
      </c>
      <c r="D97" s="9">
        <f>Planning!D81</f>
        <v>0</v>
      </c>
      <c r="E97" s="3">
        <f>Planning!E81</f>
        <v>0</v>
      </c>
      <c r="F97" s="3" t="str">
        <f>IF(Planning!G81&lt;&gt;0,Planning!G81,"")</f>
        <v/>
      </c>
      <c r="G97" s="194">
        <f>Planning!H81</f>
        <v>0</v>
      </c>
      <c r="H97" s="4">
        <f>Planning!AA81</f>
        <v>0</v>
      </c>
      <c r="I97" s="198">
        <f ca="1">IF(OR(W97="1",AND(W97&lt;&gt;"1",G97=Lists!$A$17)),Y97,0)</f>
        <v>0</v>
      </c>
      <c r="J97" s="174"/>
      <c r="K97" s="32" t="str">
        <f ca="1">IF(AND(W97="2",G97&lt;&gt;Lists!$A$17),AA97,Z97)</f>
        <v/>
      </c>
      <c r="L97" s="33" t="str">
        <f t="shared" ca="1" si="11"/>
        <v/>
      </c>
      <c r="M97" s="5">
        <f>Planning!AB81</f>
        <v>0</v>
      </c>
      <c r="N97" s="5">
        <f>'Month 6'!M97+'Month 6'!N97-'Month 6'!O97</f>
        <v>0</v>
      </c>
      <c r="O97" s="166"/>
      <c r="P97" s="32" t="str">
        <f t="shared" si="14"/>
        <v/>
      </c>
      <c r="Q97" s="33" t="str">
        <f t="shared" si="12"/>
        <v/>
      </c>
      <c r="R97" s="89">
        <f ca="1">SUMIFS($J$25:$J$224,$C$25:$C$224,$C97,$G$25:$G$224,Lists!$A$16)</f>
        <v>0</v>
      </c>
      <c r="S97" s="89">
        <f t="shared" si="15"/>
        <v>0</v>
      </c>
      <c r="U97" s="2" t="str">
        <f t="shared" si="16"/>
        <v/>
      </c>
      <c r="W97" s="2" t="str">
        <f>IF(C97=0,"",LEFT(INDEX(Lists!$H$5:$H$49,MATCH(C97,Lists!$G$5:$G$49,0),1),1))</f>
        <v/>
      </c>
      <c r="Y97" s="4">
        <f ca="1">'Month 6'!H97+'Month 6'!I97-'Month 6'!J97</f>
        <v>0</v>
      </c>
      <c r="Z97" s="2" t="str">
        <f t="shared" ca="1" si="17"/>
        <v/>
      </c>
      <c r="AA97" s="2" t="str">
        <f t="shared" ca="1" si="13"/>
        <v/>
      </c>
      <c r="AC97" s="627" t="str">
        <f t="shared" si="18"/>
        <v>0</v>
      </c>
    </row>
    <row r="98" spans="1:29" ht="39" hidden="1" customHeight="1" x14ac:dyDescent="0.2">
      <c r="A98" s="14" t="str">
        <f>Planning!A82</f>
        <v>I074</v>
      </c>
      <c r="B98" s="9">
        <f>Planning!B82</f>
        <v>0</v>
      </c>
      <c r="C98" s="9">
        <f>Planning!C82</f>
        <v>0</v>
      </c>
      <c r="D98" s="9">
        <f>Planning!D82</f>
        <v>0</v>
      </c>
      <c r="E98" s="3">
        <f>Planning!E82</f>
        <v>0</v>
      </c>
      <c r="F98" s="3" t="str">
        <f>IF(Planning!G82&lt;&gt;0,Planning!G82,"")</f>
        <v/>
      </c>
      <c r="G98" s="194">
        <f>Planning!H82</f>
        <v>0</v>
      </c>
      <c r="H98" s="4">
        <f>Planning!AA82</f>
        <v>0</v>
      </c>
      <c r="I98" s="198">
        <f ca="1">IF(OR(W98="1",AND(W98&lt;&gt;"1",G98=Lists!$A$17)),Y98,0)</f>
        <v>0</v>
      </c>
      <c r="J98" s="174"/>
      <c r="K98" s="32" t="str">
        <f ca="1">IF(AND(W98="2",G98&lt;&gt;Lists!$A$17),AA98,Z98)</f>
        <v/>
      </c>
      <c r="L98" s="33" t="str">
        <f t="shared" ca="1" si="11"/>
        <v/>
      </c>
      <c r="M98" s="5">
        <f>Planning!AB82</f>
        <v>0</v>
      </c>
      <c r="N98" s="5">
        <f>'Month 6'!M98+'Month 6'!N98-'Month 6'!O98</f>
        <v>0</v>
      </c>
      <c r="O98" s="166"/>
      <c r="P98" s="32" t="str">
        <f t="shared" si="14"/>
        <v/>
      </c>
      <c r="Q98" s="33" t="str">
        <f t="shared" si="12"/>
        <v/>
      </c>
      <c r="R98" s="89">
        <f ca="1">SUMIFS($J$25:$J$224,$C$25:$C$224,$C98,$G$25:$G$224,Lists!$A$16)</f>
        <v>0</v>
      </c>
      <c r="S98" s="89">
        <f t="shared" si="15"/>
        <v>0</v>
      </c>
      <c r="U98" s="2" t="str">
        <f t="shared" si="16"/>
        <v/>
      </c>
      <c r="W98" s="2" t="str">
        <f>IF(C98=0,"",LEFT(INDEX(Lists!$H$5:$H$49,MATCH(C98,Lists!$G$5:$G$49,0),1),1))</f>
        <v/>
      </c>
      <c r="Y98" s="4">
        <f ca="1">'Month 6'!H98+'Month 6'!I98-'Month 6'!J98</f>
        <v>0</v>
      </c>
      <c r="Z98" s="2" t="str">
        <f t="shared" ca="1" si="17"/>
        <v/>
      </c>
      <c r="AA98" s="2" t="str">
        <f t="shared" ca="1" si="13"/>
        <v/>
      </c>
      <c r="AC98" s="627" t="str">
        <f t="shared" si="18"/>
        <v>0</v>
      </c>
    </row>
    <row r="99" spans="1:29" ht="39" hidden="1" customHeight="1" x14ac:dyDescent="0.2">
      <c r="A99" s="14" t="str">
        <f>Planning!A83</f>
        <v>I075</v>
      </c>
      <c r="B99" s="9">
        <f>Planning!B83</f>
        <v>0</v>
      </c>
      <c r="C99" s="9">
        <f>Planning!C83</f>
        <v>0</v>
      </c>
      <c r="D99" s="9">
        <f>Planning!D83</f>
        <v>0</v>
      </c>
      <c r="E99" s="3">
        <f>Planning!E83</f>
        <v>0</v>
      </c>
      <c r="F99" s="3" t="str">
        <f>IF(Planning!G83&lt;&gt;0,Planning!G83,"")</f>
        <v/>
      </c>
      <c r="G99" s="194">
        <f>Planning!H83</f>
        <v>0</v>
      </c>
      <c r="H99" s="4">
        <f>Planning!AA83</f>
        <v>0</v>
      </c>
      <c r="I99" s="198">
        <f ca="1">IF(OR(W99="1",AND(W99&lt;&gt;"1",G99=Lists!$A$17)),Y99,0)</f>
        <v>0</v>
      </c>
      <c r="J99" s="174"/>
      <c r="K99" s="32" t="str">
        <f ca="1">IF(AND(W99="2",G99&lt;&gt;Lists!$A$17),AA99,Z99)</f>
        <v/>
      </c>
      <c r="L99" s="33" t="str">
        <f t="shared" ca="1" si="11"/>
        <v/>
      </c>
      <c r="M99" s="5">
        <f>Planning!AB83</f>
        <v>0</v>
      </c>
      <c r="N99" s="5">
        <f>'Month 6'!M99+'Month 6'!N99-'Month 6'!O99</f>
        <v>0</v>
      </c>
      <c r="O99" s="166"/>
      <c r="P99" s="32" t="str">
        <f t="shared" si="14"/>
        <v/>
      </c>
      <c r="Q99" s="33" t="str">
        <f t="shared" si="12"/>
        <v/>
      </c>
      <c r="R99" s="89">
        <f ca="1">SUMIFS($J$25:$J$224,$C$25:$C$224,$C99,$G$25:$G$224,Lists!$A$16)</f>
        <v>0</v>
      </c>
      <c r="S99" s="89">
        <f t="shared" si="15"/>
        <v>0</v>
      </c>
      <c r="U99" s="2" t="str">
        <f t="shared" si="16"/>
        <v/>
      </c>
      <c r="W99" s="2" t="str">
        <f>IF(C99=0,"",LEFT(INDEX(Lists!$H$5:$H$49,MATCH(C99,Lists!$G$5:$G$49,0),1),1))</f>
        <v/>
      </c>
      <c r="Y99" s="4">
        <f ca="1">'Month 6'!H99+'Month 6'!I99-'Month 6'!J99</f>
        <v>0</v>
      </c>
      <c r="Z99" s="2" t="str">
        <f t="shared" ca="1" si="17"/>
        <v/>
      </c>
      <c r="AA99" s="2" t="str">
        <f t="shared" ca="1" si="13"/>
        <v/>
      </c>
      <c r="AC99" s="627" t="str">
        <f t="shared" si="18"/>
        <v>0</v>
      </c>
    </row>
    <row r="100" spans="1:29" ht="39" hidden="1" customHeight="1" x14ac:dyDescent="0.2">
      <c r="A100" s="14" t="str">
        <f>Planning!A84</f>
        <v>I076</v>
      </c>
      <c r="B100" s="9">
        <f>Planning!B84</f>
        <v>0</v>
      </c>
      <c r="C100" s="9">
        <f>Planning!C84</f>
        <v>0</v>
      </c>
      <c r="D100" s="9">
        <f>Planning!D84</f>
        <v>0</v>
      </c>
      <c r="E100" s="3">
        <f>Planning!E84</f>
        <v>0</v>
      </c>
      <c r="F100" s="3" t="str">
        <f>IF(Planning!G84&lt;&gt;0,Planning!G84,"")</f>
        <v/>
      </c>
      <c r="G100" s="194">
        <f>Planning!H84</f>
        <v>0</v>
      </c>
      <c r="H100" s="4">
        <f>Planning!AA84</f>
        <v>0</v>
      </c>
      <c r="I100" s="198">
        <f ca="1">IF(OR(W100="1",AND(W100&lt;&gt;"1",G100=Lists!$A$17)),Y100,0)</f>
        <v>0</v>
      </c>
      <c r="J100" s="174"/>
      <c r="K100" s="32" t="str">
        <f ca="1">IF(AND(W100="2",G100&lt;&gt;Lists!$A$17),AA100,Z100)</f>
        <v/>
      </c>
      <c r="L100" s="33" t="str">
        <f t="shared" ca="1" si="11"/>
        <v/>
      </c>
      <c r="M100" s="5">
        <f>Planning!AB84</f>
        <v>0</v>
      </c>
      <c r="N100" s="5">
        <f>'Month 6'!M100+'Month 6'!N100-'Month 6'!O100</f>
        <v>0</v>
      </c>
      <c r="O100" s="166"/>
      <c r="P100" s="32" t="str">
        <f t="shared" si="14"/>
        <v/>
      </c>
      <c r="Q100" s="33" t="str">
        <f t="shared" si="12"/>
        <v/>
      </c>
      <c r="R100" s="89">
        <f ca="1">SUMIFS($J$25:$J$224,$C$25:$C$224,$C100,$G$25:$G$224,Lists!$A$16)</f>
        <v>0</v>
      </c>
      <c r="S100" s="89">
        <f t="shared" si="15"/>
        <v>0</v>
      </c>
      <c r="U100" s="2" t="str">
        <f t="shared" si="16"/>
        <v/>
      </c>
      <c r="W100" s="2" t="str">
        <f>IF(C100=0,"",LEFT(INDEX(Lists!$H$5:$H$49,MATCH(C100,Lists!$G$5:$G$49,0),1),1))</f>
        <v/>
      </c>
      <c r="Y100" s="4">
        <f ca="1">'Month 6'!H100+'Month 6'!I100-'Month 6'!J100</f>
        <v>0</v>
      </c>
      <c r="Z100" s="2" t="str">
        <f t="shared" ca="1" si="17"/>
        <v/>
      </c>
      <c r="AA100" s="2" t="str">
        <f t="shared" ca="1" si="13"/>
        <v/>
      </c>
      <c r="AC100" s="627" t="str">
        <f t="shared" si="18"/>
        <v>0</v>
      </c>
    </row>
    <row r="101" spans="1:29" ht="39" hidden="1" customHeight="1" x14ac:dyDescent="0.2">
      <c r="A101" s="14" t="str">
        <f>Planning!A85</f>
        <v>I077</v>
      </c>
      <c r="B101" s="9">
        <f>Planning!B85</f>
        <v>0</v>
      </c>
      <c r="C101" s="9">
        <f>Planning!C85</f>
        <v>0</v>
      </c>
      <c r="D101" s="9">
        <f>Planning!D85</f>
        <v>0</v>
      </c>
      <c r="E101" s="3">
        <f>Planning!E85</f>
        <v>0</v>
      </c>
      <c r="F101" s="3" t="str">
        <f>IF(Planning!G85&lt;&gt;0,Planning!G85,"")</f>
        <v/>
      </c>
      <c r="G101" s="194">
        <f>Planning!H85</f>
        <v>0</v>
      </c>
      <c r="H101" s="4">
        <f>Planning!AA85</f>
        <v>0</v>
      </c>
      <c r="I101" s="198">
        <f ca="1">IF(OR(W101="1",AND(W101&lt;&gt;"1",G101=Lists!$A$17)),Y101,0)</f>
        <v>0</v>
      </c>
      <c r="J101" s="174"/>
      <c r="K101" s="32" t="str">
        <f ca="1">IF(AND(W101="2",G101&lt;&gt;Lists!$A$17),AA101,Z101)</f>
        <v/>
      </c>
      <c r="L101" s="33" t="str">
        <f t="shared" ca="1" si="11"/>
        <v/>
      </c>
      <c r="M101" s="5">
        <f>Planning!AB85</f>
        <v>0</v>
      </c>
      <c r="N101" s="5">
        <f>'Month 6'!M101+'Month 6'!N101-'Month 6'!O101</f>
        <v>0</v>
      </c>
      <c r="O101" s="166"/>
      <c r="P101" s="32" t="str">
        <f t="shared" si="14"/>
        <v/>
      </c>
      <c r="Q101" s="33" t="str">
        <f t="shared" si="12"/>
        <v/>
      </c>
      <c r="R101" s="89">
        <f ca="1">SUMIFS($J$25:$J$224,$C$25:$C$224,$C101,$G$25:$G$224,Lists!$A$16)</f>
        <v>0</v>
      </c>
      <c r="S101" s="89">
        <f t="shared" si="15"/>
        <v>0</v>
      </c>
      <c r="U101" s="2" t="str">
        <f t="shared" si="16"/>
        <v/>
      </c>
      <c r="W101" s="2" t="str">
        <f>IF(C101=0,"",LEFT(INDEX(Lists!$H$5:$H$49,MATCH(C101,Lists!$G$5:$G$49,0),1),1))</f>
        <v/>
      </c>
      <c r="Y101" s="4">
        <f ca="1">'Month 6'!H101+'Month 6'!I101-'Month 6'!J101</f>
        <v>0</v>
      </c>
      <c r="Z101" s="2" t="str">
        <f t="shared" ca="1" si="17"/>
        <v/>
      </c>
      <c r="AA101" s="2" t="str">
        <f t="shared" ca="1" si="13"/>
        <v/>
      </c>
      <c r="AC101" s="627" t="str">
        <f t="shared" si="18"/>
        <v>0</v>
      </c>
    </row>
    <row r="102" spans="1:29" ht="39" hidden="1" customHeight="1" x14ac:dyDescent="0.2">
      <c r="A102" s="14" t="str">
        <f>Planning!A86</f>
        <v>I078</v>
      </c>
      <c r="B102" s="9">
        <f>Planning!B86</f>
        <v>0</v>
      </c>
      <c r="C102" s="9">
        <f>Planning!C86</f>
        <v>0</v>
      </c>
      <c r="D102" s="9">
        <f>Planning!D86</f>
        <v>0</v>
      </c>
      <c r="E102" s="3">
        <f>Planning!E86</f>
        <v>0</v>
      </c>
      <c r="F102" s="3" t="str">
        <f>IF(Planning!G86&lt;&gt;0,Planning!G86,"")</f>
        <v/>
      </c>
      <c r="G102" s="194">
        <f>Planning!H86</f>
        <v>0</v>
      </c>
      <c r="H102" s="4">
        <f>Planning!AA86</f>
        <v>0</v>
      </c>
      <c r="I102" s="198">
        <f ca="1">IF(OR(W102="1",AND(W102&lt;&gt;"1",G102=Lists!$A$17)),Y102,0)</f>
        <v>0</v>
      </c>
      <c r="J102" s="174"/>
      <c r="K102" s="32" t="str">
        <f ca="1">IF(AND(W102="2",G102&lt;&gt;Lists!$A$17),AA102,Z102)</f>
        <v/>
      </c>
      <c r="L102" s="33" t="str">
        <f t="shared" ca="1" si="11"/>
        <v/>
      </c>
      <c r="M102" s="5">
        <f>Planning!AB86</f>
        <v>0</v>
      </c>
      <c r="N102" s="5">
        <f>'Month 6'!M102+'Month 6'!N102-'Month 6'!O102</f>
        <v>0</v>
      </c>
      <c r="O102" s="166"/>
      <c r="P102" s="32" t="str">
        <f t="shared" si="14"/>
        <v/>
      </c>
      <c r="Q102" s="33" t="str">
        <f t="shared" si="12"/>
        <v/>
      </c>
      <c r="R102" s="89">
        <f ca="1">SUMIFS($J$25:$J$224,$C$25:$C$224,$C102,$G$25:$G$224,Lists!$A$16)</f>
        <v>0</v>
      </c>
      <c r="S102" s="89">
        <f t="shared" si="15"/>
        <v>0</v>
      </c>
      <c r="U102" s="2" t="str">
        <f t="shared" si="16"/>
        <v/>
      </c>
      <c r="W102" s="2" t="str">
        <f>IF(C102=0,"",LEFT(INDEX(Lists!$H$5:$H$49,MATCH(C102,Lists!$G$5:$G$49,0),1),1))</f>
        <v/>
      </c>
      <c r="Y102" s="4">
        <f ca="1">'Month 6'!H102+'Month 6'!I102-'Month 6'!J102</f>
        <v>0</v>
      </c>
      <c r="Z102" s="2" t="str">
        <f t="shared" ca="1" si="17"/>
        <v/>
      </c>
      <c r="AA102" s="2" t="str">
        <f t="shared" ca="1" si="13"/>
        <v/>
      </c>
      <c r="AC102" s="627" t="str">
        <f t="shared" si="18"/>
        <v>0</v>
      </c>
    </row>
    <row r="103" spans="1:29" ht="39" hidden="1" customHeight="1" x14ac:dyDescent="0.2">
      <c r="A103" s="14" t="str">
        <f>Planning!A87</f>
        <v>I079</v>
      </c>
      <c r="B103" s="9">
        <f>Planning!B87</f>
        <v>0</v>
      </c>
      <c r="C103" s="9">
        <f>Planning!C87</f>
        <v>0</v>
      </c>
      <c r="D103" s="9">
        <f>Planning!D87</f>
        <v>0</v>
      </c>
      <c r="E103" s="3">
        <f>Planning!E87</f>
        <v>0</v>
      </c>
      <c r="F103" s="3" t="str">
        <f>IF(Planning!G87&lt;&gt;0,Planning!G87,"")</f>
        <v/>
      </c>
      <c r="G103" s="194">
        <f>Planning!H87</f>
        <v>0</v>
      </c>
      <c r="H103" s="4">
        <f>Planning!AA87</f>
        <v>0</v>
      </c>
      <c r="I103" s="198">
        <f ca="1">IF(OR(W103="1",AND(W103&lt;&gt;"1",G103=Lists!$A$17)),Y103,0)</f>
        <v>0</v>
      </c>
      <c r="J103" s="174"/>
      <c r="K103" s="32" t="str">
        <f ca="1">IF(AND(W103="2",G103&lt;&gt;Lists!$A$17),AA103,Z103)</f>
        <v/>
      </c>
      <c r="L103" s="33" t="str">
        <f t="shared" ca="1" si="11"/>
        <v/>
      </c>
      <c r="M103" s="5">
        <f>Planning!AB87</f>
        <v>0</v>
      </c>
      <c r="N103" s="5">
        <f>'Month 6'!M103+'Month 6'!N103-'Month 6'!O103</f>
        <v>0</v>
      </c>
      <c r="O103" s="166"/>
      <c r="P103" s="32" t="str">
        <f t="shared" si="14"/>
        <v/>
      </c>
      <c r="Q103" s="33" t="str">
        <f t="shared" si="12"/>
        <v/>
      </c>
      <c r="R103" s="89">
        <f ca="1">SUMIFS($J$25:$J$224,$C$25:$C$224,$C103,$G$25:$G$224,Lists!$A$16)</f>
        <v>0</v>
      </c>
      <c r="S103" s="89">
        <f t="shared" si="15"/>
        <v>0</v>
      </c>
      <c r="U103" s="2" t="str">
        <f t="shared" si="16"/>
        <v/>
      </c>
      <c r="W103" s="2" t="str">
        <f>IF(C103=0,"",LEFT(INDEX(Lists!$H$5:$H$49,MATCH(C103,Lists!$G$5:$G$49,0),1),1))</f>
        <v/>
      </c>
      <c r="Y103" s="4">
        <f ca="1">'Month 6'!H103+'Month 6'!I103-'Month 6'!J103</f>
        <v>0</v>
      </c>
      <c r="Z103" s="2" t="str">
        <f t="shared" ca="1" si="17"/>
        <v/>
      </c>
      <c r="AA103" s="2" t="str">
        <f t="shared" ca="1" si="13"/>
        <v/>
      </c>
      <c r="AC103" s="627" t="str">
        <f t="shared" si="18"/>
        <v>0</v>
      </c>
    </row>
    <row r="104" spans="1:29" ht="39" hidden="1" customHeight="1" x14ac:dyDescent="0.2">
      <c r="A104" s="14" t="str">
        <f>Planning!A88</f>
        <v>I080</v>
      </c>
      <c r="B104" s="9">
        <f>Planning!B88</f>
        <v>0</v>
      </c>
      <c r="C104" s="9">
        <f>Planning!C88</f>
        <v>0</v>
      </c>
      <c r="D104" s="9">
        <f>Planning!D88</f>
        <v>0</v>
      </c>
      <c r="E104" s="3">
        <f>Planning!E88</f>
        <v>0</v>
      </c>
      <c r="F104" s="3" t="str">
        <f>IF(Planning!G88&lt;&gt;0,Planning!G88,"")</f>
        <v/>
      </c>
      <c r="G104" s="194">
        <f>Planning!H88</f>
        <v>0</v>
      </c>
      <c r="H104" s="4">
        <f>Planning!AA88</f>
        <v>0</v>
      </c>
      <c r="I104" s="198">
        <f ca="1">IF(OR(W104="1",AND(W104&lt;&gt;"1",G104=Lists!$A$17)),Y104,0)</f>
        <v>0</v>
      </c>
      <c r="J104" s="174"/>
      <c r="K104" s="32" t="str">
        <f ca="1">IF(AND(W104="2",G104&lt;&gt;Lists!$A$17),AA104,Z104)</f>
        <v/>
      </c>
      <c r="L104" s="33" t="str">
        <f t="shared" ca="1" si="11"/>
        <v/>
      </c>
      <c r="M104" s="5">
        <f>Planning!AB88</f>
        <v>0</v>
      </c>
      <c r="N104" s="5">
        <f>'Month 6'!M104+'Month 6'!N104-'Month 6'!O104</f>
        <v>0</v>
      </c>
      <c r="O104" s="166"/>
      <c r="P104" s="32" t="str">
        <f t="shared" si="14"/>
        <v/>
      </c>
      <c r="Q104" s="33" t="str">
        <f t="shared" si="12"/>
        <v/>
      </c>
      <c r="R104" s="89">
        <f ca="1">SUMIFS($J$25:$J$224,$C$25:$C$224,$C104,$G$25:$G$224,Lists!$A$16)</f>
        <v>0</v>
      </c>
      <c r="S104" s="89">
        <f t="shared" si="15"/>
        <v>0</v>
      </c>
      <c r="U104" s="2" t="str">
        <f t="shared" si="16"/>
        <v/>
      </c>
      <c r="W104" s="2" t="str">
        <f>IF(C104=0,"",LEFT(INDEX(Lists!$H$5:$H$49,MATCH(C104,Lists!$G$5:$G$49,0),1),1))</f>
        <v/>
      </c>
      <c r="Y104" s="4">
        <f ca="1">'Month 6'!H104+'Month 6'!I104-'Month 6'!J104</f>
        <v>0</v>
      </c>
      <c r="Z104" s="2" t="str">
        <f t="shared" ca="1" si="17"/>
        <v/>
      </c>
      <c r="AA104" s="2" t="str">
        <f t="shared" ca="1" si="13"/>
        <v/>
      </c>
      <c r="AC104" s="627" t="str">
        <f t="shared" si="18"/>
        <v>0</v>
      </c>
    </row>
    <row r="105" spans="1:29" ht="39" hidden="1" customHeight="1" x14ac:dyDescent="0.2">
      <c r="A105" s="14" t="str">
        <f>Planning!A89</f>
        <v>I081</v>
      </c>
      <c r="B105" s="9">
        <f>Planning!B89</f>
        <v>0</v>
      </c>
      <c r="C105" s="9">
        <f>Planning!C89</f>
        <v>0</v>
      </c>
      <c r="D105" s="9">
        <f>Planning!D89</f>
        <v>0</v>
      </c>
      <c r="E105" s="3">
        <f>Planning!E89</f>
        <v>0</v>
      </c>
      <c r="F105" s="3" t="str">
        <f>IF(Planning!G89&lt;&gt;0,Planning!G89,"")</f>
        <v/>
      </c>
      <c r="G105" s="194">
        <f>Planning!H89</f>
        <v>0</v>
      </c>
      <c r="H105" s="4">
        <f>Planning!AA89</f>
        <v>0</v>
      </c>
      <c r="I105" s="198">
        <f ca="1">IF(OR(W105="1",AND(W105&lt;&gt;"1",G105=Lists!$A$17)),Y105,0)</f>
        <v>0</v>
      </c>
      <c r="J105" s="174"/>
      <c r="K105" s="32" t="str">
        <f ca="1">IF(AND(W105="2",G105&lt;&gt;Lists!$A$17),AA105,Z105)</f>
        <v/>
      </c>
      <c r="L105" s="33" t="str">
        <f t="shared" ca="1" si="11"/>
        <v/>
      </c>
      <c r="M105" s="5">
        <f>Planning!AB89</f>
        <v>0</v>
      </c>
      <c r="N105" s="5">
        <f>'Month 6'!M105+'Month 6'!N105-'Month 6'!O105</f>
        <v>0</v>
      </c>
      <c r="O105" s="166"/>
      <c r="P105" s="32" t="str">
        <f t="shared" si="14"/>
        <v/>
      </c>
      <c r="Q105" s="33" t="str">
        <f t="shared" si="12"/>
        <v/>
      </c>
      <c r="R105" s="89">
        <f ca="1">SUMIFS($J$25:$J$224,$C$25:$C$224,$C105,$G$25:$G$224,Lists!$A$16)</f>
        <v>0</v>
      </c>
      <c r="S105" s="89">
        <f t="shared" si="15"/>
        <v>0</v>
      </c>
      <c r="U105" s="2" t="str">
        <f t="shared" si="16"/>
        <v/>
      </c>
      <c r="W105" s="2" t="str">
        <f>IF(C105=0,"",LEFT(INDEX(Lists!$H$5:$H$49,MATCH(C105,Lists!$G$5:$G$49,0),1),1))</f>
        <v/>
      </c>
      <c r="Y105" s="4">
        <f ca="1">'Month 6'!H105+'Month 6'!I105-'Month 6'!J105</f>
        <v>0</v>
      </c>
      <c r="Z105" s="2" t="str">
        <f t="shared" ca="1" si="17"/>
        <v/>
      </c>
      <c r="AA105" s="2" t="str">
        <f t="shared" ca="1" si="13"/>
        <v/>
      </c>
      <c r="AC105" s="627" t="str">
        <f t="shared" si="18"/>
        <v>0</v>
      </c>
    </row>
    <row r="106" spans="1:29" ht="39" hidden="1" customHeight="1" x14ac:dyDescent="0.2">
      <c r="A106" s="14" t="str">
        <f>Planning!A90</f>
        <v>I082</v>
      </c>
      <c r="B106" s="9">
        <f>Planning!B90</f>
        <v>0</v>
      </c>
      <c r="C106" s="9">
        <f>Planning!C90</f>
        <v>0</v>
      </c>
      <c r="D106" s="9">
        <f>Planning!D90</f>
        <v>0</v>
      </c>
      <c r="E106" s="3">
        <f>Planning!E90</f>
        <v>0</v>
      </c>
      <c r="F106" s="3" t="str">
        <f>IF(Planning!G90&lt;&gt;0,Planning!G90,"")</f>
        <v/>
      </c>
      <c r="G106" s="194">
        <f>Planning!H90</f>
        <v>0</v>
      </c>
      <c r="H106" s="4">
        <f>Planning!AA90</f>
        <v>0</v>
      </c>
      <c r="I106" s="198">
        <f ca="1">IF(OR(W106="1",AND(W106&lt;&gt;"1",G106=Lists!$A$17)),Y106,0)</f>
        <v>0</v>
      </c>
      <c r="J106" s="174"/>
      <c r="K106" s="32" t="str">
        <f ca="1">IF(AND(W106="2",G106&lt;&gt;Lists!$A$17),AA106,Z106)</f>
        <v/>
      </c>
      <c r="L106" s="33" t="str">
        <f t="shared" ca="1" si="11"/>
        <v/>
      </c>
      <c r="M106" s="5">
        <f>Planning!AB90</f>
        <v>0</v>
      </c>
      <c r="N106" s="5">
        <f>'Month 6'!M106+'Month 6'!N106-'Month 6'!O106</f>
        <v>0</v>
      </c>
      <c r="O106" s="166"/>
      <c r="P106" s="32" t="str">
        <f t="shared" si="14"/>
        <v/>
      </c>
      <c r="Q106" s="33" t="str">
        <f t="shared" si="12"/>
        <v/>
      </c>
      <c r="R106" s="89">
        <f ca="1">SUMIFS($J$25:$J$224,$C$25:$C$224,$C106,$G$25:$G$224,Lists!$A$16)</f>
        <v>0</v>
      </c>
      <c r="S106" s="89">
        <f t="shared" si="15"/>
        <v>0</v>
      </c>
      <c r="U106" s="2" t="str">
        <f t="shared" si="16"/>
        <v/>
      </c>
      <c r="W106" s="2" t="str">
        <f>IF(C106=0,"",LEFT(INDEX(Lists!$H$5:$H$49,MATCH(C106,Lists!$G$5:$G$49,0),1),1))</f>
        <v/>
      </c>
      <c r="Y106" s="4">
        <f ca="1">'Month 6'!H106+'Month 6'!I106-'Month 6'!J106</f>
        <v>0</v>
      </c>
      <c r="Z106" s="2" t="str">
        <f t="shared" ca="1" si="17"/>
        <v/>
      </c>
      <c r="AA106" s="2" t="str">
        <f t="shared" ca="1" si="13"/>
        <v/>
      </c>
      <c r="AC106" s="627" t="str">
        <f t="shared" si="18"/>
        <v>0</v>
      </c>
    </row>
    <row r="107" spans="1:29" ht="39" hidden="1" customHeight="1" x14ac:dyDescent="0.2">
      <c r="A107" s="14" t="str">
        <f>Planning!A91</f>
        <v>I083</v>
      </c>
      <c r="B107" s="9">
        <f>Planning!B91</f>
        <v>0</v>
      </c>
      <c r="C107" s="9">
        <f>Planning!C91</f>
        <v>0</v>
      </c>
      <c r="D107" s="9">
        <f>Planning!D91</f>
        <v>0</v>
      </c>
      <c r="E107" s="3">
        <f>Planning!E91</f>
        <v>0</v>
      </c>
      <c r="F107" s="3" t="str">
        <f>IF(Planning!G91&lt;&gt;0,Planning!G91,"")</f>
        <v/>
      </c>
      <c r="G107" s="194">
        <f>Planning!H91</f>
        <v>0</v>
      </c>
      <c r="H107" s="4">
        <f>Planning!AA91</f>
        <v>0</v>
      </c>
      <c r="I107" s="198">
        <f ca="1">IF(OR(W107="1",AND(W107&lt;&gt;"1",G107=Lists!$A$17)),Y107,0)</f>
        <v>0</v>
      </c>
      <c r="J107" s="174"/>
      <c r="K107" s="32" t="str">
        <f ca="1">IF(AND(W107="2",G107&lt;&gt;Lists!$A$17),AA107,Z107)</f>
        <v/>
      </c>
      <c r="L107" s="33" t="str">
        <f t="shared" ca="1" si="11"/>
        <v/>
      </c>
      <c r="M107" s="5">
        <f>Planning!AB91</f>
        <v>0</v>
      </c>
      <c r="N107" s="5">
        <f>'Month 6'!M107+'Month 6'!N107-'Month 6'!O107</f>
        <v>0</v>
      </c>
      <c r="O107" s="166"/>
      <c r="P107" s="32" t="str">
        <f t="shared" si="14"/>
        <v/>
      </c>
      <c r="Q107" s="33" t="str">
        <f t="shared" si="12"/>
        <v/>
      </c>
      <c r="R107" s="89">
        <f ca="1">SUMIFS($J$25:$J$224,$C$25:$C$224,$C107,$G$25:$G$224,Lists!$A$16)</f>
        <v>0</v>
      </c>
      <c r="S107" s="89">
        <f t="shared" si="15"/>
        <v>0</v>
      </c>
      <c r="U107" s="2" t="str">
        <f t="shared" si="16"/>
        <v/>
      </c>
      <c r="W107" s="2" t="str">
        <f>IF(C107=0,"",LEFT(INDEX(Lists!$H$5:$H$49,MATCH(C107,Lists!$G$5:$G$49,0),1),1))</f>
        <v/>
      </c>
      <c r="Y107" s="4">
        <f ca="1">'Month 6'!H107+'Month 6'!I107-'Month 6'!J107</f>
        <v>0</v>
      </c>
      <c r="Z107" s="2" t="str">
        <f t="shared" ca="1" si="17"/>
        <v/>
      </c>
      <c r="AA107" s="2" t="str">
        <f t="shared" ca="1" si="13"/>
        <v/>
      </c>
      <c r="AC107" s="627" t="str">
        <f t="shared" si="18"/>
        <v>0</v>
      </c>
    </row>
    <row r="108" spans="1:29" ht="39" hidden="1" customHeight="1" x14ac:dyDescent="0.2">
      <c r="A108" s="14" t="str">
        <f>Planning!A92</f>
        <v>I084</v>
      </c>
      <c r="B108" s="9">
        <f>Planning!B92</f>
        <v>0</v>
      </c>
      <c r="C108" s="9">
        <f>Planning!C92</f>
        <v>0</v>
      </c>
      <c r="D108" s="9">
        <f>Planning!D92</f>
        <v>0</v>
      </c>
      <c r="E108" s="3">
        <f>Planning!E92</f>
        <v>0</v>
      </c>
      <c r="F108" s="3" t="str">
        <f>IF(Planning!G92&lt;&gt;0,Planning!G92,"")</f>
        <v/>
      </c>
      <c r="G108" s="194">
        <f>Planning!H92</f>
        <v>0</v>
      </c>
      <c r="H108" s="4">
        <f>Planning!AA92</f>
        <v>0</v>
      </c>
      <c r="I108" s="198">
        <f ca="1">IF(OR(W108="1",AND(W108&lt;&gt;"1",G108=Lists!$A$17)),Y108,0)</f>
        <v>0</v>
      </c>
      <c r="J108" s="174"/>
      <c r="K108" s="32" t="str">
        <f ca="1">IF(AND(W108="2",G108&lt;&gt;Lists!$A$17),AA108,Z108)</f>
        <v/>
      </c>
      <c r="L108" s="33" t="str">
        <f t="shared" ca="1" si="11"/>
        <v/>
      </c>
      <c r="M108" s="5">
        <f>Planning!AB92</f>
        <v>0</v>
      </c>
      <c r="N108" s="5">
        <f>'Month 6'!M108+'Month 6'!N108-'Month 6'!O108</f>
        <v>0</v>
      </c>
      <c r="O108" s="166"/>
      <c r="P108" s="32" t="str">
        <f t="shared" si="14"/>
        <v/>
      </c>
      <c r="Q108" s="33" t="str">
        <f t="shared" si="12"/>
        <v/>
      </c>
      <c r="R108" s="89">
        <f ca="1">SUMIFS($J$25:$J$224,$C$25:$C$224,$C108,$G$25:$G$224,Lists!$A$16)</f>
        <v>0</v>
      </c>
      <c r="S108" s="89">
        <f t="shared" si="15"/>
        <v>0</v>
      </c>
      <c r="U108" s="2" t="str">
        <f t="shared" si="16"/>
        <v/>
      </c>
      <c r="W108" s="2" t="str">
        <f>IF(C108=0,"",LEFT(INDEX(Lists!$H$5:$H$49,MATCH(C108,Lists!$G$5:$G$49,0),1),1))</f>
        <v/>
      </c>
      <c r="Y108" s="4">
        <f ca="1">'Month 6'!H108+'Month 6'!I108-'Month 6'!J108</f>
        <v>0</v>
      </c>
      <c r="Z108" s="2" t="str">
        <f t="shared" ca="1" si="17"/>
        <v/>
      </c>
      <c r="AA108" s="2" t="str">
        <f t="shared" ca="1" si="13"/>
        <v/>
      </c>
      <c r="AC108" s="627" t="str">
        <f t="shared" si="18"/>
        <v>0</v>
      </c>
    </row>
    <row r="109" spans="1:29" ht="39" hidden="1" customHeight="1" x14ac:dyDescent="0.2">
      <c r="A109" s="14" t="str">
        <f>Planning!A93</f>
        <v>I085</v>
      </c>
      <c r="B109" s="9">
        <f>Planning!B93</f>
        <v>0</v>
      </c>
      <c r="C109" s="9">
        <f>Planning!C93</f>
        <v>0</v>
      </c>
      <c r="D109" s="9">
        <f>Planning!D93</f>
        <v>0</v>
      </c>
      <c r="E109" s="3">
        <f>Planning!E93</f>
        <v>0</v>
      </c>
      <c r="F109" s="3" t="str">
        <f>IF(Planning!G93&lt;&gt;0,Planning!G93,"")</f>
        <v/>
      </c>
      <c r="G109" s="194">
        <f>Planning!H93</f>
        <v>0</v>
      </c>
      <c r="H109" s="4">
        <f>Planning!AA93</f>
        <v>0</v>
      </c>
      <c r="I109" s="198">
        <f ca="1">IF(OR(W109="1",AND(W109&lt;&gt;"1",G109=Lists!$A$17)),Y109,0)</f>
        <v>0</v>
      </c>
      <c r="J109" s="174"/>
      <c r="K109" s="32" t="str">
        <f ca="1">IF(AND(W109="2",G109&lt;&gt;Lists!$A$17),AA109,Z109)</f>
        <v/>
      </c>
      <c r="L109" s="33" t="str">
        <f t="shared" ca="1" si="11"/>
        <v/>
      </c>
      <c r="M109" s="5">
        <f>Planning!AB93</f>
        <v>0</v>
      </c>
      <c r="N109" s="5">
        <f>'Month 6'!M109+'Month 6'!N109-'Month 6'!O109</f>
        <v>0</v>
      </c>
      <c r="O109" s="166"/>
      <c r="P109" s="32" t="str">
        <f t="shared" si="14"/>
        <v/>
      </c>
      <c r="Q109" s="33" t="str">
        <f t="shared" si="12"/>
        <v/>
      </c>
      <c r="R109" s="89">
        <f ca="1">SUMIFS($J$25:$J$224,$C$25:$C$224,$C109,$G$25:$G$224,Lists!$A$16)</f>
        <v>0</v>
      </c>
      <c r="S109" s="89">
        <f t="shared" si="15"/>
        <v>0</v>
      </c>
      <c r="U109" s="2" t="str">
        <f t="shared" si="16"/>
        <v/>
      </c>
      <c r="W109" s="2" t="str">
        <f>IF(C109=0,"",LEFT(INDEX(Lists!$H$5:$H$49,MATCH(C109,Lists!$G$5:$G$49,0),1),1))</f>
        <v/>
      </c>
      <c r="Y109" s="4">
        <f ca="1">'Month 6'!H109+'Month 6'!I109-'Month 6'!J109</f>
        <v>0</v>
      </c>
      <c r="Z109" s="2" t="str">
        <f t="shared" ca="1" si="17"/>
        <v/>
      </c>
      <c r="AA109" s="2" t="str">
        <f t="shared" ca="1" si="13"/>
        <v/>
      </c>
      <c r="AC109" s="627" t="str">
        <f t="shared" si="18"/>
        <v>0</v>
      </c>
    </row>
    <row r="110" spans="1:29" ht="39" hidden="1" customHeight="1" x14ac:dyDescent="0.2">
      <c r="A110" s="14" t="str">
        <f>Planning!A94</f>
        <v>I086</v>
      </c>
      <c r="B110" s="9">
        <f>Planning!B94</f>
        <v>0</v>
      </c>
      <c r="C110" s="9">
        <f>Planning!C94</f>
        <v>0</v>
      </c>
      <c r="D110" s="9">
        <f>Planning!D94</f>
        <v>0</v>
      </c>
      <c r="E110" s="3">
        <f>Planning!E94</f>
        <v>0</v>
      </c>
      <c r="F110" s="3" t="str">
        <f>IF(Planning!G94&lt;&gt;0,Planning!G94,"")</f>
        <v/>
      </c>
      <c r="G110" s="194">
        <f>Planning!H94</f>
        <v>0</v>
      </c>
      <c r="H110" s="4">
        <f>Planning!AA94</f>
        <v>0</v>
      </c>
      <c r="I110" s="198">
        <f ca="1">IF(OR(W110="1",AND(W110&lt;&gt;"1",G110=Lists!$A$17)),Y110,0)</f>
        <v>0</v>
      </c>
      <c r="J110" s="174"/>
      <c r="K110" s="32" t="str">
        <f ca="1">IF(AND(W110="2",G110&lt;&gt;Lists!$A$17),AA110,Z110)</f>
        <v/>
      </c>
      <c r="L110" s="33" t="str">
        <f t="shared" ca="1" si="11"/>
        <v/>
      </c>
      <c r="M110" s="5">
        <f>Planning!AB94</f>
        <v>0</v>
      </c>
      <c r="N110" s="5">
        <f>'Month 6'!M110+'Month 6'!N110-'Month 6'!O110</f>
        <v>0</v>
      </c>
      <c r="O110" s="166"/>
      <c r="P110" s="32" t="str">
        <f t="shared" si="14"/>
        <v/>
      </c>
      <c r="Q110" s="33" t="str">
        <f t="shared" si="12"/>
        <v/>
      </c>
      <c r="R110" s="89">
        <f ca="1">SUMIFS($J$25:$J$224,$C$25:$C$224,$C110,$G$25:$G$224,Lists!$A$16)</f>
        <v>0</v>
      </c>
      <c r="S110" s="89">
        <f t="shared" si="15"/>
        <v>0</v>
      </c>
      <c r="U110" s="2" t="str">
        <f t="shared" si="16"/>
        <v/>
      </c>
      <c r="W110" s="2" t="str">
        <f>IF(C110=0,"",LEFT(INDEX(Lists!$H$5:$H$49,MATCH(C110,Lists!$G$5:$G$49,0),1),1))</f>
        <v/>
      </c>
      <c r="Y110" s="4">
        <f ca="1">'Month 6'!H110+'Month 6'!I110-'Month 6'!J110</f>
        <v>0</v>
      </c>
      <c r="Z110" s="2" t="str">
        <f t="shared" ca="1" si="17"/>
        <v/>
      </c>
      <c r="AA110" s="2" t="str">
        <f t="shared" ca="1" si="13"/>
        <v/>
      </c>
      <c r="AC110" s="627" t="str">
        <f t="shared" si="18"/>
        <v>0</v>
      </c>
    </row>
    <row r="111" spans="1:29" ht="39" hidden="1" customHeight="1" x14ac:dyDescent="0.2">
      <c r="A111" s="14" t="str">
        <f>Planning!A95</f>
        <v>I087</v>
      </c>
      <c r="B111" s="9">
        <f>Planning!B95</f>
        <v>0</v>
      </c>
      <c r="C111" s="9">
        <f>Planning!C95</f>
        <v>0</v>
      </c>
      <c r="D111" s="9">
        <f>Planning!D95</f>
        <v>0</v>
      </c>
      <c r="E111" s="3">
        <f>Planning!E95</f>
        <v>0</v>
      </c>
      <c r="F111" s="3" t="str">
        <f>IF(Planning!G95&lt;&gt;0,Planning!G95,"")</f>
        <v/>
      </c>
      <c r="G111" s="194">
        <f>Planning!H95</f>
        <v>0</v>
      </c>
      <c r="H111" s="4">
        <f>Planning!AA95</f>
        <v>0</v>
      </c>
      <c r="I111" s="198">
        <f ca="1">IF(OR(W111="1",AND(W111&lt;&gt;"1",G111=Lists!$A$17)),Y111,0)</f>
        <v>0</v>
      </c>
      <c r="J111" s="174"/>
      <c r="K111" s="32" t="str">
        <f ca="1">IF(AND(W111="2",G111&lt;&gt;Lists!$A$17),AA111,Z111)</f>
        <v/>
      </c>
      <c r="L111" s="33" t="str">
        <f t="shared" ca="1" si="11"/>
        <v/>
      </c>
      <c r="M111" s="5">
        <f>Planning!AB95</f>
        <v>0</v>
      </c>
      <c r="N111" s="5">
        <f>'Month 6'!M111+'Month 6'!N111-'Month 6'!O111</f>
        <v>0</v>
      </c>
      <c r="O111" s="166"/>
      <c r="P111" s="32" t="str">
        <f t="shared" si="14"/>
        <v/>
      </c>
      <c r="Q111" s="33" t="str">
        <f t="shared" si="12"/>
        <v/>
      </c>
      <c r="R111" s="89">
        <f ca="1">SUMIFS($J$25:$J$224,$C$25:$C$224,$C111,$G$25:$G$224,Lists!$A$16)</f>
        <v>0</v>
      </c>
      <c r="S111" s="89">
        <f t="shared" si="15"/>
        <v>0</v>
      </c>
      <c r="U111" s="2" t="str">
        <f t="shared" si="16"/>
        <v/>
      </c>
      <c r="W111" s="2" t="str">
        <f>IF(C111=0,"",LEFT(INDEX(Lists!$H$5:$H$49,MATCH(C111,Lists!$G$5:$G$49,0),1),1))</f>
        <v/>
      </c>
      <c r="Y111" s="4">
        <f ca="1">'Month 6'!H111+'Month 6'!I111-'Month 6'!J111</f>
        <v>0</v>
      </c>
      <c r="Z111" s="2" t="str">
        <f t="shared" ca="1" si="17"/>
        <v/>
      </c>
      <c r="AA111" s="2" t="str">
        <f t="shared" ca="1" si="13"/>
        <v/>
      </c>
      <c r="AC111" s="627" t="str">
        <f t="shared" si="18"/>
        <v>0</v>
      </c>
    </row>
    <row r="112" spans="1:29" ht="39" hidden="1" customHeight="1" x14ac:dyDescent="0.2">
      <c r="A112" s="14" t="str">
        <f>Planning!A96</f>
        <v>I088</v>
      </c>
      <c r="B112" s="9">
        <f>Planning!B96</f>
        <v>0</v>
      </c>
      <c r="C112" s="9">
        <f>Planning!C96</f>
        <v>0</v>
      </c>
      <c r="D112" s="9">
        <f>Planning!D96</f>
        <v>0</v>
      </c>
      <c r="E112" s="3">
        <f>Planning!E96</f>
        <v>0</v>
      </c>
      <c r="F112" s="3" t="str">
        <f>IF(Planning!G96&lt;&gt;0,Planning!G96,"")</f>
        <v/>
      </c>
      <c r="G112" s="194">
        <f>Planning!H96</f>
        <v>0</v>
      </c>
      <c r="H112" s="4">
        <f>Planning!AA96</f>
        <v>0</v>
      </c>
      <c r="I112" s="198">
        <f ca="1">IF(OR(W112="1",AND(W112&lt;&gt;"1",G112=Lists!$A$17)),Y112,0)</f>
        <v>0</v>
      </c>
      <c r="J112" s="174"/>
      <c r="K112" s="32" t="str">
        <f ca="1">IF(AND(W112="2",G112&lt;&gt;Lists!$A$17),AA112,Z112)</f>
        <v/>
      </c>
      <c r="L112" s="33" t="str">
        <f t="shared" ca="1" si="11"/>
        <v/>
      </c>
      <c r="M112" s="5">
        <f>Planning!AB96</f>
        <v>0</v>
      </c>
      <c r="N112" s="5">
        <f>'Month 6'!M112+'Month 6'!N112-'Month 6'!O112</f>
        <v>0</v>
      </c>
      <c r="O112" s="166"/>
      <c r="P112" s="32" t="str">
        <f t="shared" si="14"/>
        <v/>
      </c>
      <c r="Q112" s="33" t="str">
        <f t="shared" si="12"/>
        <v/>
      </c>
      <c r="R112" s="89">
        <f ca="1">SUMIFS($J$25:$J$224,$C$25:$C$224,$C112,$G$25:$G$224,Lists!$A$16)</f>
        <v>0</v>
      </c>
      <c r="S112" s="89">
        <f t="shared" si="15"/>
        <v>0</v>
      </c>
      <c r="U112" s="2" t="str">
        <f t="shared" si="16"/>
        <v/>
      </c>
      <c r="W112" s="2" t="str">
        <f>IF(C112=0,"",LEFT(INDEX(Lists!$H$5:$H$49,MATCH(C112,Lists!$G$5:$G$49,0),1),1))</f>
        <v/>
      </c>
      <c r="Y112" s="4">
        <f ca="1">'Month 6'!H112+'Month 6'!I112-'Month 6'!J112</f>
        <v>0</v>
      </c>
      <c r="Z112" s="2" t="str">
        <f t="shared" ca="1" si="17"/>
        <v/>
      </c>
      <c r="AA112" s="2" t="str">
        <f t="shared" ca="1" si="13"/>
        <v/>
      </c>
      <c r="AC112" s="627" t="str">
        <f t="shared" si="18"/>
        <v>0</v>
      </c>
    </row>
    <row r="113" spans="1:29" ht="39" hidden="1" customHeight="1" x14ac:dyDescent="0.2">
      <c r="A113" s="14" t="str">
        <f>Planning!A97</f>
        <v>I089</v>
      </c>
      <c r="B113" s="9">
        <f>Planning!B97</f>
        <v>0</v>
      </c>
      <c r="C113" s="9">
        <f>Planning!C97</f>
        <v>0</v>
      </c>
      <c r="D113" s="9">
        <f>Planning!D97</f>
        <v>0</v>
      </c>
      <c r="E113" s="3">
        <f>Planning!E97</f>
        <v>0</v>
      </c>
      <c r="F113" s="3" t="str">
        <f>IF(Planning!G97&lt;&gt;0,Planning!G97,"")</f>
        <v/>
      </c>
      <c r="G113" s="194">
        <f>Planning!H97</f>
        <v>0</v>
      </c>
      <c r="H113" s="4">
        <f>Planning!AA97</f>
        <v>0</v>
      </c>
      <c r="I113" s="198">
        <f ca="1">IF(OR(W113="1",AND(W113&lt;&gt;"1",G113=Lists!$A$17)),Y113,0)</f>
        <v>0</v>
      </c>
      <c r="J113" s="174"/>
      <c r="K113" s="32" t="str">
        <f ca="1">IF(AND(W113="2",G113&lt;&gt;Lists!$A$17),AA113,Z113)</f>
        <v/>
      </c>
      <c r="L113" s="33" t="str">
        <f t="shared" ca="1" si="11"/>
        <v/>
      </c>
      <c r="M113" s="5">
        <f>Planning!AB97</f>
        <v>0</v>
      </c>
      <c r="N113" s="5">
        <f>'Month 6'!M113+'Month 6'!N113-'Month 6'!O113</f>
        <v>0</v>
      </c>
      <c r="O113" s="166"/>
      <c r="P113" s="32" t="str">
        <f t="shared" si="14"/>
        <v/>
      </c>
      <c r="Q113" s="33" t="str">
        <f t="shared" si="12"/>
        <v/>
      </c>
      <c r="R113" s="89">
        <f ca="1">SUMIFS($J$25:$J$224,$C$25:$C$224,$C113,$G$25:$G$224,Lists!$A$16)</f>
        <v>0</v>
      </c>
      <c r="S113" s="89">
        <f t="shared" si="15"/>
        <v>0</v>
      </c>
      <c r="U113" s="2" t="str">
        <f t="shared" si="16"/>
        <v/>
      </c>
      <c r="W113" s="2" t="str">
        <f>IF(C113=0,"",LEFT(INDEX(Lists!$H$5:$H$49,MATCH(C113,Lists!$G$5:$G$49,0),1),1))</f>
        <v/>
      </c>
      <c r="Y113" s="4">
        <f ca="1">'Month 6'!H113+'Month 6'!I113-'Month 6'!J113</f>
        <v>0</v>
      </c>
      <c r="Z113" s="2" t="str">
        <f t="shared" ca="1" si="17"/>
        <v/>
      </c>
      <c r="AA113" s="2" t="str">
        <f t="shared" ca="1" si="13"/>
        <v/>
      </c>
      <c r="AC113" s="627" t="str">
        <f t="shared" si="18"/>
        <v>0</v>
      </c>
    </row>
    <row r="114" spans="1:29" ht="39" hidden="1" customHeight="1" x14ac:dyDescent="0.2">
      <c r="A114" s="14" t="str">
        <f>Planning!A98</f>
        <v>I090</v>
      </c>
      <c r="B114" s="9">
        <f>Planning!B98</f>
        <v>0</v>
      </c>
      <c r="C114" s="9">
        <f>Planning!C98</f>
        <v>0</v>
      </c>
      <c r="D114" s="9">
        <f>Planning!D98</f>
        <v>0</v>
      </c>
      <c r="E114" s="3">
        <f>Planning!E98</f>
        <v>0</v>
      </c>
      <c r="F114" s="3" t="str">
        <f>IF(Planning!G98&lt;&gt;0,Planning!G98,"")</f>
        <v/>
      </c>
      <c r="G114" s="194">
        <f>Planning!H98</f>
        <v>0</v>
      </c>
      <c r="H114" s="4">
        <f>Planning!AA98</f>
        <v>0</v>
      </c>
      <c r="I114" s="198">
        <f ca="1">IF(OR(W114="1",AND(W114&lt;&gt;"1",G114=Lists!$A$17)),Y114,0)</f>
        <v>0</v>
      </c>
      <c r="J114" s="174"/>
      <c r="K114" s="32" t="str">
        <f ca="1">IF(AND(W114="2",G114&lt;&gt;Lists!$A$17),AA114,Z114)</f>
        <v/>
      </c>
      <c r="L114" s="33" t="str">
        <f t="shared" ca="1" si="11"/>
        <v/>
      </c>
      <c r="M114" s="5">
        <f>Planning!AB98</f>
        <v>0</v>
      </c>
      <c r="N114" s="5">
        <f>'Month 6'!M114+'Month 6'!N114-'Month 6'!O114</f>
        <v>0</v>
      </c>
      <c r="O114" s="166"/>
      <c r="P114" s="32" t="str">
        <f t="shared" si="14"/>
        <v/>
      </c>
      <c r="Q114" s="33" t="str">
        <f t="shared" si="12"/>
        <v/>
      </c>
      <c r="R114" s="89">
        <f ca="1">SUMIFS($J$25:$J$224,$C$25:$C$224,$C114,$G$25:$G$224,Lists!$A$16)</f>
        <v>0</v>
      </c>
      <c r="S114" s="89">
        <f t="shared" si="15"/>
        <v>0</v>
      </c>
      <c r="U114" s="2" t="str">
        <f t="shared" si="16"/>
        <v/>
      </c>
      <c r="W114" s="2" t="str">
        <f>IF(C114=0,"",LEFT(INDEX(Lists!$H$5:$H$49,MATCH(C114,Lists!$G$5:$G$49,0),1),1))</f>
        <v/>
      </c>
      <c r="Y114" s="4">
        <f ca="1">'Month 6'!H114+'Month 6'!I114-'Month 6'!J114</f>
        <v>0</v>
      </c>
      <c r="Z114" s="2" t="str">
        <f t="shared" ca="1" si="17"/>
        <v/>
      </c>
      <c r="AA114" s="2" t="str">
        <f t="shared" ca="1" si="13"/>
        <v/>
      </c>
      <c r="AC114" s="627" t="str">
        <f t="shared" si="18"/>
        <v>0</v>
      </c>
    </row>
    <row r="115" spans="1:29" ht="39" hidden="1" customHeight="1" x14ac:dyDescent="0.2">
      <c r="A115" s="14" t="str">
        <f>Planning!A99</f>
        <v>I091</v>
      </c>
      <c r="B115" s="9">
        <f>Planning!B99</f>
        <v>0</v>
      </c>
      <c r="C115" s="9">
        <f>Planning!C99</f>
        <v>0</v>
      </c>
      <c r="D115" s="9">
        <f>Planning!D99</f>
        <v>0</v>
      </c>
      <c r="E115" s="3">
        <f>Planning!E99</f>
        <v>0</v>
      </c>
      <c r="F115" s="3" t="str">
        <f>IF(Planning!G99&lt;&gt;0,Planning!G99,"")</f>
        <v/>
      </c>
      <c r="G115" s="194">
        <f>Planning!H99</f>
        <v>0</v>
      </c>
      <c r="H115" s="4">
        <f>Planning!AA99</f>
        <v>0</v>
      </c>
      <c r="I115" s="198">
        <f ca="1">IF(OR(W115="1",AND(W115&lt;&gt;"1",G115=Lists!$A$17)),Y115,0)</f>
        <v>0</v>
      </c>
      <c r="J115" s="174"/>
      <c r="K115" s="32" t="str">
        <f ca="1">IF(AND(W115="2",G115&lt;&gt;Lists!$A$17),AA115,Z115)</f>
        <v/>
      </c>
      <c r="L115" s="33" t="str">
        <f t="shared" ca="1" si="11"/>
        <v/>
      </c>
      <c r="M115" s="5">
        <f>Planning!AB99</f>
        <v>0</v>
      </c>
      <c r="N115" s="5">
        <f>'Month 6'!M115+'Month 6'!N115-'Month 6'!O115</f>
        <v>0</v>
      </c>
      <c r="O115" s="166"/>
      <c r="P115" s="32" t="str">
        <f t="shared" si="14"/>
        <v/>
      </c>
      <c r="Q115" s="33" t="str">
        <f t="shared" si="12"/>
        <v/>
      </c>
      <c r="R115" s="89">
        <f ca="1">SUMIFS($J$25:$J$224,$C$25:$C$224,$C115,$G$25:$G$224,Lists!$A$16)</f>
        <v>0</v>
      </c>
      <c r="S115" s="89">
        <f t="shared" si="15"/>
        <v>0</v>
      </c>
      <c r="U115" s="2" t="str">
        <f t="shared" si="16"/>
        <v/>
      </c>
      <c r="W115" s="2" t="str">
        <f>IF(C115=0,"",LEFT(INDEX(Lists!$H$5:$H$49,MATCH(C115,Lists!$G$5:$G$49,0),1),1))</f>
        <v/>
      </c>
      <c r="Y115" s="4">
        <f ca="1">'Month 6'!H115+'Month 6'!I115-'Month 6'!J115</f>
        <v>0</v>
      </c>
      <c r="Z115" s="2" t="str">
        <f t="shared" ca="1" si="17"/>
        <v/>
      </c>
      <c r="AA115" s="2" t="str">
        <f t="shared" ca="1" si="13"/>
        <v/>
      </c>
      <c r="AC115" s="627" t="str">
        <f t="shared" si="18"/>
        <v>0</v>
      </c>
    </row>
    <row r="116" spans="1:29" ht="39" hidden="1" customHeight="1" x14ac:dyDescent="0.2">
      <c r="A116" s="14" t="str">
        <f>Planning!A100</f>
        <v>I092</v>
      </c>
      <c r="B116" s="9">
        <f>Planning!B100</f>
        <v>0</v>
      </c>
      <c r="C116" s="9">
        <f>Planning!C100</f>
        <v>0</v>
      </c>
      <c r="D116" s="9">
        <f>Planning!D100</f>
        <v>0</v>
      </c>
      <c r="E116" s="3">
        <f>Planning!E100</f>
        <v>0</v>
      </c>
      <c r="F116" s="3" t="str">
        <f>IF(Planning!G100&lt;&gt;0,Planning!G100,"")</f>
        <v/>
      </c>
      <c r="G116" s="194">
        <f>Planning!H100</f>
        <v>0</v>
      </c>
      <c r="H116" s="4">
        <f>Planning!AA100</f>
        <v>0</v>
      </c>
      <c r="I116" s="198">
        <f ca="1">IF(OR(W116="1",AND(W116&lt;&gt;"1",G116=Lists!$A$17)),Y116,0)</f>
        <v>0</v>
      </c>
      <c r="J116" s="174"/>
      <c r="K116" s="32" t="str">
        <f ca="1">IF(AND(W116="2",G116&lt;&gt;Lists!$A$17),AA116,Z116)</f>
        <v/>
      </c>
      <c r="L116" s="33" t="str">
        <f t="shared" ca="1" si="11"/>
        <v/>
      </c>
      <c r="M116" s="5">
        <f>Planning!AB100</f>
        <v>0</v>
      </c>
      <c r="N116" s="5">
        <f>'Month 6'!M116+'Month 6'!N116-'Month 6'!O116</f>
        <v>0</v>
      </c>
      <c r="O116" s="166"/>
      <c r="P116" s="32" t="str">
        <f t="shared" si="14"/>
        <v/>
      </c>
      <c r="Q116" s="33" t="str">
        <f t="shared" si="12"/>
        <v/>
      </c>
      <c r="R116" s="89">
        <f ca="1">SUMIFS($J$25:$J$224,$C$25:$C$224,$C116,$G$25:$G$224,Lists!$A$16)</f>
        <v>0</v>
      </c>
      <c r="S116" s="89">
        <f t="shared" si="15"/>
        <v>0</v>
      </c>
      <c r="U116" s="2" t="str">
        <f t="shared" si="16"/>
        <v/>
      </c>
      <c r="W116" s="2" t="str">
        <f>IF(C116=0,"",LEFT(INDEX(Lists!$H$5:$H$49,MATCH(C116,Lists!$G$5:$G$49,0),1),1))</f>
        <v/>
      </c>
      <c r="Y116" s="4">
        <f ca="1">'Month 6'!H116+'Month 6'!I116-'Month 6'!J116</f>
        <v>0</v>
      </c>
      <c r="Z116" s="2" t="str">
        <f t="shared" ca="1" si="17"/>
        <v/>
      </c>
      <c r="AA116" s="2" t="str">
        <f t="shared" ca="1" si="13"/>
        <v/>
      </c>
      <c r="AC116" s="627" t="str">
        <f t="shared" si="18"/>
        <v>0</v>
      </c>
    </row>
    <row r="117" spans="1:29" ht="39" hidden="1" customHeight="1" x14ac:dyDescent="0.2">
      <c r="A117" s="14" t="str">
        <f>Planning!A101</f>
        <v>I093</v>
      </c>
      <c r="B117" s="9">
        <f>Planning!B101</f>
        <v>0</v>
      </c>
      <c r="C117" s="9">
        <f>Planning!C101</f>
        <v>0</v>
      </c>
      <c r="D117" s="9">
        <f>Planning!D101</f>
        <v>0</v>
      </c>
      <c r="E117" s="3">
        <f>Planning!E101</f>
        <v>0</v>
      </c>
      <c r="F117" s="3" t="str">
        <f>IF(Planning!G101&lt;&gt;0,Planning!G101,"")</f>
        <v/>
      </c>
      <c r="G117" s="194">
        <f>Planning!H101</f>
        <v>0</v>
      </c>
      <c r="H117" s="4">
        <f>Planning!AA101</f>
        <v>0</v>
      </c>
      <c r="I117" s="198">
        <f ca="1">IF(OR(W117="1",AND(W117&lt;&gt;"1",G117=Lists!$A$17)),Y117,0)</f>
        <v>0</v>
      </c>
      <c r="J117" s="174"/>
      <c r="K117" s="32" t="str">
        <f ca="1">IF(AND(W117="2",G117&lt;&gt;Lists!$A$17),AA117,Z117)</f>
        <v/>
      </c>
      <c r="L117" s="33" t="str">
        <f t="shared" ca="1" si="11"/>
        <v/>
      </c>
      <c r="M117" s="5">
        <f>Planning!AB101</f>
        <v>0</v>
      </c>
      <c r="N117" s="5">
        <f>'Month 6'!M117+'Month 6'!N117-'Month 6'!O117</f>
        <v>0</v>
      </c>
      <c r="O117" s="166"/>
      <c r="P117" s="32" t="str">
        <f t="shared" si="14"/>
        <v/>
      </c>
      <c r="Q117" s="33" t="str">
        <f t="shared" si="12"/>
        <v/>
      </c>
      <c r="R117" s="89">
        <f ca="1">SUMIFS($J$25:$J$224,$C$25:$C$224,$C117,$G$25:$G$224,Lists!$A$16)</f>
        <v>0</v>
      </c>
      <c r="S117" s="89">
        <f t="shared" si="15"/>
        <v>0</v>
      </c>
      <c r="U117" s="2" t="str">
        <f t="shared" si="16"/>
        <v/>
      </c>
      <c r="W117" s="2" t="str">
        <f>IF(C117=0,"",LEFT(INDEX(Lists!$H$5:$H$49,MATCH(C117,Lists!$G$5:$G$49,0),1),1))</f>
        <v/>
      </c>
      <c r="Y117" s="4">
        <f ca="1">'Month 6'!H117+'Month 6'!I117-'Month 6'!J117</f>
        <v>0</v>
      </c>
      <c r="Z117" s="2" t="str">
        <f t="shared" ca="1" si="17"/>
        <v/>
      </c>
      <c r="AA117" s="2" t="str">
        <f t="shared" ca="1" si="13"/>
        <v/>
      </c>
      <c r="AC117" s="627" t="str">
        <f t="shared" si="18"/>
        <v>0</v>
      </c>
    </row>
    <row r="118" spans="1:29" ht="39" hidden="1" customHeight="1" x14ac:dyDescent="0.2">
      <c r="A118" s="14" t="str">
        <f>Planning!A102</f>
        <v>I094</v>
      </c>
      <c r="B118" s="9">
        <f>Planning!B102</f>
        <v>0</v>
      </c>
      <c r="C118" s="9">
        <f>Planning!C102</f>
        <v>0</v>
      </c>
      <c r="D118" s="9">
        <f>Planning!D102</f>
        <v>0</v>
      </c>
      <c r="E118" s="3">
        <f>Planning!E102</f>
        <v>0</v>
      </c>
      <c r="F118" s="3" t="str">
        <f>IF(Planning!G102&lt;&gt;0,Planning!G102,"")</f>
        <v/>
      </c>
      <c r="G118" s="194">
        <f>Planning!H102</f>
        <v>0</v>
      </c>
      <c r="H118" s="4">
        <f>Planning!AA102</f>
        <v>0</v>
      </c>
      <c r="I118" s="198">
        <f ca="1">IF(OR(W118="1",AND(W118&lt;&gt;"1",G118=Lists!$A$17)),Y118,0)</f>
        <v>0</v>
      </c>
      <c r="J118" s="174"/>
      <c r="K118" s="32" t="str">
        <f ca="1">IF(AND(W118="2",G118&lt;&gt;Lists!$A$17),AA118,Z118)</f>
        <v/>
      </c>
      <c r="L118" s="33" t="str">
        <f t="shared" ca="1" si="11"/>
        <v/>
      </c>
      <c r="M118" s="5">
        <f>Planning!AB102</f>
        <v>0</v>
      </c>
      <c r="N118" s="5">
        <f>'Month 6'!M118+'Month 6'!N118-'Month 6'!O118</f>
        <v>0</v>
      </c>
      <c r="O118" s="166"/>
      <c r="P118" s="32" t="str">
        <f t="shared" si="14"/>
        <v/>
      </c>
      <c r="Q118" s="33" t="str">
        <f t="shared" si="12"/>
        <v/>
      </c>
      <c r="R118" s="89">
        <f ca="1">SUMIFS($J$25:$J$224,$C$25:$C$224,$C118,$G$25:$G$224,Lists!$A$16)</f>
        <v>0</v>
      </c>
      <c r="S118" s="89">
        <f t="shared" si="15"/>
        <v>0</v>
      </c>
      <c r="U118" s="2" t="str">
        <f t="shared" si="16"/>
        <v/>
      </c>
      <c r="W118" s="2" t="str">
        <f>IF(C118=0,"",LEFT(INDEX(Lists!$H$5:$H$49,MATCH(C118,Lists!$G$5:$G$49,0),1),1))</f>
        <v/>
      </c>
      <c r="Y118" s="4">
        <f ca="1">'Month 6'!H118+'Month 6'!I118-'Month 6'!J118</f>
        <v>0</v>
      </c>
      <c r="Z118" s="2" t="str">
        <f t="shared" ca="1" si="17"/>
        <v/>
      </c>
      <c r="AA118" s="2" t="str">
        <f t="shared" ca="1" si="13"/>
        <v/>
      </c>
      <c r="AC118" s="627" t="str">
        <f t="shared" si="18"/>
        <v>0</v>
      </c>
    </row>
    <row r="119" spans="1:29" ht="39" hidden="1" customHeight="1" x14ac:dyDescent="0.2">
      <c r="A119" s="14" t="str">
        <f>Planning!A103</f>
        <v>I095</v>
      </c>
      <c r="B119" s="9">
        <f>Planning!B103</f>
        <v>0</v>
      </c>
      <c r="C119" s="9">
        <f>Planning!C103</f>
        <v>0</v>
      </c>
      <c r="D119" s="9">
        <f>Planning!D103</f>
        <v>0</v>
      </c>
      <c r="E119" s="3">
        <f>Planning!E103</f>
        <v>0</v>
      </c>
      <c r="F119" s="3" t="str">
        <f>IF(Planning!G103&lt;&gt;0,Planning!G103,"")</f>
        <v/>
      </c>
      <c r="G119" s="194">
        <f>Planning!H103</f>
        <v>0</v>
      </c>
      <c r="H119" s="4">
        <f>Planning!AA103</f>
        <v>0</v>
      </c>
      <c r="I119" s="198">
        <f ca="1">IF(OR(W119="1",AND(W119&lt;&gt;"1",G119=Lists!$A$17)),Y119,0)</f>
        <v>0</v>
      </c>
      <c r="J119" s="174"/>
      <c r="K119" s="32" t="str">
        <f ca="1">IF(AND(W119="2",G119&lt;&gt;Lists!$A$17),AA119,Z119)</f>
        <v/>
      </c>
      <c r="L119" s="33" t="str">
        <f t="shared" ca="1" si="11"/>
        <v/>
      </c>
      <c r="M119" s="5">
        <f>Planning!AB103</f>
        <v>0</v>
      </c>
      <c r="N119" s="5">
        <f>'Month 6'!M119+'Month 6'!N119-'Month 6'!O119</f>
        <v>0</v>
      </c>
      <c r="O119" s="166"/>
      <c r="P119" s="32" t="str">
        <f t="shared" si="14"/>
        <v/>
      </c>
      <c r="Q119" s="33" t="str">
        <f t="shared" si="12"/>
        <v/>
      </c>
      <c r="R119" s="89">
        <f ca="1">SUMIFS($J$25:$J$224,$C$25:$C$224,$C119,$G$25:$G$224,Lists!$A$16)</f>
        <v>0</v>
      </c>
      <c r="S119" s="89">
        <f t="shared" si="15"/>
        <v>0</v>
      </c>
      <c r="U119" s="2" t="str">
        <f t="shared" si="16"/>
        <v/>
      </c>
      <c r="W119" s="2" t="str">
        <f>IF(C119=0,"",LEFT(INDEX(Lists!$H$5:$H$49,MATCH(C119,Lists!$G$5:$G$49,0),1),1))</f>
        <v/>
      </c>
      <c r="Y119" s="4">
        <f ca="1">'Month 6'!H119+'Month 6'!I119-'Month 6'!J119</f>
        <v>0</v>
      </c>
      <c r="Z119" s="2" t="str">
        <f t="shared" ca="1" si="17"/>
        <v/>
      </c>
      <c r="AA119" s="2" t="str">
        <f t="shared" ca="1" si="13"/>
        <v/>
      </c>
      <c r="AC119" s="627" t="str">
        <f t="shared" si="18"/>
        <v>0</v>
      </c>
    </row>
    <row r="120" spans="1:29" ht="39" hidden="1" customHeight="1" x14ac:dyDescent="0.2">
      <c r="A120" s="14" t="str">
        <f>Planning!A104</f>
        <v>I096</v>
      </c>
      <c r="B120" s="9">
        <f>Planning!B104</f>
        <v>0</v>
      </c>
      <c r="C120" s="9">
        <f>Planning!C104</f>
        <v>0</v>
      </c>
      <c r="D120" s="9">
        <f>Planning!D104</f>
        <v>0</v>
      </c>
      <c r="E120" s="3">
        <f>Planning!E104</f>
        <v>0</v>
      </c>
      <c r="F120" s="3" t="str">
        <f>IF(Planning!G104&lt;&gt;0,Planning!G104,"")</f>
        <v/>
      </c>
      <c r="G120" s="194">
        <f>Planning!H104</f>
        <v>0</v>
      </c>
      <c r="H120" s="4">
        <f>Planning!AA104</f>
        <v>0</v>
      </c>
      <c r="I120" s="198">
        <f ca="1">IF(OR(W120="1",AND(W120&lt;&gt;"1",G120=Lists!$A$17)),Y120,0)</f>
        <v>0</v>
      </c>
      <c r="J120" s="174"/>
      <c r="K120" s="32" t="str">
        <f ca="1">IF(AND(W120="2",G120&lt;&gt;Lists!$A$17),AA120,Z120)</f>
        <v/>
      </c>
      <c r="L120" s="33" t="str">
        <f t="shared" ca="1" si="11"/>
        <v/>
      </c>
      <c r="M120" s="5">
        <f>Planning!AB104</f>
        <v>0</v>
      </c>
      <c r="N120" s="5">
        <f>'Month 6'!M120+'Month 6'!N120-'Month 6'!O120</f>
        <v>0</v>
      </c>
      <c r="O120" s="166"/>
      <c r="P120" s="32" t="str">
        <f t="shared" si="14"/>
        <v/>
      </c>
      <c r="Q120" s="33" t="str">
        <f t="shared" si="12"/>
        <v/>
      </c>
      <c r="R120" s="89">
        <f ca="1">SUMIFS($J$25:$J$224,$C$25:$C$224,$C120,$G$25:$G$224,Lists!$A$16)</f>
        <v>0</v>
      </c>
      <c r="S120" s="89">
        <f t="shared" si="15"/>
        <v>0</v>
      </c>
      <c r="U120" s="2" t="str">
        <f t="shared" si="16"/>
        <v/>
      </c>
      <c r="W120" s="2" t="str">
        <f>IF(C120=0,"",LEFT(INDEX(Lists!$H$5:$H$49,MATCH(C120,Lists!$G$5:$G$49,0),1),1))</f>
        <v/>
      </c>
      <c r="Y120" s="4">
        <f ca="1">'Month 6'!H120+'Month 6'!I120-'Month 6'!J120</f>
        <v>0</v>
      </c>
      <c r="Z120" s="2" t="str">
        <f t="shared" ca="1" si="17"/>
        <v/>
      </c>
      <c r="AA120" s="2" t="str">
        <f t="shared" ca="1" si="13"/>
        <v/>
      </c>
      <c r="AC120" s="627" t="str">
        <f t="shared" si="18"/>
        <v>0</v>
      </c>
    </row>
    <row r="121" spans="1:29" ht="39" hidden="1" customHeight="1" x14ac:dyDescent="0.2">
      <c r="A121" s="14" t="str">
        <f>Planning!A105</f>
        <v>I097</v>
      </c>
      <c r="B121" s="9">
        <f>Planning!B105</f>
        <v>0</v>
      </c>
      <c r="C121" s="9">
        <f>Planning!C105</f>
        <v>0</v>
      </c>
      <c r="D121" s="9">
        <f>Planning!D105</f>
        <v>0</v>
      </c>
      <c r="E121" s="3">
        <f>Planning!E105</f>
        <v>0</v>
      </c>
      <c r="F121" s="3" t="str">
        <f>IF(Planning!G105&lt;&gt;0,Planning!G105,"")</f>
        <v/>
      </c>
      <c r="G121" s="194">
        <f>Planning!H105</f>
        <v>0</v>
      </c>
      <c r="H121" s="4">
        <f>Planning!AA105</f>
        <v>0</v>
      </c>
      <c r="I121" s="198">
        <f ca="1">IF(OR(W121="1",AND(W121&lt;&gt;"1",G121=Lists!$A$17)),Y121,0)</f>
        <v>0</v>
      </c>
      <c r="J121" s="174"/>
      <c r="K121" s="32" t="str">
        <f ca="1">IF(AND(W121="2",G121&lt;&gt;Lists!$A$17),AA121,Z121)</f>
        <v/>
      </c>
      <c r="L121" s="33" t="str">
        <f t="shared" ref="L121:L152" ca="1" si="19">IF($U121=ExcluirDelPLogro,"",IF(AND(H121=0,I121=0,J121=0),"",K121))</f>
        <v/>
      </c>
      <c r="M121" s="5">
        <f>Planning!AB105</f>
        <v>0</v>
      </c>
      <c r="N121" s="5">
        <f>'Month 6'!M121+'Month 6'!N121-'Month 6'!O121</f>
        <v>0</v>
      </c>
      <c r="O121" s="166"/>
      <c r="P121" s="32" t="str">
        <f t="shared" si="14"/>
        <v/>
      </c>
      <c r="Q121" s="33" t="str">
        <f t="shared" ref="Q121:Q152" si="20">IF($U121=ExcluirDelPLogro,"",IF(AND(M121=0,N121=0,O121=0),"",P121))</f>
        <v/>
      </c>
      <c r="R121" s="89">
        <f ca="1">SUMIFS($J$25:$J$224,$C$25:$C$224,$C121,$G$25:$G$224,Lists!$A$16)</f>
        <v>0</v>
      </c>
      <c r="S121" s="89">
        <f t="shared" si="15"/>
        <v>0</v>
      </c>
      <c r="U121" s="2" t="str">
        <f t="shared" si="16"/>
        <v/>
      </c>
      <c r="W121" s="2" t="str">
        <f>IF(C121=0,"",LEFT(INDEX(Lists!$H$5:$H$49,MATCH(C121,Lists!$G$5:$G$49,0),1),1))</f>
        <v/>
      </c>
      <c r="Y121" s="4">
        <f ca="1">'Month 6'!H121+'Month 6'!I121-'Month 6'!J121</f>
        <v>0</v>
      </c>
      <c r="Z121" s="2" t="str">
        <f t="shared" ca="1" si="17"/>
        <v/>
      </c>
      <c r="AA121" s="2" t="str">
        <f t="shared" ref="AA121:AA152" ca="1" si="21">IF(AND(H121=0,I121=0,J121=0),"",IF(J121&gt;0,H121/J121,0))</f>
        <v/>
      </c>
      <c r="AC121" s="627" t="str">
        <f t="shared" si="18"/>
        <v>0</v>
      </c>
    </row>
    <row r="122" spans="1:29" ht="39" hidden="1" customHeight="1" x14ac:dyDescent="0.2">
      <c r="A122" s="14" t="str">
        <f>Planning!A106</f>
        <v>I098</v>
      </c>
      <c r="B122" s="9">
        <f>Planning!B106</f>
        <v>0</v>
      </c>
      <c r="C122" s="9">
        <f>Planning!C106</f>
        <v>0</v>
      </c>
      <c r="D122" s="9">
        <f>Planning!D106</f>
        <v>0</v>
      </c>
      <c r="E122" s="3">
        <f>Planning!E106</f>
        <v>0</v>
      </c>
      <c r="F122" s="3" t="str">
        <f>IF(Planning!G106&lt;&gt;0,Planning!G106,"")</f>
        <v/>
      </c>
      <c r="G122" s="194">
        <f>Planning!H106</f>
        <v>0</v>
      </c>
      <c r="H122" s="4">
        <f>Planning!AA106</f>
        <v>0</v>
      </c>
      <c r="I122" s="198">
        <f ca="1">IF(OR(W122="1",AND(W122&lt;&gt;"1",G122=Lists!$A$17)),Y122,0)</f>
        <v>0</v>
      </c>
      <c r="J122" s="174"/>
      <c r="K122" s="32" t="str">
        <f ca="1">IF(AND(W122="2",G122&lt;&gt;Lists!$A$17),AA122,Z122)</f>
        <v/>
      </c>
      <c r="L122" s="33" t="str">
        <f t="shared" ca="1" si="19"/>
        <v/>
      </c>
      <c r="M122" s="5">
        <f>Planning!AB106</f>
        <v>0</v>
      </c>
      <c r="N122" s="5">
        <f>'Month 6'!M122+'Month 6'!N122-'Month 6'!O122</f>
        <v>0</v>
      </c>
      <c r="O122" s="166"/>
      <c r="P122" s="32" t="str">
        <f t="shared" si="14"/>
        <v/>
      </c>
      <c r="Q122" s="33" t="str">
        <f t="shared" si="20"/>
        <v/>
      </c>
      <c r="R122" s="89">
        <f ca="1">SUMIFS($J$25:$J$224,$C$25:$C$224,$C122,$G$25:$G$224,Lists!$A$16)</f>
        <v>0</v>
      </c>
      <c r="S122" s="89">
        <f t="shared" si="15"/>
        <v>0</v>
      </c>
      <c r="U122" s="2" t="str">
        <f t="shared" si="16"/>
        <v/>
      </c>
      <c r="W122" s="2" t="str">
        <f>IF(C122=0,"",LEFT(INDEX(Lists!$H$5:$H$49,MATCH(C122,Lists!$G$5:$G$49,0),1),1))</f>
        <v/>
      </c>
      <c r="Y122" s="4">
        <f ca="1">'Month 6'!H122+'Month 6'!I122-'Month 6'!J122</f>
        <v>0</v>
      </c>
      <c r="Z122" s="2" t="str">
        <f t="shared" ca="1" si="17"/>
        <v/>
      </c>
      <c r="AA122" s="2" t="str">
        <f t="shared" ca="1" si="21"/>
        <v/>
      </c>
      <c r="AC122" s="627" t="str">
        <f t="shared" si="18"/>
        <v>0</v>
      </c>
    </row>
    <row r="123" spans="1:29" ht="39" hidden="1" customHeight="1" x14ac:dyDescent="0.2">
      <c r="A123" s="14" t="str">
        <f>Planning!A107</f>
        <v>I099</v>
      </c>
      <c r="B123" s="9">
        <f>Planning!B107</f>
        <v>0</v>
      </c>
      <c r="C123" s="9">
        <f>Planning!C107</f>
        <v>0</v>
      </c>
      <c r="D123" s="9">
        <f>Planning!D107</f>
        <v>0</v>
      </c>
      <c r="E123" s="3">
        <f>Planning!E107</f>
        <v>0</v>
      </c>
      <c r="F123" s="3" t="str">
        <f>IF(Planning!G107&lt;&gt;0,Planning!G107,"")</f>
        <v/>
      </c>
      <c r="G123" s="194">
        <f>Planning!H107</f>
        <v>0</v>
      </c>
      <c r="H123" s="4">
        <f>Planning!AA107</f>
        <v>0</v>
      </c>
      <c r="I123" s="198">
        <f ca="1">IF(OR(W123="1",AND(W123&lt;&gt;"1",G123=Lists!$A$17)),Y123,0)</f>
        <v>0</v>
      </c>
      <c r="J123" s="174"/>
      <c r="K123" s="32" t="str">
        <f ca="1">IF(AND(W123="2",G123&lt;&gt;Lists!$A$17),AA123,Z123)</f>
        <v/>
      </c>
      <c r="L123" s="33" t="str">
        <f t="shared" ca="1" si="19"/>
        <v/>
      </c>
      <c r="M123" s="5">
        <f>Planning!AB107</f>
        <v>0</v>
      </c>
      <c r="N123" s="5">
        <f>'Month 6'!M123+'Month 6'!N123-'Month 6'!O123</f>
        <v>0</v>
      </c>
      <c r="O123" s="166"/>
      <c r="P123" s="32" t="str">
        <f t="shared" si="14"/>
        <v/>
      </c>
      <c r="Q123" s="33" t="str">
        <f t="shared" si="20"/>
        <v/>
      </c>
      <c r="R123" s="89">
        <f ca="1">SUMIFS($J$25:$J$224,$C$25:$C$224,$C123,$G$25:$G$224,Lists!$A$16)</f>
        <v>0</v>
      </c>
      <c r="S123" s="89">
        <f t="shared" si="15"/>
        <v>0</v>
      </c>
      <c r="U123" s="2" t="str">
        <f t="shared" si="16"/>
        <v/>
      </c>
      <c r="W123" s="2" t="str">
        <f>IF(C123=0,"",LEFT(INDEX(Lists!$H$5:$H$49,MATCH(C123,Lists!$G$5:$G$49,0),1),1))</f>
        <v/>
      </c>
      <c r="Y123" s="4">
        <f ca="1">'Month 6'!H123+'Month 6'!I123-'Month 6'!J123</f>
        <v>0</v>
      </c>
      <c r="Z123" s="2" t="str">
        <f t="shared" ca="1" si="17"/>
        <v/>
      </c>
      <c r="AA123" s="2" t="str">
        <f t="shared" ca="1" si="21"/>
        <v/>
      </c>
      <c r="AC123" s="627" t="str">
        <f t="shared" si="18"/>
        <v>0</v>
      </c>
    </row>
    <row r="124" spans="1:29" ht="39" hidden="1" customHeight="1" x14ac:dyDescent="0.2">
      <c r="A124" s="14" t="str">
        <f>Planning!A108</f>
        <v>I100</v>
      </c>
      <c r="B124" s="9">
        <f>Planning!B108</f>
        <v>0</v>
      </c>
      <c r="C124" s="9">
        <f>Planning!C108</f>
        <v>0</v>
      </c>
      <c r="D124" s="9">
        <f>Planning!D108</f>
        <v>0</v>
      </c>
      <c r="E124" s="3">
        <f>Planning!E108</f>
        <v>0</v>
      </c>
      <c r="F124" s="3" t="str">
        <f>IF(Planning!G108&lt;&gt;0,Planning!G108,"")</f>
        <v/>
      </c>
      <c r="G124" s="194">
        <f>Planning!H108</f>
        <v>0</v>
      </c>
      <c r="H124" s="4">
        <f>Planning!AA108</f>
        <v>0</v>
      </c>
      <c r="I124" s="198">
        <f ca="1">IF(OR(W124="1",AND(W124&lt;&gt;"1",G124=Lists!$A$17)),Y124,0)</f>
        <v>0</v>
      </c>
      <c r="J124" s="174"/>
      <c r="K124" s="32" t="str">
        <f ca="1">IF(AND(W124="2",G124&lt;&gt;Lists!$A$17),AA124,Z124)</f>
        <v/>
      </c>
      <c r="L124" s="33" t="str">
        <f t="shared" ca="1" si="19"/>
        <v/>
      </c>
      <c r="M124" s="5">
        <f>Planning!AB108</f>
        <v>0</v>
      </c>
      <c r="N124" s="5">
        <f>'Month 6'!M124+'Month 6'!N124-'Month 6'!O124</f>
        <v>0</v>
      </c>
      <c r="O124" s="166"/>
      <c r="P124" s="32" t="str">
        <f t="shared" si="14"/>
        <v/>
      </c>
      <c r="Q124" s="33" t="str">
        <f t="shared" si="20"/>
        <v/>
      </c>
      <c r="R124" s="89">
        <f ca="1">SUMIFS($J$25:$J$224,$C$25:$C$224,$C124,$G$25:$G$224,Lists!$A$16)</f>
        <v>0</v>
      </c>
      <c r="S124" s="89">
        <f t="shared" si="15"/>
        <v>0</v>
      </c>
      <c r="U124" s="2" t="str">
        <f t="shared" si="16"/>
        <v/>
      </c>
      <c r="W124" s="2" t="str">
        <f>IF(C124=0,"",LEFT(INDEX(Lists!$H$5:$H$49,MATCH(C124,Lists!$G$5:$G$49,0),1),1))</f>
        <v/>
      </c>
      <c r="Y124" s="4">
        <f ca="1">'Month 6'!H124+'Month 6'!I124-'Month 6'!J124</f>
        <v>0</v>
      </c>
      <c r="Z124" s="2" t="str">
        <f t="shared" ca="1" si="17"/>
        <v/>
      </c>
      <c r="AA124" s="2" t="str">
        <f t="shared" ca="1" si="21"/>
        <v/>
      </c>
      <c r="AC124" s="627" t="str">
        <f t="shared" si="18"/>
        <v>0</v>
      </c>
    </row>
    <row r="125" spans="1:29" ht="39" hidden="1" customHeight="1" x14ac:dyDescent="0.2">
      <c r="A125" s="14" t="str">
        <f>Planning!A109</f>
        <v>I101</v>
      </c>
      <c r="B125" s="9">
        <f>Planning!B109</f>
        <v>0</v>
      </c>
      <c r="C125" s="9">
        <f>Planning!C109</f>
        <v>0</v>
      </c>
      <c r="D125" s="9">
        <f>Planning!D109</f>
        <v>0</v>
      </c>
      <c r="E125" s="3">
        <f>Planning!E109</f>
        <v>0</v>
      </c>
      <c r="F125" s="3" t="str">
        <f>IF(Planning!G109&lt;&gt;0,Planning!G109,"")</f>
        <v/>
      </c>
      <c r="G125" s="194">
        <f>Planning!H109</f>
        <v>0</v>
      </c>
      <c r="H125" s="4">
        <f>Planning!AA109</f>
        <v>0</v>
      </c>
      <c r="I125" s="198">
        <f ca="1">IF(OR(W125="1",AND(W125&lt;&gt;"1",G125=Lists!$A$17)),Y125,0)</f>
        <v>0</v>
      </c>
      <c r="J125" s="174"/>
      <c r="K125" s="32" t="str">
        <f ca="1">IF(AND(W125="2",G125&lt;&gt;Lists!$A$17),AA125,Z125)</f>
        <v/>
      </c>
      <c r="L125" s="33" t="str">
        <f t="shared" ca="1" si="19"/>
        <v/>
      </c>
      <c r="M125" s="5">
        <f>Planning!AB109</f>
        <v>0</v>
      </c>
      <c r="N125" s="5">
        <f>'Month 6'!M125+'Month 6'!N125-'Month 6'!O125</f>
        <v>0</v>
      </c>
      <c r="O125" s="166"/>
      <c r="P125" s="32" t="str">
        <f t="shared" si="14"/>
        <v/>
      </c>
      <c r="Q125" s="33" t="str">
        <f t="shared" si="20"/>
        <v/>
      </c>
      <c r="R125" s="89">
        <f ca="1">SUMIFS($J$25:$J$224,$C$25:$C$224,$C125,$G$25:$G$224,Lists!$A$16)</f>
        <v>0</v>
      </c>
      <c r="S125" s="89">
        <f t="shared" si="15"/>
        <v>0</v>
      </c>
      <c r="U125" s="2" t="str">
        <f t="shared" si="16"/>
        <v/>
      </c>
      <c r="W125" s="2" t="str">
        <f>IF(C125=0,"",LEFT(INDEX(Lists!$H$5:$H$49,MATCH(C125,Lists!$G$5:$G$49,0),1),1))</f>
        <v/>
      </c>
      <c r="Y125" s="4">
        <f ca="1">'Month 6'!H125+'Month 6'!I125-'Month 6'!J125</f>
        <v>0</v>
      </c>
      <c r="Z125" s="2" t="str">
        <f t="shared" ca="1" si="17"/>
        <v/>
      </c>
      <c r="AA125" s="2" t="str">
        <f t="shared" ca="1" si="21"/>
        <v/>
      </c>
      <c r="AC125" s="627" t="str">
        <f t="shared" si="18"/>
        <v>0</v>
      </c>
    </row>
    <row r="126" spans="1:29" ht="39" hidden="1" customHeight="1" x14ac:dyDescent="0.2">
      <c r="A126" s="14" t="str">
        <f>Planning!A110</f>
        <v>I102</v>
      </c>
      <c r="B126" s="9">
        <f>Planning!B110</f>
        <v>0</v>
      </c>
      <c r="C126" s="9">
        <f>Planning!C110</f>
        <v>0</v>
      </c>
      <c r="D126" s="9">
        <f>Planning!D110</f>
        <v>0</v>
      </c>
      <c r="E126" s="3">
        <f>Planning!E110</f>
        <v>0</v>
      </c>
      <c r="F126" s="3" t="str">
        <f>IF(Planning!G110&lt;&gt;0,Planning!G110,"")</f>
        <v/>
      </c>
      <c r="G126" s="194">
        <f>Planning!H110</f>
        <v>0</v>
      </c>
      <c r="H126" s="4">
        <f>Planning!AA110</f>
        <v>0</v>
      </c>
      <c r="I126" s="198">
        <f ca="1">IF(OR(W126="1",AND(W126&lt;&gt;"1",G126=Lists!$A$17)),Y126,0)</f>
        <v>0</v>
      </c>
      <c r="J126" s="174"/>
      <c r="K126" s="32" t="str">
        <f ca="1">IF(AND(W126="2",G126&lt;&gt;Lists!$A$17),AA126,Z126)</f>
        <v/>
      </c>
      <c r="L126" s="33" t="str">
        <f t="shared" ca="1" si="19"/>
        <v/>
      </c>
      <c r="M126" s="5">
        <f>Planning!AB110</f>
        <v>0</v>
      </c>
      <c r="N126" s="5">
        <f>'Month 6'!M126+'Month 6'!N126-'Month 6'!O126</f>
        <v>0</v>
      </c>
      <c r="O126" s="166"/>
      <c r="P126" s="32" t="str">
        <f t="shared" si="14"/>
        <v/>
      </c>
      <c r="Q126" s="33" t="str">
        <f t="shared" si="20"/>
        <v/>
      </c>
      <c r="R126" s="89">
        <f ca="1">SUMIFS($J$25:$J$224,$C$25:$C$224,$C126,$G$25:$G$224,Lists!$A$16)</f>
        <v>0</v>
      </c>
      <c r="S126" s="89">
        <f t="shared" si="15"/>
        <v>0</v>
      </c>
      <c r="U126" s="2" t="str">
        <f t="shared" si="16"/>
        <v/>
      </c>
      <c r="W126" s="2" t="str">
        <f>IF(C126=0,"",LEFT(INDEX(Lists!$H$5:$H$49,MATCH(C126,Lists!$G$5:$G$49,0),1),1))</f>
        <v/>
      </c>
      <c r="Y126" s="4">
        <f ca="1">'Month 6'!H126+'Month 6'!I126-'Month 6'!J126</f>
        <v>0</v>
      </c>
      <c r="Z126" s="2" t="str">
        <f t="shared" ca="1" si="17"/>
        <v/>
      </c>
      <c r="AA126" s="2" t="str">
        <f t="shared" ca="1" si="21"/>
        <v/>
      </c>
      <c r="AC126" s="627" t="str">
        <f t="shared" si="18"/>
        <v>0</v>
      </c>
    </row>
    <row r="127" spans="1:29" ht="39" hidden="1" customHeight="1" x14ac:dyDescent="0.2">
      <c r="A127" s="14" t="str">
        <f>Planning!A111</f>
        <v>I103</v>
      </c>
      <c r="B127" s="9">
        <f>Planning!B111</f>
        <v>0</v>
      </c>
      <c r="C127" s="9">
        <f>Planning!C111</f>
        <v>0</v>
      </c>
      <c r="D127" s="9">
        <f>Planning!D111</f>
        <v>0</v>
      </c>
      <c r="E127" s="3">
        <f>Planning!E111</f>
        <v>0</v>
      </c>
      <c r="F127" s="3" t="str">
        <f>IF(Planning!G111&lt;&gt;0,Planning!G111,"")</f>
        <v/>
      </c>
      <c r="G127" s="194">
        <f>Planning!H111</f>
        <v>0</v>
      </c>
      <c r="H127" s="4">
        <f>Planning!AA111</f>
        <v>0</v>
      </c>
      <c r="I127" s="198">
        <f ca="1">IF(OR(W127="1",AND(W127&lt;&gt;"1",G127=Lists!$A$17)),Y127,0)</f>
        <v>0</v>
      </c>
      <c r="J127" s="174"/>
      <c r="K127" s="32" t="str">
        <f ca="1">IF(AND(W127="2",G127&lt;&gt;Lists!$A$17),AA127,Z127)</f>
        <v/>
      </c>
      <c r="L127" s="33" t="str">
        <f t="shared" ca="1" si="19"/>
        <v/>
      </c>
      <c r="M127" s="5">
        <f>Planning!AB111</f>
        <v>0</v>
      </c>
      <c r="N127" s="5">
        <f>'Month 6'!M127+'Month 6'!N127-'Month 6'!O127</f>
        <v>0</v>
      </c>
      <c r="O127" s="166"/>
      <c r="P127" s="32" t="str">
        <f t="shared" si="14"/>
        <v/>
      </c>
      <c r="Q127" s="33" t="str">
        <f t="shared" si="20"/>
        <v/>
      </c>
      <c r="R127" s="89">
        <f ca="1">SUMIFS($J$25:$J$224,$C$25:$C$224,$C127,$G$25:$G$224,Lists!$A$16)</f>
        <v>0</v>
      </c>
      <c r="S127" s="89">
        <f t="shared" si="15"/>
        <v>0</v>
      </c>
      <c r="U127" s="2" t="str">
        <f t="shared" si="16"/>
        <v/>
      </c>
      <c r="W127" s="2" t="str">
        <f>IF(C127=0,"",LEFT(INDEX(Lists!$H$5:$H$49,MATCH(C127,Lists!$G$5:$G$49,0),1),1))</f>
        <v/>
      </c>
      <c r="Y127" s="4">
        <f ca="1">'Month 6'!H127+'Month 6'!I127-'Month 6'!J127</f>
        <v>0</v>
      </c>
      <c r="Z127" s="2" t="str">
        <f t="shared" ca="1" si="17"/>
        <v/>
      </c>
      <c r="AA127" s="2" t="str">
        <f t="shared" ca="1" si="21"/>
        <v/>
      </c>
      <c r="AC127" s="627" t="str">
        <f t="shared" si="18"/>
        <v>0</v>
      </c>
    </row>
    <row r="128" spans="1:29" ht="39" hidden="1" customHeight="1" x14ac:dyDescent="0.2">
      <c r="A128" s="14" t="str">
        <f>Planning!A112</f>
        <v>I104</v>
      </c>
      <c r="B128" s="9">
        <f>Planning!B112</f>
        <v>0</v>
      </c>
      <c r="C128" s="9">
        <f>Planning!C112</f>
        <v>0</v>
      </c>
      <c r="D128" s="9">
        <f>Planning!D112</f>
        <v>0</v>
      </c>
      <c r="E128" s="3">
        <f>Planning!E112</f>
        <v>0</v>
      </c>
      <c r="F128" s="3" t="str">
        <f>IF(Planning!G112&lt;&gt;0,Planning!G112,"")</f>
        <v/>
      </c>
      <c r="G128" s="194">
        <f>Planning!H112</f>
        <v>0</v>
      </c>
      <c r="H128" s="4">
        <f>Planning!AA112</f>
        <v>0</v>
      </c>
      <c r="I128" s="198">
        <f ca="1">IF(OR(W128="1",AND(W128&lt;&gt;"1",G128=Lists!$A$17)),Y128,0)</f>
        <v>0</v>
      </c>
      <c r="J128" s="174"/>
      <c r="K128" s="32" t="str">
        <f ca="1">IF(AND(W128="2",G128&lt;&gt;Lists!$A$17),AA128,Z128)</f>
        <v/>
      </c>
      <c r="L128" s="33" t="str">
        <f t="shared" ca="1" si="19"/>
        <v/>
      </c>
      <c r="M128" s="5">
        <f>Planning!AB112</f>
        <v>0</v>
      </c>
      <c r="N128" s="5">
        <f>'Month 6'!M128+'Month 6'!N128-'Month 6'!O128</f>
        <v>0</v>
      </c>
      <c r="O128" s="166"/>
      <c r="P128" s="32" t="str">
        <f t="shared" si="14"/>
        <v/>
      </c>
      <c r="Q128" s="33" t="str">
        <f t="shared" si="20"/>
        <v/>
      </c>
      <c r="R128" s="89">
        <f ca="1">SUMIFS($J$25:$J$224,$C$25:$C$224,$C128,$G$25:$G$224,Lists!$A$16)</f>
        <v>0</v>
      </c>
      <c r="S128" s="89">
        <f t="shared" si="15"/>
        <v>0</v>
      </c>
      <c r="U128" s="2" t="str">
        <f t="shared" si="16"/>
        <v/>
      </c>
      <c r="W128" s="2" t="str">
        <f>IF(C128=0,"",LEFT(INDEX(Lists!$H$5:$H$49,MATCH(C128,Lists!$G$5:$G$49,0),1),1))</f>
        <v/>
      </c>
      <c r="Y128" s="4">
        <f ca="1">'Month 6'!H128+'Month 6'!I128-'Month 6'!J128</f>
        <v>0</v>
      </c>
      <c r="Z128" s="2" t="str">
        <f t="shared" ca="1" si="17"/>
        <v/>
      </c>
      <c r="AA128" s="2" t="str">
        <f t="shared" ca="1" si="21"/>
        <v/>
      </c>
      <c r="AC128" s="627" t="str">
        <f t="shared" si="18"/>
        <v>0</v>
      </c>
    </row>
    <row r="129" spans="1:29" ht="39" hidden="1" customHeight="1" x14ac:dyDescent="0.2">
      <c r="A129" s="14" t="str">
        <f>Planning!A113</f>
        <v>I105</v>
      </c>
      <c r="B129" s="9">
        <f>Planning!B113</f>
        <v>0</v>
      </c>
      <c r="C129" s="9">
        <f>Planning!C113</f>
        <v>0</v>
      </c>
      <c r="D129" s="9">
        <f>Planning!D113</f>
        <v>0</v>
      </c>
      <c r="E129" s="3">
        <f>Planning!E113</f>
        <v>0</v>
      </c>
      <c r="F129" s="3" t="str">
        <f>IF(Planning!G113&lt;&gt;0,Planning!G113,"")</f>
        <v/>
      </c>
      <c r="G129" s="194">
        <f>Planning!H113</f>
        <v>0</v>
      </c>
      <c r="H129" s="4">
        <f>Planning!AA113</f>
        <v>0</v>
      </c>
      <c r="I129" s="198">
        <f ca="1">IF(OR(W129="1",AND(W129&lt;&gt;"1",G129=Lists!$A$17)),Y129,0)</f>
        <v>0</v>
      </c>
      <c r="J129" s="174"/>
      <c r="K129" s="32" t="str">
        <f ca="1">IF(AND(W129="2",G129&lt;&gt;Lists!$A$17),AA129,Z129)</f>
        <v/>
      </c>
      <c r="L129" s="33" t="str">
        <f t="shared" ca="1" si="19"/>
        <v/>
      </c>
      <c r="M129" s="5">
        <f>Planning!AB113</f>
        <v>0</v>
      </c>
      <c r="N129" s="5">
        <f>'Month 6'!M129+'Month 6'!N129-'Month 6'!O129</f>
        <v>0</v>
      </c>
      <c r="O129" s="166"/>
      <c r="P129" s="32" t="str">
        <f t="shared" si="14"/>
        <v/>
      </c>
      <c r="Q129" s="33" t="str">
        <f t="shared" si="20"/>
        <v/>
      </c>
      <c r="R129" s="89">
        <f ca="1">SUMIFS($J$25:$J$224,$C$25:$C$224,$C129,$G$25:$G$224,Lists!$A$16)</f>
        <v>0</v>
      </c>
      <c r="S129" s="89">
        <f t="shared" si="15"/>
        <v>0</v>
      </c>
      <c r="U129" s="2" t="str">
        <f t="shared" si="16"/>
        <v/>
      </c>
      <c r="W129" s="2" t="str">
        <f>IF(C129=0,"",LEFT(INDEX(Lists!$H$5:$H$49,MATCH(C129,Lists!$G$5:$G$49,0),1),1))</f>
        <v/>
      </c>
      <c r="Y129" s="4">
        <f ca="1">'Month 6'!H129+'Month 6'!I129-'Month 6'!J129</f>
        <v>0</v>
      </c>
      <c r="Z129" s="2" t="str">
        <f t="shared" ca="1" si="17"/>
        <v/>
      </c>
      <c r="AA129" s="2" t="str">
        <f t="shared" ca="1" si="21"/>
        <v/>
      </c>
      <c r="AC129" s="627" t="str">
        <f t="shared" si="18"/>
        <v>0</v>
      </c>
    </row>
    <row r="130" spans="1:29" ht="39" hidden="1" customHeight="1" x14ac:dyDescent="0.2">
      <c r="A130" s="14" t="str">
        <f>Planning!A114</f>
        <v>I106</v>
      </c>
      <c r="B130" s="9">
        <f>Planning!B114</f>
        <v>0</v>
      </c>
      <c r="C130" s="9">
        <f>Planning!C114</f>
        <v>0</v>
      </c>
      <c r="D130" s="9">
        <f>Planning!D114</f>
        <v>0</v>
      </c>
      <c r="E130" s="3">
        <f>Planning!E114</f>
        <v>0</v>
      </c>
      <c r="F130" s="3" t="str">
        <f>IF(Planning!G114&lt;&gt;0,Planning!G114,"")</f>
        <v/>
      </c>
      <c r="G130" s="194">
        <f>Planning!H114</f>
        <v>0</v>
      </c>
      <c r="H130" s="4">
        <f>Planning!AA114</f>
        <v>0</v>
      </c>
      <c r="I130" s="198">
        <f ca="1">IF(OR(W130="1",AND(W130&lt;&gt;"1",G130=Lists!$A$17)),Y130,0)</f>
        <v>0</v>
      </c>
      <c r="J130" s="174"/>
      <c r="K130" s="32" t="str">
        <f ca="1">IF(AND(W130="2",G130&lt;&gt;Lists!$A$17),AA130,Z130)</f>
        <v/>
      </c>
      <c r="L130" s="33" t="str">
        <f t="shared" ca="1" si="19"/>
        <v/>
      </c>
      <c r="M130" s="5">
        <f>Planning!AB114</f>
        <v>0</v>
      </c>
      <c r="N130" s="5">
        <f>'Month 6'!M130+'Month 6'!N130-'Month 6'!O130</f>
        <v>0</v>
      </c>
      <c r="O130" s="166"/>
      <c r="P130" s="32" t="str">
        <f t="shared" si="14"/>
        <v/>
      </c>
      <c r="Q130" s="33" t="str">
        <f t="shared" si="20"/>
        <v/>
      </c>
      <c r="R130" s="89">
        <f ca="1">SUMIFS($J$25:$J$224,$C$25:$C$224,$C130,$G$25:$G$224,Lists!$A$16)</f>
        <v>0</v>
      </c>
      <c r="S130" s="89">
        <f t="shared" si="15"/>
        <v>0</v>
      </c>
      <c r="U130" s="2" t="str">
        <f t="shared" si="16"/>
        <v/>
      </c>
      <c r="W130" s="2" t="str">
        <f>IF(C130=0,"",LEFT(INDEX(Lists!$H$5:$H$49,MATCH(C130,Lists!$G$5:$G$49,0),1),1))</f>
        <v/>
      </c>
      <c r="Y130" s="4">
        <f ca="1">'Month 6'!H130+'Month 6'!I130-'Month 6'!J130</f>
        <v>0</v>
      </c>
      <c r="Z130" s="2" t="str">
        <f t="shared" ca="1" si="17"/>
        <v/>
      </c>
      <c r="AA130" s="2" t="str">
        <f t="shared" ca="1" si="21"/>
        <v/>
      </c>
      <c r="AC130" s="627" t="str">
        <f t="shared" si="18"/>
        <v>0</v>
      </c>
    </row>
    <row r="131" spans="1:29" ht="39" hidden="1" customHeight="1" x14ac:dyDescent="0.2">
      <c r="A131" s="14" t="str">
        <f>Planning!A115</f>
        <v>I107</v>
      </c>
      <c r="B131" s="9">
        <f>Planning!B115</f>
        <v>0</v>
      </c>
      <c r="C131" s="9">
        <f>Planning!C115</f>
        <v>0</v>
      </c>
      <c r="D131" s="9">
        <f>Planning!D115</f>
        <v>0</v>
      </c>
      <c r="E131" s="3">
        <f>Planning!E115</f>
        <v>0</v>
      </c>
      <c r="F131" s="3" t="str">
        <f>IF(Planning!G115&lt;&gt;0,Planning!G115,"")</f>
        <v/>
      </c>
      <c r="G131" s="194">
        <f>Planning!H115</f>
        <v>0</v>
      </c>
      <c r="H131" s="4">
        <f>Planning!AA115</f>
        <v>0</v>
      </c>
      <c r="I131" s="198">
        <f ca="1">IF(OR(W131="1",AND(W131&lt;&gt;"1",G131=Lists!$A$17)),Y131,0)</f>
        <v>0</v>
      </c>
      <c r="J131" s="174"/>
      <c r="K131" s="32" t="str">
        <f ca="1">IF(AND(W131="2",G131&lt;&gt;Lists!$A$17),AA131,Z131)</f>
        <v/>
      </c>
      <c r="L131" s="33" t="str">
        <f t="shared" ca="1" si="19"/>
        <v/>
      </c>
      <c r="M131" s="5">
        <f>Planning!AB115</f>
        <v>0</v>
      </c>
      <c r="N131" s="5">
        <f>'Month 6'!M131+'Month 6'!N131-'Month 6'!O131</f>
        <v>0</v>
      </c>
      <c r="O131" s="166"/>
      <c r="P131" s="32" t="str">
        <f t="shared" si="14"/>
        <v/>
      </c>
      <c r="Q131" s="33" t="str">
        <f t="shared" si="20"/>
        <v/>
      </c>
      <c r="R131" s="89">
        <f ca="1">SUMIFS($J$25:$J$224,$C$25:$C$224,$C131,$G$25:$G$224,Lists!$A$16)</f>
        <v>0</v>
      </c>
      <c r="S131" s="89">
        <f t="shared" si="15"/>
        <v>0</v>
      </c>
      <c r="U131" s="2" t="str">
        <f t="shared" si="16"/>
        <v/>
      </c>
      <c r="W131" s="2" t="str">
        <f>IF(C131=0,"",LEFT(INDEX(Lists!$H$5:$H$49,MATCH(C131,Lists!$G$5:$G$49,0),1),1))</f>
        <v/>
      </c>
      <c r="Y131" s="4">
        <f ca="1">'Month 6'!H131+'Month 6'!I131-'Month 6'!J131</f>
        <v>0</v>
      </c>
      <c r="Z131" s="2" t="str">
        <f t="shared" ca="1" si="17"/>
        <v/>
      </c>
      <c r="AA131" s="2" t="str">
        <f t="shared" ca="1" si="21"/>
        <v/>
      </c>
      <c r="AC131" s="627" t="str">
        <f t="shared" si="18"/>
        <v>0</v>
      </c>
    </row>
    <row r="132" spans="1:29" ht="39" hidden="1" customHeight="1" x14ac:dyDescent="0.2">
      <c r="A132" s="14" t="str">
        <f>Planning!A116</f>
        <v>I108</v>
      </c>
      <c r="B132" s="9">
        <f>Planning!B116</f>
        <v>0</v>
      </c>
      <c r="C132" s="9">
        <f>Planning!C116</f>
        <v>0</v>
      </c>
      <c r="D132" s="9">
        <f>Planning!D116</f>
        <v>0</v>
      </c>
      <c r="E132" s="3">
        <f>Planning!E116</f>
        <v>0</v>
      </c>
      <c r="F132" s="3" t="str">
        <f>IF(Planning!G116&lt;&gt;0,Planning!G116,"")</f>
        <v/>
      </c>
      <c r="G132" s="194">
        <f>Planning!H116</f>
        <v>0</v>
      </c>
      <c r="H132" s="4">
        <f>Planning!AA116</f>
        <v>0</v>
      </c>
      <c r="I132" s="198">
        <f ca="1">IF(OR(W132="1",AND(W132&lt;&gt;"1",G132=Lists!$A$17)),Y132,0)</f>
        <v>0</v>
      </c>
      <c r="J132" s="174"/>
      <c r="K132" s="32" t="str">
        <f ca="1">IF(AND(W132="2",G132&lt;&gt;Lists!$A$17),AA132,Z132)</f>
        <v/>
      </c>
      <c r="L132" s="33" t="str">
        <f t="shared" ca="1" si="19"/>
        <v/>
      </c>
      <c r="M132" s="5">
        <f>Planning!AB116</f>
        <v>0</v>
      </c>
      <c r="N132" s="5">
        <f>'Month 6'!M132+'Month 6'!N132-'Month 6'!O132</f>
        <v>0</v>
      </c>
      <c r="O132" s="166"/>
      <c r="P132" s="32" t="str">
        <f t="shared" si="14"/>
        <v/>
      </c>
      <c r="Q132" s="33" t="str">
        <f t="shared" si="20"/>
        <v/>
      </c>
      <c r="R132" s="89">
        <f ca="1">SUMIFS($J$25:$J$224,$C$25:$C$224,$C132,$G$25:$G$224,Lists!$A$16)</f>
        <v>0</v>
      </c>
      <c r="S132" s="89">
        <f t="shared" si="15"/>
        <v>0</v>
      </c>
      <c r="U132" s="2" t="str">
        <f t="shared" si="16"/>
        <v/>
      </c>
      <c r="W132" s="2" t="str">
        <f>IF(C132=0,"",LEFT(INDEX(Lists!$H$5:$H$49,MATCH(C132,Lists!$G$5:$G$49,0),1),1))</f>
        <v/>
      </c>
      <c r="Y132" s="4">
        <f ca="1">'Month 6'!H132+'Month 6'!I132-'Month 6'!J132</f>
        <v>0</v>
      </c>
      <c r="Z132" s="2" t="str">
        <f t="shared" ca="1" si="17"/>
        <v/>
      </c>
      <c r="AA132" s="2" t="str">
        <f t="shared" ca="1" si="21"/>
        <v/>
      </c>
      <c r="AC132" s="627" t="str">
        <f t="shared" si="18"/>
        <v>0</v>
      </c>
    </row>
    <row r="133" spans="1:29" ht="39" hidden="1" customHeight="1" x14ac:dyDescent="0.2">
      <c r="A133" s="14" t="str">
        <f>Planning!A117</f>
        <v>I109</v>
      </c>
      <c r="B133" s="9">
        <f>Planning!B117</f>
        <v>0</v>
      </c>
      <c r="C133" s="9">
        <f>Planning!C117</f>
        <v>0</v>
      </c>
      <c r="D133" s="9">
        <f>Planning!D117</f>
        <v>0</v>
      </c>
      <c r="E133" s="3">
        <f>Planning!E117</f>
        <v>0</v>
      </c>
      <c r="F133" s="3" t="str">
        <f>IF(Planning!G117&lt;&gt;0,Planning!G117,"")</f>
        <v/>
      </c>
      <c r="G133" s="194">
        <f>Planning!H117</f>
        <v>0</v>
      </c>
      <c r="H133" s="4">
        <f>Planning!AA117</f>
        <v>0</v>
      </c>
      <c r="I133" s="198">
        <f ca="1">IF(OR(W133="1",AND(W133&lt;&gt;"1",G133=Lists!$A$17)),Y133,0)</f>
        <v>0</v>
      </c>
      <c r="J133" s="174"/>
      <c r="K133" s="32" t="str">
        <f ca="1">IF(AND(W133="2",G133&lt;&gt;Lists!$A$17),AA133,Z133)</f>
        <v/>
      </c>
      <c r="L133" s="33" t="str">
        <f t="shared" ca="1" si="19"/>
        <v/>
      </c>
      <c r="M133" s="5">
        <f>Planning!AB117</f>
        <v>0</v>
      </c>
      <c r="N133" s="5">
        <f>'Month 6'!M133+'Month 6'!N133-'Month 6'!O133</f>
        <v>0</v>
      </c>
      <c r="O133" s="166"/>
      <c r="P133" s="32" t="str">
        <f t="shared" si="14"/>
        <v/>
      </c>
      <c r="Q133" s="33" t="str">
        <f t="shared" si="20"/>
        <v/>
      </c>
      <c r="R133" s="89">
        <f ca="1">SUMIFS($J$25:$J$224,$C$25:$C$224,$C133,$G$25:$G$224,Lists!$A$16)</f>
        <v>0</v>
      </c>
      <c r="S133" s="89">
        <f t="shared" si="15"/>
        <v>0</v>
      </c>
      <c r="U133" s="2" t="str">
        <f t="shared" si="16"/>
        <v/>
      </c>
      <c r="W133" s="2" t="str">
        <f>IF(C133=0,"",LEFT(INDEX(Lists!$H$5:$H$49,MATCH(C133,Lists!$G$5:$G$49,0),1),1))</f>
        <v/>
      </c>
      <c r="Y133" s="4">
        <f ca="1">'Month 6'!H133+'Month 6'!I133-'Month 6'!J133</f>
        <v>0</v>
      </c>
      <c r="Z133" s="2" t="str">
        <f t="shared" ca="1" si="17"/>
        <v/>
      </c>
      <c r="AA133" s="2" t="str">
        <f t="shared" ca="1" si="21"/>
        <v/>
      </c>
      <c r="AC133" s="627" t="str">
        <f t="shared" si="18"/>
        <v>0</v>
      </c>
    </row>
    <row r="134" spans="1:29" ht="39" hidden="1" customHeight="1" x14ac:dyDescent="0.2">
      <c r="A134" s="14" t="str">
        <f>Planning!A118</f>
        <v>I110</v>
      </c>
      <c r="B134" s="9">
        <f>Planning!B118</f>
        <v>0</v>
      </c>
      <c r="C134" s="9">
        <f>Planning!C118</f>
        <v>0</v>
      </c>
      <c r="D134" s="9">
        <f>Planning!D118</f>
        <v>0</v>
      </c>
      <c r="E134" s="3">
        <f>Planning!E118</f>
        <v>0</v>
      </c>
      <c r="F134" s="3" t="str">
        <f>IF(Planning!G118&lt;&gt;0,Planning!G118,"")</f>
        <v/>
      </c>
      <c r="G134" s="194">
        <f>Planning!H118</f>
        <v>0</v>
      </c>
      <c r="H134" s="4">
        <f>Planning!AA118</f>
        <v>0</v>
      </c>
      <c r="I134" s="198">
        <f ca="1">IF(OR(W134="1",AND(W134&lt;&gt;"1",G134=Lists!$A$17)),Y134,0)</f>
        <v>0</v>
      </c>
      <c r="J134" s="174"/>
      <c r="K134" s="32" t="str">
        <f ca="1">IF(AND(W134="2",G134&lt;&gt;Lists!$A$17),AA134,Z134)</f>
        <v/>
      </c>
      <c r="L134" s="33" t="str">
        <f t="shared" ca="1" si="19"/>
        <v/>
      </c>
      <c r="M134" s="5">
        <f>Planning!AB118</f>
        <v>0</v>
      </c>
      <c r="N134" s="5">
        <f>'Month 6'!M134+'Month 6'!N134-'Month 6'!O134</f>
        <v>0</v>
      </c>
      <c r="O134" s="166"/>
      <c r="P134" s="32" t="str">
        <f t="shared" si="14"/>
        <v/>
      </c>
      <c r="Q134" s="33" t="str">
        <f t="shared" si="20"/>
        <v/>
      </c>
      <c r="R134" s="89">
        <f ca="1">SUMIFS($J$25:$J$224,$C$25:$C$224,$C134,$G$25:$G$224,Lists!$A$16)</f>
        <v>0</v>
      </c>
      <c r="S134" s="89">
        <f t="shared" si="15"/>
        <v>0</v>
      </c>
      <c r="U134" s="2" t="str">
        <f t="shared" si="16"/>
        <v/>
      </c>
      <c r="W134" s="2" t="str">
        <f>IF(C134=0,"",LEFT(INDEX(Lists!$H$5:$H$49,MATCH(C134,Lists!$G$5:$G$49,0),1),1))</f>
        <v/>
      </c>
      <c r="Y134" s="4">
        <f ca="1">'Month 6'!H134+'Month 6'!I134-'Month 6'!J134</f>
        <v>0</v>
      </c>
      <c r="Z134" s="2" t="str">
        <f t="shared" ca="1" si="17"/>
        <v/>
      </c>
      <c r="AA134" s="2" t="str">
        <f t="shared" ca="1" si="21"/>
        <v/>
      </c>
      <c r="AC134" s="627" t="str">
        <f t="shared" si="18"/>
        <v>0</v>
      </c>
    </row>
    <row r="135" spans="1:29" ht="39" hidden="1" customHeight="1" x14ac:dyDescent="0.2">
      <c r="A135" s="14" t="str">
        <f>Planning!A119</f>
        <v>I111</v>
      </c>
      <c r="B135" s="9">
        <f>Planning!B119</f>
        <v>0</v>
      </c>
      <c r="C135" s="9">
        <f>Planning!C119</f>
        <v>0</v>
      </c>
      <c r="D135" s="9">
        <f>Planning!D119</f>
        <v>0</v>
      </c>
      <c r="E135" s="3">
        <f>Planning!E119</f>
        <v>0</v>
      </c>
      <c r="F135" s="3" t="str">
        <f>IF(Planning!G119&lt;&gt;0,Planning!G119,"")</f>
        <v/>
      </c>
      <c r="G135" s="194">
        <f>Planning!H119</f>
        <v>0</v>
      </c>
      <c r="H135" s="4">
        <f>Planning!AA119</f>
        <v>0</v>
      </c>
      <c r="I135" s="198">
        <f ca="1">IF(OR(W135="1",AND(W135&lt;&gt;"1",G135=Lists!$A$17)),Y135,0)</f>
        <v>0</v>
      </c>
      <c r="J135" s="174"/>
      <c r="K135" s="32" t="str">
        <f ca="1">IF(AND(W135="2",G135&lt;&gt;Lists!$A$17),AA135,Z135)</f>
        <v/>
      </c>
      <c r="L135" s="33" t="str">
        <f t="shared" ca="1" si="19"/>
        <v/>
      </c>
      <c r="M135" s="5">
        <f>Planning!AB119</f>
        <v>0</v>
      </c>
      <c r="N135" s="5">
        <f>'Month 6'!M135+'Month 6'!N135-'Month 6'!O135</f>
        <v>0</v>
      </c>
      <c r="O135" s="166"/>
      <c r="P135" s="32" t="str">
        <f t="shared" si="14"/>
        <v/>
      </c>
      <c r="Q135" s="33" t="str">
        <f t="shared" si="20"/>
        <v/>
      </c>
      <c r="R135" s="89">
        <f ca="1">SUMIFS($J$25:$J$224,$C$25:$C$224,$C135,$G$25:$G$224,Lists!$A$16)</f>
        <v>0</v>
      </c>
      <c r="S135" s="89">
        <f t="shared" si="15"/>
        <v>0</v>
      </c>
      <c r="U135" s="2" t="str">
        <f t="shared" si="16"/>
        <v/>
      </c>
      <c r="W135" s="2" t="str">
        <f>IF(C135=0,"",LEFT(INDEX(Lists!$H$5:$H$49,MATCH(C135,Lists!$G$5:$G$49,0),1),1))</f>
        <v/>
      </c>
      <c r="Y135" s="4">
        <f ca="1">'Month 6'!H135+'Month 6'!I135-'Month 6'!J135</f>
        <v>0</v>
      </c>
      <c r="Z135" s="2" t="str">
        <f t="shared" ca="1" si="17"/>
        <v/>
      </c>
      <c r="AA135" s="2" t="str">
        <f t="shared" ca="1" si="21"/>
        <v/>
      </c>
      <c r="AC135" s="627" t="str">
        <f t="shared" si="18"/>
        <v>0</v>
      </c>
    </row>
    <row r="136" spans="1:29" ht="39" hidden="1" customHeight="1" x14ac:dyDescent="0.2">
      <c r="A136" s="14" t="str">
        <f>Planning!A120</f>
        <v>I112</v>
      </c>
      <c r="B136" s="9">
        <f>Planning!B120</f>
        <v>0</v>
      </c>
      <c r="C136" s="9">
        <f>Planning!C120</f>
        <v>0</v>
      </c>
      <c r="D136" s="9">
        <f>Planning!D120</f>
        <v>0</v>
      </c>
      <c r="E136" s="3">
        <f>Planning!E120</f>
        <v>0</v>
      </c>
      <c r="F136" s="3" t="str">
        <f>IF(Planning!G120&lt;&gt;0,Planning!G120,"")</f>
        <v/>
      </c>
      <c r="G136" s="194">
        <f>Planning!H120</f>
        <v>0</v>
      </c>
      <c r="H136" s="4">
        <f>Planning!AA120</f>
        <v>0</v>
      </c>
      <c r="I136" s="198">
        <f ca="1">IF(OR(W136="1",AND(W136&lt;&gt;"1",G136=Lists!$A$17)),Y136,0)</f>
        <v>0</v>
      </c>
      <c r="J136" s="174"/>
      <c r="K136" s="32" t="str">
        <f ca="1">IF(AND(W136="2",G136&lt;&gt;Lists!$A$17),AA136,Z136)</f>
        <v/>
      </c>
      <c r="L136" s="33" t="str">
        <f t="shared" ca="1" si="19"/>
        <v/>
      </c>
      <c r="M136" s="5">
        <f>Planning!AB120</f>
        <v>0</v>
      </c>
      <c r="N136" s="5">
        <f>'Month 6'!M136+'Month 6'!N136-'Month 6'!O136</f>
        <v>0</v>
      </c>
      <c r="O136" s="166"/>
      <c r="P136" s="32" t="str">
        <f t="shared" si="14"/>
        <v/>
      </c>
      <c r="Q136" s="33" t="str">
        <f t="shared" si="20"/>
        <v/>
      </c>
      <c r="R136" s="89">
        <f ca="1">SUMIFS($J$25:$J$224,$C$25:$C$224,$C136,$G$25:$G$224,Lists!$A$16)</f>
        <v>0</v>
      </c>
      <c r="S136" s="89">
        <f t="shared" si="15"/>
        <v>0</v>
      </c>
      <c r="U136" s="2" t="str">
        <f t="shared" si="16"/>
        <v/>
      </c>
      <c r="W136" s="2" t="str">
        <f>IF(C136=0,"",LEFT(INDEX(Lists!$H$5:$H$49,MATCH(C136,Lists!$G$5:$G$49,0),1),1))</f>
        <v/>
      </c>
      <c r="Y136" s="4">
        <f ca="1">'Month 6'!H136+'Month 6'!I136-'Month 6'!J136</f>
        <v>0</v>
      </c>
      <c r="Z136" s="2" t="str">
        <f t="shared" ca="1" si="17"/>
        <v/>
      </c>
      <c r="AA136" s="2" t="str">
        <f t="shared" ca="1" si="21"/>
        <v/>
      </c>
      <c r="AC136" s="627" t="str">
        <f t="shared" si="18"/>
        <v>0</v>
      </c>
    </row>
    <row r="137" spans="1:29" ht="39" hidden="1" customHeight="1" x14ac:dyDescent="0.2">
      <c r="A137" s="14" t="str">
        <f>Planning!A121</f>
        <v>I113</v>
      </c>
      <c r="B137" s="9">
        <f>Planning!B121</f>
        <v>0</v>
      </c>
      <c r="C137" s="9">
        <f>Planning!C121</f>
        <v>0</v>
      </c>
      <c r="D137" s="9">
        <f>Planning!D121</f>
        <v>0</v>
      </c>
      <c r="E137" s="3">
        <f>Planning!E121</f>
        <v>0</v>
      </c>
      <c r="F137" s="3" t="str">
        <f>IF(Planning!G121&lt;&gt;0,Planning!G121,"")</f>
        <v/>
      </c>
      <c r="G137" s="194">
        <f>Planning!H121</f>
        <v>0</v>
      </c>
      <c r="H137" s="4">
        <f>Planning!AA121</f>
        <v>0</v>
      </c>
      <c r="I137" s="198">
        <f ca="1">IF(OR(W137="1",AND(W137&lt;&gt;"1",G137=Lists!$A$17)),Y137,0)</f>
        <v>0</v>
      </c>
      <c r="J137" s="174"/>
      <c r="K137" s="32" t="str">
        <f ca="1">IF(AND(W137="2",G137&lt;&gt;Lists!$A$17),AA137,Z137)</f>
        <v/>
      </c>
      <c r="L137" s="33" t="str">
        <f t="shared" ca="1" si="19"/>
        <v/>
      </c>
      <c r="M137" s="5">
        <f>Planning!AB121</f>
        <v>0</v>
      </c>
      <c r="N137" s="5">
        <f>'Month 6'!M137+'Month 6'!N137-'Month 6'!O137</f>
        <v>0</v>
      </c>
      <c r="O137" s="166"/>
      <c r="P137" s="32" t="str">
        <f t="shared" si="14"/>
        <v/>
      </c>
      <c r="Q137" s="33" t="str">
        <f t="shared" si="20"/>
        <v/>
      </c>
      <c r="R137" s="89">
        <f ca="1">SUMIFS($J$25:$J$224,$C$25:$C$224,$C137,$G$25:$G$224,Lists!$A$16)</f>
        <v>0</v>
      </c>
      <c r="S137" s="89">
        <f t="shared" si="15"/>
        <v>0</v>
      </c>
      <c r="U137" s="2" t="str">
        <f t="shared" si="16"/>
        <v/>
      </c>
      <c r="W137" s="2" t="str">
        <f>IF(C137=0,"",LEFT(INDEX(Lists!$H$5:$H$49,MATCH(C137,Lists!$G$5:$G$49,0),1),1))</f>
        <v/>
      </c>
      <c r="Y137" s="4">
        <f ca="1">'Month 6'!H137+'Month 6'!I137-'Month 6'!J137</f>
        <v>0</v>
      </c>
      <c r="Z137" s="2" t="str">
        <f t="shared" ca="1" si="17"/>
        <v/>
      </c>
      <c r="AA137" s="2" t="str">
        <f t="shared" ca="1" si="21"/>
        <v/>
      </c>
      <c r="AC137" s="627" t="str">
        <f t="shared" si="18"/>
        <v>0</v>
      </c>
    </row>
    <row r="138" spans="1:29" ht="39" hidden="1" customHeight="1" x14ac:dyDescent="0.2">
      <c r="A138" s="14" t="str">
        <f>Planning!A122</f>
        <v>I114</v>
      </c>
      <c r="B138" s="9">
        <f>Planning!B122</f>
        <v>0</v>
      </c>
      <c r="C138" s="9">
        <f>Planning!C122</f>
        <v>0</v>
      </c>
      <c r="D138" s="9">
        <f>Planning!D122</f>
        <v>0</v>
      </c>
      <c r="E138" s="3">
        <f>Planning!E122</f>
        <v>0</v>
      </c>
      <c r="F138" s="3" t="str">
        <f>IF(Planning!G122&lt;&gt;0,Planning!G122,"")</f>
        <v/>
      </c>
      <c r="G138" s="194">
        <f>Planning!H122</f>
        <v>0</v>
      </c>
      <c r="H138" s="4">
        <f>Planning!AA122</f>
        <v>0</v>
      </c>
      <c r="I138" s="198">
        <f ca="1">IF(OR(W138="1",AND(W138&lt;&gt;"1",G138=Lists!$A$17)),Y138,0)</f>
        <v>0</v>
      </c>
      <c r="J138" s="174"/>
      <c r="K138" s="32" t="str">
        <f ca="1">IF(AND(W138="2",G138&lt;&gt;Lists!$A$17),AA138,Z138)</f>
        <v/>
      </c>
      <c r="L138" s="33" t="str">
        <f t="shared" ca="1" si="19"/>
        <v/>
      </c>
      <c r="M138" s="5">
        <f>Planning!AB122</f>
        <v>0</v>
      </c>
      <c r="N138" s="5">
        <f>'Month 6'!M138+'Month 6'!N138-'Month 6'!O138</f>
        <v>0</v>
      </c>
      <c r="O138" s="166"/>
      <c r="P138" s="32" t="str">
        <f t="shared" si="14"/>
        <v/>
      </c>
      <c r="Q138" s="33" t="str">
        <f t="shared" si="20"/>
        <v/>
      </c>
      <c r="R138" s="89">
        <f ca="1">SUMIFS($J$25:$J$224,$C$25:$C$224,$C138,$G$25:$G$224,Lists!$A$16)</f>
        <v>0</v>
      </c>
      <c r="S138" s="89">
        <f t="shared" si="15"/>
        <v>0</v>
      </c>
      <c r="U138" s="2" t="str">
        <f t="shared" si="16"/>
        <v/>
      </c>
      <c r="W138" s="2" t="str">
        <f>IF(C138=0,"",LEFT(INDEX(Lists!$H$5:$H$49,MATCH(C138,Lists!$G$5:$G$49,0),1),1))</f>
        <v/>
      </c>
      <c r="Y138" s="4">
        <f ca="1">'Month 6'!H138+'Month 6'!I138-'Month 6'!J138</f>
        <v>0</v>
      </c>
      <c r="Z138" s="2" t="str">
        <f t="shared" ca="1" si="17"/>
        <v/>
      </c>
      <c r="AA138" s="2" t="str">
        <f t="shared" ca="1" si="21"/>
        <v/>
      </c>
      <c r="AC138" s="627" t="str">
        <f t="shared" si="18"/>
        <v>0</v>
      </c>
    </row>
    <row r="139" spans="1:29" ht="39" hidden="1" customHeight="1" x14ac:dyDescent="0.2">
      <c r="A139" s="14" t="str">
        <f>Planning!A123</f>
        <v>I115</v>
      </c>
      <c r="B139" s="9">
        <f>Planning!B123</f>
        <v>0</v>
      </c>
      <c r="C139" s="9">
        <f>Planning!C123</f>
        <v>0</v>
      </c>
      <c r="D139" s="9">
        <f>Planning!D123</f>
        <v>0</v>
      </c>
      <c r="E139" s="3">
        <f>Planning!E123</f>
        <v>0</v>
      </c>
      <c r="F139" s="3" t="str">
        <f>IF(Planning!G123&lt;&gt;0,Planning!G123,"")</f>
        <v/>
      </c>
      <c r="G139" s="194">
        <f>Planning!H123</f>
        <v>0</v>
      </c>
      <c r="H139" s="4">
        <f>Planning!AA123</f>
        <v>0</v>
      </c>
      <c r="I139" s="198">
        <f ca="1">IF(OR(W139="1",AND(W139&lt;&gt;"1",G139=Lists!$A$17)),Y139,0)</f>
        <v>0</v>
      </c>
      <c r="J139" s="174"/>
      <c r="K139" s="32" t="str">
        <f ca="1">IF(AND(W139="2",G139&lt;&gt;Lists!$A$17),AA139,Z139)</f>
        <v/>
      </c>
      <c r="L139" s="33" t="str">
        <f t="shared" ca="1" si="19"/>
        <v/>
      </c>
      <c r="M139" s="5">
        <f>Planning!AB123</f>
        <v>0</v>
      </c>
      <c r="N139" s="5">
        <f>'Month 6'!M139+'Month 6'!N139-'Month 6'!O139</f>
        <v>0</v>
      </c>
      <c r="O139" s="166"/>
      <c r="P139" s="32" t="str">
        <f t="shared" si="14"/>
        <v/>
      </c>
      <c r="Q139" s="33" t="str">
        <f t="shared" si="20"/>
        <v/>
      </c>
      <c r="R139" s="89">
        <f ca="1">SUMIFS($J$25:$J$224,$C$25:$C$224,$C139,$G$25:$G$224,Lists!$A$16)</f>
        <v>0</v>
      </c>
      <c r="S139" s="89">
        <f t="shared" si="15"/>
        <v>0</v>
      </c>
      <c r="U139" s="2" t="str">
        <f t="shared" si="16"/>
        <v/>
      </c>
      <c r="W139" s="2" t="str">
        <f>IF(C139=0,"",LEFT(INDEX(Lists!$H$5:$H$49,MATCH(C139,Lists!$G$5:$G$49,0),1),1))</f>
        <v/>
      </c>
      <c r="Y139" s="4">
        <f ca="1">'Month 6'!H139+'Month 6'!I139-'Month 6'!J139</f>
        <v>0</v>
      </c>
      <c r="Z139" s="2" t="str">
        <f t="shared" ca="1" si="17"/>
        <v/>
      </c>
      <c r="AA139" s="2" t="str">
        <f t="shared" ca="1" si="21"/>
        <v/>
      </c>
      <c r="AC139" s="627" t="str">
        <f t="shared" si="18"/>
        <v>0</v>
      </c>
    </row>
    <row r="140" spans="1:29" ht="39" hidden="1" customHeight="1" x14ac:dyDescent="0.2">
      <c r="A140" s="14" t="str">
        <f>Planning!A124</f>
        <v>I116</v>
      </c>
      <c r="B140" s="9">
        <f>Planning!B124</f>
        <v>0</v>
      </c>
      <c r="C140" s="9">
        <f>Planning!C124</f>
        <v>0</v>
      </c>
      <c r="D140" s="9">
        <f>Planning!D124</f>
        <v>0</v>
      </c>
      <c r="E140" s="3">
        <f>Planning!E124</f>
        <v>0</v>
      </c>
      <c r="F140" s="3" t="str">
        <f>IF(Planning!G124&lt;&gt;0,Planning!G124,"")</f>
        <v/>
      </c>
      <c r="G140" s="194">
        <f>Planning!H124</f>
        <v>0</v>
      </c>
      <c r="H140" s="4">
        <f>Planning!AA124</f>
        <v>0</v>
      </c>
      <c r="I140" s="198">
        <f ca="1">IF(OR(W140="1",AND(W140&lt;&gt;"1",G140=Lists!$A$17)),Y140,0)</f>
        <v>0</v>
      </c>
      <c r="J140" s="174"/>
      <c r="K140" s="32" t="str">
        <f ca="1">IF(AND(W140="2",G140&lt;&gt;Lists!$A$17),AA140,Z140)</f>
        <v/>
      </c>
      <c r="L140" s="33" t="str">
        <f t="shared" ca="1" si="19"/>
        <v/>
      </c>
      <c r="M140" s="5">
        <f>Planning!AB124</f>
        <v>0</v>
      </c>
      <c r="N140" s="5">
        <f>'Month 6'!M140+'Month 6'!N140-'Month 6'!O140</f>
        <v>0</v>
      </c>
      <c r="O140" s="166"/>
      <c r="P140" s="32" t="str">
        <f t="shared" si="14"/>
        <v/>
      </c>
      <c r="Q140" s="33" t="str">
        <f t="shared" si="20"/>
        <v/>
      </c>
      <c r="R140" s="89">
        <f ca="1">SUMIFS($J$25:$J$224,$C$25:$C$224,$C140,$G$25:$G$224,Lists!$A$16)</f>
        <v>0</v>
      </c>
      <c r="S140" s="89">
        <f t="shared" si="15"/>
        <v>0</v>
      </c>
      <c r="U140" s="2" t="str">
        <f t="shared" si="16"/>
        <v/>
      </c>
      <c r="W140" s="2" t="str">
        <f>IF(C140=0,"",LEFT(INDEX(Lists!$H$5:$H$49,MATCH(C140,Lists!$G$5:$G$49,0),1),1))</f>
        <v/>
      </c>
      <c r="Y140" s="4">
        <f ca="1">'Month 6'!H140+'Month 6'!I140-'Month 6'!J140</f>
        <v>0</v>
      </c>
      <c r="Z140" s="2" t="str">
        <f t="shared" ca="1" si="17"/>
        <v/>
      </c>
      <c r="AA140" s="2" t="str">
        <f t="shared" ca="1" si="21"/>
        <v/>
      </c>
      <c r="AC140" s="627" t="str">
        <f t="shared" si="18"/>
        <v>0</v>
      </c>
    </row>
    <row r="141" spans="1:29" ht="39" hidden="1" customHeight="1" x14ac:dyDescent="0.2">
      <c r="A141" s="14" t="str">
        <f>Planning!A125</f>
        <v>I117</v>
      </c>
      <c r="B141" s="9">
        <f>Planning!B125</f>
        <v>0</v>
      </c>
      <c r="C141" s="9">
        <f>Planning!C125</f>
        <v>0</v>
      </c>
      <c r="D141" s="9">
        <f>Planning!D125</f>
        <v>0</v>
      </c>
      <c r="E141" s="3">
        <f>Planning!E125</f>
        <v>0</v>
      </c>
      <c r="F141" s="3" t="str">
        <f>IF(Planning!G125&lt;&gt;0,Planning!G125,"")</f>
        <v/>
      </c>
      <c r="G141" s="194">
        <f>Planning!H125</f>
        <v>0</v>
      </c>
      <c r="H141" s="4">
        <f>Planning!AA125</f>
        <v>0</v>
      </c>
      <c r="I141" s="198">
        <f ca="1">IF(OR(W141="1",AND(W141&lt;&gt;"1",G141=Lists!$A$17)),Y141,0)</f>
        <v>0</v>
      </c>
      <c r="J141" s="174"/>
      <c r="K141" s="32" t="str">
        <f ca="1">IF(AND(W141="2",G141&lt;&gt;Lists!$A$17),AA141,Z141)</f>
        <v/>
      </c>
      <c r="L141" s="33" t="str">
        <f t="shared" ca="1" si="19"/>
        <v/>
      </c>
      <c r="M141" s="5">
        <f>Planning!AB125</f>
        <v>0</v>
      </c>
      <c r="N141" s="5">
        <f>'Month 6'!M141+'Month 6'!N141-'Month 6'!O141</f>
        <v>0</v>
      </c>
      <c r="O141" s="166"/>
      <c r="P141" s="32" t="str">
        <f t="shared" si="14"/>
        <v/>
      </c>
      <c r="Q141" s="33" t="str">
        <f t="shared" si="20"/>
        <v/>
      </c>
      <c r="R141" s="89">
        <f ca="1">SUMIFS($J$25:$J$224,$C$25:$C$224,$C141,$G$25:$G$224,Lists!$A$16)</f>
        <v>0</v>
      </c>
      <c r="S141" s="89">
        <f t="shared" si="15"/>
        <v>0</v>
      </c>
      <c r="U141" s="2" t="str">
        <f t="shared" si="16"/>
        <v/>
      </c>
      <c r="W141" s="2" t="str">
        <f>IF(C141=0,"",LEFT(INDEX(Lists!$H$5:$H$49,MATCH(C141,Lists!$G$5:$G$49,0),1),1))</f>
        <v/>
      </c>
      <c r="Y141" s="4">
        <f ca="1">'Month 6'!H141+'Month 6'!I141-'Month 6'!J141</f>
        <v>0</v>
      </c>
      <c r="Z141" s="2" t="str">
        <f t="shared" ca="1" si="17"/>
        <v/>
      </c>
      <c r="AA141" s="2" t="str">
        <f t="shared" ca="1" si="21"/>
        <v/>
      </c>
      <c r="AC141" s="627" t="str">
        <f t="shared" si="18"/>
        <v>0</v>
      </c>
    </row>
    <row r="142" spans="1:29" ht="39" hidden="1" customHeight="1" x14ac:dyDescent="0.2">
      <c r="A142" s="14" t="str">
        <f>Planning!A126</f>
        <v>I118</v>
      </c>
      <c r="B142" s="9">
        <f>Planning!B126</f>
        <v>0</v>
      </c>
      <c r="C142" s="9">
        <f>Planning!C126</f>
        <v>0</v>
      </c>
      <c r="D142" s="9">
        <f>Planning!D126</f>
        <v>0</v>
      </c>
      <c r="E142" s="3">
        <f>Planning!E126</f>
        <v>0</v>
      </c>
      <c r="F142" s="3" t="str">
        <f>IF(Planning!G126&lt;&gt;0,Planning!G126,"")</f>
        <v/>
      </c>
      <c r="G142" s="194">
        <f>Planning!H126</f>
        <v>0</v>
      </c>
      <c r="H142" s="4">
        <f>Planning!AA126</f>
        <v>0</v>
      </c>
      <c r="I142" s="198">
        <f ca="1">IF(OR(W142="1",AND(W142&lt;&gt;"1",G142=Lists!$A$17)),Y142,0)</f>
        <v>0</v>
      </c>
      <c r="J142" s="174"/>
      <c r="K142" s="32" t="str">
        <f ca="1">IF(AND(W142="2",G142&lt;&gt;Lists!$A$17),AA142,Z142)</f>
        <v/>
      </c>
      <c r="L142" s="33" t="str">
        <f t="shared" ca="1" si="19"/>
        <v/>
      </c>
      <c r="M142" s="5">
        <f>Planning!AB126</f>
        <v>0</v>
      </c>
      <c r="N142" s="5">
        <f>'Month 6'!M142+'Month 6'!N142-'Month 6'!O142</f>
        <v>0</v>
      </c>
      <c r="O142" s="166"/>
      <c r="P142" s="32" t="str">
        <f t="shared" si="14"/>
        <v/>
      </c>
      <c r="Q142" s="33" t="str">
        <f t="shared" si="20"/>
        <v/>
      </c>
      <c r="R142" s="89">
        <f ca="1">SUMIFS($J$25:$J$224,$C$25:$C$224,$C142,$G$25:$G$224,Lists!$A$16)</f>
        <v>0</v>
      </c>
      <c r="S142" s="89">
        <f t="shared" si="15"/>
        <v>0</v>
      </c>
      <c r="U142" s="2" t="str">
        <f t="shared" si="16"/>
        <v/>
      </c>
      <c r="W142" s="2" t="str">
        <f>IF(C142=0,"",LEFT(INDEX(Lists!$H$5:$H$49,MATCH(C142,Lists!$G$5:$G$49,0),1),1))</f>
        <v/>
      </c>
      <c r="Y142" s="4">
        <f ca="1">'Month 6'!H142+'Month 6'!I142-'Month 6'!J142</f>
        <v>0</v>
      </c>
      <c r="Z142" s="2" t="str">
        <f t="shared" ca="1" si="17"/>
        <v/>
      </c>
      <c r="AA142" s="2" t="str">
        <f t="shared" ca="1" si="21"/>
        <v/>
      </c>
      <c r="AC142" s="627" t="str">
        <f t="shared" si="18"/>
        <v>0</v>
      </c>
    </row>
    <row r="143" spans="1:29" ht="39" hidden="1" customHeight="1" x14ac:dyDescent="0.2">
      <c r="A143" s="14" t="str">
        <f>Planning!A127</f>
        <v>I119</v>
      </c>
      <c r="B143" s="9">
        <f>Planning!B127</f>
        <v>0</v>
      </c>
      <c r="C143" s="9">
        <f>Planning!C127</f>
        <v>0</v>
      </c>
      <c r="D143" s="9">
        <f>Planning!D127</f>
        <v>0</v>
      </c>
      <c r="E143" s="3">
        <f>Planning!E127</f>
        <v>0</v>
      </c>
      <c r="F143" s="3" t="str">
        <f>IF(Planning!G127&lt;&gt;0,Planning!G127,"")</f>
        <v/>
      </c>
      <c r="G143" s="194">
        <f>Planning!H127</f>
        <v>0</v>
      </c>
      <c r="H143" s="4">
        <f>Planning!AA127</f>
        <v>0</v>
      </c>
      <c r="I143" s="198">
        <f ca="1">IF(OR(W143="1",AND(W143&lt;&gt;"1",G143=Lists!$A$17)),Y143,0)</f>
        <v>0</v>
      </c>
      <c r="J143" s="174"/>
      <c r="K143" s="32" t="str">
        <f ca="1">IF(AND(W143="2",G143&lt;&gt;Lists!$A$17),AA143,Z143)</f>
        <v/>
      </c>
      <c r="L143" s="33" t="str">
        <f t="shared" ca="1" si="19"/>
        <v/>
      </c>
      <c r="M143" s="5">
        <f>Planning!AB127</f>
        <v>0</v>
      </c>
      <c r="N143" s="5">
        <f>'Month 6'!M143+'Month 6'!N143-'Month 6'!O143</f>
        <v>0</v>
      </c>
      <c r="O143" s="166"/>
      <c r="P143" s="32" t="str">
        <f t="shared" si="14"/>
        <v/>
      </c>
      <c r="Q143" s="33" t="str">
        <f t="shared" si="20"/>
        <v/>
      </c>
      <c r="R143" s="89">
        <f ca="1">SUMIFS($J$25:$J$224,$C$25:$C$224,$C143,$G$25:$G$224,Lists!$A$16)</f>
        <v>0</v>
      </c>
      <c r="S143" s="89">
        <f t="shared" si="15"/>
        <v>0</v>
      </c>
      <c r="U143" s="2" t="str">
        <f t="shared" si="16"/>
        <v/>
      </c>
      <c r="W143" s="2" t="str">
        <f>IF(C143=0,"",LEFT(INDEX(Lists!$H$5:$H$49,MATCH(C143,Lists!$G$5:$G$49,0),1),1))</f>
        <v/>
      </c>
      <c r="Y143" s="4">
        <f ca="1">'Month 6'!H143+'Month 6'!I143-'Month 6'!J143</f>
        <v>0</v>
      </c>
      <c r="Z143" s="2" t="str">
        <f t="shared" ca="1" si="17"/>
        <v/>
      </c>
      <c r="AA143" s="2" t="str">
        <f t="shared" ca="1" si="21"/>
        <v/>
      </c>
      <c r="AC143" s="627" t="str">
        <f t="shared" si="18"/>
        <v>0</v>
      </c>
    </row>
    <row r="144" spans="1:29" ht="39" hidden="1" customHeight="1" x14ac:dyDescent="0.2">
      <c r="A144" s="14" t="str">
        <f>Planning!A128</f>
        <v>I120</v>
      </c>
      <c r="B144" s="9">
        <f>Planning!B128</f>
        <v>0</v>
      </c>
      <c r="C144" s="9">
        <f>Planning!C128</f>
        <v>0</v>
      </c>
      <c r="D144" s="9">
        <f>Planning!D128</f>
        <v>0</v>
      </c>
      <c r="E144" s="3">
        <f>Planning!E128</f>
        <v>0</v>
      </c>
      <c r="F144" s="3" t="str">
        <f>IF(Planning!G128&lt;&gt;0,Planning!G128,"")</f>
        <v/>
      </c>
      <c r="G144" s="194">
        <f>Planning!H128</f>
        <v>0</v>
      </c>
      <c r="H144" s="4">
        <f>Planning!AA128</f>
        <v>0</v>
      </c>
      <c r="I144" s="198">
        <f ca="1">IF(OR(W144="1",AND(W144&lt;&gt;"1",G144=Lists!$A$17)),Y144,0)</f>
        <v>0</v>
      </c>
      <c r="J144" s="174"/>
      <c r="K144" s="32" t="str">
        <f ca="1">IF(AND(W144="2",G144&lt;&gt;Lists!$A$17),AA144,Z144)</f>
        <v/>
      </c>
      <c r="L144" s="33" t="str">
        <f t="shared" ca="1" si="19"/>
        <v/>
      </c>
      <c r="M144" s="5">
        <f>Planning!AB128</f>
        <v>0</v>
      </c>
      <c r="N144" s="5">
        <f>'Month 6'!M144+'Month 6'!N144-'Month 6'!O144</f>
        <v>0</v>
      </c>
      <c r="O144" s="166"/>
      <c r="P144" s="32" t="str">
        <f t="shared" si="14"/>
        <v/>
      </c>
      <c r="Q144" s="33" t="str">
        <f t="shared" si="20"/>
        <v/>
      </c>
      <c r="R144" s="89">
        <f ca="1">SUMIFS($J$25:$J$224,$C$25:$C$224,$C144,$G$25:$G$224,Lists!$A$16)</f>
        <v>0</v>
      </c>
      <c r="S144" s="89">
        <f t="shared" si="15"/>
        <v>0</v>
      </c>
      <c r="U144" s="2" t="str">
        <f t="shared" si="16"/>
        <v/>
      </c>
      <c r="W144" s="2" t="str">
        <f>IF(C144=0,"",LEFT(INDEX(Lists!$H$5:$H$49,MATCH(C144,Lists!$G$5:$G$49,0),1),1))</f>
        <v/>
      </c>
      <c r="Y144" s="4">
        <f ca="1">'Month 6'!H144+'Month 6'!I144-'Month 6'!J144</f>
        <v>0</v>
      </c>
      <c r="Z144" s="2" t="str">
        <f t="shared" ca="1" si="17"/>
        <v/>
      </c>
      <c r="AA144" s="2" t="str">
        <f t="shared" ca="1" si="21"/>
        <v/>
      </c>
      <c r="AC144" s="627" t="str">
        <f t="shared" si="18"/>
        <v>0</v>
      </c>
    </row>
    <row r="145" spans="1:29" ht="39" hidden="1" customHeight="1" x14ac:dyDescent="0.2">
      <c r="A145" s="14" t="str">
        <f>Planning!A129</f>
        <v>I121</v>
      </c>
      <c r="B145" s="9">
        <f>Planning!B129</f>
        <v>0</v>
      </c>
      <c r="C145" s="9">
        <f>Planning!C129</f>
        <v>0</v>
      </c>
      <c r="D145" s="9">
        <f>Planning!D129</f>
        <v>0</v>
      </c>
      <c r="E145" s="3">
        <f>Planning!E129</f>
        <v>0</v>
      </c>
      <c r="F145" s="3" t="str">
        <f>IF(Planning!G129&lt;&gt;0,Planning!G129,"")</f>
        <v/>
      </c>
      <c r="G145" s="194">
        <f>Planning!H129</f>
        <v>0</v>
      </c>
      <c r="H145" s="4">
        <f>Planning!AA129</f>
        <v>0</v>
      </c>
      <c r="I145" s="198">
        <f ca="1">IF(OR(W145="1",AND(W145&lt;&gt;"1",G145=Lists!$A$17)),Y145,0)</f>
        <v>0</v>
      </c>
      <c r="J145" s="174"/>
      <c r="K145" s="32" t="str">
        <f ca="1">IF(AND(W145="2",G145&lt;&gt;Lists!$A$17),AA145,Z145)</f>
        <v/>
      </c>
      <c r="L145" s="33" t="str">
        <f t="shared" ca="1" si="19"/>
        <v/>
      </c>
      <c r="M145" s="5">
        <f>Planning!AB129</f>
        <v>0</v>
      </c>
      <c r="N145" s="5">
        <f>'Month 6'!M145+'Month 6'!N145-'Month 6'!O145</f>
        <v>0</v>
      </c>
      <c r="O145" s="166"/>
      <c r="P145" s="32" t="str">
        <f t="shared" si="14"/>
        <v/>
      </c>
      <c r="Q145" s="33" t="str">
        <f t="shared" si="20"/>
        <v/>
      </c>
      <c r="R145" s="89">
        <f ca="1">SUMIFS($J$25:$J$224,$C$25:$C$224,$C145,$G$25:$G$224,Lists!$A$16)</f>
        <v>0</v>
      </c>
      <c r="S145" s="89">
        <f t="shared" si="15"/>
        <v>0</v>
      </c>
      <c r="U145" s="2" t="str">
        <f t="shared" si="16"/>
        <v/>
      </c>
      <c r="W145" s="2" t="str">
        <f>IF(C145=0,"",LEFT(INDEX(Lists!$H$5:$H$49,MATCH(C145,Lists!$G$5:$G$49,0),1),1))</f>
        <v/>
      </c>
      <c r="Y145" s="4">
        <f ca="1">'Month 6'!H145+'Month 6'!I145-'Month 6'!J145</f>
        <v>0</v>
      </c>
      <c r="Z145" s="2" t="str">
        <f t="shared" ca="1" si="17"/>
        <v/>
      </c>
      <c r="AA145" s="2" t="str">
        <f t="shared" ca="1" si="21"/>
        <v/>
      </c>
      <c r="AC145" s="627" t="str">
        <f t="shared" si="18"/>
        <v>0</v>
      </c>
    </row>
    <row r="146" spans="1:29" ht="39" hidden="1" customHeight="1" x14ac:dyDescent="0.2">
      <c r="A146" s="14" t="str">
        <f>Planning!A130</f>
        <v>I122</v>
      </c>
      <c r="B146" s="9">
        <f>Planning!B130</f>
        <v>0</v>
      </c>
      <c r="C146" s="9">
        <f>Planning!C130</f>
        <v>0</v>
      </c>
      <c r="D146" s="9">
        <f>Planning!D130</f>
        <v>0</v>
      </c>
      <c r="E146" s="3">
        <f>Planning!E130</f>
        <v>0</v>
      </c>
      <c r="F146" s="3" t="str">
        <f>IF(Planning!G130&lt;&gt;0,Planning!G130,"")</f>
        <v/>
      </c>
      <c r="G146" s="194">
        <f>Planning!H130</f>
        <v>0</v>
      </c>
      <c r="H146" s="4">
        <f>Planning!AA130</f>
        <v>0</v>
      </c>
      <c r="I146" s="198">
        <f ca="1">IF(OR(W146="1",AND(W146&lt;&gt;"1",G146=Lists!$A$17)),Y146,0)</f>
        <v>0</v>
      </c>
      <c r="J146" s="174"/>
      <c r="K146" s="32" t="str">
        <f ca="1">IF(AND(W146="2",G146&lt;&gt;Lists!$A$17),AA146,Z146)</f>
        <v/>
      </c>
      <c r="L146" s="33" t="str">
        <f t="shared" ca="1" si="19"/>
        <v/>
      </c>
      <c r="M146" s="5">
        <f>Planning!AB130</f>
        <v>0</v>
      </c>
      <c r="N146" s="5">
        <f>'Month 6'!M146+'Month 6'!N146-'Month 6'!O146</f>
        <v>0</v>
      </c>
      <c r="O146" s="166"/>
      <c r="P146" s="32" t="str">
        <f t="shared" si="14"/>
        <v/>
      </c>
      <c r="Q146" s="33" t="str">
        <f t="shared" si="20"/>
        <v/>
      </c>
      <c r="R146" s="89">
        <f ca="1">SUMIFS($J$25:$J$224,$C$25:$C$224,$C146,$G$25:$G$224,Lists!$A$16)</f>
        <v>0</v>
      </c>
      <c r="S146" s="89">
        <f t="shared" si="15"/>
        <v>0</v>
      </c>
      <c r="U146" s="2" t="str">
        <f t="shared" si="16"/>
        <v/>
      </c>
      <c r="W146" s="2" t="str">
        <f>IF(C146=0,"",LEFT(INDEX(Lists!$H$5:$H$49,MATCH(C146,Lists!$G$5:$G$49,0),1),1))</f>
        <v/>
      </c>
      <c r="Y146" s="4">
        <f ca="1">'Month 6'!H146+'Month 6'!I146-'Month 6'!J146</f>
        <v>0</v>
      </c>
      <c r="Z146" s="2" t="str">
        <f t="shared" ca="1" si="17"/>
        <v/>
      </c>
      <c r="AA146" s="2" t="str">
        <f t="shared" ca="1" si="21"/>
        <v/>
      </c>
      <c r="AC146" s="627" t="str">
        <f t="shared" si="18"/>
        <v>0</v>
      </c>
    </row>
    <row r="147" spans="1:29" ht="39" hidden="1" customHeight="1" x14ac:dyDescent="0.2">
      <c r="A147" s="14" t="str">
        <f>Planning!A131</f>
        <v>I123</v>
      </c>
      <c r="B147" s="9">
        <f>Planning!B131</f>
        <v>0</v>
      </c>
      <c r="C147" s="9">
        <f>Planning!C131</f>
        <v>0</v>
      </c>
      <c r="D147" s="9">
        <f>Planning!D131</f>
        <v>0</v>
      </c>
      <c r="E147" s="3">
        <f>Planning!E131</f>
        <v>0</v>
      </c>
      <c r="F147" s="3" t="str">
        <f>IF(Planning!G131&lt;&gt;0,Planning!G131,"")</f>
        <v/>
      </c>
      <c r="G147" s="194">
        <f>Planning!H131</f>
        <v>0</v>
      </c>
      <c r="H147" s="4">
        <f>Planning!AA131</f>
        <v>0</v>
      </c>
      <c r="I147" s="198">
        <f ca="1">IF(OR(W147="1",AND(W147&lt;&gt;"1",G147=Lists!$A$17)),Y147,0)</f>
        <v>0</v>
      </c>
      <c r="J147" s="174"/>
      <c r="K147" s="32" t="str">
        <f ca="1">IF(AND(W147="2",G147&lt;&gt;Lists!$A$17),AA147,Z147)</f>
        <v/>
      </c>
      <c r="L147" s="33" t="str">
        <f t="shared" ca="1" si="19"/>
        <v/>
      </c>
      <c r="M147" s="5">
        <f>Planning!AB131</f>
        <v>0</v>
      </c>
      <c r="N147" s="5">
        <f>'Month 6'!M147+'Month 6'!N147-'Month 6'!O147</f>
        <v>0</v>
      </c>
      <c r="O147" s="166"/>
      <c r="P147" s="32" t="str">
        <f t="shared" si="14"/>
        <v/>
      </c>
      <c r="Q147" s="33" t="str">
        <f t="shared" si="20"/>
        <v/>
      </c>
      <c r="R147" s="89">
        <f ca="1">SUMIFS($J$25:$J$224,$C$25:$C$224,$C147,$G$25:$G$224,Lists!$A$16)</f>
        <v>0</v>
      </c>
      <c r="S147" s="89">
        <f t="shared" si="15"/>
        <v>0</v>
      </c>
      <c r="U147" s="2" t="str">
        <f t="shared" si="16"/>
        <v/>
      </c>
      <c r="W147" s="2" t="str">
        <f>IF(C147=0,"",LEFT(INDEX(Lists!$H$5:$H$49,MATCH(C147,Lists!$G$5:$G$49,0),1),1))</f>
        <v/>
      </c>
      <c r="Y147" s="4">
        <f ca="1">'Month 6'!H147+'Month 6'!I147-'Month 6'!J147</f>
        <v>0</v>
      </c>
      <c r="Z147" s="2" t="str">
        <f t="shared" ca="1" si="17"/>
        <v/>
      </c>
      <c r="AA147" s="2" t="str">
        <f t="shared" ca="1" si="21"/>
        <v/>
      </c>
      <c r="AC147" s="627" t="str">
        <f t="shared" si="18"/>
        <v>0</v>
      </c>
    </row>
    <row r="148" spans="1:29" ht="39" hidden="1" customHeight="1" x14ac:dyDescent="0.2">
      <c r="A148" s="14" t="str">
        <f>Planning!A132</f>
        <v>I124</v>
      </c>
      <c r="B148" s="9">
        <f>Planning!B132</f>
        <v>0</v>
      </c>
      <c r="C148" s="9">
        <f>Planning!C132</f>
        <v>0</v>
      </c>
      <c r="D148" s="9">
        <f>Planning!D132</f>
        <v>0</v>
      </c>
      <c r="E148" s="3">
        <f>Planning!E132</f>
        <v>0</v>
      </c>
      <c r="F148" s="3" t="str">
        <f>IF(Planning!G132&lt;&gt;0,Planning!G132,"")</f>
        <v/>
      </c>
      <c r="G148" s="194">
        <f>Planning!H132</f>
        <v>0</v>
      </c>
      <c r="H148" s="4">
        <f>Planning!AA132</f>
        <v>0</v>
      </c>
      <c r="I148" s="198">
        <f ca="1">IF(OR(W148="1",AND(W148&lt;&gt;"1",G148=Lists!$A$17)),Y148,0)</f>
        <v>0</v>
      </c>
      <c r="J148" s="174"/>
      <c r="K148" s="32" t="str">
        <f ca="1">IF(AND(W148="2",G148&lt;&gt;Lists!$A$17),AA148,Z148)</f>
        <v/>
      </c>
      <c r="L148" s="33" t="str">
        <f t="shared" ca="1" si="19"/>
        <v/>
      </c>
      <c r="M148" s="5">
        <f>Planning!AB132</f>
        <v>0</v>
      </c>
      <c r="N148" s="5">
        <f>'Month 6'!M148+'Month 6'!N148-'Month 6'!O148</f>
        <v>0</v>
      </c>
      <c r="O148" s="166"/>
      <c r="P148" s="32" t="str">
        <f t="shared" si="14"/>
        <v/>
      </c>
      <c r="Q148" s="33" t="str">
        <f t="shared" si="20"/>
        <v/>
      </c>
      <c r="R148" s="89">
        <f ca="1">SUMIFS($J$25:$J$224,$C$25:$C$224,$C148,$G$25:$G$224,Lists!$A$16)</f>
        <v>0</v>
      </c>
      <c r="S148" s="89">
        <f t="shared" si="15"/>
        <v>0</v>
      </c>
      <c r="U148" s="2" t="str">
        <f t="shared" si="16"/>
        <v/>
      </c>
      <c r="W148" s="2" t="str">
        <f>IF(C148=0,"",LEFT(INDEX(Lists!$H$5:$H$49,MATCH(C148,Lists!$G$5:$G$49,0),1),1))</f>
        <v/>
      </c>
      <c r="Y148" s="4">
        <f ca="1">'Month 6'!H148+'Month 6'!I148-'Month 6'!J148</f>
        <v>0</v>
      </c>
      <c r="Z148" s="2" t="str">
        <f t="shared" ca="1" si="17"/>
        <v/>
      </c>
      <c r="AA148" s="2" t="str">
        <f t="shared" ca="1" si="21"/>
        <v/>
      </c>
      <c r="AC148" s="627" t="str">
        <f t="shared" si="18"/>
        <v>0</v>
      </c>
    </row>
    <row r="149" spans="1:29" ht="39" hidden="1" customHeight="1" x14ac:dyDescent="0.2">
      <c r="A149" s="14" t="str">
        <f>Planning!A133</f>
        <v>I125</v>
      </c>
      <c r="B149" s="9">
        <f>Planning!B133</f>
        <v>0</v>
      </c>
      <c r="C149" s="9">
        <f>Planning!C133</f>
        <v>0</v>
      </c>
      <c r="D149" s="9">
        <f>Planning!D133</f>
        <v>0</v>
      </c>
      <c r="E149" s="3">
        <f>Planning!E133</f>
        <v>0</v>
      </c>
      <c r="F149" s="3" t="str">
        <f>IF(Planning!G133&lt;&gt;0,Planning!G133,"")</f>
        <v/>
      </c>
      <c r="G149" s="194">
        <f>Planning!H133</f>
        <v>0</v>
      </c>
      <c r="H149" s="4">
        <f>Planning!AA133</f>
        <v>0</v>
      </c>
      <c r="I149" s="198">
        <f ca="1">IF(OR(W149="1",AND(W149&lt;&gt;"1",G149=Lists!$A$17)),Y149,0)</f>
        <v>0</v>
      </c>
      <c r="J149" s="174"/>
      <c r="K149" s="32" t="str">
        <f ca="1">IF(AND(W149="2",G149&lt;&gt;Lists!$A$17),AA149,Z149)</f>
        <v/>
      </c>
      <c r="L149" s="33" t="str">
        <f t="shared" ca="1" si="19"/>
        <v/>
      </c>
      <c r="M149" s="5">
        <f>Planning!AB133</f>
        <v>0</v>
      </c>
      <c r="N149" s="5">
        <f>'Month 6'!M149+'Month 6'!N149-'Month 6'!O149</f>
        <v>0</v>
      </c>
      <c r="O149" s="166"/>
      <c r="P149" s="32" t="str">
        <f t="shared" si="14"/>
        <v/>
      </c>
      <c r="Q149" s="33" t="str">
        <f t="shared" si="20"/>
        <v/>
      </c>
      <c r="R149" s="89">
        <f ca="1">SUMIFS($J$25:$J$224,$C$25:$C$224,$C149,$G$25:$G$224,Lists!$A$16)</f>
        <v>0</v>
      </c>
      <c r="S149" s="89">
        <f t="shared" si="15"/>
        <v>0</v>
      </c>
      <c r="U149" s="2" t="str">
        <f t="shared" si="16"/>
        <v/>
      </c>
      <c r="W149" s="2" t="str">
        <f>IF(C149=0,"",LEFT(INDEX(Lists!$H$5:$H$49,MATCH(C149,Lists!$G$5:$G$49,0),1),1))</f>
        <v/>
      </c>
      <c r="Y149" s="4">
        <f ca="1">'Month 6'!H149+'Month 6'!I149-'Month 6'!J149</f>
        <v>0</v>
      </c>
      <c r="Z149" s="2" t="str">
        <f t="shared" ca="1" si="17"/>
        <v/>
      </c>
      <c r="AA149" s="2" t="str">
        <f t="shared" ca="1" si="21"/>
        <v/>
      </c>
      <c r="AC149" s="627" t="str">
        <f t="shared" si="18"/>
        <v>0</v>
      </c>
    </row>
    <row r="150" spans="1:29" ht="39" hidden="1" customHeight="1" x14ac:dyDescent="0.2">
      <c r="A150" s="14" t="str">
        <f>Planning!A134</f>
        <v>I126</v>
      </c>
      <c r="B150" s="9">
        <f>Planning!B134</f>
        <v>0</v>
      </c>
      <c r="C150" s="9">
        <f>Planning!C134</f>
        <v>0</v>
      </c>
      <c r="D150" s="9">
        <f>Planning!D134</f>
        <v>0</v>
      </c>
      <c r="E150" s="3">
        <f>Planning!E134</f>
        <v>0</v>
      </c>
      <c r="F150" s="3" t="str">
        <f>IF(Planning!G134&lt;&gt;0,Planning!G134,"")</f>
        <v/>
      </c>
      <c r="G150" s="194">
        <f>Planning!H134</f>
        <v>0</v>
      </c>
      <c r="H150" s="4">
        <f>Planning!AA134</f>
        <v>0</v>
      </c>
      <c r="I150" s="198">
        <f ca="1">IF(OR(W150="1",AND(W150&lt;&gt;"1",G150=Lists!$A$17)),Y150,0)</f>
        <v>0</v>
      </c>
      <c r="J150" s="174"/>
      <c r="K150" s="32" t="str">
        <f ca="1">IF(AND(W150="2",G150&lt;&gt;Lists!$A$17),AA150,Z150)</f>
        <v/>
      </c>
      <c r="L150" s="33" t="str">
        <f t="shared" ca="1" si="19"/>
        <v/>
      </c>
      <c r="M150" s="5">
        <f>Planning!AB134</f>
        <v>0</v>
      </c>
      <c r="N150" s="5">
        <f>'Month 6'!M150+'Month 6'!N150-'Month 6'!O150</f>
        <v>0</v>
      </c>
      <c r="O150" s="166"/>
      <c r="P150" s="32" t="str">
        <f t="shared" si="14"/>
        <v/>
      </c>
      <c r="Q150" s="33" t="str">
        <f t="shared" si="20"/>
        <v/>
      </c>
      <c r="R150" s="89">
        <f ca="1">SUMIFS($J$25:$J$224,$C$25:$C$224,$C150,$G$25:$G$224,Lists!$A$16)</f>
        <v>0</v>
      </c>
      <c r="S150" s="89">
        <f t="shared" si="15"/>
        <v>0</v>
      </c>
      <c r="U150" s="2" t="str">
        <f t="shared" si="16"/>
        <v/>
      </c>
      <c r="W150" s="2" t="str">
        <f>IF(C150=0,"",LEFT(INDEX(Lists!$H$5:$H$49,MATCH(C150,Lists!$G$5:$G$49,0),1),1))</f>
        <v/>
      </c>
      <c r="Y150" s="4">
        <f ca="1">'Month 6'!H150+'Month 6'!I150-'Month 6'!J150</f>
        <v>0</v>
      </c>
      <c r="Z150" s="2" t="str">
        <f t="shared" ca="1" si="17"/>
        <v/>
      </c>
      <c r="AA150" s="2" t="str">
        <f t="shared" ca="1" si="21"/>
        <v/>
      </c>
      <c r="AC150" s="627" t="str">
        <f t="shared" si="18"/>
        <v>0</v>
      </c>
    </row>
    <row r="151" spans="1:29" ht="39" hidden="1" customHeight="1" x14ac:dyDescent="0.2">
      <c r="A151" s="14" t="str">
        <f>Planning!A135</f>
        <v>I127</v>
      </c>
      <c r="B151" s="9">
        <f>Planning!B135</f>
        <v>0</v>
      </c>
      <c r="C151" s="9">
        <f>Planning!C135</f>
        <v>0</v>
      </c>
      <c r="D151" s="9">
        <f>Planning!D135</f>
        <v>0</v>
      </c>
      <c r="E151" s="3">
        <f>Planning!E135</f>
        <v>0</v>
      </c>
      <c r="F151" s="3" t="str">
        <f>IF(Planning!G135&lt;&gt;0,Planning!G135,"")</f>
        <v/>
      </c>
      <c r="G151" s="194">
        <f>Planning!H135</f>
        <v>0</v>
      </c>
      <c r="H151" s="4">
        <f>Planning!AA135</f>
        <v>0</v>
      </c>
      <c r="I151" s="198">
        <f ca="1">IF(OR(W151="1",AND(W151&lt;&gt;"1",G151=Lists!$A$17)),Y151,0)</f>
        <v>0</v>
      </c>
      <c r="J151" s="174"/>
      <c r="K151" s="32" t="str">
        <f ca="1">IF(AND(W151="2",G151&lt;&gt;Lists!$A$17),AA151,Z151)</f>
        <v/>
      </c>
      <c r="L151" s="33" t="str">
        <f t="shared" ca="1" si="19"/>
        <v/>
      </c>
      <c r="M151" s="5">
        <f>Planning!AB135</f>
        <v>0</v>
      </c>
      <c r="N151" s="5">
        <f>'Month 6'!M151+'Month 6'!N151-'Month 6'!O151</f>
        <v>0</v>
      </c>
      <c r="O151" s="166"/>
      <c r="P151" s="32" t="str">
        <f t="shared" si="14"/>
        <v/>
      </c>
      <c r="Q151" s="33" t="str">
        <f t="shared" si="20"/>
        <v/>
      </c>
      <c r="R151" s="89">
        <f ca="1">SUMIFS($J$25:$J$224,$C$25:$C$224,$C151,$G$25:$G$224,Lists!$A$16)</f>
        <v>0</v>
      </c>
      <c r="S151" s="89">
        <f t="shared" si="15"/>
        <v>0</v>
      </c>
      <c r="U151" s="2" t="str">
        <f t="shared" si="16"/>
        <v/>
      </c>
      <c r="W151" s="2" t="str">
        <f>IF(C151=0,"",LEFT(INDEX(Lists!$H$5:$H$49,MATCH(C151,Lists!$G$5:$G$49,0),1),1))</f>
        <v/>
      </c>
      <c r="Y151" s="4">
        <f ca="1">'Month 6'!H151+'Month 6'!I151-'Month 6'!J151</f>
        <v>0</v>
      </c>
      <c r="Z151" s="2" t="str">
        <f t="shared" ca="1" si="17"/>
        <v/>
      </c>
      <c r="AA151" s="2" t="str">
        <f t="shared" ca="1" si="21"/>
        <v/>
      </c>
      <c r="AC151" s="627" t="str">
        <f t="shared" si="18"/>
        <v>0</v>
      </c>
    </row>
    <row r="152" spans="1:29" ht="39" hidden="1" customHeight="1" x14ac:dyDescent="0.2">
      <c r="A152" s="14" t="str">
        <f>Planning!A136</f>
        <v>I128</v>
      </c>
      <c r="B152" s="9">
        <f>Planning!B136</f>
        <v>0</v>
      </c>
      <c r="C152" s="9">
        <f>Planning!C136</f>
        <v>0</v>
      </c>
      <c r="D152" s="9">
        <f>Planning!D136</f>
        <v>0</v>
      </c>
      <c r="E152" s="3">
        <f>Planning!E136</f>
        <v>0</v>
      </c>
      <c r="F152" s="3" t="str">
        <f>IF(Planning!G136&lt;&gt;0,Planning!G136,"")</f>
        <v/>
      </c>
      <c r="G152" s="194">
        <f>Planning!H136</f>
        <v>0</v>
      </c>
      <c r="H152" s="4">
        <f>Planning!AA136</f>
        <v>0</v>
      </c>
      <c r="I152" s="198">
        <f ca="1">IF(OR(W152="1",AND(W152&lt;&gt;"1",G152=Lists!$A$17)),Y152,0)</f>
        <v>0</v>
      </c>
      <c r="J152" s="174"/>
      <c r="K152" s="32" t="str">
        <f ca="1">IF(AND(W152="2",G152&lt;&gt;Lists!$A$17),AA152,Z152)</f>
        <v/>
      </c>
      <c r="L152" s="33" t="str">
        <f t="shared" ca="1" si="19"/>
        <v/>
      </c>
      <c r="M152" s="5">
        <f>Planning!AB136</f>
        <v>0</v>
      </c>
      <c r="N152" s="5">
        <f>'Month 6'!M152+'Month 6'!N152-'Month 6'!O152</f>
        <v>0</v>
      </c>
      <c r="O152" s="166"/>
      <c r="P152" s="32" t="str">
        <f t="shared" si="14"/>
        <v/>
      </c>
      <c r="Q152" s="33" t="str">
        <f t="shared" si="20"/>
        <v/>
      </c>
      <c r="R152" s="89">
        <f ca="1">SUMIFS($J$25:$J$224,$C$25:$C$224,$C152,$G$25:$G$224,Lists!$A$16)</f>
        <v>0</v>
      </c>
      <c r="S152" s="89">
        <f t="shared" si="15"/>
        <v>0</v>
      </c>
      <c r="U152" s="2" t="str">
        <f t="shared" si="16"/>
        <v/>
      </c>
      <c r="W152" s="2" t="str">
        <f>IF(C152=0,"",LEFT(INDEX(Lists!$H$5:$H$49,MATCH(C152,Lists!$G$5:$G$49,0),1),1))</f>
        <v/>
      </c>
      <c r="Y152" s="4">
        <f ca="1">'Month 6'!H152+'Month 6'!I152-'Month 6'!J152</f>
        <v>0</v>
      </c>
      <c r="Z152" s="2" t="str">
        <f t="shared" ca="1" si="17"/>
        <v/>
      </c>
      <c r="AA152" s="2" t="str">
        <f t="shared" ca="1" si="21"/>
        <v/>
      </c>
      <c r="AC152" s="627" t="str">
        <f t="shared" si="18"/>
        <v>0</v>
      </c>
    </row>
    <row r="153" spans="1:29" ht="39" hidden="1" customHeight="1" x14ac:dyDescent="0.2">
      <c r="A153" s="14" t="str">
        <f>Planning!A137</f>
        <v>I129</v>
      </c>
      <c r="B153" s="9">
        <f>Planning!B137</f>
        <v>0</v>
      </c>
      <c r="C153" s="9">
        <f>Planning!C137</f>
        <v>0</v>
      </c>
      <c r="D153" s="9">
        <f>Planning!D137</f>
        <v>0</v>
      </c>
      <c r="E153" s="3">
        <f>Planning!E137</f>
        <v>0</v>
      </c>
      <c r="F153" s="3" t="str">
        <f>IF(Planning!G137&lt;&gt;0,Planning!G137,"")</f>
        <v/>
      </c>
      <c r="G153" s="194">
        <f>Planning!H137</f>
        <v>0</v>
      </c>
      <c r="H153" s="4">
        <f>Planning!AA137</f>
        <v>0</v>
      </c>
      <c r="I153" s="198">
        <f ca="1">IF(OR(W153="1",AND(W153&lt;&gt;"1",G153=Lists!$A$17)),Y153,0)</f>
        <v>0</v>
      </c>
      <c r="J153" s="174"/>
      <c r="K153" s="32" t="str">
        <f ca="1">IF(AND(W153="2",G153&lt;&gt;Lists!$A$17),AA153,Z153)</f>
        <v/>
      </c>
      <c r="L153" s="33" t="str">
        <f t="shared" ref="L153:L184" ca="1" si="22">IF($U153=ExcluirDelPLogro,"",IF(AND(H153=0,I153=0,J153=0),"",K153))</f>
        <v/>
      </c>
      <c r="M153" s="5">
        <f>Planning!AB137</f>
        <v>0</v>
      </c>
      <c r="N153" s="5">
        <f>'Month 6'!M153+'Month 6'!N153-'Month 6'!O153</f>
        <v>0</v>
      </c>
      <c r="O153" s="166"/>
      <c r="P153" s="32" t="str">
        <f t="shared" si="14"/>
        <v/>
      </c>
      <c r="Q153" s="33" t="str">
        <f t="shared" ref="Q153:Q184" si="23">IF($U153=ExcluirDelPLogro,"",IF(AND(M153=0,N153=0,O153=0),"",P153))</f>
        <v/>
      </c>
      <c r="R153" s="89">
        <f ca="1">SUMIFS($J$25:$J$224,$C$25:$C$224,$C153,$G$25:$G$224,Lists!$A$16)</f>
        <v>0</v>
      </c>
      <c r="S153" s="89">
        <f t="shared" si="15"/>
        <v>0</v>
      </c>
      <c r="U153" s="2" t="str">
        <f t="shared" si="16"/>
        <v/>
      </c>
      <c r="W153" s="2" t="str">
        <f>IF(C153=0,"",LEFT(INDEX(Lists!$H$5:$H$49,MATCH(C153,Lists!$G$5:$G$49,0),1),1))</f>
        <v/>
      </c>
      <c r="Y153" s="4">
        <f ca="1">'Month 6'!H153+'Month 6'!I153-'Month 6'!J153</f>
        <v>0</v>
      </c>
      <c r="Z153" s="2" t="str">
        <f t="shared" ca="1" si="17"/>
        <v/>
      </c>
      <c r="AA153" s="2" t="str">
        <f t="shared" ref="AA153:AA184" ca="1" si="24">IF(AND(H153=0,I153=0,J153=0),"",IF(J153&gt;0,H153/J153,0))</f>
        <v/>
      </c>
      <c r="AC153" s="627" t="str">
        <f t="shared" si="18"/>
        <v>0</v>
      </c>
    </row>
    <row r="154" spans="1:29" ht="39" hidden="1" customHeight="1" x14ac:dyDescent="0.2">
      <c r="A154" s="14" t="str">
        <f>Planning!A138</f>
        <v>I130</v>
      </c>
      <c r="B154" s="9">
        <f>Planning!B138</f>
        <v>0</v>
      </c>
      <c r="C154" s="9">
        <f>Planning!C138</f>
        <v>0</v>
      </c>
      <c r="D154" s="9">
        <f>Planning!D138</f>
        <v>0</v>
      </c>
      <c r="E154" s="3">
        <f>Planning!E138</f>
        <v>0</v>
      </c>
      <c r="F154" s="3" t="str">
        <f>IF(Planning!G138&lt;&gt;0,Planning!G138,"")</f>
        <v/>
      </c>
      <c r="G154" s="194">
        <f>Planning!H138</f>
        <v>0</v>
      </c>
      <c r="H154" s="4">
        <f>Planning!AA138</f>
        <v>0</v>
      </c>
      <c r="I154" s="198">
        <f ca="1">IF(OR(W154="1",AND(W154&lt;&gt;"1",G154=Lists!$A$17)),Y154,0)</f>
        <v>0</v>
      </c>
      <c r="J154" s="174"/>
      <c r="K154" s="32" t="str">
        <f ca="1">IF(AND(W154="2",G154&lt;&gt;Lists!$A$17),AA154,Z154)</f>
        <v/>
      </c>
      <c r="L154" s="33" t="str">
        <f t="shared" ca="1" si="22"/>
        <v/>
      </c>
      <c r="M154" s="5">
        <f>Planning!AB138</f>
        <v>0</v>
      </c>
      <c r="N154" s="5">
        <f>'Month 6'!M154+'Month 6'!N154-'Month 6'!O154</f>
        <v>0</v>
      </c>
      <c r="O154" s="166"/>
      <c r="P154" s="32" t="str">
        <f t="shared" ref="P154:P217" si="25">IF(AND(M154=0,N154=0,O154=0),"",IF((M154+N154)&gt;0,O154/(M154+N154),O154))</f>
        <v/>
      </c>
      <c r="Q154" s="33" t="str">
        <f t="shared" si="23"/>
        <v/>
      </c>
      <c r="R154" s="89">
        <f ca="1">SUMIFS($J$25:$J$224,$C$25:$C$224,$C154,$G$25:$G$224,Lists!$A$16)</f>
        <v>0</v>
      </c>
      <c r="S154" s="89">
        <f t="shared" ref="S154:S217" si="26">SUMIFS($O$25:$O$224,$C$25:$C$224,$C154,$G$25:$G$224,"&lt;&gt;0")</f>
        <v>0</v>
      </c>
      <c r="U154" s="2" t="str">
        <f t="shared" ref="U154:U217" si="27">IF(B154=0,"",IF(LEFT(B154,1)="1","1","2"))</f>
        <v/>
      </c>
      <c r="W154" s="2" t="str">
        <f>IF(C154=0,"",LEFT(INDEX(Lists!$H$5:$H$49,MATCH(C154,Lists!$G$5:$G$49,0),1),1))</f>
        <v/>
      </c>
      <c r="Y154" s="4">
        <f ca="1">'Month 6'!H154+'Month 6'!I154-'Month 6'!J154</f>
        <v>0</v>
      </c>
      <c r="Z154" s="2" t="str">
        <f t="shared" ref="Z154:Z217" ca="1" si="28">IF(AND(H154=0,I154=0,J154=0),"",IF((H154+I154)&gt;0,J154/(H154+I154),J154))</f>
        <v/>
      </c>
      <c r="AA154" s="2" t="str">
        <f t="shared" ca="1" si="24"/>
        <v/>
      </c>
      <c r="AC154" s="627" t="str">
        <f t="shared" ref="AC154:AC217" si="29">U154&amp;C154</f>
        <v>0</v>
      </c>
    </row>
    <row r="155" spans="1:29" ht="39" hidden="1" customHeight="1" x14ac:dyDescent="0.2">
      <c r="A155" s="14" t="str">
        <f>Planning!A139</f>
        <v>I131</v>
      </c>
      <c r="B155" s="9">
        <f>Planning!B139</f>
        <v>0</v>
      </c>
      <c r="C155" s="9">
        <f>Planning!C139</f>
        <v>0</v>
      </c>
      <c r="D155" s="9">
        <f>Planning!D139</f>
        <v>0</v>
      </c>
      <c r="E155" s="3">
        <f>Planning!E139</f>
        <v>0</v>
      </c>
      <c r="F155" s="3" t="str">
        <f>IF(Planning!G139&lt;&gt;0,Planning!G139,"")</f>
        <v/>
      </c>
      <c r="G155" s="194">
        <f>Planning!H139</f>
        <v>0</v>
      </c>
      <c r="H155" s="4">
        <f>Planning!AA139</f>
        <v>0</v>
      </c>
      <c r="I155" s="198">
        <f ca="1">IF(OR(W155="1",AND(W155&lt;&gt;"1",G155=Lists!$A$17)),Y155,0)</f>
        <v>0</v>
      </c>
      <c r="J155" s="174"/>
      <c r="K155" s="32" t="str">
        <f ca="1">IF(AND(W155="2",G155&lt;&gt;Lists!$A$17),AA155,Z155)</f>
        <v/>
      </c>
      <c r="L155" s="33" t="str">
        <f t="shared" ca="1" si="22"/>
        <v/>
      </c>
      <c r="M155" s="5">
        <f>Planning!AB139</f>
        <v>0</v>
      </c>
      <c r="N155" s="5">
        <f>'Month 6'!M155+'Month 6'!N155-'Month 6'!O155</f>
        <v>0</v>
      </c>
      <c r="O155" s="166"/>
      <c r="P155" s="32" t="str">
        <f t="shared" si="25"/>
        <v/>
      </c>
      <c r="Q155" s="33" t="str">
        <f t="shared" si="23"/>
        <v/>
      </c>
      <c r="R155" s="89">
        <f ca="1">SUMIFS($J$25:$J$224,$C$25:$C$224,$C155,$G$25:$G$224,Lists!$A$16)</f>
        <v>0</v>
      </c>
      <c r="S155" s="89">
        <f t="shared" si="26"/>
        <v>0</v>
      </c>
      <c r="U155" s="2" t="str">
        <f t="shared" si="27"/>
        <v/>
      </c>
      <c r="W155" s="2" t="str">
        <f>IF(C155=0,"",LEFT(INDEX(Lists!$H$5:$H$49,MATCH(C155,Lists!$G$5:$G$49,0),1),1))</f>
        <v/>
      </c>
      <c r="Y155" s="4">
        <f ca="1">'Month 6'!H155+'Month 6'!I155-'Month 6'!J155</f>
        <v>0</v>
      </c>
      <c r="Z155" s="2" t="str">
        <f t="shared" ca="1" si="28"/>
        <v/>
      </c>
      <c r="AA155" s="2" t="str">
        <f t="shared" ca="1" si="24"/>
        <v/>
      </c>
      <c r="AC155" s="627" t="str">
        <f t="shared" si="29"/>
        <v>0</v>
      </c>
    </row>
    <row r="156" spans="1:29" ht="39" hidden="1" customHeight="1" x14ac:dyDescent="0.2">
      <c r="A156" s="14" t="str">
        <f>Planning!A140</f>
        <v>I132</v>
      </c>
      <c r="B156" s="9">
        <f>Planning!B140</f>
        <v>0</v>
      </c>
      <c r="C156" s="9">
        <f>Planning!C140</f>
        <v>0</v>
      </c>
      <c r="D156" s="9">
        <f>Planning!D140</f>
        <v>0</v>
      </c>
      <c r="E156" s="3">
        <f>Planning!E140</f>
        <v>0</v>
      </c>
      <c r="F156" s="3" t="str">
        <f>IF(Planning!G140&lt;&gt;0,Planning!G140,"")</f>
        <v/>
      </c>
      <c r="G156" s="194">
        <f>Planning!H140</f>
        <v>0</v>
      </c>
      <c r="H156" s="4">
        <f>Planning!AA140</f>
        <v>0</v>
      </c>
      <c r="I156" s="198">
        <f ca="1">IF(OR(W156="1",AND(W156&lt;&gt;"1",G156=Lists!$A$17)),Y156,0)</f>
        <v>0</v>
      </c>
      <c r="J156" s="174"/>
      <c r="K156" s="32" t="str">
        <f ca="1">IF(AND(W156="2",G156&lt;&gt;Lists!$A$17),AA156,Z156)</f>
        <v/>
      </c>
      <c r="L156" s="33" t="str">
        <f t="shared" ca="1" si="22"/>
        <v/>
      </c>
      <c r="M156" s="5">
        <f>Planning!AB140</f>
        <v>0</v>
      </c>
      <c r="N156" s="5">
        <f>'Month 6'!M156+'Month 6'!N156-'Month 6'!O156</f>
        <v>0</v>
      </c>
      <c r="O156" s="166"/>
      <c r="P156" s="32" t="str">
        <f t="shared" si="25"/>
        <v/>
      </c>
      <c r="Q156" s="33" t="str">
        <f t="shared" si="23"/>
        <v/>
      </c>
      <c r="R156" s="89">
        <f ca="1">SUMIFS($J$25:$J$224,$C$25:$C$224,$C156,$G$25:$G$224,Lists!$A$16)</f>
        <v>0</v>
      </c>
      <c r="S156" s="89">
        <f t="shared" si="26"/>
        <v>0</v>
      </c>
      <c r="U156" s="2" t="str">
        <f t="shared" si="27"/>
        <v/>
      </c>
      <c r="W156" s="2" t="str">
        <f>IF(C156=0,"",LEFT(INDEX(Lists!$H$5:$H$49,MATCH(C156,Lists!$G$5:$G$49,0),1),1))</f>
        <v/>
      </c>
      <c r="Y156" s="4">
        <f ca="1">'Month 6'!H156+'Month 6'!I156-'Month 6'!J156</f>
        <v>0</v>
      </c>
      <c r="Z156" s="2" t="str">
        <f t="shared" ca="1" si="28"/>
        <v/>
      </c>
      <c r="AA156" s="2" t="str">
        <f t="shared" ca="1" si="24"/>
        <v/>
      </c>
      <c r="AC156" s="627" t="str">
        <f t="shared" si="29"/>
        <v>0</v>
      </c>
    </row>
    <row r="157" spans="1:29" ht="39" hidden="1" customHeight="1" x14ac:dyDescent="0.2">
      <c r="A157" s="14" t="str">
        <f>Planning!A141</f>
        <v>I133</v>
      </c>
      <c r="B157" s="9">
        <f>Planning!B141</f>
        <v>0</v>
      </c>
      <c r="C157" s="9">
        <f>Planning!C141</f>
        <v>0</v>
      </c>
      <c r="D157" s="9">
        <f>Planning!D141</f>
        <v>0</v>
      </c>
      <c r="E157" s="3">
        <f>Planning!E141</f>
        <v>0</v>
      </c>
      <c r="F157" s="3" t="str">
        <f>IF(Planning!G141&lt;&gt;0,Planning!G141,"")</f>
        <v/>
      </c>
      <c r="G157" s="194">
        <f>Planning!H141</f>
        <v>0</v>
      </c>
      <c r="H157" s="4">
        <f>Planning!AA141</f>
        <v>0</v>
      </c>
      <c r="I157" s="198">
        <f ca="1">IF(OR(W157="1",AND(W157&lt;&gt;"1",G157=Lists!$A$17)),Y157,0)</f>
        <v>0</v>
      </c>
      <c r="J157" s="174"/>
      <c r="K157" s="32" t="str">
        <f ca="1">IF(AND(W157="2",G157&lt;&gt;Lists!$A$17),AA157,Z157)</f>
        <v/>
      </c>
      <c r="L157" s="33" t="str">
        <f t="shared" ca="1" si="22"/>
        <v/>
      </c>
      <c r="M157" s="5">
        <f>Planning!AB141</f>
        <v>0</v>
      </c>
      <c r="N157" s="5">
        <f>'Month 6'!M157+'Month 6'!N157-'Month 6'!O157</f>
        <v>0</v>
      </c>
      <c r="O157" s="166"/>
      <c r="P157" s="32" t="str">
        <f t="shared" si="25"/>
        <v/>
      </c>
      <c r="Q157" s="33" t="str">
        <f t="shared" si="23"/>
        <v/>
      </c>
      <c r="R157" s="89">
        <f ca="1">SUMIFS($J$25:$J$224,$C$25:$C$224,$C157,$G$25:$G$224,Lists!$A$16)</f>
        <v>0</v>
      </c>
      <c r="S157" s="89">
        <f t="shared" si="26"/>
        <v>0</v>
      </c>
      <c r="U157" s="2" t="str">
        <f t="shared" si="27"/>
        <v/>
      </c>
      <c r="W157" s="2" t="str">
        <f>IF(C157=0,"",LEFT(INDEX(Lists!$H$5:$H$49,MATCH(C157,Lists!$G$5:$G$49,0),1),1))</f>
        <v/>
      </c>
      <c r="Y157" s="4">
        <f ca="1">'Month 6'!H157+'Month 6'!I157-'Month 6'!J157</f>
        <v>0</v>
      </c>
      <c r="Z157" s="2" t="str">
        <f t="shared" ca="1" si="28"/>
        <v/>
      </c>
      <c r="AA157" s="2" t="str">
        <f t="shared" ca="1" si="24"/>
        <v/>
      </c>
      <c r="AC157" s="627" t="str">
        <f t="shared" si="29"/>
        <v>0</v>
      </c>
    </row>
    <row r="158" spans="1:29" ht="39" hidden="1" customHeight="1" x14ac:dyDescent="0.2">
      <c r="A158" s="14" t="str">
        <f>Planning!A142</f>
        <v>I134</v>
      </c>
      <c r="B158" s="9">
        <f>Planning!B142</f>
        <v>0</v>
      </c>
      <c r="C158" s="9">
        <f>Planning!C142</f>
        <v>0</v>
      </c>
      <c r="D158" s="9">
        <f>Planning!D142</f>
        <v>0</v>
      </c>
      <c r="E158" s="3">
        <f>Planning!E142</f>
        <v>0</v>
      </c>
      <c r="F158" s="3" t="str">
        <f>IF(Planning!G142&lt;&gt;0,Planning!G142,"")</f>
        <v/>
      </c>
      <c r="G158" s="194">
        <f>Planning!H142</f>
        <v>0</v>
      </c>
      <c r="H158" s="4">
        <f>Planning!AA142</f>
        <v>0</v>
      </c>
      <c r="I158" s="198">
        <f ca="1">IF(OR(W158="1",AND(W158&lt;&gt;"1",G158=Lists!$A$17)),Y158,0)</f>
        <v>0</v>
      </c>
      <c r="J158" s="174"/>
      <c r="K158" s="32" t="str">
        <f ca="1">IF(AND(W158="2",G158&lt;&gt;Lists!$A$17),AA158,Z158)</f>
        <v/>
      </c>
      <c r="L158" s="33" t="str">
        <f t="shared" ca="1" si="22"/>
        <v/>
      </c>
      <c r="M158" s="5">
        <f>Planning!AB142</f>
        <v>0</v>
      </c>
      <c r="N158" s="5">
        <f>'Month 6'!M158+'Month 6'!N158-'Month 6'!O158</f>
        <v>0</v>
      </c>
      <c r="O158" s="166"/>
      <c r="P158" s="32" t="str">
        <f t="shared" si="25"/>
        <v/>
      </c>
      <c r="Q158" s="33" t="str">
        <f t="shared" si="23"/>
        <v/>
      </c>
      <c r="R158" s="89">
        <f ca="1">SUMIFS($J$25:$J$224,$C$25:$C$224,$C158,$G$25:$G$224,Lists!$A$16)</f>
        <v>0</v>
      </c>
      <c r="S158" s="89">
        <f t="shared" si="26"/>
        <v>0</v>
      </c>
      <c r="U158" s="2" t="str">
        <f t="shared" si="27"/>
        <v/>
      </c>
      <c r="W158" s="2" t="str">
        <f>IF(C158=0,"",LEFT(INDEX(Lists!$H$5:$H$49,MATCH(C158,Lists!$G$5:$G$49,0),1),1))</f>
        <v/>
      </c>
      <c r="Y158" s="4">
        <f ca="1">'Month 6'!H158+'Month 6'!I158-'Month 6'!J158</f>
        <v>0</v>
      </c>
      <c r="Z158" s="2" t="str">
        <f t="shared" ca="1" si="28"/>
        <v/>
      </c>
      <c r="AA158" s="2" t="str">
        <f t="shared" ca="1" si="24"/>
        <v/>
      </c>
      <c r="AC158" s="627" t="str">
        <f t="shared" si="29"/>
        <v>0</v>
      </c>
    </row>
    <row r="159" spans="1:29" ht="39" hidden="1" customHeight="1" x14ac:dyDescent="0.2">
      <c r="A159" s="14" t="str">
        <f>Planning!A143</f>
        <v>I135</v>
      </c>
      <c r="B159" s="9">
        <f>Planning!B143</f>
        <v>0</v>
      </c>
      <c r="C159" s="9">
        <f>Planning!C143</f>
        <v>0</v>
      </c>
      <c r="D159" s="9">
        <f>Planning!D143</f>
        <v>0</v>
      </c>
      <c r="E159" s="3">
        <f>Planning!E143</f>
        <v>0</v>
      </c>
      <c r="F159" s="3" t="str">
        <f>IF(Planning!G143&lt;&gt;0,Planning!G143,"")</f>
        <v/>
      </c>
      <c r="G159" s="194">
        <f>Planning!H143</f>
        <v>0</v>
      </c>
      <c r="H159" s="4">
        <f>Planning!AA143</f>
        <v>0</v>
      </c>
      <c r="I159" s="198">
        <f ca="1">IF(OR(W159="1",AND(W159&lt;&gt;"1",G159=Lists!$A$17)),Y159,0)</f>
        <v>0</v>
      </c>
      <c r="J159" s="174"/>
      <c r="K159" s="32" t="str">
        <f ca="1">IF(AND(W159="2",G159&lt;&gt;Lists!$A$17),AA159,Z159)</f>
        <v/>
      </c>
      <c r="L159" s="33" t="str">
        <f t="shared" ca="1" si="22"/>
        <v/>
      </c>
      <c r="M159" s="5">
        <f>Planning!AB143</f>
        <v>0</v>
      </c>
      <c r="N159" s="5">
        <f>'Month 6'!M159+'Month 6'!N159-'Month 6'!O159</f>
        <v>0</v>
      </c>
      <c r="O159" s="166"/>
      <c r="P159" s="32" t="str">
        <f t="shared" si="25"/>
        <v/>
      </c>
      <c r="Q159" s="33" t="str">
        <f t="shared" si="23"/>
        <v/>
      </c>
      <c r="R159" s="89">
        <f ca="1">SUMIFS($J$25:$J$224,$C$25:$C$224,$C159,$G$25:$G$224,Lists!$A$16)</f>
        <v>0</v>
      </c>
      <c r="S159" s="89">
        <f t="shared" si="26"/>
        <v>0</v>
      </c>
      <c r="U159" s="2" t="str">
        <f t="shared" si="27"/>
        <v/>
      </c>
      <c r="W159" s="2" t="str">
        <f>IF(C159=0,"",LEFT(INDEX(Lists!$H$5:$H$49,MATCH(C159,Lists!$G$5:$G$49,0),1),1))</f>
        <v/>
      </c>
      <c r="Y159" s="4">
        <f ca="1">'Month 6'!H159+'Month 6'!I159-'Month 6'!J159</f>
        <v>0</v>
      </c>
      <c r="Z159" s="2" t="str">
        <f t="shared" ca="1" si="28"/>
        <v/>
      </c>
      <c r="AA159" s="2" t="str">
        <f t="shared" ca="1" si="24"/>
        <v/>
      </c>
      <c r="AC159" s="627" t="str">
        <f t="shared" si="29"/>
        <v>0</v>
      </c>
    </row>
    <row r="160" spans="1:29" ht="39" hidden="1" customHeight="1" x14ac:dyDescent="0.2">
      <c r="A160" s="14" t="str">
        <f>Planning!A144</f>
        <v>I136</v>
      </c>
      <c r="B160" s="9">
        <f>Planning!B144</f>
        <v>0</v>
      </c>
      <c r="C160" s="9">
        <f>Planning!C144</f>
        <v>0</v>
      </c>
      <c r="D160" s="9">
        <f>Planning!D144</f>
        <v>0</v>
      </c>
      <c r="E160" s="3">
        <f>Planning!E144</f>
        <v>0</v>
      </c>
      <c r="F160" s="3" t="str">
        <f>IF(Planning!G144&lt;&gt;0,Planning!G144,"")</f>
        <v/>
      </c>
      <c r="G160" s="194">
        <f>Planning!H144</f>
        <v>0</v>
      </c>
      <c r="H160" s="4">
        <f>Planning!AA144</f>
        <v>0</v>
      </c>
      <c r="I160" s="198">
        <f ca="1">IF(OR(W160="1",AND(W160&lt;&gt;"1",G160=Lists!$A$17)),Y160,0)</f>
        <v>0</v>
      </c>
      <c r="J160" s="174"/>
      <c r="K160" s="32" t="str">
        <f ca="1">IF(AND(W160="2",G160&lt;&gt;Lists!$A$17),AA160,Z160)</f>
        <v/>
      </c>
      <c r="L160" s="33" t="str">
        <f t="shared" ca="1" si="22"/>
        <v/>
      </c>
      <c r="M160" s="5">
        <f>Planning!AB144</f>
        <v>0</v>
      </c>
      <c r="N160" s="5">
        <f>'Month 6'!M160+'Month 6'!N160-'Month 6'!O160</f>
        <v>0</v>
      </c>
      <c r="O160" s="166"/>
      <c r="P160" s="32" t="str">
        <f t="shared" si="25"/>
        <v/>
      </c>
      <c r="Q160" s="33" t="str">
        <f t="shared" si="23"/>
        <v/>
      </c>
      <c r="R160" s="89">
        <f ca="1">SUMIFS($J$25:$J$224,$C$25:$C$224,$C160,$G$25:$G$224,Lists!$A$16)</f>
        <v>0</v>
      </c>
      <c r="S160" s="89">
        <f t="shared" si="26"/>
        <v>0</v>
      </c>
      <c r="U160" s="2" t="str">
        <f t="shared" si="27"/>
        <v/>
      </c>
      <c r="W160" s="2" t="str">
        <f>IF(C160=0,"",LEFT(INDEX(Lists!$H$5:$H$49,MATCH(C160,Lists!$G$5:$G$49,0),1),1))</f>
        <v/>
      </c>
      <c r="Y160" s="4">
        <f ca="1">'Month 6'!H160+'Month 6'!I160-'Month 6'!J160</f>
        <v>0</v>
      </c>
      <c r="Z160" s="2" t="str">
        <f t="shared" ca="1" si="28"/>
        <v/>
      </c>
      <c r="AA160" s="2" t="str">
        <f t="shared" ca="1" si="24"/>
        <v/>
      </c>
      <c r="AC160" s="627" t="str">
        <f t="shared" si="29"/>
        <v>0</v>
      </c>
    </row>
    <row r="161" spans="1:29" ht="39" hidden="1" customHeight="1" x14ac:dyDescent="0.2">
      <c r="A161" s="14" t="str">
        <f>Planning!A145</f>
        <v>I137</v>
      </c>
      <c r="B161" s="9">
        <f>Planning!B145</f>
        <v>0</v>
      </c>
      <c r="C161" s="9">
        <f>Planning!C145</f>
        <v>0</v>
      </c>
      <c r="D161" s="9">
        <f>Planning!D145</f>
        <v>0</v>
      </c>
      <c r="E161" s="3">
        <f>Planning!E145</f>
        <v>0</v>
      </c>
      <c r="F161" s="3" t="str">
        <f>IF(Planning!G145&lt;&gt;0,Planning!G145,"")</f>
        <v/>
      </c>
      <c r="G161" s="194">
        <f>Planning!H145</f>
        <v>0</v>
      </c>
      <c r="H161" s="4">
        <f>Planning!AA145</f>
        <v>0</v>
      </c>
      <c r="I161" s="198">
        <f ca="1">IF(OR(W161="1",AND(W161&lt;&gt;"1",G161=Lists!$A$17)),Y161,0)</f>
        <v>0</v>
      </c>
      <c r="J161" s="174"/>
      <c r="K161" s="32" t="str">
        <f ca="1">IF(AND(W161="2",G161&lt;&gt;Lists!$A$17),AA161,Z161)</f>
        <v/>
      </c>
      <c r="L161" s="33" t="str">
        <f t="shared" ca="1" si="22"/>
        <v/>
      </c>
      <c r="M161" s="5">
        <f>Planning!AB145</f>
        <v>0</v>
      </c>
      <c r="N161" s="5">
        <f>'Month 6'!M161+'Month 6'!N161-'Month 6'!O161</f>
        <v>0</v>
      </c>
      <c r="O161" s="166"/>
      <c r="P161" s="32" t="str">
        <f t="shared" si="25"/>
        <v/>
      </c>
      <c r="Q161" s="33" t="str">
        <f t="shared" si="23"/>
        <v/>
      </c>
      <c r="R161" s="89">
        <f ca="1">SUMIFS($J$25:$J$224,$C$25:$C$224,$C161,$G$25:$G$224,Lists!$A$16)</f>
        <v>0</v>
      </c>
      <c r="S161" s="89">
        <f t="shared" si="26"/>
        <v>0</v>
      </c>
      <c r="U161" s="2" t="str">
        <f t="shared" si="27"/>
        <v/>
      </c>
      <c r="W161" s="2" t="str">
        <f>IF(C161=0,"",LEFT(INDEX(Lists!$H$5:$H$49,MATCH(C161,Lists!$G$5:$G$49,0),1),1))</f>
        <v/>
      </c>
      <c r="Y161" s="4">
        <f ca="1">'Month 6'!H161+'Month 6'!I161-'Month 6'!J161</f>
        <v>0</v>
      </c>
      <c r="Z161" s="2" t="str">
        <f t="shared" ca="1" si="28"/>
        <v/>
      </c>
      <c r="AA161" s="2" t="str">
        <f t="shared" ca="1" si="24"/>
        <v/>
      </c>
      <c r="AC161" s="627" t="str">
        <f t="shared" si="29"/>
        <v>0</v>
      </c>
    </row>
    <row r="162" spans="1:29" ht="39" hidden="1" customHeight="1" x14ac:dyDescent="0.2">
      <c r="A162" s="14" t="str">
        <f>Planning!A146</f>
        <v>I138</v>
      </c>
      <c r="B162" s="9">
        <f>Planning!B146</f>
        <v>0</v>
      </c>
      <c r="C162" s="9">
        <f>Planning!C146</f>
        <v>0</v>
      </c>
      <c r="D162" s="9">
        <f>Planning!D146</f>
        <v>0</v>
      </c>
      <c r="E162" s="3">
        <f>Planning!E146</f>
        <v>0</v>
      </c>
      <c r="F162" s="3" t="str">
        <f>IF(Planning!G146&lt;&gt;0,Planning!G146,"")</f>
        <v/>
      </c>
      <c r="G162" s="194">
        <f>Planning!H146</f>
        <v>0</v>
      </c>
      <c r="H162" s="4">
        <f>Planning!AA146</f>
        <v>0</v>
      </c>
      <c r="I162" s="198">
        <f ca="1">IF(OR(W162="1",AND(W162&lt;&gt;"1",G162=Lists!$A$17)),Y162,0)</f>
        <v>0</v>
      </c>
      <c r="J162" s="174"/>
      <c r="K162" s="32" t="str">
        <f ca="1">IF(AND(W162="2",G162&lt;&gt;Lists!$A$17),AA162,Z162)</f>
        <v/>
      </c>
      <c r="L162" s="33" t="str">
        <f t="shared" ca="1" si="22"/>
        <v/>
      </c>
      <c r="M162" s="5">
        <f>Planning!AB146</f>
        <v>0</v>
      </c>
      <c r="N162" s="5">
        <f>'Month 6'!M162+'Month 6'!N162-'Month 6'!O162</f>
        <v>0</v>
      </c>
      <c r="O162" s="166"/>
      <c r="P162" s="32" t="str">
        <f t="shared" si="25"/>
        <v/>
      </c>
      <c r="Q162" s="33" t="str">
        <f t="shared" si="23"/>
        <v/>
      </c>
      <c r="R162" s="89">
        <f ca="1">SUMIFS($J$25:$J$224,$C$25:$C$224,$C162,$G$25:$G$224,Lists!$A$16)</f>
        <v>0</v>
      </c>
      <c r="S162" s="89">
        <f t="shared" si="26"/>
        <v>0</v>
      </c>
      <c r="U162" s="2" t="str">
        <f t="shared" si="27"/>
        <v/>
      </c>
      <c r="W162" s="2" t="str">
        <f>IF(C162=0,"",LEFT(INDEX(Lists!$H$5:$H$49,MATCH(C162,Lists!$G$5:$G$49,0),1),1))</f>
        <v/>
      </c>
      <c r="Y162" s="4">
        <f ca="1">'Month 6'!H162+'Month 6'!I162-'Month 6'!J162</f>
        <v>0</v>
      </c>
      <c r="Z162" s="2" t="str">
        <f t="shared" ca="1" si="28"/>
        <v/>
      </c>
      <c r="AA162" s="2" t="str">
        <f t="shared" ca="1" si="24"/>
        <v/>
      </c>
      <c r="AC162" s="627" t="str">
        <f t="shared" si="29"/>
        <v>0</v>
      </c>
    </row>
    <row r="163" spans="1:29" ht="39" hidden="1" customHeight="1" x14ac:dyDescent="0.2">
      <c r="A163" s="14" t="str">
        <f>Planning!A147</f>
        <v>I139</v>
      </c>
      <c r="B163" s="9">
        <f>Planning!B147</f>
        <v>0</v>
      </c>
      <c r="C163" s="9">
        <f>Planning!C147</f>
        <v>0</v>
      </c>
      <c r="D163" s="9">
        <f>Planning!D147</f>
        <v>0</v>
      </c>
      <c r="E163" s="3">
        <f>Planning!E147</f>
        <v>0</v>
      </c>
      <c r="F163" s="3" t="str">
        <f>IF(Planning!G147&lt;&gt;0,Planning!G147,"")</f>
        <v/>
      </c>
      <c r="G163" s="194">
        <f>Planning!H147</f>
        <v>0</v>
      </c>
      <c r="H163" s="4">
        <f>Planning!AA147</f>
        <v>0</v>
      </c>
      <c r="I163" s="198">
        <f ca="1">IF(OR(W163="1",AND(W163&lt;&gt;"1",G163=Lists!$A$17)),Y163,0)</f>
        <v>0</v>
      </c>
      <c r="J163" s="174"/>
      <c r="K163" s="32" t="str">
        <f ca="1">IF(AND(W163="2",G163&lt;&gt;Lists!$A$17),AA163,Z163)</f>
        <v/>
      </c>
      <c r="L163" s="33" t="str">
        <f t="shared" ca="1" si="22"/>
        <v/>
      </c>
      <c r="M163" s="5">
        <f>Planning!AB147</f>
        <v>0</v>
      </c>
      <c r="N163" s="5">
        <f>'Month 6'!M163+'Month 6'!N163-'Month 6'!O163</f>
        <v>0</v>
      </c>
      <c r="O163" s="166"/>
      <c r="P163" s="32" t="str">
        <f t="shared" si="25"/>
        <v/>
      </c>
      <c r="Q163" s="33" t="str">
        <f t="shared" si="23"/>
        <v/>
      </c>
      <c r="R163" s="89">
        <f ca="1">SUMIFS($J$25:$J$224,$C$25:$C$224,$C163,$G$25:$G$224,Lists!$A$16)</f>
        <v>0</v>
      </c>
      <c r="S163" s="89">
        <f t="shared" si="26"/>
        <v>0</v>
      </c>
      <c r="U163" s="2" t="str">
        <f t="shared" si="27"/>
        <v/>
      </c>
      <c r="W163" s="2" t="str">
        <f>IF(C163=0,"",LEFT(INDEX(Lists!$H$5:$H$49,MATCH(C163,Lists!$G$5:$G$49,0),1),1))</f>
        <v/>
      </c>
      <c r="Y163" s="4">
        <f ca="1">'Month 6'!H163+'Month 6'!I163-'Month 6'!J163</f>
        <v>0</v>
      </c>
      <c r="Z163" s="2" t="str">
        <f t="shared" ca="1" si="28"/>
        <v/>
      </c>
      <c r="AA163" s="2" t="str">
        <f t="shared" ca="1" si="24"/>
        <v/>
      </c>
      <c r="AC163" s="627" t="str">
        <f t="shared" si="29"/>
        <v>0</v>
      </c>
    </row>
    <row r="164" spans="1:29" ht="39" hidden="1" customHeight="1" x14ac:dyDescent="0.2">
      <c r="A164" s="14" t="str">
        <f>Planning!A148</f>
        <v>I140</v>
      </c>
      <c r="B164" s="9">
        <f>Planning!B148</f>
        <v>0</v>
      </c>
      <c r="C164" s="9">
        <f>Planning!C148</f>
        <v>0</v>
      </c>
      <c r="D164" s="9">
        <f>Planning!D148</f>
        <v>0</v>
      </c>
      <c r="E164" s="3">
        <f>Planning!E148</f>
        <v>0</v>
      </c>
      <c r="F164" s="3" t="str">
        <f>IF(Planning!G148&lt;&gt;0,Planning!G148,"")</f>
        <v/>
      </c>
      <c r="G164" s="194">
        <f>Planning!H148</f>
        <v>0</v>
      </c>
      <c r="H164" s="4">
        <f>Planning!AA148</f>
        <v>0</v>
      </c>
      <c r="I164" s="198">
        <f ca="1">IF(OR(W164="1",AND(W164&lt;&gt;"1",G164=Lists!$A$17)),Y164,0)</f>
        <v>0</v>
      </c>
      <c r="J164" s="174"/>
      <c r="K164" s="32" t="str">
        <f ca="1">IF(AND(W164="2",G164&lt;&gt;Lists!$A$17),AA164,Z164)</f>
        <v/>
      </c>
      <c r="L164" s="33" t="str">
        <f t="shared" ca="1" si="22"/>
        <v/>
      </c>
      <c r="M164" s="5">
        <f>Planning!AB148</f>
        <v>0</v>
      </c>
      <c r="N164" s="5">
        <f>'Month 6'!M164+'Month 6'!N164-'Month 6'!O164</f>
        <v>0</v>
      </c>
      <c r="O164" s="166"/>
      <c r="P164" s="32" t="str">
        <f t="shared" si="25"/>
        <v/>
      </c>
      <c r="Q164" s="33" t="str">
        <f t="shared" si="23"/>
        <v/>
      </c>
      <c r="R164" s="89">
        <f ca="1">SUMIFS($J$25:$J$224,$C$25:$C$224,$C164,$G$25:$G$224,Lists!$A$16)</f>
        <v>0</v>
      </c>
      <c r="S164" s="89">
        <f t="shared" si="26"/>
        <v>0</v>
      </c>
      <c r="U164" s="2" t="str">
        <f t="shared" si="27"/>
        <v/>
      </c>
      <c r="W164" s="2" t="str">
        <f>IF(C164=0,"",LEFT(INDEX(Lists!$H$5:$H$49,MATCH(C164,Lists!$G$5:$G$49,0),1),1))</f>
        <v/>
      </c>
      <c r="Y164" s="4">
        <f ca="1">'Month 6'!H164+'Month 6'!I164-'Month 6'!J164</f>
        <v>0</v>
      </c>
      <c r="Z164" s="2" t="str">
        <f t="shared" ca="1" si="28"/>
        <v/>
      </c>
      <c r="AA164" s="2" t="str">
        <f t="shared" ca="1" si="24"/>
        <v/>
      </c>
      <c r="AC164" s="627" t="str">
        <f t="shared" si="29"/>
        <v>0</v>
      </c>
    </row>
    <row r="165" spans="1:29" ht="39" hidden="1" customHeight="1" x14ac:dyDescent="0.2">
      <c r="A165" s="14" t="str">
        <f>Planning!A149</f>
        <v>I141</v>
      </c>
      <c r="B165" s="9">
        <f>Planning!B149</f>
        <v>0</v>
      </c>
      <c r="C165" s="9">
        <f>Planning!C149</f>
        <v>0</v>
      </c>
      <c r="D165" s="9">
        <f>Planning!D149</f>
        <v>0</v>
      </c>
      <c r="E165" s="3">
        <f>Planning!E149</f>
        <v>0</v>
      </c>
      <c r="F165" s="3" t="str">
        <f>IF(Planning!G149&lt;&gt;0,Planning!G149,"")</f>
        <v/>
      </c>
      <c r="G165" s="194">
        <f>Planning!H149</f>
        <v>0</v>
      </c>
      <c r="H165" s="4">
        <f>Planning!AA149</f>
        <v>0</v>
      </c>
      <c r="I165" s="198">
        <f ca="1">IF(OR(W165="1",AND(W165&lt;&gt;"1",G165=Lists!$A$17)),Y165,0)</f>
        <v>0</v>
      </c>
      <c r="J165" s="174"/>
      <c r="K165" s="32" t="str">
        <f ca="1">IF(AND(W165="2",G165&lt;&gt;Lists!$A$17),AA165,Z165)</f>
        <v/>
      </c>
      <c r="L165" s="33" t="str">
        <f t="shared" ca="1" si="22"/>
        <v/>
      </c>
      <c r="M165" s="5">
        <f>Planning!AB149</f>
        <v>0</v>
      </c>
      <c r="N165" s="5">
        <f>'Month 6'!M165+'Month 6'!N165-'Month 6'!O165</f>
        <v>0</v>
      </c>
      <c r="O165" s="166"/>
      <c r="P165" s="32" t="str">
        <f t="shared" si="25"/>
        <v/>
      </c>
      <c r="Q165" s="33" t="str">
        <f t="shared" si="23"/>
        <v/>
      </c>
      <c r="R165" s="89">
        <f ca="1">SUMIFS($J$25:$J$224,$C$25:$C$224,$C165,$G$25:$G$224,Lists!$A$16)</f>
        <v>0</v>
      </c>
      <c r="S165" s="89">
        <f t="shared" si="26"/>
        <v>0</v>
      </c>
      <c r="U165" s="2" t="str">
        <f t="shared" si="27"/>
        <v/>
      </c>
      <c r="W165" s="2" t="str">
        <f>IF(C165=0,"",LEFT(INDEX(Lists!$H$5:$H$49,MATCH(C165,Lists!$G$5:$G$49,0),1),1))</f>
        <v/>
      </c>
      <c r="Y165" s="4">
        <f ca="1">'Month 6'!H165+'Month 6'!I165-'Month 6'!J165</f>
        <v>0</v>
      </c>
      <c r="Z165" s="2" t="str">
        <f t="shared" ca="1" si="28"/>
        <v/>
      </c>
      <c r="AA165" s="2" t="str">
        <f t="shared" ca="1" si="24"/>
        <v/>
      </c>
      <c r="AC165" s="627" t="str">
        <f t="shared" si="29"/>
        <v>0</v>
      </c>
    </row>
    <row r="166" spans="1:29" ht="39" hidden="1" customHeight="1" x14ac:dyDescent="0.2">
      <c r="A166" s="14" t="str">
        <f>Planning!A150</f>
        <v>I142</v>
      </c>
      <c r="B166" s="9">
        <f>Planning!B150</f>
        <v>0</v>
      </c>
      <c r="C166" s="9">
        <f>Planning!C150</f>
        <v>0</v>
      </c>
      <c r="D166" s="9">
        <f>Planning!D150</f>
        <v>0</v>
      </c>
      <c r="E166" s="3">
        <f>Planning!E150</f>
        <v>0</v>
      </c>
      <c r="F166" s="3" t="str">
        <f>IF(Planning!G150&lt;&gt;0,Planning!G150,"")</f>
        <v/>
      </c>
      <c r="G166" s="194">
        <f>Planning!H150</f>
        <v>0</v>
      </c>
      <c r="H166" s="4">
        <f>Planning!AA150</f>
        <v>0</v>
      </c>
      <c r="I166" s="198">
        <f ca="1">IF(OR(W166="1",AND(W166&lt;&gt;"1",G166=Lists!$A$17)),Y166,0)</f>
        <v>0</v>
      </c>
      <c r="J166" s="174"/>
      <c r="K166" s="32" t="str">
        <f ca="1">IF(AND(W166="2",G166&lt;&gt;Lists!$A$17),AA166,Z166)</f>
        <v/>
      </c>
      <c r="L166" s="33" t="str">
        <f t="shared" ca="1" si="22"/>
        <v/>
      </c>
      <c r="M166" s="5">
        <f>Planning!AB150</f>
        <v>0</v>
      </c>
      <c r="N166" s="5">
        <f>'Month 6'!M166+'Month 6'!N166-'Month 6'!O166</f>
        <v>0</v>
      </c>
      <c r="O166" s="166"/>
      <c r="P166" s="32" t="str">
        <f t="shared" si="25"/>
        <v/>
      </c>
      <c r="Q166" s="33" t="str">
        <f t="shared" si="23"/>
        <v/>
      </c>
      <c r="R166" s="89">
        <f ca="1">SUMIFS($J$25:$J$224,$C$25:$C$224,$C166,$G$25:$G$224,Lists!$A$16)</f>
        <v>0</v>
      </c>
      <c r="S166" s="89">
        <f t="shared" si="26"/>
        <v>0</v>
      </c>
      <c r="U166" s="2" t="str">
        <f t="shared" si="27"/>
        <v/>
      </c>
      <c r="W166" s="2" t="str">
        <f>IF(C166=0,"",LEFT(INDEX(Lists!$H$5:$H$49,MATCH(C166,Lists!$G$5:$G$49,0),1),1))</f>
        <v/>
      </c>
      <c r="Y166" s="4">
        <f ca="1">'Month 6'!H166+'Month 6'!I166-'Month 6'!J166</f>
        <v>0</v>
      </c>
      <c r="Z166" s="2" t="str">
        <f t="shared" ca="1" si="28"/>
        <v/>
      </c>
      <c r="AA166" s="2" t="str">
        <f t="shared" ca="1" si="24"/>
        <v/>
      </c>
      <c r="AC166" s="627" t="str">
        <f t="shared" si="29"/>
        <v>0</v>
      </c>
    </row>
    <row r="167" spans="1:29" ht="39" hidden="1" customHeight="1" x14ac:dyDescent="0.2">
      <c r="A167" s="14" t="str">
        <f>Planning!A151</f>
        <v>I143</v>
      </c>
      <c r="B167" s="9">
        <f>Planning!B151</f>
        <v>0</v>
      </c>
      <c r="C167" s="9">
        <f>Planning!C151</f>
        <v>0</v>
      </c>
      <c r="D167" s="9">
        <f>Planning!D151</f>
        <v>0</v>
      </c>
      <c r="E167" s="3">
        <f>Planning!E151</f>
        <v>0</v>
      </c>
      <c r="F167" s="3" t="str">
        <f>IF(Planning!G151&lt;&gt;0,Planning!G151,"")</f>
        <v/>
      </c>
      <c r="G167" s="194">
        <f>Planning!H151</f>
        <v>0</v>
      </c>
      <c r="H167" s="4">
        <f>Planning!AA151</f>
        <v>0</v>
      </c>
      <c r="I167" s="198">
        <f ca="1">IF(OR(W167="1",AND(W167&lt;&gt;"1",G167=Lists!$A$17)),Y167,0)</f>
        <v>0</v>
      </c>
      <c r="J167" s="174"/>
      <c r="K167" s="32" t="str">
        <f ca="1">IF(AND(W167="2",G167&lt;&gt;Lists!$A$17),AA167,Z167)</f>
        <v/>
      </c>
      <c r="L167" s="33" t="str">
        <f t="shared" ca="1" si="22"/>
        <v/>
      </c>
      <c r="M167" s="5">
        <f>Planning!AB151</f>
        <v>0</v>
      </c>
      <c r="N167" s="5">
        <f>'Month 6'!M167+'Month 6'!N167-'Month 6'!O167</f>
        <v>0</v>
      </c>
      <c r="O167" s="166"/>
      <c r="P167" s="32" t="str">
        <f t="shared" si="25"/>
        <v/>
      </c>
      <c r="Q167" s="33" t="str">
        <f t="shared" si="23"/>
        <v/>
      </c>
      <c r="R167" s="89">
        <f ca="1">SUMIFS($J$25:$J$224,$C$25:$C$224,$C167,$G$25:$G$224,Lists!$A$16)</f>
        <v>0</v>
      </c>
      <c r="S167" s="89">
        <f t="shared" si="26"/>
        <v>0</v>
      </c>
      <c r="U167" s="2" t="str">
        <f t="shared" si="27"/>
        <v/>
      </c>
      <c r="W167" s="2" t="str">
        <f>IF(C167=0,"",LEFT(INDEX(Lists!$H$5:$H$49,MATCH(C167,Lists!$G$5:$G$49,0),1),1))</f>
        <v/>
      </c>
      <c r="Y167" s="4">
        <f ca="1">'Month 6'!H167+'Month 6'!I167-'Month 6'!J167</f>
        <v>0</v>
      </c>
      <c r="Z167" s="2" t="str">
        <f t="shared" ca="1" si="28"/>
        <v/>
      </c>
      <c r="AA167" s="2" t="str">
        <f t="shared" ca="1" si="24"/>
        <v/>
      </c>
      <c r="AC167" s="627" t="str">
        <f t="shared" si="29"/>
        <v>0</v>
      </c>
    </row>
    <row r="168" spans="1:29" ht="39" hidden="1" customHeight="1" x14ac:dyDescent="0.2">
      <c r="A168" s="14" t="str">
        <f>Planning!A152</f>
        <v>I144</v>
      </c>
      <c r="B168" s="9">
        <f>Planning!B152</f>
        <v>0</v>
      </c>
      <c r="C168" s="9">
        <f>Planning!C152</f>
        <v>0</v>
      </c>
      <c r="D168" s="9">
        <f>Planning!D152</f>
        <v>0</v>
      </c>
      <c r="E168" s="3">
        <f>Planning!E152</f>
        <v>0</v>
      </c>
      <c r="F168" s="3" t="str">
        <f>IF(Planning!G152&lt;&gt;0,Planning!G152,"")</f>
        <v/>
      </c>
      <c r="G168" s="194">
        <f>Planning!H152</f>
        <v>0</v>
      </c>
      <c r="H168" s="4">
        <f>Planning!AA152</f>
        <v>0</v>
      </c>
      <c r="I168" s="198">
        <f ca="1">IF(OR(W168="1",AND(W168&lt;&gt;"1",G168=Lists!$A$17)),Y168,0)</f>
        <v>0</v>
      </c>
      <c r="J168" s="174"/>
      <c r="K168" s="32" t="str">
        <f ca="1">IF(AND(W168="2",G168&lt;&gt;Lists!$A$17),AA168,Z168)</f>
        <v/>
      </c>
      <c r="L168" s="33" t="str">
        <f t="shared" ca="1" si="22"/>
        <v/>
      </c>
      <c r="M168" s="5">
        <f>Planning!AB152</f>
        <v>0</v>
      </c>
      <c r="N168" s="5">
        <f>'Month 6'!M168+'Month 6'!N168-'Month 6'!O168</f>
        <v>0</v>
      </c>
      <c r="O168" s="166"/>
      <c r="P168" s="32" t="str">
        <f t="shared" si="25"/>
        <v/>
      </c>
      <c r="Q168" s="33" t="str">
        <f t="shared" si="23"/>
        <v/>
      </c>
      <c r="R168" s="89">
        <f ca="1">SUMIFS($J$25:$J$224,$C$25:$C$224,$C168,$G$25:$G$224,Lists!$A$16)</f>
        <v>0</v>
      </c>
      <c r="S168" s="89">
        <f t="shared" si="26"/>
        <v>0</v>
      </c>
      <c r="U168" s="2" t="str">
        <f t="shared" si="27"/>
        <v/>
      </c>
      <c r="W168" s="2" t="str">
        <f>IF(C168=0,"",LEFT(INDEX(Lists!$H$5:$H$49,MATCH(C168,Lists!$G$5:$G$49,0),1),1))</f>
        <v/>
      </c>
      <c r="Y168" s="4">
        <f ca="1">'Month 6'!H168+'Month 6'!I168-'Month 6'!J168</f>
        <v>0</v>
      </c>
      <c r="Z168" s="2" t="str">
        <f t="shared" ca="1" si="28"/>
        <v/>
      </c>
      <c r="AA168" s="2" t="str">
        <f t="shared" ca="1" si="24"/>
        <v/>
      </c>
      <c r="AC168" s="627" t="str">
        <f t="shared" si="29"/>
        <v>0</v>
      </c>
    </row>
    <row r="169" spans="1:29" ht="39" hidden="1" customHeight="1" x14ac:dyDescent="0.2">
      <c r="A169" s="14" t="str">
        <f>Planning!A153</f>
        <v>I145</v>
      </c>
      <c r="B169" s="9">
        <f>Planning!B153</f>
        <v>0</v>
      </c>
      <c r="C169" s="9">
        <f>Planning!C153</f>
        <v>0</v>
      </c>
      <c r="D169" s="9">
        <f>Planning!D153</f>
        <v>0</v>
      </c>
      <c r="E169" s="3">
        <f>Planning!E153</f>
        <v>0</v>
      </c>
      <c r="F169" s="3" t="str">
        <f>IF(Planning!G153&lt;&gt;0,Planning!G153,"")</f>
        <v/>
      </c>
      <c r="G169" s="194">
        <f>Planning!H153</f>
        <v>0</v>
      </c>
      <c r="H169" s="4">
        <f>Planning!AA153</f>
        <v>0</v>
      </c>
      <c r="I169" s="198">
        <f ca="1">IF(OR(W169="1",AND(W169&lt;&gt;"1",G169=Lists!$A$17)),Y169,0)</f>
        <v>0</v>
      </c>
      <c r="J169" s="174"/>
      <c r="K169" s="32" t="str">
        <f ca="1">IF(AND(W169="2",G169&lt;&gt;Lists!$A$17),AA169,Z169)</f>
        <v/>
      </c>
      <c r="L169" s="33" t="str">
        <f t="shared" ca="1" si="22"/>
        <v/>
      </c>
      <c r="M169" s="5">
        <f>Planning!AB153</f>
        <v>0</v>
      </c>
      <c r="N169" s="5">
        <f>'Month 6'!M169+'Month 6'!N169-'Month 6'!O169</f>
        <v>0</v>
      </c>
      <c r="O169" s="166"/>
      <c r="P169" s="32" t="str">
        <f t="shared" si="25"/>
        <v/>
      </c>
      <c r="Q169" s="33" t="str">
        <f t="shared" si="23"/>
        <v/>
      </c>
      <c r="R169" s="89">
        <f ca="1">SUMIFS($J$25:$J$224,$C$25:$C$224,$C169,$G$25:$G$224,Lists!$A$16)</f>
        <v>0</v>
      </c>
      <c r="S169" s="89">
        <f t="shared" si="26"/>
        <v>0</v>
      </c>
      <c r="U169" s="2" t="str">
        <f t="shared" si="27"/>
        <v/>
      </c>
      <c r="W169" s="2" t="str">
        <f>IF(C169=0,"",LEFT(INDEX(Lists!$H$5:$H$49,MATCH(C169,Lists!$G$5:$G$49,0),1),1))</f>
        <v/>
      </c>
      <c r="Y169" s="4">
        <f ca="1">'Month 6'!H169+'Month 6'!I169-'Month 6'!J169</f>
        <v>0</v>
      </c>
      <c r="Z169" s="2" t="str">
        <f t="shared" ca="1" si="28"/>
        <v/>
      </c>
      <c r="AA169" s="2" t="str">
        <f t="shared" ca="1" si="24"/>
        <v/>
      </c>
      <c r="AC169" s="627" t="str">
        <f t="shared" si="29"/>
        <v>0</v>
      </c>
    </row>
    <row r="170" spans="1:29" ht="39" hidden="1" customHeight="1" x14ac:dyDescent="0.2">
      <c r="A170" s="14" t="str">
        <f>Planning!A154</f>
        <v>I146</v>
      </c>
      <c r="B170" s="9">
        <f>Planning!B154</f>
        <v>0</v>
      </c>
      <c r="C170" s="9">
        <f>Planning!C154</f>
        <v>0</v>
      </c>
      <c r="D170" s="9">
        <f>Planning!D154</f>
        <v>0</v>
      </c>
      <c r="E170" s="3">
        <f>Planning!E154</f>
        <v>0</v>
      </c>
      <c r="F170" s="3" t="str">
        <f>IF(Planning!G154&lt;&gt;0,Planning!G154,"")</f>
        <v/>
      </c>
      <c r="G170" s="194">
        <f>Planning!H154</f>
        <v>0</v>
      </c>
      <c r="H170" s="4">
        <f>Planning!AA154</f>
        <v>0</v>
      </c>
      <c r="I170" s="198">
        <f ca="1">IF(OR(W170="1",AND(W170&lt;&gt;"1",G170=Lists!$A$17)),Y170,0)</f>
        <v>0</v>
      </c>
      <c r="J170" s="174"/>
      <c r="K170" s="32" t="str">
        <f ca="1">IF(AND(W170="2",G170&lt;&gt;Lists!$A$17),AA170,Z170)</f>
        <v/>
      </c>
      <c r="L170" s="33" t="str">
        <f t="shared" ca="1" si="22"/>
        <v/>
      </c>
      <c r="M170" s="5">
        <f>Planning!AB154</f>
        <v>0</v>
      </c>
      <c r="N170" s="5">
        <f>'Month 6'!M170+'Month 6'!N170-'Month 6'!O170</f>
        <v>0</v>
      </c>
      <c r="O170" s="166"/>
      <c r="P170" s="32" t="str">
        <f t="shared" si="25"/>
        <v/>
      </c>
      <c r="Q170" s="33" t="str">
        <f t="shared" si="23"/>
        <v/>
      </c>
      <c r="R170" s="89">
        <f ca="1">SUMIFS($J$25:$J$224,$C$25:$C$224,$C170,$G$25:$G$224,Lists!$A$16)</f>
        <v>0</v>
      </c>
      <c r="S170" s="89">
        <f t="shared" si="26"/>
        <v>0</v>
      </c>
      <c r="U170" s="2" t="str">
        <f t="shared" si="27"/>
        <v/>
      </c>
      <c r="W170" s="2" t="str">
        <f>IF(C170=0,"",LEFT(INDEX(Lists!$H$5:$H$49,MATCH(C170,Lists!$G$5:$G$49,0),1),1))</f>
        <v/>
      </c>
      <c r="Y170" s="4">
        <f ca="1">'Month 6'!H170+'Month 6'!I170-'Month 6'!J170</f>
        <v>0</v>
      </c>
      <c r="Z170" s="2" t="str">
        <f t="shared" ca="1" si="28"/>
        <v/>
      </c>
      <c r="AA170" s="2" t="str">
        <f t="shared" ca="1" si="24"/>
        <v/>
      </c>
      <c r="AC170" s="627" t="str">
        <f t="shared" si="29"/>
        <v>0</v>
      </c>
    </row>
    <row r="171" spans="1:29" ht="39" hidden="1" customHeight="1" x14ac:dyDescent="0.2">
      <c r="A171" s="14" t="str">
        <f>Planning!A155</f>
        <v>I147</v>
      </c>
      <c r="B171" s="9">
        <f>Planning!B155</f>
        <v>0</v>
      </c>
      <c r="C171" s="9">
        <f>Planning!C155</f>
        <v>0</v>
      </c>
      <c r="D171" s="9">
        <f>Planning!D155</f>
        <v>0</v>
      </c>
      <c r="E171" s="3">
        <f>Planning!E155</f>
        <v>0</v>
      </c>
      <c r="F171" s="3" t="str">
        <f>IF(Planning!G155&lt;&gt;0,Planning!G155,"")</f>
        <v/>
      </c>
      <c r="G171" s="194">
        <f>Planning!H155</f>
        <v>0</v>
      </c>
      <c r="H171" s="4">
        <f>Planning!AA155</f>
        <v>0</v>
      </c>
      <c r="I171" s="198">
        <f ca="1">IF(OR(W171="1",AND(W171&lt;&gt;"1",G171=Lists!$A$17)),Y171,0)</f>
        <v>0</v>
      </c>
      <c r="J171" s="174"/>
      <c r="K171" s="32" t="str">
        <f ca="1">IF(AND(W171="2",G171&lt;&gt;Lists!$A$17),AA171,Z171)</f>
        <v/>
      </c>
      <c r="L171" s="33" t="str">
        <f t="shared" ca="1" si="22"/>
        <v/>
      </c>
      <c r="M171" s="5">
        <f>Planning!AB155</f>
        <v>0</v>
      </c>
      <c r="N171" s="5">
        <f>'Month 6'!M171+'Month 6'!N171-'Month 6'!O171</f>
        <v>0</v>
      </c>
      <c r="O171" s="166"/>
      <c r="P171" s="32" t="str">
        <f t="shared" si="25"/>
        <v/>
      </c>
      <c r="Q171" s="33" t="str">
        <f t="shared" si="23"/>
        <v/>
      </c>
      <c r="R171" s="89">
        <f ca="1">SUMIFS($J$25:$J$224,$C$25:$C$224,$C171,$G$25:$G$224,Lists!$A$16)</f>
        <v>0</v>
      </c>
      <c r="S171" s="89">
        <f t="shared" si="26"/>
        <v>0</v>
      </c>
      <c r="U171" s="2" t="str">
        <f t="shared" si="27"/>
        <v/>
      </c>
      <c r="W171" s="2" t="str">
        <f>IF(C171=0,"",LEFT(INDEX(Lists!$H$5:$H$49,MATCH(C171,Lists!$G$5:$G$49,0),1),1))</f>
        <v/>
      </c>
      <c r="Y171" s="4">
        <f ca="1">'Month 6'!H171+'Month 6'!I171-'Month 6'!J171</f>
        <v>0</v>
      </c>
      <c r="Z171" s="2" t="str">
        <f t="shared" ca="1" si="28"/>
        <v/>
      </c>
      <c r="AA171" s="2" t="str">
        <f t="shared" ca="1" si="24"/>
        <v/>
      </c>
      <c r="AC171" s="627" t="str">
        <f t="shared" si="29"/>
        <v>0</v>
      </c>
    </row>
    <row r="172" spans="1:29" ht="39" hidden="1" customHeight="1" x14ac:dyDescent="0.2">
      <c r="A172" s="14" t="str">
        <f>Planning!A156</f>
        <v>I148</v>
      </c>
      <c r="B172" s="9">
        <f>Planning!B156</f>
        <v>0</v>
      </c>
      <c r="C172" s="9">
        <f>Planning!C156</f>
        <v>0</v>
      </c>
      <c r="D172" s="9">
        <f>Planning!D156</f>
        <v>0</v>
      </c>
      <c r="E172" s="3">
        <f>Planning!E156</f>
        <v>0</v>
      </c>
      <c r="F172" s="3" t="str">
        <f>IF(Planning!G156&lt;&gt;0,Planning!G156,"")</f>
        <v/>
      </c>
      <c r="G172" s="194">
        <f>Planning!H156</f>
        <v>0</v>
      </c>
      <c r="H172" s="4">
        <f>Planning!AA156</f>
        <v>0</v>
      </c>
      <c r="I172" s="198">
        <f ca="1">IF(OR(W172="1",AND(W172&lt;&gt;"1",G172=Lists!$A$17)),Y172,0)</f>
        <v>0</v>
      </c>
      <c r="J172" s="174"/>
      <c r="K172" s="32" t="str">
        <f ca="1">IF(AND(W172="2",G172&lt;&gt;Lists!$A$17),AA172,Z172)</f>
        <v/>
      </c>
      <c r="L172" s="33" t="str">
        <f t="shared" ca="1" si="22"/>
        <v/>
      </c>
      <c r="M172" s="5">
        <f>Planning!AB156</f>
        <v>0</v>
      </c>
      <c r="N172" s="5">
        <f>'Month 6'!M172+'Month 6'!N172-'Month 6'!O172</f>
        <v>0</v>
      </c>
      <c r="O172" s="166"/>
      <c r="P172" s="32" t="str">
        <f t="shared" si="25"/>
        <v/>
      </c>
      <c r="Q172" s="33" t="str">
        <f t="shared" si="23"/>
        <v/>
      </c>
      <c r="R172" s="89">
        <f ca="1">SUMIFS($J$25:$J$224,$C$25:$C$224,$C172,$G$25:$G$224,Lists!$A$16)</f>
        <v>0</v>
      </c>
      <c r="S172" s="89">
        <f t="shared" si="26"/>
        <v>0</v>
      </c>
      <c r="U172" s="2" t="str">
        <f t="shared" si="27"/>
        <v/>
      </c>
      <c r="W172" s="2" t="str">
        <f>IF(C172=0,"",LEFT(INDEX(Lists!$H$5:$H$49,MATCH(C172,Lists!$G$5:$G$49,0),1),1))</f>
        <v/>
      </c>
      <c r="Y172" s="4">
        <f ca="1">'Month 6'!H172+'Month 6'!I172-'Month 6'!J172</f>
        <v>0</v>
      </c>
      <c r="Z172" s="2" t="str">
        <f t="shared" ca="1" si="28"/>
        <v/>
      </c>
      <c r="AA172" s="2" t="str">
        <f t="shared" ca="1" si="24"/>
        <v/>
      </c>
      <c r="AC172" s="627" t="str">
        <f t="shared" si="29"/>
        <v>0</v>
      </c>
    </row>
    <row r="173" spans="1:29" ht="39" hidden="1" customHeight="1" x14ac:dyDescent="0.2">
      <c r="A173" s="14" t="str">
        <f>Planning!A157</f>
        <v>I149</v>
      </c>
      <c r="B173" s="9">
        <f>Planning!B157</f>
        <v>0</v>
      </c>
      <c r="C173" s="9">
        <f>Planning!C157</f>
        <v>0</v>
      </c>
      <c r="D173" s="9">
        <f>Planning!D157</f>
        <v>0</v>
      </c>
      <c r="E173" s="3">
        <f>Planning!E157</f>
        <v>0</v>
      </c>
      <c r="F173" s="3" t="str">
        <f>IF(Planning!G157&lt;&gt;0,Planning!G157,"")</f>
        <v/>
      </c>
      <c r="G173" s="194">
        <f>Planning!H157</f>
        <v>0</v>
      </c>
      <c r="H173" s="4">
        <f>Planning!AA157</f>
        <v>0</v>
      </c>
      <c r="I173" s="198">
        <f ca="1">IF(OR(W173="1",AND(W173&lt;&gt;"1",G173=Lists!$A$17)),Y173,0)</f>
        <v>0</v>
      </c>
      <c r="J173" s="174"/>
      <c r="K173" s="32" t="str">
        <f ca="1">IF(AND(W173="2",G173&lt;&gt;Lists!$A$17),AA173,Z173)</f>
        <v/>
      </c>
      <c r="L173" s="33" t="str">
        <f t="shared" ca="1" si="22"/>
        <v/>
      </c>
      <c r="M173" s="5">
        <f>Planning!AB157</f>
        <v>0</v>
      </c>
      <c r="N173" s="5">
        <f>'Month 6'!M173+'Month 6'!N173-'Month 6'!O173</f>
        <v>0</v>
      </c>
      <c r="O173" s="166"/>
      <c r="P173" s="32" t="str">
        <f t="shared" si="25"/>
        <v/>
      </c>
      <c r="Q173" s="33" t="str">
        <f t="shared" si="23"/>
        <v/>
      </c>
      <c r="R173" s="89">
        <f ca="1">SUMIFS($J$25:$J$224,$C$25:$C$224,$C173,$G$25:$G$224,Lists!$A$16)</f>
        <v>0</v>
      </c>
      <c r="S173" s="89">
        <f t="shared" si="26"/>
        <v>0</v>
      </c>
      <c r="U173" s="2" t="str">
        <f t="shared" si="27"/>
        <v/>
      </c>
      <c r="W173" s="2" t="str">
        <f>IF(C173=0,"",LEFT(INDEX(Lists!$H$5:$H$49,MATCH(C173,Lists!$G$5:$G$49,0),1),1))</f>
        <v/>
      </c>
      <c r="Y173" s="4">
        <f ca="1">'Month 6'!H173+'Month 6'!I173-'Month 6'!J173</f>
        <v>0</v>
      </c>
      <c r="Z173" s="2" t="str">
        <f t="shared" ca="1" si="28"/>
        <v/>
      </c>
      <c r="AA173" s="2" t="str">
        <f t="shared" ca="1" si="24"/>
        <v/>
      </c>
      <c r="AC173" s="627" t="str">
        <f t="shared" si="29"/>
        <v>0</v>
      </c>
    </row>
    <row r="174" spans="1:29" ht="39" hidden="1" customHeight="1" x14ac:dyDescent="0.2">
      <c r="A174" s="14" t="str">
        <f>Planning!A158</f>
        <v>I150</v>
      </c>
      <c r="B174" s="9">
        <f>Planning!B158</f>
        <v>0</v>
      </c>
      <c r="C174" s="9">
        <f>Planning!C158</f>
        <v>0</v>
      </c>
      <c r="D174" s="9">
        <f>Planning!D158</f>
        <v>0</v>
      </c>
      <c r="E174" s="3">
        <f>Planning!E158</f>
        <v>0</v>
      </c>
      <c r="F174" s="3" t="str">
        <f>IF(Planning!G158&lt;&gt;0,Planning!G158,"")</f>
        <v/>
      </c>
      <c r="G174" s="194">
        <f>Planning!H158</f>
        <v>0</v>
      </c>
      <c r="H174" s="4">
        <f>Planning!AA158</f>
        <v>0</v>
      </c>
      <c r="I174" s="198">
        <f ca="1">IF(OR(W174="1",AND(W174&lt;&gt;"1",G174=Lists!$A$17)),Y174,0)</f>
        <v>0</v>
      </c>
      <c r="J174" s="174"/>
      <c r="K174" s="32" t="str">
        <f ca="1">IF(AND(W174="2",G174&lt;&gt;Lists!$A$17),AA174,Z174)</f>
        <v/>
      </c>
      <c r="L174" s="33" t="str">
        <f t="shared" ca="1" si="22"/>
        <v/>
      </c>
      <c r="M174" s="5">
        <f>Planning!AB158</f>
        <v>0</v>
      </c>
      <c r="N174" s="5">
        <f>'Month 6'!M174+'Month 6'!N174-'Month 6'!O174</f>
        <v>0</v>
      </c>
      <c r="O174" s="166"/>
      <c r="P174" s="32" t="str">
        <f t="shared" si="25"/>
        <v/>
      </c>
      <c r="Q174" s="33" t="str">
        <f t="shared" si="23"/>
        <v/>
      </c>
      <c r="R174" s="89">
        <f ca="1">SUMIFS($J$25:$J$224,$C$25:$C$224,$C174,$G$25:$G$224,Lists!$A$16)</f>
        <v>0</v>
      </c>
      <c r="S174" s="89">
        <f t="shared" si="26"/>
        <v>0</v>
      </c>
      <c r="U174" s="2" t="str">
        <f t="shared" si="27"/>
        <v/>
      </c>
      <c r="W174" s="2" t="str">
        <f>IF(C174=0,"",LEFT(INDEX(Lists!$H$5:$H$49,MATCH(C174,Lists!$G$5:$G$49,0),1),1))</f>
        <v/>
      </c>
      <c r="Y174" s="4">
        <f ca="1">'Month 6'!H174+'Month 6'!I174-'Month 6'!J174</f>
        <v>0</v>
      </c>
      <c r="Z174" s="2" t="str">
        <f t="shared" ca="1" si="28"/>
        <v/>
      </c>
      <c r="AA174" s="2" t="str">
        <f t="shared" ca="1" si="24"/>
        <v/>
      </c>
      <c r="AC174" s="627" t="str">
        <f t="shared" si="29"/>
        <v>0</v>
      </c>
    </row>
    <row r="175" spans="1:29" ht="39" hidden="1" customHeight="1" x14ac:dyDescent="0.2">
      <c r="A175" s="14" t="str">
        <f>Planning!A159</f>
        <v>I151</v>
      </c>
      <c r="B175" s="9">
        <f>Planning!B159</f>
        <v>0</v>
      </c>
      <c r="C175" s="9">
        <f>Planning!C159</f>
        <v>0</v>
      </c>
      <c r="D175" s="9">
        <f>Planning!D159</f>
        <v>0</v>
      </c>
      <c r="E175" s="3">
        <f>Planning!E159</f>
        <v>0</v>
      </c>
      <c r="F175" s="3" t="str">
        <f>IF(Planning!G159&lt;&gt;0,Planning!G159,"")</f>
        <v/>
      </c>
      <c r="G175" s="194">
        <f>Planning!H159</f>
        <v>0</v>
      </c>
      <c r="H175" s="4">
        <f>Planning!AA159</f>
        <v>0</v>
      </c>
      <c r="I175" s="198">
        <f ca="1">IF(OR(W175="1",AND(W175&lt;&gt;"1",G175=Lists!$A$17)),Y175,0)</f>
        <v>0</v>
      </c>
      <c r="J175" s="174"/>
      <c r="K175" s="32" t="str">
        <f ca="1">IF(AND(W175="2",G175&lt;&gt;Lists!$A$17),AA175,Z175)</f>
        <v/>
      </c>
      <c r="L175" s="33" t="str">
        <f t="shared" ca="1" si="22"/>
        <v/>
      </c>
      <c r="M175" s="5">
        <f>Planning!AB159</f>
        <v>0</v>
      </c>
      <c r="N175" s="5">
        <f>'Month 6'!M175+'Month 6'!N175-'Month 6'!O175</f>
        <v>0</v>
      </c>
      <c r="O175" s="166"/>
      <c r="P175" s="32" t="str">
        <f t="shared" si="25"/>
        <v/>
      </c>
      <c r="Q175" s="33" t="str">
        <f t="shared" si="23"/>
        <v/>
      </c>
      <c r="R175" s="89">
        <f ca="1">SUMIFS($J$25:$J$224,$C$25:$C$224,$C175,$G$25:$G$224,Lists!$A$16)</f>
        <v>0</v>
      </c>
      <c r="S175" s="89">
        <f t="shared" si="26"/>
        <v>0</v>
      </c>
      <c r="U175" s="2" t="str">
        <f t="shared" si="27"/>
        <v/>
      </c>
      <c r="W175" s="2" t="str">
        <f>IF(C175=0,"",LEFT(INDEX(Lists!$H$5:$H$49,MATCH(C175,Lists!$G$5:$G$49,0),1),1))</f>
        <v/>
      </c>
      <c r="Y175" s="4">
        <f ca="1">'Month 6'!H175+'Month 6'!I175-'Month 6'!J175</f>
        <v>0</v>
      </c>
      <c r="Z175" s="2" t="str">
        <f t="shared" ca="1" si="28"/>
        <v/>
      </c>
      <c r="AA175" s="2" t="str">
        <f t="shared" ca="1" si="24"/>
        <v/>
      </c>
      <c r="AC175" s="627" t="str">
        <f t="shared" si="29"/>
        <v>0</v>
      </c>
    </row>
    <row r="176" spans="1:29" ht="39" hidden="1" customHeight="1" x14ac:dyDescent="0.2">
      <c r="A176" s="14" t="str">
        <f>Planning!A160</f>
        <v>I152</v>
      </c>
      <c r="B176" s="9">
        <f>Planning!B160</f>
        <v>0</v>
      </c>
      <c r="C176" s="9">
        <f>Planning!C160</f>
        <v>0</v>
      </c>
      <c r="D176" s="9">
        <f>Planning!D160</f>
        <v>0</v>
      </c>
      <c r="E176" s="3">
        <f>Planning!E160</f>
        <v>0</v>
      </c>
      <c r="F176" s="3" t="str">
        <f>IF(Planning!G160&lt;&gt;0,Planning!G160,"")</f>
        <v/>
      </c>
      <c r="G176" s="194">
        <f>Planning!H160</f>
        <v>0</v>
      </c>
      <c r="H176" s="4">
        <f>Planning!AA160</f>
        <v>0</v>
      </c>
      <c r="I176" s="198">
        <f ca="1">IF(OR(W176="1",AND(W176&lt;&gt;"1",G176=Lists!$A$17)),Y176,0)</f>
        <v>0</v>
      </c>
      <c r="J176" s="174"/>
      <c r="K176" s="32" t="str">
        <f ca="1">IF(AND(W176="2",G176&lt;&gt;Lists!$A$17),AA176,Z176)</f>
        <v/>
      </c>
      <c r="L176" s="33" t="str">
        <f t="shared" ca="1" si="22"/>
        <v/>
      </c>
      <c r="M176" s="5">
        <f>Planning!AB160</f>
        <v>0</v>
      </c>
      <c r="N176" s="5">
        <f>'Month 6'!M176+'Month 6'!N176-'Month 6'!O176</f>
        <v>0</v>
      </c>
      <c r="O176" s="166"/>
      <c r="P176" s="32" t="str">
        <f t="shared" si="25"/>
        <v/>
      </c>
      <c r="Q176" s="33" t="str">
        <f t="shared" si="23"/>
        <v/>
      </c>
      <c r="R176" s="89">
        <f ca="1">SUMIFS($J$25:$J$224,$C$25:$C$224,$C176,$G$25:$G$224,Lists!$A$16)</f>
        <v>0</v>
      </c>
      <c r="S176" s="89">
        <f t="shared" si="26"/>
        <v>0</v>
      </c>
      <c r="U176" s="2" t="str">
        <f t="shared" si="27"/>
        <v/>
      </c>
      <c r="W176" s="2" t="str">
        <f>IF(C176=0,"",LEFT(INDEX(Lists!$H$5:$H$49,MATCH(C176,Lists!$G$5:$G$49,0),1),1))</f>
        <v/>
      </c>
      <c r="Y176" s="4">
        <f ca="1">'Month 6'!H176+'Month 6'!I176-'Month 6'!J176</f>
        <v>0</v>
      </c>
      <c r="Z176" s="2" t="str">
        <f t="shared" ca="1" si="28"/>
        <v/>
      </c>
      <c r="AA176" s="2" t="str">
        <f t="shared" ca="1" si="24"/>
        <v/>
      </c>
      <c r="AC176" s="627" t="str">
        <f t="shared" si="29"/>
        <v>0</v>
      </c>
    </row>
    <row r="177" spans="1:29" ht="39" hidden="1" customHeight="1" x14ac:dyDescent="0.2">
      <c r="A177" s="14" t="str">
        <f>Planning!A161</f>
        <v>I153</v>
      </c>
      <c r="B177" s="9">
        <f>Planning!B161</f>
        <v>0</v>
      </c>
      <c r="C177" s="9">
        <f>Planning!C161</f>
        <v>0</v>
      </c>
      <c r="D177" s="9">
        <f>Planning!D161</f>
        <v>0</v>
      </c>
      <c r="E177" s="3">
        <f>Planning!E161</f>
        <v>0</v>
      </c>
      <c r="F177" s="3" t="str">
        <f>IF(Planning!G161&lt;&gt;0,Planning!G161,"")</f>
        <v/>
      </c>
      <c r="G177" s="194">
        <f>Planning!H161</f>
        <v>0</v>
      </c>
      <c r="H177" s="4">
        <f>Planning!AA161</f>
        <v>0</v>
      </c>
      <c r="I177" s="198">
        <f ca="1">IF(OR(W177="1",AND(W177&lt;&gt;"1",G177=Lists!$A$17)),Y177,0)</f>
        <v>0</v>
      </c>
      <c r="J177" s="174"/>
      <c r="K177" s="32" t="str">
        <f ca="1">IF(AND(W177="2",G177&lt;&gt;Lists!$A$17),AA177,Z177)</f>
        <v/>
      </c>
      <c r="L177" s="33" t="str">
        <f t="shared" ca="1" si="22"/>
        <v/>
      </c>
      <c r="M177" s="5">
        <f>Planning!AB161</f>
        <v>0</v>
      </c>
      <c r="N177" s="5">
        <f>'Month 6'!M177+'Month 6'!N177-'Month 6'!O177</f>
        <v>0</v>
      </c>
      <c r="O177" s="166"/>
      <c r="P177" s="32" t="str">
        <f t="shared" si="25"/>
        <v/>
      </c>
      <c r="Q177" s="33" t="str">
        <f t="shared" si="23"/>
        <v/>
      </c>
      <c r="R177" s="89">
        <f ca="1">SUMIFS($J$25:$J$224,$C$25:$C$224,$C177,$G$25:$G$224,Lists!$A$16)</f>
        <v>0</v>
      </c>
      <c r="S177" s="89">
        <f t="shared" si="26"/>
        <v>0</v>
      </c>
      <c r="U177" s="2" t="str">
        <f t="shared" si="27"/>
        <v/>
      </c>
      <c r="W177" s="2" t="str">
        <f>IF(C177=0,"",LEFT(INDEX(Lists!$H$5:$H$49,MATCH(C177,Lists!$G$5:$G$49,0),1),1))</f>
        <v/>
      </c>
      <c r="Y177" s="4">
        <f ca="1">'Month 6'!H177+'Month 6'!I177-'Month 6'!J177</f>
        <v>0</v>
      </c>
      <c r="Z177" s="2" t="str">
        <f t="shared" ca="1" si="28"/>
        <v/>
      </c>
      <c r="AA177" s="2" t="str">
        <f t="shared" ca="1" si="24"/>
        <v/>
      </c>
      <c r="AC177" s="627" t="str">
        <f t="shared" si="29"/>
        <v>0</v>
      </c>
    </row>
    <row r="178" spans="1:29" ht="39" hidden="1" customHeight="1" x14ac:dyDescent="0.2">
      <c r="A178" s="14" t="str">
        <f>Planning!A162</f>
        <v>I154</v>
      </c>
      <c r="B178" s="9">
        <f>Planning!B162</f>
        <v>0</v>
      </c>
      <c r="C178" s="9">
        <f>Planning!C162</f>
        <v>0</v>
      </c>
      <c r="D178" s="9">
        <f>Planning!D162</f>
        <v>0</v>
      </c>
      <c r="E178" s="3">
        <f>Planning!E162</f>
        <v>0</v>
      </c>
      <c r="F178" s="3" t="str">
        <f>IF(Planning!G162&lt;&gt;0,Planning!G162,"")</f>
        <v/>
      </c>
      <c r="G178" s="194">
        <f>Planning!H162</f>
        <v>0</v>
      </c>
      <c r="H178" s="4">
        <f>Planning!AA162</f>
        <v>0</v>
      </c>
      <c r="I178" s="198">
        <f ca="1">IF(OR(W178="1",AND(W178&lt;&gt;"1",G178=Lists!$A$17)),Y178,0)</f>
        <v>0</v>
      </c>
      <c r="J178" s="174"/>
      <c r="K178" s="32" t="str">
        <f ca="1">IF(AND(W178="2",G178&lt;&gt;Lists!$A$17),AA178,Z178)</f>
        <v/>
      </c>
      <c r="L178" s="33" t="str">
        <f t="shared" ca="1" si="22"/>
        <v/>
      </c>
      <c r="M178" s="5">
        <f>Planning!AB162</f>
        <v>0</v>
      </c>
      <c r="N178" s="5">
        <f>'Month 6'!M178+'Month 6'!N178-'Month 6'!O178</f>
        <v>0</v>
      </c>
      <c r="O178" s="166"/>
      <c r="P178" s="32" t="str">
        <f t="shared" si="25"/>
        <v/>
      </c>
      <c r="Q178" s="33" t="str">
        <f t="shared" si="23"/>
        <v/>
      </c>
      <c r="R178" s="89">
        <f ca="1">SUMIFS($J$25:$J$224,$C$25:$C$224,$C178,$G$25:$G$224,Lists!$A$16)</f>
        <v>0</v>
      </c>
      <c r="S178" s="89">
        <f t="shared" si="26"/>
        <v>0</v>
      </c>
      <c r="U178" s="2" t="str">
        <f t="shared" si="27"/>
        <v/>
      </c>
      <c r="W178" s="2" t="str">
        <f>IF(C178=0,"",LEFT(INDEX(Lists!$H$5:$H$49,MATCH(C178,Lists!$G$5:$G$49,0),1),1))</f>
        <v/>
      </c>
      <c r="Y178" s="4">
        <f ca="1">'Month 6'!H178+'Month 6'!I178-'Month 6'!J178</f>
        <v>0</v>
      </c>
      <c r="Z178" s="2" t="str">
        <f t="shared" ca="1" si="28"/>
        <v/>
      </c>
      <c r="AA178" s="2" t="str">
        <f t="shared" ca="1" si="24"/>
        <v/>
      </c>
      <c r="AC178" s="627" t="str">
        <f t="shared" si="29"/>
        <v>0</v>
      </c>
    </row>
    <row r="179" spans="1:29" ht="39" hidden="1" customHeight="1" x14ac:dyDescent="0.2">
      <c r="A179" s="14" t="str">
        <f>Planning!A163</f>
        <v>I155</v>
      </c>
      <c r="B179" s="9">
        <f>Planning!B163</f>
        <v>0</v>
      </c>
      <c r="C179" s="9">
        <f>Planning!C163</f>
        <v>0</v>
      </c>
      <c r="D179" s="9">
        <f>Planning!D163</f>
        <v>0</v>
      </c>
      <c r="E179" s="3">
        <f>Planning!E163</f>
        <v>0</v>
      </c>
      <c r="F179" s="3" t="str">
        <f>IF(Planning!G163&lt;&gt;0,Planning!G163,"")</f>
        <v/>
      </c>
      <c r="G179" s="194">
        <f>Planning!H163</f>
        <v>0</v>
      </c>
      <c r="H179" s="4">
        <f>Planning!AA163</f>
        <v>0</v>
      </c>
      <c r="I179" s="198">
        <f ca="1">IF(OR(W179="1",AND(W179&lt;&gt;"1",G179=Lists!$A$17)),Y179,0)</f>
        <v>0</v>
      </c>
      <c r="J179" s="174"/>
      <c r="K179" s="32" t="str">
        <f ca="1">IF(AND(W179="2",G179&lt;&gt;Lists!$A$17),AA179,Z179)</f>
        <v/>
      </c>
      <c r="L179" s="33" t="str">
        <f t="shared" ca="1" si="22"/>
        <v/>
      </c>
      <c r="M179" s="5">
        <f>Planning!AB163</f>
        <v>0</v>
      </c>
      <c r="N179" s="5">
        <f>'Month 6'!M179+'Month 6'!N179-'Month 6'!O179</f>
        <v>0</v>
      </c>
      <c r="O179" s="166"/>
      <c r="P179" s="32" t="str">
        <f t="shared" si="25"/>
        <v/>
      </c>
      <c r="Q179" s="33" t="str">
        <f t="shared" si="23"/>
        <v/>
      </c>
      <c r="R179" s="89">
        <f ca="1">SUMIFS($J$25:$J$224,$C$25:$C$224,$C179,$G$25:$G$224,Lists!$A$16)</f>
        <v>0</v>
      </c>
      <c r="S179" s="89">
        <f t="shared" si="26"/>
        <v>0</v>
      </c>
      <c r="U179" s="2" t="str">
        <f t="shared" si="27"/>
        <v/>
      </c>
      <c r="W179" s="2" t="str">
        <f>IF(C179=0,"",LEFT(INDEX(Lists!$H$5:$H$49,MATCH(C179,Lists!$G$5:$G$49,0),1),1))</f>
        <v/>
      </c>
      <c r="Y179" s="4">
        <f ca="1">'Month 6'!H179+'Month 6'!I179-'Month 6'!J179</f>
        <v>0</v>
      </c>
      <c r="Z179" s="2" t="str">
        <f t="shared" ca="1" si="28"/>
        <v/>
      </c>
      <c r="AA179" s="2" t="str">
        <f t="shared" ca="1" si="24"/>
        <v/>
      </c>
      <c r="AC179" s="627" t="str">
        <f t="shared" si="29"/>
        <v>0</v>
      </c>
    </row>
    <row r="180" spans="1:29" ht="39" hidden="1" customHeight="1" x14ac:dyDescent="0.2">
      <c r="A180" s="14" t="str">
        <f>Planning!A164</f>
        <v>I156</v>
      </c>
      <c r="B180" s="9">
        <f>Planning!B164</f>
        <v>0</v>
      </c>
      <c r="C180" s="9">
        <f>Planning!C164</f>
        <v>0</v>
      </c>
      <c r="D180" s="9">
        <f>Planning!D164</f>
        <v>0</v>
      </c>
      <c r="E180" s="3">
        <f>Planning!E164</f>
        <v>0</v>
      </c>
      <c r="F180" s="3" t="str">
        <f>IF(Planning!G164&lt;&gt;0,Planning!G164,"")</f>
        <v/>
      </c>
      <c r="G180" s="194">
        <f>Planning!H164</f>
        <v>0</v>
      </c>
      <c r="H180" s="4">
        <f>Planning!AA164</f>
        <v>0</v>
      </c>
      <c r="I180" s="198">
        <f ca="1">IF(OR(W180="1",AND(W180&lt;&gt;"1",G180=Lists!$A$17)),Y180,0)</f>
        <v>0</v>
      </c>
      <c r="J180" s="174"/>
      <c r="K180" s="32" t="str">
        <f ca="1">IF(AND(W180="2",G180&lt;&gt;Lists!$A$17),AA180,Z180)</f>
        <v/>
      </c>
      <c r="L180" s="33" t="str">
        <f t="shared" ca="1" si="22"/>
        <v/>
      </c>
      <c r="M180" s="5">
        <f>Planning!AB164</f>
        <v>0</v>
      </c>
      <c r="N180" s="5">
        <f>'Month 6'!M180+'Month 6'!N180-'Month 6'!O180</f>
        <v>0</v>
      </c>
      <c r="O180" s="166"/>
      <c r="P180" s="32" t="str">
        <f t="shared" si="25"/>
        <v/>
      </c>
      <c r="Q180" s="33" t="str">
        <f t="shared" si="23"/>
        <v/>
      </c>
      <c r="R180" s="89">
        <f ca="1">SUMIFS($J$25:$J$224,$C$25:$C$224,$C180,$G$25:$G$224,Lists!$A$16)</f>
        <v>0</v>
      </c>
      <c r="S180" s="89">
        <f t="shared" si="26"/>
        <v>0</v>
      </c>
      <c r="U180" s="2" t="str">
        <f t="shared" si="27"/>
        <v/>
      </c>
      <c r="W180" s="2" t="str">
        <f>IF(C180=0,"",LEFT(INDEX(Lists!$H$5:$H$49,MATCH(C180,Lists!$G$5:$G$49,0),1),1))</f>
        <v/>
      </c>
      <c r="Y180" s="4">
        <f ca="1">'Month 6'!H180+'Month 6'!I180-'Month 6'!J180</f>
        <v>0</v>
      </c>
      <c r="Z180" s="2" t="str">
        <f t="shared" ca="1" si="28"/>
        <v/>
      </c>
      <c r="AA180" s="2" t="str">
        <f t="shared" ca="1" si="24"/>
        <v/>
      </c>
      <c r="AC180" s="627" t="str">
        <f t="shared" si="29"/>
        <v>0</v>
      </c>
    </row>
    <row r="181" spans="1:29" ht="39" hidden="1" customHeight="1" x14ac:dyDescent="0.2">
      <c r="A181" s="14" t="str">
        <f>Planning!A165</f>
        <v>I157</v>
      </c>
      <c r="B181" s="9">
        <f>Planning!B165</f>
        <v>0</v>
      </c>
      <c r="C181" s="9">
        <f>Planning!C165</f>
        <v>0</v>
      </c>
      <c r="D181" s="9">
        <f>Planning!D165</f>
        <v>0</v>
      </c>
      <c r="E181" s="3">
        <f>Planning!E165</f>
        <v>0</v>
      </c>
      <c r="F181" s="3" t="str">
        <f>IF(Planning!G165&lt;&gt;0,Planning!G165,"")</f>
        <v/>
      </c>
      <c r="G181" s="194">
        <f>Planning!H165</f>
        <v>0</v>
      </c>
      <c r="H181" s="4">
        <f>Planning!AA165</f>
        <v>0</v>
      </c>
      <c r="I181" s="198">
        <f ca="1">IF(OR(W181="1",AND(W181&lt;&gt;"1",G181=Lists!$A$17)),Y181,0)</f>
        <v>0</v>
      </c>
      <c r="J181" s="174"/>
      <c r="K181" s="32" t="str">
        <f ca="1">IF(AND(W181="2",G181&lt;&gt;Lists!$A$17),AA181,Z181)</f>
        <v/>
      </c>
      <c r="L181" s="33" t="str">
        <f t="shared" ca="1" si="22"/>
        <v/>
      </c>
      <c r="M181" s="5">
        <f>Planning!AB165</f>
        <v>0</v>
      </c>
      <c r="N181" s="5">
        <f>'Month 6'!M181+'Month 6'!N181-'Month 6'!O181</f>
        <v>0</v>
      </c>
      <c r="O181" s="166"/>
      <c r="P181" s="32" t="str">
        <f t="shared" si="25"/>
        <v/>
      </c>
      <c r="Q181" s="33" t="str">
        <f t="shared" si="23"/>
        <v/>
      </c>
      <c r="R181" s="89">
        <f ca="1">SUMIFS($J$25:$J$224,$C$25:$C$224,$C181,$G$25:$G$224,Lists!$A$16)</f>
        <v>0</v>
      </c>
      <c r="S181" s="89">
        <f t="shared" si="26"/>
        <v>0</v>
      </c>
      <c r="U181" s="2" t="str">
        <f t="shared" si="27"/>
        <v/>
      </c>
      <c r="W181" s="2" t="str">
        <f>IF(C181=0,"",LEFT(INDEX(Lists!$H$5:$H$49,MATCH(C181,Lists!$G$5:$G$49,0),1),1))</f>
        <v/>
      </c>
      <c r="Y181" s="4">
        <f ca="1">'Month 6'!H181+'Month 6'!I181-'Month 6'!J181</f>
        <v>0</v>
      </c>
      <c r="Z181" s="2" t="str">
        <f t="shared" ca="1" si="28"/>
        <v/>
      </c>
      <c r="AA181" s="2" t="str">
        <f t="shared" ca="1" si="24"/>
        <v/>
      </c>
      <c r="AC181" s="627" t="str">
        <f t="shared" si="29"/>
        <v>0</v>
      </c>
    </row>
    <row r="182" spans="1:29" ht="39" hidden="1" customHeight="1" x14ac:dyDescent="0.2">
      <c r="A182" s="14" t="str">
        <f>Planning!A166</f>
        <v>I158</v>
      </c>
      <c r="B182" s="9">
        <f>Planning!B166</f>
        <v>0</v>
      </c>
      <c r="C182" s="9">
        <f>Planning!C166</f>
        <v>0</v>
      </c>
      <c r="D182" s="9">
        <f>Planning!D166</f>
        <v>0</v>
      </c>
      <c r="E182" s="3">
        <f>Planning!E166</f>
        <v>0</v>
      </c>
      <c r="F182" s="3" t="str">
        <f>IF(Planning!G166&lt;&gt;0,Planning!G166,"")</f>
        <v/>
      </c>
      <c r="G182" s="194">
        <f>Planning!H166</f>
        <v>0</v>
      </c>
      <c r="H182" s="4">
        <f>Planning!AA166</f>
        <v>0</v>
      </c>
      <c r="I182" s="198">
        <f ca="1">IF(OR(W182="1",AND(W182&lt;&gt;"1",G182=Lists!$A$17)),Y182,0)</f>
        <v>0</v>
      </c>
      <c r="J182" s="174"/>
      <c r="K182" s="32" t="str">
        <f ca="1">IF(AND(W182="2",G182&lt;&gt;Lists!$A$17),AA182,Z182)</f>
        <v/>
      </c>
      <c r="L182" s="33" t="str">
        <f t="shared" ca="1" si="22"/>
        <v/>
      </c>
      <c r="M182" s="5">
        <f>Planning!AB166</f>
        <v>0</v>
      </c>
      <c r="N182" s="5">
        <f>'Month 6'!M182+'Month 6'!N182-'Month 6'!O182</f>
        <v>0</v>
      </c>
      <c r="O182" s="166"/>
      <c r="P182" s="32" t="str">
        <f t="shared" si="25"/>
        <v/>
      </c>
      <c r="Q182" s="33" t="str">
        <f t="shared" si="23"/>
        <v/>
      </c>
      <c r="R182" s="89">
        <f ca="1">SUMIFS($J$25:$J$224,$C$25:$C$224,$C182,$G$25:$G$224,Lists!$A$16)</f>
        <v>0</v>
      </c>
      <c r="S182" s="89">
        <f t="shared" si="26"/>
        <v>0</v>
      </c>
      <c r="U182" s="2" t="str">
        <f t="shared" si="27"/>
        <v/>
      </c>
      <c r="W182" s="2" t="str">
        <f>IF(C182=0,"",LEFT(INDEX(Lists!$H$5:$H$49,MATCH(C182,Lists!$G$5:$G$49,0),1),1))</f>
        <v/>
      </c>
      <c r="Y182" s="4">
        <f ca="1">'Month 6'!H182+'Month 6'!I182-'Month 6'!J182</f>
        <v>0</v>
      </c>
      <c r="Z182" s="2" t="str">
        <f t="shared" ca="1" si="28"/>
        <v/>
      </c>
      <c r="AA182" s="2" t="str">
        <f t="shared" ca="1" si="24"/>
        <v/>
      </c>
      <c r="AC182" s="627" t="str">
        <f t="shared" si="29"/>
        <v>0</v>
      </c>
    </row>
    <row r="183" spans="1:29" ht="39" hidden="1" customHeight="1" x14ac:dyDescent="0.2">
      <c r="A183" s="14" t="str">
        <f>Planning!A167</f>
        <v>I159</v>
      </c>
      <c r="B183" s="9">
        <f>Planning!B167</f>
        <v>0</v>
      </c>
      <c r="C183" s="9">
        <f>Planning!C167</f>
        <v>0</v>
      </c>
      <c r="D183" s="9">
        <f>Planning!D167</f>
        <v>0</v>
      </c>
      <c r="E183" s="3">
        <f>Planning!E167</f>
        <v>0</v>
      </c>
      <c r="F183" s="3" t="str">
        <f>IF(Planning!G167&lt;&gt;0,Planning!G167,"")</f>
        <v/>
      </c>
      <c r="G183" s="194">
        <f>Planning!H167</f>
        <v>0</v>
      </c>
      <c r="H183" s="4">
        <f>Planning!AA167</f>
        <v>0</v>
      </c>
      <c r="I183" s="198">
        <f ca="1">IF(OR(W183="1",AND(W183&lt;&gt;"1",G183=Lists!$A$17)),Y183,0)</f>
        <v>0</v>
      </c>
      <c r="J183" s="174"/>
      <c r="K183" s="32" t="str">
        <f ca="1">IF(AND(W183="2",G183&lt;&gt;Lists!$A$17),AA183,Z183)</f>
        <v/>
      </c>
      <c r="L183" s="33" t="str">
        <f t="shared" ca="1" si="22"/>
        <v/>
      </c>
      <c r="M183" s="5">
        <f>Planning!AB167</f>
        <v>0</v>
      </c>
      <c r="N183" s="5">
        <f>'Month 6'!M183+'Month 6'!N183-'Month 6'!O183</f>
        <v>0</v>
      </c>
      <c r="O183" s="166"/>
      <c r="P183" s="32" t="str">
        <f t="shared" si="25"/>
        <v/>
      </c>
      <c r="Q183" s="33" t="str">
        <f t="shared" si="23"/>
        <v/>
      </c>
      <c r="R183" s="89">
        <f ca="1">SUMIFS($J$25:$J$224,$C$25:$C$224,$C183,$G$25:$G$224,Lists!$A$16)</f>
        <v>0</v>
      </c>
      <c r="S183" s="89">
        <f t="shared" si="26"/>
        <v>0</v>
      </c>
      <c r="U183" s="2" t="str">
        <f t="shared" si="27"/>
        <v/>
      </c>
      <c r="W183" s="2" t="str">
        <f>IF(C183=0,"",LEFT(INDEX(Lists!$H$5:$H$49,MATCH(C183,Lists!$G$5:$G$49,0),1),1))</f>
        <v/>
      </c>
      <c r="Y183" s="4">
        <f ca="1">'Month 6'!H183+'Month 6'!I183-'Month 6'!J183</f>
        <v>0</v>
      </c>
      <c r="Z183" s="2" t="str">
        <f t="shared" ca="1" si="28"/>
        <v/>
      </c>
      <c r="AA183" s="2" t="str">
        <f t="shared" ca="1" si="24"/>
        <v/>
      </c>
      <c r="AC183" s="627" t="str">
        <f t="shared" si="29"/>
        <v>0</v>
      </c>
    </row>
    <row r="184" spans="1:29" ht="39" hidden="1" customHeight="1" x14ac:dyDescent="0.2">
      <c r="A184" s="14" t="str">
        <f>Planning!A168</f>
        <v>I160</v>
      </c>
      <c r="B184" s="9">
        <f>Planning!B168</f>
        <v>0</v>
      </c>
      <c r="C184" s="9">
        <f>Planning!C168</f>
        <v>0</v>
      </c>
      <c r="D184" s="9">
        <f>Planning!D168</f>
        <v>0</v>
      </c>
      <c r="E184" s="3">
        <f>Planning!E168</f>
        <v>0</v>
      </c>
      <c r="F184" s="3" t="str">
        <f>IF(Planning!G168&lt;&gt;0,Planning!G168,"")</f>
        <v/>
      </c>
      <c r="G184" s="194">
        <f>Planning!H168</f>
        <v>0</v>
      </c>
      <c r="H184" s="4">
        <f>Planning!AA168</f>
        <v>0</v>
      </c>
      <c r="I184" s="198">
        <f ca="1">IF(OR(W184="1",AND(W184&lt;&gt;"1",G184=Lists!$A$17)),Y184,0)</f>
        <v>0</v>
      </c>
      <c r="J184" s="174"/>
      <c r="K184" s="32" t="str">
        <f ca="1">IF(AND(W184="2",G184&lt;&gt;Lists!$A$17),AA184,Z184)</f>
        <v/>
      </c>
      <c r="L184" s="33" t="str">
        <f t="shared" ca="1" si="22"/>
        <v/>
      </c>
      <c r="M184" s="5">
        <f>Planning!AB168</f>
        <v>0</v>
      </c>
      <c r="N184" s="5">
        <f>'Month 6'!M184+'Month 6'!N184-'Month 6'!O184</f>
        <v>0</v>
      </c>
      <c r="O184" s="166"/>
      <c r="P184" s="32" t="str">
        <f t="shared" si="25"/>
        <v/>
      </c>
      <c r="Q184" s="33" t="str">
        <f t="shared" si="23"/>
        <v/>
      </c>
      <c r="R184" s="89">
        <f ca="1">SUMIFS($J$25:$J$224,$C$25:$C$224,$C184,$G$25:$G$224,Lists!$A$16)</f>
        <v>0</v>
      </c>
      <c r="S184" s="89">
        <f t="shared" si="26"/>
        <v>0</v>
      </c>
      <c r="U184" s="2" t="str">
        <f t="shared" si="27"/>
        <v/>
      </c>
      <c r="W184" s="2" t="str">
        <f>IF(C184=0,"",LEFT(INDEX(Lists!$H$5:$H$49,MATCH(C184,Lists!$G$5:$G$49,0),1),1))</f>
        <v/>
      </c>
      <c r="Y184" s="4">
        <f ca="1">'Month 6'!H184+'Month 6'!I184-'Month 6'!J184</f>
        <v>0</v>
      </c>
      <c r="Z184" s="2" t="str">
        <f t="shared" ca="1" si="28"/>
        <v/>
      </c>
      <c r="AA184" s="2" t="str">
        <f t="shared" ca="1" si="24"/>
        <v/>
      </c>
      <c r="AC184" s="627" t="str">
        <f t="shared" si="29"/>
        <v>0</v>
      </c>
    </row>
    <row r="185" spans="1:29" ht="39" hidden="1" customHeight="1" x14ac:dyDescent="0.2">
      <c r="A185" s="14" t="str">
        <f>Planning!A169</f>
        <v>I161</v>
      </c>
      <c r="B185" s="9">
        <f>Planning!B169</f>
        <v>0</v>
      </c>
      <c r="C185" s="9">
        <f>Planning!C169</f>
        <v>0</v>
      </c>
      <c r="D185" s="9">
        <f>Planning!D169</f>
        <v>0</v>
      </c>
      <c r="E185" s="3">
        <f>Planning!E169</f>
        <v>0</v>
      </c>
      <c r="F185" s="3" t="str">
        <f>IF(Planning!G169&lt;&gt;0,Planning!G169,"")</f>
        <v/>
      </c>
      <c r="G185" s="194">
        <f>Planning!H169</f>
        <v>0</v>
      </c>
      <c r="H185" s="4">
        <f>Planning!AA169</f>
        <v>0</v>
      </c>
      <c r="I185" s="198">
        <f ca="1">IF(OR(W185="1",AND(W185&lt;&gt;"1",G185=Lists!$A$17)),Y185,0)</f>
        <v>0</v>
      </c>
      <c r="J185" s="174"/>
      <c r="K185" s="32" t="str">
        <f ca="1">IF(AND(W185="2",G185&lt;&gt;Lists!$A$17),AA185,Z185)</f>
        <v/>
      </c>
      <c r="L185" s="33" t="str">
        <f t="shared" ref="L185:L216" ca="1" si="30">IF($U185=ExcluirDelPLogro,"",IF(AND(H185=0,I185=0,J185=0),"",K185))</f>
        <v/>
      </c>
      <c r="M185" s="5">
        <f>Planning!AB169</f>
        <v>0</v>
      </c>
      <c r="N185" s="5">
        <f>'Month 6'!M185+'Month 6'!N185-'Month 6'!O185</f>
        <v>0</v>
      </c>
      <c r="O185" s="166"/>
      <c r="P185" s="32" t="str">
        <f t="shared" si="25"/>
        <v/>
      </c>
      <c r="Q185" s="33" t="str">
        <f t="shared" ref="Q185:Q216" si="31">IF($U185=ExcluirDelPLogro,"",IF(AND(M185=0,N185=0,O185=0),"",P185))</f>
        <v/>
      </c>
      <c r="R185" s="89">
        <f ca="1">SUMIFS($J$25:$J$224,$C$25:$C$224,$C185,$G$25:$G$224,Lists!$A$16)</f>
        <v>0</v>
      </c>
      <c r="S185" s="89">
        <f t="shared" si="26"/>
        <v>0</v>
      </c>
      <c r="U185" s="2" t="str">
        <f t="shared" si="27"/>
        <v/>
      </c>
      <c r="W185" s="2" t="str">
        <f>IF(C185=0,"",LEFT(INDEX(Lists!$H$5:$H$49,MATCH(C185,Lists!$G$5:$G$49,0),1),1))</f>
        <v/>
      </c>
      <c r="Y185" s="4">
        <f ca="1">'Month 6'!H185+'Month 6'!I185-'Month 6'!J185</f>
        <v>0</v>
      </c>
      <c r="Z185" s="2" t="str">
        <f t="shared" ca="1" si="28"/>
        <v/>
      </c>
      <c r="AA185" s="2" t="str">
        <f t="shared" ref="AA185:AA216" ca="1" si="32">IF(AND(H185=0,I185=0,J185=0),"",IF(J185&gt;0,H185/J185,0))</f>
        <v/>
      </c>
      <c r="AC185" s="627" t="str">
        <f t="shared" si="29"/>
        <v>0</v>
      </c>
    </row>
    <row r="186" spans="1:29" ht="39" hidden="1" customHeight="1" x14ac:dyDescent="0.2">
      <c r="A186" s="14" t="str">
        <f>Planning!A170</f>
        <v>I162</v>
      </c>
      <c r="B186" s="9">
        <f>Planning!B170</f>
        <v>0</v>
      </c>
      <c r="C186" s="9">
        <f>Planning!C170</f>
        <v>0</v>
      </c>
      <c r="D186" s="9">
        <f>Planning!D170</f>
        <v>0</v>
      </c>
      <c r="E186" s="3">
        <f>Planning!E170</f>
        <v>0</v>
      </c>
      <c r="F186" s="3" t="str">
        <f>IF(Planning!G170&lt;&gt;0,Planning!G170,"")</f>
        <v/>
      </c>
      <c r="G186" s="194">
        <f>Planning!H170</f>
        <v>0</v>
      </c>
      <c r="H186" s="4">
        <f>Planning!AA170</f>
        <v>0</v>
      </c>
      <c r="I186" s="198">
        <f ca="1">IF(OR(W186="1",AND(W186&lt;&gt;"1",G186=Lists!$A$17)),Y186,0)</f>
        <v>0</v>
      </c>
      <c r="J186" s="174"/>
      <c r="K186" s="32" t="str">
        <f ca="1">IF(AND(W186="2",G186&lt;&gt;Lists!$A$17),AA186,Z186)</f>
        <v/>
      </c>
      <c r="L186" s="33" t="str">
        <f t="shared" ca="1" si="30"/>
        <v/>
      </c>
      <c r="M186" s="5">
        <f>Planning!AB170</f>
        <v>0</v>
      </c>
      <c r="N186" s="5">
        <f>'Month 6'!M186+'Month 6'!N186-'Month 6'!O186</f>
        <v>0</v>
      </c>
      <c r="O186" s="166"/>
      <c r="P186" s="32" t="str">
        <f t="shared" si="25"/>
        <v/>
      </c>
      <c r="Q186" s="33" t="str">
        <f t="shared" si="31"/>
        <v/>
      </c>
      <c r="R186" s="89">
        <f ca="1">SUMIFS($J$25:$J$224,$C$25:$C$224,$C186,$G$25:$G$224,Lists!$A$16)</f>
        <v>0</v>
      </c>
      <c r="S186" s="89">
        <f t="shared" si="26"/>
        <v>0</v>
      </c>
      <c r="U186" s="2" t="str">
        <f t="shared" si="27"/>
        <v/>
      </c>
      <c r="W186" s="2" t="str">
        <f>IF(C186=0,"",LEFT(INDEX(Lists!$H$5:$H$49,MATCH(C186,Lists!$G$5:$G$49,0),1),1))</f>
        <v/>
      </c>
      <c r="Y186" s="4">
        <f ca="1">'Month 6'!H186+'Month 6'!I186-'Month 6'!J186</f>
        <v>0</v>
      </c>
      <c r="Z186" s="2" t="str">
        <f t="shared" ca="1" si="28"/>
        <v/>
      </c>
      <c r="AA186" s="2" t="str">
        <f t="shared" ca="1" si="32"/>
        <v/>
      </c>
      <c r="AC186" s="627" t="str">
        <f t="shared" si="29"/>
        <v>0</v>
      </c>
    </row>
    <row r="187" spans="1:29" ht="39" hidden="1" customHeight="1" x14ac:dyDescent="0.2">
      <c r="A187" s="14" t="str">
        <f>Planning!A171</f>
        <v>I163</v>
      </c>
      <c r="B187" s="9">
        <f>Planning!B171</f>
        <v>0</v>
      </c>
      <c r="C187" s="9">
        <f>Planning!C171</f>
        <v>0</v>
      </c>
      <c r="D187" s="9">
        <f>Planning!D171</f>
        <v>0</v>
      </c>
      <c r="E187" s="3">
        <f>Planning!E171</f>
        <v>0</v>
      </c>
      <c r="F187" s="3" t="str">
        <f>IF(Planning!G171&lt;&gt;0,Planning!G171,"")</f>
        <v/>
      </c>
      <c r="G187" s="194">
        <f>Planning!H171</f>
        <v>0</v>
      </c>
      <c r="H187" s="4">
        <f>Planning!AA171</f>
        <v>0</v>
      </c>
      <c r="I187" s="198">
        <f ca="1">IF(OR(W187="1",AND(W187&lt;&gt;"1",G187=Lists!$A$17)),Y187,0)</f>
        <v>0</v>
      </c>
      <c r="J187" s="174"/>
      <c r="K187" s="32" t="str">
        <f ca="1">IF(AND(W187="2",G187&lt;&gt;Lists!$A$17),AA187,Z187)</f>
        <v/>
      </c>
      <c r="L187" s="33" t="str">
        <f t="shared" ca="1" si="30"/>
        <v/>
      </c>
      <c r="M187" s="5">
        <f>Planning!AB171</f>
        <v>0</v>
      </c>
      <c r="N187" s="5">
        <f>'Month 6'!M187+'Month 6'!N187-'Month 6'!O187</f>
        <v>0</v>
      </c>
      <c r="O187" s="166"/>
      <c r="P187" s="32" t="str">
        <f t="shared" si="25"/>
        <v/>
      </c>
      <c r="Q187" s="33" t="str">
        <f t="shared" si="31"/>
        <v/>
      </c>
      <c r="R187" s="89">
        <f ca="1">SUMIFS($J$25:$J$224,$C$25:$C$224,$C187,$G$25:$G$224,Lists!$A$16)</f>
        <v>0</v>
      </c>
      <c r="S187" s="89">
        <f t="shared" si="26"/>
        <v>0</v>
      </c>
      <c r="U187" s="2" t="str">
        <f t="shared" si="27"/>
        <v/>
      </c>
      <c r="W187" s="2" t="str">
        <f>IF(C187=0,"",LEFT(INDEX(Lists!$H$5:$H$49,MATCH(C187,Lists!$G$5:$G$49,0),1),1))</f>
        <v/>
      </c>
      <c r="Y187" s="4">
        <f ca="1">'Month 6'!H187+'Month 6'!I187-'Month 6'!J187</f>
        <v>0</v>
      </c>
      <c r="Z187" s="2" t="str">
        <f t="shared" ca="1" si="28"/>
        <v/>
      </c>
      <c r="AA187" s="2" t="str">
        <f t="shared" ca="1" si="32"/>
        <v/>
      </c>
      <c r="AC187" s="627" t="str">
        <f t="shared" si="29"/>
        <v>0</v>
      </c>
    </row>
    <row r="188" spans="1:29" ht="39" hidden="1" customHeight="1" x14ac:dyDescent="0.2">
      <c r="A188" s="14" t="str">
        <f>Planning!A172</f>
        <v>I164</v>
      </c>
      <c r="B188" s="9">
        <f>Planning!B172</f>
        <v>0</v>
      </c>
      <c r="C188" s="9">
        <f>Planning!C172</f>
        <v>0</v>
      </c>
      <c r="D188" s="9">
        <f>Planning!D172</f>
        <v>0</v>
      </c>
      <c r="E188" s="3">
        <f>Planning!E172</f>
        <v>0</v>
      </c>
      <c r="F188" s="3" t="str">
        <f>IF(Planning!G172&lt;&gt;0,Planning!G172,"")</f>
        <v/>
      </c>
      <c r="G188" s="194">
        <f>Planning!H172</f>
        <v>0</v>
      </c>
      <c r="H188" s="4">
        <f>Planning!AA172</f>
        <v>0</v>
      </c>
      <c r="I188" s="198">
        <f ca="1">IF(OR(W188="1",AND(W188&lt;&gt;"1",G188=Lists!$A$17)),Y188,0)</f>
        <v>0</v>
      </c>
      <c r="J188" s="174"/>
      <c r="K188" s="32" t="str">
        <f ca="1">IF(AND(W188="2",G188&lt;&gt;Lists!$A$17),AA188,Z188)</f>
        <v/>
      </c>
      <c r="L188" s="33" t="str">
        <f t="shared" ca="1" si="30"/>
        <v/>
      </c>
      <c r="M188" s="5">
        <f>Planning!AB172</f>
        <v>0</v>
      </c>
      <c r="N188" s="5">
        <f>'Month 6'!M188+'Month 6'!N188-'Month 6'!O188</f>
        <v>0</v>
      </c>
      <c r="O188" s="166"/>
      <c r="P188" s="32" t="str">
        <f t="shared" si="25"/>
        <v/>
      </c>
      <c r="Q188" s="33" t="str">
        <f t="shared" si="31"/>
        <v/>
      </c>
      <c r="R188" s="89">
        <f ca="1">SUMIFS($J$25:$J$224,$C$25:$C$224,$C188,$G$25:$G$224,Lists!$A$16)</f>
        <v>0</v>
      </c>
      <c r="S188" s="89">
        <f t="shared" si="26"/>
        <v>0</v>
      </c>
      <c r="U188" s="2" t="str">
        <f t="shared" si="27"/>
        <v/>
      </c>
      <c r="W188" s="2" t="str">
        <f>IF(C188=0,"",LEFT(INDEX(Lists!$H$5:$H$49,MATCH(C188,Lists!$G$5:$G$49,0),1),1))</f>
        <v/>
      </c>
      <c r="Y188" s="4">
        <f ca="1">'Month 6'!H188+'Month 6'!I188-'Month 6'!J188</f>
        <v>0</v>
      </c>
      <c r="Z188" s="2" t="str">
        <f t="shared" ca="1" si="28"/>
        <v/>
      </c>
      <c r="AA188" s="2" t="str">
        <f t="shared" ca="1" si="32"/>
        <v/>
      </c>
      <c r="AC188" s="627" t="str">
        <f t="shared" si="29"/>
        <v>0</v>
      </c>
    </row>
    <row r="189" spans="1:29" ht="39" hidden="1" customHeight="1" x14ac:dyDescent="0.2">
      <c r="A189" s="14" t="str">
        <f>Planning!A173</f>
        <v>I165</v>
      </c>
      <c r="B189" s="9">
        <f>Planning!B173</f>
        <v>0</v>
      </c>
      <c r="C189" s="9">
        <f>Planning!C173</f>
        <v>0</v>
      </c>
      <c r="D189" s="9">
        <f>Planning!D173</f>
        <v>0</v>
      </c>
      <c r="E189" s="3">
        <f>Planning!E173</f>
        <v>0</v>
      </c>
      <c r="F189" s="3" t="str">
        <f>IF(Planning!G173&lt;&gt;0,Planning!G173,"")</f>
        <v/>
      </c>
      <c r="G189" s="194">
        <f>Planning!H173</f>
        <v>0</v>
      </c>
      <c r="H189" s="4">
        <f>Planning!AA173</f>
        <v>0</v>
      </c>
      <c r="I189" s="198">
        <f ca="1">IF(OR(W189="1",AND(W189&lt;&gt;"1",G189=Lists!$A$17)),Y189,0)</f>
        <v>0</v>
      </c>
      <c r="J189" s="174"/>
      <c r="K189" s="32" t="str">
        <f ca="1">IF(AND(W189="2",G189&lt;&gt;Lists!$A$17),AA189,Z189)</f>
        <v/>
      </c>
      <c r="L189" s="33" t="str">
        <f t="shared" ca="1" si="30"/>
        <v/>
      </c>
      <c r="M189" s="5">
        <f>Planning!AB173</f>
        <v>0</v>
      </c>
      <c r="N189" s="5">
        <f>'Month 6'!M189+'Month 6'!N189-'Month 6'!O189</f>
        <v>0</v>
      </c>
      <c r="O189" s="166"/>
      <c r="P189" s="32" t="str">
        <f t="shared" si="25"/>
        <v/>
      </c>
      <c r="Q189" s="33" t="str">
        <f t="shared" si="31"/>
        <v/>
      </c>
      <c r="R189" s="89">
        <f ca="1">SUMIFS($J$25:$J$224,$C$25:$C$224,$C189,$G$25:$G$224,Lists!$A$16)</f>
        <v>0</v>
      </c>
      <c r="S189" s="89">
        <f t="shared" si="26"/>
        <v>0</v>
      </c>
      <c r="U189" s="2" t="str">
        <f t="shared" si="27"/>
        <v/>
      </c>
      <c r="W189" s="2" t="str">
        <f>IF(C189=0,"",LEFT(INDEX(Lists!$H$5:$H$49,MATCH(C189,Lists!$G$5:$G$49,0),1),1))</f>
        <v/>
      </c>
      <c r="Y189" s="4">
        <f ca="1">'Month 6'!H189+'Month 6'!I189-'Month 6'!J189</f>
        <v>0</v>
      </c>
      <c r="Z189" s="2" t="str">
        <f t="shared" ca="1" si="28"/>
        <v/>
      </c>
      <c r="AA189" s="2" t="str">
        <f t="shared" ca="1" si="32"/>
        <v/>
      </c>
      <c r="AC189" s="627" t="str">
        <f t="shared" si="29"/>
        <v>0</v>
      </c>
    </row>
    <row r="190" spans="1:29" ht="39" hidden="1" customHeight="1" x14ac:dyDescent="0.2">
      <c r="A190" s="14" t="str">
        <f>Planning!A174</f>
        <v>I166</v>
      </c>
      <c r="B190" s="9">
        <f>Planning!B174</f>
        <v>0</v>
      </c>
      <c r="C190" s="9">
        <f>Planning!C174</f>
        <v>0</v>
      </c>
      <c r="D190" s="9">
        <f>Planning!D174</f>
        <v>0</v>
      </c>
      <c r="E190" s="3">
        <f>Planning!E174</f>
        <v>0</v>
      </c>
      <c r="F190" s="3" t="str">
        <f>IF(Planning!G174&lt;&gt;0,Planning!G174,"")</f>
        <v/>
      </c>
      <c r="G190" s="194">
        <f>Planning!H174</f>
        <v>0</v>
      </c>
      <c r="H190" s="4">
        <f>Planning!AA174</f>
        <v>0</v>
      </c>
      <c r="I190" s="198">
        <f ca="1">IF(OR(W190="1",AND(W190&lt;&gt;"1",G190=Lists!$A$17)),Y190,0)</f>
        <v>0</v>
      </c>
      <c r="J190" s="174"/>
      <c r="K190" s="32" t="str">
        <f ca="1">IF(AND(W190="2",G190&lt;&gt;Lists!$A$17),AA190,Z190)</f>
        <v/>
      </c>
      <c r="L190" s="33" t="str">
        <f t="shared" ca="1" si="30"/>
        <v/>
      </c>
      <c r="M190" s="5">
        <f>Planning!AB174</f>
        <v>0</v>
      </c>
      <c r="N190" s="5">
        <f>'Month 6'!M190+'Month 6'!N190-'Month 6'!O190</f>
        <v>0</v>
      </c>
      <c r="O190" s="166"/>
      <c r="P190" s="32" t="str">
        <f t="shared" si="25"/>
        <v/>
      </c>
      <c r="Q190" s="33" t="str">
        <f t="shared" si="31"/>
        <v/>
      </c>
      <c r="R190" s="89">
        <f ca="1">SUMIFS($J$25:$J$224,$C$25:$C$224,$C190,$G$25:$G$224,Lists!$A$16)</f>
        <v>0</v>
      </c>
      <c r="S190" s="89">
        <f t="shared" si="26"/>
        <v>0</v>
      </c>
      <c r="U190" s="2" t="str">
        <f t="shared" si="27"/>
        <v/>
      </c>
      <c r="W190" s="2" t="str">
        <f>IF(C190=0,"",LEFT(INDEX(Lists!$H$5:$H$49,MATCH(C190,Lists!$G$5:$G$49,0),1),1))</f>
        <v/>
      </c>
      <c r="Y190" s="4">
        <f ca="1">'Month 6'!H190+'Month 6'!I190-'Month 6'!J190</f>
        <v>0</v>
      </c>
      <c r="Z190" s="2" t="str">
        <f t="shared" ca="1" si="28"/>
        <v/>
      </c>
      <c r="AA190" s="2" t="str">
        <f t="shared" ca="1" si="32"/>
        <v/>
      </c>
      <c r="AC190" s="627" t="str">
        <f t="shared" si="29"/>
        <v>0</v>
      </c>
    </row>
    <row r="191" spans="1:29" ht="39" hidden="1" customHeight="1" x14ac:dyDescent="0.2">
      <c r="A191" s="14" t="str">
        <f>Planning!A175</f>
        <v>I167</v>
      </c>
      <c r="B191" s="9">
        <f>Planning!B175</f>
        <v>0</v>
      </c>
      <c r="C191" s="9">
        <f>Planning!C175</f>
        <v>0</v>
      </c>
      <c r="D191" s="9">
        <f>Planning!D175</f>
        <v>0</v>
      </c>
      <c r="E191" s="3">
        <f>Planning!E175</f>
        <v>0</v>
      </c>
      <c r="F191" s="3" t="str">
        <f>IF(Planning!G175&lt;&gt;0,Planning!G175,"")</f>
        <v/>
      </c>
      <c r="G191" s="194">
        <f>Planning!H175</f>
        <v>0</v>
      </c>
      <c r="H191" s="4">
        <f>Planning!AA175</f>
        <v>0</v>
      </c>
      <c r="I191" s="198">
        <f ca="1">IF(OR(W191="1",AND(W191&lt;&gt;"1",G191=Lists!$A$17)),Y191,0)</f>
        <v>0</v>
      </c>
      <c r="J191" s="174"/>
      <c r="K191" s="32" t="str">
        <f ca="1">IF(AND(W191="2",G191&lt;&gt;Lists!$A$17),AA191,Z191)</f>
        <v/>
      </c>
      <c r="L191" s="33" t="str">
        <f t="shared" ca="1" si="30"/>
        <v/>
      </c>
      <c r="M191" s="5">
        <f>Planning!AB175</f>
        <v>0</v>
      </c>
      <c r="N191" s="5">
        <f>'Month 6'!M191+'Month 6'!N191-'Month 6'!O191</f>
        <v>0</v>
      </c>
      <c r="O191" s="166"/>
      <c r="P191" s="32" t="str">
        <f t="shared" si="25"/>
        <v/>
      </c>
      <c r="Q191" s="33" t="str">
        <f t="shared" si="31"/>
        <v/>
      </c>
      <c r="R191" s="89">
        <f ca="1">SUMIFS($J$25:$J$224,$C$25:$C$224,$C191,$G$25:$G$224,Lists!$A$16)</f>
        <v>0</v>
      </c>
      <c r="S191" s="89">
        <f t="shared" si="26"/>
        <v>0</v>
      </c>
      <c r="U191" s="2" t="str">
        <f t="shared" si="27"/>
        <v/>
      </c>
      <c r="W191" s="2" t="str">
        <f>IF(C191=0,"",LEFT(INDEX(Lists!$H$5:$H$49,MATCH(C191,Lists!$G$5:$G$49,0),1),1))</f>
        <v/>
      </c>
      <c r="Y191" s="4">
        <f ca="1">'Month 6'!H191+'Month 6'!I191-'Month 6'!J191</f>
        <v>0</v>
      </c>
      <c r="Z191" s="2" t="str">
        <f t="shared" ca="1" si="28"/>
        <v/>
      </c>
      <c r="AA191" s="2" t="str">
        <f t="shared" ca="1" si="32"/>
        <v/>
      </c>
      <c r="AC191" s="627" t="str">
        <f t="shared" si="29"/>
        <v>0</v>
      </c>
    </row>
    <row r="192" spans="1:29" ht="39" hidden="1" customHeight="1" x14ac:dyDescent="0.2">
      <c r="A192" s="14" t="str">
        <f>Planning!A176</f>
        <v>I168</v>
      </c>
      <c r="B192" s="9">
        <f>Planning!B176</f>
        <v>0</v>
      </c>
      <c r="C192" s="9">
        <f>Planning!C176</f>
        <v>0</v>
      </c>
      <c r="D192" s="9">
        <f>Planning!D176</f>
        <v>0</v>
      </c>
      <c r="E192" s="3">
        <f>Planning!E176</f>
        <v>0</v>
      </c>
      <c r="F192" s="3" t="str">
        <f>IF(Planning!G176&lt;&gt;0,Planning!G176,"")</f>
        <v/>
      </c>
      <c r="G192" s="194">
        <f>Planning!H176</f>
        <v>0</v>
      </c>
      <c r="H192" s="4">
        <f>Planning!AA176</f>
        <v>0</v>
      </c>
      <c r="I192" s="198">
        <f ca="1">IF(OR(W192="1",AND(W192&lt;&gt;"1",G192=Lists!$A$17)),Y192,0)</f>
        <v>0</v>
      </c>
      <c r="J192" s="174"/>
      <c r="K192" s="32" t="str">
        <f ca="1">IF(AND(W192="2",G192&lt;&gt;Lists!$A$17),AA192,Z192)</f>
        <v/>
      </c>
      <c r="L192" s="33" t="str">
        <f t="shared" ca="1" si="30"/>
        <v/>
      </c>
      <c r="M192" s="5">
        <f>Planning!AB176</f>
        <v>0</v>
      </c>
      <c r="N192" s="5">
        <f>'Month 6'!M192+'Month 6'!N192-'Month 6'!O192</f>
        <v>0</v>
      </c>
      <c r="O192" s="166"/>
      <c r="P192" s="32" t="str">
        <f t="shared" si="25"/>
        <v/>
      </c>
      <c r="Q192" s="33" t="str">
        <f t="shared" si="31"/>
        <v/>
      </c>
      <c r="R192" s="89">
        <f ca="1">SUMIFS($J$25:$J$224,$C$25:$C$224,$C192,$G$25:$G$224,Lists!$A$16)</f>
        <v>0</v>
      </c>
      <c r="S192" s="89">
        <f t="shared" si="26"/>
        <v>0</v>
      </c>
      <c r="U192" s="2" t="str">
        <f t="shared" si="27"/>
        <v/>
      </c>
      <c r="W192" s="2" t="str">
        <f>IF(C192=0,"",LEFT(INDEX(Lists!$H$5:$H$49,MATCH(C192,Lists!$G$5:$G$49,0),1),1))</f>
        <v/>
      </c>
      <c r="Y192" s="4">
        <f ca="1">'Month 6'!H192+'Month 6'!I192-'Month 6'!J192</f>
        <v>0</v>
      </c>
      <c r="Z192" s="2" t="str">
        <f t="shared" ca="1" si="28"/>
        <v/>
      </c>
      <c r="AA192" s="2" t="str">
        <f t="shared" ca="1" si="32"/>
        <v/>
      </c>
      <c r="AC192" s="627" t="str">
        <f t="shared" si="29"/>
        <v>0</v>
      </c>
    </row>
    <row r="193" spans="1:29" ht="39" hidden="1" customHeight="1" x14ac:dyDescent="0.2">
      <c r="A193" s="14" t="str">
        <f>Planning!A177</f>
        <v>I169</v>
      </c>
      <c r="B193" s="9">
        <f>Planning!B177</f>
        <v>0</v>
      </c>
      <c r="C193" s="9">
        <f>Planning!C177</f>
        <v>0</v>
      </c>
      <c r="D193" s="9">
        <f>Planning!D177</f>
        <v>0</v>
      </c>
      <c r="E193" s="3">
        <f>Planning!E177</f>
        <v>0</v>
      </c>
      <c r="F193" s="3" t="str">
        <f>IF(Planning!G177&lt;&gt;0,Planning!G177,"")</f>
        <v/>
      </c>
      <c r="G193" s="194">
        <f>Planning!H177</f>
        <v>0</v>
      </c>
      <c r="H193" s="4">
        <f>Planning!AA177</f>
        <v>0</v>
      </c>
      <c r="I193" s="198">
        <f ca="1">IF(OR(W193="1",AND(W193&lt;&gt;"1",G193=Lists!$A$17)),Y193,0)</f>
        <v>0</v>
      </c>
      <c r="J193" s="174"/>
      <c r="K193" s="32" t="str">
        <f ca="1">IF(AND(W193="2",G193&lt;&gt;Lists!$A$17),AA193,Z193)</f>
        <v/>
      </c>
      <c r="L193" s="33" t="str">
        <f t="shared" ca="1" si="30"/>
        <v/>
      </c>
      <c r="M193" s="5">
        <f>Planning!AB177</f>
        <v>0</v>
      </c>
      <c r="N193" s="5">
        <f>'Month 6'!M193+'Month 6'!N193-'Month 6'!O193</f>
        <v>0</v>
      </c>
      <c r="O193" s="166"/>
      <c r="P193" s="32" t="str">
        <f t="shared" si="25"/>
        <v/>
      </c>
      <c r="Q193" s="33" t="str">
        <f t="shared" si="31"/>
        <v/>
      </c>
      <c r="R193" s="89">
        <f ca="1">SUMIFS($J$25:$J$224,$C$25:$C$224,$C193,$G$25:$G$224,Lists!$A$16)</f>
        <v>0</v>
      </c>
      <c r="S193" s="89">
        <f t="shared" si="26"/>
        <v>0</v>
      </c>
      <c r="U193" s="2" t="str">
        <f t="shared" si="27"/>
        <v/>
      </c>
      <c r="W193" s="2" t="str">
        <f>IF(C193=0,"",LEFT(INDEX(Lists!$H$5:$H$49,MATCH(C193,Lists!$G$5:$G$49,0),1),1))</f>
        <v/>
      </c>
      <c r="Y193" s="4">
        <f ca="1">'Month 6'!H193+'Month 6'!I193-'Month 6'!J193</f>
        <v>0</v>
      </c>
      <c r="Z193" s="2" t="str">
        <f t="shared" ca="1" si="28"/>
        <v/>
      </c>
      <c r="AA193" s="2" t="str">
        <f t="shared" ca="1" si="32"/>
        <v/>
      </c>
      <c r="AC193" s="627" t="str">
        <f t="shared" si="29"/>
        <v>0</v>
      </c>
    </row>
    <row r="194" spans="1:29" ht="39" hidden="1" customHeight="1" x14ac:dyDescent="0.2">
      <c r="A194" s="14" t="str">
        <f>Planning!A178</f>
        <v>I170</v>
      </c>
      <c r="B194" s="9">
        <f>Planning!B178</f>
        <v>0</v>
      </c>
      <c r="C194" s="9">
        <f>Planning!C178</f>
        <v>0</v>
      </c>
      <c r="D194" s="9">
        <f>Planning!D178</f>
        <v>0</v>
      </c>
      <c r="E194" s="3">
        <f>Planning!E178</f>
        <v>0</v>
      </c>
      <c r="F194" s="3" t="str">
        <f>IF(Planning!G178&lt;&gt;0,Planning!G178,"")</f>
        <v/>
      </c>
      <c r="G194" s="194">
        <f>Planning!H178</f>
        <v>0</v>
      </c>
      <c r="H194" s="4">
        <f>Planning!AA178</f>
        <v>0</v>
      </c>
      <c r="I194" s="198">
        <f ca="1">IF(OR(W194="1",AND(W194&lt;&gt;"1",G194=Lists!$A$17)),Y194,0)</f>
        <v>0</v>
      </c>
      <c r="J194" s="174"/>
      <c r="K194" s="32" t="str">
        <f ca="1">IF(AND(W194="2",G194&lt;&gt;Lists!$A$17),AA194,Z194)</f>
        <v/>
      </c>
      <c r="L194" s="33" t="str">
        <f t="shared" ca="1" si="30"/>
        <v/>
      </c>
      <c r="M194" s="5">
        <f>Planning!AB178</f>
        <v>0</v>
      </c>
      <c r="N194" s="5">
        <f>'Month 6'!M194+'Month 6'!N194-'Month 6'!O194</f>
        <v>0</v>
      </c>
      <c r="O194" s="166"/>
      <c r="P194" s="32" t="str">
        <f t="shared" si="25"/>
        <v/>
      </c>
      <c r="Q194" s="33" t="str">
        <f t="shared" si="31"/>
        <v/>
      </c>
      <c r="R194" s="89">
        <f ca="1">SUMIFS($J$25:$J$224,$C$25:$C$224,$C194,$G$25:$G$224,Lists!$A$16)</f>
        <v>0</v>
      </c>
      <c r="S194" s="89">
        <f t="shared" si="26"/>
        <v>0</v>
      </c>
      <c r="U194" s="2" t="str">
        <f t="shared" si="27"/>
        <v/>
      </c>
      <c r="W194" s="2" t="str">
        <f>IF(C194=0,"",LEFT(INDEX(Lists!$H$5:$H$49,MATCH(C194,Lists!$G$5:$G$49,0),1),1))</f>
        <v/>
      </c>
      <c r="Y194" s="4">
        <f ca="1">'Month 6'!H194+'Month 6'!I194-'Month 6'!J194</f>
        <v>0</v>
      </c>
      <c r="Z194" s="2" t="str">
        <f t="shared" ca="1" si="28"/>
        <v/>
      </c>
      <c r="AA194" s="2" t="str">
        <f t="shared" ca="1" si="32"/>
        <v/>
      </c>
      <c r="AC194" s="627" t="str">
        <f t="shared" si="29"/>
        <v>0</v>
      </c>
    </row>
    <row r="195" spans="1:29" ht="39" hidden="1" customHeight="1" x14ac:dyDescent="0.2">
      <c r="A195" s="14" t="str">
        <f>Planning!A179</f>
        <v>I171</v>
      </c>
      <c r="B195" s="9">
        <f>Planning!B179</f>
        <v>0</v>
      </c>
      <c r="C195" s="9">
        <f>Planning!C179</f>
        <v>0</v>
      </c>
      <c r="D195" s="9">
        <f>Planning!D179</f>
        <v>0</v>
      </c>
      <c r="E195" s="3">
        <f>Planning!E179</f>
        <v>0</v>
      </c>
      <c r="F195" s="3" t="str">
        <f>IF(Planning!G179&lt;&gt;0,Planning!G179,"")</f>
        <v/>
      </c>
      <c r="G195" s="194">
        <f>Planning!H179</f>
        <v>0</v>
      </c>
      <c r="H195" s="4">
        <f>Planning!AA179</f>
        <v>0</v>
      </c>
      <c r="I195" s="198">
        <f ca="1">IF(OR(W195="1",AND(W195&lt;&gt;"1",G195=Lists!$A$17)),Y195,0)</f>
        <v>0</v>
      </c>
      <c r="J195" s="174"/>
      <c r="K195" s="32" t="str">
        <f ca="1">IF(AND(W195="2",G195&lt;&gt;Lists!$A$17),AA195,Z195)</f>
        <v/>
      </c>
      <c r="L195" s="33" t="str">
        <f t="shared" ca="1" si="30"/>
        <v/>
      </c>
      <c r="M195" s="5">
        <f>Planning!AB179</f>
        <v>0</v>
      </c>
      <c r="N195" s="5">
        <f>'Month 6'!M195+'Month 6'!N195-'Month 6'!O195</f>
        <v>0</v>
      </c>
      <c r="O195" s="166"/>
      <c r="P195" s="32" t="str">
        <f t="shared" si="25"/>
        <v/>
      </c>
      <c r="Q195" s="33" t="str">
        <f t="shared" si="31"/>
        <v/>
      </c>
      <c r="R195" s="89">
        <f ca="1">SUMIFS($J$25:$J$224,$C$25:$C$224,$C195,$G$25:$G$224,Lists!$A$16)</f>
        <v>0</v>
      </c>
      <c r="S195" s="89">
        <f t="shared" si="26"/>
        <v>0</v>
      </c>
      <c r="U195" s="2" t="str">
        <f t="shared" si="27"/>
        <v/>
      </c>
      <c r="W195" s="2" t="str">
        <f>IF(C195=0,"",LEFT(INDEX(Lists!$H$5:$H$49,MATCH(C195,Lists!$G$5:$G$49,0),1),1))</f>
        <v/>
      </c>
      <c r="Y195" s="4">
        <f ca="1">'Month 6'!H195+'Month 6'!I195-'Month 6'!J195</f>
        <v>0</v>
      </c>
      <c r="Z195" s="2" t="str">
        <f t="shared" ca="1" si="28"/>
        <v/>
      </c>
      <c r="AA195" s="2" t="str">
        <f t="shared" ca="1" si="32"/>
        <v/>
      </c>
      <c r="AC195" s="627" t="str">
        <f t="shared" si="29"/>
        <v>0</v>
      </c>
    </row>
    <row r="196" spans="1:29" ht="39" hidden="1" customHeight="1" x14ac:dyDescent="0.2">
      <c r="A196" s="14" t="str">
        <f>Planning!A180</f>
        <v>I172</v>
      </c>
      <c r="B196" s="9">
        <f>Planning!B180</f>
        <v>0</v>
      </c>
      <c r="C196" s="9">
        <f>Planning!C180</f>
        <v>0</v>
      </c>
      <c r="D196" s="9">
        <f>Planning!D180</f>
        <v>0</v>
      </c>
      <c r="E196" s="3">
        <f>Planning!E180</f>
        <v>0</v>
      </c>
      <c r="F196" s="3" t="str">
        <f>IF(Planning!G180&lt;&gt;0,Planning!G180,"")</f>
        <v/>
      </c>
      <c r="G196" s="194">
        <f>Planning!H180</f>
        <v>0</v>
      </c>
      <c r="H196" s="4">
        <f>Planning!AA180</f>
        <v>0</v>
      </c>
      <c r="I196" s="198">
        <f ca="1">IF(OR(W196="1",AND(W196&lt;&gt;"1",G196=Lists!$A$17)),Y196,0)</f>
        <v>0</v>
      </c>
      <c r="J196" s="174"/>
      <c r="K196" s="32" t="str">
        <f ca="1">IF(AND(W196="2",G196&lt;&gt;Lists!$A$17),AA196,Z196)</f>
        <v/>
      </c>
      <c r="L196" s="33" t="str">
        <f t="shared" ca="1" si="30"/>
        <v/>
      </c>
      <c r="M196" s="5">
        <f>Planning!AB180</f>
        <v>0</v>
      </c>
      <c r="N196" s="5">
        <f>'Month 6'!M196+'Month 6'!N196-'Month 6'!O196</f>
        <v>0</v>
      </c>
      <c r="O196" s="166"/>
      <c r="P196" s="32" t="str">
        <f t="shared" si="25"/>
        <v/>
      </c>
      <c r="Q196" s="33" t="str">
        <f t="shared" si="31"/>
        <v/>
      </c>
      <c r="R196" s="89">
        <f ca="1">SUMIFS($J$25:$J$224,$C$25:$C$224,$C196,$G$25:$G$224,Lists!$A$16)</f>
        <v>0</v>
      </c>
      <c r="S196" s="89">
        <f t="shared" si="26"/>
        <v>0</v>
      </c>
      <c r="U196" s="2" t="str">
        <f t="shared" si="27"/>
        <v/>
      </c>
      <c r="W196" s="2" t="str">
        <f>IF(C196=0,"",LEFT(INDEX(Lists!$H$5:$H$49,MATCH(C196,Lists!$G$5:$G$49,0),1),1))</f>
        <v/>
      </c>
      <c r="Y196" s="4">
        <f ca="1">'Month 6'!H196+'Month 6'!I196-'Month 6'!J196</f>
        <v>0</v>
      </c>
      <c r="Z196" s="2" t="str">
        <f t="shared" ca="1" si="28"/>
        <v/>
      </c>
      <c r="AA196" s="2" t="str">
        <f t="shared" ca="1" si="32"/>
        <v/>
      </c>
      <c r="AC196" s="627" t="str">
        <f t="shared" si="29"/>
        <v>0</v>
      </c>
    </row>
    <row r="197" spans="1:29" ht="39" hidden="1" customHeight="1" x14ac:dyDescent="0.2">
      <c r="A197" s="14" t="str">
        <f>Planning!A181</f>
        <v>I173</v>
      </c>
      <c r="B197" s="9">
        <f>Planning!B181</f>
        <v>0</v>
      </c>
      <c r="C197" s="9">
        <f>Planning!C181</f>
        <v>0</v>
      </c>
      <c r="D197" s="9">
        <f>Planning!D181</f>
        <v>0</v>
      </c>
      <c r="E197" s="3">
        <f>Planning!E181</f>
        <v>0</v>
      </c>
      <c r="F197" s="3" t="str">
        <f>IF(Planning!G181&lt;&gt;0,Planning!G181,"")</f>
        <v/>
      </c>
      <c r="G197" s="194">
        <f>Planning!H181</f>
        <v>0</v>
      </c>
      <c r="H197" s="4">
        <f>Planning!AA181</f>
        <v>0</v>
      </c>
      <c r="I197" s="198">
        <f ca="1">IF(OR(W197="1",AND(W197&lt;&gt;"1",G197=Lists!$A$17)),Y197,0)</f>
        <v>0</v>
      </c>
      <c r="J197" s="174"/>
      <c r="K197" s="32" t="str">
        <f ca="1">IF(AND(W197="2",G197&lt;&gt;Lists!$A$17),AA197,Z197)</f>
        <v/>
      </c>
      <c r="L197" s="33" t="str">
        <f t="shared" ca="1" si="30"/>
        <v/>
      </c>
      <c r="M197" s="5">
        <f>Planning!AB181</f>
        <v>0</v>
      </c>
      <c r="N197" s="5">
        <f>'Month 6'!M197+'Month 6'!N197-'Month 6'!O197</f>
        <v>0</v>
      </c>
      <c r="O197" s="166"/>
      <c r="P197" s="32" t="str">
        <f t="shared" si="25"/>
        <v/>
      </c>
      <c r="Q197" s="33" t="str">
        <f t="shared" si="31"/>
        <v/>
      </c>
      <c r="R197" s="89">
        <f ca="1">SUMIFS($J$25:$J$224,$C$25:$C$224,$C197,$G$25:$G$224,Lists!$A$16)</f>
        <v>0</v>
      </c>
      <c r="S197" s="89">
        <f t="shared" si="26"/>
        <v>0</v>
      </c>
      <c r="U197" s="2" t="str">
        <f t="shared" si="27"/>
        <v/>
      </c>
      <c r="W197" s="2" t="str">
        <f>IF(C197=0,"",LEFT(INDEX(Lists!$H$5:$H$49,MATCH(C197,Lists!$G$5:$G$49,0),1),1))</f>
        <v/>
      </c>
      <c r="Y197" s="4">
        <f ca="1">'Month 6'!H197+'Month 6'!I197-'Month 6'!J197</f>
        <v>0</v>
      </c>
      <c r="Z197" s="2" t="str">
        <f t="shared" ca="1" si="28"/>
        <v/>
      </c>
      <c r="AA197" s="2" t="str">
        <f t="shared" ca="1" si="32"/>
        <v/>
      </c>
      <c r="AC197" s="627" t="str">
        <f t="shared" si="29"/>
        <v>0</v>
      </c>
    </row>
    <row r="198" spans="1:29" ht="39" hidden="1" customHeight="1" x14ac:dyDescent="0.2">
      <c r="A198" s="14" t="str">
        <f>Planning!A182</f>
        <v>I174</v>
      </c>
      <c r="B198" s="9">
        <f>Planning!B182</f>
        <v>0</v>
      </c>
      <c r="C198" s="9">
        <f>Planning!C182</f>
        <v>0</v>
      </c>
      <c r="D198" s="9">
        <f>Planning!D182</f>
        <v>0</v>
      </c>
      <c r="E198" s="3">
        <f>Planning!E182</f>
        <v>0</v>
      </c>
      <c r="F198" s="3" t="str">
        <f>IF(Planning!G182&lt;&gt;0,Planning!G182,"")</f>
        <v/>
      </c>
      <c r="G198" s="194">
        <f>Planning!H182</f>
        <v>0</v>
      </c>
      <c r="H198" s="4">
        <f>Planning!AA182</f>
        <v>0</v>
      </c>
      <c r="I198" s="198">
        <f ca="1">IF(OR(W198="1",AND(W198&lt;&gt;"1",G198=Lists!$A$17)),Y198,0)</f>
        <v>0</v>
      </c>
      <c r="J198" s="174"/>
      <c r="K198" s="32" t="str">
        <f ca="1">IF(AND(W198="2",G198&lt;&gt;Lists!$A$17),AA198,Z198)</f>
        <v/>
      </c>
      <c r="L198" s="33" t="str">
        <f t="shared" ca="1" si="30"/>
        <v/>
      </c>
      <c r="M198" s="5">
        <f>Planning!AB182</f>
        <v>0</v>
      </c>
      <c r="N198" s="5">
        <f>'Month 6'!M198+'Month 6'!N198-'Month 6'!O198</f>
        <v>0</v>
      </c>
      <c r="O198" s="166"/>
      <c r="P198" s="32" t="str">
        <f t="shared" si="25"/>
        <v/>
      </c>
      <c r="Q198" s="33" t="str">
        <f t="shared" si="31"/>
        <v/>
      </c>
      <c r="R198" s="89">
        <f ca="1">SUMIFS($J$25:$J$224,$C$25:$C$224,$C198,$G$25:$G$224,Lists!$A$16)</f>
        <v>0</v>
      </c>
      <c r="S198" s="89">
        <f t="shared" si="26"/>
        <v>0</v>
      </c>
      <c r="U198" s="2" t="str">
        <f t="shared" si="27"/>
        <v/>
      </c>
      <c r="W198" s="2" t="str">
        <f>IF(C198=0,"",LEFT(INDEX(Lists!$H$5:$H$49,MATCH(C198,Lists!$G$5:$G$49,0),1),1))</f>
        <v/>
      </c>
      <c r="Y198" s="4">
        <f ca="1">'Month 6'!H198+'Month 6'!I198-'Month 6'!J198</f>
        <v>0</v>
      </c>
      <c r="Z198" s="2" t="str">
        <f t="shared" ca="1" si="28"/>
        <v/>
      </c>
      <c r="AA198" s="2" t="str">
        <f t="shared" ca="1" si="32"/>
        <v/>
      </c>
      <c r="AC198" s="627" t="str">
        <f t="shared" si="29"/>
        <v>0</v>
      </c>
    </row>
    <row r="199" spans="1:29" ht="39" hidden="1" customHeight="1" x14ac:dyDescent="0.2">
      <c r="A199" s="14" t="str">
        <f>Planning!A183</f>
        <v>I175</v>
      </c>
      <c r="B199" s="9">
        <f>Planning!B183</f>
        <v>0</v>
      </c>
      <c r="C199" s="9">
        <f>Planning!C183</f>
        <v>0</v>
      </c>
      <c r="D199" s="9">
        <f>Planning!D183</f>
        <v>0</v>
      </c>
      <c r="E199" s="3">
        <f>Planning!E183</f>
        <v>0</v>
      </c>
      <c r="F199" s="3" t="str">
        <f>IF(Planning!G183&lt;&gt;0,Planning!G183,"")</f>
        <v/>
      </c>
      <c r="G199" s="194">
        <f>Planning!H183</f>
        <v>0</v>
      </c>
      <c r="H199" s="4">
        <f>Planning!AA183</f>
        <v>0</v>
      </c>
      <c r="I199" s="198">
        <f ca="1">IF(OR(W199="1",AND(W199&lt;&gt;"1",G199=Lists!$A$17)),Y199,0)</f>
        <v>0</v>
      </c>
      <c r="J199" s="174"/>
      <c r="K199" s="32" t="str">
        <f ca="1">IF(AND(W199="2",G199&lt;&gt;Lists!$A$17),AA199,Z199)</f>
        <v/>
      </c>
      <c r="L199" s="33" t="str">
        <f t="shared" ca="1" si="30"/>
        <v/>
      </c>
      <c r="M199" s="5">
        <f>Planning!AB183</f>
        <v>0</v>
      </c>
      <c r="N199" s="5">
        <f>'Month 6'!M199+'Month 6'!N199-'Month 6'!O199</f>
        <v>0</v>
      </c>
      <c r="O199" s="166"/>
      <c r="P199" s="32" t="str">
        <f t="shared" si="25"/>
        <v/>
      </c>
      <c r="Q199" s="33" t="str">
        <f t="shared" si="31"/>
        <v/>
      </c>
      <c r="R199" s="89">
        <f ca="1">SUMIFS($J$25:$J$224,$C$25:$C$224,$C199,$G$25:$G$224,Lists!$A$16)</f>
        <v>0</v>
      </c>
      <c r="S199" s="89">
        <f t="shared" si="26"/>
        <v>0</v>
      </c>
      <c r="U199" s="2" t="str">
        <f t="shared" si="27"/>
        <v/>
      </c>
      <c r="W199" s="2" t="str">
        <f>IF(C199=0,"",LEFT(INDEX(Lists!$H$5:$H$49,MATCH(C199,Lists!$G$5:$G$49,0),1),1))</f>
        <v/>
      </c>
      <c r="Y199" s="4">
        <f ca="1">'Month 6'!H199+'Month 6'!I199-'Month 6'!J199</f>
        <v>0</v>
      </c>
      <c r="Z199" s="2" t="str">
        <f t="shared" ca="1" si="28"/>
        <v/>
      </c>
      <c r="AA199" s="2" t="str">
        <f t="shared" ca="1" si="32"/>
        <v/>
      </c>
      <c r="AC199" s="627" t="str">
        <f t="shared" si="29"/>
        <v>0</v>
      </c>
    </row>
    <row r="200" spans="1:29" ht="39" hidden="1" customHeight="1" x14ac:dyDescent="0.2">
      <c r="A200" s="14" t="str">
        <f>Planning!A184</f>
        <v>I176</v>
      </c>
      <c r="B200" s="9">
        <f>Planning!B184</f>
        <v>0</v>
      </c>
      <c r="C200" s="9">
        <f>Planning!C184</f>
        <v>0</v>
      </c>
      <c r="D200" s="9">
        <f>Planning!D184</f>
        <v>0</v>
      </c>
      <c r="E200" s="3">
        <f>Planning!E184</f>
        <v>0</v>
      </c>
      <c r="F200" s="3" t="str">
        <f>IF(Planning!G184&lt;&gt;0,Planning!G184,"")</f>
        <v/>
      </c>
      <c r="G200" s="194">
        <f>Planning!H184</f>
        <v>0</v>
      </c>
      <c r="H200" s="4">
        <f>Planning!AA184</f>
        <v>0</v>
      </c>
      <c r="I200" s="198">
        <f ca="1">IF(OR(W200="1",AND(W200&lt;&gt;"1",G200=Lists!$A$17)),Y200,0)</f>
        <v>0</v>
      </c>
      <c r="J200" s="174"/>
      <c r="K200" s="32" t="str">
        <f ca="1">IF(AND(W200="2",G200&lt;&gt;Lists!$A$17),AA200,Z200)</f>
        <v/>
      </c>
      <c r="L200" s="33" t="str">
        <f t="shared" ca="1" si="30"/>
        <v/>
      </c>
      <c r="M200" s="5">
        <f>Planning!AB184</f>
        <v>0</v>
      </c>
      <c r="N200" s="5">
        <f>'Month 6'!M200+'Month 6'!N200-'Month 6'!O200</f>
        <v>0</v>
      </c>
      <c r="O200" s="166"/>
      <c r="P200" s="32" t="str">
        <f t="shared" si="25"/>
        <v/>
      </c>
      <c r="Q200" s="33" t="str">
        <f t="shared" si="31"/>
        <v/>
      </c>
      <c r="R200" s="89">
        <f ca="1">SUMIFS($J$25:$J$224,$C$25:$C$224,$C200,$G$25:$G$224,Lists!$A$16)</f>
        <v>0</v>
      </c>
      <c r="S200" s="89">
        <f t="shared" si="26"/>
        <v>0</v>
      </c>
      <c r="U200" s="2" t="str">
        <f t="shared" si="27"/>
        <v/>
      </c>
      <c r="W200" s="2" t="str">
        <f>IF(C200=0,"",LEFT(INDEX(Lists!$H$5:$H$49,MATCH(C200,Lists!$G$5:$G$49,0),1),1))</f>
        <v/>
      </c>
      <c r="Y200" s="4">
        <f ca="1">'Month 6'!H200+'Month 6'!I200-'Month 6'!J200</f>
        <v>0</v>
      </c>
      <c r="Z200" s="2" t="str">
        <f t="shared" ca="1" si="28"/>
        <v/>
      </c>
      <c r="AA200" s="2" t="str">
        <f t="shared" ca="1" si="32"/>
        <v/>
      </c>
      <c r="AC200" s="627" t="str">
        <f t="shared" si="29"/>
        <v>0</v>
      </c>
    </row>
    <row r="201" spans="1:29" ht="39" hidden="1" customHeight="1" x14ac:dyDescent="0.2">
      <c r="A201" s="14" t="str">
        <f>Planning!A185</f>
        <v>I177</v>
      </c>
      <c r="B201" s="9">
        <f>Planning!B185</f>
        <v>0</v>
      </c>
      <c r="C201" s="9">
        <f>Planning!C185</f>
        <v>0</v>
      </c>
      <c r="D201" s="9">
        <f>Planning!D185</f>
        <v>0</v>
      </c>
      <c r="E201" s="3">
        <f>Planning!E185</f>
        <v>0</v>
      </c>
      <c r="F201" s="3" t="str">
        <f>IF(Planning!G185&lt;&gt;0,Planning!G185,"")</f>
        <v/>
      </c>
      <c r="G201" s="194">
        <f>Planning!H185</f>
        <v>0</v>
      </c>
      <c r="H201" s="4">
        <f>Planning!AA185</f>
        <v>0</v>
      </c>
      <c r="I201" s="198">
        <f ca="1">IF(OR(W201="1",AND(W201&lt;&gt;"1",G201=Lists!$A$17)),Y201,0)</f>
        <v>0</v>
      </c>
      <c r="J201" s="174"/>
      <c r="K201" s="32" t="str">
        <f ca="1">IF(AND(W201="2",G201&lt;&gt;Lists!$A$17),AA201,Z201)</f>
        <v/>
      </c>
      <c r="L201" s="33" t="str">
        <f t="shared" ca="1" si="30"/>
        <v/>
      </c>
      <c r="M201" s="5">
        <f>Planning!AB185</f>
        <v>0</v>
      </c>
      <c r="N201" s="5">
        <f>'Month 6'!M201+'Month 6'!N201-'Month 6'!O201</f>
        <v>0</v>
      </c>
      <c r="O201" s="166"/>
      <c r="P201" s="32" t="str">
        <f t="shared" si="25"/>
        <v/>
      </c>
      <c r="Q201" s="33" t="str">
        <f t="shared" si="31"/>
        <v/>
      </c>
      <c r="R201" s="89">
        <f ca="1">SUMIFS($J$25:$J$224,$C$25:$C$224,$C201,$G$25:$G$224,Lists!$A$16)</f>
        <v>0</v>
      </c>
      <c r="S201" s="89">
        <f t="shared" si="26"/>
        <v>0</v>
      </c>
      <c r="U201" s="2" t="str">
        <f t="shared" si="27"/>
        <v/>
      </c>
      <c r="W201" s="2" t="str">
        <f>IF(C201=0,"",LEFT(INDEX(Lists!$H$5:$H$49,MATCH(C201,Lists!$G$5:$G$49,0),1),1))</f>
        <v/>
      </c>
      <c r="Y201" s="4">
        <f ca="1">'Month 6'!H201+'Month 6'!I201-'Month 6'!J201</f>
        <v>0</v>
      </c>
      <c r="Z201" s="2" t="str">
        <f t="shared" ca="1" si="28"/>
        <v/>
      </c>
      <c r="AA201" s="2" t="str">
        <f t="shared" ca="1" si="32"/>
        <v/>
      </c>
      <c r="AC201" s="627" t="str">
        <f t="shared" si="29"/>
        <v>0</v>
      </c>
    </row>
    <row r="202" spans="1:29" ht="39" hidden="1" customHeight="1" x14ac:dyDescent="0.2">
      <c r="A202" s="14" t="str">
        <f>Planning!A186</f>
        <v>I178</v>
      </c>
      <c r="B202" s="9">
        <f>Planning!B186</f>
        <v>0</v>
      </c>
      <c r="C202" s="9">
        <f>Planning!C186</f>
        <v>0</v>
      </c>
      <c r="D202" s="9">
        <f>Planning!D186</f>
        <v>0</v>
      </c>
      <c r="E202" s="3">
        <f>Planning!E186</f>
        <v>0</v>
      </c>
      <c r="F202" s="3" t="str">
        <f>IF(Planning!G186&lt;&gt;0,Planning!G186,"")</f>
        <v/>
      </c>
      <c r="G202" s="194">
        <f>Planning!H186</f>
        <v>0</v>
      </c>
      <c r="H202" s="4">
        <f>Planning!AA186</f>
        <v>0</v>
      </c>
      <c r="I202" s="198">
        <f ca="1">IF(OR(W202="1",AND(W202&lt;&gt;"1",G202=Lists!$A$17)),Y202,0)</f>
        <v>0</v>
      </c>
      <c r="J202" s="174"/>
      <c r="K202" s="32" t="str">
        <f ca="1">IF(AND(W202="2",G202&lt;&gt;Lists!$A$17),AA202,Z202)</f>
        <v/>
      </c>
      <c r="L202" s="33" t="str">
        <f t="shared" ca="1" si="30"/>
        <v/>
      </c>
      <c r="M202" s="5">
        <f>Planning!AB186</f>
        <v>0</v>
      </c>
      <c r="N202" s="5">
        <f>'Month 6'!M202+'Month 6'!N202-'Month 6'!O202</f>
        <v>0</v>
      </c>
      <c r="O202" s="166"/>
      <c r="P202" s="32" t="str">
        <f t="shared" si="25"/>
        <v/>
      </c>
      <c r="Q202" s="33" t="str">
        <f t="shared" si="31"/>
        <v/>
      </c>
      <c r="R202" s="89">
        <f ca="1">SUMIFS($J$25:$J$224,$C$25:$C$224,$C202,$G$25:$G$224,Lists!$A$16)</f>
        <v>0</v>
      </c>
      <c r="S202" s="89">
        <f t="shared" si="26"/>
        <v>0</v>
      </c>
      <c r="U202" s="2" t="str">
        <f t="shared" si="27"/>
        <v/>
      </c>
      <c r="W202" s="2" t="str">
        <f>IF(C202=0,"",LEFT(INDEX(Lists!$H$5:$H$49,MATCH(C202,Lists!$G$5:$G$49,0),1),1))</f>
        <v/>
      </c>
      <c r="Y202" s="4">
        <f ca="1">'Month 6'!H202+'Month 6'!I202-'Month 6'!J202</f>
        <v>0</v>
      </c>
      <c r="Z202" s="2" t="str">
        <f t="shared" ca="1" si="28"/>
        <v/>
      </c>
      <c r="AA202" s="2" t="str">
        <f t="shared" ca="1" si="32"/>
        <v/>
      </c>
      <c r="AC202" s="627" t="str">
        <f t="shared" si="29"/>
        <v>0</v>
      </c>
    </row>
    <row r="203" spans="1:29" ht="39" hidden="1" customHeight="1" x14ac:dyDescent="0.2">
      <c r="A203" s="14" t="str">
        <f>Planning!A187</f>
        <v>I179</v>
      </c>
      <c r="B203" s="9">
        <f>Planning!B187</f>
        <v>0</v>
      </c>
      <c r="C203" s="9">
        <f>Planning!C187</f>
        <v>0</v>
      </c>
      <c r="D203" s="9">
        <f>Planning!D187</f>
        <v>0</v>
      </c>
      <c r="E203" s="3">
        <f>Planning!E187</f>
        <v>0</v>
      </c>
      <c r="F203" s="3" t="str">
        <f>IF(Planning!G187&lt;&gt;0,Planning!G187,"")</f>
        <v/>
      </c>
      <c r="G203" s="194">
        <f>Planning!H187</f>
        <v>0</v>
      </c>
      <c r="H203" s="4">
        <f>Planning!AA187</f>
        <v>0</v>
      </c>
      <c r="I203" s="198">
        <f ca="1">IF(OR(W203="1",AND(W203&lt;&gt;"1",G203=Lists!$A$17)),Y203,0)</f>
        <v>0</v>
      </c>
      <c r="J203" s="174"/>
      <c r="K203" s="32" t="str">
        <f ca="1">IF(AND(W203="2",G203&lt;&gt;Lists!$A$17),AA203,Z203)</f>
        <v/>
      </c>
      <c r="L203" s="33" t="str">
        <f t="shared" ca="1" si="30"/>
        <v/>
      </c>
      <c r="M203" s="5">
        <f>Planning!AB187</f>
        <v>0</v>
      </c>
      <c r="N203" s="5">
        <f>'Month 6'!M203+'Month 6'!N203-'Month 6'!O203</f>
        <v>0</v>
      </c>
      <c r="O203" s="166"/>
      <c r="P203" s="32" t="str">
        <f t="shared" si="25"/>
        <v/>
      </c>
      <c r="Q203" s="33" t="str">
        <f t="shared" si="31"/>
        <v/>
      </c>
      <c r="R203" s="89">
        <f ca="1">SUMIFS($J$25:$J$224,$C$25:$C$224,$C203,$G$25:$G$224,Lists!$A$16)</f>
        <v>0</v>
      </c>
      <c r="S203" s="89">
        <f t="shared" si="26"/>
        <v>0</v>
      </c>
      <c r="U203" s="2" t="str">
        <f t="shared" si="27"/>
        <v/>
      </c>
      <c r="W203" s="2" t="str">
        <f>IF(C203=0,"",LEFT(INDEX(Lists!$H$5:$H$49,MATCH(C203,Lists!$G$5:$G$49,0),1),1))</f>
        <v/>
      </c>
      <c r="Y203" s="4">
        <f ca="1">'Month 6'!H203+'Month 6'!I203-'Month 6'!J203</f>
        <v>0</v>
      </c>
      <c r="Z203" s="2" t="str">
        <f t="shared" ca="1" si="28"/>
        <v/>
      </c>
      <c r="AA203" s="2" t="str">
        <f t="shared" ca="1" si="32"/>
        <v/>
      </c>
      <c r="AC203" s="627" t="str">
        <f t="shared" si="29"/>
        <v>0</v>
      </c>
    </row>
    <row r="204" spans="1:29" ht="39" hidden="1" customHeight="1" x14ac:dyDescent="0.2">
      <c r="A204" s="14" t="str">
        <f>Planning!A188</f>
        <v>I180</v>
      </c>
      <c r="B204" s="9">
        <f>Planning!B188</f>
        <v>0</v>
      </c>
      <c r="C204" s="9">
        <f>Planning!C188</f>
        <v>0</v>
      </c>
      <c r="D204" s="9">
        <f>Planning!D188</f>
        <v>0</v>
      </c>
      <c r="E204" s="3">
        <f>Planning!E188</f>
        <v>0</v>
      </c>
      <c r="F204" s="3" t="str">
        <f>IF(Planning!G188&lt;&gt;0,Planning!G188,"")</f>
        <v/>
      </c>
      <c r="G204" s="194">
        <f>Planning!H188</f>
        <v>0</v>
      </c>
      <c r="H204" s="4">
        <f>Planning!AA188</f>
        <v>0</v>
      </c>
      <c r="I204" s="198">
        <f ca="1">IF(OR(W204="1",AND(W204&lt;&gt;"1",G204=Lists!$A$17)),Y204,0)</f>
        <v>0</v>
      </c>
      <c r="J204" s="174"/>
      <c r="K204" s="32" t="str">
        <f ca="1">IF(AND(W204="2",G204&lt;&gt;Lists!$A$17),AA204,Z204)</f>
        <v/>
      </c>
      <c r="L204" s="33" t="str">
        <f t="shared" ca="1" si="30"/>
        <v/>
      </c>
      <c r="M204" s="5">
        <f>Planning!AB188</f>
        <v>0</v>
      </c>
      <c r="N204" s="5">
        <f>'Month 6'!M204+'Month 6'!N204-'Month 6'!O204</f>
        <v>0</v>
      </c>
      <c r="O204" s="166"/>
      <c r="P204" s="32" t="str">
        <f t="shared" si="25"/>
        <v/>
      </c>
      <c r="Q204" s="33" t="str">
        <f t="shared" si="31"/>
        <v/>
      </c>
      <c r="R204" s="89">
        <f ca="1">SUMIFS($J$25:$J$224,$C$25:$C$224,$C204,$G$25:$G$224,Lists!$A$16)</f>
        <v>0</v>
      </c>
      <c r="S204" s="89">
        <f t="shared" si="26"/>
        <v>0</v>
      </c>
      <c r="U204" s="2" t="str">
        <f t="shared" si="27"/>
        <v/>
      </c>
      <c r="W204" s="2" t="str">
        <f>IF(C204=0,"",LEFT(INDEX(Lists!$H$5:$H$49,MATCH(C204,Lists!$G$5:$G$49,0),1),1))</f>
        <v/>
      </c>
      <c r="Y204" s="4">
        <f ca="1">'Month 6'!H204+'Month 6'!I204-'Month 6'!J204</f>
        <v>0</v>
      </c>
      <c r="Z204" s="2" t="str">
        <f t="shared" ca="1" si="28"/>
        <v/>
      </c>
      <c r="AA204" s="2" t="str">
        <f t="shared" ca="1" si="32"/>
        <v/>
      </c>
      <c r="AC204" s="627" t="str">
        <f t="shared" si="29"/>
        <v>0</v>
      </c>
    </row>
    <row r="205" spans="1:29" ht="39" hidden="1" customHeight="1" x14ac:dyDescent="0.2">
      <c r="A205" s="14" t="str">
        <f>Planning!A189</f>
        <v>I181</v>
      </c>
      <c r="B205" s="9">
        <f>Planning!B189</f>
        <v>0</v>
      </c>
      <c r="C205" s="9">
        <f>Planning!C189</f>
        <v>0</v>
      </c>
      <c r="D205" s="9">
        <f>Planning!D189</f>
        <v>0</v>
      </c>
      <c r="E205" s="3">
        <f>Planning!E189</f>
        <v>0</v>
      </c>
      <c r="F205" s="3" t="str">
        <f>IF(Planning!G189&lt;&gt;0,Planning!G189,"")</f>
        <v/>
      </c>
      <c r="G205" s="194">
        <f>Planning!H189</f>
        <v>0</v>
      </c>
      <c r="H205" s="4">
        <f>Planning!AA189</f>
        <v>0</v>
      </c>
      <c r="I205" s="198">
        <f ca="1">IF(OR(W205="1",AND(W205&lt;&gt;"1",G205=Lists!$A$17)),Y205,0)</f>
        <v>0</v>
      </c>
      <c r="J205" s="174"/>
      <c r="K205" s="32" t="str">
        <f ca="1">IF(AND(W205="2",G205&lt;&gt;Lists!$A$17),AA205,Z205)</f>
        <v/>
      </c>
      <c r="L205" s="33" t="str">
        <f t="shared" ca="1" si="30"/>
        <v/>
      </c>
      <c r="M205" s="5">
        <f>Planning!AB189</f>
        <v>0</v>
      </c>
      <c r="N205" s="5">
        <f>'Month 6'!M205+'Month 6'!N205-'Month 6'!O205</f>
        <v>0</v>
      </c>
      <c r="O205" s="166"/>
      <c r="P205" s="32" t="str">
        <f t="shared" si="25"/>
        <v/>
      </c>
      <c r="Q205" s="33" t="str">
        <f t="shared" si="31"/>
        <v/>
      </c>
      <c r="R205" s="89">
        <f ca="1">SUMIFS($J$25:$J$224,$C$25:$C$224,$C205,$G$25:$G$224,Lists!$A$16)</f>
        <v>0</v>
      </c>
      <c r="S205" s="89">
        <f t="shared" si="26"/>
        <v>0</v>
      </c>
      <c r="U205" s="2" t="str">
        <f t="shared" si="27"/>
        <v/>
      </c>
      <c r="W205" s="2" t="str">
        <f>IF(C205=0,"",LEFT(INDEX(Lists!$H$5:$H$49,MATCH(C205,Lists!$G$5:$G$49,0),1),1))</f>
        <v/>
      </c>
      <c r="Y205" s="4">
        <f ca="1">'Month 6'!H205+'Month 6'!I205-'Month 6'!J205</f>
        <v>0</v>
      </c>
      <c r="Z205" s="2" t="str">
        <f t="shared" ca="1" si="28"/>
        <v/>
      </c>
      <c r="AA205" s="2" t="str">
        <f t="shared" ca="1" si="32"/>
        <v/>
      </c>
      <c r="AC205" s="627" t="str">
        <f t="shared" si="29"/>
        <v>0</v>
      </c>
    </row>
    <row r="206" spans="1:29" ht="39" hidden="1" customHeight="1" x14ac:dyDescent="0.2">
      <c r="A206" s="14" t="str">
        <f>Planning!A190</f>
        <v>I182</v>
      </c>
      <c r="B206" s="9">
        <f>Planning!B190</f>
        <v>0</v>
      </c>
      <c r="C206" s="9">
        <f>Planning!C190</f>
        <v>0</v>
      </c>
      <c r="D206" s="9">
        <f>Planning!D190</f>
        <v>0</v>
      </c>
      <c r="E206" s="3">
        <f>Planning!E190</f>
        <v>0</v>
      </c>
      <c r="F206" s="3" t="str">
        <f>IF(Planning!G190&lt;&gt;0,Planning!G190,"")</f>
        <v/>
      </c>
      <c r="G206" s="194">
        <f>Planning!H190</f>
        <v>0</v>
      </c>
      <c r="H206" s="4">
        <f>Planning!AA190</f>
        <v>0</v>
      </c>
      <c r="I206" s="198">
        <f ca="1">IF(OR(W206="1",AND(W206&lt;&gt;"1",G206=Lists!$A$17)),Y206,0)</f>
        <v>0</v>
      </c>
      <c r="J206" s="174"/>
      <c r="K206" s="32" t="str">
        <f ca="1">IF(AND(W206="2",G206&lt;&gt;Lists!$A$17),AA206,Z206)</f>
        <v/>
      </c>
      <c r="L206" s="33" t="str">
        <f t="shared" ca="1" si="30"/>
        <v/>
      </c>
      <c r="M206" s="5">
        <f>Planning!AB190</f>
        <v>0</v>
      </c>
      <c r="N206" s="5">
        <f>'Month 6'!M206+'Month 6'!N206-'Month 6'!O206</f>
        <v>0</v>
      </c>
      <c r="O206" s="166"/>
      <c r="P206" s="32" t="str">
        <f t="shared" si="25"/>
        <v/>
      </c>
      <c r="Q206" s="33" t="str">
        <f t="shared" si="31"/>
        <v/>
      </c>
      <c r="R206" s="89">
        <f ca="1">SUMIFS($J$25:$J$224,$C$25:$C$224,$C206,$G$25:$G$224,Lists!$A$16)</f>
        <v>0</v>
      </c>
      <c r="S206" s="89">
        <f t="shared" si="26"/>
        <v>0</v>
      </c>
      <c r="U206" s="2" t="str">
        <f t="shared" si="27"/>
        <v/>
      </c>
      <c r="W206" s="2" t="str">
        <f>IF(C206=0,"",LEFT(INDEX(Lists!$H$5:$H$49,MATCH(C206,Lists!$G$5:$G$49,0),1),1))</f>
        <v/>
      </c>
      <c r="Y206" s="4">
        <f ca="1">'Month 6'!H206+'Month 6'!I206-'Month 6'!J206</f>
        <v>0</v>
      </c>
      <c r="Z206" s="2" t="str">
        <f t="shared" ca="1" si="28"/>
        <v/>
      </c>
      <c r="AA206" s="2" t="str">
        <f t="shared" ca="1" si="32"/>
        <v/>
      </c>
      <c r="AC206" s="627" t="str">
        <f t="shared" si="29"/>
        <v>0</v>
      </c>
    </row>
    <row r="207" spans="1:29" ht="39" hidden="1" customHeight="1" x14ac:dyDescent="0.2">
      <c r="A207" s="14" t="str">
        <f>Planning!A191</f>
        <v>I183</v>
      </c>
      <c r="B207" s="9">
        <f>Planning!B191</f>
        <v>0</v>
      </c>
      <c r="C207" s="9">
        <f>Planning!C191</f>
        <v>0</v>
      </c>
      <c r="D207" s="9">
        <f>Planning!D191</f>
        <v>0</v>
      </c>
      <c r="E207" s="3">
        <f>Planning!E191</f>
        <v>0</v>
      </c>
      <c r="F207" s="3" t="str">
        <f>IF(Planning!G191&lt;&gt;0,Planning!G191,"")</f>
        <v/>
      </c>
      <c r="G207" s="194">
        <f>Planning!H191</f>
        <v>0</v>
      </c>
      <c r="H207" s="4">
        <f>Planning!AA191</f>
        <v>0</v>
      </c>
      <c r="I207" s="198">
        <f ca="1">IF(OR(W207="1",AND(W207&lt;&gt;"1",G207=Lists!$A$17)),Y207,0)</f>
        <v>0</v>
      </c>
      <c r="J207" s="174"/>
      <c r="K207" s="32" t="str">
        <f ca="1">IF(AND(W207="2",G207&lt;&gt;Lists!$A$17),AA207,Z207)</f>
        <v/>
      </c>
      <c r="L207" s="33" t="str">
        <f t="shared" ca="1" si="30"/>
        <v/>
      </c>
      <c r="M207" s="5">
        <f>Planning!AB191</f>
        <v>0</v>
      </c>
      <c r="N207" s="5">
        <f>'Month 6'!M207+'Month 6'!N207-'Month 6'!O207</f>
        <v>0</v>
      </c>
      <c r="O207" s="166"/>
      <c r="P207" s="32" t="str">
        <f t="shared" si="25"/>
        <v/>
      </c>
      <c r="Q207" s="33" t="str">
        <f t="shared" si="31"/>
        <v/>
      </c>
      <c r="R207" s="89">
        <f ca="1">SUMIFS($J$25:$J$224,$C$25:$C$224,$C207,$G$25:$G$224,Lists!$A$16)</f>
        <v>0</v>
      </c>
      <c r="S207" s="89">
        <f t="shared" si="26"/>
        <v>0</v>
      </c>
      <c r="U207" s="2" t="str">
        <f t="shared" si="27"/>
        <v/>
      </c>
      <c r="W207" s="2" t="str">
        <f>IF(C207=0,"",LEFT(INDEX(Lists!$H$5:$H$49,MATCH(C207,Lists!$G$5:$G$49,0),1),1))</f>
        <v/>
      </c>
      <c r="Y207" s="4">
        <f ca="1">'Month 6'!H207+'Month 6'!I207-'Month 6'!J207</f>
        <v>0</v>
      </c>
      <c r="Z207" s="2" t="str">
        <f t="shared" ca="1" si="28"/>
        <v/>
      </c>
      <c r="AA207" s="2" t="str">
        <f t="shared" ca="1" si="32"/>
        <v/>
      </c>
      <c r="AC207" s="627" t="str">
        <f t="shared" si="29"/>
        <v>0</v>
      </c>
    </row>
    <row r="208" spans="1:29" ht="39" hidden="1" customHeight="1" x14ac:dyDescent="0.2">
      <c r="A208" s="14" t="str">
        <f>Planning!A192</f>
        <v>I184</v>
      </c>
      <c r="B208" s="9">
        <f>Planning!B192</f>
        <v>0</v>
      </c>
      <c r="C208" s="9">
        <f>Planning!C192</f>
        <v>0</v>
      </c>
      <c r="D208" s="9">
        <f>Planning!D192</f>
        <v>0</v>
      </c>
      <c r="E208" s="3">
        <f>Planning!E192</f>
        <v>0</v>
      </c>
      <c r="F208" s="3" t="str">
        <f>IF(Planning!G192&lt;&gt;0,Planning!G192,"")</f>
        <v/>
      </c>
      <c r="G208" s="194">
        <f>Planning!H192</f>
        <v>0</v>
      </c>
      <c r="H208" s="4">
        <f>Planning!AA192</f>
        <v>0</v>
      </c>
      <c r="I208" s="198">
        <f ca="1">IF(OR(W208="1",AND(W208&lt;&gt;"1",G208=Lists!$A$17)),Y208,0)</f>
        <v>0</v>
      </c>
      <c r="J208" s="174"/>
      <c r="K208" s="32" t="str">
        <f ca="1">IF(AND(W208="2",G208&lt;&gt;Lists!$A$17),AA208,Z208)</f>
        <v/>
      </c>
      <c r="L208" s="33" t="str">
        <f t="shared" ca="1" si="30"/>
        <v/>
      </c>
      <c r="M208" s="5">
        <f>Planning!AB192</f>
        <v>0</v>
      </c>
      <c r="N208" s="5">
        <f>'Month 6'!M208+'Month 6'!N208-'Month 6'!O208</f>
        <v>0</v>
      </c>
      <c r="O208" s="166"/>
      <c r="P208" s="32" t="str">
        <f t="shared" si="25"/>
        <v/>
      </c>
      <c r="Q208" s="33" t="str">
        <f t="shared" si="31"/>
        <v/>
      </c>
      <c r="R208" s="89">
        <f ca="1">SUMIFS($J$25:$J$224,$C$25:$C$224,$C208,$G$25:$G$224,Lists!$A$16)</f>
        <v>0</v>
      </c>
      <c r="S208" s="89">
        <f t="shared" si="26"/>
        <v>0</v>
      </c>
      <c r="U208" s="2" t="str">
        <f t="shared" si="27"/>
        <v/>
      </c>
      <c r="W208" s="2" t="str">
        <f>IF(C208=0,"",LEFT(INDEX(Lists!$H$5:$H$49,MATCH(C208,Lists!$G$5:$G$49,0),1),1))</f>
        <v/>
      </c>
      <c r="Y208" s="4">
        <f ca="1">'Month 6'!H208+'Month 6'!I208-'Month 6'!J208</f>
        <v>0</v>
      </c>
      <c r="Z208" s="2" t="str">
        <f t="shared" ca="1" si="28"/>
        <v/>
      </c>
      <c r="AA208" s="2" t="str">
        <f t="shared" ca="1" si="32"/>
        <v/>
      </c>
      <c r="AC208" s="627" t="str">
        <f t="shared" si="29"/>
        <v>0</v>
      </c>
    </row>
    <row r="209" spans="1:29" ht="39" hidden="1" customHeight="1" x14ac:dyDescent="0.2">
      <c r="A209" s="14" t="str">
        <f>Planning!A193</f>
        <v>I185</v>
      </c>
      <c r="B209" s="9">
        <f>Planning!B193</f>
        <v>0</v>
      </c>
      <c r="C209" s="9">
        <f>Planning!C193</f>
        <v>0</v>
      </c>
      <c r="D209" s="9">
        <f>Planning!D193</f>
        <v>0</v>
      </c>
      <c r="E209" s="3">
        <f>Planning!E193</f>
        <v>0</v>
      </c>
      <c r="F209" s="3" t="str">
        <f>IF(Planning!G193&lt;&gt;0,Planning!G193,"")</f>
        <v/>
      </c>
      <c r="G209" s="194">
        <f>Planning!H193</f>
        <v>0</v>
      </c>
      <c r="H209" s="4">
        <f>Planning!AA193</f>
        <v>0</v>
      </c>
      <c r="I209" s="198">
        <f ca="1">IF(OR(W209="1",AND(W209&lt;&gt;"1",G209=Lists!$A$17)),Y209,0)</f>
        <v>0</v>
      </c>
      <c r="J209" s="174"/>
      <c r="K209" s="32" t="str">
        <f ca="1">IF(AND(W209="2",G209&lt;&gt;Lists!$A$17),AA209,Z209)</f>
        <v/>
      </c>
      <c r="L209" s="33" t="str">
        <f t="shared" ca="1" si="30"/>
        <v/>
      </c>
      <c r="M209" s="5">
        <f>Planning!AB193</f>
        <v>0</v>
      </c>
      <c r="N209" s="5">
        <f>'Month 6'!M209+'Month 6'!N209-'Month 6'!O209</f>
        <v>0</v>
      </c>
      <c r="O209" s="166"/>
      <c r="P209" s="32" t="str">
        <f t="shared" si="25"/>
        <v/>
      </c>
      <c r="Q209" s="33" t="str">
        <f t="shared" si="31"/>
        <v/>
      </c>
      <c r="R209" s="89">
        <f ca="1">SUMIFS($J$25:$J$224,$C$25:$C$224,$C209,$G$25:$G$224,Lists!$A$16)</f>
        <v>0</v>
      </c>
      <c r="S209" s="89">
        <f t="shared" si="26"/>
        <v>0</v>
      </c>
      <c r="U209" s="2" t="str">
        <f t="shared" si="27"/>
        <v/>
      </c>
      <c r="W209" s="2" t="str">
        <f>IF(C209=0,"",LEFT(INDEX(Lists!$H$5:$H$49,MATCH(C209,Lists!$G$5:$G$49,0),1),1))</f>
        <v/>
      </c>
      <c r="Y209" s="4">
        <f ca="1">'Month 6'!H209+'Month 6'!I209-'Month 6'!J209</f>
        <v>0</v>
      </c>
      <c r="Z209" s="2" t="str">
        <f t="shared" ca="1" si="28"/>
        <v/>
      </c>
      <c r="AA209" s="2" t="str">
        <f t="shared" ca="1" si="32"/>
        <v/>
      </c>
      <c r="AC209" s="627" t="str">
        <f t="shared" si="29"/>
        <v>0</v>
      </c>
    </row>
    <row r="210" spans="1:29" ht="39" hidden="1" customHeight="1" x14ac:dyDescent="0.2">
      <c r="A210" s="14" t="str">
        <f>Planning!A194</f>
        <v>I186</v>
      </c>
      <c r="B210" s="9">
        <f>Planning!B194</f>
        <v>0</v>
      </c>
      <c r="C210" s="9">
        <f>Planning!C194</f>
        <v>0</v>
      </c>
      <c r="D210" s="9">
        <f>Planning!D194</f>
        <v>0</v>
      </c>
      <c r="E210" s="3">
        <f>Planning!E194</f>
        <v>0</v>
      </c>
      <c r="F210" s="3" t="str">
        <f>IF(Planning!G194&lt;&gt;0,Planning!G194,"")</f>
        <v/>
      </c>
      <c r="G210" s="194">
        <f>Planning!H194</f>
        <v>0</v>
      </c>
      <c r="H210" s="4">
        <f>Planning!AA194</f>
        <v>0</v>
      </c>
      <c r="I210" s="198">
        <f ca="1">IF(OR(W210="1",AND(W210&lt;&gt;"1",G210=Lists!$A$17)),Y210,0)</f>
        <v>0</v>
      </c>
      <c r="J210" s="174"/>
      <c r="K210" s="32" t="str">
        <f ca="1">IF(AND(W210="2",G210&lt;&gt;Lists!$A$17),AA210,Z210)</f>
        <v/>
      </c>
      <c r="L210" s="33" t="str">
        <f t="shared" ca="1" si="30"/>
        <v/>
      </c>
      <c r="M210" s="5">
        <f>Planning!AB194</f>
        <v>0</v>
      </c>
      <c r="N210" s="5">
        <f>'Month 6'!M210+'Month 6'!N210-'Month 6'!O210</f>
        <v>0</v>
      </c>
      <c r="O210" s="166"/>
      <c r="P210" s="32" t="str">
        <f t="shared" si="25"/>
        <v/>
      </c>
      <c r="Q210" s="33" t="str">
        <f t="shared" si="31"/>
        <v/>
      </c>
      <c r="R210" s="89">
        <f ca="1">SUMIFS($J$25:$J$224,$C$25:$C$224,$C210,$G$25:$G$224,Lists!$A$16)</f>
        <v>0</v>
      </c>
      <c r="S210" s="89">
        <f t="shared" si="26"/>
        <v>0</v>
      </c>
      <c r="U210" s="2" t="str">
        <f t="shared" si="27"/>
        <v/>
      </c>
      <c r="W210" s="2" t="str">
        <f>IF(C210=0,"",LEFT(INDEX(Lists!$H$5:$H$49,MATCH(C210,Lists!$G$5:$G$49,0),1),1))</f>
        <v/>
      </c>
      <c r="Y210" s="4">
        <f ca="1">'Month 6'!H210+'Month 6'!I210-'Month 6'!J210</f>
        <v>0</v>
      </c>
      <c r="Z210" s="2" t="str">
        <f t="shared" ca="1" si="28"/>
        <v/>
      </c>
      <c r="AA210" s="2" t="str">
        <f t="shared" ca="1" si="32"/>
        <v/>
      </c>
      <c r="AC210" s="627" t="str">
        <f t="shared" si="29"/>
        <v>0</v>
      </c>
    </row>
    <row r="211" spans="1:29" ht="39" hidden="1" customHeight="1" x14ac:dyDescent="0.2">
      <c r="A211" s="14" t="str">
        <f>Planning!A195</f>
        <v>I187</v>
      </c>
      <c r="B211" s="9">
        <f>Planning!B195</f>
        <v>0</v>
      </c>
      <c r="C211" s="9">
        <f>Planning!C195</f>
        <v>0</v>
      </c>
      <c r="D211" s="9">
        <f>Planning!D195</f>
        <v>0</v>
      </c>
      <c r="E211" s="3">
        <f>Planning!E195</f>
        <v>0</v>
      </c>
      <c r="F211" s="3" t="str">
        <f>IF(Planning!G195&lt;&gt;0,Planning!G195,"")</f>
        <v/>
      </c>
      <c r="G211" s="194">
        <f>Planning!H195</f>
        <v>0</v>
      </c>
      <c r="H211" s="4">
        <f>Planning!AA195</f>
        <v>0</v>
      </c>
      <c r="I211" s="198">
        <f ca="1">IF(OR(W211="1",AND(W211&lt;&gt;"1",G211=Lists!$A$17)),Y211,0)</f>
        <v>0</v>
      </c>
      <c r="J211" s="174"/>
      <c r="K211" s="32" t="str">
        <f ca="1">IF(AND(W211="2",G211&lt;&gt;Lists!$A$17),AA211,Z211)</f>
        <v/>
      </c>
      <c r="L211" s="33" t="str">
        <f t="shared" ca="1" si="30"/>
        <v/>
      </c>
      <c r="M211" s="5">
        <f>Planning!AB195</f>
        <v>0</v>
      </c>
      <c r="N211" s="5">
        <f>'Month 6'!M211+'Month 6'!N211-'Month 6'!O211</f>
        <v>0</v>
      </c>
      <c r="O211" s="166"/>
      <c r="P211" s="32" t="str">
        <f t="shared" si="25"/>
        <v/>
      </c>
      <c r="Q211" s="33" t="str">
        <f t="shared" si="31"/>
        <v/>
      </c>
      <c r="R211" s="89">
        <f ca="1">SUMIFS($J$25:$J$224,$C$25:$C$224,$C211,$G$25:$G$224,Lists!$A$16)</f>
        <v>0</v>
      </c>
      <c r="S211" s="89">
        <f t="shared" si="26"/>
        <v>0</v>
      </c>
      <c r="U211" s="2" t="str">
        <f t="shared" si="27"/>
        <v/>
      </c>
      <c r="W211" s="2" t="str">
        <f>IF(C211=0,"",LEFT(INDEX(Lists!$H$5:$H$49,MATCH(C211,Lists!$G$5:$G$49,0),1),1))</f>
        <v/>
      </c>
      <c r="Y211" s="4">
        <f ca="1">'Month 6'!H211+'Month 6'!I211-'Month 6'!J211</f>
        <v>0</v>
      </c>
      <c r="Z211" s="2" t="str">
        <f t="shared" ca="1" si="28"/>
        <v/>
      </c>
      <c r="AA211" s="2" t="str">
        <f t="shared" ca="1" si="32"/>
        <v/>
      </c>
      <c r="AC211" s="627" t="str">
        <f t="shared" si="29"/>
        <v>0</v>
      </c>
    </row>
    <row r="212" spans="1:29" ht="39" hidden="1" customHeight="1" x14ac:dyDescent="0.2">
      <c r="A212" s="14" t="str">
        <f>Planning!A196</f>
        <v>I188</v>
      </c>
      <c r="B212" s="9">
        <f>Planning!B196</f>
        <v>0</v>
      </c>
      <c r="C212" s="9">
        <f>Planning!C196</f>
        <v>0</v>
      </c>
      <c r="D212" s="9">
        <f>Planning!D196</f>
        <v>0</v>
      </c>
      <c r="E212" s="3">
        <f>Planning!E196</f>
        <v>0</v>
      </c>
      <c r="F212" s="3" t="str">
        <f>IF(Planning!G196&lt;&gt;0,Planning!G196,"")</f>
        <v/>
      </c>
      <c r="G212" s="194">
        <f>Planning!H196</f>
        <v>0</v>
      </c>
      <c r="H212" s="4">
        <f>Planning!AA196</f>
        <v>0</v>
      </c>
      <c r="I212" s="198">
        <f ca="1">IF(OR(W212="1",AND(W212&lt;&gt;"1",G212=Lists!$A$17)),Y212,0)</f>
        <v>0</v>
      </c>
      <c r="J212" s="174"/>
      <c r="K212" s="32" t="str">
        <f ca="1">IF(AND(W212="2",G212&lt;&gt;Lists!$A$17),AA212,Z212)</f>
        <v/>
      </c>
      <c r="L212" s="33" t="str">
        <f t="shared" ca="1" si="30"/>
        <v/>
      </c>
      <c r="M212" s="5">
        <f>Planning!AB196</f>
        <v>0</v>
      </c>
      <c r="N212" s="5">
        <f>'Month 6'!M212+'Month 6'!N212-'Month 6'!O212</f>
        <v>0</v>
      </c>
      <c r="O212" s="166"/>
      <c r="P212" s="32" t="str">
        <f t="shared" si="25"/>
        <v/>
      </c>
      <c r="Q212" s="33" t="str">
        <f t="shared" si="31"/>
        <v/>
      </c>
      <c r="R212" s="89">
        <f ca="1">SUMIFS($J$25:$J$224,$C$25:$C$224,$C212,$G$25:$G$224,Lists!$A$16)</f>
        <v>0</v>
      </c>
      <c r="S212" s="89">
        <f t="shared" si="26"/>
        <v>0</v>
      </c>
      <c r="U212" s="2" t="str">
        <f t="shared" si="27"/>
        <v/>
      </c>
      <c r="W212" s="2" t="str">
        <f>IF(C212=0,"",LEFT(INDEX(Lists!$H$5:$H$49,MATCH(C212,Lists!$G$5:$G$49,0),1),1))</f>
        <v/>
      </c>
      <c r="Y212" s="4">
        <f ca="1">'Month 6'!H212+'Month 6'!I212-'Month 6'!J212</f>
        <v>0</v>
      </c>
      <c r="Z212" s="2" t="str">
        <f t="shared" ca="1" si="28"/>
        <v/>
      </c>
      <c r="AA212" s="2" t="str">
        <f t="shared" ca="1" si="32"/>
        <v/>
      </c>
      <c r="AC212" s="627" t="str">
        <f t="shared" si="29"/>
        <v>0</v>
      </c>
    </row>
    <row r="213" spans="1:29" ht="39" hidden="1" customHeight="1" x14ac:dyDescent="0.2">
      <c r="A213" s="14" t="str">
        <f>Planning!A197</f>
        <v>I189</v>
      </c>
      <c r="B213" s="9">
        <f>Planning!B197</f>
        <v>0</v>
      </c>
      <c r="C213" s="9">
        <f>Planning!C197</f>
        <v>0</v>
      </c>
      <c r="D213" s="9">
        <f>Planning!D197</f>
        <v>0</v>
      </c>
      <c r="E213" s="3">
        <f>Planning!E197</f>
        <v>0</v>
      </c>
      <c r="F213" s="3" t="str">
        <f>IF(Planning!G197&lt;&gt;0,Planning!G197,"")</f>
        <v/>
      </c>
      <c r="G213" s="194">
        <f>Planning!H197</f>
        <v>0</v>
      </c>
      <c r="H213" s="4">
        <f>Planning!AA197</f>
        <v>0</v>
      </c>
      <c r="I213" s="198">
        <f ca="1">IF(OR(W213="1",AND(W213&lt;&gt;"1",G213=Lists!$A$17)),Y213,0)</f>
        <v>0</v>
      </c>
      <c r="J213" s="174"/>
      <c r="K213" s="32" t="str">
        <f ca="1">IF(AND(W213="2",G213&lt;&gt;Lists!$A$17),AA213,Z213)</f>
        <v/>
      </c>
      <c r="L213" s="33" t="str">
        <f t="shared" ca="1" si="30"/>
        <v/>
      </c>
      <c r="M213" s="5">
        <f>Planning!AB197</f>
        <v>0</v>
      </c>
      <c r="N213" s="5">
        <f>'Month 6'!M213+'Month 6'!N213-'Month 6'!O213</f>
        <v>0</v>
      </c>
      <c r="O213" s="166"/>
      <c r="P213" s="32" t="str">
        <f t="shared" si="25"/>
        <v/>
      </c>
      <c r="Q213" s="33" t="str">
        <f t="shared" si="31"/>
        <v/>
      </c>
      <c r="R213" s="89">
        <f ca="1">SUMIFS($J$25:$J$224,$C$25:$C$224,$C213,$G$25:$G$224,Lists!$A$16)</f>
        <v>0</v>
      </c>
      <c r="S213" s="89">
        <f t="shared" si="26"/>
        <v>0</v>
      </c>
      <c r="U213" s="2" t="str">
        <f t="shared" si="27"/>
        <v/>
      </c>
      <c r="W213" s="2" t="str">
        <f>IF(C213=0,"",LEFT(INDEX(Lists!$H$5:$H$49,MATCH(C213,Lists!$G$5:$G$49,0),1),1))</f>
        <v/>
      </c>
      <c r="Y213" s="4">
        <f ca="1">'Month 6'!H213+'Month 6'!I213-'Month 6'!J213</f>
        <v>0</v>
      </c>
      <c r="Z213" s="2" t="str">
        <f t="shared" ca="1" si="28"/>
        <v/>
      </c>
      <c r="AA213" s="2" t="str">
        <f t="shared" ca="1" si="32"/>
        <v/>
      </c>
      <c r="AC213" s="627" t="str">
        <f t="shared" si="29"/>
        <v>0</v>
      </c>
    </row>
    <row r="214" spans="1:29" ht="39" hidden="1" customHeight="1" x14ac:dyDescent="0.2">
      <c r="A214" s="14" t="str">
        <f>Planning!A198</f>
        <v>I190</v>
      </c>
      <c r="B214" s="9">
        <f>Planning!B198</f>
        <v>0</v>
      </c>
      <c r="C214" s="9">
        <f>Planning!C198</f>
        <v>0</v>
      </c>
      <c r="D214" s="9">
        <f>Planning!D198</f>
        <v>0</v>
      </c>
      <c r="E214" s="3">
        <f>Planning!E198</f>
        <v>0</v>
      </c>
      <c r="F214" s="3" t="str">
        <f>IF(Planning!G198&lt;&gt;0,Planning!G198,"")</f>
        <v/>
      </c>
      <c r="G214" s="194">
        <f>Planning!H198</f>
        <v>0</v>
      </c>
      <c r="H214" s="4">
        <f>Planning!AA198</f>
        <v>0</v>
      </c>
      <c r="I214" s="198">
        <f ca="1">IF(OR(W214="1",AND(W214&lt;&gt;"1",G214=Lists!$A$17)),Y214,0)</f>
        <v>0</v>
      </c>
      <c r="J214" s="174"/>
      <c r="K214" s="32" t="str">
        <f ca="1">IF(AND(W214="2",G214&lt;&gt;Lists!$A$17),AA214,Z214)</f>
        <v/>
      </c>
      <c r="L214" s="33" t="str">
        <f t="shared" ca="1" si="30"/>
        <v/>
      </c>
      <c r="M214" s="5">
        <f>Planning!AB198</f>
        <v>0</v>
      </c>
      <c r="N214" s="5">
        <f>'Month 6'!M214+'Month 6'!N214-'Month 6'!O214</f>
        <v>0</v>
      </c>
      <c r="O214" s="166"/>
      <c r="P214" s="32" t="str">
        <f t="shared" si="25"/>
        <v/>
      </c>
      <c r="Q214" s="33" t="str">
        <f t="shared" si="31"/>
        <v/>
      </c>
      <c r="R214" s="89">
        <f ca="1">SUMIFS($J$25:$J$224,$C$25:$C$224,$C214,$G$25:$G$224,Lists!$A$16)</f>
        <v>0</v>
      </c>
      <c r="S214" s="89">
        <f t="shared" si="26"/>
        <v>0</v>
      </c>
      <c r="U214" s="2" t="str">
        <f t="shared" si="27"/>
        <v/>
      </c>
      <c r="W214" s="2" t="str">
        <f>IF(C214=0,"",LEFT(INDEX(Lists!$H$5:$H$49,MATCH(C214,Lists!$G$5:$G$49,0),1),1))</f>
        <v/>
      </c>
      <c r="Y214" s="4">
        <f ca="1">'Month 6'!H214+'Month 6'!I214-'Month 6'!J214</f>
        <v>0</v>
      </c>
      <c r="Z214" s="2" t="str">
        <f t="shared" ca="1" si="28"/>
        <v/>
      </c>
      <c r="AA214" s="2" t="str">
        <f t="shared" ca="1" si="32"/>
        <v/>
      </c>
      <c r="AC214" s="627" t="str">
        <f t="shared" si="29"/>
        <v>0</v>
      </c>
    </row>
    <row r="215" spans="1:29" ht="39" hidden="1" customHeight="1" x14ac:dyDescent="0.2">
      <c r="A215" s="14" t="str">
        <f>Planning!A199</f>
        <v>I191</v>
      </c>
      <c r="B215" s="9">
        <f>Planning!B199</f>
        <v>0</v>
      </c>
      <c r="C215" s="9">
        <f>Planning!C199</f>
        <v>0</v>
      </c>
      <c r="D215" s="9">
        <f>Planning!D199</f>
        <v>0</v>
      </c>
      <c r="E215" s="3">
        <f>Planning!E199</f>
        <v>0</v>
      </c>
      <c r="F215" s="3" t="str">
        <f>IF(Planning!G199&lt;&gt;0,Planning!G199,"")</f>
        <v/>
      </c>
      <c r="G215" s="194">
        <f>Planning!H199</f>
        <v>0</v>
      </c>
      <c r="H215" s="4">
        <f>Planning!AA199</f>
        <v>0</v>
      </c>
      <c r="I215" s="198">
        <f ca="1">IF(OR(W215="1",AND(W215&lt;&gt;"1",G215=Lists!$A$17)),Y215,0)</f>
        <v>0</v>
      </c>
      <c r="J215" s="174"/>
      <c r="K215" s="32" t="str">
        <f ca="1">IF(AND(W215="2",G215&lt;&gt;Lists!$A$17),AA215,Z215)</f>
        <v/>
      </c>
      <c r="L215" s="33" t="str">
        <f t="shared" ca="1" si="30"/>
        <v/>
      </c>
      <c r="M215" s="5">
        <f>Planning!AB199</f>
        <v>0</v>
      </c>
      <c r="N215" s="5">
        <f>'Month 6'!M215+'Month 6'!N215-'Month 6'!O215</f>
        <v>0</v>
      </c>
      <c r="O215" s="166"/>
      <c r="P215" s="32" t="str">
        <f t="shared" si="25"/>
        <v/>
      </c>
      <c r="Q215" s="33" t="str">
        <f t="shared" si="31"/>
        <v/>
      </c>
      <c r="R215" s="89">
        <f ca="1">SUMIFS($J$25:$J$224,$C$25:$C$224,$C215,$G$25:$G$224,Lists!$A$16)</f>
        <v>0</v>
      </c>
      <c r="S215" s="89">
        <f t="shared" si="26"/>
        <v>0</v>
      </c>
      <c r="U215" s="2" t="str">
        <f t="shared" si="27"/>
        <v/>
      </c>
      <c r="W215" s="2" t="str">
        <f>IF(C215=0,"",LEFT(INDEX(Lists!$H$5:$H$49,MATCH(C215,Lists!$G$5:$G$49,0),1),1))</f>
        <v/>
      </c>
      <c r="Y215" s="4">
        <f ca="1">'Month 6'!H215+'Month 6'!I215-'Month 6'!J215</f>
        <v>0</v>
      </c>
      <c r="Z215" s="2" t="str">
        <f t="shared" ca="1" si="28"/>
        <v/>
      </c>
      <c r="AA215" s="2" t="str">
        <f t="shared" ca="1" si="32"/>
        <v/>
      </c>
      <c r="AC215" s="627" t="str">
        <f t="shared" si="29"/>
        <v>0</v>
      </c>
    </row>
    <row r="216" spans="1:29" ht="39" hidden="1" customHeight="1" x14ac:dyDescent="0.2">
      <c r="A216" s="14" t="str">
        <f>Planning!A200</f>
        <v>I192</v>
      </c>
      <c r="B216" s="9">
        <f>Planning!B200</f>
        <v>0</v>
      </c>
      <c r="C216" s="9">
        <f>Planning!C200</f>
        <v>0</v>
      </c>
      <c r="D216" s="9">
        <f>Planning!D200</f>
        <v>0</v>
      </c>
      <c r="E216" s="3">
        <f>Planning!E200</f>
        <v>0</v>
      </c>
      <c r="F216" s="3" t="str">
        <f>IF(Planning!G200&lt;&gt;0,Planning!G200,"")</f>
        <v/>
      </c>
      <c r="G216" s="194">
        <f>Planning!H200</f>
        <v>0</v>
      </c>
      <c r="H216" s="4">
        <f>Planning!AA200</f>
        <v>0</v>
      </c>
      <c r="I216" s="198">
        <f ca="1">IF(OR(W216="1",AND(W216&lt;&gt;"1",G216=Lists!$A$17)),Y216,0)</f>
        <v>0</v>
      </c>
      <c r="J216" s="174"/>
      <c r="K216" s="32" t="str">
        <f ca="1">IF(AND(W216="2",G216&lt;&gt;Lists!$A$17),AA216,Z216)</f>
        <v/>
      </c>
      <c r="L216" s="33" t="str">
        <f t="shared" ca="1" si="30"/>
        <v/>
      </c>
      <c r="M216" s="5">
        <f>Planning!AB200</f>
        <v>0</v>
      </c>
      <c r="N216" s="5">
        <f>'Month 6'!M216+'Month 6'!N216-'Month 6'!O216</f>
        <v>0</v>
      </c>
      <c r="O216" s="166"/>
      <c r="P216" s="32" t="str">
        <f t="shared" si="25"/>
        <v/>
      </c>
      <c r="Q216" s="33" t="str">
        <f t="shared" si="31"/>
        <v/>
      </c>
      <c r="R216" s="89">
        <f ca="1">SUMIFS($J$25:$J$224,$C$25:$C$224,$C216,$G$25:$G$224,Lists!$A$16)</f>
        <v>0</v>
      </c>
      <c r="S216" s="89">
        <f t="shared" si="26"/>
        <v>0</v>
      </c>
      <c r="U216" s="2" t="str">
        <f t="shared" si="27"/>
        <v/>
      </c>
      <c r="W216" s="2" t="str">
        <f>IF(C216=0,"",LEFT(INDEX(Lists!$H$5:$H$49,MATCH(C216,Lists!$G$5:$G$49,0),1),1))</f>
        <v/>
      </c>
      <c r="Y216" s="4">
        <f ca="1">'Month 6'!H216+'Month 6'!I216-'Month 6'!J216</f>
        <v>0</v>
      </c>
      <c r="Z216" s="2" t="str">
        <f t="shared" ca="1" si="28"/>
        <v/>
      </c>
      <c r="AA216" s="2" t="str">
        <f t="shared" ca="1" si="32"/>
        <v/>
      </c>
      <c r="AC216" s="627" t="str">
        <f t="shared" si="29"/>
        <v>0</v>
      </c>
    </row>
    <row r="217" spans="1:29" ht="39" hidden="1" customHeight="1" x14ac:dyDescent="0.2">
      <c r="A217" s="14" t="str">
        <f>Planning!A201</f>
        <v>I193</v>
      </c>
      <c r="B217" s="9">
        <f>Planning!B201</f>
        <v>0</v>
      </c>
      <c r="C217" s="9">
        <f>Planning!C201</f>
        <v>0</v>
      </c>
      <c r="D217" s="9">
        <f>Planning!D201</f>
        <v>0</v>
      </c>
      <c r="E217" s="3">
        <f>Planning!E201</f>
        <v>0</v>
      </c>
      <c r="F217" s="3" t="str">
        <f>IF(Planning!G201&lt;&gt;0,Planning!G201,"")</f>
        <v/>
      </c>
      <c r="G217" s="194">
        <f>Planning!H201</f>
        <v>0</v>
      </c>
      <c r="H217" s="4">
        <f>Planning!AA201</f>
        <v>0</v>
      </c>
      <c r="I217" s="198">
        <f ca="1">IF(OR(W217="1",AND(W217&lt;&gt;"1",G217=Lists!$A$17)),Y217,0)</f>
        <v>0</v>
      </c>
      <c r="J217" s="174"/>
      <c r="K217" s="32" t="str">
        <f ca="1">IF(AND(W217="2",G217&lt;&gt;Lists!$A$17),AA217,Z217)</f>
        <v/>
      </c>
      <c r="L217" s="33" t="str">
        <f t="shared" ref="L217:L224" ca="1" si="33">IF($U217=ExcluirDelPLogro,"",IF(AND(H217=0,I217=0,J217=0),"",K217))</f>
        <v/>
      </c>
      <c r="M217" s="5">
        <f>Planning!AB201</f>
        <v>0</v>
      </c>
      <c r="N217" s="5">
        <f>'Month 6'!M217+'Month 6'!N217-'Month 6'!O217</f>
        <v>0</v>
      </c>
      <c r="O217" s="166"/>
      <c r="P217" s="32" t="str">
        <f t="shared" si="25"/>
        <v/>
      </c>
      <c r="Q217" s="33" t="str">
        <f t="shared" ref="Q217:Q224" si="34">IF($U217=ExcluirDelPLogro,"",IF(AND(M217=0,N217=0,O217=0),"",P217))</f>
        <v/>
      </c>
      <c r="R217" s="89">
        <f ca="1">SUMIFS($J$25:$J$224,$C$25:$C$224,$C217,$G$25:$G$224,Lists!$A$16)</f>
        <v>0</v>
      </c>
      <c r="S217" s="89">
        <f t="shared" si="26"/>
        <v>0</v>
      </c>
      <c r="U217" s="2" t="str">
        <f t="shared" si="27"/>
        <v/>
      </c>
      <c r="W217" s="2" t="str">
        <f>IF(C217=0,"",LEFT(INDEX(Lists!$H$5:$H$49,MATCH(C217,Lists!$G$5:$G$49,0),1),1))</f>
        <v/>
      </c>
      <c r="Y217" s="4">
        <f ca="1">'Month 6'!H217+'Month 6'!I217-'Month 6'!J217</f>
        <v>0</v>
      </c>
      <c r="Z217" s="2" t="str">
        <f t="shared" ca="1" si="28"/>
        <v/>
      </c>
      <c r="AA217" s="2" t="str">
        <f t="shared" ref="AA217:AA224" ca="1" si="35">IF(AND(H217=0,I217=0,J217=0),"",IF(J217&gt;0,H217/J217,0))</f>
        <v/>
      </c>
      <c r="AC217" s="627" t="str">
        <f t="shared" si="29"/>
        <v>0</v>
      </c>
    </row>
    <row r="218" spans="1:29" ht="39" hidden="1" customHeight="1" x14ac:dyDescent="0.2">
      <c r="A218" s="14" t="str">
        <f>Planning!A202</f>
        <v>I194</v>
      </c>
      <c r="B218" s="9">
        <f>Planning!B202</f>
        <v>0</v>
      </c>
      <c r="C218" s="9">
        <f>Planning!C202</f>
        <v>0</v>
      </c>
      <c r="D218" s="9">
        <f>Planning!D202</f>
        <v>0</v>
      </c>
      <c r="E218" s="3">
        <f>Planning!E202</f>
        <v>0</v>
      </c>
      <c r="F218" s="3" t="str">
        <f>IF(Planning!G202&lt;&gt;0,Planning!G202,"")</f>
        <v/>
      </c>
      <c r="G218" s="194">
        <f>Planning!H202</f>
        <v>0</v>
      </c>
      <c r="H218" s="4">
        <f>Planning!AA202</f>
        <v>0</v>
      </c>
      <c r="I218" s="198">
        <f ca="1">IF(OR(W218="1",AND(W218&lt;&gt;"1",G218=Lists!$A$17)),Y218,0)</f>
        <v>0</v>
      </c>
      <c r="J218" s="174"/>
      <c r="K218" s="32" t="str">
        <f ca="1">IF(AND(W218="2",G218&lt;&gt;Lists!$A$17),AA218,Z218)</f>
        <v/>
      </c>
      <c r="L218" s="33" t="str">
        <f t="shared" ca="1" si="33"/>
        <v/>
      </c>
      <c r="M218" s="5">
        <f>Planning!AB202</f>
        <v>0</v>
      </c>
      <c r="N218" s="5">
        <f>'Month 6'!M218+'Month 6'!N218-'Month 6'!O218</f>
        <v>0</v>
      </c>
      <c r="O218" s="166"/>
      <c r="P218" s="32" t="str">
        <f t="shared" ref="P218:P224" si="36">IF(AND(M218=0,N218=0,O218=0),"",IF((M218+N218)&gt;0,O218/(M218+N218),O218))</f>
        <v/>
      </c>
      <c r="Q218" s="33" t="str">
        <f t="shared" si="34"/>
        <v/>
      </c>
      <c r="R218" s="89">
        <f ca="1">SUMIFS($J$25:$J$224,$C$25:$C$224,$C218,$G$25:$G$224,Lists!$A$16)</f>
        <v>0</v>
      </c>
      <c r="S218" s="89">
        <f t="shared" ref="S218:S224" si="37">SUMIFS($O$25:$O$224,$C$25:$C$224,$C218,$G$25:$G$224,"&lt;&gt;0")</f>
        <v>0</v>
      </c>
      <c r="U218" s="2" t="str">
        <f t="shared" ref="U218:U224" si="38">IF(B218=0,"",IF(LEFT(B218,1)="1","1","2"))</f>
        <v/>
      </c>
      <c r="W218" s="2" t="str">
        <f>IF(C218=0,"",LEFT(INDEX(Lists!$H$5:$H$49,MATCH(C218,Lists!$G$5:$G$49,0),1),1))</f>
        <v/>
      </c>
      <c r="Y218" s="4">
        <f ca="1">'Month 6'!H218+'Month 6'!I218-'Month 6'!J218</f>
        <v>0</v>
      </c>
      <c r="Z218" s="2" t="str">
        <f t="shared" ref="Z218:Z224" ca="1" si="39">IF(AND(H218=0,I218=0,J218=0),"",IF((H218+I218)&gt;0,J218/(H218+I218),J218))</f>
        <v/>
      </c>
      <c r="AA218" s="2" t="str">
        <f t="shared" ca="1" si="35"/>
        <v/>
      </c>
      <c r="AC218" s="627" t="str">
        <f t="shared" ref="AC218:AC224" si="40">U218&amp;C218</f>
        <v>0</v>
      </c>
    </row>
    <row r="219" spans="1:29" ht="39" hidden="1" customHeight="1" x14ac:dyDescent="0.2">
      <c r="A219" s="14" t="str">
        <f>Planning!A203</f>
        <v>I195</v>
      </c>
      <c r="B219" s="9">
        <f>Planning!B203</f>
        <v>0</v>
      </c>
      <c r="C219" s="9">
        <f>Planning!C203</f>
        <v>0</v>
      </c>
      <c r="D219" s="9">
        <f>Planning!D203</f>
        <v>0</v>
      </c>
      <c r="E219" s="3">
        <f>Planning!E203</f>
        <v>0</v>
      </c>
      <c r="F219" s="3" t="str">
        <f>IF(Planning!G203&lt;&gt;0,Planning!G203,"")</f>
        <v/>
      </c>
      <c r="G219" s="194">
        <f>Planning!H203</f>
        <v>0</v>
      </c>
      <c r="H219" s="4">
        <f>Planning!AA203</f>
        <v>0</v>
      </c>
      <c r="I219" s="198">
        <f ca="1">IF(OR(W219="1",AND(W219&lt;&gt;"1",G219=Lists!$A$17)),Y219,0)</f>
        <v>0</v>
      </c>
      <c r="J219" s="174"/>
      <c r="K219" s="32" t="str">
        <f ca="1">IF(AND(W219="2",G219&lt;&gt;Lists!$A$17),AA219,Z219)</f>
        <v/>
      </c>
      <c r="L219" s="33" t="str">
        <f t="shared" ca="1" si="33"/>
        <v/>
      </c>
      <c r="M219" s="5">
        <f>Planning!AB203</f>
        <v>0</v>
      </c>
      <c r="N219" s="5">
        <f>'Month 6'!M219+'Month 6'!N219-'Month 6'!O219</f>
        <v>0</v>
      </c>
      <c r="O219" s="166"/>
      <c r="P219" s="32" t="str">
        <f t="shared" si="36"/>
        <v/>
      </c>
      <c r="Q219" s="33" t="str">
        <f t="shared" si="34"/>
        <v/>
      </c>
      <c r="R219" s="89">
        <f ca="1">SUMIFS($J$25:$J$224,$C$25:$C$224,$C219,$G$25:$G$224,Lists!$A$16)</f>
        <v>0</v>
      </c>
      <c r="S219" s="89">
        <f t="shared" si="37"/>
        <v>0</v>
      </c>
      <c r="U219" s="2" t="str">
        <f t="shared" si="38"/>
        <v/>
      </c>
      <c r="W219" s="2" t="str">
        <f>IF(C219=0,"",LEFT(INDEX(Lists!$H$5:$H$49,MATCH(C219,Lists!$G$5:$G$49,0),1),1))</f>
        <v/>
      </c>
      <c r="Y219" s="4">
        <f ca="1">'Month 6'!H219+'Month 6'!I219-'Month 6'!J219</f>
        <v>0</v>
      </c>
      <c r="Z219" s="2" t="str">
        <f t="shared" ca="1" si="39"/>
        <v/>
      </c>
      <c r="AA219" s="2" t="str">
        <f t="shared" ca="1" si="35"/>
        <v/>
      </c>
      <c r="AC219" s="627" t="str">
        <f t="shared" si="40"/>
        <v>0</v>
      </c>
    </row>
    <row r="220" spans="1:29" ht="39" hidden="1" customHeight="1" x14ac:dyDescent="0.2">
      <c r="A220" s="14" t="str">
        <f>Planning!A204</f>
        <v>I196</v>
      </c>
      <c r="B220" s="9">
        <f>Planning!B204</f>
        <v>0</v>
      </c>
      <c r="C220" s="9">
        <f>Planning!C204</f>
        <v>0</v>
      </c>
      <c r="D220" s="9">
        <f>Planning!D204</f>
        <v>0</v>
      </c>
      <c r="E220" s="3">
        <f>Planning!E204</f>
        <v>0</v>
      </c>
      <c r="F220" s="3" t="str">
        <f>IF(Planning!G204&lt;&gt;0,Planning!G204,"")</f>
        <v/>
      </c>
      <c r="G220" s="194">
        <f>Planning!H204</f>
        <v>0</v>
      </c>
      <c r="H220" s="4">
        <f>Planning!AA204</f>
        <v>0</v>
      </c>
      <c r="I220" s="198">
        <f ca="1">IF(OR(W220="1",AND(W220&lt;&gt;"1",G220=Lists!$A$17)),Y220,0)</f>
        <v>0</v>
      </c>
      <c r="J220" s="174"/>
      <c r="K220" s="32" t="str">
        <f ca="1">IF(AND(W220="2",G220&lt;&gt;Lists!$A$17),AA220,Z220)</f>
        <v/>
      </c>
      <c r="L220" s="33" t="str">
        <f t="shared" ca="1" si="33"/>
        <v/>
      </c>
      <c r="M220" s="5">
        <f>Planning!AB204</f>
        <v>0</v>
      </c>
      <c r="N220" s="5">
        <f>'Month 6'!M220+'Month 6'!N220-'Month 6'!O220</f>
        <v>0</v>
      </c>
      <c r="O220" s="166"/>
      <c r="P220" s="32" t="str">
        <f t="shared" si="36"/>
        <v/>
      </c>
      <c r="Q220" s="33" t="str">
        <f t="shared" si="34"/>
        <v/>
      </c>
      <c r="R220" s="89">
        <f ca="1">SUMIFS($J$25:$J$224,$C$25:$C$224,$C220,$G$25:$G$224,Lists!$A$16)</f>
        <v>0</v>
      </c>
      <c r="S220" s="89">
        <f t="shared" si="37"/>
        <v>0</v>
      </c>
      <c r="U220" s="2" t="str">
        <f t="shared" si="38"/>
        <v/>
      </c>
      <c r="W220" s="2" t="str">
        <f>IF(C220=0,"",LEFT(INDEX(Lists!$H$5:$H$49,MATCH(C220,Lists!$G$5:$G$49,0),1),1))</f>
        <v/>
      </c>
      <c r="Y220" s="4">
        <f ca="1">'Month 6'!H220+'Month 6'!I220-'Month 6'!J220</f>
        <v>0</v>
      </c>
      <c r="Z220" s="2" t="str">
        <f t="shared" ca="1" si="39"/>
        <v/>
      </c>
      <c r="AA220" s="2" t="str">
        <f t="shared" ca="1" si="35"/>
        <v/>
      </c>
      <c r="AC220" s="627" t="str">
        <f t="shared" si="40"/>
        <v>0</v>
      </c>
    </row>
    <row r="221" spans="1:29" ht="39" hidden="1" customHeight="1" x14ac:dyDescent="0.2">
      <c r="A221" s="14" t="str">
        <f>Planning!A205</f>
        <v>I197</v>
      </c>
      <c r="B221" s="9">
        <f>Planning!B205</f>
        <v>0</v>
      </c>
      <c r="C221" s="9">
        <f>Planning!C205</f>
        <v>0</v>
      </c>
      <c r="D221" s="9">
        <f>Planning!D205</f>
        <v>0</v>
      </c>
      <c r="E221" s="3">
        <f>Planning!E205</f>
        <v>0</v>
      </c>
      <c r="F221" s="3" t="str">
        <f>IF(Planning!G205&lt;&gt;0,Planning!G205,"")</f>
        <v/>
      </c>
      <c r="G221" s="194">
        <f>Planning!H205</f>
        <v>0</v>
      </c>
      <c r="H221" s="4">
        <f>Planning!AA205</f>
        <v>0</v>
      </c>
      <c r="I221" s="198">
        <f ca="1">IF(OR(W221="1",AND(W221&lt;&gt;"1",G221=Lists!$A$17)),Y221,0)</f>
        <v>0</v>
      </c>
      <c r="J221" s="174"/>
      <c r="K221" s="32" t="str">
        <f ca="1">IF(AND(W221="2",G221&lt;&gt;Lists!$A$17),AA221,Z221)</f>
        <v/>
      </c>
      <c r="L221" s="33" t="str">
        <f t="shared" ca="1" si="33"/>
        <v/>
      </c>
      <c r="M221" s="5">
        <f>Planning!AB205</f>
        <v>0</v>
      </c>
      <c r="N221" s="5">
        <f>'Month 6'!M221+'Month 6'!N221-'Month 6'!O221</f>
        <v>0</v>
      </c>
      <c r="O221" s="166"/>
      <c r="P221" s="32" t="str">
        <f t="shared" si="36"/>
        <v/>
      </c>
      <c r="Q221" s="33" t="str">
        <f t="shared" si="34"/>
        <v/>
      </c>
      <c r="R221" s="89">
        <f ca="1">SUMIFS($J$25:$J$224,$C$25:$C$224,$C221,$G$25:$G$224,Lists!$A$16)</f>
        <v>0</v>
      </c>
      <c r="S221" s="89">
        <f t="shared" si="37"/>
        <v>0</v>
      </c>
      <c r="U221" s="2" t="str">
        <f t="shared" si="38"/>
        <v/>
      </c>
      <c r="W221" s="2" t="str">
        <f>IF(C221=0,"",LEFT(INDEX(Lists!$H$5:$H$49,MATCH(C221,Lists!$G$5:$G$49,0),1),1))</f>
        <v/>
      </c>
      <c r="Y221" s="4">
        <f ca="1">'Month 6'!H221+'Month 6'!I221-'Month 6'!J221</f>
        <v>0</v>
      </c>
      <c r="Z221" s="2" t="str">
        <f t="shared" ca="1" si="39"/>
        <v/>
      </c>
      <c r="AA221" s="2" t="str">
        <f t="shared" ca="1" si="35"/>
        <v/>
      </c>
      <c r="AC221" s="627" t="str">
        <f t="shared" si="40"/>
        <v>0</v>
      </c>
    </row>
    <row r="222" spans="1:29" ht="39" hidden="1" customHeight="1" x14ac:dyDescent="0.2">
      <c r="A222" s="14" t="str">
        <f>Planning!A206</f>
        <v>I198</v>
      </c>
      <c r="B222" s="9">
        <f>Planning!B206</f>
        <v>0</v>
      </c>
      <c r="C222" s="9">
        <f>Planning!C206</f>
        <v>0</v>
      </c>
      <c r="D222" s="9">
        <f>Planning!D206</f>
        <v>0</v>
      </c>
      <c r="E222" s="3">
        <f>Planning!E206</f>
        <v>0</v>
      </c>
      <c r="F222" s="3" t="str">
        <f>IF(Planning!G206&lt;&gt;0,Planning!G206,"")</f>
        <v/>
      </c>
      <c r="G222" s="194">
        <f>Planning!H206</f>
        <v>0</v>
      </c>
      <c r="H222" s="4">
        <f>Planning!AA206</f>
        <v>0</v>
      </c>
      <c r="I222" s="198">
        <f ca="1">IF(OR(W222="1",AND(W222&lt;&gt;"1",G222=Lists!$A$17)),Y222,0)</f>
        <v>0</v>
      </c>
      <c r="J222" s="174"/>
      <c r="K222" s="32" t="str">
        <f ca="1">IF(AND(W222="2",G222&lt;&gt;Lists!$A$17),AA222,Z222)</f>
        <v/>
      </c>
      <c r="L222" s="33" t="str">
        <f t="shared" ca="1" si="33"/>
        <v/>
      </c>
      <c r="M222" s="5">
        <f>Planning!AB206</f>
        <v>0</v>
      </c>
      <c r="N222" s="5">
        <f>'Month 6'!M222+'Month 6'!N222-'Month 6'!O222</f>
        <v>0</v>
      </c>
      <c r="O222" s="166"/>
      <c r="P222" s="32" t="str">
        <f t="shared" si="36"/>
        <v/>
      </c>
      <c r="Q222" s="33" t="str">
        <f t="shared" si="34"/>
        <v/>
      </c>
      <c r="R222" s="89">
        <f ca="1">SUMIFS($J$25:$J$224,$C$25:$C$224,$C222,$G$25:$G$224,Lists!$A$16)</f>
        <v>0</v>
      </c>
      <c r="S222" s="89">
        <f t="shared" si="37"/>
        <v>0</v>
      </c>
      <c r="U222" s="2" t="str">
        <f t="shared" si="38"/>
        <v/>
      </c>
      <c r="W222" s="2" t="str">
        <f>IF(C222=0,"",LEFT(INDEX(Lists!$H$5:$H$49,MATCH(C222,Lists!$G$5:$G$49,0),1),1))</f>
        <v/>
      </c>
      <c r="Y222" s="4">
        <f ca="1">'Month 6'!H222+'Month 6'!I222-'Month 6'!J222</f>
        <v>0</v>
      </c>
      <c r="Z222" s="2" t="str">
        <f t="shared" ca="1" si="39"/>
        <v/>
      </c>
      <c r="AA222" s="2" t="str">
        <f t="shared" ca="1" si="35"/>
        <v/>
      </c>
      <c r="AC222" s="627" t="str">
        <f t="shared" si="40"/>
        <v>0</v>
      </c>
    </row>
    <row r="223" spans="1:29" ht="39" hidden="1" customHeight="1" x14ac:dyDescent="0.2">
      <c r="A223" s="14" t="str">
        <f>Planning!A207</f>
        <v>I199</v>
      </c>
      <c r="B223" s="9">
        <f>Planning!B207</f>
        <v>0</v>
      </c>
      <c r="C223" s="9">
        <f>Planning!C207</f>
        <v>0</v>
      </c>
      <c r="D223" s="9">
        <f>Planning!D207</f>
        <v>0</v>
      </c>
      <c r="E223" s="3">
        <f>Planning!E207</f>
        <v>0</v>
      </c>
      <c r="F223" s="3" t="str">
        <f>IF(Planning!G207&lt;&gt;0,Planning!G207,"")</f>
        <v/>
      </c>
      <c r="G223" s="194">
        <f>Planning!H207</f>
        <v>0</v>
      </c>
      <c r="H223" s="4">
        <f>Planning!AA207</f>
        <v>0</v>
      </c>
      <c r="I223" s="198">
        <f ca="1">IF(OR(W223="1",AND(W223&lt;&gt;"1",G223=Lists!$A$17)),Y223,0)</f>
        <v>0</v>
      </c>
      <c r="J223" s="174"/>
      <c r="K223" s="32" t="str">
        <f ca="1">IF(AND(W223="2",G223&lt;&gt;Lists!$A$17),AA223,Z223)</f>
        <v/>
      </c>
      <c r="L223" s="33" t="str">
        <f t="shared" ca="1" si="33"/>
        <v/>
      </c>
      <c r="M223" s="5">
        <f>Planning!AB207</f>
        <v>0</v>
      </c>
      <c r="N223" s="5">
        <f>'Month 6'!M223+'Month 6'!N223-'Month 6'!O223</f>
        <v>0</v>
      </c>
      <c r="O223" s="166"/>
      <c r="P223" s="32" t="str">
        <f t="shared" si="36"/>
        <v/>
      </c>
      <c r="Q223" s="33" t="str">
        <f t="shared" si="34"/>
        <v/>
      </c>
      <c r="R223" s="89">
        <f ca="1">SUMIFS($J$25:$J$224,$C$25:$C$224,$C223,$G$25:$G$224,Lists!$A$16)</f>
        <v>0</v>
      </c>
      <c r="S223" s="89">
        <f t="shared" si="37"/>
        <v>0</v>
      </c>
      <c r="U223" s="2" t="str">
        <f t="shared" si="38"/>
        <v/>
      </c>
      <c r="W223" s="2" t="str">
        <f>IF(C223=0,"",LEFT(INDEX(Lists!$H$5:$H$49,MATCH(C223,Lists!$G$5:$G$49,0),1),1))</f>
        <v/>
      </c>
      <c r="Y223" s="4">
        <f ca="1">'Month 6'!H223+'Month 6'!I223-'Month 6'!J223</f>
        <v>0</v>
      </c>
      <c r="Z223" s="2" t="str">
        <f t="shared" ca="1" si="39"/>
        <v/>
      </c>
      <c r="AA223" s="2" t="str">
        <f t="shared" ca="1" si="35"/>
        <v/>
      </c>
      <c r="AC223" s="627" t="str">
        <f t="shared" si="40"/>
        <v>0</v>
      </c>
    </row>
    <row r="224" spans="1:29" ht="39" hidden="1" customHeight="1" x14ac:dyDescent="0.2">
      <c r="A224" s="14" t="str">
        <f>Planning!A208</f>
        <v>I200</v>
      </c>
      <c r="B224" s="9">
        <f>Planning!B208</f>
        <v>0</v>
      </c>
      <c r="C224" s="9">
        <f>Planning!C208</f>
        <v>0</v>
      </c>
      <c r="D224" s="9">
        <f>Planning!D208</f>
        <v>0</v>
      </c>
      <c r="E224" s="3">
        <f>Planning!E208</f>
        <v>0</v>
      </c>
      <c r="F224" s="3" t="str">
        <f>IF(Planning!G208&lt;&gt;0,Planning!G208,"")</f>
        <v/>
      </c>
      <c r="G224" s="194">
        <f>Planning!H208</f>
        <v>0</v>
      </c>
      <c r="H224" s="4">
        <f>Planning!AA208</f>
        <v>0</v>
      </c>
      <c r="I224" s="198">
        <f ca="1">IF(OR(W224="1",AND(W224&lt;&gt;"1",G224=Lists!$A$17)),Y224,0)</f>
        <v>0</v>
      </c>
      <c r="J224" s="174"/>
      <c r="K224" s="32" t="str">
        <f ca="1">IF(AND(W224="2",G224&lt;&gt;Lists!$A$17),AA224,Z224)</f>
        <v/>
      </c>
      <c r="L224" s="33" t="str">
        <f t="shared" ca="1" si="33"/>
        <v/>
      </c>
      <c r="M224" s="5">
        <f>Planning!AB208</f>
        <v>0</v>
      </c>
      <c r="N224" s="5">
        <f>'Month 6'!M224+'Month 6'!N224-'Month 6'!O224</f>
        <v>0</v>
      </c>
      <c r="O224" s="166"/>
      <c r="P224" s="32" t="str">
        <f t="shared" si="36"/>
        <v/>
      </c>
      <c r="Q224" s="33" t="str">
        <f t="shared" si="34"/>
        <v/>
      </c>
      <c r="R224" s="89">
        <f ca="1">SUMIFS($J$25:$J$224,$C$25:$C$224,$C224,$G$25:$G$224,Lists!$A$16)</f>
        <v>0</v>
      </c>
      <c r="S224" s="89">
        <f t="shared" si="37"/>
        <v>0</v>
      </c>
      <c r="U224" s="2" t="str">
        <f t="shared" si="38"/>
        <v/>
      </c>
      <c r="W224" s="2" t="str">
        <f>IF(C224=0,"",LEFT(INDEX(Lists!$H$5:$H$49,MATCH(C224,Lists!$G$5:$G$49,0),1),1))</f>
        <v/>
      </c>
      <c r="Y224" s="4">
        <f ca="1">'Month 6'!H224+'Month 6'!I224-'Month 6'!J224</f>
        <v>0</v>
      </c>
      <c r="Z224" s="2" t="str">
        <f t="shared" ca="1" si="39"/>
        <v/>
      </c>
      <c r="AA224" s="2" t="str">
        <f t="shared" ca="1" si="35"/>
        <v/>
      </c>
      <c r="AC224" s="627" t="str">
        <f t="shared" si="40"/>
        <v>0</v>
      </c>
    </row>
    <row r="225" spans="1:29" ht="15.75" customHeight="1" x14ac:dyDescent="0.2">
      <c r="U225" s="1" t="s">
        <v>334</v>
      </c>
      <c r="W225" s="1" t="s">
        <v>334</v>
      </c>
      <c r="Y225" s="1" t="s">
        <v>334</v>
      </c>
      <c r="Z225" s="1" t="s">
        <v>334</v>
      </c>
      <c r="AA225" s="1" t="s">
        <v>334</v>
      </c>
      <c r="AC225" s="1" t="s">
        <v>334</v>
      </c>
    </row>
    <row r="226" spans="1:29" ht="15.75" customHeight="1" x14ac:dyDescent="0.2"/>
    <row r="227" spans="1:29" ht="25.5" customHeight="1" x14ac:dyDescent="0.2">
      <c r="A227" s="972" t="str">
        <f ca="1">Setup!AN6</f>
        <v>PR Dashboard indicators</v>
      </c>
      <c r="B227" s="973"/>
      <c r="C227" s="973"/>
      <c r="D227" s="973"/>
      <c r="E227" s="973"/>
      <c r="F227" s="973"/>
      <c r="G227" s="973"/>
      <c r="H227" s="974"/>
    </row>
    <row r="228" spans="1:29" ht="25.5" customHeight="1" x14ac:dyDescent="0.2">
      <c r="A228" s="969" t="str">
        <f ca="1">Setup!AP8</f>
        <v>Financial reports planned</v>
      </c>
      <c r="B228" s="970"/>
      <c r="C228" s="970"/>
      <c r="D228" s="970"/>
      <c r="E228" s="970"/>
      <c r="F228" s="970"/>
      <c r="G228" s="971"/>
      <c r="H228" s="167"/>
      <c r="J228" s="101"/>
    </row>
    <row r="229" spans="1:29" ht="25.5" customHeight="1" x14ac:dyDescent="0.2">
      <c r="A229" s="978" t="str">
        <f ca="1">Setup!AP9</f>
        <v>Financial reports overdue</v>
      </c>
      <c r="B229" s="979"/>
      <c r="C229" s="979"/>
      <c r="D229" s="979"/>
      <c r="E229" s="979"/>
      <c r="F229" s="979"/>
      <c r="G229" s="980"/>
      <c r="H229" s="167"/>
      <c r="J229" s="101"/>
    </row>
    <row r="230" spans="1:29" ht="25.5" hidden="1" customHeight="1" x14ac:dyDescent="0.2">
      <c r="A230" s="996">
        <f ca="1">Setup!AP10</f>
        <v>0</v>
      </c>
      <c r="B230" s="997"/>
      <c r="C230" s="997"/>
      <c r="D230" s="997"/>
      <c r="E230" s="997"/>
      <c r="F230" s="997"/>
      <c r="G230" s="998"/>
      <c r="H230" s="167"/>
      <c r="J230" s="101"/>
    </row>
    <row r="231" spans="1:29" ht="25.5" hidden="1" customHeight="1" x14ac:dyDescent="0.2">
      <c r="A231" s="966">
        <f ca="1">Setup!AP11</f>
        <v>0</v>
      </c>
      <c r="B231" s="967"/>
      <c r="C231" s="967"/>
      <c r="D231" s="967"/>
      <c r="E231" s="967"/>
      <c r="F231" s="967"/>
      <c r="G231" s="968"/>
      <c r="H231" s="167"/>
      <c r="J231" s="101"/>
    </row>
    <row r="232" spans="1:29" ht="25.5" hidden="1" customHeight="1" x14ac:dyDescent="0.2">
      <c r="A232" s="966">
        <f ca="1">Setup!AP12</f>
        <v>0</v>
      </c>
      <c r="B232" s="967"/>
      <c r="C232" s="967"/>
      <c r="D232" s="967"/>
      <c r="E232" s="967"/>
      <c r="F232" s="967"/>
      <c r="G232" s="968"/>
      <c r="H232" s="167"/>
      <c r="J232" s="101"/>
    </row>
    <row r="233" spans="1:29" ht="25.5" hidden="1" customHeight="1" x14ac:dyDescent="0.2">
      <c r="A233" s="969">
        <f ca="1">Setup!AP13</f>
        <v>0</v>
      </c>
      <c r="B233" s="970"/>
      <c r="C233" s="970"/>
      <c r="D233" s="970"/>
      <c r="E233" s="970"/>
      <c r="F233" s="970"/>
      <c r="G233" s="971"/>
      <c r="H233" s="167"/>
      <c r="J233" s="101"/>
    </row>
    <row r="234" spans="1:29" ht="25.5" hidden="1" customHeight="1" x14ac:dyDescent="0.2">
      <c r="A234" s="978">
        <f ca="1">Setup!AP14</f>
        <v>0</v>
      </c>
      <c r="B234" s="979"/>
      <c r="C234" s="979"/>
      <c r="D234" s="979"/>
      <c r="E234" s="979"/>
      <c r="F234" s="979"/>
      <c r="G234" s="980"/>
      <c r="H234" s="167"/>
      <c r="J234" s="101"/>
    </row>
    <row r="235" spans="1:29" ht="25.5" customHeight="1" x14ac:dyDescent="0.2">
      <c r="A235" s="996" t="str">
        <f ca="1">Setup!AP15</f>
        <v>Supervision actions recommended</v>
      </c>
      <c r="B235" s="997"/>
      <c r="C235" s="997"/>
      <c r="D235" s="997"/>
      <c r="E235" s="997"/>
      <c r="F235" s="997"/>
      <c r="G235" s="998"/>
      <c r="H235" s="167"/>
      <c r="J235" s="101"/>
    </row>
    <row r="236" spans="1:29" ht="25.5" customHeight="1" x14ac:dyDescent="0.2">
      <c r="A236" s="966" t="str">
        <f ca="1">Setup!AP16</f>
        <v>Supervision recommendations past due</v>
      </c>
      <c r="B236" s="967"/>
      <c r="C236" s="967"/>
      <c r="D236" s="967"/>
      <c r="E236" s="967"/>
      <c r="F236" s="967"/>
      <c r="G236" s="968"/>
      <c r="H236" s="167"/>
      <c r="J236" s="101"/>
    </row>
    <row r="237" spans="1:29" ht="25.5" customHeight="1" x14ac:dyDescent="0.2">
      <c r="A237" s="969" t="str">
        <f ca="1">Setup!AP17</f>
        <v>Programmatic reports planned</v>
      </c>
      <c r="B237" s="970"/>
      <c r="C237" s="970"/>
      <c r="D237" s="970"/>
      <c r="E237" s="970"/>
      <c r="F237" s="970"/>
      <c r="G237" s="971"/>
      <c r="H237" s="167"/>
      <c r="J237" s="101"/>
    </row>
    <row r="238" spans="1:29" ht="25.5" customHeight="1" x14ac:dyDescent="0.2">
      <c r="A238" s="978" t="str">
        <f ca="1">Setup!AP18</f>
        <v>Programmatic reports past due</v>
      </c>
      <c r="B238" s="979"/>
      <c r="C238" s="979"/>
      <c r="D238" s="979"/>
      <c r="E238" s="979"/>
      <c r="F238" s="979"/>
      <c r="G238" s="980"/>
      <c r="H238" s="167"/>
      <c r="J238" s="101"/>
    </row>
    <row r="239" spans="1:29" ht="25.5" hidden="1" customHeight="1" x14ac:dyDescent="0.2">
      <c r="A239" s="996">
        <f ca="1">Setup!AP19</f>
        <v>0</v>
      </c>
      <c r="B239" s="997"/>
      <c r="C239" s="997"/>
      <c r="D239" s="997"/>
      <c r="E239" s="997"/>
      <c r="F239" s="997"/>
      <c r="G239" s="998"/>
      <c r="H239" s="167"/>
      <c r="J239" s="101"/>
    </row>
    <row r="240" spans="1:29" ht="25.5" hidden="1" customHeight="1" x14ac:dyDescent="0.2">
      <c r="A240" s="966">
        <f ca="1">Setup!AP20</f>
        <v>0</v>
      </c>
      <c r="B240" s="967"/>
      <c r="C240" s="967"/>
      <c r="D240" s="967"/>
      <c r="E240" s="967"/>
      <c r="F240" s="967"/>
      <c r="G240" s="968"/>
      <c r="H240" s="167"/>
      <c r="J240" s="101"/>
    </row>
    <row r="241" spans="1:10" ht="25.5" hidden="1" customHeight="1" x14ac:dyDescent="0.2">
      <c r="A241" s="969">
        <f ca="1">Setup!AP21</f>
        <v>0</v>
      </c>
      <c r="B241" s="970"/>
      <c r="C241" s="970"/>
      <c r="D241" s="970"/>
      <c r="E241" s="970"/>
      <c r="F241" s="970"/>
      <c r="G241" s="971"/>
      <c r="H241" s="167"/>
      <c r="J241" s="101"/>
    </row>
    <row r="242" spans="1:10" ht="25.5" hidden="1" customHeight="1" x14ac:dyDescent="0.2">
      <c r="A242" s="978">
        <f ca="1">Setup!AP22</f>
        <v>0</v>
      </c>
      <c r="B242" s="979"/>
      <c r="C242" s="979"/>
      <c r="D242" s="979"/>
      <c r="E242" s="979"/>
      <c r="F242" s="979"/>
      <c r="G242" s="980"/>
      <c r="H242" s="167"/>
      <c r="J242" s="101"/>
    </row>
    <row r="243" spans="1:10" ht="25.5" hidden="1" customHeight="1" x14ac:dyDescent="0.2">
      <c r="A243" s="978">
        <f ca="1">Setup!AP23</f>
        <v>0</v>
      </c>
      <c r="B243" s="979"/>
      <c r="C243" s="979"/>
      <c r="D243" s="979"/>
      <c r="E243" s="979"/>
      <c r="F243" s="979"/>
      <c r="G243" s="980"/>
      <c r="H243" s="167"/>
      <c r="J243" s="101"/>
    </row>
    <row r="244" spans="1:10" ht="25.5" hidden="1" customHeight="1" x14ac:dyDescent="0.2">
      <c r="A244" s="996">
        <f ca="1">Setup!AP24</f>
        <v>0</v>
      </c>
      <c r="B244" s="997"/>
      <c r="C244" s="997"/>
      <c r="D244" s="997"/>
      <c r="E244" s="997"/>
      <c r="F244" s="997"/>
      <c r="G244" s="998"/>
      <c r="H244" s="167"/>
      <c r="J244" s="101"/>
    </row>
    <row r="245" spans="1:10" ht="25.5" hidden="1" customHeight="1" x14ac:dyDescent="0.2">
      <c r="A245" s="966">
        <f ca="1">Setup!AP25</f>
        <v>0</v>
      </c>
      <c r="B245" s="967"/>
      <c r="C245" s="967"/>
      <c r="D245" s="967"/>
      <c r="E245" s="967"/>
      <c r="F245" s="967"/>
      <c r="G245" s="968"/>
      <c r="H245" s="168"/>
      <c r="J245" s="101"/>
    </row>
    <row r="246" spans="1:10" ht="25.5" hidden="1" customHeight="1" x14ac:dyDescent="0.2">
      <c r="A246" s="966">
        <f ca="1">Setup!AP26</f>
        <v>0</v>
      </c>
      <c r="B246" s="967"/>
      <c r="C246" s="967"/>
      <c r="D246" s="967"/>
      <c r="E246" s="967"/>
      <c r="F246" s="967"/>
      <c r="G246" s="968"/>
      <c r="H246" s="167"/>
      <c r="J246" s="101"/>
    </row>
    <row r="247" spans="1:10" ht="25.5" hidden="1" customHeight="1" x14ac:dyDescent="0.2">
      <c r="A247" s="969">
        <f ca="1">Setup!AP27</f>
        <v>0</v>
      </c>
      <c r="B247" s="970"/>
      <c r="C247" s="970"/>
      <c r="D247" s="970"/>
      <c r="E247" s="970"/>
      <c r="F247" s="970"/>
      <c r="G247" s="971"/>
      <c r="H247" s="167"/>
      <c r="J247" s="101"/>
    </row>
    <row r="248" spans="1:10" ht="25.5" hidden="1" customHeight="1" x14ac:dyDescent="0.2">
      <c r="A248" s="978">
        <f ca="1">Setup!AP28</f>
        <v>0</v>
      </c>
      <c r="B248" s="979"/>
      <c r="C248" s="979"/>
      <c r="D248" s="979"/>
      <c r="E248" s="979"/>
      <c r="F248" s="979"/>
      <c r="G248" s="980"/>
      <c r="H248" s="167"/>
      <c r="J248" s="101"/>
    </row>
    <row r="249" spans="1:10" ht="25.5" hidden="1" customHeight="1" x14ac:dyDescent="0.2">
      <c r="A249" s="978">
        <f ca="1">Setup!AP29</f>
        <v>0</v>
      </c>
      <c r="B249" s="979"/>
      <c r="C249" s="979"/>
      <c r="D249" s="979"/>
      <c r="E249" s="979"/>
      <c r="F249" s="979"/>
      <c r="G249" s="980"/>
      <c r="H249" s="167"/>
      <c r="J249" s="101"/>
    </row>
    <row r="250" spans="1:10" ht="25.5" hidden="1" customHeight="1" x14ac:dyDescent="0.2">
      <c r="A250" s="996">
        <f ca="1">Setup!AP30</f>
        <v>0</v>
      </c>
      <c r="B250" s="997"/>
      <c r="C250" s="997"/>
      <c r="D250" s="997"/>
      <c r="E250" s="997"/>
      <c r="F250" s="997"/>
      <c r="G250" s="998"/>
      <c r="H250" s="167"/>
      <c r="J250" s="101"/>
    </row>
    <row r="251" spans="1:10" ht="25.5" hidden="1" customHeight="1" x14ac:dyDescent="0.2">
      <c r="A251" s="966">
        <f ca="1">Setup!AP31</f>
        <v>0</v>
      </c>
      <c r="B251" s="967"/>
      <c r="C251" s="967"/>
      <c r="D251" s="967"/>
      <c r="E251" s="967"/>
      <c r="F251" s="967"/>
      <c r="G251" s="968"/>
      <c r="H251" s="167"/>
      <c r="J251" s="101"/>
    </row>
    <row r="252" spans="1:10" ht="25.5" hidden="1" customHeight="1" x14ac:dyDescent="0.2">
      <c r="A252" s="969">
        <f ca="1">Setup!AP32</f>
        <v>0</v>
      </c>
      <c r="B252" s="970"/>
      <c r="C252" s="970"/>
      <c r="D252" s="970"/>
      <c r="E252" s="970"/>
      <c r="F252" s="970"/>
      <c r="G252" s="971"/>
      <c r="H252" s="167"/>
      <c r="J252" s="101"/>
    </row>
    <row r="253" spans="1:10" ht="25.5" hidden="1" customHeight="1" x14ac:dyDescent="0.2">
      <c r="A253" s="978">
        <f ca="1">Setup!AP33</f>
        <v>0</v>
      </c>
      <c r="B253" s="979"/>
      <c r="C253" s="979"/>
      <c r="D253" s="979"/>
      <c r="E253" s="979"/>
      <c r="F253" s="979"/>
      <c r="G253" s="980"/>
      <c r="H253" s="167"/>
      <c r="J253" s="101"/>
    </row>
    <row r="254" spans="1:10" ht="25.5" hidden="1" customHeight="1" x14ac:dyDescent="0.2">
      <c r="A254" s="966">
        <f ca="1">Setup!AP34</f>
        <v>0</v>
      </c>
      <c r="B254" s="967"/>
      <c r="C254" s="967"/>
      <c r="D254" s="967"/>
      <c r="E254" s="967"/>
      <c r="F254" s="967"/>
      <c r="G254" s="968"/>
      <c r="H254" s="167"/>
      <c r="J254" s="101"/>
    </row>
    <row r="255" spans="1:10" ht="25.5" hidden="1" customHeight="1" x14ac:dyDescent="0.2">
      <c r="A255" s="969">
        <f ca="1">Setup!AP35</f>
        <v>0</v>
      </c>
      <c r="B255" s="970"/>
      <c r="C255" s="970"/>
      <c r="D255" s="970"/>
      <c r="E255" s="970"/>
      <c r="F255" s="970"/>
      <c r="G255" s="971"/>
      <c r="H255" s="167"/>
      <c r="J255" s="101"/>
    </row>
    <row r="256" spans="1:10" ht="25.5" hidden="1" customHeight="1" x14ac:dyDescent="0.2">
      <c r="A256" s="978">
        <f ca="1">Setup!AP36</f>
        <v>0</v>
      </c>
      <c r="B256" s="979"/>
      <c r="C256" s="979"/>
      <c r="D256" s="979"/>
      <c r="E256" s="979"/>
      <c r="F256" s="979"/>
      <c r="G256" s="980"/>
      <c r="H256" s="167"/>
      <c r="J256" s="101"/>
    </row>
    <row r="257" spans="1:10" ht="25.5" hidden="1" customHeight="1" x14ac:dyDescent="0.2">
      <c r="A257" s="996">
        <f ca="1">Setup!AP37</f>
        <v>0</v>
      </c>
      <c r="B257" s="997"/>
      <c r="C257" s="997"/>
      <c r="D257" s="997"/>
      <c r="E257" s="997"/>
      <c r="F257" s="997"/>
      <c r="G257" s="998"/>
      <c r="H257" s="167"/>
      <c r="J257" s="101"/>
    </row>
    <row r="258" spans="1:10" ht="25.5" hidden="1" customHeight="1" x14ac:dyDescent="0.2">
      <c r="A258" s="966">
        <f ca="1">Setup!AP38</f>
        <v>0</v>
      </c>
      <c r="B258" s="967"/>
      <c r="C258" s="967"/>
      <c r="D258" s="967"/>
      <c r="E258" s="967"/>
      <c r="F258" s="967"/>
      <c r="G258" s="968"/>
      <c r="H258" s="167"/>
      <c r="J258" s="101"/>
    </row>
    <row r="259" spans="1:10" ht="25.5" customHeight="1" x14ac:dyDescent="0.2">
      <c r="A259" s="969" t="str">
        <f ca="1">Setup!AP39</f>
        <v>Actual stock level - PS39 - Product 1: Efavirenz, 600 mg, 30 tablets</v>
      </c>
      <c r="B259" s="970"/>
      <c r="C259" s="970"/>
      <c r="D259" s="970"/>
      <c r="E259" s="970"/>
      <c r="F259" s="970"/>
      <c r="G259" s="971"/>
      <c r="H259" s="167"/>
      <c r="J259" s="101"/>
    </row>
    <row r="260" spans="1:10" ht="25.5" customHeight="1" x14ac:dyDescent="0.2">
      <c r="A260" s="996" t="str">
        <f ca="1">Setup!AP40</f>
        <v>Actual stock level - PS40 - Product 2: Efavirenz, 200 mg, 90 capsules</v>
      </c>
      <c r="B260" s="997"/>
      <c r="C260" s="997"/>
      <c r="D260" s="997"/>
      <c r="E260" s="997"/>
      <c r="F260" s="997"/>
      <c r="G260" s="998"/>
      <c r="H260" s="167"/>
      <c r="J260" s="101"/>
    </row>
    <row r="261" spans="1:10" ht="25.5" customHeight="1" x14ac:dyDescent="0.2">
      <c r="A261" s="969" t="str">
        <f ca="1">Setup!AP41</f>
        <v>Actual stock level - PS41 - Product 3: TDF/3TC, 300/300 mg, 30 tablets</v>
      </c>
      <c r="B261" s="970"/>
      <c r="C261" s="970"/>
      <c r="D261" s="970"/>
      <c r="E261" s="970"/>
      <c r="F261" s="970"/>
      <c r="G261" s="971"/>
      <c r="H261" s="167"/>
      <c r="J261" s="101"/>
    </row>
    <row r="262" spans="1:10" ht="25.5" customHeight="1" x14ac:dyDescent="0.2">
      <c r="A262" s="996" t="str">
        <f ca="1">Setup!AP42</f>
        <v>Actual stock level - PS42 - Product 4: 3TC, 10 mg/ml, oral solution 240 ml</v>
      </c>
      <c r="B262" s="997"/>
      <c r="C262" s="997"/>
      <c r="D262" s="997"/>
      <c r="E262" s="997"/>
      <c r="F262" s="997"/>
      <c r="G262" s="998"/>
      <c r="H262" s="167"/>
      <c r="J262" s="101"/>
    </row>
    <row r="263" spans="1:10" ht="25.5" hidden="1" customHeight="1" x14ac:dyDescent="0.2">
      <c r="A263" s="969">
        <f ca="1">Setup!AP43</f>
        <v>0</v>
      </c>
      <c r="B263" s="970"/>
      <c r="C263" s="970"/>
      <c r="D263" s="970"/>
      <c r="E263" s="970"/>
      <c r="F263" s="970"/>
      <c r="G263" s="971"/>
      <c r="H263" s="167"/>
      <c r="J263" s="101"/>
    </row>
    <row r="264" spans="1:10" ht="25.5" hidden="1" customHeight="1" x14ac:dyDescent="0.2">
      <c r="A264" s="996">
        <f ca="1">Setup!AP44</f>
        <v>0</v>
      </c>
      <c r="B264" s="997"/>
      <c r="C264" s="997"/>
      <c r="D264" s="997"/>
      <c r="E264" s="997"/>
      <c r="F264" s="997"/>
      <c r="G264" s="998"/>
      <c r="H264" s="167"/>
      <c r="J264" s="101"/>
    </row>
    <row r="265" spans="1:10" ht="25.5" hidden="1" customHeight="1" x14ac:dyDescent="0.2">
      <c r="A265" s="969">
        <f ca="1">Setup!AP45</f>
        <v>0</v>
      </c>
      <c r="B265" s="970"/>
      <c r="C265" s="970"/>
      <c r="D265" s="970"/>
      <c r="E265" s="970"/>
      <c r="F265" s="970"/>
      <c r="G265" s="971"/>
      <c r="H265" s="167"/>
      <c r="J265" s="101"/>
    </row>
    <row r="266" spans="1:10" ht="25.5" hidden="1" customHeight="1" x14ac:dyDescent="0.2">
      <c r="A266" s="996">
        <f ca="1">Setup!AP46</f>
        <v>0</v>
      </c>
      <c r="B266" s="997"/>
      <c r="C266" s="997"/>
      <c r="D266" s="997"/>
      <c r="E266" s="997"/>
      <c r="F266" s="997"/>
      <c r="G266" s="998"/>
      <c r="H266" s="167"/>
      <c r="J266" s="101"/>
    </row>
    <row r="267" spans="1:10" ht="25.5" hidden="1" customHeight="1" x14ac:dyDescent="0.2">
      <c r="A267" s="969">
        <f ca="1">Setup!AP47</f>
        <v>0</v>
      </c>
      <c r="B267" s="970"/>
      <c r="C267" s="970"/>
      <c r="D267" s="970"/>
      <c r="E267" s="970"/>
      <c r="F267" s="970"/>
      <c r="G267" s="971"/>
      <c r="H267" s="167"/>
      <c r="J267" s="101"/>
    </row>
    <row r="268" spans="1:10" ht="25.5" hidden="1" customHeight="1" x14ac:dyDescent="0.2">
      <c r="A268" s="996">
        <f ca="1">Setup!AP48</f>
        <v>0</v>
      </c>
      <c r="B268" s="997"/>
      <c r="C268" s="997"/>
      <c r="D268" s="997"/>
      <c r="E268" s="997"/>
      <c r="F268" s="997"/>
      <c r="G268" s="998"/>
      <c r="H268" s="167"/>
      <c r="J268" s="101"/>
    </row>
    <row r="269" spans="1:10" ht="25.5" hidden="1" customHeight="1" x14ac:dyDescent="0.2">
      <c r="A269" s="969">
        <f ca="1">Setup!AP49</f>
        <v>0</v>
      </c>
      <c r="B269" s="970"/>
      <c r="C269" s="970"/>
      <c r="D269" s="970"/>
      <c r="E269" s="970"/>
      <c r="F269" s="970"/>
      <c r="G269" s="971"/>
      <c r="H269" s="167"/>
      <c r="J269" s="101"/>
    </row>
    <row r="270" spans="1:10" ht="25.5" hidden="1" customHeight="1" x14ac:dyDescent="0.2">
      <c r="A270" s="996">
        <f ca="1">Setup!AP50</f>
        <v>0</v>
      </c>
      <c r="B270" s="997"/>
      <c r="C270" s="997"/>
      <c r="D270" s="997"/>
      <c r="E270" s="997"/>
      <c r="F270" s="997"/>
      <c r="G270" s="998"/>
      <c r="H270" s="167"/>
      <c r="J270" s="101"/>
    </row>
    <row r="271" spans="1:10" ht="25.5" hidden="1" customHeight="1" x14ac:dyDescent="0.2">
      <c r="A271" s="969">
        <f ca="1">Setup!AP51</f>
        <v>0</v>
      </c>
      <c r="B271" s="970"/>
      <c r="C271" s="970"/>
      <c r="D271" s="970"/>
      <c r="E271" s="970"/>
      <c r="F271" s="970"/>
      <c r="G271" s="971"/>
      <c r="H271" s="167"/>
      <c r="J271" s="101"/>
    </row>
    <row r="272" spans="1:10" ht="25.5" hidden="1" customHeight="1" x14ac:dyDescent="0.2">
      <c r="A272" s="996">
        <f ca="1">Setup!AP52</f>
        <v>0</v>
      </c>
      <c r="B272" s="997"/>
      <c r="C272" s="997"/>
      <c r="D272" s="997"/>
      <c r="E272" s="997"/>
      <c r="F272" s="997"/>
      <c r="G272" s="998"/>
      <c r="H272" s="167"/>
    </row>
    <row r="273" spans="1:8" ht="25.5" hidden="1" customHeight="1" x14ac:dyDescent="0.2">
      <c r="A273" s="969">
        <f ca="1">Setup!AP53</f>
        <v>0</v>
      </c>
      <c r="B273" s="970"/>
      <c r="C273" s="970"/>
      <c r="D273" s="970"/>
      <c r="E273" s="970"/>
      <c r="F273" s="970"/>
      <c r="G273" s="971"/>
      <c r="H273" s="167"/>
    </row>
    <row r="274" spans="1:8" ht="25.5" hidden="1" customHeight="1" x14ac:dyDescent="0.2">
      <c r="A274" s="996">
        <f ca="1">Setup!AP54</f>
        <v>0</v>
      </c>
      <c r="B274" s="997"/>
      <c r="C274" s="997"/>
      <c r="D274" s="997"/>
      <c r="E274" s="997"/>
      <c r="F274" s="997"/>
      <c r="G274" s="998"/>
      <c r="H274" s="167"/>
    </row>
    <row r="275" spans="1:8" ht="25.5" hidden="1" customHeight="1" x14ac:dyDescent="0.2">
      <c r="A275" s="969">
        <f ca="1">Setup!AP55</f>
        <v>0</v>
      </c>
      <c r="B275" s="970"/>
      <c r="C275" s="970"/>
      <c r="D275" s="970"/>
      <c r="E275" s="970"/>
      <c r="F275" s="970"/>
      <c r="G275" s="971"/>
      <c r="H275" s="167"/>
    </row>
    <row r="276" spans="1:8" ht="25.5" hidden="1" customHeight="1" x14ac:dyDescent="0.2">
      <c r="A276" s="996">
        <f ca="1">Setup!AP56</f>
        <v>0</v>
      </c>
      <c r="B276" s="997"/>
      <c r="C276" s="997"/>
      <c r="D276" s="997"/>
      <c r="E276" s="997"/>
      <c r="F276" s="997"/>
      <c r="G276" s="998"/>
      <c r="H276" s="167"/>
    </row>
    <row r="277" spans="1:8" ht="25.5" hidden="1" customHeight="1" x14ac:dyDescent="0.2">
      <c r="A277" s="969">
        <f ca="1">Setup!AP57</f>
        <v>0</v>
      </c>
      <c r="B277" s="970"/>
      <c r="C277" s="970"/>
      <c r="D277" s="970"/>
      <c r="E277" s="970"/>
      <c r="F277" s="970"/>
      <c r="G277" s="971"/>
      <c r="H277" s="167"/>
    </row>
    <row r="278" spans="1:8" ht="25.5" hidden="1" customHeight="1" x14ac:dyDescent="0.2">
      <c r="A278" s="996">
        <f ca="1">Setup!AP58</f>
        <v>0</v>
      </c>
      <c r="B278" s="997"/>
      <c r="C278" s="997"/>
      <c r="D278" s="997"/>
      <c r="E278" s="997"/>
      <c r="F278" s="997"/>
      <c r="G278" s="998"/>
      <c r="H278" s="167"/>
    </row>
    <row r="279" spans="1:8" ht="25.5" hidden="1" customHeight="1" x14ac:dyDescent="0.2">
      <c r="A279" s="969">
        <f ca="1">Setup!AP59</f>
        <v>0</v>
      </c>
      <c r="B279" s="970"/>
      <c r="C279" s="970"/>
      <c r="D279" s="970"/>
      <c r="E279" s="970"/>
      <c r="F279" s="970"/>
      <c r="G279" s="971"/>
      <c r="H279" s="167"/>
    </row>
    <row r="280" spans="1:8" ht="25.5" hidden="1" customHeight="1" x14ac:dyDescent="0.2">
      <c r="A280" s="978">
        <f ca="1">Setup!AP60</f>
        <v>0</v>
      </c>
      <c r="B280" s="979"/>
      <c r="C280" s="979"/>
      <c r="D280" s="979"/>
      <c r="E280" s="979"/>
      <c r="F280" s="979"/>
      <c r="G280" s="980"/>
      <c r="H280" s="167"/>
    </row>
    <row r="281" spans="1:8" ht="25.5" hidden="1" customHeight="1" x14ac:dyDescent="0.2">
      <c r="A281" s="996">
        <f ca="1">Setup!AP61</f>
        <v>0</v>
      </c>
      <c r="B281" s="997"/>
      <c r="C281" s="997"/>
      <c r="D281" s="997"/>
      <c r="E281" s="997"/>
      <c r="F281" s="997"/>
      <c r="G281" s="998"/>
      <c r="H281" s="167"/>
    </row>
    <row r="282" spans="1:8" ht="25.5" hidden="1" customHeight="1" x14ac:dyDescent="0.2">
      <c r="A282" s="966">
        <f ca="1">Setup!AP62</f>
        <v>0</v>
      </c>
      <c r="B282" s="967"/>
      <c r="C282" s="967"/>
      <c r="D282" s="967"/>
      <c r="E282" s="967"/>
      <c r="F282" s="967"/>
      <c r="G282" s="968"/>
      <c r="H282" s="167"/>
    </row>
    <row r="283" spans="1:8" ht="25.5" hidden="1" customHeight="1" x14ac:dyDescent="0.2">
      <c r="A283" s="966">
        <f ca="1">Setup!AP63</f>
        <v>0</v>
      </c>
      <c r="B283" s="967"/>
      <c r="C283" s="967"/>
      <c r="D283" s="967"/>
      <c r="E283" s="967"/>
      <c r="F283" s="967"/>
      <c r="G283" s="968"/>
      <c r="H283" s="167"/>
    </row>
    <row r="284" spans="1:8" ht="25.5" hidden="1" customHeight="1" x14ac:dyDescent="0.2">
      <c r="A284" s="969">
        <f ca="1">Setup!AP64</f>
        <v>0</v>
      </c>
      <c r="B284" s="970"/>
      <c r="C284" s="970"/>
      <c r="D284" s="970"/>
      <c r="E284" s="970"/>
      <c r="F284" s="970"/>
      <c r="G284" s="971"/>
      <c r="H284" s="167"/>
    </row>
    <row r="285" spans="1:8" ht="25.5" hidden="1" customHeight="1" x14ac:dyDescent="0.2">
      <c r="A285" s="978">
        <f ca="1">Setup!AP65</f>
        <v>0</v>
      </c>
      <c r="B285" s="979"/>
      <c r="C285" s="979"/>
      <c r="D285" s="979"/>
      <c r="E285" s="979"/>
      <c r="F285" s="979"/>
      <c r="G285" s="980"/>
      <c r="H285" s="167"/>
    </row>
    <row r="286" spans="1:8" ht="25.5" hidden="1" customHeight="1" x14ac:dyDescent="0.2">
      <c r="A286" s="978">
        <f ca="1">Setup!AP66</f>
        <v>0</v>
      </c>
      <c r="B286" s="979"/>
      <c r="C286" s="979"/>
      <c r="D286" s="979"/>
      <c r="E286" s="979"/>
      <c r="F286" s="979"/>
      <c r="G286" s="980"/>
      <c r="H286" s="167"/>
    </row>
    <row r="287" spans="1:8" ht="25.5" hidden="1" customHeight="1" x14ac:dyDescent="0.2">
      <c r="A287" s="996">
        <f ca="1">Setup!AP67</f>
        <v>0</v>
      </c>
      <c r="B287" s="997"/>
      <c r="C287" s="997"/>
      <c r="D287" s="997"/>
      <c r="E287" s="997"/>
      <c r="F287" s="997"/>
      <c r="G287" s="998"/>
      <c r="H287" s="167"/>
    </row>
    <row r="288" spans="1:8" ht="25.5" hidden="1" customHeight="1" x14ac:dyDescent="0.2">
      <c r="A288" s="966">
        <f ca="1">Setup!AP68</f>
        <v>0</v>
      </c>
      <c r="B288" s="967"/>
      <c r="C288" s="967"/>
      <c r="D288" s="967"/>
      <c r="E288" s="967"/>
      <c r="F288" s="967"/>
      <c r="G288" s="968"/>
      <c r="H288" s="167"/>
    </row>
    <row r="289" spans="1:17" ht="25.5" hidden="1" customHeight="1" x14ac:dyDescent="0.2">
      <c r="A289" s="966">
        <f ca="1">Setup!AP69</f>
        <v>0</v>
      </c>
      <c r="B289" s="967"/>
      <c r="C289" s="967"/>
      <c r="D289" s="967"/>
      <c r="E289" s="967"/>
      <c r="F289" s="967"/>
      <c r="G289" s="968"/>
      <c r="H289" s="167"/>
    </row>
    <row r="290" spans="1:17" ht="18.75" customHeight="1" x14ac:dyDescent="0.2">
      <c r="A290" s="187"/>
      <c r="B290" s="188"/>
      <c r="C290" s="188"/>
      <c r="D290" s="188"/>
      <c r="E290" s="188"/>
      <c r="F290" s="188"/>
      <c r="G290" s="458"/>
      <c r="H290" s="189"/>
    </row>
    <row r="291" spans="1:17" ht="12.75" customHeight="1" x14ac:dyDescent="0.2">
      <c r="A291" s="184"/>
      <c r="B291" s="185"/>
      <c r="C291" s="185"/>
      <c r="D291" s="185"/>
      <c r="E291" s="185"/>
      <c r="F291" s="185"/>
      <c r="G291" s="459"/>
      <c r="H291" s="186"/>
    </row>
    <row r="292" spans="1:17" ht="19.5" customHeight="1" x14ac:dyDescent="0.2">
      <c r="A292" s="768" t="str">
        <f ca="1">Translations!A138</f>
        <v>Narrative comments from results (to be filled by the Subrecipient)</v>
      </c>
      <c r="B292" s="769"/>
      <c r="C292" s="769"/>
      <c r="D292" s="769"/>
      <c r="E292" s="769"/>
      <c r="F292" s="769"/>
      <c r="G292" s="769"/>
      <c r="H292" s="769"/>
      <c r="I292" s="769"/>
      <c r="J292" s="769"/>
      <c r="K292" s="769"/>
      <c r="L292" s="769"/>
      <c r="M292" s="769"/>
      <c r="N292" s="769"/>
      <c r="O292" s="769"/>
      <c r="P292" s="769"/>
      <c r="Q292" s="487"/>
    </row>
    <row r="293" spans="1:17" ht="12.75" customHeight="1" x14ac:dyDescent="0.2">
      <c r="A293" s="1023"/>
      <c r="B293" s="1024"/>
      <c r="C293" s="1024"/>
      <c r="D293" s="1024"/>
      <c r="E293" s="1024"/>
      <c r="F293" s="1024"/>
      <c r="G293" s="1024"/>
      <c r="H293" s="1024"/>
      <c r="I293" s="1024"/>
      <c r="J293" s="1024"/>
      <c r="K293" s="1024"/>
      <c r="L293" s="1024"/>
      <c r="M293" s="1024"/>
      <c r="N293" s="1024"/>
      <c r="O293" s="1024"/>
      <c r="P293" s="1025"/>
      <c r="Q293" s="488"/>
    </row>
    <row r="294" spans="1:17" ht="12.75" customHeight="1" x14ac:dyDescent="0.2">
      <c r="A294" s="1026"/>
      <c r="B294" s="1027"/>
      <c r="C294" s="1027"/>
      <c r="D294" s="1027"/>
      <c r="E294" s="1027"/>
      <c r="F294" s="1027"/>
      <c r="G294" s="1027"/>
      <c r="H294" s="1027"/>
      <c r="I294" s="1027"/>
      <c r="J294" s="1027"/>
      <c r="K294" s="1027"/>
      <c r="L294" s="1027"/>
      <c r="M294" s="1027"/>
      <c r="N294" s="1027"/>
      <c r="O294" s="1027"/>
      <c r="P294" s="1028"/>
      <c r="Q294" s="488"/>
    </row>
    <row r="295" spans="1:17" ht="12.75" customHeight="1" x14ac:dyDescent="0.2">
      <c r="A295" s="1026"/>
      <c r="B295" s="1027"/>
      <c r="C295" s="1027"/>
      <c r="D295" s="1027"/>
      <c r="E295" s="1027"/>
      <c r="F295" s="1027"/>
      <c r="G295" s="1027"/>
      <c r="H295" s="1027"/>
      <c r="I295" s="1027"/>
      <c r="J295" s="1027"/>
      <c r="K295" s="1027"/>
      <c r="L295" s="1027"/>
      <c r="M295" s="1027"/>
      <c r="N295" s="1027"/>
      <c r="O295" s="1027"/>
      <c r="P295" s="1028"/>
      <c r="Q295" s="488"/>
    </row>
    <row r="296" spans="1:17" ht="12.75" customHeight="1" x14ac:dyDescent="0.2">
      <c r="A296" s="1026"/>
      <c r="B296" s="1027"/>
      <c r="C296" s="1027"/>
      <c r="D296" s="1027"/>
      <c r="E296" s="1027"/>
      <c r="F296" s="1027"/>
      <c r="G296" s="1027"/>
      <c r="H296" s="1027"/>
      <c r="I296" s="1027"/>
      <c r="J296" s="1027"/>
      <c r="K296" s="1027"/>
      <c r="L296" s="1027"/>
      <c r="M296" s="1027"/>
      <c r="N296" s="1027"/>
      <c r="O296" s="1027"/>
      <c r="P296" s="1028"/>
      <c r="Q296" s="488"/>
    </row>
    <row r="297" spans="1:17" ht="12.75" customHeight="1" x14ac:dyDescent="0.2">
      <c r="A297" s="1026"/>
      <c r="B297" s="1027"/>
      <c r="C297" s="1027"/>
      <c r="D297" s="1027"/>
      <c r="E297" s="1027"/>
      <c r="F297" s="1027"/>
      <c r="G297" s="1027"/>
      <c r="H297" s="1027"/>
      <c r="I297" s="1027"/>
      <c r="J297" s="1027"/>
      <c r="K297" s="1027"/>
      <c r="L297" s="1027"/>
      <c r="M297" s="1027"/>
      <c r="N297" s="1027"/>
      <c r="O297" s="1027"/>
      <c r="P297" s="1028"/>
      <c r="Q297" s="488"/>
    </row>
    <row r="298" spans="1:17" ht="12.75" customHeight="1" x14ac:dyDescent="0.2">
      <c r="A298" s="1026"/>
      <c r="B298" s="1027"/>
      <c r="C298" s="1027"/>
      <c r="D298" s="1027"/>
      <c r="E298" s="1027"/>
      <c r="F298" s="1027"/>
      <c r="G298" s="1027"/>
      <c r="H298" s="1027"/>
      <c r="I298" s="1027"/>
      <c r="J298" s="1027"/>
      <c r="K298" s="1027"/>
      <c r="L298" s="1027"/>
      <c r="M298" s="1027"/>
      <c r="N298" s="1027"/>
      <c r="O298" s="1027"/>
      <c r="P298" s="1028"/>
      <c r="Q298" s="488"/>
    </row>
    <row r="299" spans="1:17" ht="12.75" customHeight="1" x14ac:dyDescent="0.2">
      <c r="A299" s="1026"/>
      <c r="B299" s="1027"/>
      <c r="C299" s="1027"/>
      <c r="D299" s="1027"/>
      <c r="E299" s="1027"/>
      <c r="F299" s="1027"/>
      <c r="G299" s="1027"/>
      <c r="H299" s="1027"/>
      <c r="I299" s="1027"/>
      <c r="J299" s="1027"/>
      <c r="K299" s="1027"/>
      <c r="L299" s="1027"/>
      <c r="M299" s="1027"/>
      <c r="N299" s="1027"/>
      <c r="O299" s="1027"/>
      <c r="P299" s="1028"/>
      <c r="Q299" s="488"/>
    </row>
    <row r="300" spans="1:17" ht="12.75" customHeight="1" x14ac:dyDescent="0.2">
      <c r="A300" s="1026"/>
      <c r="B300" s="1027"/>
      <c r="C300" s="1027"/>
      <c r="D300" s="1027"/>
      <c r="E300" s="1027"/>
      <c r="F300" s="1027"/>
      <c r="G300" s="1027"/>
      <c r="H300" s="1027"/>
      <c r="I300" s="1027"/>
      <c r="J300" s="1027"/>
      <c r="K300" s="1027"/>
      <c r="L300" s="1027"/>
      <c r="M300" s="1027"/>
      <c r="N300" s="1027"/>
      <c r="O300" s="1027"/>
      <c r="P300" s="1028"/>
      <c r="Q300" s="488"/>
    </row>
    <row r="301" spans="1:17" ht="12.75" customHeight="1" x14ac:dyDescent="0.2">
      <c r="A301" s="1026"/>
      <c r="B301" s="1027"/>
      <c r="C301" s="1027"/>
      <c r="D301" s="1027"/>
      <c r="E301" s="1027"/>
      <c r="F301" s="1027"/>
      <c r="G301" s="1027"/>
      <c r="H301" s="1027"/>
      <c r="I301" s="1027"/>
      <c r="J301" s="1027"/>
      <c r="K301" s="1027"/>
      <c r="L301" s="1027"/>
      <c r="M301" s="1027"/>
      <c r="N301" s="1027"/>
      <c r="O301" s="1027"/>
      <c r="P301" s="1028"/>
      <c r="Q301" s="488"/>
    </row>
    <row r="302" spans="1:17" ht="12.75" customHeight="1" x14ac:dyDescent="0.2">
      <c r="A302" s="1026"/>
      <c r="B302" s="1027"/>
      <c r="C302" s="1027"/>
      <c r="D302" s="1027"/>
      <c r="E302" s="1027"/>
      <c r="F302" s="1027"/>
      <c r="G302" s="1027"/>
      <c r="H302" s="1027"/>
      <c r="I302" s="1027"/>
      <c r="J302" s="1027"/>
      <c r="K302" s="1027"/>
      <c r="L302" s="1027"/>
      <c r="M302" s="1027"/>
      <c r="N302" s="1027"/>
      <c r="O302" s="1027"/>
      <c r="P302" s="1028"/>
      <c r="Q302" s="488"/>
    </row>
    <row r="303" spans="1:17" ht="12.75" customHeight="1" x14ac:dyDescent="0.2">
      <c r="A303" s="1026"/>
      <c r="B303" s="1027"/>
      <c r="C303" s="1027"/>
      <c r="D303" s="1027"/>
      <c r="E303" s="1027"/>
      <c r="F303" s="1027"/>
      <c r="G303" s="1027"/>
      <c r="H303" s="1027"/>
      <c r="I303" s="1027"/>
      <c r="J303" s="1027"/>
      <c r="K303" s="1027"/>
      <c r="L303" s="1027"/>
      <c r="M303" s="1027"/>
      <c r="N303" s="1027"/>
      <c r="O303" s="1027"/>
      <c r="P303" s="1028"/>
      <c r="Q303" s="488"/>
    </row>
    <row r="304" spans="1:17" ht="12.75" customHeight="1" x14ac:dyDescent="0.2">
      <c r="A304" s="1026"/>
      <c r="B304" s="1027"/>
      <c r="C304" s="1027"/>
      <c r="D304" s="1027"/>
      <c r="E304" s="1027"/>
      <c r="F304" s="1027"/>
      <c r="G304" s="1027"/>
      <c r="H304" s="1027"/>
      <c r="I304" s="1027"/>
      <c r="J304" s="1027"/>
      <c r="K304" s="1027"/>
      <c r="L304" s="1027"/>
      <c r="M304" s="1027"/>
      <c r="N304" s="1027"/>
      <c r="O304" s="1027"/>
      <c r="P304" s="1028"/>
      <c r="Q304" s="488"/>
    </row>
    <row r="305" spans="1:17" ht="12.75" customHeight="1" x14ac:dyDescent="0.2">
      <c r="A305" s="1026"/>
      <c r="B305" s="1027"/>
      <c r="C305" s="1027"/>
      <c r="D305" s="1027"/>
      <c r="E305" s="1027"/>
      <c r="F305" s="1027"/>
      <c r="G305" s="1027"/>
      <c r="H305" s="1027"/>
      <c r="I305" s="1027"/>
      <c r="J305" s="1027"/>
      <c r="K305" s="1027"/>
      <c r="L305" s="1027"/>
      <c r="M305" s="1027"/>
      <c r="N305" s="1027"/>
      <c r="O305" s="1027"/>
      <c r="P305" s="1028"/>
      <c r="Q305" s="488"/>
    </row>
    <row r="306" spans="1:17" ht="12.75" customHeight="1" x14ac:dyDescent="0.2">
      <c r="A306" s="1026"/>
      <c r="B306" s="1027"/>
      <c r="C306" s="1027"/>
      <c r="D306" s="1027"/>
      <c r="E306" s="1027"/>
      <c r="F306" s="1027"/>
      <c r="G306" s="1027"/>
      <c r="H306" s="1027"/>
      <c r="I306" s="1027"/>
      <c r="J306" s="1027"/>
      <c r="K306" s="1027"/>
      <c r="L306" s="1027"/>
      <c r="M306" s="1027"/>
      <c r="N306" s="1027"/>
      <c r="O306" s="1027"/>
      <c r="P306" s="1028"/>
      <c r="Q306" s="488"/>
    </row>
    <row r="307" spans="1:17" ht="12.75" customHeight="1" x14ac:dyDescent="0.2">
      <c r="A307" s="1026"/>
      <c r="B307" s="1027"/>
      <c r="C307" s="1027"/>
      <c r="D307" s="1027"/>
      <c r="E307" s="1027"/>
      <c r="F307" s="1027"/>
      <c r="G307" s="1027"/>
      <c r="H307" s="1027"/>
      <c r="I307" s="1027"/>
      <c r="J307" s="1027"/>
      <c r="K307" s="1027"/>
      <c r="L307" s="1027"/>
      <c r="M307" s="1027"/>
      <c r="N307" s="1027"/>
      <c r="O307" s="1027"/>
      <c r="P307" s="1028"/>
      <c r="Q307" s="488"/>
    </row>
    <row r="308" spans="1:17" ht="12.75" customHeight="1" x14ac:dyDescent="0.2">
      <c r="A308" s="1026"/>
      <c r="B308" s="1027"/>
      <c r="C308" s="1027"/>
      <c r="D308" s="1027"/>
      <c r="E308" s="1027"/>
      <c r="F308" s="1027"/>
      <c r="G308" s="1027"/>
      <c r="H308" s="1027"/>
      <c r="I308" s="1027"/>
      <c r="J308" s="1027"/>
      <c r="K308" s="1027"/>
      <c r="L308" s="1027"/>
      <c r="M308" s="1027"/>
      <c r="N308" s="1027"/>
      <c r="O308" s="1027"/>
      <c r="P308" s="1028"/>
      <c r="Q308" s="488"/>
    </row>
    <row r="309" spans="1:17" ht="12.75" customHeight="1" x14ac:dyDescent="0.2">
      <c r="A309" s="1026"/>
      <c r="B309" s="1027"/>
      <c r="C309" s="1027"/>
      <c r="D309" s="1027"/>
      <c r="E309" s="1027"/>
      <c r="F309" s="1027"/>
      <c r="G309" s="1027"/>
      <c r="H309" s="1027"/>
      <c r="I309" s="1027"/>
      <c r="J309" s="1027"/>
      <c r="K309" s="1027"/>
      <c r="L309" s="1027"/>
      <c r="M309" s="1027"/>
      <c r="N309" s="1027"/>
      <c r="O309" s="1027"/>
      <c r="P309" s="1028"/>
      <c r="Q309" s="488"/>
    </row>
    <row r="310" spans="1:17" ht="12.75" customHeight="1" x14ac:dyDescent="0.2">
      <c r="A310" s="1026"/>
      <c r="B310" s="1027"/>
      <c r="C310" s="1027"/>
      <c r="D310" s="1027"/>
      <c r="E310" s="1027"/>
      <c r="F310" s="1027"/>
      <c r="G310" s="1027"/>
      <c r="H310" s="1027"/>
      <c r="I310" s="1027"/>
      <c r="J310" s="1027"/>
      <c r="K310" s="1027"/>
      <c r="L310" s="1027"/>
      <c r="M310" s="1027"/>
      <c r="N310" s="1027"/>
      <c r="O310" s="1027"/>
      <c r="P310" s="1028"/>
      <c r="Q310" s="488"/>
    </row>
    <row r="311" spans="1:17" ht="12.75" customHeight="1" x14ac:dyDescent="0.2">
      <c r="A311" s="1026"/>
      <c r="B311" s="1027"/>
      <c r="C311" s="1027"/>
      <c r="D311" s="1027"/>
      <c r="E311" s="1027"/>
      <c r="F311" s="1027"/>
      <c r="G311" s="1027"/>
      <c r="H311" s="1027"/>
      <c r="I311" s="1027"/>
      <c r="J311" s="1027"/>
      <c r="K311" s="1027"/>
      <c r="L311" s="1027"/>
      <c r="M311" s="1027"/>
      <c r="N311" s="1027"/>
      <c r="O311" s="1027"/>
      <c r="P311" s="1028"/>
      <c r="Q311" s="488"/>
    </row>
    <row r="312" spans="1:17" ht="12.75" customHeight="1" x14ac:dyDescent="0.2">
      <c r="A312" s="1026"/>
      <c r="B312" s="1027"/>
      <c r="C312" s="1027"/>
      <c r="D312" s="1027"/>
      <c r="E312" s="1027"/>
      <c r="F312" s="1027"/>
      <c r="G312" s="1027"/>
      <c r="H312" s="1027"/>
      <c r="I312" s="1027"/>
      <c r="J312" s="1027"/>
      <c r="K312" s="1027"/>
      <c r="L312" s="1027"/>
      <c r="M312" s="1027"/>
      <c r="N312" s="1027"/>
      <c r="O312" s="1027"/>
      <c r="P312" s="1028"/>
      <c r="Q312" s="488"/>
    </row>
    <row r="313" spans="1:17" ht="12.75" customHeight="1" x14ac:dyDescent="0.2">
      <c r="A313" s="1026"/>
      <c r="B313" s="1027"/>
      <c r="C313" s="1027"/>
      <c r="D313" s="1027"/>
      <c r="E313" s="1027"/>
      <c r="F313" s="1027"/>
      <c r="G313" s="1027"/>
      <c r="H313" s="1027"/>
      <c r="I313" s="1027"/>
      <c r="J313" s="1027"/>
      <c r="K313" s="1027"/>
      <c r="L313" s="1027"/>
      <c r="M313" s="1027"/>
      <c r="N313" s="1027"/>
      <c r="O313" s="1027"/>
      <c r="P313" s="1028"/>
      <c r="Q313" s="488"/>
    </row>
    <row r="314" spans="1:17" ht="12.75" customHeight="1" x14ac:dyDescent="0.2">
      <c r="A314" s="1026"/>
      <c r="B314" s="1027"/>
      <c r="C314" s="1027"/>
      <c r="D314" s="1027"/>
      <c r="E314" s="1027"/>
      <c r="F314" s="1027"/>
      <c r="G314" s="1027"/>
      <c r="H314" s="1027"/>
      <c r="I314" s="1027"/>
      <c r="J314" s="1027"/>
      <c r="K314" s="1027"/>
      <c r="L314" s="1027"/>
      <c r="M314" s="1027"/>
      <c r="N314" s="1027"/>
      <c r="O314" s="1027"/>
      <c r="P314" s="1028"/>
      <c r="Q314" s="488"/>
    </row>
    <row r="315" spans="1:17" ht="12.75" customHeight="1" x14ac:dyDescent="0.2">
      <c r="A315" s="1026"/>
      <c r="B315" s="1027"/>
      <c r="C315" s="1027"/>
      <c r="D315" s="1027"/>
      <c r="E315" s="1027"/>
      <c r="F315" s="1027"/>
      <c r="G315" s="1027"/>
      <c r="H315" s="1027"/>
      <c r="I315" s="1027"/>
      <c r="J315" s="1027"/>
      <c r="K315" s="1027"/>
      <c r="L315" s="1027"/>
      <c r="M315" s="1027"/>
      <c r="N315" s="1027"/>
      <c r="O315" s="1027"/>
      <c r="P315" s="1028"/>
      <c r="Q315" s="488"/>
    </row>
    <row r="316" spans="1:17" ht="12.75" customHeight="1" x14ac:dyDescent="0.2">
      <c r="A316" s="1026"/>
      <c r="B316" s="1027"/>
      <c r="C316" s="1027"/>
      <c r="D316" s="1027"/>
      <c r="E316" s="1027"/>
      <c r="F316" s="1027"/>
      <c r="G316" s="1027"/>
      <c r="H316" s="1027"/>
      <c r="I316" s="1027"/>
      <c r="J316" s="1027"/>
      <c r="K316" s="1027"/>
      <c r="L316" s="1027"/>
      <c r="M316" s="1027"/>
      <c r="N316" s="1027"/>
      <c r="O316" s="1027"/>
      <c r="P316" s="1028"/>
      <c r="Q316" s="488"/>
    </row>
    <row r="317" spans="1:17" ht="12.75" customHeight="1" x14ac:dyDescent="0.2">
      <c r="A317" s="1026"/>
      <c r="B317" s="1027"/>
      <c r="C317" s="1027"/>
      <c r="D317" s="1027"/>
      <c r="E317" s="1027"/>
      <c r="F317" s="1027"/>
      <c r="G317" s="1027"/>
      <c r="H317" s="1027"/>
      <c r="I317" s="1027"/>
      <c r="J317" s="1027"/>
      <c r="K317" s="1027"/>
      <c r="L317" s="1027"/>
      <c r="M317" s="1027"/>
      <c r="N317" s="1027"/>
      <c r="O317" s="1027"/>
      <c r="P317" s="1028"/>
      <c r="Q317" s="488"/>
    </row>
    <row r="318" spans="1:17" ht="12.75" customHeight="1" x14ac:dyDescent="0.2">
      <c r="A318" s="1026"/>
      <c r="B318" s="1027"/>
      <c r="C318" s="1027"/>
      <c r="D318" s="1027"/>
      <c r="E318" s="1027"/>
      <c r="F318" s="1027"/>
      <c r="G318" s="1027"/>
      <c r="H318" s="1027"/>
      <c r="I318" s="1027"/>
      <c r="J318" s="1027"/>
      <c r="K318" s="1027"/>
      <c r="L318" s="1027"/>
      <c r="M318" s="1027"/>
      <c r="N318" s="1027"/>
      <c r="O318" s="1027"/>
      <c r="P318" s="1028"/>
      <c r="Q318" s="488"/>
    </row>
    <row r="319" spans="1:17" ht="12.75" customHeight="1" x14ac:dyDescent="0.2">
      <c r="A319" s="1026"/>
      <c r="B319" s="1027"/>
      <c r="C319" s="1027"/>
      <c r="D319" s="1027"/>
      <c r="E319" s="1027"/>
      <c r="F319" s="1027"/>
      <c r="G319" s="1027"/>
      <c r="H319" s="1027"/>
      <c r="I319" s="1027"/>
      <c r="J319" s="1027"/>
      <c r="K319" s="1027"/>
      <c r="L319" s="1027"/>
      <c r="M319" s="1027"/>
      <c r="N319" s="1027"/>
      <c r="O319" s="1027"/>
      <c r="P319" s="1028"/>
      <c r="Q319" s="488"/>
    </row>
    <row r="320" spans="1:17" ht="12.75" customHeight="1" x14ac:dyDescent="0.2">
      <c r="A320" s="1026"/>
      <c r="B320" s="1027"/>
      <c r="C320" s="1027"/>
      <c r="D320" s="1027"/>
      <c r="E320" s="1027"/>
      <c r="F320" s="1027"/>
      <c r="G320" s="1027"/>
      <c r="H320" s="1027"/>
      <c r="I320" s="1027"/>
      <c r="J320" s="1027"/>
      <c r="K320" s="1027"/>
      <c r="L320" s="1027"/>
      <c r="M320" s="1027"/>
      <c r="N320" s="1027"/>
      <c r="O320" s="1027"/>
      <c r="P320" s="1028"/>
      <c r="Q320" s="488"/>
    </row>
    <row r="321" spans="1:17" ht="12.75" customHeight="1" x14ac:dyDescent="0.2">
      <c r="A321" s="1026"/>
      <c r="B321" s="1027"/>
      <c r="C321" s="1027"/>
      <c r="D321" s="1027"/>
      <c r="E321" s="1027"/>
      <c r="F321" s="1027"/>
      <c r="G321" s="1027"/>
      <c r="H321" s="1027"/>
      <c r="I321" s="1027"/>
      <c r="J321" s="1027"/>
      <c r="K321" s="1027"/>
      <c r="L321" s="1027"/>
      <c r="M321" s="1027"/>
      <c r="N321" s="1027"/>
      <c r="O321" s="1027"/>
      <c r="P321" s="1028"/>
      <c r="Q321" s="488"/>
    </row>
    <row r="322" spans="1:17" ht="12.75" customHeight="1" x14ac:dyDescent="0.2">
      <c r="A322" s="1026"/>
      <c r="B322" s="1027"/>
      <c r="C322" s="1027"/>
      <c r="D322" s="1027"/>
      <c r="E322" s="1027"/>
      <c r="F322" s="1027"/>
      <c r="G322" s="1027"/>
      <c r="H322" s="1027"/>
      <c r="I322" s="1027"/>
      <c r="J322" s="1027"/>
      <c r="K322" s="1027"/>
      <c r="L322" s="1027"/>
      <c r="M322" s="1027"/>
      <c r="N322" s="1027"/>
      <c r="O322" s="1027"/>
      <c r="P322" s="1028"/>
      <c r="Q322" s="488"/>
    </row>
    <row r="323" spans="1:17" ht="12.75" customHeight="1" x14ac:dyDescent="0.2">
      <c r="A323" s="1026"/>
      <c r="B323" s="1027"/>
      <c r="C323" s="1027"/>
      <c r="D323" s="1027"/>
      <c r="E323" s="1027"/>
      <c r="F323" s="1027"/>
      <c r="G323" s="1027"/>
      <c r="H323" s="1027"/>
      <c r="I323" s="1027"/>
      <c r="J323" s="1027"/>
      <c r="K323" s="1027"/>
      <c r="L323" s="1027"/>
      <c r="M323" s="1027"/>
      <c r="N323" s="1027"/>
      <c r="O323" s="1027"/>
      <c r="P323" s="1028"/>
      <c r="Q323" s="488"/>
    </row>
    <row r="324" spans="1:17" ht="12.75" customHeight="1" x14ac:dyDescent="0.2">
      <c r="A324" s="1026"/>
      <c r="B324" s="1027"/>
      <c r="C324" s="1027"/>
      <c r="D324" s="1027"/>
      <c r="E324" s="1027"/>
      <c r="F324" s="1027"/>
      <c r="G324" s="1027"/>
      <c r="H324" s="1027"/>
      <c r="I324" s="1027"/>
      <c r="J324" s="1027"/>
      <c r="K324" s="1027"/>
      <c r="L324" s="1027"/>
      <c r="M324" s="1027"/>
      <c r="N324" s="1027"/>
      <c r="O324" s="1027"/>
      <c r="P324" s="1028"/>
      <c r="Q324" s="488"/>
    </row>
    <row r="325" spans="1:17" ht="12.75" customHeight="1" x14ac:dyDescent="0.2">
      <c r="A325" s="1026"/>
      <c r="B325" s="1027"/>
      <c r="C325" s="1027"/>
      <c r="D325" s="1027"/>
      <c r="E325" s="1027"/>
      <c r="F325" s="1027"/>
      <c r="G325" s="1027"/>
      <c r="H325" s="1027"/>
      <c r="I325" s="1027"/>
      <c r="J325" s="1027"/>
      <c r="K325" s="1027"/>
      <c r="L325" s="1027"/>
      <c r="M325" s="1027"/>
      <c r="N325" s="1027"/>
      <c r="O325" s="1027"/>
      <c r="P325" s="1028"/>
      <c r="Q325" s="488"/>
    </row>
    <row r="326" spans="1:17" ht="12.75" customHeight="1" x14ac:dyDescent="0.2">
      <c r="A326" s="1026"/>
      <c r="B326" s="1027"/>
      <c r="C326" s="1027"/>
      <c r="D326" s="1027"/>
      <c r="E326" s="1027"/>
      <c r="F326" s="1027"/>
      <c r="G326" s="1027"/>
      <c r="H326" s="1027"/>
      <c r="I326" s="1027"/>
      <c r="J326" s="1027"/>
      <c r="K326" s="1027"/>
      <c r="L326" s="1027"/>
      <c r="M326" s="1027"/>
      <c r="N326" s="1027"/>
      <c r="O326" s="1027"/>
      <c r="P326" s="1028"/>
      <c r="Q326" s="488"/>
    </row>
    <row r="327" spans="1:17" ht="12.75" customHeight="1" x14ac:dyDescent="0.2">
      <c r="A327" s="1026"/>
      <c r="B327" s="1027"/>
      <c r="C327" s="1027"/>
      <c r="D327" s="1027"/>
      <c r="E327" s="1027"/>
      <c r="F327" s="1027"/>
      <c r="G327" s="1027"/>
      <c r="H327" s="1027"/>
      <c r="I327" s="1027"/>
      <c r="J327" s="1027"/>
      <c r="K327" s="1027"/>
      <c r="L327" s="1027"/>
      <c r="M327" s="1027"/>
      <c r="N327" s="1027"/>
      <c r="O327" s="1027"/>
      <c r="P327" s="1028"/>
      <c r="Q327" s="488"/>
    </row>
    <row r="328" spans="1:17" ht="12.75" customHeight="1" x14ac:dyDescent="0.2">
      <c r="A328" s="1026"/>
      <c r="B328" s="1027"/>
      <c r="C328" s="1027"/>
      <c r="D328" s="1027"/>
      <c r="E328" s="1027"/>
      <c r="F328" s="1027"/>
      <c r="G328" s="1027"/>
      <c r="H328" s="1027"/>
      <c r="I328" s="1027"/>
      <c r="J328" s="1027"/>
      <c r="K328" s="1027"/>
      <c r="L328" s="1027"/>
      <c r="M328" s="1027"/>
      <c r="N328" s="1027"/>
      <c r="O328" s="1027"/>
      <c r="P328" s="1028"/>
      <c r="Q328" s="488"/>
    </row>
    <row r="329" spans="1:17" ht="12.75" customHeight="1" x14ac:dyDescent="0.2">
      <c r="A329" s="1026"/>
      <c r="B329" s="1027"/>
      <c r="C329" s="1027"/>
      <c r="D329" s="1027"/>
      <c r="E329" s="1027"/>
      <c r="F329" s="1027"/>
      <c r="G329" s="1027"/>
      <c r="H329" s="1027"/>
      <c r="I329" s="1027"/>
      <c r="J329" s="1027"/>
      <c r="K329" s="1027"/>
      <c r="L329" s="1027"/>
      <c r="M329" s="1027"/>
      <c r="N329" s="1027"/>
      <c r="O329" s="1027"/>
      <c r="P329" s="1028"/>
      <c r="Q329" s="488"/>
    </row>
    <row r="330" spans="1:17" ht="12.75" customHeight="1" x14ac:dyDescent="0.2">
      <c r="A330" s="1026"/>
      <c r="B330" s="1027"/>
      <c r="C330" s="1027"/>
      <c r="D330" s="1027"/>
      <c r="E330" s="1027"/>
      <c r="F330" s="1027"/>
      <c r="G330" s="1027"/>
      <c r="H330" s="1027"/>
      <c r="I330" s="1027"/>
      <c r="J330" s="1027"/>
      <c r="K330" s="1027"/>
      <c r="L330" s="1027"/>
      <c r="M330" s="1027"/>
      <c r="N330" s="1027"/>
      <c r="O330" s="1027"/>
      <c r="P330" s="1028"/>
      <c r="Q330" s="488"/>
    </row>
    <row r="331" spans="1:17" ht="12.75" customHeight="1" x14ac:dyDescent="0.2">
      <c r="A331" s="1026"/>
      <c r="B331" s="1027"/>
      <c r="C331" s="1027"/>
      <c r="D331" s="1027"/>
      <c r="E331" s="1027"/>
      <c r="F331" s="1027"/>
      <c r="G331" s="1027"/>
      <c r="H331" s="1027"/>
      <c r="I331" s="1027"/>
      <c r="J331" s="1027"/>
      <c r="K331" s="1027"/>
      <c r="L331" s="1027"/>
      <c r="M331" s="1027"/>
      <c r="N331" s="1027"/>
      <c r="O331" s="1027"/>
      <c r="P331" s="1028"/>
      <c r="Q331" s="488"/>
    </row>
    <row r="332" spans="1:17" ht="12.75" customHeight="1" x14ac:dyDescent="0.2">
      <c r="A332" s="1026"/>
      <c r="B332" s="1027"/>
      <c r="C332" s="1027"/>
      <c r="D332" s="1027"/>
      <c r="E332" s="1027"/>
      <c r="F332" s="1027"/>
      <c r="G332" s="1027"/>
      <c r="H332" s="1027"/>
      <c r="I332" s="1027"/>
      <c r="J332" s="1027"/>
      <c r="K332" s="1027"/>
      <c r="L332" s="1027"/>
      <c r="M332" s="1027"/>
      <c r="N332" s="1027"/>
      <c r="O332" s="1027"/>
      <c r="P332" s="1028"/>
      <c r="Q332" s="488"/>
    </row>
    <row r="333" spans="1:17" ht="12.75" customHeight="1" x14ac:dyDescent="0.2">
      <c r="A333" s="1026"/>
      <c r="B333" s="1027"/>
      <c r="C333" s="1027"/>
      <c r="D333" s="1027"/>
      <c r="E333" s="1027"/>
      <c r="F333" s="1027"/>
      <c r="G333" s="1027"/>
      <c r="H333" s="1027"/>
      <c r="I333" s="1027"/>
      <c r="J333" s="1027"/>
      <c r="K333" s="1027"/>
      <c r="L333" s="1027"/>
      <c r="M333" s="1027"/>
      <c r="N333" s="1027"/>
      <c r="O333" s="1027"/>
      <c r="P333" s="1028"/>
      <c r="Q333" s="488"/>
    </row>
    <row r="334" spans="1:17" ht="12.75" customHeight="1" x14ac:dyDescent="0.2">
      <c r="A334" s="1029"/>
      <c r="B334" s="1030"/>
      <c r="C334" s="1030"/>
      <c r="D334" s="1030"/>
      <c r="E334" s="1030"/>
      <c r="F334" s="1030"/>
      <c r="G334" s="1030"/>
      <c r="H334" s="1030"/>
      <c r="I334" s="1030"/>
      <c r="J334" s="1030"/>
      <c r="K334" s="1030"/>
      <c r="L334" s="1030"/>
      <c r="M334" s="1030"/>
      <c r="N334" s="1030"/>
      <c r="O334" s="1030"/>
      <c r="P334" s="1031"/>
      <c r="Q334" s="488"/>
    </row>
    <row r="336" spans="1:17" ht="19.5" customHeight="1" x14ac:dyDescent="0.2">
      <c r="A336" s="768" t="str">
        <f ca="1">Translations!A139</f>
        <v>This section is filled in exclusively by PR's programmatic and financial monitors.</v>
      </c>
      <c r="B336" s="769"/>
      <c r="C336" s="769"/>
      <c r="D336" s="769"/>
      <c r="E336" s="769"/>
      <c r="F336" s="769"/>
      <c r="G336" s="769"/>
      <c r="H336" s="769"/>
      <c r="I336" s="769"/>
      <c r="J336" s="769"/>
      <c r="K336" s="769"/>
      <c r="L336" s="769"/>
      <c r="M336" s="769"/>
      <c r="N336" s="769"/>
      <c r="O336" s="769"/>
      <c r="P336" s="770"/>
      <c r="Q336" s="487"/>
    </row>
    <row r="337" spans="1:17" ht="8.25" customHeight="1" x14ac:dyDescent="0.2"/>
    <row r="338" spans="1:17" ht="18.75" customHeight="1" x14ac:dyDescent="0.2">
      <c r="A338" s="999" t="str">
        <f ca="1">Translations!A150</f>
        <v>PROGRAMMATIC</v>
      </c>
      <c r="B338" s="34"/>
      <c r="C338" s="34"/>
      <c r="D338" s="37" t="str">
        <f ca="1">Translations!A140</f>
        <v>Name of person conducting programmatic verification</v>
      </c>
      <c r="E338" s="116"/>
      <c r="F338" s="34"/>
      <c r="G338" s="460"/>
      <c r="H338" s="34"/>
      <c r="I338" s="34"/>
      <c r="J338" s="34"/>
      <c r="K338" s="34"/>
      <c r="L338" s="460"/>
      <c r="M338" s="34"/>
      <c r="N338" s="34"/>
      <c r="O338" s="1013"/>
      <c r="P338" s="1014"/>
    </row>
    <row r="339" spans="1:17" ht="19.5" customHeight="1" x14ac:dyDescent="0.2">
      <c r="A339" s="1000"/>
      <c r="B339" s="35"/>
      <c r="C339" s="35"/>
      <c r="D339" s="1015"/>
      <c r="E339" s="1016"/>
      <c r="F339" s="35"/>
      <c r="G339" s="461"/>
      <c r="H339" s="35"/>
      <c r="I339" s="35"/>
      <c r="J339" s="35"/>
      <c r="K339" s="35"/>
      <c r="L339" s="461"/>
      <c r="M339" s="35"/>
      <c r="N339" s="35"/>
      <c r="O339" s="1002"/>
      <c r="P339" s="1003"/>
    </row>
    <row r="340" spans="1:17" ht="7.5" customHeight="1" x14ac:dyDescent="0.2">
      <c r="A340" s="1000"/>
      <c r="B340" s="35"/>
      <c r="C340" s="35"/>
      <c r="D340" s="35"/>
      <c r="E340" s="35"/>
      <c r="F340" s="35"/>
      <c r="G340" s="461"/>
      <c r="H340" s="35"/>
      <c r="I340" s="35"/>
      <c r="J340" s="35"/>
      <c r="K340" s="35"/>
      <c r="L340" s="461"/>
      <c r="M340" s="35"/>
      <c r="N340" s="35"/>
      <c r="O340" s="35"/>
      <c r="P340" s="36"/>
    </row>
    <row r="341" spans="1:17" ht="21" customHeight="1" x14ac:dyDescent="0.2">
      <c r="A341" s="1000"/>
      <c r="B341" s="117"/>
      <c r="C341" s="117"/>
      <c r="D341" s="119" t="str">
        <f ca="1">Translations!A141</f>
        <v>Contextual details</v>
      </c>
      <c r="E341" s="117"/>
      <c r="F341" s="117"/>
      <c r="G341" s="462"/>
      <c r="H341" s="117"/>
      <c r="I341" s="117"/>
      <c r="J341" s="117"/>
      <c r="K341" s="117"/>
      <c r="L341" s="462"/>
      <c r="M341" s="117"/>
      <c r="N341" s="117"/>
      <c r="O341" s="117"/>
      <c r="P341" s="118"/>
      <c r="Q341" s="487"/>
    </row>
    <row r="342" spans="1:17" ht="26.25" customHeight="1" x14ac:dyDescent="0.2">
      <c r="A342" s="1000"/>
      <c r="B342" s="35"/>
      <c r="C342" s="35"/>
      <c r="D342" s="1017"/>
      <c r="E342" s="1018"/>
      <c r="F342" s="1018"/>
      <c r="G342" s="1018"/>
      <c r="H342" s="1018"/>
      <c r="I342" s="1018"/>
      <c r="J342" s="1018"/>
      <c r="K342" s="1018"/>
      <c r="L342" s="1018"/>
      <c r="M342" s="1018"/>
      <c r="N342" s="1018"/>
      <c r="O342" s="1018"/>
      <c r="P342" s="1019"/>
      <c r="Q342" s="489"/>
    </row>
    <row r="343" spans="1:17" ht="26.25" customHeight="1" x14ac:dyDescent="0.2">
      <c r="A343" s="1000"/>
      <c r="B343" s="35"/>
      <c r="C343" s="35"/>
      <c r="D343" s="1032"/>
      <c r="E343" s="1033"/>
      <c r="F343" s="1033"/>
      <c r="G343" s="1033"/>
      <c r="H343" s="1033"/>
      <c r="I343" s="1033"/>
      <c r="J343" s="1033"/>
      <c r="K343" s="1033"/>
      <c r="L343" s="1033"/>
      <c r="M343" s="1033"/>
      <c r="N343" s="1033"/>
      <c r="O343" s="1033"/>
      <c r="P343" s="1034"/>
      <c r="Q343" s="489"/>
    </row>
    <row r="344" spans="1:17" ht="26.25" customHeight="1" x14ac:dyDescent="0.2">
      <c r="A344" s="1000"/>
      <c r="B344" s="35"/>
      <c r="C344" s="35"/>
      <c r="D344" s="1032"/>
      <c r="E344" s="1033"/>
      <c r="F344" s="1033"/>
      <c r="G344" s="1033"/>
      <c r="H344" s="1033"/>
      <c r="I344" s="1033"/>
      <c r="J344" s="1033"/>
      <c r="K344" s="1033"/>
      <c r="L344" s="1033"/>
      <c r="M344" s="1033"/>
      <c r="N344" s="1033"/>
      <c r="O344" s="1033"/>
      <c r="P344" s="1034"/>
      <c r="Q344" s="489"/>
    </row>
    <row r="345" spans="1:17" ht="26.25" customHeight="1" x14ac:dyDescent="0.2">
      <c r="A345" s="1000"/>
      <c r="B345" s="35"/>
      <c r="C345" s="35"/>
      <c r="D345" s="1032"/>
      <c r="E345" s="1033"/>
      <c r="F345" s="1033"/>
      <c r="G345" s="1033"/>
      <c r="H345" s="1033"/>
      <c r="I345" s="1033"/>
      <c r="J345" s="1033"/>
      <c r="K345" s="1033"/>
      <c r="L345" s="1033"/>
      <c r="M345" s="1033"/>
      <c r="N345" s="1033"/>
      <c r="O345" s="1033"/>
      <c r="P345" s="1034"/>
      <c r="Q345" s="489"/>
    </row>
    <row r="346" spans="1:17" ht="26.25" customHeight="1" x14ac:dyDescent="0.2">
      <c r="A346" s="1000"/>
      <c r="B346" s="35"/>
      <c r="C346" s="35"/>
      <c r="D346" s="1035"/>
      <c r="E346" s="1036"/>
      <c r="F346" s="1036"/>
      <c r="G346" s="1036"/>
      <c r="H346" s="1036"/>
      <c r="I346" s="1036"/>
      <c r="J346" s="1036"/>
      <c r="K346" s="1036"/>
      <c r="L346" s="1036"/>
      <c r="M346" s="1036"/>
      <c r="N346" s="1036"/>
      <c r="O346" s="1036"/>
      <c r="P346" s="1037"/>
      <c r="Q346" s="489"/>
    </row>
    <row r="347" spans="1:17" x14ac:dyDescent="0.2">
      <c r="A347" s="1000"/>
      <c r="B347" s="35"/>
      <c r="C347" s="35"/>
      <c r="D347" s="35"/>
      <c r="E347" s="35"/>
      <c r="F347" s="35"/>
      <c r="G347" s="461"/>
      <c r="H347" s="35"/>
      <c r="I347" s="35"/>
      <c r="J347" s="35"/>
      <c r="K347" s="35"/>
      <c r="L347" s="461"/>
      <c r="M347" s="35"/>
      <c r="N347" s="35"/>
      <c r="O347" s="35"/>
      <c r="P347" s="36"/>
    </row>
    <row r="348" spans="1:17" ht="21" customHeight="1" x14ac:dyDescent="0.2">
      <c r="A348" s="1000"/>
      <c r="B348" s="117"/>
      <c r="C348" s="117"/>
      <c r="D348" s="119" t="str">
        <f ca="1">Translations!A151</f>
        <v>Description of identified problem(s)</v>
      </c>
      <c r="E348" s="117"/>
      <c r="F348" s="117"/>
      <c r="G348" s="462"/>
      <c r="H348" s="117"/>
      <c r="I348" s="117"/>
      <c r="J348" s="117"/>
      <c r="K348" s="117"/>
      <c r="L348" s="462"/>
      <c r="M348" s="117"/>
      <c r="N348" s="117"/>
      <c r="O348" s="117"/>
      <c r="P348" s="118"/>
      <c r="Q348" s="490"/>
    </row>
    <row r="349" spans="1:17" ht="26.25" customHeight="1" x14ac:dyDescent="0.2">
      <c r="A349" s="1000"/>
      <c r="B349" s="35"/>
      <c r="C349" s="35"/>
      <c r="D349" s="1017"/>
      <c r="E349" s="1018"/>
      <c r="F349" s="1018"/>
      <c r="G349" s="1018"/>
      <c r="H349" s="1018"/>
      <c r="I349" s="1018"/>
      <c r="J349" s="1018"/>
      <c r="K349" s="1018"/>
      <c r="L349" s="1018"/>
      <c r="M349" s="1018"/>
      <c r="N349" s="1018"/>
      <c r="O349" s="1018"/>
      <c r="P349" s="1019"/>
      <c r="Q349" s="60"/>
    </row>
    <row r="350" spans="1:17" ht="26.25" customHeight="1" x14ac:dyDescent="0.2">
      <c r="A350" s="1000"/>
      <c r="B350" s="35"/>
      <c r="C350" s="35"/>
      <c r="D350" s="1032"/>
      <c r="E350" s="1033"/>
      <c r="F350" s="1033"/>
      <c r="G350" s="1033"/>
      <c r="H350" s="1033"/>
      <c r="I350" s="1033"/>
      <c r="J350" s="1033"/>
      <c r="K350" s="1033"/>
      <c r="L350" s="1033"/>
      <c r="M350" s="1033"/>
      <c r="N350" s="1033"/>
      <c r="O350" s="1033"/>
      <c r="P350" s="1034"/>
      <c r="Q350" s="60"/>
    </row>
    <row r="351" spans="1:17" ht="26.25" customHeight="1" x14ac:dyDescent="0.2">
      <c r="A351" s="1000"/>
      <c r="B351" s="35"/>
      <c r="C351" s="35"/>
      <c r="D351" s="1032"/>
      <c r="E351" s="1033"/>
      <c r="F351" s="1033"/>
      <c r="G351" s="1033"/>
      <c r="H351" s="1033"/>
      <c r="I351" s="1033"/>
      <c r="J351" s="1033"/>
      <c r="K351" s="1033"/>
      <c r="L351" s="1033"/>
      <c r="M351" s="1033"/>
      <c r="N351" s="1033"/>
      <c r="O351" s="1033"/>
      <c r="P351" s="1034"/>
      <c r="Q351" s="60"/>
    </row>
    <row r="352" spans="1:17" ht="26.25" customHeight="1" x14ac:dyDescent="0.2">
      <c r="A352" s="1000"/>
      <c r="B352" s="35"/>
      <c r="C352" s="35"/>
      <c r="D352" s="1032"/>
      <c r="E352" s="1033"/>
      <c r="F352" s="1033"/>
      <c r="G352" s="1033"/>
      <c r="H352" s="1033"/>
      <c r="I352" s="1033"/>
      <c r="J352" s="1033"/>
      <c r="K352" s="1033"/>
      <c r="L352" s="1033"/>
      <c r="M352" s="1033"/>
      <c r="N352" s="1033"/>
      <c r="O352" s="1033"/>
      <c r="P352" s="1034"/>
      <c r="Q352" s="60"/>
    </row>
    <row r="353" spans="1:17" ht="26.25" customHeight="1" x14ac:dyDescent="0.2">
      <c r="A353" s="1000"/>
      <c r="B353" s="35"/>
      <c r="C353" s="35"/>
      <c r="D353" s="1035"/>
      <c r="E353" s="1036"/>
      <c r="F353" s="1036"/>
      <c r="G353" s="1036"/>
      <c r="H353" s="1036"/>
      <c r="I353" s="1036"/>
      <c r="J353" s="1036"/>
      <c r="K353" s="1036"/>
      <c r="L353" s="1036"/>
      <c r="M353" s="1036"/>
      <c r="N353" s="1036"/>
      <c r="O353" s="1036"/>
      <c r="P353" s="1037"/>
      <c r="Q353" s="60"/>
    </row>
    <row r="354" spans="1:17" x14ac:dyDescent="0.2">
      <c r="A354" s="1000"/>
      <c r="B354" s="35"/>
      <c r="C354" s="35"/>
      <c r="D354" s="35"/>
      <c r="E354" s="35"/>
      <c r="F354" s="35"/>
      <c r="G354" s="461"/>
      <c r="H354" s="35"/>
      <c r="I354" s="35"/>
      <c r="J354" s="35"/>
      <c r="K354" s="35"/>
      <c r="L354" s="461"/>
      <c r="M354" s="35"/>
      <c r="N354" s="35"/>
      <c r="O354" s="35"/>
      <c r="P354" s="36"/>
    </row>
    <row r="355" spans="1:17" ht="21" customHeight="1" x14ac:dyDescent="0.2">
      <c r="A355" s="1000"/>
      <c r="B355" s="117"/>
      <c r="C355" s="117"/>
      <c r="D355" s="119" t="str">
        <f ca="1">Translations!A152</f>
        <v>Recommendations and actions to be taken</v>
      </c>
      <c r="E355" s="117"/>
      <c r="F355" s="117"/>
      <c r="G355" s="462"/>
      <c r="H355" s="117"/>
      <c r="I355" s="117"/>
      <c r="J355" s="117"/>
      <c r="K355" s="117"/>
      <c r="L355" s="462"/>
      <c r="M355" s="117"/>
      <c r="N355" s="117"/>
      <c r="O355" s="117"/>
      <c r="P355" s="118"/>
      <c r="Q355" s="490"/>
    </row>
    <row r="356" spans="1:17" ht="29.25" customHeight="1" x14ac:dyDescent="0.2">
      <c r="A356" s="1000"/>
      <c r="B356" s="35"/>
      <c r="C356" s="35"/>
      <c r="D356" s="1020" t="s">
        <v>282</v>
      </c>
      <c r="E356" s="1021"/>
      <c r="F356" s="1021"/>
      <c r="G356" s="1021"/>
      <c r="H356" s="1021"/>
      <c r="I356" s="1021"/>
      <c r="J356" s="1021"/>
      <c r="K356" s="1021"/>
      <c r="L356" s="1021"/>
      <c r="M356" s="1021"/>
      <c r="N356" s="1021"/>
      <c r="O356" s="1021"/>
      <c r="P356" s="1022"/>
    </row>
    <row r="357" spans="1:17" ht="29.25" customHeight="1" x14ac:dyDescent="0.2">
      <c r="A357" s="1000"/>
      <c r="B357" s="35"/>
      <c r="C357" s="35"/>
      <c r="D357" s="1017" t="s">
        <v>283</v>
      </c>
      <c r="E357" s="1018"/>
      <c r="F357" s="1018"/>
      <c r="G357" s="1018"/>
      <c r="H357" s="1018"/>
      <c r="I357" s="1018"/>
      <c r="J357" s="1018"/>
      <c r="K357" s="1018"/>
      <c r="L357" s="1018"/>
      <c r="M357" s="1018"/>
      <c r="N357" s="1018"/>
      <c r="O357" s="1018"/>
      <c r="P357" s="1019"/>
    </row>
    <row r="358" spans="1:17" ht="29.25" customHeight="1" x14ac:dyDescent="0.2">
      <c r="A358" s="1000"/>
      <c r="B358" s="35"/>
      <c r="C358" s="35"/>
      <c r="D358" s="1017" t="s">
        <v>284</v>
      </c>
      <c r="E358" s="1018"/>
      <c r="F358" s="1018"/>
      <c r="G358" s="1018"/>
      <c r="H358" s="1018"/>
      <c r="I358" s="1018"/>
      <c r="J358" s="1018"/>
      <c r="K358" s="1018"/>
      <c r="L358" s="1018"/>
      <c r="M358" s="1018"/>
      <c r="N358" s="1018"/>
      <c r="O358" s="1018"/>
      <c r="P358" s="1019"/>
    </row>
    <row r="359" spans="1:17" ht="29.25" customHeight="1" x14ac:dyDescent="0.2">
      <c r="A359" s="1000"/>
      <c r="B359" s="35"/>
      <c r="C359" s="35"/>
      <c r="D359" s="1017" t="s">
        <v>285</v>
      </c>
      <c r="E359" s="1018"/>
      <c r="F359" s="1018"/>
      <c r="G359" s="1018"/>
      <c r="H359" s="1018"/>
      <c r="I359" s="1018"/>
      <c r="J359" s="1018"/>
      <c r="K359" s="1018"/>
      <c r="L359" s="1018"/>
      <c r="M359" s="1018"/>
      <c r="N359" s="1018"/>
      <c r="O359" s="1018"/>
      <c r="P359" s="1019"/>
    </row>
    <row r="360" spans="1:17" ht="29.25" customHeight="1" x14ac:dyDescent="0.2">
      <c r="A360" s="1000"/>
      <c r="B360" s="35"/>
      <c r="C360" s="35"/>
      <c r="D360" s="1020" t="s">
        <v>286</v>
      </c>
      <c r="E360" s="1021"/>
      <c r="F360" s="1021"/>
      <c r="G360" s="1021"/>
      <c r="H360" s="1021"/>
      <c r="I360" s="1021"/>
      <c r="J360" s="1021"/>
      <c r="K360" s="1021"/>
      <c r="L360" s="1021"/>
      <c r="M360" s="1021"/>
      <c r="N360" s="1021"/>
      <c r="O360" s="1021"/>
      <c r="P360" s="1022"/>
    </row>
    <row r="361" spans="1:17" x14ac:dyDescent="0.2">
      <c r="A361" s="1001"/>
      <c r="B361" s="82"/>
      <c r="C361" s="82"/>
      <c r="D361" s="82"/>
      <c r="E361" s="82"/>
      <c r="F361" s="82"/>
      <c r="G361" s="463"/>
      <c r="H361" s="82"/>
      <c r="I361" s="82"/>
      <c r="J361" s="82"/>
      <c r="K361" s="82"/>
      <c r="L361" s="463"/>
      <c r="M361" s="82"/>
      <c r="N361" s="82"/>
      <c r="O361" s="82"/>
      <c r="P361" s="98"/>
    </row>
    <row r="363" spans="1:17" ht="23.25" customHeight="1" x14ac:dyDescent="0.2"/>
    <row r="364" spans="1:17" ht="18.75" customHeight="1" x14ac:dyDescent="0.2">
      <c r="A364" s="999" t="str">
        <f ca="1">Translations!A154</f>
        <v>FINANCIAL</v>
      </c>
      <c r="B364" s="34"/>
      <c r="C364" s="34"/>
      <c r="D364" s="37" t="str">
        <f ca="1">Translations!A153</f>
        <v>Name of person conducting financial verification</v>
      </c>
      <c r="E364" s="116"/>
      <c r="F364" s="34"/>
      <c r="G364" s="460"/>
      <c r="H364" s="34"/>
      <c r="I364" s="34"/>
      <c r="J364" s="34"/>
      <c r="K364" s="34"/>
      <c r="L364" s="460"/>
      <c r="M364" s="34"/>
      <c r="N364" s="34"/>
      <c r="O364" s="1013"/>
      <c r="P364" s="1014"/>
    </row>
    <row r="365" spans="1:17" ht="19.5" customHeight="1" x14ac:dyDescent="0.2">
      <c r="A365" s="1000"/>
      <c r="B365" s="35"/>
      <c r="C365" s="35"/>
      <c r="D365" s="1015"/>
      <c r="E365" s="1016"/>
      <c r="F365" s="35"/>
      <c r="G365" s="461"/>
      <c r="H365" s="35"/>
      <c r="I365" s="35"/>
      <c r="J365" s="35"/>
      <c r="K365" s="35"/>
      <c r="L365" s="461"/>
      <c r="M365" s="35"/>
      <c r="N365" s="35"/>
      <c r="O365" s="1002"/>
      <c r="P365" s="1003"/>
    </row>
    <row r="366" spans="1:17" ht="7.5" customHeight="1" x14ac:dyDescent="0.2">
      <c r="A366" s="1000"/>
      <c r="B366" s="35"/>
      <c r="C366" s="35"/>
      <c r="D366" s="35"/>
      <c r="E366" s="35"/>
      <c r="F366" s="35"/>
      <c r="G366" s="461"/>
      <c r="H366" s="35"/>
      <c r="I366" s="35"/>
      <c r="J366" s="35"/>
      <c r="K366" s="35"/>
      <c r="L366" s="461"/>
      <c r="M366" s="35"/>
      <c r="N366" s="35"/>
      <c r="O366" s="35"/>
      <c r="P366" s="36"/>
    </row>
    <row r="367" spans="1:17" ht="21" customHeight="1" x14ac:dyDescent="0.2">
      <c r="A367" s="1000"/>
      <c r="B367" s="117"/>
      <c r="C367" s="117"/>
      <c r="D367" s="119" t="str">
        <f ca="1">Translations!A141</f>
        <v>Contextual details</v>
      </c>
      <c r="E367" s="117"/>
      <c r="F367" s="117"/>
      <c r="G367" s="462"/>
      <c r="H367" s="117"/>
      <c r="I367" s="117"/>
      <c r="J367" s="117"/>
      <c r="K367" s="117"/>
      <c r="L367" s="462"/>
      <c r="M367" s="117"/>
      <c r="N367" s="117"/>
      <c r="O367" s="117"/>
      <c r="P367" s="118"/>
      <c r="Q367" s="487"/>
    </row>
    <row r="368" spans="1:17" ht="26.25" customHeight="1" x14ac:dyDescent="0.2">
      <c r="A368" s="1000"/>
      <c r="B368" s="35"/>
      <c r="C368" s="35"/>
      <c r="D368" s="1017"/>
      <c r="E368" s="1018"/>
      <c r="F368" s="1018"/>
      <c r="G368" s="1018"/>
      <c r="H368" s="1018"/>
      <c r="I368" s="1018"/>
      <c r="J368" s="1018"/>
      <c r="K368" s="1018"/>
      <c r="L368" s="1018"/>
      <c r="M368" s="1018"/>
      <c r="N368" s="1018"/>
      <c r="O368" s="1018"/>
      <c r="P368" s="1019"/>
      <c r="Q368" s="489"/>
    </row>
    <row r="369" spans="1:17" ht="26.25" customHeight="1" x14ac:dyDescent="0.2">
      <c r="A369" s="1000"/>
      <c r="B369" s="35"/>
      <c r="C369" s="35"/>
      <c r="D369" s="1032"/>
      <c r="E369" s="1033"/>
      <c r="F369" s="1033"/>
      <c r="G369" s="1033"/>
      <c r="H369" s="1033"/>
      <c r="I369" s="1033"/>
      <c r="J369" s="1033"/>
      <c r="K369" s="1033"/>
      <c r="L369" s="1033"/>
      <c r="M369" s="1033"/>
      <c r="N369" s="1033"/>
      <c r="O369" s="1033"/>
      <c r="P369" s="1034"/>
      <c r="Q369" s="489"/>
    </row>
    <row r="370" spans="1:17" ht="26.25" customHeight="1" x14ac:dyDescent="0.2">
      <c r="A370" s="1000"/>
      <c r="B370" s="35"/>
      <c r="C370" s="35"/>
      <c r="D370" s="1032"/>
      <c r="E370" s="1033"/>
      <c r="F370" s="1033"/>
      <c r="G370" s="1033"/>
      <c r="H370" s="1033"/>
      <c r="I370" s="1033"/>
      <c r="J370" s="1033"/>
      <c r="K370" s="1033"/>
      <c r="L370" s="1033"/>
      <c r="M370" s="1033"/>
      <c r="N370" s="1033"/>
      <c r="O370" s="1033"/>
      <c r="P370" s="1034"/>
      <c r="Q370" s="489"/>
    </row>
    <row r="371" spans="1:17" ht="26.25" customHeight="1" x14ac:dyDescent="0.2">
      <c r="A371" s="1000"/>
      <c r="B371" s="35"/>
      <c r="C371" s="35"/>
      <c r="D371" s="1032"/>
      <c r="E371" s="1033"/>
      <c r="F371" s="1033"/>
      <c r="G371" s="1033"/>
      <c r="H371" s="1033"/>
      <c r="I371" s="1033"/>
      <c r="J371" s="1033"/>
      <c r="K371" s="1033"/>
      <c r="L371" s="1033"/>
      <c r="M371" s="1033"/>
      <c r="N371" s="1033"/>
      <c r="O371" s="1033"/>
      <c r="P371" s="1034"/>
      <c r="Q371" s="489"/>
    </row>
    <row r="372" spans="1:17" ht="26.25" customHeight="1" x14ac:dyDescent="0.2">
      <c r="A372" s="1000"/>
      <c r="B372" s="35"/>
      <c r="C372" s="35"/>
      <c r="D372" s="1035"/>
      <c r="E372" s="1036"/>
      <c r="F372" s="1036"/>
      <c r="G372" s="1036"/>
      <c r="H372" s="1036"/>
      <c r="I372" s="1036"/>
      <c r="J372" s="1036"/>
      <c r="K372" s="1036"/>
      <c r="L372" s="1036"/>
      <c r="M372" s="1036"/>
      <c r="N372" s="1036"/>
      <c r="O372" s="1036"/>
      <c r="P372" s="1037"/>
      <c r="Q372" s="489"/>
    </row>
    <row r="373" spans="1:17" ht="7.5" customHeight="1" x14ac:dyDescent="0.2">
      <c r="A373" s="1000"/>
      <c r="B373" s="35"/>
      <c r="C373" s="35"/>
      <c r="D373" s="35"/>
      <c r="E373" s="35"/>
      <c r="F373" s="35"/>
      <c r="G373" s="461"/>
      <c r="H373" s="35"/>
      <c r="I373" s="35"/>
      <c r="J373" s="35"/>
      <c r="K373" s="35"/>
      <c r="L373" s="461"/>
      <c r="M373" s="35"/>
      <c r="N373" s="35"/>
      <c r="O373" s="35"/>
      <c r="P373" s="36"/>
      <c r="Q373" s="42"/>
    </row>
    <row r="374" spans="1:17" x14ac:dyDescent="0.2">
      <c r="A374" s="1000"/>
      <c r="B374" s="35"/>
      <c r="C374" s="35"/>
      <c r="D374" s="35"/>
      <c r="E374" s="35"/>
      <c r="F374" s="35"/>
      <c r="G374" s="461"/>
      <c r="H374" s="35"/>
      <c r="I374" s="35"/>
      <c r="J374" s="35"/>
      <c r="K374" s="35"/>
      <c r="L374" s="461"/>
      <c r="M374" s="35"/>
      <c r="N374" s="35"/>
      <c r="O374" s="35"/>
      <c r="P374" s="36"/>
    </row>
    <row r="375" spans="1:17" ht="21" customHeight="1" x14ac:dyDescent="0.2">
      <c r="A375" s="1000"/>
      <c r="B375" s="117"/>
      <c r="C375" s="117"/>
      <c r="D375" s="119" t="str">
        <f ca="1">Translations!A151</f>
        <v>Description of identified problem(s)</v>
      </c>
      <c r="E375" s="117"/>
      <c r="F375" s="117"/>
      <c r="G375" s="462"/>
      <c r="H375" s="117"/>
      <c r="I375" s="117"/>
      <c r="J375" s="117"/>
      <c r="K375" s="117"/>
      <c r="L375" s="462"/>
      <c r="M375" s="117"/>
      <c r="N375" s="117"/>
      <c r="O375" s="117"/>
      <c r="P375" s="118"/>
      <c r="Q375" s="490"/>
    </row>
    <row r="376" spans="1:17" ht="26.25" customHeight="1" x14ac:dyDescent="0.2">
      <c r="A376" s="1000"/>
      <c r="B376" s="35"/>
      <c r="C376" s="35"/>
      <c r="D376" s="1017"/>
      <c r="E376" s="1018"/>
      <c r="F376" s="1018"/>
      <c r="G376" s="1018"/>
      <c r="H376" s="1018"/>
      <c r="I376" s="1018"/>
      <c r="J376" s="1018"/>
      <c r="K376" s="1018"/>
      <c r="L376" s="1018"/>
      <c r="M376" s="1018"/>
      <c r="N376" s="1018"/>
      <c r="O376" s="1018"/>
      <c r="P376" s="1019"/>
      <c r="Q376" s="60"/>
    </row>
    <row r="377" spans="1:17" ht="26.25" customHeight="1" x14ac:dyDescent="0.2">
      <c r="A377" s="1000"/>
      <c r="B377" s="35"/>
      <c r="C377" s="35"/>
      <c r="D377" s="1032"/>
      <c r="E377" s="1033"/>
      <c r="F377" s="1033"/>
      <c r="G377" s="1033"/>
      <c r="H377" s="1033"/>
      <c r="I377" s="1033"/>
      <c r="J377" s="1033"/>
      <c r="K377" s="1033"/>
      <c r="L377" s="1033"/>
      <c r="M377" s="1033"/>
      <c r="N377" s="1033"/>
      <c r="O377" s="1033"/>
      <c r="P377" s="1034"/>
      <c r="Q377" s="60"/>
    </row>
    <row r="378" spans="1:17" ht="26.25" customHeight="1" x14ac:dyDescent="0.2">
      <c r="A378" s="1000"/>
      <c r="B378" s="35"/>
      <c r="C378" s="35"/>
      <c r="D378" s="1032"/>
      <c r="E378" s="1033"/>
      <c r="F378" s="1033"/>
      <c r="G378" s="1033"/>
      <c r="H378" s="1033"/>
      <c r="I378" s="1033"/>
      <c r="J378" s="1033"/>
      <c r="K378" s="1033"/>
      <c r="L378" s="1033"/>
      <c r="M378" s="1033"/>
      <c r="N378" s="1033"/>
      <c r="O378" s="1033"/>
      <c r="P378" s="1034"/>
      <c r="Q378" s="60"/>
    </row>
    <row r="379" spans="1:17" ht="26.25" customHeight="1" x14ac:dyDescent="0.2">
      <c r="A379" s="1000"/>
      <c r="B379" s="35"/>
      <c r="C379" s="35"/>
      <c r="D379" s="1032"/>
      <c r="E379" s="1033"/>
      <c r="F379" s="1033"/>
      <c r="G379" s="1033"/>
      <c r="H379" s="1033"/>
      <c r="I379" s="1033"/>
      <c r="J379" s="1033"/>
      <c r="K379" s="1033"/>
      <c r="L379" s="1033"/>
      <c r="M379" s="1033"/>
      <c r="N379" s="1033"/>
      <c r="O379" s="1033"/>
      <c r="P379" s="1034"/>
      <c r="Q379" s="60"/>
    </row>
    <row r="380" spans="1:17" ht="26.25" customHeight="1" x14ac:dyDescent="0.2">
      <c r="A380" s="1000"/>
      <c r="B380" s="35"/>
      <c r="C380" s="35"/>
      <c r="D380" s="1035"/>
      <c r="E380" s="1036"/>
      <c r="F380" s="1036"/>
      <c r="G380" s="1036"/>
      <c r="H380" s="1036"/>
      <c r="I380" s="1036"/>
      <c r="J380" s="1036"/>
      <c r="K380" s="1036"/>
      <c r="L380" s="1036"/>
      <c r="M380" s="1036"/>
      <c r="N380" s="1036"/>
      <c r="O380" s="1036"/>
      <c r="P380" s="1037"/>
      <c r="Q380" s="60"/>
    </row>
    <row r="381" spans="1:17" x14ac:dyDescent="0.2">
      <c r="A381" s="1000"/>
      <c r="B381" s="35"/>
      <c r="C381" s="35"/>
      <c r="D381" s="35"/>
      <c r="E381" s="35"/>
      <c r="F381" s="35"/>
      <c r="G381" s="461"/>
      <c r="H381" s="35"/>
      <c r="I381" s="35"/>
      <c r="J381" s="35"/>
      <c r="K381" s="35"/>
      <c r="L381" s="461"/>
      <c r="M381" s="35"/>
      <c r="N381" s="35"/>
      <c r="O381" s="35"/>
      <c r="P381" s="36"/>
    </row>
    <row r="382" spans="1:17" ht="21" customHeight="1" x14ac:dyDescent="0.2">
      <c r="A382" s="1000"/>
      <c r="B382" s="117"/>
      <c r="C382" s="117"/>
      <c r="D382" s="119" t="str">
        <f ca="1">Translations!A152</f>
        <v>Recommendations and actions to be taken</v>
      </c>
      <c r="E382" s="117"/>
      <c r="F382" s="117"/>
      <c r="G382" s="462"/>
      <c r="H382" s="117"/>
      <c r="I382" s="117"/>
      <c r="J382" s="117"/>
      <c r="K382" s="117"/>
      <c r="L382" s="462"/>
      <c r="M382" s="117"/>
      <c r="N382" s="117"/>
      <c r="O382" s="117"/>
      <c r="P382" s="118"/>
      <c r="Q382" s="490"/>
    </row>
    <row r="383" spans="1:17" ht="29.25" customHeight="1" x14ac:dyDescent="0.2">
      <c r="A383" s="1000"/>
      <c r="B383" s="35"/>
      <c r="C383" s="35"/>
      <c r="D383" s="1020" t="s">
        <v>282</v>
      </c>
      <c r="E383" s="1021"/>
      <c r="F383" s="1021"/>
      <c r="G383" s="1021"/>
      <c r="H383" s="1021"/>
      <c r="I383" s="1021"/>
      <c r="J383" s="1021"/>
      <c r="K383" s="1021"/>
      <c r="L383" s="1021"/>
      <c r="M383" s="1021"/>
      <c r="N383" s="1021"/>
      <c r="O383" s="1021"/>
      <c r="P383" s="1022"/>
    </row>
    <row r="384" spans="1:17" ht="29.25" customHeight="1" x14ac:dyDescent="0.2">
      <c r="A384" s="1000"/>
      <c r="B384" s="35"/>
      <c r="C384" s="35"/>
      <c r="D384" s="1017" t="s">
        <v>283</v>
      </c>
      <c r="E384" s="1018"/>
      <c r="F384" s="1018"/>
      <c r="G384" s="1018"/>
      <c r="H384" s="1018"/>
      <c r="I384" s="1018"/>
      <c r="J384" s="1018"/>
      <c r="K384" s="1018"/>
      <c r="L384" s="1018"/>
      <c r="M384" s="1018"/>
      <c r="N384" s="1018"/>
      <c r="O384" s="1018"/>
      <c r="P384" s="1019"/>
    </row>
    <row r="385" spans="1:16" ht="29.25" customHeight="1" x14ac:dyDescent="0.2">
      <c r="A385" s="1000"/>
      <c r="B385" s="35"/>
      <c r="C385" s="35"/>
      <c r="D385" s="1017" t="s">
        <v>284</v>
      </c>
      <c r="E385" s="1018"/>
      <c r="F385" s="1018"/>
      <c r="G385" s="1018"/>
      <c r="H385" s="1018"/>
      <c r="I385" s="1018"/>
      <c r="J385" s="1018"/>
      <c r="K385" s="1018"/>
      <c r="L385" s="1018"/>
      <c r="M385" s="1018"/>
      <c r="N385" s="1018"/>
      <c r="O385" s="1018"/>
      <c r="P385" s="1019"/>
    </row>
    <row r="386" spans="1:16" ht="29.25" customHeight="1" x14ac:dyDescent="0.2">
      <c r="A386" s="1000"/>
      <c r="B386" s="35"/>
      <c r="C386" s="35"/>
      <c r="D386" s="1017" t="s">
        <v>285</v>
      </c>
      <c r="E386" s="1018"/>
      <c r="F386" s="1018"/>
      <c r="G386" s="1018"/>
      <c r="H386" s="1018"/>
      <c r="I386" s="1018"/>
      <c r="J386" s="1018"/>
      <c r="K386" s="1018"/>
      <c r="L386" s="1018"/>
      <c r="M386" s="1018"/>
      <c r="N386" s="1018"/>
      <c r="O386" s="1018"/>
      <c r="P386" s="1019"/>
    </row>
    <row r="387" spans="1:16" ht="29.25" customHeight="1" x14ac:dyDescent="0.2">
      <c r="A387" s="1000"/>
      <c r="B387" s="35"/>
      <c r="C387" s="35"/>
      <c r="D387" s="1020" t="s">
        <v>286</v>
      </c>
      <c r="E387" s="1021"/>
      <c r="F387" s="1021"/>
      <c r="G387" s="1021"/>
      <c r="H387" s="1021"/>
      <c r="I387" s="1021"/>
      <c r="J387" s="1021"/>
      <c r="K387" s="1021"/>
      <c r="L387" s="1021"/>
      <c r="M387" s="1021"/>
      <c r="N387" s="1021"/>
      <c r="O387" s="1021"/>
      <c r="P387" s="1022"/>
    </row>
    <row r="388" spans="1:16" x14ac:dyDescent="0.2">
      <c r="A388" s="1001"/>
      <c r="B388" s="82"/>
      <c r="C388" s="82"/>
      <c r="D388" s="82"/>
      <c r="E388" s="82"/>
      <c r="F388" s="82"/>
      <c r="G388" s="463"/>
      <c r="H388" s="82"/>
      <c r="I388" s="82"/>
      <c r="J388" s="82"/>
      <c r="K388" s="82"/>
      <c r="L388" s="463"/>
      <c r="M388" s="82"/>
      <c r="N388" s="82"/>
      <c r="O388" s="82"/>
      <c r="P388" s="98"/>
    </row>
    <row r="389" spans="1:16" x14ac:dyDescent="0.2">
      <c r="A389" s="99"/>
      <c r="B389" s="35"/>
      <c r="C389" s="35"/>
      <c r="D389" s="35"/>
      <c r="E389" s="35"/>
      <c r="F389" s="35"/>
      <c r="G389" s="461"/>
      <c r="H389" s="35"/>
      <c r="I389" s="35"/>
      <c r="J389" s="35"/>
      <c r="K389" s="35"/>
      <c r="L389" s="461"/>
      <c r="M389" s="35"/>
      <c r="N389" s="35"/>
      <c r="O389" s="35"/>
      <c r="P389" s="35"/>
    </row>
    <row r="391" spans="1:16" ht="48" customHeight="1" x14ac:dyDescent="0.2"/>
    <row r="393" spans="1:16" ht="21" customHeight="1" x14ac:dyDescent="0.2">
      <c r="A393" s="768" t="str">
        <f ca="1">Translations!A321</f>
        <v>To be completed by the PR</v>
      </c>
      <c r="B393" s="769"/>
      <c r="C393" s="769"/>
      <c r="D393" s="769"/>
      <c r="E393" s="770"/>
      <c r="H393" s="768" t="str">
        <f ca="1">Translations!A324</f>
        <v>To be completed by the SR</v>
      </c>
      <c r="I393" s="769"/>
      <c r="J393" s="769"/>
      <c r="K393" s="769"/>
      <c r="L393" s="769"/>
      <c r="M393" s="770"/>
    </row>
    <row r="394" spans="1:16" ht="27" customHeight="1" x14ac:dyDescent="0.2">
      <c r="A394" s="777" t="str">
        <f ca="1">Translations!A322</f>
        <v>Position</v>
      </c>
      <c r="B394" s="790"/>
      <c r="C394" s="790"/>
      <c r="D394" s="791"/>
      <c r="E394" s="466" t="str">
        <f ca="1">Translations!A323</f>
        <v>Signature</v>
      </c>
      <c r="H394" s="783" t="str">
        <f ca="1">Translations!A322</f>
        <v>Position</v>
      </c>
      <c r="I394" s="785"/>
      <c r="J394" s="768" t="str">
        <f ca="1">Translations!A323</f>
        <v>Signature</v>
      </c>
      <c r="K394" s="769"/>
      <c r="L394" s="769"/>
      <c r="M394" s="770"/>
    </row>
    <row r="395" spans="1:16" ht="37.5" customHeight="1" x14ac:dyDescent="0.2">
      <c r="A395" s="1038"/>
      <c r="B395" s="1039"/>
      <c r="C395" s="1039"/>
      <c r="D395" s="1040"/>
      <c r="E395" s="2"/>
      <c r="H395" s="1038"/>
      <c r="I395" s="1039"/>
      <c r="J395" s="773"/>
      <c r="K395" s="774"/>
      <c r="L395" s="774"/>
      <c r="M395" s="1041"/>
    </row>
    <row r="396" spans="1:16" ht="37.5" customHeight="1" x14ac:dyDescent="0.2">
      <c r="A396" s="1038"/>
      <c r="B396" s="1039"/>
      <c r="C396" s="1039"/>
      <c r="D396" s="1040"/>
      <c r="E396" s="2"/>
      <c r="H396" s="1038"/>
      <c r="I396" s="1039"/>
      <c r="J396" s="773"/>
      <c r="K396" s="774"/>
      <c r="L396" s="774"/>
      <c r="M396" s="1041"/>
    </row>
    <row r="397" spans="1:16" ht="37.5" customHeight="1" x14ac:dyDescent="0.2">
      <c r="A397" s="1038"/>
      <c r="B397" s="1039"/>
      <c r="C397" s="1039"/>
      <c r="D397" s="1040"/>
      <c r="E397" s="2"/>
      <c r="H397" s="1038"/>
      <c r="I397" s="1039"/>
      <c r="J397" s="773"/>
      <c r="K397" s="774"/>
      <c r="L397" s="774"/>
      <c r="M397" s="1041"/>
    </row>
    <row r="398" spans="1:16" ht="37.5" customHeight="1" x14ac:dyDescent="0.2">
      <c r="A398" s="1038"/>
      <c r="B398" s="1039"/>
      <c r="C398" s="1039"/>
      <c r="D398" s="1040"/>
      <c r="E398" s="2"/>
      <c r="H398" s="1038"/>
      <c r="I398" s="1039"/>
      <c r="J398" s="773"/>
      <c r="K398" s="774"/>
      <c r="L398" s="774"/>
      <c r="M398" s="1041"/>
    </row>
    <row r="399" spans="1:16" ht="33" customHeight="1" x14ac:dyDescent="0.2"/>
  </sheetData>
  <sheetProtection password="8F94" sheet="1" objects="1" scenarios="1"/>
  <mergeCells count="152">
    <mergeCell ref="A283:G283"/>
    <mergeCell ref="A284:G284"/>
    <mergeCell ref="A338:A361"/>
    <mergeCell ref="AC20:AC21"/>
    <mergeCell ref="W5:AA17"/>
    <mergeCell ref="Y19:AA19"/>
    <mergeCell ref="W20:W21"/>
    <mergeCell ref="Y20:Y21"/>
    <mergeCell ref="Z20:Z21"/>
    <mergeCell ref="AA20:AA21"/>
    <mergeCell ref="R20:S20"/>
    <mergeCell ref="D18:E18"/>
    <mergeCell ref="H19:K19"/>
    <mergeCell ref="M19:P19"/>
    <mergeCell ref="O20:O21"/>
    <mergeCell ref="P20:P21"/>
    <mergeCell ref="A292:P292"/>
    <mergeCell ref="A293:P334"/>
    <mergeCell ref="A20:A21"/>
    <mergeCell ref="B20:B21"/>
    <mergeCell ref="C20:C21"/>
    <mergeCell ref="D20:D21"/>
    <mergeCell ref="E20:E21"/>
    <mergeCell ref="F20:F21"/>
    <mergeCell ref="A398:D398"/>
    <mergeCell ref="H398:I398"/>
    <mergeCell ref="J398:M398"/>
    <mergeCell ref="A393:E393"/>
    <mergeCell ref="H393:M393"/>
    <mergeCell ref="A394:D394"/>
    <mergeCell ref="H394:I394"/>
    <mergeCell ref="J394:M394"/>
    <mergeCell ref="A395:D395"/>
    <mergeCell ref="H395:I395"/>
    <mergeCell ref="J395:M395"/>
    <mergeCell ref="A396:D396"/>
    <mergeCell ref="H396:I396"/>
    <mergeCell ref="J396:M396"/>
    <mergeCell ref="A397:D397"/>
    <mergeCell ref="H397:I397"/>
    <mergeCell ref="J397:M397"/>
    <mergeCell ref="E2:N2"/>
    <mergeCell ref="O2:P2"/>
    <mergeCell ref="E3:N3"/>
    <mergeCell ref="O3:P4"/>
    <mergeCell ref="E4:N4"/>
    <mergeCell ref="E5:N5"/>
    <mergeCell ref="G17:H17"/>
    <mergeCell ref="H18:I18"/>
    <mergeCell ref="J18:K18"/>
    <mergeCell ref="M18:N18"/>
    <mergeCell ref="O18:P18"/>
    <mergeCell ref="J6:P6"/>
    <mergeCell ref="A7:H16"/>
    <mergeCell ref="J7:P8"/>
    <mergeCell ref="J10:K10"/>
    <mergeCell ref="M10:P10"/>
    <mergeCell ref="J11:K12"/>
    <mergeCell ref="M11:P12"/>
    <mergeCell ref="J14:N16"/>
    <mergeCell ref="O14:P14"/>
    <mergeCell ref="O15:P16"/>
    <mergeCell ref="A259:G259"/>
    <mergeCell ref="A260:G260"/>
    <mergeCell ref="A261:G261"/>
    <mergeCell ref="A262:G262"/>
    <mergeCell ref="A263:G263"/>
    <mergeCell ref="A264:G264"/>
    <mergeCell ref="A237:G237"/>
    <mergeCell ref="A238:G238"/>
    <mergeCell ref="A239:G239"/>
    <mergeCell ref="A253:G253"/>
    <mergeCell ref="A254:G254"/>
    <mergeCell ref="A255:G255"/>
    <mergeCell ref="A256:G256"/>
    <mergeCell ref="A257:G257"/>
    <mergeCell ref="A258:G258"/>
    <mergeCell ref="A247:G247"/>
    <mergeCell ref="A248:G248"/>
    <mergeCell ref="A249:G249"/>
    <mergeCell ref="A250:G250"/>
    <mergeCell ref="A251:G251"/>
    <mergeCell ref="A252:G252"/>
    <mergeCell ref="A272:G272"/>
    <mergeCell ref="A336:P336"/>
    <mergeCell ref="A271:G271"/>
    <mergeCell ref="A265:G265"/>
    <mergeCell ref="A273:G273"/>
    <mergeCell ref="A274:G274"/>
    <mergeCell ref="A275:G275"/>
    <mergeCell ref="A285:G285"/>
    <mergeCell ref="A286:G286"/>
    <mergeCell ref="A287:G287"/>
    <mergeCell ref="A288:G288"/>
    <mergeCell ref="A289:G289"/>
    <mergeCell ref="A266:G266"/>
    <mergeCell ref="A267:G267"/>
    <mergeCell ref="A268:G268"/>
    <mergeCell ref="A269:G269"/>
    <mergeCell ref="A270:G270"/>
    <mergeCell ref="A276:G276"/>
    <mergeCell ref="A277:G277"/>
    <mergeCell ref="A278:G278"/>
    <mergeCell ref="A279:G279"/>
    <mergeCell ref="A280:G280"/>
    <mergeCell ref="A281:G281"/>
    <mergeCell ref="A282:G282"/>
    <mergeCell ref="A233:G233"/>
    <mergeCell ref="A234:G234"/>
    <mergeCell ref="A241:G241"/>
    <mergeCell ref="A242:G242"/>
    <mergeCell ref="A243:G243"/>
    <mergeCell ref="A244:G244"/>
    <mergeCell ref="A245:G245"/>
    <mergeCell ref="A246:G246"/>
    <mergeCell ref="A235:G235"/>
    <mergeCell ref="A236:G236"/>
    <mergeCell ref="A240:G240"/>
    <mergeCell ref="A232:G232"/>
    <mergeCell ref="H20:H21"/>
    <mergeCell ref="I20:I21"/>
    <mergeCell ref="J20:J21"/>
    <mergeCell ref="K20:K21"/>
    <mergeCell ref="M20:M21"/>
    <mergeCell ref="N20:N21"/>
    <mergeCell ref="A229:G229"/>
    <mergeCell ref="A230:G230"/>
    <mergeCell ref="A231:G231"/>
    <mergeCell ref="U20:U21"/>
    <mergeCell ref="D387:P387"/>
    <mergeCell ref="A227:H227"/>
    <mergeCell ref="A228:G228"/>
    <mergeCell ref="D358:P358"/>
    <mergeCell ref="D359:P359"/>
    <mergeCell ref="D360:P360"/>
    <mergeCell ref="A364:A388"/>
    <mergeCell ref="O364:P364"/>
    <mergeCell ref="D365:E365"/>
    <mergeCell ref="O365:P365"/>
    <mergeCell ref="D368:P372"/>
    <mergeCell ref="D376:P380"/>
    <mergeCell ref="D383:P383"/>
    <mergeCell ref="D349:P353"/>
    <mergeCell ref="D356:P356"/>
    <mergeCell ref="D357:P357"/>
    <mergeCell ref="D384:P384"/>
    <mergeCell ref="D385:P385"/>
    <mergeCell ref="D386:P386"/>
    <mergeCell ref="O338:P338"/>
    <mergeCell ref="D339:E339"/>
    <mergeCell ref="O339:P339"/>
    <mergeCell ref="D342:P346"/>
  </mergeCells>
  <dataValidations count="1">
    <dataValidation type="date" operator="greaterThan" allowBlank="1" showInputMessage="1" showErrorMessage="1" prompt="DD/MM/AAAA" sqref="O365:P365 O339:P339">
      <formula1>40179</formula1>
    </dataValidation>
  </dataValidations>
  <pageMargins left="0.47244094488188981" right="0.55118110236220474" top="0.43307086614173229" bottom="0.59055118110236227" header="0.31496062992125984" footer="0.31496062992125984"/>
  <pageSetup scale="65" orientation="landscape" horizontalDpi="4294967293" verticalDpi="4294967293" r:id="rId1"/>
  <headerFooter>
    <oddFooter>&amp;R&amp;P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between" id="{D9CCBDCF-35F6-430A-8016-925B8CF5EEA2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30" operator="between" id="{669C0779-1216-428D-B695-86D3D51A71A4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greaterThanOrEqual" id="{46BF91E4-E1F9-4C6F-A519-CD7DF69C3048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K26:K224</xm:sqref>
        </x14:conditionalFormatting>
        <x14:conditionalFormatting xmlns:xm="http://schemas.microsoft.com/office/excel/2006/main">
          <x14:cfRule type="cellIs" priority="20" operator="between" id="{D40FACD4-7787-4808-9C16-96CBCDBA8B38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between" id="{3C7865DA-FA2E-4B1D-8EFF-C16AF06DA3D3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greaterThanOrEqual" id="{FDCF1738-57D0-4DBF-B169-0193A8E1C880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P23</xm:sqref>
        </x14:conditionalFormatting>
        <x14:conditionalFormatting xmlns:xm="http://schemas.microsoft.com/office/excel/2006/main">
          <x14:cfRule type="cellIs" priority="23" operator="between" id="{8238977B-7DE2-4E9A-8028-783CEBE0EEA8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4" operator="between" id="{463854FE-C43F-42A8-AFBA-30C38908F11D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greaterThanOrEqual" id="{0BFBCD0A-9240-49D2-80CC-0D115DF1F805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P25:P224</xm:sqref>
        </x14:conditionalFormatting>
        <x14:conditionalFormatting xmlns:xm="http://schemas.microsoft.com/office/excel/2006/main">
          <x14:cfRule type="cellIs" priority="26" operator="between" id="{A979AEDA-7C1A-4E88-88A1-2F868B498416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7" operator="between" id="{EA748ADF-9C39-4354-BDC9-06F873821238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greaterThanOrEqual" id="{6C7309D0-3BCF-4248-AB97-6D8E32B81C4E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K23 O3</xm:sqref>
        </x14:conditionalFormatting>
        <x14:conditionalFormatting xmlns:xm="http://schemas.microsoft.com/office/excel/2006/main">
          <x14:cfRule type="expression" priority="2651" id="{4A67B055-E1D8-41C3-B436-B63AE453B06F}">
            <xm:f>'Month 1'!$C228="N"</xm:f>
            <x14:dxf>
              <font>
                <strike/>
              </font>
              <fill>
                <patternFill>
                  <bgColor theme="1" tint="4.9989318521683403E-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expression" priority="2652" id="{FE18AE3D-D3CF-4962-85F8-C9634EFFC8BC}">
            <xm:f>AND(MID('Month 1'!XFD228,3,3)/1&lt;212, MID('Month 1'!XFD228,3,3)/1&gt;199)</xm:f>
            <x14:dxf>
              <font>
                <color theme="1"/>
              </font>
              <fill>
                <patternFill>
                  <bgColor theme="7" tint="0.59996337778862885"/>
                </patternFill>
              </fill>
            </x14:dxf>
          </x14:cfRule>
          <x14:cfRule type="expression" priority="2653" id="{932416D0-E3CB-4390-9F8E-FF9A0C47B7E8}">
            <xm:f>AND(MID('Month 1'!XFD228,3,3)/1&lt;200, MID('Month 1'!XFD228,3,3)/1&gt;179)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expression" priority="2654" id="{4077C40D-45B2-41E0-A3A5-0B75B7FED33F}">
            <xm:f>AND(MID('Month 1'!XFD228,3,3)/1&lt;180, MID('Month 1'!XFD228,3,3)/1&gt;149)</xm:f>
            <x14:dxf>
              <font>
                <color theme="1"/>
              </font>
              <fill>
                <patternFill>
                  <bgColor theme="7" tint="0.39994506668294322"/>
                </patternFill>
              </fill>
            </x14:dxf>
          </x14:cfRule>
          <x14:cfRule type="expression" priority="2655" id="{FFB42577-150F-4675-A862-D92A755AB88F}">
            <xm:f>AND(MID('Month 1'!#REF!,3,3)/1&lt;149, MID('Month 1'!#REF!,3,3)/1&gt;111)</xm:f>
            <x14:dxf>
              <font>
                <color theme="1"/>
              </font>
              <fill>
                <patternFill>
                  <bgColor theme="7" tint="0.79998168889431442"/>
                </patternFill>
              </fill>
            </x14:dxf>
          </x14:cfRule>
          <x14:cfRule type="expression" priority="2656" id="{2AF61454-1741-4DC9-91F9-A98A15685407}">
            <xm:f>AND(MID('Month 1'!#REF!,3,3)/1&lt;112, MID('Month 1'!#REF!,3,3)/1&gt;65)</xm:f>
            <x14:dxf>
              <font>
                <color theme="0"/>
              </font>
              <fill>
                <patternFill>
                  <bgColor theme="7" tint="-0.49998474074526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cellIs" priority="1" operator="between" id="{4D7E1E9D-F2A7-4EDF-91F6-B5B911405F08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between" id="{EC73AB50-8FA1-4A67-80B6-5C418A5A56FF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greaterThanOrEqual" id="{4DBE5183-A5BB-4EFE-8071-DB97A11AF713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AB69"/>
  <sheetViews>
    <sheetView showGridLines="0" tabSelected="1" defaultGridColor="0" colorId="55" zoomScale="90" zoomScaleNormal="90" workbookViewId="0">
      <selection activeCell="M7" sqref="M7"/>
    </sheetView>
  </sheetViews>
  <sheetFormatPr baseColWidth="10" defaultColWidth="11.42578125" defaultRowHeight="15" x14ac:dyDescent="0.25"/>
  <cols>
    <col min="2" max="2" width="7.28515625" customWidth="1"/>
    <col min="4" max="4" width="10.28515625" customWidth="1"/>
    <col min="6" max="6" width="12.5703125" customWidth="1"/>
  </cols>
  <sheetData>
    <row r="1" spans="1:28" ht="2.25" customHeight="1" x14ac:dyDescent="0.25">
      <c r="A1" s="171"/>
      <c r="C1" s="171"/>
      <c r="D1" s="171"/>
      <c r="E1" s="171"/>
      <c r="F1" s="171"/>
      <c r="G1" s="171"/>
      <c r="H1" s="171"/>
      <c r="I1" s="171"/>
      <c r="J1" s="171"/>
      <c r="K1" s="172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</row>
    <row r="2" spans="1:28" ht="3.75" customHeight="1" x14ac:dyDescent="0.25">
      <c r="A2" s="180" t="s">
        <v>1328</v>
      </c>
      <c r="B2" s="180" t="str">
        <f ca="1">Translations!A3</f>
        <v>Hello</v>
      </c>
      <c r="C2" s="171"/>
      <c r="D2" s="171"/>
      <c r="E2" s="171"/>
      <c r="F2" s="171"/>
      <c r="G2" s="171"/>
      <c r="H2" s="171"/>
      <c r="I2" s="171"/>
      <c r="J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</row>
    <row r="3" spans="1:28" ht="23.25" customHeight="1" x14ac:dyDescent="0.25">
      <c r="A3" s="686" t="str">
        <f ca="1">Translations!A5</f>
        <v>SR Management Tool</v>
      </c>
      <c r="B3" s="686"/>
      <c r="C3" s="686"/>
      <c r="D3" s="686"/>
      <c r="E3" s="686"/>
      <c r="F3" s="687" t="s">
        <v>2831</v>
      </c>
      <c r="G3" s="171"/>
      <c r="H3" s="171"/>
      <c r="I3" s="171"/>
      <c r="J3" s="171"/>
      <c r="K3" s="173" t="str">
        <f>IF(Setup!H8="","",Setup!H8)</f>
        <v>Global Associates NGO</v>
      </c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</row>
    <row r="4" spans="1:28" ht="23.25" customHeight="1" x14ac:dyDescent="0.25">
      <c r="A4" s="686"/>
      <c r="B4" s="686"/>
      <c r="C4" s="686"/>
      <c r="D4" s="686"/>
      <c r="E4" s="686"/>
      <c r="F4" s="687"/>
      <c r="G4" s="171"/>
      <c r="H4" s="171"/>
      <c r="I4" s="171"/>
      <c r="J4" s="171"/>
      <c r="K4" s="515" t="str">
        <f>IF(Setup!H9="","",Setup!H9)</f>
        <v>For AIDS mitigation and support of affected populations</v>
      </c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</row>
    <row r="5" spans="1:28" ht="18" customHeight="1" x14ac:dyDescent="0.65">
      <c r="A5" s="514" t="str">
        <f>IF(Setup!H11="","",Setup!H11)</f>
        <v>Direct Gender Partnership (DGP)</v>
      </c>
      <c r="B5" s="513"/>
      <c r="C5" s="513"/>
      <c r="D5" s="513"/>
      <c r="E5" s="513"/>
      <c r="H5" s="171"/>
      <c r="I5" s="171"/>
      <c r="J5" s="171"/>
      <c r="K5" s="515" t="str">
        <f>IF(Setup!H10="","",Setup!H10)</f>
        <v/>
      </c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</row>
    <row r="6" spans="1:28" ht="3" customHeight="1" x14ac:dyDescent="0.25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</row>
    <row r="7" spans="1:28" x14ac:dyDescent="0.25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</row>
    <row r="8" spans="1:28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</row>
    <row r="9" spans="1:28" x14ac:dyDescent="0.25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</row>
    <row r="10" spans="1:28" x14ac:dyDescent="0.25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</row>
    <row r="11" spans="1:28" x14ac:dyDescent="0.25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</row>
    <row r="12" spans="1:28" x14ac:dyDescent="0.25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</row>
    <row r="13" spans="1:28" x14ac:dyDescent="0.25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</row>
    <row r="14" spans="1:28" x14ac:dyDescent="0.25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</row>
    <row r="15" spans="1:28" x14ac:dyDescent="0.25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</row>
    <row r="16" spans="1:28" x14ac:dyDescent="0.25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</row>
    <row r="17" spans="1:28" ht="42" customHeight="1" x14ac:dyDescent="0.25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</row>
    <row r="18" spans="1:28" x14ac:dyDescent="0.25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</row>
    <row r="19" spans="1:28" x14ac:dyDescent="0.25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</row>
    <row r="20" spans="1:28" x14ac:dyDescent="0.25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</row>
    <row r="21" spans="1:28" x14ac:dyDescent="0.25">
      <c r="A21" s="171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</row>
    <row r="22" spans="1:28" x14ac:dyDescent="0.25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</row>
    <row r="23" spans="1:28" ht="41.25" customHeight="1" x14ac:dyDescent="0.25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</row>
    <row r="24" spans="1:28" ht="6" customHeight="1" x14ac:dyDescent="0.25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</row>
    <row r="25" spans="1:28" ht="2.25" customHeight="1" x14ac:dyDescent="0.25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</row>
    <row r="26" spans="1:28" x14ac:dyDescent="0.25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</row>
    <row r="27" spans="1:28" x14ac:dyDescent="0.25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</row>
    <row r="28" spans="1:28" x14ac:dyDescent="0.25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</row>
    <row r="29" spans="1:28" x14ac:dyDescent="0.25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</row>
    <row r="30" spans="1:28" x14ac:dyDescent="0.25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</row>
    <row r="31" spans="1:28" x14ac:dyDescent="0.25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</row>
    <row r="32" spans="1:28" x14ac:dyDescent="0.25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</row>
    <row r="33" spans="1:28" x14ac:dyDescent="0.25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</row>
    <row r="34" spans="1:28" x14ac:dyDescent="0.25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</row>
    <row r="35" spans="1:28" x14ac:dyDescent="0.25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</row>
    <row r="36" spans="1:28" x14ac:dyDescent="0.25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</row>
    <row r="37" spans="1:28" x14ac:dyDescent="0.25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</row>
    <row r="38" spans="1:28" x14ac:dyDescent="0.25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</row>
    <row r="39" spans="1:28" x14ac:dyDescent="0.25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</row>
    <row r="40" spans="1:28" x14ac:dyDescent="0.25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</row>
    <row r="41" spans="1:28" x14ac:dyDescent="0.25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</row>
    <row r="42" spans="1:28" x14ac:dyDescent="0.25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</row>
    <row r="43" spans="1:28" x14ac:dyDescent="0.25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</row>
    <row r="44" spans="1:28" x14ac:dyDescent="0.25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</row>
    <row r="45" spans="1:28" x14ac:dyDescent="0.25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</row>
    <row r="46" spans="1:28" x14ac:dyDescent="0.25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</row>
    <row r="47" spans="1:28" x14ac:dyDescent="0.25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</row>
    <row r="48" spans="1:28" x14ac:dyDescent="0.25">
      <c r="A48" s="171"/>
      <c r="B48" s="171"/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</row>
    <row r="49" spans="1:28" x14ac:dyDescent="0.25">
      <c r="A49" s="171"/>
      <c r="B49" s="171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</row>
    <row r="50" spans="1:28" x14ac:dyDescent="0.25">
      <c r="A50" s="171"/>
      <c r="B50" s="171"/>
      <c r="C50" s="171"/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</row>
    <row r="51" spans="1:28" x14ac:dyDescent="0.25">
      <c r="A51" s="171"/>
      <c r="B51" s="171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</row>
    <row r="52" spans="1:28" x14ac:dyDescent="0.25">
      <c r="A52" s="171"/>
      <c r="B52" s="171"/>
      <c r="C52" s="171"/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</row>
    <row r="53" spans="1:28" x14ac:dyDescent="0.25">
      <c r="A53" s="171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</row>
    <row r="54" spans="1:28" x14ac:dyDescent="0.25">
      <c r="A54" s="171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</row>
    <row r="55" spans="1:28" x14ac:dyDescent="0.25">
      <c r="A55" s="171"/>
      <c r="B55" s="171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</row>
    <row r="56" spans="1:28" x14ac:dyDescent="0.25">
      <c r="A56" s="171"/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</row>
    <row r="57" spans="1:28" x14ac:dyDescent="0.25">
      <c r="A57" s="171"/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</row>
    <row r="58" spans="1:28" x14ac:dyDescent="0.25">
      <c r="A58" s="171"/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</row>
    <row r="59" spans="1:28" x14ac:dyDescent="0.25">
      <c r="A59" s="171"/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</row>
    <row r="60" spans="1:28" x14ac:dyDescent="0.25">
      <c r="A60" s="171"/>
      <c r="B60" s="171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</row>
    <row r="61" spans="1:28" x14ac:dyDescent="0.25">
      <c r="A61" s="171"/>
      <c r="B61" s="171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</row>
    <row r="62" spans="1:28" x14ac:dyDescent="0.25">
      <c r="A62" s="171"/>
      <c r="B62" s="171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</row>
    <row r="63" spans="1:28" x14ac:dyDescent="0.25">
      <c r="A63" s="171"/>
      <c r="B63" s="171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</row>
    <row r="64" spans="1:28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</row>
    <row r="65" spans="1:28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</row>
    <row r="66" spans="1:28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</row>
    <row r="67" spans="1:28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</row>
    <row r="68" spans="1:28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</row>
    <row r="69" spans="1:28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</row>
  </sheetData>
  <sheetProtection password="8EA8" sheet="1" objects="1" scenarios="1"/>
  <mergeCells count="2">
    <mergeCell ref="A3:E4"/>
    <mergeCell ref="F3:F4"/>
  </mergeCells>
  <pageMargins left="0.7" right="0.7" top="0.75" bottom="0.75" header="0.3" footer="0.3"/>
  <pageSetup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CCFF99"/>
  </sheetPr>
  <dimension ref="A1:AC399"/>
  <sheetViews>
    <sheetView showGridLines="0" defaultGridColor="0" colorId="55" zoomScale="70" zoomScaleNormal="70" zoomScalePageLayoutView="60" workbookViewId="0"/>
  </sheetViews>
  <sheetFormatPr baseColWidth="10" defaultColWidth="11.42578125" defaultRowHeight="12.75" x14ac:dyDescent="0.2"/>
  <cols>
    <col min="1" max="1" width="5.7109375" style="1" customWidth="1"/>
    <col min="2" max="2" width="10.85546875" style="1" hidden="1" customWidth="1"/>
    <col min="3" max="3" width="6.85546875" style="1" hidden="1" customWidth="1"/>
    <col min="4" max="4" width="13.7109375" style="1" customWidth="1"/>
    <col min="5" max="5" width="50.7109375" style="1" customWidth="1"/>
    <col min="6" max="6" width="21.85546875" style="1" customWidth="1"/>
    <col min="7" max="7" width="1" style="33" customWidth="1"/>
    <col min="8" max="8" width="13" style="1" customWidth="1"/>
    <col min="9" max="11" width="10.7109375" style="1" customWidth="1"/>
    <col min="12" max="12" width="1.28515625" style="33" customWidth="1"/>
    <col min="13" max="13" width="17" style="1" customWidth="1"/>
    <col min="14" max="14" width="15.42578125" style="1" customWidth="1"/>
    <col min="15" max="15" width="14.28515625" style="1" customWidth="1"/>
    <col min="16" max="16" width="10.7109375" style="1" customWidth="1"/>
    <col min="17" max="17" width="1.28515625" style="33" customWidth="1"/>
    <col min="18" max="18" width="17.28515625" style="1" hidden="1" customWidth="1"/>
    <col min="19" max="19" width="18.85546875" style="1" hidden="1" customWidth="1"/>
    <col min="20" max="20" width="4.85546875" style="1" hidden="1" customWidth="1"/>
    <col min="21" max="21" width="15.5703125" style="1" hidden="1" customWidth="1"/>
    <col min="22" max="22" width="11.42578125" style="1" hidden="1" customWidth="1"/>
    <col min="23" max="23" width="23.5703125" style="1" hidden="1" customWidth="1"/>
    <col min="24" max="24" width="3.5703125" style="1" hidden="1" customWidth="1"/>
    <col min="25" max="25" width="14.7109375" style="1" hidden="1" customWidth="1"/>
    <col min="26" max="26" width="14" style="1" hidden="1" customWidth="1"/>
    <col min="27" max="27" width="16.140625" style="1" hidden="1" customWidth="1"/>
    <col min="28" max="28" width="11.42578125" style="1" hidden="1" customWidth="1"/>
    <col min="29" max="29" width="15.28515625" style="1" hidden="1" customWidth="1"/>
    <col min="30" max="31" width="0" style="1" hidden="1" customWidth="1"/>
    <col min="32" max="16384" width="11.42578125" style="1"/>
  </cols>
  <sheetData>
    <row r="1" spans="1:29" ht="5.25" customHeight="1" x14ac:dyDescent="0.2"/>
    <row r="2" spans="1:29" ht="15" customHeight="1" x14ac:dyDescent="0.25">
      <c r="A2" s="1" t="s">
        <v>1311</v>
      </c>
      <c r="E2" s="788" t="str">
        <f ca="1">Translations!A80</f>
        <v>SR Management Tool</v>
      </c>
      <c r="F2" s="788"/>
      <c r="G2" s="788"/>
      <c r="H2" s="788"/>
      <c r="I2" s="788"/>
      <c r="J2" s="788"/>
      <c r="K2" s="788"/>
      <c r="L2" s="788"/>
      <c r="M2" s="788"/>
      <c r="N2" s="788"/>
      <c r="O2" s="768" t="str">
        <f ca="1">Translations!A129</f>
        <v>SCORE</v>
      </c>
      <c r="P2" s="770"/>
    </row>
    <row r="3" spans="1:29" ht="15" customHeight="1" x14ac:dyDescent="0.2">
      <c r="E3" s="789" t="str">
        <f>Setup!H11</f>
        <v>Direct Gender Partnership (DGP)</v>
      </c>
      <c r="F3" s="789"/>
      <c r="G3" s="789"/>
      <c r="H3" s="789"/>
      <c r="I3" s="789"/>
      <c r="J3" s="789"/>
      <c r="K3" s="789"/>
      <c r="L3" s="789"/>
      <c r="M3" s="789"/>
      <c r="N3" s="789"/>
      <c r="O3" s="984">
        <f ca="1">K23</f>
        <v>0</v>
      </c>
      <c r="P3" s="985"/>
    </row>
    <row r="4" spans="1:29" ht="15" customHeight="1" x14ac:dyDescent="0.2">
      <c r="E4" s="789" t="str">
        <f xml:space="preserve"> Setup!H14 &amp; "  (" &amp; Setup!H13 &amp; ")" &amp; "  (" &amp; Setup!H15 &amp; ")"</f>
        <v>DMR-202-G01-H-00  (January  2016 - December 2016)  (HIV / AIDS)</v>
      </c>
      <c r="F4" s="789"/>
      <c r="G4" s="789"/>
      <c r="H4" s="789"/>
      <c r="I4" s="789"/>
      <c r="J4" s="789"/>
      <c r="K4" s="789"/>
      <c r="L4" s="789"/>
      <c r="M4" s="789"/>
      <c r="N4" s="789"/>
      <c r="O4" s="984"/>
      <c r="P4" s="985"/>
    </row>
    <row r="5" spans="1:29" ht="25.5" customHeight="1" x14ac:dyDescent="0.2">
      <c r="E5" s="986" t="str">
        <f>Setup!AB15 &amp; "  (" &amp; Setup!H16 &amp; ")"</f>
        <v>August  ($ - USD)</v>
      </c>
      <c r="F5" s="986"/>
      <c r="G5" s="986"/>
      <c r="H5" s="986"/>
      <c r="I5" s="986"/>
      <c r="J5" s="986"/>
      <c r="K5" s="986"/>
      <c r="L5" s="986"/>
      <c r="M5" s="986"/>
      <c r="N5" s="986"/>
      <c r="W5" s="1044" t="s">
        <v>2631</v>
      </c>
      <c r="X5" s="1045"/>
      <c r="Y5" s="1045"/>
      <c r="Z5" s="1045"/>
      <c r="AA5" s="1046"/>
    </row>
    <row r="6" spans="1:29" ht="20.25" customHeight="1" x14ac:dyDescent="0.2">
      <c r="A6" s="119" t="str">
        <f ca="1">Setup!G19</f>
        <v>Details of programatic indicators</v>
      </c>
      <c r="B6" s="78"/>
      <c r="C6" s="78"/>
      <c r="D6" s="78"/>
      <c r="E6" s="72"/>
      <c r="F6" s="72"/>
      <c r="G6" s="455"/>
      <c r="H6" s="73"/>
      <c r="I6" s="22"/>
      <c r="J6" s="777" t="str">
        <f ca="1">Setup!G17</f>
        <v>Key population</v>
      </c>
      <c r="K6" s="790"/>
      <c r="L6" s="790"/>
      <c r="M6" s="790"/>
      <c r="N6" s="790"/>
      <c r="O6" s="790"/>
      <c r="P6" s="791"/>
      <c r="W6" s="1047"/>
      <c r="X6" s="1048"/>
      <c r="Y6" s="1048"/>
      <c r="Z6" s="1048"/>
      <c r="AA6" s="1049"/>
    </row>
    <row r="7" spans="1:29" ht="13.5" customHeight="1" x14ac:dyDescent="0.2">
      <c r="A7" s="792" t="str">
        <f>Setup!H19</f>
        <v xml:space="preserve"># PLHIV that initiated ARV with CD4 count &lt;200
# new HIV+ enrolled in care services 
# aged 10-24 yrs reached by HIV life skills ed. in school </v>
      </c>
      <c r="B7" s="793"/>
      <c r="C7" s="793"/>
      <c r="D7" s="793"/>
      <c r="E7" s="793"/>
      <c r="F7" s="793"/>
      <c r="G7" s="793"/>
      <c r="H7" s="794"/>
      <c r="J7" s="792" t="str">
        <f>Setup!H17</f>
        <v>Sex Workers - Migrants - Women</v>
      </c>
      <c r="K7" s="793"/>
      <c r="L7" s="793"/>
      <c r="M7" s="793"/>
      <c r="N7" s="793"/>
      <c r="O7" s="793"/>
      <c r="P7" s="794"/>
      <c r="W7" s="1047"/>
      <c r="X7" s="1048"/>
      <c r="Y7" s="1048"/>
      <c r="Z7" s="1048"/>
      <c r="AA7" s="1049"/>
    </row>
    <row r="8" spans="1:29" ht="17.25" customHeight="1" x14ac:dyDescent="0.2">
      <c r="A8" s="795"/>
      <c r="B8" s="796"/>
      <c r="C8" s="796"/>
      <c r="D8" s="796"/>
      <c r="E8" s="796"/>
      <c r="F8" s="796"/>
      <c r="G8" s="796"/>
      <c r="H8" s="797"/>
      <c r="J8" s="798"/>
      <c r="K8" s="799"/>
      <c r="L8" s="799"/>
      <c r="M8" s="799"/>
      <c r="N8" s="799"/>
      <c r="O8" s="799"/>
      <c r="P8" s="800"/>
      <c r="W8" s="1047"/>
      <c r="X8" s="1048"/>
      <c r="Y8" s="1048"/>
      <c r="Z8" s="1048"/>
      <c r="AA8" s="1049"/>
    </row>
    <row r="9" spans="1:29" ht="13.5" customHeight="1" x14ac:dyDescent="0.2">
      <c r="A9" s="795"/>
      <c r="B9" s="796"/>
      <c r="C9" s="796"/>
      <c r="D9" s="796"/>
      <c r="E9" s="796"/>
      <c r="F9" s="796"/>
      <c r="G9" s="796"/>
      <c r="H9" s="797"/>
      <c r="W9" s="1047"/>
      <c r="X9" s="1048"/>
      <c r="Y9" s="1048"/>
      <c r="Z9" s="1048"/>
      <c r="AA9" s="1049"/>
    </row>
    <row r="10" spans="1:29" ht="19.5" customHeight="1" x14ac:dyDescent="0.2">
      <c r="A10" s="795"/>
      <c r="B10" s="796"/>
      <c r="C10" s="796"/>
      <c r="D10" s="796"/>
      <c r="E10" s="796"/>
      <c r="F10" s="796"/>
      <c r="G10" s="796"/>
      <c r="H10" s="797"/>
      <c r="J10" s="783" t="str">
        <f ca="1">Translations!A119</f>
        <v>Report date</v>
      </c>
      <c r="K10" s="785"/>
      <c r="M10" s="768" t="str">
        <f ca="1">Translations!A130</f>
        <v>Reported by</v>
      </c>
      <c r="N10" s="769"/>
      <c r="O10" s="769"/>
      <c r="P10" s="770"/>
      <c r="W10" s="1047"/>
      <c r="X10" s="1048"/>
      <c r="Y10" s="1048"/>
      <c r="Z10" s="1048"/>
      <c r="AA10" s="1049"/>
    </row>
    <row r="11" spans="1:29" ht="13.5" customHeight="1" x14ac:dyDescent="0.2">
      <c r="A11" s="795"/>
      <c r="B11" s="796"/>
      <c r="C11" s="796"/>
      <c r="D11" s="796"/>
      <c r="E11" s="796"/>
      <c r="F11" s="796"/>
      <c r="G11" s="796"/>
      <c r="H11" s="797"/>
      <c r="J11" s="1004"/>
      <c r="K11" s="1005"/>
      <c r="M11" s="989"/>
      <c r="N11" s="990"/>
      <c r="O11" s="990"/>
      <c r="P11" s="991"/>
      <c r="W11" s="1047"/>
      <c r="X11" s="1048"/>
      <c r="Y11" s="1048"/>
      <c r="Z11" s="1048"/>
      <c r="AA11" s="1049"/>
      <c r="AC11" s="499"/>
    </row>
    <row r="12" spans="1:29" ht="13.5" customHeight="1" x14ac:dyDescent="0.2">
      <c r="A12" s="795"/>
      <c r="B12" s="796"/>
      <c r="C12" s="796"/>
      <c r="D12" s="796"/>
      <c r="E12" s="796"/>
      <c r="F12" s="796"/>
      <c r="G12" s="796"/>
      <c r="H12" s="797"/>
      <c r="J12" s="1006"/>
      <c r="K12" s="1007"/>
      <c r="M12" s="992"/>
      <c r="N12" s="993"/>
      <c r="O12" s="993"/>
      <c r="P12" s="994"/>
      <c r="W12" s="1047"/>
      <c r="X12" s="1048"/>
      <c r="Y12" s="1048"/>
      <c r="Z12" s="1048"/>
      <c r="AA12" s="1049"/>
      <c r="AC12" s="499"/>
    </row>
    <row r="13" spans="1:29" ht="13.5" customHeight="1" x14ac:dyDescent="0.2">
      <c r="A13" s="795"/>
      <c r="B13" s="796"/>
      <c r="C13" s="796"/>
      <c r="D13" s="796"/>
      <c r="E13" s="796"/>
      <c r="F13" s="796"/>
      <c r="G13" s="796"/>
      <c r="H13" s="797"/>
      <c r="W13" s="1047"/>
      <c r="X13" s="1048"/>
      <c r="Y13" s="1048"/>
      <c r="Z13" s="1048"/>
      <c r="AA13" s="1049"/>
      <c r="AC13" s="499"/>
    </row>
    <row r="14" spans="1:29" ht="21.75" customHeight="1" x14ac:dyDescent="0.2">
      <c r="A14" s="795"/>
      <c r="B14" s="796"/>
      <c r="C14" s="796"/>
      <c r="D14" s="796"/>
      <c r="E14" s="796"/>
      <c r="F14" s="796"/>
      <c r="G14" s="796"/>
      <c r="H14" s="797"/>
      <c r="J14" s="920" t="str">
        <f ca="1">Translations!A132</f>
        <v>Note: Enter disubursment ammount here if the PR made a disbursment this month. Leave blank if no disbursment was made.</v>
      </c>
      <c r="K14" s="942"/>
      <c r="L14" s="942"/>
      <c r="M14" s="942"/>
      <c r="N14" s="942"/>
      <c r="O14" s="768" t="str">
        <f ca="1">Translations!A131</f>
        <v>Disbursement</v>
      </c>
      <c r="P14" s="770"/>
      <c r="W14" s="1047"/>
      <c r="X14" s="1048"/>
      <c r="Y14" s="1048"/>
      <c r="Z14" s="1048"/>
      <c r="AA14" s="1049"/>
      <c r="AC14" s="499"/>
    </row>
    <row r="15" spans="1:29" ht="13.5" customHeight="1" x14ac:dyDescent="0.2">
      <c r="A15" s="795"/>
      <c r="B15" s="796"/>
      <c r="C15" s="796"/>
      <c r="D15" s="796"/>
      <c r="E15" s="796"/>
      <c r="F15" s="796"/>
      <c r="G15" s="796"/>
      <c r="H15" s="797"/>
      <c r="J15" s="922"/>
      <c r="K15" s="943"/>
      <c r="L15" s="943"/>
      <c r="M15" s="943"/>
      <c r="N15" s="943"/>
      <c r="O15" s="1008"/>
      <c r="P15" s="1009"/>
      <c r="W15" s="1047"/>
      <c r="X15" s="1048"/>
      <c r="Y15" s="1048"/>
      <c r="Z15" s="1048"/>
      <c r="AA15" s="1049"/>
      <c r="AC15" s="499"/>
    </row>
    <row r="16" spans="1:29" ht="24" customHeight="1" x14ac:dyDescent="0.2">
      <c r="A16" s="798"/>
      <c r="B16" s="799"/>
      <c r="C16" s="799"/>
      <c r="D16" s="799"/>
      <c r="E16" s="799"/>
      <c r="F16" s="799"/>
      <c r="G16" s="799"/>
      <c r="H16" s="800"/>
      <c r="J16" s="924"/>
      <c r="K16" s="944"/>
      <c r="L16" s="944"/>
      <c r="M16" s="944"/>
      <c r="N16" s="944"/>
      <c r="O16" s="1010"/>
      <c r="P16" s="1011"/>
      <c r="W16" s="1047"/>
      <c r="X16" s="1048"/>
      <c r="Y16" s="1048"/>
      <c r="Z16" s="1048"/>
      <c r="AA16" s="1049"/>
      <c r="AC16" s="499"/>
    </row>
    <row r="17" spans="1:29" ht="11.25" customHeight="1" x14ac:dyDescent="0.2">
      <c r="E17" s="63"/>
      <c r="F17" s="38"/>
      <c r="G17" s="995"/>
      <c r="H17" s="995"/>
      <c r="W17" s="1050"/>
      <c r="X17" s="1051"/>
      <c r="Y17" s="1051"/>
      <c r="Z17" s="1051"/>
      <c r="AA17" s="1052"/>
      <c r="AC17" s="499"/>
    </row>
    <row r="18" spans="1:29" ht="21" customHeight="1" x14ac:dyDescent="0.2">
      <c r="D18" s="987" t="str">
        <f ca="1">Translations!A233</f>
        <v>Input data in spaces with this color</v>
      </c>
      <c r="E18" s="988"/>
      <c r="H18" s="981" t="str">
        <f ca="1">Translations!A120</f>
        <v>Date of verification</v>
      </c>
      <c r="I18" s="981"/>
      <c r="J18" s="982"/>
      <c r="K18" s="983"/>
      <c r="L18" s="484"/>
      <c r="M18" s="981" t="str">
        <f ca="1">Translations!A120</f>
        <v>Date of verification</v>
      </c>
      <c r="N18" s="981"/>
      <c r="O18" s="982"/>
      <c r="P18" s="983"/>
      <c r="Y18" s="499"/>
      <c r="Z18" s="499"/>
      <c r="AA18" s="499"/>
      <c r="AC18" s="499"/>
    </row>
    <row r="19" spans="1:29" ht="20.25" customHeight="1" x14ac:dyDescent="0.2">
      <c r="H19" s="859" t="str">
        <f ca="1">Translations!A133</f>
        <v>Programmatic aspects</v>
      </c>
      <c r="I19" s="860"/>
      <c r="J19" s="860"/>
      <c r="K19" s="861"/>
      <c r="L19" s="485"/>
      <c r="M19" s="1012" t="str">
        <f ca="1">Translations!A134</f>
        <v>Financial aspects</v>
      </c>
      <c r="N19" s="1012"/>
      <c r="O19" s="1012"/>
      <c r="P19" s="1012"/>
      <c r="W19" s="495" t="s">
        <v>1863</v>
      </c>
      <c r="Y19" s="768" t="s">
        <v>1866</v>
      </c>
      <c r="Z19" s="769"/>
      <c r="AA19" s="770"/>
    </row>
    <row r="20" spans="1:29" ht="15" customHeight="1" x14ac:dyDescent="0.2">
      <c r="A20" s="806" t="str">
        <f ca="1">Translations!A88</f>
        <v>Item</v>
      </c>
      <c r="B20" s="771" t="s">
        <v>256</v>
      </c>
      <c r="C20" s="771" t="s">
        <v>259</v>
      </c>
      <c r="D20" s="771" t="str">
        <f ca="1">Translations!A91</f>
        <v>Activity code</v>
      </c>
      <c r="E20" s="777" t="str">
        <f ca="1">Translations!A92</f>
        <v>Indicator / Activity</v>
      </c>
      <c r="F20" s="771" t="str">
        <f ca="1">Translations!A79</f>
        <v>TGF costs groups</v>
      </c>
      <c r="G20" s="456"/>
      <c r="H20" s="771" t="str">
        <f ca="1">Translations!A135</f>
        <v>Monthly target</v>
      </c>
      <c r="I20" s="771" t="str">
        <f ca="1">Translations!A136</f>
        <v>Balance from previous period</v>
      </c>
      <c r="J20" s="771" t="str">
        <f ca="1">Translations!A137</f>
        <v xml:space="preserve">Results </v>
      </c>
      <c r="K20" s="771" t="str">
        <f ca="1">Translations!A108</f>
        <v>Result %</v>
      </c>
      <c r="L20" s="485"/>
      <c r="M20" s="977" t="str">
        <f ca="1">Translations!$A$360</f>
        <v>Monthly budget</v>
      </c>
      <c r="N20" s="977" t="str">
        <f ca="1">Translations!A136</f>
        <v>Balance from previous period</v>
      </c>
      <c r="O20" s="771" t="str">
        <f ca="1">Translations!$A$361</f>
        <v>Monthly expenditure</v>
      </c>
      <c r="P20" s="977" t="str">
        <f ca="1">Translations!A108</f>
        <v>Result %</v>
      </c>
      <c r="R20" s="975" t="s">
        <v>1450</v>
      </c>
      <c r="S20" s="976"/>
      <c r="U20" s="771" t="s">
        <v>1854</v>
      </c>
      <c r="W20" s="771" t="s">
        <v>1862</v>
      </c>
      <c r="Y20" s="1042" t="s">
        <v>1867</v>
      </c>
      <c r="Z20" s="771" t="s">
        <v>1864</v>
      </c>
      <c r="AA20" s="771" t="s">
        <v>1865</v>
      </c>
      <c r="AC20" s="771" t="s">
        <v>2634</v>
      </c>
    </row>
    <row r="21" spans="1:29" ht="38.1" customHeight="1" x14ac:dyDescent="0.2">
      <c r="A21" s="806"/>
      <c r="B21" s="772"/>
      <c r="C21" s="772"/>
      <c r="D21" s="772"/>
      <c r="E21" s="777"/>
      <c r="F21" s="772"/>
      <c r="G21" s="456"/>
      <c r="H21" s="772"/>
      <c r="I21" s="772"/>
      <c r="J21" s="772"/>
      <c r="K21" s="772"/>
      <c r="L21" s="485"/>
      <c r="M21" s="977"/>
      <c r="N21" s="977"/>
      <c r="O21" s="772"/>
      <c r="P21" s="977"/>
      <c r="R21" s="193" t="s">
        <v>1448</v>
      </c>
      <c r="S21" s="193" t="s">
        <v>1449</v>
      </c>
      <c r="U21" s="772"/>
      <c r="W21" s="772"/>
      <c r="Y21" s="1043"/>
      <c r="Z21" s="772"/>
      <c r="AA21" s="772"/>
      <c r="AC21" s="772"/>
    </row>
    <row r="22" spans="1:29" ht="4.5" customHeight="1" x14ac:dyDescent="0.2">
      <c r="A22" s="6"/>
      <c r="B22" s="6"/>
      <c r="C22" s="6"/>
      <c r="D22" s="6"/>
      <c r="E22" s="6"/>
      <c r="F22" s="8"/>
      <c r="G22" s="58"/>
      <c r="AC22" s="38"/>
    </row>
    <row r="23" spans="1:29" ht="25.5" customHeight="1" x14ac:dyDescent="0.2">
      <c r="A23" s="120" t="str">
        <f ca="1">Translations!A109</f>
        <v>Totals</v>
      </c>
      <c r="B23" s="121"/>
      <c r="C23" s="121"/>
      <c r="D23" s="121"/>
      <c r="E23" s="121"/>
      <c r="F23" s="122"/>
      <c r="G23" s="59"/>
      <c r="H23" s="29" t="s">
        <v>217</v>
      </c>
      <c r="I23" s="29" t="s">
        <v>217</v>
      </c>
      <c r="J23" s="29" t="s">
        <v>217</v>
      </c>
      <c r="K23" s="31">
        <f ca="1">IFERROR(AVERAGEIF(L25:L224,"&lt;&gt; "),"")</f>
        <v>0</v>
      </c>
      <c r="L23" s="486"/>
      <c r="M23" s="30">
        <f>SUMIFS(M25:M224,$G$25:$G$224,"&lt;&gt;0")</f>
        <v>0</v>
      </c>
      <c r="N23" s="30">
        <f>SUMIFS(N25:N224,$G$25:$G$224,"&lt;&gt;0")</f>
        <v>7250</v>
      </c>
      <c r="O23" s="30">
        <f>SUMIFS(O25:O224,$G$25:$G$224,"&lt;&gt;0")</f>
        <v>0</v>
      </c>
      <c r="P23" s="31">
        <f>IFERROR(AVERAGEIF(Q25:Q224,"&lt;&gt; "),"")</f>
        <v>0</v>
      </c>
      <c r="R23" s="192"/>
      <c r="S23" s="192"/>
      <c r="AC23" s="38"/>
    </row>
    <row r="24" spans="1:29" ht="5.25" customHeight="1" x14ac:dyDescent="0.2">
      <c r="A24" s="175"/>
      <c r="B24" s="175"/>
      <c r="C24" s="175"/>
      <c r="D24" s="175"/>
      <c r="E24" s="175"/>
      <c r="F24" s="176"/>
      <c r="G24" s="457"/>
      <c r="H24" s="38"/>
      <c r="I24" s="38"/>
      <c r="J24" s="177"/>
      <c r="K24" s="38"/>
      <c r="L24" s="43"/>
      <c r="M24" s="38"/>
      <c r="N24" s="38"/>
      <c r="O24" s="178"/>
      <c r="P24" s="38"/>
      <c r="AC24" s="38"/>
    </row>
    <row r="25" spans="1:29" ht="39" customHeight="1" x14ac:dyDescent="0.2">
      <c r="A25" s="14" t="str">
        <f>Planning!A9</f>
        <v>I001</v>
      </c>
      <c r="B25" s="9" t="str">
        <f>Planning!B9</f>
        <v>1. Indicator</v>
      </c>
      <c r="C25" s="9" t="str">
        <f>Planning!C9</f>
        <v>Pr68</v>
      </c>
      <c r="D25" s="195">
        <f>Planning!D9</f>
        <v>1</v>
      </c>
      <c r="E25" s="196" t="str">
        <f>Planning!E9</f>
        <v>[Pr68] # PLHIV that initiated ARV with CD4 count &lt;200 Target [2. Inverse]</v>
      </c>
      <c r="F25" s="196" t="str">
        <f>IF(Planning!G9&lt;&gt;0,Planning!G9,"")</f>
        <v/>
      </c>
      <c r="G25" s="194">
        <f>Planning!H9</f>
        <v>0</v>
      </c>
      <c r="H25" s="197">
        <f ca="1">Planning!AD9</f>
        <v>0</v>
      </c>
      <c r="I25" s="198">
        <f ca="1">IF(OR(W25="1",AND(W25&lt;&gt;"1",G25=Lists!$A$17)),Y25,0)</f>
        <v>0</v>
      </c>
      <c r="J25" s="210">
        <f ca="1">R25</f>
        <v>0</v>
      </c>
      <c r="K25" s="32" t="str">
        <f ca="1">IF(AND(W25="2",G25&lt;&gt;Lists!$A$17),AA25,Z25)</f>
        <v/>
      </c>
      <c r="L25" s="33" t="str">
        <f t="shared" ref="L25:L56" ca="1" si="0">IF($U25=ExcluirDelPLogro,"",IF(AND(H25=0,I25=0,J25=0),"",K25))</f>
        <v/>
      </c>
      <c r="M25" s="199">
        <f>Planning!AE9</f>
        <v>0</v>
      </c>
      <c r="N25" s="199">
        <f>'Month 7'!M25+'Month 7'!N25-'Month 7'!O25</f>
        <v>0</v>
      </c>
      <c r="O25" s="516">
        <f>S25</f>
        <v>0</v>
      </c>
      <c r="P25" s="32" t="str">
        <f t="shared" ref="P25:P89" si="1">IF(AND(M25=0,N25=0,O25=0),"",IF((M25+N25)&gt;0,O25/(M25+N25),O25))</f>
        <v/>
      </c>
      <c r="Q25" s="33" t="str">
        <f t="shared" ref="Q25:Q56" si="2">IF($U25=ExcluirDelPLogro,"",IF(AND(M25=0,N25=0,O25=0),"",P25))</f>
        <v/>
      </c>
      <c r="R25" s="89">
        <f ca="1">SUMIFS($J$25:$J$224,$C$25:$C$224,$C25,$G$25:$G$224,Lists!$A$16)</f>
        <v>0</v>
      </c>
      <c r="S25" s="89">
        <f>SUMIFS($O$25:$O$224,$C$25:$C$224,$C25,$G$25:$G$224,"&lt;&gt;0")</f>
        <v>0</v>
      </c>
      <c r="U25" s="2" t="str">
        <f>IF(B25=0,"",IF(LEFT(B25,1)="1","1","2"))</f>
        <v>1</v>
      </c>
      <c r="W25" s="2" t="str">
        <f ca="1">IF(C25=0,"",LEFT(INDEX(Lists!$H$5:$H$49,MATCH(C25,Lists!$G$5:$G$49,0),1),1))</f>
        <v>2</v>
      </c>
      <c r="Y25" s="4">
        <f ca="1">'Month 7'!H25+'Month 7'!I25-'Month 7'!J25</f>
        <v>0</v>
      </c>
      <c r="Z25" s="2" t="str">
        <f ca="1">IF(AND(H25=0,I25=0,J25=0),"",IF((H25+I25)&gt;0,J25/(H25+I25),J25))</f>
        <v/>
      </c>
      <c r="AA25" s="2" t="str">
        <f t="shared" ref="AA25:AA56" ca="1" si="3">IF(AND(H25=0,I25=0,J25=0),"",IF(J25&gt;0,H25/J25,0))</f>
        <v/>
      </c>
      <c r="AC25" s="627" t="str">
        <f>U25&amp;C25</f>
        <v>1Pr68</v>
      </c>
    </row>
    <row r="26" spans="1:29" ht="39" customHeight="1" x14ac:dyDescent="0.2">
      <c r="A26" s="14" t="str">
        <f>Planning!A10</f>
        <v>I002</v>
      </c>
      <c r="B26" s="9" t="str">
        <f>Planning!B10</f>
        <v>2. Activity: Contributing</v>
      </c>
      <c r="C26" s="9" t="str">
        <f>Planning!C10</f>
        <v>Pr68</v>
      </c>
      <c r="D26" s="200">
        <f>Planning!D10</f>
        <v>1.2</v>
      </c>
      <c r="E26" s="201" t="str">
        <f>Planning!E10</f>
        <v xml:space="preserve">PLHIV reimbursed for transportation costs to HIV testing and treatment centres
</v>
      </c>
      <c r="F26" s="201" t="str">
        <f>IF(Planning!G10&lt;&gt;0,Planning!G10,"")</f>
        <v xml:space="preserve">12. Living support to client/ target population </v>
      </c>
      <c r="G26" s="194" t="str">
        <f>Planning!H10</f>
        <v>1. YES</v>
      </c>
      <c r="H26" s="202">
        <f>Planning!AD10</f>
        <v>0</v>
      </c>
      <c r="I26" s="606">
        <f ca="1">IF(OR(W26="1",AND(W26&lt;&gt;"1",G26=Lists!$A$17)),Y26,0)</f>
        <v>0</v>
      </c>
      <c r="J26" s="658">
        <v>0</v>
      </c>
      <c r="K26" s="32" t="str">
        <f ca="1">IF(AND(W26="2",G26&lt;&gt;Lists!$A$17),AA26,Z26)</f>
        <v/>
      </c>
      <c r="L26" s="33" t="str">
        <f t="shared" si="0"/>
        <v/>
      </c>
      <c r="M26" s="203">
        <f>Planning!AE10</f>
        <v>0</v>
      </c>
      <c r="N26" s="203">
        <f>'Month 7'!M26+'Month 7'!N26-'Month 7'!O26</f>
        <v>0</v>
      </c>
      <c r="O26" s="659">
        <v>0</v>
      </c>
      <c r="P26" s="32" t="str">
        <f t="shared" si="1"/>
        <v/>
      </c>
      <c r="Q26" s="33" t="str">
        <f t="shared" si="2"/>
        <v/>
      </c>
      <c r="R26" s="89">
        <f ca="1">SUMIFS($J$25:$J$224,$C$25:$C$224,$C26,$G$25:$G$224,Lists!$A$16)</f>
        <v>0</v>
      </c>
      <c r="S26" s="89">
        <f t="shared" ref="S26:S89" si="4">SUMIFS($O$25:$O$224,$C$25:$C$224,$C26,$G$25:$G$224,"&lt;&gt;0")</f>
        <v>0</v>
      </c>
      <c r="U26" s="2" t="str">
        <f t="shared" ref="U26:U89" si="5">IF(B26=0,"",IF(LEFT(B26,1)="1","1","2"))</f>
        <v>2</v>
      </c>
      <c r="W26" s="2" t="str">
        <f ca="1">IF(C26=0,"",LEFT(INDEX(Lists!$H$5:$H$49,MATCH(C26,Lists!$G$5:$G$49,0),1),1))</f>
        <v>2</v>
      </c>
      <c r="Y26" s="4">
        <f ca="1">'Month 7'!H26+'Month 7'!I26-'Month 7'!J26</f>
        <v>0</v>
      </c>
      <c r="Z26" s="2" t="str">
        <f t="shared" ref="Z26:Z89" ca="1" si="6">IF(AND(H26=0,I26=0,J26=0),"",IF((H26+I26)&gt;0,J26/(H26+I26),J26))</f>
        <v/>
      </c>
      <c r="AA26" s="2" t="str">
        <f t="shared" ca="1" si="3"/>
        <v/>
      </c>
      <c r="AC26" s="627" t="str">
        <f t="shared" ref="AC26:AC89" si="7">U26&amp;C26</f>
        <v>2Pr68</v>
      </c>
    </row>
    <row r="27" spans="1:29" ht="39" customHeight="1" x14ac:dyDescent="0.2">
      <c r="A27" s="14" t="str">
        <f>Planning!A11</f>
        <v>I003</v>
      </c>
      <c r="B27" s="9" t="str">
        <f>Planning!B11</f>
        <v>3. Activity: Non-Contributing</v>
      </c>
      <c r="C27" s="9" t="str">
        <f>Planning!C11</f>
        <v>Pr68</v>
      </c>
      <c r="D27" s="204">
        <f>Planning!D11</f>
        <v>1.3</v>
      </c>
      <c r="E27" s="205" t="str">
        <f>Planning!E11</f>
        <v xml:space="preserve">Communication materials produced to educate HIV+ patients about HIV treatment (Migrants and Sexual Workers). 
</v>
      </c>
      <c r="F27" s="205" t="str">
        <f>IF(Planning!G11&lt;&gt;0,Planning!G11,"")</f>
        <v>10. Communication material and publications</v>
      </c>
      <c r="G27" s="194" t="str">
        <f>Planning!H11</f>
        <v>2. NO</v>
      </c>
      <c r="H27" s="206">
        <f>Planning!AD11</f>
        <v>0</v>
      </c>
      <c r="I27" s="207">
        <f ca="1">IF(OR(W27="1",AND(W27&lt;&gt;"1",G27=Lists!$A$17)),Y27,0)</f>
        <v>1</v>
      </c>
      <c r="J27" s="658">
        <v>0</v>
      </c>
      <c r="K27" s="32">
        <f ca="1">IF(AND(W27="2",G27&lt;&gt;Lists!$A$17),AA27,Z27)</f>
        <v>0</v>
      </c>
      <c r="L27" s="33" t="str">
        <f t="shared" si="0"/>
        <v/>
      </c>
      <c r="M27" s="208">
        <f>Planning!AE11</f>
        <v>0</v>
      </c>
      <c r="N27" s="208">
        <f>'Month 7'!M27+'Month 7'!N27-'Month 7'!O27</f>
        <v>0</v>
      </c>
      <c r="O27" s="659">
        <v>0</v>
      </c>
      <c r="P27" s="32" t="str">
        <f t="shared" si="1"/>
        <v/>
      </c>
      <c r="Q27" s="33" t="str">
        <f t="shared" si="2"/>
        <v/>
      </c>
      <c r="R27" s="89">
        <f ca="1">SUMIFS($J$25:$J$224,$C$25:$C$224,$C27,$G$25:$G$224,Lists!$A$16)</f>
        <v>0</v>
      </c>
      <c r="S27" s="89">
        <f t="shared" si="4"/>
        <v>0</v>
      </c>
      <c r="U27" s="2" t="str">
        <f t="shared" si="5"/>
        <v>2</v>
      </c>
      <c r="W27" s="2" t="str">
        <f ca="1">IF(C27=0,"",LEFT(INDEX(Lists!$H$5:$H$49,MATCH(C27,Lists!$G$5:$G$49,0),1),1))</f>
        <v>2</v>
      </c>
      <c r="Y27" s="4">
        <f ca="1">'Month 7'!H27+'Month 7'!I27-'Month 7'!J27</f>
        <v>1</v>
      </c>
      <c r="Z27" s="2">
        <f t="shared" ca="1" si="6"/>
        <v>0</v>
      </c>
      <c r="AA27" s="2">
        <f t="shared" ca="1" si="3"/>
        <v>0</v>
      </c>
      <c r="AC27" s="627" t="str">
        <f t="shared" si="7"/>
        <v>2Pr68</v>
      </c>
    </row>
    <row r="28" spans="1:29" ht="39" customHeight="1" x14ac:dyDescent="0.2">
      <c r="A28" s="14" t="str">
        <f>Planning!A12</f>
        <v>I004</v>
      </c>
      <c r="B28" s="9" t="str">
        <f>Planning!B12</f>
        <v>3. Activity: Non-Contributing</v>
      </c>
      <c r="C28" s="9" t="str">
        <f>Planning!C12</f>
        <v>Pr68</v>
      </c>
      <c r="D28" s="204">
        <f>Planning!D12</f>
        <v>1.4</v>
      </c>
      <c r="E28" s="205" t="str">
        <f>Planning!E12</f>
        <v xml:space="preserve">Supervisory visits to verify the appropriate application of testing and treatment protocols at centers. </v>
      </c>
      <c r="F28" s="205" t="str">
        <f>IF(Planning!G12&lt;&gt;0,Planning!G12,"")</f>
        <v>11. Programme administration costs</v>
      </c>
      <c r="G28" s="194" t="str">
        <f>Planning!H12</f>
        <v>2. NO</v>
      </c>
      <c r="H28" s="206">
        <f>Planning!AD12</f>
        <v>0</v>
      </c>
      <c r="I28" s="207">
        <f ca="1">IF(OR(W28="1",AND(W28&lt;&gt;"1",G28=Lists!$A$17)),Y28,0)</f>
        <v>0</v>
      </c>
      <c r="J28" s="658">
        <v>0</v>
      </c>
      <c r="K28" s="32" t="str">
        <f ca="1">IF(AND(W28="2",G28&lt;&gt;Lists!$A$17),AA28,Z28)</f>
        <v/>
      </c>
      <c r="L28" s="33" t="str">
        <f t="shared" si="0"/>
        <v/>
      </c>
      <c r="M28" s="208">
        <f>Planning!AE12</f>
        <v>0</v>
      </c>
      <c r="N28" s="208">
        <f>'Month 7'!M28+'Month 7'!N28-'Month 7'!O28</f>
        <v>0</v>
      </c>
      <c r="O28" s="659">
        <v>0</v>
      </c>
      <c r="P28" s="32" t="str">
        <f t="shared" si="1"/>
        <v/>
      </c>
      <c r="Q28" s="33" t="str">
        <f t="shared" si="2"/>
        <v/>
      </c>
      <c r="R28" s="89">
        <f ca="1">SUMIFS($J$25:$J$224,$C$25:$C$224,$C28,$G$25:$G$224,Lists!$A$16)</f>
        <v>0</v>
      </c>
      <c r="S28" s="89">
        <f t="shared" si="4"/>
        <v>0</v>
      </c>
      <c r="U28" s="2" t="str">
        <f t="shared" si="5"/>
        <v>2</v>
      </c>
      <c r="W28" s="2" t="str">
        <f ca="1">IF(C28=0,"",LEFT(INDEX(Lists!$H$5:$H$49,MATCH(C28,Lists!$G$5:$G$49,0),1),1))</f>
        <v>2</v>
      </c>
      <c r="Y28" s="4">
        <f ca="1">'Month 7'!H28+'Month 7'!I28-'Month 7'!J28</f>
        <v>0</v>
      </c>
      <c r="Z28" s="2" t="str">
        <f t="shared" ca="1" si="6"/>
        <v/>
      </c>
      <c r="AA28" s="2" t="str">
        <f t="shared" ca="1" si="3"/>
        <v/>
      </c>
      <c r="AC28" s="627" t="str">
        <f t="shared" si="7"/>
        <v>2Pr68</v>
      </c>
    </row>
    <row r="29" spans="1:29" ht="39" customHeight="1" x14ac:dyDescent="0.2">
      <c r="A29" s="14" t="str">
        <f>Planning!A13</f>
        <v>I005</v>
      </c>
      <c r="B29" s="9" t="str">
        <f>Planning!B13</f>
        <v>1. Indicator</v>
      </c>
      <c r="C29" s="9" t="str">
        <f>Planning!C13</f>
        <v>Pr72</v>
      </c>
      <c r="D29" s="195">
        <f>Planning!D13</f>
        <v>2</v>
      </c>
      <c r="E29" s="196" t="str">
        <f>Planning!E13</f>
        <v>[Pr72] # new HIV+ enrolled in care services Target [3. Non-Cumulative]</v>
      </c>
      <c r="F29" s="196" t="str">
        <f>IF(Planning!G13&lt;&gt;0,Planning!G13,"")</f>
        <v/>
      </c>
      <c r="G29" s="194">
        <f>Planning!H13</f>
        <v>0</v>
      </c>
      <c r="H29" s="197">
        <f ca="1">Planning!AD13</f>
        <v>0</v>
      </c>
      <c r="I29" s="198">
        <f ca="1">IF(OR(W29="1",AND(W29&lt;&gt;"1",G29=Lists!$A$17)),Y29,0)</f>
        <v>0</v>
      </c>
      <c r="J29" s="210">
        <f ca="1">R29</f>
        <v>0</v>
      </c>
      <c r="K29" s="32" t="str">
        <f ca="1">IF(AND(W29="2",G29&lt;&gt;Lists!$A$17),AA29,Z29)</f>
        <v/>
      </c>
      <c r="L29" s="33" t="str">
        <f t="shared" ca="1" si="0"/>
        <v/>
      </c>
      <c r="M29" s="199">
        <f>Planning!AE13</f>
        <v>0</v>
      </c>
      <c r="N29" s="199">
        <f>'Month 7'!M29+'Month 7'!N29-'Month 7'!O29</f>
        <v>0</v>
      </c>
      <c r="O29" s="516">
        <f>S29</f>
        <v>0</v>
      </c>
      <c r="P29" s="32" t="str">
        <f t="shared" si="1"/>
        <v/>
      </c>
      <c r="Q29" s="33" t="str">
        <f t="shared" si="2"/>
        <v/>
      </c>
      <c r="R29" s="89">
        <f ca="1">SUMIFS($J$25:$J$224,$C$25:$C$224,$C29,$G$25:$G$224,Lists!$A$16)</f>
        <v>0</v>
      </c>
      <c r="S29" s="89">
        <f t="shared" si="4"/>
        <v>0</v>
      </c>
      <c r="U29" s="2" t="str">
        <f t="shared" si="5"/>
        <v>1</v>
      </c>
      <c r="W29" s="2" t="str">
        <f ca="1">IF(C29=0,"",LEFT(INDEX(Lists!$H$5:$H$49,MATCH(C29,Lists!$G$5:$G$49,0),1),1))</f>
        <v>3</v>
      </c>
      <c r="Y29" s="4">
        <f ca="1">'Month 7'!H29+'Month 7'!I29-'Month 7'!J29</f>
        <v>0</v>
      </c>
      <c r="Z29" s="2" t="str">
        <f t="shared" ca="1" si="6"/>
        <v/>
      </c>
      <c r="AA29" s="2" t="str">
        <f t="shared" ca="1" si="3"/>
        <v/>
      </c>
      <c r="AC29" s="627" t="str">
        <f t="shared" si="7"/>
        <v>1Pr72</v>
      </c>
    </row>
    <row r="30" spans="1:29" ht="39" customHeight="1" x14ac:dyDescent="0.2">
      <c r="A30" s="14" t="str">
        <f>Planning!A14</f>
        <v>I006</v>
      </c>
      <c r="B30" s="9" t="str">
        <f>Planning!B14</f>
        <v>2. Activity: Contributing</v>
      </c>
      <c r="C30" s="9" t="str">
        <f>Planning!C14</f>
        <v>Pr72</v>
      </c>
      <c r="D30" s="200">
        <f>Planning!D14</f>
        <v>2.1</v>
      </c>
      <c r="E30" s="201" t="str">
        <f>Planning!E14</f>
        <v>Enrollment of  newly diagnosed HIV+ patients for home visits to monitor use of ARV.</v>
      </c>
      <c r="F30" s="201" t="str">
        <f>IF(Planning!G14&lt;&gt;0,Planning!G14,"")</f>
        <v xml:space="preserve">12. Living support to client/ target population </v>
      </c>
      <c r="G30" s="194" t="str">
        <f>Planning!H14</f>
        <v>1. YES</v>
      </c>
      <c r="H30" s="202">
        <f>Planning!AD14</f>
        <v>0</v>
      </c>
      <c r="I30" s="606">
        <f ca="1">IF(OR(W30="1",AND(W30&lt;&gt;"1",G30=Lists!$A$17)),Y30,0)</f>
        <v>0</v>
      </c>
      <c r="J30" s="658">
        <v>0</v>
      </c>
      <c r="K30" s="32" t="str">
        <f ca="1">IF(AND(W30="2",G30&lt;&gt;Lists!$A$17),AA30,Z30)</f>
        <v/>
      </c>
      <c r="L30" s="33" t="str">
        <f t="shared" si="0"/>
        <v/>
      </c>
      <c r="M30" s="203">
        <f>Planning!AE14</f>
        <v>0</v>
      </c>
      <c r="N30" s="203">
        <f>'Month 7'!M30+'Month 7'!N30-'Month 7'!O30</f>
        <v>0</v>
      </c>
      <c r="O30" s="659">
        <v>0</v>
      </c>
      <c r="P30" s="32" t="str">
        <f t="shared" si="1"/>
        <v/>
      </c>
      <c r="Q30" s="33" t="str">
        <f t="shared" si="2"/>
        <v/>
      </c>
      <c r="R30" s="89">
        <f ca="1">SUMIFS($J$25:$J$224,$C$25:$C$224,$C30,$G$25:$G$224,Lists!$A$16)</f>
        <v>0</v>
      </c>
      <c r="S30" s="89">
        <f t="shared" si="4"/>
        <v>0</v>
      </c>
      <c r="U30" s="2" t="str">
        <f t="shared" si="5"/>
        <v>2</v>
      </c>
      <c r="W30" s="2" t="str">
        <f ca="1">IF(C30=0,"",LEFT(INDEX(Lists!$H$5:$H$49,MATCH(C30,Lists!$G$5:$G$49,0),1),1))</f>
        <v>3</v>
      </c>
      <c r="Y30" s="4">
        <f ca="1">'Month 7'!H30+'Month 7'!I30-'Month 7'!J30</f>
        <v>0</v>
      </c>
      <c r="Z30" s="2" t="str">
        <f t="shared" ca="1" si="6"/>
        <v/>
      </c>
      <c r="AA30" s="2" t="str">
        <f t="shared" ca="1" si="3"/>
        <v/>
      </c>
      <c r="AC30" s="627" t="str">
        <f t="shared" si="7"/>
        <v>2Pr72</v>
      </c>
    </row>
    <row r="31" spans="1:29" ht="39" customHeight="1" x14ac:dyDescent="0.2">
      <c r="A31" s="14" t="str">
        <f>Planning!A15</f>
        <v>I007</v>
      </c>
      <c r="B31" s="9" t="str">
        <f>Planning!B15</f>
        <v>1. Indicator</v>
      </c>
      <c r="C31" s="9" t="str">
        <f>Planning!C15</f>
        <v>Pr74</v>
      </c>
      <c r="D31" s="195">
        <f>Planning!D15</f>
        <v>3</v>
      </c>
      <c r="E31" s="196" t="str">
        <f>Planning!E15</f>
        <v>[Pr74] # aged 10-24 yrs reached by HIV life skills ed. in school  Target [1. Standard]</v>
      </c>
      <c r="F31" s="196" t="str">
        <f>IF(Planning!G15&lt;&gt;0,Planning!G15,"")</f>
        <v/>
      </c>
      <c r="G31" s="194">
        <f>Planning!H15</f>
        <v>0</v>
      </c>
      <c r="H31" s="197">
        <f ca="1">Planning!AD15</f>
        <v>0</v>
      </c>
      <c r="I31" s="198">
        <f ca="1">IF(OR(W31="1",AND(W31&lt;&gt;"1",G31=Lists!$A$17)),Y31,0)</f>
        <v>30</v>
      </c>
      <c r="J31" s="210">
        <f ca="1">R31</f>
        <v>0</v>
      </c>
      <c r="K31" s="32">
        <f ca="1">IF(AND(W31="2",G31&lt;&gt;Lists!$A$17),AA31,Z31)</f>
        <v>0</v>
      </c>
      <c r="L31" s="33">
        <f t="shared" ca="1" si="0"/>
        <v>0</v>
      </c>
      <c r="M31" s="199">
        <f>Planning!AE15</f>
        <v>0</v>
      </c>
      <c r="N31" s="199">
        <f>'Month 7'!M31+'Month 7'!N31-'Month 7'!O31</f>
        <v>6250</v>
      </c>
      <c r="O31" s="516">
        <f>S31</f>
        <v>0</v>
      </c>
      <c r="P31" s="32">
        <f t="shared" si="1"/>
        <v>0</v>
      </c>
      <c r="Q31" s="33">
        <f t="shared" si="2"/>
        <v>0</v>
      </c>
      <c r="R31" s="89">
        <f ca="1">SUMIFS($J$25:$J$224,$C$25:$C$224,$C31,$G$25:$G$224,Lists!$A$16)</f>
        <v>0</v>
      </c>
      <c r="S31" s="89">
        <f t="shared" si="4"/>
        <v>0</v>
      </c>
      <c r="U31" s="2" t="str">
        <f t="shared" si="5"/>
        <v>1</v>
      </c>
      <c r="W31" s="2" t="str">
        <f ca="1">IF(C31=0,"",LEFT(INDEX(Lists!$H$5:$H$49,MATCH(C31,Lists!$G$5:$G$49,0),1),1))</f>
        <v>1</v>
      </c>
      <c r="Y31" s="4">
        <f ca="1">'Month 7'!H31+'Month 7'!I31-'Month 7'!J31</f>
        <v>30</v>
      </c>
      <c r="Z31" s="2">
        <f t="shared" ca="1" si="6"/>
        <v>0</v>
      </c>
      <c r="AA31" s="2">
        <f t="shared" ca="1" si="3"/>
        <v>0</v>
      </c>
      <c r="AC31" s="627" t="str">
        <f t="shared" si="7"/>
        <v>1Pr74</v>
      </c>
    </row>
    <row r="32" spans="1:29" ht="39" customHeight="1" x14ac:dyDescent="0.2">
      <c r="A32" s="14" t="str">
        <f>Planning!A16</f>
        <v>I008</v>
      </c>
      <c r="B32" s="9" t="str">
        <f>Planning!B16</f>
        <v>2. Activity: Contributing</v>
      </c>
      <c r="C32" s="9" t="str">
        <f>Planning!C16</f>
        <v>Pr74</v>
      </c>
      <c r="D32" s="200">
        <f>Planning!D16</f>
        <v>3.1</v>
      </c>
      <c r="E32" s="201" t="str">
        <f>Planning!E16</f>
        <v>Transportation of students to meetings and conferences for peer education activities</v>
      </c>
      <c r="F32" s="201" t="str">
        <f>IF(Planning!G16&lt;&gt;0,Planning!G16,"")</f>
        <v>2. Travel related costs</v>
      </c>
      <c r="G32" s="194" t="str">
        <f>Planning!H16</f>
        <v>1. YES</v>
      </c>
      <c r="H32" s="202">
        <f>Planning!AD16</f>
        <v>0</v>
      </c>
      <c r="I32" s="606">
        <f ca="1">IF(OR(W32="1",AND(W32&lt;&gt;"1",G32=Lists!$A$17)),Y32,0)</f>
        <v>30</v>
      </c>
      <c r="J32" s="658">
        <v>0</v>
      </c>
      <c r="K32" s="32">
        <f ca="1">IF(AND(W32="2",G32&lt;&gt;Lists!$A$17),AA32,Z32)</f>
        <v>0</v>
      </c>
      <c r="L32" s="33" t="str">
        <f t="shared" si="0"/>
        <v/>
      </c>
      <c r="M32" s="203">
        <f>Planning!AE16</f>
        <v>0</v>
      </c>
      <c r="N32" s="203">
        <f>'Month 7'!M32+'Month 7'!N32-'Month 7'!O32</f>
        <v>6250</v>
      </c>
      <c r="O32" s="659">
        <v>0</v>
      </c>
      <c r="P32" s="32">
        <f t="shared" si="1"/>
        <v>0</v>
      </c>
      <c r="Q32" s="33" t="str">
        <f t="shared" si="2"/>
        <v/>
      </c>
      <c r="R32" s="89">
        <f ca="1">SUMIFS($J$25:$J$224,$C$25:$C$224,$C32,$G$25:$G$224,Lists!$A$16)</f>
        <v>0</v>
      </c>
      <c r="S32" s="89">
        <f t="shared" si="4"/>
        <v>0</v>
      </c>
      <c r="U32" s="2" t="str">
        <f t="shared" si="5"/>
        <v>2</v>
      </c>
      <c r="W32" s="2" t="str">
        <f ca="1">IF(C32=0,"",LEFT(INDEX(Lists!$H$5:$H$49,MATCH(C32,Lists!$G$5:$G$49,0),1),1))</f>
        <v>1</v>
      </c>
      <c r="Y32" s="4">
        <f ca="1">'Month 7'!H32+'Month 7'!I32-'Month 7'!J32</f>
        <v>30</v>
      </c>
      <c r="Z32" s="2">
        <f t="shared" ca="1" si="6"/>
        <v>0</v>
      </c>
      <c r="AA32" s="2">
        <f t="shared" ca="1" si="3"/>
        <v>0</v>
      </c>
      <c r="AC32" s="627" t="str">
        <f t="shared" si="7"/>
        <v>2Pr74</v>
      </c>
    </row>
    <row r="33" spans="1:29" ht="39" customHeight="1" x14ac:dyDescent="0.2">
      <c r="A33" s="14" t="str">
        <f>Planning!A17</f>
        <v>I009</v>
      </c>
      <c r="B33" s="9" t="str">
        <f>Planning!B17</f>
        <v>1. Indicator</v>
      </c>
      <c r="C33" s="9" t="str">
        <f>Planning!C17</f>
        <v>OI01</v>
      </c>
      <c r="D33" s="195">
        <f>Planning!D17</f>
        <v>4</v>
      </c>
      <c r="E33" s="196" t="str">
        <f>Planning!E17</f>
        <v>[OI01] # of new orphans and vulnerable children (0 - 17 yrs) benefiting from  services provided at OVC centers [1. Standard]</v>
      </c>
      <c r="F33" s="196" t="str">
        <f>IF(Planning!G17&lt;&gt;0,Planning!G17,"")</f>
        <v/>
      </c>
      <c r="G33" s="194">
        <f>Planning!H17</f>
        <v>0</v>
      </c>
      <c r="H33" s="197">
        <f ca="1">Planning!AD17</f>
        <v>0</v>
      </c>
      <c r="I33" s="198">
        <f ca="1">IF(OR(W33="1",AND(W33&lt;&gt;"1",G33=Lists!$A$17)),Y33,0)</f>
        <v>0</v>
      </c>
      <c r="J33" s="210">
        <f ca="1">R33</f>
        <v>0</v>
      </c>
      <c r="K33" s="32" t="str">
        <f ca="1">IF(AND(W33="2",G33&lt;&gt;Lists!$A$17),AA33,Z33)</f>
        <v/>
      </c>
      <c r="L33" s="33" t="str">
        <f t="shared" ca="1" si="0"/>
        <v/>
      </c>
      <c r="M33" s="199">
        <f>Planning!AE17</f>
        <v>0</v>
      </c>
      <c r="N33" s="199">
        <f>'Month 7'!M33+'Month 7'!N33-'Month 7'!O33</f>
        <v>1000</v>
      </c>
      <c r="O33" s="516">
        <f>S33</f>
        <v>0</v>
      </c>
      <c r="P33" s="32">
        <f t="shared" si="1"/>
        <v>0</v>
      </c>
      <c r="Q33" s="33">
        <f t="shared" si="2"/>
        <v>0</v>
      </c>
      <c r="R33" s="89">
        <f ca="1">SUMIFS($J$25:$J$224,$C$25:$C$224,$C33,$G$25:$G$224,Lists!$A$16)</f>
        <v>0</v>
      </c>
      <c r="S33" s="89">
        <f t="shared" si="4"/>
        <v>0</v>
      </c>
      <c r="U33" s="2" t="str">
        <f t="shared" si="5"/>
        <v>1</v>
      </c>
      <c r="W33" s="2" t="str">
        <f ca="1">IF(C33=0,"",LEFT(INDEX(Lists!$H$5:$H$49,MATCH(C33,Lists!$G$5:$G$49,0),1),1))</f>
        <v>1</v>
      </c>
      <c r="Y33" s="4">
        <f ca="1">'Month 7'!H33+'Month 7'!I33-'Month 7'!J33</f>
        <v>0</v>
      </c>
      <c r="Z33" s="2" t="str">
        <f t="shared" ca="1" si="6"/>
        <v/>
      </c>
      <c r="AA33" s="2" t="str">
        <f t="shared" ca="1" si="3"/>
        <v/>
      </c>
      <c r="AC33" s="627" t="str">
        <f t="shared" si="7"/>
        <v>1OI01</v>
      </c>
    </row>
    <row r="34" spans="1:29" ht="39" customHeight="1" x14ac:dyDescent="0.2">
      <c r="A34" s="14" t="str">
        <f>Planning!A18</f>
        <v>I010</v>
      </c>
      <c r="B34" s="9" t="str">
        <f>Planning!B18</f>
        <v>3. Activity: Non-Contributing</v>
      </c>
      <c r="C34" s="9" t="str">
        <f>Planning!C18</f>
        <v>OI01</v>
      </c>
      <c r="D34" s="204">
        <f>Planning!D18</f>
        <v>4.0999999999999996</v>
      </c>
      <c r="E34" s="205" t="str">
        <f>Planning!E18</f>
        <v xml:space="preserve"># of OVC centers established and fully equipped  </v>
      </c>
      <c r="F34" s="205" t="str">
        <f>IF(Planning!G18&lt;&gt;0,Planning!G18,"")</f>
        <v xml:space="preserve">8. Infrastructure </v>
      </c>
      <c r="G34" s="194" t="str">
        <f>Planning!H18</f>
        <v>2. NO</v>
      </c>
      <c r="H34" s="206">
        <f>Planning!AD18</f>
        <v>0</v>
      </c>
      <c r="I34" s="207">
        <f ca="1">IF(OR(W34="1",AND(W34&lt;&gt;"1",G34=Lists!$A$17)),Y34,0)</f>
        <v>0</v>
      </c>
      <c r="J34" s="658">
        <v>0</v>
      </c>
      <c r="K34" s="32" t="str">
        <f ca="1">IF(AND(W34="2",G34&lt;&gt;Lists!$A$17),AA34,Z34)</f>
        <v/>
      </c>
      <c r="L34" s="33" t="str">
        <f t="shared" si="0"/>
        <v/>
      </c>
      <c r="M34" s="208">
        <f>Planning!AE18</f>
        <v>0</v>
      </c>
      <c r="N34" s="208">
        <f>'Month 7'!M34+'Month 7'!N34-'Month 7'!O34</f>
        <v>0</v>
      </c>
      <c r="O34" s="659">
        <v>0</v>
      </c>
      <c r="P34" s="32" t="str">
        <f t="shared" si="1"/>
        <v/>
      </c>
      <c r="Q34" s="33" t="str">
        <f t="shared" si="2"/>
        <v/>
      </c>
      <c r="R34" s="89">
        <f ca="1">SUMIFS($J$25:$J$224,$C$25:$C$224,$C34,$G$25:$G$224,Lists!$A$16)</f>
        <v>0</v>
      </c>
      <c r="S34" s="89">
        <f t="shared" si="4"/>
        <v>0</v>
      </c>
      <c r="U34" s="2" t="str">
        <f t="shared" si="5"/>
        <v>2</v>
      </c>
      <c r="W34" s="2" t="str">
        <f ca="1">IF(C34=0,"",LEFT(INDEX(Lists!$H$5:$H$49,MATCH(C34,Lists!$G$5:$G$49,0),1),1))</f>
        <v>1</v>
      </c>
      <c r="Y34" s="4">
        <f ca="1">'Month 7'!H34+'Month 7'!I34-'Month 7'!J34</f>
        <v>0</v>
      </c>
      <c r="Z34" s="2" t="str">
        <f t="shared" ca="1" si="6"/>
        <v/>
      </c>
      <c r="AA34" s="2" t="str">
        <f t="shared" ca="1" si="3"/>
        <v/>
      </c>
      <c r="AC34" s="627" t="str">
        <f t="shared" si="7"/>
        <v>2OI01</v>
      </c>
    </row>
    <row r="35" spans="1:29" ht="39" customHeight="1" x14ac:dyDescent="0.2">
      <c r="A35" s="14" t="str">
        <f>Planning!A19</f>
        <v>I011</v>
      </c>
      <c r="B35" s="9" t="str">
        <f>Planning!B19</f>
        <v>2. Activity: Contributing</v>
      </c>
      <c r="C35" s="9" t="str">
        <f>Planning!C19</f>
        <v>OI01</v>
      </c>
      <c r="D35" s="200">
        <f>Planning!D19</f>
        <v>4.2</v>
      </c>
      <c r="E35" s="201" t="str">
        <f>Planning!E19</f>
        <v># of OVC registered at centres</v>
      </c>
      <c r="F35" s="201" t="str">
        <f>IF(Planning!G19&lt;&gt;0,Planning!G19,"")</f>
        <v xml:space="preserve">12. Living support to client/ target population </v>
      </c>
      <c r="G35" s="194" t="str">
        <f>Planning!H19</f>
        <v>1. YES</v>
      </c>
      <c r="H35" s="202">
        <f>Planning!AD19</f>
        <v>0</v>
      </c>
      <c r="I35" s="606">
        <f ca="1">IF(OR(W35="1",AND(W35&lt;&gt;"1",G35=Lists!$A$17)),Y35,0)</f>
        <v>0</v>
      </c>
      <c r="J35" s="658">
        <v>0</v>
      </c>
      <c r="K35" s="32" t="str">
        <f ca="1">IF(AND(W35="2",G35&lt;&gt;Lists!$A$17),AA35,Z35)</f>
        <v/>
      </c>
      <c r="L35" s="33" t="str">
        <f t="shared" si="0"/>
        <v/>
      </c>
      <c r="M35" s="203">
        <f>Planning!AE19</f>
        <v>0</v>
      </c>
      <c r="N35" s="203">
        <f>'Month 7'!M35+'Month 7'!N35-'Month 7'!O35</f>
        <v>0</v>
      </c>
      <c r="O35" s="659">
        <v>0</v>
      </c>
      <c r="P35" s="32" t="str">
        <f t="shared" si="1"/>
        <v/>
      </c>
      <c r="Q35" s="33" t="str">
        <f t="shared" si="2"/>
        <v/>
      </c>
      <c r="R35" s="89">
        <f ca="1">SUMIFS($J$25:$J$224,$C$25:$C$224,$C35,$G$25:$G$224,Lists!$A$16)</f>
        <v>0</v>
      </c>
      <c r="S35" s="89">
        <f t="shared" si="4"/>
        <v>0</v>
      </c>
      <c r="U35" s="2" t="str">
        <f t="shared" si="5"/>
        <v>2</v>
      </c>
      <c r="W35" s="2" t="str">
        <f ca="1">IF(C35=0,"",LEFT(INDEX(Lists!$H$5:$H$49,MATCH(C35,Lists!$G$5:$G$49,0),1),1))</f>
        <v>1</v>
      </c>
      <c r="Y35" s="4">
        <f ca="1">'Month 7'!H35+'Month 7'!I35-'Month 7'!J35</f>
        <v>0</v>
      </c>
      <c r="Z35" s="2" t="str">
        <f t="shared" ca="1" si="6"/>
        <v/>
      </c>
      <c r="AA35" s="2" t="str">
        <f t="shared" ca="1" si="3"/>
        <v/>
      </c>
      <c r="AC35" s="627" t="str">
        <f t="shared" si="7"/>
        <v>2OI01</v>
      </c>
    </row>
    <row r="36" spans="1:29" ht="39" customHeight="1" x14ac:dyDescent="0.2">
      <c r="A36" s="14" t="str">
        <f>Planning!A20</f>
        <v>I012</v>
      </c>
      <c r="B36" s="9" t="str">
        <f>Planning!B20</f>
        <v>3. Activity: Non-Contributing</v>
      </c>
      <c r="C36" s="9" t="str">
        <f>Planning!C20</f>
        <v>OI01</v>
      </c>
      <c r="D36" s="204">
        <f>Planning!D20</f>
        <v>4.3</v>
      </c>
      <c r="E36" s="205" t="str">
        <f>Planning!E20</f>
        <v xml:space="preserve"># of meals provided at the OVC centers </v>
      </c>
      <c r="F36" s="205" t="str">
        <f>IF(Planning!G20&lt;&gt;0,Planning!G20,"")</f>
        <v xml:space="preserve">12. Living support to client/ target population </v>
      </c>
      <c r="G36" s="194" t="str">
        <f>Planning!H20</f>
        <v>2. NO</v>
      </c>
      <c r="H36" s="206">
        <f>Planning!AD20</f>
        <v>0</v>
      </c>
      <c r="I36" s="207">
        <f ca="1">IF(OR(W36="1",AND(W36&lt;&gt;"1",G36=Lists!$A$17)),Y36,0)</f>
        <v>100</v>
      </c>
      <c r="J36" s="658">
        <v>0</v>
      </c>
      <c r="K36" s="32">
        <f ca="1">IF(AND(W36="2",G36&lt;&gt;Lists!$A$17),AA36,Z36)</f>
        <v>0</v>
      </c>
      <c r="L36" s="33" t="str">
        <f t="shared" si="0"/>
        <v/>
      </c>
      <c r="M36" s="208">
        <f>Planning!AE20</f>
        <v>0</v>
      </c>
      <c r="N36" s="208">
        <f>'Month 7'!M36+'Month 7'!N36-'Month 7'!O36</f>
        <v>1000</v>
      </c>
      <c r="O36" s="659">
        <v>0</v>
      </c>
      <c r="P36" s="32">
        <f t="shared" si="1"/>
        <v>0</v>
      </c>
      <c r="Q36" s="33" t="str">
        <f t="shared" si="2"/>
        <v/>
      </c>
      <c r="R36" s="89">
        <f ca="1">SUMIFS($J$25:$J$224,$C$25:$C$224,$C36,$G$25:$G$224,Lists!$A$16)</f>
        <v>0</v>
      </c>
      <c r="S36" s="89">
        <f t="shared" si="4"/>
        <v>0</v>
      </c>
      <c r="U36" s="2" t="str">
        <f t="shared" si="5"/>
        <v>2</v>
      </c>
      <c r="W36" s="2" t="str">
        <f ca="1">IF(C36=0,"",LEFT(INDEX(Lists!$H$5:$H$49,MATCH(C36,Lists!$G$5:$G$49,0),1),1))</f>
        <v>1</v>
      </c>
      <c r="Y36" s="4">
        <f ca="1">'Month 7'!H36+'Month 7'!I36-'Month 7'!J36</f>
        <v>100</v>
      </c>
      <c r="Z36" s="2">
        <f t="shared" ca="1" si="6"/>
        <v>0</v>
      </c>
      <c r="AA36" s="2">
        <f t="shared" ca="1" si="3"/>
        <v>0</v>
      </c>
      <c r="AC36" s="627" t="str">
        <f t="shared" si="7"/>
        <v>2OI01</v>
      </c>
    </row>
    <row r="37" spans="1:29" ht="39" hidden="1" customHeight="1" x14ac:dyDescent="0.2">
      <c r="A37" s="14" t="str">
        <f>Planning!A21</f>
        <v>I013</v>
      </c>
      <c r="B37" s="9">
        <f>Planning!B21</f>
        <v>0</v>
      </c>
      <c r="C37" s="9">
        <f>Planning!C21</f>
        <v>0</v>
      </c>
      <c r="D37" s="200">
        <f>Planning!D21</f>
        <v>0</v>
      </c>
      <c r="E37" s="201">
        <f>Planning!E21</f>
        <v>0</v>
      </c>
      <c r="F37" s="201" t="str">
        <f>IF(Planning!G21&lt;&gt;0,Planning!G21,"")</f>
        <v/>
      </c>
      <c r="G37" s="194">
        <f>Planning!H21</f>
        <v>0</v>
      </c>
      <c r="H37" s="202">
        <f>Planning!AD21</f>
        <v>0</v>
      </c>
      <c r="I37" s="198">
        <f ca="1">IF(OR(W37="1",AND(W37&lt;&gt;"1",G37=Lists!$A$17)),Y37,0)</f>
        <v>0</v>
      </c>
      <c r="J37" s="174"/>
      <c r="K37" s="32" t="str">
        <f ca="1">IF(AND(W37="2",G37&lt;&gt;Lists!$A$17),AA37,Z37)</f>
        <v/>
      </c>
      <c r="L37" s="33" t="str">
        <f t="shared" ca="1" si="0"/>
        <v/>
      </c>
      <c r="M37" s="203">
        <f>Planning!AE21</f>
        <v>0</v>
      </c>
      <c r="N37" s="203">
        <f>'Month 7'!M37+'Month 7'!N37-'Month 7'!O37</f>
        <v>0</v>
      </c>
      <c r="O37" s="166"/>
      <c r="P37" s="32" t="str">
        <f t="shared" si="1"/>
        <v/>
      </c>
      <c r="Q37" s="33" t="str">
        <f t="shared" si="2"/>
        <v/>
      </c>
      <c r="R37" s="89">
        <f ca="1">SUMIFS($J$25:$J$224,$C$25:$C$224,$C37,$G$25:$G$224,Lists!$A$16)</f>
        <v>0</v>
      </c>
      <c r="S37" s="89">
        <f t="shared" si="4"/>
        <v>0</v>
      </c>
      <c r="U37" s="2" t="str">
        <f t="shared" si="5"/>
        <v/>
      </c>
      <c r="W37" s="2" t="str">
        <f>IF(C37=0,"",LEFT(INDEX(Lists!$H$5:$H$49,MATCH(C37,Lists!$G$5:$G$49,0),1),1))</f>
        <v/>
      </c>
      <c r="Y37" s="4">
        <f ca="1">'Month 7'!H37+'Month 7'!I37-'Month 7'!J37</f>
        <v>0</v>
      </c>
      <c r="Z37" s="2" t="str">
        <f t="shared" ca="1" si="6"/>
        <v/>
      </c>
      <c r="AA37" s="2" t="str">
        <f t="shared" ca="1" si="3"/>
        <v/>
      </c>
      <c r="AC37" s="627" t="str">
        <f t="shared" si="7"/>
        <v>0</v>
      </c>
    </row>
    <row r="38" spans="1:29" ht="39" hidden="1" customHeight="1" x14ac:dyDescent="0.2">
      <c r="A38" s="14" t="str">
        <f>Planning!A22</f>
        <v>I014</v>
      </c>
      <c r="B38" s="9">
        <f>Planning!B22</f>
        <v>0</v>
      </c>
      <c r="C38" s="9">
        <f>Planning!C22</f>
        <v>0</v>
      </c>
      <c r="D38" s="200">
        <f>Planning!D22</f>
        <v>0</v>
      </c>
      <c r="E38" s="201">
        <f>Planning!E22</f>
        <v>0</v>
      </c>
      <c r="F38" s="201" t="str">
        <f>IF(Planning!G22&lt;&gt;0,Planning!G22,"")</f>
        <v/>
      </c>
      <c r="G38" s="194">
        <f>Planning!H22</f>
        <v>0</v>
      </c>
      <c r="H38" s="202">
        <f>Planning!AD22</f>
        <v>0</v>
      </c>
      <c r="I38" s="198">
        <f ca="1">IF(OR(W38="1",AND(W38&lt;&gt;"1",G38=Lists!$A$17)),Y38,0)</f>
        <v>0</v>
      </c>
      <c r="J38" s="174"/>
      <c r="K38" s="32" t="str">
        <f ca="1">IF(AND(W38="2",G38&lt;&gt;Lists!$A$17),AA38,Z38)</f>
        <v/>
      </c>
      <c r="L38" s="33" t="str">
        <f t="shared" ca="1" si="0"/>
        <v/>
      </c>
      <c r="M38" s="203">
        <f>Planning!AE22</f>
        <v>0</v>
      </c>
      <c r="N38" s="203">
        <f>'Month 7'!M38+'Month 7'!N38-'Month 7'!O38</f>
        <v>0</v>
      </c>
      <c r="O38" s="166"/>
      <c r="P38" s="32" t="str">
        <f t="shared" si="1"/>
        <v/>
      </c>
      <c r="Q38" s="33" t="str">
        <f t="shared" si="2"/>
        <v/>
      </c>
      <c r="R38" s="89">
        <f ca="1">SUMIFS($J$25:$J$224,$C$25:$C$224,$C38,$G$25:$G$224,Lists!$A$16)</f>
        <v>0</v>
      </c>
      <c r="S38" s="89">
        <f t="shared" si="4"/>
        <v>0</v>
      </c>
      <c r="U38" s="2" t="str">
        <f t="shared" si="5"/>
        <v/>
      </c>
      <c r="W38" s="2" t="str">
        <f>IF(C38=0,"",LEFT(INDEX(Lists!$H$5:$H$49,MATCH(C38,Lists!$G$5:$G$49,0),1),1))</f>
        <v/>
      </c>
      <c r="Y38" s="4">
        <f ca="1">'Month 7'!H38+'Month 7'!I38-'Month 7'!J38</f>
        <v>0</v>
      </c>
      <c r="Z38" s="2" t="str">
        <f t="shared" ca="1" si="6"/>
        <v/>
      </c>
      <c r="AA38" s="2" t="str">
        <f t="shared" ca="1" si="3"/>
        <v/>
      </c>
      <c r="AC38" s="627" t="str">
        <f t="shared" si="7"/>
        <v>0</v>
      </c>
    </row>
    <row r="39" spans="1:29" ht="39" hidden="1" customHeight="1" x14ac:dyDescent="0.2">
      <c r="A39" s="14" t="str">
        <f>Planning!A23</f>
        <v>I015</v>
      </c>
      <c r="B39" s="9">
        <f>Planning!B23</f>
        <v>0</v>
      </c>
      <c r="C39" s="9">
        <f>Planning!C23</f>
        <v>0</v>
      </c>
      <c r="D39" s="204">
        <f>Planning!D23</f>
        <v>0</v>
      </c>
      <c r="E39" s="205">
        <f>Planning!E23</f>
        <v>0</v>
      </c>
      <c r="F39" s="205" t="str">
        <f>IF(Planning!G23&lt;&gt;0,Planning!G23,"")</f>
        <v/>
      </c>
      <c r="G39" s="194">
        <f>Planning!H23</f>
        <v>0</v>
      </c>
      <c r="H39" s="206">
        <f>Planning!AD23</f>
        <v>0</v>
      </c>
      <c r="I39" s="198">
        <f ca="1">IF(OR(W39="1",AND(W39&lt;&gt;"1",G39=Lists!$A$17)),Y39,0)</f>
        <v>0</v>
      </c>
      <c r="J39" s="174"/>
      <c r="K39" s="32" t="str">
        <f ca="1">IF(AND(W39="2",G39&lt;&gt;Lists!$A$17),AA39,Z39)</f>
        <v/>
      </c>
      <c r="L39" s="33" t="str">
        <f t="shared" ca="1" si="0"/>
        <v/>
      </c>
      <c r="M39" s="208">
        <f>Planning!AE23</f>
        <v>0</v>
      </c>
      <c r="N39" s="208">
        <f>'Month 7'!M39+'Month 7'!N39-'Month 7'!O39</f>
        <v>0</v>
      </c>
      <c r="O39" s="166"/>
      <c r="P39" s="32" t="str">
        <f t="shared" si="1"/>
        <v/>
      </c>
      <c r="Q39" s="33" t="str">
        <f t="shared" si="2"/>
        <v/>
      </c>
      <c r="R39" s="89">
        <f ca="1">SUMIFS($J$25:$J$224,$C$25:$C$224,$C39,$G$25:$G$224,Lists!$A$16)</f>
        <v>0</v>
      </c>
      <c r="S39" s="89">
        <f t="shared" si="4"/>
        <v>0</v>
      </c>
      <c r="U39" s="2" t="str">
        <f t="shared" si="5"/>
        <v/>
      </c>
      <c r="W39" s="2" t="str">
        <f>IF(C39=0,"",LEFT(INDEX(Lists!$H$5:$H$49,MATCH(C39,Lists!$G$5:$G$49,0),1),1))</f>
        <v/>
      </c>
      <c r="Y39" s="4">
        <f ca="1">'Month 7'!H39+'Month 7'!I39-'Month 7'!J39</f>
        <v>0</v>
      </c>
      <c r="Z39" s="2" t="str">
        <f t="shared" ca="1" si="6"/>
        <v/>
      </c>
      <c r="AA39" s="2" t="str">
        <f t="shared" ca="1" si="3"/>
        <v/>
      </c>
      <c r="AC39" s="627" t="str">
        <f t="shared" si="7"/>
        <v>0</v>
      </c>
    </row>
    <row r="40" spans="1:29" ht="39" hidden="1" customHeight="1" x14ac:dyDescent="0.2">
      <c r="A40" s="14" t="str">
        <f>Planning!A24</f>
        <v>I016</v>
      </c>
      <c r="B40" s="9">
        <f>Planning!B24</f>
        <v>0</v>
      </c>
      <c r="C40" s="9">
        <f>Planning!C24</f>
        <v>0</v>
      </c>
      <c r="D40" s="204">
        <f>Planning!D24</f>
        <v>0</v>
      </c>
      <c r="E40" s="205">
        <f>Planning!E24</f>
        <v>0</v>
      </c>
      <c r="F40" s="205" t="str">
        <f>IF(Planning!G24&lt;&gt;0,Planning!G24,"")</f>
        <v/>
      </c>
      <c r="G40" s="194">
        <f>Planning!H24</f>
        <v>0</v>
      </c>
      <c r="H40" s="206">
        <f>Planning!AD24</f>
        <v>0</v>
      </c>
      <c r="I40" s="198">
        <f ca="1">IF(OR(W40="1",AND(W40&lt;&gt;"1",G40=Lists!$A$17)),Y40,0)</f>
        <v>0</v>
      </c>
      <c r="J40" s="174"/>
      <c r="K40" s="32" t="str">
        <f ca="1">IF(AND(W40="2",G40&lt;&gt;Lists!$A$17),AA40,Z40)</f>
        <v/>
      </c>
      <c r="L40" s="33" t="str">
        <f t="shared" ca="1" si="0"/>
        <v/>
      </c>
      <c r="M40" s="208">
        <f>Planning!AE24</f>
        <v>0</v>
      </c>
      <c r="N40" s="208">
        <f>'Month 7'!M40+'Month 7'!N40-'Month 7'!O40</f>
        <v>0</v>
      </c>
      <c r="O40" s="166"/>
      <c r="P40" s="32" t="str">
        <f t="shared" si="1"/>
        <v/>
      </c>
      <c r="Q40" s="33" t="str">
        <f t="shared" si="2"/>
        <v/>
      </c>
      <c r="R40" s="89">
        <f ca="1">SUMIFS($J$25:$J$224,$C$25:$C$224,$C40,$G$25:$G$224,Lists!$A$16)</f>
        <v>0</v>
      </c>
      <c r="S40" s="89">
        <f t="shared" si="4"/>
        <v>0</v>
      </c>
      <c r="U40" s="2" t="str">
        <f t="shared" si="5"/>
        <v/>
      </c>
      <c r="W40" s="2" t="str">
        <f>IF(C40=0,"",LEFT(INDEX(Lists!$H$5:$H$49,MATCH(C40,Lists!$G$5:$G$49,0),1),1))</f>
        <v/>
      </c>
      <c r="Y40" s="4">
        <f ca="1">'Month 7'!H40+'Month 7'!I40-'Month 7'!J40</f>
        <v>0</v>
      </c>
      <c r="Z40" s="2" t="str">
        <f t="shared" ca="1" si="6"/>
        <v/>
      </c>
      <c r="AA40" s="2" t="str">
        <f t="shared" ca="1" si="3"/>
        <v/>
      </c>
      <c r="AC40" s="627" t="str">
        <f t="shared" si="7"/>
        <v>0</v>
      </c>
    </row>
    <row r="41" spans="1:29" ht="39" hidden="1" customHeight="1" x14ac:dyDescent="0.2">
      <c r="A41" s="14" t="str">
        <f>Planning!A25</f>
        <v>I017</v>
      </c>
      <c r="B41" s="9">
        <f>Planning!B25</f>
        <v>0</v>
      </c>
      <c r="C41" s="9">
        <f>Planning!C25</f>
        <v>0</v>
      </c>
      <c r="D41" s="200">
        <f>Planning!D25</f>
        <v>0</v>
      </c>
      <c r="E41" s="201">
        <f>Planning!E25</f>
        <v>0</v>
      </c>
      <c r="F41" s="201" t="str">
        <f>IF(Planning!G25&lt;&gt;0,Planning!G25,"")</f>
        <v/>
      </c>
      <c r="G41" s="194">
        <f>Planning!H25</f>
        <v>0</v>
      </c>
      <c r="H41" s="202">
        <f>Planning!AD25</f>
        <v>0</v>
      </c>
      <c r="I41" s="198">
        <f ca="1">IF(OR(W41="1",AND(W41&lt;&gt;"1",G41=Lists!$A$17)),Y41,0)</f>
        <v>0</v>
      </c>
      <c r="J41" s="174"/>
      <c r="K41" s="32" t="str">
        <f ca="1">IF(AND(W41="2",G41&lt;&gt;Lists!$A$17),AA41,Z41)</f>
        <v/>
      </c>
      <c r="L41" s="33" t="str">
        <f t="shared" ca="1" si="0"/>
        <v/>
      </c>
      <c r="M41" s="203">
        <f>Planning!AE25</f>
        <v>0</v>
      </c>
      <c r="N41" s="203">
        <f>'Month 7'!M41+'Month 7'!N41-'Month 7'!O41</f>
        <v>0</v>
      </c>
      <c r="O41" s="166"/>
      <c r="P41" s="32" t="str">
        <f t="shared" si="1"/>
        <v/>
      </c>
      <c r="Q41" s="33" t="str">
        <f t="shared" si="2"/>
        <v/>
      </c>
      <c r="R41" s="89">
        <f ca="1">SUMIFS($J$25:$J$224,$C$25:$C$224,$C41,$G$25:$G$224,Lists!$A$16)</f>
        <v>0</v>
      </c>
      <c r="S41" s="89">
        <f t="shared" si="4"/>
        <v>0</v>
      </c>
      <c r="U41" s="2" t="str">
        <f t="shared" si="5"/>
        <v/>
      </c>
      <c r="W41" s="2" t="str">
        <f>IF(C41=0,"",LEFT(INDEX(Lists!$H$5:$H$49,MATCH(C41,Lists!$G$5:$G$49,0),1),1))</f>
        <v/>
      </c>
      <c r="Y41" s="4">
        <f ca="1">'Month 7'!H41+'Month 7'!I41-'Month 7'!J41</f>
        <v>0</v>
      </c>
      <c r="Z41" s="2" t="str">
        <f t="shared" ca="1" si="6"/>
        <v/>
      </c>
      <c r="AA41" s="2" t="str">
        <f t="shared" ca="1" si="3"/>
        <v/>
      </c>
      <c r="AC41" s="627" t="str">
        <f t="shared" si="7"/>
        <v>0</v>
      </c>
    </row>
    <row r="42" spans="1:29" ht="39" hidden="1" customHeight="1" x14ac:dyDescent="0.2">
      <c r="A42" s="14" t="str">
        <f>Planning!A26</f>
        <v>I018</v>
      </c>
      <c r="B42" s="9">
        <f>Planning!B26</f>
        <v>0</v>
      </c>
      <c r="C42" s="9">
        <f>Planning!C26</f>
        <v>0</v>
      </c>
      <c r="D42" s="204">
        <f>Planning!D26</f>
        <v>0</v>
      </c>
      <c r="E42" s="205">
        <f>Planning!E26</f>
        <v>0</v>
      </c>
      <c r="F42" s="205" t="str">
        <f>IF(Planning!G26&lt;&gt;0,Planning!G26,"")</f>
        <v/>
      </c>
      <c r="G42" s="194">
        <f>Planning!H26</f>
        <v>0</v>
      </c>
      <c r="H42" s="206">
        <f>Planning!AD26</f>
        <v>0</v>
      </c>
      <c r="I42" s="198">
        <f ca="1">IF(OR(W42="1",AND(W42&lt;&gt;"1",G42=Lists!$A$17)),Y42,0)</f>
        <v>0</v>
      </c>
      <c r="J42" s="174"/>
      <c r="K42" s="32" t="str">
        <f ca="1">IF(AND(W42="2",G42&lt;&gt;Lists!$A$17),AA42,Z42)</f>
        <v/>
      </c>
      <c r="L42" s="33" t="str">
        <f t="shared" ca="1" si="0"/>
        <v/>
      </c>
      <c r="M42" s="208">
        <f>Planning!AE26</f>
        <v>0</v>
      </c>
      <c r="N42" s="208">
        <f>'Month 7'!M42+'Month 7'!N42-'Month 7'!O42</f>
        <v>0</v>
      </c>
      <c r="O42" s="166"/>
      <c r="P42" s="32" t="str">
        <f t="shared" si="1"/>
        <v/>
      </c>
      <c r="Q42" s="33" t="str">
        <f t="shared" si="2"/>
        <v/>
      </c>
      <c r="R42" s="89">
        <f ca="1">SUMIFS($J$25:$J$224,$C$25:$C$224,$C42,$G$25:$G$224,Lists!$A$16)</f>
        <v>0</v>
      </c>
      <c r="S42" s="89">
        <f t="shared" si="4"/>
        <v>0</v>
      </c>
      <c r="U42" s="2" t="str">
        <f t="shared" si="5"/>
        <v/>
      </c>
      <c r="W42" s="2" t="str">
        <f>IF(C42=0,"",LEFT(INDEX(Lists!$H$5:$H$49,MATCH(C42,Lists!$G$5:$G$49,0),1),1))</f>
        <v/>
      </c>
      <c r="Y42" s="4">
        <f ca="1">'Month 7'!H42+'Month 7'!I42-'Month 7'!J42</f>
        <v>0</v>
      </c>
      <c r="Z42" s="2" t="str">
        <f t="shared" ca="1" si="6"/>
        <v/>
      </c>
      <c r="AA42" s="2" t="str">
        <f t="shared" ca="1" si="3"/>
        <v/>
      </c>
      <c r="AC42" s="627" t="str">
        <f t="shared" si="7"/>
        <v>0</v>
      </c>
    </row>
    <row r="43" spans="1:29" ht="39" hidden="1" customHeight="1" x14ac:dyDescent="0.2">
      <c r="A43" s="14" t="str">
        <f>Planning!A27</f>
        <v>I019</v>
      </c>
      <c r="B43" s="9">
        <f>Planning!B27</f>
        <v>0</v>
      </c>
      <c r="C43" s="9">
        <f>Planning!C27</f>
        <v>0</v>
      </c>
      <c r="D43" s="200">
        <f>Planning!D27</f>
        <v>0</v>
      </c>
      <c r="E43" s="201">
        <f>Planning!E27</f>
        <v>0</v>
      </c>
      <c r="F43" s="201" t="str">
        <f>IF(Planning!G27&lt;&gt;0,Planning!G27,"")</f>
        <v/>
      </c>
      <c r="G43" s="194">
        <f>Planning!H27</f>
        <v>0</v>
      </c>
      <c r="H43" s="202">
        <f>Planning!AD27</f>
        <v>0</v>
      </c>
      <c r="I43" s="198">
        <f ca="1">IF(OR(W43="1",AND(W43&lt;&gt;"1",G43=Lists!$A$17)),Y43,0)</f>
        <v>0</v>
      </c>
      <c r="J43" s="174"/>
      <c r="K43" s="32" t="str">
        <f ca="1">IF(AND(W43="2",G43&lt;&gt;Lists!$A$17),AA43,Z43)</f>
        <v/>
      </c>
      <c r="L43" s="33" t="str">
        <f t="shared" ca="1" si="0"/>
        <v/>
      </c>
      <c r="M43" s="203">
        <f>Planning!AE27</f>
        <v>0</v>
      </c>
      <c r="N43" s="203">
        <f>'Month 7'!M43+'Month 7'!N43-'Month 7'!O43</f>
        <v>0</v>
      </c>
      <c r="O43" s="166"/>
      <c r="P43" s="32" t="str">
        <f t="shared" si="1"/>
        <v/>
      </c>
      <c r="Q43" s="33" t="str">
        <f t="shared" si="2"/>
        <v/>
      </c>
      <c r="R43" s="89">
        <f ca="1">SUMIFS($J$25:$J$224,$C$25:$C$224,$C43,$G$25:$G$224,Lists!$A$16)</f>
        <v>0</v>
      </c>
      <c r="S43" s="89">
        <f t="shared" si="4"/>
        <v>0</v>
      </c>
      <c r="U43" s="2" t="str">
        <f t="shared" si="5"/>
        <v/>
      </c>
      <c r="W43" s="2" t="str">
        <f>IF(C43=0,"",LEFT(INDEX(Lists!$H$5:$H$49,MATCH(C43,Lists!$G$5:$G$49,0),1),1))</f>
        <v/>
      </c>
      <c r="Y43" s="4">
        <f ca="1">'Month 7'!H43+'Month 7'!I43-'Month 7'!J43</f>
        <v>0</v>
      </c>
      <c r="Z43" s="2" t="str">
        <f t="shared" ca="1" si="6"/>
        <v/>
      </c>
      <c r="AA43" s="2" t="str">
        <f t="shared" ca="1" si="3"/>
        <v/>
      </c>
      <c r="AC43" s="627" t="str">
        <f t="shared" si="7"/>
        <v>0</v>
      </c>
    </row>
    <row r="44" spans="1:29" ht="39" hidden="1" customHeight="1" x14ac:dyDescent="0.2">
      <c r="A44" s="14" t="str">
        <f>Planning!A28</f>
        <v>I020</v>
      </c>
      <c r="B44" s="9">
        <f>Planning!B28</f>
        <v>0</v>
      </c>
      <c r="C44" s="9">
        <f>Planning!C28</f>
        <v>0</v>
      </c>
      <c r="D44" s="200">
        <f>Planning!D28</f>
        <v>0</v>
      </c>
      <c r="E44" s="201">
        <f>Planning!E28</f>
        <v>0</v>
      </c>
      <c r="F44" s="201" t="str">
        <f>IF(Planning!G28&lt;&gt;0,Planning!G28,"")</f>
        <v/>
      </c>
      <c r="G44" s="194">
        <f>Planning!H28</f>
        <v>0</v>
      </c>
      <c r="H44" s="202">
        <f>Planning!AD28</f>
        <v>0</v>
      </c>
      <c r="I44" s="198">
        <f ca="1">IF(OR(W44="1",AND(W44&lt;&gt;"1",G44=Lists!$A$17)),Y44,0)</f>
        <v>0</v>
      </c>
      <c r="J44" s="174"/>
      <c r="K44" s="32" t="str">
        <f ca="1">IF(AND(W44="2",G44&lt;&gt;Lists!$A$17),AA44,Z44)</f>
        <v/>
      </c>
      <c r="L44" s="33" t="str">
        <f t="shared" ca="1" si="0"/>
        <v/>
      </c>
      <c r="M44" s="203">
        <f>Planning!AE28</f>
        <v>0</v>
      </c>
      <c r="N44" s="203">
        <f>'Month 7'!M44+'Month 7'!N44-'Month 7'!O44</f>
        <v>0</v>
      </c>
      <c r="O44" s="166"/>
      <c r="P44" s="32" t="str">
        <f t="shared" si="1"/>
        <v/>
      </c>
      <c r="Q44" s="33" t="str">
        <f t="shared" si="2"/>
        <v/>
      </c>
      <c r="R44" s="89">
        <f ca="1">SUMIFS($J$25:$J$224,$C$25:$C$224,$C44,$G$25:$G$224,Lists!$A$16)</f>
        <v>0</v>
      </c>
      <c r="S44" s="89">
        <f t="shared" si="4"/>
        <v>0</v>
      </c>
      <c r="U44" s="2" t="str">
        <f t="shared" si="5"/>
        <v/>
      </c>
      <c r="W44" s="2" t="str">
        <f>IF(C44=0,"",LEFT(INDEX(Lists!$H$5:$H$49,MATCH(C44,Lists!$G$5:$G$49,0),1),1))</f>
        <v/>
      </c>
      <c r="Y44" s="4">
        <f ca="1">'Month 7'!H44+'Month 7'!I44-'Month 7'!J44</f>
        <v>0</v>
      </c>
      <c r="Z44" s="2" t="str">
        <f t="shared" ca="1" si="6"/>
        <v/>
      </c>
      <c r="AA44" s="2" t="str">
        <f t="shared" ca="1" si="3"/>
        <v/>
      </c>
      <c r="AC44" s="627" t="str">
        <f t="shared" si="7"/>
        <v>0</v>
      </c>
    </row>
    <row r="45" spans="1:29" ht="39" hidden="1" customHeight="1" x14ac:dyDescent="0.2">
      <c r="A45" s="14" t="str">
        <f>Planning!A29</f>
        <v>I021</v>
      </c>
      <c r="B45" s="9">
        <f>Planning!B29</f>
        <v>0</v>
      </c>
      <c r="C45" s="9">
        <f>Planning!C29</f>
        <v>0</v>
      </c>
      <c r="D45" s="200">
        <f>Planning!D29</f>
        <v>0</v>
      </c>
      <c r="E45" s="201">
        <f>Planning!E29</f>
        <v>0</v>
      </c>
      <c r="F45" s="201" t="str">
        <f>IF(Planning!G29&lt;&gt;0,Planning!G29,"")</f>
        <v/>
      </c>
      <c r="G45" s="194">
        <f>Planning!H29</f>
        <v>0</v>
      </c>
      <c r="H45" s="202">
        <f>Planning!AD29</f>
        <v>0</v>
      </c>
      <c r="I45" s="198">
        <f ca="1">IF(OR(W45="1",AND(W45&lt;&gt;"1",G45=Lists!$A$17)),Y45,0)</f>
        <v>0</v>
      </c>
      <c r="J45" s="174"/>
      <c r="K45" s="32" t="str">
        <f ca="1">IF(AND(W45="2",G45&lt;&gt;Lists!$A$17),AA45,Z45)</f>
        <v/>
      </c>
      <c r="L45" s="33" t="str">
        <f t="shared" ca="1" si="0"/>
        <v/>
      </c>
      <c r="M45" s="203">
        <f>Planning!AE29</f>
        <v>0</v>
      </c>
      <c r="N45" s="203">
        <f>'Month 7'!M45+'Month 7'!N45-'Month 7'!O45</f>
        <v>0</v>
      </c>
      <c r="O45" s="166"/>
      <c r="P45" s="32" t="str">
        <f t="shared" si="1"/>
        <v/>
      </c>
      <c r="Q45" s="33" t="str">
        <f t="shared" si="2"/>
        <v/>
      </c>
      <c r="R45" s="89">
        <f ca="1">SUMIFS($J$25:$J$224,$C$25:$C$224,$C45,$G$25:$G$224,Lists!$A$16)</f>
        <v>0</v>
      </c>
      <c r="S45" s="89">
        <f t="shared" si="4"/>
        <v>0</v>
      </c>
      <c r="U45" s="2" t="str">
        <f t="shared" si="5"/>
        <v/>
      </c>
      <c r="W45" s="2" t="str">
        <f>IF(C45=0,"",LEFT(INDEX(Lists!$H$5:$H$49,MATCH(C45,Lists!$G$5:$G$49,0),1),1))</f>
        <v/>
      </c>
      <c r="Y45" s="4">
        <f ca="1">'Month 7'!H45+'Month 7'!I45-'Month 7'!J45</f>
        <v>0</v>
      </c>
      <c r="Z45" s="2" t="str">
        <f t="shared" ca="1" si="6"/>
        <v/>
      </c>
      <c r="AA45" s="2" t="str">
        <f t="shared" ca="1" si="3"/>
        <v/>
      </c>
      <c r="AC45" s="627" t="str">
        <f t="shared" si="7"/>
        <v>0</v>
      </c>
    </row>
    <row r="46" spans="1:29" ht="39" hidden="1" customHeight="1" x14ac:dyDescent="0.2">
      <c r="A46" s="14" t="str">
        <f>Planning!A30</f>
        <v>I022</v>
      </c>
      <c r="B46" s="9">
        <f>Planning!B30</f>
        <v>0</v>
      </c>
      <c r="C46" s="9">
        <f>Planning!C30</f>
        <v>0</v>
      </c>
      <c r="D46" s="200">
        <f>Planning!D30</f>
        <v>0</v>
      </c>
      <c r="E46" s="201">
        <f>Planning!E30</f>
        <v>0</v>
      </c>
      <c r="F46" s="201" t="str">
        <f>IF(Planning!G30&lt;&gt;0,Planning!G30,"")</f>
        <v/>
      </c>
      <c r="G46" s="194">
        <f>Planning!H30</f>
        <v>0</v>
      </c>
      <c r="H46" s="202">
        <f>Planning!AD30</f>
        <v>0</v>
      </c>
      <c r="I46" s="198">
        <f ca="1">IF(OR(W46="1",AND(W46&lt;&gt;"1",G46=Lists!$A$17)),Y46,0)</f>
        <v>0</v>
      </c>
      <c r="J46" s="174"/>
      <c r="K46" s="32" t="str">
        <f ca="1">IF(AND(W46="2",G46&lt;&gt;Lists!$A$17),AA46,Z46)</f>
        <v/>
      </c>
      <c r="L46" s="33" t="str">
        <f t="shared" ca="1" si="0"/>
        <v/>
      </c>
      <c r="M46" s="203">
        <f>Planning!AE30</f>
        <v>0</v>
      </c>
      <c r="N46" s="203">
        <f>'Month 7'!M46+'Month 7'!N46-'Month 7'!O46</f>
        <v>0</v>
      </c>
      <c r="O46" s="166"/>
      <c r="P46" s="32" t="str">
        <f t="shared" si="1"/>
        <v/>
      </c>
      <c r="Q46" s="33" t="str">
        <f t="shared" si="2"/>
        <v/>
      </c>
      <c r="R46" s="89">
        <f ca="1">SUMIFS($J$25:$J$224,$C$25:$C$224,$C46,$G$25:$G$224,Lists!$A$16)</f>
        <v>0</v>
      </c>
      <c r="S46" s="89">
        <f t="shared" si="4"/>
        <v>0</v>
      </c>
      <c r="U46" s="2" t="str">
        <f t="shared" si="5"/>
        <v/>
      </c>
      <c r="W46" s="2" t="str">
        <f>IF(C46=0,"",LEFT(INDEX(Lists!$H$5:$H$49,MATCH(C46,Lists!$G$5:$G$49,0),1),1))</f>
        <v/>
      </c>
      <c r="Y46" s="4">
        <f ca="1">'Month 7'!H46+'Month 7'!I46-'Month 7'!J46</f>
        <v>0</v>
      </c>
      <c r="Z46" s="2" t="str">
        <f t="shared" ca="1" si="6"/>
        <v/>
      </c>
      <c r="AA46" s="2" t="str">
        <f t="shared" ca="1" si="3"/>
        <v/>
      </c>
      <c r="AC46" s="627" t="str">
        <f t="shared" si="7"/>
        <v>0</v>
      </c>
    </row>
    <row r="47" spans="1:29" ht="39" hidden="1" customHeight="1" x14ac:dyDescent="0.2">
      <c r="A47" s="14" t="str">
        <f>Planning!A31</f>
        <v>I023</v>
      </c>
      <c r="B47" s="9">
        <f>Planning!B31</f>
        <v>0</v>
      </c>
      <c r="C47" s="9">
        <f>Planning!C31</f>
        <v>0</v>
      </c>
      <c r="D47" s="200">
        <f>Planning!D31</f>
        <v>0</v>
      </c>
      <c r="E47" s="201">
        <f>Planning!E31</f>
        <v>0</v>
      </c>
      <c r="F47" s="201" t="str">
        <f>IF(Planning!G31&lt;&gt;0,Planning!G31,"")</f>
        <v/>
      </c>
      <c r="G47" s="194">
        <f>Planning!H31</f>
        <v>0</v>
      </c>
      <c r="H47" s="202">
        <f>Planning!AD31</f>
        <v>0</v>
      </c>
      <c r="I47" s="198">
        <f ca="1">IF(OR(W47="1",AND(W47&lt;&gt;"1",G47=Lists!$A$17)),Y47,0)</f>
        <v>0</v>
      </c>
      <c r="J47" s="174"/>
      <c r="K47" s="32" t="str">
        <f ca="1">IF(AND(W47="2",G47&lt;&gt;Lists!$A$17),AA47,Z47)</f>
        <v/>
      </c>
      <c r="L47" s="33" t="str">
        <f t="shared" ca="1" si="0"/>
        <v/>
      </c>
      <c r="M47" s="203">
        <f>Planning!AE31</f>
        <v>0</v>
      </c>
      <c r="N47" s="203">
        <f>'Month 7'!M47+'Month 7'!N47-'Month 7'!O47</f>
        <v>0</v>
      </c>
      <c r="O47" s="166"/>
      <c r="P47" s="32" t="str">
        <f t="shared" si="1"/>
        <v/>
      </c>
      <c r="Q47" s="33" t="str">
        <f t="shared" si="2"/>
        <v/>
      </c>
      <c r="R47" s="89">
        <f ca="1">SUMIFS($J$25:$J$224,$C$25:$C$224,$C47,$G$25:$G$224,Lists!$A$16)</f>
        <v>0</v>
      </c>
      <c r="S47" s="89">
        <f t="shared" si="4"/>
        <v>0</v>
      </c>
      <c r="U47" s="2" t="str">
        <f t="shared" si="5"/>
        <v/>
      </c>
      <c r="W47" s="2" t="str">
        <f>IF(C47=0,"",LEFT(INDEX(Lists!$H$5:$H$49,MATCH(C47,Lists!$G$5:$G$49,0),1),1))</f>
        <v/>
      </c>
      <c r="Y47" s="4">
        <f ca="1">'Month 7'!H47+'Month 7'!I47-'Month 7'!J47</f>
        <v>0</v>
      </c>
      <c r="Z47" s="2" t="str">
        <f t="shared" ca="1" si="6"/>
        <v/>
      </c>
      <c r="AA47" s="2" t="str">
        <f t="shared" ca="1" si="3"/>
        <v/>
      </c>
      <c r="AC47" s="627" t="str">
        <f t="shared" si="7"/>
        <v>0</v>
      </c>
    </row>
    <row r="48" spans="1:29" ht="39" hidden="1" customHeight="1" x14ac:dyDescent="0.2">
      <c r="A48" s="14" t="str">
        <f>Planning!A32</f>
        <v>I024</v>
      </c>
      <c r="B48" s="9">
        <f>Planning!B32</f>
        <v>0</v>
      </c>
      <c r="C48" s="9">
        <f>Planning!C32</f>
        <v>0</v>
      </c>
      <c r="D48" s="200">
        <f>Planning!D32</f>
        <v>0</v>
      </c>
      <c r="E48" s="201">
        <f>Planning!E32</f>
        <v>0</v>
      </c>
      <c r="F48" s="201" t="str">
        <f>IF(Planning!G32&lt;&gt;0,Planning!G32,"")</f>
        <v/>
      </c>
      <c r="G48" s="194">
        <f>Planning!H32</f>
        <v>0</v>
      </c>
      <c r="H48" s="202">
        <f>Planning!AD32</f>
        <v>0</v>
      </c>
      <c r="I48" s="198">
        <f ca="1">IF(OR(W48="1",AND(W48&lt;&gt;"1",G48=Lists!$A$17)),Y48,0)</f>
        <v>0</v>
      </c>
      <c r="J48" s="174"/>
      <c r="K48" s="32" t="str">
        <f ca="1">IF(AND(W48="2",G48&lt;&gt;Lists!$A$17),AA48,Z48)</f>
        <v/>
      </c>
      <c r="L48" s="33" t="str">
        <f t="shared" ca="1" si="0"/>
        <v/>
      </c>
      <c r="M48" s="203">
        <f>Planning!AE32</f>
        <v>0</v>
      </c>
      <c r="N48" s="203">
        <f>'Month 7'!M48+'Month 7'!N48-'Month 7'!O48</f>
        <v>0</v>
      </c>
      <c r="O48" s="166"/>
      <c r="P48" s="32" t="str">
        <f t="shared" si="1"/>
        <v/>
      </c>
      <c r="Q48" s="33" t="str">
        <f t="shared" si="2"/>
        <v/>
      </c>
      <c r="R48" s="89">
        <f ca="1">SUMIFS($J$25:$J$224,$C$25:$C$224,$C48,$G$25:$G$224,Lists!$A$16)</f>
        <v>0</v>
      </c>
      <c r="S48" s="89">
        <f t="shared" si="4"/>
        <v>0</v>
      </c>
      <c r="U48" s="2" t="str">
        <f t="shared" si="5"/>
        <v/>
      </c>
      <c r="W48" s="2" t="str">
        <f>IF(C48=0,"",LEFT(INDEX(Lists!$H$5:$H$49,MATCH(C48,Lists!$G$5:$G$49,0),1),1))</f>
        <v/>
      </c>
      <c r="Y48" s="4">
        <f ca="1">'Month 7'!H48+'Month 7'!I48-'Month 7'!J48</f>
        <v>0</v>
      </c>
      <c r="Z48" s="2" t="str">
        <f t="shared" ca="1" si="6"/>
        <v/>
      </c>
      <c r="AA48" s="2" t="str">
        <f t="shared" ca="1" si="3"/>
        <v/>
      </c>
      <c r="AC48" s="627" t="str">
        <f t="shared" si="7"/>
        <v>0</v>
      </c>
    </row>
    <row r="49" spans="1:29" ht="39" hidden="1" customHeight="1" x14ac:dyDescent="0.2">
      <c r="A49" s="14" t="str">
        <f>Planning!A33</f>
        <v>I025</v>
      </c>
      <c r="B49" s="9">
        <f>Planning!B33</f>
        <v>0</v>
      </c>
      <c r="C49" s="9">
        <f>Planning!C33</f>
        <v>0</v>
      </c>
      <c r="D49" s="200">
        <f>Planning!D33</f>
        <v>0</v>
      </c>
      <c r="E49" s="201">
        <f>Planning!E33</f>
        <v>0</v>
      </c>
      <c r="F49" s="201" t="str">
        <f>IF(Planning!G33&lt;&gt;0,Planning!G33,"")</f>
        <v/>
      </c>
      <c r="G49" s="194">
        <f>Planning!H33</f>
        <v>0</v>
      </c>
      <c r="H49" s="202">
        <f>Planning!AD33</f>
        <v>0</v>
      </c>
      <c r="I49" s="198">
        <f ca="1">IF(OR(W49="1",AND(W49&lt;&gt;"1",G49=Lists!$A$17)),Y49,0)</f>
        <v>0</v>
      </c>
      <c r="J49" s="174"/>
      <c r="K49" s="32" t="str">
        <f ca="1">IF(AND(W49="2",G49&lt;&gt;Lists!$A$17),AA49,Z49)</f>
        <v/>
      </c>
      <c r="L49" s="33" t="str">
        <f t="shared" ca="1" si="0"/>
        <v/>
      </c>
      <c r="M49" s="203">
        <f>Planning!AE33</f>
        <v>0</v>
      </c>
      <c r="N49" s="203">
        <f>'Month 7'!M49+'Month 7'!N49-'Month 7'!O49</f>
        <v>0</v>
      </c>
      <c r="O49" s="166"/>
      <c r="P49" s="32" t="str">
        <f t="shared" si="1"/>
        <v/>
      </c>
      <c r="Q49" s="33" t="str">
        <f t="shared" si="2"/>
        <v/>
      </c>
      <c r="R49" s="89">
        <f ca="1">SUMIFS($J$25:$J$224,$C$25:$C$224,$C49,$G$25:$G$224,Lists!$A$16)</f>
        <v>0</v>
      </c>
      <c r="S49" s="89">
        <f t="shared" si="4"/>
        <v>0</v>
      </c>
      <c r="U49" s="2" t="str">
        <f t="shared" si="5"/>
        <v/>
      </c>
      <c r="W49" s="2" t="str">
        <f>IF(C49=0,"",LEFT(INDEX(Lists!$H$5:$H$49,MATCH(C49,Lists!$G$5:$G$49,0),1),1))</f>
        <v/>
      </c>
      <c r="Y49" s="4">
        <f ca="1">'Month 7'!H49+'Month 7'!I49-'Month 7'!J49</f>
        <v>0</v>
      </c>
      <c r="Z49" s="2" t="str">
        <f t="shared" ca="1" si="6"/>
        <v/>
      </c>
      <c r="AA49" s="2" t="str">
        <f t="shared" ca="1" si="3"/>
        <v/>
      </c>
      <c r="AC49" s="627" t="str">
        <f t="shared" si="7"/>
        <v>0</v>
      </c>
    </row>
    <row r="50" spans="1:29" ht="39" hidden="1" customHeight="1" x14ac:dyDescent="0.2">
      <c r="A50" s="14" t="str">
        <f>Planning!A34</f>
        <v>I026</v>
      </c>
      <c r="B50" s="9">
        <f>Planning!B34</f>
        <v>0</v>
      </c>
      <c r="C50" s="9">
        <f>Planning!C34</f>
        <v>0</v>
      </c>
      <c r="D50" s="204">
        <f>Planning!D34</f>
        <v>0</v>
      </c>
      <c r="E50" s="205">
        <f>Planning!E34</f>
        <v>0</v>
      </c>
      <c r="F50" s="205" t="str">
        <f>IF(Planning!G34&lt;&gt;0,Planning!G34,"")</f>
        <v/>
      </c>
      <c r="G50" s="194">
        <f>Planning!H34</f>
        <v>0</v>
      </c>
      <c r="H50" s="206">
        <f>Planning!AD34</f>
        <v>0</v>
      </c>
      <c r="I50" s="198">
        <f ca="1">IF(OR(W50="1",AND(W50&lt;&gt;"1",G50=Lists!$A$17)),Y50,0)</f>
        <v>0</v>
      </c>
      <c r="J50" s="174"/>
      <c r="K50" s="32" t="str">
        <f ca="1">IF(AND(W50="2",G50&lt;&gt;Lists!$A$17),AA50,Z50)</f>
        <v/>
      </c>
      <c r="L50" s="33" t="str">
        <f t="shared" ca="1" si="0"/>
        <v/>
      </c>
      <c r="M50" s="208">
        <f>Planning!AE34</f>
        <v>0</v>
      </c>
      <c r="N50" s="208">
        <f>'Month 7'!M50+'Month 7'!N50-'Month 7'!O50</f>
        <v>0</v>
      </c>
      <c r="O50" s="166"/>
      <c r="P50" s="32" t="str">
        <f t="shared" si="1"/>
        <v/>
      </c>
      <c r="Q50" s="33" t="str">
        <f t="shared" si="2"/>
        <v/>
      </c>
      <c r="R50" s="89">
        <f ca="1">SUMIFS($J$25:$J$224,$C$25:$C$224,$C50,$G$25:$G$224,Lists!$A$16)</f>
        <v>0</v>
      </c>
      <c r="S50" s="89">
        <f t="shared" si="4"/>
        <v>0</v>
      </c>
      <c r="U50" s="2" t="str">
        <f t="shared" si="5"/>
        <v/>
      </c>
      <c r="W50" s="2" t="str">
        <f>IF(C50=0,"",LEFT(INDEX(Lists!$H$5:$H$49,MATCH(C50,Lists!$G$5:$G$49,0),1),1))</f>
        <v/>
      </c>
      <c r="Y50" s="4">
        <f ca="1">'Month 7'!H50+'Month 7'!I50-'Month 7'!J50</f>
        <v>0</v>
      </c>
      <c r="Z50" s="2" t="str">
        <f t="shared" ca="1" si="6"/>
        <v/>
      </c>
      <c r="AA50" s="2" t="str">
        <f t="shared" ca="1" si="3"/>
        <v/>
      </c>
      <c r="AC50" s="627" t="str">
        <f t="shared" si="7"/>
        <v>0</v>
      </c>
    </row>
    <row r="51" spans="1:29" ht="39" hidden="1" customHeight="1" x14ac:dyDescent="0.2">
      <c r="A51" s="14" t="str">
        <f>Planning!A35</f>
        <v>I027</v>
      </c>
      <c r="B51" s="9">
        <f>Planning!B35</f>
        <v>0</v>
      </c>
      <c r="C51" s="9">
        <f>Planning!C35</f>
        <v>0</v>
      </c>
      <c r="D51" s="200">
        <f>Planning!D35</f>
        <v>0</v>
      </c>
      <c r="E51" s="201">
        <f>Planning!E35</f>
        <v>0</v>
      </c>
      <c r="F51" s="201" t="str">
        <f>IF(Planning!G35&lt;&gt;0,Planning!G35,"")</f>
        <v/>
      </c>
      <c r="G51" s="194">
        <f>Planning!H35</f>
        <v>0</v>
      </c>
      <c r="H51" s="202">
        <f>Planning!AD35</f>
        <v>0</v>
      </c>
      <c r="I51" s="198">
        <f ca="1">IF(OR(W51="1",AND(W51&lt;&gt;"1",G51=Lists!$A$17)),Y51,0)</f>
        <v>0</v>
      </c>
      <c r="J51" s="174"/>
      <c r="K51" s="32" t="str">
        <f ca="1">IF(AND(W51="2",G51&lt;&gt;Lists!$A$17),AA51,Z51)</f>
        <v/>
      </c>
      <c r="L51" s="33" t="str">
        <f t="shared" ca="1" si="0"/>
        <v/>
      </c>
      <c r="M51" s="203">
        <f>Planning!AE35</f>
        <v>0</v>
      </c>
      <c r="N51" s="203">
        <f>'Month 7'!M51+'Month 7'!N51-'Month 7'!O51</f>
        <v>0</v>
      </c>
      <c r="O51" s="166"/>
      <c r="P51" s="32" t="str">
        <f t="shared" si="1"/>
        <v/>
      </c>
      <c r="Q51" s="33" t="str">
        <f t="shared" si="2"/>
        <v/>
      </c>
      <c r="R51" s="89">
        <f ca="1">SUMIFS($J$25:$J$224,$C$25:$C$224,$C51,$G$25:$G$224,Lists!$A$16)</f>
        <v>0</v>
      </c>
      <c r="S51" s="89">
        <f t="shared" si="4"/>
        <v>0</v>
      </c>
      <c r="U51" s="2" t="str">
        <f t="shared" si="5"/>
        <v/>
      </c>
      <c r="W51" s="2" t="str">
        <f>IF(C51=0,"",LEFT(INDEX(Lists!$H$5:$H$49,MATCH(C51,Lists!$G$5:$G$49,0),1),1))</f>
        <v/>
      </c>
      <c r="Y51" s="4">
        <f ca="1">'Month 7'!H51+'Month 7'!I51-'Month 7'!J51</f>
        <v>0</v>
      </c>
      <c r="Z51" s="2" t="str">
        <f t="shared" ca="1" si="6"/>
        <v/>
      </c>
      <c r="AA51" s="2" t="str">
        <f t="shared" ca="1" si="3"/>
        <v/>
      </c>
      <c r="AC51" s="627" t="str">
        <f t="shared" si="7"/>
        <v>0</v>
      </c>
    </row>
    <row r="52" spans="1:29" ht="39" hidden="1" customHeight="1" x14ac:dyDescent="0.2">
      <c r="A52" s="14" t="str">
        <f>Planning!A36</f>
        <v>I028</v>
      </c>
      <c r="B52" s="9">
        <f>Planning!B36</f>
        <v>0</v>
      </c>
      <c r="C52" s="9">
        <f>Planning!C36</f>
        <v>0</v>
      </c>
      <c r="D52" s="204">
        <f>Planning!D36</f>
        <v>0</v>
      </c>
      <c r="E52" s="205">
        <f>Planning!E36</f>
        <v>0</v>
      </c>
      <c r="F52" s="205" t="str">
        <f>IF(Planning!G36&lt;&gt;0,Planning!G36,"")</f>
        <v/>
      </c>
      <c r="G52" s="194">
        <f>Planning!H36</f>
        <v>0</v>
      </c>
      <c r="H52" s="206">
        <f>Planning!AD36</f>
        <v>0</v>
      </c>
      <c r="I52" s="198">
        <f ca="1">IF(OR(W52="1",AND(W52&lt;&gt;"1",G52=Lists!$A$17)),Y52,0)</f>
        <v>0</v>
      </c>
      <c r="J52" s="174"/>
      <c r="K52" s="32" t="str">
        <f ca="1">IF(AND(W52="2",G52&lt;&gt;Lists!$A$17),AA52,Z52)</f>
        <v/>
      </c>
      <c r="L52" s="33" t="str">
        <f t="shared" ca="1" si="0"/>
        <v/>
      </c>
      <c r="M52" s="208">
        <f>Planning!AE36</f>
        <v>0</v>
      </c>
      <c r="N52" s="208">
        <f>'Month 7'!M52+'Month 7'!N52-'Month 7'!O52</f>
        <v>0</v>
      </c>
      <c r="O52" s="166"/>
      <c r="P52" s="32" t="str">
        <f t="shared" si="1"/>
        <v/>
      </c>
      <c r="Q52" s="33" t="str">
        <f t="shared" si="2"/>
        <v/>
      </c>
      <c r="R52" s="89">
        <f ca="1">SUMIFS($J$25:$J$224,$C$25:$C$224,$C52,$G$25:$G$224,Lists!$A$16)</f>
        <v>0</v>
      </c>
      <c r="S52" s="89">
        <f t="shared" si="4"/>
        <v>0</v>
      </c>
      <c r="U52" s="2" t="str">
        <f t="shared" si="5"/>
        <v/>
      </c>
      <c r="W52" s="2" t="str">
        <f>IF(C52=0,"",LEFT(INDEX(Lists!$H$5:$H$49,MATCH(C52,Lists!$G$5:$G$49,0),1),1))</f>
        <v/>
      </c>
      <c r="Y52" s="4">
        <f ca="1">'Month 7'!H52+'Month 7'!I52-'Month 7'!J52</f>
        <v>0</v>
      </c>
      <c r="Z52" s="2" t="str">
        <f t="shared" ca="1" si="6"/>
        <v/>
      </c>
      <c r="AA52" s="2" t="str">
        <f t="shared" ca="1" si="3"/>
        <v/>
      </c>
      <c r="AC52" s="627" t="str">
        <f t="shared" si="7"/>
        <v>0</v>
      </c>
    </row>
    <row r="53" spans="1:29" ht="39" hidden="1" customHeight="1" x14ac:dyDescent="0.2">
      <c r="A53" s="14" t="str">
        <f>Planning!A37</f>
        <v>I029</v>
      </c>
      <c r="B53" s="9">
        <f>Planning!B37</f>
        <v>0</v>
      </c>
      <c r="C53" s="9">
        <f>Planning!C37</f>
        <v>0</v>
      </c>
      <c r="D53" s="200">
        <f>Planning!D37</f>
        <v>0</v>
      </c>
      <c r="E53" s="201">
        <f>Planning!E37</f>
        <v>0</v>
      </c>
      <c r="F53" s="201" t="str">
        <f>IF(Planning!G37&lt;&gt;0,Planning!G37,"")</f>
        <v/>
      </c>
      <c r="G53" s="194">
        <f>Planning!H37</f>
        <v>0</v>
      </c>
      <c r="H53" s="202">
        <f>Planning!AD37</f>
        <v>0</v>
      </c>
      <c r="I53" s="198">
        <f ca="1">IF(OR(W53="1",AND(W53&lt;&gt;"1",G53=Lists!$A$17)),Y53,0)</f>
        <v>0</v>
      </c>
      <c r="J53" s="174"/>
      <c r="K53" s="32" t="str">
        <f ca="1">IF(AND(W53="2",G53&lt;&gt;Lists!$A$17),AA53,Z53)</f>
        <v/>
      </c>
      <c r="L53" s="33" t="str">
        <f t="shared" ca="1" si="0"/>
        <v/>
      </c>
      <c r="M53" s="203">
        <f>Planning!AE37</f>
        <v>0</v>
      </c>
      <c r="N53" s="203">
        <f>'Month 7'!M53+'Month 7'!N53-'Month 7'!O53</f>
        <v>0</v>
      </c>
      <c r="O53" s="166"/>
      <c r="P53" s="32" t="str">
        <f t="shared" si="1"/>
        <v/>
      </c>
      <c r="Q53" s="33" t="str">
        <f t="shared" si="2"/>
        <v/>
      </c>
      <c r="R53" s="89">
        <f ca="1">SUMIFS($J$25:$J$224,$C$25:$C$224,$C53,$G$25:$G$224,Lists!$A$16)</f>
        <v>0</v>
      </c>
      <c r="S53" s="89">
        <f t="shared" si="4"/>
        <v>0</v>
      </c>
      <c r="U53" s="2" t="str">
        <f t="shared" si="5"/>
        <v/>
      </c>
      <c r="W53" s="2" t="str">
        <f>IF(C53=0,"",LEFT(INDEX(Lists!$H$5:$H$49,MATCH(C53,Lists!$G$5:$G$49,0),1),1))</f>
        <v/>
      </c>
      <c r="Y53" s="4">
        <f ca="1">'Month 7'!H53+'Month 7'!I53-'Month 7'!J53</f>
        <v>0</v>
      </c>
      <c r="Z53" s="2" t="str">
        <f t="shared" ca="1" si="6"/>
        <v/>
      </c>
      <c r="AA53" s="2" t="str">
        <f t="shared" ca="1" si="3"/>
        <v/>
      </c>
      <c r="AC53" s="627" t="str">
        <f t="shared" si="7"/>
        <v>0</v>
      </c>
    </row>
    <row r="54" spans="1:29" ht="39" hidden="1" customHeight="1" x14ac:dyDescent="0.2">
      <c r="A54" s="14" t="str">
        <f>Planning!A38</f>
        <v>I030</v>
      </c>
      <c r="B54" s="9">
        <f>Planning!B38</f>
        <v>0</v>
      </c>
      <c r="C54" s="9">
        <f>Planning!C38</f>
        <v>0</v>
      </c>
      <c r="D54" s="204">
        <f>Planning!D38</f>
        <v>0</v>
      </c>
      <c r="E54" s="205">
        <f>Planning!E38</f>
        <v>0</v>
      </c>
      <c r="F54" s="205" t="str">
        <f>IF(Planning!G38&lt;&gt;0,Planning!G38,"")</f>
        <v/>
      </c>
      <c r="G54" s="194">
        <f>Planning!H38</f>
        <v>0</v>
      </c>
      <c r="H54" s="206">
        <f>Planning!AD38</f>
        <v>0</v>
      </c>
      <c r="I54" s="198">
        <f ca="1">IF(OR(W54="1",AND(W54&lt;&gt;"1",G54=Lists!$A$17)),Y54,0)</f>
        <v>0</v>
      </c>
      <c r="J54" s="174"/>
      <c r="K54" s="32" t="str">
        <f ca="1">IF(AND(W54="2",G54&lt;&gt;Lists!$A$17),AA54,Z54)</f>
        <v/>
      </c>
      <c r="L54" s="33" t="str">
        <f t="shared" ca="1" si="0"/>
        <v/>
      </c>
      <c r="M54" s="208">
        <f>Planning!AE38</f>
        <v>0</v>
      </c>
      <c r="N54" s="208">
        <f>'Month 7'!M54+'Month 7'!N54-'Month 7'!O54</f>
        <v>0</v>
      </c>
      <c r="O54" s="166"/>
      <c r="P54" s="32" t="str">
        <f t="shared" si="1"/>
        <v/>
      </c>
      <c r="Q54" s="33" t="str">
        <f t="shared" si="2"/>
        <v/>
      </c>
      <c r="R54" s="89">
        <f ca="1">SUMIFS($J$25:$J$224,$C$25:$C$224,$C54,$G$25:$G$224,Lists!$A$16)</f>
        <v>0</v>
      </c>
      <c r="S54" s="89">
        <f t="shared" si="4"/>
        <v>0</v>
      </c>
      <c r="U54" s="2" t="str">
        <f t="shared" si="5"/>
        <v/>
      </c>
      <c r="W54" s="2" t="str">
        <f>IF(C54=0,"",LEFT(INDEX(Lists!$H$5:$H$49,MATCH(C54,Lists!$G$5:$G$49,0),1),1))</f>
        <v/>
      </c>
      <c r="Y54" s="4">
        <f ca="1">'Month 7'!H54+'Month 7'!I54-'Month 7'!J54</f>
        <v>0</v>
      </c>
      <c r="Z54" s="2" t="str">
        <f t="shared" ca="1" si="6"/>
        <v/>
      </c>
      <c r="AA54" s="2" t="str">
        <f t="shared" ca="1" si="3"/>
        <v/>
      </c>
      <c r="AC54" s="627" t="str">
        <f t="shared" si="7"/>
        <v>0</v>
      </c>
    </row>
    <row r="55" spans="1:29" ht="39" hidden="1" customHeight="1" x14ac:dyDescent="0.2">
      <c r="A55" s="14" t="str">
        <f>Planning!A39</f>
        <v>I031</v>
      </c>
      <c r="B55" s="9">
        <f>Planning!B39</f>
        <v>0</v>
      </c>
      <c r="C55" s="9">
        <f>Planning!C39</f>
        <v>0</v>
      </c>
      <c r="D55" s="204">
        <f>Planning!D39</f>
        <v>0</v>
      </c>
      <c r="E55" s="205">
        <f>Planning!E39</f>
        <v>0</v>
      </c>
      <c r="F55" s="205" t="str">
        <f>IF(Planning!G39&lt;&gt;0,Planning!G39,"")</f>
        <v/>
      </c>
      <c r="G55" s="194">
        <f>Planning!H39</f>
        <v>0</v>
      </c>
      <c r="H55" s="206">
        <f>Planning!AD39</f>
        <v>0</v>
      </c>
      <c r="I55" s="198">
        <f ca="1">IF(OR(W55="1",AND(W55&lt;&gt;"1",G55=Lists!$A$17)),Y55,0)</f>
        <v>0</v>
      </c>
      <c r="J55" s="174"/>
      <c r="K55" s="32" t="str">
        <f ca="1">IF(AND(W55="2",G55&lt;&gt;Lists!$A$17),AA55,Z55)</f>
        <v/>
      </c>
      <c r="L55" s="33" t="str">
        <f t="shared" ca="1" si="0"/>
        <v/>
      </c>
      <c r="M55" s="208">
        <f>Planning!AE39</f>
        <v>0</v>
      </c>
      <c r="N55" s="208">
        <f>'Month 7'!M55+'Month 7'!N55-'Month 7'!O55</f>
        <v>0</v>
      </c>
      <c r="O55" s="166"/>
      <c r="P55" s="32" t="str">
        <f t="shared" si="1"/>
        <v/>
      </c>
      <c r="Q55" s="33" t="str">
        <f t="shared" si="2"/>
        <v/>
      </c>
      <c r="R55" s="89">
        <f ca="1">SUMIFS($J$25:$J$224,$C$25:$C$224,$C55,$G$25:$G$224,Lists!$A$16)</f>
        <v>0</v>
      </c>
      <c r="S55" s="89">
        <f t="shared" si="4"/>
        <v>0</v>
      </c>
      <c r="U55" s="2" t="str">
        <f t="shared" si="5"/>
        <v/>
      </c>
      <c r="W55" s="2" t="str">
        <f>IF(C55=0,"",LEFT(INDEX(Lists!$H$5:$H$49,MATCH(C55,Lists!$G$5:$G$49,0),1),1))</f>
        <v/>
      </c>
      <c r="Y55" s="4">
        <f ca="1">'Month 7'!H55+'Month 7'!I55-'Month 7'!J55</f>
        <v>0</v>
      </c>
      <c r="Z55" s="2" t="str">
        <f t="shared" ca="1" si="6"/>
        <v/>
      </c>
      <c r="AA55" s="2" t="str">
        <f t="shared" ca="1" si="3"/>
        <v/>
      </c>
      <c r="AC55" s="627" t="str">
        <f t="shared" si="7"/>
        <v>0</v>
      </c>
    </row>
    <row r="56" spans="1:29" ht="39" hidden="1" customHeight="1" x14ac:dyDescent="0.2">
      <c r="A56" s="14" t="str">
        <f>Planning!A40</f>
        <v>I032</v>
      </c>
      <c r="B56" s="9">
        <f>Planning!B40</f>
        <v>0</v>
      </c>
      <c r="C56" s="9">
        <f>Planning!C40</f>
        <v>0</v>
      </c>
      <c r="D56" s="204">
        <f>Planning!D40</f>
        <v>0</v>
      </c>
      <c r="E56" s="205">
        <f>Planning!E40</f>
        <v>0</v>
      </c>
      <c r="F56" s="205" t="str">
        <f>IF(Planning!G40&lt;&gt;0,Planning!G40,"")</f>
        <v/>
      </c>
      <c r="G56" s="194">
        <f>Planning!H40</f>
        <v>0</v>
      </c>
      <c r="H56" s="206">
        <f>Planning!AD40</f>
        <v>0</v>
      </c>
      <c r="I56" s="198">
        <f ca="1">IF(OR(W56="1",AND(W56&lt;&gt;"1",G56=Lists!$A$17)),Y56,0)</f>
        <v>0</v>
      </c>
      <c r="J56" s="174"/>
      <c r="K56" s="32" t="str">
        <f ca="1">IF(AND(W56="2",G56&lt;&gt;Lists!$A$17),AA56,Z56)</f>
        <v/>
      </c>
      <c r="L56" s="33" t="str">
        <f t="shared" ca="1" si="0"/>
        <v/>
      </c>
      <c r="M56" s="208">
        <f>Planning!AE40</f>
        <v>0</v>
      </c>
      <c r="N56" s="208">
        <f>'Month 7'!M56+'Month 7'!N56-'Month 7'!O56</f>
        <v>0</v>
      </c>
      <c r="O56" s="166"/>
      <c r="P56" s="32" t="str">
        <f t="shared" si="1"/>
        <v/>
      </c>
      <c r="Q56" s="33" t="str">
        <f t="shared" si="2"/>
        <v/>
      </c>
      <c r="R56" s="89">
        <f ca="1">SUMIFS($J$25:$J$224,$C$25:$C$224,$C56,$G$25:$G$224,Lists!$A$16)</f>
        <v>0</v>
      </c>
      <c r="S56" s="89">
        <f t="shared" si="4"/>
        <v>0</v>
      </c>
      <c r="U56" s="2" t="str">
        <f t="shared" si="5"/>
        <v/>
      </c>
      <c r="W56" s="2" t="str">
        <f>IF(C56=0,"",LEFT(INDEX(Lists!$H$5:$H$49,MATCH(C56,Lists!$G$5:$G$49,0),1),1))</f>
        <v/>
      </c>
      <c r="Y56" s="4">
        <f ca="1">'Month 7'!H56+'Month 7'!I56-'Month 7'!J56</f>
        <v>0</v>
      </c>
      <c r="Z56" s="2" t="str">
        <f t="shared" ca="1" si="6"/>
        <v/>
      </c>
      <c r="AA56" s="2" t="str">
        <f t="shared" ca="1" si="3"/>
        <v/>
      </c>
      <c r="AC56" s="627" t="str">
        <f t="shared" si="7"/>
        <v>0</v>
      </c>
    </row>
    <row r="57" spans="1:29" ht="39" hidden="1" customHeight="1" x14ac:dyDescent="0.2">
      <c r="A57" s="14" t="str">
        <f>Planning!A41</f>
        <v>I033</v>
      </c>
      <c r="B57" s="9">
        <f>Planning!B41</f>
        <v>0</v>
      </c>
      <c r="C57" s="9">
        <f>Planning!C41</f>
        <v>0</v>
      </c>
      <c r="D57" s="9">
        <f>Planning!D41</f>
        <v>0</v>
      </c>
      <c r="E57" s="3">
        <f>Planning!E41</f>
        <v>0</v>
      </c>
      <c r="F57" s="3" t="str">
        <f>IF(Planning!G41&lt;&gt;0,Planning!G41,"")</f>
        <v/>
      </c>
      <c r="G57" s="194">
        <f>Planning!H41</f>
        <v>0</v>
      </c>
      <c r="H57" s="4">
        <f>Planning!AD41</f>
        <v>0</v>
      </c>
      <c r="I57" s="198">
        <f ca="1">IF(OR(W57="1",AND(W57&lt;&gt;"1",G57=Lists!$A$17)),Y57,0)</f>
        <v>0</v>
      </c>
      <c r="J57" s="174"/>
      <c r="K57" s="32" t="str">
        <f ca="1">IF(AND(W57="2",G57&lt;&gt;Lists!$A$17),AA57,Z57)</f>
        <v/>
      </c>
      <c r="L57" s="33" t="str">
        <f t="shared" ref="L57:L88" ca="1" si="8">IF($U57=ExcluirDelPLogro,"",IF(AND(H57=0,I57=0,J57=0),"",K57))</f>
        <v/>
      </c>
      <c r="M57" s="5">
        <f>Planning!AE41</f>
        <v>0</v>
      </c>
      <c r="N57" s="5">
        <f>'Month 7'!M57+'Month 7'!N57-'Month 7'!O57</f>
        <v>0</v>
      </c>
      <c r="O57" s="166"/>
      <c r="P57" s="32" t="str">
        <f t="shared" si="1"/>
        <v/>
      </c>
      <c r="Q57" s="33" t="str">
        <f t="shared" ref="Q57:Q88" si="9">IF($U57=ExcluirDelPLogro,"",IF(AND(M57=0,N57=0,O57=0),"",P57))</f>
        <v/>
      </c>
      <c r="R57" s="89">
        <f ca="1">SUMIFS($J$25:$J$224,$C$25:$C$224,$C57,$G$25:$G$224,Lists!$A$16)</f>
        <v>0</v>
      </c>
      <c r="S57" s="89">
        <f t="shared" si="4"/>
        <v>0</v>
      </c>
      <c r="U57" s="2" t="str">
        <f t="shared" si="5"/>
        <v/>
      </c>
      <c r="W57" s="2" t="str">
        <f>IF(C57=0,"",LEFT(INDEX(Lists!$H$5:$H$49,MATCH(C57,Lists!$G$5:$G$49,0),1),1))</f>
        <v/>
      </c>
      <c r="Y57" s="4">
        <f ca="1">'Month 7'!H57+'Month 7'!I57-'Month 7'!J57</f>
        <v>0</v>
      </c>
      <c r="Z57" s="2" t="str">
        <f t="shared" ca="1" si="6"/>
        <v/>
      </c>
      <c r="AA57" s="2" t="str">
        <f t="shared" ref="AA57:AA88" ca="1" si="10">IF(AND(H57=0,I57=0,J57=0),"",IF(J57&gt;0,H57/J57,0))</f>
        <v/>
      </c>
      <c r="AC57" s="627" t="str">
        <f t="shared" si="7"/>
        <v>0</v>
      </c>
    </row>
    <row r="58" spans="1:29" ht="39" hidden="1" customHeight="1" x14ac:dyDescent="0.2">
      <c r="A58" s="14" t="str">
        <f>Planning!A42</f>
        <v>I034</v>
      </c>
      <c r="B58" s="9">
        <f>Planning!B42</f>
        <v>0</v>
      </c>
      <c r="C58" s="9">
        <f>Planning!C42</f>
        <v>0</v>
      </c>
      <c r="D58" s="9">
        <f>Planning!D42</f>
        <v>0</v>
      </c>
      <c r="E58" s="3">
        <f>Planning!E42</f>
        <v>0</v>
      </c>
      <c r="F58" s="3" t="str">
        <f>IF(Planning!G42&lt;&gt;0,Planning!G42,"")</f>
        <v/>
      </c>
      <c r="G58" s="194">
        <f>Planning!H42</f>
        <v>0</v>
      </c>
      <c r="H58" s="4">
        <f>Planning!AD42</f>
        <v>0</v>
      </c>
      <c r="I58" s="198">
        <f ca="1">IF(OR(W58="1",AND(W58&lt;&gt;"1",G58=Lists!$A$17)),Y58,0)</f>
        <v>0</v>
      </c>
      <c r="J58" s="174"/>
      <c r="K58" s="32" t="str">
        <f ca="1">IF(AND(W58="2",G58&lt;&gt;Lists!$A$17),AA58,Z58)</f>
        <v/>
      </c>
      <c r="L58" s="33" t="str">
        <f t="shared" ca="1" si="8"/>
        <v/>
      </c>
      <c r="M58" s="5">
        <f>Planning!AE42</f>
        <v>0</v>
      </c>
      <c r="N58" s="5">
        <f>'Month 7'!M58+'Month 7'!N58-'Month 7'!O58</f>
        <v>0</v>
      </c>
      <c r="O58" s="166"/>
      <c r="P58" s="32" t="str">
        <f t="shared" si="1"/>
        <v/>
      </c>
      <c r="Q58" s="33" t="str">
        <f t="shared" si="9"/>
        <v/>
      </c>
      <c r="R58" s="89">
        <f ca="1">SUMIFS($J$25:$J$224,$C$25:$C$224,$C58,$G$25:$G$224,Lists!$A$16)</f>
        <v>0</v>
      </c>
      <c r="S58" s="89">
        <f t="shared" si="4"/>
        <v>0</v>
      </c>
      <c r="U58" s="2" t="str">
        <f t="shared" si="5"/>
        <v/>
      </c>
      <c r="W58" s="2" t="str">
        <f>IF(C58=0,"",LEFT(INDEX(Lists!$H$5:$H$49,MATCH(C58,Lists!$G$5:$G$49,0),1),1))</f>
        <v/>
      </c>
      <c r="Y58" s="4">
        <f ca="1">'Month 7'!H58+'Month 7'!I58-'Month 7'!J58</f>
        <v>0</v>
      </c>
      <c r="Z58" s="2" t="str">
        <f t="shared" ca="1" si="6"/>
        <v/>
      </c>
      <c r="AA58" s="2" t="str">
        <f t="shared" ca="1" si="10"/>
        <v/>
      </c>
      <c r="AC58" s="627" t="str">
        <f t="shared" si="7"/>
        <v>0</v>
      </c>
    </row>
    <row r="59" spans="1:29" ht="39" hidden="1" customHeight="1" x14ac:dyDescent="0.2">
      <c r="A59" s="14" t="str">
        <f>Planning!A43</f>
        <v>I035</v>
      </c>
      <c r="B59" s="9">
        <f>Planning!B43</f>
        <v>0</v>
      </c>
      <c r="C59" s="9">
        <f>Planning!C43</f>
        <v>0</v>
      </c>
      <c r="D59" s="9">
        <f>Planning!D43</f>
        <v>0</v>
      </c>
      <c r="E59" s="3">
        <f>Planning!E43</f>
        <v>0</v>
      </c>
      <c r="F59" s="3" t="str">
        <f>IF(Planning!G43&lt;&gt;0,Planning!G43,"")</f>
        <v/>
      </c>
      <c r="G59" s="194">
        <f>Planning!H43</f>
        <v>0</v>
      </c>
      <c r="H59" s="4">
        <f>Planning!AD43</f>
        <v>0</v>
      </c>
      <c r="I59" s="198">
        <f ca="1">IF(OR(W59="1",AND(W59&lt;&gt;"1",G59=Lists!$A$17)),Y59,0)</f>
        <v>0</v>
      </c>
      <c r="J59" s="174"/>
      <c r="K59" s="32" t="str">
        <f ca="1">IF(AND(W59="2",G59&lt;&gt;Lists!$A$17),AA59,Z59)</f>
        <v/>
      </c>
      <c r="L59" s="33" t="str">
        <f t="shared" ca="1" si="8"/>
        <v/>
      </c>
      <c r="M59" s="5">
        <f>Planning!AE43</f>
        <v>0</v>
      </c>
      <c r="N59" s="5">
        <f>'Month 7'!M59+'Month 7'!N59-'Month 7'!O59</f>
        <v>0</v>
      </c>
      <c r="O59" s="166"/>
      <c r="P59" s="32" t="str">
        <f t="shared" si="1"/>
        <v/>
      </c>
      <c r="Q59" s="33" t="str">
        <f t="shared" si="9"/>
        <v/>
      </c>
      <c r="R59" s="89">
        <f ca="1">SUMIFS($J$25:$J$224,$C$25:$C$224,$C59,$G$25:$G$224,Lists!$A$16)</f>
        <v>0</v>
      </c>
      <c r="S59" s="89">
        <f t="shared" si="4"/>
        <v>0</v>
      </c>
      <c r="U59" s="2" t="str">
        <f t="shared" si="5"/>
        <v/>
      </c>
      <c r="W59" s="2" t="str">
        <f>IF(C59=0,"",LEFT(INDEX(Lists!$H$5:$H$49,MATCH(C59,Lists!$G$5:$G$49,0),1),1))</f>
        <v/>
      </c>
      <c r="Y59" s="4">
        <f ca="1">'Month 7'!H59+'Month 7'!I59-'Month 7'!J59</f>
        <v>0</v>
      </c>
      <c r="Z59" s="2" t="str">
        <f t="shared" ca="1" si="6"/>
        <v/>
      </c>
      <c r="AA59" s="2" t="str">
        <f t="shared" ca="1" si="10"/>
        <v/>
      </c>
      <c r="AC59" s="627" t="str">
        <f t="shared" si="7"/>
        <v>0</v>
      </c>
    </row>
    <row r="60" spans="1:29" ht="39" hidden="1" customHeight="1" x14ac:dyDescent="0.2">
      <c r="A60" s="14" t="str">
        <f>Planning!A44</f>
        <v>I036</v>
      </c>
      <c r="B60" s="9">
        <f>Planning!B44</f>
        <v>0</v>
      </c>
      <c r="C60" s="9">
        <f>Planning!C44</f>
        <v>0</v>
      </c>
      <c r="D60" s="9">
        <f>Planning!D44</f>
        <v>0</v>
      </c>
      <c r="E60" s="3">
        <f>Planning!E44</f>
        <v>0</v>
      </c>
      <c r="F60" s="3" t="str">
        <f>IF(Planning!G44&lt;&gt;0,Planning!G44,"")</f>
        <v/>
      </c>
      <c r="G60" s="194">
        <f>Planning!H44</f>
        <v>0</v>
      </c>
      <c r="H60" s="4">
        <f>Planning!AD44</f>
        <v>0</v>
      </c>
      <c r="I60" s="198">
        <f ca="1">IF(OR(W60="1",AND(W60&lt;&gt;"1",G60=Lists!$A$17)),Y60,0)</f>
        <v>0</v>
      </c>
      <c r="J60" s="174"/>
      <c r="K60" s="32" t="str">
        <f ca="1">IF(AND(W60="2",G60&lt;&gt;Lists!$A$17),AA60,Z60)</f>
        <v/>
      </c>
      <c r="L60" s="33" t="str">
        <f t="shared" ca="1" si="8"/>
        <v/>
      </c>
      <c r="M60" s="5">
        <f>Planning!AE44</f>
        <v>0</v>
      </c>
      <c r="N60" s="5">
        <f>'Month 7'!M60+'Month 7'!N60-'Month 7'!O60</f>
        <v>0</v>
      </c>
      <c r="O60" s="166"/>
      <c r="P60" s="32" t="str">
        <f t="shared" si="1"/>
        <v/>
      </c>
      <c r="Q60" s="33" t="str">
        <f t="shared" si="9"/>
        <v/>
      </c>
      <c r="R60" s="89">
        <f ca="1">SUMIFS($J$25:$J$224,$C$25:$C$224,$C60,$G$25:$G$224,Lists!$A$16)</f>
        <v>0</v>
      </c>
      <c r="S60" s="89">
        <f t="shared" si="4"/>
        <v>0</v>
      </c>
      <c r="U60" s="2" t="str">
        <f t="shared" si="5"/>
        <v/>
      </c>
      <c r="W60" s="2" t="str">
        <f>IF(C60=0,"",LEFT(INDEX(Lists!$H$5:$H$49,MATCH(C60,Lists!$G$5:$G$49,0),1),1))</f>
        <v/>
      </c>
      <c r="Y60" s="4">
        <f ca="1">'Month 7'!H60+'Month 7'!I60-'Month 7'!J60</f>
        <v>0</v>
      </c>
      <c r="Z60" s="2" t="str">
        <f t="shared" ca="1" si="6"/>
        <v/>
      </c>
      <c r="AA60" s="2" t="str">
        <f t="shared" ca="1" si="10"/>
        <v/>
      </c>
      <c r="AC60" s="627" t="str">
        <f t="shared" si="7"/>
        <v>0</v>
      </c>
    </row>
    <row r="61" spans="1:29" ht="39" hidden="1" customHeight="1" x14ac:dyDescent="0.2">
      <c r="A61" s="14" t="str">
        <f>Planning!A45</f>
        <v>I037</v>
      </c>
      <c r="B61" s="9">
        <f>Planning!B45</f>
        <v>0</v>
      </c>
      <c r="C61" s="9">
        <f>Planning!C45</f>
        <v>0</v>
      </c>
      <c r="D61" s="9">
        <f>Planning!D45</f>
        <v>0</v>
      </c>
      <c r="E61" s="3">
        <f>Planning!E45</f>
        <v>0</v>
      </c>
      <c r="F61" s="3" t="str">
        <f>IF(Planning!G45&lt;&gt;0,Planning!G45,"")</f>
        <v/>
      </c>
      <c r="G61" s="194">
        <f>Planning!H45</f>
        <v>0</v>
      </c>
      <c r="H61" s="4">
        <f>Planning!AD45</f>
        <v>0</v>
      </c>
      <c r="I61" s="198">
        <f ca="1">IF(OR(W61="1",AND(W61&lt;&gt;"1",G61=Lists!$A$17)),Y61,0)</f>
        <v>0</v>
      </c>
      <c r="J61" s="174"/>
      <c r="K61" s="32" t="str">
        <f ca="1">IF(AND(W61="2",G61&lt;&gt;Lists!$A$17),AA61,Z61)</f>
        <v/>
      </c>
      <c r="L61" s="33" t="str">
        <f t="shared" ca="1" si="8"/>
        <v/>
      </c>
      <c r="M61" s="5">
        <f>Planning!AE45</f>
        <v>0</v>
      </c>
      <c r="N61" s="5">
        <f>'Month 7'!M61+'Month 7'!N61-'Month 7'!O61</f>
        <v>0</v>
      </c>
      <c r="O61" s="166"/>
      <c r="P61" s="32" t="str">
        <f t="shared" si="1"/>
        <v/>
      </c>
      <c r="Q61" s="33" t="str">
        <f t="shared" si="9"/>
        <v/>
      </c>
      <c r="R61" s="89">
        <f ca="1">SUMIFS($J$25:$J$224,$C$25:$C$224,$C61,$G$25:$G$224,Lists!$A$16)</f>
        <v>0</v>
      </c>
      <c r="S61" s="89">
        <f t="shared" si="4"/>
        <v>0</v>
      </c>
      <c r="U61" s="2" t="str">
        <f t="shared" si="5"/>
        <v/>
      </c>
      <c r="W61" s="2" t="str">
        <f>IF(C61=0,"",LEFT(INDEX(Lists!$H$5:$H$49,MATCH(C61,Lists!$G$5:$G$49,0),1),1))</f>
        <v/>
      </c>
      <c r="Y61" s="4">
        <f ca="1">'Month 7'!H61+'Month 7'!I61-'Month 7'!J61</f>
        <v>0</v>
      </c>
      <c r="Z61" s="2" t="str">
        <f t="shared" ca="1" si="6"/>
        <v/>
      </c>
      <c r="AA61" s="2" t="str">
        <f t="shared" ca="1" si="10"/>
        <v/>
      </c>
      <c r="AC61" s="627" t="str">
        <f t="shared" si="7"/>
        <v>0</v>
      </c>
    </row>
    <row r="62" spans="1:29" ht="39" hidden="1" customHeight="1" x14ac:dyDescent="0.2">
      <c r="A62" s="14" t="str">
        <f>Planning!A46</f>
        <v>I038</v>
      </c>
      <c r="B62" s="9">
        <f>Planning!B46</f>
        <v>0</v>
      </c>
      <c r="C62" s="9">
        <f>Planning!C46</f>
        <v>0</v>
      </c>
      <c r="D62" s="9">
        <f>Planning!D46</f>
        <v>0</v>
      </c>
      <c r="E62" s="3">
        <f>Planning!E46</f>
        <v>0</v>
      </c>
      <c r="F62" s="3" t="str">
        <f>IF(Planning!G46&lt;&gt;0,Planning!G46,"")</f>
        <v/>
      </c>
      <c r="G62" s="194">
        <f>Planning!H46</f>
        <v>0</v>
      </c>
      <c r="H62" s="4">
        <f>Planning!AD46</f>
        <v>0</v>
      </c>
      <c r="I62" s="198">
        <f ca="1">IF(OR(W62="1",AND(W62&lt;&gt;"1",G62=Lists!$A$17)),Y62,0)</f>
        <v>0</v>
      </c>
      <c r="J62" s="174"/>
      <c r="K62" s="32" t="str">
        <f ca="1">IF(AND(W62="2",G62&lt;&gt;Lists!$A$17),AA62,Z62)</f>
        <v/>
      </c>
      <c r="L62" s="33" t="str">
        <f t="shared" ca="1" si="8"/>
        <v/>
      </c>
      <c r="M62" s="5">
        <f>Planning!AE46</f>
        <v>0</v>
      </c>
      <c r="N62" s="5">
        <f>'Month 7'!M62+'Month 7'!N62-'Month 7'!O62</f>
        <v>0</v>
      </c>
      <c r="O62" s="166"/>
      <c r="P62" s="32" t="str">
        <f t="shared" si="1"/>
        <v/>
      </c>
      <c r="Q62" s="33" t="str">
        <f t="shared" si="9"/>
        <v/>
      </c>
      <c r="R62" s="89">
        <f ca="1">SUMIFS($J$25:$J$224,$C$25:$C$224,$C62,$G$25:$G$224,Lists!$A$16)</f>
        <v>0</v>
      </c>
      <c r="S62" s="89">
        <f t="shared" si="4"/>
        <v>0</v>
      </c>
      <c r="U62" s="2" t="str">
        <f t="shared" si="5"/>
        <v/>
      </c>
      <c r="W62" s="2" t="str">
        <f>IF(C62=0,"",LEFT(INDEX(Lists!$H$5:$H$49,MATCH(C62,Lists!$G$5:$G$49,0),1),1))</f>
        <v/>
      </c>
      <c r="Y62" s="4">
        <f ca="1">'Month 7'!H62+'Month 7'!I62-'Month 7'!J62</f>
        <v>0</v>
      </c>
      <c r="Z62" s="2" t="str">
        <f t="shared" ca="1" si="6"/>
        <v/>
      </c>
      <c r="AA62" s="2" t="str">
        <f t="shared" ca="1" si="10"/>
        <v/>
      </c>
      <c r="AC62" s="627" t="str">
        <f t="shared" si="7"/>
        <v>0</v>
      </c>
    </row>
    <row r="63" spans="1:29" ht="39" hidden="1" customHeight="1" x14ac:dyDescent="0.2">
      <c r="A63" s="14" t="str">
        <f>Planning!A47</f>
        <v>I039</v>
      </c>
      <c r="B63" s="9">
        <f>Planning!B47</f>
        <v>0</v>
      </c>
      <c r="C63" s="9">
        <f>Planning!C47</f>
        <v>0</v>
      </c>
      <c r="D63" s="9">
        <f>Planning!D47</f>
        <v>0</v>
      </c>
      <c r="E63" s="3">
        <f>Planning!E47</f>
        <v>0</v>
      </c>
      <c r="F63" s="3" t="str">
        <f>IF(Planning!G47&lt;&gt;0,Planning!G47,"")</f>
        <v/>
      </c>
      <c r="G63" s="194">
        <f>Planning!H47</f>
        <v>0</v>
      </c>
      <c r="H63" s="4">
        <f>Planning!AD47</f>
        <v>0</v>
      </c>
      <c r="I63" s="198">
        <f ca="1">IF(OR(W63="1",AND(W63&lt;&gt;"1",G63=Lists!$A$17)),Y63,0)</f>
        <v>0</v>
      </c>
      <c r="J63" s="174"/>
      <c r="K63" s="32" t="str">
        <f ca="1">IF(AND(W63="2",G63&lt;&gt;Lists!$A$17),AA63,Z63)</f>
        <v/>
      </c>
      <c r="L63" s="33" t="str">
        <f t="shared" ca="1" si="8"/>
        <v/>
      </c>
      <c r="M63" s="5">
        <f>Planning!AE47</f>
        <v>0</v>
      </c>
      <c r="N63" s="5">
        <f>'Month 7'!M63+'Month 7'!N63-'Month 7'!O63</f>
        <v>0</v>
      </c>
      <c r="O63" s="166"/>
      <c r="P63" s="32" t="str">
        <f t="shared" si="1"/>
        <v/>
      </c>
      <c r="Q63" s="33" t="str">
        <f t="shared" si="9"/>
        <v/>
      </c>
      <c r="R63" s="89">
        <f ca="1">SUMIFS($J$25:$J$224,$C$25:$C$224,$C63,$G$25:$G$224,Lists!$A$16)</f>
        <v>0</v>
      </c>
      <c r="S63" s="89">
        <f t="shared" si="4"/>
        <v>0</v>
      </c>
      <c r="U63" s="2" t="str">
        <f t="shared" si="5"/>
        <v/>
      </c>
      <c r="W63" s="2" t="str">
        <f>IF(C63=0,"",LEFT(INDEX(Lists!$H$5:$H$49,MATCH(C63,Lists!$G$5:$G$49,0),1),1))</f>
        <v/>
      </c>
      <c r="Y63" s="4">
        <f ca="1">'Month 7'!H63+'Month 7'!I63-'Month 7'!J63</f>
        <v>0</v>
      </c>
      <c r="Z63" s="2" t="str">
        <f t="shared" ca="1" si="6"/>
        <v/>
      </c>
      <c r="AA63" s="2" t="str">
        <f t="shared" ca="1" si="10"/>
        <v/>
      </c>
      <c r="AC63" s="627" t="str">
        <f t="shared" si="7"/>
        <v>0</v>
      </c>
    </row>
    <row r="64" spans="1:29" ht="39" hidden="1" customHeight="1" x14ac:dyDescent="0.2">
      <c r="A64" s="14" t="str">
        <f>Planning!A48</f>
        <v>I040</v>
      </c>
      <c r="B64" s="9">
        <f>Planning!B48</f>
        <v>0</v>
      </c>
      <c r="C64" s="9">
        <f>Planning!C48</f>
        <v>0</v>
      </c>
      <c r="D64" s="9">
        <f>Planning!D48</f>
        <v>0</v>
      </c>
      <c r="E64" s="3">
        <f>Planning!E48</f>
        <v>0</v>
      </c>
      <c r="F64" s="3" t="str">
        <f>IF(Planning!G48&lt;&gt;0,Planning!G48,"")</f>
        <v/>
      </c>
      <c r="G64" s="194">
        <f>Planning!H48</f>
        <v>0</v>
      </c>
      <c r="H64" s="4">
        <f>Planning!AD48</f>
        <v>0</v>
      </c>
      <c r="I64" s="198">
        <f ca="1">IF(OR(W64="1",AND(W64&lt;&gt;"1",G64=Lists!$A$17)),Y64,0)</f>
        <v>0</v>
      </c>
      <c r="J64" s="174"/>
      <c r="K64" s="32" t="str">
        <f ca="1">IF(AND(W64="2",G64&lt;&gt;Lists!$A$17),AA64,Z64)</f>
        <v/>
      </c>
      <c r="L64" s="33" t="str">
        <f t="shared" ca="1" si="8"/>
        <v/>
      </c>
      <c r="M64" s="5">
        <f>Planning!AE48</f>
        <v>0</v>
      </c>
      <c r="N64" s="5">
        <f>'Month 7'!M64+'Month 7'!N64-'Month 7'!O64</f>
        <v>0</v>
      </c>
      <c r="O64" s="166"/>
      <c r="P64" s="32" t="str">
        <f t="shared" si="1"/>
        <v/>
      </c>
      <c r="Q64" s="33" t="str">
        <f t="shared" si="9"/>
        <v/>
      </c>
      <c r="R64" s="89">
        <f ca="1">SUMIFS($J$25:$J$224,$C$25:$C$224,$C64,$G$25:$G$224,Lists!$A$16)</f>
        <v>0</v>
      </c>
      <c r="S64" s="89">
        <f t="shared" si="4"/>
        <v>0</v>
      </c>
      <c r="U64" s="2" t="str">
        <f t="shared" si="5"/>
        <v/>
      </c>
      <c r="W64" s="2" t="str">
        <f>IF(C64=0,"",LEFT(INDEX(Lists!$H$5:$H$49,MATCH(C64,Lists!$G$5:$G$49,0),1),1))</f>
        <v/>
      </c>
      <c r="Y64" s="4">
        <f ca="1">'Month 7'!H64+'Month 7'!I64-'Month 7'!J64</f>
        <v>0</v>
      </c>
      <c r="Z64" s="2" t="str">
        <f t="shared" ca="1" si="6"/>
        <v/>
      </c>
      <c r="AA64" s="2" t="str">
        <f t="shared" ca="1" si="10"/>
        <v/>
      </c>
      <c r="AC64" s="627" t="str">
        <f t="shared" si="7"/>
        <v>0</v>
      </c>
    </row>
    <row r="65" spans="1:29" ht="39" hidden="1" customHeight="1" x14ac:dyDescent="0.2">
      <c r="A65" s="14" t="str">
        <f>Planning!A49</f>
        <v>I041</v>
      </c>
      <c r="B65" s="9">
        <f>Planning!B49</f>
        <v>0</v>
      </c>
      <c r="C65" s="9">
        <f>Planning!C49</f>
        <v>0</v>
      </c>
      <c r="D65" s="9">
        <f>Planning!D49</f>
        <v>0</v>
      </c>
      <c r="E65" s="3">
        <f>Planning!E49</f>
        <v>0</v>
      </c>
      <c r="F65" s="3" t="str">
        <f>IF(Planning!G49&lt;&gt;0,Planning!G49,"")</f>
        <v/>
      </c>
      <c r="G65" s="194">
        <f>Planning!H49</f>
        <v>0</v>
      </c>
      <c r="H65" s="4">
        <f>Planning!AD49</f>
        <v>0</v>
      </c>
      <c r="I65" s="198">
        <f ca="1">IF(OR(W65="1",AND(W65&lt;&gt;"1",G65=Lists!$A$17)),Y65,0)</f>
        <v>0</v>
      </c>
      <c r="J65" s="174"/>
      <c r="K65" s="32" t="str">
        <f ca="1">IF(AND(W65="2",G65&lt;&gt;Lists!$A$17),AA65,Z65)</f>
        <v/>
      </c>
      <c r="L65" s="33" t="str">
        <f t="shared" ca="1" si="8"/>
        <v/>
      </c>
      <c r="M65" s="5">
        <f>Planning!AE49</f>
        <v>0</v>
      </c>
      <c r="N65" s="5">
        <f>'Month 7'!M65+'Month 7'!N65-'Month 7'!O65</f>
        <v>0</v>
      </c>
      <c r="O65" s="166"/>
      <c r="P65" s="32" t="str">
        <f t="shared" si="1"/>
        <v/>
      </c>
      <c r="Q65" s="33" t="str">
        <f t="shared" si="9"/>
        <v/>
      </c>
      <c r="R65" s="89">
        <f ca="1">SUMIFS($J$25:$J$224,$C$25:$C$224,$C65,$G$25:$G$224,Lists!$A$16)</f>
        <v>0</v>
      </c>
      <c r="S65" s="89">
        <f t="shared" si="4"/>
        <v>0</v>
      </c>
      <c r="U65" s="2" t="str">
        <f t="shared" si="5"/>
        <v/>
      </c>
      <c r="W65" s="2" t="str">
        <f>IF(C65=0,"",LEFT(INDEX(Lists!$H$5:$H$49,MATCH(C65,Lists!$G$5:$G$49,0),1),1))</f>
        <v/>
      </c>
      <c r="Y65" s="4">
        <f ca="1">'Month 7'!H65+'Month 7'!I65-'Month 7'!J65</f>
        <v>0</v>
      </c>
      <c r="Z65" s="2" t="str">
        <f t="shared" ca="1" si="6"/>
        <v/>
      </c>
      <c r="AA65" s="2" t="str">
        <f t="shared" ca="1" si="10"/>
        <v/>
      </c>
      <c r="AC65" s="627" t="str">
        <f t="shared" si="7"/>
        <v>0</v>
      </c>
    </row>
    <row r="66" spans="1:29" ht="39" hidden="1" customHeight="1" x14ac:dyDescent="0.2">
      <c r="A66" s="14" t="str">
        <f>Planning!A50</f>
        <v>I042</v>
      </c>
      <c r="B66" s="9">
        <f>Planning!B50</f>
        <v>0</v>
      </c>
      <c r="C66" s="9">
        <f>Planning!C50</f>
        <v>0</v>
      </c>
      <c r="D66" s="9">
        <f>Planning!D50</f>
        <v>0</v>
      </c>
      <c r="E66" s="3">
        <f>Planning!E50</f>
        <v>0</v>
      </c>
      <c r="F66" s="3" t="str">
        <f>IF(Planning!G50&lt;&gt;0,Planning!G50,"")</f>
        <v/>
      </c>
      <c r="G66" s="194">
        <f>Planning!H50</f>
        <v>0</v>
      </c>
      <c r="H66" s="4">
        <f>Planning!AD50</f>
        <v>0</v>
      </c>
      <c r="I66" s="198">
        <f ca="1">IF(OR(W66="1",AND(W66&lt;&gt;"1",G66=Lists!$A$17)),Y66,0)</f>
        <v>0</v>
      </c>
      <c r="J66" s="174"/>
      <c r="K66" s="32" t="str">
        <f ca="1">IF(AND(W66="2",G66&lt;&gt;Lists!$A$17),AA66,Z66)</f>
        <v/>
      </c>
      <c r="L66" s="33" t="str">
        <f t="shared" ca="1" si="8"/>
        <v/>
      </c>
      <c r="M66" s="5">
        <f>Planning!AE50</f>
        <v>0</v>
      </c>
      <c r="N66" s="5">
        <f>'Month 7'!M66+'Month 7'!N66-'Month 7'!O66</f>
        <v>0</v>
      </c>
      <c r="O66" s="166"/>
      <c r="P66" s="32" t="str">
        <f t="shared" si="1"/>
        <v/>
      </c>
      <c r="Q66" s="33" t="str">
        <f t="shared" si="9"/>
        <v/>
      </c>
      <c r="R66" s="89">
        <f ca="1">SUMIFS($J$25:$J$224,$C$25:$C$224,$C66,$G$25:$G$224,Lists!$A$16)</f>
        <v>0</v>
      </c>
      <c r="S66" s="89">
        <f t="shared" si="4"/>
        <v>0</v>
      </c>
      <c r="U66" s="2" t="str">
        <f t="shared" si="5"/>
        <v/>
      </c>
      <c r="W66" s="2" t="str">
        <f>IF(C66=0,"",LEFT(INDEX(Lists!$H$5:$H$49,MATCH(C66,Lists!$G$5:$G$49,0),1),1))</f>
        <v/>
      </c>
      <c r="Y66" s="4">
        <f ca="1">'Month 7'!H66+'Month 7'!I66-'Month 7'!J66</f>
        <v>0</v>
      </c>
      <c r="Z66" s="2" t="str">
        <f t="shared" ca="1" si="6"/>
        <v/>
      </c>
      <c r="AA66" s="2" t="str">
        <f t="shared" ca="1" si="10"/>
        <v/>
      </c>
      <c r="AC66" s="627" t="str">
        <f t="shared" si="7"/>
        <v>0</v>
      </c>
    </row>
    <row r="67" spans="1:29" ht="39" hidden="1" customHeight="1" x14ac:dyDescent="0.2">
      <c r="A67" s="14" t="str">
        <f>Planning!A51</f>
        <v>I043</v>
      </c>
      <c r="B67" s="9">
        <f>Planning!B51</f>
        <v>0</v>
      </c>
      <c r="C67" s="9">
        <f>Planning!C51</f>
        <v>0</v>
      </c>
      <c r="D67" s="9">
        <f>Planning!D51</f>
        <v>0</v>
      </c>
      <c r="E67" s="3">
        <f>Planning!E51</f>
        <v>0</v>
      </c>
      <c r="F67" s="3" t="str">
        <f>IF(Planning!G51&lt;&gt;0,Planning!G51,"")</f>
        <v/>
      </c>
      <c r="G67" s="194">
        <f>Planning!H51</f>
        <v>0</v>
      </c>
      <c r="H67" s="4">
        <f>Planning!AD51</f>
        <v>0</v>
      </c>
      <c r="I67" s="198">
        <f ca="1">IF(OR(W67="1",AND(W67&lt;&gt;"1",G67=Lists!$A$17)),Y67,0)</f>
        <v>0</v>
      </c>
      <c r="J67" s="174"/>
      <c r="K67" s="32" t="str">
        <f ca="1">IF(AND(W67="2",G67&lt;&gt;Lists!$A$17),AA67,Z67)</f>
        <v/>
      </c>
      <c r="L67" s="33" t="str">
        <f t="shared" ca="1" si="8"/>
        <v/>
      </c>
      <c r="M67" s="5">
        <f>Planning!AE51</f>
        <v>0</v>
      </c>
      <c r="N67" s="5">
        <f>'Month 7'!M67+'Month 7'!N67-'Month 7'!O67</f>
        <v>0</v>
      </c>
      <c r="O67" s="166"/>
      <c r="P67" s="32" t="str">
        <f t="shared" si="1"/>
        <v/>
      </c>
      <c r="Q67" s="33" t="str">
        <f t="shared" si="9"/>
        <v/>
      </c>
      <c r="R67" s="89">
        <f ca="1">SUMIFS($J$25:$J$224,$C$25:$C$224,$C67,$G$25:$G$224,Lists!$A$16)</f>
        <v>0</v>
      </c>
      <c r="S67" s="89">
        <f t="shared" si="4"/>
        <v>0</v>
      </c>
      <c r="U67" s="2" t="str">
        <f t="shared" si="5"/>
        <v/>
      </c>
      <c r="W67" s="2" t="str">
        <f>IF(C67=0,"",LEFT(INDEX(Lists!$H$5:$H$49,MATCH(C67,Lists!$G$5:$G$49,0),1),1))</f>
        <v/>
      </c>
      <c r="Y67" s="4">
        <f ca="1">'Month 7'!H67+'Month 7'!I67-'Month 7'!J67</f>
        <v>0</v>
      </c>
      <c r="Z67" s="2" t="str">
        <f t="shared" ca="1" si="6"/>
        <v/>
      </c>
      <c r="AA67" s="2" t="str">
        <f t="shared" ca="1" si="10"/>
        <v/>
      </c>
      <c r="AC67" s="627" t="str">
        <f t="shared" si="7"/>
        <v>0</v>
      </c>
    </row>
    <row r="68" spans="1:29" ht="39" hidden="1" customHeight="1" x14ac:dyDescent="0.2">
      <c r="A68" s="14" t="str">
        <f>Planning!A52</f>
        <v>I044</v>
      </c>
      <c r="B68" s="9">
        <f>Planning!B52</f>
        <v>0</v>
      </c>
      <c r="C68" s="9">
        <f>Planning!C52</f>
        <v>0</v>
      </c>
      <c r="D68" s="9">
        <f>Planning!D52</f>
        <v>0</v>
      </c>
      <c r="E68" s="3">
        <f>Planning!E52</f>
        <v>0</v>
      </c>
      <c r="F68" s="3" t="str">
        <f>IF(Planning!G52&lt;&gt;0,Planning!G52,"")</f>
        <v/>
      </c>
      <c r="G68" s="194">
        <f>Planning!H52</f>
        <v>0</v>
      </c>
      <c r="H68" s="4">
        <f>Planning!AD52</f>
        <v>0</v>
      </c>
      <c r="I68" s="198">
        <f ca="1">IF(OR(W68="1",AND(W68&lt;&gt;"1",G68=Lists!$A$17)),Y68,0)</f>
        <v>0</v>
      </c>
      <c r="J68" s="174"/>
      <c r="K68" s="32" t="str">
        <f ca="1">IF(AND(W68="2",G68&lt;&gt;Lists!$A$17),AA68,Z68)</f>
        <v/>
      </c>
      <c r="L68" s="33" t="str">
        <f t="shared" ca="1" si="8"/>
        <v/>
      </c>
      <c r="M68" s="5">
        <f>Planning!AE52</f>
        <v>0</v>
      </c>
      <c r="N68" s="5">
        <f>'Month 7'!M68+'Month 7'!N68-'Month 7'!O68</f>
        <v>0</v>
      </c>
      <c r="O68" s="166"/>
      <c r="P68" s="32" t="str">
        <f t="shared" si="1"/>
        <v/>
      </c>
      <c r="Q68" s="33" t="str">
        <f t="shared" si="9"/>
        <v/>
      </c>
      <c r="R68" s="89">
        <f ca="1">SUMIFS($J$25:$J$224,$C$25:$C$224,$C68,$G$25:$G$224,Lists!$A$16)</f>
        <v>0</v>
      </c>
      <c r="S68" s="89">
        <f t="shared" si="4"/>
        <v>0</v>
      </c>
      <c r="U68" s="2" t="str">
        <f t="shared" si="5"/>
        <v/>
      </c>
      <c r="W68" s="2" t="str">
        <f>IF(C68=0,"",LEFT(INDEX(Lists!$H$5:$H$49,MATCH(C68,Lists!$G$5:$G$49,0),1),1))</f>
        <v/>
      </c>
      <c r="Y68" s="4">
        <f ca="1">'Month 7'!H68+'Month 7'!I68-'Month 7'!J68</f>
        <v>0</v>
      </c>
      <c r="Z68" s="2" t="str">
        <f t="shared" ca="1" si="6"/>
        <v/>
      </c>
      <c r="AA68" s="2" t="str">
        <f t="shared" ca="1" si="10"/>
        <v/>
      </c>
      <c r="AC68" s="627" t="str">
        <f t="shared" si="7"/>
        <v>0</v>
      </c>
    </row>
    <row r="69" spans="1:29" ht="39" hidden="1" customHeight="1" x14ac:dyDescent="0.2">
      <c r="A69" s="14" t="str">
        <f>Planning!A53</f>
        <v>I045</v>
      </c>
      <c r="B69" s="9">
        <f>Planning!B53</f>
        <v>0</v>
      </c>
      <c r="C69" s="9">
        <f>Planning!C53</f>
        <v>0</v>
      </c>
      <c r="D69" s="9">
        <f>Planning!D53</f>
        <v>0</v>
      </c>
      <c r="E69" s="3">
        <f>Planning!E53</f>
        <v>0</v>
      </c>
      <c r="F69" s="3" t="str">
        <f>IF(Planning!G53&lt;&gt;0,Planning!G53,"")</f>
        <v/>
      </c>
      <c r="G69" s="194">
        <f>Planning!H53</f>
        <v>0</v>
      </c>
      <c r="H69" s="4">
        <f>Planning!AD53</f>
        <v>0</v>
      </c>
      <c r="I69" s="198">
        <f ca="1">IF(OR(W69="1",AND(W69&lt;&gt;"1",G69=Lists!$A$17)),Y69,0)</f>
        <v>0</v>
      </c>
      <c r="J69" s="174"/>
      <c r="K69" s="32" t="str">
        <f ca="1">IF(AND(W69="2",G69&lt;&gt;Lists!$A$17),AA69,Z69)</f>
        <v/>
      </c>
      <c r="L69" s="33" t="str">
        <f t="shared" ca="1" si="8"/>
        <v/>
      </c>
      <c r="M69" s="5">
        <f>Planning!AE53</f>
        <v>0</v>
      </c>
      <c r="N69" s="5">
        <f>'Month 7'!M69+'Month 7'!N69-'Month 7'!O69</f>
        <v>0</v>
      </c>
      <c r="O69" s="166"/>
      <c r="P69" s="32" t="str">
        <f t="shared" si="1"/>
        <v/>
      </c>
      <c r="Q69" s="33" t="str">
        <f t="shared" si="9"/>
        <v/>
      </c>
      <c r="R69" s="89">
        <f ca="1">SUMIFS($J$25:$J$224,$C$25:$C$224,$C69,$G$25:$G$224,Lists!$A$16)</f>
        <v>0</v>
      </c>
      <c r="S69" s="89">
        <f t="shared" si="4"/>
        <v>0</v>
      </c>
      <c r="U69" s="2" t="str">
        <f t="shared" si="5"/>
        <v/>
      </c>
      <c r="W69" s="2" t="str">
        <f>IF(C69=0,"",LEFT(INDEX(Lists!$H$5:$H$49,MATCH(C69,Lists!$G$5:$G$49,0),1),1))</f>
        <v/>
      </c>
      <c r="Y69" s="4">
        <f ca="1">'Month 7'!H69+'Month 7'!I69-'Month 7'!J69</f>
        <v>0</v>
      </c>
      <c r="Z69" s="2" t="str">
        <f t="shared" ca="1" si="6"/>
        <v/>
      </c>
      <c r="AA69" s="2" t="str">
        <f t="shared" ca="1" si="10"/>
        <v/>
      </c>
      <c r="AC69" s="627" t="str">
        <f t="shared" si="7"/>
        <v>0</v>
      </c>
    </row>
    <row r="70" spans="1:29" ht="39" hidden="1" customHeight="1" x14ac:dyDescent="0.2">
      <c r="A70" s="14" t="str">
        <f>Planning!A54</f>
        <v>I046</v>
      </c>
      <c r="B70" s="9">
        <f>Planning!B54</f>
        <v>0</v>
      </c>
      <c r="C70" s="9">
        <f>Planning!C54</f>
        <v>0</v>
      </c>
      <c r="D70" s="9">
        <f>Planning!D54</f>
        <v>0</v>
      </c>
      <c r="E70" s="3">
        <f>Planning!E54</f>
        <v>0</v>
      </c>
      <c r="F70" s="3" t="str">
        <f>IF(Planning!G54&lt;&gt;0,Planning!G54,"")</f>
        <v/>
      </c>
      <c r="G70" s="194">
        <f>Planning!H54</f>
        <v>0</v>
      </c>
      <c r="H70" s="4">
        <f>Planning!AD54</f>
        <v>0</v>
      </c>
      <c r="I70" s="198">
        <f ca="1">IF(OR(W70="1",AND(W70&lt;&gt;"1",G70=Lists!$A$17)),Y70,0)</f>
        <v>0</v>
      </c>
      <c r="J70" s="174"/>
      <c r="K70" s="32" t="str">
        <f ca="1">IF(AND(W70="2",G70&lt;&gt;Lists!$A$17),AA70,Z70)</f>
        <v/>
      </c>
      <c r="L70" s="33" t="str">
        <f t="shared" ca="1" si="8"/>
        <v/>
      </c>
      <c r="M70" s="5">
        <f>Planning!AE54</f>
        <v>0</v>
      </c>
      <c r="N70" s="5">
        <f>'Month 7'!M70+'Month 7'!N70-'Month 7'!O70</f>
        <v>0</v>
      </c>
      <c r="O70" s="166"/>
      <c r="P70" s="32" t="str">
        <f t="shared" si="1"/>
        <v/>
      </c>
      <c r="Q70" s="33" t="str">
        <f t="shared" si="9"/>
        <v/>
      </c>
      <c r="R70" s="89">
        <f ca="1">SUMIFS($J$25:$J$224,$C$25:$C$224,$C70,$G$25:$G$224,Lists!$A$16)</f>
        <v>0</v>
      </c>
      <c r="S70" s="89">
        <f t="shared" si="4"/>
        <v>0</v>
      </c>
      <c r="U70" s="2" t="str">
        <f t="shared" si="5"/>
        <v/>
      </c>
      <c r="W70" s="2" t="str">
        <f>IF(C70=0,"",LEFT(INDEX(Lists!$H$5:$H$49,MATCH(C70,Lists!$G$5:$G$49,0),1),1))</f>
        <v/>
      </c>
      <c r="Y70" s="4">
        <f ca="1">'Month 7'!H70+'Month 7'!I70-'Month 7'!J70</f>
        <v>0</v>
      </c>
      <c r="Z70" s="2" t="str">
        <f t="shared" ca="1" si="6"/>
        <v/>
      </c>
      <c r="AA70" s="2" t="str">
        <f t="shared" ca="1" si="10"/>
        <v/>
      </c>
      <c r="AC70" s="627" t="str">
        <f t="shared" si="7"/>
        <v>0</v>
      </c>
    </row>
    <row r="71" spans="1:29" ht="39" hidden="1" customHeight="1" x14ac:dyDescent="0.2">
      <c r="A71" s="14" t="str">
        <f>Planning!A55</f>
        <v>I047</v>
      </c>
      <c r="B71" s="9">
        <f>Planning!B55</f>
        <v>0</v>
      </c>
      <c r="C71" s="9">
        <f>Planning!C55</f>
        <v>0</v>
      </c>
      <c r="D71" s="9">
        <f>Planning!D55</f>
        <v>0</v>
      </c>
      <c r="E71" s="3">
        <f>Planning!E55</f>
        <v>0</v>
      </c>
      <c r="F71" s="3" t="str">
        <f>IF(Planning!G55&lt;&gt;0,Planning!G55,"")</f>
        <v/>
      </c>
      <c r="G71" s="194">
        <f>Planning!H55</f>
        <v>0</v>
      </c>
      <c r="H71" s="4">
        <f>Planning!AD55</f>
        <v>0</v>
      </c>
      <c r="I71" s="198">
        <f ca="1">IF(OR(W71="1",AND(W71&lt;&gt;"1",G71=Lists!$A$17)),Y71,0)</f>
        <v>0</v>
      </c>
      <c r="J71" s="174"/>
      <c r="K71" s="32" t="str">
        <f ca="1">IF(AND(W71="2",G71&lt;&gt;Lists!$A$17),AA71,Z71)</f>
        <v/>
      </c>
      <c r="L71" s="33" t="str">
        <f t="shared" ca="1" si="8"/>
        <v/>
      </c>
      <c r="M71" s="5">
        <f>Planning!AE55</f>
        <v>0</v>
      </c>
      <c r="N71" s="5">
        <f>'Month 7'!M71+'Month 7'!N71-'Month 7'!O71</f>
        <v>0</v>
      </c>
      <c r="O71" s="166"/>
      <c r="P71" s="32" t="str">
        <f t="shared" si="1"/>
        <v/>
      </c>
      <c r="Q71" s="33" t="str">
        <f t="shared" si="9"/>
        <v/>
      </c>
      <c r="R71" s="89">
        <f ca="1">SUMIFS($J$25:$J$224,$C$25:$C$224,$C71,$G$25:$G$224,Lists!$A$16)</f>
        <v>0</v>
      </c>
      <c r="S71" s="89">
        <f t="shared" si="4"/>
        <v>0</v>
      </c>
      <c r="U71" s="2" t="str">
        <f t="shared" si="5"/>
        <v/>
      </c>
      <c r="W71" s="2" t="str">
        <f>IF(C71=0,"",LEFT(INDEX(Lists!$H$5:$H$49,MATCH(C71,Lists!$G$5:$G$49,0),1),1))</f>
        <v/>
      </c>
      <c r="Y71" s="4">
        <f ca="1">'Month 7'!H71+'Month 7'!I71-'Month 7'!J71</f>
        <v>0</v>
      </c>
      <c r="Z71" s="2" t="str">
        <f t="shared" ca="1" si="6"/>
        <v/>
      </c>
      <c r="AA71" s="2" t="str">
        <f t="shared" ca="1" si="10"/>
        <v/>
      </c>
      <c r="AC71" s="627" t="str">
        <f t="shared" si="7"/>
        <v>0</v>
      </c>
    </row>
    <row r="72" spans="1:29" ht="39" hidden="1" customHeight="1" x14ac:dyDescent="0.2">
      <c r="A72" s="14" t="str">
        <f>Planning!A56</f>
        <v>I048</v>
      </c>
      <c r="B72" s="9">
        <f>Planning!B56</f>
        <v>0</v>
      </c>
      <c r="C72" s="9">
        <f>Planning!C56</f>
        <v>0</v>
      </c>
      <c r="D72" s="9">
        <f>Planning!D56</f>
        <v>0</v>
      </c>
      <c r="E72" s="3">
        <f>Planning!E56</f>
        <v>0</v>
      </c>
      <c r="F72" s="3" t="str">
        <f>IF(Planning!G56&lt;&gt;0,Planning!G56,"")</f>
        <v/>
      </c>
      <c r="G72" s="194">
        <f>Planning!H56</f>
        <v>0</v>
      </c>
      <c r="H72" s="4">
        <f>Planning!AD56</f>
        <v>0</v>
      </c>
      <c r="I72" s="198">
        <f ca="1">IF(OR(W72="1",AND(W72&lt;&gt;"1",G72=Lists!$A$17)),Y72,0)</f>
        <v>0</v>
      </c>
      <c r="J72" s="174"/>
      <c r="K72" s="32" t="str">
        <f ca="1">IF(AND(W72="2",G72&lt;&gt;Lists!$A$17),AA72,Z72)</f>
        <v/>
      </c>
      <c r="L72" s="33" t="str">
        <f t="shared" ca="1" si="8"/>
        <v/>
      </c>
      <c r="M72" s="5">
        <f>Planning!AE56</f>
        <v>0</v>
      </c>
      <c r="N72" s="5">
        <f>'Month 7'!M72+'Month 7'!N72-'Month 7'!O72</f>
        <v>0</v>
      </c>
      <c r="O72" s="166"/>
      <c r="P72" s="32" t="str">
        <f t="shared" si="1"/>
        <v/>
      </c>
      <c r="Q72" s="33" t="str">
        <f t="shared" si="9"/>
        <v/>
      </c>
      <c r="R72" s="89">
        <f ca="1">SUMIFS($J$25:$J$224,$C$25:$C$224,$C72,$G$25:$G$224,Lists!$A$16)</f>
        <v>0</v>
      </c>
      <c r="S72" s="89">
        <f t="shared" si="4"/>
        <v>0</v>
      </c>
      <c r="U72" s="2" t="str">
        <f t="shared" si="5"/>
        <v/>
      </c>
      <c r="W72" s="2" t="str">
        <f>IF(C72=0,"",LEFT(INDEX(Lists!$H$5:$H$49,MATCH(C72,Lists!$G$5:$G$49,0),1),1))</f>
        <v/>
      </c>
      <c r="Y72" s="4">
        <f ca="1">'Month 7'!H72+'Month 7'!I72-'Month 7'!J72</f>
        <v>0</v>
      </c>
      <c r="Z72" s="2" t="str">
        <f t="shared" ca="1" si="6"/>
        <v/>
      </c>
      <c r="AA72" s="2" t="str">
        <f t="shared" ca="1" si="10"/>
        <v/>
      </c>
      <c r="AC72" s="627" t="str">
        <f t="shared" si="7"/>
        <v>0</v>
      </c>
    </row>
    <row r="73" spans="1:29" ht="39" hidden="1" customHeight="1" x14ac:dyDescent="0.2">
      <c r="A73" s="14" t="str">
        <f>Planning!A57</f>
        <v>I049</v>
      </c>
      <c r="B73" s="9">
        <f>Planning!B57</f>
        <v>0</v>
      </c>
      <c r="C73" s="9">
        <f>Planning!C57</f>
        <v>0</v>
      </c>
      <c r="D73" s="9">
        <f>Planning!D57</f>
        <v>0</v>
      </c>
      <c r="E73" s="3">
        <f>Planning!E57</f>
        <v>0</v>
      </c>
      <c r="F73" s="3" t="str">
        <f>IF(Planning!G57&lt;&gt;0,Planning!G57,"")</f>
        <v/>
      </c>
      <c r="G73" s="194">
        <f>Planning!H57</f>
        <v>0</v>
      </c>
      <c r="H73" s="4">
        <f>Planning!AD57</f>
        <v>0</v>
      </c>
      <c r="I73" s="198">
        <f ca="1">IF(OR(W73="1",AND(W73&lt;&gt;"1",G73=Lists!$A$17)),Y73,0)</f>
        <v>0</v>
      </c>
      <c r="J73" s="174"/>
      <c r="K73" s="32" t="str">
        <f ca="1">IF(AND(W73="2",G73&lt;&gt;Lists!$A$17),AA73,Z73)</f>
        <v/>
      </c>
      <c r="L73" s="33" t="str">
        <f t="shared" ca="1" si="8"/>
        <v/>
      </c>
      <c r="M73" s="5">
        <f>Planning!AE57</f>
        <v>0</v>
      </c>
      <c r="N73" s="5">
        <f>'Month 7'!M73+'Month 7'!N73-'Month 7'!O73</f>
        <v>0</v>
      </c>
      <c r="O73" s="166"/>
      <c r="P73" s="32" t="str">
        <f t="shared" si="1"/>
        <v/>
      </c>
      <c r="Q73" s="33" t="str">
        <f t="shared" si="9"/>
        <v/>
      </c>
      <c r="R73" s="89">
        <f ca="1">SUMIFS($J$25:$J$224,$C$25:$C$224,$C73,$G$25:$G$224,Lists!$A$16)</f>
        <v>0</v>
      </c>
      <c r="S73" s="89">
        <f t="shared" si="4"/>
        <v>0</v>
      </c>
      <c r="U73" s="2" t="str">
        <f t="shared" si="5"/>
        <v/>
      </c>
      <c r="W73" s="2" t="str">
        <f>IF(C73=0,"",LEFT(INDEX(Lists!$H$5:$H$49,MATCH(C73,Lists!$G$5:$G$49,0),1),1))</f>
        <v/>
      </c>
      <c r="Y73" s="4">
        <f ca="1">'Month 7'!H73+'Month 7'!I73-'Month 7'!J73</f>
        <v>0</v>
      </c>
      <c r="Z73" s="2" t="str">
        <f t="shared" ca="1" si="6"/>
        <v/>
      </c>
      <c r="AA73" s="2" t="str">
        <f t="shared" ca="1" si="10"/>
        <v/>
      </c>
      <c r="AC73" s="627" t="str">
        <f t="shared" si="7"/>
        <v>0</v>
      </c>
    </row>
    <row r="74" spans="1:29" ht="39" hidden="1" customHeight="1" x14ac:dyDescent="0.2">
      <c r="A74" s="14" t="str">
        <f>Planning!A58</f>
        <v>I050</v>
      </c>
      <c r="B74" s="9">
        <f>Planning!B58</f>
        <v>0</v>
      </c>
      <c r="C74" s="9">
        <f>Planning!C58</f>
        <v>0</v>
      </c>
      <c r="D74" s="9">
        <f>Planning!D58</f>
        <v>0</v>
      </c>
      <c r="E74" s="3">
        <f>Planning!E58</f>
        <v>0</v>
      </c>
      <c r="F74" s="3" t="str">
        <f>IF(Planning!G58&lt;&gt;0,Planning!G58,"")</f>
        <v/>
      </c>
      <c r="G74" s="194">
        <f>Planning!H58</f>
        <v>0</v>
      </c>
      <c r="H74" s="4">
        <f>Planning!AD58</f>
        <v>0</v>
      </c>
      <c r="I74" s="198">
        <f ca="1">IF(OR(W74="1",AND(W74&lt;&gt;"1",G74=Lists!$A$17)),Y74,0)</f>
        <v>0</v>
      </c>
      <c r="J74" s="174"/>
      <c r="K74" s="32" t="str">
        <f ca="1">IF(AND(W74="2",G74&lt;&gt;Lists!$A$17),AA74,Z74)</f>
        <v/>
      </c>
      <c r="L74" s="33" t="str">
        <f t="shared" ca="1" si="8"/>
        <v/>
      </c>
      <c r="M74" s="5">
        <f>Planning!AE58</f>
        <v>0</v>
      </c>
      <c r="N74" s="5">
        <f>'Month 7'!M74+'Month 7'!N74-'Month 7'!O74</f>
        <v>0</v>
      </c>
      <c r="O74" s="166"/>
      <c r="P74" s="32" t="str">
        <f t="shared" si="1"/>
        <v/>
      </c>
      <c r="Q74" s="33" t="str">
        <f t="shared" si="9"/>
        <v/>
      </c>
      <c r="R74" s="89">
        <f ca="1">SUMIFS($J$25:$J$224,$C$25:$C$224,$C74,$G$25:$G$224,Lists!$A$16)</f>
        <v>0</v>
      </c>
      <c r="S74" s="89">
        <f t="shared" si="4"/>
        <v>0</v>
      </c>
      <c r="U74" s="2" t="str">
        <f t="shared" si="5"/>
        <v/>
      </c>
      <c r="W74" s="2" t="str">
        <f>IF(C74=0,"",LEFT(INDEX(Lists!$H$5:$H$49,MATCH(C74,Lists!$G$5:$G$49,0),1),1))</f>
        <v/>
      </c>
      <c r="Y74" s="4">
        <f ca="1">'Month 7'!H74+'Month 7'!I74-'Month 7'!J74</f>
        <v>0</v>
      </c>
      <c r="Z74" s="2" t="str">
        <f t="shared" ca="1" si="6"/>
        <v/>
      </c>
      <c r="AA74" s="2" t="str">
        <f t="shared" ca="1" si="10"/>
        <v/>
      </c>
      <c r="AC74" s="627" t="str">
        <f t="shared" si="7"/>
        <v>0</v>
      </c>
    </row>
    <row r="75" spans="1:29" ht="39" hidden="1" customHeight="1" x14ac:dyDescent="0.2">
      <c r="A75" s="14" t="str">
        <f>Planning!A59</f>
        <v>I051</v>
      </c>
      <c r="B75" s="9">
        <f>Planning!B59</f>
        <v>0</v>
      </c>
      <c r="C75" s="9">
        <f>Planning!C59</f>
        <v>0</v>
      </c>
      <c r="D75" s="9">
        <f>Planning!D59</f>
        <v>0</v>
      </c>
      <c r="E75" s="3">
        <f>Planning!E59</f>
        <v>0</v>
      </c>
      <c r="F75" s="3" t="str">
        <f>IF(Planning!G59&lt;&gt;0,Planning!G59,"")</f>
        <v/>
      </c>
      <c r="G75" s="194">
        <f>Planning!H59</f>
        <v>0</v>
      </c>
      <c r="H75" s="4">
        <f>Planning!AD59</f>
        <v>0</v>
      </c>
      <c r="I75" s="198">
        <f ca="1">IF(OR(W75="1",AND(W75&lt;&gt;"1",G75=Lists!$A$17)),Y75,0)</f>
        <v>0</v>
      </c>
      <c r="J75" s="174"/>
      <c r="K75" s="32" t="str">
        <f ca="1">IF(AND(W75="2",G75&lt;&gt;Lists!$A$17),AA75,Z75)</f>
        <v/>
      </c>
      <c r="L75" s="33" t="str">
        <f t="shared" ca="1" si="8"/>
        <v/>
      </c>
      <c r="M75" s="5">
        <f>Planning!AE59</f>
        <v>0</v>
      </c>
      <c r="N75" s="5">
        <f>'Month 7'!M75+'Month 7'!N75-'Month 7'!O75</f>
        <v>0</v>
      </c>
      <c r="O75" s="166"/>
      <c r="P75" s="32" t="str">
        <f t="shared" si="1"/>
        <v/>
      </c>
      <c r="Q75" s="33" t="str">
        <f t="shared" si="9"/>
        <v/>
      </c>
      <c r="R75" s="89">
        <f ca="1">SUMIFS($J$25:$J$224,$C$25:$C$224,$C75,$G$25:$G$224,Lists!$A$16)</f>
        <v>0</v>
      </c>
      <c r="S75" s="89">
        <f t="shared" si="4"/>
        <v>0</v>
      </c>
      <c r="U75" s="2" t="str">
        <f t="shared" si="5"/>
        <v/>
      </c>
      <c r="W75" s="2" t="str">
        <f>IF(C75=0,"",LEFT(INDEX(Lists!$H$5:$H$49,MATCH(C75,Lists!$G$5:$G$49,0),1),1))</f>
        <v/>
      </c>
      <c r="Y75" s="4">
        <f ca="1">'Month 7'!H75+'Month 7'!I75-'Month 7'!J75</f>
        <v>0</v>
      </c>
      <c r="Z75" s="2" t="str">
        <f t="shared" ca="1" si="6"/>
        <v/>
      </c>
      <c r="AA75" s="2" t="str">
        <f t="shared" ca="1" si="10"/>
        <v/>
      </c>
      <c r="AC75" s="627" t="str">
        <f t="shared" si="7"/>
        <v>0</v>
      </c>
    </row>
    <row r="76" spans="1:29" ht="39" hidden="1" customHeight="1" x14ac:dyDescent="0.2">
      <c r="A76" s="14" t="str">
        <f>Planning!A60</f>
        <v>I052</v>
      </c>
      <c r="B76" s="9">
        <f>Planning!B60</f>
        <v>0</v>
      </c>
      <c r="C76" s="9">
        <f>Planning!C60</f>
        <v>0</v>
      </c>
      <c r="D76" s="9">
        <f>Planning!D60</f>
        <v>0</v>
      </c>
      <c r="E76" s="3">
        <f>Planning!E60</f>
        <v>0</v>
      </c>
      <c r="F76" s="3" t="str">
        <f>IF(Planning!G60&lt;&gt;0,Planning!G60,"")</f>
        <v/>
      </c>
      <c r="G76" s="194">
        <f>Planning!H60</f>
        <v>0</v>
      </c>
      <c r="H76" s="4">
        <f>Planning!AD60</f>
        <v>0</v>
      </c>
      <c r="I76" s="198">
        <f ca="1">IF(OR(W76="1",AND(W76&lt;&gt;"1",G76=Lists!$A$17)),Y76,0)</f>
        <v>0</v>
      </c>
      <c r="J76" s="174"/>
      <c r="K76" s="32" t="str">
        <f ca="1">IF(AND(W76="2",G76&lt;&gt;Lists!$A$17),AA76,Z76)</f>
        <v/>
      </c>
      <c r="L76" s="33" t="str">
        <f t="shared" ca="1" si="8"/>
        <v/>
      </c>
      <c r="M76" s="5">
        <f>Planning!AE60</f>
        <v>0</v>
      </c>
      <c r="N76" s="5">
        <f>'Month 7'!M76+'Month 7'!N76-'Month 7'!O76</f>
        <v>0</v>
      </c>
      <c r="O76" s="166"/>
      <c r="P76" s="32" t="str">
        <f t="shared" si="1"/>
        <v/>
      </c>
      <c r="Q76" s="33" t="str">
        <f t="shared" si="9"/>
        <v/>
      </c>
      <c r="R76" s="89">
        <f ca="1">SUMIFS($J$25:$J$224,$C$25:$C$224,$C76,$G$25:$G$224,Lists!$A$16)</f>
        <v>0</v>
      </c>
      <c r="S76" s="89">
        <f t="shared" si="4"/>
        <v>0</v>
      </c>
      <c r="U76" s="2" t="str">
        <f t="shared" si="5"/>
        <v/>
      </c>
      <c r="W76" s="2" t="str">
        <f>IF(C76=0,"",LEFT(INDEX(Lists!$H$5:$H$49,MATCH(C76,Lists!$G$5:$G$49,0),1),1))</f>
        <v/>
      </c>
      <c r="Y76" s="4">
        <f ca="1">'Month 7'!H76+'Month 7'!I76-'Month 7'!J76</f>
        <v>0</v>
      </c>
      <c r="Z76" s="2" t="str">
        <f t="shared" ca="1" si="6"/>
        <v/>
      </c>
      <c r="AA76" s="2" t="str">
        <f t="shared" ca="1" si="10"/>
        <v/>
      </c>
      <c r="AC76" s="627" t="str">
        <f t="shared" si="7"/>
        <v>0</v>
      </c>
    </row>
    <row r="77" spans="1:29" ht="39" hidden="1" customHeight="1" x14ac:dyDescent="0.2">
      <c r="A77" s="14" t="str">
        <f>Planning!A61</f>
        <v>I053</v>
      </c>
      <c r="B77" s="9">
        <f>Planning!B61</f>
        <v>0</v>
      </c>
      <c r="C77" s="9">
        <f>Planning!C61</f>
        <v>0</v>
      </c>
      <c r="D77" s="9">
        <f>Planning!D61</f>
        <v>0</v>
      </c>
      <c r="E77" s="3">
        <f>Planning!E61</f>
        <v>0</v>
      </c>
      <c r="F77" s="3" t="str">
        <f>IF(Planning!G61&lt;&gt;0,Planning!G61,"")</f>
        <v/>
      </c>
      <c r="G77" s="194">
        <f>Planning!H61</f>
        <v>0</v>
      </c>
      <c r="H77" s="4">
        <f>Planning!AD61</f>
        <v>0</v>
      </c>
      <c r="I77" s="198">
        <f ca="1">IF(OR(W77="1",AND(W77&lt;&gt;"1",G77=Lists!$A$17)),Y77,0)</f>
        <v>0</v>
      </c>
      <c r="J77" s="174"/>
      <c r="K77" s="32" t="str">
        <f ca="1">IF(AND(W77="2",G77&lt;&gt;Lists!$A$17),AA77,Z77)</f>
        <v/>
      </c>
      <c r="L77" s="33" t="str">
        <f t="shared" ca="1" si="8"/>
        <v/>
      </c>
      <c r="M77" s="5">
        <f>Planning!AE61</f>
        <v>0</v>
      </c>
      <c r="N77" s="5">
        <f>'Month 7'!M77+'Month 7'!N77-'Month 7'!O77</f>
        <v>0</v>
      </c>
      <c r="O77" s="166"/>
      <c r="P77" s="32" t="str">
        <f t="shared" si="1"/>
        <v/>
      </c>
      <c r="Q77" s="33" t="str">
        <f t="shared" si="9"/>
        <v/>
      </c>
      <c r="R77" s="89">
        <f ca="1">SUMIFS($J$25:$J$224,$C$25:$C$224,$C77,$G$25:$G$224,Lists!$A$16)</f>
        <v>0</v>
      </c>
      <c r="S77" s="89">
        <f t="shared" si="4"/>
        <v>0</v>
      </c>
      <c r="U77" s="2" t="str">
        <f t="shared" si="5"/>
        <v/>
      </c>
      <c r="W77" s="2" t="str">
        <f>IF(C77=0,"",LEFT(INDEX(Lists!$H$5:$H$49,MATCH(C77,Lists!$G$5:$G$49,0),1),1))</f>
        <v/>
      </c>
      <c r="Y77" s="4">
        <f ca="1">'Month 7'!H77+'Month 7'!I77-'Month 7'!J77</f>
        <v>0</v>
      </c>
      <c r="Z77" s="2" t="str">
        <f t="shared" ca="1" si="6"/>
        <v/>
      </c>
      <c r="AA77" s="2" t="str">
        <f t="shared" ca="1" si="10"/>
        <v/>
      </c>
      <c r="AC77" s="627" t="str">
        <f t="shared" si="7"/>
        <v>0</v>
      </c>
    </row>
    <row r="78" spans="1:29" ht="39" hidden="1" customHeight="1" x14ac:dyDescent="0.2">
      <c r="A78" s="14" t="str">
        <f>Planning!A62</f>
        <v>I054</v>
      </c>
      <c r="B78" s="9">
        <f>Planning!B62</f>
        <v>0</v>
      </c>
      <c r="C78" s="9">
        <f>Planning!C62</f>
        <v>0</v>
      </c>
      <c r="D78" s="9">
        <f>Planning!D62</f>
        <v>0</v>
      </c>
      <c r="E78" s="3">
        <f>Planning!E62</f>
        <v>0</v>
      </c>
      <c r="F78" s="3" t="str">
        <f>IF(Planning!G62&lt;&gt;0,Planning!G62,"")</f>
        <v/>
      </c>
      <c r="G78" s="194">
        <f>Planning!H62</f>
        <v>0</v>
      </c>
      <c r="H78" s="4">
        <f>Planning!AD62</f>
        <v>0</v>
      </c>
      <c r="I78" s="198">
        <f ca="1">IF(OR(W78="1",AND(W78&lt;&gt;"1",G78=Lists!$A$17)),Y78,0)</f>
        <v>0</v>
      </c>
      <c r="J78" s="174"/>
      <c r="K78" s="32" t="str">
        <f ca="1">IF(AND(W78="2",G78&lt;&gt;Lists!$A$17),AA78,Z78)</f>
        <v/>
      </c>
      <c r="L78" s="33" t="str">
        <f t="shared" ca="1" si="8"/>
        <v/>
      </c>
      <c r="M78" s="5">
        <f>Planning!AE62</f>
        <v>0</v>
      </c>
      <c r="N78" s="5">
        <f>'Month 7'!M78+'Month 7'!N78-'Month 7'!O78</f>
        <v>0</v>
      </c>
      <c r="O78" s="166"/>
      <c r="P78" s="32" t="str">
        <f t="shared" si="1"/>
        <v/>
      </c>
      <c r="Q78" s="33" t="str">
        <f t="shared" si="9"/>
        <v/>
      </c>
      <c r="R78" s="89">
        <f ca="1">SUMIFS($J$25:$J$224,$C$25:$C$224,$C78,$G$25:$G$224,Lists!$A$16)</f>
        <v>0</v>
      </c>
      <c r="S78" s="89">
        <f t="shared" si="4"/>
        <v>0</v>
      </c>
      <c r="U78" s="2" t="str">
        <f t="shared" si="5"/>
        <v/>
      </c>
      <c r="W78" s="2" t="str">
        <f>IF(C78=0,"",LEFT(INDEX(Lists!$H$5:$H$49,MATCH(C78,Lists!$G$5:$G$49,0),1),1))</f>
        <v/>
      </c>
      <c r="Y78" s="4">
        <f ca="1">'Month 7'!H78+'Month 7'!I78-'Month 7'!J78</f>
        <v>0</v>
      </c>
      <c r="Z78" s="2" t="str">
        <f t="shared" ca="1" si="6"/>
        <v/>
      </c>
      <c r="AA78" s="2" t="str">
        <f t="shared" ca="1" si="10"/>
        <v/>
      </c>
      <c r="AC78" s="627" t="str">
        <f t="shared" si="7"/>
        <v>0</v>
      </c>
    </row>
    <row r="79" spans="1:29" ht="39" hidden="1" customHeight="1" x14ac:dyDescent="0.2">
      <c r="A79" s="14" t="str">
        <f>Planning!A63</f>
        <v>I055</v>
      </c>
      <c r="B79" s="9">
        <f>Planning!B63</f>
        <v>0</v>
      </c>
      <c r="C79" s="9">
        <f>Planning!C63</f>
        <v>0</v>
      </c>
      <c r="D79" s="9">
        <f>Planning!D63</f>
        <v>0</v>
      </c>
      <c r="E79" s="3">
        <f>Planning!E63</f>
        <v>0</v>
      </c>
      <c r="F79" s="3" t="str">
        <f>IF(Planning!G63&lt;&gt;0,Planning!G63,"")</f>
        <v/>
      </c>
      <c r="G79" s="194">
        <f>Planning!H63</f>
        <v>0</v>
      </c>
      <c r="H79" s="4">
        <f>Planning!AD63</f>
        <v>0</v>
      </c>
      <c r="I79" s="198">
        <f ca="1">IF(OR(W79="1",AND(W79&lt;&gt;"1",G79=Lists!$A$17)),Y79,0)</f>
        <v>0</v>
      </c>
      <c r="J79" s="174"/>
      <c r="K79" s="32" t="str">
        <f ca="1">IF(AND(W79="2",G79&lt;&gt;Lists!$A$17),AA79,Z79)</f>
        <v/>
      </c>
      <c r="L79" s="33" t="str">
        <f t="shared" ca="1" si="8"/>
        <v/>
      </c>
      <c r="M79" s="5">
        <f>Planning!AE63</f>
        <v>0</v>
      </c>
      <c r="N79" s="5">
        <f>'Month 7'!M79+'Month 7'!N79-'Month 7'!O79</f>
        <v>0</v>
      </c>
      <c r="O79" s="166"/>
      <c r="P79" s="32" t="str">
        <f t="shared" si="1"/>
        <v/>
      </c>
      <c r="Q79" s="33" t="str">
        <f t="shared" si="9"/>
        <v/>
      </c>
      <c r="R79" s="89">
        <f ca="1">SUMIFS($J$25:$J$224,$C$25:$C$224,$C79,$G$25:$G$224,Lists!$A$16)</f>
        <v>0</v>
      </c>
      <c r="S79" s="89">
        <f t="shared" si="4"/>
        <v>0</v>
      </c>
      <c r="U79" s="2" t="str">
        <f t="shared" si="5"/>
        <v/>
      </c>
      <c r="W79" s="2" t="str">
        <f>IF(C79=0,"",LEFT(INDEX(Lists!$H$5:$H$49,MATCH(C79,Lists!$G$5:$G$49,0),1),1))</f>
        <v/>
      </c>
      <c r="Y79" s="4">
        <f ca="1">'Month 7'!H79+'Month 7'!I79-'Month 7'!J79</f>
        <v>0</v>
      </c>
      <c r="Z79" s="2" t="str">
        <f t="shared" ca="1" si="6"/>
        <v/>
      </c>
      <c r="AA79" s="2" t="str">
        <f t="shared" ca="1" si="10"/>
        <v/>
      </c>
      <c r="AC79" s="627" t="str">
        <f t="shared" si="7"/>
        <v>0</v>
      </c>
    </row>
    <row r="80" spans="1:29" ht="39" hidden="1" customHeight="1" x14ac:dyDescent="0.2">
      <c r="A80" s="14" t="str">
        <f>Planning!A64</f>
        <v>I056</v>
      </c>
      <c r="B80" s="9">
        <f>Planning!B64</f>
        <v>0</v>
      </c>
      <c r="C80" s="9">
        <f>Planning!C64</f>
        <v>0</v>
      </c>
      <c r="D80" s="9">
        <f>Planning!D64</f>
        <v>0</v>
      </c>
      <c r="E80" s="3">
        <f>Planning!E64</f>
        <v>0</v>
      </c>
      <c r="F80" s="3" t="str">
        <f>IF(Planning!G64&lt;&gt;0,Planning!G64,"")</f>
        <v/>
      </c>
      <c r="G80" s="194">
        <f>Planning!H64</f>
        <v>0</v>
      </c>
      <c r="H80" s="4">
        <f>Planning!AD64</f>
        <v>0</v>
      </c>
      <c r="I80" s="198">
        <f ca="1">IF(OR(W80="1",AND(W80&lt;&gt;"1",G80=Lists!$A$17)),Y80,0)</f>
        <v>0</v>
      </c>
      <c r="J80" s="174"/>
      <c r="K80" s="32" t="str">
        <f ca="1">IF(AND(W80="2",G80&lt;&gt;Lists!$A$17),AA80,Z80)</f>
        <v/>
      </c>
      <c r="L80" s="33" t="str">
        <f t="shared" ca="1" si="8"/>
        <v/>
      </c>
      <c r="M80" s="5">
        <f>Planning!AE64</f>
        <v>0</v>
      </c>
      <c r="N80" s="5">
        <f>'Month 7'!M80+'Month 7'!N80-'Month 7'!O80</f>
        <v>0</v>
      </c>
      <c r="O80" s="166"/>
      <c r="P80" s="32" t="str">
        <f t="shared" si="1"/>
        <v/>
      </c>
      <c r="Q80" s="33" t="str">
        <f t="shared" si="9"/>
        <v/>
      </c>
      <c r="R80" s="89">
        <f ca="1">SUMIFS($J$25:$J$224,$C$25:$C$224,$C80,$G$25:$G$224,Lists!$A$16)</f>
        <v>0</v>
      </c>
      <c r="S80" s="89">
        <f t="shared" si="4"/>
        <v>0</v>
      </c>
      <c r="U80" s="2" t="str">
        <f t="shared" si="5"/>
        <v/>
      </c>
      <c r="W80" s="2" t="str">
        <f>IF(C80=0,"",LEFT(INDEX(Lists!$H$5:$H$49,MATCH(C80,Lists!$G$5:$G$49,0),1),1))</f>
        <v/>
      </c>
      <c r="Y80" s="4">
        <f ca="1">'Month 7'!H80+'Month 7'!I80-'Month 7'!J80</f>
        <v>0</v>
      </c>
      <c r="Z80" s="2" t="str">
        <f t="shared" ca="1" si="6"/>
        <v/>
      </c>
      <c r="AA80" s="2" t="str">
        <f t="shared" ca="1" si="10"/>
        <v/>
      </c>
      <c r="AC80" s="627" t="str">
        <f t="shared" si="7"/>
        <v>0</v>
      </c>
    </row>
    <row r="81" spans="1:29" ht="39" hidden="1" customHeight="1" x14ac:dyDescent="0.2">
      <c r="A81" s="14" t="str">
        <f>Planning!A65</f>
        <v>I057</v>
      </c>
      <c r="B81" s="9">
        <f>Planning!B65</f>
        <v>0</v>
      </c>
      <c r="C81" s="9">
        <f>Planning!C65</f>
        <v>0</v>
      </c>
      <c r="D81" s="9">
        <f>Planning!D65</f>
        <v>0</v>
      </c>
      <c r="E81" s="3">
        <f>Planning!E65</f>
        <v>0</v>
      </c>
      <c r="F81" s="3" t="str">
        <f>IF(Planning!G65&lt;&gt;0,Planning!G65,"")</f>
        <v/>
      </c>
      <c r="G81" s="194">
        <f>Planning!H65</f>
        <v>0</v>
      </c>
      <c r="H81" s="4">
        <f>Planning!AD65</f>
        <v>0</v>
      </c>
      <c r="I81" s="198">
        <f ca="1">IF(OR(W81="1",AND(W81&lt;&gt;"1",G81=Lists!$A$17)),Y81,0)</f>
        <v>0</v>
      </c>
      <c r="J81" s="174"/>
      <c r="K81" s="32" t="str">
        <f ca="1">IF(AND(W81="2",G81&lt;&gt;Lists!$A$17),AA81,Z81)</f>
        <v/>
      </c>
      <c r="L81" s="33" t="str">
        <f t="shared" ca="1" si="8"/>
        <v/>
      </c>
      <c r="M81" s="5">
        <f>Planning!AE65</f>
        <v>0</v>
      </c>
      <c r="N81" s="5">
        <f>'Month 7'!M81+'Month 7'!N81-'Month 7'!O81</f>
        <v>0</v>
      </c>
      <c r="O81" s="166"/>
      <c r="P81" s="32" t="str">
        <f t="shared" si="1"/>
        <v/>
      </c>
      <c r="Q81" s="33" t="str">
        <f t="shared" si="9"/>
        <v/>
      </c>
      <c r="R81" s="89">
        <f ca="1">SUMIFS($J$25:$J$224,$C$25:$C$224,$C81,$G$25:$G$224,Lists!$A$16)</f>
        <v>0</v>
      </c>
      <c r="S81" s="89">
        <f t="shared" si="4"/>
        <v>0</v>
      </c>
      <c r="U81" s="2" t="str">
        <f t="shared" si="5"/>
        <v/>
      </c>
      <c r="W81" s="2" t="str">
        <f>IF(C81=0,"",LEFT(INDEX(Lists!$H$5:$H$49,MATCH(C81,Lists!$G$5:$G$49,0),1),1))</f>
        <v/>
      </c>
      <c r="Y81" s="4">
        <f ca="1">'Month 7'!H81+'Month 7'!I81-'Month 7'!J81</f>
        <v>0</v>
      </c>
      <c r="Z81" s="2" t="str">
        <f t="shared" ca="1" si="6"/>
        <v/>
      </c>
      <c r="AA81" s="2" t="str">
        <f t="shared" ca="1" si="10"/>
        <v/>
      </c>
      <c r="AC81" s="627" t="str">
        <f t="shared" si="7"/>
        <v>0</v>
      </c>
    </row>
    <row r="82" spans="1:29" ht="39" hidden="1" customHeight="1" x14ac:dyDescent="0.2">
      <c r="A82" s="14" t="str">
        <f>Planning!A66</f>
        <v>I058</v>
      </c>
      <c r="B82" s="9">
        <f>Planning!B66</f>
        <v>0</v>
      </c>
      <c r="C82" s="9">
        <f>Planning!C66</f>
        <v>0</v>
      </c>
      <c r="D82" s="9">
        <f>Planning!D66</f>
        <v>0</v>
      </c>
      <c r="E82" s="3">
        <f>Planning!E66</f>
        <v>0</v>
      </c>
      <c r="F82" s="3" t="str">
        <f>IF(Planning!G66&lt;&gt;0,Planning!G66,"")</f>
        <v/>
      </c>
      <c r="G82" s="194">
        <f>Planning!H66</f>
        <v>0</v>
      </c>
      <c r="H82" s="4">
        <f>Planning!AD66</f>
        <v>0</v>
      </c>
      <c r="I82" s="198">
        <f ca="1">IF(OR(W82="1",AND(W82&lt;&gt;"1",G82=Lists!$A$17)),Y82,0)</f>
        <v>0</v>
      </c>
      <c r="J82" s="174"/>
      <c r="K82" s="32" t="str">
        <f ca="1">IF(AND(W82="2",G82&lt;&gt;Lists!$A$17),AA82,Z82)</f>
        <v/>
      </c>
      <c r="L82" s="33" t="str">
        <f t="shared" ca="1" si="8"/>
        <v/>
      </c>
      <c r="M82" s="5">
        <f>Planning!AE66</f>
        <v>0</v>
      </c>
      <c r="N82" s="5">
        <f>'Month 7'!M82+'Month 7'!N82-'Month 7'!O82</f>
        <v>0</v>
      </c>
      <c r="O82" s="166"/>
      <c r="P82" s="32" t="str">
        <f t="shared" si="1"/>
        <v/>
      </c>
      <c r="Q82" s="33" t="str">
        <f t="shared" si="9"/>
        <v/>
      </c>
      <c r="R82" s="89">
        <f ca="1">SUMIFS($J$25:$J$224,$C$25:$C$224,$C82,$G$25:$G$224,Lists!$A$16)</f>
        <v>0</v>
      </c>
      <c r="S82" s="89">
        <f t="shared" si="4"/>
        <v>0</v>
      </c>
      <c r="U82" s="2" t="str">
        <f t="shared" si="5"/>
        <v/>
      </c>
      <c r="W82" s="2" t="str">
        <f>IF(C82=0,"",LEFT(INDEX(Lists!$H$5:$H$49,MATCH(C82,Lists!$G$5:$G$49,0),1),1))</f>
        <v/>
      </c>
      <c r="Y82" s="4">
        <f ca="1">'Month 7'!H82+'Month 7'!I82-'Month 7'!J82</f>
        <v>0</v>
      </c>
      <c r="Z82" s="2" t="str">
        <f t="shared" ca="1" si="6"/>
        <v/>
      </c>
      <c r="AA82" s="2" t="str">
        <f t="shared" ca="1" si="10"/>
        <v/>
      </c>
      <c r="AC82" s="627" t="str">
        <f t="shared" si="7"/>
        <v>0</v>
      </c>
    </row>
    <row r="83" spans="1:29" ht="39" hidden="1" customHeight="1" x14ac:dyDescent="0.2">
      <c r="A83" s="14" t="str">
        <f>Planning!A67</f>
        <v>I059</v>
      </c>
      <c r="B83" s="9">
        <f>Planning!B67</f>
        <v>0</v>
      </c>
      <c r="C83" s="9">
        <f>Planning!C67</f>
        <v>0</v>
      </c>
      <c r="D83" s="9">
        <f>Planning!D67</f>
        <v>0</v>
      </c>
      <c r="E83" s="3">
        <f>Planning!E67</f>
        <v>0</v>
      </c>
      <c r="F83" s="3" t="str">
        <f>IF(Planning!G67&lt;&gt;0,Planning!G67,"")</f>
        <v/>
      </c>
      <c r="G83" s="194">
        <f>Planning!H67</f>
        <v>0</v>
      </c>
      <c r="H83" s="4">
        <f>Planning!AD67</f>
        <v>0</v>
      </c>
      <c r="I83" s="198">
        <f ca="1">IF(OR(W83="1",AND(W83&lt;&gt;"1",G83=Lists!$A$17)),Y83,0)</f>
        <v>0</v>
      </c>
      <c r="J83" s="174"/>
      <c r="K83" s="32" t="str">
        <f ca="1">IF(AND(W83="2",G83&lt;&gt;Lists!$A$17),AA83,Z83)</f>
        <v/>
      </c>
      <c r="L83" s="33" t="str">
        <f t="shared" ca="1" si="8"/>
        <v/>
      </c>
      <c r="M83" s="5">
        <f>Planning!AE67</f>
        <v>0</v>
      </c>
      <c r="N83" s="5">
        <f>'Month 7'!M83+'Month 7'!N83-'Month 7'!O83</f>
        <v>0</v>
      </c>
      <c r="O83" s="166"/>
      <c r="P83" s="32" t="str">
        <f t="shared" si="1"/>
        <v/>
      </c>
      <c r="Q83" s="33" t="str">
        <f t="shared" si="9"/>
        <v/>
      </c>
      <c r="R83" s="89">
        <f ca="1">SUMIFS($J$25:$J$224,$C$25:$C$224,$C83,$G$25:$G$224,Lists!$A$16)</f>
        <v>0</v>
      </c>
      <c r="S83" s="89">
        <f t="shared" si="4"/>
        <v>0</v>
      </c>
      <c r="U83" s="2" t="str">
        <f t="shared" si="5"/>
        <v/>
      </c>
      <c r="W83" s="2" t="str">
        <f>IF(C83=0,"",LEFT(INDEX(Lists!$H$5:$H$49,MATCH(C83,Lists!$G$5:$G$49,0),1),1))</f>
        <v/>
      </c>
      <c r="Y83" s="4">
        <f ca="1">'Month 7'!H83+'Month 7'!I83-'Month 7'!J83</f>
        <v>0</v>
      </c>
      <c r="Z83" s="2" t="str">
        <f t="shared" ca="1" si="6"/>
        <v/>
      </c>
      <c r="AA83" s="2" t="str">
        <f t="shared" ca="1" si="10"/>
        <v/>
      </c>
      <c r="AC83" s="627" t="str">
        <f t="shared" si="7"/>
        <v>0</v>
      </c>
    </row>
    <row r="84" spans="1:29" ht="39" hidden="1" customHeight="1" x14ac:dyDescent="0.2">
      <c r="A84" s="14" t="str">
        <f>Planning!A68</f>
        <v>I060</v>
      </c>
      <c r="B84" s="9">
        <f>Planning!B68</f>
        <v>0</v>
      </c>
      <c r="C84" s="9">
        <f>Planning!C68</f>
        <v>0</v>
      </c>
      <c r="D84" s="9">
        <f>Planning!D68</f>
        <v>0</v>
      </c>
      <c r="E84" s="3">
        <f>Planning!E68</f>
        <v>0</v>
      </c>
      <c r="F84" s="3" t="str">
        <f>IF(Planning!G68&lt;&gt;0,Planning!G68,"")</f>
        <v/>
      </c>
      <c r="G84" s="194">
        <f>Planning!H68</f>
        <v>0</v>
      </c>
      <c r="H84" s="4">
        <f>Planning!AD68</f>
        <v>0</v>
      </c>
      <c r="I84" s="198">
        <f ca="1">IF(OR(W84="1",AND(W84&lt;&gt;"1",G84=Lists!$A$17)),Y84,0)</f>
        <v>0</v>
      </c>
      <c r="J84" s="174"/>
      <c r="K84" s="32" t="str">
        <f ca="1">IF(AND(W84="2",G84&lt;&gt;Lists!$A$17),AA84,Z84)</f>
        <v/>
      </c>
      <c r="L84" s="33" t="str">
        <f t="shared" ca="1" si="8"/>
        <v/>
      </c>
      <c r="M84" s="5">
        <f>Planning!AE68</f>
        <v>0</v>
      </c>
      <c r="N84" s="5">
        <f>'Month 7'!M84+'Month 7'!N84-'Month 7'!O84</f>
        <v>0</v>
      </c>
      <c r="O84" s="166"/>
      <c r="P84" s="32" t="str">
        <f t="shared" si="1"/>
        <v/>
      </c>
      <c r="Q84" s="33" t="str">
        <f t="shared" si="9"/>
        <v/>
      </c>
      <c r="R84" s="89">
        <f ca="1">SUMIFS($J$25:$J$224,$C$25:$C$224,$C84,$G$25:$G$224,Lists!$A$16)</f>
        <v>0</v>
      </c>
      <c r="S84" s="89">
        <f t="shared" si="4"/>
        <v>0</v>
      </c>
      <c r="U84" s="2" t="str">
        <f t="shared" si="5"/>
        <v/>
      </c>
      <c r="W84" s="2" t="str">
        <f>IF(C84=0,"",LEFT(INDEX(Lists!$H$5:$H$49,MATCH(C84,Lists!$G$5:$G$49,0),1),1))</f>
        <v/>
      </c>
      <c r="Y84" s="4">
        <f ca="1">'Month 7'!H84+'Month 7'!I84-'Month 7'!J84</f>
        <v>0</v>
      </c>
      <c r="Z84" s="2" t="str">
        <f t="shared" ca="1" si="6"/>
        <v/>
      </c>
      <c r="AA84" s="2" t="str">
        <f t="shared" ca="1" si="10"/>
        <v/>
      </c>
      <c r="AC84" s="627" t="str">
        <f t="shared" si="7"/>
        <v>0</v>
      </c>
    </row>
    <row r="85" spans="1:29" ht="39" hidden="1" customHeight="1" x14ac:dyDescent="0.2">
      <c r="A85" s="14" t="str">
        <f>Planning!A69</f>
        <v>I061</v>
      </c>
      <c r="B85" s="9">
        <f>Planning!B69</f>
        <v>0</v>
      </c>
      <c r="C85" s="9">
        <f>Planning!C69</f>
        <v>0</v>
      </c>
      <c r="D85" s="9">
        <f>Planning!D69</f>
        <v>0</v>
      </c>
      <c r="E85" s="3">
        <f>Planning!E69</f>
        <v>0</v>
      </c>
      <c r="F85" s="3" t="str">
        <f>IF(Planning!G69&lt;&gt;0,Planning!G69,"")</f>
        <v/>
      </c>
      <c r="G85" s="194">
        <f>Planning!H69</f>
        <v>0</v>
      </c>
      <c r="H85" s="4">
        <f>Planning!AD69</f>
        <v>0</v>
      </c>
      <c r="I85" s="198">
        <f ca="1">IF(OR(W85="1",AND(W85&lt;&gt;"1",G85=Lists!$A$17)),Y85,0)</f>
        <v>0</v>
      </c>
      <c r="J85" s="174"/>
      <c r="K85" s="32" t="str">
        <f ca="1">IF(AND(W85="2",G85&lt;&gt;Lists!$A$17),AA85,Z85)</f>
        <v/>
      </c>
      <c r="L85" s="33" t="str">
        <f t="shared" ca="1" si="8"/>
        <v/>
      </c>
      <c r="M85" s="5">
        <f>Planning!AE69</f>
        <v>0</v>
      </c>
      <c r="N85" s="5">
        <f>'Month 7'!M85+'Month 7'!N85-'Month 7'!O85</f>
        <v>0</v>
      </c>
      <c r="O85" s="166"/>
      <c r="P85" s="32" t="str">
        <f t="shared" si="1"/>
        <v/>
      </c>
      <c r="Q85" s="33" t="str">
        <f t="shared" si="9"/>
        <v/>
      </c>
      <c r="R85" s="89">
        <f ca="1">SUMIFS($J$25:$J$224,$C$25:$C$224,$C85,$G$25:$G$224,Lists!$A$16)</f>
        <v>0</v>
      </c>
      <c r="S85" s="89">
        <f t="shared" si="4"/>
        <v>0</v>
      </c>
      <c r="U85" s="2" t="str">
        <f t="shared" si="5"/>
        <v/>
      </c>
      <c r="W85" s="2" t="str">
        <f>IF(C85=0,"",LEFT(INDEX(Lists!$H$5:$H$49,MATCH(C85,Lists!$G$5:$G$49,0),1),1))</f>
        <v/>
      </c>
      <c r="Y85" s="4">
        <f ca="1">'Month 7'!H85+'Month 7'!I85-'Month 7'!J85</f>
        <v>0</v>
      </c>
      <c r="Z85" s="2" t="str">
        <f t="shared" ca="1" si="6"/>
        <v/>
      </c>
      <c r="AA85" s="2" t="str">
        <f t="shared" ca="1" si="10"/>
        <v/>
      </c>
      <c r="AC85" s="627" t="str">
        <f t="shared" si="7"/>
        <v>0</v>
      </c>
    </row>
    <row r="86" spans="1:29" ht="39" hidden="1" customHeight="1" x14ac:dyDescent="0.2">
      <c r="A86" s="14" t="str">
        <f>Planning!A70</f>
        <v>I062</v>
      </c>
      <c r="B86" s="9">
        <f>Planning!B70</f>
        <v>0</v>
      </c>
      <c r="C86" s="9">
        <f>Planning!C70</f>
        <v>0</v>
      </c>
      <c r="D86" s="9">
        <f>Planning!D70</f>
        <v>0</v>
      </c>
      <c r="E86" s="3">
        <f>Planning!E70</f>
        <v>0</v>
      </c>
      <c r="F86" s="3" t="str">
        <f>IF(Planning!G70&lt;&gt;0,Planning!G70,"")</f>
        <v/>
      </c>
      <c r="G86" s="194">
        <f>Planning!H70</f>
        <v>0</v>
      </c>
      <c r="H86" s="4">
        <f>Planning!AD70</f>
        <v>0</v>
      </c>
      <c r="I86" s="198">
        <f ca="1">IF(OR(W86="1",AND(W86&lt;&gt;"1",G86=Lists!$A$17)),Y86,0)</f>
        <v>0</v>
      </c>
      <c r="J86" s="174"/>
      <c r="K86" s="32" t="str">
        <f ca="1">IF(AND(W86="2",G86&lt;&gt;Lists!$A$17),AA86,Z86)</f>
        <v/>
      </c>
      <c r="L86" s="33" t="str">
        <f t="shared" ca="1" si="8"/>
        <v/>
      </c>
      <c r="M86" s="5">
        <f>Planning!AE70</f>
        <v>0</v>
      </c>
      <c r="N86" s="5">
        <f>'Month 7'!M86+'Month 7'!N86-'Month 7'!O86</f>
        <v>0</v>
      </c>
      <c r="O86" s="166"/>
      <c r="P86" s="32" t="str">
        <f t="shared" si="1"/>
        <v/>
      </c>
      <c r="Q86" s="33" t="str">
        <f t="shared" si="9"/>
        <v/>
      </c>
      <c r="R86" s="89">
        <f ca="1">SUMIFS($J$25:$J$224,$C$25:$C$224,$C86,$G$25:$G$224,Lists!$A$16)</f>
        <v>0</v>
      </c>
      <c r="S86" s="89">
        <f t="shared" si="4"/>
        <v>0</v>
      </c>
      <c r="U86" s="2" t="str">
        <f t="shared" si="5"/>
        <v/>
      </c>
      <c r="W86" s="2" t="str">
        <f>IF(C86=0,"",LEFT(INDEX(Lists!$H$5:$H$49,MATCH(C86,Lists!$G$5:$G$49,0),1),1))</f>
        <v/>
      </c>
      <c r="Y86" s="4">
        <f ca="1">'Month 7'!H86+'Month 7'!I86-'Month 7'!J86</f>
        <v>0</v>
      </c>
      <c r="Z86" s="2" t="str">
        <f t="shared" ca="1" si="6"/>
        <v/>
      </c>
      <c r="AA86" s="2" t="str">
        <f t="shared" ca="1" si="10"/>
        <v/>
      </c>
      <c r="AC86" s="627" t="str">
        <f t="shared" si="7"/>
        <v>0</v>
      </c>
    </row>
    <row r="87" spans="1:29" ht="39" hidden="1" customHeight="1" x14ac:dyDescent="0.2">
      <c r="A87" s="14" t="str">
        <f>Planning!A71</f>
        <v>I063</v>
      </c>
      <c r="B87" s="9">
        <f>Planning!B71</f>
        <v>0</v>
      </c>
      <c r="C87" s="9">
        <f>Planning!C71</f>
        <v>0</v>
      </c>
      <c r="D87" s="9">
        <f>Planning!D71</f>
        <v>0</v>
      </c>
      <c r="E87" s="3">
        <f>Planning!E71</f>
        <v>0</v>
      </c>
      <c r="F87" s="3" t="str">
        <f>IF(Planning!G71&lt;&gt;0,Planning!G71,"")</f>
        <v/>
      </c>
      <c r="G87" s="194">
        <f>Planning!H71</f>
        <v>0</v>
      </c>
      <c r="H87" s="4">
        <f>Planning!AD71</f>
        <v>0</v>
      </c>
      <c r="I87" s="198">
        <f ca="1">IF(OR(W87="1",AND(W87&lt;&gt;"1",G87=Lists!$A$17)),Y87,0)</f>
        <v>0</v>
      </c>
      <c r="J87" s="174"/>
      <c r="K87" s="32" t="str">
        <f ca="1">IF(AND(W87="2",G87&lt;&gt;Lists!$A$17),AA87,Z87)</f>
        <v/>
      </c>
      <c r="L87" s="33" t="str">
        <f t="shared" ca="1" si="8"/>
        <v/>
      </c>
      <c r="M87" s="5">
        <f>Planning!AE71</f>
        <v>0</v>
      </c>
      <c r="N87" s="5">
        <f>'Month 7'!M87+'Month 7'!N87-'Month 7'!O87</f>
        <v>0</v>
      </c>
      <c r="O87" s="166"/>
      <c r="P87" s="32" t="str">
        <f t="shared" si="1"/>
        <v/>
      </c>
      <c r="Q87" s="33" t="str">
        <f t="shared" si="9"/>
        <v/>
      </c>
      <c r="R87" s="89">
        <f ca="1">SUMIFS($J$25:$J$224,$C$25:$C$224,$C87,$G$25:$G$224,Lists!$A$16)</f>
        <v>0</v>
      </c>
      <c r="S87" s="89">
        <f t="shared" si="4"/>
        <v>0</v>
      </c>
      <c r="U87" s="2" t="str">
        <f t="shared" si="5"/>
        <v/>
      </c>
      <c r="W87" s="2" t="str">
        <f>IF(C87=0,"",LEFT(INDEX(Lists!$H$5:$H$49,MATCH(C87,Lists!$G$5:$G$49,0),1),1))</f>
        <v/>
      </c>
      <c r="Y87" s="4">
        <f ca="1">'Month 7'!H87+'Month 7'!I87-'Month 7'!J87</f>
        <v>0</v>
      </c>
      <c r="Z87" s="2" t="str">
        <f t="shared" ca="1" si="6"/>
        <v/>
      </c>
      <c r="AA87" s="2" t="str">
        <f t="shared" ca="1" si="10"/>
        <v/>
      </c>
      <c r="AC87" s="627" t="str">
        <f t="shared" si="7"/>
        <v>0</v>
      </c>
    </row>
    <row r="88" spans="1:29" ht="39" hidden="1" customHeight="1" x14ac:dyDescent="0.2">
      <c r="A88" s="14" t="str">
        <f>Planning!A72</f>
        <v>I064</v>
      </c>
      <c r="B88" s="9">
        <f>Planning!B72</f>
        <v>0</v>
      </c>
      <c r="C88" s="9">
        <f>Planning!C72</f>
        <v>0</v>
      </c>
      <c r="D88" s="9">
        <f>Planning!D72</f>
        <v>0</v>
      </c>
      <c r="E88" s="3">
        <f>Planning!E72</f>
        <v>0</v>
      </c>
      <c r="F88" s="3" t="str">
        <f>IF(Planning!G72&lt;&gt;0,Planning!G72,"")</f>
        <v/>
      </c>
      <c r="G88" s="194">
        <f>Planning!H72</f>
        <v>0</v>
      </c>
      <c r="H88" s="4">
        <f>Planning!AD72</f>
        <v>0</v>
      </c>
      <c r="I88" s="198">
        <f ca="1">IF(OR(W88="1",AND(W88&lt;&gt;"1",G88=Lists!$A$17)),Y88,0)</f>
        <v>0</v>
      </c>
      <c r="J88" s="174"/>
      <c r="K88" s="32" t="str">
        <f ca="1">IF(AND(W88="2",G88&lt;&gt;Lists!$A$17),AA88,Z88)</f>
        <v/>
      </c>
      <c r="L88" s="33" t="str">
        <f t="shared" ca="1" si="8"/>
        <v/>
      </c>
      <c r="M88" s="5">
        <f>Planning!AE72</f>
        <v>0</v>
      </c>
      <c r="N88" s="5">
        <f>'Month 7'!M88+'Month 7'!N88-'Month 7'!O88</f>
        <v>0</v>
      </c>
      <c r="O88" s="166"/>
      <c r="P88" s="32" t="str">
        <f t="shared" si="1"/>
        <v/>
      </c>
      <c r="Q88" s="33" t="str">
        <f t="shared" si="9"/>
        <v/>
      </c>
      <c r="R88" s="89">
        <f ca="1">SUMIFS($J$25:$J$224,$C$25:$C$224,$C88,$G$25:$G$224,Lists!$A$16)</f>
        <v>0</v>
      </c>
      <c r="S88" s="89">
        <f t="shared" si="4"/>
        <v>0</v>
      </c>
      <c r="U88" s="2" t="str">
        <f t="shared" si="5"/>
        <v/>
      </c>
      <c r="W88" s="2" t="str">
        <f>IF(C88=0,"",LEFT(INDEX(Lists!$H$5:$H$49,MATCH(C88,Lists!$G$5:$G$49,0),1),1))</f>
        <v/>
      </c>
      <c r="Y88" s="4">
        <f ca="1">'Month 7'!H88+'Month 7'!I88-'Month 7'!J88</f>
        <v>0</v>
      </c>
      <c r="Z88" s="2" t="str">
        <f t="shared" ca="1" si="6"/>
        <v/>
      </c>
      <c r="AA88" s="2" t="str">
        <f t="shared" ca="1" si="10"/>
        <v/>
      </c>
      <c r="AC88" s="627" t="str">
        <f t="shared" si="7"/>
        <v>0</v>
      </c>
    </row>
    <row r="89" spans="1:29" ht="39" hidden="1" customHeight="1" x14ac:dyDescent="0.2">
      <c r="A89" s="14" t="str">
        <f>Planning!A73</f>
        <v>I065</v>
      </c>
      <c r="B89" s="9">
        <f>Planning!B73</f>
        <v>0</v>
      </c>
      <c r="C89" s="9">
        <f>Planning!C73</f>
        <v>0</v>
      </c>
      <c r="D89" s="9">
        <f>Planning!D73</f>
        <v>0</v>
      </c>
      <c r="E89" s="3">
        <f>Planning!E73</f>
        <v>0</v>
      </c>
      <c r="F89" s="3" t="str">
        <f>IF(Planning!G73&lt;&gt;0,Planning!G73,"")</f>
        <v/>
      </c>
      <c r="G89" s="194">
        <f>Planning!H73</f>
        <v>0</v>
      </c>
      <c r="H89" s="4">
        <f>Planning!AD73</f>
        <v>0</v>
      </c>
      <c r="I89" s="198">
        <f ca="1">IF(OR(W89="1",AND(W89&lt;&gt;"1",G89=Lists!$A$17)),Y89,0)</f>
        <v>0</v>
      </c>
      <c r="J89" s="174"/>
      <c r="K89" s="32" t="str">
        <f ca="1">IF(AND(W89="2",G89&lt;&gt;Lists!$A$17),AA89,Z89)</f>
        <v/>
      </c>
      <c r="L89" s="33" t="str">
        <f t="shared" ref="L89:L120" ca="1" si="11">IF($U89=ExcluirDelPLogro,"",IF(AND(H89=0,I89=0,J89=0),"",K89))</f>
        <v/>
      </c>
      <c r="M89" s="5">
        <f>Planning!AE73</f>
        <v>0</v>
      </c>
      <c r="N89" s="5">
        <f>'Month 7'!M89+'Month 7'!N89-'Month 7'!O89</f>
        <v>0</v>
      </c>
      <c r="O89" s="166"/>
      <c r="P89" s="32" t="str">
        <f t="shared" si="1"/>
        <v/>
      </c>
      <c r="Q89" s="33" t="str">
        <f t="shared" ref="Q89:Q120" si="12">IF($U89=ExcluirDelPLogro,"",IF(AND(M89=0,N89=0,O89=0),"",P89))</f>
        <v/>
      </c>
      <c r="R89" s="89">
        <f ca="1">SUMIFS($J$25:$J$224,$C$25:$C$224,$C89,$G$25:$G$224,Lists!$A$16)</f>
        <v>0</v>
      </c>
      <c r="S89" s="89">
        <f t="shared" si="4"/>
        <v>0</v>
      </c>
      <c r="U89" s="2" t="str">
        <f t="shared" si="5"/>
        <v/>
      </c>
      <c r="W89" s="2" t="str">
        <f>IF(C89=0,"",LEFT(INDEX(Lists!$H$5:$H$49,MATCH(C89,Lists!$G$5:$G$49,0),1),1))</f>
        <v/>
      </c>
      <c r="Y89" s="4">
        <f ca="1">'Month 7'!H89+'Month 7'!I89-'Month 7'!J89</f>
        <v>0</v>
      </c>
      <c r="Z89" s="2" t="str">
        <f t="shared" ca="1" si="6"/>
        <v/>
      </c>
      <c r="AA89" s="2" t="str">
        <f t="shared" ref="AA89:AA120" ca="1" si="13">IF(AND(H89=0,I89=0,J89=0),"",IF(J89&gt;0,H89/J89,0))</f>
        <v/>
      </c>
      <c r="AC89" s="627" t="str">
        <f t="shared" si="7"/>
        <v>0</v>
      </c>
    </row>
    <row r="90" spans="1:29" ht="39" hidden="1" customHeight="1" x14ac:dyDescent="0.2">
      <c r="A90" s="14" t="str">
        <f>Planning!A74</f>
        <v>I066</v>
      </c>
      <c r="B90" s="9">
        <f>Planning!B74</f>
        <v>0</v>
      </c>
      <c r="C90" s="9">
        <f>Planning!C74</f>
        <v>0</v>
      </c>
      <c r="D90" s="9">
        <f>Planning!D74</f>
        <v>0</v>
      </c>
      <c r="E90" s="3">
        <f>Planning!E74</f>
        <v>0</v>
      </c>
      <c r="F90" s="3" t="str">
        <f>IF(Planning!G74&lt;&gt;0,Planning!G74,"")</f>
        <v/>
      </c>
      <c r="G90" s="194">
        <f>Planning!H74</f>
        <v>0</v>
      </c>
      <c r="H90" s="4">
        <f>Planning!AD74</f>
        <v>0</v>
      </c>
      <c r="I90" s="198">
        <f ca="1">IF(OR(W90="1",AND(W90&lt;&gt;"1",G90=Lists!$A$17)),Y90,0)</f>
        <v>0</v>
      </c>
      <c r="J90" s="174"/>
      <c r="K90" s="32" t="str">
        <f ca="1">IF(AND(W90="2",G90&lt;&gt;Lists!$A$17),AA90,Z90)</f>
        <v/>
      </c>
      <c r="L90" s="33" t="str">
        <f t="shared" ca="1" si="11"/>
        <v/>
      </c>
      <c r="M90" s="5">
        <f>Planning!AE74</f>
        <v>0</v>
      </c>
      <c r="N90" s="5">
        <f>'Month 7'!M90+'Month 7'!N90-'Month 7'!O90</f>
        <v>0</v>
      </c>
      <c r="O90" s="166"/>
      <c r="P90" s="32" t="str">
        <f t="shared" ref="P90:P153" si="14">IF(AND(M90=0,N90=0,O90=0),"",IF((M90+N90)&gt;0,O90/(M90+N90),O90))</f>
        <v/>
      </c>
      <c r="Q90" s="33" t="str">
        <f t="shared" si="12"/>
        <v/>
      </c>
      <c r="R90" s="89">
        <f ca="1">SUMIFS($J$25:$J$224,$C$25:$C$224,$C90,$G$25:$G$224,Lists!$A$16)</f>
        <v>0</v>
      </c>
      <c r="S90" s="89">
        <f t="shared" ref="S90:S153" si="15">SUMIFS($O$25:$O$224,$C$25:$C$224,$C90,$G$25:$G$224,"&lt;&gt;0")</f>
        <v>0</v>
      </c>
      <c r="U90" s="2" t="str">
        <f t="shared" ref="U90:U153" si="16">IF(B90=0,"",IF(LEFT(B90,1)="1","1","2"))</f>
        <v/>
      </c>
      <c r="W90" s="2" t="str">
        <f>IF(C90=0,"",LEFT(INDEX(Lists!$H$5:$H$49,MATCH(C90,Lists!$G$5:$G$49,0),1),1))</f>
        <v/>
      </c>
      <c r="Y90" s="4">
        <f ca="1">'Month 7'!H90+'Month 7'!I90-'Month 7'!J90</f>
        <v>0</v>
      </c>
      <c r="Z90" s="2" t="str">
        <f t="shared" ref="Z90:Z153" ca="1" si="17">IF(AND(H90=0,I90=0,J90=0),"",IF((H90+I90)&gt;0,J90/(H90+I90),J90))</f>
        <v/>
      </c>
      <c r="AA90" s="2" t="str">
        <f t="shared" ca="1" si="13"/>
        <v/>
      </c>
      <c r="AC90" s="627" t="str">
        <f t="shared" ref="AC90:AC153" si="18">U90&amp;C90</f>
        <v>0</v>
      </c>
    </row>
    <row r="91" spans="1:29" ht="39" hidden="1" customHeight="1" x14ac:dyDescent="0.2">
      <c r="A91" s="14" t="str">
        <f>Planning!A75</f>
        <v>I067</v>
      </c>
      <c r="B91" s="9">
        <f>Planning!B75</f>
        <v>0</v>
      </c>
      <c r="C91" s="9">
        <f>Planning!C75</f>
        <v>0</v>
      </c>
      <c r="D91" s="9">
        <f>Planning!D75</f>
        <v>0</v>
      </c>
      <c r="E91" s="3">
        <f>Planning!E75</f>
        <v>0</v>
      </c>
      <c r="F91" s="3" t="str">
        <f>IF(Planning!G75&lt;&gt;0,Planning!G75,"")</f>
        <v/>
      </c>
      <c r="G91" s="194">
        <f>Planning!H75</f>
        <v>0</v>
      </c>
      <c r="H91" s="4">
        <f>Planning!AD75</f>
        <v>0</v>
      </c>
      <c r="I91" s="198">
        <f ca="1">IF(OR(W91="1",AND(W91&lt;&gt;"1",G91=Lists!$A$17)),Y91,0)</f>
        <v>0</v>
      </c>
      <c r="J91" s="174"/>
      <c r="K91" s="32" t="str">
        <f ca="1">IF(AND(W91="2",G91&lt;&gt;Lists!$A$17),AA91,Z91)</f>
        <v/>
      </c>
      <c r="L91" s="33" t="str">
        <f t="shared" ca="1" si="11"/>
        <v/>
      </c>
      <c r="M91" s="5">
        <f>Planning!AE75</f>
        <v>0</v>
      </c>
      <c r="N91" s="5">
        <f>'Month 7'!M91+'Month 7'!N91-'Month 7'!O91</f>
        <v>0</v>
      </c>
      <c r="O91" s="166"/>
      <c r="P91" s="32" t="str">
        <f t="shared" si="14"/>
        <v/>
      </c>
      <c r="Q91" s="33" t="str">
        <f t="shared" si="12"/>
        <v/>
      </c>
      <c r="R91" s="89">
        <f ca="1">SUMIFS($J$25:$J$224,$C$25:$C$224,$C91,$G$25:$G$224,Lists!$A$16)</f>
        <v>0</v>
      </c>
      <c r="S91" s="89">
        <f t="shared" si="15"/>
        <v>0</v>
      </c>
      <c r="U91" s="2" t="str">
        <f t="shared" si="16"/>
        <v/>
      </c>
      <c r="W91" s="2" t="str">
        <f>IF(C91=0,"",LEFT(INDEX(Lists!$H$5:$H$49,MATCH(C91,Lists!$G$5:$G$49,0),1),1))</f>
        <v/>
      </c>
      <c r="Y91" s="4">
        <f ca="1">'Month 7'!H91+'Month 7'!I91-'Month 7'!J91</f>
        <v>0</v>
      </c>
      <c r="Z91" s="2" t="str">
        <f t="shared" ca="1" si="17"/>
        <v/>
      </c>
      <c r="AA91" s="2" t="str">
        <f t="shared" ca="1" si="13"/>
        <v/>
      </c>
      <c r="AC91" s="627" t="str">
        <f t="shared" si="18"/>
        <v>0</v>
      </c>
    </row>
    <row r="92" spans="1:29" ht="39" hidden="1" customHeight="1" x14ac:dyDescent="0.2">
      <c r="A92" s="14" t="str">
        <f>Planning!A76</f>
        <v>I068</v>
      </c>
      <c r="B92" s="9">
        <f>Planning!B76</f>
        <v>0</v>
      </c>
      <c r="C92" s="9">
        <f>Planning!C76</f>
        <v>0</v>
      </c>
      <c r="D92" s="9">
        <f>Planning!D76</f>
        <v>0</v>
      </c>
      <c r="E92" s="3">
        <f>Planning!E76</f>
        <v>0</v>
      </c>
      <c r="F92" s="3" t="str">
        <f>IF(Planning!G76&lt;&gt;0,Planning!G76,"")</f>
        <v/>
      </c>
      <c r="G92" s="194">
        <f>Planning!H76</f>
        <v>0</v>
      </c>
      <c r="H92" s="4">
        <f>Planning!AD76</f>
        <v>0</v>
      </c>
      <c r="I92" s="198">
        <f ca="1">IF(OR(W92="1",AND(W92&lt;&gt;"1",G92=Lists!$A$17)),Y92,0)</f>
        <v>0</v>
      </c>
      <c r="J92" s="174"/>
      <c r="K92" s="32" t="str">
        <f ca="1">IF(AND(W92="2",G92&lt;&gt;Lists!$A$17),AA92,Z92)</f>
        <v/>
      </c>
      <c r="L92" s="33" t="str">
        <f t="shared" ca="1" si="11"/>
        <v/>
      </c>
      <c r="M92" s="5">
        <f>Planning!AE76</f>
        <v>0</v>
      </c>
      <c r="N92" s="5">
        <f>'Month 7'!M92+'Month 7'!N92-'Month 7'!O92</f>
        <v>0</v>
      </c>
      <c r="O92" s="166"/>
      <c r="P92" s="32" t="str">
        <f t="shared" si="14"/>
        <v/>
      </c>
      <c r="Q92" s="33" t="str">
        <f t="shared" si="12"/>
        <v/>
      </c>
      <c r="R92" s="89">
        <f ca="1">SUMIFS($J$25:$J$224,$C$25:$C$224,$C92,$G$25:$G$224,Lists!$A$16)</f>
        <v>0</v>
      </c>
      <c r="S92" s="89">
        <f t="shared" si="15"/>
        <v>0</v>
      </c>
      <c r="U92" s="2" t="str">
        <f t="shared" si="16"/>
        <v/>
      </c>
      <c r="W92" s="2" t="str">
        <f>IF(C92=0,"",LEFT(INDEX(Lists!$H$5:$H$49,MATCH(C92,Lists!$G$5:$G$49,0),1),1))</f>
        <v/>
      </c>
      <c r="Y92" s="4">
        <f ca="1">'Month 7'!H92+'Month 7'!I92-'Month 7'!J92</f>
        <v>0</v>
      </c>
      <c r="Z92" s="2" t="str">
        <f t="shared" ca="1" si="17"/>
        <v/>
      </c>
      <c r="AA92" s="2" t="str">
        <f t="shared" ca="1" si="13"/>
        <v/>
      </c>
      <c r="AC92" s="627" t="str">
        <f t="shared" si="18"/>
        <v>0</v>
      </c>
    </row>
    <row r="93" spans="1:29" ht="39" hidden="1" customHeight="1" x14ac:dyDescent="0.2">
      <c r="A93" s="14" t="str">
        <f>Planning!A77</f>
        <v>I069</v>
      </c>
      <c r="B93" s="9">
        <f>Planning!B77</f>
        <v>0</v>
      </c>
      <c r="C93" s="9">
        <f>Planning!C77</f>
        <v>0</v>
      </c>
      <c r="D93" s="9">
        <f>Planning!D77</f>
        <v>0</v>
      </c>
      <c r="E93" s="3">
        <f>Planning!E77</f>
        <v>0</v>
      </c>
      <c r="F93" s="3" t="str">
        <f>IF(Planning!G77&lt;&gt;0,Planning!G77,"")</f>
        <v/>
      </c>
      <c r="G93" s="194">
        <f>Planning!H77</f>
        <v>0</v>
      </c>
      <c r="H93" s="4">
        <f>Planning!AD77</f>
        <v>0</v>
      </c>
      <c r="I93" s="198">
        <f ca="1">IF(OR(W93="1",AND(W93&lt;&gt;"1",G93=Lists!$A$17)),Y93,0)</f>
        <v>0</v>
      </c>
      <c r="J93" s="174"/>
      <c r="K93" s="32" t="str">
        <f ca="1">IF(AND(W93="2",G93&lt;&gt;Lists!$A$17),AA93,Z93)</f>
        <v/>
      </c>
      <c r="L93" s="33" t="str">
        <f t="shared" ca="1" si="11"/>
        <v/>
      </c>
      <c r="M93" s="5">
        <f>Planning!AE77</f>
        <v>0</v>
      </c>
      <c r="N93" s="5">
        <f>'Month 7'!M93+'Month 7'!N93-'Month 7'!O93</f>
        <v>0</v>
      </c>
      <c r="O93" s="166"/>
      <c r="P93" s="32" t="str">
        <f t="shared" si="14"/>
        <v/>
      </c>
      <c r="Q93" s="33" t="str">
        <f t="shared" si="12"/>
        <v/>
      </c>
      <c r="R93" s="89">
        <f ca="1">SUMIFS($J$25:$J$224,$C$25:$C$224,$C93,$G$25:$G$224,Lists!$A$16)</f>
        <v>0</v>
      </c>
      <c r="S93" s="89">
        <f t="shared" si="15"/>
        <v>0</v>
      </c>
      <c r="U93" s="2" t="str">
        <f t="shared" si="16"/>
        <v/>
      </c>
      <c r="W93" s="2" t="str">
        <f>IF(C93=0,"",LEFT(INDEX(Lists!$H$5:$H$49,MATCH(C93,Lists!$G$5:$G$49,0),1),1))</f>
        <v/>
      </c>
      <c r="Y93" s="4">
        <f ca="1">'Month 7'!H93+'Month 7'!I93-'Month 7'!J93</f>
        <v>0</v>
      </c>
      <c r="Z93" s="2" t="str">
        <f t="shared" ca="1" si="17"/>
        <v/>
      </c>
      <c r="AA93" s="2" t="str">
        <f t="shared" ca="1" si="13"/>
        <v/>
      </c>
      <c r="AC93" s="627" t="str">
        <f t="shared" si="18"/>
        <v>0</v>
      </c>
    </row>
    <row r="94" spans="1:29" ht="39" hidden="1" customHeight="1" x14ac:dyDescent="0.2">
      <c r="A94" s="14" t="str">
        <f>Planning!A78</f>
        <v>I070</v>
      </c>
      <c r="B94" s="9">
        <f>Planning!B78</f>
        <v>0</v>
      </c>
      <c r="C94" s="9">
        <f>Planning!C78</f>
        <v>0</v>
      </c>
      <c r="D94" s="9">
        <f>Planning!D78</f>
        <v>0</v>
      </c>
      <c r="E94" s="3">
        <f>Planning!E78</f>
        <v>0</v>
      </c>
      <c r="F94" s="3" t="str">
        <f>IF(Planning!G78&lt;&gt;0,Planning!G78,"")</f>
        <v/>
      </c>
      <c r="G94" s="194">
        <f>Planning!H78</f>
        <v>0</v>
      </c>
      <c r="H94" s="4">
        <f>Planning!AD78</f>
        <v>0</v>
      </c>
      <c r="I94" s="198">
        <f ca="1">IF(OR(W94="1",AND(W94&lt;&gt;"1",G94=Lists!$A$17)),Y94,0)</f>
        <v>0</v>
      </c>
      <c r="J94" s="174"/>
      <c r="K94" s="32" t="str">
        <f ca="1">IF(AND(W94="2",G94&lt;&gt;Lists!$A$17),AA94,Z94)</f>
        <v/>
      </c>
      <c r="L94" s="33" t="str">
        <f t="shared" ca="1" si="11"/>
        <v/>
      </c>
      <c r="M94" s="5">
        <f>Planning!AE78</f>
        <v>0</v>
      </c>
      <c r="N94" s="5">
        <f>'Month 7'!M94+'Month 7'!N94-'Month 7'!O94</f>
        <v>0</v>
      </c>
      <c r="O94" s="166"/>
      <c r="P94" s="32" t="str">
        <f t="shared" si="14"/>
        <v/>
      </c>
      <c r="Q94" s="33" t="str">
        <f t="shared" si="12"/>
        <v/>
      </c>
      <c r="R94" s="89">
        <f ca="1">SUMIFS($J$25:$J$224,$C$25:$C$224,$C94,$G$25:$G$224,Lists!$A$16)</f>
        <v>0</v>
      </c>
      <c r="S94" s="89">
        <f t="shared" si="15"/>
        <v>0</v>
      </c>
      <c r="U94" s="2" t="str">
        <f t="shared" si="16"/>
        <v/>
      </c>
      <c r="W94" s="2" t="str">
        <f>IF(C94=0,"",LEFT(INDEX(Lists!$H$5:$H$49,MATCH(C94,Lists!$G$5:$G$49,0),1),1))</f>
        <v/>
      </c>
      <c r="Y94" s="4">
        <f ca="1">'Month 7'!H94+'Month 7'!I94-'Month 7'!J94</f>
        <v>0</v>
      </c>
      <c r="Z94" s="2" t="str">
        <f t="shared" ca="1" si="17"/>
        <v/>
      </c>
      <c r="AA94" s="2" t="str">
        <f t="shared" ca="1" si="13"/>
        <v/>
      </c>
      <c r="AC94" s="627" t="str">
        <f t="shared" si="18"/>
        <v>0</v>
      </c>
    </row>
    <row r="95" spans="1:29" ht="39" hidden="1" customHeight="1" x14ac:dyDescent="0.2">
      <c r="A95" s="14" t="str">
        <f>Planning!A79</f>
        <v>I071</v>
      </c>
      <c r="B95" s="9">
        <f>Planning!B79</f>
        <v>0</v>
      </c>
      <c r="C95" s="9">
        <f>Planning!C79</f>
        <v>0</v>
      </c>
      <c r="D95" s="9">
        <f>Planning!D79</f>
        <v>0</v>
      </c>
      <c r="E95" s="3">
        <f>Planning!E79</f>
        <v>0</v>
      </c>
      <c r="F95" s="3" t="str">
        <f>IF(Planning!G79&lt;&gt;0,Planning!G79,"")</f>
        <v/>
      </c>
      <c r="G95" s="194">
        <f>Planning!H79</f>
        <v>0</v>
      </c>
      <c r="H95" s="4">
        <f>Planning!AD79</f>
        <v>0</v>
      </c>
      <c r="I95" s="198">
        <f ca="1">IF(OR(W95="1",AND(W95&lt;&gt;"1",G95=Lists!$A$17)),Y95,0)</f>
        <v>0</v>
      </c>
      <c r="J95" s="174"/>
      <c r="K95" s="32" t="str">
        <f ca="1">IF(AND(W95="2",G95&lt;&gt;Lists!$A$17),AA95,Z95)</f>
        <v/>
      </c>
      <c r="L95" s="33" t="str">
        <f t="shared" ca="1" si="11"/>
        <v/>
      </c>
      <c r="M95" s="5">
        <f>Planning!AE79</f>
        <v>0</v>
      </c>
      <c r="N95" s="5">
        <f>'Month 7'!M95+'Month 7'!N95-'Month 7'!O95</f>
        <v>0</v>
      </c>
      <c r="O95" s="166"/>
      <c r="P95" s="32" t="str">
        <f t="shared" si="14"/>
        <v/>
      </c>
      <c r="Q95" s="33" t="str">
        <f t="shared" si="12"/>
        <v/>
      </c>
      <c r="R95" s="89">
        <f ca="1">SUMIFS($J$25:$J$224,$C$25:$C$224,$C95,$G$25:$G$224,Lists!$A$16)</f>
        <v>0</v>
      </c>
      <c r="S95" s="89">
        <f t="shared" si="15"/>
        <v>0</v>
      </c>
      <c r="U95" s="2" t="str">
        <f t="shared" si="16"/>
        <v/>
      </c>
      <c r="W95" s="2" t="str">
        <f>IF(C95=0,"",LEFT(INDEX(Lists!$H$5:$H$49,MATCH(C95,Lists!$G$5:$G$49,0),1),1))</f>
        <v/>
      </c>
      <c r="Y95" s="4">
        <f ca="1">'Month 7'!H95+'Month 7'!I95-'Month 7'!J95</f>
        <v>0</v>
      </c>
      <c r="Z95" s="2" t="str">
        <f t="shared" ca="1" si="17"/>
        <v/>
      </c>
      <c r="AA95" s="2" t="str">
        <f t="shared" ca="1" si="13"/>
        <v/>
      </c>
      <c r="AC95" s="627" t="str">
        <f t="shared" si="18"/>
        <v>0</v>
      </c>
    </row>
    <row r="96" spans="1:29" ht="39" hidden="1" customHeight="1" x14ac:dyDescent="0.2">
      <c r="A96" s="14" t="str">
        <f>Planning!A80</f>
        <v>I072</v>
      </c>
      <c r="B96" s="9">
        <f>Planning!B80</f>
        <v>0</v>
      </c>
      <c r="C96" s="9">
        <f>Planning!C80</f>
        <v>0</v>
      </c>
      <c r="D96" s="9">
        <f>Planning!D80</f>
        <v>0</v>
      </c>
      <c r="E96" s="3">
        <f>Planning!E80</f>
        <v>0</v>
      </c>
      <c r="F96" s="3" t="str">
        <f>IF(Planning!G80&lt;&gt;0,Planning!G80,"")</f>
        <v/>
      </c>
      <c r="G96" s="194">
        <f>Planning!H80</f>
        <v>0</v>
      </c>
      <c r="H96" s="4">
        <f>Planning!AD80</f>
        <v>0</v>
      </c>
      <c r="I96" s="198">
        <f ca="1">IF(OR(W96="1",AND(W96&lt;&gt;"1",G96=Lists!$A$17)),Y96,0)</f>
        <v>0</v>
      </c>
      <c r="J96" s="174"/>
      <c r="K96" s="32" t="str">
        <f ca="1">IF(AND(W96="2",G96&lt;&gt;Lists!$A$17),AA96,Z96)</f>
        <v/>
      </c>
      <c r="L96" s="33" t="str">
        <f t="shared" ca="1" si="11"/>
        <v/>
      </c>
      <c r="M96" s="5">
        <f>Planning!AE80</f>
        <v>0</v>
      </c>
      <c r="N96" s="5">
        <f>'Month 7'!M96+'Month 7'!N96-'Month 7'!O96</f>
        <v>0</v>
      </c>
      <c r="O96" s="166"/>
      <c r="P96" s="32" t="str">
        <f t="shared" si="14"/>
        <v/>
      </c>
      <c r="Q96" s="33" t="str">
        <f t="shared" si="12"/>
        <v/>
      </c>
      <c r="R96" s="89">
        <f ca="1">SUMIFS($J$25:$J$224,$C$25:$C$224,$C96,$G$25:$G$224,Lists!$A$16)</f>
        <v>0</v>
      </c>
      <c r="S96" s="89">
        <f t="shared" si="15"/>
        <v>0</v>
      </c>
      <c r="U96" s="2" t="str">
        <f t="shared" si="16"/>
        <v/>
      </c>
      <c r="W96" s="2" t="str">
        <f>IF(C96=0,"",LEFT(INDEX(Lists!$H$5:$H$49,MATCH(C96,Lists!$G$5:$G$49,0),1),1))</f>
        <v/>
      </c>
      <c r="Y96" s="4">
        <f ca="1">'Month 7'!H96+'Month 7'!I96-'Month 7'!J96</f>
        <v>0</v>
      </c>
      <c r="Z96" s="2" t="str">
        <f t="shared" ca="1" si="17"/>
        <v/>
      </c>
      <c r="AA96" s="2" t="str">
        <f t="shared" ca="1" si="13"/>
        <v/>
      </c>
      <c r="AC96" s="627" t="str">
        <f t="shared" si="18"/>
        <v>0</v>
      </c>
    </row>
    <row r="97" spans="1:29" ht="39" hidden="1" customHeight="1" x14ac:dyDescent="0.2">
      <c r="A97" s="14" t="str">
        <f>Planning!A81</f>
        <v>I073</v>
      </c>
      <c r="B97" s="9">
        <f>Planning!B81</f>
        <v>0</v>
      </c>
      <c r="C97" s="9">
        <f>Planning!C81</f>
        <v>0</v>
      </c>
      <c r="D97" s="9">
        <f>Planning!D81</f>
        <v>0</v>
      </c>
      <c r="E97" s="3">
        <f>Planning!E81</f>
        <v>0</v>
      </c>
      <c r="F97" s="3" t="str">
        <f>IF(Planning!G81&lt;&gt;0,Planning!G81,"")</f>
        <v/>
      </c>
      <c r="G97" s="194">
        <f>Planning!H81</f>
        <v>0</v>
      </c>
      <c r="H97" s="4">
        <f>Planning!AD81</f>
        <v>0</v>
      </c>
      <c r="I97" s="198">
        <f ca="1">IF(OR(W97="1",AND(W97&lt;&gt;"1",G97=Lists!$A$17)),Y97,0)</f>
        <v>0</v>
      </c>
      <c r="J97" s="174"/>
      <c r="K97" s="32" t="str">
        <f ca="1">IF(AND(W97="2",G97&lt;&gt;Lists!$A$17),AA97,Z97)</f>
        <v/>
      </c>
      <c r="L97" s="33" t="str">
        <f t="shared" ca="1" si="11"/>
        <v/>
      </c>
      <c r="M97" s="5">
        <f>Planning!AE81</f>
        <v>0</v>
      </c>
      <c r="N97" s="5">
        <f>'Month 7'!M97+'Month 7'!N97-'Month 7'!O97</f>
        <v>0</v>
      </c>
      <c r="O97" s="166"/>
      <c r="P97" s="32" t="str">
        <f t="shared" si="14"/>
        <v/>
      </c>
      <c r="Q97" s="33" t="str">
        <f t="shared" si="12"/>
        <v/>
      </c>
      <c r="R97" s="89">
        <f ca="1">SUMIFS($J$25:$J$224,$C$25:$C$224,$C97,$G$25:$G$224,Lists!$A$16)</f>
        <v>0</v>
      </c>
      <c r="S97" s="89">
        <f t="shared" si="15"/>
        <v>0</v>
      </c>
      <c r="U97" s="2" t="str">
        <f t="shared" si="16"/>
        <v/>
      </c>
      <c r="W97" s="2" t="str">
        <f>IF(C97=0,"",LEFT(INDEX(Lists!$H$5:$H$49,MATCH(C97,Lists!$G$5:$G$49,0),1),1))</f>
        <v/>
      </c>
      <c r="Y97" s="4">
        <f ca="1">'Month 7'!H97+'Month 7'!I97-'Month 7'!J97</f>
        <v>0</v>
      </c>
      <c r="Z97" s="2" t="str">
        <f t="shared" ca="1" si="17"/>
        <v/>
      </c>
      <c r="AA97" s="2" t="str">
        <f t="shared" ca="1" si="13"/>
        <v/>
      </c>
      <c r="AC97" s="627" t="str">
        <f t="shared" si="18"/>
        <v>0</v>
      </c>
    </row>
    <row r="98" spans="1:29" ht="39" hidden="1" customHeight="1" x14ac:dyDescent="0.2">
      <c r="A98" s="14" t="str">
        <f>Planning!A82</f>
        <v>I074</v>
      </c>
      <c r="B98" s="9">
        <f>Planning!B82</f>
        <v>0</v>
      </c>
      <c r="C98" s="9">
        <f>Planning!C82</f>
        <v>0</v>
      </c>
      <c r="D98" s="9">
        <f>Planning!D82</f>
        <v>0</v>
      </c>
      <c r="E98" s="3">
        <f>Planning!E82</f>
        <v>0</v>
      </c>
      <c r="F98" s="3" t="str">
        <f>IF(Planning!G82&lt;&gt;0,Planning!G82,"")</f>
        <v/>
      </c>
      <c r="G98" s="194">
        <f>Planning!H82</f>
        <v>0</v>
      </c>
      <c r="H98" s="4">
        <f>Planning!AD82</f>
        <v>0</v>
      </c>
      <c r="I98" s="198">
        <f ca="1">IF(OR(W98="1",AND(W98&lt;&gt;"1",G98=Lists!$A$17)),Y98,0)</f>
        <v>0</v>
      </c>
      <c r="J98" s="174"/>
      <c r="K98" s="32" t="str">
        <f ca="1">IF(AND(W98="2",G98&lt;&gt;Lists!$A$17),AA98,Z98)</f>
        <v/>
      </c>
      <c r="L98" s="33" t="str">
        <f t="shared" ca="1" si="11"/>
        <v/>
      </c>
      <c r="M98" s="5">
        <f>Planning!AE82</f>
        <v>0</v>
      </c>
      <c r="N98" s="5">
        <f>'Month 7'!M98+'Month 7'!N98-'Month 7'!O98</f>
        <v>0</v>
      </c>
      <c r="O98" s="166"/>
      <c r="P98" s="32" t="str">
        <f t="shared" si="14"/>
        <v/>
      </c>
      <c r="Q98" s="33" t="str">
        <f t="shared" si="12"/>
        <v/>
      </c>
      <c r="R98" s="89">
        <f ca="1">SUMIFS($J$25:$J$224,$C$25:$C$224,$C98,$G$25:$G$224,Lists!$A$16)</f>
        <v>0</v>
      </c>
      <c r="S98" s="89">
        <f t="shared" si="15"/>
        <v>0</v>
      </c>
      <c r="U98" s="2" t="str">
        <f t="shared" si="16"/>
        <v/>
      </c>
      <c r="W98" s="2" t="str">
        <f>IF(C98=0,"",LEFT(INDEX(Lists!$H$5:$H$49,MATCH(C98,Lists!$G$5:$G$49,0),1),1))</f>
        <v/>
      </c>
      <c r="Y98" s="4">
        <f ca="1">'Month 7'!H98+'Month 7'!I98-'Month 7'!J98</f>
        <v>0</v>
      </c>
      <c r="Z98" s="2" t="str">
        <f t="shared" ca="1" si="17"/>
        <v/>
      </c>
      <c r="AA98" s="2" t="str">
        <f t="shared" ca="1" si="13"/>
        <v/>
      </c>
      <c r="AC98" s="627" t="str">
        <f t="shared" si="18"/>
        <v>0</v>
      </c>
    </row>
    <row r="99" spans="1:29" ht="39" hidden="1" customHeight="1" x14ac:dyDescent="0.2">
      <c r="A99" s="14" t="str">
        <f>Planning!A83</f>
        <v>I075</v>
      </c>
      <c r="B99" s="9">
        <f>Planning!B83</f>
        <v>0</v>
      </c>
      <c r="C99" s="9">
        <f>Planning!C83</f>
        <v>0</v>
      </c>
      <c r="D99" s="9">
        <f>Planning!D83</f>
        <v>0</v>
      </c>
      <c r="E99" s="3">
        <f>Planning!E83</f>
        <v>0</v>
      </c>
      <c r="F99" s="3" t="str">
        <f>IF(Planning!G83&lt;&gt;0,Planning!G83,"")</f>
        <v/>
      </c>
      <c r="G99" s="194">
        <f>Planning!H83</f>
        <v>0</v>
      </c>
      <c r="H99" s="4">
        <f>Planning!AD83</f>
        <v>0</v>
      </c>
      <c r="I99" s="198">
        <f ca="1">IF(OR(W99="1",AND(W99&lt;&gt;"1",G99=Lists!$A$17)),Y99,0)</f>
        <v>0</v>
      </c>
      <c r="J99" s="174"/>
      <c r="K99" s="32" t="str">
        <f ca="1">IF(AND(W99="2",G99&lt;&gt;Lists!$A$17),AA99,Z99)</f>
        <v/>
      </c>
      <c r="L99" s="33" t="str">
        <f t="shared" ca="1" si="11"/>
        <v/>
      </c>
      <c r="M99" s="5">
        <f>Planning!AE83</f>
        <v>0</v>
      </c>
      <c r="N99" s="5">
        <f>'Month 7'!M99+'Month 7'!N99-'Month 7'!O99</f>
        <v>0</v>
      </c>
      <c r="O99" s="166"/>
      <c r="P99" s="32" t="str">
        <f t="shared" si="14"/>
        <v/>
      </c>
      <c r="Q99" s="33" t="str">
        <f t="shared" si="12"/>
        <v/>
      </c>
      <c r="R99" s="89">
        <f ca="1">SUMIFS($J$25:$J$224,$C$25:$C$224,$C99,$G$25:$G$224,Lists!$A$16)</f>
        <v>0</v>
      </c>
      <c r="S99" s="89">
        <f t="shared" si="15"/>
        <v>0</v>
      </c>
      <c r="U99" s="2" t="str">
        <f t="shared" si="16"/>
        <v/>
      </c>
      <c r="W99" s="2" t="str">
        <f>IF(C99=0,"",LEFT(INDEX(Lists!$H$5:$H$49,MATCH(C99,Lists!$G$5:$G$49,0),1),1))</f>
        <v/>
      </c>
      <c r="Y99" s="4">
        <f ca="1">'Month 7'!H99+'Month 7'!I99-'Month 7'!J99</f>
        <v>0</v>
      </c>
      <c r="Z99" s="2" t="str">
        <f t="shared" ca="1" si="17"/>
        <v/>
      </c>
      <c r="AA99" s="2" t="str">
        <f t="shared" ca="1" si="13"/>
        <v/>
      </c>
      <c r="AC99" s="627" t="str">
        <f t="shared" si="18"/>
        <v>0</v>
      </c>
    </row>
    <row r="100" spans="1:29" ht="39" hidden="1" customHeight="1" x14ac:dyDescent="0.2">
      <c r="A100" s="14" t="str">
        <f>Planning!A84</f>
        <v>I076</v>
      </c>
      <c r="B100" s="9">
        <f>Planning!B84</f>
        <v>0</v>
      </c>
      <c r="C100" s="9">
        <f>Planning!C84</f>
        <v>0</v>
      </c>
      <c r="D100" s="9">
        <f>Planning!D84</f>
        <v>0</v>
      </c>
      <c r="E100" s="3">
        <f>Planning!E84</f>
        <v>0</v>
      </c>
      <c r="F100" s="3" t="str">
        <f>IF(Planning!G84&lt;&gt;0,Planning!G84,"")</f>
        <v/>
      </c>
      <c r="G100" s="194">
        <f>Planning!H84</f>
        <v>0</v>
      </c>
      <c r="H100" s="4">
        <f>Planning!AD84</f>
        <v>0</v>
      </c>
      <c r="I100" s="198">
        <f ca="1">IF(OR(W100="1",AND(W100&lt;&gt;"1",G100=Lists!$A$17)),Y100,0)</f>
        <v>0</v>
      </c>
      <c r="J100" s="174"/>
      <c r="K100" s="32" t="str">
        <f ca="1">IF(AND(W100="2",G100&lt;&gt;Lists!$A$17),AA100,Z100)</f>
        <v/>
      </c>
      <c r="L100" s="33" t="str">
        <f t="shared" ca="1" si="11"/>
        <v/>
      </c>
      <c r="M100" s="5">
        <f>Planning!AE84</f>
        <v>0</v>
      </c>
      <c r="N100" s="5">
        <f>'Month 7'!M100+'Month 7'!N100-'Month 7'!O100</f>
        <v>0</v>
      </c>
      <c r="O100" s="166"/>
      <c r="P100" s="32" t="str">
        <f t="shared" si="14"/>
        <v/>
      </c>
      <c r="Q100" s="33" t="str">
        <f t="shared" si="12"/>
        <v/>
      </c>
      <c r="R100" s="89">
        <f ca="1">SUMIFS($J$25:$J$224,$C$25:$C$224,$C100,$G$25:$G$224,Lists!$A$16)</f>
        <v>0</v>
      </c>
      <c r="S100" s="89">
        <f t="shared" si="15"/>
        <v>0</v>
      </c>
      <c r="U100" s="2" t="str">
        <f t="shared" si="16"/>
        <v/>
      </c>
      <c r="W100" s="2" t="str">
        <f>IF(C100=0,"",LEFT(INDEX(Lists!$H$5:$H$49,MATCH(C100,Lists!$G$5:$G$49,0),1),1))</f>
        <v/>
      </c>
      <c r="Y100" s="4">
        <f ca="1">'Month 7'!H100+'Month 7'!I100-'Month 7'!J100</f>
        <v>0</v>
      </c>
      <c r="Z100" s="2" t="str">
        <f t="shared" ca="1" si="17"/>
        <v/>
      </c>
      <c r="AA100" s="2" t="str">
        <f t="shared" ca="1" si="13"/>
        <v/>
      </c>
      <c r="AC100" s="627" t="str">
        <f t="shared" si="18"/>
        <v>0</v>
      </c>
    </row>
    <row r="101" spans="1:29" ht="39" hidden="1" customHeight="1" x14ac:dyDescent="0.2">
      <c r="A101" s="14" t="str">
        <f>Planning!A85</f>
        <v>I077</v>
      </c>
      <c r="B101" s="9">
        <f>Planning!B85</f>
        <v>0</v>
      </c>
      <c r="C101" s="9">
        <f>Planning!C85</f>
        <v>0</v>
      </c>
      <c r="D101" s="9">
        <f>Planning!D85</f>
        <v>0</v>
      </c>
      <c r="E101" s="3">
        <f>Planning!E85</f>
        <v>0</v>
      </c>
      <c r="F101" s="3" t="str">
        <f>IF(Planning!G85&lt;&gt;0,Planning!G85,"")</f>
        <v/>
      </c>
      <c r="G101" s="194">
        <f>Planning!H85</f>
        <v>0</v>
      </c>
      <c r="H101" s="4">
        <f>Planning!AD85</f>
        <v>0</v>
      </c>
      <c r="I101" s="198">
        <f ca="1">IF(OR(W101="1",AND(W101&lt;&gt;"1",G101=Lists!$A$17)),Y101,0)</f>
        <v>0</v>
      </c>
      <c r="J101" s="174"/>
      <c r="K101" s="32" t="str">
        <f ca="1">IF(AND(W101="2",G101&lt;&gt;Lists!$A$17),AA101,Z101)</f>
        <v/>
      </c>
      <c r="L101" s="33" t="str">
        <f t="shared" ca="1" si="11"/>
        <v/>
      </c>
      <c r="M101" s="5">
        <f>Planning!AE85</f>
        <v>0</v>
      </c>
      <c r="N101" s="5">
        <f>'Month 7'!M101+'Month 7'!N101-'Month 7'!O101</f>
        <v>0</v>
      </c>
      <c r="O101" s="166"/>
      <c r="P101" s="32" t="str">
        <f t="shared" si="14"/>
        <v/>
      </c>
      <c r="Q101" s="33" t="str">
        <f t="shared" si="12"/>
        <v/>
      </c>
      <c r="R101" s="89">
        <f ca="1">SUMIFS($J$25:$J$224,$C$25:$C$224,$C101,$G$25:$G$224,Lists!$A$16)</f>
        <v>0</v>
      </c>
      <c r="S101" s="89">
        <f t="shared" si="15"/>
        <v>0</v>
      </c>
      <c r="U101" s="2" t="str">
        <f t="shared" si="16"/>
        <v/>
      </c>
      <c r="W101" s="2" t="str">
        <f>IF(C101=0,"",LEFT(INDEX(Lists!$H$5:$H$49,MATCH(C101,Lists!$G$5:$G$49,0),1),1))</f>
        <v/>
      </c>
      <c r="Y101" s="4">
        <f ca="1">'Month 7'!H101+'Month 7'!I101-'Month 7'!J101</f>
        <v>0</v>
      </c>
      <c r="Z101" s="2" t="str">
        <f t="shared" ca="1" si="17"/>
        <v/>
      </c>
      <c r="AA101" s="2" t="str">
        <f t="shared" ca="1" si="13"/>
        <v/>
      </c>
      <c r="AC101" s="627" t="str">
        <f t="shared" si="18"/>
        <v>0</v>
      </c>
    </row>
    <row r="102" spans="1:29" ht="39" hidden="1" customHeight="1" x14ac:dyDescent="0.2">
      <c r="A102" s="14" t="str">
        <f>Planning!A86</f>
        <v>I078</v>
      </c>
      <c r="B102" s="9">
        <f>Planning!B86</f>
        <v>0</v>
      </c>
      <c r="C102" s="9">
        <f>Planning!C86</f>
        <v>0</v>
      </c>
      <c r="D102" s="9">
        <f>Planning!D86</f>
        <v>0</v>
      </c>
      <c r="E102" s="3">
        <f>Planning!E86</f>
        <v>0</v>
      </c>
      <c r="F102" s="3" t="str">
        <f>IF(Planning!G86&lt;&gt;0,Planning!G86,"")</f>
        <v/>
      </c>
      <c r="G102" s="194">
        <f>Planning!H86</f>
        <v>0</v>
      </c>
      <c r="H102" s="4">
        <f>Planning!AD86</f>
        <v>0</v>
      </c>
      <c r="I102" s="198">
        <f ca="1">IF(OR(W102="1",AND(W102&lt;&gt;"1",G102=Lists!$A$17)),Y102,0)</f>
        <v>0</v>
      </c>
      <c r="J102" s="174"/>
      <c r="K102" s="32" t="str">
        <f ca="1">IF(AND(W102="2",G102&lt;&gt;Lists!$A$17),AA102,Z102)</f>
        <v/>
      </c>
      <c r="L102" s="33" t="str">
        <f t="shared" ca="1" si="11"/>
        <v/>
      </c>
      <c r="M102" s="5">
        <f>Planning!AE86</f>
        <v>0</v>
      </c>
      <c r="N102" s="5">
        <f>'Month 7'!M102+'Month 7'!N102-'Month 7'!O102</f>
        <v>0</v>
      </c>
      <c r="O102" s="166"/>
      <c r="P102" s="32" t="str">
        <f t="shared" si="14"/>
        <v/>
      </c>
      <c r="Q102" s="33" t="str">
        <f t="shared" si="12"/>
        <v/>
      </c>
      <c r="R102" s="89">
        <f ca="1">SUMIFS($J$25:$J$224,$C$25:$C$224,$C102,$G$25:$G$224,Lists!$A$16)</f>
        <v>0</v>
      </c>
      <c r="S102" s="89">
        <f t="shared" si="15"/>
        <v>0</v>
      </c>
      <c r="U102" s="2" t="str">
        <f t="shared" si="16"/>
        <v/>
      </c>
      <c r="W102" s="2" t="str">
        <f>IF(C102=0,"",LEFT(INDEX(Lists!$H$5:$H$49,MATCH(C102,Lists!$G$5:$G$49,0),1),1))</f>
        <v/>
      </c>
      <c r="Y102" s="4">
        <f ca="1">'Month 7'!H102+'Month 7'!I102-'Month 7'!J102</f>
        <v>0</v>
      </c>
      <c r="Z102" s="2" t="str">
        <f t="shared" ca="1" si="17"/>
        <v/>
      </c>
      <c r="AA102" s="2" t="str">
        <f t="shared" ca="1" si="13"/>
        <v/>
      </c>
      <c r="AC102" s="627" t="str">
        <f t="shared" si="18"/>
        <v>0</v>
      </c>
    </row>
    <row r="103" spans="1:29" ht="39" hidden="1" customHeight="1" x14ac:dyDescent="0.2">
      <c r="A103" s="14" t="str">
        <f>Planning!A87</f>
        <v>I079</v>
      </c>
      <c r="B103" s="9">
        <f>Planning!B87</f>
        <v>0</v>
      </c>
      <c r="C103" s="9">
        <f>Planning!C87</f>
        <v>0</v>
      </c>
      <c r="D103" s="9">
        <f>Planning!D87</f>
        <v>0</v>
      </c>
      <c r="E103" s="3">
        <f>Planning!E87</f>
        <v>0</v>
      </c>
      <c r="F103" s="3" t="str">
        <f>IF(Planning!G87&lt;&gt;0,Planning!G87,"")</f>
        <v/>
      </c>
      <c r="G103" s="194">
        <f>Planning!H87</f>
        <v>0</v>
      </c>
      <c r="H103" s="4">
        <f>Planning!AD87</f>
        <v>0</v>
      </c>
      <c r="I103" s="198">
        <f ca="1">IF(OR(W103="1",AND(W103&lt;&gt;"1",G103=Lists!$A$17)),Y103,0)</f>
        <v>0</v>
      </c>
      <c r="J103" s="174"/>
      <c r="K103" s="32" t="str">
        <f ca="1">IF(AND(W103="2",G103&lt;&gt;Lists!$A$17),AA103,Z103)</f>
        <v/>
      </c>
      <c r="L103" s="33" t="str">
        <f t="shared" ca="1" si="11"/>
        <v/>
      </c>
      <c r="M103" s="5">
        <f>Planning!AE87</f>
        <v>0</v>
      </c>
      <c r="N103" s="5">
        <f>'Month 7'!M103+'Month 7'!N103-'Month 7'!O103</f>
        <v>0</v>
      </c>
      <c r="O103" s="166"/>
      <c r="P103" s="32" t="str">
        <f t="shared" si="14"/>
        <v/>
      </c>
      <c r="Q103" s="33" t="str">
        <f t="shared" si="12"/>
        <v/>
      </c>
      <c r="R103" s="89">
        <f ca="1">SUMIFS($J$25:$J$224,$C$25:$C$224,$C103,$G$25:$G$224,Lists!$A$16)</f>
        <v>0</v>
      </c>
      <c r="S103" s="89">
        <f t="shared" si="15"/>
        <v>0</v>
      </c>
      <c r="U103" s="2" t="str">
        <f t="shared" si="16"/>
        <v/>
      </c>
      <c r="W103" s="2" t="str">
        <f>IF(C103=0,"",LEFT(INDEX(Lists!$H$5:$H$49,MATCH(C103,Lists!$G$5:$G$49,0),1),1))</f>
        <v/>
      </c>
      <c r="Y103" s="4">
        <f ca="1">'Month 7'!H103+'Month 7'!I103-'Month 7'!J103</f>
        <v>0</v>
      </c>
      <c r="Z103" s="2" t="str">
        <f t="shared" ca="1" si="17"/>
        <v/>
      </c>
      <c r="AA103" s="2" t="str">
        <f t="shared" ca="1" si="13"/>
        <v/>
      </c>
      <c r="AC103" s="627" t="str">
        <f t="shared" si="18"/>
        <v>0</v>
      </c>
    </row>
    <row r="104" spans="1:29" ht="39" hidden="1" customHeight="1" x14ac:dyDescent="0.2">
      <c r="A104" s="14" t="str">
        <f>Planning!A88</f>
        <v>I080</v>
      </c>
      <c r="B104" s="9">
        <f>Planning!B88</f>
        <v>0</v>
      </c>
      <c r="C104" s="9">
        <f>Planning!C88</f>
        <v>0</v>
      </c>
      <c r="D104" s="9">
        <f>Planning!D88</f>
        <v>0</v>
      </c>
      <c r="E104" s="3">
        <f>Planning!E88</f>
        <v>0</v>
      </c>
      <c r="F104" s="3" t="str">
        <f>IF(Planning!G88&lt;&gt;0,Planning!G88,"")</f>
        <v/>
      </c>
      <c r="G104" s="194">
        <f>Planning!H88</f>
        <v>0</v>
      </c>
      <c r="H104" s="4">
        <f>Planning!AD88</f>
        <v>0</v>
      </c>
      <c r="I104" s="198">
        <f ca="1">IF(OR(W104="1",AND(W104&lt;&gt;"1",G104=Lists!$A$17)),Y104,0)</f>
        <v>0</v>
      </c>
      <c r="J104" s="174"/>
      <c r="K104" s="32" t="str">
        <f ca="1">IF(AND(W104="2",G104&lt;&gt;Lists!$A$17),AA104,Z104)</f>
        <v/>
      </c>
      <c r="L104" s="33" t="str">
        <f t="shared" ca="1" si="11"/>
        <v/>
      </c>
      <c r="M104" s="5">
        <f>Planning!AE88</f>
        <v>0</v>
      </c>
      <c r="N104" s="5">
        <f>'Month 7'!M104+'Month 7'!N104-'Month 7'!O104</f>
        <v>0</v>
      </c>
      <c r="O104" s="166"/>
      <c r="P104" s="32" t="str">
        <f t="shared" si="14"/>
        <v/>
      </c>
      <c r="Q104" s="33" t="str">
        <f t="shared" si="12"/>
        <v/>
      </c>
      <c r="R104" s="89">
        <f ca="1">SUMIFS($J$25:$J$224,$C$25:$C$224,$C104,$G$25:$G$224,Lists!$A$16)</f>
        <v>0</v>
      </c>
      <c r="S104" s="89">
        <f t="shared" si="15"/>
        <v>0</v>
      </c>
      <c r="U104" s="2" t="str">
        <f t="shared" si="16"/>
        <v/>
      </c>
      <c r="W104" s="2" t="str">
        <f>IF(C104=0,"",LEFT(INDEX(Lists!$H$5:$H$49,MATCH(C104,Lists!$G$5:$G$49,0),1),1))</f>
        <v/>
      </c>
      <c r="Y104" s="4">
        <f ca="1">'Month 7'!H104+'Month 7'!I104-'Month 7'!J104</f>
        <v>0</v>
      </c>
      <c r="Z104" s="2" t="str">
        <f t="shared" ca="1" si="17"/>
        <v/>
      </c>
      <c r="AA104" s="2" t="str">
        <f t="shared" ca="1" si="13"/>
        <v/>
      </c>
      <c r="AC104" s="627" t="str">
        <f t="shared" si="18"/>
        <v>0</v>
      </c>
    </row>
    <row r="105" spans="1:29" ht="39" hidden="1" customHeight="1" x14ac:dyDescent="0.2">
      <c r="A105" s="14" t="str">
        <f>Planning!A89</f>
        <v>I081</v>
      </c>
      <c r="B105" s="9">
        <f>Planning!B89</f>
        <v>0</v>
      </c>
      <c r="C105" s="9">
        <f>Planning!C89</f>
        <v>0</v>
      </c>
      <c r="D105" s="9">
        <f>Planning!D89</f>
        <v>0</v>
      </c>
      <c r="E105" s="3">
        <f>Planning!E89</f>
        <v>0</v>
      </c>
      <c r="F105" s="3" t="str">
        <f>IF(Planning!G89&lt;&gt;0,Planning!G89,"")</f>
        <v/>
      </c>
      <c r="G105" s="194">
        <f>Planning!H89</f>
        <v>0</v>
      </c>
      <c r="H105" s="4">
        <f>Planning!AD89</f>
        <v>0</v>
      </c>
      <c r="I105" s="198">
        <f ca="1">IF(OR(W105="1",AND(W105&lt;&gt;"1",G105=Lists!$A$17)),Y105,0)</f>
        <v>0</v>
      </c>
      <c r="J105" s="174"/>
      <c r="K105" s="32" t="str">
        <f ca="1">IF(AND(W105="2",G105&lt;&gt;Lists!$A$17),AA105,Z105)</f>
        <v/>
      </c>
      <c r="L105" s="33" t="str">
        <f t="shared" ca="1" si="11"/>
        <v/>
      </c>
      <c r="M105" s="5">
        <f>Planning!AE89</f>
        <v>0</v>
      </c>
      <c r="N105" s="5">
        <f>'Month 7'!M105+'Month 7'!N105-'Month 7'!O105</f>
        <v>0</v>
      </c>
      <c r="O105" s="166"/>
      <c r="P105" s="32" t="str">
        <f t="shared" si="14"/>
        <v/>
      </c>
      <c r="Q105" s="33" t="str">
        <f t="shared" si="12"/>
        <v/>
      </c>
      <c r="R105" s="89">
        <f ca="1">SUMIFS($J$25:$J$224,$C$25:$C$224,$C105,$G$25:$G$224,Lists!$A$16)</f>
        <v>0</v>
      </c>
      <c r="S105" s="89">
        <f t="shared" si="15"/>
        <v>0</v>
      </c>
      <c r="U105" s="2" t="str">
        <f t="shared" si="16"/>
        <v/>
      </c>
      <c r="W105" s="2" t="str">
        <f>IF(C105=0,"",LEFT(INDEX(Lists!$H$5:$H$49,MATCH(C105,Lists!$G$5:$G$49,0),1),1))</f>
        <v/>
      </c>
      <c r="Y105" s="4">
        <f ca="1">'Month 7'!H105+'Month 7'!I105-'Month 7'!J105</f>
        <v>0</v>
      </c>
      <c r="Z105" s="2" t="str">
        <f t="shared" ca="1" si="17"/>
        <v/>
      </c>
      <c r="AA105" s="2" t="str">
        <f t="shared" ca="1" si="13"/>
        <v/>
      </c>
      <c r="AC105" s="627" t="str">
        <f t="shared" si="18"/>
        <v>0</v>
      </c>
    </row>
    <row r="106" spans="1:29" ht="39" hidden="1" customHeight="1" x14ac:dyDescent="0.2">
      <c r="A106" s="14" t="str">
        <f>Planning!A90</f>
        <v>I082</v>
      </c>
      <c r="B106" s="9">
        <f>Planning!B90</f>
        <v>0</v>
      </c>
      <c r="C106" s="9">
        <f>Planning!C90</f>
        <v>0</v>
      </c>
      <c r="D106" s="9">
        <f>Planning!D90</f>
        <v>0</v>
      </c>
      <c r="E106" s="3">
        <f>Planning!E90</f>
        <v>0</v>
      </c>
      <c r="F106" s="3" t="str">
        <f>IF(Planning!G90&lt;&gt;0,Planning!G90,"")</f>
        <v/>
      </c>
      <c r="G106" s="194">
        <f>Planning!H90</f>
        <v>0</v>
      </c>
      <c r="H106" s="4">
        <f>Planning!AD90</f>
        <v>0</v>
      </c>
      <c r="I106" s="198">
        <f ca="1">IF(OR(W106="1",AND(W106&lt;&gt;"1",G106=Lists!$A$17)),Y106,0)</f>
        <v>0</v>
      </c>
      <c r="J106" s="174"/>
      <c r="K106" s="32" t="str">
        <f ca="1">IF(AND(W106="2",G106&lt;&gt;Lists!$A$17),AA106,Z106)</f>
        <v/>
      </c>
      <c r="L106" s="33" t="str">
        <f t="shared" ca="1" si="11"/>
        <v/>
      </c>
      <c r="M106" s="5">
        <f>Planning!AE90</f>
        <v>0</v>
      </c>
      <c r="N106" s="5">
        <f>'Month 7'!M106+'Month 7'!N106-'Month 7'!O106</f>
        <v>0</v>
      </c>
      <c r="O106" s="166"/>
      <c r="P106" s="32" t="str">
        <f t="shared" si="14"/>
        <v/>
      </c>
      <c r="Q106" s="33" t="str">
        <f t="shared" si="12"/>
        <v/>
      </c>
      <c r="R106" s="89">
        <f ca="1">SUMIFS($J$25:$J$224,$C$25:$C$224,$C106,$G$25:$G$224,Lists!$A$16)</f>
        <v>0</v>
      </c>
      <c r="S106" s="89">
        <f t="shared" si="15"/>
        <v>0</v>
      </c>
      <c r="U106" s="2" t="str">
        <f t="shared" si="16"/>
        <v/>
      </c>
      <c r="W106" s="2" t="str">
        <f>IF(C106=0,"",LEFT(INDEX(Lists!$H$5:$H$49,MATCH(C106,Lists!$G$5:$G$49,0),1),1))</f>
        <v/>
      </c>
      <c r="Y106" s="4">
        <f ca="1">'Month 7'!H106+'Month 7'!I106-'Month 7'!J106</f>
        <v>0</v>
      </c>
      <c r="Z106" s="2" t="str">
        <f t="shared" ca="1" si="17"/>
        <v/>
      </c>
      <c r="AA106" s="2" t="str">
        <f t="shared" ca="1" si="13"/>
        <v/>
      </c>
      <c r="AC106" s="627" t="str">
        <f t="shared" si="18"/>
        <v>0</v>
      </c>
    </row>
    <row r="107" spans="1:29" ht="39" hidden="1" customHeight="1" x14ac:dyDescent="0.2">
      <c r="A107" s="14" t="str">
        <f>Planning!A91</f>
        <v>I083</v>
      </c>
      <c r="B107" s="9">
        <f>Planning!B91</f>
        <v>0</v>
      </c>
      <c r="C107" s="9">
        <f>Planning!C91</f>
        <v>0</v>
      </c>
      <c r="D107" s="9">
        <f>Planning!D91</f>
        <v>0</v>
      </c>
      <c r="E107" s="3">
        <f>Planning!E91</f>
        <v>0</v>
      </c>
      <c r="F107" s="3" t="str">
        <f>IF(Planning!G91&lt;&gt;0,Planning!G91,"")</f>
        <v/>
      </c>
      <c r="G107" s="194">
        <f>Planning!H91</f>
        <v>0</v>
      </c>
      <c r="H107" s="4">
        <f>Planning!AD91</f>
        <v>0</v>
      </c>
      <c r="I107" s="198">
        <f ca="1">IF(OR(W107="1",AND(W107&lt;&gt;"1",G107=Lists!$A$17)),Y107,0)</f>
        <v>0</v>
      </c>
      <c r="J107" s="174"/>
      <c r="K107" s="32" t="str">
        <f ca="1">IF(AND(W107="2",G107&lt;&gt;Lists!$A$17),AA107,Z107)</f>
        <v/>
      </c>
      <c r="L107" s="33" t="str">
        <f t="shared" ca="1" si="11"/>
        <v/>
      </c>
      <c r="M107" s="5">
        <f>Planning!AE91</f>
        <v>0</v>
      </c>
      <c r="N107" s="5">
        <f>'Month 7'!M107+'Month 7'!N107-'Month 7'!O107</f>
        <v>0</v>
      </c>
      <c r="O107" s="166"/>
      <c r="P107" s="32" t="str">
        <f t="shared" si="14"/>
        <v/>
      </c>
      <c r="Q107" s="33" t="str">
        <f t="shared" si="12"/>
        <v/>
      </c>
      <c r="R107" s="89">
        <f ca="1">SUMIFS($J$25:$J$224,$C$25:$C$224,$C107,$G$25:$G$224,Lists!$A$16)</f>
        <v>0</v>
      </c>
      <c r="S107" s="89">
        <f t="shared" si="15"/>
        <v>0</v>
      </c>
      <c r="U107" s="2" t="str">
        <f t="shared" si="16"/>
        <v/>
      </c>
      <c r="W107" s="2" t="str">
        <f>IF(C107=0,"",LEFT(INDEX(Lists!$H$5:$H$49,MATCH(C107,Lists!$G$5:$G$49,0),1),1))</f>
        <v/>
      </c>
      <c r="Y107" s="4">
        <f ca="1">'Month 7'!H107+'Month 7'!I107-'Month 7'!J107</f>
        <v>0</v>
      </c>
      <c r="Z107" s="2" t="str">
        <f t="shared" ca="1" si="17"/>
        <v/>
      </c>
      <c r="AA107" s="2" t="str">
        <f t="shared" ca="1" si="13"/>
        <v/>
      </c>
      <c r="AC107" s="627" t="str">
        <f t="shared" si="18"/>
        <v>0</v>
      </c>
    </row>
    <row r="108" spans="1:29" ht="39" hidden="1" customHeight="1" x14ac:dyDescent="0.2">
      <c r="A108" s="14" t="str">
        <f>Planning!A92</f>
        <v>I084</v>
      </c>
      <c r="B108" s="9">
        <f>Planning!B92</f>
        <v>0</v>
      </c>
      <c r="C108" s="9">
        <f>Planning!C92</f>
        <v>0</v>
      </c>
      <c r="D108" s="9">
        <f>Planning!D92</f>
        <v>0</v>
      </c>
      <c r="E108" s="3">
        <f>Planning!E92</f>
        <v>0</v>
      </c>
      <c r="F108" s="3" t="str">
        <f>IF(Planning!G92&lt;&gt;0,Planning!G92,"")</f>
        <v/>
      </c>
      <c r="G108" s="194">
        <f>Planning!H92</f>
        <v>0</v>
      </c>
      <c r="H108" s="4">
        <f>Planning!AD92</f>
        <v>0</v>
      </c>
      <c r="I108" s="198">
        <f ca="1">IF(OR(W108="1",AND(W108&lt;&gt;"1",G108=Lists!$A$17)),Y108,0)</f>
        <v>0</v>
      </c>
      <c r="J108" s="174"/>
      <c r="K108" s="32" t="str">
        <f ca="1">IF(AND(W108="2",G108&lt;&gt;Lists!$A$17),AA108,Z108)</f>
        <v/>
      </c>
      <c r="L108" s="33" t="str">
        <f t="shared" ca="1" si="11"/>
        <v/>
      </c>
      <c r="M108" s="5">
        <f>Planning!AE92</f>
        <v>0</v>
      </c>
      <c r="N108" s="5">
        <f>'Month 7'!M108+'Month 7'!N108-'Month 7'!O108</f>
        <v>0</v>
      </c>
      <c r="O108" s="166"/>
      <c r="P108" s="32" t="str">
        <f t="shared" si="14"/>
        <v/>
      </c>
      <c r="Q108" s="33" t="str">
        <f t="shared" si="12"/>
        <v/>
      </c>
      <c r="R108" s="89">
        <f ca="1">SUMIFS($J$25:$J$224,$C$25:$C$224,$C108,$G$25:$G$224,Lists!$A$16)</f>
        <v>0</v>
      </c>
      <c r="S108" s="89">
        <f t="shared" si="15"/>
        <v>0</v>
      </c>
      <c r="U108" s="2" t="str">
        <f t="shared" si="16"/>
        <v/>
      </c>
      <c r="W108" s="2" t="str">
        <f>IF(C108=0,"",LEFT(INDEX(Lists!$H$5:$H$49,MATCH(C108,Lists!$G$5:$G$49,0),1),1))</f>
        <v/>
      </c>
      <c r="Y108" s="4">
        <f ca="1">'Month 7'!H108+'Month 7'!I108-'Month 7'!J108</f>
        <v>0</v>
      </c>
      <c r="Z108" s="2" t="str">
        <f t="shared" ca="1" si="17"/>
        <v/>
      </c>
      <c r="AA108" s="2" t="str">
        <f t="shared" ca="1" si="13"/>
        <v/>
      </c>
      <c r="AC108" s="627" t="str">
        <f t="shared" si="18"/>
        <v>0</v>
      </c>
    </row>
    <row r="109" spans="1:29" ht="39" hidden="1" customHeight="1" x14ac:dyDescent="0.2">
      <c r="A109" s="14" t="str">
        <f>Planning!A93</f>
        <v>I085</v>
      </c>
      <c r="B109" s="9">
        <f>Planning!B93</f>
        <v>0</v>
      </c>
      <c r="C109" s="9">
        <f>Planning!C93</f>
        <v>0</v>
      </c>
      <c r="D109" s="9">
        <f>Planning!D93</f>
        <v>0</v>
      </c>
      <c r="E109" s="3">
        <f>Planning!E93</f>
        <v>0</v>
      </c>
      <c r="F109" s="3" t="str">
        <f>IF(Planning!G93&lt;&gt;0,Planning!G93,"")</f>
        <v/>
      </c>
      <c r="G109" s="194">
        <f>Planning!H93</f>
        <v>0</v>
      </c>
      <c r="H109" s="4">
        <f>Planning!AD93</f>
        <v>0</v>
      </c>
      <c r="I109" s="198">
        <f ca="1">IF(OR(W109="1",AND(W109&lt;&gt;"1",G109=Lists!$A$17)),Y109,0)</f>
        <v>0</v>
      </c>
      <c r="J109" s="174"/>
      <c r="K109" s="32" t="str">
        <f ca="1">IF(AND(W109="2",G109&lt;&gt;Lists!$A$17),AA109,Z109)</f>
        <v/>
      </c>
      <c r="L109" s="33" t="str">
        <f t="shared" ca="1" si="11"/>
        <v/>
      </c>
      <c r="M109" s="5">
        <f>Planning!AE93</f>
        <v>0</v>
      </c>
      <c r="N109" s="5">
        <f>'Month 7'!M109+'Month 7'!N109-'Month 7'!O109</f>
        <v>0</v>
      </c>
      <c r="O109" s="166"/>
      <c r="P109" s="32" t="str">
        <f t="shared" si="14"/>
        <v/>
      </c>
      <c r="Q109" s="33" t="str">
        <f t="shared" si="12"/>
        <v/>
      </c>
      <c r="R109" s="89">
        <f ca="1">SUMIFS($J$25:$J$224,$C$25:$C$224,$C109,$G$25:$G$224,Lists!$A$16)</f>
        <v>0</v>
      </c>
      <c r="S109" s="89">
        <f t="shared" si="15"/>
        <v>0</v>
      </c>
      <c r="U109" s="2" t="str">
        <f t="shared" si="16"/>
        <v/>
      </c>
      <c r="W109" s="2" t="str">
        <f>IF(C109=0,"",LEFT(INDEX(Lists!$H$5:$H$49,MATCH(C109,Lists!$G$5:$G$49,0),1),1))</f>
        <v/>
      </c>
      <c r="Y109" s="4">
        <f ca="1">'Month 7'!H109+'Month 7'!I109-'Month 7'!J109</f>
        <v>0</v>
      </c>
      <c r="Z109" s="2" t="str">
        <f t="shared" ca="1" si="17"/>
        <v/>
      </c>
      <c r="AA109" s="2" t="str">
        <f t="shared" ca="1" si="13"/>
        <v/>
      </c>
      <c r="AC109" s="627" t="str">
        <f t="shared" si="18"/>
        <v>0</v>
      </c>
    </row>
    <row r="110" spans="1:29" ht="39" hidden="1" customHeight="1" x14ac:dyDescent="0.2">
      <c r="A110" s="14" t="str">
        <f>Planning!A94</f>
        <v>I086</v>
      </c>
      <c r="B110" s="9">
        <f>Planning!B94</f>
        <v>0</v>
      </c>
      <c r="C110" s="9">
        <f>Planning!C94</f>
        <v>0</v>
      </c>
      <c r="D110" s="9">
        <f>Planning!D94</f>
        <v>0</v>
      </c>
      <c r="E110" s="3">
        <f>Planning!E94</f>
        <v>0</v>
      </c>
      <c r="F110" s="3" t="str">
        <f>IF(Planning!G94&lt;&gt;0,Planning!G94,"")</f>
        <v/>
      </c>
      <c r="G110" s="194">
        <f>Planning!H94</f>
        <v>0</v>
      </c>
      <c r="H110" s="4">
        <f>Planning!AD94</f>
        <v>0</v>
      </c>
      <c r="I110" s="198">
        <f ca="1">IF(OR(W110="1",AND(W110&lt;&gt;"1",G110=Lists!$A$17)),Y110,0)</f>
        <v>0</v>
      </c>
      <c r="J110" s="174"/>
      <c r="K110" s="32" t="str">
        <f ca="1">IF(AND(W110="2",G110&lt;&gt;Lists!$A$17),AA110,Z110)</f>
        <v/>
      </c>
      <c r="L110" s="33" t="str">
        <f t="shared" ca="1" si="11"/>
        <v/>
      </c>
      <c r="M110" s="5">
        <f>Planning!AE94</f>
        <v>0</v>
      </c>
      <c r="N110" s="5">
        <f>'Month 7'!M110+'Month 7'!N110-'Month 7'!O110</f>
        <v>0</v>
      </c>
      <c r="O110" s="166"/>
      <c r="P110" s="32" t="str">
        <f t="shared" si="14"/>
        <v/>
      </c>
      <c r="Q110" s="33" t="str">
        <f t="shared" si="12"/>
        <v/>
      </c>
      <c r="R110" s="89">
        <f ca="1">SUMIFS($J$25:$J$224,$C$25:$C$224,$C110,$G$25:$G$224,Lists!$A$16)</f>
        <v>0</v>
      </c>
      <c r="S110" s="89">
        <f t="shared" si="15"/>
        <v>0</v>
      </c>
      <c r="U110" s="2" t="str">
        <f t="shared" si="16"/>
        <v/>
      </c>
      <c r="W110" s="2" t="str">
        <f>IF(C110=0,"",LEFT(INDEX(Lists!$H$5:$H$49,MATCH(C110,Lists!$G$5:$G$49,0),1),1))</f>
        <v/>
      </c>
      <c r="Y110" s="4">
        <f ca="1">'Month 7'!H110+'Month 7'!I110-'Month 7'!J110</f>
        <v>0</v>
      </c>
      <c r="Z110" s="2" t="str">
        <f t="shared" ca="1" si="17"/>
        <v/>
      </c>
      <c r="AA110" s="2" t="str">
        <f t="shared" ca="1" si="13"/>
        <v/>
      </c>
      <c r="AC110" s="627" t="str">
        <f t="shared" si="18"/>
        <v>0</v>
      </c>
    </row>
    <row r="111" spans="1:29" ht="39" hidden="1" customHeight="1" x14ac:dyDescent="0.2">
      <c r="A111" s="14" t="str">
        <f>Planning!A95</f>
        <v>I087</v>
      </c>
      <c r="B111" s="9">
        <f>Planning!B95</f>
        <v>0</v>
      </c>
      <c r="C111" s="9">
        <f>Planning!C95</f>
        <v>0</v>
      </c>
      <c r="D111" s="9">
        <f>Planning!D95</f>
        <v>0</v>
      </c>
      <c r="E111" s="3">
        <f>Planning!E95</f>
        <v>0</v>
      </c>
      <c r="F111" s="3" t="str">
        <f>IF(Planning!G95&lt;&gt;0,Planning!G95,"")</f>
        <v/>
      </c>
      <c r="G111" s="194">
        <f>Planning!H95</f>
        <v>0</v>
      </c>
      <c r="H111" s="4">
        <f>Planning!AD95</f>
        <v>0</v>
      </c>
      <c r="I111" s="198">
        <f ca="1">IF(OR(W111="1",AND(W111&lt;&gt;"1",G111=Lists!$A$17)),Y111,0)</f>
        <v>0</v>
      </c>
      <c r="J111" s="174"/>
      <c r="K111" s="32" t="str">
        <f ca="1">IF(AND(W111="2",G111&lt;&gt;Lists!$A$17),AA111,Z111)</f>
        <v/>
      </c>
      <c r="L111" s="33" t="str">
        <f t="shared" ca="1" si="11"/>
        <v/>
      </c>
      <c r="M111" s="5">
        <f>Planning!AE95</f>
        <v>0</v>
      </c>
      <c r="N111" s="5">
        <f>'Month 7'!M111+'Month 7'!N111-'Month 7'!O111</f>
        <v>0</v>
      </c>
      <c r="O111" s="166"/>
      <c r="P111" s="32" t="str">
        <f t="shared" si="14"/>
        <v/>
      </c>
      <c r="Q111" s="33" t="str">
        <f t="shared" si="12"/>
        <v/>
      </c>
      <c r="R111" s="89">
        <f ca="1">SUMIFS($J$25:$J$224,$C$25:$C$224,$C111,$G$25:$G$224,Lists!$A$16)</f>
        <v>0</v>
      </c>
      <c r="S111" s="89">
        <f t="shared" si="15"/>
        <v>0</v>
      </c>
      <c r="U111" s="2" t="str">
        <f t="shared" si="16"/>
        <v/>
      </c>
      <c r="W111" s="2" t="str">
        <f>IF(C111=0,"",LEFT(INDEX(Lists!$H$5:$H$49,MATCH(C111,Lists!$G$5:$G$49,0),1),1))</f>
        <v/>
      </c>
      <c r="Y111" s="4">
        <f ca="1">'Month 7'!H111+'Month 7'!I111-'Month 7'!J111</f>
        <v>0</v>
      </c>
      <c r="Z111" s="2" t="str">
        <f t="shared" ca="1" si="17"/>
        <v/>
      </c>
      <c r="AA111" s="2" t="str">
        <f t="shared" ca="1" si="13"/>
        <v/>
      </c>
      <c r="AC111" s="627" t="str">
        <f t="shared" si="18"/>
        <v>0</v>
      </c>
    </row>
    <row r="112" spans="1:29" ht="39" hidden="1" customHeight="1" x14ac:dyDescent="0.2">
      <c r="A112" s="14" t="str">
        <f>Planning!A96</f>
        <v>I088</v>
      </c>
      <c r="B112" s="9">
        <f>Planning!B96</f>
        <v>0</v>
      </c>
      <c r="C112" s="9">
        <f>Planning!C96</f>
        <v>0</v>
      </c>
      <c r="D112" s="9">
        <f>Planning!D96</f>
        <v>0</v>
      </c>
      <c r="E112" s="3">
        <f>Planning!E96</f>
        <v>0</v>
      </c>
      <c r="F112" s="3" t="str">
        <f>IF(Planning!G96&lt;&gt;0,Planning!G96,"")</f>
        <v/>
      </c>
      <c r="G112" s="194">
        <f>Planning!H96</f>
        <v>0</v>
      </c>
      <c r="H112" s="4">
        <f>Planning!AD96</f>
        <v>0</v>
      </c>
      <c r="I112" s="198">
        <f ca="1">IF(OR(W112="1",AND(W112&lt;&gt;"1",G112=Lists!$A$17)),Y112,0)</f>
        <v>0</v>
      </c>
      <c r="J112" s="174"/>
      <c r="K112" s="32" t="str">
        <f ca="1">IF(AND(W112="2",G112&lt;&gt;Lists!$A$17),AA112,Z112)</f>
        <v/>
      </c>
      <c r="L112" s="33" t="str">
        <f t="shared" ca="1" si="11"/>
        <v/>
      </c>
      <c r="M112" s="5">
        <f>Planning!AE96</f>
        <v>0</v>
      </c>
      <c r="N112" s="5">
        <f>'Month 7'!M112+'Month 7'!N112-'Month 7'!O112</f>
        <v>0</v>
      </c>
      <c r="O112" s="166"/>
      <c r="P112" s="32" t="str">
        <f t="shared" si="14"/>
        <v/>
      </c>
      <c r="Q112" s="33" t="str">
        <f t="shared" si="12"/>
        <v/>
      </c>
      <c r="R112" s="89">
        <f ca="1">SUMIFS($J$25:$J$224,$C$25:$C$224,$C112,$G$25:$G$224,Lists!$A$16)</f>
        <v>0</v>
      </c>
      <c r="S112" s="89">
        <f t="shared" si="15"/>
        <v>0</v>
      </c>
      <c r="U112" s="2" t="str">
        <f t="shared" si="16"/>
        <v/>
      </c>
      <c r="W112" s="2" t="str">
        <f>IF(C112=0,"",LEFT(INDEX(Lists!$H$5:$H$49,MATCH(C112,Lists!$G$5:$G$49,0),1),1))</f>
        <v/>
      </c>
      <c r="Y112" s="4">
        <f ca="1">'Month 7'!H112+'Month 7'!I112-'Month 7'!J112</f>
        <v>0</v>
      </c>
      <c r="Z112" s="2" t="str">
        <f t="shared" ca="1" si="17"/>
        <v/>
      </c>
      <c r="AA112" s="2" t="str">
        <f t="shared" ca="1" si="13"/>
        <v/>
      </c>
      <c r="AC112" s="627" t="str">
        <f t="shared" si="18"/>
        <v>0</v>
      </c>
    </row>
    <row r="113" spans="1:29" ht="39" hidden="1" customHeight="1" x14ac:dyDescent="0.2">
      <c r="A113" s="14" t="str">
        <f>Planning!A97</f>
        <v>I089</v>
      </c>
      <c r="B113" s="9">
        <f>Planning!B97</f>
        <v>0</v>
      </c>
      <c r="C113" s="9">
        <f>Planning!C97</f>
        <v>0</v>
      </c>
      <c r="D113" s="9">
        <f>Planning!D97</f>
        <v>0</v>
      </c>
      <c r="E113" s="3">
        <f>Planning!E97</f>
        <v>0</v>
      </c>
      <c r="F113" s="3" t="str">
        <f>IF(Planning!G97&lt;&gt;0,Planning!G97,"")</f>
        <v/>
      </c>
      <c r="G113" s="194">
        <f>Planning!H97</f>
        <v>0</v>
      </c>
      <c r="H113" s="4">
        <f>Planning!AD97</f>
        <v>0</v>
      </c>
      <c r="I113" s="198">
        <f ca="1">IF(OR(W113="1",AND(W113&lt;&gt;"1",G113=Lists!$A$17)),Y113,0)</f>
        <v>0</v>
      </c>
      <c r="J113" s="174"/>
      <c r="K113" s="32" t="str">
        <f ca="1">IF(AND(W113="2",G113&lt;&gt;Lists!$A$17),AA113,Z113)</f>
        <v/>
      </c>
      <c r="L113" s="33" t="str">
        <f t="shared" ca="1" si="11"/>
        <v/>
      </c>
      <c r="M113" s="5">
        <f>Planning!AE97</f>
        <v>0</v>
      </c>
      <c r="N113" s="5">
        <f>'Month 7'!M113+'Month 7'!N113-'Month 7'!O113</f>
        <v>0</v>
      </c>
      <c r="O113" s="166"/>
      <c r="P113" s="32" t="str">
        <f t="shared" si="14"/>
        <v/>
      </c>
      <c r="Q113" s="33" t="str">
        <f t="shared" si="12"/>
        <v/>
      </c>
      <c r="R113" s="89">
        <f ca="1">SUMIFS($J$25:$J$224,$C$25:$C$224,$C113,$G$25:$G$224,Lists!$A$16)</f>
        <v>0</v>
      </c>
      <c r="S113" s="89">
        <f t="shared" si="15"/>
        <v>0</v>
      </c>
      <c r="U113" s="2" t="str">
        <f t="shared" si="16"/>
        <v/>
      </c>
      <c r="W113" s="2" t="str">
        <f>IF(C113=0,"",LEFT(INDEX(Lists!$H$5:$H$49,MATCH(C113,Lists!$G$5:$G$49,0),1),1))</f>
        <v/>
      </c>
      <c r="Y113" s="4">
        <f ca="1">'Month 7'!H113+'Month 7'!I113-'Month 7'!J113</f>
        <v>0</v>
      </c>
      <c r="Z113" s="2" t="str">
        <f t="shared" ca="1" si="17"/>
        <v/>
      </c>
      <c r="AA113" s="2" t="str">
        <f t="shared" ca="1" si="13"/>
        <v/>
      </c>
      <c r="AC113" s="627" t="str">
        <f t="shared" si="18"/>
        <v>0</v>
      </c>
    </row>
    <row r="114" spans="1:29" ht="39" hidden="1" customHeight="1" x14ac:dyDescent="0.2">
      <c r="A114" s="14" t="str">
        <f>Planning!A98</f>
        <v>I090</v>
      </c>
      <c r="B114" s="9">
        <f>Planning!B98</f>
        <v>0</v>
      </c>
      <c r="C114" s="9">
        <f>Planning!C98</f>
        <v>0</v>
      </c>
      <c r="D114" s="9">
        <f>Planning!D98</f>
        <v>0</v>
      </c>
      <c r="E114" s="3">
        <f>Planning!E98</f>
        <v>0</v>
      </c>
      <c r="F114" s="3" t="str">
        <f>IF(Planning!G98&lt;&gt;0,Planning!G98,"")</f>
        <v/>
      </c>
      <c r="G114" s="194">
        <f>Planning!H98</f>
        <v>0</v>
      </c>
      <c r="H114" s="4">
        <f>Planning!AD98</f>
        <v>0</v>
      </c>
      <c r="I114" s="198">
        <f ca="1">IF(OR(W114="1",AND(W114&lt;&gt;"1",G114=Lists!$A$17)),Y114,0)</f>
        <v>0</v>
      </c>
      <c r="J114" s="174"/>
      <c r="K114" s="32" t="str">
        <f ca="1">IF(AND(W114="2",G114&lt;&gt;Lists!$A$17),AA114,Z114)</f>
        <v/>
      </c>
      <c r="L114" s="33" t="str">
        <f t="shared" ca="1" si="11"/>
        <v/>
      </c>
      <c r="M114" s="5">
        <f>Planning!AE98</f>
        <v>0</v>
      </c>
      <c r="N114" s="5">
        <f>'Month 7'!M114+'Month 7'!N114-'Month 7'!O114</f>
        <v>0</v>
      </c>
      <c r="O114" s="166"/>
      <c r="P114" s="32" t="str">
        <f t="shared" si="14"/>
        <v/>
      </c>
      <c r="Q114" s="33" t="str">
        <f t="shared" si="12"/>
        <v/>
      </c>
      <c r="R114" s="89">
        <f ca="1">SUMIFS($J$25:$J$224,$C$25:$C$224,$C114,$G$25:$G$224,Lists!$A$16)</f>
        <v>0</v>
      </c>
      <c r="S114" s="89">
        <f t="shared" si="15"/>
        <v>0</v>
      </c>
      <c r="U114" s="2" t="str">
        <f t="shared" si="16"/>
        <v/>
      </c>
      <c r="W114" s="2" t="str">
        <f>IF(C114=0,"",LEFT(INDEX(Lists!$H$5:$H$49,MATCH(C114,Lists!$G$5:$G$49,0),1),1))</f>
        <v/>
      </c>
      <c r="Y114" s="4">
        <f ca="1">'Month 7'!H114+'Month 7'!I114-'Month 7'!J114</f>
        <v>0</v>
      </c>
      <c r="Z114" s="2" t="str">
        <f t="shared" ca="1" si="17"/>
        <v/>
      </c>
      <c r="AA114" s="2" t="str">
        <f t="shared" ca="1" si="13"/>
        <v/>
      </c>
      <c r="AC114" s="627" t="str">
        <f t="shared" si="18"/>
        <v>0</v>
      </c>
    </row>
    <row r="115" spans="1:29" ht="39" hidden="1" customHeight="1" x14ac:dyDescent="0.2">
      <c r="A115" s="14" t="str">
        <f>Planning!A99</f>
        <v>I091</v>
      </c>
      <c r="B115" s="9">
        <f>Planning!B99</f>
        <v>0</v>
      </c>
      <c r="C115" s="9">
        <f>Planning!C99</f>
        <v>0</v>
      </c>
      <c r="D115" s="9">
        <f>Planning!D99</f>
        <v>0</v>
      </c>
      <c r="E115" s="3">
        <f>Planning!E99</f>
        <v>0</v>
      </c>
      <c r="F115" s="3" t="str">
        <f>IF(Planning!G99&lt;&gt;0,Planning!G99,"")</f>
        <v/>
      </c>
      <c r="G115" s="194">
        <f>Planning!H99</f>
        <v>0</v>
      </c>
      <c r="H115" s="4">
        <f>Planning!AD99</f>
        <v>0</v>
      </c>
      <c r="I115" s="198">
        <f ca="1">IF(OR(W115="1",AND(W115&lt;&gt;"1",G115=Lists!$A$17)),Y115,0)</f>
        <v>0</v>
      </c>
      <c r="J115" s="174"/>
      <c r="K115" s="32" t="str">
        <f ca="1">IF(AND(W115="2",G115&lt;&gt;Lists!$A$17),AA115,Z115)</f>
        <v/>
      </c>
      <c r="L115" s="33" t="str">
        <f t="shared" ca="1" si="11"/>
        <v/>
      </c>
      <c r="M115" s="5">
        <f>Planning!AE99</f>
        <v>0</v>
      </c>
      <c r="N115" s="5">
        <f>'Month 7'!M115+'Month 7'!N115-'Month 7'!O115</f>
        <v>0</v>
      </c>
      <c r="O115" s="166"/>
      <c r="P115" s="32" t="str">
        <f t="shared" si="14"/>
        <v/>
      </c>
      <c r="Q115" s="33" t="str">
        <f t="shared" si="12"/>
        <v/>
      </c>
      <c r="R115" s="89">
        <f ca="1">SUMIFS($J$25:$J$224,$C$25:$C$224,$C115,$G$25:$G$224,Lists!$A$16)</f>
        <v>0</v>
      </c>
      <c r="S115" s="89">
        <f t="shared" si="15"/>
        <v>0</v>
      </c>
      <c r="U115" s="2" t="str">
        <f t="shared" si="16"/>
        <v/>
      </c>
      <c r="W115" s="2" t="str">
        <f>IF(C115=0,"",LEFT(INDEX(Lists!$H$5:$H$49,MATCH(C115,Lists!$G$5:$G$49,0),1),1))</f>
        <v/>
      </c>
      <c r="Y115" s="4">
        <f ca="1">'Month 7'!H115+'Month 7'!I115-'Month 7'!J115</f>
        <v>0</v>
      </c>
      <c r="Z115" s="2" t="str">
        <f t="shared" ca="1" si="17"/>
        <v/>
      </c>
      <c r="AA115" s="2" t="str">
        <f t="shared" ca="1" si="13"/>
        <v/>
      </c>
      <c r="AC115" s="627" t="str">
        <f t="shared" si="18"/>
        <v>0</v>
      </c>
    </row>
    <row r="116" spans="1:29" ht="39" hidden="1" customHeight="1" x14ac:dyDescent="0.2">
      <c r="A116" s="14" t="str">
        <f>Planning!A100</f>
        <v>I092</v>
      </c>
      <c r="B116" s="9">
        <f>Planning!B100</f>
        <v>0</v>
      </c>
      <c r="C116" s="9">
        <f>Planning!C100</f>
        <v>0</v>
      </c>
      <c r="D116" s="9">
        <f>Planning!D100</f>
        <v>0</v>
      </c>
      <c r="E116" s="3">
        <f>Planning!E100</f>
        <v>0</v>
      </c>
      <c r="F116" s="3" t="str">
        <f>IF(Planning!G100&lt;&gt;0,Planning!G100,"")</f>
        <v/>
      </c>
      <c r="G116" s="194">
        <f>Planning!H100</f>
        <v>0</v>
      </c>
      <c r="H116" s="4">
        <f>Planning!AD100</f>
        <v>0</v>
      </c>
      <c r="I116" s="198">
        <f ca="1">IF(OR(W116="1",AND(W116&lt;&gt;"1",G116=Lists!$A$17)),Y116,0)</f>
        <v>0</v>
      </c>
      <c r="J116" s="174"/>
      <c r="K116" s="32" t="str">
        <f ca="1">IF(AND(W116="2",G116&lt;&gt;Lists!$A$17),AA116,Z116)</f>
        <v/>
      </c>
      <c r="L116" s="33" t="str">
        <f t="shared" ca="1" si="11"/>
        <v/>
      </c>
      <c r="M116" s="5">
        <f>Planning!AE100</f>
        <v>0</v>
      </c>
      <c r="N116" s="5">
        <f>'Month 7'!M116+'Month 7'!N116-'Month 7'!O116</f>
        <v>0</v>
      </c>
      <c r="O116" s="166"/>
      <c r="P116" s="32" t="str">
        <f t="shared" si="14"/>
        <v/>
      </c>
      <c r="Q116" s="33" t="str">
        <f t="shared" si="12"/>
        <v/>
      </c>
      <c r="R116" s="89">
        <f ca="1">SUMIFS($J$25:$J$224,$C$25:$C$224,$C116,$G$25:$G$224,Lists!$A$16)</f>
        <v>0</v>
      </c>
      <c r="S116" s="89">
        <f t="shared" si="15"/>
        <v>0</v>
      </c>
      <c r="U116" s="2" t="str">
        <f t="shared" si="16"/>
        <v/>
      </c>
      <c r="W116" s="2" t="str">
        <f>IF(C116=0,"",LEFT(INDEX(Lists!$H$5:$H$49,MATCH(C116,Lists!$G$5:$G$49,0),1),1))</f>
        <v/>
      </c>
      <c r="Y116" s="4">
        <f ca="1">'Month 7'!H116+'Month 7'!I116-'Month 7'!J116</f>
        <v>0</v>
      </c>
      <c r="Z116" s="2" t="str">
        <f t="shared" ca="1" si="17"/>
        <v/>
      </c>
      <c r="AA116" s="2" t="str">
        <f t="shared" ca="1" si="13"/>
        <v/>
      </c>
      <c r="AC116" s="627" t="str">
        <f t="shared" si="18"/>
        <v>0</v>
      </c>
    </row>
    <row r="117" spans="1:29" ht="39" hidden="1" customHeight="1" x14ac:dyDescent="0.2">
      <c r="A117" s="14" t="str">
        <f>Planning!A101</f>
        <v>I093</v>
      </c>
      <c r="B117" s="9">
        <f>Planning!B101</f>
        <v>0</v>
      </c>
      <c r="C117" s="9">
        <f>Planning!C101</f>
        <v>0</v>
      </c>
      <c r="D117" s="9">
        <f>Planning!D101</f>
        <v>0</v>
      </c>
      <c r="E117" s="3">
        <f>Planning!E101</f>
        <v>0</v>
      </c>
      <c r="F117" s="3" t="str">
        <f>IF(Planning!G101&lt;&gt;0,Planning!G101,"")</f>
        <v/>
      </c>
      <c r="G117" s="194">
        <f>Planning!H101</f>
        <v>0</v>
      </c>
      <c r="H117" s="4">
        <f>Planning!AD101</f>
        <v>0</v>
      </c>
      <c r="I117" s="198">
        <f ca="1">IF(OR(W117="1",AND(W117&lt;&gt;"1",G117=Lists!$A$17)),Y117,0)</f>
        <v>0</v>
      </c>
      <c r="J117" s="174"/>
      <c r="K117" s="32" t="str">
        <f ca="1">IF(AND(W117="2",G117&lt;&gt;Lists!$A$17),AA117,Z117)</f>
        <v/>
      </c>
      <c r="L117" s="33" t="str">
        <f t="shared" ca="1" si="11"/>
        <v/>
      </c>
      <c r="M117" s="5">
        <f>Planning!AE101</f>
        <v>0</v>
      </c>
      <c r="N117" s="5">
        <f>'Month 7'!M117+'Month 7'!N117-'Month 7'!O117</f>
        <v>0</v>
      </c>
      <c r="O117" s="166"/>
      <c r="P117" s="32" t="str">
        <f t="shared" si="14"/>
        <v/>
      </c>
      <c r="Q117" s="33" t="str">
        <f t="shared" si="12"/>
        <v/>
      </c>
      <c r="R117" s="89">
        <f ca="1">SUMIFS($J$25:$J$224,$C$25:$C$224,$C117,$G$25:$G$224,Lists!$A$16)</f>
        <v>0</v>
      </c>
      <c r="S117" s="89">
        <f t="shared" si="15"/>
        <v>0</v>
      </c>
      <c r="U117" s="2" t="str">
        <f t="shared" si="16"/>
        <v/>
      </c>
      <c r="W117" s="2" t="str">
        <f>IF(C117=0,"",LEFT(INDEX(Lists!$H$5:$H$49,MATCH(C117,Lists!$G$5:$G$49,0),1),1))</f>
        <v/>
      </c>
      <c r="Y117" s="4">
        <f ca="1">'Month 7'!H117+'Month 7'!I117-'Month 7'!J117</f>
        <v>0</v>
      </c>
      <c r="Z117" s="2" t="str">
        <f t="shared" ca="1" si="17"/>
        <v/>
      </c>
      <c r="AA117" s="2" t="str">
        <f t="shared" ca="1" si="13"/>
        <v/>
      </c>
      <c r="AC117" s="627" t="str">
        <f t="shared" si="18"/>
        <v>0</v>
      </c>
    </row>
    <row r="118" spans="1:29" ht="39" hidden="1" customHeight="1" x14ac:dyDescent="0.2">
      <c r="A118" s="14" t="str">
        <f>Planning!A102</f>
        <v>I094</v>
      </c>
      <c r="B118" s="9">
        <f>Planning!B102</f>
        <v>0</v>
      </c>
      <c r="C118" s="9">
        <f>Planning!C102</f>
        <v>0</v>
      </c>
      <c r="D118" s="9">
        <f>Planning!D102</f>
        <v>0</v>
      </c>
      <c r="E118" s="3">
        <f>Planning!E102</f>
        <v>0</v>
      </c>
      <c r="F118" s="3" t="str">
        <f>IF(Planning!G102&lt;&gt;0,Planning!G102,"")</f>
        <v/>
      </c>
      <c r="G118" s="194">
        <f>Planning!H102</f>
        <v>0</v>
      </c>
      <c r="H118" s="4">
        <f>Planning!AD102</f>
        <v>0</v>
      </c>
      <c r="I118" s="198">
        <f ca="1">IF(OR(W118="1",AND(W118&lt;&gt;"1",G118=Lists!$A$17)),Y118,0)</f>
        <v>0</v>
      </c>
      <c r="J118" s="174"/>
      <c r="K118" s="32" t="str">
        <f ca="1">IF(AND(W118="2",G118&lt;&gt;Lists!$A$17),AA118,Z118)</f>
        <v/>
      </c>
      <c r="L118" s="33" t="str">
        <f t="shared" ca="1" si="11"/>
        <v/>
      </c>
      <c r="M118" s="5">
        <f>Planning!AE102</f>
        <v>0</v>
      </c>
      <c r="N118" s="5">
        <f>'Month 7'!M118+'Month 7'!N118-'Month 7'!O118</f>
        <v>0</v>
      </c>
      <c r="O118" s="166"/>
      <c r="P118" s="32" t="str">
        <f t="shared" si="14"/>
        <v/>
      </c>
      <c r="Q118" s="33" t="str">
        <f t="shared" si="12"/>
        <v/>
      </c>
      <c r="R118" s="89">
        <f ca="1">SUMIFS($J$25:$J$224,$C$25:$C$224,$C118,$G$25:$G$224,Lists!$A$16)</f>
        <v>0</v>
      </c>
      <c r="S118" s="89">
        <f t="shared" si="15"/>
        <v>0</v>
      </c>
      <c r="U118" s="2" t="str">
        <f t="shared" si="16"/>
        <v/>
      </c>
      <c r="W118" s="2" t="str">
        <f>IF(C118=0,"",LEFT(INDEX(Lists!$H$5:$H$49,MATCH(C118,Lists!$G$5:$G$49,0),1),1))</f>
        <v/>
      </c>
      <c r="Y118" s="4">
        <f ca="1">'Month 7'!H118+'Month 7'!I118-'Month 7'!J118</f>
        <v>0</v>
      </c>
      <c r="Z118" s="2" t="str">
        <f t="shared" ca="1" si="17"/>
        <v/>
      </c>
      <c r="AA118" s="2" t="str">
        <f t="shared" ca="1" si="13"/>
        <v/>
      </c>
      <c r="AC118" s="627" t="str">
        <f t="shared" si="18"/>
        <v>0</v>
      </c>
    </row>
    <row r="119" spans="1:29" ht="39" hidden="1" customHeight="1" x14ac:dyDescent="0.2">
      <c r="A119" s="14" t="str">
        <f>Planning!A103</f>
        <v>I095</v>
      </c>
      <c r="B119" s="9">
        <f>Planning!B103</f>
        <v>0</v>
      </c>
      <c r="C119" s="9">
        <f>Planning!C103</f>
        <v>0</v>
      </c>
      <c r="D119" s="9">
        <f>Planning!D103</f>
        <v>0</v>
      </c>
      <c r="E119" s="3">
        <f>Planning!E103</f>
        <v>0</v>
      </c>
      <c r="F119" s="3" t="str">
        <f>IF(Planning!G103&lt;&gt;0,Planning!G103,"")</f>
        <v/>
      </c>
      <c r="G119" s="194">
        <f>Planning!H103</f>
        <v>0</v>
      </c>
      <c r="H119" s="4">
        <f>Planning!AD103</f>
        <v>0</v>
      </c>
      <c r="I119" s="198">
        <f ca="1">IF(OR(W119="1",AND(W119&lt;&gt;"1",G119=Lists!$A$17)),Y119,0)</f>
        <v>0</v>
      </c>
      <c r="J119" s="174"/>
      <c r="K119" s="32" t="str">
        <f ca="1">IF(AND(W119="2",G119&lt;&gt;Lists!$A$17),AA119,Z119)</f>
        <v/>
      </c>
      <c r="L119" s="33" t="str">
        <f t="shared" ca="1" si="11"/>
        <v/>
      </c>
      <c r="M119" s="5">
        <f>Planning!AE103</f>
        <v>0</v>
      </c>
      <c r="N119" s="5">
        <f>'Month 7'!M119+'Month 7'!N119-'Month 7'!O119</f>
        <v>0</v>
      </c>
      <c r="O119" s="166"/>
      <c r="P119" s="32" t="str">
        <f t="shared" si="14"/>
        <v/>
      </c>
      <c r="Q119" s="33" t="str">
        <f t="shared" si="12"/>
        <v/>
      </c>
      <c r="R119" s="89">
        <f ca="1">SUMIFS($J$25:$J$224,$C$25:$C$224,$C119,$G$25:$G$224,Lists!$A$16)</f>
        <v>0</v>
      </c>
      <c r="S119" s="89">
        <f t="shared" si="15"/>
        <v>0</v>
      </c>
      <c r="U119" s="2" t="str">
        <f t="shared" si="16"/>
        <v/>
      </c>
      <c r="W119" s="2" t="str">
        <f>IF(C119=0,"",LEFT(INDEX(Lists!$H$5:$H$49,MATCH(C119,Lists!$G$5:$G$49,0),1),1))</f>
        <v/>
      </c>
      <c r="Y119" s="4">
        <f ca="1">'Month 7'!H119+'Month 7'!I119-'Month 7'!J119</f>
        <v>0</v>
      </c>
      <c r="Z119" s="2" t="str">
        <f t="shared" ca="1" si="17"/>
        <v/>
      </c>
      <c r="AA119" s="2" t="str">
        <f t="shared" ca="1" si="13"/>
        <v/>
      </c>
      <c r="AC119" s="627" t="str">
        <f t="shared" si="18"/>
        <v>0</v>
      </c>
    </row>
    <row r="120" spans="1:29" ht="39" hidden="1" customHeight="1" x14ac:dyDescent="0.2">
      <c r="A120" s="14" t="str">
        <f>Planning!A104</f>
        <v>I096</v>
      </c>
      <c r="B120" s="9">
        <f>Planning!B104</f>
        <v>0</v>
      </c>
      <c r="C120" s="9">
        <f>Planning!C104</f>
        <v>0</v>
      </c>
      <c r="D120" s="9">
        <f>Planning!D104</f>
        <v>0</v>
      </c>
      <c r="E120" s="3">
        <f>Planning!E104</f>
        <v>0</v>
      </c>
      <c r="F120" s="3" t="str">
        <f>IF(Planning!G104&lt;&gt;0,Planning!G104,"")</f>
        <v/>
      </c>
      <c r="G120" s="194">
        <f>Planning!H104</f>
        <v>0</v>
      </c>
      <c r="H120" s="4">
        <f>Planning!AD104</f>
        <v>0</v>
      </c>
      <c r="I120" s="198">
        <f ca="1">IF(OR(W120="1",AND(W120&lt;&gt;"1",G120=Lists!$A$17)),Y120,0)</f>
        <v>0</v>
      </c>
      <c r="J120" s="174"/>
      <c r="K120" s="32" t="str">
        <f ca="1">IF(AND(W120="2",G120&lt;&gt;Lists!$A$17),AA120,Z120)</f>
        <v/>
      </c>
      <c r="L120" s="33" t="str">
        <f t="shared" ca="1" si="11"/>
        <v/>
      </c>
      <c r="M120" s="5">
        <f>Planning!AE104</f>
        <v>0</v>
      </c>
      <c r="N120" s="5">
        <f>'Month 7'!M120+'Month 7'!N120-'Month 7'!O120</f>
        <v>0</v>
      </c>
      <c r="O120" s="166"/>
      <c r="P120" s="32" t="str">
        <f t="shared" si="14"/>
        <v/>
      </c>
      <c r="Q120" s="33" t="str">
        <f t="shared" si="12"/>
        <v/>
      </c>
      <c r="R120" s="89">
        <f ca="1">SUMIFS($J$25:$J$224,$C$25:$C$224,$C120,$G$25:$G$224,Lists!$A$16)</f>
        <v>0</v>
      </c>
      <c r="S120" s="89">
        <f t="shared" si="15"/>
        <v>0</v>
      </c>
      <c r="U120" s="2" t="str">
        <f t="shared" si="16"/>
        <v/>
      </c>
      <c r="W120" s="2" t="str">
        <f>IF(C120=0,"",LEFT(INDEX(Lists!$H$5:$H$49,MATCH(C120,Lists!$G$5:$G$49,0),1),1))</f>
        <v/>
      </c>
      <c r="Y120" s="4">
        <f ca="1">'Month 7'!H120+'Month 7'!I120-'Month 7'!J120</f>
        <v>0</v>
      </c>
      <c r="Z120" s="2" t="str">
        <f t="shared" ca="1" si="17"/>
        <v/>
      </c>
      <c r="AA120" s="2" t="str">
        <f t="shared" ca="1" si="13"/>
        <v/>
      </c>
      <c r="AC120" s="627" t="str">
        <f t="shared" si="18"/>
        <v>0</v>
      </c>
    </row>
    <row r="121" spans="1:29" ht="39" hidden="1" customHeight="1" x14ac:dyDescent="0.2">
      <c r="A121" s="14" t="str">
        <f>Planning!A105</f>
        <v>I097</v>
      </c>
      <c r="B121" s="9">
        <f>Planning!B105</f>
        <v>0</v>
      </c>
      <c r="C121" s="9">
        <f>Planning!C105</f>
        <v>0</v>
      </c>
      <c r="D121" s="9">
        <f>Planning!D105</f>
        <v>0</v>
      </c>
      <c r="E121" s="3">
        <f>Planning!E105</f>
        <v>0</v>
      </c>
      <c r="F121" s="3" t="str">
        <f>IF(Planning!G105&lt;&gt;0,Planning!G105,"")</f>
        <v/>
      </c>
      <c r="G121" s="194">
        <f>Planning!H105</f>
        <v>0</v>
      </c>
      <c r="H121" s="4">
        <f>Planning!AD105</f>
        <v>0</v>
      </c>
      <c r="I121" s="198">
        <f ca="1">IF(OR(W121="1",AND(W121&lt;&gt;"1",G121=Lists!$A$17)),Y121,0)</f>
        <v>0</v>
      </c>
      <c r="J121" s="174"/>
      <c r="K121" s="32" t="str">
        <f ca="1">IF(AND(W121="2",G121&lt;&gt;Lists!$A$17),AA121,Z121)</f>
        <v/>
      </c>
      <c r="L121" s="33" t="str">
        <f t="shared" ref="L121:L152" ca="1" si="19">IF($U121=ExcluirDelPLogro,"",IF(AND(H121=0,I121=0,J121=0),"",K121))</f>
        <v/>
      </c>
      <c r="M121" s="5">
        <f>Planning!AE105</f>
        <v>0</v>
      </c>
      <c r="N121" s="5">
        <f>'Month 7'!M121+'Month 7'!N121-'Month 7'!O121</f>
        <v>0</v>
      </c>
      <c r="O121" s="166"/>
      <c r="P121" s="32" t="str">
        <f t="shared" si="14"/>
        <v/>
      </c>
      <c r="Q121" s="33" t="str">
        <f t="shared" ref="Q121:Q152" si="20">IF($U121=ExcluirDelPLogro,"",IF(AND(M121=0,N121=0,O121=0),"",P121))</f>
        <v/>
      </c>
      <c r="R121" s="89">
        <f ca="1">SUMIFS($J$25:$J$224,$C$25:$C$224,$C121,$G$25:$G$224,Lists!$A$16)</f>
        <v>0</v>
      </c>
      <c r="S121" s="89">
        <f t="shared" si="15"/>
        <v>0</v>
      </c>
      <c r="U121" s="2" t="str">
        <f t="shared" si="16"/>
        <v/>
      </c>
      <c r="W121" s="2" t="str">
        <f>IF(C121=0,"",LEFT(INDEX(Lists!$H$5:$H$49,MATCH(C121,Lists!$G$5:$G$49,0),1),1))</f>
        <v/>
      </c>
      <c r="Y121" s="4">
        <f ca="1">'Month 7'!H121+'Month 7'!I121-'Month 7'!J121</f>
        <v>0</v>
      </c>
      <c r="Z121" s="2" t="str">
        <f t="shared" ca="1" si="17"/>
        <v/>
      </c>
      <c r="AA121" s="2" t="str">
        <f t="shared" ref="AA121:AA152" ca="1" si="21">IF(AND(H121=0,I121=0,J121=0),"",IF(J121&gt;0,H121/J121,0))</f>
        <v/>
      </c>
      <c r="AC121" s="627" t="str">
        <f t="shared" si="18"/>
        <v>0</v>
      </c>
    </row>
    <row r="122" spans="1:29" ht="39" hidden="1" customHeight="1" x14ac:dyDescent="0.2">
      <c r="A122" s="14" t="str">
        <f>Planning!A106</f>
        <v>I098</v>
      </c>
      <c r="B122" s="9">
        <f>Planning!B106</f>
        <v>0</v>
      </c>
      <c r="C122" s="9">
        <f>Planning!C106</f>
        <v>0</v>
      </c>
      <c r="D122" s="9">
        <f>Planning!D106</f>
        <v>0</v>
      </c>
      <c r="E122" s="3">
        <f>Planning!E106</f>
        <v>0</v>
      </c>
      <c r="F122" s="3" t="str">
        <f>IF(Planning!G106&lt;&gt;0,Planning!G106,"")</f>
        <v/>
      </c>
      <c r="G122" s="194">
        <f>Planning!H106</f>
        <v>0</v>
      </c>
      <c r="H122" s="4">
        <f>Planning!AD106</f>
        <v>0</v>
      </c>
      <c r="I122" s="198">
        <f ca="1">IF(OR(W122="1",AND(W122&lt;&gt;"1",G122=Lists!$A$17)),Y122,0)</f>
        <v>0</v>
      </c>
      <c r="J122" s="174"/>
      <c r="K122" s="32" t="str">
        <f ca="1">IF(AND(W122="2",G122&lt;&gt;Lists!$A$17),AA122,Z122)</f>
        <v/>
      </c>
      <c r="L122" s="33" t="str">
        <f t="shared" ca="1" si="19"/>
        <v/>
      </c>
      <c r="M122" s="5">
        <f>Planning!AE106</f>
        <v>0</v>
      </c>
      <c r="N122" s="5">
        <f>'Month 7'!M122+'Month 7'!N122-'Month 7'!O122</f>
        <v>0</v>
      </c>
      <c r="O122" s="166"/>
      <c r="P122" s="32" t="str">
        <f t="shared" si="14"/>
        <v/>
      </c>
      <c r="Q122" s="33" t="str">
        <f t="shared" si="20"/>
        <v/>
      </c>
      <c r="R122" s="89">
        <f ca="1">SUMIFS($J$25:$J$224,$C$25:$C$224,$C122,$G$25:$G$224,Lists!$A$16)</f>
        <v>0</v>
      </c>
      <c r="S122" s="89">
        <f t="shared" si="15"/>
        <v>0</v>
      </c>
      <c r="U122" s="2" t="str">
        <f t="shared" si="16"/>
        <v/>
      </c>
      <c r="W122" s="2" t="str">
        <f>IF(C122=0,"",LEFT(INDEX(Lists!$H$5:$H$49,MATCH(C122,Lists!$G$5:$G$49,0),1),1))</f>
        <v/>
      </c>
      <c r="Y122" s="4">
        <f ca="1">'Month 7'!H122+'Month 7'!I122-'Month 7'!J122</f>
        <v>0</v>
      </c>
      <c r="Z122" s="2" t="str">
        <f t="shared" ca="1" si="17"/>
        <v/>
      </c>
      <c r="AA122" s="2" t="str">
        <f t="shared" ca="1" si="21"/>
        <v/>
      </c>
      <c r="AC122" s="627" t="str">
        <f t="shared" si="18"/>
        <v>0</v>
      </c>
    </row>
    <row r="123" spans="1:29" ht="39" hidden="1" customHeight="1" x14ac:dyDescent="0.2">
      <c r="A123" s="14" t="str">
        <f>Planning!A107</f>
        <v>I099</v>
      </c>
      <c r="B123" s="9">
        <f>Planning!B107</f>
        <v>0</v>
      </c>
      <c r="C123" s="9">
        <f>Planning!C107</f>
        <v>0</v>
      </c>
      <c r="D123" s="9">
        <f>Planning!D107</f>
        <v>0</v>
      </c>
      <c r="E123" s="3">
        <f>Planning!E107</f>
        <v>0</v>
      </c>
      <c r="F123" s="3" t="str">
        <f>IF(Planning!G107&lt;&gt;0,Planning!G107,"")</f>
        <v/>
      </c>
      <c r="G123" s="194">
        <f>Planning!H107</f>
        <v>0</v>
      </c>
      <c r="H123" s="4">
        <f>Planning!AD107</f>
        <v>0</v>
      </c>
      <c r="I123" s="198">
        <f ca="1">IF(OR(W123="1",AND(W123&lt;&gt;"1",G123=Lists!$A$17)),Y123,0)</f>
        <v>0</v>
      </c>
      <c r="J123" s="174"/>
      <c r="K123" s="32" t="str">
        <f ca="1">IF(AND(W123="2",G123&lt;&gt;Lists!$A$17),AA123,Z123)</f>
        <v/>
      </c>
      <c r="L123" s="33" t="str">
        <f t="shared" ca="1" si="19"/>
        <v/>
      </c>
      <c r="M123" s="5">
        <f>Planning!AE107</f>
        <v>0</v>
      </c>
      <c r="N123" s="5">
        <f>'Month 7'!M123+'Month 7'!N123-'Month 7'!O123</f>
        <v>0</v>
      </c>
      <c r="O123" s="166"/>
      <c r="P123" s="32" t="str">
        <f t="shared" si="14"/>
        <v/>
      </c>
      <c r="Q123" s="33" t="str">
        <f t="shared" si="20"/>
        <v/>
      </c>
      <c r="R123" s="89">
        <f ca="1">SUMIFS($J$25:$J$224,$C$25:$C$224,$C123,$G$25:$G$224,Lists!$A$16)</f>
        <v>0</v>
      </c>
      <c r="S123" s="89">
        <f t="shared" si="15"/>
        <v>0</v>
      </c>
      <c r="U123" s="2" t="str">
        <f t="shared" si="16"/>
        <v/>
      </c>
      <c r="W123" s="2" t="str">
        <f>IF(C123=0,"",LEFT(INDEX(Lists!$H$5:$H$49,MATCH(C123,Lists!$G$5:$G$49,0),1),1))</f>
        <v/>
      </c>
      <c r="Y123" s="4">
        <f ca="1">'Month 7'!H123+'Month 7'!I123-'Month 7'!J123</f>
        <v>0</v>
      </c>
      <c r="Z123" s="2" t="str">
        <f t="shared" ca="1" si="17"/>
        <v/>
      </c>
      <c r="AA123" s="2" t="str">
        <f t="shared" ca="1" si="21"/>
        <v/>
      </c>
      <c r="AC123" s="627" t="str">
        <f t="shared" si="18"/>
        <v>0</v>
      </c>
    </row>
    <row r="124" spans="1:29" ht="39" hidden="1" customHeight="1" x14ac:dyDescent="0.2">
      <c r="A124" s="14" t="str">
        <f>Planning!A108</f>
        <v>I100</v>
      </c>
      <c r="B124" s="9">
        <f>Planning!B108</f>
        <v>0</v>
      </c>
      <c r="C124" s="9">
        <f>Planning!C108</f>
        <v>0</v>
      </c>
      <c r="D124" s="9">
        <f>Planning!D108</f>
        <v>0</v>
      </c>
      <c r="E124" s="3">
        <f>Planning!E108</f>
        <v>0</v>
      </c>
      <c r="F124" s="3" t="str">
        <f>IF(Planning!G108&lt;&gt;0,Planning!G108,"")</f>
        <v/>
      </c>
      <c r="G124" s="194">
        <f>Planning!H108</f>
        <v>0</v>
      </c>
      <c r="H124" s="4">
        <f>Planning!AD108</f>
        <v>0</v>
      </c>
      <c r="I124" s="198">
        <f ca="1">IF(OR(W124="1",AND(W124&lt;&gt;"1",G124=Lists!$A$17)),Y124,0)</f>
        <v>0</v>
      </c>
      <c r="J124" s="174"/>
      <c r="K124" s="32" t="str">
        <f ca="1">IF(AND(W124="2",G124&lt;&gt;Lists!$A$17),AA124,Z124)</f>
        <v/>
      </c>
      <c r="L124" s="33" t="str">
        <f t="shared" ca="1" si="19"/>
        <v/>
      </c>
      <c r="M124" s="5">
        <f>Planning!AE108</f>
        <v>0</v>
      </c>
      <c r="N124" s="5">
        <f>'Month 7'!M124+'Month 7'!N124-'Month 7'!O124</f>
        <v>0</v>
      </c>
      <c r="O124" s="166"/>
      <c r="P124" s="32" t="str">
        <f t="shared" si="14"/>
        <v/>
      </c>
      <c r="Q124" s="33" t="str">
        <f t="shared" si="20"/>
        <v/>
      </c>
      <c r="R124" s="89">
        <f ca="1">SUMIFS($J$25:$J$224,$C$25:$C$224,$C124,$G$25:$G$224,Lists!$A$16)</f>
        <v>0</v>
      </c>
      <c r="S124" s="89">
        <f t="shared" si="15"/>
        <v>0</v>
      </c>
      <c r="U124" s="2" t="str">
        <f t="shared" si="16"/>
        <v/>
      </c>
      <c r="W124" s="2" t="str">
        <f>IF(C124=0,"",LEFT(INDEX(Lists!$H$5:$H$49,MATCH(C124,Lists!$G$5:$G$49,0),1),1))</f>
        <v/>
      </c>
      <c r="Y124" s="4">
        <f ca="1">'Month 7'!H124+'Month 7'!I124-'Month 7'!J124</f>
        <v>0</v>
      </c>
      <c r="Z124" s="2" t="str">
        <f t="shared" ca="1" si="17"/>
        <v/>
      </c>
      <c r="AA124" s="2" t="str">
        <f t="shared" ca="1" si="21"/>
        <v/>
      </c>
      <c r="AC124" s="627" t="str">
        <f t="shared" si="18"/>
        <v>0</v>
      </c>
    </row>
    <row r="125" spans="1:29" ht="39" hidden="1" customHeight="1" x14ac:dyDescent="0.2">
      <c r="A125" s="14" t="str">
        <f>Planning!A109</f>
        <v>I101</v>
      </c>
      <c r="B125" s="9">
        <f>Planning!B109</f>
        <v>0</v>
      </c>
      <c r="C125" s="9">
        <f>Planning!C109</f>
        <v>0</v>
      </c>
      <c r="D125" s="9">
        <f>Planning!D109</f>
        <v>0</v>
      </c>
      <c r="E125" s="3">
        <f>Planning!E109</f>
        <v>0</v>
      </c>
      <c r="F125" s="3" t="str">
        <f>IF(Planning!G109&lt;&gt;0,Planning!G109,"")</f>
        <v/>
      </c>
      <c r="G125" s="194">
        <f>Planning!H109</f>
        <v>0</v>
      </c>
      <c r="H125" s="4">
        <f>Planning!AD109</f>
        <v>0</v>
      </c>
      <c r="I125" s="198">
        <f ca="1">IF(OR(W125="1",AND(W125&lt;&gt;"1",G125=Lists!$A$17)),Y125,0)</f>
        <v>0</v>
      </c>
      <c r="J125" s="174"/>
      <c r="K125" s="32" t="str">
        <f ca="1">IF(AND(W125="2",G125&lt;&gt;Lists!$A$17),AA125,Z125)</f>
        <v/>
      </c>
      <c r="L125" s="33" t="str">
        <f t="shared" ca="1" si="19"/>
        <v/>
      </c>
      <c r="M125" s="5">
        <f>Planning!AE109</f>
        <v>0</v>
      </c>
      <c r="N125" s="5">
        <f>'Month 7'!M125+'Month 7'!N125-'Month 7'!O125</f>
        <v>0</v>
      </c>
      <c r="O125" s="166"/>
      <c r="P125" s="32" t="str">
        <f t="shared" si="14"/>
        <v/>
      </c>
      <c r="Q125" s="33" t="str">
        <f t="shared" si="20"/>
        <v/>
      </c>
      <c r="R125" s="89">
        <f ca="1">SUMIFS($J$25:$J$224,$C$25:$C$224,$C125,$G$25:$G$224,Lists!$A$16)</f>
        <v>0</v>
      </c>
      <c r="S125" s="89">
        <f t="shared" si="15"/>
        <v>0</v>
      </c>
      <c r="U125" s="2" t="str">
        <f t="shared" si="16"/>
        <v/>
      </c>
      <c r="W125" s="2" t="str">
        <f>IF(C125=0,"",LEFT(INDEX(Lists!$H$5:$H$49,MATCH(C125,Lists!$G$5:$G$49,0),1),1))</f>
        <v/>
      </c>
      <c r="Y125" s="4">
        <f ca="1">'Month 7'!H125+'Month 7'!I125-'Month 7'!J125</f>
        <v>0</v>
      </c>
      <c r="Z125" s="2" t="str">
        <f t="shared" ca="1" si="17"/>
        <v/>
      </c>
      <c r="AA125" s="2" t="str">
        <f t="shared" ca="1" si="21"/>
        <v/>
      </c>
      <c r="AC125" s="627" t="str">
        <f t="shared" si="18"/>
        <v>0</v>
      </c>
    </row>
    <row r="126" spans="1:29" ht="39" hidden="1" customHeight="1" x14ac:dyDescent="0.2">
      <c r="A126" s="14" t="str">
        <f>Planning!A110</f>
        <v>I102</v>
      </c>
      <c r="B126" s="9">
        <f>Planning!B110</f>
        <v>0</v>
      </c>
      <c r="C126" s="9">
        <f>Planning!C110</f>
        <v>0</v>
      </c>
      <c r="D126" s="9">
        <f>Planning!D110</f>
        <v>0</v>
      </c>
      <c r="E126" s="3">
        <f>Planning!E110</f>
        <v>0</v>
      </c>
      <c r="F126" s="3" t="str">
        <f>IF(Planning!G110&lt;&gt;0,Planning!G110,"")</f>
        <v/>
      </c>
      <c r="G126" s="194">
        <f>Planning!H110</f>
        <v>0</v>
      </c>
      <c r="H126" s="4">
        <f>Planning!AD110</f>
        <v>0</v>
      </c>
      <c r="I126" s="198">
        <f ca="1">IF(OR(W126="1",AND(W126&lt;&gt;"1",G126=Lists!$A$17)),Y126,0)</f>
        <v>0</v>
      </c>
      <c r="J126" s="174"/>
      <c r="K126" s="32" t="str">
        <f ca="1">IF(AND(W126="2",G126&lt;&gt;Lists!$A$17),AA126,Z126)</f>
        <v/>
      </c>
      <c r="L126" s="33" t="str">
        <f t="shared" ca="1" si="19"/>
        <v/>
      </c>
      <c r="M126" s="5">
        <f>Planning!AE110</f>
        <v>0</v>
      </c>
      <c r="N126" s="5">
        <f>'Month 7'!M126+'Month 7'!N126-'Month 7'!O126</f>
        <v>0</v>
      </c>
      <c r="O126" s="166"/>
      <c r="P126" s="32" t="str">
        <f t="shared" si="14"/>
        <v/>
      </c>
      <c r="Q126" s="33" t="str">
        <f t="shared" si="20"/>
        <v/>
      </c>
      <c r="R126" s="89">
        <f ca="1">SUMIFS($J$25:$J$224,$C$25:$C$224,$C126,$G$25:$G$224,Lists!$A$16)</f>
        <v>0</v>
      </c>
      <c r="S126" s="89">
        <f t="shared" si="15"/>
        <v>0</v>
      </c>
      <c r="U126" s="2" t="str">
        <f t="shared" si="16"/>
        <v/>
      </c>
      <c r="W126" s="2" t="str">
        <f>IF(C126=0,"",LEFT(INDEX(Lists!$H$5:$H$49,MATCH(C126,Lists!$G$5:$G$49,0),1),1))</f>
        <v/>
      </c>
      <c r="Y126" s="4">
        <f ca="1">'Month 7'!H126+'Month 7'!I126-'Month 7'!J126</f>
        <v>0</v>
      </c>
      <c r="Z126" s="2" t="str">
        <f t="shared" ca="1" si="17"/>
        <v/>
      </c>
      <c r="AA126" s="2" t="str">
        <f t="shared" ca="1" si="21"/>
        <v/>
      </c>
      <c r="AC126" s="627" t="str">
        <f t="shared" si="18"/>
        <v>0</v>
      </c>
    </row>
    <row r="127" spans="1:29" ht="39" hidden="1" customHeight="1" x14ac:dyDescent="0.2">
      <c r="A127" s="14" t="str">
        <f>Planning!A111</f>
        <v>I103</v>
      </c>
      <c r="B127" s="9">
        <f>Planning!B111</f>
        <v>0</v>
      </c>
      <c r="C127" s="9">
        <f>Planning!C111</f>
        <v>0</v>
      </c>
      <c r="D127" s="9">
        <f>Planning!D111</f>
        <v>0</v>
      </c>
      <c r="E127" s="3">
        <f>Planning!E111</f>
        <v>0</v>
      </c>
      <c r="F127" s="3" t="str">
        <f>IF(Planning!G111&lt;&gt;0,Planning!G111,"")</f>
        <v/>
      </c>
      <c r="G127" s="194">
        <f>Planning!H111</f>
        <v>0</v>
      </c>
      <c r="H127" s="4">
        <f>Planning!AD111</f>
        <v>0</v>
      </c>
      <c r="I127" s="198">
        <f ca="1">IF(OR(W127="1",AND(W127&lt;&gt;"1",G127=Lists!$A$17)),Y127,0)</f>
        <v>0</v>
      </c>
      <c r="J127" s="174"/>
      <c r="K127" s="32" t="str">
        <f ca="1">IF(AND(W127="2",G127&lt;&gt;Lists!$A$17),AA127,Z127)</f>
        <v/>
      </c>
      <c r="L127" s="33" t="str">
        <f t="shared" ca="1" si="19"/>
        <v/>
      </c>
      <c r="M127" s="5">
        <f>Planning!AE111</f>
        <v>0</v>
      </c>
      <c r="N127" s="5">
        <f>'Month 7'!M127+'Month 7'!N127-'Month 7'!O127</f>
        <v>0</v>
      </c>
      <c r="O127" s="166"/>
      <c r="P127" s="32" t="str">
        <f t="shared" si="14"/>
        <v/>
      </c>
      <c r="Q127" s="33" t="str">
        <f t="shared" si="20"/>
        <v/>
      </c>
      <c r="R127" s="89">
        <f ca="1">SUMIFS($J$25:$J$224,$C$25:$C$224,$C127,$G$25:$G$224,Lists!$A$16)</f>
        <v>0</v>
      </c>
      <c r="S127" s="89">
        <f t="shared" si="15"/>
        <v>0</v>
      </c>
      <c r="U127" s="2" t="str">
        <f t="shared" si="16"/>
        <v/>
      </c>
      <c r="W127" s="2" t="str">
        <f>IF(C127=0,"",LEFT(INDEX(Lists!$H$5:$H$49,MATCH(C127,Lists!$G$5:$G$49,0),1),1))</f>
        <v/>
      </c>
      <c r="Y127" s="4">
        <f ca="1">'Month 7'!H127+'Month 7'!I127-'Month 7'!J127</f>
        <v>0</v>
      </c>
      <c r="Z127" s="2" t="str">
        <f t="shared" ca="1" si="17"/>
        <v/>
      </c>
      <c r="AA127" s="2" t="str">
        <f t="shared" ca="1" si="21"/>
        <v/>
      </c>
      <c r="AC127" s="627" t="str">
        <f t="shared" si="18"/>
        <v>0</v>
      </c>
    </row>
    <row r="128" spans="1:29" ht="39" hidden="1" customHeight="1" x14ac:dyDescent="0.2">
      <c r="A128" s="14" t="str">
        <f>Planning!A112</f>
        <v>I104</v>
      </c>
      <c r="B128" s="9">
        <f>Planning!B112</f>
        <v>0</v>
      </c>
      <c r="C128" s="9">
        <f>Planning!C112</f>
        <v>0</v>
      </c>
      <c r="D128" s="9">
        <f>Planning!D112</f>
        <v>0</v>
      </c>
      <c r="E128" s="3">
        <f>Planning!E112</f>
        <v>0</v>
      </c>
      <c r="F128" s="3" t="str">
        <f>IF(Planning!G112&lt;&gt;0,Planning!G112,"")</f>
        <v/>
      </c>
      <c r="G128" s="194">
        <f>Planning!H112</f>
        <v>0</v>
      </c>
      <c r="H128" s="4">
        <f>Planning!AD112</f>
        <v>0</v>
      </c>
      <c r="I128" s="198">
        <f ca="1">IF(OR(W128="1",AND(W128&lt;&gt;"1",G128=Lists!$A$17)),Y128,0)</f>
        <v>0</v>
      </c>
      <c r="J128" s="174"/>
      <c r="K128" s="32" t="str">
        <f ca="1">IF(AND(W128="2",G128&lt;&gt;Lists!$A$17),AA128,Z128)</f>
        <v/>
      </c>
      <c r="L128" s="33" t="str">
        <f t="shared" ca="1" si="19"/>
        <v/>
      </c>
      <c r="M128" s="5">
        <f>Planning!AE112</f>
        <v>0</v>
      </c>
      <c r="N128" s="5">
        <f>'Month 7'!M128+'Month 7'!N128-'Month 7'!O128</f>
        <v>0</v>
      </c>
      <c r="O128" s="166"/>
      <c r="P128" s="32" t="str">
        <f t="shared" si="14"/>
        <v/>
      </c>
      <c r="Q128" s="33" t="str">
        <f t="shared" si="20"/>
        <v/>
      </c>
      <c r="R128" s="89">
        <f ca="1">SUMIFS($J$25:$J$224,$C$25:$C$224,$C128,$G$25:$G$224,Lists!$A$16)</f>
        <v>0</v>
      </c>
      <c r="S128" s="89">
        <f t="shared" si="15"/>
        <v>0</v>
      </c>
      <c r="U128" s="2" t="str">
        <f t="shared" si="16"/>
        <v/>
      </c>
      <c r="W128" s="2" t="str">
        <f>IF(C128=0,"",LEFT(INDEX(Lists!$H$5:$H$49,MATCH(C128,Lists!$G$5:$G$49,0),1),1))</f>
        <v/>
      </c>
      <c r="Y128" s="4">
        <f ca="1">'Month 7'!H128+'Month 7'!I128-'Month 7'!J128</f>
        <v>0</v>
      </c>
      <c r="Z128" s="2" t="str">
        <f t="shared" ca="1" si="17"/>
        <v/>
      </c>
      <c r="AA128" s="2" t="str">
        <f t="shared" ca="1" si="21"/>
        <v/>
      </c>
      <c r="AC128" s="627" t="str">
        <f t="shared" si="18"/>
        <v>0</v>
      </c>
    </row>
    <row r="129" spans="1:29" ht="39" hidden="1" customHeight="1" x14ac:dyDescent="0.2">
      <c r="A129" s="14" t="str">
        <f>Planning!A113</f>
        <v>I105</v>
      </c>
      <c r="B129" s="9">
        <f>Planning!B113</f>
        <v>0</v>
      </c>
      <c r="C129" s="9">
        <f>Planning!C113</f>
        <v>0</v>
      </c>
      <c r="D129" s="9">
        <f>Planning!D113</f>
        <v>0</v>
      </c>
      <c r="E129" s="3">
        <f>Planning!E113</f>
        <v>0</v>
      </c>
      <c r="F129" s="3" t="str">
        <f>IF(Planning!G113&lt;&gt;0,Planning!G113,"")</f>
        <v/>
      </c>
      <c r="G129" s="194">
        <f>Planning!H113</f>
        <v>0</v>
      </c>
      <c r="H129" s="4">
        <f>Planning!AD113</f>
        <v>0</v>
      </c>
      <c r="I129" s="198">
        <f ca="1">IF(OR(W129="1",AND(W129&lt;&gt;"1",G129=Lists!$A$17)),Y129,0)</f>
        <v>0</v>
      </c>
      <c r="J129" s="174"/>
      <c r="K129" s="32" t="str">
        <f ca="1">IF(AND(W129="2",G129&lt;&gt;Lists!$A$17),AA129,Z129)</f>
        <v/>
      </c>
      <c r="L129" s="33" t="str">
        <f t="shared" ca="1" si="19"/>
        <v/>
      </c>
      <c r="M129" s="5">
        <f>Planning!AE113</f>
        <v>0</v>
      </c>
      <c r="N129" s="5">
        <f>'Month 7'!M129+'Month 7'!N129-'Month 7'!O129</f>
        <v>0</v>
      </c>
      <c r="O129" s="166"/>
      <c r="P129" s="32" t="str">
        <f t="shared" si="14"/>
        <v/>
      </c>
      <c r="Q129" s="33" t="str">
        <f t="shared" si="20"/>
        <v/>
      </c>
      <c r="R129" s="89">
        <f ca="1">SUMIFS($J$25:$J$224,$C$25:$C$224,$C129,$G$25:$G$224,Lists!$A$16)</f>
        <v>0</v>
      </c>
      <c r="S129" s="89">
        <f t="shared" si="15"/>
        <v>0</v>
      </c>
      <c r="U129" s="2" t="str">
        <f t="shared" si="16"/>
        <v/>
      </c>
      <c r="W129" s="2" t="str">
        <f>IF(C129=0,"",LEFT(INDEX(Lists!$H$5:$H$49,MATCH(C129,Lists!$G$5:$G$49,0),1),1))</f>
        <v/>
      </c>
      <c r="Y129" s="4">
        <f ca="1">'Month 7'!H129+'Month 7'!I129-'Month 7'!J129</f>
        <v>0</v>
      </c>
      <c r="Z129" s="2" t="str">
        <f t="shared" ca="1" si="17"/>
        <v/>
      </c>
      <c r="AA129" s="2" t="str">
        <f t="shared" ca="1" si="21"/>
        <v/>
      </c>
      <c r="AC129" s="627" t="str">
        <f t="shared" si="18"/>
        <v>0</v>
      </c>
    </row>
    <row r="130" spans="1:29" ht="39" hidden="1" customHeight="1" x14ac:dyDescent="0.2">
      <c r="A130" s="14" t="str">
        <f>Planning!A114</f>
        <v>I106</v>
      </c>
      <c r="B130" s="9">
        <f>Planning!B114</f>
        <v>0</v>
      </c>
      <c r="C130" s="9">
        <f>Planning!C114</f>
        <v>0</v>
      </c>
      <c r="D130" s="9">
        <f>Planning!D114</f>
        <v>0</v>
      </c>
      <c r="E130" s="3">
        <f>Planning!E114</f>
        <v>0</v>
      </c>
      <c r="F130" s="3" t="str">
        <f>IF(Planning!G114&lt;&gt;0,Planning!G114,"")</f>
        <v/>
      </c>
      <c r="G130" s="194">
        <f>Planning!H114</f>
        <v>0</v>
      </c>
      <c r="H130" s="4">
        <f>Planning!AD114</f>
        <v>0</v>
      </c>
      <c r="I130" s="198">
        <f ca="1">IF(OR(W130="1",AND(W130&lt;&gt;"1",G130=Lists!$A$17)),Y130,0)</f>
        <v>0</v>
      </c>
      <c r="J130" s="174"/>
      <c r="K130" s="32" t="str">
        <f ca="1">IF(AND(W130="2",G130&lt;&gt;Lists!$A$17),AA130,Z130)</f>
        <v/>
      </c>
      <c r="L130" s="33" t="str">
        <f t="shared" ca="1" si="19"/>
        <v/>
      </c>
      <c r="M130" s="5">
        <f>Planning!AE114</f>
        <v>0</v>
      </c>
      <c r="N130" s="5">
        <f>'Month 7'!M130+'Month 7'!N130-'Month 7'!O130</f>
        <v>0</v>
      </c>
      <c r="O130" s="166"/>
      <c r="P130" s="32" t="str">
        <f t="shared" si="14"/>
        <v/>
      </c>
      <c r="Q130" s="33" t="str">
        <f t="shared" si="20"/>
        <v/>
      </c>
      <c r="R130" s="89">
        <f ca="1">SUMIFS($J$25:$J$224,$C$25:$C$224,$C130,$G$25:$G$224,Lists!$A$16)</f>
        <v>0</v>
      </c>
      <c r="S130" s="89">
        <f t="shared" si="15"/>
        <v>0</v>
      </c>
      <c r="U130" s="2" t="str">
        <f t="shared" si="16"/>
        <v/>
      </c>
      <c r="W130" s="2" t="str">
        <f>IF(C130=0,"",LEFT(INDEX(Lists!$H$5:$H$49,MATCH(C130,Lists!$G$5:$G$49,0),1),1))</f>
        <v/>
      </c>
      <c r="Y130" s="4">
        <f ca="1">'Month 7'!H130+'Month 7'!I130-'Month 7'!J130</f>
        <v>0</v>
      </c>
      <c r="Z130" s="2" t="str">
        <f t="shared" ca="1" si="17"/>
        <v/>
      </c>
      <c r="AA130" s="2" t="str">
        <f t="shared" ca="1" si="21"/>
        <v/>
      </c>
      <c r="AC130" s="627" t="str">
        <f t="shared" si="18"/>
        <v>0</v>
      </c>
    </row>
    <row r="131" spans="1:29" ht="39" hidden="1" customHeight="1" x14ac:dyDescent="0.2">
      <c r="A131" s="14" t="str">
        <f>Planning!A115</f>
        <v>I107</v>
      </c>
      <c r="B131" s="9">
        <f>Planning!B115</f>
        <v>0</v>
      </c>
      <c r="C131" s="9">
        <f>Planning!C115</f>
        <v>0</v>
      </c>
      <c r="D131" s="9">
        <f>Planning!D115</f>
        <v>0</v>
      </c>
      <c r="E131" s="3">
        <f>Planning!E115</f>
        <v>0</v>
      </c>
      <c r="F131" s="3" t="str">
        <f>IF(Planning!G115&lt;&gt;0,Planning!G115,"")</f>
        <v/>
      </c>
      <c r="G131" s="194">
        <f>Planning!H115</f>
        <v>0</v>
      </c>
      <c r="H131" s="4">
        <f>Planning!AD115</f>
        <v>0</v>
      </c>
      <c r="I131" s="198">
        <f ca="1">IF(OR(W131="1",AND(W131&lt;&gt;"1",G131=Lists!$A$17)),Y131,0)</f>
        <v>0</v>
      </c>
      <c r="J131" s="174"/>
      <c r="K131" s="32" t="str">
        <f ca="1">IF(AND(W131="2",G131&lt;&gt;Lists!$A$17),AA131,Z131)</f>
        <v/>
      </c>
      <c r="L131" s="33" t="str">
        <f t="shared" ca="1" si="19"/>
        <v/>
      </c>
      <c r="M131" s="5">
        <f>Planning!AE115</f>
        <v>0</v>
      </c>
      <c r="N131" s="5">
        <f>'Month 7'!M131+'Month 7'!N131-'Month 7'!O131</f>
        <v>0</v>
      </c>
      <c r="O131" s="166"/>
      <c r="P131" s="32" t="str">
        <f t="shared" si="14"/>
        <v/>
      </c>
      <c r="Q131" s="33" t="str">
        <f t="shared" si="20"/>
        <v/>
      </c>
      <c r="R131" s="89">
        <f ca="1">SUMIFS($J$25:$J$224,$C$25:$C$224,$C131,$G$25:$G$224,Lists!$A$16)</f>
        <v>0</v>
      </c>
      <c r="S131" s="89">
        <f t="shared" si="15"/>
        <v>0</v>
      </c>
      <c r="U131" s="2" t="str">
        <f t="shared" si="16"/>
        <v/>
      </c>
      <c r="W131" s="2" t="str">
        <f>IF(C131=0,"",LEFT(INDEX(Lists!$H$5:$H$49,MATCH(C131,Lists!$G$5:$G$49,0),1),1))</f>
        <v/>
      </c>
      <c r="Y131" s="4">
        <f ca="1">'Month 7'!H131+'Month 7'!I131-'Month 7'!J131</f>
        <v>0</v>
      </c>
      <c r="Z131" s="2" t="str">
        <f t="shared" ca="1" si="17"/>
        <v/>
      </c>
      <c r="AA131" s="2" t="str">
        <f t="shared" ca="1" si="21"/>
        <v/>
      </c>
      <c r="AC131" s="627" t="str">
        <f t="shared" si="18"/>
        <v>0</v>
      </c>
    </row>
    <row r="132" spans="1:29" ht="39" hidden="1" customHeight="1" x14ac:dyDescent="0.2">
      <c r="A132" s="14" t="str">
        <f>Planning!A116</f>
        <v>I108</v>
      </c>
      <c r="B132" s="9">
        <f>Planning!B116</f>
        <v>0</v>
      </c>
      <c r="C132" s="9">
        <f>Planning!C116</f>
        <v>0</v>
      </c>
      <c r="D132" s="9">
        <f>Planning!D116</f>
        <v>0</v>
      </c>
      <c r="E132" s="3">
        <f>Planning!E116</f>
        <v>0</v>
      </c>
      <c r="F132" s="3" t="str">
        <f>IF(Planning!G116&lt;&gt;0,Planning!G116,"")</f>
        <v/>
      </c>
      <c r="G132" s="194">
        <f>Planning!H116</f>
        <v>0</v>
      </c>
      <c r="H132" s="4">
        <f>Planning!AD116</f>
        <v>0</v>
      </c>
      <c r="I132" s="198">
        <f ca="1">IF(OR(W132="1",AND(W132&lt;&gt;"1",G132=Lists!$A$17)),Y132,0)</f>
        <v>0</v>
      </c>
      <c r="J132" s="174"/>
      <c r="K132" s="32" t="str">
        <f ca="1">IF(AND(W132="2",G132&lt;&gt;Lists!$A$17),AA132,Z132)</f>
        <v/>
      </c>
      <c r="L132" s="33" t="str">
        <f t="shared" ca="1" si="19"/>
        <v/>
      </c>
      <c r="M132" s="5">
        <f>Planning!AE116</f>
        <v>0</v>
      </c>
      <c r="N132" s="5">
        <f>'Month 7'!M132+'Month 7'!N132-'Month 7'!O132</f>
        <v>0</v>
      </c>
      <c r="O132" s="166"/>
      <c r="P132" s="32" t="str">
        <f t="shared" si="14"/>
        <v/>
      </c>
      <c r="Q132" s="33" t="str">
        <f t="shared" si="20"/>
        <v/>
      </c>
      <c r="R132" s="89">
        <f ca="1">SUMIFS($J$25:$J$224,$C$25:$C$224,$C132,$G$25:$G$224,Lists!$A$16)</f>
        <v>0</v>
      </c>
      <c r="S132" s="89">
        <f t="shared" si="15"/>
        <v>0</v>
      </c>
      <c r="U132" s="2" t="str">
        <f t="shared" si="16"/>
        <v/>
      </c>
      <c r="W132" s="2" t="str">
        <f>IF(C132=0,"",LEFT(INDEX(Lists!$H$5:$H$49,MATCH(C132,Lists!$G$5:$G$49,0),1),1))</f>
        <v/>
      </c>
      <c r="Y132" s="4">
        <f ca="1">'Month 7'!H132+'Month 7'!I132-'Month 7'!J132</f>
        <v>0</v>
      </c>
      <c r="Z132" s="2" t="str">
        <f t="shared" ca="1" si="17"/>
        <v/>
      </c>
      <c r="AA132" s="2" t="str">
        <f t="shared" ca="1" si="21"/>
        <v/>
      </c>
      <c r="AC132" s="627" t="str">
        <f t="shared" si="18"/>
        <v>0</v>
      </c>
    </row>
    <row r="133" spans="1:29" ht="39" hidden="1" customHeight="1" x14ac:dyDescent="0.2">
      <c r="A133" s="14" t="str">
        <f>Planning!A117</f>
        <v>I109</v>
      </c>
      <c r="B133" s="9">
        <f>Planning!B117</f>
        <v>0</v>
      </c>
      <c r="C133" s="9">
        <f>Planning!C117</f>
        <v>0</v>
      </c>
      <c r="D133" s="9">
        <f>Planning!D117</f>
        <v>0</v>
      </c>
      <c r="E133" s="3">
        <f>Planning!E117</f>
        <v>0</v>
      </c>
      <c r="F133" s="3" t="str">
        <f>IF(Planning!G117&lt;&gt;0,Planning!G117,"")</f>
        <v/>
      </c>
      <c r="G133" s="194">
        <f>Planning!H117</f>
        <v>0</v>
      </c>
      <c r="H133" s="4">
        <f>Planning!AD117</f>
        <v>0</v>
      </c>
      <c r="I133" s="198">
        <f ca="1">IF(OR(W133="1",AND(W133&lt;&gt;"1",G133=Lists!$A$17)),Y133,0)</f>
        <v>0</v>
      </c>
      <c r="J133" s="174"/>
      <c r="K133" s="32" t="str">
        <f ca="1">IF(AND(W133="2",G133&lt;&gt;Lists!$A$17),AA133,Z133)</f>
        <v/>
      </c>
      <c r="L133" s="33" t="str">
        <f t="shared" ca="1" si="19"/>
        <v/>
      </c>
      <c r="M133" s="5">
        <f>Planning!AE117</f>
        <v>0</v>
      </c>
      <c r="N133" s="5">
        <f>'Month 7'!M133+'Month 7'!N133-'Month 7'!O133</f>
        <v>0</v>
      </c>
      <c r="O133" s="166"/>
      <c r="P133" s="32" t="str">
        <f t="shared" si="14"/>
        <v/>
      </c>
      <c r="Q133" s="33" t="str">
        <f t="shared" si="20"/>
        <v/>
      </c>
      <c r="R133" s="89">
        <f ca="1">SUMIFS($J$25:$J$224,$C$25:$C$224,$C133,$G$25:$G$224,Lists!$A$16)</f>
        <v>0</v>
      </c>
      <c r="S133" s="89">
        <f t="shared" si="15"/>
        <v>0</v>
      </c>
      <c r="U133" s="2" t="str">
        <f t="shared" si="16"/>
        <v/>
      </c>
      <c r="W133" s="2" t="str">
        <f>IF(C133=0,"",LEFT(INDEX(Lists!$H$5:$H$49,MATCH(C133,Lists!$G$5:$G$49,0),1),1))</f>
        <v/>
      </c>
      <c r="Y133" s="4">
        <f ca="1">'Month 7'!H133+'Month 7'!I133-'Month 7'!J133</f>
        <v>0</v>
      </c>
      <c r="Z133" s="2" t="str">
        <f t="shared" ca="1" si="17"/>
        <v/>
      </c>
      <c r="AA133" s="2" t="str">
        <f t="shared" ca="1" si="21"/>
        <v/>
      </c>
      <c r="AC133" s="627" t="str">
        <f t="shared" si="18"/>
        <v>0</v>
      </c>
    </row>
    <row r="134" spans="1:29" ht="39" hidden="1" customHeight="1" x14ac:dyDescent="0.2">
      <c r="A134" s="14" t="str">
        <f>Planning!A118</f>
        <v>I110</v>
      </c>
      <c r="B134" s="9">
        <f>Planning!B118</f>
        <v>0</v>
      </c>
      <c r="C134" s="9">
        <f>Planning!C118</f>
        <v>0</v>
      </c>
      <c r="D134" s="9">
        <f>Planning!D118</f>
        <v>0</v>
      </c>
      <c r="E134" s="3">
        <f>Planning!E118</f>
        <v>0</v>
      </c>
      <c r="F134" s="3" t="str">
        <f>IF(Planning!G118&lt;&gt;0,Planning!G118,"")</f>
        <v/>
      </c>
      <c r="G134" s="194">
        <f>Planning!H118</f>
        <v>0</v>
      </c>
      <c r="H134" s="4">
        <f>Planning!AD118</f>
        <v>0</v>
      </c>
      <c r="I134" s="198">
        <f ca="1">IF(OR(W134="1",AND(W134&lt;&gt;"1",G134=Lists!$A$17)),Y134,0)</f>
        <v>0</v>
      </c>
      <c r="J134" s="174"/>
      <c r="K134" s="32" t="str">
        <f ca="1">IF(AND(W134="2",G134&lt;&gt;Lists!$A$17),AA134,Z134)</f>
        <v/>
      </c>
      <c r="L134" s="33" t="str">
        <f t="shared" ca="1" si="19"/>
        <v/>
      </c>
      <c r="M134" s="5">
        <f>Planning!AE118</f>
        <v>0</v>
      </c>
      <c r="N134" s="5">
        <f>'Month 7'!M134+'Month 7'!N134-'Month 7'!O134</f>
        <v>0</v>
      </c>
      <c r="O134" s="166"/>
      <c r="P134" s="32" t="str">
        <f t="shared" si="14"/>
        <v/>
      </c>
      <c r="Q134" s="33" t="str">
        <f t="shared" si="20"/>
        <v/>
      </c>
      <c r="R134" s="89">
        <f ca="1">SUMIFS($J$25:$J$224,$C$25:$C$224,$C134,$G$25:$G$224,Lists!$A$16)</f>
        <v>0</v>
      </c>
      <c r="S134" s="89">
        <f t="shared" si="15"/>
        <v>0</v>
      </c>
      <c r="U134" s="2" t="str">
        <f t="shared" si="16"/>
        <v/>
      </c>
      <c r="W134" s="2" t="str">
        <f>IF(C134=0,"",LEFT(INDEX(Lists!$H$5:$H$49,MATCH(C134,Lists!$G$5:$G$49,0),1),1))</f>
        <v/>
      </c>
      <c r="Y134" s="4">
        <f ca="1">'Month 7'!H134+'Month 7'!I134-'Month 7'!J134</f>
        <v>0</v>
      </c>
      <c r="Z134" s="2" t="str">
        <f t="shared" ca="1" si="17"/>
        <v/>
      </c>
      <c r="AA134" s="2" t="str">
        <f t="shared" ca="1" si="21"/>
        <v/>
      </c>
      <c r="AC134" s="627" t="str">
        <f t="shared" si="18"/>
        <v>0</v>
      </c>
    </row>
    <row r="135" spans="1:29" ht="39" hidden="1" customHeight="1" x14ac:dyDescent="0.2">
      <c r="A135" s="14" t="str">
        <f>Planning!A119</f>
        <v>I111</v>
      </c>
      <c r="B135" s="9">
        <f>Planning!B119</f>
        <v>0</v>
      </c>
      <c r="C135" s="9">
        <f>Planning!C119</f>
        <v>0</v>
      </c>
      <c r="D135" s="9">
        <f>Planning!D119</f>
        <v>0</v>
      </c>
      <c r="E135" s="3">
        <f>Planning!E119</f>
        <v>0</v>
      </c>
      <c r="F135" s="3" t="str">
        <f>IF(Planning!G119&lt;&gt;0,Planning!G119,"")</f>
        <v/>
      </c>
      <c r="G135" s="194">
        <f>Planning!H119</f>
        <v>0</v>
      </c>
      <c r="H135" s="4">
        <f>Planning!AD119</f>
        <v>0</v>
      </c>
      <c r="I135" s="198">
        <f ca="1">IF(OR(W135="1",AND(W135&lt;&gt;"1",G135=Lists!$A$17)),Y135,0)</f>
        <v>0</v>
      </c>
      <c r="J135" s="174"/>
      <c r="K135" s="32" t="str">
        <f ca="1">IF(AND(W135="2",G135&lt;&gt;Lists!$A$17),AA135,Z135)</f>
        <v/>
      </c>
      <c r="L135" s="33" t="str">
        <f t="shared" ca="1" si="19"/>
        <v/>
      </c>
      <c r="M135" s="5">
        <f>Planning!AE119</f>
        <v>0</v>
      </c>
      <c r="N135" s="5">
        <f>'Month 7'!M135+'Month 7'!N135-'Month 7'!O135</f>
        <v>0</v>
      </c>
      <c r="O135" s="166"/>
      <c r="P135" s="32" t="str">
        <f t="shared" si="14"/>
        <v/>
      </c>
      <c r="Q135" s="33" t="str">
        <f t="shared" si="20"/>
        <v/>
      </c>
      <c r="R135" s="89">
        <f ca="1">SUMIFS($J$25:$J$224,$C$25:$C$224,$C135,$G$25:$G$224,Lists!$A$16)</f>
        <v>0</v>
      </c>
      <c r="S135" s="89">
        <f t="shared" si="15"/>
        <v>0</v>
      </c>
      <c r="U135" s="2" t="str">
        <f t="shared" si="16"/>
        <v/>
      </c>
      <c r="W135" s="2" t="str">
        <f>IF(C135=0,"",LEFT(INDEX(Lists!$H$5:$H$49,MATCH(C135,Lists!$G$5:$G$49,0),1),1))</f>
        <v/>
      </c>
      <c r="Y135" s="4">
        <f ca="1">'Month 7'!H135+'Month 7'!I135-'Month 7'!J135</f>
        <v>0</v>
      </c>
      <c r="Z135" s="2" t="str">
        <f t="shared" ca="1" si="17"/>
        <v/>
      </c>
      <c r="AA135" s="2" t="str">
        <f t="shared" ca="1" si="21"/>
        <v/>
      </c>
      <c r="AC135" s="627" t="str">
        <f t="shared" si="18"/>
        <v>0</v>
      </c>
    </row>
    <row r="136" spans="1:29" ht="39" hidden="1" customHeight="1" x14ac:dyDescent="0.2">
      <c r="A136" s="14" t="str">
        <f>Planning!A120</f>
        <v>I112</v>
      </c>
      <c r="B136" s="9">
        <f>Planning!B120</f>
        <v>0</v>
      </c>
      <c r="C136" s="9">
        <f>Planning!C120</f>
        <v>0</v>
      </c>
      <c r="D136" s="9">
        <f>Planning!D120</f>
        <v>0</v>
      </c>
      <c r="E136" s="3">
        <f>Planning!E120</f>
        <v>0</v>
      </c>
      <c r="F136" s="3" t="str">
        <f>IF(Planning!G120&lt;&gt;0,Planning!G120,"")</f>
        <v/>
      </c>
      <c r="G136" s="194">
        <f>Planning!H120</f>
        <v>0</v>
      </c>
      <c r="H136" s="4">
        <f>Planning!AD120</f>
        <v>0</v>
      </c>
      <c r="I136" s="198">
        <f ca="1">IF(OR(W136="1",AND(W136&lt;&gt;"1",G136=Lists!$A$17)),Y136,0)</f>
        <v>0</v>
      </c>
      <c r="J136" s="174"/>
      <c r="K136" s="32" t="str">
        <f ca="1">IF(AND(W136="2",G136&lt;&gt;Lists!$A$17),AA136,Z136)</f>
        <v/>
      </c>
      <c r="L136" s="33" t="str">
        <f t="shared" ca="1" si="19"/>
        <v/>
      </c>
      <c r="M136" s="5">
        <f>Planning!AE120</f>
        <v>0</v>
      </c>
      <c r="N136" s="5">
        <f>'Month 7'!M136+'Month 7'!N136-'Month 7'!O136</f>
        <v>0</v>
      </c>
      <c r="O136" s="166"/>
      <c r="P136" s="32" t="str">
        <f t="shared" si="14"/>
        <v/>
      </c>
      <c r="Q136" s="33" t="str">
        <f t="shared" si="20"/>
        <v/>
      </c>
      <c r="R136" s="89">
        <f ca="1">SUMIFS($J$25:$J$224,$C$25:$C$224,$C136,$G$25:$G$224,Lists!$A$16)</f>
        <v>0</v>
      </c>
      <c r="S136" s="89">
        <f t="shared" si="15"/>
        <v>0</v>
      </c>
      <c r="U136" s="2" t="str">
        <f t="shared" si="16"/>
        <v/>
      </c>
      <c r="W136" s="2" t="str">
        <f>IF(C136=0,"",LEFT(INDEX(Lists!$H$5:$H$49,MATCH(C136,Lists!$G$5:$G$49,0),1),1))</f>
        <v/>
      </c>
      <c r="Y136" s="4">
        <f ca="1">'Month 7'!H136+'Month 7'!I136-'Month 7'!J136</f>
        <v>0</v>
      </c>
      <c r="Z136" s="2" t="str">
        <f t="shared" ca="1" si="17"/>
        <v/>
      </c>
      <c r="AA136" s="2" t="str">
        <f t="shared" ca="1" si="21"/>
        <v/>
      </c>
      <c r="AC136" s="627" t="str">
        <f t="shared" si="18"/>
        <v>0</v>
      </c>
    </row>
    <row r="137" spans="1:29" ht="39" hidden="1" customHeight="1" x14ac:dyDescent="0.2">
      <c r="A137" s="14" t="str">
        <f>Planning!A121</f>
        <v>I113</v>
      </c>
      <c r="B137" s="9">
        <f>Planning!B121</f>
        <v>0</v>
      </c>
      <c r="C137" s="9">
        <f>Planning!C121</f>
        <v>0</v>
      </c>
      <c r="D137" s="9">
        <f>Planning!D121</f>
        <v>0</v>
      </c>
      <c r="E137" s="3">
        <f>Planning!E121</f>
        <v>0</v>
      </c>
      <c r="F137" s="3" t="str">
        <f>IF(Planning!G121&lt;&gt;0,Planning!G121,"")</f>
        <v/>
      </c>
      <c r="G137" s="194">
        <f>Planning!H121</f>
        <v>0</v>
      </c>
      <c r="H137" s="4">
        <f>Planning!AD121</f>
        <v>0</v>
      </c>
      <c r="I137" s="198">
        <f ca="1">IF(OR(W137="1",AND(W137&lt;&gt;"1",G137=Lists!$A$17)),Y137,0)</f>
        <v>0</v>
      </c>
      <c r="J137" s="174"/>
      <c r="K137" s="32" t="str">
        <f ca="1">IF(AND(W137="2",G137&lt;&gt;Lists!$A$17),AA137,Z137)</f>
        <v/>
      </c>
      <c r="L137" s="33" t="str">
        <f t="shared" ca="1" si="19"/>
        <v/>
      </c>
      <c r="M137" s="5">
        <f>Planning!AE121</f>
        <v>0</v>
      </c>
      <c r="N137" s="5">
        <f>'Month 7'!M137+'Month 7'!N137-'Month 7'!O137</f>
        <v>0</v>
      </c>
      <c r="O137" s="166"/>
      <c r="P137" s="32" t="str">
        <f t="shared" si="14"/>
        <v/>
      </c>
      <c r="Q137" s="33" t="str">
        <f t="shared" si="20"/>
        <v/>
      </c>
      <c r="R137" s="89">
        <f ca="1">SUMIFS($J$25:$J$224,$C$25:$C$224,$C137,$G$25:$G$224,Lists!$A$16)</f>
        <v>0</v>
      </c>
      <c r="S137" s="89">
        <f t="shared" si="15"/>
        <v>0</v>
      </c>
      <c r="U137" s="2" t="str">
        <f t="shared" si="16"/>
        <v/>
      </c>
      <c r="W137" s="2" t="str">
        <f>IF(C137=0,"",LEFT(INDEX(Lists!$H$5:$H$49,MATCH(C137,Lists!$G$5:$G$49,0),1),1))</f>
        <v/>
      </c>
      <c r="Y137" s="4">
        <f ca="1">'Month 7'!H137+'Month 7'!I137-'Month 7'!J137</f>
        <v>0</v>
      </c>
      <c r="Z137" s="2" t="str">
        <f t="shared" ca="1" si="17"/>
        <v/>
      </c>
      <c r="AA137" s="2" t="str">
        <f t="shared" ca="1" si="21"/>
        <v/>
      </c>
      <c r="AC137" s="627" t="str">
        <f t="shared" si="18"/>
        <v>0</v>
      </c>
    </row>
    <row r="138" spans="1:29" ht="39" hidden="1" customHeight="1" x14ac:dyDescent="0.2">
      <c r="A138" s="14" t="str">
        <f>Planning!A122</f>
        <v>I114</v>
      </c>
      <c r="B138" s="9">
        <f>Planning!B122</f>
        <v>0</v>
      </c>
      <c r="C138" s="9">
        <f>Planning!C122</f>
        <v>0</v>
      </c>
      <c r="D138" s="9">
        <f>Planning!D122</f>
        <v>0</v>
      </c>
      <c r="E138" s="3">
        <f>Planning!E122</f>
        <v>0</v>
      </c>
      <c r="F138" s="3" t="str">
        <f>IF(Planning!G122&lt;&gt;0,Planning!G122,"")</f>
        <v/>
      </c>
      <c r="G138" s="194">
        <f>Planning!H122</f>
        <v>0</v>
      </c>
      <c r="H138" s="4">
        <f>Planning!AD122</f>
        <v>0</v>
      </c>
      <c r="I138" s="198">
        <f ca="1">IF(OR(W138="1",AND(W138&lt;&gt;"1",G138=Lists!$A$17)),Y138,0)</f>
        <v>0</v>
      </c>
      <c r="J138" s="174"/>
      <c r="K138" s="32" t="str">
        <f ca="1">IF(AND(W138="2",G138&lt;&gt;Lists!$A$17),AA138,Z138)</f>
        <v/>
      </c>
      <c r="L138" s="33" t="str">
        <f t="shared" ca="1" si="19"/>
        <v/>
      </c>
      <c r="M138" s="5">
        <f>Planning!AE122</f>
        <v>0</v>
      </c>
      <c r="N138" s="5">
        <f>'Month 7'!M138+'Month 7'!N138-'Month 7'!O138</f>
        <v>0</v>
      </c>
      <c r="O138" s="166"/>
      <c r="P138" s="32" t="str">
        <f t="shared" si="14"/>
        <v/>
      </c>
      <c r="Q138" s="33" t="str">
        <f t="shared" si="20"/>
        <v/>
      </c>
      <c r="R138" s="89">
        <f ca="1">SUMIFS($J$25:$J$224,$C$25:$C$224,$C138,$G$25:$G$224,Lists!$A$16)</f>
        <v>0</v>
      </c>
      <c r="S138" s="89">
        <f t="shared" si="15"/>
        <v>0</v>
      </c>
      <c r="U138" s="2" t="str">
        <f t="shared" si="16"/>
        <v/>
      </c>
      <c r="W138" s="2" t="str">
        <f>IF(C138=0,"",LEFT(INDEX(Lists!$H$5:$H$49,MATCH(C138,Lists!$G$5:$G$49,0),1),1))</f>
        <v/>
      </c>
      <c r="Y138" s="4">
        <f ca="1">'Month 7'!H138+'Month 7'!I138-'Month 7'!J138</f>
        <v>0</v>
      </c>
      <c r="Z138" s="2" t="str">
        <f t="shared" ca="1" si="17"/>
        <v/>
      </c>
      <c r="AA138" s="2" t="str">
        <f t="shared" ca="1" si="21"/>
        <v/>
      </c>
      <c r="AC138" s="627" t="str">
        <f t="shared" si="18"/>
        <v>0</v>
      </c>
    </row>
    <row r="139" spans="1:29" ht="39" hidden="1" customHeight="1" x14ac:dyDescent="0.2">
      <c r="A139" s="14" t="str">
        <f>Planning!A123</f>
        <v>I115</v>
      </c>
      <c r="B139" s="9">
        <f>Planning!B123</f>
        <v>0</v>
      </c>
      <c r="C139" s="9">
        <f>Planning!C123</f>
        <v>0</v>
      </c>
      <c r="D139" s="9">
        <f>Planning!D123</f>
        <v>0</v>
      </c>
      <c r="E139" s="3">
        <f>Planning!E123</f>
        <v>0</v>
      </c>
      <c r="F139" s="3" t="str">
        <f>IF(Planning!G123&lt;&gt;0,Planning!G123,"")</f>
        <v/>
      </c>
      <c r="G139" s="194">
        <f>Planning!H123</f>
        <v>0</v>
      </c>
      <c r="H139" s="4">
        <f>Planning!AD123</f>
        <v>0</v>
      </c>
      <c r="I139" s="198">
        <f ca="1">IF(OR(W139="1",AND(W139&lt;&gt;"1",G139=Lists!$A$17)),Y139,0)</f>
        <v>0</v>
      </c>
      <c r="J139" s="174"/>
      <c r="K139" s="32" t="str">
        <f ca="1">IF(AND(W139="2",G139&lt;&gt;Lists!$A$17),AA139,Z139)</f>
        <v/>
      </c>
      <c r="L139" s="33" t="str">
        <f t="shared" ca="1" si="19"/>
        <v/>
      </c>
      <c r="M139" s="5">
        <f>Planning!AE123</f>
        <v>0</v>
      </c>
      <c r="N139" s="5">
        <f>'Month 7'!M139+'Month 7'!N139-'Month 7'!O139</f>
        <v>0</v>
      </c>
      <c r="O139" s="166"/>
      <c r="P139" s="32" t="str">
        <f t="shared" si="14"/>
        <v/>
      </c>
      <c r="Q139" s="33" t="str">
        <f t="shared" si="20"/>
        <v/>
      </c>
      <c r="R139" s="89">
        <f ca="1">SUMIFS($J$25:$J$224,$C$25:$C$224,$C139,$G$25:$G$224,Lists!$A$16)</f>
        <v>0</v>
      </c>
      <c r="S139" s="89">
        <f t="shared" si="15"/>
        <v>0</v>
      </c>
      <c r="U139" s="2" t="str">
        <f t="shared" si="16"/>
        <v/>
      </c>
      <c r="W139" s="2" t="str">
        <f>IF(C139=0,"",LEFT(INDEX(Lists!$H$5:$H$49,MATCH(C139,Lists!$G$5:$G$49,0),1),1))</f>
        <v/>
      </c>
      <c r="Y139" s="4">
        <f ca="1">'Month 7'!H139+'Month 7'!I139-'Month 7'!J139</f>
        <v>0</v>
      </c>
      <c r="Z139" s="2" t="str">
        <f t="shared" ca="1" si="17"/>
        <v/>
      </c>
      <c r="AA139" s="2" t="str">
        <f t="shared" ca="1" si="21"/>
        <v/>
      </c>
      <c r="AC139" s="627" t="str">
        <f t="shared" si="18"/>
        <v>0</v>
      </c>
    </row>
    <row r="140" spans="1:29" ht="39" hidden="1" customHeight="1" x14ac:dyDescent="0.2">
      <c r="A140" s="14" t="str">
        <f>Planning!A124</f>
        <v>I116</v>
      </c>
      <c r="B140" s="9">
        <f>Planning!B124</f>
        <v>0</v>
      </c>
      <c r="C140" s="9">
        <f>Planning!C124</f>
        <v>0</v>
      </c>
      <c r="D140" s="9">
        <f>Planning!D124</f>
        <v>0</v>
      </c>
      <c r="E140" s="3">
        <f>Planning!E124</f>
        <v>0</v>
      </c>
      <c r="F140" s="3" t="str">
        <f>IF(Planning!G124&lt;&gt;0,Planning!G124,"")</f>
        <v/>
      </c>
      <c r="G140" s="194">
        <f>Planning!H124</f>
        <v>0</v>
      </c>
      <c r="H140" s="4">
        <f>Planning!AD124</f>
        <v>0</v>
      </c>
      <c r="I140" s="198">
        <f ca="1">IF(OR(W140="1",AND(W140&lt;&gt;"1",G140=Lists!$A$17)),Y140,0)</f>
        <v>0</v>
      </c>
      <c r="J140" s="174"/>
      <c r="K140" s="32" t="str">
        <f ca="1">IF(AND(W140="2",G140&lt;&gt;Lists!$A$17),AA140,Z140)</f>
        <v/>
      </c>
      <c r="L140" s="33" t="str">
        <f t="shared" ca="1" si="19"/>
        <v/>
      </c>
      <c r="M140" s="5">
        <f>Planning!AE124</f>
        <v>0</v>
      </c>
      <c r="N140" s="5">
        <f>'Month 7'!M140+'Month 7'!N140-'Month 7'!O140</f>
        <v>0</v>
      </c>
      <c r="O140" s="166"/>
      <c r="P140" s="32" t="str">
        <f t="shared" si="14"/>
        <v/>
      </c>
      <c r="Q140" s="33" t="str">
        <f t="shared" si="20"/>
        <v/>
      </c>
      <c r="R140" s="89">
        <f ca="1">SUMIFS($J$25:$J$224,$C$25:$C$224,$C140,$G$25:$G$224,Lists!$A$16)</f>
        <v>0</v>
      </c>
      <c r="S140" s="89">
        <f t="shared" si="15"/>
        <v>0</v>
      </c>
      <c r="U140" s="2" t="str">
        <f t="shared" si="16"/>
        <v/>
      </c>
      <c r="W140" s="2" t="str">
        <f>IF(C140=0,"",LEFT(INDEX(Lists!$H$5:$H$49,MATCH(C140,Lists!$G$5:$G$49,0),1),1))</f>
        <v/>
      </c>
      <c r="Y140" s="4">
        <f ca="1">'Month 7'!H140+'Month 7'!I140-'Month 7'!J140</f>
        <v>0</v>
      </c>
      <c r="Z140" s="2" t="str">
        <f t="shared" ca="1" si="17"/>
        <v/>
      </c>
      <c r="AA140" s="2" t="str">
        <f t="shared" ca="1" si="21"/>
        <v/>
      </c>
      <c r="AC140" s="627" t="str">
        <f t="shared" si="18"/>
        <v>0</v>
      </c>
    </row>
    <row r="141" spans="1:29" ht="39" hidden="1" customHeight="1" x14ac:dyDescent="0.2">
      <c r="A141" s="14" t="str">
        <f>Planning!A125</f>
        <v>I117</v>
      </c>
      <c r="B141" s="9">
        <f>Planning!B125</f>
        <v>0</v>
      </c>
      <c r="C141" s="9">
        <f>Planning!C125</f>
        <v>0</v>
      </c>
      <c r="D141" s="9">
        <f>Planning!D125</f>
        <v>0</v>
      </c>
      <c r="E141" s="3">
        <f>Planning!E125</f>
        <v>0</v>
      </c>
      <c r="F141" s="3" t="str">
        <f>IF(Planning!G125&lt;&gt;0,Planning!G125,"")</f>
        <v/>
      </c>
      <c r="G141" s="194">
        <f>Planning!H125</f>
        <v>0</v>
      </c>
      <c r="H141" s="4">
        <f>Planning!AD125</f>
        <v>0</v>
      </c>
      <c r="I141" s="198">
        <f ca="1">IF(OR(W141="1",AND(W141&lt;&gt;"1",G141=Lists!$A$17)),Y141,0)</f>
        <v>0</v>
      </c>
      <c r="J141" s="174"/>
      <c r="K141" s="32" t="str">
        <f ca="1">IF(AND(W141="2",G141&lt;&gt;Lists!$A$17),AA141,Z141)</f>
        <v/>
      </c>
      <c r="L141" s="33" t="str">
        <f t="shared" ca="1" si="19"/>
        <v/>
      </c>
      <c r="M141" s="5">
        <f>Planning!AE125</f>
        <v>0</v>
      </c>
      <c r="N141" s="5">
        <f>'Month 7'!M141+'Month 7'!N141-'Month 7'!O141</f>
        <v>0</v>
      </c>
      <c r="O141" s="166"/>
      <c r="P141" s="32" t="str">
        <f t="shared" si="14"/>
        <v/>
      </c>
      <c r="Q141" s="33" t="str">
        <f t="shared" si="20"/>
        <v/>
      </c>
      <c r="R141" s="89">
        <f ca="1">SUMIFS($J$25:$J$224,$C$25:$C$224,$C141,$G$25:$G$224,Lists!$A$16)</f>
        <v>0</v>
      </c>
      <c r="S141" s="89">
        <f t="shared" si="15"/>
        <v>0</v>
      </c>
      <c r="U141" s="2" t="str">
        <f t="shared" si="16"/>
        <v/>
      </c>
      <c r="W141" s="2" t="str">
        <f>IF(C141=0,"",LEFT(INDEX(Lists!$H$5:$H$49,MATCH(C141,Lists!$G$5:$G$49,0),1),1))</f>
        <v/>
      </c>
      <c r="Y141" s="4">
        <f ca="1">'Month 7'!H141+'Month 7'!I141-'Month 7'!J141</f>
        <v>0</v>
      </c>
      <c r="Z141" s="2" t="str">
        <f t="shared" ca="1" si="17"/>
        <v/>
      </c>
      <c r="AA141" s="2" t="str">
        <f t="shared" ca="1" si="21"/>
        <v/>
      </c>
      <c r="AC141" s="627" t="str">
        <f t="shared" si="18"/>
        <v>0</v>
      </c>
    </row>
    <row r="142" spans="1:29" ht="39" hidden="1" customHeight="1" x14ac:dyDescent="0.2">
      <c r="A142" s="14" t="str">
        <f>Planning!A126</f>
        <v>I118</v>
      </c>
      <c r="B142" s="9">
        <f>Planning!B126</f>
        <v>0</v>
      </c>
      <c r="C142" s="9">
        <f>Planning!C126</f>
        <v>0</v>
      </c>
      <c r="D142" s="9">
        <f>Planning!D126</f>
        <v>0</v>
      </c>
      <c r="E142" s="3">
        <f>Planning!E126</f>
        <v>0</v>
      </c>
      <c r="F142" s="3" t="str">
        <f>IF(Planning!G126&lt;&gt;0,Planning!G126,"")</f>
        <v/>
      </c>
      <c r="G142" s="194">
        <f>Planning!H126</f>
        <v>0</v>
      </c>
      <c r="H142" s="4">
        <f>Planning!AD126</f>
        <v>0</v>
      </c>
      <c r="I142" s="198">
        <f ca="1">IF(OR(W142="1",AND(W142&lt;&gt;"1",G142=Lists!$A$17)),Y142,0)</f>
        <v>0</v>
      </c>
      <c r="J142" s="174"/>
      <c r="K142" s="32" t="str">
        <f ca="1">IF(AND(W142="2",G142&lt;&gt;Lists!$A$17),AA142,Z142)</f>
        <v/>
      </c>
      <c r="L142" s="33" t="str">
        <f t="shared" ca="1" si="19"/>
        <v/>
      </c>
      <c r="M142" s="5">
        <f>Planning!AE126</f>
        <v>0</v>
      </c>
      <c r="N142" s="5">
        <f>'Month 7'!M142+'Month 7'!N142-'Month 7'!O142</f>
        <v>0</v>
      </c>
      <c r="O142" s="166"/>
      <c r="P142" s="32" t="str">
        <f t="shared" si="14"/>
        <v/>
      </c>
      <c r="Q142" s="33" t="str">
        <f t="shared" si="20"/>
        <v/>
      </c>
      <c r="R142" s="89">
        <f ca="1">SUMIFS($J$25:$J$224,$C$25:$C$224,$C142,$G$25:$G$224,Lists!$A$16)</f>
        <v>0</v>
      </c>
      <c r="S142" s="89">
        <f t="shared" si="15"/>
        <v>0</v>
      </c>
      <c r="U142" s="2" t="str">
        <f t="shared" si="16"/>
        <v/>
      </c>
      <c r="W142" s="2" t="str">
        <f>IF(C142=0,"",LEFT(INDEX(Lists!$H$5:$H$49,MATCH(C142,Lists!$G$5:$G$49,0),1),1))</f>
        <v/>
      </c>
      <c r="Y142" s="4">
        <f ca="1">'Month 7'!H142+'Month 7'!I142-'Month 7'!J142</f>
        <v>0</v>
      </c>
      <c r="Z142" s="2" t="str">
        <f t="shared" ca="1" si="17"/>
        <v/>
      </c>
      <c r="AA142" s="2" t="str">
        <f t="shared" ca="1" si="21"/>
        <v/>
      </c>
      <c r="AC142" s="627" t="str">
        <f t="shared" si="18"/>
        <v>0</v>
      </c>
    </row>
    <row r="143" spans="1:29" ht="39" hidden="1" customHeight="1" x14ac:dyDescent="0.2">
      <c r="A143" s="14" t="str">
        <f>Planning!A127</f>
        <v>I119</v>
      </c>
      <c r="B143" s="9">
        <f>Planning!B127</f>
        <v>0</v>
      </c>
      <c r="C143" s="9">
        <f>Planning!C127</f>
        <v>0</v>
      </c>
      <c r="D143" s="9">
        <f>Planning!D127</f>
        <v>0</v>
      </c>
      <c r="E143" s="3">
        <f>Planning!E127</f>
        <v>0</v>
      </c>
      <c r="F143" s="3" t="str">
        <f>IF(Planning!G127&lt;&gt;0,Planning!G127,"")</f>
        <v/>
      </c>
      <c r="G143" s="194">
        <f>Planning!H127</f>
        <v>0</v>
      </c>
      <c r="H143" s="4">
        <f>Planning!AD127</f>
        <v>0</v>
      </c>
      <c r="I143" s="198">
        <f ca="1">IF(OR(W143="1",AND(W143&lt;&gt;"1",G143=Lists!$A$17)),Y143,0)</f>
        <v>0</v>
      </c>
      <c r="J143" s="174"/>
      <c r="K143" s="32" t="str">
        <f ca="1">IF(AND(W143="2",G143&lt;&gt;Lists!$A$17),AA143,Z143)</f>
        <v/>
      </c>
      <c r="L143" s="33" t="str">
        <f t="shared" ca="1" si="19"/>
        <v/>
      </c>
      <c r="M143" s="5">
        <f>Planning!AE127</f>
        <v>0</v>
      </c>
      <c r="N143" s="5">
        <f>'Month 7'!M143+'Month 7'!N143-'Month 7'!O143</f>
        <v>0</v>
      </c>
      <c r="O143" s="166"/>
      <c r="P143" s="32" t="str">
        <f t="shared" si="14"/>
        <v/>
      </c>
      <c r="Q143" s="33" t="str">
        <f t="shared" si="20"/>
        <v/>
      </c>
      <c r="R143" s="89">
        <f ca="1">SUMIFS($J$25:$J$224,$C$25:$C$224,$C143,$G$25:$G$224,Lists!$A$16)</f>
        <v>0</v>
      </c>
      <c r="S143" s="89">
        <f t="shared" si="15"/>
        <v>0</v>
      </c>
      <c r="U143" s="2" t="str">
        <f t="shared" si="16"/>
        <v/>
      </c>
      <c r="W143" s="2" t="str">
        <f>IF(C143=0,"",LEFT(INDEX(Lists!$H$5:$H$49,MATCH(C143,Lists!$G$5:$G$49,0),1),1))</f>
        <v/>
      </c>
      <c r="Y143" s="4">
        <f ca="1">'Month 7'!H143+'Month 7'!I143-'Month 7'!J143</f>
        <v>0</v>
      </c>
      <c r="Z143" s="2" t="str">
        <f t="shared" ca="1" si="17"/>
        <v/>
      </c>
      <c r="AA143" s="2" t="str">
        <f t="shared" ca="1" si="21"/>
        <v/>
      </c>
      <c r="AC143" s="627" t="str">
        <f t="shared" si="18"/>
        <v>0</v>
      </c>
    </row>
    <row r="144" spans="1:29" ht="39" hidden="1" customHeight="1" x14ac:dyDescent="0.2">
      <c r="A144" s="14" t="str">
        <f>Planning!A128</f>
        <v>I120</v>
      </c>
      <c r="B144" s="9">
        <f>Planning!B128</f>
        <v>0</v>
      </c>
      <c r="C144" s="9">
        <f>Planning!C128</f>
        <v>0</v>
      </c>
      <c r="D144" s="9">
        <f>Planning!D128</f>
        <v>0</v>
      </c>
      <c r="E144" s="3">
        <f>Planning!E128</f>
        <v>0</v>
      </c>
      <c r="F144" s="3" t="str">
        <f>IF(Planning!G128&lt;&gt;0,Planning!G128,"")</f>
        <v/>
      </c>
      <c r="G144" s="194">
        <f>Planning!H128</f>
        <v>0</v>
      </c>
      <c r="H144" s="4">
        <f>Planning!AD128</f>
        <v>0</v>
      </c>
      <c r="I144" s="198">
        <f ca="1">IF(OR(W144="1",AND(W144&lt;&gt;"1",G144=Lists!$A$17)),Y144,0)</f>
        <v>0</v>
      </c>
      <c r="J144" s="174"/>
      <c r="K144" s="32" t="str">
        <f ca="1">IF(AND(W144="2",G144&lt;&gt;Lists!$A$17),AA144,Z144)</f>
        <v/>
      </c>
      <c r="L144" s="33" t="str">
        <f t="shared" ca="1" si="19"/>
        <v/>
      </c>
      <c r="M144" s="5">
        <f>Planning!AE128</f>
        <v>0</v>
      </c>
      <c r="N144" s="5">
        <f>'Month 7'!M144+'Month 7'!N144-'Month 7'!O144</f>
        <v>0</v>
      </c>
      <c r="O144" s="166"/>
      <c r="P144" s="32" t="str">
        <f t="shared" si="14"/>
        <v/>
      </c>
      <c r="Q144" s="33" t="str">
        <f t="shared" si="20"/>
        <v/>
      </c>
      <c r="R144" s="89">
        <f ca="1">SUMIFS($J$25:$J$224,$C$25:$C$224,$C144,$G$25:$G$224,Lists!$A$16)</f>
        <v>0</v>
      </c>
      <c r="S144" s="89">
        <f t="shared" si="15"/>
        <v>0</v>
      </c>
      <c r="U144" s="2" t="str">
        <f t="shared" si="16"/>
        <v/>
      </c>
      <c r="W144" s="2" t="str">
        <f>IF(C144=0,"",LEFT(INDEX(Lists!$H$5:$H$49,MATCH(C144,Lists!$G$5:$G$49,0),1),1))</f>
        <v/>
      </c>
      <c r="Y144" s="4">
        <f ca="1">'Month 7'!H144+'Month 7'!I144-'Month 7'!J144</f>
        <v>0</v>
      </c>
      <c r="Z144" s="2" t="str">
        <f t="shared" ca="1" si="17"/>
        <v/>
      </c>
      <c r="AA144" s="2" t="str">
        <f t="shared" ca="1" si="21"/>
        <v/>
      </c>
      <c r="AC144" s="627" t="str">
        <f t="shared" si="18"/>
        <v>0</v>
      </c>
    </row>
    <row r="145" spans="1:29" ht="39" hidden="1" customHeight="1" x14ac:dyDescent="0.2">
      <c r="A145" s="14" t="str">
        <f>Planning!A129</f>
        <v>I121</v>
      </c>
      <c r="B145" s="9">
        <f>Planning!B129</f>
        <v>0</v>
      </c>
      <c r="C145" s="9">
        <f>Planning!C129</f>
        <v>0</v>
      </c>
      <c r="D145" s="9">
        <f>Planning!D129</f>
        <v>0</v>
      </c>
      <c r="E145" s="3">
        <f>Planning!E129</f>
        <v>0</v>
      </c>
      <c r="F145" s="3" t="str">
        <f>IF(Planning!G129&lt;&gt;0,Planning!G129,"")</f>
        <v/>
      </c>
      <c r="G145" s="194">
        <f>Planning!H129</f>
        <v>0</v>
      </c>
      <c r="H145" s="4">
        <f>Planning!AD129</f>
        <v>0</v>
      </c>
      <c r="I145" s="198">
        <f ca="1">IF(OR(W145="1",AND(W145&lt;&gt;"1",G145=Lists!$A$17)),Y145,0)</f>
        <v>0</v>
      </c>
      <c r="J145" s="174"/>
      <c r="K145" s="32" t="str">
        <f ca="1">IF(AND(W145="2",G145&lt;&gt;Lists!$A$17),AA145,Z145)</f>
        <v/>
      </c>
      <c r="L145" s="33" t="str">
        <f t="shared" ca="1" si="19"/>
        <v/>
      </c>
      <c r="M145" s="5">
        <f>Planning!AE129</f>
        <v>0</v>
      </c>
      <c r="N145" s="5">
        <f>'Month 7'!M145+'Month 7'!N145-'Month 7'!O145</f>
        <v>0</v>
      </c>
      <c r="O145" s="166"/>
      <c r="P145" s="32" t="str">
        <f t="shared" si="14"/>
        <v/>
      </c>
      <c r="Q145" s="33" t="str">
        <f t="shared" si="20"/>
        <v/>
      </c>
      <c r="R145" s="89">
        <f ca="1">SUMIFS($J$25:$J$224,$C$25:$C$224,$C145,$G$25:$G$224,Lists!$A$16)</f>
        <v>0</v>
      </c>
      <c r="S145" s="89">
        <f t="shared" si="15"/>
        <v>0</v>
      </c>
      <c r="U145" s="2" t="str">
        <f t="shared" si="16"/>
        <v/>
      </c>
      <c r="W145" s="2" t="str">
        <f>IF(C145=0,"",LEFT(INDEX(Lists!$H$5:$H$49,MATCH(C145,Lists!$G$5:$G$49,0),1),1))</f>
        <v/>
      </c>
      <c r="Y145" s="4">
        <f ca="1">'Month 7'!H145+'Month 7'!I145-'Month 7'!J145</f>
        <v>0</v>
      </c>
      <c r="Z145" s="2" t="str">
        <f t="shared" ca="1" si="17"/>
        <v/>
      </c>
      <c r="AA145" s="2" t="str">
        <f t="shared" ca="1" si="21"/>
        <v/>
      </c>
      <c r="AC145" s="627" t="str">
        <f t="shared" si="18"/>
        <v>0</v>
      </c>
    </row>
    <row r="146" spans="1:29" ht="39" hidden="1" customHeight="1" x14ac:dyDescent="0.2">
      <c r="A146" s="14" t="str">
        <f>Planning!A130</f>
        <v>I122</v>
      </c>
      <c r="B146" s="9">
        <f>Planning!B130</f>
        <v>0</v>
      </c>
      <c r="C146" s="9">
        <f>Planning!C130</f>
        <v>0</v>
      </c>
      <c r="D146" s="9">
        <f>Planning!D130</f>
        <v>0</v>
      </c>
      <c r="E146" s="3">
        <f>Planning!E130</f>
        <v>0</v>
      </c>
      <c r="F146" s="3" t="str">
        <f>IF(Planning!G130&lt;&gt;0,Planning!G130,"")</f>
        <v/>
      </c>
      <c r="G146" s="194">
        <f>Planning!H130</f>
        <v>0</v>
      </c>
      <c r="H146" s="4">
        <f>Planning!AD130</f>
        <v>0</v>
      </c>
      <c r="I146" s="198">
        <f ca="1">IF(OR(W146="1",AND(W146&lt;&gt;"1",G146=Lists!$A$17)),Y146,0)</f>
        <v>0</v>
      </c>
      <c r="J146" s="174"/>
      <c r="K146" s="32" t="str">
        <f ca="1">IF(AND(W146="2",G146&lt;&gt;Lists!$A$17),AA146,Z146)</f>
        <v/>
      </c>
      <c r="L146" s="33" t="str">
        <f t="shared" ca="1" si="19"/>
        <v/>
      </c>
      <c r="M146" s="5">
        <f>Planning!AE130</f>
        <v>0</v>
      </c>
      <c r="N146" s="5">
        <f>'Month 7'!M146+'Month 7'!N146-'Month 7'!O146</f>
        <v>0</v>
      </c>
      <c r="O146" s="166"/>
      <c r="P146" s="32" t="str">
        <f t="shared" si="14"/>
        <v/>
      </c>
      <c r="Q146" s="33" t="str">
        <f t="shared" si="20"/>
        <v/>
      </c>
      <c r="R146" s="89">
        <f ca="1">SUMIFS($J$25:$J$224,$C$25:$C$224,$C146,$G$25:$G$224,Lists!$A$16)</f>
        <v>0</v>
      </c>
      <c r="S146" s="89">
        <f t="shared" si="15"/>
        <v>0</v>
      </c>
      <c r="U146" s="2" t="str">
        <f t="shared" si="16"/>
        <v/>
      </c>
      <c r="W146" s="2" t="str">
        <f>IF(C146=0,"",LEFT(INDEX(Lists!$H$5:$H$49,MATCH(C146,Lists!$G$5:$G$49,0),1),1))</f>
        <v/>
      </c>
      <c r="Y146" s="4">
        <f ca="1">'Month 7'!H146+'Month 7'!I146-'Month 7'!J146</f>
        <v>0</v>
      </c>
      <c r="Z146" s="2" t="str">
        <f t="shared" ca="1" si="17"/>
        <v/>
      </c>
      <c r="AA146" s="2" t="str">
        <f t="shared" ca="1" si="21"/>
        <v/>
      </c>
      <c r="AC146" s="627" t="str">
        <f t="shared" si="18"/>
        <v>0</v>
      </c>
    </row>
    <row r="147" spans="1:29" ht="39" hidden="1" customHeight="1" x14ac:dyDescent="0.2">
      <c r="A147" s="14" t="str">
        <f>Planning!A131</f>
        <v>I123</v>
      </c>
      <c r="B147" s="9">
        <f>Planning!B131</f>
        <v>0</v>
      </c>
      <c r="C147" s="9">
        <f>Planning!C131</f>
        <v>0</v>
      </c>
      <c r="D147" s="9">
        <f>Planning!D131</f>
        <v>0</v>
      </c>
      <c r="E147" s="3">
        <f>Planning!E131</f>
        <v>0</v>
      </c>
      <c r="F147" s="3" t="str">
        <f>IF(Planning!G131&lt;&gt;0,Planning!G131,"")</f>
        <v/>
      </c>
      <c r="G147" s="194">
        <f>Planning!H131</f>
        <v>0</v>
      </c>
      <c r="H147" s="4">
        <f>Planning!AD131</f>
        <v>0</v>
      </c>
      <c r="I147" s="198">
        <f ca="1">IF(OR(W147="1",AND(W147&lt;&gt;"1",G147=Lists!$A$17)),Y147,0)</f>
        <v>0</v>
      </c>
      <c r="J147" s="174"/>
      <c r="K147" s="32" t="str">
        <f ca="1">IF(AND(W147="2",G147&lt;&gt;Lists!$A$17),AA147,Z147)</f>
        <v/>
      </c>
      <c r="L147" s="33" t="str">
        <f t="shared" ca="1" si="19"/>
        <v/>
      </c>
      <c r="M147" s="5">
        <f>Planning!AE131</f>
        <v>0</v>
      </c>
      <c r="N147" s="5">
        <f>'Month 7'!M147+'Month 7'!N147-'Month 7'!O147</f>
        <v>0</v>
      </c>
      <c r="O147" s="166"/>
      <c r="P147" s="32" t="str">
        <f t="shared" si="14"/>
        <v/>
      </c>
      <c r="Q147" s="33" t="str">
        <f t="shared" si="20"/>
        <v/>
      </c>
      <c r="R147" s="89">
        <f ca="1">SUMIFS($J$25:$J$224,$C$25:$C$224,$C147,$G$25:$G$224,Lists!$A$16)</f>
        <v>0</v>
      </c>
      <c r="S147" s="89">
        <f t="shared" si="15"/>
        <v>0</v>
      </c>
      <c r="U147" s="2" t="str">
        <f t="shared" si="16"/>
        <v/>
      </c>
      <c r="W147" s="2" t="str">
        <f>IF(C147=0,"",LEFT(INDEX(Lists!$H$5:$H$49,MATCH(C147,Lists!$G$5:$G$49,0),1),1))</f>
        <v/>
      </c>
      <c r="Y147" s="4">
        <f ca="1">'Month 7'!H147+'Month 7'!I147-'Month 7'!J147</f>
        <v>0</v>
      </c>
      <c r="Z147" s="2" t="str">
        <f t="shared" ca="1" si="17"/>
        <v/>
      </c>
      <c r="AA147" s="2" t="str">
        <f t="shared" ca="1" si="21"/>
        <v/>
      </c>
      <c r="AC147" s="627" t="str">
        <f t="shared" si="18"/>
        <v>0</v>
      </c>
    </row>
    <row r="148" spans="1:29" ht="39" hidden="1" customHeight="1" x14ac:dyDescent="0.2">
      <c r="A148" s="14" t="str">
        <f>Planning!A132</f>
        <v>I124</v>
      </c>
      <c r="B148" s="9">
        <f>Planning!B132</f>
        <v>0</v>
      </c>
      <c r="C148" s="9">
        <f>Planning!C132</f>
        <v>0</v>
      </c>
      <c r="D148" s="9">
        <f>Planning!D132</f>
        <v>0</v>
      </c>
      <c r="E148" s="3">
        <f>Planning!E132</f>
        <v>0</v>
      </c>
      <c r="F148" s="3" t="str">
        <f>IF(Planning!G132&lt;&gt;0,Planning!G132,"")</f>
        <v/>
      </c>
      <c r="G148" s="194">
        <f>Planning!H132</f>
        <v>0</v>
      </c>
      <c r="H148" s="4">
        <f>Planning!AD132</f>
        <v>0</v>
      </c>
      <c r="I148" s="198">
        <f ca="1">IF(OR(W148="1",AND(W148&lt;&gt;"1",G148=Lists!$A$17)),Y148,0)</f>
        <v>0</v>
      </c>
      <c r="J148" s="174"/>
      <c r="K148" s="32" t="str">
        <f ca="1">IF(AND(W148="2",G148&lt;&gt;Lists!$A$17),AA148,Z148)</f>
        <v/>
      </c>
      <c r="L148" s="33" t="str">
        <f t="shared" ca="1" si="19"/>
        <v/>
      </c>
      <c r="M148" s="5">
        <f>Planning!AE132</f>
        <v>0</v>
      </c>
      <c r="N148" s="5">
        <f>'Month 7'!M148+'Month 7'!N148-'Month 7'!O148</f>
        <v>0</v>
      </c>
      <c r="O148" s="166"/>
      <c r="P148" s="32" t="str">
        <f t="shared" si="14"/>
        <v/>
      </c>
      <c r="Q148" s="33" t="str">
        <f t="shared" si="20"/>
        <v/>
      </c>
      <c r="R148" s="89">
        <f ca="1">SUMIFS($J$25:$J$224,$C$25:$C$224,$C148,$G$25:$G$224,Lists!$A$16)</f>
        <v>0</v>
      </c>
      <c r="S148" s="89">
        <f t="shared" si="15"/>
        <v>0</v>
      </c>
      <c r="U148" s="2" t="str">
        <f t="shared" si="16"/>
        <v/>
      </c>
      <c r="W148" s="2" t="str">
        <f>IF(C148=0,"",LEFT(INDEX(Lists!$H$5:$H$49,MATCH(C148,Lists!$G$5:$G$49,0),1),1))</f>
        <v/>
      </c>
      <c r="Y148" s="4">
        <f ca="1">'Month 7'!H148+'Month 7'!I148-'Month 7'!J148</f>
        <v>0</v>
      </c>
      <c r="Z148" s="2" t="str">
        <f t="shared" ca="1" si="17"/>
        <v/>
      </c>
      <c r="AA148" s="2" t="str">
        <f t="shared" ca="1" si="21"/>
        <v/>
      </c>
      <c r="AC148" s="627" t="str">
        <f t="shared" si="18"/>
        <v>0</v>
      </c>
    </row>
    <row r="149" spans="1:29" ht="39" hidden="1" customHeight="1" x14ac:dyDescent="0.2">
      <c r="A149" s="14" t="str">
        <f>Planning!A133</f>
        <v>I125</v>
      </c>
      <c r="B149" s="9">
        <f>Planning!B133</f>
        <v>0</v>
      </c>
      <c r="C149" s="9">
        <f>Planning!C133</f>
        <v>0</v>
      </c>
      <c r="D149" s="9">
        <f>Planning!D133</f>
        <v>0</v>
      </c>
      <c r="E149" s="3">
        <f>Planning!E133</f>
        <v>0</v>
      </c>
      <c r="F149" s="3" t="str">
        <f>IF(Planning!G133&lt;&gt;0,Planning!G133,"")</f>
        <v/>
      </c>
      <c r="G149" s="194">
        <f>Planning!H133</f>
        <v>0</v>
      </c>
      <c r="H149" s="4">
        <f>Planning!AD133</f>
        <v>0</v>
      </c>
      <c r="I149" s="198">
        <f ca="1">IF(OR(W149="1",AND(W149&lt;&gt;"1",G149=Lists!$A$17)),Y149,0)</f>
        <v>0</v>
      </c>
      <c r="J149" s="174"/>
      <c r="K149" s="32" t="str">
        <f ca="1">IF(AND(W149="2",G149&lt;&gt;Lists!$A$17),AA149,Z149)</f>
        <v/>
      </c>
      <c r="L149" s="33" t="str">
        <f t="shared" ca="1" si="19"/>
        <v/>
      </c>
      <c r="M149" s="5">
        <f>Planning!AE133</f>
        <v>0</v>
      </c>
      <c r="N149" s="5">
        <f>'Month 7'!M149+'Month 7'!N149-'Month 7'!O149</f>
        <v>0</v>
      </c>
      <c r="O149" s="166"/>
      <c r="P149" s="32" t="str">
        <f t="shared" si="14"/>
        <v/>
      </c>
      <c r="Q149" s="33" t="str">
        <f t="shared" si="20"/>
        <v/>
      </c>
      <c r="R149" s="89">
        <f ca="1">SUMIFS($J$25:$J$224,$C$25:$C$224,$C149,$G$25:$G$224,Lists!$A$16)</f>
        <v>0</v>
      </c>
      <c r="S149" s="89">
        <f t="shared" si="15"/>
        <v>0</v>
      </c>
      <c r="U149" s="2" t="str">
        <f t="shared" si="16"/>
        <v/>
      </c>
      <c r="W149" s="2" t="str">
        <f>IF(C149=0,"",LEFT(INDEX(Lists!$H$5:$H$49,MATCH(C149,Lists!$G$5:$G$49,0),1),1))</f>
        <v/>
      </c>
      <c r="Y149" s="4">
        <f ca="1">'Month 7'!H149+'Month 7'!I149-'Month 7'!J149</f>
        <v>0</v>
      </c>
      <c r="Z149" s="2" t="str">
        <f t="shared" ca="1" si="17"/>
        <v/>
      </c>
      <c r="AA149" s="2" t="str">
        <f t="shared" ca="1" si="21"/>
        <v/>
      </c>
      <c r="AC149" s="627" t="str">
        <f t="shared" si="18"/>
        <v>0</v>
      </c>
    </row>
    <row r="150" spans="1:29" ht="39" hidden="1" customHeight="1" x14ac:dyDescent="0.2">
      <c r="A150" s="14" t="str">
        <f>Planning!A134</f>
        <v>I126</v>
      </c>
      <c r="B150" s="9">
        <f>Planning!B134</f>
        <v>0</v>
      </c>
      <c r="C150" s="9">
        <f>Planning!C134</f>
        <v>0</v>
      </c>
      <c r="D150" s="9">
        <f>Planning!D134</f>
        <v>0</v>
      </c>
      <c r="E150" s="3">
        <f>Planning!E134</f>
        <v>0</v>
      </c>
      <c r="F150" s="3" t="str">
        <f>IF(Planning!G134&lt;&gt;0,Planning!G134,"")</f>
        <v/>
      </c>
      <c r="G150" s="194">
        <f>Planning!H134</f>
        <v>0</v>
      </c>
      <c r="H150" s="4">
        <f>Planning!AD134</f>
        <v>0</v>
      </c>
      <c r="I150" s="198">
        <f ca="1">IF(OR(W150="1",AND(W150&lt;&gt;"1",G150=Lists!$A$17)),Y150,0)</f>
        <v>0</v>
      </c>
      <c r="J150" s="174"/>
      <c r="K150" s="32" t="str">
        <f ca="1">IF(AND(W150="2",G150&lt;&gt;Lists!$A$17),AA150,Z150)</f>
        <v/>
      </c>
      <c r="L150" s="33" t="str">
        <f t="shared" ca="1" si="19"/>
        <v/>
      </c>
      <c r="M150" s="5">
        <f>Planning!AE134</f>
        <v>0</v>
      </c>
      <c r="N150" s="5">
        <f>'Month 7'!M150+'Month 7'!N150-'Month 7'!O150</f>
        <v>0</v>
      </c>
      <c r="O150" s="166"/>
      <c r="P150" s="32" t="str">
        <f t="shared" si="14"/>
        <v/>
      </c>
      <c r="Q150" s="33" t="str">
        <f t="shared" si="20"/>
        <v/>
      </c>
      <c r="R150" s="89">
        <f ca="1">SUMIFS($J$25:$J$224,$C$25:$C$224,$C150,$G$25:$G$224,Lists!$A$16)</f>
        <v>0</v>
      </c>
      <c r="S150" s="89">
        <f t="shared" si="15"/>
        <v>0</v>
      </c>
      <c r="U150" s="2" t="str">
        <f t="shared" si="16"/>
        <v/>
      </c>
      <c r="W150" s="2" t="str">
        <f>IF(C150=0,"",LEFT(INDEX(Lists!$H$5:$H$49,MATCH(C150,Lists!$G$5:$G$49,0),1),1))</f>
        <v/>
      </c>
      <c r="Y150" s="4">
        <f ca="1">'Month 7'!H150+'Month 7'!I150-'Month 7'!J150</f>
        <v>0</v>
      </c>
      <c r="Z150" s="2" t="str">
        <f t="shared" ca="1" si="17"/>
        <v/>
      </c>
      <c r="AA150" s="2" t="str">
        <f t="shared" ca="1" si="21"/>
        <v/>
      </c>
      <c r="AC150" s="627" t="str">
        <f t="shared" si="18"/>
        <v>0</v>
      </c>
    </row>
    <row r="151" spans="1:29" ht="39" hidden="1" customHeight="1" x14ac:dyDescent="0.2">
      <c r="A151" s="14" t="str">
        <f>Planning!A135</f>
        <v>I127</v>
      </c>
      <c r="B151" s="9">
        <f>Planning!B135</f>
        <v>0</v>
      </c>
      <c r="C151" s="9">
        <f>Planning!C135</f>
        <v>0</v>
      </c>
      <c r="D151" s="9">
        <f>Planning!D135</f>
        <v>0</v>
      </c>
      <c r="E151" s="3">
        <f>Planning!E135</f>
        <v>0</v>
      </c>
      <c r="F151" s="3" t="str">
        <f>IF(Planning!G135&lt;&gt;0,Planning!G135,"")</f>
        <v/>
      </c>
      <c r="G151" s="194">
        <f>Planning!H135</f>
        <v>0</v>
      </c>
      <c r="H151" s="4">
        <f>Planning!AD135</f>
        <v>0</v>
      </c>
      <c r="I151" s="198">
        <f ca="1">IF(OR(W151="1",AND(W151&lt;&gt;"1",G151=Lists!$A$17)),Y151,0)</f>
        <v>0</v>
      </c>
      <c r="J151" s="174"/>
      <c r="K151" s="32" t="str">
        <f ca="1">IF(AND(W151="2",G151&lt;&gt;Lists!$A$17),AA151,Z151)</f>
        <v/>
      </c>
      <c r="L151" s="33" t="str">
        <f t="shared" ca="1" si="19"/>
        <v/>
      </c>
      <c r="M151" s="5">
        <f>Planning!AE135</f>
        <v>0</v>
      </c>
      <c r="N151" s="5">
        <f>'Month 7'!M151+'Month 7'!N151-'Month 7'!O151</f>
        <v>0</v>
      </c>
      <c r="O151" s="166"/>
      <c r="P151" s="32" t="str">
        <f t="shared" si="14"/>
        <v/>
      </c>
      <c r="Q151" s="33" t="str">
        <f t="shared" si="20"/>
        <v/>
      </c>
      <c r="R151" s="89">
        <f ca="1">SUMIFS($J$25:$J$224,$C$25:$C$224,$C151,$G$25:$G$224,Lists!$A$16)</f>
        <v>0</v>
      </c>
      <c r="S151" s="89">
        <f t="shared" si="15"/>
        <v>0</v>
      </c>
      <c r="U151" s="2" t="str">
        <f t="shared" si="16"/>
        <v/>
      </c>
      <c r="W151" s="2" t="str">
        <f>IF(C151=0,"",LEFT(INDEX(Lists!$H$5:$H$49,MATCH(C151,Lists!$G$5:$G$49,0),1),1))</f>
        <v/>
      </c>
      <c r="Y151" s="4">
        <f ca="1">'Month 7'!H151+'Month 7'!I151-'Month 7'!J151</f>
        <v>0</v>
      </c>
      <c r="Z151" s="2" t="str">
        <f t="shared" ca="1" si="17"/>
        <v/>
      </c>
      <c r="AA151" s="2" t="str">
        <f t="shared" ca="1" si="21"/>
        <v/>
      </c>
      <c r="AC151" s="627" t="str">
        <f t="shared" si="18"/>
        <v>0</v>
      </c>
    </row>
    <row r="152" spans="1:29" ht="39" hidden="1" customHeight="1" x14ac:dyDescent="0.2">
      <c r="A152" s="14" t="str">
        <f>Planning!A136</f>
        <v>I128</v>
      </c>
      <c r="B152" s="9">
        <f>Planning!B136</f>
        <v>0</v>
      </c>
      <c r="C152" s="9">
        <f>Planning!C136</f>
        <v>0</v>
      </c>
      <c r="D152" s="9">
        <f>Planning!D136</f>
        <v>0</v>
      </c>
      <c r="E152" s="3">
        <f>Planning!E136</f>
        <v>0</v>
      </c>
      <c r="F152" s="3" t="str">
        <f>IF(Planning!G136&lt;&gt;0,Planning!G136,"")</f>
        <v/>
      </c>
      <c r="G152" s="194">
        <f>Planning!H136</f>
        <v>0</v>
      </c>
      <c r="H152" s="4">
        <f>Planning!AD136</f>
        <v>0</v>
      </c>
      <c r="I152" s="198">
        <f ca="1">IF(OR(W152="1",AND(W152&lt;&gt;"1",G152=Lists!$A$17)),Y152,0)</f>
        <v>0</v>
      </c>
      <c r="J152" s="174"/>
      <c r="K152" s="32" t="str">
        <f ca="1">IF(AND(W152="2",G152&lt;&gt;Lists!$A$17),AA152,Z152)</f>
        <v/>
      </c>
      <c r="L152" s="33" t="str">
        <f t="shared" ca="1" si="19"/>
        <v/>
      </c>
      <c r="M152" s="5">
        <f>Planning!AE136</f>
        <v>0</v>
      </c>
      <c r="N152" s="5">
        <f>'Month 7'!M152+'Month 7'!N152-'Month 7'!O152</f>
        <v>0</v>
      </c>
      <c r="O152" s="166"/>
      <c r="P152" s="32" t="str">
        <f t="shared" si="14"/>
        <v/>
      </c>
      <c r="Q152" s="33" t="str">
        <f t="shared" si="20"/>
        <v/>
      </c>
      <c r="R152" s="89">
        <f ca="1">SUMIFS($J$25:$J$224,$C$25:$C$224,$C152,$G$25:$G$224,Lists!$A$16)</f>
        <v>0</v>
      </c>
      <c r="S152" s="89">
        <f t="shared" si="15"/>
        <v>0</v>
      </c>
      <c r="U152" s="2" t="str">
        <f t="shared" si="16"/>
        <v/>
      </c>
      <c r="W152" s="2" t="str">
        <f>IF(C152=0,"",LEFT(INDEX(Lists!$H$5:$H$49,MATCH(C152,Lists!$G$5:$G$49,0),1),1))</f>
        <v/>
      </c>
      <c r="Y152" s="4">
        <f ca="1">'Month 7'!H152+'Month 7'!I152-'Month 7'!J152</f>
        <v>0</v>
      </c>
      <c r="Z152" s="2" t="str">
        <f t="shared" ca="1" si="17"/>
        <v/>
      </c>
      <c r="AA152" s="2" t="str">
        <f t="shared" ca="1" si="21"/>
        <v/>
      </c>
      <c r="AC152" s="627" t="str">
        <f t="shared" si="18"/>
        <v>0</v>
      </c>
    </row>
    <row r="153" spans="1:29" ht="39" hidden="1" customHeight="1" x14ac:dyDescent="0.2">
      <c r="A153" s="14" t="str">
        <f>Planning!A137</f>
        <v>I129</v>
      </c>
      <c r="B153" s="9">
        <f>Planning!B137</f>
        <v>0</v>
      </c>
      <c r="C153" s="9">
        <f>Planning!C137</f>
        <v>0</v>
      </c>
      <c r="D153" s="9">
        <f>Planning!D137</f>
        <v>0</v>
      </c>
      <c r="E153" s="3">
        <f>Planning!E137</f>
        <v>0</v>
      </c>
      <c r="F153" s="3" t="str">
        <f>IF(Planning!G137&lt;&gt;0,Planning!G137,"")</f>
        <v/>
      </c>
      <c r="G153" s="194">
        <f>Planning!H137</f>
        <v>0</v>
      </c>
      <c r="H153" s="4">
        <f>Planning!AD137</f>
        <v>0</v>
      </c>
      <c r="I153" s="198">
        <f ca="1">IF(OR(W153="1",AND(W153&lt;&gt;"1",G153=Lists!$A$17)),Y153,0)</f>
        <v>0</v>
      </c>
      <c r="J153" s="174"/>
      <c r="K153" s="32" t="str">
        <f ca="1">IF(AND(W153="2",G153&lt;&gt;Lists!$A$17),AA153,Z153)</f>
        <v/>
      </c>
      <c r="L153" s="33" t="str">
        <f t="shared" ref="L153:L184" ca="1" si="22">IF($U153=ExcluirDelPLogro,"",IF(AND(H153=0,I153=0,J153=0),"",K153))</f>
        <v/>
      </c>
      <c r="M153" s="5">
        <f>Planning!AE137</f>
        <v>0</v>
      </c>
      <c r="N153" s="5">
        <f>'Month 7'!M153+'Month 7'!N153-'Month 7'!O153</f>
        <v>0</v>
      </c>
      <c r="O153" s="166"/>
      <c r="P153" s="32" t="str">
        <f t="shared" si="14"/>
        <v/>
      </c>
      <c r="Q153" s="33" t="str">
        <f t="shared" ref="Q153:Q184" si="23">IF($U153=ExcluirDelPLogro,"",IF(AND(M153=0,N153=0,O153=0),"",P153))</f>
        <v/>
      </c>
      <c r="R153" s="89">
        <f ca="1">SUMIFS($J$25:$J$224,$C$25:$C$224,$C153,$G$25:$G$224,Lists!$A$16)</f>
        <v>0</v>
      </c>
      <c r="S153" s="89">
        <f t="shared" si="15"/>
        <v>0</v>
      </c>
      <c r="U153" s="2" t="str">
        <f t="shared" si="16"/>
        <v/>
      </c>
      <c r="W153" s="2" t="str">
        <f>IF(C153=0,"",LEFT(INDEX(Lists!$H$5:$H$49,MATCH(C153,Lists!$G$5:$G$49,0),1),1))</f>
        <v/>
      </c>
      <c r="Y153" s="4">
        <f ca="1">'Month 7'!H153+'Month 7'!I153-'Month 7'!J153</f>
        <v>0</v>
      </c>
      <c r="Z153" s="2" t="str">
        <f t="shared" ca="1" si="17"/>
        <v/>
      </c>
      <c r="AA153" s="2" t="str">
        <f t="shared" ref="AA153:AA184" ca="1" si="24">IF(AND(H153=0,I153=0,J153=0),"",IF(J153&gt;0,H153/J153,0))</f>
        <v/>
      </c>
      <c r="AC153" s="627" t="str">
        <f t="shared" si="18"/>
        <v>0</v>
      </c>
    </row>
    <row r="154" spans="1:29" ht="39" hidden="1" customHeight="1" x14ac:dyDescent="0.2">
      <c r="A154" s="14" t="str">
        <f>Planning!A138</f>
        <v>I130</v>
      </c>
      <c r="B154" s="9">
        <f>Planning!B138</f>
        <v>0</v>
      </c>
      <c r="C154" s="9">
        <f>Planning!C138</f>
        <v>0</v>
      </c>
      <c r="D154" s="9">
        <f>Planning!D138</f>
        <v>0</v>
      </c>
      <c r="E154" s="3">
        <f>Planning!E138</f>
        <v>0</v>
      </c>
      <c r="F154" s="3" t="str">
        <f>IF(Planning!G138&lt;&gt;0,Planning!G138,"")</f>
        <v/>
      </c>
      <c r="G154" s="194">
        <f>Planning!H138</f>
        <v>0</v>
      </c>
      <c r="H154" s="4">
        <f>Planning!AD138</f>
        <v>0</v>
      </c>
      <c r="I154" s="198">
        <f ca="1">IF(OR(W154="1",AND(W154&lt;&gt;"1",G154=Lists!$A$17)),Y154,0)</f>
        <v>0</v>
      </c>
      <c r="J154" s="174"/>
      <c r="K154" s="32" t="str">
        <f ca="1">IF(AND(W154="2",G154&lt;&gt;Lists!$A$17),AA154,Z154)</f>
        <v/>
      </c>
      <c r="L154" s="33" t="str">
        <f t="shared" ca="1" si="22"/>
        <v/>
      </c>
      <c r="M154" s="5">
        <f>Planning!AE138</f>
        <v>0</v>
      </c>
      <c r="N154" s="5">
        <f>'Month 7'!M154+'Month 7'!N154-'Month 7'!O154</f>
        <v>0</v>
      </c>
      <c r="O154" s="166"/>
      <c r="P154" s="32" t="str">
        <f t="shared" ref="P154:P217" si="25">IF(AND(M154=0,N154=0,O154=0),"",IF((M154+N154)&gt;0,O154/(M154+N154),O154))</f>
        <v/>
      </c>
      <c r="Q154" s="33" t="str">
        <f t="shared" si="23"/>
        <v/>
      </c>
      <c r="R154" s="89">
        <f ca="1">SUMIFS($J$25:$J$224,$C$25:$C$224,$C154,$G$25:$G$224,Lists!$A$16)</f>
        <v>0</v>
      </c>
      <c r="S154" s="89">
        <f t="shared" ref="S154:S217" si="26">SUMIFS($O$25:$O$224,$C$25:$C$224,$C154,$G$25:$G$224,"&lt;&gt;0")</f>
        <v>0</v>
      </c>
      <c r="U154" s="2" t="str">
        <f t="shared" ref="U154:U217" si="27">IF(B154=0,"",IF(LEFT(B154,1)="1","1","2"))</f>
        <v/>
      </c>
      <c r="W154" s="2" t="str">
        <f>IF(C154=0,"",LEFT(INDEX(Lists!$H$5:$H$49,MATCH(C154,Lists!$G$5:$G$49,0),1),1))</f>
        <v/>
      </c>
      <c r="Y154" s="4">
        <f ca="1">'Month 7'!H154+'Month 7'!I154-'Month 7'!J154</f>
        <v>0</v>
      </c>
      <c r="Z154" s="2" t="str">
        <f t="shared" ref="Z154:Z217" ca="1" si="28">IF(AND(H154=0,I154=0,J154=0),"",IF((H154+I154)&gt;0,J154/(H154+I154),J154))</f>
        <v/>
      </c>
      <c r="AA154" s="2" t="str">
        <f t="shared" ca="1" si="24"/>
        <v/>
      </c>
      <c r="AC154" s="627" t="str">
        <f t="shared" ref="AC154:AC217" si="29">U154&amp;C154</f>
        <v>0</v>
      </c>
    </row>
    <row r="155" spans="1:29" ht="39" hidden="1" customHeight="1" x14ac:dyDescent="0.2">
      <c r="A155" s="14" t="str">
        <f>Planning!A139</f>
        <v>I131</v>
      </c>
      <c r="B155" s="9">
        <f>Planning!B139</f>
        <v>0</v>
      </c>
      <c r="C155" s="9">
        <f>Planning!C139</f>
        <v>0</v>
      </c>
      <c r="D155" s="9">
        <f>Planning!D139</f>
        <v>0</v>
      </c>
      <c r="E155" s="3">
        <f>Planning!E139</f>
        <v>0</v>
      </c>
      <c r="F155" s="3" t="str">
        <f>IF(Planning!G139&lt;&gt;0,Planning!G139,"")</f>
        <v/>
      </c>
      <c r="G155" s="194">
        <f>Planning!H139</f>
        <v>0</v>
      </c>
      <c r="H155" s="4">
        <f>Planning!AD139</f>
        <v>0</v>
      </c>
      <c r="I155" s="198">
        <f ca="1">IF(OR(W155="1",AND(W155&lt;&gt;"1",G155=Lists!$A$17)),Y155,0)</f>
        <v>0</v>
      </c>
      <c r="J155" s="174"/>
      <c r="K155" s="32" t="str">
        <f ca="1">IF(AND(W155="2",G155&lt;&gt;Lists!$A$17),AA155,Z155)</f>
        <v/>
      </c>
      <c r="L155" s="33" t="str">
        <f t="shared" ca="1" si="22"/>
        <v/>
      </c>
      <c r="M155" s="5">
        <f>Planning!AE139</f>
        <v>0</v>
      </c>
      <c r="N155" s="5">
        <f>'Month 7'!M155+'Month 7'!N155-'Month 7'!O155</f>
        <v>0</v>
      </c>
      <c r="O155" s="166"/>
      <c r="P155" s="32" t="str">
        <f t="shared" si="25"/>
        <v/>
      </c>
      <c r="Q155" s="33" t="str">
        <f t="shared" si="23"/>
        <v/>
      </c>
      <c r="R155" s="89">
        <f ca="1">SUMIFS($J$25:$J$224,$C$25:$C$224,$C155,$G$25:$G$224,Lists!$A$16)</f>
        <v>0</v>
      </c>
      <c r="S155" s="89">
        <f t="shared" si="26"/>
        <v>0</v>
      </c>
      <c r="U155" s="2" t="str">
        <f t="shared" si="27"/>
        <v/>
      </c>
      <c r="W155" s="2" t="str">
        <f>IF(C155=0,"",LEFT(INDEX(Lists!$H$5:$H$49,MATCH(C155,Lists!$G$5:$G$49,0),1),1))</f>
        <v/>
      </c>
      <c r="Y155" s="4">
        <f ca="1">'Month 7'!H155+'Month 7'!I155-'Month 7'!J155</f>
        <v>0</v>
      </c>
      <c r="Z155" s="2" t="str">
        <f t="shared" ca="1" si="28"/>
        <v/>
      </c>
      <c r="AA155" s="2" t="str">
        <f t="shared" ca="1" si="24"/>
        <v/>
      </c>
      <c r="AC155" s="627" t="str">
        <f t="shared" si="29"/>
        <v>0</v>
      </c>
    </row>
    <row r="156" spans="1:29" ht="39" hidden="1" customHeight="1" x14ac:dyDescent="0.2">
      <c r="A156" s="14" t="str">
        <f>Planning!A140</f>
        <v>I132</v>
      </c>
      <c r="B156" s="9">
        <f>Planning!B140</f>
        <v>0</v>
      </c>
      <c r="C156" s="9">
        <f>Planning!C140</f>
        <v>0</v>
      </c>
      <c r="D156" s="9">
        <f>Planning!D140</f>
        <v>0</v>
      </c>
      <c r="E156" s="3">
        <f>Planning!E140</f>
        <v>0</v>
      </c>
      <c r="F156" s="3" t="str">
        <f>IF(Planning!G140&lt;&gt;0,Planning!G140,"")</f>
        <v/>
      </c>
      <c r="G156" s="194">
        <f>Planning!H140</f>
        <v>0</v>
      </c>
      <c r="H156" s="4">
        <f>Planning!AD140</f>
        <v>0</v>
      </c>
      <c r="I156" s="198">
        <f ca="1">IF(OR(W156="1",AND(W156&lt;&gt;"1",G156=Lists!$A$17)),Y156,0)</f>
        <v>0</v>
      </c>
      <c r="J156" s="174"/>
      <c r="K156" s="32" t="str">
        <f ca="1">IF(AND(W156="2",G156&lt;&gt;Lists!$A$17),AA156,Z156)</f>
        <v/>
      </c>
      <c r="L156" s="33" t="str">
        <f t="shared" ca="1" si="22"/>
        <v/>
      </c>
      <c r="M156" s="5">
        <f>Planning!AE140</f>
        <v>0</v>
      </c>
      <c r="N156" s="5">
        <f>'Month 7'!M156+'Month 7'!N156-'Month 7'!O156</f>
        <v>0</v>
      </c>
      <c r="O156" s="166"/>
      <c r="P156" s="32" t="str">
        <f t="shared" si="25"/>
        <v/>
      </c>
      <c r="Q156" s="33" t="str">
        <f t="shared" si="23"/>
        <v/>
      </c>
      <c r="R156" s="89">
        <f ca="1">SUMIFS($J$25:$J$224,$C$25:$C$224,$C156,$G$25:$G$224,Lists!$A$16)</f>
        <v>0</v>
      </c>
      <c r="S156" s="89">
        <f t="shared" si="26"/>
        <v>0</v>
      </c>
      <c r="U156" s="2" t="str">
        <f t="shared" si="27"/>
        <v/>
      </c>
      <c r="W156" s="2" t="str">
        <f>IF(C156=0,"",LEFT(INDEX(Lists!$H$5:$H$49,MATCH(C156,Lists!$G$5:$G$49,0),1),1))</f>
        <v/>
      </c>
      <c r="Y156" s="4">
        <f ca="1">'Month 7'!H156+'Month 7'!I156-'Month 7'!J156</f>
        <v>0</v>
      </c>
      <c r="Z156" s="2" t="str">
        <f t="shared" ca="1" si="28"/>
        <v/>
      </c>
      <c r="AA156" s="2" t="str">
        <f t="shared" ca="1" si="24"/>
        <v/>
      </c>
      <c r="AC156" s="627" t="str">
        <f t="shared" si="29"/>
        <v>0</v>
      </c>
    </row>
    <row r="157" spans="1:29" ht="39" hidden="1" customHeight="1" x14ac:dyDescent="0.2">
      <c r="A157" s="14" t="str">
        <f>Planning!A141</f>
        <v>I133</v>
      </c>
      <c r="B157" s="9">
        <f>Planning!B141</f>
        <v>0</v>
      </c>
      <c r="C157" s="9">
        <f>Planning!C141</f>
        <v>0</v>
      </c>
      <c r="D157" s="9">
        <f>Planning!D141</f>
        <v>0</v>
      </c>
      <c r="E157" s="3">
        <f>Planning!E141</f>
        <v>0</v>
      </c>
      <c r="F157" s="3" t="str">
        <f>IF(Planning!G141&lt;&gt;0,Planning!G141,"")</f>
        <v/>
      </c>
      <c r="G157" s="194">
        <f>Planning!H141</f>
        <v>0</v>
      </c>
      <c r="H157" s="4">
        <f>Planning!AD141</f>
        <v>0</v>
      </c>
      <c r="I157" s="198">
        <f ca="1">IF(OR(W157="1",AND(W157&lt;&gt;"1",G157=Lists!$A$17)),Y157,0)</f>
        <v>0</v>
      </c>
      <c r="J157" s="174"/>
      <c r="K157" s="32" t="str">
        <f ca="1">IF(AND(W157="2",G157&lt;&gt;Lists!$A$17),AA157,Z157)</f>
        <v/>
      </c>
      <c r="L157" s="33" t="str">
        <f t="shared" ca="1" si="22"/>
        <v/>
      </c>
      <c r="M157" s="5">
        <f>Planning!AE141</f>
        <v>0</v>
      </c>
      <c r="N157" s="5">
        <f>'Month 7'!M157+'Month 7'!N157-'Month 7'!O157</f>
        <v>0</v>
      </c>
      <c r="O157" s="166"/>
      <c r="P157" s="32" t="str">
        <f t="shared" si="25"/>
        <v/>
      </c>
      <c r="Q157" s="33" t="str">
        <f t="shared" si="23"/>
        <v/>
      </c>
      <c r="R157" s="89">
        <f ca="1">SUMIFS($J$25:$J$224,$C$25:$C$224,$C157,$G$25:$G$224,Lists!$A$16)</f>
        <v>0</v>
      </c>
      <c r="S157" s="89">
        <f t="shared" si="26"/>
        <v>0</v>
      </c>
      <c r="U157" s="2" t="str">
        <f t="shared" si="27"/>
        <v/>
      </c>
      <c r="W157" s="2" t="str">
        <f>IF(C157=0,"",LEFT(INDEX(Lists!$H$5:$H$49,MATCH(C157,Lists!$G$5:$G$49,0),1),1))</f>
        <v/>
      </c>
      <c r="Y157" s="4">
        <f ca="1">'Month 7'!H157+'Month 7'!I157-'Month 7'!J157</f>
        <v>0</v>
      </c>
      <c r="Z157" s="2" t="str">
        <f t="shared" ca="1" si="28"/>
        <v/>
      </c>
      <c r="AA157" s="2" t="str">
        <f t="shared" ca="1" si="24"/>
        <v/>
      </c>
      <c r="AC157" s="627" t="str">
        <f t="shared" si="29"/>
        <v>0</v>
      </c>
    </row>
    <row r="158" spans="1:29" ht="39" hidden="1" customHeight="1" x14ac:dyDescent="0.2">
      <c r="A158" s="14" t="str">
        <f>Planning!A142</f>
        <v>I134</v>
      </c>
      <c r="B158" s="9">
        <f>Planning!B142</f>
        <v>0</v>
      </c>
      <c r="C158" s="9">
        <f>Planning!C142</f>
        <v>0</v>
      </c>
      <c r="D158" s="9">
        <f>Planning!D142</f>
        <v>0</v>
      </c>
      <c r="E158" s="3">
        <f>Planning!E142</f>
        <v>0</v>
      </c>
      <c r="F158" s="3" t="str">
        <f>IF(Planning!G142&lt;&gt;0,Planning!G142,"")</f>
        <v/>
      </c>
      <c r="G158" s="194">
        <f>Planning!H142</f>
        <v>0</v>
      </c>
      <c r="H158" s="4">
        <f>Planning!AD142</f>
        <v>0</v>
      </c>
      <c r="I158" s="198">
        <f ca="1">IF(OR(W158="1",AND(W158&lt;&gt;"1",G158=Lists!$A$17)),Y158,0)</f>
        <v>0</v>
      </c>
      <c r="J158" s="174"/>
      <c r="K158" s="32" t="str">
        <f ca="1">IF(AND(W158="2",G158&lt;&gt;Lists!$A$17),AA158,Z158)</f>
        <v/>
      </c>
      <c r="L158" s="33" t="str">
        <f t="shared" ca="1" si="22"/>
        <v/>
      </c>
      <c r="M158" s="5">
        <f>Planning!AE142</f>
        <v>0</v>
      </c>
      <c r="N158" s="5">
        <f>'Month 7'!M158+'Month 7'!N158-'Month 7'!O158</f>
        <v>0</v>
      </c>
      <c r="O158" s="166"/>
      <c r="P158" s="32" t="str">
        <f t="shared" si="25"/>
        <v/>
      </c>
      <c r="Q158" s="33" t="str">
        <f t="shared" si="23"/>
        <v/>
      </c>
      <c r="R158" s="89">
        <f ca="1">SUMIFS($J$25:$J$224,$C$25:$C$224,$C158,$G$25:$G$224,Lists!$A$16)</f>
        <v>0</v>
      </c>
      <c r="S158" s="89">
        <f t="shared" si="26"/>
        <v>0</v>
      </c>
      <c r="U158" s="2" t="str">
        <f t="shared" si="27"/>
        <v/>
      </c>
      <c r="W158" s="2" t="str">
        <f>IF(C158=0,"",LEFT(INDEX(Lists!$H$5:$H$49,MATCH(C158,Lists!$G$5:$G$49,0),1),1))</f>
        <v/>
      </c>
      <c r="Y158" s="4">
        <f ca="1">'Month 7'!H158+'Month 7'!I158-'Month 7'!J158</f>
        <v>0</v>
      </c>
      <c r="Z158" s="2" t="str">
        <f t="shared" ca="1" si="28"/>
        <v/>
      </c>
      <c r="AA158" s="2" t="str">
        <f t="shared" ca="1" si="24"/>
        <v/>
      </c>
      <c r="AC158" s="627" t="str">
        <f t="shared" si="29"/>
        <v>0</v>
      </c>
    </row>
    <row r="159" spans="1:29" ht="39" hidden="1" customHeight="1" x14ac:dyDescent="0.2">
      <c r="A159" s="14" t="str">
        <f>Planning!A143</f>
        <v>I135</v>
      </c>
      <c r="B159" s="9">
        <f>Planning!B143</f>
        <v>0</v>
      </c>
      <c r="C159" s="9">
        <f>Planning!C143</f>
        <v>0</v>
      </c>
      <c r="D159" s="9">
        <f>Planning!D143</f>
        <v>0</v>
      </c>
      <c r="E159" s="3">
        <f>Planning!E143</f>
        <v>0</v>
      </c>
      <c r="F159" s="3" t="str">
        <f>IF(Planning!G143&lt;&gt;0,Planning!G143,"")</f>
        <v/>
      </c>
      <c r="G159" s="194">
        <f>Planning!H143</f>
        <v>0</v>
      </c>
      <c r="H159" s="4">
        <f>Planning!AD143</f>
        <v>0</v>
      </c>
      <c r="I159" s="198">
        <f ca="1">IF(OR(W159="1",AND(W159&lt;&gt;"1",G159=Lists!$A$17)),Y159,0)</f>
        <v>0</v>
      </c>
      <c r="J159" s="174"/>
      <c r="K159" s="32" t="str">
        <f ca="1">IF(AND(W159="2",G159&lt;&gt;Lists!$A$17),AA159,Z159)</f>
        <v/>
      </c>
      <c r="L159" s="33" t="str">
        <f t="shared" ca="1" si="22"/>
        <v/>
      </c>
      <c r="M159" s="5">
        <f>Planning!AE143</f>
        <v>0</v>
      </c>
      <c r="N159" s="5">
        <f>'Month 7'!M159+'Month 7'!N159-'Month 7'!O159</f>
        <v>0</v>
      </c>
      <c r="O159" s="166"/>
      <c r="P159" s="32" t="str">
        <f t="shared" si="25"/>
        <v/>
      </c>
      <c r="Q159" s="33" t="str">
        <f t="shared" si="23"/>
        <v/>
      </c>
      <c r="R159" s="89">
        <f ca="1">SUMIFS($J$25:$J$224,$C$25:$C$224,$C159,$G$25:$G$224,Lists!$A$16)</f>
        <v>0</v>
      </c>
      <c r="S159" s="89">
        <f t="shared" si="26"/>
        <v>0</v>
      </c>
      <c r="U159" s="2" t="str">
        <f t="shared" si="27"/>
        <v/>
      </c>
      <c r="W159" s="2" t="str">
        <f>IF(C159=0,"",LEFT(INDEX(Lists!$H$5:$H$49,MATCH(C159,Lists!$G$5:$G$49,0),1),1))</f>
        <v/>
      </c>
      <c r="Y159" s="4">
        <f ca="1">'Month 7'!H159+'Month 7'!I159-'Month 7'!J159</f>
        <v>0</v>
      </c>
      <c r="Z159" s="2" t="str">
        <f t="shared" ca="1" si="28"/>
        <v/>
      </c>
      <c r="AA159" s="2" t="str">
        <f t="shared" ca="1" si="24"/>
        <v/>
      </c>
      <c r="AC159" s="627" t="str">
        <f t="shared" si="29"/>
        <v>0</v>
      </c>
    </row>
    <row r="160" spans="1:29" ht="39" hidden="1" customHeight="1" x14ac:dyDescent="0.2">
      <c r="A160" s="14" t="str">
        <f>Planning!A144</f>
        <v>I136</v>
      </c>
      <c r="B160" s="9">
        <f>Planning!B144</f>
        <v>0</v>
      </c>
      <c r="C160" s="9">
        <f>Planning!C144</f>
        <v>0</v>
      </c>
      <c r="D160" s="9">
        <f>Planning!D144</f>
        <v>0</v>
      </c>
      <c r="E160" s="3">
        <f>Planning!E144</f>
        <v>0</v>
      </c>
      <c r="F160" s="3" t="str">
        <f>IF(Planning!G144&lt;&gt;0,Planning!G144,"")</f>
        <v/>
      </c>
      <c r="G160" s="194">
        <f>Planning!H144</f>
        <v>0</v>
      </c>
      <c r="H160" s="4">
        <f>Planning!AD144</f>
        <v>0</v>
      </c>
      <c r="I160" s="198">
        <f ca="1">IF(OR(W160="1",AND(W160&lt;&gt;"1",G160=Lists!$A$17)),Y160,0)</f>
        <v>0</v>
      </c>
      <c r="J160" s="174"/>
      <c r="K160" s="32" t="str">
        <f ca="1">IF(AND(W160="2",G160&lt;&gt;Lists!$A$17),AA160,Z160)</f>
        <v/>
      </c>
      <c r="L160" s="33" t="str">
        <f t="shared" ca="1" si="22"/>
        <v/>
      </c>
      <c r="M160" s="5">
        <f>Planning!AE144</f>
        <v>0</v>
      </c>
      <c r="N160" s="5">
        <f>'Month 7'!M160+'Month 7'!N160-'Month 7'!O160</f>
        <v>0</v>
      </c>
      <c r="O160" s="166"/>
      <c r="P160" s="32" t="str">
        <f t="shared" si="25"/>
        <v/>
      </c>
      <c r="Q160" s="33" t="str">
        <f t="shared" si="23"/>
        <v/>
      </c>
      <c r="R160" s="89">
        <f ca="1">SUMIFS($J$25:$J$224,$C$25:$C$224,$C160,$G$25:$G$224,Lists!$A$16)</f>
        <v>0</v>
      </c>
      <c r="S160" s="89">
        <f t="shared" si="26"/>
        <v>0</v>
      </c>
      <c r="U160" s="2" t="str">
        <f t="shared" si="27"/>
        <v/>
      </c>
      <c r="W160" s="2" t="str">
        <f>IF(C160=0,"",LEFT(INDEX(Lists!$H$5:$H$49,MATCH(C160,Lists!$G$5:$G$49,0),1),1))</f>
        <v/>
      </c>
      <c r="Y160" s="4">
        <f ca="1">'Month 7'!H160+'Month 7'!I160-'Month 7'!J160</f>
        <v>0</v>
      </c>
      <c r="Z160" s="2" t="str">
        <f t="shared" ca="1" si="28"/>
        <v/>
      </c>
      <c r="AA160" s="2" t="str">
        <f t="shared" ca="1" si="24"/>
        <v/>
      </c>
      <c r="AC160" s="627" t="str">
        <f t="shared" si="29"/>
        <v>0</v>
      </c>
    </row>
    <row r="161" spans="1:29" ht="39" hidden="1" customHeight="1" x14ac:dyDescent="0.2">
      <c r="A161" s="14" t="str">
        <f>Planning!A145</f>
        <v>I137</v>
      </c>
      <c r="B161" s="9">
        <f>Planning!B145</f>
        <v>0</v>
      </c>
      <c r="C161" s="9">
        <f>Planning!C145</f>
        <v>0</v>
      </c>
      <c r="D161" s="9">
        <f>Planning!D145</f>
        <v>0</v>
      </c>
      <c r="E161" s="3">
        <f>Planning!E145</f>
        <v>0</v>
      </c>
      <c r="F161" s="3" t="str">
        <f>IF(Planning!G145&lt;&gt;0,Planning!G145,"")</f>
        <v/>
      </c>
      <c r="G161" s="194">
        <f>Planning!H145</f>
        <v>0</v>
      </c>
      <c r="H161" s="4">
        <f>Planning!AD145</f>
        <v>0</v>
      </c>
      <c r="I161" s="198">
        <f ca="1">IF(OR(W161="1",AND(W161&lt;&gt;"1",G161=Lists!$A$17)),Y161,0)</f>
        <v>0</v>
      </c>
      <c r="J161" s="174"/>
      <c r="K161" s="32" t="str">
        <f ca="1">IF(AND(W161="2",G161&lt;&gt;Lists!$A$17),AA161,Z161)</f>
        <v/>
      </c>
      <c r="L161" s="33" t="str">
        <f t="shared" ca="1" si="22"/>
        <v/>
      </c>
      <c r="M161" s="5">
        <f>Planning!AE145</f>
        <v>0</v>
      </c>
      <c r="N161" s="5">
        <f>'Month 7'!M161+'Month 7'!N161-'Month 7'!O161</f>
        <v>0</v>
      </c>
      <c r="O161" s="166"/>
      <c r="P161" s="32" t="str">
        <f t="shared" si="25"/>
        <v/>
      </c>
      <c r="Q161" s="33" t="str">
        <f t="shared" si="23"/>
        <v/>
      </c>
      <c r="R161" s="89">
        <f ca="1">SUMIFS($J$25:$J$224,$C$25:$C$224,$C161,$G$25:$G$224,Lists!$A$16)</f>
        <v>0</v>
      </c>
      <c r="S161" s="89">
        <f t="shared" si="26"/>
        <v>0</v>
      </c>
      <c r="U161" s="2" t="str">
        <f t="shared" si="27"/>
        <v/>
      </c>
      <c r="W161" s="2" t="str">
        <f>IF(C161=0,"",LEFT(INDEX(Lists!$H$5:$H$49,MATCH(C161,Lists!$G$5:$G$49,0),1),1))</f>
        <v/>
      </c>
      <c r="Y161" s="4">
        <f ca="1">'Month 7'!H161+'Month 7'!I161-'Month 7'!J161</f>
        <v>0</v>
      </c>
      <c r="Z161" s="2" t="str">
        <f t="shared" ca="1" si="28"/>
        <v/>
      </c>
      <c r="AA161" s="2" t="str">
        <f t="shared" ca="1" si="24"/>
        <v/>
      </c>
      <c r="AC161" s="627" t="str">
        <f t="shared" si="29"/>
        <v>0</v>
      </c>
    </row>
    <row r="162" spans="1:29" ht="39" hidden="1" customHeight="1" x14ac:dyDescent="0.2">
      <c r="A162" s="14" t="str">
        <f>Planning!A146</f>
        <v>I138</v>
      </c>
      <c r="B162" s="9">
        <f>Planning!B146</f>
        <v>0</v>
      </c>
      <c r="C162" s="9">
        <f>Planning!C146</f>
        <v>0</v>
      </c>
      <c r="D162" s="9">
        <f>Planning!D146</f>
        <v>0</v>
      </c>
      <c r="E162" s="3">
        <f>Planning!E146</f>
        <v>0</v>
      </c>
      <c r="F162" s="3" t="str">
        <f>IF(Planning!G146&lt;&gt;0,Planning!G146,"")</f>
        <v/>
      </c>
      <c r="G162" s="194">
        <f>Planning!H146</f>
        <v>0</v>
      </c>
      <c r="H162" s="4">
        <f>Planning!AD146</f>
        <v>0</v>
      </c>
      <c r="I162" s="198">
        <f ca="1">IF(OR(W162="1",AND(W162&lt;&gt;"1",G162=Lists!$A$17)),Y162,0)</f>
        <v>0</v>
      </c>
      <c r="J162" s="174"/>
      <c r="K162" s="32" t="str">
        <f ca="1">IF(AND(W162="2",G162&lt;&gt;Lists!$A$17),AA162,Z162)</f>
        <v/>
      </c>
      <c r="L162" s="33" t="str">
        <f t="shared" ca="1" si="22"/>
        <v/>
      </c>
      <c r="M162" s="5">
        <f>Planning!AE146</f>
        <v>0</v>
      </c>
      <c r="N162" s="5">
        <f>'Month 7'!M162+'Month 7'!N162-'Month 7'!O162</f>
        <v>0</v>
      </c>
      <c r="O162" s="166"/>
      <c r="P162" s="32" t="str">
        <f t="shared" si="25"/>
        <v/>
      </c>
      <c r="Q162" s="33" t="str">
        <f t="shared" si="23"/>
        <v/>
      </c>
      <c r="R162" s="89">
        <f ca="1">SUMIFS($J$25:$J$224,$C$25:$C$224,$C162,$G$25:$G$224,Lists!$A$16)</f>
        <v>0</v>
      </c>
      <c r="S162" s="89">
        <f t="shared" si="26"/>
        <v>0</v>
      </c>
      <c r="U162" s="2" t="str">
        <f t="shared" si="27"/>
        <v/>
      </c>
      <c r="W162" s="2" t="str">
        <f>IF(C162=0,"",LEFT(INDEX(Lists!$H$5:$H$49,MATCH(C162,Lists!$G$5:$G$49,0),1),1))</f>
        <v/>
      </c>
      <c r="Y162" s="4">
        <f ca="1">'Month 7'!H162+'Month 7'!I162-'Month 7'!J162</f>
        <v>0</v>
      </c>
      <c r="Z162" s="2" t="str">
        <f t="shared" ca="1" si="28"/>
        <v/>
      </c>
      <c r="AA162" s="2" t="str">
        <f t="shared" ca="1" si="24"/>
        <v/>
      </c>
      <c r="AC162" s="627" t="str">
        <f t="shared" si="29"/>
        <v>0</v>
      </c>
    </row>
    <row r="163" spans="1:29" ht="39" hidden="1" customHeight="1" x14ac:dyDescent="0.2">
      <c r="A163" s="14" t="str">
        <f>Planning!A147</f>
        <v>I139</v>
      </c>
      <c r="B163" s="9">
        <f>Planning!B147</f>
        <v>0</v>
      </c>
      <c r="C163" s="9">
        <f>Planning!C147</f>
        <v>0</v>
      </c>
      <c r="D163" s="9">
        <f>Planning!D147</f>
        <v>0</v>
      </c>
      <c r="E163" s="3">
        <f>Planning!E147</f>
        <v>0</v>
      </c>
      <c r="F163" s="3" t="str">
        <f>IF(Planning!G147&lt;&gt;0,Planning!G147,"")</f>
        <v/>
      </c>
      <c r="G163" s="194">
        <f>Planning!H147</f>
        <v>0</v>
      </c>
      <c r="H163" s="4">
        <f>Planning!AD147</f>
        <v>0</v>
      </c>
      <c r="I163" s="198">
        <f ca="1">IF(OR(W163="1",AND(W163&lt;&gt;"1",G163=Lists!$A$17)),Y163,0)</f>
        <v>0</v>
      </c>
      <c r="J163" s="174"/>
      <c r="K163" s="32" t="str">
        <f ca="1">IF(AND(W163="2",G163&lt;&gt;Lists!$A$17),AA163,Z163)</f>
        <v/>
      </c>
      <c r="L163" s="33" t="str">
        <f t="shared" ca="1" si="22"/>
        <v/>
      </c>
      <c r="M163" s="5">
        <f>Planning!AE147</f>
        <v>0</v>
      </c>
      <c r="N163" s="5">
        <f>'Month 7'!M163+'Month 7'!N163-'Month 7'!O163</f>
        <v>0</v>
      </c>
      <c r="O163" s="166"/>
      <c r="P163" s="32" t="str">
        <f t="shared" si="25"/>
        <v/>
      </c>
      <c r="Q163" s="33" t="str">
        <f t="shared" si="23"/>
        <v/>
      </c>
      <c r="R163" s="89">
        <f ca="1">SUMIFS($J$25:$J$224,$C$25:$C$224,$C163,$G$25:$G$224,Lists!$A$16)</f>
        <v>0</v>
      </c>
      <c r="S163" s="89">
        <f t="shared" si="26"/>
        <v>0</v>
      </c>
      <c r="U163" s="2" t="str">
        <f t="shared" si="27"/>
        <v/>
      </c>
      <c r="W163" s="2" t="str">
        <f>IF(C163=0,"",LEFT(INDEX(Lists!$H$5:$H$49,MATCH(C163,Lists!$G$5:$G$49,0),1),1))</f>
        <v/>
      </c>
      <c r="Y163" s="4">
        <f ca="1">'Month 7'!H163+'Month 7'!I163-'Month 7'!J163</f>
        <v>0</v>
      </c>
      <c r="Z163" s="2" t="str">
        <f t="shared" ca="1" si="28"/>
        <v/>
      </c>
      <c r="AA163" s="2" t="str">
        <f t="shared" ca="1" si="24"/>
        <v/>
      </c>
      <c r="AC163" s="627" t="str">
        <f t="shared" si="29"/>
        <v>0</v>
      </c>
    </row>
    <row r="164" spans="1:29" ht="39" hidden="1" customHeight="1" x14ac:dyDescent="0.2">
      <c r="A164" s="14" t="str">
        <f>Planning!A148</f>
        <v>I140</v>
      </c>
      <c r="B164" s="9">
        <f>Planning!B148</f>
        <v>0</v>
      </c>
      <c r="C164" s="9">
        <f>Planning!C148</f>
        <v>0</v>
      </c>
      <c r="D164" s="9">
        <f>Planning!D148</f>
        <v>0</v>
      </c>
      <c r="E164" s="3">
        <f>Planning!E148</f>
        <v>0</v>
      </c>
      <c r="F164" s="3" t="str">
        <f>IF(Planning!G148&lt;&gt;0,Planning!G148,"")</f>
        <v/>
      </c>
      <c r="G164" s="194">
        <f>Planning!H148</f>
        <v>0</v>
      </c>
      <c r="H164" s="4">
        <f>Planning!AD148</f>
        <v>0</v>
      </c>
      <c r="I164" s="198">
        <f ca="1">IF(OR(W164="1",AND(W164&lt;&gt;"1",G164=Lists!$A$17)),Y164,0)</f>
        <v>0</v>
      </c>
      <c r="J164" s="174"/>
      <c r="K164" s="32" t="str">
        <f ca="1">IF(AND(W164="2",G164&lt;&gt;Lists!$A$17),AA164,Z164)</f>
        <v/>
      </c>
      <c r="L164" s="33" t="str">
        <f t="shared" ca="1" si="22"/>
        <v/>
      </c>
      <c r="M164" s="5">
        <f>Planning!AE148</f>
        <v>0</v>
      </c>
      <c r="N164" s="5">
        <f>'Month 7'!M164+'Month 7'!N164-'Month 7'!O164</f>
        <v>0</v>
      </c>
      <c r="O164" s="166"/>
      <c r="P164" s="32" t="str">
        <f t="shared" si="25"/>
        <v/>
      </c>
      <c r="Q164" s="33" t="str">
        <f t="shared" si="23"/>
        <v/>
      </c>
      <c r="R164" s="89">
        <f ca="1">SUMIFS($J$25:$J$224,$C$25:$C$224,$C164,$G$25:$G$224,Lists!$A$16)</f>
        <v>0</v>
      </c>
      <c r="S164" s="89">
        <f t="shared" si="26"/>
        <v>0</v>
      </c>
      <c r="U164" s="2" t="str">
        <f t="shared" si="27"/>
        <v/>
      </c>
      <c r="W164" s="2" t="str">
        <f>IF(C164=0,"",LEFT(INDEX(Lists!$H$5:$H$49,MATCH(C164,Lists!$G$5:$G$49,0),1),1))</f>
        <v/>
      </c>
      <c r="Y164" s="4">
        <f ca="1">'Month 7'!H164+'Month 7'!I164-'Month 7'!J164</f>
        <v>0</v>
      </c>
      <c r="Z164" s="2" t="str">
        <f t="shared" ca="1" si="28"/>
        <v/>
      </c>
      <c r="AA164" s="2" t="str">
        <f t="shared" ca="1" si="24"/>
        <v/>
      </c>
      <c r="AC164" s="627" t="str">
        <f t="shared" si="29"/>
        <v>0</v>
      </c>
    </row>
    <row r="165" spans="1:29" ht="39" hidden="1" customHeight="1" x14ac:dyDescent="0.2">
      <c r="A165" s="14" t="str">
        <f>Planning!A149</f>
        <v>I141</v>
      </c>
      <c r="B165" s="9">
        <f>Planning!B149</f>
        <v>0</v>
      </c>
      <c r="C165" s="9">
        <f>Planning!C149</f>
        <v>0</v>
      </c>
      <c r="D165" s="9">
        <f>Planning!D149</f>
        <v>0</v>
      </c>
      <c r="E165" s="3">
        <f>Planning!E149</f>
        <v>0</v>
      </c>
      <c r="F165" s="3" t="str">
        <f>IF(Planning!G149&lt;&gt;0,Planning!G149,"")</f>
        <v/>
      </c>
      <c r="G165" s="194">
        <f>Planning!H149</f>
        <v>0</v>
      </c>
      <c r="H165" s="4">
        <f>Planning!AD149</f>
        <v>0</v>
      </c>
      <c r="I165" s="198">
        <f ca="1">IF(OR(W165="1",AND(W165&lt;&gt;"1",G165=Lists!$A$17)),Y165,0)</f>
        <v>0</v>
      </c>
      <c r="J165" s="174"/>
      <c r="K165" s="32" t="str">
        <f ca="1">IF(AND(W165="2",G165&lt;&gt;Lists!$A$17),AA165,Z165)</f>
        <v/>
      </c>
      <c r="L165" s="33" t="str">
        <f t="shared" ca="1" si="22"/>
        <v/>
      </c>
      <c r="M165" s="5">
        <f>Planning!AE149</f>
        <v>0</v>
      </c>
      <c r="N165" s="5">
        <f>'Month 7'!M165+'Month 7'!N165-'Month 7'!O165</f>
        <v>0</v>
      </c>
      <c r="O165" s="166"/>
      <c r="P165" s="32" t="str">
        <f t="shared" si="25"/>
        <v/>
      </c>
      <c r="Q165" s="33" t="str">
        <f t="shared" si="23"/>
        <v/>
      </c>
      <c r="R165" s="89">
        <f ca="1">SUMIFS($J$25:$J$224,$C$25:$C$224,$C165,$G$25:$G$224,Lists!$A$16)</f>
        <v>0</v>
      </c>
      <c r="S165" s="89">
        <f t="shared" si="26"/>
        <v>0</v>
      </c>
      <c r="U165" s="2" t="str">
        <f t="shared" si="27"/>
        <v/>
      </c>
      <c r="W165" s="2" t="str">
        <f>IF(C165=0,"",LEFT(INDEX(Lists!$H$5:$H$49,MATCH(C165,Lists!$G$5:$G$49,0),1),1))</f>
        <v/>
      </c>
      <c r="Y165" s="4">
        <f ca="1">'Month 7'!H165+'Month 7'!I165-'Month 7'!J165</f>
        <v>0</v>
      </c>
      <c r="Z165" s="2" t="str">
        <f t="shared" ca="1" si="28"/>
        <v/>
      </c>
      <c r="AA165" s="2" t="str">
        <f t="shared" ca="1" si="24"/>
        <v/>
      </c>
      <c r="AC165" s="627" t="str">
        <f t="shared" si="29"/>
        <v>0</v>
      </c>
    </row>
    <row r="166" spans="1:29" ht="39" hidden="1" customHeight="1" x14ac:dyDescent="0.2">
      <c r="A166" s="14" t="str">
        <f>Planning!A150</f>
        <v>I142</v>
      </c>
      <c r="B166" s="9">
        <f>Planning!B150</f>
        <v>0</v>
      </c>
      <c r="C166" s="9">
        <f>Planning!C150</f>
        <v>0</v>
      </c>
      <c r="D166" s="9">
        <f>Planning!D150</f>
        <v>0</v>
      </c>
      <c r="E166" s="3">
        <f>Planning!E150</f>
        <v>0</v>
      </c>
      <c r="F166" s="3" t="str">
        <f>IF(Planning!G150&lt;&gt;0,Planning!G150,"")</f>
        <v/>
      </c>
      <c r="G166" s="194">
        <f>Planning!H150</f>
        <v>0</v>
      </c>
      <c r="H166" s="4">
        <f>Planning!AD150</f>
        <v>0</v>
      </c>
      <c r="I166" s="198">
        <f ca="1">IF(OR(W166="1",AND(W166&lt;&gt;"1",G166=Lists!$A$17)),Y166,0)</f>
        <v>0</v>
      </c>
      <c r="J166" s="174"/>
      <c r="K166" s="32" t="str">
        <f ca="1">IF(AND(W166="2",G166&lt;&gt;Lists!$A$17),AA166,Z166)</f>
        <v/>
      </c>
      <c r="L166" s="33" t="str">
        <f t="shared" ca="1" si="22"/>
        <v/>
      </c>
      <c r="M166" s="5">
        <f>Planning!AE150</f>
        <v>0</v>
      </c>
      <c r="N166" s="5">
        <f>'Month 7'!M166+'Month 7'!N166-'Month 7'!O166</f>
        <v>0</v>
      </c>
      <c r="O166" s="166"/>
      <c r="P166" s="32" t="str">
        <f t="shared" si="25"/>
        <v/>
      </c>
      <c r="Q166" s="33" t="str">
        <f t="shared" si="23"/>
        <v/>
      </c>
      <c r="R166" s="89">
        <f ca="1">SUMIFS($J$25:$J$224,$C$25:$C$224,$C166,$G$25:$G$224,Lists!$A$16)</f>
        <v>0</v>
      </c>
      <c r="S166" s="89">
        <f t="shared" si="26"/>
        <v>0</v>
      </c>
      <c r="U166" s="2" t="str">
        <f t="shared" si="27"/>
        <v/>
      </c>
      <c r="W166" s="2" t="str">
        <f>IF(C166=0,"",LEFT(INDEX(Lists!$H$5:$H$49,MATCH(C166,Lists!$G$5:$G$49,0),1),1))</f>
        <v/>
      </c>
      <c r="Y166" s="4">
        <f ca="1">'Month 7'!H166+'Month 7'!I166-'Month 7'!J166</f>
        <v>0</v>
      </c>
      <c r="Z166" s="2" t="str">
        <f t="shared" ca="1" si="28"/>
        <v/>
      </c>
      <c r="AA166" s="2" t="str">
        <f t="shared" ca="1" si="24"/>
        <v/>
      </c>
      <c r="AC166" s="627" t="str">
        <f t="shared" si="29"/>
        <v>0</v>
      </c>
    </row>
    <row r="167" spans="1:29" ht="39" hidden="1" customHeight="1" x14ac:dyDescent="0.2">
      <c r="A167" s="14" t="str">
        <f>Planning!A151</f>
        <v>I143</v>
      </c>
      <c r="B167" s="9">
        <f>Planning!B151</f>
        <v>0</v>
      </c>
      <c r="C167" s="9">
        <f>Planning!C151</f>
        <v>0</v>
      </c>
      <c r="D167" s="9">
        <f>Planning!D151</f>
        <v>0</v>
      </c>
      <c r="E167" s="3">
        <f>Planning!E151</f>
        <v>0</v>
      </c>
      <c r="F167" s="3" t="str">
        <f>IF(Planning!G151&lt;&gt;0,Planning!G151,"")</f>
        <v/>
      </c>
      <c r="G167" s="194">
        <f>Planning!H151</f>
        <v>0</v>
      </c>
      <c r="H167" s="4">
        <f>Planning!AD151</f>
        <v>0</v>
      </c>
      <c r="I167" s="198">
        <f ca="1">IF(OR(W167="1",AND(W167&lt;&gt;"1",G167=Lists!$A$17)),Y167,0)</f>
        <v>0</v>
      </c>
      <c r="J167" s="174"/>
      <c r="K167" s="32" t="str">
        <f ca="1">IF(AND(W167="2",G167&lt;&gt;Lists!$A$17),AA167,Z167)</f>
        <v/>
      </c>
      <c r="L167" s="33" t="str">
        <f t="shared" ca="1" si="22"/>
        <v/>
      </c>
      <c r="M167" s="5">
        <f>Planning!AE151</f>
        <v>0</v>
      </c>
      <c r="N167" s="5">
        <f>'Month 7'!M167+'Month 7'!N167-'Month 7'!O167</f>
        <v>0</v>
      </c>
      <c r="O167" s="166"/>
      <c r="P167" s="32" t="str">
        <f t="shared" si="25"/>
        <v/>
      </c>
      <c r="Q167" s="33" t="str">
        <f t="shared" si="23"/>
        <v/>
      </c>
      <c r="R167" s="89">
        <f ca="1">SUMIFS($J$25:$J$224,$C$25:$C$224,$C167,$G$25:$G$224,Lists!$A$16)</f>
        <v>0</v>
      </c>
      <c r="S167" s="89">
        <f t="shared" si="26"/>
        <v>0</v>
      </c>
      <c r="U167" s="2" t="str">
        <f t="shared" si="27"/>
        <v/>
      </c>
      <c r="W167" s="2" t="str">
        <f>IF(C167=0,"",LEFT(INDEX(Lists!$H$5:$H$49,MATCH(C167,Lists!$G$5:$G$49,0),1),1))</f>
        <v/>
      </c>
      <c r="Y167" s="4">
        <f ca="1">'Month 7'!H167+'Month 7'!I167-'Month 7'!J167</f>
        <v>0</v>
      </c>
      <c r="Z167" s="2" t="str">
        <f t="shared" ca="1" si="28"/>
        <v/>
      </c>
      <c r="AA167" s="2" t="str">
        <f t="shared" ca="1" si="24"/>
        <v/>
      </c>
      <c r="AC167" s="627" t="str">
        <f t="shared" si="29"/>
        <v>0</v>
      </c>
    </row>
    <row r="168" spans="1:29" ht="39" hidden="1" customHeight="1" x14ac:dyDescent="0.2">
      <c r="A168" s="14" t="str">
        <f>Planning!A152</f>
        <v>I144</v>
      </c>
      <c r="B168" s="9">
        <f>Planning!B152</f>
        <v>0</v>
      </c>
      <c r="C168" s="9">
        <f>Planning!C152</f>
        <v>0</v>
      </c>
      <c r="D168" s="9">
        <f>Planning!D152</f>
        <v>0</v>
      </c>
      <c r="E168" s="3">
        <f>Planning!E152</f>
        <v>0</v>
      </c>
      <c r="F168" s="3" t="str">
        <f>IF(Planning!G152&lt;&gt;0,Planning!G152,"")</f>
        <v/>
      </c>
      <c r="G168" s="194">
        <f>Planning!H152</f>
        <v>0</v>
      </c>
      <c r="H168" s="4">
        <f>Planning!AD152</f>
        <v>0</v>
      </c>
      <c r="I168" s="198">
        <f ca="1">IF(OR(W168="1",AND(W168&lt;&gt;"1",G168=Lists!$A$17)),Y168,0)</f>
        <v>0</v>
      </c>
      <c r="J168" s="174"/>
      <c r="K168" s="32" t="str">
        <f ca="1">IF(AND(W168="2",G168&lt;&gt;Lists!$A$17),AA168,Z168)</f>
        <v/>
      </c>
      <c r="L168" s="33" t="str">
        <f t="shared" ca="1" si="22"/>
        <v/>
      </c>
      <c r="M168" s="5">
        <f>Planning!AE152</f>
        <v>0</v>
      </c>
      <c r="N168" s="5">
        <f>'Month 7'!M168+'Month 7'!N168-'Month 7'!O168</f>
        <v>0</v>
      </c>
      <c r="O168" s="166"/>
      <c r="P168" s="32" t="str">
        <f t="shared" si="25"/>
        <v/>
      </c>
      <c r="Q168" s="33" t="str">
        <f t="shared" si="23"/>
        <v/>
      </c>
      <c r="R168" s="89">
        <f ca="1">SUMIFS($J$25:$J$224,$C$25:$C$224,$C168,$G$25:$G$224,Lists!$A$16)</f>
        <v>0</v>
      </c>
      <c r="S168" s="89">
        <f t="shared" si="26"/>
        <v>0</v>
      </c>
      <c r="U168" s="2" t="str">
        <f t="shared" si="27"/>
        <v/>
      </c>
      <c r="W168" s="2" t="str">
        <f>IF(C168=0,"",LEFT(INDEX(Lists!$H$5:$H$49,MATCH(C168,Lists!$G$5:$G$49,0),1),1))</f>
        <v/>
      </c>
      <c r="Y168" s="4">
        <f ca="1">'Month 7'!H168+'Month 7'!I168-'Month 7'!J168</f>
        <v>0</v>
      </c>
      <c r="Z168" s="2" t="str">
        <f t="shared" ca="1" si="28"/>
        <v/>
      </c>
      <c r="AA168" s="2" t="str">
        <f t="shared" ca="1" si="24"/>
        <v/>
      </c>
      <c r="AC168" s="627" t="str">
        <f t="shared" si="29"/>
        <v>0</v>
      </c>
    </row>
    <row r="169" spans="1:29" ht="39" hidden="1" customHeight="1" x14ac:dyDescent="0.2">
      <c r="A169" s="14" t="str">
        <f>Planning!A153</f>
        <v>I145</v>
      </c>
      <c r="B169" s="9">
        <f>Planning!B153</f>
        <v>0</v>
      </c>
      <c r="C169" s="9">
        <f>Planning!C153</f>
        <v>0</v>
      </c>
      <c r="D169" s="9">
        <f>Planning!D153</f>
        <v>0</v>
      </c>
      <c r="E169" s="3">
        <f>Planning!E153</f>
        <v>0</v>
      </c>
      <c r="F169" s="3" t="str">
        <f>IF(Planning!G153&lt;&gt;0,Planning!G153,"")</f>
        <v/>
      </c>
      <c r="G169" s="194">
        <f>Planning!H153</f>
        <v>0</v>
      </c>
      <c r="H169" s="4">
        <f>Planning!AD153</f>
        <v>0</v>
      </c>
      <c r="I169" s="198">
        <f ca="1">IF(OR(W169="1",AND(W169&lt;&gt;"1",G169=Lists!$A$17)),Y169,0)</f>
        <v>0</v>
      </c>
      <c r="J169" s="174"/>
      <c r="K169" s="32" t="str">
        <f ca="1">IF(AND(W169="2",G169&lt;&gt;Lists!$A$17),AA169,Z169)</f>
        <v/>
      </c>
      <c r="L169" s="33" t="str">
        <f t="shared" ca="1" si="22"/>
        <v/>
      </c>
      <c r="M169" s="5">
        <f>Planning!AE153</f>
        <v>0</v>
      </c>
      <c r="N169" s="5">
        <f>'Month 7'!M169+'Month 7'!N169-'Month 7'!O169</f>
        <v>0</v>
      </c>
      <c r="O169" s="166"/>
      <c r="P169" s="32" t="str">
        <f t="shared" si="25"/>
        <v/>
      </c>
      <c r="Q169" s="33" t="str">
        <f t="shared" si="23"/>
        <v/>
      </c>
      <c r="R169" s="89">
        <f ca="1">SUMIFS($J$25:$J$224,$C$25:$C$224,$C169,$G$25:$G$224,Lists!$A$16)</f>
        <v>0</v>
      </c>
      <c r="S169" s="89">
        <f t="shared" si="26"/>
        <v>0</v>
      </c>
      <c r="U169" s="2" t="str">
        <f t="shared" si="27"/>
        <v/>
      </c>
      <c r="W169" s="2" t="str">
        <f>IF(C169=0,"",LEFT(INDEX(Lists!$H$5:$H$49,MATCH(C169,Lists!$G$5:$G$49,0),1),1))</f>
        <v/>
      </c>
      <c r="Y169" s="4">
        <f ca="1">'Month 7'!H169+'Month 7'!I169-'Month 7'!J169</f>
        <v>0</v>
      </c>
      <c r="Z169" s="2" t="str">
        <f t="shared" ca="1" si="28"/>
        <v/>
      </c>
      <c r="AA169" s="2" t="str">
        <f t="shared" ca="1" si="24"/>
        <v/>
      </c>
      <c r="AC169" s="627" t="str">
        <f t="shared" si="29"/>
        <v>0</v>
      </c>
    </row>
    <row r="170" spans="1:29" ht="39" hidden="1" customHeight="1" x14ac:dyDescent="0.2">
      <c r="A170" s="14" t="str">
        <f>Planning!A154</f>
        <v>I146</v>
      </c>
      <c r="B170" s="9">
        <f>Planning!B154</f>
        <v>0</v>
      </c>
      <c r="C170" s="9">
        <f>Planning!C154</f>
        <v>0</v>
      </c>
      <c r="D170" s="9">
        <f>Planning!D154</f>
        <v>0</v>
      </c>
      <c r="E170" s="3">
        <f>Planning!E154</f>
        <v>0</v>
      </c>
      <c r="F170" s="3" t="str">
        <f>IF(Planning!G154&lt;&gt;0,Planning!G154,"")</f>
        <v/>
      </c>
      <c r="G170" s="194">
        <f>Planning!H154</f>
        <v>0</v>
      </c>
      <c r="H170" s="4">
        <f>Planning!AD154</f>
        <v>0</v>
      </c>
      <c r="I170" s="198">
        <f ca="1">IF(OR(W170="1",AND(W170&lt;&gt;"1",G170=Lists!$A$17)),Y170,0)</f>
        <v>0</v>
      </c>
      <c r="J170" s="174"/>
      <c r="K170" s="32" t="str">
        <f ca="1">IF(AND(W170="2",G170&lt;&gt;Lists!$A$17),AA170,Z170)</f>
        <v/>
      </c>
      <c r="L170" s="33" t="str">
        <f t="shared" ca="1" si="22"/>
        <v/>
      </c>
      <c r="M170" s="5">
        <f>Planning!AE154</f>
        <v>0</v>
      </c>
      <c r="N170" s="5">
        <f>'Month 7'!M170+'Month 7'!N170-'Month 7'!O170</f>
        <v>0</v>
      </c>
      <c r="O170" s="166"/>
      <c r="P170" s="32" t="str">
        <f t="shared" si="25"/>
        <v/>
      </c>
      <c r="Q170" s="33" t="str">
        <f t="shared" si="23"/>
        <v/>
      </c>
      <c r="R170" s="89">
        <f ca="1">SUMIFS($J$25:$J$224,$C$25:$C$224,$C170,$G$25:$G$224,Lists!$A$16)</f>
        <v>0</v>
      </c>
      <c r="S170" s="89">
        <f t="shared" si="26"/>
        <v>0</v>
      </c>
      <c r="U170" s="2" t="str">
        <f t="shared" si="27"/>
        <v/>
      </c>
      <c r="W170" s="2" t="str">
        <f>IF(C170=0,"",LEFT(INDEX(Lists!$H$5:$H$49,MATCH(C170,Lists!$G$5:$G$49,0),1),1))</f>
        <v/>
      </c>
      <c r="Y170" s="4">
        <f ca="1">'Month 7'!H170+'Month 7'!I170-'Month 7'!J170</f>
        <v>0</v>
      </c>
      <c r="Z170" s="2" t="str">
        <f t="shared" ca="1" si="28"/>
        <v/>
      </c>
      <c r="AA170" s="2" t="str">
        <f t="shared" ca="1" si="24"/>
        <v/>
      </c>
      <c r="AC170" s="627" t="str">
        <f t="shared" si="29"/>
        <v>0</v>
      </c>
    </row>
    <row r="171" spans="1:29" ht="39" hidden="1" customHeight="1" x14ac:dyDescent="0.2">
      <c r="A171" s="14" t="str">
        <f>Planning!A155</f>
        <v>I147</v>
      </c>
      <c r="B171" s="9">
        <f>Planning!B155</f>
        <v>0</v>
      </c>
      <c r="C171" s="9">
        <f>Planning!C155</f>
        <v>0</v>
      </c>
      <c r="D171" s="9">
        <f>Planning!D155</f>
        <v>0</v>
      </c>
      <c r="E171" s="3">
        <f>Planning!E155</f>
        <v>0</v>
      </c>
      <c r="F171" s="3" t="str">
        <f>IF(Planning!G155&lt;&gt;0,Planning!G155,"")</f>
        <v/>
      </c>
      <c r="G171" s="194">
        <f>Planning!H155</f>
        <v>0</v>
      </c>
      <c r="H171" s="4">
        <f>Planning!AD155</f>
        <v>0</v>
      </c>
      <c r="I171" s="198">
        <f ca="1">IF(OR(W171="1",AND(W171&lt;&gt;"1",G171=Lists!$A$17)),Y171,0)</f>
        <v>0</v>
      </c>
      <c r="J171" s="174"/>
      <c r="K171" s="32" t="str">
        <f ca="1">IF(AND(W171="2",G171&lt;&gt;Lists!$A$17),AA171,Z171)</f>
        <v/>
      </c>
      <c r="L171" s="33" t="str">
        <f t="shared" ca="1" si="22"/>
        <v/>
      </c>
      <c r="M171" s="5">
        <f>Planning!AE155</f>
        <v>0</v>
      </c>
      <c r="N171" s="5">
        <f>'Month 7'!M171+'Month 7'!N171-'Month 7'!O171</f>
        <v>0</v>
      </c>
      <c r="O171" s="166"/>
      <c r="P171" s="32" t="str">
        <f t="shared" si="25"/>
        <v/>
      </c>
      <c r="Q171" s="33" t="str">
        <f t="shared" si="23"/>
        <v/>
      </c>
      <c r="R171" s="89">
        <f ca="1">SUMIFS($J$25:$J$224,$C$25:$C$224,$C171,$G$25:$G$224,Lists!$A$16)</f>
        <v>0</v>
      </c>
      <c r="S171" s="89">
        <f t="shared" si="26"/>
        <v>0</v>
      </c>
      <c r="U171" s="2" t="str">
        <f t="shared" si="27"/>
        <v/>
      </c>
      <c r="W171" s="2" t="str">
        <f>IF(C171=0,"",LEFT(INDEX(Lists!$H$5:$H$49,MATCH(C171,Lists!$G$5:$G$49,0),1),1))</f>
        <v/>
      </c>
      <c r="Y171" s="4">
        <f ca="1">'Month 7'!H171+'Month 7'!I171-'Month 7'!J171</f>
        <v>0</v>
      </c>
      <c r="Z171" s="2" t="str">
        <f t="shared" ca="1" si="28"/>
        <v/>
      </c>
      <c r="AA171" s="2" t="str">
        <f t="shared" ca="1" si="24"/>
        <v/>
      </c>
      <c r="AC171" s="627" t="str">
        <f t="shared" si="29"/>
        <v>0</v>
      </c>
    </row>
    <row r="172" spans="1:29" ht="39" hidden="1" customHeight="1" x14ac:dyDescent="0.2">
      <c r="A172" s="14" t="str">
        <f>Planning!A156</f>
        <v>I148</v>
      </c>
      <c r="B172" s="9">
        <f>Planning!B156</f>
        <v>0</v>
      </c>
      <c r="C172" s="9">
        <f>Planning!C156</f>
        <v>0</v>
      </c>
      <c r="D172" s="9">
        <f>Planning!D156</f>
        <v>0</v>
      </c>
      <c r="E172" s="3">
        <f>Planning!E156</f>
        <v>0</v>
      </c>
      <c r="F172" s="3" t="str">
        <f>IF(Planning!G156&lt;&gt;0,Planning!G156,"")</f>
        <v/>
      </c>
      <c r="G172" s="194">
        <f>Planning!H156</f>
        <v>0</v>
      </c>
      <c r="H172" s="4">
        <f>Planning!AD156</f>
        <v>0</v>
      </c>
      <c r="I172" s="198">
        <f ca="1">IF(OR(W172="1",AND(W172&lt;&gt;"1",G172=Lists!$A$17)),Y172,0)</f>
        <v>0</v>
      </c>
      <c r="J172" s="174"/>
      <c r="K172" s="32" t="str">
        <f ca="1">IF(AND(W172="2",G172&lt;&gt;Lists!$A$17),AA172,Z172)</f>
        <v/>
      </c>
      <c r="L172" s="33" t="str">
        <f t="shared" ca="1" si="22"/>
        <v/>
      </c>
      <c r="M172" s="5">
        <f>Planning!AE156</f>
        <v>0</v>
      </c>
      <c r="N172" s="5">
        <f>'Month 7'!M172+'Month 7'!N172-'Month 7'!O172</f>
        <v>0</v>
      </c>
      <c r="O172" s="166"/>
      <c r="P172" s="32" t="str">
        <f t="shared" si="25"/>
        <v/>
      </c>
      <c r="Q172" s="33" t="str">
        <f t="shared" si="23"/>
        <v/>
      </c>
      <c r="R172" s="89">
        <f ca="1">SUMIFS($J$25:$J$224,$C$25:$C$224,$C172,$G$25:$G$224,Lists!$A$16)</f>
        <v>0</v>
      </c>
      <c r="S172" s="89">
        <f t="shared" si="26"/>
        <v>0</v>
      </c>
      <c r="U172" s="2" t="str">
        <f t="shared" si="27"/>
        <v/>
      </c>
      <c r="W172" s="2" t="str">
        <f>IF(C172=0,"",LEFT(INDEX(Lists!$H$5:$H$49,MATCH(C172,Lists!$G$5:$G$49,0),1),1))</f>
        <v/>
      </c>
      <c r="Y172" s="4">
        <f ca="1">'Month 7'!H172+'Month 7'!I172-'Month 7'!J172</f>
        <v>0</v>
      </c>
      <c r="Z172" s="2" t="str">
        <f t="shared" ca="1" si="28"/>
        <v/>
      </c>
      <c r="AA172" s="2" t="str">
        <f t="shared" ca="1" si="24"/>
        <v/>
      </c>
      <c r="AC172" s="627" t="str">
        <f t="shared" si="29"/>
        <v>0</v>
      </c>
    </row>
    <row r="173" spans="1:29" ht="39" hidden="1" customHeight="1" x14ac:dyDescent="0.2">
      <c r="A173" s="14" t="str">
        <f>Planning!A157</f>
        <v>I149</v>
      </c>
      <c r="B173" s="9">
        <f>Planning!B157</f>
        <v>0</v>
      </c>
      <c r="C173" s="9">
        <f>Planning!C157</f>
        <v>0</v>
      </c>
      <c r="D173" s="9">
        <f>Planning!D157</f>
        <v>0</v>
      </c>
      <c r="E173" s="3">
        <f>Planning!E157</f>
        <v>0</v>
      </c>
      <c r="F173" s="3" t="str">
        <f>IF(Planning!G157&lt;&gt;0,Planning!G157,"")</f>
        <v/>
      </c>
      <c r="G173" s="194">
        <f>Planning!H157</f>
        <v>0</v>
      </c>
      <c r="H173" s="4">
        <f>Planning!AD157</f>
        <v>0</v>
      </c>
      <c r="I173" s="198">
        <f ca="1">IF(OR(W173="1",AND(W173&lt;&gt;"1",G173=Lists!$A$17)),Y173,0)</f>
        <v>0</v>
      </c>
      <c r="J173" s="174"/>
      <c r="K173" s="32" t="str">
        <f ca="1">IF(AND(W173="2",G173&lt;&gt;Lists!$A$17),AA173,Z173)</f>
        <v/>
      </c>
      <c r="L173" s="33" t="str">
        <f t="shared" ca="1" si="22"/>
        <v/>
      </c>
      <c r="M173" s="5">
        <f>Planning!AE157</f>
        <v>0</v>
      </c>
      <c r="N173" s="5">
        <f>'Month 7'!M173+'Month 7'!N173-'Month 7'!O173</f>
        <v>0</v>
      </c>
      <c r="O173" s="166"/>
      <c r="P173" s="32" t="str">
        <f t="shared" si="25"/>
        <v/>
      </c>
      <c r="Q173" s="33" t="str">
        <f t="shared" si="23"/>
        <v/>
      </c>
      <c r="R173" s="89">
        <f ca="1">SUMIFS($J$25:$J$224,$C$25:$C$224,$C173,$G$25:$G$224,Lists!$A$16)</f>
        <v>0</v>
      </c>
      <c r="S173" s="89">
        <f t="shared" si="26"/>
        <v>0</v>
      </c>
      <c r="U173" s="2" t="str">
        <f t="shared" si="27"/>
        <v/>
      </c>
      <c r="W173" s="2" t="str">
        <f>IF(C173=0,"",LEFT(INDEX(Lists!$H$5:$H$49,MATCH(C173,Lists!$G$5:$G$49,0),1),1))</f>
        <v/>
      </c>
      <c r="Y173" s="4">
        <f ca="1">'Month 7'!H173+'Month 7'!I173-'Month 7'!J173</f>
        <v>0</v>
      </c>
      <c r="Z173" s="2" t="str">
        <f t="shared" ca="1" si="28"/>
        <v/>
      </c>
      <c r="AA173" s="2" t="str">
        <f t="shared" ca="1" si="24"/>
        <v/>
      </c>
      <c r="AC173" s="627" t="str">
        <f t="shared" si="29"/>
        <v>0</v>
      </c>
    </row>
    <row r="174" spans="1:29" ht="39" hidden="1" customHeight="1" x14ac:dyDescent="0.2">
      <c r="A174" s="14" t="str">
        <f>Planning!A158</f>
        <v>I150</v>
      </c>
      <c r="B174" s="9">
        <f>Planning!B158</f>
        <v>0</v>
      </c>
      <c r="C174" s="9">
        <f>Planning!C158</f>
        <v>0</v>
      </c>
      <c r="D174" s="9">
        <f>Planning!D158</f>
        <v>0</v>
      </c>
      <c r="E174" s="3">
        <f>Planning!E158</f>
        <v>0</v>
      </c>
      <c r="F174" s="3" t="str">
        <f>IF(Planning!G158&lt;&gt;0,Planning!G158,"")</f>
        <v/>
      </c>
      <c r="G174" s="194">
        <f>Planning!H158</f>
        <v>0</v>
      </c>
      <c r="H174" s="4">
        <f>Planning!AD158</f>
        <v>0</v>
      </c>
      <c r="I174" s="198">
        <f ca="1">IF(OR(W174="1",AND(W174&lt;&gt;"1",G174=Lists!$A$17)),Y174,0)</f>
        <v>0</v>
      </c>
      <c r="J174" s="174"/>
      <c r="K174" s="32" t="str">
        <f ca="1">IF(AND(W174="2",G174&lt;&gt;Lists!$A$17),AA174,Z174)</f>
        <v/>
      </c>
      <c r="L174" s="33" t="str">
        <f t="shared" ca="1" si="22"/>
        <v/>
      </c>
      <c r="M174" s="5">
        <f>Planning!AE158</f>
        <v>0</v>
      </c>
      <c r="N174" s="5">
        <f>'Month 7'!M174+'Month 7'!N174-'Month 7'!O174</f>
        <v>0</v>
      </c>
      <c r="O174" s="166"/>
      <c r="P174" s="32" t="str">
        <f t="shared" si="25"/>
        <v/>
      </c>
      <c r="Q174" s="33" t="str">
        <f t="shared" si="23"/>
        <v/>
      </c>
      <c r="R174" s="89">
        <f ca="1">SUMIFS($J$25:$J$224,$C$25:$C$224,$C174,$G$25:$G$224,Lists!$A$16)</f>
        <v>0</v>
      </c>
      <c r="S174" s="89">
        <f t="shared" si="26"/>
        <v>0</v>
      </c>
      <c r="U174" s="2" t="str">
        <f t="shared" si="27"/>
        <v/>
      </c>
      <c r="W174" s="2" t="str">
        <f>IF(C174=0,"",LEFT(INDEX(Lists!$H$5:$H$49,MATCH(C174,Lists!$G$5:$G$49,0),1),1))</f>
        <v/>
      </c>
      <c r="Y174" s="4">
        <f ca="1">'Month 7'!H174+'Month 7'!I174-'Month 7'!J174</f>
        <v>0</v>
      </c>
      <c r="Z174" s="2" t="str">
        <f t="shared" ca="1" si="28"/>
        <v/>
      </c>
      <c r="AA174" s="2" t="str">
        <f t="shared" ca="1" si="24"/>
        <v/>
      </c>
      <c r="AC174" s="627" t="str">
        <f t="shared" si="29"/>
        <v>0</v>
      </c>
    </row>
    <row r="175" spans="1:29" ht="39" hidden="1" customHeight="1" x14ac:dyDescent="0.2">
      <c r="A175" s="14" t="str">
        <f>Planning!A159</f>
        <v>I151</v>
      </c>
      <c r="B175" s="9">
        <f>Planning!B159</f>
        <v>0</v>
      </c>
      <c r="C175" s="9">
        <f>Planning!C159</f>
        <v>0</v>
      </c>
      <c r="D175" s="9">
        <f>Planning!D159</f>
        <v>0</v>
      </c>
      <c r="E175" s="3">
        <f>Planning!E159</f>
        <v>0</v>
      </c>
      <c r="F175" s="3" t="str">
        <f>IF(Planning!G159&lt;&gt;0,Planning!G159,"")</f>
        <v/>
      </c>
      <c r="G175" s="194">
        <f>Planning!H159</f>
        <v>0</v>
      </c>
      <c r="H175" s="4">
        <f>Planning!AD159</f>
        <v>0</v>
      </c>
      <c r="I175" s="198">
        <f ca="1">IF(OR(W175="1",AND(W175&lt;&gt;"1",G175=Lists!$A$17)),Y175,0)</f>
        <v>0</v>
      </c>
      <c r="J175" s="174"/>
      <c r="K175" s="32" t="str">
        <f ca="1">IF(AND(W175="2",G175&lt;&gt;Lists!$A$17),AA175,Z175)</f>
        <v/>
      </c>
      <c r="L175" s="33" t="str">
        <f t="shared" ca="1" si="22"/>
        <v/>
      </c>
      <c r="M175" s="5">
        <f>Planning!AE159</f>
        <v>0</v>
      </c>
      <c r="N175" s="5">
        <f>'Month 7'!M175+'Month 7'!N175-'Month 7'!O175</f>
        <v>0</v>
      </c>
      <c r="O175" s="166"/>
      <c r="P175" s="32" t="str">
        <f t="shared" si="25"/>
        <v/>
      </c>
      <c r="Q175" s="33" t="str">
        <f t="shared" si="23"/>
        <v/>
      </c>
      <c r="R175" s="89">
        <f ca="1">SUMIFS($J$25:$J$224,$C$25:$C$224,$C175,$G$25:$G$224,Lists!$A$16)</f>
        <v>0</v>
      </c>
      <c r="S175" s="89">
        <f t="shared" si="26"/>
        <v>0</v>
      </c>
      <c r="U175" s="2" t="str">
        <f t="shared" si="27"/>
        <v/>
      </c>
      <c r="W175" s="2" t="str">
        <f>IF(C175=0,"",LEFT(INDEX(Lists!$H$5:$H$49,MATCH(C175,Lists!$G$5:$G$49,0),1),1))</f>
        <v/>
      </c>
      <c r="Y175" s="4">
        <f ca="1">'Month 7'!H175+'Month 7'!I175-'Month 7'!J175</f>
        <v>0</v>
      </c>
      <c r="Z175" s="2" t="str">
        <f t="shared" ca="1" si="28"/>
        <v/>
      </c>
      <c r="AA175" s="2" t="str">
        <f t="shared" ca="1" si="24"/>
        <v/>
      </c>
      <c r="AC175" s="627" t="str">
        <f t="shared" si="29"/>
        <v>0</v>
      </c>
    </row>
    <row r="176" spans="1:29" ht="39" hidden="1" customHeight="1" x14ac:dyDescent="0.2">
      <c r="A176" s="14" t="str">
        <f>Planning!A160</f>
        <v>I152</v>
      </c>
      <c r="B176" s="9">
        <f>Planning!B160</f>
        <v>0</v>
      </c>
      <c r="C176" s="9">
        <f>Planning!C160</f>
        <v>0</v>
      </c>
      <c r="D176" s="9">
        <f>Planning!D160</f>
        <v>0</v>
      </c>
      <c r="E176" s="3">
        <f>Planning!E160</f>
        <v>0</v>
      </c>
      <c r="F176" s="3" t="str">
        <f>IF(Planning!G160&lt;&gt;0,Planning!G160,"")</f>
        <v/>
      </c>
      <c r="G176" s="194">
        <f>Planning!H160</f>
        <v>0</v>
      </c>
      <c r="H176" s="4">
        <f>Planning!AD160</f>
        <v>0</v>
      </c>
      <c r="I176" s="198">
        <f ca="1">IF(OR(W176="1",AND(W176&lt;&gt;"1",G176=Lists!$A$17)),Y176,0)</f>
        <v>0</v>
      </c>
      <c r="J176" s="174"/>
      <c r="K176" s="32" t="str">
        <f ca="1">IF(AND(W176="2",G176&lt;&gt;Lists!$A$17),AA176,Z176)</f>
        <v/>
      </c>
      <c r="L176" s="33" t="str">
        <f t="shared" ca="1" si="22"/>
        <v/>
      </c>
      <c r="M176" s="5">
        <f>Planning!AE160</f>
        <v>0</v>
      </c>
      <c r="N176" s="5">
        <f>'Month 7'!M176+'Month 7'!N176-'Month 7'!O176</f>
        <v>0</v>
      </c>
      <c r="O176" s="166"/>
      <c r="P176" s="32" t="str">
        <f t="shared" si="25"/>
        <v/>
      </c>
      <c r="Q176" s="33" t="str">
        <f t="shared" si="23"/>
        <v/>
      </c>
      <c r="R176" s="89">
        <f ca="1">SUMIFS($J$25:$J$224,$C$25:$C$224,$C176,$G$25:$G$224,Lists!$A$16)</f>
        <v>0</v>
      </c>
      <c r="S176" s="89">
        <f t="shared" si="26"/>
        <v>0</v>
      </c>
      <c r="U176" s="2" t="str">
        <f t="shared" si="27"/>
        <v/>
      </c>
      <c r="W176" s="2" t="str">
        <f>IF(C176=0,"",LEFT(INDEX(Lists!$H$5:$H$49,MATCH(C176,Lists!$G$5:$G$49,0),1),1))</f>
        <v/>
      </c>
      <c r="Y176" s="4">
        <f ca="1">'Month 7'!H176+'Month 7'!I176-'Month 7'!J176</f>
        <v>0</v>
      </c>
      <c r="Z176" s="2" t="str">
        <f t="shared" ca="1" si="28"/>
        <v/>
      </c>
      <c r="AA176" s="2" t="str">
        <f t="shared" ca="1" si="24"/>
        <v/>
      </c>
      <c r="AC176" s="627" t="str">
        <f t="shared" si="29"/>
        <v>0</v>
      </c>
    </row>
    <row r="177" spans="1:29" ht="39" hidden="1" customHeight="1" x14ac:dyDescent="0.2">
      <c r="A177" s="14" t="str">
        <f>Planning!A161</f>
        <v>I153</v>
      </c>
      <c r="B177" s="9">
        <f>Planning!B161</f>
        <v>0</v>
      </c>
      <c r="C177" s="9">
        <f>Planning!C161</f>
        <v>0</v>
      </c>
      <c r="D177" s="9">
        <f>Planning!D161</f>
        <v>0</v>
      </c>
      <c r="E177" s="3">
        <f>Planning!E161</f>
        <v>0</v>
      </c>
      <c r="F177" s="3" t="str">
        <f>IF(Planning!G161&lt;&gt;0,Planning!G161,"")</f>
        <v/>
      </c>
      <c r="G177" s="194">
        <f>Planning!H161</f>
        <v>0</v>
      </c>
      <c r="H177" s="4">
        <f>Planning!AD161</f>
        <v>0</v>
      </c>
      <c r="I177" s="198">
        <f ca="1">IF(OR(W177="1",AND(W177&lt;&gt;"1",G177=Lists!$A$17)),Y177,0)</f>
        <v>0</v>
      </c>
      <c r="J177" s="174"/>
      <c r="K177" s="32" t="str">
        <f ca="1">IF(AND(W177="2",G177&lt;&gt;Lists!$A$17),AA177,Z177)</f>
        <v/>
      </c>
      <c r="L177" s="33" t="str">
        <f t="shared" ca="1" si="22"/>
        <v/>
      </c>
      <c r="M177" s="5">
        <f>Planning!AE161</f>
        <v>0</v>
      </c>
      <c r="N177" s="5">
        <f>'Month 7'!M177+'Month 7'!N177-'Month 7'!O177</f>
        <v>0</v>
      </c>
      <c r="O177" s="166"/>
      <c r="P177" s="32" t="str">
        <f t="shared" si="25"/>
        <v/>
      </c>
      <c r="Q177" s="33" t="str">
        <f t="shared" si="23"/>
        <v/>
      </c>
      <c r="R177" s="89">
        <f ca="1">SUMIFS($J$25:$J$224,$C$25:$C$224,$C177,$G$25:$G$224,Lists!$A$16)</f>
        <v>0</v>
      </c>
      <c r="S177" s="89">
        <f t="shared" si="26"/>
        <v>0</v>
      </c>
      <c r="U177" s="2" t="str">
        <f t="shared" si="27"/>
        <v/>
      </c>
      <c r="W177" s="2" t="str">
        <f>IF(C177=0,"",LEFT(INDEX(Lists!$H$5:$H$49,MATCH(C177,Lists!$G$5:$G$49,0),1),1))</f>
        <v/>
      </c>
      <c r="Y177" s="4">
        <f ca="1">'Month 7'!H177+'Month 7'!I177-'Month 7'!J177</f>
        <v>0</v>
      </c>
      <c r="Z177" s="2" t="str">
        <f t="shared" ca="1" si="28"/>
        <v/>
      </c>
      <c r="AA177" s="2" t="str">
        <f t="shared" ca="1" si="24"/>
        <v/>
      </c>
      <c r="AC177" s="627" t="str">
        <f t="shared" si="29"/>
        <v>0</v>
      </c>
    </row>
    <row r="178" spans="1:29" ht="39" hidden="1" customHeight="1" x14ac:dyDescent="0.2">
      <c r="A178" s="14" t="str">
        <f>Planning!A162</f>
        <v>I154</v>
      </c>
      <c r="B178" s="9">
        <f>Planning!B162</f>
        <v>0</v>
      </c>
      <c r="C178" s="9">
        <f>Planning!C162</f>
        <v>0</v>
      </c>
      <c r="D178" s="9">
        <f>Planning!D162</f>
        <v>0</v>
      </c>
      <c r="E178" s="3">
        <f>Planning!E162</f>
        <v>0</v>
      </c>
      <c r="F178" s="3" t="str">
        <f>IF(Planning!G162&lt;&gt;0,Planning!G162,"")</f>
        <v/>
      </c>
      <c r="G178" s="194">
        <f>Planning!H162</f>
        <v>0</v>
      </c>
      <c r="H178" s="4">
        <f>Planning!AD162</f>
        <v>0</v>
      </c>
      <c r="I178" s="198">
        <f ca="1">IF(OR(W178="1",AND(W178&lt;&gt;"1",G178=Lists!$A$17)),Y178,0)</f>
        <v>0</v>
      </c>
      <c r="J178" s="174"/>
      <c r="K178" s="32" t="str">
        <f ca="1">IF(AND(W178="2",G178&lt;&gt;Lists!$A$17),AA178,Z178)</f>
        <v/>
      </c>
      <c r="L178" s="33" t="str">
        <f t="shared" ca="1" si="22"/>
        <v/>
      </c>
      <c r="M178" s="5">
        <f>Planning!AE162</f>
        <v>0</v>
      </c>
      <c r="N178" s="5">
        <f>'Month 7'!M178+'Month 7'!N178-'Month 7'!O178</f>
        <v>0</v>
      </c>
      <c r="O178" s="166"/>
      <c r="P178" s="32" t="str">
        <f t="shared" si="25"/>
        <v/>
      </c>
      <c r="Q178" s="33" t="str">
        <f t="shared" si="23"/>
        <v/>
      </c>
      <c r="R178" s="89">
        <f ca="1">SUMIFS($J$25:$J$224,$C$25:$C$224,$C178,$G$25:$G$224,Lists!$A$16)</f>
        <v>0</v>
      </c>
      <c r="S178" s="89">
        <f t="shared" si="26"/>
        <v>0</v>
      </c>
      <c r="U178" s="2" t="str">
        <f t="shared" si="27"/>
        <v/>
      </c>
      <c r="W178" s="2" t="str">
        <f>IF(C178=0,"",LEFT(INDEX(Lists!$H$5:$H$49,MATCH(C178,Lists!$G$5:$G$49,0),1),1))</f>
        <v/>
      </c>
      <c r="Y178" s="4">
        <f ca="1">'Month 7'!H178+'Month 7'!I178-'Month 7'!J178</f>
        <v>0</v>
      </c>
      <c r="Z178" s="2" t="str">
        <f t="shared" ca="1" si="28"/>
        <v/>
      </c>
      <c r="AA178" s="2" t="str">
        <f t="shared" ca="1" si="24"/>
        <v/>
      </c>
      <c r="AC178" s="627" t="str">
        <f t="shared" si="29"/>
        <v>0</v>
      </c>
    </row>
    <row r="179" spans="1:29" ht="39" hidden="1" customHeight="1" x14ac:dyDescent="0.2">
      <c r="A179" s="14" t="str">
        <f>Planning!A163</f>
        <v>I155</v>
      </c>
      <c r="B179" s="9">
        <f>Planning!B163</f>
        <v>0</v>
      </c>
      <c r="C179" s="9">
        <f>Planning!C163</f>
        <v>0</v>
      </c>
      <c r="D179" s="9">
        <f>Planning!D163</f>
        <v>0</v>
      </c>
      <c r="E179" s="3">
        <f>Planning!E163</f>
        <v>0</v>
      </c>
      <c r="F179" s="3" t="str">
        <f>IF(Planning!G163&lt;&gt;0,Planning!G163,"")</f>
        <v/>
      </c>
      <c r="G179" s="194">
        <f>Planning!H163</f>
        <v>0</v>
      </c>
      <c r="H179" s="4">
        <f>Planning!AD163</f>
        <v>0</v>
      </c>
      <c r="I179" s="198">
        <f ca="1">IF(OR(W179="1",AND(W179&lt;&gt;"1",G179=Lists!$A$17)),Y179,0)</f>
        <v>0</v>
      </c>
      <c r="J179" s="174"/>
      <c r="K179" s="32" t="str">
        <f ca="1">IF(AND(W179="2",G179&lt;&gt;Lists!$A$17),AA179,Z179)</f>
        <v/>
      </c>
      <c r="L179" s="33" t="str">
        <f t="shared" ca="1" si="22"/>
        <v/>
      </c>
      <c r="M179" s="5">
        <f>Planning!AE163</f>
        <v>0</v>
      </c>
      <c r="N179" s="5">
        <f>'Month 7'!M179+'Month 7'!N179-'Month 7'!O179</f>
        <v>0</v>
      </c>
      <c r="O179" s="166"/>
      <c r="P179" s="32" t="str">
        <f t="shared" si="25"/>
        <v/>
      </c>
      <c r="Q179" s="33" t="str">
        <f t="shared" si="23"/>
        <v/>
      </c>
      <c r="R179" s="89">
        <f ca="1">SUMIFS($J$25:$J$224,$C$25:$C$224,$C179,$G$25:$G$224,Lists!$A$16)</f>
        <v>0</v>
      </c>
      <c r="S179" s="89">
        <f t="shared" si="26"/>
        <v>0</v>
      </c>
      <c r="U179" s="2" t="str">
        <f t="shared" si="27"/>
        <v/>
      </c>
      <c r="W179" s="2" t="str">
        <f>IF(C179=0,"",LEFT(INDEX(Lists!$H$5:$H$49,MATCH(C179,Lists!$G$5:$G$49,0),1),1))</f>
        <v/>
      </c>
      <c r="Y179" s="4">
        <f ca="1">'Month 7'!H179+'Month 7'!I179-'Month 7'!J179</f>
        <v>0</v>
      </c>
      <c r="Z179" s="2" t="str">
        <f t="shared" ca="1" si="28"/>
        <v/>
      </c>
      <c r="AA179" s="2" t="str">
        <f t="shared" ca="1" si="24"/>
        <v/>
      </c>
      <c r="AC179" s="627" t="str">
        <f t="shared" si="29"/>
        <v>0</v>
      </c>
    </row>
    <row r="180" spans="1:29" ht="39" hidden="1" customHeight="1" x14ac:dyDescent="0.2">
      <c r="A180" s="14" t="str">
        <f>Planning!A164</f>
        <v>I156</v>
      </c>
      <c r="B180" s="9">
        <f>Planning!B164</f>
        <v>0</v>
      </c>
      <c r="C180" s="9">
        <f>Planning!C164</f>
        <v>0</v>
      </c>
      <c r="D180" s="9">
        <f>Planning!D164</f>
        <v>0</v>
      </c>
      <c r="E180" s="3">
        <f>Planning!E164</f>
        <v>0</v>
      </c>
      <c r="F180" s="3" t="str">
        <f>IF(Planning!G164&lt;&gt;0,Planning!G164,"")</f>
        <v/>
      </c>
      <c r="G180" s="194">
        <f>Planning!H164</f>
        <v>0</v>
      </c>
      <c r="H180" s="4">
        <f>Planning!AD164</f>
        <v>0</v>
      </c>
      <c r="I180" s="198">
        <f ca="1">IF(OR(W180="1",AND(W180&lt;&gt;"1",G180=Lists!$A$17)),Y180,0)</f>
        <v>0</v>
      </c>
      <c r="J180" s="174"/>
      <c r="K180" s="32" t="str">
        <f ca="1">IF(AND(W180="2",G180&lt;&gt;Lists!$A$17),AA180,Z180)</f>
        <v/>
      </c>
      <c r="L180" s="33" t="str">
        <f t="shared" ca="1" si="22"/>
        <v/>
      </c>
      <c r="M180" s="5">
        <f>Planning!AE164</f>
        <v>0</v>
      </c>
      <c r="N180" s="5">
        <f>'Month 7'!M180+'Month 7'!N180-'Month 7'!O180</f>
        <v>0</v>
      </c>
      <c r="O180" s="166"/>
      <c r="P180" s="32" t="str">
        <f t="shared" si="25"/>
        <v/>
      </c>
      <c r="Q180" s="33" t="str">
        <f t="shared" si="23"/>
        <v/>
      </c>
      <c r="R180" s="89">
        <f ca="1">SUMIFS($J$25:$J$224,$C$25:$C$224,$C180,$G$25:$G$224,Lists!$A$16)</f>
        <v>0</v>
      </c>
      <c r="S180" s="89">
        <f t="shared" si="26"/>
        <v>0</v>
      </c>
      <c r="U180" s="2" t="str">
        <f t="shared" si="27"/>
        <v/>
      </c>
      <c r="W180" s="2" t="str">
        <f>IF(C180=0,"",LEFT(INDEX(Lists!$H$5:$H$49,MATCH(C180,Lists!$G$5:$G$49,0),1),1))</f>
        <v/>
      </c>
      <c r="Y180" s="4">
        <f ca="1">'Month 7'!H180+'Month 7'!I180-'Month 7'!J180</f>
        <v>0</v>
      </c>
      <c r="Z180" s="2" t="str">
        <f t="shared" ca="1" si="28"/>
        <v/>
      </c>
      <c r="AA180" s="2" t="str">
        <f t="shared" ca="1" si="24"/>
        <v/>
      </c>
      <c r="AC180" s="627" t="str">
        <f t="shared" si="29"/>
        <v>0</v>
      </c>
    </row>
    <row r="181" spans="1:29" ht="39" hidden="1" customHeight="1" x14ac:dyDescent="0.2">
      <c r="A181" s="14" t="str">
        <f>Planning!A165</f>
        <v>I157</v>
      </c>
      <c r="B181" s="9">
        <f>Planning!B165</f>
        <v>0</v>
      </c>
      <c r="C181" s="9">
        <f>Planning!C165</f>
        <v>0</v>
      </c>
      <c r="D181" s="9">
        <f>Planning!D165</f>
        <v>0</v>
      </c>
      <c r="E181" s="3">
        <f>Planning!E165</f>
        <v>0</v>
      </c>
      <c r="F181" s="3" t="str">
        <f>IF(Planning!G165&lt;&gt;0,Planning!G165,"")</f>
        <v/>
      </c>
      <c r="G181" s="194">
        <f>Planning!H165</f>
        <v>0</v>
      </c>
      <c r="H181" s="4">
        <f>Planning!AD165</f>
        <v>0</v>
      </c>
      <c r="I181" s="198">
        <f ca="1">IF(OR(W181="1",AND(W181&lt;&gt;"1",G181=Lists!$A$17)),Y181,0)</f>
        <v>0</v>
      </c>
      <c r="J181" s="174"/>
      <c r="K181" s="32" t="str">
        <f ca="1">IF(AND(W181="2",G181&lt;&gt;Lists!$A$17),AA181,Z181)</f>
        <v/>
      </c>
      <c r="L181" s="33" t="str">
        <f t="shared" ca="1" si="22"/>
        <v/>
      </c>
      <c r="M181" s="5">
        <f>Planning!AE165</f>
        <v>0</v>
      </c>
      <c r="N181" s="5">
        <f>'Month 7'!M181+'Month 7'!N181-'Month 7'!O181</f>
        <v>0</v>
      </c>
      <c r="O181" s="166"/>
      <c r="P181" s="32" t="str">
        <f t="shared" si="25"/>
        <v/>
      </c>
      <c r="Q181" s="33" t="str">
        <f t="shared" si="23"/>
        <v/>
      </c>
      <c r="R181" s="89">
        <f ca="1">SUMIFS($J$25:$J$224,$C$25:$C$224,$C181,$G$25:$G$224,Lists!$A$16)</f>
        <v>0</v>
      </c>
      <c r="S181" s="89">
        <f t="shared" si="26"/>
        <v>0</v>
      </c>
      <c r="U181" s="2" t="str">
        <f t="shared" si="27"/>
        <v/>
      </c>
      <c r="W181" s="2" t="str">
        <f>IF(C181=0,"",LEFT(INDEX(Lists!$H$5:$H$49,MATCH(C181,Lists!$G$5:$G$49,0),1),1))</f>
        <v/>
      </c>
      <c r="Y181" s="4">
        <f ca="1">'Month 7'!H181+'Month 7'!I181-'Month 7'!J181</f>
        <v>0</v>
      </c>
      <c r="Z181" s="2" t="str">
        <f t="shared" ca="1" si="28"/>
        <v/>
      </c>
      <c r="AA181" s="2" t="str">
        <f t="shared" ca="1" si="24"/>
        <v/>
      </c>
      <c r="AC181" s="627" t="str">
        <f t="shared" si="29"/>
        <v>0</v>
      </c>
    </row>
    <row r="182" spans="1:29" ht="39" hidden="1" customHeight="1" x14ac:dyDescent="0.2">
      <c r="A182" s="14" t="str">
        <f>Planning!A166</f>
        <v>I158</v>
      </c>
      <c r="B182" s="9">
        <f>Planning!B166</f>
        <v>0</v>
      </c>
      <c r="C182" s="9">
        <f>Planning!C166</f>
        <v>0</v>
      </c>
      <c r="D182" s="9">
        <f>Planning!D166</f>
        <v>0</v>
      </c>
      <c r="E182" s="3">
        <f>Planning!E166</f>
        <v>0</v>
      </c>
      <c r="F182" s="3" t="str">
        <f>IF(Planning!G166&lt;&gt;0,Planning!G166,"")</f>
        <v/>
      </c>
      <c r="G182" s="194">
        <f>Planning!H166</f>
        <v>0</v>
      </c>
      <c r="H182" s="4">
        <f>Planning!AD166</f>
        <v>0</v>
      </c>
      <c r="I182" s="198">
        <f ca="1">IF(OR(W182="1",AND(W182&lt;&gt;"1",G182=Lists!$A$17)),Y182,0)</f>
        <v>0</v>
      </c>
      <c r="J182" s="174"/>
      <c r="K182" s="32" t="str">
        <f ca="1">IF(AND(W182="2",G182&lt;&gt;Lists!$A$17),AA182,Z182)</f>
        <v/>
      </c>
      <c r="L182" s="33" t="str">
        <f t="shared" ca="1" si="22"/>
        <v/>
      </c>
      <c r="M182" s="5">
        <f>Planning!AE166</f>
        <v>0</v>
      </c>
      <c r="N182" s="5">
        <f>'Month 7'!M182+'Month 7'!N182-'Month 7'!O182</f>
        <v>0</v>
      </c>
      <c r="O182" s="166"/>
      <c r="P182" s="32" t="str">
        <f t="shared" si="25"/>
        <v/>
      </c>
      <c r="Q182" s="33" t="str">
        <f t="shared" si="23"/>
        <v/>
      </c>
      <c r="R182" s="89">
        <f ca="1">SUMIFS($J$25:$J$224,$C$25:$C$224,$C182,$G$25:$G$224,Lists!$A$16)</f>
        <v>0</v>
      </c>
      <c r="S182" s="89">
        <f t="shared" si="26"/>
        <v>0</v>
      </c>
      <c r="U182" s="2" t="str">
        <f t="shared" si="27"/>
        <v/>
      </c>
      <c r="W182" s="2" t="str">
        <f>IF(C182=0,"",LEFT(INDEX(Lists!$H$5:$H$49,MATCH(C182,Lists!$G$5:$G$49,0),1),1))</f>
        <v/>
      </c>
      <c r="Y182" s="4">
        <f ca="1">'Month 7'!H182+'Month 7'!I182-'Month 7'!J182</f>
        <v>0</v>
      </c>
      <c r="Z182" s="2" t="str">
        <f t="shared" ca="1" si="28"/>
        <v/>
      </c>
      <c r="AA182" s="2" t="str">
        <f t="shared" ca="1" si="24"/>
        <v/>
      </c>
      <c r="AC182" s="627" t="str">
        <f t="shared" si="29"/>
        <v>0</v>
      </c>
    </row>
    <row r="183" spans="1:29" ht="39" hidden="1" customHeight="1" x14ac:dyDescent="0.2">
      <c r="A183" s="14" t="str">
        <f>Planning!A167</f>
        <v>I159</v>
      </c>
      <c r="B183" s="9">
        <f>Planning!B167</f>
        <v>0</v>
      </c>
      <c r="C183" s="9">
        <f>Planning!C167</f>
        <v>0</v>
      </c>
      <c r="D183" s="9">
        <f>Planning!D167</f>
        <v>0</v>
      </c>
      <c r="E183" s="3">
        <f>Planning!E167</f>
        <v>0</v>
      </c>
      <c r="F183" s="3" t="str">
        <f>IF(Planning!G167&lt;&gt;0,Planning!G167,"")</f>
        <v/>
      </c>
      <c r="G183" s="194">
        <f>Planning!H167</f>
        <v>0</v>
      </c>
      <c r="H183" s="4">
        <f>Planning!AD167</f>
        <v>0</v>
      </c>
      <c r="I183" s="198">
        <f ca="1">IF(OR(W183="1",AND(W183&lt;&gt;"1",G183=Lists!$A$17)),Y183,0)</f>
        <v>0</v>
      </c>
      <c r="J183" s="174"/>
      <c r="K183" s="32" t="str">
        <f ca="1">IF(AND(W183="2",G183&lt;&gt;Lists!$A$17),AA183,Z183)</f>
        <v/>
      </c>
      <c r="L183" s="33" t="str">
        <f t="shared" ca="1" si="22"/>
        <v/>
      </c>
      <c r="M183" s="5">
        <f>Planning!AE167</f>
        <v>0</v>
      </c>
      <c r="N183" s="5">
        <f>'Month 7'!M183+'Month 7'!N183-'Month 7'!O183</f>
        <v>0</v>
      </c>
      <c r="O183" s="166"/>
      <c r="P183" s="32" t="str">
        <f t="shared" si="25"/>
        <v/>
      </c>
      <c r="Q183" s="33" t="str">
        <f t="shared" si="23"/>
        <v/>
      </c>
      <c r="R183" s="89">
        <f ca="1">SUMIFS($J$25:$J$224,$C$25:$C$224,$C183,$G$25:$G$224,Lists!$A$16)</f>
        <v>0</v>
      </c>
      <c r="S183" s="89">
        <f t="shared" si="26"/>
        <v>0</v>
      </c>
      <c r="U183" s="2" t="str">
        <f t="shared" si="27"/>
        <v/>
      </c>
      <c r="W183" s="2" t="str">
        <f>IF(C183=0,"",LEFT(INDEX(Lists!$H$5:$H$49,MATCH(C183,Lists!$G$5:$G$49,0),1),1))</f>
        <v/>
      </c>
      <c r="Y183" s="4">
        <f ca="1">'Month 7'!H183+'Month 7'!I183-'Month 7'!J183</f>
        <v>0</v>
      </c>
      <c r="Z183" s="2" t="str">
        <f t="shared" ca="1" si="28"/>
        <v/>
      </c>
      <c r="AA183" s="2" t="str">
        <f t="shared" ca="1" si="24"/>
        <v/>
      </c>
      <c r="AC183" s="627" t="str">
        <f t="shared" si="29"/>
        <v>0</v>
      </c>
    </row>
    <row r="184" spans="1:29" ht="39" hidden="1" customHeight="1" x14ac:dyDescent="0.2">
      <c r="A184" s="14" t="str">
        <f>Planning!A168</f>
        <v>I160</v>
      </c>
      <c r="B184" s="9">
        <f>Planning!B168</f>
        <v>0</v>
      </c>
      <c r="C184" s="9">
        <f>Planning!C168</f>
        <v>0</v>
      </c>
      <c r="D184" s="9">
        <f>Planning!D168</f>
        <v>0</v>
      </c>
      <c r="E184" s="3">
        <f>Planning!E168</f>
        <v>0</v>
      </c>
      <c r="F184" s="3" t="str">
        <f>IF(Planning!G168&lt;&gt;0,Planning!G168,"")</f>
        <v/>
      </c>
      <c r="G184" s="194">
        <f>Planning!H168</f>
        <v>0</v>
      </c>
      <c r="H184" s="4">
        <f>Planning!AD168</f>
        <v>0</v>
      </c>
      <c r="I184" s="198">
        <f ca="1">IF(OR(W184="1",AND(W184&lt;&gt;"1",G184=Lists!$A$17)),Y184,0)</f>
        <v>0</v>
      </c>
      <c r="J184" s="174"/>
      <c r="K184" s="32" t="str">
        <f ca="1">IF(AND(W184="2",G184&lt;&gt;Lists!$A$17),AA184,Z184)</f>
        <v/>
      </c>
      <c r="L184" s="33" t="str">
        <f t="shared" ca="1" si="22"/>
        <v/>
      </c>
      <c r="M184" s="5">
        <f>Planning!AE168</f>
        <v>0</v>
      </c>
      <c r="N184" s="5">
        <f>'Month 7'!M184+'Month 7'!N184-'Month 7'!O184</f>
        <v>0</v>
      </c>
      <c r="O184" s="166"/>
      <c r="P184" s="32" t="str">
        <f t="shared" si="25"/>
        <v/>
      </c>
      <c r="Q184" s="33" t="str">
        <f t="shared" si="23"/>
        <v/>
      </c>
      <c r="R184" s="89">
        <f ca="1">SUMIFS($J$25:$J$224,$C$25:$C$224,$C184,$G$25:$G$224,Lists!$A$16)</f>
        <v>0</v>
      </c>
      <c r="S184" s="89">
        <f t="shared" si="26"/>
        <v>0</v>
      </c>
      <c r="U184" s="2" t="str">
        <f t="shared" si="27"/>
        <v/>
      </c>
      <c r="W184" s="2" t="str">
        <f>IF(C184=0,"",LEFT(INDEX(Lists!$H$5:$H$49,MATCH(C184,Lists!$G$5:$G$49,0),1),1))</f>
        <v/>
      </c>
      <c r="Y184" s="4">
        <f ca="1">'Month 7'!H184+'Month 7'!I184-'Month 7'!J184</f>
        <v>0</v>
      </c>
      <c r="Z184" s="2" t="str">
        <f t="shared" ca="1" si="28"/>
        <v/>
      </c>
      <c r="AA184" s="2" t="str">
        <f t="shared" ca="1" si="24"/>
        <v/>
      </c>
      <c r="AC184" s="627" t="str">
        <f t="shared" si="29"/>
        <v>0</v>
      </c>
    </row>
    <row r="185" spans="1:29" ht="39" hidden="1" customHeight="1" x14ac:dyDescent="0.2">
      <c r="A185" s="14" t="str">
        <f>Planning!A169</f>
        <v>I161</v>
      </c>
      <c r="B185" s="9">
        <f>Planning!B169</f>
        <v>0</v>
      </c>
      <c r="C185" s="9">
        <f>Planning!C169</f>
        <v>0</v>
      </c>
      <c r="D185" s="9">
        <f>Planning!D169</f>
        <v>0</v>
      </c>
      <c r="E185" s="3">
        <f>Planning!E169</f>
        <v>0</v>
      </c>
      <c r="F185" s="3" t="str">
        <f>IF(Planning!G169&lt;&gt;0,Planning!G169,"")</f>
        <v/>
      </c>
      <c r="G185" s="194">
        <f>Planning!H169</f>
        <v>0</v>
      </c>
      <c r="H185" s="4">
        <f>Planning!AD169</f>
        <v>0</v>
      </c>
      <c r="I185" s="198">
        <f ca="1">IF(OR(W185="1",AND(W185&lt;&gt;"1",G185=Lists!$A$17)),Y185,0)</f>
        <v>0</v>
      </c>
      <c r="J185" s="174"/>
      <c r="K185" s="32" t="str">
        <f ca="1">IF(AND(W185="2",G185&lt;&gt;Lists!$A$17),AA185,Z185)</f>
        <v/>
      </c>
      <c r="L185" s="33" t="str">
        <f t="shared" ref="L185:L216" ca="1" si="30">IF($U185=ExcluirDelPLogro,"",IF(AND(H185=0,I185=0,J185=0),"",K185))</f>
        <v/>
      </c>
      <c r="M185" s="5">
        <f>Planning!AE169</f>
        <v>0</v>
      </c>
      <c r="N185" s="5">
        <f>'Month 7'!M185+'Month 7'!N185-'Month 7'!O185</f>
        <v>0</v>
      </c>
      <c r="O185" s="166"/>
      <c r="P185" s="32" t="str">
        <f t="shared" si="25"/>
        <v/>
      </c>
      <c r="Q185" s="33" t="str">
        <f t="shared" ref="Q185:Q216" si="31">IF($U185=ExcluirDelPLogro,"",IF(AND(M185=0,N185=0,O185=0),"",P185))</f>
        <v/>
      </c>
      <c r="R185" s="89">
        <f ca="1">SUMIFS($J$25:$J$224,$C$25:$C$224,$C185,$G$25:$G$224,Lists!$A$16)</f>
        <v>0</v>
      </c>
      <c r="S185" s="89">
        <f t="shared" si="26"/>
        <v>0</v>
      </c>
      <c r="U185" s="2" t="str">
        <f t="shared" si="27"/>
        <v/>
      </c>
      <c r="W185" s="2" t="str">
        <f>IF(C185=0,"",LEFT(INDEX(Lists!$H$5:$H$49,MATCH(C185,Lists!$G$5:$G$49,0),1),1))</f>
        <v/>
      </c>
      <c r="Y185" s="4">
        <f ca="1">'Month 7'!H185+'Month 7'!I185-'Month 7'!J185</f>
        <v>0</v>
      </c>
      <c r="Z185" s="2" t="str">
        <f t="shared" ca="1" si="28"/>
        <v/>
      </c>
      <c r="AA185" s="2" t="str">
        <f t="shared" ref="AA185:AA216" ca="1" si="32">IF(AND(H185=0,I185=0,J185=0),"",IF(J185&gt;0,H185/J185,0))</f>
        <v/>
      </c>
      <c r="AC185" s="627" t="str">
        <f t="shared" si="29"/>
        <v>0</v>
      </c>
    </row>
    <row r="186" spans="1:29" ht="39" hidden="1" customHeight="1" x14ac:dyDescent="0.2">
      <c r="A186" s="14" t="str">
        <f>Planning!A170</f>
        <v>I162</v>
      </c>
      <c r="B186" s="9">
        <f>Planning!B170</f>
        <v>0</v>
      </c>
      <c r="C186" s="9">
        <f>Planning!C170</f>
        <v>0</v>
      </c>
      <c r="D186" s="9">
        <f>Planning!D170</f>
        <v>0</v>
      </c>
      <c r="E186" s="3">
        <f>Planning!E170</f>
        <v>0</v>
      </c>
      <c r="F186" s="3" t="str">
        <f>IF(Planning!G170&lt;&gt;0,Planning!G170,"")</f>
        <v/>
      </c>
      <c r="G186" s="194">
        <f>Planning!H170</f>
        <v>0</v>
      </c>
      <c r="H186" s="4">
        <f>Planning!AD170</f>
        <v>0</v>
      </c>
      <c r="I186" s="198">
        <f ca="1">IF(OR(W186="1",AND(W186&lt;&gt;"1",G186=Lists!$A$17)),Y186,0)</f>
        <v>0</v>
      </c>
      <c r="J186" s="174"/>
      <c r="K186" s="32" t="str">
        <f ca="1">IF(AND(W186="2",G186&lt;&gt;Lists!$A$17),AA186,Z186)</f>
        <v/>
      </c>
      <c r="L186" s="33" t="str">
        <f t="shared" ca="1" si="30"/>
        <v/>
      </c>
      <c r="M186" s="5">
        <f>Planning!AE170</f>
        <v>0</v>
      </c>
      <c r="N186" s="5">
        <f>'Month 7'!M186+'Month 7'!N186-'Month 7'!O186</f>
        <v>0</v>
      </c>
      <c r="O186" s="166"/>
      <c r="P186" s="32" t="str">
        <f t="shared" si="25"/>
        <v/>
      </c>
      <c r="Q186" s="33" t="str">
        <f t="shared" si="31"/>
        <v/>
      </c>
      <c r="R186" s="89">
        <f ca="1">SUMIFS($J$25:$J$224,$C$25:$C$224,$C186,$G$25:$G$224,Lists!$A$16)</f>
        <v>0</v>
      </c>
      <c r="S186" s="89">
        <f t="shared" si="26"/>
        <v>0</v>
      </c>
      <c r="U186" s="2" t="str">
        <f t="shared" si="27"/>
        <v/>
      </c>
      <c r="W186" s="2" t="str">
        <f>IF(C186=0,"",LEFT(INDEX(Lists!$H$5:$H$49,MATCH(C186,Lists!$G$5:$G$49,0),1),1))</f>
        <v/>
      </c>
      <c r="Y186" s="4">
        <f ca="1">'Month 7'!H186+'Month 7'!I186-'Month 7'!J186</f>
        <v>0</v>
      </c>
      <c r="Z186" s="2" t="str">
        <f t="shared" ca="1" si="28"/>
        <v/>
      </c>
      <c r="AA186" s="2" t="str">
        <f t="shared" ca="1" si="32"/>
        <v/>
      </c>
      <c r="AC186" s="627" t="str">
        <f t="shared" si="29"/>
        <v>0</v>
      </c>
    </row>
    <row r="187" spans="1:29" ht="39" hidden="1" customHeight="1" x14ac:dyDescent="0.2">
      <c r="A187" s="14" t="str">
        <f>Planning!A171</f>
        <v>I163</v>
      </c>
      <c r="B187" s="9">
        <f>Planning!B171</f>
        <v>0</v>
      </c>
      <c r="C187" s="9">
        <f>Planning!C171</f>
        <v>0</v>
      </c>
      <c r="D187" s="9">
        <f>Planning!D171</f>
        <v>0</v>
      </c>
      <c r="E187" s="3">
        <f>Planning!E171</f>
        <v>0</v>
      </c>
      <c r="F187" s="3" t="str">
        <f>IF(Planning!G171&lt;&gt;0,Planning!G171,"")</f>
        <v/>
      </c>
      <c r="G187" s="194">
        <f>Planning!H171</f>
        <v>0</v>
      </c>
      <c r="H187" s="4">
        <f>Planning!AD171</f>
        <v>0</v>
      </c>
      <c r="I187" s="198">
        <f ca="1">IF(OR(W187="1",AND(W187&lt;&gt;"1",G187=Lists!$A$17)),Y187,0)</f>
        <v>0</v>
      </c>
      <c r="J187" s="174"/>
      <c r="K187" s="32" t="str">
        <f ca="1">IF(AND(W187="2",G187&lt;&gt;Lists!$A$17),AA187,Z187)</f>
        <v/>
      </c>
      <c r="L187" s="33" t="str">
        <f t="shared" ca="1" si="30"/>
        <v/>
      </c>
      <c r="M187" s="5">
        <f>Planning!AE171</f>
        <v>0</v>
      </c>
      <c r="N187" s="5">
        <f>'Month 7'!M187+'Month 7'!N187-'Month 7'!O187</f>
        <v>0</v>
      </c>
      <c r="O187" s="166"/>
      <c r="P187" s="32" t="str">
        <f t="shared" si="25"/>
        <v/>
      </c>
      <c r="Q187" s="33" t="str">
        <f t="shared" si="31"/>
        <v/>
      </c>
      <c r="R187" s="89">
        <f ca="1">SUMIFS($J$25:$J$224,$C$25:$C$224,$C187,$G$25:$G$224,Lists!$A$16)</f>
        <v>0</v>
      </c>
      <c r="S187" s="89">
        <f t="shared" si="26"/>
        <v>0</v>
      </c>
      <c r="U187" s="2" t="str">
        <f t="shared" si="27"/>
        <v/>
      </c>
      <c r="W187" s="2" t="str">
        <f>IF(C187=0,"",LEFT(INDEX(Lists!$H$5:$H$49,MATCH(C187,Lists!$G$5:$G$49,0),1),1))</f>
        <v/>
      </c>
      <c r="Y187" s="4">
        <f ca="1">'Month 7'!H187+'Month 7'!I187-'Month 7'!J187</f>
        <v>0</v>
      </c>
      <c r="Z187" s="2" t="str">
        <f t="shared" ca="1" si="28"/>
        <v/>
      </c>
      <c r="AA187" s="2" t="str">
        <f t="shared" ca="1" si="32"/>
        <v/>
      </c>
      <c r="AC187" s="627" t="str">
        <f t="shared" si="29"/>
        <v>0</v>
      </c>
    </row>
    <row r="188" spans="1:29" ht="39" hidden="1" customHeight="1" x14ac:dyDescent="0.2">
      <c r="A188" s="14" t="str">
        <f>Planning!A172</f>
        <v>I164</v>
      </c>
      <c r="B188" s="9">
        <f>Planning!B172</f>
        <v>0</v>
      </c>
      <c r="C188" s="9">
        <f>Planning!C172</f>
        <v>0</v>
      </c>
      <c r="D188" s="9">
        <f>Planning!D172</f>
        <v>0</v>
      </c>
      <c r="E188" s="3">
        <f>Planning!E172</f>
        <v>0</v>
      </c>
      <c r="F188" s="3" t="str">
        <f>IF(Planning!G172&lt;&gt;0,Planning!G172,"")</f>
        <v/>
      </c>
      <c r="G188" s="194">
        <f>Planning!H172</f>
        <v>0</v>
      </c>
      <c r="H188" s="4">
        <f>Planning!AD172</f>
        <v>0</v>
      </c>
      <c r="I188" s="198">
        <f ca="1">IF(OR(W188="1",AND(W188&lt;&gt;"1",G188=Lists!$A$17)),Y188,0)</f>
        <v>0</v>
      </c>
      <c r="J188" s="174"/>
      <c r="K188" s="32" t="str">
        <f ca="1">IF(AND(W188="2",G188&lt;&gt;Lists!$A$17),AA188,Z188)</f>
        <v/>
      </c>
      <c r="L188" s="33" t="str">
        <f t="shared" ca="1" si="30"/>
        <v/>
      </c>
      <c r="M188" s="5">
        <f>Planning!AE172</f>
        <v>0</v>
      </c>
      <c r="N188" s="5">
        <f>'Month 7'!M188+'Month 7'!N188-'Month 7'!O188</f>
        <v>0</v>
      </c>
      <c r="O188" s="166"/>
      <c r="P188" s="32" t="str">
        <f t="shared" si="25"/>
        <v/>
      </c>
      <c r="Q188" s="33" t="str">
        <f t="shared" si="31"/>
        <v/>
      </c>
      <c r="R188" s="89">
        <f ca="1">SUMIFS($J$25:$J$224,$C$25:$C$224,$C188,$G$25:$G$224,Lists!$A$16)</f>
        <v>0</v>
      </c>
      <c r="S188" s="89">
        <f t="shared" si="26"/>
        <v>0</v>
      </c>
      <c r="U188" s="2" t="str">
        <f t="shared" si="27"/>
        <v/>
      </c>
      <c r="W188" s="2" t="str">
        <f>IF(C188=0,"",LEFT(INDEX(Lists!$H$5:$H$49,MATCH(C188,Lists!$G$5:$G$49,0),1),1))</f>
        <v/>
      </c>
      <c r="Y188" s="4">
        <f ca="1">'Month 7'!H188+'Month 7'!I188-'Month 7'!J188</f>
        <v>0</v>
      </c>
      <c r="Z188" s="2" t="str">
        <f t="shared" ca="1" si="28"/>
        <v/>
      </c>
      <c r="AA188" s="2" t="str">
        <f t="shared" ca="1" si="32"/>
        <v/>
      </c>
      <c r="AC188" s="627" t="str">
        <f t="shared" si="29"/>
        <v>0</v>
      </c>
    </row>
    <row r="189" spans="1:29" ht="39" hidden="1" customHeight="1" x14ac:dyDescent="0.2">
      <c r="A189" s="14" t="str">
        <f>Planning!A173</f>
        <v>I165</v>
      </c>
      <c r="B189" s="9">
        <f>Planning!B173</f>
        <v>0</v>
      </c>
      <c r="C189" s="9">
        <f>Planning!C173</f>
        <v>0</v>
      </c>
      <c r="D189" s="9">
        <f>Planning!D173</f>
        <v>0</v>
      </c>
      <c r="E189" s="3">
        <f>Planning!E173</f>
        <v>0</v>
      </c>
      <c r="F189" s="3" t="str">
        <f>IF(Planning!G173&lt;&gt;0,Planning!G173,"")</f>
        <v/>
      </c>
      <c r="G189" s="194">
        <f>Planning!H173</f>
        <v>0</v>
      </c>
      <c r="H189" s="4">
        <f>Planning!AD173</f>
        <v>0</v>
      </c>
      <c r="I189" s="198">
        <f ca="1">IF(OR(W189="1",AND(W189&lt;&gt;"1",G189=Lists!$A$17)),Y189,0)</f>
        <v>0</v>
      </c>
      <c r="J189" s="174"/>
      <c r="K189" s="32" t="str">
        <f ca="1">IF(AND(W189="2",G189&lt;&gt;Lists!$A$17),AA189,Z189)</f>
        <v/>
      </c>
      <c r="L189" s="33" t="str">
        <f t="shared" ca="1" si="30"/>
        <v/>
      </c>
      <c r="M189" s="5">
        <f>Planning!AE173</f>
        <v>0</v>
      </c>
      <c r="N189" s="5">
        <f>'Month 7'!M189+'Month 7'!N189-'Month 7'!O189</f>
        <v>0</v>
      </c>
      <c r="O189" s="166"/>
      <c r="P189" s="32" t="str">
        <f t="shared" si="25"/>
        <v/>
      </c>
      <c r="Q189" s="33" t="str">
        <f t="shared" si="31"/>
        <v/>
      </c>
      <c r="R189" s="89">
        <f ca="1">SUMIFS($J$25:$J$224,$C$25:$C$224,$C189,$G$25:$G$224,Lists!$A$16)</f>
        <v>0</v>
      </c>
      <c r="S189" s="89">
        <f t="shared" si="26"/>
        <v>0</v>
      </c>
      <c r="U189" s="2" t="str">
        <f t="shared" si="27"/>
        <v/>
      </c>
      <c r="W189" s="2" t="str">
        <f>IF(C189=0,"",LEFT(INDEX(Lists!$H$5:$H$49,MATCH(C189,Lists!$G$5:$G$49,0),1),1))</f>
        <v/>
      </c>
      <c r="Y189" s="4">
        <f ca="1">'Month 7'!H189+'Month 7'!I189-'Month 7'!J189</f>
        <v>0</v>
      </c>
      <c r="Z189" s="2" t="str">
        <f t="shared" ca="1" si="28"/>
        <v/>
      </c>
      <c r="AA189" s="2" t="str">
        <f t="shared" ca="1" si="32"/>
        <v/>
      </c>
      <c r="AC189" s="627" t="str">
        <f t="shared" si="29"/>
        <v>0</v>
      </c>
    </row>
    <row r="190" spans="1:29" ht="39" hidden="1" customHeight="1" x14ac:dyDescent="0.2">
      <c r="A190" s="14" t="str">
        <f>Planning!A174</f>
        <v>I166</v>
      </c>
      <c r="B190" s="9">
        <f>Planning!B174</f>
        <v>0</v>
      </c>
      <c r="C190" s="9">
        <f>Planning!C174</f>
        <v>0</v>
      </c>
      <c r="D190" s="9">
        <f>Planning!D174</f>
        <v>0</v>
      </c>
      <c r="E190" s="3">
        <f>Planning!E174</f>
        <v>0</v>
      </c>
      <c r="F190" s="3" t="str">
        <f>IF(Planning!G174&lt;&gt;0,Planning!G174,"")</f>
        <v/>
      </c>
      <c r="G190" s="194">
        <f>Planning!H174</f>
        <v>0</v>
      </c>
      <c r="H190" s="4">
        <f>Planning!AD174</f>
        <v>0</v>
      </c>
      <c r="I190" s="198">
        <f ca="1">IF(OR(W190="1",AND(W190&lt;&gt;"1",G190=Lists!$A$17)),Y190,0)</f>
        <v>0</v>
      </c>
      <c r="J190" s="174"/>
      <c r="K190" s="32" t="str">
        <f ca="1">IF(AND(W190="2",G190&lt;&gt;Lists!$A$17),AA190,Z190)</f>
        <v/>
      </c>
      <c r="L190" s="33" t="str">
        <f t="shared" ca="1" si="30"/>
        <v/>
      </c>
      <c r="M190" s="5">
        <f>Planning!AE174</f>
        <v>0</v>
      </c>
      <c r="N190" s="5">
        <f>'Month 7'!M190+'Month 7'!N190-'Month 7'!O190</f>
        <v>0</v>
      </c>
      <c r="O190" s="166"/>
      <c r="P190" s="32" t="str">
        <f t="shared" si="25"/>
        <v/>
      </c>
      <c r="Q190" s="33" t="str">
        <f t="shared" si="31"/>
        <v/>
      </c>
      <c r="R190" s="89">
        <f ca="1">SUMIFS($J$25:$J$224,$C$25:$C$224,$C190,$G$25:$G$224,Lists!$A$16)</f>
        <v>0</v>
      </c>
      <c r="S190" s="89">
        <f t="shared" si="26"/>
        <v>0</v>
      </c>
      <c r="U190" s="2" t="str">
        <f t="shared" si="27"/>
        <v/>
      </c>
      <c r="W190" s="2" t="str">
        <f>IF(C190=0,"",LEFT(INDEX(Lists!$H$5:$H$49,MATCH(C190,Lists!$G$5:$G$49,0),1),1))</f>
        <v/>
      </c>
      <c r="Y190" s="4">
        <f ca="1">'Month 7'!H190+'Month 7'!I190-'Month 7'!J190</f>
        <v>0</v>
      </c>
      <c r="Z190" s="2" t="str">
        <f t="shared" ca="1" si="28"/>
        <v/>
      </c>
      <c r="AA190" s="2" t="str">
        <f t="shared" ca="1" si="32"/>
        <v/>
      </c>
      <c r="AC190" s="627" t="str">
        <f t="shared" si="29"/>
        <v>0</v>
      </c>
    </row>
    <row r="191" spans="1:29" ht="39" hidden="1" customHeight="1" x14ac:dyDescent="0.2">
      <c r="A191" s="14" t="str">
        <f>Planning!A175</f>
        <v>I167</v>
      </c>
      <c r="B191" s="9">
        <f>Planning!B175</f>
        <v>0</v>
      </c>
      <c r="C191" s="9">
        <f>Planning!C175</f>
        <v>0</v>
      </c>
      <c r="D191" s="9">
        <f>Planning!D175</f>
        <v>0</v>
      </c>
      <c r="E191" s="3">
        <f>Planning!E175</f>
        <v>0</v>
      </c>
      <c r="F191" s="3" t="str">
        <f>IF(Planning!G175&lt;&gt;0,Planning!G175,"")</f>
        <v/>
      </c>
      <c r="G191" s="194">
        <f>Planning!H175</f>
        <v>0</v>
      </c>
      <c r="H191" s="4">
        <f>Planning!AD175</f>
        <v>0</v>
      </c>
      <c r="I191" s="198">
        <f ca="1">IF(OR(W191="1",AND(W191&lt;&gt;"1",G191=Lists!$A$17)),Y191,0)</f>
        <v>0</v>
      </c>
      <c r="J191" s="174"/>
      <c r="K191" s="32" t="str">
        <f ca="1">IF(AND(W191="2",G191&lt;&gt;Lists!$A$17),AA191,Z191)</f>
        <v/>
      </c>
      <c r="L191" s="33" t="str">
        <f t="shared" ca="1" si="30"/>
        <v/>
      </c>
      <c r="M191" s="5">
        <f>Planning!AE175</f>
        <v>0</v>
      </c>
      <c r="N191" s="5">
        <f>'Month 7'!M191+'Month 7'!N191-'Month 7'!O191</f>
        <v>0</v>
      </c>
      <c r="O191" s="166"/>
      <c r="P191" s="32" t="str">
        <f t="shared" si="25"/>
        <v/>
      </c>
      <c r="Q191" s="33" t="str">
        <f t="shared" si="31"/>
        <v/>
      </c>
      <c r="R191" s="89">
        <f ca="1">SUMIFS($J$25:$J$224,$C$25:$C$224,$C191,$G$25:$G$224,Lists!$A$16)</f>
        <v>0</v>
      </c>
      <c r="S191" s="89">
        <f t="shared" si="26"/>
        <v>0</v>
      </c>
      <c r="U191" s="2" t="str">
        <f t="shared" si="27"/>
        <v/>
      </c>
      <c r="W191" s="2" t="str">
        <f>IF(C191=0,"",LEFT(INDEX(Lists!$H$5:$H$49,MATCH(C191,Lists!$G$5:$G$49,0),1),1))</f>
        <v/>
      </c>
      <c r="Y191" s="4">
        <f ca="1">'Month 7'!H191+'Month 7'!I191-'Month 7'!J191</f>
        <v>0</v>
      </c>
      <c r="Z191" s="2" t="str">
        <f t="shared" ca="1" si="28"/>
        <v/>
      </c>
      <c r="AA191" s="2" t="str">
        <f t="shared" ca="1" si="32"/>
        <v/>
      </c>
      <c r="AC191" s="627" t="str">
        <f t="shared" si="29"/>
        <v>0</v>
      </c>
    </row>
    <row r="192" spans="1:29" ht="39" hidden="1" customHeight="1" x14ac:dyDescent="0.2">
      <c r="A192" s="14" t="str">
        <f>Planning!A176</f>
        <v>I168</v>
      </c>
      <c r="B192" s="9">
        <f>Planning!B176</f>
        <v>0</v>
      </c>
      <c r="C192" s="9">
        <f>Planning!C176</f>
        <v>0</v>
      </c>
      <c r="D192" s="9">
        <f>Planning!D176</f>
        <v>0</v>
      </c>
      <c r="E192" s="3">
        <f>Planning!E176</f>
        <v>0</v>
      </c>
      <c r="F192" s="3" t="str">
        <f>IF(Planning!G176&lt;&gt;0,Planning!G176,"")</f>
        <v/>
      </c>
      <c r="G192" s="194">
        <f>Planning!H176</f>
        <v>0</v>
      </c>
      <c r="H192" s="4">
        <f>Planning!AD176</f>
        <v>0</v>
      </c>
      <c r="I192" s="198">
        <f ca="1">IF(OR(W192="1",AND(W192&lt;&gt;"1",G192=Lists!$A$17)),Y192,0)</f>
        <v>0</v>
      </c>
      <c r="J192" s="174"/>
      <c r="K192" s="32" t="str">
        <f ca="1">IF(AND(W192="2",G192&lt;&gt;Lists!$A$17),AA192,Z192)</f>
        <v/>
      </c>
      <c r="L192" s="33" t="str">
        <f t="shared" ca="1" si="30"/>
        <v/>
      </c>
      <c r="M192" s="5">
        <f>Planning!AE176</f>
        <v>0</v>
      </c>
      <c r="N192" s="5">
        <f>'Month 7'!M192+'Month 7'!N192-'Month 7'!O192</f>
        <v>0</v>
      </c>
      <c r="O192" s="166"/>
      <c r="P192" s="32" t="str">
        <f t="shared" si="25"/>
        <v/>
      </c>
      <c r="Q192" s="33" t="str">
        <f t="shared" si="31"/>
        <v/>
      </c>
      <c r="R192" s="89">
        <f ca="1">SUMIFS($J$25:$J$224,$C$25:$C$224,$C192,$G$25:$G$224,Lists!$A$16)</f>
        <v>0</v>
      </c>
      <c r="S192" s="89">
        <f t="shared" si="26"/>
        <v>0</v>
      </c>
      <c r="U192" s="2" t="str">
        <f t="shared" si="27"/>
        <v/>
      </c>
      <c r="W192" s="2" t="str">
        <f>IF(C192=0,"",LEFT(INDEX(Lists!$H$5:$H$49,MATCH(C192,Lists!$G$5:$G$49,0),1),1))</f>
        <v/>
      </c>
      <c r="Y192" s="4">
        <f ca="1">'Month 7'!H192+'Month 7'!I192-'Month 7'!J192</f>
        <v>0</v>
      </c>
      <c r="Z192" s="2" t="str">
        <f t="shared" ca="1" si="28"/>
        <v/>
      </c>
      <c r="AA192" s="2" t="str">
        <f t="shared" ca="1" si="32"/>
        <v/>
      </c>
      <c r="AC192" s="627" t="str">
        <f t="shared" si="29"/>
        <v>0</v>
      </c>
    </row>
    <row r="193" spans="1:29" ht="39" hidden="1" customHeight="1" x14ac:dyDescent="0.2">
      <c r="A193" s="14" t="str">
        <f>Planning!A177</f>
        <v>I169</v>
      </c>
      <c r="B193" s="9">
        <f>Planning!B177</f>
        <v>0</v>
      </c>
      <c r="C193" s="9">
        <f>Planning!C177</f>
        <v>0</v>
      </c>
      <c r="D193" s="9">
        <f>Planning!D177</f>
        <v>0</v>
      </c>
      <c r="E193" s="3">
        <f>Planning!E177</f>
        <v>0</v>
      </c>
      <c r="F193" s="3" t="str">
        <f>IF(Planning!G177&lt;&gt;0,Planning!G177,"")</f>
        <v/>
      </c>
      <c r="G193" s="194">
        <f>Planning!H177</f>
        <v>0</v>
      </c>
      <c r="H193" s="4">
        <f>Planning!AD177</f>
        <v>0</v>
      </c>
      <c r="I193" s="198">
        <f ca="1">IF(OR(W193="1",AND(W193&lt;&gt;"1",G193=Lists!$A$17)),Y193,0)</f>
        <v>0</v>
      </c>
      <c r="J193" s="174"/>
      <c r="K193" s="32" t="str">
        <f ca="1">IF(AND(W193="2",G193&lt;&gt;Lists!$A$17),AA193,Z193)</f>
        <v/>
      </c>
      <c r="L193" s="33" t="str">
        <f t="shared" ca="1" si="30"/>
        <v/>
      </c>
      <c r="M193" s="5">
        <f>Planning!AE177</f>
        <v>0</v>
      </c>
      <c r="N193" s="5">
        <f>'Month 7'!M193+'Month 7'!N193-'Month 7'!O193</f>
        <v>0</v>
      </c>
      <c r="O193" s="166"/>
      <c r="P193" s="32" t="str">
        <f t="shared" si="25"/>
        <v/>
      </c>
      <c r="Q193" s="33" t="str">
        <f t="shared" si="31"/>
        <v/>
      </c>
      <c r="R193" s="89">
        <f ca="1">SUMIFS($J$25:$J$224,$C$25:$C$224,$C193,$G$25:$G$224,Lists!$A$16)</f>
        <v>0</v>
      </c>
      <c r="S193" s="89">
        <f t="shared" si="26"/>
        <v>0</v>
      </c>
      <c r="U193" s="2" t="str">
        <f t="shared" si="27"/>
        <v/>
      </c>
      <c r="W193" s="2" t="str">
        <f>IF(C193=0,"",LEFT(INDEX(Lists!$H$5:$H$49,MATCH(C193,Lists!$G$5:$G$49,0),1),1))</f>
        <v/>
      </c>
      <c r="Y193" s="4">
        <f ca="1">'Month 7'!H193+'Month 7'!I193-'Month 7'!J193</f>
        <v>0</v>
      </c>
      <c r="Z193" s="2" t="str">
        <f t="shared" ca="1" si="28"/>
        <v/>
      </c>
      <c r="AA193" s="2" t="str">
        <f t="shared" ca="1" si="32"/>
        <v/>
      </c>
      <c r="AC193" s="627" t="str">
        <f t="shared" si="29"/>
        <v>0</v>
      </c>
    </row>
    <row r="194" spans="1:29" ht="39" hidden="1" customHeight="1" x14ac:dyDescent="0.2">
      <c r="A194" s="14" t="str">
        <f>Planning!A178</f>
        <v>I170</v>
      </c>
      <c r="B194" s="9">
        <f>Planning!B178</f>
        <v>0</v>
      </c>
      <c r="C194" s="9">
        <f>Planning!C178</f>
        <v>0</v>
      </c>
      <c r="D194" s="9">
        <f>Planning!D178</f>
        <v>0</v>
      </c>
      <c r="E194" s="3">
        <f>Planning!E178</f>
        <v>0</v>
      </c>
      <c r="F194" s="3" t="str">
        <f>IF(Planning!G178&lt;&gt;0,Planning!G178,"")</f>
        <v/>
      </c>
      <c r="G194" s="194">
        <f>Planning!H178</f>
        <v>0</v>
      </c>
      <c r="H194" s="4">
        <f>Planning!AD178</f>
        <v>0</v>
      </c>
      <c r="I194" s="198">
        <f ca="1">IF(OR(W194="1",AND(W194&lt;&gt;"1",G194=Lists!$A$17)),Y194,0)</f>
        <v>0</v>
      </c>
      <c r="J194" s="174"/>
      <c r="K194" s="32" t="str">
        <f ca="1">IF(AND(W194="2",G194&lt;&gt;Lists!$A$17),AA194,Z194)</f>
        <v/>
      </c>
      <c r="L194" s="33" t="str">
        <f t="shared" ca="1" si="30"/>
        <v/>
      </c>
      <c r="M194" s="5">
        <f>Planning!AE178</f>
        <v>0</v>
      </c>
      <c r="N194" s="5">
        <f>'Month 7'!M194+'Month 7'!N194-'Month 7'!O194</f>
        <v>0</v>
      </c>
      <c r="O194" s="166"/>
      <c r="P194" s="32" t="str">
        <f t="shared" si="25"/>
        <v/>
      </c>
      <c r="Q194" s="33" t="str">
        <f t="shared" si="31"/>
        <v/>
      </c>
      <c r="R194" s="89">
        <f ca="1">SUMIFS($J$25:$J$224,$C$25:$C$224,$C194,$G$25:$G$224,Lists!$A$16)</f>
        <v>0</v>
      </c>
      <c r="S194" s="89">
        <f t="shared" si="26"/>
        <v>0</v>
      </c>
      <c r="U194" s="2" t="str">
        <f t="shared" si="27"/>
        <v/>
      </c>
      <c r="W194" s="2" t="str">
        <f>IF(C194=0,"",LEFT(INDEX(Lists!$H$5:$H$49,MATCH(C194,Lists!$G$5:$G$49,0),1),1))</f>
        <v/>
      </c>
      <c r="Y194" s="4">
        <f ca="1">'Month 7'!H194+'Month 7'!I194-'Month 7'!J194</f>
        <v>0</v>
      </c>
      <c r="Z194" s="2" t="str">
        <f t="shared" ca="1" si="28"/>
        <v/>
      </c>
      <c r="AA194" s="2" t="str">
        <f t="shared" ca="1" si="32"/>
        <v/>
      </c>
      <c r="AC194" s="627" t="str">
        <f t="shared" si="29"/>
        <v>0</v>
      </c>
    </row>
    <row r="195" spans="1:29" ht="39" hidden="1" customHeight="1" x14ac:dyDescent="0.2">
      <c r="A195" s="14" t="str">
        <f>Planning!A179</f>
        <v>I171</v>
      </c>
      <c r="B195" s="9">
        <f>Planning!B179</f>
        <v>0</v>
      </c>
      <c r="C195" s="9">
        <f>Planning!C179</f>
        <v>0</v>
      </c>
      <c r="D195" s="9">
        <f>Planning!D179</f>
        <v>0</v>
      </c>
      <c r="E195" s="3">
        <f>Planning!E179</f>
        <v>0</v>
      </c>
      <c r="F195" s="3" t="str">
        <f>IF(Planning!G179&lt;&gt;0,Planning!G179,"")</f>
        <v/>
      </c>
      <c r="G195" s="194">
        <f>Planning!H179</f>
        <v>0</v>
      </c>
      <c r="H195" s="4">
        <f>Planning!AD179</f>
        <v>0</v>
      </c>
      <c r="I195" s="198">
        <f ca="1">IF(OR(W195="1",AND(W195&lt;&gt;"1",G195=Lists!$A$17)),Y195,0)</f>
        <v>0</v>
      </c>
      <c r="J195" s="174"/>
      <c r="K195" s="32" t="str">
        <f ca="1">IF(AND(W195="2",G195&lt;&gt;Lists!$A$17),AA195,Z195)</f>
        <v/>
      </c>
      <c r="L195" s="33" t="str">
        <f t="shared" ca="1" si="30"/>
        <v/>
      </c>
      <c r="M195" s="5">
        <f>Planning!AE179</f>
        <v>0</v>
      </c>
      <c r="N195" s="5">
        <f>'Month 7'!M195+'Month 7'!N195-'Month 7'!O195</f>
        <v>0</v>
      </c>
      <c r="O195" s="166"/>
      <c r="P195" s="32" t="str">
        <f t="shared" si="25"/>
        <v/>
      </c>
      <c r="Q195" s="33" t="str">
        <f t="shared" si="31"/>
        <v/>
      </c>
      <c r="R195" s="89">
        <f ca="1">SUMIFS($J$25:$J$224,$C$25:$C$224,$C195,$G$25:$G$224,Lists!$A$16)</f>
        <v>0</v>
      </c>
      <c r="S195" s="89">
        <f t="shared" si="26"/>
        <v>0</v>
      </c>
      <c r="U195" s="2" t="str">
        <f t="shared" si="27"/>
        <v/>
      </c>
      <c r="W195" s="2" t="str">
        <f>IF(C195=0,"",LEFT(INDEX(Lists!$H$5:$H$49,MATCH(C195,Lists!$G$5:$G$49,0),1),1))</f>
        <v/>
      </c>
      <c r="Y195" s="4">
        <f ca="1">'Month 7'!H195+'Month 7'!I195-'Month 7'!J195</f>
        <v>0</v>
      </c>
      <c r="Z195" s="2" t="str">
        <f t="shared" ca="1" si="28"/>
        <v/>
      </c>
      <c r="AA195" s="2" t="str">
        <f t="shared" ca="1" si="32"/>
        <v/>
      </c>
      <c r="AC195" s="627" t="str">
        <f t="shared" si="29"/>
        <v>0</v>
      </c>
    </row>
    <row r="196" spans="1:29" ht="39" hidden="1" customHeight="1" x14ac:dyDescent="0.2">
      <c r="A196" s="14" t="str">
        <f>Planning!A180</f>
        <v>I172</v>
      </c>
      <c r="B196" s="9">
        <f>Planning!B180</f>
        <v>0</v>
      </c>
      <c r="C196" s="9">
        <f>Planning!C180</f>
        <v>0</v>
      </c>
      <c r="D196" s="9">
        <f>Planning!D180</f>
        <v>0</v>
      </c>
      <c r="E196" s="3">
        <f>Planning!E180</f>
        <v>0</v>
      </c>
      <c r="F196" s="3" t="str">
        <f>IF(Planning!G180&lt;&gt;0,Planning!G180,"")</f>
        <v/>
      </c>
      <c r="G196" s="194">
        <f>Planning!H180</f>
        <v>0</v>
      </c>
      <c r="H196" s="4">
        <f>Planning!AD180</f>
        <v>0</v>
      </c>
      <c r="I196" s="198">
        <f ca="1">IF(OR(W196="1",AND(W196&lt;&gt;"1",G196=Lists!$A$17)),Y196,0)</f>
        <v>0</v>
      </c>
      <c r="J196" s="174"/>
      <c r="K196" s="32" t="str">
        <f ca="1">IF(AND(W196="2",G196&lt;&gt;Lists!$A$17),AA196,Z196)</f>
        <v/>
      </c>
      <c r="L196" s="33" t="str">
        <f t="shared" ca="1" si="30"/>
        <v/>
      </c>
      <c r="M196" s="5">
        <f>Planning!AE180</f>
        <v>0</v>
      </c>
      <c r="N196" s="5">
        <f>'Month 7'!M196+'Month 7'!N196-'Month 7'!O196</f>
        <v>0</v>
      </c>
      <c r="O196" s="166"/>
      <c r="P196" s="32" t="str">
        <f t="shared" si="25"/>
        <v/>
      </c>
      <c r="Q196" s="33" t="str">
        <f t="shared" si="31"/>
        <v/>
      </c>
      <c r="R196" s="89">
        <f ca="1">SUMIFS($J$25:$J$224,$C$25:$C$224,$C196,$G$25:$G$224,Lists!$A$16)</f>
        <v>0</v>
      </c>
      <c r="S196" s="89">
        <f t="shared" si="26"/>
        <v>0</v>
      </c>
      <c r="U196" s="2" t="str">
        <f t="shared" si="27"/>
        <v/>
      </c>
      <c r="W196" s="2" t="str">
        <f>IF(C196=0,"",LEFT(INDEX(Lists!$H$5:$H$49,MATCH(C196,Lists!$G$5:$G$49,0),1),1))</f>
        <v/>
      </c>
      <c r="Y196" s="4">
        <f ca="1">'Month 7'!H196+'Month 7'!I196-'Month 7'!J196</f>
        <v>0</v>
      </c>
      <c r="Z196" s="2" t="str">
        <f t="shared" ca="1" si="28"/>
        <v/>
      </c>
      <c r="AA196" s="2" t="str">
        <f t="shared" ca="1" si="32"/>
        <v/>
      </c>
      <c r="AC196" s="627" t="str">
        <f t="shared" si="29"/>
        <v>0</v>
      </c>
    </row>
    <row r="197" spans="1:29" ht="39" hidden="1" customHeight="1" x14ac:dyDescent="0.2">
      <c r="A197" s="14" t="str">
        <f>Planning!A181</f>
        <v>I173</v>
      </c>
      <c r="B197" s="9">
        <f>Planning!B181</f>
        <v>0</v>
      </c>
      <c r="C197" s="9">
        <f>Planning!C181</f>
        <v>0</v>
      </c>
      <c r="D197" s="9">
        <f>Planning!D181</f>
        <v>0</v>
      </c>
      <c r="E197" s="3">
        <f>Planning!E181</f>
        <v>0</v>
      </c>
      <c r="F197" s="3" t="str">
        <f>IF(Planning!G181&lt;&gt;0,Planning!G181,"")</f>
        <v/>
      </c>
      <c r="G197" s="194">
        <f>Planning!H181</f>
        <v>0</v>
      </c>
      <c r="H197" s="4">
        <f>Planning!AD181</f>
        <v>0</v>
      </c>
      <c r="I197" s="198">
        <f ca="1">IF(OR(W197="1",AND(W197&lt;&gt;"1",G197=Lists!$A$17)),Y197,0)</f>
        <v>0</v>
      </c>
      <c r="J197" s="174"/>
      <c r="K197" s="32" t="str">
        <f ca="1">IF(AND(W197="2",G197&lt;&gt;Lists!$A$17),AA197,Z197)</f>
        <v/>
      </c>
      <c r="L197" s="33" t="str">
        <f t="shared" ca="1" si="30"/>
        <v/>
      </c>
      <c r="M197" s="5">
        <f>Planning!AE181</f>
        <v>0</v>
      </c>
      <c r="N197" s="5">
        <f>'Month 7'!M197+'Month 7'!N197-'Month 7'!O197</f>
        <v>0</v>
      </c>
      <c r="O197" s="166"/>
      <c r="P197" s="32" t="str">
        <f t="shared" si="25"/>
        <v/>
      </c>
      <c r="Q197" s="33" t="str">
        <f t="shared" si="31"/>
        <v/>
      </c>
      <c r="R197" s="89">
        <f ca="1">SUMIFS($J$25:$J$224,$C$25:$C$224,$C197,$G$25:$G$224,Lists!$A$16)</f>
        <v>0</v>
      </c>
      <c r="S197" s="89">
        <f t="shared" si="26"/>
        <v>0</v>
      </c>
      <c r="U197" s="2" t="str">
        <f t="shared" si="27"/>
        <v/>
      </c>
      <c r="W197" s="2" t="str">
        <f>IF(C197=0,"",LEFT(INDEX(Lists!$H$5:$H$49,MATCH(C197,Lists!$G$5:$G$49,0),1),1))</f>
        <v/>
      </c>
      <c r="Y197" s="4">
        <f ca="1">'Month 7'!H197+'Month 7'!I197-'Month 7'!J197</f>
        <v>0</v>
      </c>
      <c r="Z197" s="2" t="str">
        <f t="shared" ca="1" si="28"/>
        <v/>
      </c>
      <c r="AA197" s="2" t="str">
        <f t="shared" ca="1" si="32"/>
        <v/>
      </c>
      <c r="AC197" s="627" t="str">
        <f t="shared" si="29"/>
        <v>0</v>
      </c>
    </row>
    <row r="198" spans="1:29" ht="39" hidden="1" customHeight="1" x14ac:dyDescent="0.2">
      <c r="A198" s="14" t="str">
        <f>Planning!A182</f>
        <v>I174</v>
      </c>
      <c r="B198" s="9">
        <f>Planning!B182</f>
        <v>0</v>
      </c>
      <c r="C198" s="9">
        <f>Planning!C182</f>
        <v>0</v>
      </c>
      <c r="D198" s="9">
        <f>Planning!D182</f>
        <v>0</v>
      </c>
      <c r="E198" s="3">
        <f>Planning!E182</f>
        <v>0</v>
      </c>
      <c r="F198" s="3" t="str">
        <f>IF(Planning!G182&lt;&gt;0,Planning!G182,"")</f>
        <v/>
      </c>
      <c r="G198" s="194">
        <f>Planning!H182</f>
        <v>0</v>
      </c>
      <c r="H198" s="4">
        <f>Planning!AD182</f>
        <v>0</v>
      </c>
      <c r="I198" s="198">
        <f ca="1">IF(OR(W198="1",AND(W198&lt;&gt;"1",G198=Lists!$A$17)),Y198,0)</f>
        <v>0</v>
      </c>
      <c r="J198" s="174"/>
      <c r="K198" s="32" t="str">
        <f ca="1">IF(AND(W198="2",G198&lt;&gt;Lists!$A$17),AA198,Z198)</f>
        <v/>
      </c>
      <c r="L198" s="33" t="str">
        <f t="shared" ca="1" si="30"/>
        <v/>
      </c>
      <c r="M198" s="5">
        <f>Planning!AE182</f>
        <v>0</v>
      </c>
      <c r="N198" s="5">
        <f>'Month 7'!M198+'Month 7'!N198-'Month 7'!O198</f>
        <v>0</v>
      </c>
      <c r="O198" s="166"/>
      <c r="P198" s="32" t="str">
        <f t="shared" si="25"/>
        <v/>
      </c>
      <c r="Q198" s="33" t="str">
        <f t="shared" si="31"/>
        <v/>
      </c>
      <c r="R198" s="89">
        <f ca="1">SUMIFS($J$25:$J$224,$C$25:$C$224,$C198,$G$25:$G$224,Lists!$A$16)</f>
        <v>0</v>
      </c>
      <c r="S198" s="89">
        <f t="shared" si="26"/>
        <v>0</v>
      </c>
      <c r="U198" s="2" t="str">
        <f t="shared" si="27"/>
        <v/>
      </c>
      <c r="W198" s="2" t="str">
        <f>IF(C198=0,"",LEFT(INDEX(Lists!$H$5:$H$49,MATCH(C198,Lists!$G$5:$G$49,0),1),1))</f>
        <v/>
      </c>
      <c r="Y198" s="4">
        <f ca="1">'Month 7'!H198+'Month 7'!I198-'Month 7'!J198</f>
        <v>0</v>
      </c>
      <c r="Z198" s="2" t="str">
        <f t="shared" ca="1" si="28"/>
        <v/>
      </c>
      <c r="AA198" s="2" t="str">
        <f t="shared" ca="1" si="32"/>
        <v/>
      </c>
      <c r="AC198" s="627" t="str">
        <f t="shared" si="29"/>
        <v>0</v>
      </c>
    </row>
    <row r="199" spans="1:29" ht="39" hidden="1" customHeight="1" x14ac:dyDescent="0.2">
      <c r="A199" s="14" t="str">
        <f>Planning!A183</f>
        <v>I175</v>
      </c>
      <c r="B199" s="9">
        <f>Planning!B183</f>
        <v>0</v>
      </c>
      <c r="C199" s="9">
        <f>Planning!C183</f>
        <v>0</v>
      </c>
      <c r="D199" s="9">
        <f>Planning!D183</f>
        <v>0</v>
      </c>
      <c r="E199" s="3">
        <f>Planning!E183</f>
        <v>0</v>
      </c>
      <c r="F199" s="3" t="str">
        <f>IF(Planning!G183&lt;&gt;0,Planning!G183,"")</f>
        <v/>
      </c>
      <c r="G199" s="194">
        <f>Planning!H183</f>
        <v>0</v>
      </c>
      <c r="H199" s="4">
        <f>Planning!AD183</f>
        <v>0</v>
      </c>
      <c r="I199" s="198">
        <f ca="1">IF(OR(W199="1",AND(W199&lt;&gt;"1",G199=Lists!$A$17)),Y199,0)</f>
        <v>0</v>
      </c>
      <c r="J199" s="174"/>
      <c r="K199" s="32" t="str">
        <f ca="1">IF(AND(W199="2",G199&lt;&gt;Lists!$A$17),AA199,Z199)</f>
        <v/>
      </c>
      <c r="L199" s="33" t="str">
        <f t="shared" ca="1" si="30"/>
        <v/>
      </c>
      <c r="M199" s="5">
        <f>Planning!AE183</f>
        <v>0</v>
      </c>
      <c r="N199" s="5">
        <f>'Month 7'!M199+'Month 7'!N199-'Month 7'!O199</f>
        <v>0</v>
      </c>
      <c r="O199" s="166"/>
      <c r="P199" s="32" t="str">
        <f t="shared" si="25"/>
        <v/>
      </c>
      <c r="Q199" s="33" t="str">
        <f t="shared" si="31"/>
        <v/>
      </c>
      <c r="R199" s="89">
        <f ca="1">SUMIFS($J$25:$J$224,$C$25:$C$224,$C199,$G$25:$G$224,Lists!$A$16)</f>
        <v>0</v>
      </c>
      <c r="S199" s="89">
        <f t="shared" si="26"/>
        <v>0</v>
      </c>
      <c r="U199" s="2" t="str">
        <f t="shared" si="27"/>
        <v/>
      </c>
      <c r="W199" s="2" t="str">
        <f>IF(C199=0,"",LEFT(INDEX(Lists!$H$5:$H$49,MATCH(C199,Lists!$G$5:$G$49,0),1),1))</f>
        <v/>
      </c>
      <c r="Y199" s="4">
        <f ca="1">'Month 7'!H199+'Month 7'!I199-'Month 7'!J199</f>
        <v>0</v>
      </c>
      <c r="Z199" s="2" t="str">
        <f t="shared" ca="1" si="28"/>
        <v/>
      </c>
      <c r="AA199" s="2" t="str">
        <f t="shared" ca="1" si="32"/>
        <v/>
      </c>
      <c r="AC199" s="627" t="str">
        <f t="shared" si="29"/>
        <v>0</v>
      </c>
    </row>
    <row r="200" spans="1:29" ht="39" hidden="1" customHeight="1" x14ac:dyDescent="0.2">
      <c r="A200" s="14" t="str">
        <f>Planning!A184</f>
        <v>I176</v>
      </c>
      <c r="B200" s="9">
        <f>Planning!B184</f>
        <v>0</v>
      </c>
      <c r="C200" s="9">
        <f>Planning!C184</f>
        <v>0</v>
      </c>
      <c r="D200" s="9">
        <f>Planning!D184</f>
        <v>0</v>
      </c>
      <c r="E200" s="3">
        <f>Planning!E184</f>
        <v>0</v>
      </c>
      <c r="F200" s="3" t="str">
        <f>IF(Planning!G184&lt;&gt;0,Planning!G184,"")</f>
        <v/>
      </c>
      <c r="G200" s="194">
        <f>Planning!H184</f>
        <v>0</v>
      </c>
      <c r="H200" s="4">
        <f>Planning!AD184</f>
        <v>0</v>
      </c>
      <c r="I200" s="198">
        <f ca="1">IF(OR(W200="1",AND(W200&lt;&gt;"1",G200=Lists!$A$17)),Y200,0)</f>
        <v>0</v>
      </c>
      <c r="J200" s="174"/>
      <c r="K200" s="32" t="str">
        <f ca="1">IF(AND(W200="2",G200&lt;&gt;Lists!$A$17),AA200,Z200)</f>
        <v/>
      </c>
      <c r="L200" s="33" t="str">
        <f t="shared" ca="1" si="30"/>
        <v/>
      </c>
      <c r="M200" s="5">
        <f>Planning!AE184</f>
        <v>0</v>
      </c>
      <c r="N200" s="5">
        <f>'Month 7'!M200+'Month 7'!N200-'Month 7'!O200</f>
        <v>0</v>
      </c>
      <c r="O200" s="166"/>
      <c r="P200" s="32" t="str">
        <f t="shared" si="25"/>
        <v/>
      </c>
      <c r="Q200" s="33" t="str">
        <f t="shared" si="31"/>
        <v/>
      </c>
      <c r="R200" s="89">
        <f ca="1">SUMIFS($J$25:$J$224,$C$25:$C$224,$C200,$G$25:$G$224,Lists!$A$16)</f>
        <v>0</v>
      </c>
      <c r="S200" s="89">
        <f t="shared" si="26"/>
        <v>0</v>
      </c>
      <c r="U200" s="2" t="str">
        <f t="shared" si="27"/>
        <v/>
      </c>
      <c r="W200" s="2" t="str">
        <f>IF(C200=0,"",LEFT(INDEX(Lists!$H$5:$H$49,MATCH(C200,Lists!$G$5:$G$49,0),1),1))</f>
        <v/>
      </c>
      <c r="Y200" s="4">
        <f ca="1">'Month 7'!H200+'Month 7'!I200-'Month 7'!J200</f>
        <v>0</v>
      </c>
      <c r="Z200" s="2" t="str">
        <f t="shared" ca="1" si="28"/>
        <v/>
      </c>
      <c r="AA200" s="2" t="str">
        <f t="shared" ca="1" si="32"/>
        <v/>
      </c>
      <c r="AC200" s="627" t="str">
        <f t="shared" si="29"/>
        <v>0</v>
      </c>
    </row>
    <row r="201" spans="1:29" ht="39" hidden="1" customHeight="1" x14ac:dyDescent="0.2">
      <c r="A201" s="14" t="str">
        <f>Planning!A185</f>
        <v>I177</v>
      </c>
      <c r="B201" s="9">
        <f>Planning!B185</f>
        <v>0</v>
      </c>
      <c r="C201" s="9">
        <f>Planning!C185</f>
        <v>0</v>
      </c>
      <c r="D201" s="9">
        <f>Planning!D185</f>
        <v>0</v>
      </c>
      <c r="E201" s="3">
        <f>Planning!E185</f>
        <v>0</v>
      </c>
      <c r="F201" s="3" t="str">
        <f>IF(Planning!G185&lt;&gt;0,Planning!G185,"")</f>
        <v/>
      </c>
      <c r="G201" s="194">
        <f>Planning!H185</f>
        <v>0</v>
      </c>
      <c r="H201" s="4">
        <f>Planning!AD185</f>
        <v>0</v>
      </c>
      <c r="I201" s="198">
        <f ca="1">IF(OR(W201="1",AND(W201&lt;&gt;"1",G201=Lists!$A$17)),Y201,0)</f>
        <v>0</v>
      </c>
      <c r="J201" s="174"/>
      <c r="K201" s="32" t="str">
        <f ca="1">IF(AND(W201="2",G201&lt;&gt;Lists!$A$17),AA201,Z201)</f>
        <v/>
      </c>
      <c r="L201" s="33" t="str">
        <f t="shared" ca="1" si="30"/>
        <v/>
      </c>
      <c r="M201" s="5">
        <f>Planning!AE185</f>
        <v>0</v>
      </c>
      <c r="N201" s="5">
        <f>'Month 7'!M201+'Month 7'!N201-'Month 7'!O201</f>
        <v>0</v>
      </c>
      <c r="O201" s="166"/>
      <c r="P201" s="32" t="str">
        <f t="shared" si="25"/>
        <v/>
      </c>
      <c r="Q201" s="33" t="str">
        <f t="shared" si="31"/>
        <v/>
      </c>
      <c r="R201" s="89">
        <f ca="1">SUMIFS($J$25:$J$224,$C$25:$C$224,$C201,$G$25:$G$224,Lists!$A$16)</f>
        <v>0</v>
      </c>
      <c r="S201" s="89">
        <f t="shared" si="26"/>
        <v>0</v>
      </c>
      <c r="U201" s="2" t="str">
        <f t="shared" si="27"/>
        <v/>
      </c>
      <c r="W201" s="2" t="str">
        <f>IF(C201=0,"",LEFT(INDEX(Lists!$H$5:$H$49,MATCH(C201,Lists!$G$5:$G$49,0),1),1))</f>
        <v/>
      </c>
      <c r="Y201" s="4">
        <f ca="1">'Month 7'!H201+'Month 7'!I201-'Month 7'!J201</f>
        <v>0</v>
      </c>
      <c r="Z201" s="2" t="str">
        <f t="shared" ca="1" si="28"/>
        <v/>
      </c>
      <c r="AA201" s="2" t="str">
        <f t="shared" ca="1" si="32"/>
        <v/>
      </c>
      <c r="AC201" s="627" t="str">
        <f t="shared" si="29"/>
        <v>0</v>
      </c>
    </row>
    <row r="202" spans="1:29" ht="39" hidden="1" customHeight="1" x14ac:dyDescent="0.2">
      <c r="A202" s="14" t="str">
        <f>Planning!A186</f>
        <v>I178</v>
      </c>
      <c r="B202" s="9">
        <f>Planning!B186</f>
        <v>0</v>
      </c>
      <c r="C202" s="9">
        <f>Planning!C186</f>
        <v>0</v>
      </c>
      <c r="D202" s="9">
        <f>Planning!D186</f>
        <v>0</v>
      </c>
      <c r="E202" s="3">
        <f>Planning!E186</f>
        <v>0</v>
      </c>
      <c r="F202" s="3" t="str">
        <f>IF(Planning!G186&lt;&gt;0,Planning!G186,"")</f>
        <v/>
      </c>
      <c r="G202" s="194">
        <f>Planning!H186</f>
        <v>0</v>
      </c>
      <c r="H202" s="4">
        <f>Planning!AD186</f>
        <v>0</v>
      </c>
      <c r="I202" s="198">
        <f ca="1">IF(OR(W202="1",AND(W202&lt;&gt;"1",G202=Lists!$A$17)),Y202,0)</f>
        <v>0</v>
      </c>
      <c r="J202" s="174"/>
      <c r="K202" s="32" t="str">
        <f ca="1">IF(AND(W202="2",G202&lt;&gt;Lists!$A$17),AA202,Z202)</f>
        <v/>
      </c>
      <c r="L202" s="33" t="str">
        <f t="shared" ca="1" si="30"/>
        <v/>
      </c>
      <c r="M202" s="5">
        <f>Planning!AE186</f>
        <v>0</v>
      </c>
      <c r="N202" s="5">
        <f>'Month 7'!M202+'Month 7'!N202-'Month 7'!O202</f>
        <v>0</v>
      </c>
      <c r="O202" s="166"/>
      <c r="P202" s="32" t="str">
        <f t="shared" si="25"/>
        <v/>
      </c>
      <c r="Q202" s="33" t="str">
        <f t="shared" si="31"/>
        <v/>
      </c>
      <c r="R202" s="89">
        <f ca="1">SUMIFS($J$25:$J$224,$C$25:$C$224,$C202,$G$25:$G$224,Lists!$A$16)</f>
        <v>0</v>
      </c>
      <c r="S202" s="89">
        <f t="shared" si="26"/>
        <v>0</v>
      </c>
      <c r="U202" s="2" t="str">
        <f t="shared" si="27"/>
        <v/>
      </c>
      <c r="W202" s="2" t="str">
        <f>IF(C202=0,"",LEFT(INDEX(Lists!$H$5:$H$49,MATCH(C202,Lists!$G$5:$G$49,0),1),1))</f>
        <v/>
      </c>
      <c r="Y202" s="4">
        <f ca="1">'Month 7'!H202+'Month 7'!I202-'Month 7'!J202</f>
        <v>0</v>
      </c>
      <c r="Z202" s="2" t="str">
        <f t="shared" ca="1" si="28"/>
        <v/>
      </c>
      <c r="AA202" s="2" t="str">
        <f t="shared" ca="1" si="32"/>
        <v/>
      </c>
      <c r="AC202" s="627" t="str">
        <f t="shared" si="29"/>
        <v>0</v>
      </c>
    </row>
    <row r="203" spans="1:29" ht="39" hidden="1" customHeight="1" x14ac:dyDescent="0.2">
      <c r="A203" s="14" t="str">
        <f>Planning!A187</f>
        <v>I179</v>
      </c>
      <c r="B203" s="9">
        <f>Planning!B187</f>
        <v>0</v>
      </c>
      <c r="C203" s="9">
        <f>Planning!C187</f>
        <v>0</v>
      </c>
      <c r="D203" s="9">
        <f>Planning!D187</f>
        <v>0</v>
      </c>
      <c r="E203" s="3">
        <f>Planning!E187</f>
        <v>0</v>
      </c>
      <c r="F203" s="3" t="str">
        <f>IF(Planning!G187&lt;&gt;0,Planning!G187,"")</f>
        <v/>
      </c>
      <c r="G203" s="194">
        <f>Planning!H187</f>
        <v>0</v>
      </c>
      <c r="H203" s="4">
        <f>Planning!AD187</f>
        <v>0</v>
      </c>
      <c r="I203" s="198">
        <f ca="1">IF(OR(W203="1",AND(W203&lt;&gt;"1",G203=Lists!$A$17)),Y203,0)</f>
        <v>0</v>
      </c>
      <c r="J203" s="174"/>
      <c r="K203" s="32" t="str">
        <f ca="1">IF(AND(W203="2",G203&lt;&gt;Lists!$A$17),AA203,Z203)</f>
        <v/>
      </c>
      <c r="L203" s="33" t="str">
        <f t="shared" ca="1" si="30"/>
        <v/>
      </c>
      <c r="M203" s="5">
        <f>Planning!AE187</f>
        <v>0</v>
      </c>
      <c r="N203" s="5">
        <f>'Month 7'!M203+'Month 7'!N203-'Month 7'!O203</f>
        <v>0</v>
      </c>
      <c r="O203" s="166"/>
      <c r="P203" s="32" t="str">
        <f t="shared" si="25"/>
        <v/>
      </c>
      <c r="Q203" s="33" t="str">
        <f t="shared" si="31"/>
        <v/>
      </c>
      <c r="R203" s="89">
        <f ca="1">SUMIFS($J$25:$J$224,$C$25:$C$224,$C203,$G$25:$G$224,Lists!$A$16)</f>
        <v>0</v>
      </c>
      <c r="S203" s="89">
        <f t="shared" si="26"/>
        <v>0</v>
      </c>
      <c r="U203" s="2" t="str">
        <f t="shared" si="27"/>
        <v/>
      </c>
      <c r="W203" s="2" t="str">
        <f>IF(C203=0,"",LEFT(INDEX(Lists!$H$5:$H$49,MATCH(C203,Lists!$G$5:$G$49,0),1),1))</f>
        <v/>
      </c>
      <c r="Y203" s="4">
        <f ca="1">'Month 7'!H203+'Month 7'!I203-'Month 7'!J203</f>
        <v>0</v>
      </c>
      <c r="Z203" s="2" t="str">
        <f t="shared" ca="1" si="28"/>
        <v/>
      </c>
      <c r="AA203" s="2" t="str">
        <f t="shared" ca="1" si="32"/>
        <v/>
      </c>
      <c r="AC203" s="627" t="str">
        <f t="shared" si="29"/>
        <v>0</v>
      </c>
    </row>
    <row r="204" spans="1:29" ht="39" hidden="1" customHeight="1" x14ac:dyDescent="0.2">
      <c r="A204" s="14" t="str">
        <f>Planning!A188</f>
        <v>I180</v>
      </c>
      <c r="B204" s="9">
        <f>Planning!B188</f>
        <v>0</v>
      </c>
      <c r="C204" s="9">
        <f>Planning!C188</f>
        <v>0</v>
      </c>
      <c r="D204" s="9">
        <f>Planning!D188</f>
        <v>0</v>
      </c>
      <c r="E204" s="3">
        <f>Planning!E188</f>
        <v>0</v>
      </c>
      <c r="F204" s="3" t="str">
        <f>IF(Planning!G188&lt;&gt;0,Planning!G188,"")</f>
        <v/>
      </c>
      <c r="G204" s="194">
        <f>Planning!H188</f>
        <v>0</v>
      </c>
      <c r="H204" s="4">
        <f>Planning!AD188</f>
        <v>0</v>
      </c>
      <c r="I204" s="198">
        <f ca="1">IF(OR(W204="1",AND(W204&lt;&gt;"1",G204=Lists!$A$17)),Y204,0)</f>
        <v>0</v>
      </c>
      <c r="J204" s="174"/>
      <c r="K204" s="32" t="str">
        <f ca="1">IF(AND(W204="2",G204&lt;&gt;Lists!$A$17),AA204,Z204)</f>
        <v/>
      </c>
      <c r="L204" s="33" t="str">
        <f t="shared" ca="1" si="30"/>
        <v/>
      </c>
      <c r="M204" s="5">
        <f>Planning!AE188</f>
        <v>0</v>
      </c>
      <c r="N204" s="5">
        <f>'Month 7'!M204+'Month 7'!N204-'Month 7'!O204</f>
        <v>0</v>
      </c>
      <c r="O204" s="166"/>
      <c r="P204" s="32" t="str">
        <f t="shared" si="25"/>
        <v/>
      </c>
      <c r="Q204" s="33" t="str">
        <f t="shared" si="31"/>
        <v/>
      </c>
      <c r="R204" s="89">
        <f ca="1">SUMIFS($J$25:$J$224,$C$25:$C$224,$C204,$G$25:$G$224,Lists!$A$16)</f>
        <v>0</v>
      </c>
      <c r="S204" s="89">
        <f t="shared" si="26"/>
        <v>0</v>
      </c>
      <c r="U204" s="2" t="str">
        <f t="shared" si="27"/>
        <v/>
      </c>
      <c r="W204" s="2" t="str">
        <f>IF(C204=0,"",LEFT(INDEX(Lists!$H$5:$H$49,MATCH(C204,Lists!$G$5:$G$49,0),1),1))</f>
        <v/>
      </c>
      <c r="Y204" s="4">
        <f ca="1">'Month 7'!H204+'Month 7'!I204-'Month 7'!J204</f>
        <v>0</v>
      </c>
      <c r="Z204" s="2" t="str">
        <f t="shared" ca="1" si="28"/>
        <v/>
      </c>
      <c r="AA204" s="2" t="str">
        <f t="shared" ca="1" si="32"/>
        <v/>
      </c>
      <c r="AC204" s="627" t="str">
        <f t="shared" si="29"/>
        <v>0</v>
      </c>
    </row>
    <row r="205" spans="1:29" ht="39" hidden="1" customHeight="1" x14ac:dyDescent="0.2">
      <c r="A205" s="14" t="str">
        <f>Planning!A189</f>
        <v>I181</v>
      </c>
      <c r="B205" s="9">
        <f>Planning!B189</f>
        <v>0</v>
      </c>
      <c r="C205" s="9">
        <f>Planning!C189</f>
        <v>0</v>
      </c>
      <c r="D205" s="9">
        <f>Planning!D189</f>
        <v>0</v>
      </c>
      <c r="E205" s="3">
        <f>Planning!E189</f>
        <v>0</v>
      </c>
      <c r="F205" s="3" t="str">
        <f>IF(Planning!G189&lt;&gt;0,Planning!G189,"")</f>
        <v/>
      </c>
      <c r="G205" s="194">
        <f>Planning!H189</f>
        <v>0</v>
      </c>
      <c r="H205" s="4">
        <f>Planning!AD189</f>
        <v>0</v>
      </c>
      <c r="I205" s="198">
        <f ca="1">IF(OR(W205="1",AND(W205&lt;&gt;"1",G205=Lists!$A$17)),Y205,0)</f>
        <v>0</v>
      </c>
      <c r="J205" s="174"/>
      <c r="K205" s="32" t="str">
        <f ca="1">IF(AND(W205="2",G205&lt;&gt;Lists!$A$17),AA205,Z205)</f>
        <v/>
      </c>
      <c r="L205" s="33" t="str">
        <f t="shared" ca="1" si="30"/>
        <v/>
      </c>
      <c r="M205" s="5">
        <f>Planning!AE189</f>
        <v>0</v>
      </c>
      <c r="N205" s="5">
        <f>'Month 7'!M205+'Month 7'!N205-'Month 7'!O205</f>
        <v>0</v>
      </c>
      <c r="O205" s="166"/>
      <c r="P205" s="32" t="str">
        <f t="shared" si="25"/>
        <v/>
      </c>
      <c r="Q205" s="33" t="str">
        <f t="shared" si="31"/>
        <v/>
      </c>
      <c r="R205" s="89">
        <f ca="1">SUMIFS($J$25:$J$224,$C$25:$C$224,$C205,$G$25:$G$224,Lists!$A$16)</f>
        <v>0</v>
      </c>
      <c r="S205" s="89">
        <f t="shared" si="26"/>
        <v>0</v>
      </c>
      <c r="U205" s="2" t="str">
        <f t="shared" si="27"/>
        <v/>
      </c>
      <c r="W205" s="2" t="str">
        <f>IF(C205=0,"",LEFT(INDEX(Lists!$H$5:$H$49,MATCH(C205,Lists!$G$5:$G$49,0),1),1))</f>
        <v/>
      </c>
      <c r="Y205" s="4">
        <f ca="1">'Month 7'!H205+'Month 7'!I205-'Month 7'!J205</f>
        <v>0</v>
      </c>
      <c r="Z205" s="2" t="str">
        <f t="shared" ca="1" si="28"/>
        <v/>
      </c>
      <c r="AA205" s="2" t="str">
        <f t="shared" ca="1" si="32"/>
        <v/>
      </c>
      <c r="AC205" s="627" t="str">
        <f t="shared" si="29"/>
        <v>0</v>
      </c>
    </row>
    <row r="206" spans="1:29" ht="39" hidden="1" customHeight="1" x14ac:dyDescent="0.2">
      <c r="A206" s="14" t="str">
        <f>Planning!A190</f>
        <v>I182</v>
      </c>
      <c r="B206" s="9">
        <f>Planning!B190</f>
        <v>0</v>
      </c>
      <c r="C206" s="9">
        <f>Planning!C190</f>
        <v>0</v>
      </c>
      <c r="D206" s="9">
        <f>Planning!D190</f>
        <v>0</v>
      </c>
      <c r="E206" s="3">
        <f>Planning!E190</f>
        <v>0</v>
      </c>
      <c r="F206" s="3" t="str">
        <f>IF(Planning!G190&lt;&gt;0,Planning!G190,"")</f>
        <v/>
      </c>
      <c r="G206" s="194">
        <f>Planning!H190</f>
        <v>0</v>
      </c>
      <c r="H206" s="4">
        <f>Planning!AD190</f>
        <v>0</v>
      </c>
      <c r="I206" s="198">
        <f ca="1">IF(OR(W206="1",AND(W206&lt;&gt;"1",G206=Lists!$A$17)),Y206,0)</f>
        <v>0</v>
      </c>
      <c r="J206" s="174"/>
      <c r="K206" s="32" t="str">
        <f ca="1">IF(AND(W206="2",G206&lt;&gt;Lists!$A$17),AA206,Z206)</f>
        <v/>
      </c>
      <c r="L206" s="33" t="str">
        <f t="shared" ca="1" si="30"/>
        <v/>
      </c>
      <c r="M206" s="5">
        <f>Planning!AE190</f>
        <v>0</v>
      </c>
      <c r="N206" s="5">
        <f>'Month 7'!M206+'Month 7'!N206-'Month 7'!O206</f>
        <v>0</v>
      </c>
      <c r="O206" s="166"/>
      <c r="P206" s="32" t="str">
        <f t="shared" si="25"/>
        <v/>
      </c>
      <c r="Q206" s="33" t="str">
        <f t="shared" si="31"/>
        <v/>
      </c>
      <c r="R206" s="89">
        <f ca="1">SUMIFS($J$25:$J$224,$C$25:$C$224,$C206,$G$25:$G$224,Lists!$A$16)</f>
        <v>0</v>
      </c>
      <c r="S206" s="89">
        <f t="shared" si="26"/>
        <v>0</v>
      </c>
      <c r="U206" s="2" t="str">
        <f t="shared" si="27"/>
        <v/>
      </c>
      <c r="W206" s="2" t="str">
        <f>IF(C206=0,"",LEFT(INDEX(Lists!$H$5:$H$49,MATCH(C206,Lists!$G$5:$G$49,0),1),1))</f>
        <v/>
      </c>
      <c r="Y206" s="4">
        <f ca="1">'Month 7'!H206+'Month 7'!I206-'Month 7'!J206</f>
        <v>0</v>
      </c>
      <c r="Z206" s="2" t="str">
        <f t="shared" ca="1" si="28"/>
        <v/>
      </c>
      <c r="AA206" s="2" t="str">
        <f t="shared" ca="1" si="32"/>
        <v/>
      </c>
      <c r="AC206" s="627" t="str">
        <f t="shared" si="29"/>
        <v>0</v>
      </c>
    </row>
    <row r="207" spans="1:29" ht="39" hidden="1" customHeight="1" x14ac:dyDescent="0.2">
      <c r="A207" s="14" t="str">
        <f>Planning!A191</f>
        <v>I183</v>
      </c>
      <c r="B207" s="9">
        <f>Planning!B191</f>
        <v>0</v>
      </c>
      <c r="C207" s="9">
        <f>Planning!C191</f>
        <v>0</v>
      </c>
      <c r="D207" s="9">
        <f>Planning!D191</f>
        <v>0</v>
      </c>
      <c r="E207" s="3">
        <f>Planning!E191</f>
        <v>0</v>
      </c>
      <c r="F207" s="3" t="str">
        <f>IF(Planning!G191&lt;&gt;0,Planning!G191,"")</f>
        <v/>
      </c>
      <c r="G207" s="194">
        <f>Planning!H191</f>
        <v>0</v>
      </c>
      <c r="H207" s="4">
        <f>Planning!AD191</f>
        <v>0</v>
      </c>
      <c r="I207" s="198">
        <f ca="1">IF(OR(W207="1",AND(W207&lt;&gt;"1",G207=Lists!$A$17)),Y207,0)</f>
        <v>0</v>
      </c>
      <c r="J207" s="174"/>
      <c r="K207" s="32" t="str">
        <f ca="1">IF(AND(W207="2",G207&lt;&gt;Lists!$A$17),AA207,Z207)</f>
        <v/>
      </c>
      <c r="L207" s="33" t="str">
        <f t="shared" ca="1" si="30"/>
        <v/>
      </c>
      <c r="M207" s="5">
        <f>Planning!AE191</f>
        <v>0</v>
      </c>
      <c r="N207" s="5">
        <f>'Month 7'!M207+'Month 7'!N207-'Month 7'!O207</f>
        <v>0</v>
      </c>
      <c r="O207" s="166"/>
      <c r="P207" s="32" t="str">
        <f t="shared" si="25"/>
        <v/>
      </c>
      <c r="Q207" s="33" t="str">
        <f t="shared" si="31"/>
        <v/>
      </c>
      <c r="R207" s="89">
        <f ca="1">SUMIFS($J$25:$J$224,$C$25:$C$224,$C207,$G$25:$G$224,Lists!$A$16)</f>
        <v>0</v>
      </c>
      <c r="S207" s="89">
        <f t="shared" si="26"/>
        <v>0</v>
      </c>
      <c r="U207" s="2" t="str">
        <f t="shared" si="27"/>
        <v/>
      </c>
      <c r="W207" s="2" t="str">
        <f>IF(C207=0,"",LEFT(INDEX(Lists!$H$5:$H$49,MATCH(C207,Lists!$G$5:$G$49,0),1),1))</f>
        <v/>
      </c>
      <c r="Y207" s="4">
        <f ca="1">'Month 7'!H207+'Month 7'!I207-'Month 7'!J207</f>
        <v>0</v>
      </c>
      <c r="Z207" s="2" t="str">
        <f t="shared" ca="1" si="28"/>
        <v/>
      </c>
      <c r="AA207" s="2" t="str">
        <f t="shared" ca="1" si="32"/>
        <v/>
      </c>
      <c r="AC207" s="627" t="str">
        <f t="shared" si="29"/>
        <v>0</v>
      </c>
    </row>
    <row r="208" spans="1:29" ht="39" hidden="1" customHeight="1" x14ac:dyDescent="0.2">
      <c r="A208" s="14" t="str">
        <f>Planning!A192</f>
        <v>I184</v>
      </c>
      <c r="B208" s="9">
        <f>Planning!B192</f>
        <v>0</v>
      </c>
      <c r="C208" s="9">
        <f>Planning!C192</f>
        <v>0</v>
      </c>
      <c r="D208" s="9">
        <f>Planning!D192</f>
        <v>0</v>
      </c>
      <c r="E208" s="3">
        <f>Planning!E192</f>
        <v>0</v>
      </c>
      <c r="F208" s="3" t="str">
        <f>IF(Planning!G192&lt;&gt;0,Planning!G192,"")</f>
        <v/>
      </c>
      <c r="G208" s="194">
        <f>Planning!H192</f>
        <v>0</v>
      </c>
      <c r="H208" s="4">
        <f>Planning!AD192</f>
        <v>0</v>
      </c>
      <c r="I208" s="198">
        <f ca="1">IF(OR(W208="1",AND(W208&lt;&gt;"1",G208=Lists!$A$17)),Y208,0)</f>
        <v>0</v>
      </c>
      <c r="J208" s="174"/>
      <c r="K208" s="32" t="str">
        <f ca="1">IF(AND(W208="2",G208&lt;&gt;Lists!$A$17),AA208,Z208)</f>
        <v/>
      </c>
      <c r="L208" s="33" t="str">
        <f t="shared" ca="1" si="30"/>
        <v/>
      </c>
      <c r="M208" s="5">
        <f>Planning!AE192</f>
        <v>0</v>
      </c>
      <c r="N208" s="5">
        <f>'Month 7'!M208+'Month 7'!N208-'Month 7'!O208</f>
        <v>0</v>
      </c>
      <c r="O208" s="166"/>
      <c r="P208" s="32" t="str">
        <f t="shared" si="25"/>
        <v/>
      </c>
      <c r="Q208" s="33" t="str">
        <f t="shared" si="31"/>
        <v/>
      </c>
      <c r="R208" s="89">
        <f ca="1">SUMIFS($J$25:$J$224,$C$25:$C$224,$C208,$G$25:$G$224,Lists!$A$16)</f>
        <v>0</v>
      </c>
      <c r="S208" s="89">
        <f t="shared" si="26"/>
        <v>0</v>
      </c>
      <c r="U208" s="2" t="str">
        <f t="shared" si="27"/>
        <v/>
      </c>
      <c r="W208" s="2" t="str">
        <f>IF(C208=0,"",LEFT(INDEX(Lists!$H$5:$H$49,MATCH(C208,Lists!$G$5:$G$49,0),1),1))</f>
        <v/>
      </c>
      <c r="Y208" s="4">
        <f ca="1">'Month 7'!H208+'Month 7'!I208-'Month 7'!J208</f>
        <v>0</v>
      </c>
      <c r="Z208" s="2" t="str">
        <f t="shared" ca="1" si="28"/>
        <v/>
      </c>
      <c r="AA208" s="2" t="str">
        <f t="shared" ca="1" si="32"/>
        <v/>
      </c>
      <c r="AC208" s="627" t="str">
        <f t="shared" si="29"/>
        <v>0</v>
      </c>
    </row>
    <row r="209" spans="1:29" ht="39" hidden="1" customHeight="1" x14ac:dyDescent="0.2">
      <c r="A209" s="14" t="str">
        <f>Planning!A193</f>
        <v>I185</v>
      </c>
      <c r="B209" s="9">
        <f>Planning!B193</f>
        <v>0</v>
      </c>
      <c r="C209" s="9">
        <f>Planning!C193</f>
        <v>0</v>
      </c>
      <c r="D209" s="9">
        <f>Planning!D193</f>
        <v>0</v>
      </c>
      <c r="E209" s="3">
        <f>Planning!E193</f>
        <v>0</v>
      </c>
      <c r="F209" s="3" t="str">
        <f>IF(Planning!G193&lt;&gt;0,Planning!G193,"")</f>
        <v/>
      </c>
      <c r="G209" s="194">
        <f>Planning!H193</f>
        <v>0</v>
      </c>
      <c r="H209" s="4">
        <f>Planning!AD193</f>
        <v>0</v>
      </c>
      <c r="I209" s="198">
        <f ca="1">IF(OR(W209="1",AND(W209&lt;&gt;"1",G209=Lists!$A$17)),Y209,0)</f>
        <v>0</v>
      </c>
      <c r="J209" s="174"/>
      <c r="K209" s="32" t="str">
        <f ca="1">IF(AND(W209="2",G209&lt;&gt;Lists!$A$17),AA209,Z209)</f>
        <v/>
      </c>
      <c r="L209" s="33" t="str">
        <f t="shared" ca="1" si="30"/>
        <v/>
      </c>
      <c r="M209" s="5">
        <f>Planning!AE193</f>
        <v>0</v>
      </c>
      <c r="N209" s="5">
        <f>'Month 7'!M209+'Month 7'!N209-'Month 7'!O209</f>
        <v>0</v>
      </c>
      <c r="O209" s="166"/>
      <c r="P209" s="32" t="str">
        <f t="shared" si="25"/>
        <v/>
      </c>
      <c r="Q209" s="33" t="str">
        <f t="shared" si="31"/>
        <v/>
      </c>
      <c r="R209" s="89">
        <f ca="1">SUMIFS($J$25:$J$224,$C$25:$C$224,$C209,$G$25:$G$224,Lists!$A$16)</f>
        <v>0</v>
      </c>
      <c r="S209" s="89">
        <f t="shared" si="26"/>
        <v>0</v>
      </c>
      <c r="U209" s="2" t="str">
        <f t="shared" si="27"/>
        <v/>
      </c>
      <c r="W209" s="2" t="str">
        <f>IF(C209=0,"",LEFT(INDEX(Lists!$H$5:$H$49,MATCH(C209,Lists!$G$5:$G$49,0),1),1))</f>
        <v/>
      </c>
      <c r="Y209" s="4">
        <f ca="1">'Month 7'!H209+'Month 7'!I209-'Month 7'!J209</f>
        <v>0</v>
      </c>
      <c r="Z209" s="2" t="str">
        <f t="shared" ca="1" si="28"/>
        <v/>
      </c>
      <c r="AA209" s="2" t="str">
        <f t="shared" ca="1" si="32"/>
        <v/>
      </c>
      <c r="AC209" s="627" t="str">
        <f t="shared" si="29"/>
        <v>0</v>
      </c>
    </row>
    <row r="210" spans="1:29" ht="39" hidden="1" customHeight="1" x14ac:dyDescent="0.2">
      <c r="A210" s="14" t="str">
        <f>Planning!A194</f>
        <v>I186</v>
      </c>
      <c r="B210" s="9">
        <f>Planning!B194</f>
        <v>0</v>
      </c>
      <c r="C210" s="9">
        <f>Planning!C194</f>
        <v>0</v>
      </c>
      <c r="D210" s="9">
        <f>Planning!D194</f>
        <v>0</v>
      </c>
      <c r="E210" s="3">
        <f>Planning!E194</f>
        <v>0</v>
      </c>
      <c r="F210" s="3" t="str">
        <f>IF(Planning!G194&lt;&gt;0,Planning!G194,"")</f>
        <v/>
      </c>
      <c r="G210" s="194">
        <f>Planning!H194</f>
        <v>0</v>
      </c>
      <c r="H210" s="4">
        <f>Planning!AD194</f>
        <v>0</v>
      </c>
      <c r="I210" s="198">
        <f ca="1">IF(OR(W210="1",AND(W210&lt;&gt;"1",G210=Lists!$A$17)),Y210,0)</f>
        <v>0</v>
      </c>
      <c r="J210" s="174"/>
      <c r="K210" s="32" t="str">
        <f ca="1">IF(AND(W210="2",G210&lt;&gt;Lists!$A$17),AA210,Z210)</f>
        <v/>
      </c>
      <c r="L210" s="33" t="str">
        <f t="shared" ca="1" si="30"/>
        <v/>
      </c>
      <c r="M210" s="5">
        <f>Planning!AE194</f>
        <v>0</v>
      </c>
      <c r="N210" s="5">
        <f>'Month 7'!M210+'Month 7'!N210-'Month 7'!O210</f>
        <v>0</v>
      </c>
      <c r="O210" s="166"/>
      <c r="P210" s="32" t="str">
        <f t="shared" si="25"/>
        <v/>
      </c>
      <c r="Q210" s="33" t="str">
        <f t="shared" si="31"/>
        <v/>
      </c>
      <c r="R210" s="89">
        <f ca="1">SUMIFS($J$25:$J$224,$C$25:$C$224,$C210,$G$25:$G$224,Lists!$A$16)</f>
        <v>0</v>
      </c>
      <c r="S210" s="89">
        <f t="shared" si="26"/>
        <v>0</v>
      </c>
      <c r="U210" s="2" t="str">
        <f t="shared" si="27"/>
        <v/>
      </c>
      <c r="W210" s="2" t="str">
        <f>IF(C210=0,"",LEFT(INDEX(Lists!$H$5:$H$49,MATCH(C210,Lists!$G$5:$G$49,0),1),1))</f>
        <v/>
      </c>
      <c r="Y210" s="4">
        <f ca="1">'Month 7'!H210+'Month 7'!I210-'Month 7'!J210</f>
        <v>0</v>
      </c>
      <c r="Z210" s="2" t="str">
        <f t="shared" ca="1" si="28"/>
        <v/>
      </c>
      <c r="AA210" s="2" t="str">
        <f t="shared" ca="1" si="32"/>
        <v/>
      </c>
      <c r="AC210" s="627" t="str">
        <f t="shared" si="29"/>
        <v>0</v>
      </c>
    </row>
    <row r="211" spans="1:29" ht="39" hidden="1" customHeight="1" x14ac:dyDescent="0.2">
      <c r="A211" s="14" t="str">
        <f>Planning!A195</f>
        <v>I187</v>
      </c>
      <c r="B211" s="9">
        <f>Planning!B195</f>
        <v>0</v>
      </c>
      <c r="C211" s="9">
        <f>Planning!C195</f>
        <v>0</v>
      </c>
      <c r="D211" s="9">
        <f>Planning!D195</f>
        <v>0</v>
      </c>
      <c r="E211" s="3">
        <f>Planning!E195</f>
        <v>0</v>
      </c>
      <c r="F211" s="3" t="str">
        <f>IF(Planning!G195&lt;&gt;0,Planning!G195,"")</f>
        <v/>
      </c>
      <c r="G211" s="194">
        <f>Planning!H195</f>
        <v>0</v>
      </c>
      <c r="H211" s="4">
        <f>Planning!AD195</f>
        <v>0</v>
      </c>
      <c r="I211" s="198">
        <f ca="1">IF(OR(W211="1",AND(W211&lt;&gt;"1",G211=Lists!$A$17)),Y211,0)</f>
        <v>0</v>
      </c>
      <c r="J211" s="174"/>
      <c r="K211" s="32" t="str">
        <f ca="1">IF(AND(W211="2",G211&lt;&gt;Lists!$A$17),AA211,Z211)</f>
        <v/>
      </c>
      <c r="L211" s="33" t="str">
        <f t="shared" ca="1" si="30"/>
        <v/>
      </c>
      <c r="M211" s="5">
        <f>Planning!AE195</f>
        <v>0</v>
      </c>
      <c r="N211" s="5">
        <f>'Month 7'!M211+'Month 7'!N211-'Month 7'!O211</f>
        <v>0</v>
      </c>
      <c r="O211" s="166"/>
      <c r="P211" s="32" t="str">
        <f t="shared" si="25"/>
        <v/>
      </c>
      <c r="Q211" s="33" t="str">
        <f t="shared" si="31"/>
        <v/>
      </c>
      <c r="R211" s="89">
        <f ca="1">SUMIFS($J$25:$J$224,$C$25:$C$224,$C211,$G$25:$G$224,Lists!$A$16)</f>
        <v>0</v>
      </c>
      <c r="S211" s="89">
        <f t="shared" si="26"/>
        <v>0</v>
      </c>
      <c r="U211" s="2" t="str">
        <f t="shared" si="27"/>
        <v/>
      </c>
      <c r="W211" s="2" t="str">
        <f>IF(C211=0,"",LEFT(INDEX(Lists!$H$5:$H$49,MATCH(C211,Lists!$G$5:$G$49,0),1),1))</f>
        <v/>
      </c>
      <c r="Y211" s="4">
        <f ca="1">'Month 7'!H211+'Month 7'!I211-'Month 7'!J211</f>
        <v>0</v>
      </c>
      <c r="Z211" s="2" t="str">
        <f t="shared" ca="1" si="28"/>
        <v/>
      </c>
      <c r="AA211" s="2" t="str">
        <f t="shared" ca="1" si="32"/>
        <v/>
      </c>
      <c r="AC211" s="627" t="str">
        <f t="shared" si="29"/>
        <v>0</v>
      </c>
    </row>
    <row r="212" spans="1:29" ht="39" hidden="1" customHeight="1" x14ac:dyDescent="0.2">
      <c r="A212" s="14" t="str">
        <f>Planning!A196</f>
        <v>I188</v>
      </c>
      <c r="B212" s="9">
        <f>Planning!B196</f>
        <v>0</v>
      </c>
      <c r="C212" s="9">
        <f>Planning!C196</f>
        <v>0</v>
      </c>
      <c r="D212" s="9">
        <f>Planning!D196</f>
        <v>0</v>
      </c>
      <c r="E212" s="3">
        <f>Planning!E196</f>
        <v>0</v>
      </c>
      <c r="F212" s="3" t="str">
        <f>IF(Planning!G196&lt;&gt;0,Planning!G196,"")</f>
        <v/>
      </c>
      <c r="G212" s="194">
        <f>Planning!H196</f>
        <v>0</v>
      </c>
      <c r="H212" s="4">
        <f>Planning!AD196</f>
        <v>0</v>
      </c>
      <c r="I212" s="198">
        <f ca="1">IF(OR(W212="1",AND(W212&lt;&gt;"1",G212=Lists!$A$17)),Y212,0)</f>
        <v>0</v>
      </c>
      <c r="J212" s="174"/>
      <c r="K212" s="32" t="str">
        <f ca="1">IF(AND(W212="2",G212&lt;&gt;Lists!$A$17),AA212,Z212)</f>
        <v/>
      </c>
      <c r="L212" s="33" t="str">
        <f t="shared" ca="1" si="30"/>
        <v/>
      </c>
      <c r="M212" s="5">
        <f>Planning!AE196</f>
        <v>0</v>
      </c>
      <c r="N212" s="5">
        <f>'Month 7'!M212+'Month 7'!N212-'Month 7'!O212</f>
        <v>0</v>
      </c>
      <c r="O212" s="166"/>
      <c r="P212" s="32" t="str">
        <f t="shared" si="25"/>
        <v/>
      </c>
      <c r="Q212" s="33" t="str">
        <f t="shared" si="31"/>
        <v/>
      </c>
      <c r="R212" s="89">
        <f ca="1">SUMIFS($J$25:$J$224,$C$25:$C$224,$C212,$G$25:$G$224,Lists!$A$16)</f>
        <v>0</v>
      </c>
      <c r="S212" s="89">
        <f t="shared" si="26"/>
        <v>0</v>
      </c>
      <c r="U212" s="2" t="str">
        <f t="shared" si="27"/>
        <v/>
      </c>
      <c r="W212" s="2" t="str">
        <f>IF(C212=0,"",LEFT(INDEX(Lists!$H$5:$H$49,MATCH(C212,Lists!$G$5:$G$49,0),1),1))</f>
        <v/>
      </c>
      <c r="Y212" s="4">
        <f ca="1">'Month 7'!H212+'Month 7'!I212-'Month 7'!J212</f>
        <v>0</v>
      </c>
      <c r="Z212" s="2" t="str">
        <f t="shared" ca="1" si="28"/>
        <v/>
      </c>
      <c r="AA212" s="2" t="str">
        <f t="shared" ca="1" si="32"/>
        <v/>
      </c>
      <c r="AC212" s="627" t="str">
        <f t="shared" si="29"/>
        <v>0</v>
      </c>
    </row>
    <row r="213" spans="1:29" ht="39" hidden="1" customHeight="1" x14ac:dyDescent="0.2">
      <c r="A213" s="14" t="str">
        <f>Planning!A197</f>
        <v>I189</v>
      </c>
      <c r="B213" s="9">
        <f>Planning!B197</f>
        <v>0</v>
      </c>
      <c r="C213" s="9">
        <f>Planning!C197</f>
        <v>0</v>
      </c>
      <c r="D213" s="9">
        <f>Planning!D197</f>
        <v>0</v>
      </c>
      <c r="E213" s="3">
        <f>Planning!E197</f>
        <v>0</v>
      </c>
      <c r="F213" s="3" t="str">
        <f>IF(Planning!G197&lt;&gt;0,Planning!G197,"")</f>
        <v/>
      </c>
      <c r="G213" s="194">
        <f>Planning!H197</f>
        <v>0</v>
      </c>
      <c r="H213" s="4">
        <f>Planning!AD197</f>
        <v>0</v>
      </c>
      <c r="I213" s="198">
        <f ca="1">IF(OR(W213="1",AND(W213&lt;&gt;"1",G213=Lists!$A$17)),Y213,0)</f>
        <v>0</v>
      </c>
      <c r="J213" s="174"/>
      <c r="K213" s="32" t="str">
        <f ca="1">IF(AND(W213="2",G213&lt;&gt;Lists!$A$17),AA213,Z213)</f>
        <v/>
      </c>
      <c r="L213" s="33" t="str">
        <f t="shared" ca="1" si="30"/>
        <v/>
      </c>
      <c r="M213" s="5">
        <f>Planning!AE197</f>
        <v>0</v>
      </c>
      <c r="N213" s="5">
        <f>'Month 7'!M213+'Month 7'!N213-'Month 7'!O213</f>
        <v>0</v>
      </c>
      <c r="O213" s="166"/>
      <c r="P213" s="32" t="str">
        <f t="shared" si="25"/>
        <v/>
      </c>
      <c r="Q213" s="33" t="str">
        <f t="shared" si="31"/>
        <v/>
      </c>
      <c r="R213" s="89">
        <f ca="1">SUMIFS($J$25:$J$224,$C$25:$C$224,$C213,$G$25:$G$224,Lists!$A$16)</f>
        <v>0</v>
      </c>
      <c r="S213" s="89">
        <f t="shared" si="26"/>
        <v>0</v>
      </c>
      <c r="U213" s="2" t="str">
        <f t="shared" si="27"/>
        <v/>
      </c>
      <c r="W213" s="2" t="str">
        <f>IF(C213=0,"",LEFT(INDEX(Lists!$H$5:$H$49,MATCH(C213,Lists!$G$5:$G$49,0),1),1))</f>
        <v/>
      </c>
      <c r="Y213" s="4">
        <f ca="1">'Month 7'!H213+'Month 7'!I213-'Month 7'!J213</f>
        <v>0</v>
      </c>
      <c r="Z213" s="2" t="str">
        <f t="shared" ca="1" si="28"/>
        <v/>
      </c>
      <c r="AA213" s="2" t="str">
        <f t="shared" ca="1" si="32"/>
        <v/>
      </c>
      <c r="AC213" s="627" t="str">
        <f t="shared" si="29"/>
        <v>0</v>
      </c>
    </row>
    <row r="214" spans="1:29" ht="39" hidden="1" customHeight="1" x14ac:dyDescent="0.2">
      <c r="A214" s="14" t="str">
        <f>Planning!A198</f>
        <v>I190</v>
      </c>
      <c r="B214" s="9">
        <f>Planning!B198</f>
        <v>0</v>
      </c>
      <c r="C214" s="9">
        <f>Planning!C198</f>
        <v>0</v>
      </c>
      <c r="D214" s="9">
        <f>Planning!D198</f>
        <v>0</v>
      </c>
      <c r="E214" s="3">
        <f>Planning!E198</f>
        <v>0</v>
      </c>
      <c r="F214" s="3" t="str">
        <f>IF(Planning!G198&lt;&gt;0,Planning!G198,"")</f>
        <v/>
      </c>
      <c r="G214" s="194">
        <f>Planning!H198</f>
        <v>0</v>
      </c>
      <c r="H214" s="4">
        <f>Planning!AD198</f>
        <v>0</v>
      </c>
      <c r="I214" s="198">
        <f ca="1">IF(OR(W214="1",AND(W214&lt;&gt;"1",G214=Lists!$A$17)),Y214,0)</f>
        <v>0</v>
      </c>
      <c r="J214" s="174"/>
      <c r="K214" s="32" t="str">
        <f ca="1">IF(AND(W214="2",G214&lt;&gt;Lists!$A$17),AA214,Z214)</f>
        <v/>
      </c>
      <c r="L214" s="33" t="str">
        <f t="shared" ca="1" si="30"/>
        <v/>
      </c>
      <c r="M214" s="5">
        <f>Planning!AE198</f>
        <v>0</v>
      </c>
      <c r="N214" s="5">
        <f>'Month 7'!M214+'Month 7'!N214-'Month 7'!O214</f>
        <v>0</v>
      </c>
      <c r="O214" s="166"/>
      <c r="P214" s="32" t="str">
        <f t="shared" si="25"/>
        <v/>
      </c>
      <c r="Q214" s="33" t="str">
        <f t="shared" si="31"/>
        <v/>
      </c>
      <c r="R214" s="89">
        <f ca="1">SUMIFS($J$25:$J$224,$C$25:$C$224,$C214,$G$25:$G$224,Lists!$A$16)</f>
        <v>0</v>
      </c>
      <c r="S214" s="89">
        <f t="shared" si="26"/>
        <v>0</v>
      </c>
      <c r="U214" s="2" t="str">
        <f t="shared" si="27"/>
        <v/>
      </c>
      <c r="W214" s="2" t="str">
        <f>IF(C214=0,"",LEFT(INDEX(Lists!$H$5:$H$49,MATCH(C214,Lists!$G$5:$G$49,0),1),1))</f>
        <v/>
      </c>
      <c r="Y214" s="4">
        <f ca="1">'Month 7'!H214+'Month 7'!I214-'Month 7'!J214</f>
        <v>0</v>
      </c>
      <c r="Z214" s="2" t="str">
        <f t="shared" ca="1" si="28"/>
        <v/>
      </c>
      <c r="AA214" s="2" t="str">
        <f t="shared" ca="1" si="32"/>
        <v/>
      </c>
      <c r="AC214" s="627" t="str">
        <f t="shared" si="29"/>
        <v>0</v>
      </c>
    </row>
    <row r="215" spans="1:29" ht="39" hidden="1" customHeight="1" x14ac:dyDescent="0.2">
      <c r="A215" s="14" t="str">
        <f>Planning!A199</f>
        <v>I191</v>
      </c>
      <c r="B215" s="9">
        <f>Planning!B199</f>
        <v>0</v>
      </c>
      <c r="C215" s="9">
        <f>Planning!C199</f>
        <v>0</v>
      </c>
      <c r="D215" s="9">
        <f>Planning!D199</f>
        <v>0</v>
      </c>
      <c r="E215" s="3">
        <f>Planning!E199</f>
        <v>0</v>
      </c>
      <c r="F215" s="3" t="str">
        <f>IF(Planning!G199&lt;&gt;0,Planning!G199,"")</f>
        <v/>
      </c>
      <c r="G215" s="194">
        <f>Planning!H199</f>
        <v>0</v>
      </c>
      <c r="H215" s="4">
        <f>Planning!AD199</f>
        <v>0</v>
      </c>
      <c r="I215" s="198">
        <f ca="1">IF(OR(W215="1",AND(W215&lt;&gt;"1",G215=Lists!$A$17)),Y215,0)</f>
        <v>0</v>
      </c>
      <c r="J215" s="174"/>
      <c r="K215" s="32" t="str">
        <f ca="1">IF(AND(W215="2",G215&lt;&gt;Lists!$A$17),AA215,Z215)</f>
        <v/>
      </c>
      <c r="L215" s="33" t="str">
        <f t="shared" ca="1" si="30"/>
        <v/>
      </c>
      <c r="M215" s="5">
        <f>Planning!AE199</f>
        <v>0</v>
      </c>
      <c r="N215" s="5">
        <f>'Month 7'!M215+'Month 7'!N215-'Month 7'!O215</f>
        <v>0</v>
      </c>
      <c r="O215" s="166"/>
      <c r="P215" s="32" t="str">
        <f t="shared" si="25"/>
        <v/>
      </c>
      <c r="Q215" s="33" t="str">
        <f t="shared" si="31"/>
        <v/>
      </c>
      <c r="R215" s="89">
        <f ca="1">SUMIFS($J$25:$J$224,$C$25:$C$224,$C215,$G$25:$G$224,Lists!$A$16)</f>
        <v>0</v>
      </c>
      <c r="S215" s="89">
        <f t="shared" si="26"/>
        <v>0</v>
      </c>
      <c r="U215" s="2" t="str">
        <f t="shared" si="27"/>
        <v/>
      </c>
      <c r="W215" s="2" t="str">
        <f>IF(C215=0,"",LEFT(INDEX(Lists!$H$5:$H$49,MATCH(C215,Lists!$G$5:$G$49,0),1),1))</f>
        <v/>
      </c>
      <c r="Y215" s="4">
        <f ca="1">'Month 7'!H215+'Month 7'!I215-'Month 7'!J215</f>
        <v>0</v>
      </c>
      <c r="Z215" s="2" t="str">
        <f t="shared" ca="1" si="28"/>
        <v/>
      </c>
      <c r="AA215" s="2" t="str">
        <f t="shared" ca="1" si="32"/>
        <v/>
      </c>
      <c r="AC215" s="627" t="str">
        <f t="shared" si="29"/>
        <v>0</v>
      </c>
    </row>
    <row r="216" spans="1:29" ht="39" hidden="1" customHeight="1" x14ac:dyDescent="0.2">
      <c r="A216" s="14" t="str">
        <f>Planning!A200</f>
        <v>I192</v>
      </c>
      <c r="B216" s="9">
        <f>Planning!B200</f>
        <v>0</v>
      </c>
      <c r="C216" s="9">
        <f>Planning!C200</f>
        <v>0</v>
      </c>
      <c r="D216" s="9">
        <f>Planning!D200</f>
        <v>0</v>
      </c>
      <c r="E216" s="3">
        <f>Planning!E200</f>
        <v>0</v>
      </c>
      <c r="F216" s="3" t="str">
        <f>IF(Planning!G200&lt;&gt;0,Planning!G200,"")</f>
        <v/>
      </c>
      <c r="G216" s="194">
        <f>Planning!H200</f>
        <v>0</v>
      </c>
      <c r="H216" s="4">
        <f>Planning!AD200</f>
        <v>0</v>
      </c>
      <c r="I216" s="198">
        <f ca="1">IF(OR(W216="1",AND(W216&lt;&gt;"1",G216=Lists!$A$17)),Y216,0)</f>
        <v>0</v>
      </c>
      <c r="J216" s="174"/>
      <c r="K216" s="32" t="str">
        <f ca="1">IF(AND(W216="2",G216&lt;&gt;Lists!$A$17),AA216,Z216)</f>
        <v/>
      </c>
      <c r="L216" s="33" t="str">
        <f t="shared" ca="1" si="30"/>
        <v/>
      </c>
      <c r="M216" s="5">
        <f>Planning!AE200</f>
        <v>0</v>
      </c>
      <c r="N216" s="5">
        <f>'Month 7'!M216+'Month 7'!N216-'Month 7'!O216</f>
        <v>0</v>
      </c>
      <c r="O216" s="166"/>
      <c r="P216" s="32" t="str">
        <f t="shared" si="25"/>
        <v/>
      </c>
      <c r="Q216" s="33" t="str">
        <f t="shared" si="31"/>
        <v/>
      </c>
      <c r="R216" s="89">
        <f ca="1">SUMIFS($J$25:$J$224,$C$25:$C$224,$C216,$G$25:$G$224,Lists!$A$16)</f>
        <v>0</v>
      </c>
      <c r="S216" s="89">
        <f t="shared" si="26"/>
        <v>0</v>
      </c>
      <c r="U216" s="2" t="str">
        <f t="shared" si="27"/>
        <v/>
      </c>
      <c r="W216" s="2" t="str">
        <f>IF(C216=0,"",LEFT(INDEX(Lists!$H$5:$H$49,MATCH(C216,Lists!$G$5:$G$49,0),1),1))</f>
        <v/>
      </c>
      <c r="Y216" s="4">
        <f ca="1">'Month 7'!H216+'Month 7'!I216-'Month 7'!J216</f>
        <v>0</v>
      </c>
      <c r="Z216" s="2" t="str">
        <f t="shared" ca="1" si="28"/>
        <v/>
      </c>
      <c r="AA216" s="2" t="str">
        <f t="shared" ca="1" si="32"/>
        <v/>
      </c>
      <c r="AC216" s="627" t="str">
        <f t="shared" si="29"/>
        <v>0</v>
      </c>
    </row>
    <row r="217" spans="1:29" ht="39" hidden="1" customHeight="1" x14ac:dyDescent="0.2">
      <c r="A217" s="14" t="str">
        <f>Planning!A201</f>
        <v>I193</v>
      </c>
      <c r="B217" s="9">
        <f>Planning!B201</f>
        <v>0</v>
      </c>
      <c r="C217" s="9">
        <f>Planning!C201</f>
        <v>0</v>
      </c>
      <c r="D217" s="9">
        <f>Planning!D201</f>
        <v>0</v>
      </c>
      <c r="E217" s="3">
        <f>Planning!E201</f>
        <v>0</v>
      </c>
      <c r="F217" s="3" t="str">
        <f>IF(Planning!G201&lt;&gt;0,Planning!G201,"")</f>
        <v/>
      </c>
      <c r="G217" s="194">
        <f>Planning!H201</f>
        <v>0</v>
      </c>
      <c r="H217" s="4">
        <f>Planning!AD201</f>
        <v>0</v>
      </c>
      <c r="I217" s="198">
        <f ca="1">IF(OR(W217="1",AND(W217&lt;&gt;"1",G217=Lists!$A$17)),Y217,0)</f>
        <v>0</v>
      </c>
      <c r="J217" s="174"/>
      <c r="K217" s="32" t="str">
        <f ca="1">IF(AND(W217="2",G217&lt;&gt;Lists!$A$17),AA217,Z217)</f>
        <v/>
      </c>
      <c r="L217" s="33" t="str">
        <f t="shared" ref="L217:L224" ca="1" si="33">IF($U217=ExcluirDelPLogro,"",IF(AND(H217=0,I217=0,J217=0),"",K217))</f>
        <v/>
      </c>
      <c r="M217" s="5">
        <f>Planning!AE201</f>
        <v>0</v>
      </c>
      <c r="N217" s="5">
        <f>'Month 7'!M217+'Month 7'!N217-'Month 7'!O217</f>
        <v>0</v>
      </c>
      <c r="O217" s="166"/>
      <c r="P217" s="32" t="str">
        <f t="shared" si="25"/>
        <v/>
      </c>
      <c r="Q217" s="33" t="str">
        <f t="shared" ref="Q217:Q224" si="34">IF($U217=ExcluirDelPLogro,"",IF(AND(M217=0,N217=0,O217=0),"",P217))</f>
        <v/>
      </c>
      <c r="R217" s="89">
        <f ca="1">SUMIFS($J$25:$J$224,$C$25:$C$224,$C217,$G$25:$G$224,Lists!$A$16)</f>
        <v>0</v>
      </c>
      <c r="S217" s="89">
        <f t="shared" si="26"/>
        <v>0</v>
      </c>
      <c r="U217" s="2" t="str">
        <f t="shared" si="27"/>
        <v/>
      </c>
      <c r="W217" s="2" t="str">
        <f>IF(C217=0,"",LEFT(INDEX(Lists!$H$5:$H$49,MATCH(C217,Lists!$G$5:$G$49,0),1),1))</f>
        <v/>
      </c>
      <c r="Y217" s="4">
        <f ca="1">'Month 7'!H217+'Month 7'!I217-'Month 7'!J217</f>
        <v>0</v>
      </c>
      <c r="Z217" s="2" t="str">
        <f t="shared" ca="1" si="28"/>
        <v/>
      </c>
      <c r="AA217" s="2" t="str">
        <f t="shared" ref="AA217:AA224" ca="1" si="35">IF(AND(H217=0,I217=0,J217=0),"",IF(J217&gt;0,H217/J217,0))</f>
        <v/>
      </c>
      <c r="AC217" s="627" t="str">
        <f t="shared" si="29"/>
        <v>0</v>
      </c>
    </row>
    <row r="218" spans="1:29" ht="39" hidden="1" customHeight="1" x14ac:dyDescent="0.2">
      <c r="A218" s="14" t="str">
        <f>Planning!A202</f>
        <v>I194</v>
      </c>
      <c r="B218" s="9">
        <f>Planning!B202</f>
        <v>0</v>
      </c>
      <c r="C218" s="9">
        <f>Planning!C202</f>
        <v>0</v>
      </c>
      <c r="D218" s="9">
        <f>Planning!D202</f>
        <v>0</v>
      </c>
      <c r="E218" s="3">
        <f>Planning!E202</f>
        <v>0</v>
      </c>
      <c r="F218" s="3" t="str">
        <f>IF(Planning!G202&lt;&gt;0,Planning!G202,"")</f>
        <v/>
      </c>
      <c r="G218" s="194">
        <f>Planning!H202</f>
        <v>0</v>
      </c>
      <c r="H218" s="4">
        <f>Planning!AD202</f>
        <v>0</v>
      </c>
      <c r="I218" s="198">
        <f ca="1">IF(OR(W218="1",AND(W218&lt;&gt;"1",G218=Lists!$A$17)),Y218,0)</f>
        <v>0</v>
      </c>
      <c r="J218" s="174"/>
      <c r="K218" s="32" t="str">
        <f ca="1">IF(AND(W218="2",G218&lt;&gt;Lists!$A$17),AA218,Z218)</f>
        <v/>
      </c>
      <c r="L218" s="33" t="str">
        <f t="shared" ca="1" si="33"/>
        <v/>
      </c>
      <c r="M218" s="5">
        <f>Planning!AE202</f>
        <v>0</v>
      </c>
      <c r="N218" s="5">
        <f>'Month 7'!M218+'Month 7'!N218-'Month 7'!O218</f>
        <v>0</v>
      </c>
      <c r="O218" s="166"/>
      <c r="P218" s="32" t="str">
        <f t="shared" ref="P218:P224" si="36">IF(AND(M218=0,N218=0,O218=0),"",IF((M218+N218)&gt;0,O218/(M218+N218),O218))</f>
        <v/>
      </c>
      <c r="Q218" s="33" t="str">
        <f t="shared" si="34"/>
        <v/>
      </c>
      <c r="R218" s="89">
        <f ca="1">SUMIFS($J$25:$J$224,$C$25:$C$224,$C218,$G$25:$G$224,Lists!$A$16)</f>
        <v>0</v>
      </c>
      <c r="S218" s="89">
        <f t="shared" ref="S218:S224" si="37">SUMIFS($O$25:$O$224,$C$25:$C$224,$C218,$G$25:$G$224,"&lt;&gt;0")</f>
        <v>0</v>
      </c>
      <c r="U218" s="2" t="str">
        <f t="shared" ref="U218:U224" si="38">IF(B218=0,"",IF(LEFT(B218,1)="1","1","2"))</f>
        <v/>
      </c>
      <c r="W218" s="2" t="str">
        <f>IF(C218=0,"",LEFT(INDEX(Lists!$H$5:$H$49,MATCH(C218,Lists!$G$5:$G$49,0),1),1))</f>
        <v/>
      </c>
      <c r="Y218" s="4">
        <f ca="1">'Month 7'!H218+'Month 7'!I218-'Month 7'!J218</f>
        <v>0</v>
      </c>
      <c r="Z218" s="2" t="str">
        <f t="shared" ref="Z218:Z224" ca="1" si="39">IF(AND(H218=0,I218=0,J218=0),"",IF((H218+I218)&gt;0,J218/(H218+I218),J218))</f>
        <v/>
      </c>
      <c r="AA218" s="2" t="str">
        <f t="shared" ca="1" si="35"/>
        <v/>
      </c>
      <c r="AC218" s="627" t="str">
        <f t="shared" ref="AC218:AC224" si="40">U218&amp;C218</f>
        <v>0</v>
      </c>
    </row>
    <row r="219" spans="1:29" ht="39" hidden="1" customHeight="1" x14ac:dyDescent="0.2">
      <c r="A219" s="14" t="str">
        <f>Planning!A203</f>
        <v>I195</v>
      </c>
      <c r="B219" s="9">
        <f>Planning!B203</f>
        <v>0</v>
      </c>
      <c r="C219" s="9">
        <f>Planning!C203</f>
        <v>0</v>
      </c>
      <c r="D219" s="9">
        <f>Planning!D203</f>
        <v>0</v>
      </c>
      <c r="E219" s="3">
        <f>Planning!E203</f>
        <v>0</v>
      </c>
      <c r="F219" s="3" t="str">
        <f>IF(Planning!G203&lt;&gt;0,Planning!G203,"")</f>
        <v/>
      </c>
      <c r="G219" s="194">
        <f>Planning!H203</f>
        <v>0</v>
      </c>
      <c r="H219" s="4">
        <f>Planning!AD203</f>
        <v>0</v>
      </c>
      <c r="I219" s="198">
        <f ca="1">IF(OR(W219="1",AND(W219&lt;&gt;"1",G219=Lists!$A$17)),Y219,0)</f>
        <v>0</v>
      </c>
      <c r="J219" s="174"/>
      <c r="K219" s="32" t="str">
        <f ca="1">IF(AND(W219="2",G219&lt;&gt;Lists!$A$17),AA219,Z219)</f>
        <v/>
      </c>
      <c r="L219" s="33" t="str">
        <f t="shared" ca="1" si="33"/>
        <v/>
      </c>
      <c r="M219" s="5">
        <f>Planning!AE203</f>
        <v>0</v>
      </c>
      <c r="N219" s="5">
        <f>'Month 7'!M219+'Month 7'!N219-'Month 7'!O219</f>
        <v>0</v>
      </c>
      <c r="O219" s="166"/>
      <c r="P219" s="32" t="str">
        <f t="shared" si="36"/>
        <v/>
      </c>
      <c r="Q219" s="33" t="str">
        <f t="shared" si="34"/>
        <v/>
      </c>
      <c r="R219" s="89">
        <f ca="1">SUMIFS($J$25:$J$224,$C$25:$C$224,$C219,$G$25:$G$224,Lists!$A$16)</f>
        <v>0</v>
      </c>
      <c r="S219" s="89">
        <f t="shared" si="37"/>
        <v>0</v>
      </c>
      <c r="U219" s="2" t="str">
        <f t="shared" si="38"/>
        <v/>
      </c>
      <c r="W219" s="2" t="str">
        <f>IF(C219=0,"",LEFT(INDEX(Lists!$H$5:$H$49,MATCH(C219,Lists!$G$5:$G$49,0),1),1))</f>
        <v/>
      </c>
      <c r="Y219" s="4">
        <f ca="1">'Month 7'!H219+'Month 7'!I219-'Month 7'!J219</f>
        <v>0</v>
      </c>
      <c r="Z219" s="2" t="str">
        <f t="shared" ca="1" si="39"/>
        <v/>
      </c>
      <c r="AA219" s="2" t="str">
        <f t="shared" ca="1" si="35"/>
        <v/>
      </c>
      <c r="AC219" s="627" t="str">
        <f t="shared" si="40"/>
        <v>0</v>
      </c>
    </row>
    <row r="220" spans="1:29" ht="39" hidden="1" customHeight="1" x14ac:dyDescent="0.2">
      <c r="A220" s="14" t="str">
        <f>Planning!A204</f>
        <v>I196</v>
      </c>
      <c r="B220" s="9">
        <f>Planning!B204</f>
        <v>0</v>
      </c>
      <c r="C220" s="9">
        <f>Planning!C204</f>
        <v>0</v>
      </c>
      <c r="D220" s="9">
        <f>Planning!D204</f>
        <v>0</v>
      </c>
      <c r="E220" s="3">
        <f>Planning!E204</f>
        <v>0</v>
      </c>
      <c r="F220" s="3" t="str">
        <f>IF(Planning!G204&lt;&gt;0,Planning!G204,"")</f>
        <v/>
      </c>
      <c r="G220" s="194">
        <f>Planning!H204</f>
        <v>0</v>
      </c>
      <c r="H220" s="4">
        <f>Planning!AD204</f>
        <v>0</v>
      </c>
      <c r="I220" s="198">
        <f ca="1">IF(OR(W220="1",AND(W220&lt;&gt;"1",G220=Lists!$A$17)),Y220,0)</f>
        <v>0</v>
      </c>
      <c r="J220" s="174"/>
      <c r="K220" s="32" t="str">
        <f ca="1">IF(AND(W220="2",G220&lt;&gt;Lists!$A$17),AA220,Z220)</f>
        <v/>
      </c>
      <c r="L220" s="33" t="str">
        <f t="shared" ca="1" si="33"/>
        <v/>
      </c>
      <c r="M220" s="5">
        <f>Planning!AE204</f>
        <v>0</v>
      </c>
      <c r="N220" s="5">
        <f>'Month 7'!M220+'Month 7'!N220-'Month 7'!O220</f>
        <v>0</v>
      </c>
      <c r="O220" s="166"/>
      <c r="P220" s="32" t="str">
        <f t="shared" si="36"/>
        <v/>
      </c>
      <c r="Q220" s="33" t="str">
        <f t="shared" si="34"/>
        <v/>
      </c>
      <c r="R220" s="89">
        <f ca="1">SUMIFS($J$25:$J$224,$C$25:$C$224,$C220,$G$25:$G$224,Lists!$A$16)</f>
        <v>0</v>
      </c>
      <c r="S220" s="89">
        <f t="shared" si="37"/>
        <v>0</v>
      </c>
      <c r="U220" s="2" t="str">
        <f t="shared" si="38"/>
        <v/>
      </c>
      <c r="W220" s="2" t="str">
        <f>IF(C220=0,"",LEFT(INDEX(Lists!$H$5:$H$49,MATCH(C220,Lists!$G$5:$G$49,0),1),1))</f>
        <v/>
      </c>
      <c r="Y220" s="4">
        <f ca="1">'Month 7'!H220+'Month 7'!I220-'Month 7'!J220</f>
        <v>0</v>
      </c>
      <c r="Z220" s="2" t="str">
        <f t="shared" ca="1" si="39"/>
        <v/>
      </c>
      <c r="AA220" s="2" t="str">
        <f t="shared" ca="1" si="35"/>
        <v/>
      </c>
      <c r="AC220" s="627" t="str">
        <f t="shared" si="40"/>
        <v>0</v>
      </c>
    </row>
    <row r="221" spans="1:29" ht="39" hidden="1" customHeight="1" x14ac:dyDescent="0.2">
      <c r="A221" s="14" t="str">
        <f>Planning!A205</f>
        <v>I197</v>
      </c>
      <c r="B221" s="9">
        <f>Planning!B205</f>
        <v>0</v>
      </c>
      <c r="C221" s="9">
        <f>Planning!C205</f>
        <v>0</v>
      </c>
      <c r="D221" s="9">
        <f>Planning!D205</f>
        <v>0</v>
      </c>
      <c r="E221" s="3">
        <f>Planning!E205</f>
        <v>0</v>
      </c>
      <c r="F221" s="3" t="str">
        <f>IF(Planning!G205&lt;&gt;0,Planning!G205,"")</f>
        <v/>
      </c>
      <c r="G221" s="194">
        <f>Planning!H205</f>
        <v>0</v>
      </c>
      <c r="H221" s="4">
        <f>Planning!AD205</f>
        <v>0</v>
      </c>
      <c r="I221" s="198">
        <f ca="1">IF(OR(W221="1",AND(W221&lt;&gt;"1",G221=Lists!$A$17)),Y221,0)</f>
        <v>0</v>
      </c>
      <c r="J221" s="174"/>
      <c r="K221" s="32" t="str">
        <f ca="1">IF(AND(W221="2",G221&lt;&gt;Lists!$A$17),AA221,Z221)</f>
        <v/>
      </c>
      <c r="L221" s="33" t="str">
        <f t="shared" ca="1" si="33"/>
        <v/>
      </c>
      <c r="M221" s="5">
        <f>Planning!AE205</f>
        <v>0</v>
      </c>
      <c r="N221" s="5">
        <f>'Month 7'!M221+'Month 7'!N221-'Month 7'!O221</f>
        <v>0</v>
      </c>
      <c r="O221" s="166"/>
      <c r="P221" s="32" t="str">
        <f t="shared" si="36"/>
        <v/>
      </c>
      <c r="Q221" s="33" t="str">
        <f t="shared" si="34"/>
        <v/>
      </c>
      <c r="R221" s="89">
        <f ca="1">SUMIFS($J$25:$J$224,$C$25:$C$224,$C221,$G$25:$G$224,Lists!$A$16)</f>
        <v>0</v>
      </c>
      <c r="S221" s="89">
        <f t="shared" si="37"/>
        <v>0</v>
      </c>
      <c r="U221" s="2" t="str">
        <f t="shared" si="38"/>
        <v/>
      </c>
      <c r="W221" s="2" t="str">
        <f>IF(C221=0,"",LEFT(INDEX(Lists!$H$5:$H$49,MATCH(C221,Lists!$G$5:$G$49,0),1),1))</f>
        <v/>
      </c>
      <c r="Y221" s="4">
        <f ca="1">'Month 7'!H221+'Month 7'!I221-'Month 7'!J221</f>
        <v>0</v>
      </c>
      <c r="Z221" s="2" t="str">
        <f t="shared" ca="1" si="39"/>
        <v/>
      </c>
      <c r="AA221" s="2" t="str">
        <f t="shared" ca="1" si="35"/>
        <v/>
      </c>
      <c r="AC221" s="627" t="str">
        <f t="shared" si="40"/>
        <v>0</v>
      </c>
    </row>
    <row r="222" spans="1:29" ht="39" hidden="1" customHeight="1" x14ac:dyDescent="0.2">
      <c r="A222" s="14" t="str">
        <f>Planning!A206</f>
        <v>I198</v>
      </c>
      <c r="B222" s="9">
        <f>Planning!B206</f>
        <v>0</v>
      </c>
      <c r="C222" s="9">
        <f>Planning!C206</f>
        <v>0</v>
      </c>
      <c r="D222" s="9">
        <f>Planning!D206</f>
        <v>0</v>
      </c>
      <c r="E222" s="3">
        <f>Planning!E206</f>
        <v>0</v>
      </c>
      <c r="F222" s="3" t="str">
        <f>IF(Planning!G206&lt;&gt;0,Planning!G206,"")</f>
        <v/>
      </c>
      <c r="G222" s="194">
        <f>Planning!H206</f>
        <v>0</v>
      </c>
      <c r="H222" s="4">
        <f>Planning!AD206</f>
        <v>0</v>
      </c>
      <c r="I222" s="198">
        <f ca="1">IF(OR(W222="1",AND(W222&lt;&gt;"1",G222=Lists!$A$17)),Y222,0)</f>
        <v>0</v>
      </c>
      <c r="J222" s="174"/>
      <c r="K222" s="32" t="str">
        <f ca="1">IF(AND(W222="2",G222&lt;&gt;Lists!$A$17),AA222,Z222)</f>
        <v/>
      </c>
      <c r="L222" s="33" t="str">
        <f t="shared" ca="1" si="33"/>
        <v/>
      </c>
      <c r="M222" s="5">
        <f>Planning!AE206</f>
        <v>0</v>
      </c>
      <c r="N222" s="5">
        <f>'Month 7'!M222+'Month 7'!N222-'Month 7'!O222</f>
        <v>0</v>
      </c>
      <c r="O222" s="166"/>
      <c r="P222" s="32" t="str">
        <f t="shared" si="36"/>
        <v/>
      </c>
      <c r="Q222" s="33" t="str">
        <f t="shared" si="34"/>
        <v/>
      </c>
      <c r="R222" s="89">
        <f ca="1">SUMIFS($J$25:$J$224,$C$25:$C$224,$C222,$G$25:$G$224,Lists!$A$16)</f>
        <v>0</v>
      </c>
      <c r="S222" s="89">
        <f t="shared" si="37"/>
        <v>0</v>
      </c>
      <c r="U222" s="2" t="str">
        <f t="shared" si="38"/>
        <v/>
      </c>
      <c r="W222" s="2" t="str">
        <f>IF(C222=0,"",LEFT(INDEX(Lists!$H$5:$H$49,MATCH(C222,Lists!$G$5:$G$49,0),1),1))</f>
        <v/>
      </c>
      <c r="Y222" s="4">
        <f ca="1">'Month 7'!H222+'Month 7'!I222-'Month 7'!J222</f>
        <v>0</v>
      </c>
      <c r="Z222" s="2" t="str">
        <f t="shared" ca="1" si="39"/>
        <v/>
      </c>
      <c r="AA222" s="2" t="str">
        <f t="shared" ca="1" si="35"/>
        <v/>
      </c>
      <c r="AC222" s="627" t="str">
        <f t="shared" si="40"/>
        <v>0</v>
      </c>
    </row>
    <row r="223" spans="1:29" ht="39" hidden="1" customHeight="1" x14ac:dyDescent="0.2">
      <c r="A223" s="14" t="str">
        <f>Planning!A207</f>
        <v>I199</v>
      </c>
      <c r="B223" s="9">
        <f>Planning!B207</f>
        <v>0</v>
      </c>
      <c r="C223" s="9">
        <f>Planning!C207</f>
        <v>0</v>
      </c>
      <c r="D223" s="9">
        <f>Planning!D207</f>
        <v>0</v>
      </c>
      <c r="E223" s="3">
        <f>Planning!E207</f>
        <v>0</v>
      </c>
      <c r="F223" s="3" t="str">
        <f>IF(Planning!G207&lt;&gt;0,Planning!G207,"")</f>
        <v/>
      </c>
      <c r="G223" s="194">
        <f>Planning!H207</f>
        <v>0</v>
      </c>
      <c r="H223" s="4">
        <f>Planning!AD207</f>
        <v>0</v>
      </c>
      <c r="I223" s="198">
        <f ca="1">IF(OR(W223="1",AND(W223&lt;&gt;"1",G223=Lists!$A$17)),Y223,0)</f>
        <v>0</v>
      </c>
      <c r="J223" s="174"/>
      <c r="K223" s="32" t="str">
        <f ca="1">IF(AND(W223="2",G223&lt;&gt;Lists!$A$17),AA223,Z223)</f>
        <v/>
      </c>
      <c r="L223" s="33" t="str">
        <f t="shared" ca="1" si="33"/>
        <v/>
      </c>
      <c r="M223" s="5">
        <f>Planning!AE207</f>
        <v>0</v>
      </c>
      <c r="N223" s="5">
        <f>'Month 7'!M223+'Month 7'!N223-'Month 7'!O223</f>
        <v>0</v>
      </c>
      <c r="O223" s="166"/>
      <c r="P223" s="32" t="str">
        <f t="shared" si="36"/>
        <v/>
      </c>
      <c r="Q223" s="33" t="str">
        <f t="shared" si="34"/>
        <v/>
      </c>
      <c r="R223" s="89">
        <f ca="1">SUMIFS($J$25:$J$224,$C$25:$C$224,$C223,$G$25:$G$224,Lists!$A$16)</f>
        <v>0</v>
      </c>
      <c r="S223" s="89">
        <f t="shared" si="37"/>
        <v>0</v>
      </c>
      <c r="U223" s="2" t="str">
        <f t="shared" si="38"/>
        <v/>
      </c>
      <c r="W223" s="2" t="str">
        <f>IF(C223=0,"",LEFT(INDEX(Lists!$H$5:$H$49,MATCH(C223,Lists!$G$5:$G$49,0),1),1))</f>
        <v/>
      </c>
      <c r="Y223" s="4">
        <f ca="1">'Month 7'!H223+'Month 7'!I223-'Month 7'!J223</f>
        <v>0</v>
      </c>
      <c r="Z223" s="2" t="str">
        <f t="shared" ca="1" si="39"/>
        <v/>
      </c>
      <c r="AA223" s="2" t="str">
        <f t="shared" ca="1" si="35"/>
        <v/>
      </c>
      <c r="AC223" s="627" t="str">
        <f t="shared" si="40"/>
        <v>0</v>
      </c>
    </row>
    <row r="224" spans="1:29" ht="39" hidden="1" customHeight="1" x14ac:dyDescent="0.2">
      <c r="A224" s="14" t="str">
        <f>Planning!A208</f>
        <v>I200</v>
      </c>
      <c r="B224" s="9">
        <f>Planning!B208</f>
        <v>0</v>
      </c>
      <c r="C224" s="9">
        <f>Planning!C208</f>
        <v>0</v>
      </c>
      <c r="D224" s="9">
        <f>Planning!D208</f>
        <v>0</v>
      </c>
      <c r="E224" s="3">
        <f>Planning!E208</f>
        <v>0</v>
      </c>
      <c r="F224" s="3" t="str">
        <f>IF(Planning!G208&lt;&gt;0,Planning!G208,"")</f>
        <v/>
      </c>
      <c r="G224" s="194">
        <f>Planning!H208</f>
        <v>0</v>
      </c>
      <c r="H224" s="4">
        <f>Planning!AD208</f>
        <v>0</v>
      </c>
      <c r="I224" s="198">
        <f ca="1">IF(OR(W224="1",AND(W224&lt;&gt;"1",G224=Lists!$A$17)),Y224,0)</f>
        <v>0</v>
      </c>
      <c r="J224" s="174"/>
      <c r="K224" s="32" t="str">
        <f ca="1">IF(AND(W224="2",G224&lt;&gt;Lists!$A$17),AA224,Z224)</f>
        <v/>
      </c>
      <c r="L224" s="33" t="str">
        <f t="shared" ca="1" si="33"/>
        <v/>
      </c>
      <c r="M224" s="5">
        <f>Planning!AE208</f>
        <v>0</v>
      </c>
      <c r="N224" s="5">
        <f>'Month 7'!M224+'Month 7'!N224-'Month 7'!O224</f>
        <v>0</v>
      </c>
      <c r="O224" s="166"/>
      <c r="P224" s="32" t="str">
        <f t="shared" si="36"/>
        <v/>
      </c>
      <c r="Q224" s="33" t="str">
        <f t="shared" si="34"/>
        <v/>
      </c>
      <c r="R224" s="89">
        <f ca="1">SUMIFS($J$25:$J$224,$C$25:$C$224,$C224,$G$25:$G$224,Lists!$A$16)</f>
        <v>0</v>
      </c>
      <c r="S224" s="89">
        <f t="shared" si="37"/>
        <v>0</v>
      </c>
      <c r="U224" s="2" t="str">
        <f t="shared" si="38"/>
        <v/>
      </c>
      <c r="W224" s="2" t="str">
        <f>IF(C224=0,"",LEFT(INDEX(Lists!$H$5:$H$49,MATCH(C224,Lists!$G$5:$G$49,0),1),1))</f>
        <v/>
      </c>
      <c r="Y224" s="4">
        <f ca="1">'Month 7'!H224+'Month 7'!I224-'Month 7'!J224</f>
        <v>0</v>
      </c>
      <c r="Z224" s="2" t="str">
        <f t="shared" ca="1" si="39"/>
        <v/>
      </c>
      <c r="AA224" s="2" t="str">
        <f t="shared" ca="1" si="35"/>
        <v/>
      </c>
      <c r="AC224" s="627" t="str">
        <f t="shared" si="40"/>
        <v>0</v>
      </c>
    </row>
    <row r="225" spans="1:29" ht="15.75" customHeight="1" x14ac:dyDescent="0.2">
      <c r="U225" s="1" t="s">
        <v>334</v>
      </c>
      <c r="W225" s="1" t="s">
        <v>334</v>
      </c>
      <c r="Y225" s="1" t="s">
        <v>334</v>
      </c>
      <c r="Z225" s="1" t="s">
        <v>334</v>
      </c>
      <c r="AA225" s="1" t="s">
        <v>334</v>
      </c>
      <c r="AC225" s="1" t="s">
        <v>334</v>
      </c>
    </row>
    <row r="226" spans="1:29" ht="15.75" customHeight="1" x14ac:dyDescent="0.2"/>
    <row r="227" spans="1:29" ht="25.5" customHeight="1" x14ac:dyDescent="0.2">
      <c r="A227" s="972" t="str">
        <f ca="1">Setup!AN6</f>
        <v>PR Dashboard indicators</v>
      </c>
      <c r="B227" s="973"/>
      <c r="C227" s="973"/>
      <c r="D227" s="973"/>
      <c r="E227" s="973"/>
      <c r="F227" s="973"/>
      <c r="G227" s="973"/>
      <c r="H227" s="974"/>
    </row>
    <row r="228" spans="1:29" ht="25.5" customHeight="1" x14ac:dyDescent="0.2">
      <c r="A228" s="969" t="str">
        <f ca="1">Setup!AP8</f>
        <v>Financial reports planned</v>
      </c>
      <c r="B228" s="970"/>
      <c r="C228" s="970"/>
      <c r="D228" s="970"/>
      <c r="E228" s="970"/>
      <c r="F228" s="970"/>
      <c r="G228" s="971"/>
      <c r="H228" s="167"/>
      <c r="J228" s="101"/>
    </row>
    <row r="229" spans="1:29" ht="25.5" customHeight="1" x14ac:dyDescent="0.2">
      <c r="A229" s="978" t="str">
        <f ca="1">Setup!AP9</f>
        <v>Financial reports overdue</v>
      </c>
      <c r="B229" s="979"/>
      <c r="C229" s="979"/>
      <c r="D229" s="979"/>
      <c r="E229" s="979"/>
      <c r="F229" s="979"/>
      <c r="G229" s="980"/>
      <c r="H229" s="167"/>
      <c r="J229" s="101"/>
    </row>
    <row r="230" spans="1:29" ht="25.5" hidden="1" customHeight="1" x14ac:dyDescent="0.2">
      <c r="A230" s="996">
        <f ca="1">Setup!AP10</f>
        <v>0</v>
      </c>
      <c r="B230" s="997"/>
      <c r="C230" s="997"/>
      <c r="D230" s="997"/>
      <c r="E230" s="997"/>
      <c r="F230" s="997"/>
      <c r="G230" s="998"/>
      <c r="H230" s="167"/>
      <c r="J230" s="101"/>
    </row>
    <row r="231" spans="1:29" ht="25.5" hidden="1" customHeight="1" x14ac:dyDescent="0.2">
      <c r="A231" s="966">
        <f ca="1">Setup!AP11</f>
        <v>0</v>
      </c>
      <c r="B231" s="967"/>
      <c r="C231" s="967"/>
      <c r="D231" s="967"/>
      <c r="E231" s="967"/>
      <c r="F231" s="967"/>
      <c r="G231" s="968"/>
      <c r="H231" s="167"/>
      <c r="J231" s="101"/>
    </row>
    <row r="232" spans="1:29" ht="25.5" hidden="1" customHeight="1" x14ac:dyDescent="0.2">
      <c r="A232" s="966">
        <f ca="1">Setup!AP12</f>
        <v>0</v>
      </c>
      <c r="B232" s="967"/>
      <c r="C232" s="967"/>
      <c r="D232" s="967"/>
      <c r="E232" s="967"/>
      <c r="F232" s="967"/>
      <c r="G232" s="968"/>
      <c r="H232" s="167"/>
      <c r="J232" s="101"/>
    </row>
    <row r="233" spans="1:29" ht="25.5" hidden="1" customHeight="1" x14ac:dyDescent="0.2">
      <c r="A233" s="969">
        <f ca="1">Setup!AP13</f>
        <v>0</v>
      </c>
      <c r="B233" s="970"/>
      <c r="C233" s="970"/>
      <c r="D233" s="970"/>
      <c r="E233" s="970"/>
      <c r="F233" s="970"/>
      <c r="G233" s="971"/>
      <c r="H233" s="167"/>
      <c r="J233" s="101"/>
    </row>
    <row r="234" spans="1:29" ht="25.5" hidden="1" customHeight="1" x14ac:dyDescent="0.2">
      <c r="A234" s="978">
        <f ca="1">Setup!AP14</f>
        <v>0</v>
      </c>
      <c r="B234" s="979"/>
      <c r="C234" s="979"/>
      <c r="D234" s="979"/>
      <c r="E234" s="979"/>
      <c r="F234" s="979"/>
      <c r="G234" s="980"/>
      <c r="H234" s="167"/>
      <c r="J234" s="101"/>
    </row>
    <row r="235" spans="1:29" ht="25.5" customHeight="1" x14ac:dyDescent="0.2">
      <c r="A235" s="996" t="str">
        <f ca="1">Setup!AP15</f>
        <v>Supervision actions recommended</v>
      </c>
      <c r="B235" s="997"/>
      <c r="C235" s="997"/>
      <c r="D235" s="997"/>
      <c r="E235" s="997"/>
      <c r="F235" s="997"/>
      <c r="G235" s="998"/>
      <c r="H235" s="167"/>
      <c r="J235" s="101"/>
    </row>
    <row r="236" spans="1:29" ht="25.5" customHeight="1" x14ac:dyDescent="0.2">
      <c r="A236" s="966" t="str">
        <f ca="1">Setup!AP16</f>
        <v>Supervision recommendations past due</v>
      </c>
      <c r="B236" s="967"/>
      <c r="C236" s="967"/>
      <c r="D236" s="967"/>
      <c r="E236" s="967"/>
      <c r="F236" s="967"/>
      <c r="G236" s="968"/>
      <c r="H236" s="167"/>
      <c r="J236" s="101"/>
    </row>
    <row r="237" spans="1:29" ht="25.5" customHeight="1" x14ac:dyDescent="0.2">
      <c r="A237" s="969" t="str">
        <f ca="1">Setup!AP17</f>
        <v>Programmatic reports planned</v>
      </c>
      <c r="B237" s="970"/>
      <c r="C237" s="970"/>
      <c r="D237" s="970"/>
      <c r="E237" s="970"/>
      <c r="F237" s="970"/>
      <c r="G237" s="971"/>
      <c r="H237" s="167"/>
      <c r="J237" s="101"/>
    </row>
    <row r="238" spans="1:29" ht="25.5" customHeight="1" x14ac:dyDescent="0.2">
      <c r="A238" s="978" t="str">
        <f ca="1">Setup!AP18</f>
        <v>Programmatic reports past due</v>
      </c>
      <c r="B238" s="979"/>
      <c r="C238" s="979"/>
      <c r="D238" s="979"/>
      <c r="E238" s="979"/>
      <c r="F238" s="979"/>
      <c r="G238" s="980"/>
      <c r="H238" s="167"/>
      <c r="J238" s="101"/>
    </row>
    <row r="239" spans="1:29" ht="25.5" hidden="1" customHeight="1" x14ac:dyDescent="0.2">
      <c r="A239" s="996">
        <f ca="1">Setup!AP19</f>
        <v>0</v>
      </c>
      <c r="B239" s="997"/>
      <c r="C239" s="997"/>
      <c r="D239" s="997"/>
      <c r="E239" s="997"/>
      <c r="F239" s="997"/>
      <c r="G239" s="998"/>
      <c r="H239" s="167"/>
      <c r="J239" s="101"/>
    </row>
    <row r="240" spans="1:29" ht="25.5" hidden="1" customHeight="1" x14ac:dyDescent="0.2">
      <c r="A240" s="966">
        <f ca="1">Setup!AP20</f>
        <v>0</v>
      </c>
      <c r="B240" s="967"/>
      <c r="C240" s="967"/>
      <c r="D240" s="967"/>
      <c r="E240" s="967"/>
      <c r="F240" s="967"/>
      <c r="G240" s="968"/>
      <c r="H240" s="167"/>
      <c r="J240" s="101"/>
    </row>
    <row r="241" spans="1:10" ht="25.5" hidden="1" customHeight="1" x14ac:dyDescent="0.2">
      <c r="A241" s="969">
        <f ca="1">Setup!AP21</f>
        <v>0</v>
      </c>
      <c r="B241" s="970"/>
      <c r="C241" s="970"/>
      <c r="D241" s="970"/>
      <c r="E241" s="970"/>
      <c r="F241" s="970"/>
      <c r="G241" s="971"/>
      <c r="H241" s="167"/>
      <c r="J241" s="101"/>
    </row>
    <row r="242" spans="1:10" ht="25.5" hidden="1" customHeight="1" x14ac:dyDescent="0.2">
      <c r="A242" s="978">
        <f ca="1">Setup!AP22</f>
        <v>0</v>
      </c>
      <c r="B242" s="979"/>
      <c r="C242" s="979"/>
      <c r="D242" s="979"/>
      <c r="E242" s="979"/>
      <c r="F242" s="979"/>
      <c r="G242" s="980"/>
      <c r="H242" s="167"/>
      <c r="J242" s="101"/>
    </row>
    <row r="243" spans="1:10" ht="25.5" hidden="1" customHeight="1" x14ac:dyDescent="0.2">
      <c r="A243" s="978">
        <f ca="1">Setup!AP23</f>
        <v>0</v>
      </c>
      <c r="B243" s="979"/>
      <c r="C243" s="979"/>
      <c r="D243" s="979"/>
      <c r="E243" s="979"/>
      <c r="F243" s="979"/>
      <c r="G243" s="980"/>
      <c r="H243" s="167"/>
      <c r="J243" s="101"/>
    </row>
    <row r="244" spans="1:10" ht="25.5" hidden="1" customHeight="1" x14ac:dyDescent="0.2">
      <c r="A244" s="996">
        <f ca="1">Setup!AP24</f>
        <v>0</v>
      </c>
      <c r="B244" s="997"/>
      <c r="C244" s="997"/>
      <c r="D244" s="997"/>
      <c r="E244" s="997"/>
      <c r="F244" s="997"/>
      <c r="G244" s="998"/>
      <c r="H244" s="167"/>
      <c r="J244" s="101"/>
    </row>
    <row r="245" spans="1:10" ht="25.5" hidden="1" customHeight="1" x14ac:dyDescent="0.2">
      <c r="A245" s="966">
        <f ca="1">Setup!AP25</f>
        <v>0</v>
      </c>
      <c r="B245" s="967"/>
      <c r="C245" s="967"/>
      <c r="D245" s="967"/>
      <c r="E245" s="967"/>
      <c r="F245" s="967"/>
      <c r="G245" s="968"/>
      <c r="H245" s="168"/>
      <c r="J245" s="101"/>
    </row>
    <row r="246" spans="1:10" ht="25.5" hidden="1" customHeight="1" x14ac:dyDescent="0.2">
      <c r="A246" s="966">
        <f ca="1">Setup!AP26</f>
        <v>0</v>
      </c>
      <c r="B246" s="967"/>
      <c r="C246" s="967"/>
      <c r="D246" s="967"/>
      <c r="E246" s="967"/>
      <c r="F246" s="967"/>
      <c r="G246" s="968"/>
      <c r="H246" s="167"/>
      <c r="J246" s="101"/>
    </row>
    <row r="247" spans="1:10" ht="25.5" hidden="1" customHeight="1" x14ac:dyDescent="0.2">
      <c r="A247" s="969">
        <f ca="1">Setup!AP27</f>
        <v>0</v>
      </c>
      <c r="B247" s="970"/>
      <c r="C247" s="970"/>
      <c r="D247" s="970"/>
      <c r="E247" s="970"/>
      <c r="F247" s="970"/>
      <c r="G247" s="971"/>
      <c r="H247" s="167"/>
      <c r="J247" s="101"/>
    </row>
    <row r="248" spans="1:10" ht="25.5" hidden="1" customHeight="1" x14ac:dyDescent="0.2">
      <c r="A248" s="978">
        <f ca="1">Setup!AP28</f>
        <v>0</v>
      </c>
      <c r="B248" s="979"/>
      <c r="C248" s="979"/>
      <c r="D248" s="979"/>
      <c r="E248" s="979"/>
      <c r="F248" s="979"/>
      <c r="G248" s="980"/>
      <c r="H248" s="167"/>
      <c r="J248" s="101"/>
    </row>
    <row r="249" spans="1:10" ht="25.5" hidden="1" customHeight="1" x14ac:dyDescent="0.2">
      <c r="A249" s="978">
        <f ca="1">Setup!AP29</f>
        <v>0</v>
      </c>
      <c r="B249" s="979"/>
      <c r="C249" s="979"/>
      <c r="D249" s="979"/>
      <c r="E249" s="979"/>
      <c r="F249" s="979"/>
      <c r="G249" s="980"/>
      <c r="H249" s="167"/>
      <c r="J249" s="101"/>
    </row>
    <row r="250" spans="1:10" ht="25.5" hidden="1" customHeight="1" x14ac:dyDescent="0.2">
      <c r="A250" s="996">
        <f ca="1">Setup!AP30</f>
        <v>0</v>
      </c>
      <c r="B250" s="997"/>
      <c r="C250" s="997"/>
      <c r="D250" s="997"/>
      <c r="E250" s="997"/>
      <c r="F250" s="997"/>
      <c r="G250" s="998"/>
      <c r="H250" s="167"/>
      <c r="J250" s="101"/>
    </row>
    <row r="251" spans="1:10" ht="25.5" hidden="1" customHeight="1" x14ac:dyDescent="0.2">
      <c r="A251" s="966">
        <f ca="1">Setup!AP31</f>
        <v>0</v>
      </c>
      <c r="B251" s="967"/>
      <c r="C251" s="967"/>
      <c r="D251" s="967"/>
      <c r="E251" s="967"/>
      <c r="F251" s="967"/>
      <c r="G251" s="968"/>
      <c r="H251" s="167"/>
      <c r="J251" s="101"/>
    </row>
    <row r="252" spans="1:10" ht="25.5" hidden="1" customHeight="1" x14ac:dyDescent="0.2">
      <c r="A252" s="969">
        <f ca="1">Setup!AP32</f>
        <v>0</v>
      </c>
      <c r="B252" s="970"/>
      <c r="C252" s="970"/>
      <c r="D252" s="970"/>
      <c r="E252" s="970"/>
      <c r="F252" s="970"/>
      <c r="G252" s="971"/>
      <c r="H252" s="167"/>
      <c r="J252" s="101"/>
    </row>
    <row r="253" spans="1:10" ht="25.5" hidden="1" customHeight="1" x14ac:dyDescent="0.2">
      <c r="A253" s="978">
        <f ca="1">Setup!AP33</f>
        <v>0</v>
      </c>
      <c r="B253" s="979"/>
      <c r="C253" s="979"/>
      <c r="D253" s="979"/>
      <c r="E253" s="979"/>
      <c r="F253" s="979"/>
      <c r="G253" s="980"/>
      <c r="H253" s="167"/>
      <c r="J253" s="101"/>
    </row>
    <row r="254" spans="1:10" ht="25.5" hidden="1" customHeight="1" x14ac:dyDescent="0.2">
      <c r="A254" s="966">
        <f ca="1">Setup!AP34</f>
        <v>0</v>
      </c>
      <c r="B254" s="967"/>
      <c r="C254" s="967"/>
      <c r="D254" s="967"/>
      <c r="E254" s="967"/>
      <c r="F254" s="967"/>
      <c r="G254" s="968"/>
      <c r="H254" s="167"/>
      <c r="J254" s="101"/>
    </row>
    <row r="255" spans="1:10" ht="25.5" hidden="1" customHeight="1" x14ac:dyDescent="0.2">
      <c r="A255" s="969">
        <f ca="1">Setup!AP35</f>
        <v>0</v>
      </c>
      <c r="B255" s="970"/>
      <c r="C255" s="970"/>
      <c r="D255" s="970"/>
      <c r="E255" s="970"/>
      <c r="F255" s="970"/>
      <c r="G255" s="971"/>
      <c r="H255" s="167"/>
      <c r="J255" s="101"/>
    </row>
    <row r="256" spans="1:10" ht="25.5" hidden="1" customHeight="1" x14ac:dyDescent="0.2">
      <c r="A256" s="978">
        <f ca="1">Setup!AP36</f>
        <v>0</v>
      </c>
      <c r="B256" s="979"/>
      <c r="C256" s="979"/>
      <c r="D256" s="979"/>
      <c r="E256" s="979"/>
      <c r="F256" s="979"/>
      <c r="G256" s="980"/>
      <c r="H256" s="167"/>
      <c r="J256" s="101"/>
    </row>
    <row r="257" spans="1:10" ht="25.5" hidden="1" customHeight="1" x14ac:dyDescent="0.2">
      <c r="A257" s="996">
        <f ca="1">Setup!AP37</f>
        <v>0</v>
      </c>
      <c r="B257" s="997"/>
      <c r="C257" s="997"/>
      <c r="D257" s="997"/>
      <c r="E257" s="997"/>
      <c r="F257" s="997"/>
      <c r="G257" s="998"/>
      <c r="H257" s="167"/>
      <c r="J257" s="101"/>
    </row>
    <row r="258" spans="1:10" ht="25.5" hidden="1" customHeight="1" x14ac:dyDescent="0.2">
      <c r="A258" s="966">
        <f ca="1">Setup!AP38</f>
        <v>0</v>
      </c>
      <c r="B258" s="967"/>
      <c r="C258" s="967"/>
      <c r="D258" s="967"/>
      <c r="E258" s="967"/>
      <c r="F258" s="967"/>
      <c r="G258" s="968"/>
      <c r="H258" s="167"/>
      <c r="J258" s="101"/>
    </row>
    <row r="259" spans="1:10" ht="25.5" customHeight="1" x14ac:dyDescent="0.2">
      <c r="A259" s="969" t="str">
        <f ca="1">Setup!AP39</f>
        <v>Actual stock level - PS39 - Product 1: Efavirenz, 600 mg, 30 tablets</v>
      </c>
      <c r="B259" s="970"/>
      <c r="C259" s="970"/>
      <c r="D259" s="970"/>
      <c r="E259" s="970"/>
      <c r="F259" s="970"/>
      <c r="G259" s="971"/>
      <c r="H259" s="167"/>
      <c r="J259" s="101"/>
    </row>
    <row r="260" spans="1:10" ht="25.5" customHeight="1" x14ac:dyDescent="0.2">
      <c r="A260" s="996" t="str">
        <f ca="1">Setup!AP40</f>
        <v>Actual stock level - PS40 - Product 2: Efavirenz, 200 mg, 90 capsules</v>
      </c>
      <c r="B260" s="997"/>
      <c r="C260" s="997"/>
      <c r="D260" s="997"/>
      <c r="E260" s="997"/>
      <c r="F260" s="997"/>
      <c r="G260" s="998"/>
      <c r="H260" s="167"/>
      <c r="J260" s="101"/>
    </row>
    <row r="261" spans="1:10" ht="25.5" customHeight="1" x14ac:dyDescent="0.2">
      <c r="A261" s="969" t="str">
        <f ca="1">Setup!AP41</f>
        <v>Actual stock level - PS41 - Product 3: TDF/3TC, 300/300 mg, 30 tablets</v>
      </c>
      <c r="B261" s="970"/>
      <c r="C261" s="970"/>
      <c r="D261" s="970"/>
      <c r="E261" s="970"/>
      <c r="F261" s="970"/>
      <c r="G261" s="971"/>
      <c r="H261" s="167"/>
      <c r="J261" s="101"/>
    </row>
    <row r="262" spans="1:10" ht="25.5" customHeight="1" x14ac:dyDescent="0.2">
      <c r="A262" s="996" t="str">
        <f ca="1">Setup!AP42</f>
        <v>Actual stock level - PS42 - Product 4: 3TC, 10 mg/ml, oral solution 240 ml</v>
      </c>
      <c r="B262" s="997"/>
      <c r="C262" s="997"/>
      <c r="D262" s="997"/>
      <c r="E262" s="997"/>
      <c r="F262" s="997"/>
      <c r="G262" s="998"/>
      <c r="H262" s="167"/>
      <c r="J262" s="101"/>
    </row>
    <row r="263" spans="1:10" ht="25.5" hidden="1" customHeight="1" x14ac:dyDescent="0.2">
      <c r="A263" s="969">
        <f ca="1">Setup!AP43</f>
        <v>0</v>
      </c>
      <c r="B263" s="970"/>
      <c r="C263" s="970"/>
      <c r="D263" s="970"/>
      <c r="E263" s="970"/>
      <c r="F263" s="970"/>
      <c r="G263" s="971"/>
      <c r="H263" s="167"/>
      <c r="J263" s="101"/>
    </row>
    <row r="264" spans="1:10" ht="25.5" hidden="1" customHeight="1" x14ac:dyDescent="0.2">
      <c r="A264" s="996">
        <f ca="1">Setup!AP44</f>
        <v>0</v>
      </c>
      <c r="B264" s="997"/>
      <c r="C264" s="997"/>
      <c r="D264" s="997"/>
      <c r="E264" s="997"/>
      <c r="F264" s="997"/>
      <c r="G264" s="998"/>
      <c r="H264" s="167"/>
      <c r="J264" s="101"/>
    </row>
    <row r="265" spans="1:10" ht="25.5" hidden="1" customHeight="1" x14ac:dyDescent="0.2">
      <c r="A265" s="969">
        <f ca="1">Setup!AP45</f>
        <v>0</v>
      </c>
      <c r="B265" s="970"/>
      <c r="C265" s="970"/>
      <c r="D265" s="970"/>
      <c r="E265" s="970"/>
      <c r="F265" s="970"/>
      <c r="G265" s="971"/>
      <c r="H265" s="167"/>
      <c r="J265" s="101"/>
    </row>
    <row r="266" spans="1:10" ht="25.5" hidden="1" customHeight="1" x14ac:dyDescent="0.2">
      <c r="A266" s="996">
        <f ca="1">Setup!AP46</f>
        <v>0</v>
      </c>
      <c r="B266" s="997"/>
      <c r="C266" s="997"/>
      <c r="D266" s="997"/>
      <c r="E266" s="997"/>
      <c r="F266" s="997"/>
      <c r="G266" s="998"/>
      <c r="H266" s="167"/>
      <c r="J266" s="101"/>
    </row>
    <row r="267" spans="1:10" ht="25.5" hidden="1" customHeight="1" x14ac:dyDescent="0.2">
      <c r="A267" s="969">
        <f ca="1">Setup!AP47</f>
        <v>0</v>
      </c>
      <c r="B267" s="970"/>
      <c r="C267" s="970"/>
      <c r="D267" s="970"/>
      <c r="E267" s="970"/>
      <c r="F267" s="970"/>
      <c r="G267" s="971"/>
      <c r="H267" s="167"/>
      <c r="J267" s="101"/>
    </row>
    <row r="268" spans="1:10" ht="25.5" hidden="1" customHeight="1" x14ac:dyDescent="0.2">
      <c r="A268" s="996">
        <f ca="1">Setup!AP48</f>
        <v>0</v>
      </c>
      <c r="B268" s="997"/>
      <c r="C268" s="997"/>
      <c r="D268" s="997"/>
      <c r="E268" s="997"/>
      <c r="F268" s="997"/>
      <c r="G268" s="998"/>
      <c r="H268" s="167"/>
      <c r="J268" s="101"/>
    </row>
    <row r="269" spans="1:10" ht="25.5" hidden="1" customHeight="1" x14ac:dyDescent="0.2">
      <c r="A269" s="969">
        <f ca="1">Setup!AP49</f>
        <v>0</v>
      </c>
      <c r="B269" s="970"/>
      <c r="C269" s="970"/>
      <c r="D269" s="970"/>
      <c r="E269" s="970"/>
      <c r="F269" s="970"/>
      <c r="G269" s="971"/>
      <c r="H269" s="167"/>
      <c r="J269" s="101"/>
    </row>
    <row r="270" spans="1:10" ht="25.5" hidden="1" customHeight="1" x14ac:dyDescent="0.2">
      <c r="A270" s="996">
        <f ca="1">Setup!AP50</f>
        <v>0</v>
      </c>
      <c r="B270" s="997"/>
      <c r="C270" s="997"/>
      <c r="D270" s="997"/>
      <c r="E270" s="997"/>
      <c r="F270" s="997"/>
      <c r="G270" s="998"/>
      <c r="H270" s="167"/>
      <c r="J270" s="101"/>
    </row>
    <row r="271" spans="1:10" ht="25.5" hidden="1" customHeight="1" x14ac:dyDescent="0.2">
      <c r="A271" s="969">
        <f ca="1">Setup!AP51</f>
        <v>0</v>
      </c>
      <c r="B271" s="970"/>
      <c r="C271" s="970"/>
      <c r="D271" s="970"/>
      <c r="E271" s="970"/>
      <c r="F271" s="970"/>
      <c r="G271" s="971"/>
      <c r="H271" s="167"/>
      <c r="J271" s="101"/>
    </row>
    <row r="272" spans="1:10" ht="25.5" hidden="1" customHeight="1" x14ac:dyDescent="0.2">
      <c r="A272" s="996">
        <f ca="1">Setup!AP52</f>
        <v>0</v>
      </c>
      <c r="B272" s="997"/>
      <c r="C272" s="997"/>
      <c r="D272" s="997"/>
      <c r="E272" s="997"/>
      <c r="F272" s="997"/>
      <c r="G272" s="998"/>
      <c r="H272" s="167"/>
    </row>
    <row r="273" spans="1:8" ht="25.5" hidden="1" customHeight="1" x14ac:dyDescent="0.2">
      <c r="A273" s="969">
        <f ca="1">Setup!AP53</f>
        <v>0</v>
      </c>
      <c r="B273" s="970"/>
      <c r="C273" s="970"/>
      <c r="D273" s="970"/>
      <c r="E273" s="970"/>
      <c r="F273" s="970"/>
      <c r="G273" s="971"/>
      <c r="H273" s="167"/>
    </row>
    <row r="274" spans="1:8" ht="25.5" hidden="1" customHeight="1" x14ac:dyDescent="0.2">
      <c r="A274" s="996">
        <f ca="1">Setup!AP54</f>
        <v>0</v>
      </c>
      <c r="B274" s="997"/>
      <c r="C274" s="997"/>
      <c r="D274" s="997"/>
      <c r="E274" s="997"/>
      <c r="F274" s="997"/>
      <c r="G274" s="998"/>
      <c r="H274" s="167"/>
    </row>
    <row r="275" spans="1:8" ht="25.5" hidden="1" customHeight="1" x14ac:dyDescent="0.2">
      <c r="A275" s="969">
        <f ca="1">Setup!AP55</f>
        <v>0</v>
      </c>
      <c r="B275" s="970"/>
      <c r="C275" s="970"/>
      <c r="D275" s="970"/>
      <c r="E275" s="970"/>
      <c r="F275" s="970"/>
      <c r="G275" s="971"/>
      <c r="H275" s="167"/>
    </row>
    <row r="276" spans="1:8" ht="25.5" hidden="1" customHeight="1" x14ac:dyDescent="0.2">
      <c r="A276" s="996">
        <f ca="1">Setup!AP56</f>
        <v>0</v>
      </c>
      <c r="B276" s="997"/>
      <c r="C276" s="997"/>
      <c r="D276" s="997"/>
      <c r="E276" s="997"/>
      <c r="F276" s="997"/>
      <c r="G276" s="998"/>
      <c r="H276" s="167"/>
    </row>
    <row r="277" spans="1:8" ht="25.5" hidden="1" customHeight="1" x14ac:dyDescent="0.2">
      <c r="A277" s="969">
        <f ca="1">Setup!AP57</f>
        <v>0</v>
      </c>
      <c r="B277" s="970"/>
      <c r="C277" s="970"/>
      <c r="D277" s="970"/>
      <c r="E277" s="970"/>
      <c r="F277" s="970"/>
      <c r="G277" s="971"/>
      <c r="H277" s="167"/>
    </row>
    <row r="278" spans="1:8" ht="25.5" hidden="1" customHeight="1" x14ac:dyDescent="0.2">
      <c r="A278" s="996">
        <f ca="1">Setup!AP58</f>
        <v>0</v>
      </c>
      <c r="B278" s="997"/>
      <c r="C278" s="997"/>
      <c r="D278" s="997"/>
      <c r="E278" s="997"/>
      <c r="F278" s="997"/>
      <c r="G278" s="998"/>
      <c r="H278" s="167"/>
    </row>
    <row r="279" spans="1:8" ht="25.5" hidden="1" customHeight="1" x14ac:dyDescent="0.2">
      <c r="A279" s="969">
        <f ca="1">Setup!AP59</f>
        <v>0</v>
      </c>
      <c r="B279" s="970"/>
      <c r="C279" s="970"/>
      <c r="D279" s="970"/>
      <c r="E279" s="970"/>
      <c r="F279" s="970"/>
      <c r="G279" s="971"/>
      <c r="H279" s="167"/>
    </row>
    <row r="280" spans="1:8" ht="25.5" hidden="1" customHeight="1" x14ac:dyDescent="0.2">
      <c r="A280" s="978">
        <f ca="1">Setup!AP60</f>
        <v>0</v>
      </c>
      <c r="B280" s="979"/>
      <c r="C280" s="979"/>
      <c r="D280" s="979"/>
      <c r="E280" s="979"/>
      <c r="F280" s="979"/>
      <c r="G280" s="980"/>
      <c r="H280" s="167"/>
    </row>
    <row r="281" spans="1:8" ht="25.5" hidden="1" customHeight="1" x14ac:dyDescent="0.2">
      <c r="A281" s="996">
        <f ca="1">Setup!AP61</f>
        <v>0</v>
      </c>
      <c r="B281" s="997"/>
      <c r="C281" s="997"/>
      <c r="D281" s="997"/>
      <c r="E281" s="997"/>
      <c r="F281" s="997"/>
      <c r="G281" s="998"/>
      <c r="H281" s="167"/>
    </row>
    <row r="282" spans="1:8" ht="25.5" hidden="1" customHeight="1" x14ac:dyDescent="0.2">
      <c r="A282" s="966">
        <f ca="1">Setup!AP62</f>
        <v>0</v>
      </c>
      <c r="B282" s="967"/>
      <c r="C282" s="967"/>
      <c r="D282" s="967"/>
      <c r="E282" s="967"/>
      <c r="F282" s="967"/>
      <c r="G282" s="968"/>
      <c r="H282" s="167"/>
    </row>
    <row r="283" spans="1:8" ht="25.5" hidden="1" customHeight="1" x14ac:dyDescent="0.2">
      <c r="A283" s="966">
        <f ca="1">Setup!AP63</f>
        <v>0</v>
      </c>
      <c r="B283" s="967"/>
      <c r="C283" s="967"/>
      <c r="D283" s="967"/>
      <c r="E283" s="967"/>
      <c r="F283" s="967"/>
      <c r="G283" s="968"/>
      <c r="H283" s="167"/>
    </row>
    <row r="284" spans="1:8" ht="25.5" hidden="1" customHeight="1" x14ac:dyDescent="0.2">
      <c r="A284" s="969">
        <f ca="1">Setup!AP64</f>
        <v>0</v>
      </c>
      <c r="B284" s="970"/>
      <c r="C284" s="970"/>
      <c r="D284" s="970"/>
      <c r="E284" s="970"/>
      <c r="F284" s="970"/>
      <c r="G284" s="971"/>
      <c r="H284" s="167"/>
    </row>
    <row r="285" spans="1:8" ht="25.5" hidden="1" customHeight="1" x14ac:dyDescent="0.2">
      <c r="A285" s="978">
        <f ca="1">Setup!AP65</f>
        <v>0</v>
      </c>
      <c r="B285" s="979"/>
      <c r="C285" s="979"/>
      <c r="D285" s="979"/>
      <c r="E285" s="979"/>
      <c r="F285" s="979"/>
      <c r="G285" s="980"/>
      <c r="H285" s="167"/>
    </row>
    <row r="286" spans="1:8" ht="25.5" hidden="1" customHeight="1" x14ac:dyDescent="0.2">
      <c r="A286" s="978">
        <f ca="1">Setup!AP66</f>
        <v>0</v>
      </c>
      <c r="B286" s="979"/>
      <c r="C286" s="979"/>
      <c r="D286" s="979"/>
      <c r="E286" s="979"/>
      <c r="F286" s="979"/>
      <c r="G286" s="980"/>
      <c r="H286" s="167"/>
    </row>
    <row r="287" spans="1:8" ht="25.5" hidden="1" customHeight="1" x14ac:dyDescent="0.2">
      <c r="A287" s="996">
        <f ca="1">Setup!AP67</f>
        <v>0</v>
      </c>
      <c r="B287" s="997"/>
      <c r="C287" s="997"/>
      <c r="D287" s="997"/>
      <c r="E287" s="997"/>
      <c r="F287" s="997"/>
      <c r="G287" s="998"/>
      <c r="H287" s="167"/>
    </row>
    <row r="288" spans="1:8" ht="25.5" hidden="1" customHeight="1" x14ac:dyDescent="0.2">
      <c r="A288" s="966">
        <f ca="1">Setup!AP68</f>
        <v>0</v>
      </c>
      <c r="B288" s="967"/>
      <c r="C288" s="967"/>
      <c r="D288" s="967"/>
      <c r="E288" s="967"/>
      <c r="F288" s="967"/>
      <c r="G288" s="968"/>
      <c r="H288" s="167"/>
    </row>
    <row r="289" spans="1:17" ht="25.5" hidden="1" customHeight="1" x14ac:dyDescent="0.2">
      <c r="A289" s="966">
        <f ca="1">Setup!AP69</f>
        <v>0</v>
      </c>
      <c r="B289" s="967"/>
      <c r="C289" s="967"/>
      <c r="D289" s="967"/>
      <c r="E289" s="967"/>
      <c r="F289" s="967"/>
      <c r="G289" s="968"/>
      <c r="H289" s="167"/>
    </row>
    <row r="290" spans="1:17" ht="18.75" customHeight="1" x14ac:dyDescent="0.2">
      <c r="A290" s="187"/>
      <c r="B290" s="188"/>
      <c r="C290" s="188"/>
      <c r="D290" s="188"/>
      <c r="E290" s="188"/>
      <c r="F290" s="188"/>
      <c r="G290" s="458"/>
      <c r="H290" s="189"/>
    </row>
    <row r="291" spans="1:17" ht="12.75" customHeight="1" x14ac:dyDescent="0.2">
      <c r="A291" s="184"/>
      <c r="B291" s="185"/>
      <c r="C291" s="185"/>
      <c r="D291" s="185"/>
      <c r="E291" s="185"/>
      <c r="F291" s="185"/>
      <c r="G291" s="459"/>
      <c r="H291" s="186"/>
    </row>
    <row r="292" spans="1:17" ht="19.5" customHeight="1" x14ac:dyDescent="0.2">
      <c r="A292" s="768" t="str">
        <f ca="1">Translations!A138</f>
        <v>Narrative comments from results (to be filled by the Subrecipient)</v>
      </c>
      <c r="B292" s="769"/>
      <c r="C292" s="769"/>
      <c r="D292" s="769"/>
      <c r="E292" s="769"/>
      <c r="F292" s="769"/>
      <c r="G292" s="769"/>
      <c r="H292" s="769"/>
      <c r="I292" s="769"/>
      <c r="J292" s="769"/>
      <c r="K292" s="769"/>
      <c r="L292" s="769"/>
      <c r="M292" s="769"/>
      <c r="N292" s="769"/>
      <c r="O292" s="769"/>
      <c r="P292" s="769"/>
      <c r="Q292" s="487"/>
    </row>
    <row r="293" spans="1:17" ht="12.75" customHeight="1" x14ac:dyDescent="0.2">
      <c r="A293" s="1023"/>
      <c r="B293" s="1024"/>
      <c r="C293" s="1024"/>
      <c r="D293" s="1024"/>
      <c r="E293" s="1024"/>
      <c r="F293" s="1024"/>
      <c r="G293" s="1024"/>
      <c r="H293" s="1024"/>
      <c r="I293" s="1024"/>
      <c r="J293" s="1024"/>
      <c r="K293" s="1024"/>
      <c r="L293" s="1024"/>
      <c r="M293" s="1024"/>
      <c r="N293" s="1024"/>
      <c r="O293" s="1024"/>
      <c r="P293" s="1025"/>
      <c r="Q293" s="488"/>
    </row>
    <row r="294" spans="1:17" ht="12.75" customHeight="1" x14ac:dyDescent="0.2">
      <c r="A294" s="1026"/>
      <c r="B294" s="1027"/>
      <c r="C294" s="1027"/>
      <c r="D294" s="1027"/>
      <c r="E294" s="1027"/>
      <c r="F294" s="1027"/>
      <c r="G294" s="1027"/>
      <c r="H294" s="1027"/>
      <c r="I294" s="1027"/>
      <c r="J294" s="1027"/>
      <c r="K294" s="1027"/>
      <c r="L294" s="1027"/>
      <c r="M294" s="1027"/>
      <c r="N294" s="1027"/>
      <c r="O294" s="1027"/>
      <c r="P294" s="1028"/>
      <c r="Q294" s="488"/>
    </row>
    <row r="295" spans="1:17" ht="12.75" customHeight="1" x14ac:dyDescent="0.2">
      <c r="A295" s="1026"/>
      <c r="B295" s="1027"/>
      <c r="C295" s="1027"/>
      <c r="D295" s="1027"/>
      <c r="E295" s="1027"/>
      <c r="F295" s="1027"/>
      <c r="G295" s="1027"/>
      <c r="H295" s="1027"/>
      <c r="I295" s="1027"/>
      <c r="J295" s="1027"/>
      <c r="K295" s="1027"/>
      <c r="L295" s="1027"/>
      <c r="M295" s="1027"/>
      <c r="N295" s="1027"/>
      <c r="O295" s="1027"/>
      <c r="P295" s="1028"/>
      <c r="Q295" s="488"/>
    </row>
    <row r="296" spans="1:17" ht="12.75" customHeight="1" x14ac:dyDescent="0.2">
      <c r="A296" s="1026"/>
      <c r="B296" s="1027"/>
      <c r="C296" s="1027"/>
      <c r="D296" s="1027"/>
      <c r="E296" s="1027"/>
      <c r="F296" s="1027"/>
      <c r="G296" s="1027"/>
      <c r="H296" s="1027"/>
      <c r="I296" s="1027"/>
      <c r="J296" s="1027"/>
      <c r="K296" s="1027"/>
      <c r="L296" s="1027"/>
      <c r="M296" s="1027"/>
      <c r="N296" s="1027"/>
      <c r="O296" s="1027"/>
      <c r="P296" s="1028"/>
      <c r="Q296" s="488"/>
    </row>
    <row r="297" spans="1:17" ht="12.75" customHeight="1" x14ac:dyDescent="0.2">
      <c r="A297" s="1026"/>
      <c r="B297" s="1027"/>
      <c r="C297" s="1027"/>
      <c r="D297" s="1027"/>
      <c r="E297" s="1027"/>
      <c r="F297" s="1027"/>
      <c r="G297" s="1027"/>
      <c r="H297" s="1027"/>
      <c r="I297" s="1027"/>
      <c r="J297" s="1027"/>
      <c r="K297" s="1027"/>
      <c r="L297" s="1027"/>
      <c r="M297" s="1027"/>
      <c r="N297" s="1027"/>
      <c r="O297" s="1027"/>
      <c r="P297" s="1028"/>
      <c r="Q297" s="488"/>
    </row>
    <row r="298" spans="1:17" ht="12.75" customHeight="1" x14ac:dyDescent="0.2">
      <c r="A298" s="1026"/>
      <c r="B298" s="1027"/>
      <c r="C298" s="1027"/>
      <c r="D298" s="1027"/>
      <c r="E298" s="1027"/>
      <c r="F298" s="1027"/>
      <c r="G298" s="1027"/>
      <c r="H298" s="1027"/>
      <c r="I298" s="1027"/>
      <c r="J298" s="1027"/>
      <c r="K298" s="1027"/>
      <c r="L298" s="1027"/>
      <c r="M298" s="1027"/>
      <c r="N298" s="1027"/>
      <c r="O298" s="1027"/>
      <c r="P298" s="1028"/>
      <c r="Q298" s="488"/>
    </row>
    <row r="299" spans="1:17" ht="12.75" customHeight="1" x14ac:dyDescent="0.2">
      <c r="A299" s="1026"/>
      <c r="B299" s="1027"/>
      <c r="C299" s="1027"/>
      <c r="D299" s="1027"/>
      <c r="E299" s="1027"/>
      <c r="F299" s="1027"/>
      <c r="G299" s="1027"/>
      <c r="H299" s="1027"/>
      <c r="I299" s="1027"/>
      <c r="J299" s="1027"/>
      <c r="K299" s="1027"/>
      <c r="L299" s="1027"/>
      <c r="M299" s="1027"/>
      <c r="N299" s="1027"/>
      <c r="O299" s="1027"/>
      <c r="P299" s="1028"/>
      <c r="Q299" s="488"/>
    </row>
    <row r="300" spans="1:17" ht="12.75" customHeight="1" x14ac:dyDescent="0.2">
      <c r="A300" s="1026"/>
      <c r="B300" s="1027"/>
      <c r="C300" s="1027"/>
      <c r="D300" s="1027"/>
      <c r="E300" s="1027"/>
      <c r="F300" s="1027"/>
      <c r="G300" s="1027"/>
      <c r="H300" s="1027"/>
      <c r="I300" s="1027"/>
      <c r="J300" s="1027"/>
      <c r="K300" s="1027"/>
      <c r="L300" s="1027"/>
      <c r="M300" s="1027"/>
      <c r="N300" s="1027"/>
      <c r="O300" s="1027"/>
      <c r="P300" s="1028"/>
      <c r="Q300" s="488"/>
    </row>
    <row r="301" spans="1:17" ht="12.75" customHeight="1" x14ac:dyDescent="0.2">
      <c r="A301" s="1026"/>
      <c r="B301" s="1027"/>
      <c r="C301" s="1027"/>
      <c r="D301" s="1027"/>
      <c r="E301" s="1027"/>
      <c r="F301" s="1027"/>
      <c r="G301" s="1027"/>
      <c r="H301" s="1027"/>
      <c r="I301" s="1027"/>
      <c r="J301" s="1027"/>
      <c r="K301" s="1027"/>
      <c r="L301" s="1027"/>
      <c r="M301" s="1027"/>
      <c r="N301" s="1027"/>
      <c r="O301" s="1027"/>
      <c r="P301" s="1028"/>
      <c r="Q301" s="488"/>
    </row>
    <row r="302" spans="1:17" ht="12.75" customHeight="1" x14ac:dyDescent="0.2">
      <c r="A302" s="1026"/>
      <c r="B302" s="1027"/>
      <c r="C302" s="1027"/>
      <c r="D302" s="1027"/>
      <c r="E302" s="1027"/>
      <c r="F302" s="1027"/>
      <c r="G302" s="1027"/>
      <c r="H302" s="1027"/>
      <c r="I302" s="1027"/>
      <c r="J302" s="1027"/>
      <c r="K302" s="1027"/>
      <c r="L302" s="1027"/>
      <c r="M302" s="1027"/>
      <c r="N302" s="1027"/>
      <c r="O302" s="1027"/>
      <c r="P302" s="1028"/>
      <c r="Q302" s="488"/>
    </row>
    <row r="303" spans="1:17" ht="12.75" customHeight="1" x14ac:dyDescent="0.2">
      <c r="A303" s="1026"/>
      <c r="B303" s="1027"/>
      <c r="C303" s="1027"/>
      <c r="D303" s="1027"/>
      <c r="E303" s="1027"/>
      <c r="F303" s="1027"/>
      <c r="G303" s="1027"/>
      <c r="H303" s="1027"/>
      <c r="I303" s="1027"/>
      <c r="J303" s="1027"/>
      <c r="K303" s="1027"/>
      <c r="L303" s="1027"/>
      <c r="M303" s="1027"/>
      <c r="N303" s="1027"/>
      <c r="O303" s="1027"/>
      <c r="P303" s="1028"/>
      <c r="Q303" s="488"/>
    </row>
    <row r="304" spans="1:17" ht="12.75" customHeight="1" x14ac:dyDescent="0.2">
      <c r="A304" s="1026"/>
      <c r="B304" s="1027"/>
      <c r="C304" s="1027"/>
      <c r="D304" s="1027"/>
      <c r="E304" s="1027"/>
      <c r="F304" s="1027"/>
      <c r="G304" s="1027"/>
      <c r="H304" s="1027"/>
      <c r="I304" s="1027"/>
      <c r="J304" s="1027"/>
      <c r="K304" s="1027"/>
      <c r="L304" s="1027"/>
      <c r="M304" s="1027"/>
      <c r="N304" s="1027"/>
      <c r="O304" s="1027"/>
      <c r="P304" s="1028"/>
      <c r="Q304" s="488"/>
    </row>
    <row r="305" spans="1:17" ht="12.75" customHeight="1" x14ac:dyDescent="0.2">
      <c r="A305" s="1026"/>
      <c r="B305" s="1027"/>
      <c r="C305" s="1027"/>
      <c r="D305" s="1027"/>
      <c r="E305" s="1027"/>
      <c r="F305" s="1027"/>
      <c r="G305" s="1027"/>
      <c r="H305" s="1027"/>
      <c r="I305" s="1027"/>
      <c r="J305" s="1027"/>
      <c r="K305" s="1027"/>
      <c r="L305" s="1027"/>
      <c r="M305" s="1027"/>
      <c r="N305" s="1027"/>
      <c r="O305" s="1027"/>
      <c r="P305" s="1028"/>
      <c r="Q305" s="488"/>
    </row>
    <row r="306" spans="1:17" ht="12.75" customHeight="1" x14ac:dyDescent="0.2">
      <c r="A306" s="1026"/>
      <c r="B306" s="1027"/>
      <c r="C306" s="1027"/>
      <c r="D306" s="1027"/>
      <c r="E306" s="1027"/>
      <c r="F306" s="1027"/>
      <c r="G306" s="1027"/>
      <c r="H306" s="1027"/>
      <c r="I306" s="1027"/>
      <c r="J306" s="1027"/>
      <c r="K306" s="1027"/>
      <c r="L306" s="1027"/>
      <c r="M306" s="1027"/>
      <c r="N306" s="1027"/>
      <c r="O306" s="1027"/>
      <c r="P306" s="1028"/>
      <c r="Q306" s="488"/>
    </row>
    <row r="307" spans="1:17" ht="12.75" customHeight="1" x14ac:dyDescent="0.2">
      <c r="A307" s="1026"/>
      <c r="B307" s="1027"/>
      <c r="C307" s="1027"/>
      <c r="D307" s="1027"/>
      <c r="E307" s="1027"/>
      <c r="F307" s="1027"/>
      <c r="G307" s="1027"/>
      <c r="H307" s="1027"/>
      <c r="I307" s="1027"/>
      <c r="J307" s="1027"/>
      <c r="K307" s="1027"/>
      <c r="L307" s="1027"/>
      <c r="M307" s="1027"/>
      <c r="N307" s="1027"/>
      <c r="O307" s="1027"/>
      <c r="P307" s="1028"/>
      <c r="Q307" s="488"/>
    </row>
    <row r="308" spans="1:17" ht="12.75" customHeight="1" x14ac:dyDescent="0.2">
      <c r="A308" s="1026"/>
      <c r="B308" s="1027"/>
      <c r="C308" s="1027"/>
      <c r="D308" s="1027"/>
      <c r="E308" s="1027"/>
      <c r="F308" s="1027"/>
      <c r="G308" s="1027"/>
      <c r="H308" s="1027"/>
      <c r="I308" s="1027"/>
      <c r="J308" s="1027"/>
      <c r="K308" s="1027"/>
      <c r="L308" s="1027"/>
      <c r="M308" s="1027"/>
      <c r="N308" s="1027"/>
      <c r="O308" s="1027"/>
      <c r="P308" s="1028"/>
      <c r="Q308" s="488"/>
    </row>
    <row r="309" spans="1:17" ht="12.75" customHeight="1" x14ac:dyDescent="0.2">
      <c r="A309" s="1026"/>
      <c r="B309" s="1027"/>
      <c r="C309" s="1027"/>
      <c r="D309" s="1027"/>
      <c r="E309" s="1027"/>
      <c r="F309" s="1027"/>
      <c r="G309" s="1027"/>
      <c r="H309" s="1027"/>
      <c r="I309" s="1027"/>
      <c r="J309" s="1027"/>
      <c r="K309" s="1027"/>
      <c r="L309" s="1027"/>
      <c r="M309" s="1027"/>
      <c r="N309" s="1027"/>
      <c r="O309" s="1027"/>
      <c r="P309" s="1028"/>
      <c r="Q309" s="488"/>
    </row>
    <row r="310" spans="1:17" ht="12.75" customHeight="1" x14ac:dyDescent="0.2">
      <c r="A310" s="1026"/>
      <c r="B310" s="1027"/>
      <c r="C310" s="1027"/>
      <c r="D310" s="1027"/>
      <c r="E310" s="1027"/>
      <c r="F310" s="1027"/>
      <c r="G310" s="1027"/>
      <c r="H310" s="1027"/>
      <c r="I310" s="1027"/>
      <c r="J310" s="1027"/>
      <c r="K310" s="1027"/>
      <c r="L310" s="1027"/>
      <c r="M310" s="1027"/>
      <c r="N310" s="1027"/>
      <c r="O310" s="1027"/>
      <c r="P310" s="1028"/>
      <c r="Q310" s="488"/>
    </row>
    <row r="311" spans="1:17" ht="12.75" customHeight="1" x14ac:dyDescent="0.2">
      <c r="A311" s="1026"/>
      <c r="B311" s="1027"/>
      <c r="C311" s="1027"/>
      <c r="D311" s="1027"/>
      <c r="E311" s="1027"/>
      <c r="F311" s="1027"/>
      <c r="G311" s="1027"/>
      <c r="H311" s="1027"/>
      <c r="I311" s="1027"/>
      <c r="J311" s="1027"/>
      <c r="K311" s="1027"/>
      <c r="L311" s="1027"/>
      <c r="M311" s="1027"/>
      <c r="N311" s="1027"/>
      <c r="O311" s="1027"/>
      <c r="P311" s="1028"/>
      <c r="Q311" s="488"/>
    </row>
    <row r="312" spans="1:17" ht="12.75" customHeight="1" x14ac:dyDescent="0.2">
      <c r="A312" s="1026"/>
      <c r="B312" s="1027"/>
      <c r="C312" s="1027"/>
      <c r="D312" s="1027"/>
      <c r="E312" s="1027"/>
      <c r="F312" s="1027"/>
      <c r="G312" s="1027"/>
      <c r="H312" s="1027"/>
      <c r="I312" s="1027"/>
      <c r="J312" s="1027"/>
      <c r="K312" s="1027"/>
      <c r="L312" s="1027"/>
      <c r="M312" s="1027"/>
      <c r="N312" s="1027"/>
      <c r="O312" s="1027"/>
      <c r="P312" s="1028"/>
      <c r="Q312" s="488"/>
    </row>
    <row r="313" spans="1:17" ht="12.75" customHeight="1" x14ac:dyDescent="0.2">
      <c r="A313" s="1026"/>
      <c r="B313" s="1027"/>
      <c r="C313" s="1027"/>
      <c r="D313" s="1027"/>
      <c r="E313" s="1027"/>
      <c r="F313" s="1027"/>
      <c r="G313" s="1027"/>
      <c r="H313" s="1027"/>
      <c r="I313" s="1027"/>
      <c r="J313" s="1027"/>
      <c r="K313" s="1027"/>
      <c r="L313" s="1027"/>
      <c r="M313" s="1027"/>
      <c r="N313" s="1027"/>
      <c r="O313" s="1027"/>
      <c r="P313" s="1028"/>
      <c r="Q313" s="488"/>
    </row>
    <row r="314" spans="1:17" ht="12.75" customHeight="1" x14ac:dyDescent="0.2">
      <c r="A314" s="1026"/>
      <c r="B314" s="1027"/>
      <c r="C314" s="1027"/>
      <c r="D314" s="1027"/>
      <c r="E314" s="1027"/>
      <c r="F314" s="1027"/>
      <c r="G314" s="1027"/>
      <c r="H314" s="1027"/>
      <c r="I314" s="1027"/>
      <c r="J314" s="1027"/>
      <c r="K314" s="1027"/>
      <c r="L314" s="1027"/>
      <c r="M314" s="1027"/>
      <c r="N314" s="1027"/>
      <c r="O314" s="1027"/>
      <c r="P314" s="1028"/>
      <c r="Q314" s="488"/>
    </row>
    <row r="315" spans="1:17" ht="12.75" customHeight="1" x14ac:dyDescent="0.2">
      <c r="A315" s="1026"/>
      <c r="B315" s="1027"/>
      <c r="C315" s="1027"/>
      <c r="D315" s="1027"/>
      <c r="E315" s="1027"/>
      <c r="F315" s="1027"/>
      <c r="G315" s="1027"/>
      <c r="H315" s="1027"/>
      <c r="I315" s="1027"/>
      <c r="J315" s="1027"/>
      <c r="K315" s="1027"/>
      <c r="L315" s="1027"/>
      <c r="M315" s="1027"/>
      <c r="N315" s="1027"/>
      <c r="O315" s="1027"/>
      <c r="P315" s="1028"/>
      <c r="Q315" s="488"/>
    </row>
    <row r="316" spans="1:17" ht="12.75" customHeight="1" x14ac:dyDescent="0.2">
      <c r="A316" s="1026"/>
      <c r="B316" s="1027"/>
      <c r="C316" s="1027"/>
      <c r="D316" s="1027"/>
      <c r="E316" s="1027"/>
      <c r="F316" s="1027"/>
      <c r="G316" s="1027"/>
      <c r="H316" s="1027"/>
      <c r="I316" s="1027"/>
      <c r="J316" s="1027"/>
      <c r="K316" s="1027"/>
      <c r="L316" s="1027"/>
      <c r="M316" s="1027"/>
      <c r="N316" s="1027"/>
      <c r="O316" s="1027"/>
      <c r="P316" s="1028"/>
      <c r="Q316" s="488"/>
    </row>
    <row r="317" spans="1:17" ht="12.75" customHeight="1" x14ac:dyDescent="0.2">
      <c r="A317" s="1026"/>
      <c r="B317" s="1027"/>
      <c r="C317" s="1027"/>
      <c r="D317" s="1027"/>
      <c r="E317" s="1027"/>
      <c r="F317" s="1027"/>
      <c r="G317" s="1027"/>
      <c r="H317" s="1027"/>
      <c r="I317" s="1027"/>
      <c r="J317" s="1027"/>
      <c r="K317" s="1027"/>
      <c r="L317" s="1027"/>
      <c r="M317" s="1027"/>
      <c r="N317" s="1027"/>
      <c r="O317" s="1027"/>
      <c r="P317" s="1028"/>
      <c r="Q317" s="488"/>
    </row>
    <row r="318" spans="1:17" ht="12.75" customHeight="1" x14ac:dyDescent="0.2">
      <c r="A318" s="1026"/>
      <c r="B318" s="1027"/>
      <c r="C318" s="1027"/>
      <c r="D318" s="1027"/>
      <c r="E318" s="1027"/>
      <c r="F318" s="1027"/>
      <c r="G318" s="1027"/>
      <c r="H318" s="1027"/>
      <c r="I318" s="1027"/>
      <c r="J318" s="1027"/>
      <c r="K318" s="1027"/>
      <c r="L318" s="1027"/>
      <c r="M318" s="1027"/>
      <c r="N318" s="1027"/>
      <c r="O318" s="1027"/>
      <c r="P318" s="1028"/>
      <c r="Q318" s="488"/>
    </row>
    <row r="319" spans="1:17" ht="12.75" customHeight="1" x14ac:dyDescent="0.2">
      <c r="A319" s="1026"/>
      <c r="B319" s="1027"/>
      <c r="C319" s="1027"/>
      <c r="D319" s="1027"/>
      <c r="E319" s="1027"/>
      <c r="F319" s="1027"/>
      <c r="G319" s="1027"/>
      <c r="H319" s="1027"/>
      <c r="I319" s="1027"/>
      <c r="J319" s="1027"/>
      <c r="K319" s="1027"/>
      <c r="L319" s="1027"/>
      <c r="M319" s="1027"/>
      <c r="N319" s="1027"/>
      <c r="O319" s="1027"/>
      <c r="P319" s="1028"/>
      <c r="Q319" s="488"/>
    </row>
    <row r="320" spans="1:17" ht="12.75" customHeight="1" x14ac:dyDescent="0.2">
      <c r="A320" s="1026"/>
      <c r="B320" s="1027"/>
      <c r="C320" s="1027"/>
      <c r="D320" s="1027"/>
      <c r="E320" s="1027"/>
      <c r="F320" s="1027"/>
      <c r="G320" s="1027"/>
      <c r="H320" s="1027"/>
      <c r="I320" s="1027"/>
      <c r="J320" s="1027"/>
      <c r="K320" s="1027"/>
      <c r="L320" s="1027"/>
      <c r="M320" s="1027"/>
      <c r="N320" s="1027"/>
      <c r="O320" s="1027"/>
      <c r="P320" s="1028"/>
      <c r="Q320" s="488"/>
    </row>
    <row r="321" spans="1:17" ht="12.75" customHeight="1" x14ac:dyDescent="0.2">
      <c r="A321" s="1026"/>
      <c r="B321" s="1027"/>
      <c r="C321" s="1027"/>
      <c r="D321" s="1027"/>
      <c r="E321" s="1027"/>
      <c r="F321" s="1027"/>
      <c r="G321" s="1027"/>
      <c r="H321" s="1027"/>
      <c r="I321" s="1027"/>
      <c r="J321" s="1027"/>
      <c r="K321" s="1027"/>
      <c r="L321" s="1027"/>
      <c r="M321" s="1027"/>
      <c r="N321" s="1027"/>
      <c r="O321" s="1027"/>
      <c r="P321" s="1028"/>
      <c r="Q321" s="488"/>
    </row>
    <row r="322" spans="1:17" ht="12.75" customHeight="1" x14ac:dyDescent="0.2">
      <c r="A322" s="1026"/>
      <c r="B322" s="1027"/>
      <c r="C322" s="1027"/>
      <c r="D322" s="1027"/>
      <c r="E322" s="1027"/>
      <c r="F322" s="1027"/>
      <c r="G322" s="1027"/>
      <c r="H322" s="1027"/>
      <c r="I322" s="1027"/>
      <c r="J322" s="1027"/>
      <c r="K322" s="1027"/>
      <c r="L322" s="1027"/>
      <c r="M322" s="1027"/>
      <c r="N322" s="1027"/>
      <c r="O322" s="1027"/>
      <c r="P322" s="1028"/>
      <c r="Q322" s="488"/>
    </row>
    <row r="323" spans="1:17" ht="12.75" customHeight="1" x14ac:dyDescent="0.2">
      <c r="A323" s="1026"/>
      <c r="B323" s="1027"/>
      <c r="C323" s="1027"/>
      <c r="D323" s="1027"/>
      <c r="E323" s="1027"/>
      <c r="F323" s="1027"/>
      <c r="G323" s="1027"/>
      <c r="H323" s="1027"/>
      <c r="I323" s="1027"/>
      <c r="J323" s="1027"/>
      <c r="K323" s="1027"/>
      <c r="L323" s="1027"/>
      <c r="M323" s="1027"/>
      <c r="N323" s="1027"/>
      <c r="O323" s="1027"/>
      <c r="P323" s="1028"/>
      <c r="Q323" s="488"/>
    </row>
    <row r="324" spans="1:17" ht="12.75" customHeight="1" x14ac:dyDescent="0.2">
      <c r="A324" s="1026"/>
      <c r="B324" s="1027"/>
      <c r="C324" s="1027"/>
      <c r="D324" s="1027"/>
      <c r="E324" s="1027"/>
      <c r="F324" s="1027"/>
      <c r="G324" s="1027"/>
      <c r="H324" s="1027"/>
      <c r="I324" s="1027"/>
      <c r="J324" s="1027"/>
      <c r="K324" s="1027"/>
      <c r="L324" s="1027"/>
      <c r="M324" s="1027"/>
      <c r="N324" s="1027"/>
      <c r="O324" s="1027"/>
      <c r="P324" s="1028"/>
      <c r="Q324" s="488"/>
    </row>
    <row r="325" spans="1:17" ht="12.75" customHeight="1" x14ac:dyDescent="0.2">
      <c r="A325" s="1026"/>
      <c r="B325" s="1027"/>
      <c r="C325" s="1027"/>
      <c r="D325" s="1027"/>
      <c r="E325" s="1027"/>
      <c r="F325" s="1027"/>
      <c r="G325" s="1027"/>
      <c r="H325" s="1027"/>
      <c r="I325" s="1027"/>
      <c r="J325" s="1027"/>
      <c r="K325" s="1027"/>
      <c r="L325" s="1027"/>
      <c r="M325" s="1027"/>
      <c r="N325" s="1027"/>
      <c r="O325" s="1027"/>
      <c r="P325" s="1028"/>
      <c r="Q325" s="488"/>
    </row>
    <row r="326" spans="1:17" ht="12.75" customHeight="1" x14ac:dyDescent="0.2">
      <c r="A326" s="1026"/>
      <c r="B326" s="1027"/>
      <c r="C326" s="1027"/>
      <c r="D326" s="1027"/>
      <c r="E326" s="1027"/>
      <c r="F326" s="1027"/>
      <c r="G326" s="1027"/>
      <c r="H326" s="1027"/>
      <c r="I326" s="1027"/>
      <c r="J326" s="1027"/>
      <c r="K326" s="1027"/>
      <c r="L326" s="1027"/>
      <c r="M326" s="1027"/>
      <c r="N326" s="1027"/>
      <c r="O326" s="1027"/>
      <c r="P326" s="1028"/>
      <c r="Q326" s="488"/>
    </row>
    <row r="327" spans="1:17" ht="12.75" customHeight="1" x14ac:dyDescent="0.2">
      <c r="A327" s="1026"/>
      <c r="B327" s="1027"/>
      <c r="C327" s="1027"/>
      <c r="D327" s="1027"/>
      <c r="E327" s="1027"/>
      <c r="F327" s="1027"/>
      <c r="G327" s="1027"/>
      <c r="H327" s="1027"/>
      <c r="I327" s="1027"/>
      <c r="J327" s="1027"/>
      <c r="K327" s="1027"/>
      <c r="L327" s="1027"/>
      <c r="M327" s="1027"/>
      <c r="N327" s="1027"/>
      <c r="O327" s="1027"/>
      <c r="P327" s="1028"/>
      <c r="Q327" s="488"/>
    </row>
    <row r="328" spans="1:17" ht="12.75" customHeight="1" x14ac:dyDescent="0.2">
      <c r="A328" s="1026"/>
      <c r="B328" s="1027"/>
      <c r="C328" s="1027"/>
      <c r="D328" s="1027"/>
      <c r="E328" s="1027"/>
      <c r="F328" s="1027"/>
      <c r="G328" s="1027"/>
      <c r="H328" s="1027"/>
      <c r="I328" s="1027"/>
      <c r="J328" s="1027"/>
      <c r="K328" s="1027"/>
      <c r="L328" s="1027"/>
      <c r="M328" s="1027"/>
      <c r="N328" s="1027"/>
      <c r="O328" s="1027"/>
      <c r="P328" s="1028"/>
      <c r="Q328" s="488"/>
    </row>
    <row r="329" spans="1:17" ht="12.75" customHeight="1" x14ac:dyDescent="0.2">
      <c r="A329" s="1026"/>
      <c r="B329" s="1027"/>
      <c r="C329" s="1027"/>
      <c r="D329" s="1027"/>
      <c r="E329" s="1027"/>
      <c r="F329" s="1027"/>
      <c r="G329" s="1027"/>
      <c r="H329" s="1027"/>
      <c r="I329" s="1027"/>
      <c r="J329" s="1027"/>
      <c r="K329" s="1027"/>
      <c r="L329" s="1027"/>
      <c r="M329" s="1027"/>
      <c r="N329" s="1027"/>
      <c r="O329" s="1027"/>
      <c r="P329" s="1028"/>
      <c r="Q329" s="488"/>
    </row>
    <row r="330" spans="1:17" ht="12.75" customHeight="1" x14ac:dyDescent="0.2">
      <c r="A330" s="1026"/>
      <c r="B330" s="1027"/>
      <c r="C330" s="1027"/>
      <c r="D330" s="1027"/>
      <c r="E330" s="1027"/>
      <c r="F330" s="1027"/>
      <c r="G330" s="1027"/>
      <c r="H330" s="1027"/>
      <c r="I330" s="1027"/>
      <c r="J330" s="1027"/>
      <c r="K330" s="1027"/>
      <c r="L330" s="1027"/>
      <c r="M330" s="1027"/>
      <c r="N330" s="1027"/>
      <c r="O330" s="1027"/>
      <c r="P330" s="1028"/>
      <c r="Q330" s="488"/>
    </row>
    <row r="331" spans="1:17" ht="12.75" customHeight="1" x14ac:dyDescent="0.2">
      <c r="A331" s="1026"/>
      <c r="B331" s="1027"/>
      <c r="C331" s="1027"/>
      <c r="D331" s="1027"/>
      <c r="E331" s="1027"/>
      <c r="F331" s="1027"/>
      <c r="G331" s="1027"/>
      <c r="H331" s="1027"/>
      <c r="I331" s="1027"/>
      <c r="J331" s="1027"/>
      <c r="K331" s="1027"/>
      <c r="L331" s="1027"/>
      <c r="M331" s="1027"/>
      <c r="N331" s="1027"/>
      <c r="O331" s="1027"/>
      <c r="P331" s="1028"/>
      <c r="Q331" s="488"/>
    </row>
    <row r="332" spans="1:17" ht="12.75" customHeight="1" x14ac:dyDescent="0.2">
      <c r="A332" s="1026"/>
      <c r="B332" s="1027"/>
      <c r="C332" s="1027"/>
      <c r="D332" s="1027"/>
      <c r="E332" s="1027"/>
      <c r="F332" s="1027"/>
      <c r="G332" s="1027"/>
      <c r="H332" s="1027"/>
      <c r="I332" s="1027"/>
      <c r="J332" s="1027"/>
      <c r="K332" s="1027"/>
      <c r="L332" s="1027"/>
      <c r="M332" s="1027"/>
      <c r="N332" s="1027"/>
      <c r="O332" s="1027"/>
      <c r="P332" s="1028"/>
      <c r="Q332" s="488"/>
    </row>
    <row r="333" spans="1:17" ht="12.75" customHeight="1" x14ac:dyDescent="0.2">
      <c r="A333" s="1026"/>
      <c r="B333" s="1027"/>
      <c r="C333" s="1027"/>
      <c r="D333" s="1027"/>
      <c r="E333" s="1027"/>
      <c r="F333" s="1027"/>
      <c r="G333" s="1027"/>
      <c r="H333" s="1027"/>
      <c r="I333" s="1027"/>
      <c r="J333" s="1027"/>
      <c r="K333" s="1027"/>
      <c r="L333" s="1027"/>
      <c r="M333" s="1027"/>
      <c r="N333" s="1027"/>
      <c r="O333" s="1027"/>
      <c r="P333" s="1028"/>
      <c r="Q333" s="488"/>
    </row>
    <row r="334" spans="1:17" ht="12.75" customHeight="1" x14ac:dyDescent="0.2">
      <c r="A334" s="1029"/>
      <c r="B334" s="1030"/>
      <c r="C334" s="1030"/>
      <c r="D334" s="1030"/>
      <c r="E334" s="1030"/>
      <c r="F334" s="1030"/>
      <c r="G334" s="1030"/>
      <c r="H334" s="1030"/>
      <c r="I334" s="1030"/>
      <c r="J334" s="1030"/>
      <c r="K334" s="1030"/>
      <c r="L334" s="1030"/>
      <c r="M334" s="1030"/>
      <c r="N334" s="1030"/>
      <c r="O334" s="1030"/>
      <c r="P334" s="1031"/>
      <c r="Q334" s="488"/>
    </row>
    <row r="336" spans="1:17" ht="19.5" customHeight="1" x14ac:dyDescent="0.2">
      <c r="A336" s="768" t="str">
        <f ca="1">Translations!A139</f>
        <v>This section is filled in exclusively by PR's programmatic and financial monitors.</v>
      </c>
      <c r="B336" s="769"/>
      <c r="C336" s="769"/>
      <c r="D336" s="769"/>
      <c r="E336" s="769"/>
      <c r="F336" s="769"/>
      <c r="G336" s="769"/>
      <c r="H336" s="769"/>
      <c r="I336" s="769"/>
      <c r="J336" s="769"/>
      <c r="K336" s="769"/>
      <c r="L336" s="769"/>
      <c r="M336" s="769"/>
      <c r="N336" s="769"/>
      <c r="O336" s="769"/>
      <c r="P336" s="770"/>
      <c r="Q336" s="487"/>
    </row>
    <row r="337" spans="1:17" ht="8.25" customHeight="1" x14ac:dyDescent="0.2"/>
    <row r="338" spans="1:17" ht="18.75" customHeight="1" x14ac:dyDescent="0.2">
      <c r="A338" s="999" t="str">
        <f ca="1">Translations!A150</f>
        <v>PROGRAMMATIC</v>
      </c>
      <c r="B338" s="34"/>
      <c r="C338" s="34"/>
      <c r="D338" s="37" t="str">
        <f ca="1">Translations!A140</f>
        <v>Name of person conducting programmatic verification</v>
      </c>
      <c r="E338" s="116"/>
      <c r="F338" s="34"/>
      <c r="G338" s="460"/>
      <c r="H338" s="34"/>
      <c r="I338" s="34"/>
      <c r="J338" s="34"/>
      <c r="K338" s="34"/>
      <c r="L338" s="460"/>
      <c r="M338" s="34"/>
      <c r="N338" s="34"/>
      <c r="O338" s="1013"/>
      <c r="P338" s="1014"/>
    </row>
    <row r="339" spans="1:17" ht="19.5" customHeight="1" x14ac:dyDescent="0.2">
      <c r="A339" s="1000"/>
      <c r="B339" s="35"/>
      <c r="C339" s="35"/>
      <c r="D339" s="1015"/>
      <c r="E339" s="1016"/>
      <c r="F339" s="35"/>
      <c r="G339" s="461"/>
      <c r="H339" s="35"/>
      <c r="I339" s="35"/>
      <c r="J339" s="35"/>
      <c r="K339" s="35"/>
      <c r="L339" s="461"/>
      <c r="M339" s="35"/>
      <c r="N339" s="35"/>
      <c r="O339" s="1002"/>
      <c r="P339" s="1003"/>
    </row>
    <row r="340" spans="1:17" ht="7.5" customHeight="1" x14ac:dyDescent="0.2">
      <c r="A340" s="1000"/>
      <c r="B340" s="35"/>
      <c r="C340" s="35"/>
      <c r="D340" s="35"/>
      <c r="E340" s="35"/>
      <c r="F340" s="35"/>
      <c r="G340" s="461"/>
      <c r="H340" s="35"/>
      <c r="I340" s="35"/>
      <c r="J340" s="35"/>
      <c r="K340" s="35"/>
      <c r="L340" s="461"/>
      <c r="M340" s="35"/>
      <c r="N340" s="35"/>
      <c r="O340" s="35"/>
      <c r="P340" s="36"/>
    </row>
    <row r="341" spans="1:17" ht="21" customHeight="1" x14ac:dyDescent="0.2">
      <c r="A341" s="1000"/>
      <c r="B341" s="117"/>
      <c r="C341" s="117"/>
      <c r="D341" s="119" t="str">
        <f ca="1">Translations!A141</f>
        <v>Contextual details</v>
      </c>
      <c r="E341" s="117"/>
      <c r="F341" s="117"/>
      <c r="G341" s="462"/>
      <c r="H341" s="117"/>
      <c r="I341" s="117"/>
      <c r="J341" s="117"/>
      <c r="K341" s="117"/>
      <c r="L341" s="462"/>
      <c r="M341" s="117"/>
      <c r="N341" s="117"/>
      <c r="O341" s="117"/>
      <c r="P341" s="118"/>
      <c r="Q341" s="487"/>
    </row>
    <row r="342" spans="1:17" ht="26.25" customHeight="1" x14ac:dyDescent="0.2">
      <c r="A342" s="1000"/>
      <c r="B342" s="35"/>
      <c r="C342" s="35"/>
      <c r="D342" s="1017"/>
      <c r="E342" s="1018"/>
      <c r="F342" s="1018"/>
      <c r="G342" s="1018"/>
      <c r="H342" s="1018"/>
      <c r="I342" s="1018"/>
      <c r="J342" s="1018"/>
      <c r="K342" s="1018"/>
      <c r="L342" s="1018"/>
      <c r="M342" s="1018"/>
      <c r="N342" s="1018"/>
      <c r="O342" s="1018"/>
      <c r="P342" s="1019"/>
      <c r="Q342" s="489"/>
    </row>
    <row r="343" spans="1:17" ht="26.25" customHeight="1" x14ac:dyDescent="0.2">
      <c r="A343" s="1000"/>
      <c r="B343" s="35"/>
      <c r="C343" s="35"/>
      <c r="D343" s="1032"/>
      <c r="E343" s="1033"/>
      <c r="F343" s="1033"/>
      <c r="G343" s="1033"/>
      <c r="H343" s="1033"/>
      <c r="I343" s="1033"/>
      <c r="J343" s="1033"/>
      <c r="K343" s="1033"/>
      <c r="L343" s="1033"/>
      <c r="M343" s="1033"/>
      <c r="N343" s="1033"/>
      <c r="O343" s="1033"/>
      <c r="P343" s="1034"/>
      <c r="Q343" s="489"/>
    </row>
    <row r="344" spans="1:17" ht="26.25" customHeight="1" x14ac:dyDescent="0.2">
      <c r="A344" s="1000"/>
      <c r="B344" s="35"/>
      <c r="C344" s="35"/>
      <c r="D344" s="1032"/>
      <c r="E344" s="1033"/>
      <c r="F344" s="1033"/>
      <c r="G344" s="1033"/>
      <c r="H344" s="1033"/>
      <c r="I344" s="1033"/>
      <c r="J344" s="1033"/>
      <c r="K344" s="1033"/>
      <c r="L344" s="1033"/>
      <c r="M344" s="1033"/>
      <c r="N344" s="1033"/>
      <c r="O344" s="1033"/>
      <c r="P344" s="1034"/>
      <c r="Q344" s="489"/>
    </row>
    <row r="345" spans="1:17" ht="26.25" customHeight="1" x14ac:dyDescent="0.2">
      <c r="A345" s="1000"/>
      <c r="B345" s="35"/>
      <c r="C345" s="35"/>
      <c r="D345" s="1032"/>
      <c r="E345" s="1033"/>
      <c r="F345" s="1033"/>
      <c r="G345" s="1033"/>
      <c r="H345" s="1033"/>
      <c r="I345" s="1033"/>
      <c r="J345" s="1033"/>
      <c r="K345" s="1033"/>
      <c r="L345" s="1033"/>
      <c r="M345" s="1033"/>
      <c r="N345" s="1033"/>
      <c r="O345" s="1033"/>
      <c r="P345" s="1034"/>
      <c r="Q345" s="489"/>
    </row>
    <row r="346" spans="1:17" ht="26.25" customHeight="1" x14ac:dyDescent="0.2">
      <c r="A346" s="1000"/>
      <c r="B346" s="35"/>
      <c r="C346" s="35"/>
      <c r="D346" s="1035"/>
      <c r="E346" s="1036"/>
      <c r="F346" s="1036"/>
      <c r="G346" s="1036"/>
      <c r="H346" s="1036"/>
      <c r="I346" s="1036"/>
      <c r="J346" s="1036"/>
      <c r="K346" s="1036"/>
      <c r="L346" s="1036"/>
      <c r="M346" s="1036"/>
      <c r="N346" s="1036"/>
      <c r="O346" s="1036"/>
      <c r="P346" s="1037"/>
      <c r="Q346" s="489"/>
    </row>
    <row r="347" spans="1:17" x14ac:dyDescent="0.2">
      <c r="A347" s="1000"/>
      <c r="B347" s="35"/>
      <c r="C347" s="35"/>
      <c r="D347" s="35"/>
      <c r="E347" s="35"/>
      <c r="F347" s="35"/>
      <c r="G347" s="461"/>
      <c r="H347" s="35"/>
      <c r="I347" s="35"/>
      <c r="J347" s="35"/>
      <c r="K347" s="35"/>
      <c r="L347" s="461"/>
      <c r="M347" s="35"/>
      <c r="N347" s="35"/>
      <c r="O347" s="35"/>
      <c r="P347" s="36"/>
    </row>
    <row r="348" spans="1:17" ht="21" customHeight="1" x14ac:dyDescent="0.2">
      <c r="A348" s="1000"/>
      <c r="B348" s="117"/>
      <c r="C348" s="117"/>
      <c r="D348" s="119" t="str">
        <f ca="1">Translations!A151</f>
        <v>Description of identified problem(s)</v>
      </c>
      <c r="E348" s="117"/>
      <c r="F348" s="117"/>
      <c r="G348" s="462"/>
      <c r="H348" s="117"/>
      <c r="I348" s="117"/>
      <c r="J348" s="117"/>
      <c r="K348" s="117"/>
      <c r="L348" s="462"/>
      <c r="M348" s="117"/>
      <c r="N348" s="117"/>
      <c r="O348" s="117"/>
      <c r="P348" s="118"/>
      <c r="Q348" s="490"/>
    </row>
    <row r="349" spans="1:17" ht="26.25" customHeight="1" x14ac:dyDescent="0.2">
      <c r="A349" s="1000"/>
      <c r="B349" s="35"/>
      <c r="C349" s="35"/>
      <c r="D349" s="1017"/>
      <c r="E349" s="1018"/>
      <c r="F349" s="1018"/>
      <c r="G349" s="1018"/>
      <c r="H349" s="1018"/>
      <c r="I349" s="1018"/>
      <c r="J349" s="1018"/>
      <c r="K349" s="1018"/>
      <c r="L349" s="1018"/>
      <c r="M349" s="1018"/>
      <c r="N349" s="1018"/>
      <c r="O349" s="1018"/>
      <c r="P349" s="1019"/>
      <c r="Q349" s="60"/>
    </row>
    <row r="350" spans="1:17" ht="26.25" customHeight="1" x14ac:dyDescent="0.2">
      <c r="A350" s="1000"/>
      <c r="B350" s="35"/>
      <c r="C350" s="35"/>
      <c r="D350" s="1032"/>
      <c r="E350" s="1033"/>
      <c r="F350" s="1033"/>
      <c r="G350" s="1033"/>
      <c r="H350" s="1033"/>
      <c r="I350" s="1033"/>
      <c r="J350" s="1033"/>
      <c r="K350" s="1033"/>
      <c r="L350" s="1033"/>
      <c r="M350" s="1033"/>
      <c r="N350" s="1033"/>
      <c r="O350" s="1033"/>
      <c r="P350" s="1034"/>
      <c r="Q350" s="60"/>
    </row>
    <row r="351" spans="1:17" ht="26.25" customHeight="1" x14ac:dyDescent="0.2">
      <c r="A351" s="1000"/>
      <c r="B351" s="35"/>
      <c r="C351" s="35"/>
      <c r="D351" s="1032"/>
      <c r="E351" s="1033"/>
      <c r="F351" s="1033"/>
      <c r="G351" s="1033"/>
      <c r="H351" s="1033"/>
      <c r="I351" s="1033"/>
      <c r="J351" s="1033"/>
      <c r="K351" s="1033"/>
      <c r="L351" s="1033"/>
      <c r="M351" s="1033"/>
      <c r="N351" s="1033"/>
      <c r="O351" s="1033"/>
      <c r="P351" s="1034"/>
      <c r="Q351" s="60"/>
    </row>
    <row r="352" spans="1:17" ht="26.25" customHeight="1" x14ac:dyDescent="0.2">
      <c r="A352" s="1000"/>
      <c r="B352" s="35"/>
      <c r="C352" s="35"/>
      <c r="D352" s="1032"/>
      <c r="E352" s="1033"/>
      <c r="F352" s="1033"/>
      <c r="G352" s="1033"/>
      <c r="H352" s="1033"/>
      <c r="I352" s="1033"/>
      <c r="J352" s="1033"/>
      <c r="K352" s="1033"/>
      <c r="L352" s="1033"/>
      <c r="M352" s="1033"/>
      <c r="N352" s="1033"/>
      <c r="O352" s="1033"/>
      <c r="P352" s="1034"/>
      <c r="Q352" s="60"/>
    </row>
    <row r="353" spans="1:17" ht="26.25" customHeight="1" x14ac:dyDescent="0.2">
      <c r="A353" s="1000"/>
      <c r="B353" s="35"/>
      <c r="C353" s="35"/>
      <c r="D353" s="1035"/>
      <c r="E353" s="1036"/>
      <c r="F353" s="1036"/>
      <c r="G353" s="1036"/>
      <c r="H353" s="1036"/>
      <c r="I353" s="1036"/>
      <c r="J353" s="1036"/>
      <c r="K353" s="1036"/>
      <c r="L353" s="1036"/>
      <c r="M353" s="1036"/>
      <c r="N353" s="1036"/>
      <c r="O353" s="1036"/>
      <c r="P353" s="1037"/>
      <c r="Q353" s="60"/>
    </row>
    <row r="354" spans="1:17" x14ac:dyDescent="0.2">
      <c r="A354" s="1000"/>
      <c r="B354" s="35"/>
      <c r="C354" s="35"/>
      <c r="D354" s="35"/>
      <c r="E354" s="35"/>
      <c r="F354" s="35"/>
      <c r="G354" s="461"/>
      <c r="H354" s="35"/>
      <c r="I354" s="35"/>
      <c r="J354" s="35"/>
      <c r="K354" s="35"/>
      <c r="L354" s="461"/>
      <c r="M354" s="35"/>
      <c r="N354" s="35"/>
      <c r="O354" s="35"/>
      <c r="P354" s="36"/>
    </row>
    <row r="355" spans="1:17" ht="21" customHeight="1" x14ac:dyDescent="0.2">
      <c r="A355" s="1000"/>
      <c r="B355" s="117"/>
      <c r="C355" s="117"/>
      <c r="D355" s="119" t="str">
        <f ca="1">Translations!A152</f>
        <v>Recommendations and actions to be taken</v>
      </c>
      <c r="E355" s="117"/>
      <c r="F355" s="117"/>
      <c r="G355" s="462"/>
      <c r="H355" s="117"/>
      <c r="I355" s="117"/>
      <c r="J355" s="117"/>
      <c r="K355" s="117"/>
      <c r="L355" s="462"/>
      <c r="M355" s="117"/>
      <c r="N355" s="117"/>
      <c r="O355" s="117"/>
      <c r="P355" s="118"/>
      <c r="Q355" s="490"/>
    </row>
    <row r="356" spans="1:17" ht="29.25" customHeight="1" x14ac:dyDescent="0.2">
      <c r="A356" s="1000"/>
      <c r="B356" s="35"/>
      <c r="C356" s="35"/>
      <c r="D356" s="1020" t="s">
        <v>282</v>
      </c>
      <c r="E356" s="1021"/>
      <c r="F356" s="1021"/>
      <c r="G356" s="1021"/>
      <c r="H356" s="1021"/>
      <c r="I356" s="1021"/>
      <c r="J356" s="1021"/>
      <c r="K356" s="1021"/>
      <c r="L356" s="1021"/>
      <c r="M356" s="1021"/>
      <c r="N356" s="1021"/>
      <c r="O356" s="1021"/>
      <c r="P356" s="1022"/>
    </row>
    <row r="357" spans="1:17" ht="29.25" customHeight="1" x14ac:dyDescent="0.2">
      <c r="A357" s="1000"/>
      <c r="B357" s="35"/>
      <c r="C357" s="35"/>
      <c r="D357" s="1017" t="s">
        <v>283</v>
      </c>
      <c r="E357" s="1018"/>
      <c r="F357" s="1018"/>
      <c r="G357" s="1018"/>
      <c r="H357" s="1018"/>
      <c r="I357" s="1018"/>
      <c r="J357" s="1018"/>
      <c r="K357" s="1018"/>
      <c r="L357" s="1018"/>
      <c r="M357" s="1018"/>
      <c r="N357" s="1018"/>
      <c r="O357" s="1018"/>
      <c r="P357" s="1019"/>
    </row>
    <row r="358" spans="1:17" ht="29.25" customHeight="1" x14ac:dyDescent="0.2">
      <c r="A358" s="1000"/>
      <c r="B358" s="35"/>
      <c r="C358" s="35"/>
      <c r="D358" s="1017" t="s">
        <v>284</v>
      </c>
      <c r="E358" s="1018"/>
      <c r="F358" s="1018"/>
      <c r="G358" s="1018"/>
      <c r="H358" s="1018"/>
      <c r="I358" s="1018"/>
      <c r="J358" s="1018"/>
      <c r="K358" s="1018"/>
      <c r="L358" s="1018"/>
      <c r="M358" s="1018"/>
      <c r="N358" s="1018"/>
      <c r="O358" s="1018"/>
      <c r="P358" s="1019"/>
    </row>
    <row r="359" spans="1:17" ht="29.25" customHeight="1" x14ac:dyDescent="0.2">
      <c r="A359" s="1000"/>
      <c r="B359" s="35"/>
      <c r="C359" s="35"/>
      <c r="D359" s="1017" t="s">
        <v>285</v>
      </c>
      <c r="E359" s="1018"/>
      <c r="F359" s="1018"/>
      <c r="G359" s="1018"/>
      <c r="H359" s="1018"/>
      <c r="I359" s="1018"/>
      <c r="J359" s="1018"/>
      <c r="K359" s="1018"/>
      <c r="L359" s="1018"/>
      <c r="M359" s="1018"/>
      <c r="N359" s="1018"/>
      <c r="O359" s="1018"/>
      <c r="P359" s="1019"/>
    </row>
    <row r="360" spans="1:17" ht="29.25" customHeight="1" x14ac:dyDescent="0.2">
      <c r="A360" s="1000"/>
      <c r="B360" s="35"/>
      <c r="C360" s="35"/>
      <c r="D360" s="1020" t="s">
        <v>286</v>
      </c>
      <c r="E360" s="1021"/>
      <c r="F360" s="1021"/>
      <c r="G360" s="1021"/>
      <c r="H360" s="1021"/>
      <c r="I360" s="1021"/>
      <c r="J360" s="1021"/>
      <c r="K360" s="1021"/>
      <c r="L360" s="1021"/>
      <c r="M360" s="1021"/>
      <c r="N360" s="1021"/>
      <c r="O360" s="1021"/>
      <c r="P360" s="1022"/>
    </row>
    <row r="361" spans="1:17" x14ac:dyDescent="0.2">
      <c r="A361" s="1001"/>
      <c r="B361" s="82"/>
      <c r="C361" s="82"/>
      <c r="D361" s="82"/>
      <c r="E361" s="82"/>
      <c r="F361" s="82"/>
      <c r="G361" s="463"/>
      <c r="H361" s="82"/>
      <c r="I361" s="82"/>
      <c r="J361" s="82"/>
      <c r="K361" s="82"/>
      <c r="L361" s="463"/>
      <c r="M361" s="82"/>
      <c r="N361" s="82"/>
      <c r="O361" s="82"/>
      <c r="P361" s="98"/>
    </row>
    <row r="363" spans="1:17" ht="23.25" customHeight="1" x14ac:dyDescent="0.2"/>
    <row r="364" spans="1:17" ht="18.75" customHeight="1" x14ac:dyDescent="0.2">
      <c r="A364" s="999" t="str">
        <f ca="1">Translations!A154</f>
        <v>FINANCIAL</v>
      </c>
      <c r="B364" s="34"/>
      <c r="C364" s="34"/>
      <c r="D364" s="37" t="str">
        <f ca="1">Translations!A153</f>
        <v>Name of person conducting financial verification</v>
      </c>
      <c r="E364" s="116"/>
      <c r="F364" s="34"/>
      <c r="G364" s="460"/>
      <c r="H364" s="34"/>
      <c r="I364" s="34"/>
      <c r="J364" s="34"/>
      <c r="K364" s="34"/>
      <c r="L364" s="460"/>
      <c r="M364" s="34"/>
      <c r="N364" s="34"/>
      <c r="O364" s="1013"/>
      <c r="P364" s="1014"/>
    </row>
    <row r="365" spans="1:17" ht="19.5" customHeight="1" x14ac:dyDescent="0.2">
      <c r="A365" s="1000"/>
      <c r="B365" s="35"/>
      <c r="C365" s="35"/>
      <c r="D365" s="1015"/>
      <c r="E365" s="1016"/>
      <c r="F365" s="35"/>
      <c r="G365" s="461"/>
      <c r="H365" s="35"/>
      <c r="I365" s="35"/>
      <c r="J365" s="35"/>
      <c r="K365" s="35"/>
      <c r="L365" s="461"/>
      <c r="M365" s="35"/>
      <c r="N365" s="35"/>
      <c r="O365" s="1002"/>
      <c r="P365" s="1003"/>
    </row>
    <row r="366" spans="1:17" ht="7.5" customHeight="1" x14ac:dyDescent="0.2">
      <c r="A366" s="1000"/>
      <c r="B366" s="35"/>
      <c r="C366" s="35"/>
      <c r="D366" s="35"/>
      <c r="E366" s="35"/>
      <c r="F366" s="35"/>
      <c r="G366" s="461"/>
      <c r="H366" s="35"/>
      <c r="I366" s="35"/>
      <c r="J366" s="35"/>
      <c r="K366" s="35"/>
      <c r="L366" s="461"/>
      <c r="M366" s="35"/>
      <c r="N366" s="35"/>
      <c r="O366" s="35"/>
      <c r="P366" s="36"/>
    </row>
    <row r="367" spans="1:17" ht="21" customHeight="1" x14ac:dyDescent="0.2">
      <c r="A367" s="1000"/>
      <c r="B367" s="117"/>
      <c r="C367" s="117"/>
      <c r="D367" s="119" t="str">
        <f ca="1">Translations!A141</f>
        <v>Contextual details</v>
      </c>
      <c r="E367" s="117"/>
      <c r="F367" s="117"/>
      <c r="G367" s="462"/>
      <c r="H367" s="117"/>
      <c r="I367" s="117"/>
      <c r="J367" s="117"/>
      <c r="K367" s="117"/>
      <c r="L367" s="462"/>
      <c r="M367" s="117"/>
      <c r="N367" s="117"/>
      <c r="O367" s="117"/>
      <c r="P367" s="118"/>
      <c r="Q367" s="487"/>
    </row>
    <row r="368" spans="1:17" ht="26.25" customHeight="1" x14ac:dyDescent="0.2">
      <c r="A368" s="1000"/>
      <c r="B368" s="35"/>
      <c r="C368" s="35"/>
      <c r="D368" s="1017"/>
      <c r="E368" s="1018"/>
      <c r="F368" s="1018"/>
      <c r="G368" s="1018"/>
      <c r="H368" s="1018"/>
      <c r="I368" s="1018"/>
      <c r="J368" s="1018"/>
      <c r="K368" s="1018"/>
      <c r="L368" s="1018"/>
      <c r="M368" s="1018"/>
      <c r="N368" s="1018"/>
      <c r="O368" s="1018"/>
      <c r="P368" s="1019"/>
      <c r="Q368" s="489"/>
    </row>
    <row r="369" spans="1:17" ht="26.25" customHeight="1" x14ac:dyDescent="0.2">
      <c r="A369" s="1000"/>
      <c r="B369" s="35"/>
      <c r="C369" s="35"/>
      <c r="D369" s="1032"/>
      <c r="E369" s="1033"/>
      <c r="F369" s="1033"/>
      <c r="G369" s="1033"/>
      <c r="H369" s="1033"/>
      <c r="I369" s="1033"/>
      <c r="J369" s="1033"/>
      <c r="K369" s="1033"/>
      <c r="L369" s="1033"/>
      <c r="M369" s="1033"/>
      <c r="N369" s="1033"/>
      <c r="O369" s="1033"/>
      <c r="P369" s="1034"/>
      <c r="Q369" s="489"/>
    </row>
    <row r="370" spans="1:17" ht="26.25" customHeight="1" x14ac:dyDescent="0.2">
      <c r="A370" s="1000"/>
      <c r="B370" s="35"/>
      <c r="C370" s="35"/>
      <c r="D370" s="1032"/>
      <c r="E370" s="1033"/>
      <c r="F370" s="1033"/>
      <c r="G370" s="1033"/>
      <c r="H370" s="1033"/>
      <c r="I370" s="1033"/>
      <c r="J370" s="1033"/>
      <c r="K370" s="1033"/>
      <c r="L370" s="1033"/>
      <c r="M370" s="1033"/>
      <c r="N370" s="1033"/>
      <c r="O370" s="1033"/>
      <c r="P370" s="1034"/>
      <c r="Q370" s="489"/>
    </row>
    <row r="371" spans="1:17" ht="26.25" customHeight="1" x14ac:dyDescent="0.2">
      <c r="A371" s="1000"/>
      <c r="B371" s="35"/>
      <c r="C371" s="35"/>
      <c r="D371" s="1032"/>
      <c r="E371" s="1033"/>
      <c r="F371" s="1033"/>
      <c r="G371" s="1033"/>
      <c r="H371" s="1033"/>
      <c r="I371" s="1033"/>
      <c r="J371" s="1033"/>
      <c r="K371" s="1033"/>
      <c r="L371" s="1033"/>
      <c r="M371" s="1033"/>
      <c r="N371" s="1033"/>
      <c r="O371" s="1033"/>
      <c r="P371" s="1034"/>
      <c r="Q371" s="489"/>
    </row>
    <row r="372" spans="1:17" ht="26.25" customHeight="1" x14ac:dyDescent="0.2">
      <c r="A372" s="1000"/>
      <c r="B372" s="35"/>
      <c r="C372" s="35"/>
      <c r="D372" s="1035"/>
      <c r="E372" s="1036"/>
      <c r="F372" s="1036"/>
      <c r="G372" s="1036"/>
      <c r="H372" s="1036"/>
      <c r="I372" s="1036"/>
      <c r="J372" s="1036"/>
      <c r="K372" s="1036"/>
      <c r="L372" s="1036"/>
      <c r="M372" s="1036"/>
      <c r="N372" s="1036"/>
      <c r="O372" s="1036"/>
      <c r="P372" s="1037"/>
      <c r="Q372" s="489"/>
    </row>
    <row r="373" spans="1:17" ht="7.5" customHeight="1" x14ac:dyDescent="0.2">
      <c r="A373" s="1000"/>
      <c r="B373" s="35"/>
      <c r="C373" s="35"/>
      <c r="D373" s="35"/>
      <c r="E373" s="35"/>
      <c r="F373" s="35"/>
      <c r="G373" s="461"/>
      <c r="H373" s="35"/>
      <c r="I373" s="35"/>
      <c r="J373" s="35"/>
      <c r="K373" s="35"/>
      <c r="L373" s="461"/>
      <c r="M373" s="35"/>
      <c r="N373" s="35"/>
      <c r="O373" s="35"/>
      <c r="P373" s="36"/>
      <c r="Q373" s="42"/>
    </row>
    <row r="374" spans="1:17" x14ac:dyDescent="0.2">
      <c r="A374" s="1000"/>
      <c r="B374" s="35"/>
      <c r="C374" s="35"/>
      <c r="D374" s="35"/>
      <c r="E374" s="35"/>
      <c r="F374" s="35"/>
      <c r="G374" s="461"/>
      <c r="H374" s="35"/>
      <c r="I374" s="35"/>
      <c r="J374" s="35"/>
      <c r="K374" s="35"/>
      <c r="L374" s="461"/>
      <c r="M374" s="35"/>
      <c r="N374" s="35"/>
      <c r="O374" s="35"/>
      <c r="P374" s="36"/>
    </row>
    <row r="375" spans="1:17" ht="21" customHeight="1" x14ac:dyDescent="0.2">
      <c r="A375" s="1000"/>
      <c r="B375" s="117"/>
      <c r="C375" s="117"/>
      <c r="D375" s="119" t="str">
        <f ca="1">Translations!A151</f>
        <v>Description of identified problem(s)</v>
      </c>
      <c r="E375" s="117"/>
      <c r="F375" s="117"/>
      <c r="G375" s="462"/>
      <c r="H375" s="117"/>
      <c r="I375" s="117"/>
      <c r="J375" s="117"/>
      <c r="K375" s="117"/>
      <c r="L375" s="462"/>
      <c r="M375" s="117"/>
      <c r="N375" s="117"/>
      <c r="O375" s="117"/>
      <c r="P375" s="118"/>
      <c r="Q375" s="490"/>
    </row>
    <row r="376" spans="1:17" ht="26.25" customHeight="1" x14ac:dyDescent="0.2">
      <c r="A376" s="1000"/>
      <c r="B376" s="35"/>
      <c r="C376" s="35"/>
      <c r="D376" s="1017"/>
      <c r="E376" s="1018"/>
      <c r="F376" s="1018"/>
      <c r="G376" s="1018"/>
      <c r="H376" s="1018"/>
      <c r="I376" s="1018"/>
      <c r="J376" s="1018"/>
      <c r="K376" s="1018"/>
      <c r="L376" s="1018"/>
      <c r="M376" s="1018"/>
      <c r="N376" s="1018"/>
      <c r="O376" s="1018"/>
      <c r="P376" s="1019"/>
      <c r="Q376" s="60"/>
    </row>
    <row r="377" spans="1:17" ht="26.25" customHeight="1" x14ac:dyDescent="0.2">
      <c r="A377" s="1000"/>
      <c r="B377" s="35"/>
      <c r="C377" s="35"/>
      <c r="D377" s="1032"/>
      <c r="E377" s="1033"/>
      <c r="F377" s="1033"/>
      <c r="G377" s="1033"/>
      <c r="H377" s="1033"/>
      <c r="I377" s="1033"/>
      <c r="J377" s="1033"/>
      <c r="K377" s="1033"/>
      <c r="L377" s="1033"/>
      <c r="M377" s="1033"/>
      <c r="N377" s="1033"/>
      <c r="O377" s="1033"/>
      <c r="P377" s="1034"/>
      <c r="Q377" s="60"/>
    </row>
    <row r="378" spans="1:17" ht="26.25" customHeight="1" x14ac:dyDescent="0.2">
      <c r="A378" s="1000"/>
      <c r="B378" s="35"/>
      <c r="C378" s="35"/>
      <c r="D378" s="1032"/>
      <c r="E378" s="1033"/>
      <c r="F378" s="1033"/>
      <c r="G378" s="1033"/>
      <c r="H378" s="1033"/>
      <c r="I378" s="1033"/>
      <c r="J378" s="1033"/>
      <c r="K378" s="1033"/>
      <c r="L378" s="1033"/>
      <c r="M378" s="1033"/>
      <c r="N378" s="1033"/>
      <c r="O378" s="1033"/>
      <c r="P378" s="1034"/>
      <c r="Q378" s="60"/>
    </row>
    <row r="379" spans="1:17" ht="26.25" customHeight="1" x14ac:dyDescent="0.2">
      <c r="A379" s="1000"/>
      <c r="B379" s="35"/>
      <c r="C379" s="35"/>
      <c r="D379" s="1032"/>
      <c r="E379" s="1033"/>
      <c r="F379" s="1033"/>
      <c r="G379" s="1033"/>
      <c r="H379" s="1033"/>
      <c r="I379" s="1033"/>
      <c r="J379" s="1033"/>
      <c r="K379" s="1033"/>
      <c r="L379" s="1033"/>
      <c r="M379" s="1033"/>
      <c r="N379" s="1033"/>
      <c r="O379" s="1033"/>
      <c r="P379" s="1034"/>
      <c r="Q379" s="60"/>
    </row>
    <row r="380" spans="1:17" ht="26.25" customHeight="1" x14ac:dyDescent="0.2">
      <c r="A380" s="1000"/>
      <c r="B380" s="35"/>
      <c r="C380" s="35"/>
      <c r="D380" s="1035"/>
      <c r="E380" s="1036"/>
      <c r="F380" s="1036"/>
      <c r="G380" s="1036"/>
      <c r="H380" s="1036"/>
      <c r="I380" s="1036"/>
      <c r="J380" s="1036"/>
      <c r="K380" s="1036"/>
      <c r="L380" s="1036"/>
      <c r="M380" s="1036"/>
      <c r="N380" s="1036"/>
      <c r="O380" s="1036"/>
      <c r="P380" s="1037"/>
      <c r="Q380" s="60"/>
    </row>
    <row r="381" spans="1:17" x14ac:dyDescent="0.2">
      <c r="A381" s="1000"/>
      <c r="B381" s="35"/>
      <c r="C381" s="35"/>
      <c r="D381" s="35"/>
      <c r="E381" s="35"/>
      <c r="F381" s="35"/>
      <c r="G381" s="461"/>
      <c r="H381" s="35"/>
      <c r="I381" s="35"/>
      <c r="J381" s="35"/>
      <c r="K381" s="35"/>
      <c r="L381" s="461"/>
      <c r="M381" s="35"/>
      <c r="N381" s="35"/>
      <c r="O381" s="35"/>
      <c r="P381" s="36"/>
    </row>
    <row r="382" spans="1:17" ht="21" customHeight="1" x14ac:dyDescent="0.2">
      <c r="A382" s="1000"/>
      <c r="B382" s="117"/>
      <c r="C382" s="117"/>
      <c r="D382" s="119" t="str">
        <f ca="1">Translations!A152</f>
        <v>Recommendations and actions to be taken</v>
      </c>
      <c r="E382" s="117"/>
      <c r="F382" s="117"/>
      <c r="G382" s="462"/>
      <c r="H382" s="117"/>
      <c r="I382" s="117"/>
      <c r="J382" s="117"/>
      <c r="K382" s="117"/>
      <c r="L382" s="462"/>
      <c r="M382" s="117"/>
      <c r="N382" s="117"/>
      <c r="O382" s="117"/>
      <c r="P382" s="118"/>
      <c r="Q382" s="490"/>
    </row>
    <row r="383" spans="1:17" ht="29.25" customHeight="1" x14ac:dyDescent="0.2">
      <c r="A383" s="1000"/>
      <c r="B383" s="35"/>
      <c r="C383" s="35"/>
      <c r="D383" s="1020" t="s">
        <v>282</v>
      </c>
      <c r="E383" s="1021"/>
      <c r="F383" s="1021"/>
      <c r="G383" s="1021"/>
      <c r="H383" s="1021"/>
      <c r="I383" s="1021"/>
      <c r="J383" s="1021"/>
      <c r="K383" s="1021"/>
      <c r="L383" s="1021"/>
      <c r="M383" s="1021"/>
      <c r="N383" s="1021"/>
      <c r="O383" s="1021"/>
      <c r="P383" s="1022"/>
    </row>
    <row r="384" spans="1:17" ht="29.25" customHeight="1" x14ac:dyDescent="0.2">
      <c r="A384" s="1000"/>
      <c r="B384" s="35"/>
      <c r="C384" s="35"/>
      <c r="D384" s="1017" t="s">
        <v>283</v>
      </c>
      <c r="E384" s="1018"/>
      <c r="F384" s="1018"/>
      <c r="G384" s="1018"/>
      <c r="H384" s="1018"/>
      <c r="I384" s="1018"/>
      <c r="J384" s="1018"/>
      <c r="K384" s="1018"/>
      <c r="L384" s="1018"/>
      <c r="M384" s="1018"/>
      <c r="N384" s="1018"/>
      <c r="O384" s="1018"/>
      <c r="P384" s="1019"/>
    </row>
    <row r="385" spans="1:16" ht="29.25" customHeight="1" x14ac:dyDescent="0.2">
      <c r="A385" s="1000"/>
      <c r="B385" s="35"/>
      <c r="C385" s="35"/>
      <c r="D385" s="1017" t="s">
        <v>284</v>
      </c>
      <c r="E385" s="1018"/>
      <c r="F385" s="1018"/>
      <c r="G385" s="1018"/>
      <c r="H385" s="1018"/>
      <c r="I385" s="1018"/>
      <c r="J385" s="1018"/>
      <c r="K385" s="1018"/>
      <c r="L385" s="1018"/>
      <c r="M385" s="1018"/>
      <c r="N385" s="1018"/>
      <c r="O385" s="1018"/>
      <c r="P385" s="1019"/>
    </row>
    <row r="386" spans="1:16" ht="29.25" customHeight="1" x14ac:dyDescent="0.2">
      <c r="A386" s="1000"/>
      <c r="B386" s="35"/>
      <c r="C386" s="35"/>
      <c r="D386" s="1017" t="s">
        <v>285</v>
      </c>
      <c r="E386" s="1018"/>
      <c r="F386" s="1018"/>
      <c r="G386" s="1018"/>
      <c r="H386" s="1018"/>
      <c r="I386" s="1018"/>
      <c r="J386" s="1018"/>
      <c r="K386" s="1018"/>
      <c r="L386" s="1018"/>
      <c r="M386" s="1018"/>
      <c r="N386" s="1018"/>
      <c r="O386" s="1018"/>
      <c r="P386" s="1019"/>
    </row>
    <row r="387" spans="1:16" ht="29.25" customHeight="1" x14ac:dyDescent="0.2">
      <c r="A387" s="1000"/>
      <c r="B387" s="35"/>
      <c r="C387" s="35"/>
      <c r="D387" s="1020" t="s">
        <v>286</v>
      </c>
      <c r="E387" s="1021"/>
      <c r="F387" s="1021"/>
      <c r="G387" s="1021"/>
      <c r="H387" s="1021"/>
      <c r="I387" s="1021"/>
      <c r="J387" s="1021"/>
      <c r="K387" s="1021"/>
      <c r="L387" s="1021"/>
      <c r="M387" s="1021"/>
      <c r="N387" s="1021"/>
      <c r="O387" s="1021"/>
      <c r="P387" s="1022"/>
    </row>
    <row r="388" spans="1:16" x14ac:dyDescent="0.2">
      <c r="A388" s="1001"/>
      <c r="B388" s="82"/>
      <c r="C388" s="82"/>
      <c r="D388" s="82"/>
      <c r="E388" s="82"/>
      <c r="F388" s="82"/>
      <c r="G388" s="463"/>
      <c r="H388" s="82"/>
      <c r="I388" s="82"/>
      <c r="J388" s="82"/>
      <c r="K388" s="82"/>
      <c r="L388" s="463"/>
      <c r="M388" s="82"/>
      <c r="N388" s="82"/>
      <c r="O388" s="82"/>
      <c r="P388" s="98"/>
    </row>
    <row r="389" spans="1:16" x14ac:dyDescent="0.2">
      <c r="A389" s="99"/>
      <c r="B389" s="35"/>
      <c r="C389" s="35"/>
      <c r="D389" s="35"/>
      <c r="E389" s="35"/>
      <c r="F389" s="35"/>
      <c r="G389" s="461"/>
      <c r="H389" s="35"/>
      <c r="I389" s="35"/>
      <c r="J389" s="35"/>
      <c r="K389" s="35"/>
      <c r="L389" s="461"/>
      <c r="M389" s="35"/>
      <c r="N389" s="35"/>
      <c r="O389" s="35"/>
      <c r="P389" s="35"/>
    </row>
    <row r="391" spans="1:16" ht="48" customHeight="1" x14ac:dyDescent="0.2"/>
    <row r="393" spans="1:16" ht="21" customHeight="1" x14ac:dyDescent="0.2">
      <c r="A393" s="768" t="str">
        <f ca="1">Translations!A321</f>
        <v>To be completed by the PR</v>
      </c>
      <c r="B393" s="769"/>
      <c r="C393" s="769"/>
      <c r="D393" s="769"/>
      <c r="E393" s="770"/>
      <c r="H393" s="768" t="str">
        <f ca="1">Translations!A324</f>
        <v>To be completed by the SR</v>
      </c>
      <c r="I393" s="769"/>
      <c r="J393" s="769"/>
      <c r="K393" s="769"/>
      <c r="L393" s="769"/>
      <c r="M393" s="770"/>
    </row>
    <row r="394" spans="1:16" ht="27" customHeight="1" x14ac:dyDescent="0.2">
      <c r="A394" s="777" t="str">
        <f ca="1">Translations!A322</f>
        <v>Position</v>
      </c>
      <c r="B394" s="790"/>
      <c r="C394" s="790"/>
      <c r="D394" s="791"/>
      <c r="E394" s="466" t="str">
        <f ca="1">Translations!A323</f>
        <v>Signature</v>
      </c>
      <c r="H394" s="783" t="str">
        <f ca="1">Translations!A322</f>
        <v>Position</v>
      </c>
      <c r="I394" s="785"/>
      <c r="J394" s="768" t="str">
        <f ca="1">Translations!A323</f>
        <v>Signature</v>
      </c>
      <c r="K394" s="769"/>
      <c r="L394" s="769"/>
      <c r="M394" s="770"/>
    </row>
    <row r="395" spans="1:16" ht="37.5" customHeight="1" x14ac:dyDescent="0.2">
      <c r="A395" s="1038"/>
      <c r="B395" s="1039"/>
      <c r="C395" s="1039"/>
      <c r="D395" s="1040"/>
      <c r="E395" s="2"/>
      <c r="H395" s="1038"/>
      <c r="I395" s="1039"/>
      <c r="J395" s="773"/>
      <c r="K395" s="774"/>
      <c r="L395" s="774"/>
      <c r="M395" s="1041"/>
    </row>
    <row r="396" spans="1:16" ht="37.5" customHeight="1" x14ac:dyDescent="0.2">
      <c r="A396" s="1038"/>
      <c r="B396" s="1039"/>
      <c r="C396" s="1039"/>
      <c r="D396" s="1040"/>
      <c r="E396" s="2"/>
      <c r="H396" s="1038"/>
      <c r="I396" s="1039"/>
      <c r="J396" s="773"/>
      <c r="K396" s="774"/>
      <c r="L396" s="774"/>
      <c r="M396" s="1041"/>
    </row>
    <row r="397" spans="1:16" ht="37.5" customHeight="1" x14ac:dyDescent="0.2">
      <c r="A397" s="1038"/>
      <c r="B397" s="1039"/>
      <c r="C397" s="1039"/>
      <c r="D397" s="1040"/>
      <c r="E397" s="2"/>
      <c r="H397" s="1038"/>
      <c r="I397" s="1039"/>
      <c r="J397" s="773"/>
      <c r="K397" s="774"/>
      <c r="L397" s="774"/>
      <c r="M397" s="1041"/>
    </row>
    <row r="398" spans="1:16" ht="37.5" customHeight="1" x14ac:dyDescent="0.2">
      <c r="A398" s="1038"/>
      <c r="B398" s="1039"/>
      <c r="C398" s="1039"/>
      <c r="D398" s="1040"/>
      <c r="E398" s="2"/>
      <c r="H398" s="1038"/>
      <c r="I398" s="1039"/>
      <c r="J398" s="773"/>
      <c r="K398" s="774"/>
      <c r="L398" s="774"/>
      <c r="M398" s="1041"/>
    </row>
    <row r="399" spans="1:16" ht="33" customHeight="1" x14ac:dyDescent="0.2"/>
  </sheetData>
  <sheetProtection password="8F94" sheet="1" objects="1" scenarios="1"/>
  <mergeCells count="152">
    <mergeCell ref="A283:G283"/>
    <mergeCell ref="A284:G284"/>
    <mergeCell ref="A338:A361"/>
    <mergeCell ref="AC20:AC21"/>
    <mergeCell ref="W5:AA17"/>
    <mergeCell ref="Y19:AA19"/>
    <mergeCell ref="W20:W21"/>
    <mergeCell ref="Y20:Y21"/>
    <mergeCell ref="Z20:Z21"/>
    <mergeCell ref="AA20:AA21"/>
    <mergeCell ref="R20:S20"/>
    <mergeCell ref="D18:E18"/>
    <mergeCell ref="H19:K19"/>
    <mergeCell ref="M19:P19"/>
    <mergeCell ref="O20:O21"/>
    <mergeCell ref="P20:P21"/>
    <mergeCell ref="A292:P292"/>
    <mergeCell ref="A293:P334"/>
    <mergeCell ref="A20:A21"/>
    <mergeCell ref="B20:B21"/>
    <mergeCell ref="C20:C21"/>
    <mergeCell ref="D20:D21"/>
    <mergeCell ref="E20:E21"/>
    <mergeCell ref="F20:F21"/>
    <mergeCell ref="A398:D398"/>
    <mergeCell ref="H398:I398"/>
    <mergeCell ref="J398:M398"/>
    <mergeCell ref="A393:E393"/>
    <mergeCell ref="H393:M393"/>
    <mergeCell ref="A394:D394"/>
    <mergeCell ref="H394:I394"/>
    <mergeCell ref="J394:M394"/>
    <mergeCell ref="A395:D395"/>
    <mergeCell ref="H395:I395"/>
    <mergeCell ref="J395:M395"/>
    <mergeCell ref="A396:D396"/>
    <mergeCell ref="H396:I396"/>
    <mergeCell ref="J396:M396"/>
    <mergeCell ref="A397:D397"/>
    <mergeCell ref="H397:I397"/>
    <mergeCell ref="J397:M397"/>
    <mergeCell ref="E2:N2"/>
    <mergeCell ref="O2:P2"/>
    <mergeCell ref="E3:N3"/>
    <mergeCell ref="O3:P4"/>
    <mergeCell ref="E4:N4"/>
    <mergeCell ref="E5:N5"/>
    <mergeCell ref="G17:H17"/>
    <mergeCell ref="H18:I18"/>
    <mergeCell ref="J18:K18"/>
    <mergeCell ref="M18:N18"/>
    <mergeCell ref="O18:P18"/>
    <mergeCell ref="J6:P6"/>
    <mergeCell ref="A7:H16"/>
    <mergeCell ref="J7:P8"/>
    <mergeCell ref="J10:K10"/>
    <mergeCell ref="M10:P10"/>
    <mergeCell ref="J11:K12"/>
    <mergeCell ref="M11:P12"/>
    <mergeCell ref="J14:N16"/>
    <mergeCell ref="O14:P14"/>
    <mergeCell ref="O15:P16"/>
    <mergeCell ref="A259:G259"/>
    <mergeCell ref="A260:G260"/>
    <mergeCell ref="A261:G261"/>
    <mergeCell ref="A262:G262"/>
    <mergeCell ref="A263:G263"/>
    <mergeCell ref="A264:G264"/>
    <mergeCell ref="A237:G237"/>
    <mergeCell ref="A238:G238"/>
    <mergeCell ref="A239:G239"/>
    <mergeCell ref="A253:G253"/>
    <mergeCell ref="A254:G254"/>
    <mergeCell ref="A255:G255"/>
    <mergeCell ref="A256:G256"/>
    <mergeCell ref="A257:G257"/>
    <mergeCell ref="A258:G258"/>
    <mergeCell ref="A247:G247"/>
    <mergeCell ref="A248:G248"/>
    <mergeCell ref="A249:G249"/>
    <mergeCell ref="A250:G250"/>
    <mergeCell ref="A251:G251"/>
    <mergeCell ref="A252:G252"/>
    <mergeCell ref="A272:G272"/>
    <mergeCell ref="A336:P336"/>
    <mergeCell ref="A271:G271"/>
    <mergeCell ref="A265:G265"/>
    <mergeCell ref="A273:G273"/>
    <mergeCell ref="A274:G274"/>
    <mergeCell ref="A275:G275"/>
    <mergeCell ref="A285:G285"/>
    <mergeCell ref="A286:G286"/>
    <mergeCell ref="A287:G287"/>
    <mergeCell ref="A288:G288"/>
    <mergeCell ref="A289:G289"/>
    <mergeCell ref="A266:G266"/>
    <mergeCell ref="A267:G267"/>
    <mergeCell ref="A268:G268"/>
    <mergeCell ref="A269:G269"/>
    <mergeCell ref="A270:G270"/>
    <mergeCell ref="A276:G276"/>
    <mergeCell ref="A277:G277"/>
    <mergeCell ref="A278:G278"/>
    <mergeCell ref="A279:G279"/>
    <mergeCell ref="A280:G280"/>
    <mergeCell ref="A281:G281"/>
    <mergeCell ref="A282:G282"/>
    <mergeCell ref="A233:G233"/>
    <mergeCell ref="A234:G234"/>
    <mergeCell ref="A241:G241"/>
    <mergeCell ref="A242:G242"/>
    <mergeCell ref="A243:G243"/>
    <mergeCell ref="A244:G244"/>
    <mergeCell ref="A245:G245"/>
    <mergeCell ref="A246:G246"/>
    <mergeCell ref="A235:G235"/>
    <mergeCell ref="A236:G236"/>
    <mergeCell ref="A240:G240"/>
    <mergeCell ref="A232:G232"/>
    <mergeCell ref="H20:H21"/>
    <mergeCell ref="I20:I21"/>
    <mergeCell ref="J20:J21"/>
    <mergeCell ref="K20:K21"/>
    <mergeCell ref="M20:M21"/>
    <mergeCell ref="N20:N21"/>
    <mergeCell ref="A229:G229"/>
    <mergeCell ref="A230:G230"/>
    <mergeCell ref="A231:G231"/>
    <mergeCell ref="U20:U21"/>
    <mergeCell ref="D387:P387"/>
    <mergeCell ref="A227:H227"/>
    <mergeCell ref="A228:G228"/>
    <mergeCell ref="D358:P358"/>
    <mergeCell ref="D359:P359"/>
    <mergeCell ref="D360:P360"/>
    <mergeCell ref="A364:A388"/>
    <mergeCell ref="O364:P364"/>
    <mergeCell ref="D365:E365"/>
    <mergeCell ref="O365:P365"/>
    <mergeCell ref="D368:P372"/>
    <mergeCell ref="D376:P380"/>
    <mergeCell ref="D383:P383"/>
    <mergeCell ref="D349:P353"/>
    <mergeCell ref="D356:P356"/>
    <mergeCell ref="D357:P357"/>
    <mergeCell ref="D384:P384"/>
    <mergeCell ref="D385:P385"/>
    <mergeCell ref="D386:P386"/>
    <mergeCell ref="O338:P338"/>
    <mergeCell ref="D339:E339"/>
    <mergeCell ref="O339:P339"/>
    <mergeCell ref="D342:P346"/>
  </mergeCells>
  <dataValidations disablePrompts="1" count="1">
    <dataValidation type="date" operator="greaterThan" allowBlank="1" showInputMessage="1" showErrorMessage="1" prompt="DD/MM/AAAA" sqref="O365:P365 O339:P339">
      <formula1>40179</formula1>
    </dataValidation>
  </dataValidations>
  <pageMargins left="0.47244094488188981" right="0.55118110236220474" top="0.43307086614173229" bottom="0.59055118110236227" header="0.31496062992125984" footer="0.31496062992125984"/>
  <pageSetup scale="65" orientation="landscape" horizontalDpi="4294967293" verticalDpi="4294967293" r:id="rId1"/>
  <headerFooter>
    <oddFooter>&amp;R&amp;P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between" id="{88F906F7-C0A4-4A09-8E0F-860FD741116F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30" operator="between" id="{2DF13A07-4182-46AE-8CB5-22099877B9C7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greaterThanOrEqual" id="{6773E3C4-42A6-4A1D-A9BC-ADD0B2FA14BD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K26:K224</xm:sqref>
        </x14:conditionalFormatting>
        <x14:conditionalFormatting xmlns:xm="http://schemas.microsoft.com/office/excel/2006/main">
          <x14:cfRule type="cellIs" priority="20" operator="between" id="{8CE1E90F-6546-4F15-B0A8-9C53E940213D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between" id="{75018D21-3B19-4E84-B072-C712B8F743B0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greaterThanOrEqual" id="{9A859515-0345-447F-984E-B2B759463165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P23</xm:sqref>
        </x14:conditionalFormatting>
        <x14:conditionalFormatting xmlns:xm="http://schemas.microsoft.com/office/excel/2006/main">
          <x14:cfRule type="cellIs" priority="23" operator="between" id="{293A4F65-653A-4B16-AAFB-5E9CDC1C79EB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4" operator="between" id="{44093E19-1A0D-429C-BAE9-D32BE4D8D768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greaterThanOrEqual" id="{F9142674-5B8C-41E8-B9AC-264FE993DEC4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P25:P224</xm:sqref>
        </x14:conditionalFormatting>
        <x14:conditionalFormatting xmlns:xm="http://schemas.microsoft.com/office/excel/2006/main">
          <x14:cfRule type="cellIs" priority="26" operator="between" id="{169AC485-231F-40B3-80F7-72E8BFA31B25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7" operator="between" id="{98018F36-055A-4D12-9D91-D0FFAA6B1ACE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greaterThanOrEqual" id="{DF9A0478-6FEA-48C0-A6DB-55A8CF62C1A9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K23 O3</xm:sqref>
        </x14:conditionalFormatting>
        <x14:conditionalFormatting xmlns:xm="http://schemas.microsoft.com/office/excel/2006/main">
          <x14:cfRule type="expression" priority="2657" id="{21185226-EDD5-40AE-AD93-E88EE4AEEF67}">
            <xm:f>'Month 1'!$C228="N"</xm:f>
            <x14:dxf>
              <font>
                <strike/>
              </font>
              <fill>
                <patternFill>
                  <bgColor theme="1" tint="4.9989318521683403E-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expression" priority="2658" id="{E387BCA1-36FE-4669-9456-60CF71413EB3}">
            <xm:f>AND(MID('Month 1'!XFD228,3,3)/1&lt;212, MID('Month 1'!XFD228,3,3)/1&gt;199)</xm:f>
            <x14:dxf>
              <font>
                <color theme="1"/>
              </font>
              <fill>
                <patternFill>
                  <bgColor theme="7" tint="0.59996337778862885"/>
                </patternFill>
              </fill>
            </x14:dxf>
          </x14:cfRule>
          <x14:cfRule type="expression" priority="2659" id="{4D21656E-3FC9-4A9C-92D9-4A0D4517847E}">
            <xm:f>AND(MID('Month 1'!XFD228,3,3)/1&lt;200, MID('Month 1'!XFD228,3,3)/1&gt;179)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expression" priority="2660" id="{F4F3F72D-200D-469E-BDD8-325773A54EFE}">
            <xm:f>AND(MID('Month 1'!XFD228,3,3)/1&lt;180, MID('Month 1'!XFD228,3,3)/1&gt;149)</xm:f>
            <x14:dxf>
              <font>
                <color theme="1"/>
              </font>
              <fill>
                <patternFill>
                  <bgColor theme="7" tint="0.39994506668294322"/>
                </patternFill>
              </fill>
            </x14:dxf>
          </x14:cfRule>
          <x14:cfRule type="expression" priority="2661" id="{9B357E13-BBEB-4D53-9132-9A464FABF248}">
            <xm:f>AND(MID('Month 1'!#REF!,3,3)/1&lt;149, MID('Month 1'!#REF!,3,3)/1&gt;111)</xm:f>
            <x14:dxf>
              <font>
                <color theme="1"/>
              </font>
              <fill>
                <patternFill>
                  <bgColor theme="7" tint="0.79998168889431442"/>
                </patternFill>
              </fill>
            </x14:dxf>
          </x14:cfRule>
          <x14:cfRule type="expression" priority="2662" id="{49D79246-E1C2-42C2-BB1D-6BC426E69823}">
            <xm:f>AND(MID('Month 1'!#REF!,3,3)/1&lt;112, MID('Month 1'!#REF!,3,3)/1&gt;65)</xm:f>
            <x14:dxf>
              <font>
                <color theme="0"/>
              </font>
              <fill>
                <patternFill>
                  <bgColor theme="7" tint="-0.49998474074526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cellIs" priority="1" operator="between" id="{5F86ADE5-87B6-4A29-B1A8-31BED21DBA3C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between" id="{BEFB814A-26D2-476A-BAAA-CDF69288C495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greaterThanOrEqual" id="{41ABFADC-0F8D-445C-B513-55C015F0D7D4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K25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CCFF99"/>
  </sheetPr>
  <dimension ref="A1:AC399"/>
  <sheetViews>
    <sheetView showGridLines="0" defaultGridColor="0" colorId="55" zoomScale="70" zoomScaleNormal="70" zoomScalePageLayoutView="60" workbookViewId="0"/>
  </sheetViews>
  <sheetFormatPr baseColWidth="10" defaultColWidth="11.42578125" defaultRowHeight="12.75" x14ac:dyDescent="0.2"/>
  <cols>
    <col min="1" max="1" width="5.7109375" style="1" customWidth="1"/>
    <col min="2" max="2" width="10.85546875" style="1" hidden="1" customWidth="1"/>
    <col min="3" max="3" width="6.85546875" style="1" hidden="1" customWidth="1"/>
    <col min="4" max="4" width="13.7109375" style="1" customWidth="1"/>
    <col min="5" max="5" width="50.7109375" style="1" customWidth="1"/>
    <col min="6" max="6" width="21.85546875" style="1" customWidth="1"/>
    <col min="7" max="7" width="1" style="33" customWidth="1"/>
    <col min="8" max="8" width="13" style="1" customWidth="1"/>
    <col min="9" max="11" width="10.7109375" style="1" customWidth="1"/>
    <col min="12" max="12" width="1.28515625" style="33" customWidth="1"/>
    <col min="13" max="13" width="17" style="1" customWidth="1"/>
    <col min="14" max="14" width="15.42578125" style="1" customWidth="1"/>
    <col min="15" max="15" width="14.28515625" style="1" customWidth="1"/>
    <col min="16" max="16" width="10.7109375" style="1" customWidth="1"/>
    <col min="17" max="17" width="1.28515625" style="33" customWidth="1"/>
    <col min="18" max="18" width="17.28515625" style="1" hidden="1" customWidth="1"/>
    <col min="19" max="19" width="18.85546875" style="1" hidden="1" customWidth="1"/>
    <col min="20" max="20" width="4.85546875" style="1" hidden="1" customWidth="1"/>
    <col min="21" max="21" width="15.5703125" style="1" hidden="1" customWidth="1"/>
    <col min="22" max="22" width="11.42578125" style="1" hidden="1" customWidth="1"/>
    <col min="23" max="23" width="23.5703125" style="1" hidden="1" customWidth="1"/>
    <col min="24" max="24" width="3.5703125" style="1" hidden="1" customWidth="1"/>
    <col min="25" max="25" width="14.7109375" style="1" hidden="1" customWidth="1"/>
    <col min="26" max="26" width="14" style="1" hidden="1" customWidth="1"/>
    <col min="27" max="27" width="16.140625" style="1" hidden="1" customWidth="1"/>
    <col min="28" max="28" width="11.42578125" style="1" hidden="1" customWidth="1"/>
    <col min="29" max="29" width="15.28515625" style="1" hidden="1" customWidth="1"/>
    <col min="30" max="31" width="0" style="1" hidden="1" customWidth="1"/>
    <col min="32" max="16384" width="11.42578125" style="1"/>
  </cols>
  <sheetData>
    <row r="1" spans="1:29" ht="5.25" customHeight="1" x14ac:dyDescent="0.2"/>
    <row r="2" spans="1:29" ht="15" customHeight="1" x14ac:dyDescent="0.25">
      <c r="A2" s="1" t="s">
        <v>1312</v>
      </c>
      <c r="E2" s="788" t="str">
        <f ca="1">Translations!A80</f>
        <v>SR Management Tool</v>
      </c>
      <c r="F2" s="788"/>
      <c r="G2" s="788"/>
      <c r="H2" s="788"/>
      <c r="I2" s="788"/>
      <c r="J2" s="788"/>
      <c r="K2" s="788"/>
      <c r="L2" s="788"/>
      <c r="M2" s="788"/>
      <c r="N2" s="788"/>
      <c r="O2" s="768" t="str">
        <f ca="1">Translations!A129</f>
        <v>SCORE</v>
      </c>
      <c r="P2" s="770"/>
    </row>
    <row r="3" spans="1:29" ht="15" customHeight="1" x14ac:dyDescent="0.2">
      <c r="E3" s="789" t="str">
        <f>Setup!H11</f>
        <v>Direct Gender Partnership (DGP)</v>
      </c>
      <c r="F3" s="789"/>
      <c r="G3" s="789"/>
      <c r="H3" s="789"/>
      <c r="I3" s="789"/>
      <c r="J3" s="789"/>
      <c r="K3" s="789"/>
      <c r="L3" s="789"/>
      <c r="M3" s="789"/>
      <c r="N3" s="789"/>
      <c r="O3" s="984">
        <f ca="1">K23</f>
        <v>0</v>
      </c>
      <c r="P3" s="985"/>
    </row>
    <row r="4" spans="1:29" ht="15" customHeight="1" x14ac:dyDescent="0.2">
      <c r="E4" s="789" t="str">
        <f xml:space="preserve"> Setup!H14 &amp; "  (" &amp; Setup!H13 &amp; ")" &amp; "  (" &amp; Setup!H15 &amp; ")"</f>
        <v>DMR-202-G01-H-00  (January  2016 - December 2016)  (HIV / AIDS)</v>
      </c>
      <c r="F4" s="789"/>
      <c r="G4" s="789"/>
      <c r="H4" s="789"/>
      <c r="I4" s="789"/>
      <c r="J4" s="789"/>
      <c r="K4" s="789"/>
      <c r="L4" s="789"/>
      <c r="M4" s="789"/>
      <c r="N4" s="789"/>
      <c r="O4" s="984"/>
      <c r="P4" s="985"/>
    </row>
    <row r="5" spans="1:29" ht="25.5" customHeight="1" x14ac:dyDescent="0.2">
      <c r="E5" s="986" t="str">
        <f>Setup!AB16 &amp; "  (" &amp; Setup!H16 &amp; ")"</f>
        <v>September  ($ - USD)</v>
      </c>
      <c r="F5" s="986"/>
      <c r="G5" s="986"/>
      <c r="H5" s="986"/>
      <c r="I5" s="986"/>
      <c r="J5" s="986"/>
      <c r="K5" s="986"/>
      <c r="L5" s="986"/>
      <c r="M5" s="986"/>
      <c r="N5" s="986"/>
      <c r="W5" s="1044" t="s">
        <v>2631</v>
      </c>
      <c r="X5" s="1045"/>
      <c r="Y5" s="1045"/>
      <c r="Z5" s="1045"/>
      <c r="AA5" s="1046"/>
    </row>
    <row r="6" spans="1:29" ht="20.25" customHeight="1" x14ac:dyDescent="0.2">
      <c r="A6" s="119" t="str">
        <f ca="1">Setup!G19</f>
        <v>Details of programatic indicators</v>
      </c>
      <c r="B6" s="78"/>
      <c r="C6" s="78"/>
      <c r="D6" s="78"/>
      <c r="E6" s="72"/>
      <c r="F6" s="72"/>
      <c r="G6" s="455"/>
      <c r="H6" s="73"/>
      <c r="I6" s="22"/>
      <c r="J6" s="777" t="str">
        <f ca="1">Setup!G17</f>
        <v>Key population</v>
      </c>
      <c r="K6" s="790"/>
      <c r="L6" s="790"/>
      <c r="M6" s="790"/>
      <c r="N6" s="790"/>
      <c r="O6" s="790"/>
      <c r="P6" s="791"/>
      <c r="W6" s="1047"/>
      <c r="X6" s="1048"/>
      <c r="Y6" s="1048"/>
      <c r="Z6" s="1048"/>
      <c r="AA6" s="1049"/>
    </row>
    <row r="7" spans="1:29" ht="13.5" customHeight="1" x14ac:dyDescent="0.2">
      <c r="A7" s="792" t="str">
        <f>Setup!H19</f>
        <v xml:space="preserve"># PLHIV that initiated ARV with CD4 count &lt;200
# new HIV+ enrolled in care services 
# aged 10-24 yrs reached by HIV life skills ed. in school </v>
      </c>
      <c r="B7" s="793"/>
      <c r="C7" s="793"/>
      <c r="D7" s="793"/>
      <c r="E7" s="793"/>
      <c r="F7" s="793"/>
      <c r="G7" s="793"/>
      <c r="H7" s="794"/>
      <c r="J7" s="792" t="str">
        <f>Setup!H17</f>
        <v>Sex Workers - Migrants - Women</v>
      </c>
      <c r="K7" s="793"/>
      <c r="L7" s="793"/>
      <c r="M7" s="793"/>
      <c r="N7" s="793"/>
      <c r="O7" s="793"/>
      <c r="P7" s="794"/>
      <c r="W7" s="1047"/>
      <c r="X7" s="1048"/>
      <c r="Y7" s="1048"/>
      <c r="Z7" s="1048"/>
      <c r="AA7" s="1049"/>
    </row>
    <row r="8" spans="1:29" ht="17.25" customHeight="1" x14ac:dyDescent="0.2">
      <c r="A8" s="795"/>
      <c r="B8" s="796"/>
      <c r="C8" s="796"/>
      <c r="D8" s="796"/>
      <c r="E8" s="796"/>
      <c r="F8" s="796"/>
      <c r="G8" s="796"/>
      <c r="H8" s="797"/>
      <c r="J8" s="798"/>
      <c r="K8" s="799"/>
      <c r="L8" s="799"/>
      <c r="M8" s="799"/>
      <c r="N8" s="799"/>
      <c r="O8" s="799"/>
      <c r="P8" s="800"/>
      <c r="W8" s="1047"/>
      <c r="X8" s="1048"/>
      <c r="Y8" s="1048"/>
      <c r="Z8" s="1048"/>
      <c r="AA8" s="1049"/>
    </row>
    <row r="9" spans="1:29" ht="13.5" customHeight="1" x14ac:dyDescent="0.2">
      <c r="A9" s="795"/>
      <c r="B9" s="796"/>
      <c r="C9" s="796"/>
      <c r="D9" s="796"/>
      <c r="E9" s="796"/>
      <c r="F9" s="796"/>
      <c r="G9" s="796"/>
      <c r="H9" s="797"/>
      <c r="W9" s="1047"/>
      <c r="X9" s="1048"/>
      <c r="Y9" s="1048"/>
      <c r="Z9" s="1048"/>
      <c r="AA9" s="1049"/>
    </row>
    <row r="10" spans="1:29" ht="19.5" customHeight="1" x14ac:dyDescent="0.2">
      <c r="A10" s="795"/>
      <c r="B10" s="796"/>
      <c r="C10" s="796"/>
      <c r="D10" s="796"/>
      <c r="E10" s="796"/>
      <c r="F10" s="796"/>
      <c r="G10" s="796"/>
      <c r="H10" s="797"/>
      <c r="J10" s="783" t="str">
        <f ca="1">Translations!A119</f>
        <v>Report date</v>
      </c>
      <c r="K10" s="785"/>
      <c r="M10" s="768" t="str">
        <f ca="1">Translations!A130</f>
        <v>Reported by</v>
      </c>
      <c r="N10" s="769"/>
      <c r="O10" s="769"/>
      <c r="P10" s="770"/>
      <c r="W10" s="1047"/>
      <c r="X10" s="1048"/>
      <c r="Y10" s="1048"/>
      <c r="Z10" s="1048"/>
      <c r="AA10" s="1049"/>
    </row>
    <row r="11" spans="1:29" ht="13.5" customHeight="1" x14ac:dyDescent="0.2">
      <c r="A11" s="795"/>
      <c r="B11" s="796"/>
      <c r="C11" s="796"/>
      <c r="D11" s="796"/>
      <c r="E11" s="796"/>
      <c r="F11" s="796"/>
      <c r="G11" s="796"/>
      <c r="H11" s="797"/>
      <c r="J11" s="1004"/>
      <c r="K11" s="1005"/>
      <c r="M11" s="989"/>
      <c r="N11" s="990"/>
      <c r="O11" s="990"/>
      <c r="P11" s="991"/>
      <c r="W11" s="1047"/>
      <c r="X11" s="1048"/>
      <c r="Y11" s="1048"/>
      <c r="Z11" s="1048"/>
      <c r="AA11" s="1049"/>
      <c r="AC11" s="499"/>
    </row>
    <row r="12" spans="1:29" ht="13.5" customHeight="1" x14ac:dyDescent="0.2">
      <c r="A12" s="795"/>
      <c r="B12" s="796"/>
      <c r="C12" s="796"/>
      <c r="D12" s="796"/>
      <c r="E12" s="796"/>
      <c r="F12" s="796"/>
      <c r="G12" s="796"/>
      <c r="H12" s="797"/>
      <c r="J12" s="1006"/>
      <c r="K12" s="1007"/>
      <c r="M12" s="992"/>
      <c r="N12" s="993"/>
      <c r="O12" s="993"/>
      <c r="P12" s="994"/>
      <c r="W12" s="1047"/>
      <c r="X12" s="1048"/>
      <c r="Y12" s="1048"/>
      <c r="Z12" s="1048"/>
      <c r="AA12" s="1049"/>
      <c r="AC12" s="499"/>
    </row>
    <row r="13" spans="1:29" ht="13.5" customHeight="1" x14ac:dyDescent="0.2">
      <c r="A13" s="795"/>
      <c r="B13" s="796"/>
      <c r="C13" s="796"/>
      <c r="D13" s="796"/>
      <c r="E13" s="796"/>
      <c r="F13" s="796"/>
      <c r="G13" s="796"/>
      <c r="H13" s="797"/>
      <c r="W13" s="1047"/>
      <c r="X13" s="1048"/>
      <c r="Y13" s="1048"/>
      <c r="Z13" s="1048"/>
      <c r="AA13" s="1049"/>
      <c r="AC13" s="499"/>
    </row>
    <row r="14" spans="1:29" ht="21.75" customHeight="1" x14ac:dyDescent="0.2">
      <c r="A14" s="795"/>
      <c r="B14" s="796"/>
      <c r="C14" s="796"/>
      <c r="D14" s="796"/>
      <c r="E14" s="796"/>
      <c r="F14" s="796"/>
      <c r="G14" s="796"/>
      <c r="H14" s="797"/>
      <c r="J14" s="920" t="str">
        <f ca="1">Translations!A132</f>
        <v>Note: Enter disubursment ammount here if the PR made a disbursment this month. Leave blank if no disbursment was made.</v>
      </c>
      <c r="K14" s="942"/>
      <c r="L14" s="942"/>
      <c r="M14" s="942"/>
      <c r="N14" s="942"/>
      <c r="O14" s="768" t="str">
        <f ca="1">Translations!A131</f>
        <v>Disbursement</v>
      </c>
      <c r="P14" s="770"/>
      <c r="W14" s="1047"/>
      <c r="X14" s="1048"/>
      <c r="Y14" s="1048"/>
      <c r="Z14" s="1048"/>
      <c r="AA14" s="1049"/>
      <c r="AC14" s="499"/>
    </row>
    <row r="15" spans="1:29" ht="13.5" customHeight="1" x14ac:dyDescent="0.2">
      <c r="A15" s="795"/>
      <c r="B15" s="796"/>
      <c r="C15" s="796"/>
      <c r="D15" s="796"/>
      <c r="E15" s="796"/>
      <c r="F15" s="796"/>
      <c r="G15" s="796"/>
      <c r="H15" s="797"/>
      <c r="J15" s="922"/>
      <c r="K15" s="943"/>
      <c r="L15" s="943"/>
      <c r="M15" s="943"/>
      <c r="N15" s="943"/>
      <c r="O15" s="1008"/>
      <c r="P15" s="1009"/>
      <c r="W15" s="1047"/>
      <c r="X15" s="1048"/>
      <c r="Y15" s="1048"/>
      <c r="Z15" s="1048"/>
      <c r="AA15" s="1049"/>
      <c r="AC15" s="499"/>
    </row>
    <row r="16" spans="1:29" ht="24" customHeight="1" x14ac:dyDescent="0.2">
      <c r="A16" s="798"/>
      <c r="B16" s="799"/>
      <c r="C16" s="799"/>
      <c r="D16" s="799"/>
      <c r="E16" s="799"/>
      <c r="F16" s="799"/>
      <c r="G16" s="799"/>
      <c r="H16" s="800"/>
      <c r="J16" s="924"/>
      <c r="K16" s="944"/>
      <c r="L16" s="944"/>
      <c r="M16" s="944"/>
      <c r="N16" s="944"/>
      <c r="O16" s="1010"/>
      <c r="P16" s="1011"/>
      <c r="W16" s="1047"/>
      <c r="X16" s="1048"/>
      <c r="Y16" s="1048"/>
      <c r="Z16" s="1048"/>
      <c r="AA16" s="1049"/>
      <c r="AC16" s="499"/>
    </row>
    <row r="17" spans="1:29" ht="11.25" customHeight="1" x14ac:dyDescent="0.2">
      <c r="E17" s="63"/>
      <c r="F17" s="38"/>
      <c r="G17" s="995"/>
      <c r="H17" s="995"/>
      <c r="W17" s="1050"/>
      <c r="X17" s="1051"/>
      <c r="Y17" s="1051"/>
      <c r="Z17" s="1051"/>
      <c r="AA17" s="1052"/>
      <c r="AC17" s="499"/>
    </row>
    <row r="18" spans="1:29" ht="21" customHeight="1" x14ac:dyDescent="0.2">
      <c r="D18" s="987" t="str">
        <f ca="1">Translations!A233</f>
        <v>Input data in spaces with this color</v>
      </c>
      <c r="E18" s="988"/>
      <c r="H18" s="981" t="str">
        <f ca="1">Translations!A120</f>
        <v>Date of verification</v>
      </c>
      <c r="I18" s="981"/>
      <c r="J18" s="982"/>
      <c r="K18" s="983"/>
      <c r="L18" s="484"/>
      <c r="M18" s="981" t="str">
        <f ca="1">Translations!A120</f>
        <v>Date of verification</v>
      </c>
      <c r="N18" s="981"/>
      <c r="O18" s="982"/>
      <c r="P18" s="983"/>
      <c r="Y18" s="499"/>
      <c r="Z18" s="499"/>
      <c r="AA18" s="499"/>
      <c r="AC18" s="499"/>
    </row>
    <row r="19" spans="1:29" ht="20.25" customHeight="1" x14ac:dyDescent="0.2">
      <c r="H19" s="859" t="str">
        <f ca="1">Translations!A133</f>
        <v>Programmatic aspects</v>
      </c>
      <c r="I19" s="860"/>
      <c r="J19" s="860"/>
      <c r="K19" s="861"/>
      <c r="L19" s="485"/>
      <c r="M19" s="1012" t="str">
        <f ca="1">Translations!A134</f>
        <v>Financial aspects</v>
      </c>
      <c r="N19" s="1012"/>
      <c r="O19" s="1012"/>
      <c r="P19" s="1012"/>
      <c r="W19" s="495" t="s">
        <v>1863</v>
      </c>
      <c r="Y19" s="768" t="s">
        <v>1866</v>
      </c>
      <c r="Z19" s="769"/>
      <c r="AA19" s="770"/>
    </row>
    <row r="20" spans="1:29" ht="15" customHeight="1" x14ac:dyDescent="0.2">
      <c r="A20" s="806" t="str">
        <f ca="1">Translations!A88</f>
        <v>Item</v>
      </c>
      <c r="B20" s="771" t="s">
        <v>256</v>
      </c>
      <c r="C20" s="771" t="s">
        <v>259</v>
      </c>
      <c r="D20" s="771" t="str">
        <f ca="1">Translations!A91</f>
        <v>Activity code</v>
      </c>
      <c r="E20" s="777" t="str">
        <f ca="1">Translations!A92</f>
        <v>Indicator / Activity</v>
      </c>
      <c r="F20" s="771" t="str">
        <f ca="1">Translations!A79</f>
        <v>TGF costs groups</v>
      </c>
      <c r="G20" s="456"/>
      <c r="H20" s="771" t="str">
        <f ca="1">Translations!A135</f>
        <v>Monthly target</v>
      </c>
      <c r="I20" s="771" t="str">
        <f ca="1">Translations!A136</f>
        <v>Balance from previous period</v>
      </c>
      <c r="J20" s="771" t="str">
        <f ca="1">Translations!A137</f>
        <v xml:space="preserve">Results </v>
      </c>
      <c r="K20" s="771" t="str">
        <f ca="1">Translations!A108</f>
        <v>Result %</v>
      </c>
      <c r="L20" s="485"/>
      <c r="M20" s="977" t="str">
        <f ca="1">Translations!$A$360</f>
        <v>Monthly budget</v>
      </c>
      <c r="N20" s="977" t="str">
        <f ca="1">Translations!A136</f>
        <v>Balance from previous period</v>
      </c>
      <c r="O20" s="771" t="str">
        <f ca="1">Translations!$A$361</f>
        <v>Monthly expenditure</v>
      </c>
      <c r="P20" s="977" t="str">
        <f ca="1">Translations!A108</f>
        <v>Result %</v>
      </c>
      <c r="R20" s="975" t="s">
        <v>1450</v>
      </c>
      <c r="S20" s="976"/>
      <c r="U20" s="771" t="s">
        <v>1854</v>
      </c>
      <c r="W20" s="771" t="s">
        <v>1862</v>
      </c>
      <c r="Y20" s="1042" t="s">
        <v>1867</v>
      </c>
      <c r="Z20" s="771" t="s">
        <v>1864</v>
      </c>
      <c r="AA20" s="771" t="s">
        <v>1865</v>
      </c>
      <c r="AC20" s="771" t="s">
        <v>2634</v>
      </c>
    </row>
    <row r="21" spans="1:29" ht="38.1" customHeight="1" x14ac:dyDescent="0.2">
      <c r="A21" s="806"/>
      <c r="B21" s="772"/>
      <c r="C21" s="772"/>
      <c r="D21" s="772"/>
      <c r="E21" s="777"/>
      <c r="F21" s="772"/>
      <c r="G21" s="456"/>
      <c r="H21" s="772"/>
      <c r="I21" s="772"/>
      <c r="J21" s="772"/>
      <c r="K21" s="772"/>
      <c r="L21" s="485"/>
      <c r="M21" s="977"/>
      <c r="N21" s="977"/>
      <c r="O21" s="772"/>
      <c r="P21" s="977"/>
      <c r="R21" s="193" t="s">
        <v>1448</v>
      </c>
      <c r="S21" s="193" t="s">
        <v>1449</v>
      </c>
      <c r="U21" s="772"/>
      <c r="W21" s="772"/>
      <c r="Y21" s="1043"/>
      <c r="Z21" s="772"/>
      <c r="AA21" s="772"/>
      <c r="AC21" s="772"/>
    </row>
    <row r="22" spans="1:29" ht="4.5" customHeight="1" x14ac:dyDescent="0.2">
      <c r="A22" s="6"/>
      <c r="B22" s="6"/>
      <c r="C22" s="6"/>
      <c r="D22" s="6"/>
      <c r="E22" s="6"/>
      <c r="F22" s="8"/>
      <c r="G22" s="58"/>
      <c r="AC22" s="38"/>
    </row>
    <row r="23" spans="1:29" ht="25.5" customHeight="1" x14ac:dyDescent="0.2">
      <c r="A23" s="120" t="str">
        <f ca="1">Translations!A109</f>
        <v>Totals</v>
      </c>
      <c r="B23" s="121"/>
      <c r="C23" s="121"/>
      <c r="D23" s="121"/>
      <c r="E23" s="121"/>
      <c r="F23" s="122"/>
      <c r="G23" s="59"/>
      <c r="H23" s="29" t="s">
        <v>217</v>
      </c>
      <c r="I23" s="29" t="s">
        <v>217</v>
      </c>
      <c r="J23" s="29" t="s">
        <v>217</v>
      </c>
      <c r="K23" s="31">
        <f ca="1">IFERROR(AVERAGEIF(L25:L224,"&lt;&gt; "),"")</f>
        <v>0</v>
      </c>
      <c r="L23" s="486"/>
      <c r="M23" s="30">
        <f>SUMIFS(M25:M224,$G$25:$G$224,"&lt;&gt;0")</f>
        <v>0</v>
      </c>
      <c r="N23" s="30">
        <f>SUMIFS(N25:N224,$G$25:$G$224,"&lt;&gt;0")</f>
        <v>7250</v>
      </c>
      <c r="O23" s="30">
        <f>SUMIFS(O25:O224,$G$25:$G$224,"&lt;&gt;0")</f>
        <v>0</v>
      </c>
      <c r="P23" s="31">
        <f>IFERROR(AVERAGEIF(Q25:Q224,"&lt;&gt; "),"")</f>
        <v>0</v>
      </c>
      <c r="R23" s="192"/>
      <c r="S23" s="192"/>
      <c r="AC23" s="38"/>
    </row>
    <row r="24" spans="1:29" ht="5.25" customHeight="1" x14ac:dyDescent="0.2">
      <c r="A24" s="175"/>
      <c r="B24" s="175"/>
      <c r="C24" s="175"/>
      <c r="D24" s="175"/>
      <c r="E24" s="175"/>
      <c r="F24" s="176"/>
      <c r="G24" s="457"/>
      <c r="H24" s="38"/>
      <c r="I24" s="38"/>
      <c r="J24" s="177"/>
      <c r="K24" s="38"/>
      <c r="L24" s="43"/>
      <c r="M24" s="38"/>
      <c r="N24" s="38"/>
      <c r="O24" s="178"/>
      <c r="P24" s="38"/>
      <c r="AC24" s="38"/>
    </row>
    <row r="25" spans="1:29" ht="39" customHeight="1" x14ac:dyDescent="0.2">
      <c r="A25" s="14" t="str">
        <f>Planning!A9</f>
        <v>I001</v>
      </c>
      <c r="B25" s="9" t="str">
        <f>Planning!B9</f>
        <v>1. Indicator</v>
      </c>
      <c r="C25" s="9" t="str">
        <f>Planning!C9</f>
        <v>Pr68</v>
      </c>
      <c r="D25" s="195">
        <f>Planning!D9</f>
        <v>1</v>
      </c>
      <c r="E25" s="196" t="str">
        <f>Planning!E9</f>
        <v>[Pr68] # PLHIV that initiated ARV with CD4 count &lt;200 Target [2. Inverse]</v>
      </c>
      <c r="F25" s="196" t="str">
        <f>IF(Planning!G9&lt;&gt;0,Planning!G9,"")</f>
        <v/>
      </c>
      <c r="G25" s="194">
        <f>Planning!H9</f>
        <v>0</v>
      </c>
      <c r="H25" s="197">
        <f ca="1">Planning!AG9</f>
        <v>0</v>
      </c>
      <c r="I25" s="198">
        <f ca="1">IF(OR(W25="1",AND(W25&lt;&gt;"1",G25=Lists!$A$17)),Y25,0)</f>
        <v>0</v>
      </c>
      <c r="J25" s="210">
        <f ca="1">R25</f>
        <v>0</v>
      </c>
      <c r="K25" s="32" t="str">
        <f ca="1">IF(AND(W25="2",G25&lt;&gt;Lists!$A$17),AA25,Z25)</f>
        <v/>
      </c>
      <c r="L25" s="33" t="str">
        <f t="shared" ref="L25:L56" ca="1" si="0">IF($U25=ExcluirDelPLogro,"",IF(AND(H25=0,I25=0,J25=0),"",K25))</f>
        <v/>
      </c>
      <c r="M25" s="199">
        <f>Planning!AH9</f>
        <v>0</v>
      </c>
      <c r="N25" s="199">
        <f>'Month 8'!M25+'Month 8'!N25-'Month 8'!O25</f>
        <v>0</v>
      </c>
      <c r="O25" s="516">
        <f>S25</f>
        <v>0</v>
      </c>
      <c r="P25" s="32" t="str">
        <f t="shared" ref="P25:P89" si="1">IF(AND(M25=0,N25=0,O25=0),"",IF((M25+N25)&gt;0,O25/(M25+N25),O25))</f>
        <v/>
      </c>
      <c r="Q25" s="33" t="str">
        <f t="shared" ref="Q25:Q56" si="2">IF($U25=ExcluirDelPLogro,"",IF(AND(M25=0,N25=0,O25=0),"",P25))</f>
        <v/>
      </c>
      <c r="R25" s="89">
        <f ca="1">SUMIFS($J$25:$J$224,$C$25:$C$224,$C25,$G$25:$G$224,Lists!$A$16)</f>
        <v>0</v>
      </c>
      <c r="S25" s="89">
        <f>SUMIFS($O$25:$O$224,$C$25:$C$224,$C25,$G$25:$G$224,"&lt;&gt;0")</f>
        <v>0</v>
      </c>
      <c r="U25" s="2" t="str">
        <f>IF(B25=0,"",IF(LEFT(B25,1)="1","1","2"))</f>
        <v>1</v>
      </c>
      <c r="W25" s="2" t="str">
        <f ca="1">IF(C25=0,"",LEFT(INDEX(Lists!$H$5:$H$49,MATCH(C25,Lists!$G$5:$G$49,0),1),1))</f>
        <v>2</v>
      </c>
      <c r="Y25" s="4">
        <f ca="1">'Month 8'!H25+'Month 8'!I25-'Month 8'!J25</f>
        <v>0</v>
      </c>
      <c r="Z25" s="2" t="str">
        <f ca="1">IF(AND(H25=0,I25=0,J25=0),"",IF((H25+I25)&gt;0,J25/(H25+I25),J25))</f>
        <v/>
      </c>
      <c r="AA25" s="2" t="str">
        <f t="shared" ref="AA25:AA56" ca="1" si="3">IF(AND(H25=0,I25=0,J25=0),"",IF(J25&gt;0,H25/J25,0))</f>
        <v/>
      </c>
      <c r="AC25" s="627" t="str">
        <f>U25&amp;C25</f>
        <v>1Pr68</v>
      </c>
    </row>
    <row r="26" spans="1:29" ht="39" customHeight="1" x14ac:dyDescent="0.2">
      <c r="A26" s="14" t="str">
        <f>Planning!A10</f>
        <v>I002</v>
      </c>
      <c r="B26" s="9" t="str">
        <f>Planning!B10</f>
        <v>2. Activity: Contributing</v>
      </c>
      <c r="C26" s="9" t="str">
        <f>Planning!C10</f>
        <v>Pr68</v>
      </c>
      <c r="D26" s="200">
        <f>Planning!D10</f>
        <v>1.2</v>
      </c>
      <c r="E26" s="201" t="str">
        <f>Planning!E10</f>
        <v xml:space="preserve">PLHIV reimbursed for transportation costs to HIV testing and treatment centres
</v>
      </c>
      <c r="F26" s="201" t="str">
        <f>IF(Planning!G10&lt;&gt;0,Planning!G10,"")</f>
        <v xml:space="preserve">12. Living support to client/ target population </v>
      </c>
      <c r="G26" s="194" t="str">
        <f>Planning!H10</f>
        <v>1. YES</v>
      </c>
      <c r="H26" s="202">
        <f>Planning!AG10</f>
        <v>0</v>
      </c>
      <c r="I26" s="606">
        <f ca="1">IF(OR(W26="1",AND(W26&lt;&gt;"1",G26=Lists!$A$17)),Y26,0)</f>
        <v>0</v>
      </c>
      <c r="J26" s="658">
        <v>0</v>
      </c>
      <c r="K26" s="32" t="str">
        <f ca="1">IF(AND(W26="2",G26&lt;&gt;Lists!$A$17),AA26,Z26)</f>
        <v/>
      </c>
      <c r="L26" s="33" t="str">
        <f t="shared" si="0"/>
        <v/>
      </c>
      <c r="M26" s="203">
        <f>Planning!AH10</f>
        <v>0</v>
      </c>
      <c r="N26" s="203">
        <f>'Month 8'!M26+'Month 8'!N26-'Month 8'!O26</f>
        <v>0</v>
      </c>
      <c r="O26" s="659">
        <v>0</v>
      </c>
      <c r="P26" s="32" t="str">
        <f t="shared" si="1"/>
        <v/>
      </c>
      <c r="Q26" s="33" t="str">
        <f t="shared" si="2"/>
        <v/>
      </c>
      <c r="R26" s="89">
        <f ca="1">SUMIFS($J$25:$J$224,$C$25:$C$224,$C26,$G$25:$G$224,Lists!$A$16)</f>
        <v>0</v>
      </c>
      <c r="S26" s="89">
        <f t="shared" ref="S26:S89" si="4">SUMIFS($O$25:$O$224,$C$25:$C$224,$C26,$G$25:$G$224,"&lt;&gt;0")</f>
        <v>0</v>
      </c>
      <c r="U26" s="2" t="str">
        <f t="shared" ref="U26:U89" si="5">IF(B26=0,"",IF(LEFT(B26,1)="1","1","2"))</f>
        <v>2</v>
      </c>
      <c r="W26" s="2" t="str">
        <f ca="1">IF(C26=0,"",LEFT(INDEX(Lists!$H$5:$H$49,MATCH(C26,Lists!$G$5:$G$49,0),1),1))</f>
        <v>2</v>
      </c>
      <c r="Y26" s="4">
        <f ca="1">'Month 8'!H26+'Month 8'!I26-'Month 8'!J26</f>
        <v>0</v>
      </c>
      <c r="Z26" s="2" t="str">
        <f t="shared" ref="Z26:Z89" ca="1" si="6">IF(AND(H26=0,I26=0,J26=0),"",IF((H26+I26)&gt;0,J26/(H26+I26),J26))</f>
        <v/>
      </c>
      <c r="AA26" s="2" t="str">
        <f t="shared" ca="1" si="3"/>
        <v/>
      </c>
      <c r="AC26" s="627" t="str">
        <f t="shared" ref="AC26:AC89" si="7">U26&amp;C26</f>
        <v>2Pr68</v>
      </c>
    </row>
    <row r="27" spans="1:29" ht="39" customHeight="1" x14ac:dyDescent="0.2">
      <c r="A27" s="14" t="str">
        <f>Planning!A11</f>
        <v>I003</v>
      </c>
      <c r="B27" s="9" t="str">
        <f>Planning!B11</f>
        <v>3. Activity: Non-Contributing</v>
      </c>
      <c r="C27" s="9" t="str">
        <f>Planning!C11</f>
        <v>Pr68</v>
      </c>
      <c r="D27" s="204">
        <f>Planning!D11</f>
        <v>1.3</v>
      </c>
      <c r="E27" s="205" t="str">
        <f>Planning!E11</f>
        <v xml:space="preserve">Communication materials produced to educate HIV+ patients about HIV treatment (Migrants and Sexual Workers). 
</v>
      </c>
      <c r="F27" s="205" t="str">
        <f>IF(Planning!G11&lt;&gt;0,Planning!G11,"")</f>
        <v>10. Communication material and publications</v>
      </c>
      <c r="G27" s="194" t="str">
        <f>Planning!H11</f>
        <v>2. NO</v>
      </c>
      <c r="H27" s="206">
        <f>Planning!AG11</f>
        <v>0</v>
      </c>
      <c r="I27" s="207">
        <f ca="1">IF(OR(W27="1",AND(W27&lt;&gt;"1",G27=Lists!$A$17)),Y27,0)</f>
        <v>1</v>
      </c>
      <c r="J27" s="658">
        <v>0</v>
      </c>
      <c r="K27" s="32">
        <f ca="1">IF(AND(W27="2",G27&lt;&gt;Lists!$A$17),AA27,Z27)</f>
        <v>0</v>
      </c>
      <c r="L27" s="33" t="str">
        <f t="shared" si="0"/>
        <v/>
      </c>
      <c r="M27" s="208">
        <f>Planning!AH11</f>
        <v>0</v>
      </c>
      <c r="N27" s="208">
        <f>'Month 8'!M27+'Month 8'!N27-'Month 8'!O27</f>
        <v>0</v>
      </c>
      <c r="O27" s="659">
        <v>0</v>
      </c>
      <c r="P27" s="32" t="str">
        <f t="shared" si="1"/>
        <v/>
      </c>
      <c r="Q27" s="33" t="str">
        <f t="shared" si="2"/>
        <v/>
      </c>
      <c r="R27" s="89">
        <f ca="1">SUMIFS($J$25:$J$224,$C$25:$C$224,$C27,$G$25:$G$224,Lists!$A$16)</f>
        <v>0</v>
      </c>
      <c r="S27" s="89">
        <f t="shared" si="4"/>
        <v>0</v>
      </c>
      <c r="U27" s="2" t="str">
        <f t="shared" si="5"/>
        <v>2</v>
      </c>
      <c r="W27" s="2" t="str">
        <f ca="1">IF(C27=0,"",LEFT(INDEX(Lists!$H$5:$H$49,MATCH(C27,Lists!$G$5:$G$49,0),1),1))</f>
        <v>2</v>
      </c>
      <c r="Y27" s="4">
        <f ca="1">'Month 8'!H27+'Month 8'!I27-'Month 8'!J27</f>
        <v>1</v>
      </c>
      <c r="Z27" s="2">
        <f t="shared" ca="1" si="6"/>
        <v>0</v>
      </c>
      <c r="AA27" s="2">
        <f t="shared" ca="1" si="3"/>
        <v>0</v>
      </c>
      <c r="AC27" s="627" t="str">
        <f t="shared" si="7"/>
        <v>2Pr68</v>
      </c>
    </row>
    <row r="28" spans="1:29" ht="39" customHeight="1" x14ac:dyDescent="0.2">
      <c r="A28" s="14" t="str">
        <f>Planning!A12</f>
        <v>I004</v>
      </c>
      <c r="B28" s="9" t="str">
        <f>Planning!B12</f>
        <v>3. Activity: Non-Contributing</v>
      </c>
      <c r="C28" s="9" t="str">
        <f>Planning!C12</f>
        <v>Pr68</v>
      </c>
      <c r="D28" s="204">
        <f>Planning!D12</f>
        <v>1.4</v>
      </c>
      <c r="E28" s="205" t="str">
        <f>Planning!E12</f>
        <v xml:space="preserve">Supervisory visits to verify the appropriate application of testing and treatment protocols at centers. </v>
      </c>
      <c r="F28" s="205" t="str">
        <f>IF(Planning!G12&lt;&gt;0,Planning!G12,"")</f>
        <v>11. Programme administration costs</v>
      </c>
      <c r="G28" s="194" t="str">
        <f>Planning!H12</f>
        <v>2. NO</v>
      </c>
      <c r="H28" s="206">
        <f>Planning!AG12</f>
        <v>0</v>
      </c>
      <c r="I28" s="207">
        <f ca="1">IF(OR(W28="1",AND(W28&lt;&gt;"1",G28=Lists!$A$17)),Y28,0)</f>
        <v>0</v>
      </c>
      <c r="J28" s="658">
        <v>0</v>
      </c>
      <c r="K28" s="32" t="str">
        <f ca="1">IF(AND(W28="2",G28&lt;&gt;Lists!$A$17),AA28,Z28)</f>
        <v/>
      </c>
      <c r="L28" s="33" t="str">
        <f t="shared" si="0"/>
        <v/>
      </c>
      <c r="M28" s="208">
        <f>Planning!AH12</f>
        <v>0</v>
      </c>
      <c r="N28" s="208">
        <f>'Month 8'!M28+'Month 8'!N28-'Month 8'!O28</f>
        <v>0</v>
      </c>
      <c r="O28" s="659">
        <v>0</v>
      </c>
      <c r="P28" s="32" t="str">
        <f t="shared" si="1"/>
        <v/>
      </c>
      <c r="Q28" s="33" t="str">
        <f t="shared" si="2"/>
        <v/>
      </c>
      <c r="R28" s="89">
        <f ca="1">SUMIFS($J$25:$J$224,$C$25:$C$224,$C28,$G$25:$G$224,Lists!$A$16)</f>
        <v>0</v>
      </c>
      <c r="S28" s="89">
        <f t="shared" si="4"/>
        <v>0</v>
      </c>
      <c r="U28" s="2" t="str">
        <f t="shared" si="5"/>
        <v>2</v>
      </c>
      <c r="W28" s="2" t="str">
        <f ca="1">IF(C28=0,"",LEFT(INDEX(Lists!$H$5:$H$49,MATCH(C28,Lists!$G$5:$G$49,0),1),1))</f>
        <v>2</v>
      </c>
      <c r="Y28" s="4">
        <f ca="1">'Month 8'!H28+'Month 8'!I28-'Month 8'!J28</f>
        <v>0</v>
      </c>
      <c r="Z28" s="2" t="str">
        <f t="shared" ca="1" si="6"/>
        <v/>
      </c>
      <c r="AA28" s="2" t="str">
        <f t="shared" ca="1" si="3"/>
        <v/>
      </c>
      <c r="AC28" s="627" t="str">
        <f t="shared" si="7"/>
        <v>2Pr68</v>
      </c>
    </row>
    <row r="29" spans="1:29" ht="39" customHeight="1" x14ac:dyDescent="0.2">
      <c r="A29" s="14" t="str">
        <f>Planning!A13</f>
        <v>I005</v>
      </c>
      <c r="B29" s="9" t="str">
        <f>Planning!B13</f>
        <v>1. Indicator</v>
      </c>
      <c r="C29" s="9" t="str">
        <f>Planning!C13</f>
        <v>Pr72</v>
      </c>
      <c r="D29" s="195">
        <f>Planning!D13</f>
        <v>2</v>
      </c>
      <c r="E29" s="196" t="str">
        <f>Planning!E13</f>
        <v>[Pr72] # new HIV+ enrolled in care services Target [3. Non-Cumulative]</v>
      </c>
      <c r="F29" s="196" t="str">
        <f>IF(Planning!G13&lt;&gt;0,Planning!G13,"")</f>
        <v/>
      </c>
      <c r="G29" s="194">
        <f>Planning!H13</f>
        <v>0</v>
      </c>
      <c r="H29" s="197">
        <f ca="1">Planning!AG13</f>
        <v>0</v>
      </c>
      <c r="I29" s="198">
        <f ca="1">IF(OR(W29="1",AND(W29&lt;&gt;"1",G29=Lists!$A$17)),Y29,0)</f>
        <v>0</v>
      </c>
      <c r="J29" s="210">
        <f ca="1">R29</f>
        <v>0</v>
      </c>
      <c r="K29" s="32" t="str">
        <f ca="1">IF(AND(W29="2",G29&lt;&gt;Lists!$A$17),AA29,Z29)</f>
        <v/>
      </c>
      <c r="L29" s="33" t="str">
        <f t="shared" ca="1" si="0"/>
        <v/>
      </c>
      <c r="M29" s="199">
        <f>Planning!AH13</f>
        <v>0</v>
      </c>
      <c r="N29" s="199">
        <f>'Month 8'!M29+'Month 8'!N29-'Month 8'!O29</f>
        <v>0</v>
      </c>
      <c r="O29" s="516">
        <f>S29</f>
        <v>0</v>
      </c>
      <c r="P29" s="32" t="str">
        <f t="shared" si="1"/>
        <v/>
      </c>
      <c r="Q29" s="33" t="str">
        <f t="shared" si="2"/>
        <v/>
      </c>
      <c r="R29" s="89">
        <f ca="1">SUMIFS($J$25:$J$224,$C$25:$C$224,$C29,$G$25:$G$224,Lists!$A$16)</f>
        <v>0</v>
      </c>
      <c r="S29" s="89">
        <f t="shared" si="4"/>
        <v>0</v>
      </c>
      <c r="U29" s="2" t="str">
        <f t="shared" si="5"/>
        <v>1</v>
      </c>
      <c r="W29" s="2" t="str">
        <f ca="1">IF(C29=0,"",LEFT(INDEX(Lists!$H$5:$H$49,MATCH(C29,Lists!$G$5:$G$49,0),1),1))</f>
        <v>3</v>
      </c>
      <c r="Y29" s="4">
        <f ca="1">'Month 8'!H29+'Month 8'!I29-'Month 8'!J29</f>
        <v>0</v>
      </c>
      <c r="Z29" s="2" t="str">
        <f t="shared" ca="1" si="6"/>
        <v/>
      </c>
      <c r="AA29" s="2" t="str">
        <f t="shared" ca="1" si="3"/>
        <v/>
      </c>
      <c r="AC29" s="627" t="str">
        <f t="shared" si="7"/>
        <v>1Pr72</v>
      </c>
    </row>
    <row r="30" spans="1:29" ht="39" customHeight="1" x14ac:dyDescent="0.2">
      <c r="A30" s="14" t="str">
        <f>Planning!A14</f>
        <v>I006</v>
      </c>
      <c r="B30" s="9" t="str">
        <f>Planning!B14</f>
        <v>2. Activity: Contributing</v>
      </c>
      <c r="C30" s="9" t="str">
        <f>Planning!C14</f>
        <v>Pr72</v>
      </c>
      <c r="D30" s="200">
        <f>Planning!D14</f>
        <v>2.1</v>
      </c>
      <c r="E30" s="201" t="str">
        <f>Planning!E14</f>
        <v>Enrollment of  newly diagnosed HIV+ patients for home visits to monitor use of ARV.</v>
      </c>
      <c r="F30" s="201" t="str">
        <f>IF(Planning!G14&lt;&gt;0,Planning!G14,"")</f>
        <v xml:space="preserve">12. Living support to client/ target population </v>
      </c>
      <c r="G30" s="194" t="str">
        <f>Planning!H14</f>
        <v>1. YES</v>
      </c>
      <c r="H30" s="202">
        <f>Planning!AG14</f>
        <v>0</v>
      </c>
      <c r="I30" s="606">
        <f ca="1">IF(OR(W30="1",AND(W30&lt;&gt;"1",G30=Lists!$A$17)),Y30,0)</f>
        <v>0</v>
      </c>
      <c r="J30" s="658">
        <v>0</v>
      </c>
      <c r="K30" s="32" t="str">
        <f ca="1">IF(AND(W30="2",G30&lt;&gt;Lists!$A$17),AA30,Z30)</f>
        <v/>
      </c>
      <c r="L30" s="33" t="str">
        <f t="shared" si="0"/>
        <v/>
      </c>
      <c r="M30" s="203">
        <f>Planning!AH14</f>
        <v>0</v>
      </c>
      <c r="N30" s="203">
        <f>'Month 8'!M30+'Month 8'!N30-'Month 8'!O30</f>
        <v>0</v>
      </c>
      <c r="O30" s="659">
        <v>0</v>
      </c>
      <c r="P30" s="32" t="str">
        <f t="shared" si="1"/>
        <v/>
      </c>
      <c r="Q30" s="33" t="str">
        <f t="shared" si="2"/>
        <v/>
      </c>
      <c r="R30" s="89">
        <f ca="1">SUMIFS($J$25:$J$224,$C$25:$C$224,$C30,$G$25:$G$224,Lists!$A$16)</f>
        <v>0</v>
      </c>
      <c r="S30" s="89">
        <f t="shared" si="4"/>
        <v>0</v>
      </c>
      <c r="U30" s="2" t="str">
        <f t="shared" si="5"/>
        <v>2</v>
      </c>
      <c r="W30" s="2" t="str">
        <f ca="1">IF(C30=0,"",LEFT(INDEX(Lists!$H$5:$H$49,MATCH(C30,Lists!$G$5:$G$49,0),1),1))</f>
        <v>3</v>
      </c>
      <c r="Y30" s="4">
        <f ca="1">'Month 8'!H30+'Month 8'!I30-'Month 8'!J30</f>
        <v>0</v>
      </c>
      <c r="Z30" s="2" t="str">
        <f t="shared" ca="1" si="6"/>
        <v/>
      </c>
      <c r="AA30" s="2" t="str">
        <f t="shared" ca="1" si="3"/>
        <v/>
      </c>
      <c r="AC30" s="627" t="str">
        <f t="shared" si="7"/>
        <v>2Pr72</v>
      </c>
    </row>
    <row r="31" spans="1:29" ht="39" customHeight="1" x14ac:dyDescent="0.2">
      <c r="A31" s="14" t="str">
        <f>Planning!A15</f>
        <v>I007</v>
      </c>
      <c r="B31" s="9" t="str">
        <f>Planning!B15</f>
        <v>1. Indicator</v>
      </c>
      <c r="C31" s="9" t="str">
        <f>Planning!C15</f>
        <v>Pr74</v>
      </c>
      <c r="D31" s="195">
        <f>Planning!D15</f>
        <v>3</v>
      </c>
      <c r="E31" s="196" t="str">
        <f>Planning!E15</f>
        <v>[Pr74] # aged 10-24 yrs reached by HIV life skills ed. in school  Target [1. Standard]</v>
      </c>
      <c r="F31" s="196" t="str">
        <f>IF(Planning!G15&lt;&gt;0,Planning!G15,"")</f>
        <v/>
      </c>
      <c r="G31" s="194">
        <f>Planning!H15</f>
        <v>0</v>
      </c>
      <c r="H31" s="197">
        <f ca="1">Planning!AG15</f>
        <v>0</v>
      </c>
      <c r="I31" s="198">
        <f ca="1">IF(OR(W31="1",AND(W31&lt;&gt;"1",G31=Lists!$A$17)),Y31,0)</f>
        <v>30</v>
      </c>
      <c r="J31" s="210">
        <f ca="1">R31</f>
        <v>0</v>
      </c>
      <c r="K31" s="32">
        <f ca="1">IF(AND(W31="2",G31&lt;&gt;Lists!$A$17),AA31,Z31)</f>
        <v>0</v>
      </c>
      <c r="L31" s="33">
        <f t="shared" ca="1" si="0"/>
        <v>0</v>
      </c>
      <c r="M31" s="199">
        <f>Planning!AH15</f>
        <v>0</v>
      </c>
      <c r="N31" s="199">
        <f>'Month 8'!M31+'Month 8'!N31-'Month 8'!O31</f>
        <v>6250</v>
      </c>
      <c r="O31" s="516">
        <f>S31</f>
        <v>0</v>
      </c>
      <c r="P31" s="32">
        <f t="shared" si="1"/>
        <v>0</v>
      </c>
      <c r="Q31" s="33">
        <f t="shared" si="2"/>
        <v>0</v>
      </c>
      <c r="R31" s="89">
        <f ca="1">SUMIFS($J$25:$J$224,$C$25:$C$224,$C31,$G$25:$G$224,Lists!$A$16)</f>
        <v>0</v>
      </c>
      <c r="S31" s="89">
        <f t="shared" si="4"/>
        <v>0</v>
      </c>
      <c r="U31" s="2" t="str">
        <f t="shared" si="5"/>
        <v>1</v>
      </c>
      <c r="W31" s="2" t="str">
        <f ca="1">IF(C31=0,"",LEFT(INDEX(Lists!$H$5:$H$49,MATCH(C31,Lists!$G$5:$G$49,0),1),1))</f>
        <v>1</v>
      </c>
      <c r="Y31" s="4">
        <f ca="1">'Month 8'!H31+'Month 8'!I31-'Month 8'!J31</f>
        <v>30</v>
      </c>
      <c r="Z31" s="2">
        <f t="shared" ca="1" si="6"/>
        <v>0</v>
      </c>
      <c r="AA31" s="2">
        <f t="shared" ca="1" si="3"/>
        <v>0</v>
      </c>
      <c r="AC31" s="627" t="str">
        <f t="shared" si="7"/>
        <v>1Pr74</v>
      </c>
    </row>
    <row r="32" spans="1:29" ht="39" customHeight="1" x14ac:dyDescent="0.2">
      <c r="A32" s="14" t="str">
        <f>Planning!A16</f>
        <v>I008</v>
      </c>
      <c r="B32" s="9" t="str">
        <f>Planning!B16</f>
        <v>2. Activity: Contributing</v>
      </c>
      <c r="C32" s="9" t="str">
        <f>Planning!C16</f>
        <v>Pr74</v>
      </c>
      <c r="D32" s="200">
        <f>Planning!D16</f>
        <v>3.1</v>
      </c>
      <c r="E32" s="201" t="str">
        <f>Planning!E16</f>
        <v>Transportation of students to meetings and conferences for peer education activities</v>
      </c>
      <c r="F32" s="201" t="str">
        <f>IF(Planning!G16&lt;&gt;0,Planning!G16,"")</f>
        <v>2. Travel related costs</v>
      </c>
      <c r="G32" s="194" t="str">
        <f>Planning!H16</f>
        <v>1. YES</v>
      </c>
      <c r="H32" s="202">
        <f>Planning!AG16</f>
        <v>0</v>
      </c>
      <c r="I32" s="606">
        <f ca="1">IF(OR(W32="1",AND(W32&lt;&gt;"1",G32=Lists!$A$17)),Y32,0)</f>
        <v>30</v>
      </c>
      <c r="J32" s="658">
        <v>0</v>
      </c>
      <c r="K32" s="32">
        <f ca="1">IF(AND(W32="2",G32&lt;&gt;Lists!$A$17),AA32,Z32)</f>
        <v>0</v>
      </c>
      <c r="L32" s="33" t="str">
        <f t="shared" si="0"/>
        <v/>
      </c>
      <c r="M32" s="203">
        <f>Planning!AH16</f>
        <v>0</v>
      </c>
      <c r="N32" s="203">
        <f>'Month 8'!M32+'Month 8'!N32-'Month 8'!O32</f>
        <v>6250</v>
      </c>
      <c r="O32" s="659">
        <v>0</v>
      </c>
      <c r="P32" s="32">
        <f t="shared" si="1"/>
        <v>0</v>
      </c>
      <c r="Q32" s="33" t="str">
        <f t="shared" si="2"/>
        <v/>
      </c>
      <c r="R32" s="89">
        <f ca="1">SUMIFS($J$25:$J$224,$C$25:$C$224,$C32,$G$25:$G$224,Lists!$A$16)</f>
        <v>0</v>
      </c>
      <c r="S32" s="89">
        <f t="shared" si="4"/>
        <v>0</v>
      </c>
      <c r="U32" s="2" t="str">
        <f t="shared" si="5"/>
        <v>2</v>
      </c>
      <c r="W32" s="2" t="str">
        <f ca="1">IF(C32=0,"",LEFT(INDEX(Lists!$H$5:$H$49,MATCH(C32,Lists!$G$5:$G$49,0),1),1))</f>
        <v>1</v>
      </c>
      <c r="Y32" s="4">
        <f ca="1">'Month 8'!H32+'Month 8'!I32-'Month 8'!J32</f>
        <v>30</v>
      </c>
      <c r="Z32" s="2">
        <f t="shared" ca="1" si="6"/>
        <v>0</v>
      </c>
      <c r="AA32" s="2">
        <f t="shared" ca="1" si="3"/>
        <v>0</v>
      </c>
      <c r="AC32" s="627" t="str">
        <f t="shared" si="7"/>
        <v>2Pr74</v>
      </c>
    </row>
    <row r="33" spans="1:29" ht="39" customHeight="1" x14ac:dyDescent="0.2">
      <c r="A33" s="14" t="str">
        <f>Planning!A17</f>
        <v>I009</v>
      </c>
      <c r="B33" s="9" t="str">
        <f>Planning!B17</f>
        <v>1. Indicator</v>
      </c>
      <c r="C33" s="9" t="str">
        <f>Planning!C17</f>
        <v>OI01</v>
      </c>
      <c r="D33" s="195">
        <f>Planning!D17</f>
        <v>4</v>
      </c>
      <c r="E33" s="196" t="str">
        <f>Planning!E17</f>
        <v>[OI01] # of new orphans and vulnerable children (0 - 17 yrs) benefiting from  services provided at OVC centers [1. Standard]</v>
      </c>
      <c r="F33" s="196" t="str">
        <f>IF(Planning!G17&lt;&gt;0,Planning!G17,"")</f>
        <v/>
      </c>
      <c r="G33" s="194">
        <f>Planning!H17</f>
        <v>0</v>
      </c>
      <c r="H33" s="197">
        <f ca="1">Planning!AG17</f>
        <v>0</v>
      </c>
      <c r="I33" s="198">
        <f ca="1">IF(OR(W33="1",AND(W33&lt;&gt;"1",G33=Lists!$A$17)),Y33,0)</f>
        <v>0</v>
      </c>
      <c r="J33" s="210">
        <f ca="1">R33</f>
        <v>0</v>
      </c>
      <c r="K33" s="32" t="str">
        <f ca="1">IF(AND(W33="2",G33&lt;&gt;Lists!$A$17),AA33,Z33)</f>
        <v/>
      </c>
      <c r="L33" s="33" t="str">
        <f t="shared" ca="1" si="0"/>
        <v/>
      </c>
      <c r="M33" s="199">
        <f>Planning!AH17</f>
        <v>0</v>
      </c>
      <c r="N33" s="199">
        <f>'Month 8'!M33+'Month 8'!N33-'Month 8'!O33</f>
        <v>1000</v>
      </c>
      <c r="O33" s="516">
        <f>S33</f>
        <v>0</v>
      </c>
      <c r="P33" s="32">
        <f t="shared" si="1"/>
        <v>0</v>
      </c>
      <c r="Q33" s="33">
        <f t="shared" si="2"/>
        <v>0</v>
      </c>
      <c r="R33" s="89">
        <f ca="1">SUMIFS($J$25:$J$224,$C$25:$C$224,$C33,$G$25:$G$224,Lists!$A$16)</f>
        <v>0</v>
      </c>
      <c r="S33" s="89">
        <f t="shared" si="4"/>
        <v>0</v>
      </c>
      <c r="U33" s="2" t="str">
        <f t="shared" si="5"/>
        <v>1</v>
      </c>
      <c r="W33" s="2" t="str">
        <f ca="1">IF(C33=0,"",LEFT(INDEX(Lists!$H$5:$H$49,MATCH(C33,Lists!$G$5:$G$49,0),1),1))</f>
        <v>1</v>
      </c>
      <c r="Y33" s="4">
        <f ca="1">'Month 8'!H33+'Month 8'!I33-'Month 8'!J33</f>
        <v>0</v>
      </c>
      <c r="Z33" s="2" t="str">
        <f t="shared" ca="1" si="6"/>
        <v/>
      </c>
      <c r="AA33" s="2" t="str">
        <f t="shared" ca="1" si="3"/>
        <v/>
      </c>
      <c r="AC33" s="627" t="str">
        <f t="shared" si="7"/>
        <v>1OI01</v>
      </c>
    </row>
    <row r="34" spans="1:29" ht="39" customHeight="1" x14ac:dyDescent="0.2">
      <c r="A34" s="14" t="str">
        <f>Planning!A18</f>
        <v>I010</v>
      </c>
      <c r="B34" s="9" t="str">
        <f>Planning!B18</f>
        <v>3. Activity: Non-Contributing</v>
      </c>
      <c r="C34" s="9" t="str">
        <f>Planning!C18</f>
        <v>OI01</v>
      </c>
      <c r="D34" s="204">
        <f>Planning!D18</f>
        <v>4.0999999999999996</v>
      </c>
      <c r="E34" s="205" t="str">
        <f>Planning!E18</f>
        <v xml:space="preserve"># of OVC centers established and fully equipped  </v>
      </c>
      <c r="F34" s="205" t="str">
        <f>IF(Planning!G18&lt;&gt;0,Planning!G18,"")</f>
        <v xml:space="preserve">8. Infrastructure </v>
      </c>
      <c r="G34" s="194" t="str">
        <f>Planning!H18</f>
        <v>2. NO</v>
      </c>
      <c r="H34" s="206">
        <f>Planning!AG18</f>
        <v>0</v>
      </c>
      <c r="I34" s="207">
        <f ca="1">IF(OR(W34="1",AND(W34&lt;&gt;"1",G34=Lists!$A$17)),Y34,0)</f>
        <v>0</v>
      </c>
      <c r="J34" s="658">
        <v>0</v>
      </c>
      <c r="K34" s="32" t="str">
        <f ca="1">IF(AND(W34="2",G34&lt;&gt;Lists!$A$17),AA34,Z34)</f>
        <v/>
      </c>
      <c r="L34" s="33" t="str">
        <f t="shared" si="0"/>
        <v/>
      </c>
      <c r="M34" s="208">
        <f>Planning!AH18</f>
        <v>0</v>
      </c>
      <c r="N34" s="208">
        <f>'Month 8'!M34+'Month 8'!N34-'Month 8'!O34</f>
        <v>0</v>
      </c>
      <c r="O34" s="659">
        <v>0</v>
      </c>
      <c r="P34" s="32" t="str">
        <f t="shared" si="1"/>
        <v/>
      </c>
      <c r="Q34" s="33" t="str">
        <f t="shared" si="2"/>
        <v/>
      </c>
      <c r="R34" s="89">
        <f ca="1">SUMIFS($J$25:$J$224,$C$25:$C$224,$C34,$G$25:$G$224,Lists!$A$16)</f>
        <v>0</v>
      </c>
      <c r="S34" s="89">
        <f t="shared" si="4"/>
        <v>0</v>
      </c>
      <c r="U34" s="2" t="str">
        <f t="shared" si="5"/>
        <v>2</v>
      </c>
      <c r="W34" s="2" t="str">
        <f ca="1">IF(C34=0,"",LEFT(INDEX(Lists!$H$5:$H$49,MATCH(C34,Lists!$G$5:$G$49,0),1),1))</f>
        <v>1</v>
      </c>
      <c r="Y34" s="4">
        <f ca="1">'Month 8'!H34+'Month 8'!I34-'Month 8'!J34</f>
        <v>0</v>
      </c>
      <c r="Z34" s="2" t="str">
        <f t="shared" ca="1" si="6"/>
        <v/>
      </c>
      <c r="AA34" s="2" t="str">
        <f t="shared" ca="1" si="3"/>
        <v/>
      </c>
      <c r="AC34" s="627" t="str">
        <f t="shared" si="7"/>
        <v>2OI01</v>
      </c>
    </row>
    <row r="35" spans="1:29" ht="39" customHeight="1" x14ac:dyDescent="0.2">
      <c r="A35" s="14" t="str">
        <f>Planning!A19</f>
        <v>I011</v>
      </c>
      <c r="B35" s="9" t="str">
        <f>Planning!B19</f>
        <v>2. Activity: Contributing</v>
      </c>
      <c r="C35" s="9" t="str">
        <f>Planning!C19</f>
        <v>OI01</v>
      </c>
      <c r="D35" s="200">
        <f>Planning!D19</f>
        <v>4.2</v>
      </c>
      <c r="E35" s="201" t="str">
        <f>Planning!E19</f>
        <v># of OVC registered at centres</v>
      </c>
      <c r="F35" s="201" t="str">
        <f>IF(Planning!G19&lt;&gt;0,Planning!G19,"")</f>
        <v xml:space="preserve">12. Living support to client/ target population </v>
      </c>
      <c r="G35" s="194" t="str">
        <f>Planning!H19</f>
        <v>1. YES</v>
      </c>
      <c r="H35" s="202">
        <f>Planning!AG19</f>
        <v>0</v>
      </c>
      <c r="I35" s="606">
        <f ca="1">IF(OR(W35="1",AND(W35&lt;&gt;"1",G35=Lists!$A$17)),Y35,0)</f>
        <v>0</v>
      </c>
      <c r="J35" s="658">
        <v>0</v>
      </c>
      <c r="K35" s="32" t="str">
        <f ca="1">IF(AND(W35="2",G35&lt;&gt;Lists!$A$17),AA35,Z35)</f>
        <v/>
      </c>
      <c r="L35" s="33" t="str">
        <f t="shared" si="0"/>
        <v/>
      </c>
      <c r="M35" s="203">
        <f>Planning!AH19</f>
        <v>0</v>
      </c>
      <c r="N35" s="203">
        <f>'Month 8'!M35+'Month 8'!N35-'Month 8'!O35</f>
        <v>0</v>
      </c>
      <c r="O35" s="659">
        <v>0</v>
      </c>
      <c r="P35" s="32" t="str">
        <f t="shared" si="1"/>
        <v/>
      </c>
      <c r="Q35" s="33" t="str">
        <f t="shared" si="2"/>
        <v/>
      </c>
      <c r="R35" s="89">
        <f ca="1">SUMIFS($J$25:$J$224,$C$25:$C$224,$C35,$G$25:$G$224,Lists!$A$16)</f>
        <v>0</v>
      </c>
      <c r="S35" s="89">
        <f t="shared" si="4"/>
        <v>0</v>
      </c>
      <c r="U35" s="2" t="str">
        <f t="shared" si="5"/>
        <v>2</v>
      </c>
      <c r="W35" s="2" t="str">
        <f ca="1">IF(C35=0,"",LEFT(INDEX(Lists!$H$5:$H$49,MATCH(C35,Lists!$G$5:$G$49,0),1),1))</f>
        <v>1</v>
      </c>
      <c r="Y35" s="4">
        <f ca="1">'Month 8'!H35+'Month 8'!I35-'Month 8'!J35</f>
        <v>0</v>
      </c>
      <c r="Z35" s="2" t="str">
        <f t="shared" ca="1" si="6"/>
        <v/>
      </c>
      <c r="AA35" s="2" t="str">
        <f t="shared" ca="1" si="3"/>
        <v/>
      </c>
      <c r="AC35" s="627" t="str">
        <f t="shared" si="7"/>
        <v>2OI01</v>
      </c>
    </row>
    <row r="36" spans="1:29" ht="39" customHeight="1" x14ac:dyDescent="0.2">
      <c r="A36" s="14" t="str">
        <f>Planning!A20</f>
        <v>I012</v>
      </c>
      <c r="B36" s="9" t="str">
        <f>Planning!B20</f>
        <v>3. Activity: Non-Contributing</v>
      </c>
      <c r="C36" s="9" t="str">
        <f>Planning!C20</f>
        <v>OI01</v>
      </c>
      <c r="D36" s="204">
        <f>Planning!D20</f>
        <v>4.3</v>
      </c>
      <c r="E36" s="205" t="str">
        <f>Planning!E20</f>
        <v xml:space="preserve"># of meals provided at the OVC centers </v>
      </c>
      <c r="F36" s="205" t="str">
        <f>IF(Planning!G20&lt;&gt;0,Planning!G20,"")</f>
        <v xml:space="preserve">12. Living support to client/ target population </v>
      </c>
      <c r="G36" s="194" t="str">
        <f>Planning!H20</f>
        <v>2. NO</v>
      </c>
      <c r="H36" s="206">
        <f>Planning!AG20</f>
        <v>0</v>
      </c>
      <c r="I36" s="207">
        <f ca="1">IF(OR(W36="1",AND(W36&lt;&gt;"1",G36=Lists!$A$17)),Y36,0)</f>
        <v>100</v>
      </c>
      <c r="J36" s="658">
        <v>0</v>
      </c>
      <c r="K36" s="32">
        <f ca="1">IF(AND(W36="2",G36&lt;&gt;Lists!$A$17),AA36,Z36)</f>
        <v>0</v>
      </c>
      <c r="L36" s="33" t="str">
        <f t="shared" si="0"/>
        <v/>
      </c>
      <c r="M36" s="208">
        <f>Planning!AH20</f>
        <v>0</v>
      </c>
      <c r="N36" s="208">
        <f>'Month 8'!M36+'Month 8'!N36-'Month 8'!O36</f>
        <v>1000</v>
      </c>
      <c r="O36" s="659">
        <v>0</v>
      </c>
      <c r="P36" s="32">
        <f t="shared" si="1"/>
        <v>0</v>
      </c>
      <c r="Q36" s="33" t="str">
        <f t="shared" si="2"/>
        <v/>
      </c>
      <c r="R36" s="89">
        <f ca="1">SUMIFS($J$25:$J$224,$C$25:$C$224,$C36,$G$25:$G$224,Lists!$A$16)</f>
        <v>0</v>
      </c>
      <c r="S36" s="89">
        <f t="shared" si="4"/>
        <v>0</v>
      </c>
      <c r="U36" s="2" t="str">
        <f t="shared" si="5"/>
        <v>2</v>
      </c>
      <c r="W36" s="2" t="str">
        <f ca="1">IF(C36=0,"",LEFT(INDEX(Lists!$H$5:$H$49,MATCH(C36,Lists!$G$5:$G$49,0),1),1))</f>
        <v>1</v>
      </c>
      <c r="Y36" s="4">
        <f ca="1">'Month 8'!H36+'Month 8'!I36-'Month 8'!J36</f>
        <v>100</v>
      </c>
      <c r="Z36" s="2">
        <f t="shared" ca="1" si="6"/>
        <v>0</v>
      </c>
      <c r="AA36" s="2">
        <f t="shared" ca="1" si="3"/>
        <v>0</v>
      </c>
      <c r="AC36" s="627" t="str">
        <f t="shared" si="7"/>
        <v>2OI01</v>
      </c>
    </row>
    <row r="37" spans="1:29" ht="39" hidden="1" customHeight="1" x14ac:dyDescent="0.2">
      <c r="A37" s="14" t="str">
        <f>Planning!A21</f>
        <v>I013</v>
      </c>
      <c r="B37" s="9">
        <f>Planning!B21</f>
        <v>0</v>
      </c>
      <c r="C37" s="9">
        <f>Planning!C21</f>
        <v>0</v>
      </c>
      <c r="D37" s="200">
        <f>Planning!D21</f>
        <v>0</v>
      </c>
      <c r="E37" s="201">
        <f>Planning!E21</f>
        <v>0</v>
      </c>
      <c r="F37" s="201" t="str">
        <f>IF(Planning!G21&lt;&gt;0,Planning!G21,"")</f>
        <v/>
      </c>
      <c r="G37" s="194">
        <f>Planning!H21</f>
        <v>0</v>
      </c>
      <c r="H37" s="202">
        <f>Planning!AG21</f>
        <v>0</v>
      </c>
      <c r="I37" s="198">
        <f ca="1">IF(OR(W37="1",AND(W37&lt;&gt;"1",G37=Lists!$A$17)),Y37,0)</f>
        <v>0</v>
      </c>
      <c r="J37" s="174"/>
      <c r="K37" s="32" t="str">
        <f ca="1">IF(AND(W37="2",G37&lt;&gt;Lists!$A$17),AA37,Z37)</f>
        <v/>
      </c>
      <c r="L37" s="33" t="str">
        <f t="shared" ca="1" si="0"/>
        <v/>
      </c>
      <c r="M37" s="203">
        <f>Planning!AH21</f>
        <v>0</v>
      </c>
      <c r="N37" s="203">
        <f>'Month 8'!M37+'Month 8'!N37-'Month 8'!O37</f>
        <v>0</v>
      </c>
      <c r="O37" s="166"/>
      <c r="P37" s="32" t="str">
        <f t="shared" si="1"/>
        <v/>
      </c>
      <c r="Q37" s="33" t="str">
        <f t="shared" si="2"/>
        <v/>
      </c>
      <c r="R37" s="89">
        <f ca="1">SUMIFS($J$25:$J$224,$C$25:$C$224,$C37,$G$25:$G$224,Lists!$A$16)</f>
        <v>0</v>
      </c>
      <c r="S37" s="89">
        <f t="shared" si="4"/>
        <v>0</v>
      </c>
      <c r="U37" s="2" t="str">
        <f t="shared" si="5"/>
        <v/>
      </c>
      <c r="W37" s="2" t="str">
        <f>IF(C37=0,"",LEFT(INDEX(Lists!$H$5:$H$49,MATCH(C37,Lists!$G$5:$G$49,0),1),1))</f>
        <v/>
      </c>
      <c r="Y37" s="4">
        <f ca="1">'Month 8'!H37+'Month 8'!I37-'Month 8'!J37</f>
        <v>0</v>
      </c>
      <c r="Z37" s="2" t="str">
        <f t="shared" ca="1" si="6"/>
        <v/>
      </c>
      <c r="AA37" s="2" t="str">
        <f t="shared" ca="1" si="3"/>
        <v/>
      </c>
      <c r="AC37" s="627" t="str">
        <f t="shared" si="7"/>
        <v>0</v>
      </c>
    </row>
    <row r="38" spans="1:29" ht="39" hidden="1" customHeight="1" x14ac:dyDescent="0.2">
      <c r="A38" s="14" t="str">
        <f>Planning!A22</f>
        <v>I014</v>
      </c>
      <c r="B38" s="9">
        <f>Planning!B22</f>
        <v>0</v>
      </c>
      <c r="C38" s="9">
        <f>Planning!C22</f>
        <v>0</v>
      </c>
      <c r="D38" s="200">
        <f>Planning!D22</f>
        <v>0</v>
      </c>
      <c r="E38" s="201">
        <f>Planning!E22</f>
        <v>0</v>
      </c>
      <c r="F38" s="201" t="str">
        <f>IF(Planning!G22&lt;&gt;0,Planning!G22,"")</f>
        <v/>
      </c>
      <c r="G38" s="194">
        <f>Planning!H22</f>
        <v>0</v>
      </c>
      <c r="H38" s="202">
        <f>Planning!AG22</f>
        <v>0</v>
      </c>
      <c r="I38" s="198">
        <f ca="1">IF(OR(W38="1",AND(W38&lt;&gt;"1",G38=Lists!$A$17)),Y38,0)</f>
        <v>0</v>
      </c>
      <c r="J38" s="174"/>
      <c r="K38" s="32" t="str">
        <f ca="1">IF(AND(W38="2",G38&lt;&gt;Lists!$A$17),AA38,Z38)</f>
        <v/>
      </c>
      <c r="L38" s="33" t="str">
        <f t="shared" ca="1" si="0"/>
        <v/>
      </c>
      <c r="M38" s="203">
        <f>Planning!AH22</f>
        <v>0</v>
      </c>
      <c r="N38" s="203">
        <f>'Month 8'!M38+'Month 8'!N38-'Month 8'!O38</f>
        <v>0</v>
      </c>
      <c r="O38" s="166"/>
      <c r="P38" s="32" t="str">
        <f t="shared" si="1"/>
        <v/>
      </c>
      <c r="Q38" s="33" t="str">
        <f t="shared" si="2"/>
        <v/>
      </c>
      <c r="R38" s="89">
        <f ca="1">SUMIFS($J$25:$J$224,$C$25:$C$224,$C38,$G$25:$G$224,Lists!$A$16)</f>
        <v>0</v>
      </c>
      <c r="S38" s="89">
        <f t="shared" si="4"/>
        <v>0</v>
      </c>
      <c r="U38" s="2" t="str">
        <f t="shared" si="5"/>
        <v/>
      </c>
      <c r="W38" s="2" t="str">
        <f>IF(C38=0,"",LEFT(INDEX(Lists!$H$5:$H$49,MATCH(C38,Lists!$G$5:$G$49,0),1),1))</f>
        <v/>
      </c>
      <c r="Y38" s="4">
        <f ca="1">'Month 8'!H38+'Month 8'!I38-'Month 8'!J38</f>
        <v>0</v>
      </c>
      <c r="Z38" s="2" t="str">
        <f t="shared" ca="1" si="6"/>
        <v/>
      </c>
      <c r="AA38" s="2" t="str">
        <f t="shared" ca="1" si="3"/>
        <v/>
      </c>
      <c r="AC38" s="627" t="str">
        <f t="shared" si="7"/>
        <v>0</v>
      </c>
    </row>
    <row r="39" spans="1:29" ht="39" hidden="1" customHeight="1" x14ac:dyDescent="0.2">
      <c r="A39" s="14" t="str">
        <f>Planning!A23</f>
        <v>I015</v>
      </c>
      <c r="B39" s="9">
        <f>Planning!B23</f>
        <v>0</v>
      </c>
      <c r="C39" s="9">
        <f>Planning!C23</f>
        <v>0</v>
      </c>
      <c r="D39" s="204">
        <f>Planning!D23</f>
        <v>0</v>
      </c>
      <c r="E39" s="205">
        <f>Planning!E23</f>
        <v>0</v>
      </c>
      <c r="F39" s="205" t="str">
        <f>IF(Planning!G23&lt;&gt;0,Planning!G23,"")</f>
        <v/>
      </c>
      <c r="G39" s="194">
        <f>Planning!H23</f>
        <v>0</v>
      </c>
      <c r="H39" s="206">
        <f>Planning!AG23</f>
        <v>0</v>
      </c>
      <c r="I39" s="198">
        <f ca="1">IF(OR(W39="1",AND(W39&lt;&gt;"1",G39=Lists!$A$17)),Y39,0)</f>
        <v>0</v>
      </c>
      <c r="J39" s="174"/>
      <c r="K39" s="32" t="str">
        <f ca="1">IF(AND(W39="2",G39&lt;&gt;Lists!$A$17),AA39,Z39)</f>
        <v/>
      </c>
      <c r="L39" s="33" t="str">
        <f t="shared" ca="1" si="0"/>
        <v/>
      </c>
      <c r="M39" s="208">
        <f>Planning!AH23</f>
        <v>0</v>
      </c>
      <c r="N39" s="208">
        <f>'Month 8'!M39+'Month 8'!N39-'Month 8'!O39</f>
        <v>0</v>
      </c>
      <c r="O39" s="166"/>
      <c r="P39" s="32" t="str">
        <f t="shared" si="1"/>
        <v/>
      </c>
      <c r="Q39" s="33" t="str">
        <f t="shared" si="2"/>
        <v/>
      </c>
      <c r="R39" s="89">
        <f ca="1">SUMIFS($J$25:$J$224,$C$25:$C$224,$C39,$G$25:$G$224,Lists!$A$16)</f>
        <v>0</v>
      </c>
      <c r="S39" s="89">
        <f t="shared" si="4"/>
        <v>0</v>
      </c>
      <c r="U39" s="2" t="str">
        <f t="shared" si="5"/>
        <v/>
      </c>
      <c r="W39" s="2" t="str">
        <f>IF(C39=0,"",LEFT(INDEX(Lists!$H$5:$H$49,MATCH(C39,Lists!$G$5:$G$49,0),1),1))</f>
        <v/>
      </c>
      <c r="Y39" s="4">
        <f ca="1">'Month 8'!H39+'Month 8'!I39-'Month 8'!J39</f>
        <v>0</v>
      </c>
      <c r="Z39" s="2" t="str">
        <f t="shared" ca="1" si="6"/>
        <v/>
      </c>
      <c r="AA39" s="2" t="str">
        <f t="shared" ca="1" si="3"/>
        <v/>
      </c>
      <c r="AC39" s="627" t="str">
        <f t="shared" si="7"/>
        <v>0</v>
      </c>
    </row>
    <row r="40" spans="1:29" ht="39" hidden="1" customHeight="1" x14ac:dyDescent="0.2">
      <c r="A40" s="14" t="str">
        <f>Planning!A24</f>
        <v>I016</v>
      </c>
      <c r="B40" s="9">
        <f>Planning!B24</f>
        <v>0</v>
      </c>
      <c r="C40" s="9">
        <f>Planning!C24</f>
        <v>0</v>
      </c>
      <c r="D40" s="204">
        <f>Planning!D24</f>
        <v>0</v>
      </c>
      <c r="E40" s="205">
        <f>Planning!E24</f>
        <v>0</v>
      </c>
      <c r="F40" s="205" t="str">
        <f>IF(Planning!G24&lt;&gt;0,Planning!G24,"")</f>
        <v/>
      </c>
      <c r="G40" s="194">
        <f>Planning!H24</f>
        <v>0</v>
      </c>
      <c r="H40" s="206">
        <f>Planning!AG24</f>
        <v>0</v>
      </c>
      <c r="I40" s="198">
        <f ca="1">IF(OR(W40="1",AND(W40&lt;&gt;"1",G40=Lists!$A$17)),Y40,0)</f>
        <v>0</v>
      </c>
      <c r="J40" s="174"/>
      <c r="K40" s="32" t="str">
        <f ca="1">IF(AND(W40="2",G40&lt;&gt;Lists!$A$17),AA40,Z40)</f>
        <v/>
      </c>
      <c r="L40" s="33" t="str">
        <f t="shared" ca="1" si="0"/>
        <v/>
      </c>
      <c r="M40" s="208">
        <f>Planning!AH24</f>
        <v>0</v>
      </c>
      <c r="N40" s="208">
        <f>'Month 8'!M40+'Month 8'!N40-'Month 8'!O40</f>
        <v>0</v>
      </c>
      <c r="O40" s="166"/>
      <c r="P40" s="32" t="str">
        <f t="shared" si="1"/>
        <v/>
      </c>
      <c r="Q40" s="33" t="str">
        <f t="shared" si="2"/>
        <v/>
      </c>
      <c r="R40" s="89">
        <f ca="1">SUMIFS($J$25:$J$224,$C$25:$C$224,$C40,$G$25:$G$224,Lists!$A$16)</f>
        <v>0</v>
      </c>
      <c r="S40" s="89">
        <f t="shared" si="4"/>
        <v>0</v>
      </c>
      <c r="U40" s="2" t="str">
        <f t="shared" si="5"/>
        <v/>
      </c>
      <c r="W40" s="2" t="str">
        <f>IF(C40=0,"",LEFT(INDEX(Lists!$H$5:$H$49,MATCH(C40,Lists!$G$5:$G$49,0),1),1))</f>
        <v/>
      </c>
      <c r="Y40" s="4">
        <f ca="1">'Month 8'!H40+'Month 8'!I40-'Month 8'!J40</f>
        <v>0</v>
      </c>
      <c r="Z40" s="2" t="str">
        <f t="shared" ca="1" si="6"/>
        <v/>
      </c>
      <c r="AA40" s="2" t="str">
        <f t="shared" ca="1" si="3"/>
        <v/>
      </c>
      <c r="AC40" s="627" t="str">
        <f t="shared" si="7"/>
        <v>0</v>
      </c>
    </row>
    <row r="41" spans="1:29" ht="39" hidden="1" customHeight="1" x14ac:dyDescent="0.2">
      <c r="A41" s="14" t="str">
        <f>Planning!A25</f>
        <v>I017</v>
      </c>
      <c r="B41" s="9">
        <f>Planning!B25</f>
        <v>0</v>
      </c>
      <c r="C41" s="9">
        <f>Planning!C25</f>
        <v>0</v>
      </c>
      <c r="D41" s="200">
        <f>Planning!D25</f>
        <v>0</v>
      </c>
      <c r="E41" s="201">
        <f>Planning!E25</f>
        <v>0</v>
      </c>
      <c r="F41" s="201" t="str">
        <f>IF(Planning!G25&lt;&gt;0,Planning!G25,"")</f>
        <v/>
      </c>
      <c r="G41" s="194">
        <f>Planning!H25</f>
        <v>0</v>
      </c>
      <c r="H41" s="202">
        <f>Planning!AG25</f>
        <v>0</v>
      </c>
      <c r="I41" s="198">
        <f ca="1">IF(OR(W41="1",AND(W41&lt;&gt;"1",G41=Lists!$A$17)),Y41,0)</f>
        <v>0</v>
      </c>
      <c r="J41" s="174"/>
      <c r="K41" s="32" t="str">
        <f ca="1">IF(AND(W41="2",G41&lt;&gt;Lists!$A$17),AA41,Z41)</f>
        <v/>
      </c>
      <c r="L41" s="33" t="str">
        <f t="shared" ca="1" si="0"/>
        <v/>
      </c>
      <c r="M41" s="203">
        <f>Planning!AH25</f>
        <v>0</v>
      </c>
      <c r="N41" s="203">
        <f>'Month 8'!M41+'Month 8'!N41-'Month 8'!O41</f>
        <v>0</v>
      </c>
      <c r="O41" s="166"/>
      <c r="P41" s="32" t="str">
        <f t="shared" si="1"/>
        <v/>
      </c>
      <c r="Q41" s="33" t="str">
        <f t="shared" si="2"/>
        <v/>
      </c>
      <c r="R41" s="89">
        <f ca="1">SUMIFS($J$25:$J$224,$C$25:$C$224,$C41,$G$25:$G$224,Lists!$A$16)</f>
        <v>0</v>
      </c>
      <c r="S41" s="89">
        <f t="shared" si="4"/>
        <v>0</v>
      </c>
      <c r="U41" s="2" t="str">
        <f t="shared" si="5"/>
        <v/>
      </c>
      <c r="W41" s="2" t="str">
        <f>IF(C41=0,"",LEFT(INDEX(Lists!$H$5:$H$49,MATCH(C41,Lists!$G$5:$G$49,0),1),1))</f>
        <v/>
      </c>
      <c r="Y41" s="4">
        <f ca="1">'Month 8'!H41+'Month 8'!I41-'Month 8'!J41</f>
        <v>0</v>
      </c>
      <c r="Z41" s="2" t="str">
        <f t="shared" ca="1" si="6"/>
        <v/>
      </c>
      <c r="AA41" s="2" t="str">
        <f t="shared" ca="1" si="3"/>
        <v/>
      </c>
      <c r="AC41" s="627" t="str">
        <f t="shared" si="7"/>
        <v>0</v>
      </c>
    </row>
    <row r="42" spans="1:29" ht="39" hidden="1" customHeight="1" x14ac:dyDescent="0.2">
      <c r="A42" s="14" t="str">
        <f>Planning!A26</f>
        <v>I018</v>
      </c>
      <c r="B42" s="9">
        <f>Planning!B26</f>
        <v>0</v>
      </c>
      <c r="C42" s="9">
        <f>Planning!C26</f>
        <v>0</v>
      </c>
      <c r="D42" s="204">
        <f>Planning!D26</f>
        <v>0</v>
      </c>
      <c r="E42" s="205">
        <f>Planning!E26</f>
        <v>0</v>
      </c>
      <c r="F42" s="205" t="str">
        <f>IF(Planning!G26&lt;&gt;0,Planning!G26,"")</f>
        <v/>
      </c>
      <c r="G42" s="194">
        <f>Planning!H26</f>
        <v>0</v>
      </c>
      <c r="H42" s="206">
        <f>Planning!AG26</f>
        <v>0</v>
      </c>
      <c r="I42" s="198">
        <f ca="1">IF(OR(W42="1",AND(W42&lt;&gt;"1",G42=Lists!$A$17)),Y42,0)</f>
        <v>0</v>
      </c>
      <c r="J42" s="174"/>
      <c r="K42" s="32" t="str">
        <f ca="1">IF(AND(W42="2",G42&lt;&gt;Lists!$A$17),AA42,Z42)</f>
        <v/>
      </c>
      <c r="L42" s="33" t="str">
        <f t="shared" ca="1" si="0"/>
        <v/>
      </c>
      <c r="M42" s="208">
        <f>Planning!AH26</f>
        <v>0</v>
      </c>
      <c r="N42" s="208">
        <f>'Month 8'!M42+'Month 8'!N42-'Month 8'!O42</f>
        <v>0</v>
      </c>
      <c r="O42" s="166"/>
      <c r="P42" s="32" t="str">
        <f t="shared" si="1"/>
        <v/>
      </c>
      <c r="Q42" s="33" t="str">
        <f t="shared" si="2"/>
        <v/>
      </c>
      <c r="R42" s="89">
        <f ca="1">SUMIFS($J$25:$J$224,$C$25:$C$224,$C42,$G$25:$G$224,Lists!$A$16)</f>
        <v>0</v>
      </c>
      <c r="S42" s="89">
        <f t="shared" si="4"/>
        <v>0</v>
      </c>
      <c r="U42" s="2" t="str">
        <f t="shared" si="5"/>
        <v/>
      </c>
      <c r="W42" s="2" t="str">
        <f>IF(C42=0,"",LEFT(INDEX(Lists!$H$5:$H$49,MATCH(C42,Lists!$G$5:$G$49,0),1),1))</f>
        <v/>
      </c>
      <c r="Y42" s="4">
        <f ca="1">'Month 8'!H42+'Month 8'!I42-'Month 8'!J42</f>
        <v>0</v>
      </c>
      <c r="Z42" s="2" t="str">
        <f t="shared" ca="1" si="6"/>
        <v/>
      </c>
      <c r="AA42" s="2" t="str">
        <f t="shared" ca="1" si="3"/>
        <v/>
      </c>
      <c r="AC42" s="627" t="str">
        <f t="shared" si="7"/>
        <v>0</v>
      </c>
    </row>
    <row r="43" spans="1:29" ht="39" hidden="1" customHeight="1" x14ac:dyDescent="0.2">
      <c r="A43" s="14" t="str">
        <f>Planning!A27</f>
        <v>I019</v>
      </c>
      <c r="B43" s="9">
        <f>Planning!B27</f>
        <v>0</v>
      </c>
      <c r="C43" s="9">
        <f>Planning!C27</f>
        <v>0</v>
      </c>
      <c r="D43" s="200">
        <f>Planning!D27</f>
        <v>0</v>
      </c>
      <c r="E43" s="201">
        <f>Planning!E27</f>
        <v>0</v>
      </c>
      <c r="F43" s="201" t="str">
        <f>IF(Planning!G27&lt;&gt;0,Planning!G27,"")</f>
        <v/>
      </c>
      <c r="G43" s="194">
        <f>Planning!H27</f>
        <v>0</v>
      </c>
      <c r="H43" s="202">
        <f>Planning!AG27</f>
        <v>0</v>
      </c>
      <c r="I43" s="198">
        <f ca="1">IF(OR(W43="1",AND(W43&lt;&gt;"1",G43=Lists!$A$17)),Y43,0)</f>
        <v>0</v>
      </c>
      <c r="J43" s="174"/>
      <c r="K43" s="32" t="str">
        <f ca="1">IF(AND(W43="2",G43&lt;&gt;Lists!$A$17),AA43,Z43)</f>
        <v/>
      </c>
      <c r="L43" s="33" t="str">
        <f t="shared" ca="1" si="0"/>
        <v/>
      </c>
      <c r="M43" s="203">
        <f>Planning!AH27</f>
        <v>0</v>
      </c>
      <c r="N43" s="203">
        <f>'Month 8'!M43+'Month 8'!N43-'Month 8'!O43</f>
        <v>0</v>
      </c>
      <c r="O43" s="166"/>
      <c r="P43" s="32" t="str">
        <f t="shared" si="1"/>
        <v/>
      </c>
      <c r="Q43" s="33" t="str">
        <f t="shared" si="2"/>
        <v/>
      </c>
      <c r="R43" s="89">
        <f ca="1">SUMIFS($J$25:$J$224,$C$25:$C$224,$C43,$G$25:$G$224,Lists!$A$16)</f>
        <v>0</v>
      </c>
      <c r="S43" s="89">
        <f t="shared" si="4"/>
        <v>0</v>
      </c>
      <c r="U43" s="2" t="str">
        <f t="shared" si="5"/>
        <v/>
      </c>
      <c r="W43" s="2" t="str">
        <f>IF(C43=0,"",LEFT(INDEX(Lists!$H$5:$H$49,MATCH(C43,Lists!$G$5:$G$49,0),1),1))</f>
        <v/>
      </c>
      <c r="Y43" s="4">
        <f ca="1">'Month 8'!H43+'Month 8'!I43-'Month 8'!J43</f>
        <v>0</v>
      </c>
      <c r="Z43" s="2" t="str">
        <f t="shared" ca="1" si="6"/>
        <v/>
      </c>
      <c r="AA43" s="2" t="str">
        <f t="shared" ca="1" si="3"/>
        <v/>
      </c>
      <c r="AC43" s="627" t="str">
        <f t="shared" si="7"/>
        <v>0</v>
      </c>
    </row>
    <row r="44" spans="1:29" ht="39" hidden="1" customHeight="1" x14ac:dyDescent="0.2">
      <c r="A44" s="14" t="str">
        <f>Planning!A28</f>
        <v>I020</v>
      </c>
      <c r="B44" s="9">
        <f>Planning!B28</f>
        <v>0</v>
      </c>
      <c r="C44" s="9">
        <f>Planning!C28</f>
        <v>0</v>
      </c>
      <c r="D44" s="200">
        <f>Planning!D28</f>
        <v>0</v>
      </c>
      <c r="E44" s="201">
        <f>Planning!E28</f>
        <v>0</v>
      </c>
      <c r="F44" s="201" t="str">
        <f>IF(Planning!G28&lt;&gt;0,Planning!G28,"")</f>
        <v/>
      </c>
      <c r="G44" s="194">
        <f>Planning!H28</f>
        <v>0</v>
      </c>
      <c r="H44" s="202">
        <f>Planning!AG28</f>
        <v>0</v>
      </c>
      <c r="I44" s="198">
        <f ca="1">IF(OR(W44="1",AND(W44&lt;&gt;"1",G44=Lists!$A$17)),Y44,0)</f>
        <v>0</v>
      </c>
      <c r="J44" s="174"/>
      <c r="K44" s="32" t="str">
        <f ca="1">IF(AND(W44="2",G44&lt;&gt;Lists!$A$17),AA44,Z44)</f>
        <v/>
      </c>
      <c r="L44" s="33" t="str">
        <f t="shared" ca="1" si="0"/>
        <v/>
      </c>
      <c r="M44" s="203">
        <f>Planning!AH28</f>
        <v>0</v>
      </c>
      <c r="N44" s="203">
        <f>'Month 8'!M44+'Month 8'!N44-'Month 8'!O44</f>
        <v>0</v>
      </c>
      <c r="O44" s="166"/>
      <c r="P44" s="32" t="str">
        <f t="shared" si="1"/>
        <v/>
      </c>
      <c r="Q44" s="33" t="str">
        <f t="shared" si="2"/>
        <v/>
      </c>
      <c r="R44" s="89">
        <f ca="1">SUMIFS($J$25:$J$224,$C$25:$C$224,$C44,$G$25:$G$224,Lists!$A$16)</f>
        <v>0</v>
      </c>
      <c r="S44" s="89">
        <f t="shared" si="4"/>
        <v>0</v>
      </c>
      <c r="U44" s="2" t="str">
        <f t="shared" si="5"/>
        <v/>
      </c>
      <c r="W44" s="2" t="str">
        <f>IF(C44=0,"",LEFT(INDEX(Lists!$H$5:$H$49,MATCH(C44,Lists!$G$5:$G$49,0),1),1))</f>
        <v/>
      </c>
      <c r="Y44" s="4">
        <f ca="1">'Month 8'!H44+'Month 8'!I44-'Month 8'!J44</f>
        <v>0</v>
      </c>
      <c r="Z44" s="2" t="str">
        <f t="shared" ca="1" si="6"/>
        <v/>
      </c>
      <c r="AA44" s="2" t="str">
        <f t="shared" ca="1" si="3"/>
        <v/>
      </c>
      <c r="AC44" s="627" t="str">
        <f t="shared" si="7"/>
        <v>0</v>
      </c>
    </row>
    <row r="45" spans="1:29" ht="39" hidden="1" customHeight="1" x14ac:dyDescent="0.2">
      <c r="A45" s="14" t="str">
        <f>Planning!A29</f>
        <v>I021</v>
      </c>
      <c r="B45" s="9">
        <f>Planning!B29</f>
        <v>0</v>
      </c>
      <c r="C45" s="9">
        <f>Planning!C29</f>
        <v>0</v>
      </c>
      <c r="D45" s="200">
        <f>Planning!D29</f>
        <v>0</v>
      </c>
      <c r="E45" s="201">
        <f>Planning!E29</f>
        <v>0</v>
      </c>
      <c r="F45" s="201" t="str">
        <f>IF(Planning!G29&lt;&gt;0,Planning!G29,"")</f>
        <v/>
      </c>
      <c r="G45" s="194">
        <f>Planning!H29</f>
        <v>0</v>
      </c>
      <c r="H45" s="202">
        <f>Planning!AG29</f>
        <v>0</v>
      </c>
      <c r="I45" s="198">
        <f ca="1">IF(OR(W45="1",AND(W45&lt;&gt;"1",G45=Lists!$A$17)),Y45,0)</f>
        <v>0</v>
      </c>
      <c r="J45" s="174"/>
      <c r="K45" s="32" t="str">
        <f ca="1">IF(AND(W45="2",G45&lt;&gt;Lists!$A$17),AA45,Z45)</f>
        <v/>
      </c>
      <c r="L45" s="33" t="str">
        <f t="shared" ca="1" si="0"/>
        <v/>
      </c>
      <c r="M45" s="203">
        <f>Planning!AH29</f>
        <v>0</v>
      </c>
      <c r="N45" s="203">
        <f>'Month 8'!M45+'Month 8'!N45-'Month 8'!O45</f>
        <v>0</v>
      </c>
      <c r="O45" s="166"/>
      <c r="P45" s="32" t="str">
        <f t="shared" si="1"/>
        <v/>
      </c>
      <c r="Q45" s="33" t="str">
        <f t="shared" si="2"/>
        <v/>
      </c>
      <c r="R45" s="89">
        <f ca="1">SUMIFS($J$25:$J$224,$C$25:$C$224,$C45,$G$25:$G$224,Lists!$A$16)</f>
        <v>0</v>
      </c>
      <c r="S45" s="89">
        <f t="shared" si="4"/>
        <v>0</v>
      </c>
      <c r="U45" s="2" t="str">
        <f t="shared" si="5"/>
        <v/>
      </c>
      <c r="W45" s="2" t="str">
        <f>IF(C45=0,"",LEFT(INDEX(Lists!$H$5:$H$49,MATCH(C45,Lists!$G$5:$G$49,0),1),1))</f>
        <v/>
      </c>
      <c r="Y45" s="4">
        <f ca="1">'Month 8'!H45+'Month 8'!I45-'Month 8'!J45</f>
        <v>0</v>
      </c>
      <c r="Z45" s="2" t="str">
        <f t="shared" ca="1" si="6"/>
        <v/>
      </c>
      <c r="AA45" s="2" t="str">
        <f t="shared" ca="1" si="3"/>
        <v/>
      </c>
      <c r="AC45" s="627" t="str">
        <f t="shared" si="7"/>
        <v>0</v>
      </c>
    </row>
    <row r="46" spans="1:29" ht="39" hidden="1" customHeight="1" x14ac:dyDescent="0.2">
      <c r="A46" s="14" t="str">
        <f>Planning!A30</f>
        <v>I022</v>
      </c>
      <c r="B46" s="9">
        <f>Planning!B30</f>
        <v>0</v>
      </c>
      <c r="C46" s="9">
        <f>Planning!C30</f>
        <v>0</v>
      </c>
      <c r="D46" s="200">
        <f>Planning!D30</f>
        <v>0</v>
      </c>
      <c r="E46" s="201">
        <f>Planning!E30</f>
        <v>0</v>
      </c>
      <c r="F46" s="201" t="str">
        <f>IF(Planning!G30&lt;&gt;0,Planning!G30,"")</f>
        <v/>
      </c>
      <c r="G46" s="194">
        <f>Planning!H30</f>
        <v>0</v>
      </c>
      <c r="H46" s="202">
        <f>Planning!AG30</f>
        <v>0</v>
      </c>
      <c r="I46" s="198">
        <f ca="1">IF(OR(W46="1",AND(W46&lt;&gt;"1",G46=Lists!$A$17)),Y46,0)</f>
        <v>0</v>
      </c>
      <c r="J46" s="174"/>
      <c r="K46" s="32" t="str">
        <f ca="1">IF(AND(W46="2",G46&lt;&gt;Lists!$A$17),AA46,Z46)</f>
        <v/>
      </c>
      <c r="L46" s="33" t="str">
        <f t="shared" ca="1" si="0"/>
        <v/>
      </c>
      <c r="M46" s="203">
        <f>Planning!AH30</f>
        <v>0</v>
      </c>
      <c r="N46" s="203">
        <f>'Month 8'!M46+'Month 8'!N46-'Month 8'!O46</f>
        <v>0</v>
      </c>
      <c r="O46" s="166"/>
      <c r="P46" s="32" t="str">
        <f t="shared" si="1"/>
        <v/>
      </c>
      <c r="Q46" s="33" t="str">
        <f t="shared" si="2"/>
        <v/>
      </c>
      <c r="R46" s="89">
        <f ca="1">SUMIFS($J$25:$J$224,$C$25:$C$224,$C46,$G$25:$G$224,Lists!$A$16)</f>
        <v>0</v>
      </c>
      <c r="S46" s="89">
        <f t="shared" si="4"/>
        <v>0</v>
      </c>
      <c r="U46" s="2" t="str">
        <f t="shared" si="5"/>
        <v/>
      </c>
      <c r="W46" s="2" t="str">
        <f>IF(C46=0,"",LEFT(INDEX(Lists!$H$5:$H$49,MATCH(C46,Lists!$G$5:$G$49,0),1),1))</f>
        <v/>
      </c>
      <c r="Y46" s="4">
        <f ca="1">'Month 8'!H46+'Month 8'!I46-'Month 8'!J46</f>
        <v>0</v>
      </c>
      <c r="Z46" s="2" t="str">
        <f t="shared" ca="1" si="6"/>
        <v/>
      </c>
      <c r="AA46" s="2" t="str">
        <f t="shared" ca="1" si="3"/>
        <v/>
      </c>
      <c r="AC46" s="627" t="str">
        <f t="shared" si="7"/>
        <v>0</v>
      </c>
    </row>
    <row r="47" spans="1:29" ht="39" hidden="1" customHeight="1" x14ac:dyDescent="0.2">
      <c r="A47" s="14" t="str">
        <f>Planning!A31</f>
        <v>I023</v>
      </c>
      <c r="B47" s="9">
        <f>Planning!B31</f>
        <v>0</v>
      </c>
      <c r="C47" s="9">
        <f>Planning!C31</f>
        <v>0</v>
      </c>
      <c r="D47" s="200">
        <f>Planning!D31</f>
        <v>0</v>
      </c>
      <c r="E47" s="201">
        <f>Planning!E31</f>
        <v>0</v>
      </c>
      <c r="F47" s="201" t="str">
        <f>IF(Planning!G31&lt;&gt;0,Planning!G31,"")</f>
        <v/>
      </c>
      <c r="G47" s="194">
        <f>Planning!H31</f>
        <v>0</v>
      </c>
      <c r="H47" s="202">
        <f>Planning!AG31</f>
        <v>0</v>
      </c>
      <c r="I47" s="198">
        <f ca="1">IF(OR(W47="1",AND(W47&lt;&gt;"1",G47=Lists!$A$17)),Y47,0)</f>
        <v>0</v>
      </c>
      <c r="J47" s="174"/>
      <c r="K47" s="32" t="str">
        <f ca="1">IF(AND(W47="2",G47&lt;&gt;Lists!$A$17),AA47,Z47)</f>
        <v/>
      </c>
      <c r="L47" s="33" t="str">
        <f t="shared" ca="1" si="0"/>
        <v/>
      </c>
      <c r="M47" s="203">
        <f>Planning!AH31</f>
        <v>0</v>
      </c>
      <c r="N47" s="203">
        <f>'Month 8'!M47+'Month 8'!N47-'Month 8'!O47</f>
        <v>0</v>
      </c>
      <c r="O47" s="166"/>
      <c r="P47" s="32" t="str">
        <f t="shared" si="1"/>
        <v/>
      </c>
      <c r="Q47" s="33" t="str">
        <f t="shared" si="2"/>
        <v/>
      </c>
      <c r="R47" s="89">
        <f ca="1">SUMIFS($J$25:$J$224,$C$25:$C$224,$C47,$G$25:$G$224,Lists!$A$16)</f>
        <v>0</v>
      </c>
      <c r="S47" s="89">
        <f t="shared" si="4"/>
        <v>0</v>
      </c>
      <c r="U47" s="2" t="str">
        <f t="shared" si="5"/>
        <v/>
      </c>
      <c r="W47" s="2" t="str">
        <f>IF(C47=0,"",LEFT(INDEX(Lists!$H$5:$H$49,MATCH(C47,Lists!$G$5:$G$49,0),1),1))</f>
        <v/>
      </c>
      <c r="Y47" s="4">
        <f ca="1">'Month 8'!H47+'Month 8'!I47-'Month 8'!J47</f>
        <v>0</v>
      </c>
      <c r="Z47" s="2" t="str">
        <f t="shared" ca="1" si="6"/>
        <v/>
      </c>
      <c r="AA47" s="2" t="str">
        <f t="shared" ca="1" si="3"/>
        <v/>
      </c>
      <c r="AC47" s="627" t="str">
        <f t="shared" si="7"/>
        <v>0</v>
      </c>
    </row>
    <row r="48" spans="1:29" ht="39" hidden="1" customHeight="1" x14ac:dyDescent="0.2">
      <c r="A48" s="14" t="str">
        <f>Planning!A32</f>
        <v>I024</v>
      </c>
      <c r="B48" s="9">
        <f>Planning!B32</f>
        <v>0</v>
      </c>
      <c r="C48" s="9">
        <f>Planning!C32</f>
        <v>0</v>
      </c>
      <c r="D48" s="200">
        <f>Planning!D32</f>
        <v>0</v>
      </c>
      <c r="E48" s="201">
        <f>Planning!E32</f>
        <v>0</v>
      </c>
      <c r="F48" s="201" t="str">
        <f>IF(Planning!G32&lt;&gt;0,Planning!G32,"")</f>
        <v/>
      </c>
      <c r="G48" s="194">
        <f>Planning!H32</f>
        <v>0</v>
      </c>
      <c r="H48" s="202">
        <f>Planning!AG32</f>
        <v>0</v>
      </c>
      <c r="I48" s="198">
        <f ca="1">IF(OR(W48="1",AND(W48&lt;&gt;"1",G48=Lists!$A$17)),Y48,0)</f>
        <v>0</v>
      </c>
      <c r="J48" s="174"/>
      <c r="K48" s="32" t="str">
        <f ca="1">IF(AND(W48="2",G48&lt;&gt;Lists!$A$17),AA48,Z48)</f>
        <v/>
      </c>
      <c r="L48" s="33" t="str">
        <f t="shared" ca="1" si="0"/>
        <v/>
      </c>
      <c r="M48" s="203">
        <f>Planning!AH32</f>
        <v>0</v>
      </c>
      <c r="N48" s="203">
        <f>'Month 8'!M48+'Month 8'!N48-'Month 8'!O48</f>
        <v>0</v>
      </c>
      <c r="O48" s="166"/>
      <c r="P48" s="32" t="str">
        <f t="shared" si="1"/>
        <v/>
      </c>
      <c r="Q48" s="33" t="str">
        <f t="shared" si="2"/>
        <v/>
      </c>
      <c r="R48" s="89">
        <f ca="1">SUMIFS($J$25:$J$224,$C$25:$C$224,$C48,$G$25:$G$224,Lists!$A$16)</f>
        <v>0</v>
      </c>
      <c r="S48" s="89">
        <f t="shared" si="4"/>
        <v>0</v>
      </c>
      <c r="U48" s="2" t="str">
        <f t="shared" si="5"/>
        <v/>
      </c>
      <c r="W48" s="2" t="str">
        <f>IF(C48=0,"",LEFT(INDEX(Lists!$H$5:$H$49,MATCH(C48,Lists!$G$5:$G$49,0),1),1))</f>
        <v/>
      </c>
      <c r="Y48" s="4">
        <f ca="1">'Month 8'!H48+'Month 8'!I48-'Month 8'!J48</f>
        <v>0</v>
      </c>
      <c r="Z48" s="2" t="str">
        <f t="shared" ca="1" si="6"/>
        <v/>
      </c>
      <c r="AA48" s="2" t="str">
        <f t="shared" ca="1" si="3"/>
        <v/>
      </c>
      <c r="AC48" s="627" t="str">
        <f t="shared" si="7"/>
        <v>0</v>
      </c>
    </row>
    <row r="49" spans="1:29" ht="39" hidden="1" customHeight="1" x14ac:dyDescent="0.2">
      <c r="A49" s="14" t="str">
        <f>Planning!A33</f>
        <v>I025</v>
      </c>
      <c r="B49" s="9">
        <f>Planning!B33</f>
        <v>0</v>
      </c>
      <c r="C49" s="9">
        <f>Planning!C33</f>
        <v>0</v>
      </c>
      <c r="D49" s="200">
        <f>Planning!D33</f>
        <v>0</v>
      </c>
      <c r="E49" s="201">
        <f>Planning!E33</f>
        <v>0</v>
      </c>
      <c r="F49" s="201" t="str">
        <f>IF(Planning!G33&lt;&gt;0,Planning!G33,"")</f>
        <v/>
      </c>
      <c r="G49" s="194">
        <f>Planning!H33</f>
        <v>0</v>
      </c>
      <c r="H49" s="202">
        <f>Planning!AG33</f>
        <v>0</v>
      </c>
      <c r="I49" s="198">
        <f ca="1">IF(OR(W49="1",AND(W49&lt;&gt;"1",G49=Lists!$A$17)),Y49,0)</f>
        <v>0</v>
      </c>
      <c r="J49" s="174"/>
      <c r="K49" s="32" t="str">
        <f ca="1">IF(AND(W49="2",G49&lt;&gt;Lists!$A$17),AA49,Z49)</f>
        <v/>
      </c>
      <c r="L49" s="33" t="str">
        <f t="shared" ca="1" si="0"/>
        <v/>
      </c>
      <c r="M49" s="203">
        <f>Planning!AH33</f>
        <v>0</v>
      </c>
      <c r="N49" s="203">
        <f>'Month 8'!M49+'Month 8'!N49-'Month 8'!O49</f>
        <v>0</v>
      </c>
      <c r="O49" s="166"/>
      <c r="P49" s="32" t="str">
        <f t="shared" si="1"/>
        <v/>
      </c>
      <c r="Q49" s="33" t="str">
        <f t="shared" si="2"/>
        <v/>
      </c>
      <c r="R49" s="89">
        <f ca="1">SUMIFS($J$25:$J$224,$C$25:$C$224,$C49,$G$25:$G$224,Lists!$A$16)</f>
        <v>0</v>
      </c>
      <c r="S49" s="89">
        <f t="shared" si="4"/>
        <v>0</v>
      </c>
      <c r="U49" s="2" t="str">
        <f t="shared" si="5"/>
        <v/>
      </c>
      <c r="W49" s="2" t="str">
        <f>IF(C49=0,"",LEFT(INDEX(Lists!$H$5:$H$49,MATCH(C49,Lists!$G$5:$G$49,0),1),1))</f>
        <v/>
      </c>
      <c r="Y49" s="4">
        <f ca="1">'Month 8'!H49+'Month 8'!I49-'Month 8'!J49</f>
        <v>0</v>
      </c>
      <c r="Z49" s="2" t="str">
        <f t="shared" ca="1" si="6"/>
        <v/>
      </c>
      <c r="AA49" s="2" t="str">
        <f t="shared" ca="1" si="3"/>
        <v/>
      </c>
      <c r="AC49" s="627" t="str">
        <f t="shared" si="7"/>
        <v>0</v>
      </c>
    </row>
    <row r="50" spans="1:29" ht="39" hidden="1" customHeight="1" x14ac:dyDescent="0.2">
      <c r="A50" s="14" t="str">
        <f>Planning!A34</f>
        <v>I026</v>
      </c>
      <c r="B50" s="9">
        <f>Planning!B34</f>
        <v>0</v>
      </c>
      <c r="C50" s="9">
        <f>Planning!C34</f>
        <v>0</v>
      </c>
      <c r="D50" s="204">
        <f>Planning!D34</f>
        <v>0</v>
      </c>
      <c r="E50" s="205">
        <f>Planning!E34</f>
        <v>0</v>
      </c>
      <c r="F50" s="205" t="str">
        <f>IF(Planning!G34&lt;&gt;0,Planning!G34,"")</f>
        <v/>
      </c>
      <c r="G50" s="194">
        <f>Planning!H34</f>
        <v>0</v>
      </c>
      <c r="H50" s="206">
        <f>Planning!AG34</f>
        <v>0</v>
      </c>
      <c r="I50" s="198">
        <f ca="1">IF(OR(W50="1",AND(W50&lt;&gt;"1",G50=Lists!$A$17)),Y50,0)</f>
        <v>0</v>
      </c>
      <c r="J50" s="174"/>
      <c r="K50" s="32" t="str">
        <f ca="1">IF(AND(W50="2",G50&lt;&gt;Lists!$A$17),AA50,Z50)</f>
        <v/>
      </c>
      <c r="L50" s="33" t="str">
        <f t="shared" ca="1" si="0"/>
        <v/>
      </c>
      <c r="M50" s="208">
        <f>Planning!AH34</f>
        <v>0</v>
      </c>
      <c r="N50" s="208">
        <f>'Month 8'!M50+'Month 8'!N50-'Month 8'!O50</f>
        <v>0</v>
      </c>
      <c r="O50" s="166"/>
      <c r="P50" s="32" t="str">
        <f t="shared" si="1"/>
        <v/>
      </c>
      <c r="Q50" s="33" t="str">
        <f t="shared" si="2"/>
        <v/>
      </c>
      <c r="R50" s="89">
        <f ca="1">SUMIFS($J$25:$J$224,$C$25:$C$224,$C50,$G$25:$G$224,Lists!$A$16)</f>
        <v>0</v>
      </c>
      <c r="S50" s="89">
        <f t="shared" si="4"/>
        <v>0</v>
      </c>
      <c r="U50" s="2" t="str">
        <f t="shared" si="5"/>
        <v/>
      </c>
      <c r="W50" s="2" t="str">
        <f>IF(C50=0,"",LEFT(INDEX(Lists!$H$5:$H$49,MATCH(C50,Lists!$G$5:$G$49,0),1),1))</f>
        <v/>
      </c>
      <c r="Y50" s="4">
        <f ca="1">'Month 8'!H50+'Month 8'!I50-'Month 8'!J50</f>
        <v>0</v>
      </c>
      <c r="Z50" s="2" t="str">
        <f t="shared" ca="1" si="6"/>
        <v/>
      </c>
      <c r="AA50" s="2" t="str">
        <f t="shared" ca="1" si="3"/>
        <v/>
      </c>
      <c r="AC50" s="627" t="str">
        <f t="shared" si="7"/>
        <v>0</v>
      </c>
    </row>
    <row r="51" spans="1:29" ht="39" hidden="1" customHeight="1" x14ac:dyDescent="0.2">
      <c r="A51" s="14" t="str">
        <f>Planning!A35</f>
        <v>I027</v>
      </c>
      <c r="B51" s="9">
        <f>Planning!B35</f>
        <v>0</v>
      </c>
      <c r="C51" s="9">
        <f>Planning!C35</f>
        <v>0</v>
      </c>
      <c r="D51" s="200">
        <f>Planning!D35</f>
        <v>0</v>
      </c>
      <c r="E51" s="201">
        <f>Planning!E35</f>
        <v>0</v>
      </c>
      <c r="F51" s="201" t="str">
        <f>IF(Planning!G35&lt;&gt;0,Planning!G35,"")</f>
        <v/>
      </c>
      <c r="G51" s="194">
        <f>Planning!H35</f>
        <v>0</v>
      </c>
      <c r="H51" s="202">
        <f>Planning!AG35</f>
        <v>0</v>
      </c>
      <c r="I51" s="198">
        <f ca="1">IF(OR(W51="1",AND(W51&lt;&gt;"1",G51=Lists!$A$17)),Y51,0)</f>
        <v>0</v>
      </c>
      <c r="J51" s="174"/>
      <c r="K51" s="32" t="str">
        <f ca="1">IF(AND(W51="2",G51&lt;&gt;Lists!$A$17),AA51,Z51)</f>
        <v/>
      </c>
      <c r="L51" s="33" t="str">
        <f t="shared" ca="1" si="0"/>
        <v/>
      </c>
      <c r="M51" s="203">
        <f>Planning!AH35</f>
        <v>0</v>
      </c>
      <c r="N51" s="203">
        <f>'Month 8'!M51+'Month 8'!N51-'Month 8'!O51</f>
        <v>0</v>
      </c>
      <c r="O51" s="166"/>
      <c r="P51" s="32" t="str">
        <f t="shared" si="1"/>
        <v/>
      </c>
      <c r="Q51" s="33" t="str">
        <f t="shared" si="2"/>
        <v/>
      </c>
      <c r="R51" s="89">
        <f ca="1">SUMIFS($J$25:$J$224,$C$25:$C$224,$C51,$G$25:$G$224,Lists!$A$16)</f>
        <v>0</v>
      </c>
      <c r="S51" s="89">
        <f t="shared" si="4"/>
        <v>0</v>
      </c>
      <c r="U51" s="2" t="str">
        <f t="shared" si="5"/>
        <v/>
      </c>
      <c r="W51" s="2" t="str">
        <f>IF(C51=0,"",LEFT(INDEX(Lists!$H$5:$H$49,MATCH(C51,Lists!$G$5:$G$49,0),1),1))</f>
        <v/>
      </c>
      <c r="Y51" s="4">
        <f ca="1">'Month 8'!H51+'Month 8'!I51-'Month 8'!J51</f>
        <v>0</v>
      </c>
      <c r="Z51" s="2" t="str">
        <f t="shared" ca="1" si="6"/>
        <v/>
      </c>
      <c r="AA51" s="2" t="str">
        <f t="shared" ca="1" si="3"/>
        <v/>
      </c>
      <c r="AC51" s="627" t="str">
        <f t="shared" si="7"/>
        <v>0</v>
      </c>
    </row>
    <row r="52" spans="1:29" ht="39" hidden="1" customHeight="1" x14ac:dyDescent="0.2">
      <c r="A52" s="14" t="str">
        <f>Planning!A36</f>
        <v>I028</v>
      </c>
      <c r="B52" s="9">
        <f>Planning!B36</f>
        <v>0</v>
      </c>
      <c r="C52" s="9">
        <f>Planning!C36</f>
        <v>0</v>
      </c>
      <c r="D52" s="204">
        <f>Planning!D36</f>
        <v>0</v>
      </c>
      <c r="E52" s="205">
        <f>Planning!E36</f>
        <v>0</v>
      </c>
      <c r="F52" s="205" t="str">
        <f>IF(Planning!G36&lt;&gt;0,Planning!G36,"")</f>
        <v/>
      </c>
      <c r="G52" s="194">
        <f>Planning!H36</f>
        <v>0</v>
      </c>
      <c r="H52" s="206">
        <f>Planning!AG36</f>
        <v>0</v>
      </c>
      <c r="I52" s="198">
        <f ca="1">IF(OR(W52="1",AND(W52&lt;&gt;"1",G52=Lists!$A$17)),Y52,0)</f>
        <v>0</v>
      </c>
      <c r="J52" s="174"/>
      <c r="K52" s="32" t="str">
        <f ca="1">IF(AND(W52="2",G52&lt;&gt;Lists!$A$17),AA52,Z52)</f>
        <v/>
      </c>
      <c r="L52" s="33" t="str">
        <f t="shared" ca="1" si="0"/>
        <v/>
      </c>
      <c r="M52" s="208">
        <f>Planning!AH36</f>
        <v>0</v>
      </c>
      <c r="N52" s="208">
        <f>'Month 8'!M52+'Month 8'!N52-'Month 8'!O52</f>
        <v>0</v>
      </c>
      <c r="O52" s="166"/>
      <c r="P52" s="32" t="str">
        <f t="shared" si="1"/>
        <v/>
      </c>
      <c r="Q52" s="33" t="str">
        <f t="shared" si="2"/>
        <v/>
      </c>
      <c r="R52" s="89">
        <f ca="1">SUMIFS($J$25:$J$224,$C$25:$C$224,$C52,$G$25:$G$224,Lists!$A$16)</f>
        <v>0</v>
      </c>
      <c r="S52" s="89">
        <f t="shared" si="4"/>
        <v>0</v>
      </c>
      <c r="U52" s="2" t="str">
        <f t="shared" si="5"/>
        <v/>
      </c>
      <c r="W52" s="2" t="str">
        <f>IF(C52=0,"",LEFT(INDEX(Lists!$H$5:$H$49,MATCH(C52,Lists!$G$5:$G$49,0),1),1))</f>
        <v/>
      </c>
      <c r="Y52" s="4">
        <f ca="1">'Month 8'!H52+'Month 8'!I52-'Month 8'!J52</f>
        <v>0</v>
      </c>
      <c r="Z52" s="2" t="str">
        <f t="shared" ca="1" si="6"/>
        <v/>
      </c>
      <c r="AA52" s="2" t="str">
        <f t="shared" ca="1" si="3"/>
        <v/>
      </c>
      <c r="AC52" s="627" t="str">
        <f t="shared" si="7"/>
        <v>0</v>
      </c>
    </row>
    <row r="53" spans="1:29" ht="39" hidden="1" customHeight="1" x14ac:dyDescent="0.2">
      <c r="A53" s="14" t="str">
        <f>Planning!A37</f>
        <v>I029</v>
      </c>
      <c r="B53" s="9">
        <f>Planning!B37</f>
        <v>0</v>
      </c>
      <c r="C53" s="9">
        <f>Planning!C37</f>
        <v>0</v>
      </c>
      <c r="D53" s="200">
        <f>Planning!D37</f>
        <v>0</v>
      </c>
      <c r="E53" s="201">
        <f>Planning!E37</f>
        <v>0</v>
      </c>
      <c r="F53" s="201" t="str">
        <f>IF(Planning!G37&lt;&gt;0,Planning!G37,"")</f>
        <v/>
      </c>
      <c r="G53" s="194">
        <f>Planning!H37</f>
        <v>0</v>
      </c>
      <c r="H53" s="202">
        <f>Planning!AG37</f>
        <v>0</v>
      </c>
      <c r="I53" s="198">
        <f ca="1">IF(OR(W53="1",AND(W53&lt;&gt;"1",G53=Lists!$A$17)),Y53,0)</f>
        <v>0</v>
      </c>
      <c r="J53" s="174"/>
      <c r="K53" s="32" t="str">
        <f ca="1">IF(AND(W53="2",G53&lt;&gt;Lists!$A$17),AA53,Z53)</f>
        <v/>
      </c>
      <c r="L53" s="33" t="str">
        <f t="shared" ca="1" si="0"/>
        <v/>
      </c>
      <c r="M53" s="203">
        <f>Planning!AH37</f>
        <v>0</v>
      </c>
      <c r="N53" s="203">
        <f>'Month 8'!M53+'Month 8'!N53-'Month 8'!O53</f>
        <v>0</v>
      </c>
      <c r="O53" s="166"/>
      <c r="P53" s="32" t="str">
        <f t="shared" si="1"/>
        <v/>
      </c>
      <c r="Q53" s="33" t="str">
        <f t="shared" si="2"/>
        <v/>
      </c>
      <c r="R53" s="89">
        <f ca="1">SUMIFS($J$25:$J$224,$C$25:$C$224,$C53,$G$25:$G$224,Lists!$A$16)</f>
        <v>0</v>
      </c>
      <c r="S53" s="89">
        <f t="shared" si="4"/>
        <v>0</v>
      </c>
      <c r="U53" s="2" t="str">
        <f t="shared" si="5"/>
        <v/>
      </c>
      <c r="W53" s="2" t="str">
        <f>IF(C53=0,"",LEFT(INDEX(Lists!$H$5:$H$49,MATCH(C53,Lists!$G$5:$G$49,0),1),1))</f>
        <v/>
      </c>
      <c r="Y53" s="4">
        <f ca="1">'Month 8'!H53+'Month 8'!I53-'Month 8'!J53</f>
        <v>0</v>
      </c>
      <c r="Z53" s="2" t="str">
        <f t="shared" ca="1" si="6"/>
        <v/>
      </c>
      <c r="AA53" s="2" t="str">
        <f t="shared" ca="1" si="3"/>
        <v/>
      </c>
      <c r="AC53" s="627" t="str">
        <f t="shared" si="7"/>
        <v>0</v>
      </c>
    </row>
    <row r="54" spans="1:29" ht="39" hidden="1" customHeight="1" x14ac:dyDescent="0.2">
      <c r="A54" s="14" t="str">
        <f>Planning!A38</f>
        <v>I030</v>
      </c>
      <c r="B54" s="9">
        <f>Planning!B38</f>
        <v>0</v>
      </c>
      <c r="C54" s="9">
        <f>Planning!C38</f>
        <v>0</v>
      </c>
      <c r="D54" s="204">
        <f>Planning!D38</f>
        <v>0</v>
      </c>
      <c r="E54" s="205">
        <f>Planning!E38</f>
        <v>0</v>
      </c>
      <c r="F54" s="205" t="str">
        <f>IF(Planning!G38&lt;&gt;0,Planning!G38,"")</f>
        <v/>
      </c>
      <c r="G54" s="194">
        <f>Planning!H38</f>
        <v>0</v>
      </c>
      <c r="H54" s="206">
        <f>Planning!AG38</f>
        <v>0</v>
      </c>
      <c r="I54" s="198">
        <f ca="1">IF(OR(W54="1",AND(W54&lt;&gt;"1",G54=Lists!$A$17)),Y54,0)</f>
        <v>0</v>
      </c>
      <c r="J54" s="174"/>
      <c r="K54" s="32" t="str">
        <f ca="1">IF(AND(W54="2",G54&lt;&gt;Lists!$A$17),AA54,Z54)</f>
        <v/>
      </c>
      <c r="L54" s="33" t="str">
        <f t="shared" ca="1" si="0"/>
        <v/>
      </c>
      <c r="M54" s="208">
        <f>Planning!AH38</f>
        <v>0</v>
      </c>
      <c r="N54" s="208">
        <f>'Month 8'!M54+'Month 8'!N54-'Month 8'!O54</f>
        <v>0</v>
      </c>
      <c r="O54" s="166"/>
      <c r="P54" s="32" t="str">
        <f t="shared" si="1"/>
        <v/>
      </c>
      <c r="Q54" s="33" t="str">
        <f t="shared" si="2"/>
        <v/>
      </c>
      <c r="R54" s="89">
        <f ca="1">SUMIFS($J$25:$J$224,$C$25:$C$224,$C54,$G$25:$G$224,Lists!$A$16)</f>
        <v>0</v>
      </c>
      <c r="S54" s="89">
        <f t="shared" si="4"/>
        <v>0</v>
      </c>
      <c r="U54" s="2" t="str">
        <f t="shared" si="5"/>
        <v/>
      </c>
      <c r="W54" s="2" t="str">
        <f>IF(C54=0,"",LEFT(INDEX(Lists!$H$5:$H$49,MATCH(C54,Lists!$G$5:$G$49,0),1),1))</f>
        <v/>
      </c>
      <c r="Y54" s="4">
        <f ca="1">'Month 8'!H54+'Month 8'!I54-'Month 8'!J54</f>
        <v>0</v>
      </c>
      <c r="Z54" s="2" t="str">
        <f t="shared" ca="1" si="6"/>
        <v/>
      </c>
      <c r="AA54" s="2" t="str">
        <f t="shared" ca="1" si="3"/>
        <v/>
      </c>
      <c r="AC54" s="627" t="str">
        <f t="shared" si="7"/>
        <v>0</v>
      </c>
    </row>
    <row r="55" spans="1:29" ht="39" hidden="1" customHeight="1" x14ac:dyDescent="0.2">
      <c r="A55" s="14" t="str">
        <f>Planning!A39</f>
        <v>I031</v>
      </c>
      <c r="B55" s="9">
        <f>Planning!B39</f>
        <v>0</v>
      </c>
      <c r="C55" s="9">
        <f>Planning!C39</f>
        <v>0</v>
      </c>
      <c r="D55" s="204">
        <f>Planning!D39</f>
        <v>0</v>
      </c>
      <c r="E55" s="205">
        <f>Planning!E39</f>
        <v>0</v>
      </c>
      <c r="F55" s="205" t="str">
        <f>IF(Planning!G39&lt;&gt;0,Planning!G39,"")</f>
        <v/>
      </c>
      <c r="G55" s="194">
        <f>Planning!H39</f>
        <v>0</v>
      </c>
      <c r="H55" s="206">
        <f>Planning!AG39</f>
        <v>0</v>
      </c>
      <c r="I55" s="198">
        <f ca="1">IF(OR(W55="1",AND(W55&lt;&gt;"1",G55=Lists!$A$17)),Y55,0)</f>
        <v>0</v>
      </c>
      <c r="J55" s="174"/>
      <c r="K55" s="32" t="str">
        <f ca="1">IF(AND(W55="2",G55&lt;&gt;Lists!$A$17),AA55,Z55)</f>
        <v/>
      </c>
      <c r="L55" s="33" t="str">
        <f t="shared" ca="1" si="0"/>
        <v/>
      </c>
      <c r="M55" s="208">
        <f>Planning!AH39</f>
        <v>0</v>
      </c>
      <c r="N55" s="208">
        <f>'Month 8'!M55+'Month 8'!N55-'Month 8'!O55</f>
        <v>0</v>
      </c>
      <c r="O55" s="166"/>
      <c r="P55" s="32" t="str">
        <f t="shared" si="1"/>
        <v/>
      </c>
      <c r="Q55" s="33" t="str">
        <f t="shared" si="2"/>
        <v/>
      </c>
      <c r="R55" s="89">
        <f ca="1">SUMIFS($J$25:$J$224,$C$25:$C$224,$C55,$G$25:$G$224,Lists!$A$16)</f>
        <v>0</v>
      </c>
      <c r="S55" s="89">
        <f t="shared" si="4"/>
        <v>0</v>
      </c>
      <c r="U55" s="2" t="str">
        <f t="shared" si="5"/>
        <v/>
      </c>
      <c r="W55" s="2" t="str">
        <f>IF(C55=0,"",LEFT(INDEX(Lists!$H$5:$H$49,MATCH(C55,Lists!$G$5:$G$49,0),1),1))</f>
        <v/>
      </c>
      <c r="Y55" s="4">
        <f ca="1">'Month 8'!H55+'Month 8'!I55-'Month 8'!J55</f>
        <v>0</v>
      </c>
      <c r="Z55" s="2" t="str">
        <f t="shared" ca="1" si="6"/>
        <v/>
      </c>
      <c r="AA55" s="2" t="str">
        <f t="shared" ca="1" si="3"/>
        <v/>
      </c>
      <c r="AC55" s="627" t="str">
        <f t="shared" si="7"/>
        <v>0</v>
      </c>
    </row>
    <row r="56" spans="1:29" ht="39" hidden="1" customHeight="1" x14ac:dyDescent="0.2">
      <c r="A56" s="14" t="str">
        <f>Planning!A40</f>
        <v>I032</v>
      </c>
      <c r="B56" s="9">
        <f>Planning!B40</f>
        <v>0</v>
      </c>
      <c r="C56" s="9">
        <f>Planning!C40</f>
        <v>0</v>
      </c>
      <c r="D56" s="204">
        <f>Planning!D40</f>
        <v>0</v>
      </c>
      <c r="E56" s="205">
        <f>Planning!E40</f>
        <v>0</v>
      </c>
      <c r="F56" s="205" t="str">
        <f>IF(Planning!G40&lt;&gt;0,Planning!G40,"")</f>
        <v/>
      </c>
      <c r="G56" s="194">
        <f>Planning!H40</f>
        <v>0</v>
      </c>
      <c r="H56" s="206">
        <f>Planning!AG40</f>
        <v>0</v>
      </c>
      <c r="I56" s="198">
        <f ca="1">IF(OR(W56="1",AND(W56&lt;&gt;"1",G56=Lists!$A$17)),Y56,0)</f>
        <v>0</v>
      </c>
      <c r="J56" s="174"/>
      <c r="K56" s="32" t="str">
        <f ca="1">IF(AND(W56="2",G56&lt;&gt;Lists!$A$17),AA56,Z56)</f>
        <v/>
      </c>
      <c r="L56" s="33" t="str">
        <f t="shared" ca="1" si="0"/>
        <v/>
      </c>
      <c r="M56" s="208">
        <f>Planning!AH40</f>
        <v>0</v>
      </c>
      <c r="N56" s="208">
        <f>'Month 8'!M56+'Month 8'!N56-'Month 8'!O56</f>
        <v>0</v>
      </c>
      <c r="O56" s="166"/>
      <c r="P56" s="32" t="str">
        <f t="shared" si="1"/>
        <v/>
      </c>
      <c r="Q56" s="33" t="str">
        <f t="shared" si="2"/>
        <v/>
      </c>
      <c r="R56" s="89">
        <f ca="1">SUMIFS($J$25:$J$224,$C$25:$C$224,$C56,$G$25:$G$224,Lists!$A$16)</f>
        <v>0</v>
      </c>
      <c r="S56" s="89">
        <f t="shared" si="4"/>
        <v>0</v>
      </c>
      <c r="U56" s="2" t="str">
        <f t="shared" si="5"/>
        <v/>
      </c>
      <c r="W56" s="2" t="str">
        <f>IF(C56=0,"",LEFT(INDEX(Lists!$H$5:$H$49,MATCH(C56,Lists!$G$5:$G$49,0),1),1))</f>
        <v/>
      </c>
      <c r="Y56" s="4">
        <f ca="1">'Month 8'!H56+'Month 8'!I56-'Month 8'!J56</f>
        <v>0</v>
      </c>
      <c r="Z56" s="2" t="str">
        <f t="shared" ca="1" si="6"/>
        <v/>
      </c>
      <c r="AA56" s="2" t="str">
        <f t="shared" ca="1" si="3"/>
        <v/>
      </c>
      <c r="AC56" s="627" t="str">
        <f t="shared" si="7"/>
        <v>0</v>
      </c>
    </row>
    <row r="57" spans="1:29" ht="39" hidden="1" customHeight="1" x14ac:dyDescent="0.2">
      <c r="A57" s="14" t="str">
        <f>Planning!A41</f>
        <v>I033</v>
      </c>
      <c r="B57" s="9">
        <f>Planning!B41</f>
        <v>0</v>
      </c>
      <c r="C57" s="9">
        <f>Planning!C41</f>
        <v>0</v>
      </c>
      <c r="D57" s="9">
        <f>Planning!D41</f>
        <v>0</v>
      </c>
      <c r="E57" s="3">
        <f>Planning!E41</f>
        <v>0</v>
      </c>
      <c r="F57" s="3" t="str">
        <f>IF(Planning!G41&lt;&gt;0,Planning!G41,"")</f>
        <v/>
      </c>
      <c r="G57" s="194">
        <f>Planning!H41</f>
        <v>0</v>
      </c>
      <c r="H57" s="4">
        <f>Planning!AG41</f>
        <v>0</v>
      </c>
      <c r="I57" s="198">
        <f ca="1">IF(OR(W57="1",AND(W57&lt;&gt;"1",G57=Lists!$A$17)),Y57,0)</f>
        <v>0</v>
      </c>
      <c r="J57" s="174"/>
      <c r="K57" s="32" t="str">
        <f ca="1">IF(AND(W57="2",G57&lt;&gt;Lists!$A$17),AA57,Z57)</f>
        <v/>
      </c>
      <c r="L57" s="33" t="str">
        <f t="shared" ref="L57:L88" ca="1" si="8">IF($U57=ExcluirDelPLogro,"",IF(AND(H57=0,I57=0,J57=0),"",K57))</f>
        <v/>
      </c>
      <c r="M57" s="5">
        <f>Planning!AH41</f>
        <v>0</v>
      </c>
      <c r="N57" s="5">
        <f>'Month 8'!M57+'Month 8'!N57-'Month 8'!O57</f>
        <v>0</v>
      </c>
      <c r="O57" s="166"/>
      <c r="P57" s="32" t="str">
        <f t="shared" si="1"/>
        <v/>
      </c>
      <c r="Q57" s="33" t="str">
        <f t="shared" ref="Q57:Q88" si="9">IF($U57=ExcluirDelPLogro,"",IF(AND(M57=0,N57=0,O57=0),"",P57))</f>
        <v/>
      </c>
      <c r="R57" s="89">
        <f ca="1">SUMIFS($J$25:$J$224,$C$25:$C$224,$C57,$G$25:$G$224,Lists!$A$16)</f>
        <v>0</v>
      </c>
      <c r="S57" s="89">
        <f t="shared" si="4"/>
        <v>0</v>
      </c>
      <c r="U57" s="2" t="str">
        <f t="shared" si="5"/>
        <v/>
      </c>
      <c r="W57" s="2" t="str">
        <f>IF(C57=0,"",LEFT(INDEX(Lists!$H$5:$H$49,MATCH(C57,Lists!$G$5:$G$49,0),1),1))</f>
        <v/>
      </c>
      <c r="Y57" s="4">
        <f ca="1">'Month 8'!H57+'Month 8'!I57-'Month 8'!J57</f>
        <v>0</v>
      </c>
      <c r="Z57" s="2" t="str">
        <f t="shared" ca="1" si="6"/>
        <v/>
      </c>
      <c r="AA57" s="2" t="str">
        <f t="shared" ref="AA57:AA88" ca="1" si="10">IF(AND(H57=0,I57=0,J57=0),"",IF(J57&gt;0,H57/J57,0))</f>
        <v/>
      </c>
      <c r="AC57" s="627" t="str">
        <f t="shared" si="7"/>
        <v>0</v>
      </c>
    </row>
    <row r="58" spans="1:29" ht="39" hidden="1" customHeight="1" x14ac:dyDescent="0.2">
      <c r="A58" s="14" t="str">
        <f>Planning!A42</f>
        <v>I034</v>
      </c>
      <c r="B58" s="9">
        <f>Planning!B42</f>
        <v>0</v>
      </c>
      <c r="C58" s="9">
        <f>Planning!C42</f>
        <v>0</v>
      </c>
      <c r="D58" s="9">
        <f>Planning!D42</f>
        <v>0</v>
      </c>
      <c r="E58" s="3">
        <f>Planning!E42</f>
        <v>0</v>
      </c>
      <c r="F58" s="3" t="str">
        <f>IF(Planning!G42&lt;&gt;0,Planning!G42,"")</f>
        <v/>
      </c>
      <c r="G58" s="194">
        <f>Planning!H42</f>
        <v>0</v>
      </c>
      <c r="H58" s="4">
        <f>Planning!AG42</f>
        <v>0</v>
      </c>
      <c r="I58" s="198">
        <f ca="1">IF(OR(W58="1",AND(W58&lt;&gt;"1",G58=Lists!$A$17)),Y58,0)</f>
        <v>0</v>
      </c>
      <c r="J58" s="174"/>
      <c r="K58" s="32" t="str">
        <f ca="1">IF(AND(W58="2",G58&lt;&gt;Lists!$A$17),AA58,Z58)</f>
        <v/>
      </c>
      <c r="L58" s="33" t="str">
        <f t="shared" ca="1" si="8"/>
        <v/>
      </c>
      <c r="M58" s="5">
        <f>Planning!AH42</f>
        <v>0</v>
      </c>
      <c r="N58" s="5">
        <f>'Month 8'!M58+'Month 8'!N58-'Month 8'!O58</f>
        <v>0</v>
      </c>
      <c r="O58" s="166"/>
      <c r="P58" s="32" t="str">
        <f t="shared" si="1"/>
        <v/>
      </c>
      <c r="Q58" s="33" t="str">
        <f t="shared" si="9"/>
        <v/>
      </c>
      <c r="R58" s="89">
        <f ca="1">SUMIFS($J$25:$J$224,$C$25:$C$224,$C58,$G$25:$G$224,Lists!$A$16)</f>
        <v>0</v>
      </c>
      <c r="S58" s="89">
        <f t="shared" si="4"/>
        <v>0</v>
      </c>
      <c r="U58" s="2" t="str">
        <f t="shared" si="5"/>
        <v/>
      </c>
      <c r="W58" s="2" t="str">
        <f>IF(C58=0,"",LEFT(INDEX(Lists!$H$5:$H$49,MATCH(C58,Lists!$G$5:$G$49,0),1),1))</f>
        <v/>
      </c>
      <c r="Y58" s="4">
        <f ca="1">'Month 8'!H58+'Month 8'!I58-'Month 8'!J58</f>
        <v>0</v>
      </c>
      <c r="Z58" s="2" t="str">
        <f t="shared" ca="1" si="6"/>
        <v/>
      </c>
      <c r="AA58" s="2" t="str">
        <f t="shared" ca="1" si="10"/>
        <v/>
      </c>
      <c r="AC58" s="627" t="str">
        <f t="shared" si="7"/>
        <v>0</v>
      </c>
    </row>
    <row r="59" spans="1:29" ht="39" hidden="1" customHeight="1" x14ac:dyDescent="0.2">
      <c r="A59" s="14" t="str">
        <f>Planning!A43</f>
        <v>I035</v>
      </c>
      <c r="B59" s="9">
        <f>Planning!B43</f>
        <v>0</v>
      </c>
      <c r="C59" s="9">
        <f>Planning!C43</f>
        <v>0</v>
      </c>
      <c r="D59" s="9">
        <f>Planning!D43</f>
        <v>0</v>
      </c>
      <c r="E59" s="3">
        <f>Planning!E43</f>
        <v>0</v>
      </c>
      <c r="F59" s="3" t="str">
        <f>IF(Planning!G43&lt;&gt;0,Planning!G43,"")</f>
        <v/>
      </c>
      <c r="G59" s="194">
        <f>Planning!H43</f>
        <v>0</v>
      </c>
      <c r="H59" s="4">
        <f>Planning!AG43</f>
        <v>0</v>
      </c>
      <c r="I59" s="198">
        <f ca="1">IF(OR(W59="1",AND(W59&lt;&gt;"1",G59=Lists!$A$17)),Y59,0)</f>
        <v>0</v>
      </c>
      <c r="J59" s="174"/>
      <c r="K59" s="32" t="str">
        <f ca="1">IF(AND(W59="2",G59&lt;&gt;Lists!$A$17),AA59,Z59)</f>
        <v/>
      </c>
      <c r="L59" s="33" t="str">
        <f t="shared" ca="1" si="8"/>
        <v/>
      </c>
      <c r="M59" s="5">
        <f>Planning!AH43</f>
        <v>0</v>
      </c>
      <c r="N59" s="5">
        <f>'Month 8'!M59+'Month 8'!N59-'Month 8'!O59</f>
        <v>0</v>
      </c>
      <c r="O59" s="166"/>
      <c r="P59" s="32" t="str">
        <f t="shared" si="1"/>
        <v/>
      </c>
      <c r="Q59" s="33" t="str">
        <f t="shared" si="9"/>
        <v/>
      </c>
      <c r="R59" s="89">
        <f ca="1">SUMIFS($J$25:$J$224,$C$25:$C$224,$C59,$G$25:$G$224,Lists!$A$16)</f>
        <v>0</v>
      </c>
      <c r="S59" s="89">
        <f t="shared" si="4"/>
        <v>0</v>
      </c>
      <c r="U59" s="2" t="str">
        <f t="shared" si="5"/>
        <v/>
      </c>
      <c r="W59" s="2" t="str">
        <f>IF(C59=0,"",LEFT(INDEX(Lists!$H$5:$H$49,MATCH(C59,Lists!$G$5:$G$49,0),1),1))</f>
        <v/>
      </c>
      <c r="Y59" s="4">
        <f ca="1">'Month 8'!H59+'Month 8'!I59-'Month 8'!J59</f>
        <v>0</v>
      </c>
      <c r="Z59" s="2" t="str">
        <f t="shared" ca="1" si="6"/>
        <v/>
      </c>
      <c r="AA59" s="2" t="str">
        <f t="shared" ca="1" si="10"/>
        <v/>
      </c>
      <c r="AC59" s="627" t="str">
        <f t="shared" si="7"/>
        <v>0</v>
      </c>
    </row>
    <row r="60" spans="1:29" ht="39" hidden="1" customHeight="1" x14ac:dyDescent="0.2">
      <c r="A60" s="14" t="str">
        <f>Planning!A44</f>
        <v>I036</v>
      </c>
      <c r="B60" s="9">
        <f>Planning!B44</f>
        <v>0</v>
      </c>
      <c r="C60" s="9">
        <f>Planning!C44</f>
        <v>0</v>
      </c>
      <c r="D60" s="9">
        <f>Planning!D44</f>
        <v>0</v>
      </c>
      <c r="E60" s="3">
        <f>Planning!E44</f>
        <v>0</v>
      </c>
      <c r="F60" s="3" t="str">
        <f>IF(Planning!G44&lt;&gt;0,Planning!G44,"")</f>
        <v/>
      </c>
      <c r="G60" s="194">
        <f>Planning!H44</f>
        <v>0</v>
      </c>
      <c r="H60" s="4">
        <f>Planning!AG44</f>
        <v>0</v>
      </c>
      <c r="I60" s="198">
        <f ca="1">IF(OR(W60="1",AND(W60&lt;&gt;"1",G60=Lists!$A$17)),Y60,0)</f>
        <v>0</v>
      </c>
      <c r="J60" s="174"/>
      <c r="K60" s="32" t="str">
        <f ca="1">IF(AND(W60="2",G60&lt;&gt;Lists!$A$17),AA60,Z60)</f>
        <v/>
      </c>
      <c r="L60" s="33" t="str">
        <f t="shared" ca="1" si="8"/>
        <v/>
      </c>
      <c r="M60" s="5">
        <f>Planning!AH44</f>
        <v>0</v>
      </c>
      <c r="N60" s="5">
        <f>'Month 8'!M60+'Month 8'!N60-'Month 8'!O60</f>
        <v>0</v>
      </c>
      <c r="O60" s="166"/>
      <c r="P60" s="32" t="str">
        <f t="shared" si="1"/>
        <v/>
      </c>
      <c r="Q60" s="33" t="str">
        <f t="shared" si="9"/>
        <v/>
      </c>
      <c r="R60" s="89">
        <f ca="1">SUMIFS($J$25:$J$224,$C$25:$C$224,$C60,$G$25:$G$224,Lists!$A$16)</f>
        <v>0</v>
      </c>
      <c r="S60" s="89">
        <f t="shared" si="4"/>
        <v>0</v>
      </c>
      <c r="U60" s="2" t="str">
        <f t="shared" si="5"/>
        <v/>
      </c>
      <c r="W60" s="2" t="str">
        <f>IF(C60=0,"",LEFT(INDEX(Lists!$H$5:$H$49,MATCH(C60,Lists!$G$5:$G$49,0),1),1))</f>
        <v/>
      </c>
      <c r="Y60" s="4">
        <f ca="1">'Month 8'!H60+'Month 8'!I60-'Month 8'!J60</f>
        <v>0</v>
      </c>
      <c r="Z60" s="2" t="str">
        <f t="shared" ca="1" si="6"/>
        <v/>
      </c>
      <c r="AA60" s="2" t="str">
        <f t="shared" ca="1" si="10"/>
        <v/>
      </c>
      <c r="AC60" s="627" t="str">
        <f t="shared" si="7"/>
        <v>0</v>
      </c>
    </row>
    <row r="61" spans="1:29" ht="39" hidden="1" customHeight="1" x14ac:dyDescent="0.2">
      <c r="A61" s="14" t="str">
        <f>Planning!A45</f>
        <v>I037</v>
      </c>
      <c r="B61" s="9">
        <f>Planning!B45</f>
        <v>0</v>
      </c>
      <c r="C61" s="9">
        <f>Planning!C45</f>
        <v>0</v>
      </c>
      <c r="D61" s="9">
        <f>Planning!D45</f>
        <v>0</v>
      </c>
      <c r="E61" s="3">
        <f>Planning!E45</f>
        <v>0</v>
      </c>
      <c r="F61" s="3" t="str">
        <f>IF(Planning!G45&lt;&gt;0,Planning!G45,"")</f>
        <v/>
      </c>
      <c r="G61" s="194">
        <f>Planning!H45</f>
        <v>0</v>
      </c>
      <c r="H61" s="4">
        <f>Planning!AG45</f>
        <v>0</v>
      </c>
      <c r="I61" s="198">
        <f ca="1">IF(OR(W61="1",AND(W61&lt;&gt;"1",G61=Lists!$A$17)),Y61,0)</f>
        <v>0</v>
      </c>
      <c r="J61" s="174"/>
      <c r="K61" s="32" t="str">
        <f ca="1">IF(AND(W61="2",G61&lt;&gt;Lists!$A$17),AA61,Z61)</f>
        <v/>
      </c>
      <c r="L61" s="33" t="str">
        <f t="shared" ca="1" si="8"/>
        <v/>
      </c>
      <c r="M61" s="5">
        <f>Planning!AH45</f>
        <v>0</v>
      </c>
      <c r="N61" s="5">
        <f>'Month 8'!M61+'Month 8'!N61-'Month 8'!O61</f>
        <v>0</v>
      </c>
      <c r="O61" s="166"/>
      <c r="P61" s="32" t="str">
        <f t="shared" si="1"/>
        <v/>
      </c>
      <c r="Q61" s="33" t="str">
        <f t="shared" si="9"/>
        <v/>
      </c>
      <c r="R61" s="89">
        <f ca="1">SUMIFS($J$25:$J$224,$C$25:$C$224,$C61,$G$25:$G$224,Lists!$A$16)</f>
        <v>0</v>
      </c>
      <c r="S61" s="89">
        <f t="shared" si="4"/>
        <v>0</v>
      </c>
      <c r="U61" s="2" t="str">
        <f t="shared" si="5"/>
        <v/>
      </c>
      <c r="W61" s="2" t="str">
        <f>IF(C61=0,"",LEFT(INDEX(Lists!$H$5:$H$49,MATCH(C61,Lists!$G$5:$G$49,0),1),1))</f>
        <v/>
      </c>
      <c r="Y61" s="4">
        <f ca="1">'Month 8'!H61+'Month 8'!I61-'Month 8'!J61</f>
        <v>0</v>
      </c>
      <c r="Z61" s="2" t="str">
        <f t="shared" ca="1" si="6"/>
        <v/>
      </c>
      <c r="AA61" s="2" t="str">
        <f t="shared" ca="1" si="10"/>
        <v/>
      </c>
      <c r="AC61" s="627" t="str">
        <f t="shared" si="7"/>
        <v>0</v>
      </c>
    </row>
    <row r="62" spans="1:29" ht="39" hidden="1" customHeight="1" x14ac:dyDescent="0.2">
      <c r="A62" s="14" t="str">
        <f>Planning!A46</f>
        <v>I038</v>
      </c>
      <c r="B62" s="9">
        <f>Planning!B46</f>
        <v>0</v>
      </c>
      <c r="C62" s="9">
        <f>Planning!C46</f>
        <v>0</v>
      </c>
      <c r="D62" s="9">
        <f>Planning!D46</f>
        <v>0</v>
      </c>
      <c r="E62" s="3">
        <f>Planning!E46</f>
        <v>0</v>
      </c>
      <c r="F62" s="3" t="str">
        <f>IF(Planning!G46&lt;&gt;0,Planning!G46,"")</f>
        <v/>
      </c>
      <c r="G62" s="194">
        <f>Planning!H46</f>
        <v>0</v>
      </c>
      <c r="H62" s="4">
        <f>Planning!AG46</f>
        <v>0</v>
      </c>
      <c r="I62" s="198">
        <f ca="1">IF(OR(W62="1",AND(W62&lt;&gt;"1",G62=Lists!$A$17)),Y62,0)</f>
        <v>0</v>
      </c>
      <c r="J62" s="174"/>
      <c r="K62" s="32" t="str">
        <f ca="1">IF(AND(W62="2",G62&lt;&gt;Lists!$A$17),AA62,Z62)</f>
        <v/>
      </c>
      <c r="L62" s="33" t="str">
        <f t="shared" ca="1" si="8"/>
        <v/>
      </c>
      <c r="M62" s="5">
        <f>Planning!AH46</f>
        <v>0</v>
      </c>
      <c r="N62" s="5">
        <f>'Month 8'!M62+'Month 8'!N62-'Month 8'!O62</f>
        <v>0</v>
      </c>
      <c r="O62" s="166"/>
      <c r="P62" s="32" t="str">
        <f t="shared" si="1"/>
        <v/>
      </c>
      <c r="Q62" s="33" t="str">
        <f t="shared" si="9"/>
        <v/>
      </c>
      <c r="R62" s="89">
        <f ca="1">SUMIFS($J$25:$J$224,$C$25:$C$224,$C62,$G$25:$G$224,Lists!$A$16)</f>
        <v>0</v>
      </c>
      <c r="S62" s="89">
        <f t="shared" si="4"/>
        <v>0</v>
      </c>
      <c r="U62" s="2" t="str">
        <f t="shared" si="5"/>
        <v/>
      </c>
      <c r="W62" s="2" t="str">
        <f>IF(C62=0,"",LEFT(INDEX(Lists!$H$5:$H$49,MATCH(C62,Lists!$G$5:$G$49,0),1),1))</f>
        <v/>
      </c>
      <c r="Y62" s="4">
        <f ca="1">'Month 8'!H62+'Month 8'!I62-'Month 8'!J62</f>
        <v>0</v>
      </c>
      <c r="Z62" s="2" t="str">
        <f t="shared" ca="1" si="6"/>
        <v/>
      </c>
      <c r="AA62" s="2" t="str">
        <f t="shared" ca="1" si="10"/>
        <v/>
      </c>
      <c r="AC62" s="627" t="str">
        <f t="shared" si="7"/>
        <v>0</v>
      </c>
    </row>
    <row r="63" spans="1:29" ht="39" hidden="1" customHeight="1" x14ac:dyDescent="0.2">
      <c r="A63" s="14" t="str">
        <f>Planning!A47</f>
        <v>I039</v>
      </c>
      <c r="B63" s="9">
        <f>Planning!B47</f>
        <v>0</v>
      </c>
      <c r="C63" s="9">
        <f>Planning!C47</f>
        <v>0</v>
      </c>
      <c r="D63" s="9">
        <f>Planning!D47</f>
        <v>0</v>
      </c>
      <c r="E63" s="3">
        <f>Planning!E47</f>
        <v>0</v>
      </c>
      <c r="F63" s="3" t="str">
        <f>IF(Planning!G47&lt;&gt;0,Planning!G47,"")</f>
        <v/>
      </c>
      <c r="G63" s="194">
        <f>Planning!H47</f>
        <v>0</v>
      </c>
      <c r="H63" s="4">
        <f>Planning!AG47</f>
        <v>0</v>
      </c>
      <c r="I63" s="198">
        <f ca="1">IF(OR(W63="1",AND(W63&lt;&gt;"1",G63=Lists!$A$17)),Y63,0)</f>
        <v>0</v>
      </c>
      <c r="J63" s="174"/>
      <c r="K63" s="32" t="str">
        <f ca="1">IF(AND(W63="2",G63&lt;&gt;Lists!$A$17),AA63,Z63)</f>
        <v/>
      </c>
      <c r="L63" s="33" t="str">
        <f t="shared" ca="1" si="8"/>
        <v/>
      </c>
      <c r="M63" s="5">
        <f>Planning!AH47</f>
        <v>0</v>
      </c>
      <c r="N63" s="5">
        <f>'Month 8'!M63+'Month 8'!N63-'Month 8'!O63</f>
        <v>0</v>
      </c>
      <c r="O63" s="166"/>
      <c r="P63" s="32" t="str">
        <f t="shared" si="1"/>
        <v/>
      </c>
      <c r="Q63" s="33" t="str">
        <f t="shared" si="9"/>
        <v/>
      </c>
      <c r="R63" s="89">
        <f ca="1">SUMIFS($J$25:$J$224,$C$25:$C$224,$C63,$G$25:$G$224,Lists!$A$16)</f>
        <v>0</v>
      </c>
      <c r="S63" s="89">
        <f t="shared" si="4"/>
        <v>0</v>
      </c>
      <c r="U63" s="2" t="str">
        <f t="shared" si="5"/>
        <v/>
      </c>
      <c r="W63" s="2" t="str">
        <f>IF(C63=0,"",LEFT(INDEX(Lists!$H$5:$H$49,MATCH(C63,Lists!$G$5:$G$49,0),1),1))</f>
        <v/>
      </c>
      <c r="Y63" s="4">
        <f ca="1">'Month 8'!H63+'Month 8'!I63-'Month 8'!J63</f>
        <v>0</v>
      </c>
      <c r="Z63" s="2" t="str">
        <f t="shared" ca="1" si="6"/>
        <v/>
      </c>
      <c r="AA63" s="2" t="str">
        <f t="shared" ca="1" si="10"/>
        <v/>
      </c>
      <c r="AC63" s="627" t="str">
        <f t="shared" si="7"/>
        <v>0</v>
      </c>
    </row>
    <row r="64" spans="1:29" ht="39" hidden="1" customHeight="1" x14ac:dyDescent="0.2">
      <c r="A64" s="14" t="str">
        <f>Planning!A48</f>
        <v>I040</v>
      </c>
      <c r="B64" s="9">
        <f>Planning!B48</f>
        <v>0</v>
      </c>
      <c r="C64" s="9">
        <f>Planning!C48</f>
        <v>0</v>
      </c>
      <c r="D64" s="9">
        <f>Planning!D48</f>
        <v>0</v>
      </c>
      <c r="E64" s="3">
        <f>Planning!E48</f>
        <v>0</v>
      </c>
      <c r="F64" s="3" t="str">
        <f>IF(Planning!G48&lt;&gt;0,Planning!G48,"")</f>
        <v/>
      </c>
      <c r="G64" s="194">
        <f>Planning!H48</f>
        <v>0</v>
      </c>
      <c r="H64" s="4">
        <f>Planning!AG48</f>
        <v>0</v>
      </c>
      <c r="I64" s="198">
        <f ca="1">IF(OR(W64="1",AND(W64&lt;&gt;"1",G64=Lists!$A$17)),Y64,0)</f>
        <v>0</v>
      </c>
      <c r="J64" s="174"/>
      <c r="K64" s="32" t="str">
        <f ca="1">IF(AND(W64="2",G64&lt;&gt;Lists!$A$17),AA64,Z64)</f>
        <v/>
      </c>
      <c r="L64" s="33" t="str">
        <f t="shared" ca="1" si="8"/>
        <v/>
      </c>
      <c r="M64" s="5">
        <f>Planning!AH48</f>
        <v>0</v>
      </c>
      <c r="N64" s="5">
        <f>'Month 8'!M64+'Month 8'!N64-'Month 8'!O64</f>
        <v>0</v>
      </c>
      <c r="O64" s="166"/>
      <c r="P64" s="32" t="str">
        <f t="shared" si="1"/>
        <v/>
      </c>
      <c r="Q64" s="33" t="str">
        <f t="shared" si="9"/>
        <v/>
      </c>
      <c r="R64" s="89">
        <f ca="1">SUMIFS($J$25:$J$224,$C$25:$C$224,$C64,$G$25:$G$224,Lists!$A$16)</f>
        <v>0</v>
      </c>
      <c r="S64" s="89">
        <f t="shared" si="4"/>
        <v>0</v>
      </c>
      <c r="U64" s="2" t="str">
        <f t="shared" si="5"/>
        <v/>
      </c>
      <c r="W64" s="2" t="str">
        <f>IF(C64=0,"",LEFT(INDEX(Lists!$H$5:$H$49,MATCH(C64,Lists!$G$5:$G$49,0),1),1))</f>
        <v/>
      </c>
      <c r="Y64" s="4">
        <f ca="1">'Month 8'!H64+'Month 8'!I64-'Month 8'!J64</f>
        <v>0</v>
      </c>
      <c r="Z64" s="2" t="str">
        <f t="shared" ca="1" si="6"/>
        <v/>
      </c>
      <c r="AA64" s="2" t="str">
        <f t="shared" ca="1" si="10"/>
        <v/>
      </c>
      <c r="AC64" s="627" t="str">
        <f t="shared" si="7"/>
        <v>0</v>
      </c>
    </row>
    <row r="65" spans="1:29" ht="39" hidden="1" customHeight="1" x14ac:dyDescent="0.2">
      <c r="A65" s="14" t="str">
        <f>Planning!A49</f>
        <v>I041</v>
      </c>
      <c r="B65" s="9">
        <f>Planning!B49</f>
        <v>0</v>
      </c>
      <c r="C65" s="9">
        <f>Planning!C49</f>
        <v>0</v>
      </c>
      <c r="D65" s="9">
        <f>Planning!D49</f>
        <v>0</v>
      </c>
      <c r="E65" s="3">
        <f>Planning!E49</f>
        <v>0</v>
      </c>
      <c r="F65" s="3" t="str">
        <f>IF(Planning!G49&lt;&gt;0,Planning!G49,"")</f>
        <v/>
      </c>
      <c r="G65" s="194">
        <f>Planning!H49</f>
        <v>0</v>
      </c>
      <c r="H65" s="4">
        <f>Planning!AG49</f>
        <v>0</v>
      </c>
      <c r="I65" s="198">
        <f ca="1">IF(OR(W65="1",AND(W65&lt;&gt;"1",G65=Lists!$A$17)),Y65,0)</f>
        <v>0</v>
      </c>
      <c r="J65" s="174"/>
      <c r="K65" s="32" t="str">
        <f ca="1">IF(AND(W65="2",G65&lt;&gt;Lists!$A$17),AA65,Z65)</f>
        <v/>
      </c>
      <c r="L65" s="33" t="str">
        <f t="shared" ca="1" si="8"/>
        <v/>
      </c>
      <c r="M65" s="5">
        <f>Planning!AH49</f>
        <v>0</v>
      </c>
      <c r="N65" s="5">
        <f>'Month 8'!M65+'Month 8'!N65-'Month 8'!O65</f>
        <v>0</v>
      </c>
      <c r="O65" s="166"/>
      <c r="P65" s="32" t="str">
        <f t="shared" si="1"/>
        <v/>
      </c>
      <c r="Q65" s="33" t="str">
        <f t="shared" si="9"/>
        <v/>
      </c>
      <c r="R65" s="89">
        <f ca="1">SUMIFS($J$25:$J$224,$C$25:$C$224,$C65,$G$25:$G$224,Lists!$A$16)</f>
        <v>0</v>
      </c>
      <c r="S65" s="89">
        <f t="shared" si="4"/>
        <v>0</v>
      </c>
      <c r="U65" s="2" t="str">
        <f t="shared" si="5"/>
        <v/>
      </c>
      <c r="W65" s="2" t="str">
        <f>IF(C65=0,"",LEFT(INDEX(Lists!$H$5:$H$49,MATCH(C65,Lists!$G$5:$G$49,0),1),1))</f>
        <v/>
      </c>
      <c r="Y65" s="4">
        <f ca="1">'Month 8'!H65+'Month 8'!I65-'Month 8'!J65</f>
        <v>0</v>
      </c>
      <c r="Z65" s="2" t="str">
        <f t="shared" ca="1" si="6"/>
        <v/>
      </c>
      <c r="AA65" s="2" t="str">
        <f t="shared" ca="1" si="10"/>
        <v/>
      </c>
      <c r="AC65" s="627" t="str">
        <f t="shared" si="7"/>
        <v>0</v>
      </c>
    </row>
    <row r="66" spans="1:29" ht="39" hidden="1" customHeight="1" x14ac:dyDescent="0.2">
      <c r="A66" s="14" t="str">
        <f>Planning!A50</f>
        <v>I042</v>
      </c>
      <c r="B66" s="9">
        <f>Planning!B50</f>
        <v>0</v>
      </c>
      <c r="C66" s="9">
        <f>Planning!C50</f>
        <v>0</v>
      </c>
      <c r="D66" s="9">
        <f>Planning!D50</f>
        <v>0</v>
      </c>
      <c r="E66" s="3">
        <f>Planning!E50</f>
        <v>0</v>
      </c>
      <c r="F66" s="3" t="str">
        <f>IF(Planning!G50&lt;&gt;0,Planning!G50,"")</f>
        <v/>
      </c>
      <c r="G66" s="194">
        <f>Planning!H50</f>
        <v>0</v>
      </c>
      <c r="H66" s="4">
        <f>Planning!AG50</f>
        <v>0</v>
      </c>
      <c r="I66" s="198">
        <f ca="1">IF(OR(W66="1",AND(W66&lt;&gt;"1",G66=Lists!$A$17)),Y66,0)</f>
        <v>0</v>
      </c>
      <c r="J66" s="174"/>
      <c r="K66" s="32" t="str">
        <f ca="1">IF(AND(W66="2",G66&lt;&gt;Lists!$A$17),AA66,Z66)</f>
        <v/>
      </c>
      <c r="L66" s="33" t="str">
        <f t="shared" ca="1" si="8"/>
        <v/>
      </c>
      <c r="M66" s="5">
        <f>Planning!AH50</f>
        <v>0</v>
      </c>
      <c r="N66" s="5">
        <f>'Month 8'!M66+'Month 8'!N66-'Month 8'!O66</f>
        <v>0</v>
      </c>
      <c r="O66" s="166"/>
      <c r="P66" s="32" t="str">
        <f t="shared" si="1"/>
        <v/>
      </c>
      <c r="Q66" s="33" t="str">
        <f t="shared" si="9"/>
        <v/>
      </c>
      <c r="R66" s="89">
        <f ca="1">SUMIFS($J$25:$J$224,$C$25:$C$224,$C66,$G$25:$G$224,Lists!$A$16)</f>
        <v>0</v>
      </c>
      <c r="S66" s="89">
        <f t="shared" si="4"/>
        <v>0</v>
      </c>
      <c r="U66" s="2" t="str">
        <f t="shared" si="5"/>
        <v/>
      </c>
      <c r="W66" s="2" t="str">
        <f>IF(C66=0,"",LEFT(INDEX(Lists!$H$5:$H$49,MATCH(C66,Lists!$G$5:$G$49,0),1),1))</f>
        <v/>
      </c>
      <c r="Y66" s="4">
        <f ca="1">'Month 8'!H66+'Month 8'!I66-'Month 8'!J66</f>
        <v>0</v>
      </c>
      <c r="Z66" s="2" t="str">
        <f t="shared" ca="1" si="6"/>
        <v/>
      </c>
      <c r="AA66" s="2" t="str">
        <f t="shared" ca="1" si="10"/>
        <v/>
      </c>
      <c r="AC66" s="627" t="str">
        <f t="shared" si="7"/>
        <v>0</v>
      </c>
    </row>
    <row r="67" spans="1:29" ht="39" hidden="1" customHeight="1" x14ac:dyDescent="0.2">
      <c r="A67" s="14" t="str">
        <f>Planning!A51</f>
        <v>I043</v>
      </c>
      <c r="B67" s="9">
        <f>Planning!B51</f>
        <v>0</v>
      </c>
      <c r="C67" s="9">
        <f>Planning!C51</f>
        <v>0</v>
      </c>
      <c r="D67" s="9">
        <f>Planning!D51</f>
        <v>0</v>
      </c>
      <c r="E67" s="3">
        <f>Planning!E51</f>
        <v>0</v>
      </c>
      <c r="F67" s="3" t="str">
        <f>IF(Planning!G51&lt;&gt;0,Planning!G51,"")</f>
        <v/>
      </c>
      <c r="G67" s="194">
        <f>Planning!H51</f>
        <v>0</v>
      </c>
      <c r="H67" s="4">
        <f>Planning!AG51</f>
        <v>0</v>
      </c>
      <c r="I67" s="198">
        <f ca="1">IF(OR(W67="1",AND(W67&lt;&gt;"1",G67=Lists!$A$17)),Y67,0)</f>
        <v>0</v>
      </c>
      <c r="J67" s="174"/>
      <c r="K67" s="32" t="str">
        <f ca="1">IF(AND(W67="2",G67&lt;&gt;Lists!$A$17),AA67,Z67)</f>
        <v/>
      </c>
      <c r="L67" s="33" t="str">
        <f t="shared" ca="1" si="8"/>
        <v/>
      </c>
      <c r="M67" s="5">
        <f>Planning!AH51</f>
        <v>0</v>
      </c>
      <c r="N67" s="5">
        <f>'Month 8'!M67+'Month 8'!N67-'Month 8'!O67</f>
        <v>0</v>
      </c>
      <c r="O67" s="166"/>
      <c r="P67" s="32" t="str">
        <f t="shared" si="1"/>
        <v/>
      </c>
      <c r="Q67" s="33" t="str">
        <f t="shared" si="9"/>
        <v/>
      </c>
      <c r="R67" s="89">
        <f ca="1">SUMIFS($J$25:$J$224,$C$25:$C$224,$C67,$G$25:$G$224,Lists!$A$16)</f>
        <v>0</v>
      </c>
      <c r="S67" s="89">
        <f t="shared" si="4"/>
        <v>0</v>
      </c>
      <c r="U67" s="2" t="str">
        <f t="shared" si="5"/>
        <v/>
      </c>
      <c r="W67" s="2" t="str">
        <f>IF(C67=0,"",LEFT(INDEX(Lists!$H$5:$H$49,MATCH(C67,Lists!$G$5:$G$49,0),1),1))</f>
        <v/>
      </c>
      <c r="Y67" s="4">
        <f ca="1">'Month 8'!H67+'Month 8'!I67-'Month 8'!J67</f>
        <v>0</v>
      </c>
      <c r="Z67" s="2" t="str">
        <f t="shared" ca="1" si="6"/>
        <v/>
      </c>
      <c r="AA67" s="2" t="str">
        <f t="shared" ca="1" si="10"/>
        <v/>
      </c>
      <c r="AC67" s="627" t="str">
        <f t="shared" si="7"/>
        <v>0</v>
      </c>
    </row>
    <row r="68" spans="1:29" ht="39" hidden="1" customHeight="1" x14ac:dyDescent="0.2">
      <c r="A68" s="14" t="str">
        <f>Planning!A52</f>
        <v>I044</v>
      </c>
      <c r="B68" s="9">
        <f>Planning!B52</f>
        <v>0</v>
      </c>
      <c r="C68" s="9">
        <f>Planning!C52</f>
        <v>0</v>
      </c>
      <c r="D68" s="9">
        <f>Planning!D52</f>
        <v>0</v>
      </c>
      <c r="E68" s="3">
        <f>Planning!E52</f>
        <v>0</v>
      </c>
      <c r="F68" s="3" t="str">
        <f>IF(Planning!G52&lt;&gt;0,Planning!G52,"")</f>
        <v/>
      </c>
      <c r="G68" s="194">
        <f>Planning!H52</f>
        <v>0</v>
      </c>
      <c r="H68" s="4">
        <f>Planning!AG52</f>
        <v>0</v>
      </c>
      <c r="I68" s="198">
        <f ca="1">IF(OR(W68="1",AND(W68&lt;&gt;"1",G68=Lists!$A$17)),Y68,0)</f>
        <v>0</v>
      </c>
      <c r="J68" s="174"/>
      <c r="K68" s="32" t="str">
        <f ca="1">IF(AND(W68="2",G68&lt;&gt;Lists!$A$17),AA68,Z68)</f>
        <v/>
      </c>
      <c r="L68" s="33" t="str">
        <f t="shared" ca="1" si="8"/>
        <v/>
      </c>
      <c r="M68" s="5">
        <f>Planning!AH52</f>
        <v>0</v>
      </c>
      <c r="N68" s="5">
        <f>'Month 8'!M68+'Month 8'!N68-'Month 8'!O68</f>
        <v>0</v>
      </c>
      <c r="O68" s="166"/>
      <c r="P68" s="32" t="str">
        <f t="shared" si="1"/>
        <v/>
      </c>
      <c r="Q68" s="33" t="str">
        <f t="shared" si="9"/>
        <v/>
      </c>
      <c r="R68" s="89">
        <f ca="1">SUMIFS($J$25:$J$224,$C$25:$C$224,$C68,$G$25:$G$224,Lists!$A$16)</f>
        <v>0</v>
      </c>
      <c r="S68" s="89">
        <f t="shared" si="4"/>
        <v>0</v>
      </c>
      <c r="U68" s="2" t="str">
        <f t="shared" si="5"/>
        <v/>
      </c>
      <c r="W68" s="2" t="str">
        <f>IF(C68=0,"",LEFT(INDEX(Lists!$H$5:$H$49,MATCH(C68,Lists!$G$5:$G$49,0),1),1))</f>
        <v/>
      </c>
      <c r="Y68" s="4">
        <f ca="1">'Month 8'!H68+'Month 8'!I68-'Month 8'!J68</f>
        <v>0</v>
      </c>
      <c r="Z68" s="2" t="str">
        <f t="shared" ca="1" si="6"/>
        <v/>
      </c>
      <c r="AA68" s="2" t="str">
        <f t="shared" ca="1" si="10"/>
        <v/>
      </c>
      <c r="AC68" s="627" t="str">
        <f t="shared" si="7"/>
        <v>0</v>
      </c>
    </row>
    <row r="69" spans="1:29" ht="39" hidden="1" customHeight="1" x14ac:dyDescent="0.2">
      <c r="A69" s="14" t="str">
        <f>Planning!A53</f>
        <v>I045</v>
      </c>
      <c r="B69" s="9">
        <f>Planning!B53</f>
        <v>0</v>
      </c>
      <c r="C69" s="9">
        <f>Planning!C53</f>
        <v>0</v>
      </c>
      <c r="D69" s="9">
        <f>Planning!D53</f>
        <v>0</v>
      </c>
      <c r="E69" s="3">
        <f>Planning!E53</f>
        <v>0</v>
      </c>
      <c r="F69" s="3" t="str">
        <f>IF(Planning!G53&lt;&gt;0,Planning!G53,"")</f>
        <v/>
      </c>
      <c r="G69" s="194">
        <f>Planning!H53</f>
        <v>0</v>
      </c>
      <c r="H69" s="4">
        <f>Planning!AG53</f>
        <v>0</v>
      </c>
      <c r="I69" s="198">
        <f ca="1">IF(OR(W69="1",AND(W69&lt;&gt;"1",G69=Lists!$A$17)),Y69,0)</f>
        <v>0</v>
      </c>
      <c r="J69" s="174"/>
      <c r="K69" s="32" t="str">
        <f ca="1">IF(AND(W69="2",G69&lt;&gt;Lists!$A$17),AA69,Z69)</f>
        <v/>
      </c>
      <c r="L69" s="33" t="str">
        <f t="shared" ca="1" si="8"/>
        <v/>
      </c>
      <c r="M69" s="5">
        <f>Planning!AH53</f>
        <v>0</v>
      </c>
      <c r="N69" s="5">
        <f>'Month 8'!M69+'Month 8'!N69-'Month 8'!O69</f>
        <v>0</v>
      </c>
      <c r="O69" s="166"/>
      <c r="P69" s="32" t="str">
        <f t="shared" si="1"/>
        <v/>
      </c>
      <c r="Q69" s="33" t="str">
        <f t="shared" si="9"/>
        <v/>
      </c>
      <c r="R69" s="89">
        <f ca="1">SUMIFS($J$25:$J$224,$C$25:$C$224,$C69,$G$25:$G$224,Lists!$A$16)</f>
        <v>0</v>
      </c>
      <c r="S69" s="89">
        <f t="shared" si="4"/>
        <v>0</v>
      </c>
      <c r="U69" s="2" t="str">
        <f t="shared" si="5"/>
        <v/>
      </c>
      <c r="W69" s="2" t="str">
        <f>IF(C69=0,"",LEFT(INDEX(Lists!$H$5:$H$49,MATCH(C69,Lists!$G$5:$G$49,0),1),1))</f>
        <v/>
      </c>
      <c r="Y69" s="4">
        <f ca="1">'Month 8'!H69+'Month 8'!I69-'Month 8'!J69</f>
        <v>0</v>
      </c>
      <c r="Z69" s="2" t="str">
        <f t="shared" ca="1" si="6"/>
        <v/>
      </c>
      <c r="AA69" s="2" t="str">
        <f t="shared" ca="1" si="10"/>
        <v/>
      </c>
      <c r="AC69" s="627" t="str">
        <f t="shared" si="7"/>
        <v>0</v>
      </c>
    </row>
    <row r="70" spans="1:29" ht="39" hidden="1" customHeight="1" x14ac:dyDescent="0.2">
      <c r="A70" s="14" t="str">
        <f>Planning!A54</f>
        <v>I046</v>
      </c>
      <c r="B70" s="9">
        <f>Planning!B54</f>
        <v>0</v>
      </c>
      <c r="C70" s="9">
        <f>Planning!C54</f>
        <v>0</v>
      </c>
      <c r="D70" s="9">
        <f>Planning!D54</f>
        <v>0</v>
      </c>
      <c r="E70" s="3">
        <f>Planning!E54</f>
        <v>0</v>
      </c>
      <c r="F70" s="3" t="str">
        <f>IF(Planning!G54&lt;&gt;0,Planning!G54,"")</f>
        <v/>
      </c>
      <c r="G70" s="194">
        <f>Planning!H54</f>
        <v>0</v>
      </c>
      <c r="H70" s="4">
        <f>Planning!AG54</f>
        <v>0</v>
      </c>
      <c r="I70" s="198">
        <f ca="1">IF(OR(W70="1",AND(W70&lt;&gt;"1",G70=Lists!$A$17)),Y70,0)</f>
        <v>0</v>
      </c>
      <c r="J70" s="174"/>
      <c r="K70" s="32" t="str">
        <f ca="1">IF(AND(W70="2",G70&lt;&gt;Lists!$A$17),AA70,Z70)</f>
        <v/>
      </c>
      <c r="L70" s="33" t="str">
        <f t="shared" ca="1" si="8"/>
        <v/>
      </c>
      <c r="M70" s="5">
        <f>Planning!AH54</f>
        <v>0</v>
      </c>
      <c r="N70" s="5">
        <f>'Month 8'!M70+'Month 8'!N70-'Month 8'!O70</f>
        <v>0</v>
      </c>
      <c r="O70" s="166"/>
      <c r="P70" s="32" t="str">
        <f t="shared" si="1"/>
        <v/>
      </c>
      <c r="Q70" s="33" t="str">
        <f t="shared" si="9"/>
        <v/>
      </c>
      <c r="R70" s="89">
        <f ca="1">SUMIFS($J$25:$J$224,$C$25:$C$224,$C70,$G$25:$G$224,Lists!$A$16)</f>
        <v>0</v>
      </c>
      <c r="S70" s="89">
        <f t="shared" si="4"/>
        <v>0</v>
      </c>
      <c r="U70" s="2" t="str">
        <f t="shared" si="5"/>
        <v/>
      </c>
      <c r="W70" s="2" t="str">
        <f>IF(C70=0,"",LEFT(INDEX(Lists!$H$5:$H$49,MATCH(C70,Lists!$G$5:$G$49,0),1),1))</f>
        <v/>
      </c>
      <c r="Y70" s="4">
        <f ca="1">'Month 8'!H70+'Month 8'!I70-'Month 8'!J70</f>
        <v>0</v>
      </c>
      <c r="Z70" s="2" t="str">
        <f t="shared" ca="1" si="6"/>
        <v/>
      </c>
      <c r="AA70" s="2" t="str">
        <f t="shared" ca="1" si="10"/>
        <v/>
      </c>
      <c r="AC70" s="627" t="str">
        <f t="shared" si="7"/>
        <v>0</v>
      </c>
    </row>
    <row r="71" spans="1:29" ht="39" hidden="1" customHeight="1" x14ac:dyDescent="0.2">
      <c r="A71" s="14" t="str">
        <f>Planning!A55</f>
        <v>I047</v>
      </c>
      <c r="B71" s="9">
        <f>Planning!B55</f>
        <v>0</v>
      </c>
      <c r="C71" s="9">
        <f>Planning!C55</f>
        <v>0</v>
      </c>
      <c r="D71" s="9">
        <f>Planning!D55</f>
        <v>0</v>
      </c>
      <c r="E71" s="3">
        <f>Planning!E55</f>
        <v>0</v>
      </c>
      <c r="F71" s="3" t="str">
        <f>IF(Planning!G55&lt;&gt;0,Planning!G55,"")</f>
        <v/>
      </c>
      <c r="G71" s="194">
        <f>Planning!H55</f>
        <v>0</v>
      </c>
      <c r="H71" s="4">
        <f>Planning!AG55</f>
        <v>0</v>
      </c>
      <c r="I71" s="198">
        <f ca="1">IF(OR(W71="1",AND(W71&lt;&gt;"1",G71=Lists!$A$17)),Y71,0)</f>
        <v>0</v>
      </c>
      <c r="J71" s="174"/>
      <c r="K71" s="32" t="str">
        <f ca="1">IF(AND(W71="2",G71&lt;&gt;Lists!$A$17),AA71,Z71)</f>
        <v/>
      </c>
      <c r="L71" s="33" t="str">
        <f t="shared" ca="1" si="8"/>
        <v/>
      </c>
      <c r="M71" s="5">
        <f>Planning!AH55</f>
        <v>0</v>
      </c>
      <c r="N71" s="5">
        <f>'Month 8'!M71+'Month 8'!N71-'Month 8'!O71</f>
        <v>0</v>
      </c>
      <c r="O71" s="166"/>
      <c r="P71" s="32" t="str">
        <f t="shared" si="1"/>
        <v/>
      </c>
      <c r="Q71" s="33" t="str">
        <f t="shared" si="9"/>
        <v/>
      </c>
      <c r="R71" s="89">
        <f ca="1">SUMIFS($J$25:$J$224,$C$25:$C$224,$C71,$G$25:$G$224,Lists!$A$16)</f>
        <v>0</v>
      </c>
      <c r="S71" s="89">
        <f t="shared" si="4"/>
        <v>0</v>
      </c>
      <c r="U71" s="2" t="str">
        <f t="shared" si="5"/>
        <v/>
      </c>
      <c r="W71" s="2" t="str">
        <f>IF(C71=0,"",LEFT(INDEX(Lists!$H$5:$H$49,MATCH(C71,Lists!$G$5:$G$49,0),1),1))</f>
        <v/>
      </c>
      <c r="Y71" s="4">
        <f ca="1">'Month 8'!H71+'Month 8'!I71-'Month 8'!J71</f>
        <v>0</v>
      </c>
      <c r="Z71" s="2" t="str">
        <f t="shared" ca="1" si="6"/>
        <v/>
      </c>
      <c r="AA71" s="2" t="str">
        <f t="shared" ca="1" si="10"/>
        <v/>
      </c>
      <c r="AC71" s="627" t="str">
        <f t="shared" si="7"/>
        <v>0</v>
      </c>
    </row>
    <row r="72" spans="1:29" ht="39" hidden="1" customHeight="1" x14ac:dyDescent="0.2">
      <c r="A72" s="14" t="str">
        <f>Planning!A56</f>
        <v>I048</v>
      </c>
      <c r="B72" s="9">
        <f>Planning!B56</f>
        <v>0</v>
      </c>
      <c r="C72" s="9">
        <f>Planning!C56</f>
        <v>0</v>
      </c>
      <c r="D72" s="9">
        <f>Planning!D56</f>
        <v>0</v>
      </c>
      <c r="E72" s="3">
        <f>Planning!E56</f>
        <v>0</v>
      </c>
      <c r="F72" s="3" t="str">
        <f>IF(Planning!G56&lt;&gt;0,Planning!G56,"")</f>
        <v/>
      </c>
      <c r="G72" s="194">
        <f>Planning!H56</f>
        <v>0</v>
      </c>
      <c r="H72" s="4">
        <f>Planning!AG56</f>
        <v>0</v>
      </c>
      <c r="I72" s="198">
        <f ca="1">IF(OR(W72="1",AND(W72&lt;&gt;"1",G72=Lists!$A$17)),Y72,0)</f>
        <v>0</v>
      </c>
      <c r="J72" s="174"/>
      <c r="K72" s="32" t="str">
        <f ca="1">IF(AND(W72="2",G72&lt;&gt;Lists!$A$17),AA72,Z72)</f>
        <v/>
      </c>
      <c r="L72" s="33" t="str">
        <f t="shared" ca="1" si="8"/>
        <v/>
      </c>
      <c r="M72" s="5">
        <f>Planning!AH56</f>
        <v>0</v>
      </c>
      <c r="N72" s="5">
        <f>'Month 8'!M72+'Month 8'!N72-'Month 8'!O72</f>
        <v>0</v>
      </c>
      <c r="O72" s="166"/>
      <c r="P72" s="32" t="str">
        <f t="shared" si="1"/>
        <v/>
      </c>
      <c r="Q72" s="33" t="str">
        <f t="shared" si="9"/>
        <v/>
      </c>
      <c r="R72" s="89">
        <f ca="1">SUMIFS($J$25:$J$224,$C$25:$C$224,$C72,$G$25:$G$224,Lists!$A$16)</f>
        <v>0</v>
      </c>
      <c r="S72" s="89">
        <f t="shared" si="4"/>
        <v>0</v>
      </c>
      <c r="U72" s="2" t="str">
        <f t="shared" si="5"/>
        <v/>
      </c>
      <c r="W72" s="2" t="str">
        <f>IF(C72=0,"",LEFT(INDEX(Lists!$H$5:$H$49,MATCH(C72,Lists!$G$5:$G$49,0),1),1))</f>
        <v/>
      </c>
      <c r="Y72" s="4">
        <f ca="1">'Month 8'!H72+'Month 8'!I72-'Month 8'!J72</f>
        <v>0</v>
      </c>
      <c r="Z72" s="2" t="str">
        <f t="shared" ca="1" si="6"/>
        <v/>
      </c>
      <c r="AA72" s="2" t="str">
        <f t="shared" ca="1" si="10"/>
        <v/>
      </c>
      <c r="AC72" s="627" t="str">
        <f t="shared" si="7"/>
        <v>0</v>
      </c>
    </row>
    <row r="73" spans="1:29" ht="39" hidden="1" customHeight="1" x14ac:dyDescent="0.2">
      <c r="A73" s="14" t="str">
        <f>Planning!A57</f>
        <v>I049</v>
      </c>
      <c r="B73" s="9">
        <f>Planning!B57</f>
        <v>0</v>
      </c>
      <c r="C73" s="9">
        <f>Planning!C57</f>
        <v>0</v>
      </c>
      <c r="D73" s="9">
        <f>Planning!D57</f>
        <v>0</v>
      </c>
      <c r="E73" s="3">
        <f>Planning!E57</f>
        <v>0</v>
      </c>
      <c r="F73" s="3" t="str">
        <f>IF(Planning!G57&lt;&gt;0,Planning!G57,"")</f>
        <v/>
      </c>
      <c r="G73" s="194">
        <f>Planning!H57</f>
        <v>0</v>
      </c>
      <c r="H73" s="4">
        <f>Planning!AG57</f>
        <v>0</v>
      </c>
      <c r="I73" s="198">
        <f ca="1">IF(OR(W73="1",AND(W73&lt;&gt;"1",G73=Lists!$A$17)),Y73,0)</f>
        <v>0</v>
      </c>
      <c r="J73" s="174"/>
      <c r="K73" s="32" t="str">
        <f ca="1">IF(AND(W73="2",G73&lt;&gt;Lists!$A$17),AA73,Z73)</f>
        <v/>
      </c>
      <c r="L73" s="33" t="str">
        <f t="shared" ca="1" si="8"/>
        <v/>
      </c>
      <c r="M73" s="5">
        <f>Planning!AH57</f>
        <v>0</v>
      </c>
      <c r="N73" s="5">
        <f>'Month 8'!M73+'Month 8'!N73-'Month 8'!O73</f>
        <v>0</v>
      </c>
      <c r="O73" s="166"/>
      <c r="P73" s="32" t="str">
        <f t="shared" si="1"/>
        <v/>
      </c>
      <c r="Q73" s="33" t="str">
        <f t="shared" si="9"/>
        <v/>
      </c>
      <c r="R73" s="89">
        <f ca="1">SUMIFS($J$25:$J$224,$C$25:$C$224,$C73,$G$25:$G$224,Lists!$A$16)</f>
        <v>0</v>
      </c>
      <c r="S73" s="89">
        <f t="shared" si="4"/>
        <v>0</v>
      </c>
      <c r="U73" s="2" t="str">
        <f t="shared" si="5"/>
        <v/>
      </c>
      <c r="W73" s="2" t="str">
        <f>IF(C73=0,"",LEFT(INDEX(Lists!$H$5:$H$49,MATCH(C73,Lists!$G$5:$G$49,0),1),1))</f>
        <v/>
      </c>
      <c r="Y73" s="4">
        <f ca="1">'Month 8'!H73+'Month 8'!I73-'Month 8'!J73</f>
        <v>0</v>
      </c>
      <c r="Z73" s="2" t="str">
        <f t="shared" ca="1" si="6"/>
        <v/>
      </c>
      <c r="AA73" s="2" t="str">
        <f t="shared" ca="1" si="10"/>
        <v/>
      </c>
      <c r="AC73" s="627" t="str">
        <f t="shared" si="7"/>
        <v>0</v>
      </c>
    </row>
    <row r="74" spans="1:29" ht="39" hidden="1" customHeight="1" x14ac:dyDescent="0.2">
      <c r="A74" s="14" t="str">
        <f>Planning!A58</f>
        <v>I050</v>
      </c>
      <c r="B74" s="9">
        <f>Planning!B58</f>
        <v>0</v>
      </c>
      <c r="C74" s="9">
        <f>Planning!C58</f>
        <v>0</v>
      </c>
      <c r="D74" s="9">
        <f>Planning!D58</f>
        <v>0</v>
      </c>
      <c r="E74" s="3">
        <f>Planning!E58</f>
        <v>0</v>
      </c>
      <c r="F74" s="3" t="str">
        <f>IF(Planning!G58&lt;&gt;0,Planning!G58,"")</f>
        <v/>
      </c>
      <c r="G74" s="194">
        <f>Planning!H58</f>
        <v>0</v>
      </c>
      <c r="H74" s="4">
        <f>Planning!AG58</f>
        <v>0</v>
      </c>
      <c r="I74" s="198">
        <f ca="1">IF(OR(W74="1",AND(W74&lt;&gt;"1",G74=Lists!$A$17)),Y74,0)</f>
        <v>0</v>
      </c>
      <c r="J74" s="174"/>
      <c r="K74" s="32" t="str">
        <f ca="1">IF(AND(W74="2",G74&lt;&gt;Lists!$A$17),AA74,Z74)</f>
        <v/>
      </c>
      <c r="L74" s="33" t="str">
        <f t="shared" ca="1" si="8"/>
        <v/>
      </c>
      <c r="M74" s="5">
        <f>Planning!AH58</f>
        <v>0</v>
      </c>
      <c r="N74" s="5">
        <f>'Month 8'!M74+'Month 8'!N74-'Month 8'!O74</f>
        <v>0</v>
      </c>
      <c r="O74" s="166"/>
      <c r="P74" s="32" t="str">
        <f t="shared" si="1"/>
        <v/>
      </c>
      <c r="Q74" s="33" t="str">
        <f t="shared" si="9"/>
        <v/>
      </c>
      <c r="R74" s="89">
        <f ca="1">SUMIFS($J$25:$J$224,$C$25:$C$224,$C74,$G$25:$G$224,Lists!$A$16)</f>
        <v>0</v>
      </c>
      <c r="S74" s="89">
        <f t="shared" si="4"/>
        <v>0</v>
      </c>
      <c r="U74" s="2" t="str">
        <f t="shared" si="5"/>
        <v/>
      </c>
      <c r="W74" s="2" t="str">
        <f>IF(C74=0,"",LEFT(INDEX(Lists!$H$5:$H$49,MATCH(C74,Lists!$G$5:$G$49,0),1),1))</f>
        <v/>
      </c>
      <c r="Y74" s="4">
        <f ca="1">'Month 8'!H74+'Month 8'!I74-'Month 8'!J74</f>
        <v>0</v>
      </c>
      <c r="Z74" s="2" t="str">
        <f t="shared" ca="1" si="6"/>
        <v/>
      </c>
      <c r="AA74" s="2" t="str">
        <f t="shared" ca="1" si="10"/>
        <v/>
      </c>
      <c r="AC74" s="627" t="str">
        <f t="shared" si="7"/>
        <v>0</v>
      </c>
    </row>
    <row r="75" spans="1:29" ht="39" hidden="1" customHeight="1" x14ac:dyDescent="0.2">
      <c r="A75" s="14" t="str">
        <f>Planning!A59</f>
        <v>I051</v>
      </c>
      <c r="B75" s="9">
        <f>Planning!B59</f>
        <v>0</v>
      </c>
      <c r="C75" s="9">
        <f>Planning!C59</f>
        <v>0</v>
      </c>
      <c r="D75" s="9">
        <f>Planning!D59</f>
        <v>0</v>
      </c>
      <c r="E75" s="3">
        <f>Planning!E59</f>
        <v>0</v>
      </c>
      <c r="F75" s="3" t="str">
        <f>IF(Planning!G59&lt;&gt;0,Planning!G59,"")</f>
        <v/>
      </c>
      <c r="G75" s="194">
        <f>Planning!H59</f>
        <v>0</v>
      </c>
      <c r="H75" s="4">
        <f>Planning!AG59</f>
        <v>0</v>
      </c>
      <c r="I75" s="198">
        <f ca="1">IF(OR(W75="1",AND(W75&lt;&gt;"1",G75=Lists!$A$17)),Y75,0)</f>
        <v>0</v>
      </c>
      <c r="J75" s="174"/>
      <c r="K75" s="32" t="str">
        <f ca="1">IF(AND(W75="2",G75&lt;&gt;Lists!$A$17),AA75,Z75)</f>
        <v/>
      </c>
      <c r="L75" s="33" t="str">
        <f t="shared" ca="1" si="8"/>
        <v/>
      </c>
      <c r="M75" s="5">
        <f>Planning!AH59</f>
        <v>0</v>
      </c>
      <c r="N75" s="5">
        <f>'Month 8'!M75+'Month 8'!N75-'Month 8'!O75</f>
        <v>0</v>
      </c>
      <c r="O75" s="166"/>
      <c r="P75" s="32" t="str">
        <f t="shared" si="1"/>
        <v/>
      </c>
      <c r="Q75" s="33" t="str">
        <f t="shared" si="9"/>
        <v/>
      </c>
      <c r="R75" s="89">
        <f ca="1">SUMIFS($J$25:$J$224,$C$25:$C$224,$C75,$G$25:$G$224,Lists!$A$16)</f>
        <v>0</v>
      </c>
      <c r="S75" s="89">
        <f t="shared" si="4"/>
        <v>0</v>
      </c>
      <c r="U75" s="2" t="str">
        <f t="shared" si="5"/>
        <v/>
      </c>
      <c r="W75" s="2" t="str">
        <f>IF(C75=0,"",LEFT(INDEX(Lists!$H$5:$H$49,MATCH(C75,Lists!$G$5:$G$49,0),1),1))</f>
        <v/>
      </c>
      <c r="Y75" s="4">
        <f ca="1">'Month 8'!H75+'Month 8'!I75-'Month 8'!J75</f>
        <v>0</v>
      </c>
      <c r="Z75" s="2" t="str">
        <f t="shared" ca="1" si="6"/>
        <v/>
      </c>
      <c r="AA75" s="2" t="str">
        <f t="shared" ca="1" si="10"/>
        <v/>
      </c>
      <c r="AC75" s="627" t="str">
        <f t="shared" si="7"/>
        <v>0</v>
      </c>
    </row>
    <row r="76" spans="1:29" ht="39" hidden="1" customHeight="1" x14ac:dyDescent="0.2">
      <c r="A76" s="14" t="str">
        <f>Planning!A60</f>
        <v>I052</v>
      </c>
      <c r="B76" s="9">
        <f>Planning!B60</f>
        <v>0</v>
      </c>
      <c r="C76" s="9">
        <f>Planning!C60</f>
        <v>0</v>
      </c>
      <c r="D76" s="9">
        <f>Planning!D60</f>
        <v>0</v>
      </c>
      <c r="E76" s="3">
        <f>Planning!E60</f>
        <v>0</v>
      </c>
      <c r="F76" s="3" t="str">
        <f>IF(Planning!G60&lt;&gt;0,Planning!G60,"")</f>
        <v/>
      </c>
      <c r="G76" s="194">
        <f>Planning!H60</f>
        <v>0</v>
      </c>
      <c r="H76" s="4">
        <f>Planning!AG60</f>
        <v>0</v>
      </c>
      <c r="I76" s="198">
        <f ca="1">IF(OR(W76="1",AND(W76&lt;&gt;"1",G76=Lists!$A$17)),Y76,0)</f>
        <v>0</v>
      </c>
      <c r="J76" s="174"/>
      <c r="K76" s="32" t="str">
        <f ca="1">IF(AND(W76="2",G76&lt;&gt;Lists!$A$17),AA76,Z76)</f>
        <v/>
      </c>
      <c r="L76" s="33" t="str">
        <f t="shared" ca="1" si="8"/>
        <v/>
      </c>
      <c r="M76" s="5">
        <f>Planning!AH60</f>
        <v>0</v>
      </c>
      <c r="N76" s="5">
        <f>'Month 8'!M76+'Month 8'!N76-'Month 8'!O76</f>
        <v>0</v>
      </c>
      <c r="O76" s="166"/>
      <c r="P76" s="32" t="str">
        <f t="shared" si="1"/>
        <v/>
      </c>
      <c r="Q76" s="33" t="str">
        <f t="shared" si="9"/>
        <v/>
      </c>
      <c r="R76" s="89">
        <f ca="1">SUMIFS($J$25:$J$224,$C$25:$C$224,$C76,$G$25:$G$224,Lists!$A$16)</f>
        <v>0</v>
      </c>
      <c r="S76" s="89">
        <f t="shared" si="4"/>
        <v>0</v>
      </c>
      <c r="U76" s="2" t="str">
        <f t="shared" si="5"/>
        <v/>
      </c>
      <c r="W76" s="2" t="str">
        <f>IF(C76=0,"",LEFT(INDEX(Lists!$H$5:$H$49,MATCH(C76,Lists!$G$5:$G$49,0),1),1))</f>
        <v/>
      </c>
      <c r="Y76" s="4">
        <f ca="1">'Month 8'!H76+'Month 8'!I76-'Month 8'!J76</f>
        <v>0</v>
      </c>
      <c r="Z76" s="2" t="str">
        <f t="shared" ca="1" si="6"/>
        <v/>
      </c>
      <c r="AA76" s="2" t="str">
        <f t="shared" ca="1" si="10"/>
        <v/>
      </c>
      <c r="AC76" s="627" t="str">
        <f t="shared" si="7"/>
        <v>0</v>
      </c>
    </row>
    <row r="77" spans="1:29" ht="39" hidden="1" customHeight="1" x14ac:dyDescent="0.2">
      <c r="A77" s="14" t="str">
        <f>Planning!A61</f>
        <v>I053</v>
      </c>
      <c r="B77" s="9">
        <f>Planning!B61</f>
        <v>0</v>
      </c>
      <c r="C77" s="9">
        <f>Planning!C61</f>
        <v>0</v>
      </c>
      <c r="D77" s="9">
        <f>Planning!D61</f>
        <v>0</v>
      </c>
      <c r="E77" s="3">
        <f>Planning!E61</f>
        <v>0</v>
      </c>
      <c r="F77" s="3" t="str">
        <f>IF(Planning!G61&lt;&gt;0,Planning!G61,"")</f>
        <v/>
      </c>
      <c r="G77" s="194">
        <f>Planning!H61</f>
        <v>0</v>
      </c>
      <c r="H77" s="4">
        <f>Planning!AG61</f>
        <v>0</v>
      </c>
      <c r="I77" s="198">
        <f ca="1">IF(OR(W77="1",AND(W77&lt;&gt;"1",G77=Lists!$A$17)),Y77,0)</f>
        <v>0</v>
      </c>
      <c r="J77" s="174"/>
      <c r="K77" s="32" t="str">
        <f ca="1">IF(AND(W77="2",G77&lt;&gt;Lists!$A$17),AA77,Z77)</f>
        <v/>
      </c>
      <c r="L77" s="33" t="str">
        <f t="shared" ca="1" si="8"/>
        <v/>
      </c>
      <c r="M77" s="5">
        <f>Planning!AH61</f>
        <v>0</v>
      </c>
      <c r="N77" s="5">
        <f>'Month 8'!M77+'Month 8'!N77-'Month 8'!O77</f>
        <v>0</v>
      </c>
      <c r="O77" s="166"/>
      <c r="P77" s="32" t="str">
        <f t="shared" si="1"/>
        <v/>
      </c>
      <c r="Q77" s="33" t="str">
        <f t="shared" si="9"/>
        <v/>
      </c>
      <c r="R77" s="89">
        <f ca="1">SUMIFS($J$25:$J$224,$C$25:$C$224,$C77,$G$25:$G$224,Lists!$A$16)</f>
        <v>0</v>
      </c>
      <c r="S77" s="89">
        <f t="shared" si="4"/>
        <v>0</v>
      </c>
      <c r="U77" s="2" t="str">
        <f t="shared" si="5"/>
        <v/>
      </c>
      <c r="W77" s="2" t="str">
        <f>IF(C77=0,"",LEFT(INDEX(Lists!$H$5:$H$49,MATCH(C77,Lists!$G$5:$G$49,0),1),1))</f>
        <v/>
      </c>
      <c r="Y77" s="4">
        <f ca="1">'Month 8'!H77+'Month 8'!I77-'Month 8'!J77</f>
        <v>0</v>
      </c>
      <c r="Z77" s="2" t="str">
        <f t="shared" ca="1" si="6"/>
        <v/>
      </c>
      <c r="AA77" s="2" t="str">
        <f t="shared" ca="1" si="10"/>
        <v/>
      </c>
      <c r="AC77" s="627" t="str">
        <f t="shared" si="7"/>
        <v>0</v>
      </c>
    </row>
    <row r="78" spans="1:29" ht="39" hidden="1" customHeight="1" x14ac:dyDescent="0.2">
      <c r="A78" s="14" t="str">
        <f>Planning!A62</f>
        <v>I054</v>
      </c>
      <c r="B78" s="9">
        <f>Planning!B62</f>
        <v>0</v>
      </c>
      <c r="C78" s="9">
        <f>Planning!C62</f>
        <v>0</v>
      </c>
      <c r="D78" s="9">
        <f>Planning!D62</f>
        <v>0</v>
      </c>
      <c r="E78" s="3">
        <f>Planning!E62</f>
        <v>0</v>
      </c>
      <c r="F78" s="3" t="str">
        <f>IF(Planning!G62&lt;&gt;0,Planning!G62,"")</f>
        <v/>
      </c>
      <c r="G78" s="194">
        <f>Planning!H62</f>
        <v>0</v>
      </c>
      <c r="H78" s="4">
        <f>Planning!AG62</f>
        <v>0</v>
      </c>
      <c r="I78" s="198">
        <f ca="1">IF(OR(W78="1",AND(W78&lt;&gt;"1",G78=Lists!$A$17)),Y78,0)</f>
        <v>0</v>
      </c>
      <c r="J78" s="174"/>
      <c r="K78" s="32" t="str">
        <f ca="1">IF(AND(W78="2",G78&lt;&gt;Lists!$A$17),AA78,Z78)</f>
        <v/>
      </c>
      <c r="L78" s="33" t="str">
        <f t="shared" ca="1" si="8"/>
        <v/>
      </c>
      <c r="M78" s="5">
        <f>Planning!AH62</f>
        <v>0</v>
      </c>
      <c r="N78" s="5">
        <f>'Month 8'!M78+'Month 8'!N78-'Month 8'!O78</f>
        <v>0</v>
      </c>
      <c r="O78" s="166"/>
      <c r="P78" s="32" t="str">
        <f t="shared" si="1"/>
        <v/>
      </c>
      <c r="Q78" s="33" t="str">
        <f t="shared" si="9"/>
        <v/>
      </c>
      <c r="R78" s="89">
        <f ca="1">SUMIFS($J$25:$J$224,$C$25:$C$224,$C78,$G$25:$G$224,Lists!$A$16)</f>
        <v>0</v>
      </c>
      <c r="S78" s="89">
        <f t="shared" si="4"/>
        <v>0</v>
      </c>
      <c r="U78" s="2" t="str">
        <f t="shared" si="5"/>
        <v/>
      </c>
      <c r="W78" s="2" t="str">
        <f>IF(C78=0,"",LEFT(INDEX(Lists!$H$5:$H$49,MATCH(C78,Lists!$G$5:$G$49,0),1),1))</f>
        <v/>
      </c>
      <c r="Y78" s="4">
        <f ca="1">'Month 8'!H78+'Month 8'!I78-'Month 8'!J78</f>
        <v>0</v>
      </c>
      <c r="Z78" s="2" t="str">
        <f t="shared" ca="1" si="6"/>
        <v/>
      </c>
      <c r="AA78" s="2" t="str">
        <f t="shared" ca="1" si="10"/>
        <v/>
      </c>
      <c r="AC78" s="627" t="str">
        <f t="shared" si="7"/>
        <v>0</v>
      </c>
    </row>
    <row r="79" spans="1:29" ht="39" hidden="1" customHeight="1" x14ac:dyDescent="0.2">
      <c r="A79" s="14" t="str">
        <f>Planning!A63</f>
        <v>I055</v>
      </c>
      <c r="B79" s="9">
        <f>Planning!B63</f>
        <v>0</v>
      </c>
      <c r="C79" s="9">
        <f>Planning!C63</f>
        <v>0</v>
      </c>
      <c r="D79" s="9">
        <f>Planning!D63</f>
        <v>0</v>
      </c>
      <c r="E79" s="3">
        <f>Planning!E63</f>
        <v>0</v>
      </c>
      <c r="F79" s="3" t="str">
        <f>IF(Planning!G63&lt;&gt;0,Planning!G63,"")</f>
        <v/>
      </c>
      <c r="G79" s="194">
        <f>Planning!H63</f>
        <v>0</v>
      </c>
      <c r="H79" s="4">
        <f>Planning!AG63</f>
        <v>0</v>
      </c>
      <c r="I79" s="198">
        <f ca="1">IF(OR(W79="1",AND(W79&lt;&gt;"1",G79=Lists!$A$17)),Y79,0)</f>
        <v>0</v>
      </c>
      <c r="J79" s="174"/>
      <c r="K79" s="32" t="str">
        <f ca="1">IF(AND(W79="2",G79&lt;&gt;Lists!$A$17),AA79,Z79)</f>
        <v/>
      </c>
      <c r="L79" s="33" t="str">
        <f t="shared" ca="1" si="8"/>
        <v/>
      </c>
      <c r="M79" s="5">
        <f>Planning!AH63</f>
        <v>0</v>
      </c>
      <c r="N79" s="5">
        <f>'Month 8'!M79+'Month 8'!N79-'Month 8'!O79</f>
        <v>0</v>
      </c>
      <c r="O79" s="166"/>
      <c r="P79" s="32" t="str">
        <f t="shared" si="1"/>
        <v/>
      </c>
      <c r="Q79" s="33" t="str">
        <f t="shared" si="9"/>
        <v/>
      </c>
      <c r="R79" s="89">
        <f ca="1">SUMIFS($J$25:$J$224,$C$25:$C$224,$C79,$G$25:$G$224,Lists!$A$16)</f>
        <v>0</v>
      </c>
      <c r="S79" s="89">
        <f t="shared" si="4"/>
        <v>0</v>
      </c>
      <c r="U79" s="2" t="str">
        <f t="shared" si="5"/>
        <v/>
      </c>
      <c r="W79" s="2" t="str">
        <f>IF(C79=0,"",LEFT(INDEX(Lists!$H$5:$H$49,MATCH(C79,Lists!$G$5:$G$49,0),1),1))</f>
        <v/>
      </c>
      <c r="Y79" s="4">
        <f ca="1">'Month 8'!H79+'Month 8'!I79-'Month 8'!J79</f>
        <v>0</v>
      </c>
      <c r="Z79" s="2" t="str">
        <f t="shared" ca="1" si="6"/>
        <v/>
      </c>
      <c r="AA79" s="2" t="str">
        <f t="shared" ca="1" si="10"/>
        <v/>
      </c>
      <c r="AC79" s="627" t="str">
        <f t="shared" si="7"/>
        <v>0</v>
      </c>
    </row>
    <row r="80" spans="1:29" ht="39" hidden="1" customHeight="1" x14ac:dyDescent="0.2">
      <c r="A80" s="14" t="str">
        <f>Planning!A64</f>
        <v>I056</v>
      </c>
      <c r="B80" s="9">
        <f>Planning!B64</f>
        <v>0</v>
      </c>
      <c r="C80" s="9">
        <f>Planning!C64</f>
        <v>0</v>
      </c>
      <c r="D80" s="9">
        <f>Planning!D64</f>
        <v>0</v>
      </c>
      <c r="E80" s="3">
        <f>Planning!E64</f>
        <v>0</v>
      </c>
      <c r="F80" s="3" t="str">
        <f>IF(Planning!G64&lt;&gt;0,Planning!G64,"")</f>
        <v/>
      </c>
      <c r="G80" s="194">
        <f>Planning!H64</f>
        <v>0</v>
      </c>
      <c r="H80" s="4">
        <f>Planning!AG64</f>
        <v>0</v>
      </c>
      <c r="I80" s="198">
        <f ca="1">IF(OR(W80="1",AND(W80&lt;&gt;"1",G80=Lists!$A$17)),Y80,0)</f>
        <v>0</v>
      </c>
      <c r="J80" s="174"/>
      <c r="K80" s="32" t="str">
        <f ca="1">IF(AND(W80="2",G80&lt;&gt;Lists!$A$17),AA80,Z80)</f>
        <v/>
      </c>
      <c r="L80" s="33" t="str">
        <f t="shared" ca="1" si="8"/>
        <v/>
      </c>
      <c r="M80" s="5">
        <f>Planning!AH64</f>
        <v>0</v>
      </c>
      <c r="N80" s="5">
        <f>'Month 8'!M80+'Month 8'!N80-'Month 8'!O80</f>
        <v>0</v>
      </c>
      <c r="O80" s="166"/>
      <c r="P80" s="32" t="str">
        <f t="shared" si="1"/>
        <v/>
      </c>
      <c r="Q80" s="33" t="str">
        <f t="shared" si="9"/>
        <v/>
      </c>
      <c r="R80" s="89">
        <f ca="1">SUMIFS($J$25:$J$224,$C$25:$C$224,$C80,$G$25:$G$224,Lists!$A$16)</f>
        <v>0</v>
      </c>
      <c r="S80" s="89">
        <f t="shared" si="4"/>
        <v>0</v>
      </c>
      <c r="U80" s="2" t="str">
        <f t="shared" si="5"/>
        <v/>
      </c>
      <c r="W80" s="2" t="str">
        <f>IF(C80=0,"",LEFT(INDEX(Lists!$H$5:$H$49,MATCH(C80,Lists!$G$5:$G$49,0),1),1))</f>
        <v/>
      </c>
      <c r="Y80" s="4">
        <f ca="1">'Month 8'!H80+'Month 8'!I80-'Month 8'!J80</f>
        <v>0</v>
      </c>
      <c r="Z80" s="2" t="str">
        <f t="shared" ca="1" si="6"/>
        <v/>
      </c>
      <c r="AA80" s="2" t="str">
        <f t="shared" ca="1" si="10"/>
        <v/>
      </c>
      <c r="AC80" s="627" t="str">
        <f t="shared" si="7"/>
        <v>0</v>
      </c>
    </row>
    <row r="81" spans="1:29" ht="39" hidden="1" customHeight="1" x14ac:dyDescent="0.2">
      <c r="A81" s="14" t="str">
        <f>Planning!A65</f>
        <v>I057</v>
      </c>
      <c r="B81" s="9">
        <f>Planning!B65</f>
        <v>0</v>
      </c>
      <c r="C81" s="9">
        <f>Planning!C65</f>
        <v>0</v>
      </c>
      <c r="D81" s="9">
        <f>Planning!D65</f>
        <v>0</v>
      </c>
      <c r="E81" s="3">
        <f>Planning!E65</f>
        <v>0</v>
      </c>
      <c r="F81" s="3" t="str">
        <f>IF(Planning!G65&lt;&gt;0,Planning!G65,"")</f>
        <v/>
      </c>
      <c r="G81" s="194">
        <f>Planning!H65</f>
        <v>0</v>
      </c>
      <c r="H81" s="4">
        <f>Planning!AG65</f>
        <v>0</v>
      </c>
      <c r="I81" s="198">
        <f ca="1">IF(OR(W81="1",AND(W81&lt;&gt;"1",G81=Lists!$A$17)),Y81,0)</f>
        <v>0</v>
      </c>
      <c r="J81" s="174"/>
      <c r="K81" s="32" t="str">
        <f ca="1">IF(AND(W81="2",G81&lt;&gt;Lists!$A$17),AA81,Z81)</f>
        <v/>
      </c>
      <c r="L81" s="33" t="str">
        <f t="shared" ca="1" si="8"/>
        <v/>
      </c>
      <c r="M81" s="5">
        <f>Planning!AH65</f>
        <v>0</v>
      </c>
      <c r="N81" s="5">
        <f>'Month 8'!M81+'Month 8'!N81-'Month 8'!O81</f>
        <v>0</v>
      </c>
      <c r="O81" s="166"/>
      <c r="P81" s="32" t="str">
        <f t="shared" si="1"/>
        <v/>
      </c>
      <c r="Q81" s="33" t="str">
        <f t="shared" si="9"/>
        <v/>
      </c>
      <c r="R81" s="89">
        <f ca="1">SUMIFS($J$25:$J$224,$C$25:$C$224,$C81,$G$25:$G$224,Lists!$A$16)</f>
        <v>0</v>
      </c>
      <c r="S81" s="89">
        <f t="shared" si="4"/>
        <v>0</v>
      </c>
      <c r="U81" s="2" t="str">
        <f t="shared" si="5"/>
        <v/>
      </c>
      <c r="W81" s="2" t="str">
        <f>IF(C81=0,"",LEFT(INDEX(Lists!$H$5:$H$49,MATCH(C81,Lists!$G$5:$G$49,0),1),1))</f>
        <v/>
      </c>
      <c r="Y81" s="4">
        <f ca="1">'Month 8'!H81+'Month 8'!I81-'Month 8'!J81</f>
        <v>0</v>
      </c>
      <c r="Z81" s="2" t="str">
        <f t="shared" ca="1" si="6"/>
        <v/>
      </c>
      <c r="AA81" s="2" t="str">
        <f t="shared" ca="1" si="10"/>
        <v/>
      </c>
      <c r="AC81" s="627" t="str">
        <f t="shared" si="7"/>
        <v>0</v>
      </c>
    </row>
    <row r="82" spans="1:29" ht="39" hidden="1" customHeight="1" x14ac:dyDescent="0.2">
      <c r="A82" s="14" t="str">
        <f>Planning!A66</f>
        <v>I058</v>
      </c>
      <c r="B82" s="9">
        <f>Planning!B66</f>
        <v>0</v>
      </c>
      <c r="C82" s="9">
        <f>Planning!C66</f>
        <v>0</v>
      </c>
      <c r="D82" s="9">
        <f>Planning!D66</f>
        <v>0</v>
      </c>
      <c r="E82" s="3">
        <f>Planning!E66</f>
        <v>0</v>
      </c>
      <c r="F82" s="3" t="str">
        <f>IF(Planning!G66&lt;&gt;0,Planning!G66,"")</f>
        <v/>
      </c>
      <c r="G82" s="194">
        <f>Planning!H66</f>
        <v>0</v>
      </c>
      <c r="H82" s="4">
        <f>Planning!AG66</f>
        <v>0</v>
      </c>
      <c r="I82" s="198">
        <f ca="1">IF(OR(W82="1",AND(W82&lt;&gt;"1",G82=Lists!$A$17)),Y82,0)</f>
        <v>0</v>
      </c>
      <c r="J82" s="174"/>
      <c r="K82" s="32" t="str">
        <f ca="1">IF(AND(W82="2",G82&lt;&gt;Lists!$A$17),AA82,Z82)</f>
        <v/>
      </c>
      <c r="L82" s="33" t="str">
        <f t="shared" ca="1" si="8"/>
        <v/>
      </c>
      <c r="M82" s="5">
        <f>Planning!AH66</f>
        <v>0</v>
      </c>
      <c r="N82" s="5">
        <f>'Month 8'!M82+'Month 8'!N82-'Month 8'!O82</f>
        <v>0</v>
      </c>
      <c r="O82" s="166"/>
      <c r="P82" s="32" t="str">
        <f t="shared" si="1"/>
        <v/>
      </c>
      <c r="Q82" s="33" t="str">
        <f t="shared" si="9"/>
        <v/>
      </c>
      <c r="R82" s="89">
        <f ca="1">SUMIFS($J$25:$J$224,$C$25:$C$224,$C82,$G$25:$G$224,Lists!$A$16)</f>
        <v>0</v>
      </c>
      <c r="S82" s="89">
        <f t="shared" si="4"/>
        <v>0</v>
      </c>
      <c r="U82" s="2" t="str">
        <f t="shared" si="5"/>
        <v/>
      </c>
      <c r="W82" s="2" t="str">
        <f>IF(C82=0,"",LEFT(INDEX(Lists!$H$5:$H$49,MATCH(C82,Lists!$G$5:$G$49,0),1),1))</f>
        <v/>
      </c>
      <c r="Y82" s="4">
        <f ca="1">'Month 8'!H82+'Month 8'!I82-'Month 8'!J82</f>
        <v>0</v>
      </c>
      <c r="Z82" s="2" t="str">
        <f t="shared" ca="1" si="6"/>
        <v/>
      </c>
      <c r="AA82" s="2" t="str">
        <f t="shared" ca="1" si="10"/>
        <v/>
      </c>
      <c r="AC82" s="627" t="str">
        <f t="shared" si="7"/>
        <v>0</v>
      </c>
    </row>
    <row r="83" spans="1:29" ht="39" hidden="1" customHeight="1" x14ac:dyDescent="0.2">
      <c r="A83" s="14" t="str">
        <f>Planning!A67</f>
        <v>I059</v>
      </c>
      <c r="B83" s="9">
        <f>Planning!B67</f>
        <v>0</v>
      </c>
      <c r="C83" s="9">
        <f>Planning!C67</f>
        <v>0</v>
      </c>
      <c r="D83" s="9">
        <f>Planning!D67</f>
        <v>0</v>
      </c>
      <c r="E83" s="3">
        <f>Planning!E67</f>
        <v>0</v>
      </c>
      <c r="F83" s="3" t="str">
        <f>IF(Planning!G67&lt;&gt;0,Planning!G67,"")</f>
        <v/>
      </c>
      <c r="G83" s="194">
        <f>Planning!H67</f>
        <v>0</v>
      </c>
      <c r="H83" s="4">
        <f>Planning!AG67</f>
        <v>0</v>
      </c>
      <c r="I83" s="198">
        <f ca="1">IF(OR(W83="1",AND(W83&lt;&gt;"1",G83=Lists!$A$17)),Y83,0)</f>
        <v>0</v>
      </c>
      <c r="J83" s="174"/>
      <c r="K83" s="32" t="str">
        <f ca="1">IF(AND(W83="2",G83&lt;&gt;Lists!$A$17),AA83,Z83)</f>
        <v/>
      </c>
      <c r="L83" s="33" t="str">
        <f t="shared" ca="1" si="8"/>
        <v/>
      </c>
      <c r="M83" s="5">
        <f>Planning!AH67</f>
        <v>0</v>
      </c>
      <c r="N83" s="5">
        <f>'Month 8'!M83+'Month 8'!N83-'Month 8'!O83</f>
        <v>0</v>
      </c>
      <c r="O83" s="166"/>
      <c r="P83" s="32" t="str">
        <f t="shared" si="1"/>
        <v/>
      </c>
      <c r="Q83" s="33" t="str">
        <f t="shared" si="9"/>
        <v/>
      </c>
      <c r="R83" s="89">
        <f ca="1">SUMIFS($J$25:$J$224,$C$25:$C$224,$C83,$G$25:$G$224,Lists!$A$16)</f>
        <v>0</v>
      </c>
      <c r="S83" s="89">
        <f t="shared" si="4"/>
        <v>0</v>
      </c>
      <c r="U83" s="2" t="str">
        <f t="shared" si="5"/>
        <v/>
      </c>
      <c r="W83" s="2" t="str">
        <f>IF(C83=0,"",LEFT(INDEX(Lists!$H$5:$H$49,MATCH(C83,Lists!$G$5:$G$49,0),1),1))</f>
        <v/>
      </c>
      <c r="Y83" s="4">
        <f ca="1">'Month 8'!H83+'Month 8'!I83-'Month 8'!J83</f>
        <v>0</v>
      </c>
      <c r="Z83" s="2" t="str">
        <f t="shared" ca="1" si="6"/>
        <v/>
      </c>
      <c r="AA83" s="2" t="str">
        <f t="shared" ca="1" si="10"/>
        <v/>
      </c>
      <c r="AC83" s="627" t="str">
        <f t="shared" si="7"/>
        <v>0</v>
      </c>
    </row>
    <row r="84" spans="1:29" ht="39" hidden="1" customHeight="1" x14ac:dyDescent="0.2">
      <c r="A84" s="14" t="str">
        <f>Planning!A68</f>
        <v>I060</v>
      </c>
      <c r="B84" s="9">
        <f>Planning!B68</f>
        <v>0</v>
      </c>
      <c r="C84" s="9">
        <f>Planning!C68</f>
        <v>0</v>
      </c>
      <c r="D84" s="9">
        <f>Planning!D68</f>
        <v>0</v>
      </c>
      <c r="E84" s="3">
        <f>Planning!E68</f>
        <v>0</v>
      </c>
      <c r="F84" s="3" t="str">
        <f>IF(Planning!G68&lt;&gt;0,Planning!G68,"")</f>
        <v/>
      </c>
      <c r="G84" s="194">
        <f>Planning!H68</f>
        <v>0</v>
      </c>
      <c r="H84" s="4">
        <f>Planning!AG68</f>
        <v>0</v>
      </c>
      <c r="I84" s="198">
        <f ca="1">IF(OR(W84="1",AND(W84&lt;&gt;"1",G84=Lists!$A$17)),Y84,0)</f>
        <v>0</v>
      </c>
      <c r="J84" s="174"/>
      <c r="K84" s="32" t="str">
        <f ca="1">IF(AND(W84="2",G84&lt;&gt;Lists!$A$17),AA84,Z84)</f>
        <v/>
      </c>
      <c r="L84" s="33" t="str">
        <f t="shared" ca="1" si="8"/>
        <v/>
      </c>
      <c r="M84" s="5">
        <f>Planning!AH68</f>
        <v>0</v>
      </c>
      <c r="N84" s="5">
        <f>'Month 8'!M84+'Month 8'!N84-'Month 8'!O84</f>
        <v>0</v>
      </c>
      <c r="O84" s="166"/>
      <c r="P84" s="32" t="str">
        <f t="shared" si="1"/>
        <v/>
      </c>
      <c r="Q84" s="33" t="str">
        <f t="shared" si="9"/>
        <v/>
      </c>
      <c r="R84" s="89">
        <f ca="1">SUMIFS($J$25:$J$224,$C$25:$C$224,$C84,$G$25:$G$224,Lists!$A$16)</f>
        <v>0</v>
      </c>
      <c r="S84" s="89">
        <f t="shared" si="4"/>
        <v>0</v>
      </c>
      <c r="U84" s="2" t="str">
        <f t="shared" si="5"/>
        <v/>
      </c>
      <c r="W84" s="2" t="str">
        <f>IF(C84=0,"",LEFT(INDEX(Lists!$H$5:$H$49,MATCH(C84,Lists!$G$5:$G$49,0),1),1))</f>
        <v/>
      </c>
      <c r="Y84" s="4">
        <f ca="1">'Month 8'!H84+'Month 8'!I84-'Month 8'!J84</f>
        <v>0</v>
      </c>
      <c r="Z84" s="2" t="str">
        <f t="shared" ca="1" si="6"/>
        <v/>
      </c>
      <c r="AA84" s="2" t="str">
        <f t="shared" ca="1" si="10"/>
        <v/>
      </c>
      <c r="AC84" s="627" t="str">
        <f t="shared" si="7"/>
        <v>0</v>
      </c>
    </row>
    <row r="85" spans="1:29" ht="39" hidden="1" customHeight="1" x14ac:dyDescent="0.2">
      <c r="A85" s="14" t="str">
        <f>Planning!A69</f>
        <v>I061</v>
      </c>
      <c r="B85" s="9">
        <f>Planning!B69</f>
        <v>0</v>
      </c>
      <c r="C85" s="9">
        <f>Planning!C69</f>
        <v>0</v>
      </c>
      <c r="D85" s="9">
        <f>Planning!D69</f>
        <v>0</v>
      </c>
      <c r="E85" s="3">
        <f>Planning!E69</f>
        <v>0</v>
      </c>
      <c r="F85" s="3" t="str">
        <f>IF(Planning!G69&lt;&gt;0,Planning!G69,"")</f>
        <v/>
      </c>
      <c r="G85" s="194">
        <f>Planning!H69</f>
        <v>0</v>
      </c>
      <c r="H85" s="4">
        <f>Planning!AG69</f>
        <v>0</v>
      </c>
      <c r="I85" s="198">
        <f ca="1">IF(OR(W85="1",AND(W85&lt;&gt;"1",G85=Lists!$A$17)),Y85,0)</f>
        <v>0</v>
      </c>
      <c r="J85" s="174"/>
      <c r="K85" s="32" t="str">
        <f ca="1">IF(AND(W85="2",G85&lt;&gt;Lists!$A$17),AA85,Z85)</f>
        <v/>
      </c>
      <c r="L85" s="33" t="str">
        <f t="shared" ca="1" si="8"/>
        <v/>
      </c>
      <c r="M85" s="5">
        <f>Planning!AH69</f>
        <v>0</v>
      </c>
      <c r="N85" s="5">
        <f>'Month 8'!M85+'Month 8'!N85-'Month 8'!O85</f>
        <v>0</v>
      </c>
      <c r="O85" s="166"/>
      <c r="P85" s="32" t="str">
        <f t="shared" si="1"/>
        <v/>
      </c>
      <c r="Q85" s="33" t="str">
        <f t="shared" si="9"/>
        <v/>
      </c>
      <c r="R85" s="89">
        <f ca="1">SUMIFS($J$25:$J$224,$C$25:$C$224,$C85,$G$25:$G$224,Lists!$A$16)</f>
        <v>0</v>
      </c>
      <c r="S85" s="89">
        <f t="shared" si="4"/>
        <v>0</v>
      </c>
      <c r="U85" s="2" t="str">
        <f t="shared" si="5"/>
        <v/>
      </c>
      <c r="W85" s="2" t="str">
        <f>IF(C85=0,"",LEFT(INDEX(Lists!$H$5:$H$49,MATCH(C85,Lists!$G$5:$G$49,0),1),1))</f>
        <v/>
      </c>
      <c r="Y85" s="4">
        <f ca="1">'Month 8'!H85+'Month 8'!I85-'Month 8'!J85</f>
        <v>0</v>
      </c>
      <c r="Z85" s="2" t="str">
        <f t="shared" ca="1" si="6"/>
        <v/>
      </c>
      <c r="AA85" s="2" t="str">
        <f t="shared" ca="1" si="10"/>
        <v/>
      </c>
      <c r="AC85" s="627" t="str">
        <f t="shared" si="7"/>
        <v>0</v>
      </c>
    </row>
    <row r="86" spans="1:29" ht="39" hidden="1" customHeight="1" x14ac:dyDescent="0.2">
      <c r="A86" s="14" t="str">
        <f>Planning!A70</f>
        <v>I062</v>
      </c>
      <c r="B86" s="9">
        <f>Planning!B70</f>
        <v>0</v>
      </c>
      <c r="C86" s="9">
        <f>Planning!C70</f>
        <v>0</v>
      </c>
      <c r="D86" s="9">
        <f>Planning!D70</f>
        <v>0</v>
      </c>
      <c r="E86" s="3">
        <f>Planning!E70</f>
        <v>0</v>
      </c>
      <c r="F86" s="3" t="str">
        <f>IF(Planning!G70&lt;&gt;0,Planning!G70,"")</f>
        <v/>
      </c>
      <c r="G86" s="194">
        <f>Planning!H70</f>
        <v>0</v>
      </c>
      <c r="H86" s="4">
        <f>Planning!AG70</f>
        <v>0</v>
      </c>
      <c r="I86" s="198">
        <f ca="1">IF(OR(W86="1",AND(W86&lt;&gt;"1",G86=Lists!$A$17)),Y86,0)</f>
        <v>0</v>
      </c>
      <c r="J86" s="174"/>
      <c r="K86" s="32" t="str">
        <f ca="1">IF(AND(W86="2",G86&lt;&gt;Lists!$A$17),AA86,Z86)</f>
        <v/>
      </c>
      <c r="L86" s="33" t="str">
        <f t="shared" ca="1" si="8"/>
        <v/>
      </c>
      <c r="M86" s="5">
        <f>Planning!AH70</f>
        <v>0</v>
      </c>
      <c r="N86" s="5">
        <f>'Month 8'!M86+'Month 8'!N86-'Month 8'!O86</f>
        <v>0</v>
      </c>
      <c r="O86" s="166"/>
      <c r="P86" s="32" t="str">
        <f t="shared" si="1"/>
        <v/>
      </c>
      <c r="Q86" s="33" t="str">
        <f t="shared" si="9"/>
        <v/>
      </c>
      <c r="R86" s="89">
        <f ca="1">SUMIFS($J$25:$J$224,$C$25:$C$224,$C86,$G$25:$G$224,Lists!$A$16)</f>
        <v>0</v>
      </c>
      <c r="S86" s="89">
        <f t="shared" si="4"/>
        <v>0</v>
      </c>
      <c r="U86" s="2" t="str">
        <f t="shared" si="5"/>
        <v/>
      </c>
      <c r="W86" s="2" t="str">
        <f>IF(C86=0,"",LEFT(INDEX(Lists!$H$5:$H$49,MATCH(C86,Lists!$G$5:$G$49,0),1),1))</f>
        <v/>
      </c>
      <c r="Y86" s="4">
        <f ca="1">'Month 8'!H86+'Month 8'!I86-'Month 8'!J86</f>
        <v>0</v>
      </c>
      <c r="Z86" s="2" t="str">
        <f t="shared" ca="1" si="6"/>
        <v/>
      </c>
      <c r="AA86" s="2" t="str">
        <f t="shared" ca="1" si="10"/>
        <v/>
      </c>
      <c r="AC86" s="627" t="str">
        <f t="shared" si="7"/>
        <v>0</v>
      </c>
    </row>
    <row r="87" spans="1:29" ht="39" hidden="1" customHeight="1" x14ac:dyDescent="0.2">
      <c r="A87" s="14" t="str">
        <f>Planning!A71</f>
        <v>I063</v>
      </c>
      <c r="B87" s="9">
        <f>Planning!B71</f>
        <v>0</v>
      </c>
      <c r="C87" s="9">
        <f>Planning!C71</f>
        <v>0</v>
      </c>
      <c r="D87" s="9">
        <f>Planning!D71</f>
        <v>0</v>
      </c>
      <c r="E87" s="3">
        <f>Planning!E71</f>
        <v>0</v>
      </c>
      <c r="F87" s="3" t="str">
        <f>IF(Planning!G71&lt;&gt;0,Planning!G71,"")</f>
        <v/>
      </c>
      <c r="G87" s="194">
        <f>Planning!H71</f>
        <v>0</v>
      </c>
      <c r="H87" s="4">
        <f>Planning!AG71</f>
        <v>0</v>
      </c>
      <c r="I87" s="198">
        <f ca="1">IF(OR(W87="1",AND(W87&lt;&gt;"1",G87=Lists!$A$17)),Y87,0)</f>
        <v>0</v>
      </c>
      <c r="J87" s="174"/>
      <c r="K87" s="32" t="str">
        <f ca="1">IF(AND(W87="2",G87&lt;&gt;Lists!$A$17),AA87,Z87)</f>
        <v/>
      </c>
      <c r="L87" s="33" t="str">
        <f t="shared" ca="1" si="8"/>
        <v/>
      </c>
      <c r="M87" s="5">
        <f>Planning!AH71</f>
        <v>0</v>
      </c>
      <c r="N87" s="5">
        <f>'Month 8'!M87+'Month 8'!N87-'Month 8'!O87</f>
        <v>0</v>
      </c>
      <c r="O87" s="166"/>
      <c r="P87" s="32" t="str">
        <f t="shared" si="1"/>
        <v/>
      </c>
      <c r="Q87" s="33" t="str">
        <f t="shared" si="9"/>
        <v/>
      </c>
      <c r="R87" s="89">
        <f ca="1">SUMIFS($J$25:$J$224,$C$25:$C$224,$C87,$G$25:$G$224,Lists!$A$16)</f>
        <v>0</v>
      </c>
      <c r="S87" s="89">
        <f t="shared" si="4"/>
        <v>0</v>
      </c>
      <c r="U87" s="2" t="str">
        <f t="shared" si="5"/>
        <v/>
      </c>
      <c r="W87" s="2" t="str">
        <f>IF(C87=0,"",LEFT(INDEX(Lists!$H$5:$H$49,MATCH(C87,Lists!$G$5:$G$49,0),1),1))</f>
        <v/>
      </c>
      <c r="Y87" s="4">
        <f ca="1">'Month 8'!H87+'Month 8'!I87-'Month 8'!J87</f>
        <v>0</v>
      </c>
      <c r="Z87" s="2" t="str">
        <f t="shared" ca="1" si="6"/>
        <v/>
      </c>
      <c r="AA87" s="2" t="str">
        <f t="shared" ca="1" si="10"/>
        <v/>
      </c>
      <c r="AC87" s="627" t="str">
        <f t="shared" si="7"/>
        <v>0</v>
      </c>
    </row>
    <row r="88" spans="1:29" ht="39" hidden="1" customHeight="1" x14ac:dyDescent="0.2">
      <c r="A88" s="14" t="str">
        <f>Planning!A72</f>
        <v>I064</v>
      </c>
      <c r="B88" s="9">
        <f>Planning!B72</f>
        <v>0</v>
      </c>
      <c r="C88" s="9">
        <f>Planning!C72</f>
        <v>0</v>
      </c>
      <c r="D88" s="9">
        <f>Planning!D72</f>
        <v>0</v>
      </c>
      <c r="E88" s="3">
        <f>Planning!E72</f>
        <v>0</v>
      </c>
      <c r="F88" s="3" t="str">
        <f>IF(Planning!G72&lt;&gt;0,Planning!G72,"")</f>
        <v/>
      </c>
      <c r="G88" s="194">
        <f>Planning!H72</f>
        <v>0</v>
      </c>
      <c r="H88" s="4">
        <f>Planning!AG72</f>
        <v>0</v>
      </c>
      <c r="I88" s="198">
        <f ca="1">IF(OR(W88="1",AND(W88&lt;&gt;"1",G88=Lists!$A$17)),Y88,0)</f>
        <v>0</v>
      </c>
      <c r="J88" s="174"/>
      <c r="K88" s="32" t="str">
        <f ca="1">IF(AND(W88="2",G88&lt;&gt;Lists!$A$17),AA88,Z88)</f>
        <v/>
      </c>
      <c r="L88" s="33" t="str">
        <f t="shared" ca="1" si="8"/>
        <v/>
      </c>
      <c r="M88" s="5">
        <f>Planning!AH72</f>
        <v>0</v>
      </c>
      <c r="N88" s="5">
        <f>'Month 8'!M88+'Month 8'!N88-'Month 8'!O88</f>
        <v>0</v>
      </c>
      <c r="O88" s="166"/>
      <c r="P88" s="32" t="str">
        <f t="shared" si="1"/>
        <v/>
      </c>
      <c r="Q88" s="33" t="str">
        <f t="shared" si="9"/>
        <v/>
      </c>
      <c r="R88" s="89">
        <f ca="1">SUMIFS($J$25:$J$224,$C$25:$C$224,$C88,$G$25:$G$224,Lists!$A$16)</f>
        <v>0</v>
      </c>
      <c r="S88" s="89">
        <f t="shared" si="4"/>
        <v>0</v>
      </c>
      <c r="U88" s="2" t="str">
        <f t="shared" si="5"/>
        <v/>
      </c>
      <c r="W88" s="2" t="str">
        <f>IF(C88=0,"",LEFT(INDEX(Lists!$H$5:$H$49,MATCH(C88,Lists!$G$5:$G$49,0),1),1))</f>
        <v/>
      </c>
      <c r="Y88" s="4">
        <f ca="1">'Month 8'!H88+'Month 8'!I88-'Month 8'!J88</f>
        <v>0</v>
      </c>
      <c r="Z88" s="2" t="str">
        <f t="shared" ca="1" si="6"/>
        <v/>
      </c>
      <c r="AA88" s="2" t="str">
        <f t="shared" ca="1" si="10"/>
        <v/>
      </c>
      <c r="AC88" s="627" t="str">
        <f t="shared" si="7"/>
        <v>0</v>
      </c>
    </row>
    <row r="89" spans="1:29" ht="39" hidden="1" customHeight="1" x14ac:dyDescent="0.2">
      <c r="A89" s="14" t="str">
        <f>Planning!A73</f>
        <v>I065</v>
      </c>
      <c r="B89" s="9">
        <f>Planning!B73</f>
        <v>0</v>
      </c>
      <c r="C89" s="9">
        <f>Planning!C73</f>
        <v>0</v>
      </c>
      <c r="D89" s="9">
        <f>Planning!D73</f>
        <v>0</v>
      </c>
      <c r="E89" s="3">
        <f>Planning!E73</f>
        <v>0</v>
      </c>
      <c r="F89" s="3" t="str">
        <f>IF(Planning!G73&lt;&gt;0,Planning!G73,"")</f>
        <v/>
      </c>
      <c r="G89" s="194">
        <f>Planning!H73</f>
        <v>0</v>
      </c>
      <c r="H89" s="4">
        <f>Planning!AG73</f>
        <v>0</v>
      </c>
      <c r="I89" s="198">
        <f ca="1">IF(OR(W89="1",AND(W89&lt;&gt;"1",G89=Lists!$A$17)),Y89,0)</f>
        <v>0</v>
      </c>
      <c r="J89" s="174"/>
      <c r="K89" s="32" t="str">
        <f ca="1">IF(AND(W89="2",G89&lt;&gt;Lists!$A$17),AA89,Z89)</f>
        <v/>
      </c>
      <c r="L89" s="33" t="str">
        <f t="shared" ref="L89:L120" ca="1" si="11">IF($U89=ExcluirDelPLogro,"",IF(AND(H89=0,I89=0,J89=0),"",K89))</f>
        <v/>
      </c>
      <c r="M89" s="5">
        <f>Planning!AH73</f>
        <v>0</v>
      </c>
      <c r="N89" s="5">
        <f>'Month 8'!M89+'Month 8'!N89-'Month 8'!O89</f>
        <v>0</v>
      </c>
      <c r="O89" s="166"/>
      <c r="P89" s="32" t="str">
        <f t="shared" si="1"/>
        <v/>
      </c>
      <c r="Q89" s="33" t="str">
        <f t="shared" ref="Q89:Q120" si="12">IF($U89=ExcluirDelPLogro,"",IF(AND(M89=0,N89=0,O89=0),"",P89))</f>
        <v/>
      </c>
      <c r="R89" s="89">
        <f ca="1">SUMIFS($J$25:$J$224,$C$25:$C$224,$C89,$G$25:$G$224,Lists!$A$16)</f>
        <v>0</v>
      </c>
      <c r="S89" s="89">
        <f t="shared" si="4"/>
        <v>0</v>
      </c>
      <c r="U89" s="2" t="str">
        <f t="shared" si="5"/>
        <v/>
      </c>
      <c r="W89" s="2" t="str">
        <f>IF(C89=0,"",LEFT(INDEX(Lists!$H$5:$H$49,MATCH(C89,Lists!$G$5:$G$49,0),1),1))</f>
        <v/>
      </c>
      <c r="Y89" s="4">
        <f ca="1">'Month 8'!H89+'Month 8'!I89-'Month 8'!J89</f>
        <v>0</v>
      </c>
      <c r="Z89" s="2" t="str">
        <f t="shared" ca="1" si="6"/>
        <v/>
      </c>
      <c r="AA89" s="2" t="str">
        <f t="shared" ref="AA89:AA120" ca="1" si="13">IF(AND(H89=0,I89=0,J89=0),"",IF(J89&gt;0,H89/J89,0))</f>
        <v/>
      </c>
      <c r="AC89" s="627" t="str">
        <f t="shared" si="7"/>
        <v>0</v>
      </c>
    </row>
    <row r="90" spans="1:29" ht="39" hidden="1" customHeight="1" x14ac:dyDescent="0.2">
      <c r="A90" s="14" t="str">
        <f>Planning!A74</f>
        <v>I066</v>
      </c>
      <c r="B90" s="9">
        <f>Planning!B74</f>
        <v>0</v>
      </c>
      <c r="C90" s="9">
        <f>Planning!C74</f>
        <v>0</v>
      </c>
      <c r="D90" s="9">
        <f>Planning!D74</f>
        <v>0</v>
      </c>
      <c r="E90" s="3">
        <f>Planning!E74</f>
        <v>0</v>
      </c>
      <c r="F90" s="3" t="str">
        <f>IF(Planning!G74&lt;&gt;0,Planning!G74,"")</f>
        <v/>
      </c>
      <c r="G90" s="194">
        <f>Planning!H74</f>
        <v>0</v>
      </c>
      <c r="H90" s="4">
        <f>Planning!AG74</f>
        <v>0</v>
      </c>
      <c r="I90" s="198">
        <f ca="1">IF(OR(W90="1",AND(W90&lt;&gt;"1",G90=Lists!$A$17)),Y90,0)</f>
        <v>0</v>
      </c>
      <c r="J90" s="174"/>
      <c r="K90" s="32" t="str">
        <f ca="1">IF(AND(W90="2",G90&lt;&gt;Lists!$A$17),AA90,Z90)</f>
        <v/>
      </c>
      <c r="L90" s="33" t="str">
        <f t="shared" ca="1" si="11"/>
        <v/>
      </c>
      <c r="M90" s="5">
        <f>Planning!AH74</f>
        <v>0</v>
      </c>
      <c r="N90" s="5">
        <f>'Month 8'!M90+'Month 8'!N90-'Month 8'!O90</f>
        <v>0</v>
      </c>
      <c r="O90" s="166"/>
      <c r="P90" s="32" t="str">
        <f t="shared" ref="P90:P153" si="14">IF(AND(M90=0,N90=0,O90=0),"",IF((M90+N90)&gt;0,O90/(M90+N90),O90))</f>
        <v/>
      </c>
      <c r="Q90" s="33" t="str">
        <f t="shared" si="12"/>
        <v/>
      </c>
      <c r="R90" s="89">
        <f ca="1">SUMIFS($J$25:$J$224,$C$25:$C$224,$C90,$G$25:$G$224,Lists!$A$16)</f>
        <v>0</v>
      </c>
      <c r="S90" s="89">
        <f t="shared" ref="S90:S153" si="15">SUMIFS($O$25:$O$224,$C$25:$C$224,$C90,$G$25:$G$224,"&lt;&gt;0")</f>
        <v>0</v>
      </c>
      <c r="U90" s="2" t="str">
        <f t="shared" ref="U90:U153" si="16">IF(B90=0,"",IF(LEFT(B90,1)="1","1","2"))</f>
        <v/>
      </c>
      <c r="W90" s="2" t="str">
        <f>IF(C90=0,"",LEFT(INDEX(Lists!$H$5:$H$49,MATCH(C90,Lists!$G$5:$G$49,0),1),1))</f>
        <v/>
      </c>
      <c r="Y90" s="4">
        <f ca="1">'Month 8'!H90+'Month 8'!I90-'Month 8'!J90</f>
        <v>0</v>
      </c>
      <c r="Z90" s="2" t="str">
        <f t="shared" ref="Z90:Z153" ca="1" si="17">IF(AND(H90=0,I90=0,J90=0),"",IF((H90+I90)&gt;0,J90/(H90+I90),J90))</f>
        <v/>
      </c>
      <c r="AA90" s="2" t="str">
        <f t="shared" ca="1" si="13"/>
        <v/>
      </c>
      <c r="AC90" s="627" t="str">
        <f t="shared" ref="AC90:AC153" si="18">U90&amp;C90</f>
        <v>0</v>
      </c>
    </row>
    <row r="91" spans="1:29" ht="39" hidden="1" customHeight="1" x14ac:dyDescent="0.2">
      <c r="A91" s="14" t="str">
        <f>Planning!A75</f>
        <v>I067</v>
      </c>
      <c r="B91" s="9">
        <f>Planning!B75</f>
        <v>0</v>
      </c>
      <c r="C91" s="9">
        <f>Planning!C75</f>
        <v>0</v>
      </c>
      <c r="D91" s="9">
        <f>Planning!D75</f>
        <v>0</v>
      </c>
      <c r="E91" s="3">
        <f>Planning!E75</f>
        <v>0</v>
      </c>
      <c r="F91" s="3" t="str">
        <f>IF(Planning!G75&lt;&gt;0,Planning!G75,"")</f>
        <v/>
      </c>
      <c r="G91" s="194">
        <f>Planning!H75</f>
        <v>0</v>
      </c>
      <c r="H91" s="4">
        <f>Planning!AG75</f>
        <v>0</v>
      </c>
      <c r="I91" s="198">
        <f ca="1">IF(OR(W91="1",AND(W91&lt;&gt;"1",G91=Lists!$A$17)),Y91,0)</f>
        <v>0</v>
      </c>
      <c r="J91" s="174"/>
      <c r="K91" s="32" t="str">
        <f ca="1">IF(AND(W91="2",G91&lt;&gt;Lists!$A$17),AA91,Z91)</f>
        <v/>
      </c>
      <c r="L91" s="33" t="str">
        <f t="shared" ca="1" si="11"/>
        <v/>
      </c>
      <c r="M91" s="5">
        <f>Planning!AH75</f>
        <v>0</v>
      </c>
      <c r="N91" s="5">
        <f>'Month 8'!M91+'Month 8'!N91-'Month 8'!O91</f>
        <v>0</v>
      </c>
      <c r="O91" s="166"/>
      <c r="P91" s="32" t="str">
        <f t="shared" si="14"/>
        <v/>
      </c>
      <c r="Q91" s="33" t="str">
        <f t="shared" si="12"/>
        <v/>
      </c>
      <c r="R91" s="89">
        <f ca="1">SUMIFS($J$25:$J$224,$C$25:$C$224,$C91,$G$25:$G$224,Lists!$A$16)</f>
        <v>0</v>
      </c>
      <c r="S91" s="89">
        <f t="shared" si="15"/>
        <v>0</v>
      </c>
      <c r="U91" s="2" t="str">
        <f t="shared" si="16"/>
        <v/>
      </c>
      <c r="W91" s="2" t="str">
        <f>IF(C91=0,"",LEFT(INDEX(Lists!$H$5:$H$49,MATCH(C91,Lists!$G$5:$G$49,0),1),1))</f>
        <v/>
      </c>
      <c r="Y91" s="4">
        <f ca="1">'Month 8'!H91+'Month 8'!I91-'Month 8'!J91</f>
        <v>0</v>
      </c>
      <c r="Z91" s="2" t="str">
        <f t="shared" ca="1" si="17"/>
        <v/>
      </c>
      <c r="AA91" s="2" t="str">
        <f t="shared" ca="1" si="13"/>
        <v/>
      </c>
      <c r="AC91" s="627" t="str">
        <f t="shared" si="18"/>
        <v>0</v>
      </c>
    </row>
    <row r="92" spans="1:29" ht="39" hidden="1" customHeight="1" x14ac:dyDescent="0.2">
      <c r="A92" s="14" t="str">
        <f>Planning!A76</f>
        <v>I068</v>
      </c>
      <c r="B92" s="9">
        <f>Planning!B76</f>
        <v>0</v>
      </c>
      <c r="C92" s="9">
        <f>Planning!C76</f>
        <v>0</v>
      </c>
      <c r="D92" s="9">
        <f>Planning!D76</f>
        <v>0</v>
      </c>
      <c r="E92" s="3">
        <f>Planning!E76</f>
        <v>0</v>
      </c>
      <c r="F92" s="3" t="str">
        <f>IF(Planning!G76&lt;&gt;0,Planning!G76,"")</f>
        <v/>
      </c>
      <c r="G92" s="194">
        <f>Planning!H76</f>
        <v>0</v>
      </c>
      <c r="H92" s="4">
        <f>Planning!AG76</f>
        <v>0</v>
      </c>
      <c r="I92" s="198">
        <f ca="1">IF(OR(W92="1",AND(W92&lt;&gt;"1",G92=Lists!$A$17)),Y92,0)</f>
        <v>0</v>
      </c>
      <c r="J92" s="174"/>
      <c r="K92" s="32" t="str">
        <f ca="1">IF(AND(W92="2",G92&lt;&gt;Lists!$A$17),AA92,Z92)</f>
        <v/>
      </c>
      <c r="L92" s="33" t="str">
        <f t="shared" ca="1" si="11"/>
        <v/>
      </c>
      <c r="M92" s="5">
        <f>Planning!AH76</f>
        <v>0</v>
      </c>
      <c r="N92" s="5">
        <f>'Month 8'!M92+'Month 8'!N92-'Month 8'!O92</f>
        <v>0</v>
      </c>
      <c r="O92" s="166"/>
      <c r="P92" s="32" t="str">
        <f t="shared" si="14"/>
        <v/>
      </c>
      <c r="Q92" s="33" t="str">
        <f t="shared" si="12"/>
        <v/>
      </c>
      <c r="R92" s="89">
        <f ca="1">SUMIFS($J$25:$J$224,$C$25:$C$224,$C92,$G$25:$G$224,Lists!$A$16)</f>
        <v>0</v>
      </c>
      <c r="S92" s="89">
        <f t="shared" si="15"/>
        <v>0</v>
      </c>
      <c r="U92" s="2" t="str">
        <f t="shared" si="16"/>
        <v/>
      </c>
      <c r="W92" s="2" t="str">
        <f>IF(C92=0,"",LEFT(INDEX(Lists!$H$5:$H$49,MATCH(C92,Lists!$G$5:$G$49,0),1),1))</f>
        <v/>
      </c>
      <c r="Y92" s="4">
        <f ca="1">'Month 8'!H92+'Month 8'!I92-'Month 8'!J92</f>
        <v>0</v>
      </c>
      <c r="Z92" s="2" t="str">
        <f t="shared" ca="1" si="17"/>
        <v/>
      </c>
      <c r="AA92" s="2" t="str">
        <f t="shared" ca="1" si="13"/>
        <v/>
      </c>
      <c r="AC92" s="627" t="str">
        <f t="shared" si="18"/>
        <v>0</v>
      </c>
    </row>
    <row r="93" spans="1:29" ht="39" hidden="1" customHeight="1" x14ac:dyDescent="0.2">
      <c r="A93" s="14" t="str">
        <f>Planning!A77</f>
        <v>I069</v>
      </c>
      <c r="B93" s="9">
        <f>Planning!B77</f>
        <v>0</v>
      </c>
      <c r="C93" s="9">
        <f>Planning!C77</f>
        <v>0</v>
      </c>
      <c r="D93" s="9">
        <f>Planning!D77</f>
        <v>0</v>
      </c>
      <c r="E93" s="3">
        <f>Planning!E77</f>
        <v>0</v>
      </c>
      <c r="F93" s="3" t="str">
        <f>IF(Planning!G77&lt;&gt;0,Planning!G77,"")</f>
        <v/>
      </c>
      <c r="G93" s="194">
        <f>Planning!H77</f>
        <v>0</v>
      </c>
      <c r="H93" s="4">
        <f>Planning!AG77</f>
        <v>0</v>
      </c>
      <c r="I93" s="198">
        <f ca="1">IF(OR(W93="1",AND(W93&lt;&gt;"1",G93=Lists!$A$17)),Y93,0)</f>
        <v>0</v>
      </c>
      <c r="J93" s="174"/>
      <c r="K93" s="32" t="str">
        <f ca="1">IF(AND(W93="2",G93&lt;&gt;Lists!$A$17),AA93,Z93)</f>
        <v/>
      </c>
      <c r="L93" s="33" t="str">
        <f t="shared" ca="1" si="11"/>
        <v/>
      </c>
      <c r="M93" s="5">
        <f>Planning!AH77</f>
        <v>0</v>
      </c>
      <c r="N93" s="5">
        <f>'Month 8'!M93+'Month 8'!N93-'Month 8'!O93</f>
        <v>0</v>
      </c>
      <c r="O93" s="166"/>
      <c r="P93" s="32" t="str">
        <f t="shared" si="14"/>
        <v/>
      </c>
      <c r="Q93" s="33" t="str">
        <f t="shared" si="12"/>
        <v/>
      </c>
      <c r="R93" s="89">
        <f ca="1">SUMIFS($J$25:$J$224,$C$25:$C$224,$C93,$G$25:$G$224,Lists!$A$16)</f>
        <v>0</v>
      </c>
      <c r="S93" s="89">
        <f t="shared" si="15"/>
        <v>0</v>
      </c>
      <c r="U93" s="2" t="str">
        <f t="shared" si="16"/>
        <v/>
      </c>
      <c r="W93" s="2" t="str">
        <f>IF(C93=0,"",LEFT(INDEX(Lists!$H$5:$H$49,MATCH(C93,Lists!$G$5:$G$49,0),1),1))</f>
        <v/>
      </c>
      <c r="Y93" s="4">
        <f ca="1">'Month 8'!H93+'Month 8'!I93-'Month 8'!J93</f>
        <v>0</v>
      </c>
      <c r="Z93" s="2" t="str">
        <f t="shared" ca="1" si="17"/>
        <v/>
      </c>
      <c r="AA93" s="2" t="str">
        <f t="shared" ca="1" si="13"/>
        <v/>
      </c>
      <c r="AC93" s="627" t="str">
        <f t="shared" si="18"/>
        <v>0</v>
      </c>
    </row>
    <row r="94" spans="1:29" ht="39" hidden="1" customHeight="1" x14ac:dyDescent="0.2">
      <c r="A94" s="14" t="str">
        <f>Planning!A78</f>
        <v>I070</v>
      </c>
      <c r="B94" s="9">
        <f>Planning!B78</f>
        <v>0</v>
      </c>
      <c r="C94" s="9">
        <f>Planning!C78</f>
        <v>0</v>
      </c>
      <c r="D94" s="9">
        <f>Planning!D78</f>
        <v>0</v>
      </c>
      <c r="E94" s="3">
        <f>Planning!E78</f>
        <v>0</v>
      </c>
      <c r="F94" s="3" t="str">
        <f>IF(Planning!G78&lt;&gt;0,Planning!G78,"")</f>
        <v/>
      </c>
      <c r="G94" s="194">
        <f>Planning!H78</f>
        <v>0</v>
      </c>
      <c r="H94" s="4">
        <f>Planning!AG78</f>
        <v>0</v>
      </c>
      <c r="I94" s="198">
        <f ca="1">IF(OR(W94="1",AND(W94&lt;&gt;"1",G94=Lists!$A$17)),Y94,0)</f>
        <v>0</v>
      </c>
      <c r="J94" s="174"/>
      <c r="K94" s="32" t="str">
        <f ca="1">IF(AND(W94="2",G94&lt;&gt;Lists!$A$17),AA94,Z94)</f>
        <v/>
      </c>
      <c r="L94" s="33" t="str">
        <f t="shared" ca="1" si="11"/>
        <v/>
      </c>
      <c r="M94" s="5">
        <f>Planning!AH78</f>
        <v>0</v>
      </c>
      <c r="N94" s="5">
        <f>'Month 8'!M94+'Month 8'!N94-'Month 8'!O94</f>
        <v>0</v>
      </c>
      <c r="O94" s="166"/>
      <c r="P94" s="32" t="str">
        <f t="shared" si="14"/>
        <v/>
      </c>
      <c r="Q94" s="33" t="str">
        <f t="shared" si="12"/>
        <v/>
      </c>
      <c r="R94" s="89">
        <f ca="1">SUMIFS($J$25:$J$224,$C$25:$C$224,$C94,$G$25:$G$224,Lists!$A$16)</f>
        <v>0</v>
      </c>
      <c r="S94" s="89">
        <f t="shared" si="15"/>
        <v>0</v>
      </c>
      <c r="U94" s="2" t="str">
        <f t="shared" si="16"/>
        <v/>
      </c>
      <c r="W94" s="2" t="str">
        <f>IF(C94=0,"",LEFT(INDEX(Lists!$H$5:$H$49,MATCH(C94,Lists!$G$5:$G$49,0),1),1))</f>
        <v/>
      </c>
      <c r="Y94" s="4">
        <f ca="1">'Month 8'!H94+'Month 8'!I94-'Month 8'!J94</f>
        <v>0</v>
      </c>
      <c r="Z94" s="2" t="str">
        <f t="shared" ca="1" si="17"/>
        <v/>
      </c>
      <c r="AA94" s="2" t="str">
        <f t="shared" ca="1" si="13"/>
        <v/>
      </c>
      <c r="AC94" s="627" t="str">
        <f t="shared" si="18"/>
        <v>0</v>
      </c>
    </row>
    <row r="95" spans="1:29" ht="39" hidden="1" customHeight="1" x14ac:dyDescent="0.2">
      <c r="A95" s="14" t="str">
        <f>Planning!A79</f>
        <v>I071</v>
      </c>
      <c r="B95" s="9">
        <f>Planning!B79</f>
        <v>0</v>
      </c>
      <c r="C95" s="9">
        <f>Planning!C79</f>
        <v>0</v>
      </c>
      <c r="D95" s="9">
        <f>Planning!D79</f>
        <v>0</v>
      </c>
      <c r="E95" s="3">
        <f>Planning!E79</f>
        <v>0</v>
      </c>
      <c r="F95" s="3" t="str">
        <f>IF(Planning!G79&lt;&gt;0,Planning!G79,"")</f>
        <v/>
      </c>
      <c r="G95" s="194">
        <f>Planning!H79</f>
        <v>0</v>
      </c>
      <c r="H95" s="4">
        <f>Planning!AG79</f>
        <v>0</v>
      </c>
      <c r="I95" s="198">
        <f ca="1">IF(OR(W95="1",AND(W95&lt;&gt;"1",G95=Lists!$A$17)),Y95,0)</f>
        <v>0</v>
      </c>
      <c r="J95" s="174"/>
      <c r="K95" s="32" t="str">
        <f ca="1">IF(AND(W95="2",G95&lt;&gt;Lists!$A$17),AA95,Z95)</f>
        <v/>
      </c>
      <c r="L95" s="33" t="str">
        <f t="shared" ca="1" si="11"/>
        <v/>
      </c>
      <c r="M95" s="5">
        <f>Planning!AH79</f>
        <v>0</v>
      </c>
      <c r="N95" s="5">
        <f>'Month 8'!M95+'Month 8'!N95-'Month 8'!O95</f>
        <v>0</v>
      </c>
      <c r="O95" s="166"/>
      <c r="P95" s="32" t="str">
        <f t="shared" si="14"/>
        <v/>
      </c>
      <c r="Q95" s="33" t="str">
        <f t="shared" si="12"/>
        <v/>
      </c>
      <c r="R95" s="89">
        <f ca="1">SUMIFS($J$25:$J$224,$C$25:$C$224,$C95,$G$25:$G$224,Lists!$A$16)</f>
        <v>0</v>
      </c>
      <c r="S95" s="89">
        <f t="shared" si="15"/>
        <v>0</v>
      </c>
      <c r="U95" s="2" t="str">
        <f t="shared" si="16"/>
        <v/>
      </c>
      <c r="W95" s="2" t="str">
        <f>IF(C95=0,"",LEFT(INDEX(Lists!$H$5:$H$49,MATCH(C95,Lists!$G$5:$G$49,0),1),1))</f>
        <v/>
      </c>
      <c r="Y95" s="4">
        <f ca="1">'Month 8'!H95+'Month 8'!I95-'Month 8'!J95</f>
        <v>0</v>
      </c>
      <c r="Z95" s="2" t="str">
        <f t="shared" ca="1" si="17"/>
        <v/>
      </c>
      <c r="AA95" s="2" t="str">
        <f t="shared" ca="1" si="13"/>
        <v/>
      </c>
      <c r="AC95" s="627" t="str">
        <f t="shared" si="18"/>
        <v>0</v>
      </c>
    </row>
    <row r="96" spans="1:29" ht="39" hidden="1" customHeight="1" x14ac:dyDescent="0.2">
      <c r="A96" s="14" t="str">
        <f>Planning!A80</f>
        <v>I072</v>
      </c>
      <c r="B96" s="9">
        <f>Planning!B80</f>
        <v>0</v>
      </c>
      <c r="C96" s="9">
        <f>Planning!C80</f>
        <v>0</v>
      </c>
      <c r="D96" s="9">
        <f>Planning!D80</f>
        <v>0</v>
      </c>
      <c r="E96" s="3">
        <f>Planning!E80</f>
        <v>0</v>
      </c>
      <c r="F96" s="3" t="str">
        <f>IF(Planning!G80&lt;&gt;0,Planning!G80,"")</f>
        <v/>
      </c>
      <c r="G96" s="194">
        <f>Planning!H80</f>
        <v>0</v>
      </c>
      <c r="H96" s="4">
        <f>Planning!AG80</f>
        <v>0</v>
      </c>
      <c r="I96" s="198">
        <f ca="1">IF(OR(W96="1",AND(W96&lt;&gt;"1",G96=Lists!$A$17)),Y96,0)</f>
        <v>0</v>
      </c>
      <c r="J96" s="174"/>
      <c r="K96" s="32" t="str">
        <f ca="1">IF(AND(W96="2",G96&lt;&gt;Lists!$A$17),AA96,Z96)</f>
        <v/>
      </c>
      <c r="L96" s="33" t="str">
        <f t="shared" ca="1" si="11"/>
        <v/>
      </c>
      <c r="M96" s="5">
        <f>Planning!AH80</f>
        <v>0</v>
      </c>
      <c r="N96" s="5">
        <f>'Month 8'!M96+'Month 8'!N96-'Month 8'!O96</f>
        <v>0</v>
      </c>
      <c r="O96" s="166"/>
      <c r="P96" s="32" t="str">
        <f t="shared" si="14"/>
        <v/>
      </c>
      <c r="Q96" s="33" t="str">
        <f t="shared" si="12"/>
        <v/>
      </c>
      <c r="R96" s="89">
        <f ca="1">SUMIFS($J$25:$J$224,$C$25:$C$224,$C96,$G$25:$G$224,Lists!$A$16)</f>
        <v>0</v>
      </c>
      <c r="S96" s="89">
        <f t="shared" si="15"/>
        <v>0</v>
      </c>
      <c r="U96" s="2" t="str">
        <f t="shared" si="16"/>
        <v/>
      </c>
      <c r="W96" s="2" t="str">
        <f>IF(C96=0,"",LEFT(INDEX(Lists!$H$5:$H$49,MATCH(C96,Lists!$G$5:$G$49,0),1),1))</f>
        <v/>
      </c>
      <c r="Y96" s="4">
        <f ca="1">'Month 8'!H96+'Month 8'!I96-'Month 8'!J96</f>
        <v>0</v>
      </c>
      <c r="Z96" s="2" t="str">
        <f t="shared" ca="1" si="17"/>
        <v/>
      </c>
      <c r="AA96" s="2" t="str">
        <f t="shared" ca="1" si="13"/>
        <v/>
      </c>
      <c r="AC96" s="627" t="str">
        <f t="shared" si="18"/>
        <v>0</v>
      </c>
    </row>
    <row r="97" spans="1:29" ht="39" hidden="1" customHeight="1" x14ac:dyDescent="0.2">
      <c r="A97" s="14" t="str">
        <f>Planning!A81</f>
        <v>I073</v>
      </c>
      <c r="B97" s="9">
        <f>Planning!B81</f>
        <v>0</v>
      </c>
      <c r="C97" s="9">
        <f>Planning!C81</f>
        <v>0</v>
      </c>
      <c r="D97" s="9">
        <f>Planning!D81</f>
        <v>0</v>
      </c>
      <c r="E97" s="3">
        <f>Planning!E81</f>
        <v>0</v>
      </c>
      <c r="F97" s="3" t="str">
        <f>IF(Planning!G81&lt;&gt;0,Planning!G81,"")</f>
        <v/>
      </c>
      <c r="G97" s="194">
        <f>Planning!H81</f>
        <v>0</v>
      </c>
      <c r="H97" s="4">
        <f>Planning!AG81</f>
        <v>0</v>
      </c>
      <c r="I97" s="198">
        <f ca="1">IF(OR(W97="1",AND(W97&lt;&gt;"1",G97=Lists!$A$17)),Y97,0)</f>
        <v>0</v>
      </c>
      <c r="J97" s="174"/>
      <c r="K97" s="32" t="str">
        <f ca="1">IF(AND(W97="2",G97&lt;&gt;Lists!$A$17),AA97,Z97)</f>
        <v/>
      </c>
      <c r="L97" s="33" t="str">
        <f t="shared" ca="1" si="11"/>
        <v/>
      </c>
      <c r="M97" s="5">
        <f>Planning!AH81</f>
        <v>0</v>
      </c>
      <c r="N97" s="5">
        <f>'Month 8'!M97+'Month 8'!N97-'Month 8'!O97</f>
        <v>0</v>
      </c>
      <c r="O97" s="166"/>
      <c r="P97" s="32" t="str">
        <f t="shared" si="14"/>
        <v/>
      </c>
      <c r="Q97" s="33" t="str">
        <f t="shared" si="12"/>
        <v/>
      </c>
      <c r="R97" s="89">
        <f ca="1">SUMIFS($J$25:$J$224,$C$25:$C$224,$C97,$G$25:$G$224,Lists!$A$16)</f>
        <v>0</v>
      </c>
      <c r="S97" s="89">
        <f t="shared" si="15"/>
        <v>0</v>
      </c>
      <c r="U97" s="2" t="str">
        <f t="shared" si="16"/>
        <v/>
      </c>
      <c r="W97" s="2" t="str">
        <f>IF(C97=0,"",LEFT(INDEX(Lists!$H$5:$H$49,MATCH(C97,Lists!$G$5:$G$49,0),1),1))</f>
        <v/>
      </c>
      <c r="Y97" s="4">
        <f ca="1">'Month 8'!H97+'Month 8'!I97-'Month 8'!J97</f>
        <v>0</v>
      </c>
      <c r="Z97" s="2" t="str">
        <f t="shared" ca="1" si="17"/>
        <v/>
      </c>
      <c r="AA97" s="2" t="str">
        <f t="shared" ca="1" si="13"/>
        <v/>
      </c>
      <c r="AC97" s="627" t="str">
        <f t="shared" si="18"/>
        <v>0</v>
      </c>
    </row>
    <row r="98" spans="1:29" ht="39" hidden="1" customHeight="1" x14ac:dyDescent="0.2">
      <c r="A98" s="14" t="str">
        <f>Planning!A82</f>
        <v>I074</v>
      </c>
      <c r="B98" s="9">
        <f>Planning!B82</f>
        <v>0</v>
      </c>
      <c r="C98" s="9">
        <f>Planning!C82</f>
        <v>0</v>
      </c>
      <c r="D98" s="9">
        <f>Planning!D82</f>
        <v>0</v>
      </c>
      <c r="E98" s="3">
        <f>Planning!E82</f>
        <v>0</v>
      </c>
      <c r="F98" s="3" t="str">
        <f>IF(Planning!G82&lt;&gt;0,Planning!G82,"")</f>
        <v/>
      </c>
      <c r="G98" s="194">
        <f>Planning!H82</f>
        <v>0</v>
      </c>
      <c r="H98" s="4">
        <f>Planning!AG82</f>
        <v>0</v>
      </c>
      <c r="I98" s="198">
        <f ca="1">IF(OR(W98="1",AND(W98&lt;&gt;"1",G98=Lists!$A$17)),Y98,0)</f>
        <v>0</v>
      </c>
      <c r="J98" s="174"/>
      <c r="K98" s="32" t="str">
        <f ca="1">IF(AND(W98="2",G98&lt;&gt;Lists!$A$17),AA98,Z98)</f>
        <v/>
      </c>
      <c r="L98" s="33" t="str">
        <f t="shared" ca="1" si="11"/>
        <v/>
      </c>
      <c r="M98" s="5">
        <f>Planning!AH82</f>
        <v>0</v>
      </c>
      <c r="N98" s="5">
        <f>'Month 8'!M98+'Month 8'!N98-'Month 8'!O98</f>
        <v>0</v>
      </c>
      <c r="O98" s="166"/>
      <c r="P98" s="32" t="str">
        <f t="shared" si="14"/>
        <v/>
      </c>
      <c r="Q98" s="33" t="str">
        <f t="shared" si="12"/>
        <v/>
      </c>
      <c r="R98" s="89">
        <f ca="1">SUMIFS($J$25:$J$224,$C$25:$C$224,$C98,$G$25:$G$224,Lists!$A$16)</f>
        <v>0</v>
      </c>
      <c r="S98" s="89">
        <f t="shared" si="15"/>
        <v>0</v>
      </c>
      <c r="U98" s="2" t="str">
        <f t="shared" si="16"/>
        <v/>
      </c>
      <c r="W98" s="2" t="str">
        <f>IF(C98=0,"",LEFT(INDEX(Lists!$H$5:$H$49,MATCH(C98,Lists!$G$5:$G$49,0),1),1))</f>
        <v/>
      </c>
      <c r="Y98" s="4">
        <f ca="1">'Month 8'!H98+'Month 8'!I98-'Month 8'!J98</f>
        <v>0</v>
      </c>
      <c r="Z98" s="2" t="str">
        <f t="shared" ca="1" si="17"/>
        <v/>
      </c>
      <c r="AA98" s="2" t="str">
        <f t="shared" ca="1" si="13"/>
        <v/>
      </c>
      <c r="AC98" s="627" t="str">
        <f t="shared" si="18"/>
        <v>0</v>
      </c>
    </row>
    <row r="99" spans="1:29" ht="39" hidden="1" customHeight="1" x14ac:dyDescent="0.2">
      <c r="A99" s="14" t="str">
        <f>Planning!A83</f>
        <v>I075</v>
      </c>
      <c r="B99" s="9">
        <f>Planning!B83</f>
        <v>0</v>
      </c>
      <c r="C99" s="9">
        <f>Planning!C83</f>
        <v>0</v>
      </c>
      <c r="D99" s="9">
        <f>Planning!D83</f>
        <v>0</v>
      </c>
      <c r="E99" s="3">
        <f>Planning!E83</f>
        <v>0</v>
      </c>
      <c r="F99" s="3" t="str">
        <f>IF(Planning!G83&lt;&gt;0,Planning!G83,"")</f>
        <v/>
      </c>
      <c r="G99" s="194">
        <f>Planning!H83</f>
        <v>0</v>
      </c>
      <c r="H99" s="4">
        <f>Planning!AG83</f>
        <v>0</v>
      </c>
      <c r="I99" s="198">
        <f ca="1">IF(OR(W99="1",AND(W99&lt;&gt;"1",G99=Lists!$A$17)),Y99,0)</f>
        <v>0</v>
      </c>
      <c r="J99" s="174"/>
      <c r="K99" s="32" t="str">
        <f ca="1">IF(AND(W99="2",G99&lt;&gt;Lists!$A$17),AA99,Z99)</f>
        <v/>
      </c>
      <c r="L99" s="33" t="str">
        <f t="shared" ca="1" si="11"/>
        <v/>
      </c>
      <c r="M99" s="5">
        <f>Planning!AH83</f>
        <v>0</v>
      </c>
      <c r="N99" s="5">
        <f>'Month 8'!M99+'Month 8'!N99-'Month 8'!O99</f>
        <v>0</v>
      </c>
      <c r="O99" s="166"/>
      <c r="P99" s="32" t="str">
        <f t="shared" si="14"/>
        <v/>
      </c>
      <c r="Q99" s="33" t="str">
        <f t="shared" si="12"/>
        <v/>
      </c>
      <c r="R99" s="89">
        <f ca="1">SUMIFS($J$25:$J$224,$C$25:$C$224,$C99,$G$25:$G$224,Lists!$A$16)</f>
        <v>0</v>
      </c>
      <c r="S99" s="89">
        <f t="shared" si="15"/>
        <v>0</v>
      </c>
      <c r="U99" s="2" t="str">
        <f t="shared" si="16"/>
        <v/>
      </c>
      <c r="W99" s="2" t="str">
        <f>IF(C99=0,"",LEFT(INDEX(Lists!$H$5:$H$49,MATCH(C99,Lists!$G$5:$G$49,0),1),1))</f>
        <v/>
      </c>
      <c r="Y99" s="4">
        <f ca="1">'Month 8'!H99+'Month 8'!I99-'Month 8'!J99</f>
        <v>0</v>
      </c>
      <c r="Z99" s="2" t="str">
        <f t="shared" ca="1" si="17"/>
        <v/>
      </c>
      <c r="AA99" s="2" t="str">
        <f t="shared" ca="1" si="13"/>
        <v/>
      </c>
      <c r="AC99" s="627" t="str">
        <f t="shared" si="18"/>
        <v>0</v>
      </c>
    </row>
    <row r="100" spans="1:29" ht="39" hidden="1" customHeight="1" x14ac:dyDescent="0.2">
      <c r="A100" s="14" t="str">
        <f>Planning!A84</f>
        <v>I076</v>
      </c>
      <c r="B100" s="9">
        <f>Planning!B84</f>
        <v>0</v>
      </c>
      <c r="C100" s="9">
        <f>Planning!C84</f>
        <v>0</v>
      </c>
      <c r="D100" s="9">
        <f>Planning!D84</f>
        <v>0</v>
      </c>
      <c r="E100" s="3">
        <f>Planning!E84</f>
        <v>0</v>
      </c>
      <c r="F100" s="3" t="str">
        <f>IF(Planning!G84&lt;&gt;0,Planning!G84,"")</f>
        <v/>
      </c>
      <c r="G100" s="194">
        <f>Planning!H84</f>
        <v>0</v>
      </c>
      <c r="H100" s="4">
        <f>Planning!AG84</f>
        <v>0</v>
      </c>
      <c r="I100" s="198">
        <f ca="1">IF(OR(W100="1",AND(W100&lt;&gt;"1",G100=Lists!$A$17)),Y100,0)</f>
        <v>0</v>
      </c>
      <c r="J100" s="174"/>
      <c r="K100" s="32" t="str">
        <f ca="1">IF(AND(W100="2",G100&lt;&gt;Lists!$A$17),AA100,Z100)</f>
        <v/>
      </c>
      <c r="L100" s="33" t="str">
        <f t="shared" ca="1" si="11"/>
        <v/>
      </c>
      <c r="M100" s="5">
        <f>Planning!AH84</f>
        <v>0</v>
      </c>
      <c r="N100" s="5">
        <f>'Month 8'!M100+'Month 8'!N100-'Month 8'!O100</f>
        <v>0</v>
      </c>
      <c r="O100" s="166"/>
      <c r="P100" s="32" t="str">
        <f t="shared" si="14"/>
        <v/>
      </c>
      <c r="Q100" s="33" t="str">
        <f t="shared" si="12"/>
        <v/>
      </c>
      <c r="R100" s="89">
        <f ca="1">SUMIFS($J$25:$J$224,$C$25:$C$224,$C100,$G$25:$G$224,Lists!$A$16)</f>
        <v>0</v>
      </c>
      <c r="S100" s="89">
        <f t="shared" si="15"/>
        <v>0</v>
      </c>
      <c r="U100" s="2" t="str">
        <f t="shared" si="16"/>
        <v/>
      </c>
      <c r="W100" s="2" t="str">
        <f>IF(C100=0,"",LEFT(INDEX(Lists!$H$5:$H$49,MATCH(C100,Lists!$G$5:$G$49,0),1),1))</f>
        <v/>
      </c>
      <c r="Y100" s="4">
        <f ca="1">'Month 8'!H100+'Month 8'!I100-'Month 8'!J100</f>
        <v>0</v>
      </c>
      <c r="Z100" s="2" t="str">
        <f t="shared" ca="1" si="17"/>
        <v/>
      </c>
      <c r="AA100" s="2" t="str">
        <f t="shared" ca="1" si="13"/>
        <v/>
      </c>
      <c r="AC100" s="627" t="str">
        <f t="shared" si="18"/>
        <v>0</v>
      </c>
    </row>
    <row r="101" spans="1:29" ht="39" hidden="1" customHeight="1" x14ac:dyDescent="0.2">
      <c r="A101" s="14" t="str">
        <f>Planning!A85</f>
        <v>I077</v>
      </c>
      <c r="B101" s="9">
        <f>Planning!B85</f>
        <v>0</v>
      </c>
      <c r="C101" s="9">
        <f>Planning!C85</f>
        <v>0</v>
      </c>
      <c r="D101" s="9">
        <f>Planning!D85</f>
        <v>0</v>
      </c>
      <c r="E101" s="3">
        <f>Planning!E85</f>
        <v>0</v>
      </c>
      <c r="F101" s="3" t="str">
        <f>IF(Planning!G85&lt;&gt;0,Planning!G85,"")</f>
        <v/>
      </c>
      <c r="G101" s="194">
        <f>Planning!H85</f>
        <v>0</v>
      </c>
      <c r="H101" s="4">
        <f>Planning!AG85</f>
        <v>0</v>
      </c>
      <c r="I101" s="198">
        <f ca="1">IF(OR(W101="1",AND(W101&lt;&gt;"1",G101=Lists!$A$17)),Y101,0)</f>
        <v>0</v>
      </c>
      <c r="J101" s="174"/>
      <c r="K101" s="32" t="str">
        <f ca="1">IF(AND(W101="2",G101&lt;&gt;Lists!$A$17),AA101,Z101)</f>
        <v/>
      </c>
      <c r="L101" s="33" t="str">
        <f t="shared" ca="1" si="11"/>
        <v/>
      </c>
      <c r="M101" s="5">
        <f>Planning!AH85</f>
        <v>0</v>
      </c>
      <c r="N101" s="5">
        <f>'Month 8'!M101+'Month 8'!N101-'Month 8'!O101</f>
        <v>0</v>
      </c>
      <c r="O101" s="166"/>
      <c r="P101" s="32" t="str">
        <f t="shared" si="14"/>
        <v/>
      </c>
      <c r="Q101" s="33" t="str">
        <f t="shared" si="12"/>
        <v/>
      </c>
      <c r="R101" s="89">
        <f ca="1">SUMIFS($J$25:$J$224,$C$25:$C$224,$C101,$G$25:$G$224,Lists!$A$16)</f>
        <v>0</v>
      </c>
      <c r="S101" s="89">
        <f t="shared" si="15"/>
        <v>0</v>
      </c>
      <c r="U101" s="2" t="str">
        <f t="shared" si="16"/>
        <v/>
      </c>
      <c r="W101" s="2" t="str">
        <f>IF(C101=0,"",LEFT(INDEX(Lists!$H$5:$H$49,MATCH(C101,Lists!$G$5:$G$49,0),1),1))</f>
        <v/>
      </c>
      <c r="Y101" s="4">
        <f ca="1">'Month 8'!H101+'Month 8'!I101-'Month 8'!J101</f>
        <v>0</v>
      </c>
      <c r="Z101" s="2" t="str">
        <f t="shared" ca="1" si="17"/>
        <v/>
      </c>
      <c r="AA101" s="2" t="str">
        <f t="shared" ca="1" si="13"/>
        <v/>
      </c>
      <c r="AC101" s="627" t="str">
        <f t="shared" si="18"/>
        <v>0</v>
      </c>
    </row>
    <row r="102" spans="1:29" ht="39" hidden="1" customHeight="1" x14ac:dyDescent="0.2">
      <c r="A102" s="14" t="str">
        <f>Planning!A86</f>
        <v>I078</v>
      </c>
      <c r="B102" s="9">
        <f>Planning!B86</f>
        <v>0</v>
      </c>
      <c r="C102" s="9">
        <f>Planning!C86</f>
        <v>0</v>
      </c>
      <c r="D102" s="9">
        <f>Planning!D86</f>
        <v>0</v>
      </c>
      <c r="E102" s="3">
        <f>Planning!E86</f>
        <v>0</v>
      </c>
      <c r="F102" s="3" t="str">
        <f>IF(Planning!G86&lt;&gt;0,Planning!G86,"")</f>
        <v/>
      </c>
      <c r="G102" s="194">
        <f>Planning!H86</f>
        <v>0</v>
      </c>
      <c r="H102" s="4">
        <f>Planning!AG86</f>
        <v>0</v>
      </c>
      <c r="I102" s="198">
        <f ca="1">IF(OR(W102="1",AND(W102&lt;&gt;"1",G102=Lists!$A$17)),Y102,0)</f>
        <v>0</v>
      </c>
      <c r="J102" s="174"/>
      <c r="K102" s="32" t="str">
        <f ca="1">IF(AND(W102="2",G102&lt;&gt;Lists!$A$17),AA102,Z102)</f>
        <v/>
      </c>
      <c r="L102" s="33" t="str">
        <f t="shared" ca="1" si="11"/>
        <v/>
      </c>
      <c r="M102" s="5">
        <f>Planning!AH86</f>
        <v>0</v>
      </c>
      <c r="N102" s="5">
        <f>'Month 8'!M102+'Month 8'!N102-'Month 8'!O102</f>
        <v>0</v>
      </c>
      <c r="O102" s="166"/>
      <c r="P102" s="32" t="str">
        <f t="shared" si="14"/>
        <v/>
      </c>
      <c r="Q102" s="33" t="str">
        <f t="shared" si="12"/>
        <v/>
      </c>
      <c r="R102" s="89">
        <f ca="1">SUMIFS($J$25:$J$224,$C$25:$C$224,$C102,$G$25:$G$224,Lists!$A$16)</f>
        <v>0</v>
      </c>
      <c r="S102" s="89">
        <f t="shared" si="15"/>
        <v>0</v>
      </c>
      <c r="U102" s="2" t="str">
        <f t="shared" si="16"/>
        <v/>
      </c>
      <c r="W102" s="2" t="str">
        <f>IF(C102=0,"",LEFT(INDEX(Lists!$H$5:$H$49,MATCH(C102,Lists!$G$5:$G$49,0),1),1))</f>
        <v/>
      </c>
      <c r="Y102" s="4">
        <f ca="1">'Month 8'!H102+'Month 8'!I102-'Month 8'!J102</f>
        <v>0</v>
      </c>
      <c r="Z102" s="2" t="str">
        <f t="shared" ca="1" si="17"/>
        <v/>
      </c>
      <c r="AA102" s="2" t="str">
        <f t="shared" ca="1" si="13"/>
        <v/>
      </c>
      <c r="AC102" s="627" t="str">
        <f t="shared" si="18"/>
        <v>0</v>
      </c>
    </row>
    <row r="103" spans="1:29" ht="39" hidden="1" customHeight="1" x14ac:dyDescent="0.2">
      <c r="A103" s="14" t="str">
        <f>Planning!A87</f>
        <v>I079</v>
      </c>
      <c r="B103" s="9">
        <f>Planning!B87</f>
        <v>0</v>
      </c>
      <c r="C103" s="9">
        <f>Planning!C87</f>
        <v>0</v>
      </c>
      <c r="D103" s="9">
        <f>Planning!D87</f>
        <v>0</v>
      </c>
      <c r="E103" s="3">
        <f>Planning!E87</f>
        <v>0</v>
      </c>
      <c r="F103" s="3" t="str">
        <f>IF(Planning!G87&lt;&gt;0,Planning!G87,"")</f>
        <v/>
      </c>
      <c r="G103" s="194">
        <f>Planning!H87</f>
        <v>0</v>
      </c>
      <c r="H103" s="4">
        <f>Planning!AG87</f>
        <v>0</v>
      </c>
      <c r="I103" s="198">
        <f ca="1">IF(OR(W103="1",AND(W103&lt;&gt;"1",G103=Lists!$A$17)),Y103,0)</f>
        <v>0</v>
      </c>
      <c r="J103" s="174"/>
      <c r="K103" s="32" t="str">
        <f ca="1">IF(AND(W103="2",G103&lt;&gt;Lists!$A$17),AA103,Z103)</f>
        <v/>
      </c>
      <c r="L103" s="33" t="str">
        <f t="shared" ca="1" si="11"/>
        <v/>
      </c>
      <c r="M103" s="5">
        <f>Planning!AH87</f>
        <v>0</v>
      </c>
      <c r="N103" s="5">
        <f>'Month 8'!M103+'Month 8'!N103-'Month 8'!O103</f>
        <v>0</v>
      </c>
      <c r="O103" s="166"/>
      <c r="P103" s="32" t="str">
        <f t="shared" si="14"/>
        <v/>
      </c>
      <c r="Q103" s="33" t="str">
        <f t="shared" si="12"/>
        <v/>
      </c>
      <c r="R103" s="89">
        <f ca="1">SUMIFS($J$25:$J$224,$C$25:$C$224,$C103,$G$25:$G$224,Lists!$A$16)</f>
        <v>0</v>
      </c>
      <c r="S103" s="89">
        <f t="shared" si="15"/>
        <v>0</v>
      </c>
      <c r="U103" s="2" t="str">
        <f t="shared" si="16"/>
        <v/>
      </c>
      <c r="W103" s="2" t="str">
        <f>IF(C103=0,"",LEFT(INDEX(Lists!$H$5:$H$49,MATCH(C103,Lists!$G$5:$G$49,0),1),1))</f>
        <v/>
      </c>
      <c r="Y103" s="4">
        <f ca="1">'Month 8'!H103+'Month 8'!I103-'Month 8'!J103</f>
        <v>0</v>
      </c>
      <c r="Z103" s="2" t="str">
        <f t="shared" ca="1" si="17"/>
        <v/>
      </c>
      <c r="AA103" s="2" t="str">
        <f t="shared" ca="1" si="13"/>
        <v/>
      </c>
      <c r="AC103" s="627" t="str">
        <f t="shared" si="18"/>
        <v>0</v>
      </c>
    </row>
    <row r="104" spans="1:29" ht="39" hidden="1" customHeight="1" x14ac:dyDescent="0.2">
      <c r="A104" s="14" t="str">
        <f>Planning!A88</f>
        <v>I080</v>
      </c>
      <c r="B104" s="9">
        <f>Planning!B88</f>
        <v>0</v>
      </c>
      <c r="C104" s="9">
        <f>Planning!C88</f>
        <v>0</v>
      </c>
      <c r="D104" s="9">
        <f>Planning!D88</f>
        <v>0</v>
      </c>
      <c r="E104" s="3">
        <f>Planning!E88</f>
        <v>0</v>
      </c>
      <c r="F104" s="3" t="str">
        <f>IF(Planning!G88&lt;&gt;0,Planning!G88,"")</f>
        <v/>
      </c>
      <c r="G104" s="194">
        <f>Planning!H88</f>
        <v>0</v>
      </c>
      <c r="H104" s="4">
        <f>Planning!AG88</f>
        <v>0</v>
      </c>
      <c r="I104" s="198">
        <f ca="1">IF(OR(W104="1",AND(W104&lt;&gt;"1",G104=Lists!$A$17)),Y104,0)</f>
        <v>0</v>
      </c>
      <c r="J104" s="174"/>
      <c r="K104" s="32" t="str">
        <f ca="1">IF(AND(W104="2",G104&lt;&gt;Lists!$A$17),AA104,Z104)</f>
        <v/>
      </c>
      <c r="L104" s="33" t="str">
        <f t="shared" ca="1" si="11"/>
        <v/>
      </c>
      <c r="M104" s="5">
        <f>Planning!AH88</f>
        <v>0</v>
      </c>
      <c r="N104" s="5">
        <f>'Month 8'!M104+'Month 8'!N104-'Month 8'!O104</f>
        <v>0</v>
      </c>
      <c r="O104" s="166"/>
      <c r="P104" s="32" t="str">
        <f t="shared" si="14"/>
        <v/>
      </c>
      <c r="Q104" s="33" t="str">
        <f t="shared" si="12"/>
        <v/>
      </c>
      <c r="R104" s="89">
        <f ca="1">SUMIFS($J$25:$J$224,$C$25:$C$224,$C104,$G$25:$G$224,Lists!$A$16)</f>
        <v>0</v>
      </c>
      <c r="S104" s="89">
        <f t="shared" si="15"/>
        <v>0</v>
      </c>
      <c r="U104" s="2" t="str">
        <f t="shared" si="16"/>
        <v/>
      </c>
      <c r="W104" s="2" t="str">
        <f>IF(C104=0,"",LEFT(INDEX(Lists!$H$5:$H$49,MATCH(C104,Lists!$G$5:$G$49,0),1),1))</f>
        <v/>
      </c>
      <c r="Y104" s="4">
        <f ca="1">'Month 8'!H104+'Month 8'!I104-'Month 8'!J104</f>
        <v>0</v>
      </c>
      <c r="Z104" s="2" t="str">
        <f t="shared" ca="1" si="17"/>
        <v/>
      </c>
      <c r="AA104" s="2" t="str">
        <f t="shared" ca="1" si="13"/>
        <v/>
      </c>
      <c r="AC104" s="627" t="str">
        <f t="shared" si="18"/>
        <v>0</v>
      </c>
    </row>
    <row r="105" spans="1:29" ht="39" hidden="1" customHeight="1" x14ac:dyDescent="0.2">
      <c r="A105" s="14" t="str">
        <f>Planning!A89</f>
        <v>I081</v>
      </c>
      <c r="B105" s="9">
        <f>Planning!B89</f>
        <v>0</v>
      </c>
      <c r="C105" s="9">
        <f>Planning!C89</f>
        <v>0</v>
      </c>
      <c r="D105" s="9">
        <f>Planning!D89</f>
        <v>0</v>
      </c>
      <c r="E105" s="3">
        <f>Planning!E89</f>
        <v>0</v>
      </c>
      <c r="F105" s="3" t="str">
        <f>IF(Planning!G89&lt;&gt;0,Planning!G89,"")</f>
        <v/>
      </c>
      <c r="G105" s="194">
        <f>Planning!H89</f>
        <v>0</v>
      </c>
      <c r="H105" s="4">
        <f>Planning!AG89</f>
        <v>0</v>
      </c>
      <c r="I105" s="198">
        <f ca="1">IF(OR(W105="1",AND(W105&lt;&gt;"1",G105=Lists!$A$17)),Y105,0)</f>
        <v>0</v>
      </c>
      <c r="J105" s="174"/>
      <c r="K105" s="32" t="str">
        <f ca="1">IF(AND(W105="2",G105&lt;&gt;Lists!$A$17),AA105,Z105)</f>
        <v/>
      </c>
      <c r="L105" s="33" t="str">
        <f t="shared" ca="1" si="11"/>
        <v/>
      </c>
      <c r="M105" s="5">
        <f>Planning!AH89</f>
        <v>0</v>
      </c>
      <c r="N105" s="5">
        <f>'Month 8'!M105+'Month 8'!N105-'Month 8'!O105</f>
        <v>0</v>
      </c>
      <c r="O105" s="166"/>
      <c r="P105" s="32" t="str">
        <f t="shared" si="14"/>
        <v/>
      </c>
      <c r="Q105" s="33" t="str">
        <f t="shared" si="12"/>
        <v/>
      </c>
      <c r="R105" s="89">
        <f ca="1">SUMIFS($J$25:$J$224,$C$25:$C$224,$C105,$G$25:$G$224,Lists!$A$16)</f>
        <v>0</v>
      </c>
      <c r="S105" s="89">
        <f t="shared" si="15"/>
        <v>0</v>
      </c>
      <c r="U105" s="2" t="str">
        <f t="shared" si="16"/>
        <v/>
      </c>
      <c r="W105" s="2" t="str">
        <f>IF(C105=0,"",LEFT(INDEX(Lists!$H$5:$H$49,MATCH(C105,Lists!$G$5:$G$49,0),1),1))</f>
        <v/>
      </c>
      <c r="Y105" s="4">
        <f ca="1">'Month 8'!H105+'Month 8'!I105-'Month 8'!J105</f>
        <v>0</v>
      </c>
      <c r="Z105" s="2" t="str">
        <f t="shared" ca="1" si="17"/>
        <v/>
      </c>
      <c r="AA105" s="2" t="str">
        <f t="shared" ca="1" si="13"/>
        <v/>
      </c>
      <c r="AC105" s="627" t="str">
        <f t="shared" si="18"/>
        <v>0</v>
      </c>
    </row>
    <row r="106" spans="1:29" ht="39" hidden="1" customHeight="1" x14ac:dyDescent="0.2">
      <c r="A106" s="14" t="str">
        <f>Planning!A90</f>
        <v>I082</v>
      </c>
      <c r="B106" s="9">
        <f>Planning!B90</f>
        <v>0</v>
      </c>
      <c r="C106" s="9">
        <f>Planning!C90</f>
        <v>0</v>
      </c>
      <c r="D106" s="9">
        <f>Planning!D90</f>
        <v>0</v>
      </c>
      <c r="E106" s="3">
        <f>Planning!E90</f>
        <v>0</v>
      </c>
      <c r="F106" s="3" t="str">
        <f>IF(Planning!G90&lt;&gt;0,Planning!G90,"")</f>
        <v/>
      </c>
      <c r="G106" s="194">
        <f>Planning!H90</f>
        <v>0</v>
      </c>
      <c r="H106" s="4">
        <f>Planning!AG90</f>
        <v>0</v>
      </c>
      <c r="I106" s="198">
        <f ca="1">IF(OR(W106="1",AND(W106&lt;&gt;"1",G106=Lists!$A$17)),Y106,0)</f>
        <v>0</v>
      </c>
      <c r="J106" s="174"/>
      <c r="K106" s="32" t="str">
        <f ca="1">IF(AND(W106="2",G106&lt;&gt;Lists!$A$17),AA106,Z106)</f>
        <v/>
      </c>
      <c r="L106" s="33" t="str">
        <f t="shared" ca="1" si="11"/>
        <v/>
      </c>
      <c r="M106" s="5">
        <f>Planning!AH90</f>
        <v>0</v>
      </c>
      <c r="N106" s="5">
        <f>'Month 8'!M106+'Month 8'!N106-'Month 8'!O106</f>
        <v>0</v>
      </c>
      <c r="O106" s="166"/>
      <c r="P106" s="32" t="str">
        <f t="shared" si="14"/>
        <v/>
      </c>
      <c r="Q106" s="33" t="str">
        <f t="shared" si="12"/>
        <v/>
      </c>
      <c r="R106" s="89">
        <f ca="1">SUMIFS($J$25:$J$224,$C$25:$C$224,$C106,$G$25:$G$224,Lists!$A$16)</f>
        <v>0</v>
      </c>
      <c r="S106" s="89">
        <f t="shared" si="15"/>
        <v>0</v>
      </c>
      <c r="U106" s="2" t="str">
        <f t="shared" si="16"/>
        <v/>
      </c>
      <c r="W106" s="2" t="str">
        <f>IF(C106=0,"",LEFT(INDEX(Lists!$H$5:$H$49,MATCH(C106,Lists!$G$5:$G$49,0),1),1))</f>
        <v/>
      </c>
      <c r="Y106" s="4">
        <f ca="1">'Month 8'!H106+'Month 8'!I106-'Month 8'!J106</f>
        <v>0</v>
      </c>
      <c r="Z106" s="2" t="str">
        <f t="shared" ca="1" si="17"/>
        <v/>
      </c>
      <c r="AA106" s="2" t="str">
        <f t="shared" ca="1" si="13"/>
        <v/>
      </c>
      <c r="AC106" s="627" t="str">
        <f t="shared" si="18"/>
        <v>0</v>
      </c>
    </row>
    <row r="107" spans="1:29" ht="39" hidden="1" customHeight="1" x14ac:dyDescent="0.2">
      <c r="A107" s="14" t="str">
        <f>Planning!A91</f>
        <v>I083</v>
      </c>
      <c r="B107" s="9">
        <f>Planning!B91</f>
        <v>0</v>
      </c>
      <c r="C107" s="9">
        <f>Planning!C91</f>
        <v>0</v>
      </c>
      <c r="D107" s="9">
        <f>Planning!D91</f>
        <v>0</v>
      </c>
      <c r="E107" s="3">
        <f>Planning!E91</f>
        <v>0</v>
      </c>
      <c r="F107" s="3" t="str">
        <f>IF(Planning!G91&lt;&gt;0,Planning!G91,"")</f>
        <v/>
      </c>
      <c r="G107" s="194">
        <f>Planning!H91</f>
        <v>0</v>
      </c>
      <c r="H107" s="4">
        <f>Planning!AG91</f>
        <v>0</v>
      </c>
      <c r="I107" s="198">
        <f ca="1">IF(OR(W107="1",AND(W107&lt;&gt;"1",G107=Lists!$A$17)),Y107,0)</f>
        <v>0</v>
      </c>
      <c r="J107" s="174"/>
      <c r="K107" s="32" t="str">
        <f ca="1">IF(AND(W107="2",G107&lt;&gt;Lists!$A$17),AA107,Z107)</f>
        <v/>
      </c>
      <c r="L107" s="33" t="str">
        <f t="shared" ca="1" si="11"/>
        <v/>
      </c>
      <c r="M107" s="5">
        <f>Planning!AH91</f>
        <v>0</v>
      </c>
      <c r="N107" s="5">
        <f>'Month 8'!M107+'Month 8'!N107-'Month 8'!O107</f>
        <v>0</v>
      </c>
      <c r="O107" s="166"/>
      <c r="P107" s="32" t="str">
        <f t="shared" si="14"/>
        <v/>
      </c>
      <c r="Q107" s="33" t="str">
        <f t="shared" si="12"/>
        <v/>
      </c>
      <c r="R107" s="89">
        <f ca="1">SUMIFS($J$25:$J$224,$C$25:$C$224,$C107,$G$25:$G$224,Lists!$A$16)</f>
        <v>0</v>
      </c>
      <c r="S107" s="89">
        <f t="shared" si="15"/>
        <v>0</v>
      </c>
      <c r="U107" s="2" t="str">
        <f t="shared" si="16"/>
        <v/>
      </c>
      <c r="W107" s="2" t="str">
        <f>IF(C107=0,"",LEFT(INDEX(Lists!$H$5:$H$49,MATCH(C107,Lists!$G$5:$G$49,0),1),1))</f>
        <v/>
      </c>
      <c r="Y107" s="4">
        <f ca="1">'Month 8'!H107+'Month 8'!I107-'Month 8'!J107</f>
        <v>0</v>
      </c>
      <c r="Z107" s="2" t="str">
        <f t="shared" ca="1" si="17"/>
        <v/>
      </c>
      <c r="AA107" s="2" t="str">
        <f t="shared" ca="1" si="13"/>
        <v/>
      </c>
      <c r="AC107" s="627" t="str">
        <f t="shared" si="18"/>
        <v>0</v>
      </c>
    </row>
    <row r="108" spans="1:29" ht="39" hidden="1" customHeight="1" x14ac:dyDescent="0.2">
      <c r="A108" s="14" t="str">
        <f>Planning!A92</f>
        <v>I084</v>
      </c>
      <c r="B108" s="9">
        <f>Planning!B92</f>
        <v>0</v>
      </c>
      <c r="C108" s="9">
        <f>Planning!C92</f>
        <v>0</v>
      </c>
      <c r="D108" s="9">
        <f>Planning!D92</f>
        <v>0</v>
      </c>
      <c r="E108" s="3">
        <f>Planning!E92</f>
        <v>0</v>
      </c>
      <c r="F108" s="3" t="str">
        <f>IF(Planning!G92&lt;&gt;0,Planning!G92,"")</f>
        <v/>
      </c>
      <c r="G108" s="194">
        <f>Planning!H92</f>
        <v>0</v>
      </c>
      <c r="H108" s="4">
        <f>Planning!AG92</f>
        <v>0</v>
      </c>
      <c r="I108" s="198">
        <f ca="1">IF(OR(W108="1",AND(W108&lt;&gt;"1",G108=Lists!$A$17)),Y108,0)</f>
        <v>0</v>
      </c>
      <c r="J108" s="174"/>
      <c r="K108" s="32" t="str">
        <f ca="1">IF(AND(W108="2",G108&lt;&gt;Lists!$A$17),AA108,Z108)</f>
        <v/>
      </c>
      <c r="L108" s="33" t="str">
        <f t="shared" ca="1" si="11"/>
        <v/>
      </c>
      <c r="M108" s="5">
        <f>Planning!AH92</f>
        <v>0</v>
      </c>
      <c r="N108" s="5">
        <f>'Month 8'!M108+'Month 8'!N108-'Month 8'!O108</f>
        <v>0</v>
      </c>
      <c r="O108" s="166"/>
      <c r="P108" s="32" t="str">
        <f t="shared" si="14"/>
        <v/>
      </c>
      <c r="Q108" s="33" t="str">
        <f t="shared" si="12"/>
        <v/>
      </c>
      <c r="R108" s="89">
        <f ca="1">SUMIFS($J$25:$J$224,$C$25:$C$224,$C108,$G$25:$G$224,Lists!$A$16)</f>
        <v>0</v>
      </c>
      <c r="S108" s="89">
        <f t="shared" si="15"/>
        <v>0</v>
      </c>
      <c r="U108" s="2" t="str">
        <f t="shared" si="16"/>
        <v/>
      </c>
      <c r="W108" s="2" t="str">
        <f>IF(C108=0,"",LEFT(INDEX(Lists!$H$5:$H$49,MATCH(C108,Lists!$G$5:$G$49,0),1),1))</f>
        <v/>
      </c>
      <c r="Y108" s="4">
        <f ca="1">'Month 8'!H108+'Month 8'!I108-'Month 8'!J108</f>
        <v>0</v>
      </c>
      <c r="Z108" s="2" t="str">
        <f t="shared" ca="1" si="17"/>
        <v/>
      </c>
      <c r="AA108" s="2" t="str">
        <f t="shared" ca="1" si="13"/>
        <v/>
      </c>
      <c r="AC108" s="627" t="str">
        <f t="shared" si="18"/>
        <v>0</v>
      </c>
    </row>
    <row r="109" spans="1:29" ht="39" hidden="1" customHeight="1" x14ac:dyDescent="0.2">
      <c r="A109" s="14" t="str">
        <f>Planning!A93</f>
        <v>I085</v>
      </c>
      <c r="B109" s="9">
        <f>Planning!B93</f>
        <v>0</v>
      </c>
      <c r="C109" s="9">
        <f>Planning!C93</f>
        <v>0</v>
      </c>
      <c r="D109" s="9">
        <f>Planning!D93</f>
        <v>0</v>
      </c>
      <c r="E109" s="3">
        <f>Planning!E93</f>
        <v>0</v>
      </c>
      <c r="F109" s="3" t="str">
        <f>IF(Planning!G93&lt;&gt;0,Planning!G93,"")</f>
        <v/>
      </c>
      <c r="G109" s="194">
        <f>Planning!H93</f>
        <v>0</v>
      </c>
      <c r="H109" s="4">
        <f>Planning!AG93</f>
        <v>0</v>
      </c>
      <c r="I109" s="198">
        <f ca="1">IF(OR(W109="1",AND(W109&lt;&gt;"1",G109=Lists!$A$17)),Y109,0)</f>
        <v>0</v>
      </c>
      <c r="J109" s="174"/>
      <c r="K109" s="32" t="str">
        <f ca="1">IF(AND(W109="2",G109&lt;&gt;Lists!$A$17),AA109,Z109)</f>
        <v/>
      </c>
      <c r="L109" s="33" t="str">
        <f t="shared" ca="1" si="11"/>
        <v/>
      </c>
      <c r="M109" s="5">
        <f>Planning!AH93</f>
        <v>0</v>
      </c>
      <c r="N109" s="5">
        <f>'Month 8'!M109+'Month 8'!N109-'Month 8'!O109</f>
        <v>0</v>
      </c>
      <c r="O109" s="166"/>
      <c r="P109" s="32" t="str">
        <f t="shared" si="14"/>
        <v/>
      </c>
      <c r="Q109" s="33" t="str">
        <f t="shared" si="12"/>
        <v/>
      </c>
      <c r="R109" s="89">
        <f ca="1">SUMIFS($J$25:$J$224,$C$25:$C$224,$C109,$G$25:$G$224,Lists!$A$16)</f>
        <v>0</v>
      </c>
      <c r="S109" s="89">
        <f t="shared" si="15"/>
        <v>0</v>
      </c>
      <c r="U109" s="2" t="str">
        <f t="shared" si="16"/>
        <v/>
      </c>
      <c r="W109" s="2" t="str">
        <f>IF(C109=0,"",LEFT(INDEX(Lists!$H$5:$H$49,MATCH(C109,Lists!$G$5:$G$49,0),1),1))</f>
        <v/>
      </c>
      <c r="Y109" s="4">
        <f ca="1">'Month 8'!H109+'Month 8'!I109-'Month 8'!J109</f>
        <v>0</v>
      </c>
      <c r="Z109" s="2" t="str">
        <f t="shared" ca="1" si="17"/>
        <v/>
      </c>
      <c r="AA109" s="2" t="str">
        <f t="shared" ca="1" si="13"/>
        <v/>
      </c>
      <c r="AC109" s="627" t="str">
        <f t="shared" si="18"/>
        <v>0</v>
      </c>
    </row>
    <row r="110" spans="1:29" ht="39" hidden="1" customHeight="1" x14ac:dyDescent="0.2">
      <c r="A110" s="14" t="str">
        <f>Planning!A94</f>
        <v>I086</v>
      </c>
      <c r="B110" s="9">
        <f>Planning!B94</f>
        <v>0</v>
      </c>
      <c r="C110" s="9">
        <f>Planning!C94</f>
        <v>0</v>
      </c>
      <c r="D110" s="9">
        <f>Planning!D94</f>
        <v>0</v>
      </c>
      <c r="E110" s="3">
        <f>Planning!E94</f>
        <v>0</v>
      </c>
      <c r="F110" s="3" t="str">
        <f>IF(Planning!G94&lt;&gt;0,Planning!G94,"")</f>
        <v/>
      </c>
      <c r="G110" s="194">
        <f>Planning!H94</f>
        <v>0</v>
      </c>
      <c r="H110" s="4">
        <f>Planning!AG94</f>
        <v>0</v>
      </c>
      <c r="I110" s="198">
        <f ca="1">IF(OR(W110="1",AND(W110&lt;&gt;"1",G110=Lists!$A$17)),Y110,0)</f>
        <v>0</v>
      </c>
      <c r="J110" s="174"/>
      <c r="K110" s="32" t="str">
        <f ca="1">IF(AND(W110="2",G110&lt;&gt;Lists!$A$17),AA110,Z110)</f>
        <v/>
      </c>
      <c r="L110" s="33" t="str">
        <f t="shared" ca="1" si="11"/>
        <v/>
      </c>
      <c r="M110" s="5">
        <f>Planning!AH94</f>
        <v>0</v>
      </c>
      <c r="N110" s="5">
        <f>'Month 8'!M110+'Month 8'!N110-'Month 8'!O110</f>
        <v>0</v>
      </c>
      <c r="O110" s="166"/>
      <c r="P110" s="32" t="str">
        <f t="shared" si="14"/>
        <v/>
      </c>
      <c r="Q110" s="33" t="str">
        <f t="shared" si="12"/>
        <v/>
      </c>
      <c r="R110" s="89">
        <f ca="1">SUMIFS($J$25:$J$224,$C$25:$C$224,$C110,$G$25:$G$224,Lists!$A$16)</f>
        <v>0</v>
      </c>
      <c r="S110" s="89">
        <f t="shared" si="15"/>
        <v>0</v>
      </c>
      <c r="U110" s="2" t="str">
        <f t="shared" si="16"/>
        <v/>
      </c>
      <c r="W110" s="2" t="str">
        <f>IF(C110=0,"",LEFT(INDEX(Lists!$H$5:$H$49,MATCH(C110,Lists!$G$5:$G$49,0),1),1))</f>
        <v/>
      </c>
      <c r="Y110" s="4">
        <f ca="1">'Month 8'!H110+'Month 8'!I110-'Month 8'!J110</f>
        <v>0</v>
      </c>
      <c r="Z110" s="2" t="str">
        <f t="shared" ca="1" si="17"/>
        <v/>
      </c>
      <c r="AA110" s="2" t="str">
        <f t="shared" ca="1" si="13"/>
        <v/>
      </c>
      <c r="AC110" s="627" t="str">
        <f t="shared" si="18"/>
        <v>0</v>
      </c>
    </row>
    <row r="111" spans="1:29" ht="39" hidden="1" customHeight="1" x14ac:dyDescent="0.2">
      <c r="A111" s="14" t="str">
        <f>Planning!A95</f>
        <v>I087</v>
      </c>
      <c r="B111" s="9">
        <f>Planning!B95</f>
        <v>0</v>
      </c>
      <c r="C111" s="9">
        <f>Planning!C95</f>
        <v>0</v>
      </c>
      <c r="D111" s="9">
        <f>Planning!D95</f>
        <v>0</v>
      </c>
      <c r="E111" s="3">
        <f>Planning!E95</f>
        <v>0</v>
      </c>
      <c r="F111" s="3" t="str">
        <f>IF(Planning!G95&lt;&gt;0,Planning!G95,"")</f>
        <v/>
      </c>
      <c r="G111" s="194">
        <f>Planning!H95</f>
        <v>0</v>
      </c>
      <c r="H111" s="4">
        <f>Planning!AG95</f>
        <v>0</v>
      </c>
      <c r="I111" s="198">
        <f ca="1">IF(OR(W111="1",AND(W111&lt;&gt;"1",G111=Lists!$A$17)),Y111,0)</f>
        <v>0</v>
      </c>
      <c r="J111" s="174"/>
      <c r="K111" s="32" t="str">
        <f ca="1">IF(AND(W111="2",G111&lt;&gt;Lists!$A$17),AA111,Z111)</f>
        <v/>
      </c>
      <c r="L111" s="33" t="str">
        <f t="shared" ca="1" si="11"/>
        <v/>
      </c>
      <c r="M111" s="5">
        <f>Planning!AH95</f>
        <v>0</v>
      </c>
      <c r="N111" s="5">
        <f>'Month 8'!M111+'Month 8'!N111-'Month 8'!O111</f>
        <v>0</v>
      </c>
      <c r="O111" s="166"/>
      <c r="P111" s="32" t="str">
        <f t="shared" si="14"/>
        <v/>
      </c>
      <c r="Q111" s="33" t="str">
        <f t="shared" si="12"/>
        <v/>
      </c>
      <c r="R111" s="89">
        <f ca="1">SUMIFS($J$25:$J$224,$C$25:$C$224,$C111,$G$25:$G$224,Lists!$A$16)</f>
        <v>0</v>
      </c>
      <c r="S111" s="89">
        <f t="shared" si="15"/>
        <v>0</v>
      </c>
      <c r="U111" s="2" t="str">
        <f t="shared" si="16"/>
        <v/>
      </c>
      <c r="W111" s="2" t="str">
        <f>IF(C111=0,"",LEFT(INDEX(Lists!$H$5:$H$49,MATCH(C111,Lists!$G$5:$G$49,0),1),1))</f>
        <v/>
      </c>
      <c r="Y111" s="4">
        <f ca="1">'Month 8'!H111+'Month 8'!I111-'Month 8'!J111</f>
        <v>0</v>
      </c>
      <c r="Z111" s="2" t="str">
        <f t="shared" ca="1" si="17"/>
        <v/>
      </c>
      <c r="AA111" s="2" t="str">
        <f t="shared" ca="1" si="13"/>
        <v/>
      </c>
      <c r="AC111" s="627" t="str">
        <f t="shared" si="18"/>
        <v>0</v>
      </c>
    </row>
    <row r="112" spans="1:29" ht="39" hidden="1" customHeight="1" x14ac:dyDescent="0.2">
      <c r="A112" s="14" t="str">
        <f>Planning!A96</f>
        <v>I088</v>
      </c>
      <c r="B112" s="9">
        <f>Planning!B96</f>
        <v>0</v>
      </c>
      <c r="C112" s="9">
        <f>Planning!C96</f>
        <v>0</v>
      </c>
      <c r="D112" s="9">
        <f>Planning!D96</f>
        <v>0</v>
      </c>
      <c r="E112" s="3">
        <f>Planning!E96</f>
        <v>0</v>
      </c>
      <c r="F112" s="3" t="str">
        <f>IF(Planning!G96&lt;&gt;0,Planning!G96,"")</f>
        <v/>
      </c>
      <c r="G112" s="194">
        <f>Planning!H96</f>
        <v>0</v>
      </c>
      <c r="H112" s="4">
        <f>Planning!AG96</f>
        <v>0</v>
      </c>
      <c r="I112" s="198">
        <f ca="1">IF(OR(W112="1",AND(W112&lt;&gt;"1",G112=Lists!$A$17)),Y112,0)</f>
        <v>0</v>
      </c>
      <c r="J112" s="174"/>
      <c r="K112" s="32" t="str">
        <f ca="1">IF(AND(W112="2",G112&lt;&gt;Lists!$A$17),AA112,Z112)</f>
        <v/>
      </c>
      <c r="L112" s="33" t="str">
        <f t="shared" ca="1" si="11"/>
        <v/>
      </c>
      <c r="M112" s="5">
        <f>Planning!AH96</f>
        <v>0</v>
      </c>
      <c r="N112" s="5">
        <f>'Month 8'!M112+'Month 8'!N112-'Month 8'!O112</f>
        <v>0</v>
      </c>
      <c r="O112" s="166"/>
      <c r="P112" s="32" t="str">
        <f t="shared" si="14"/>
        <v/>
      </c>
      <c r="Q112" s="33" t="str">
        <f t="shared" si="12"/>
        <v/>
      </c>
      <c r="R112" s="89">
        <f ca="1">SUMIFS($J$25:$J$224,$C$25:$C$224,$C112,$G$25:$G$224,Lists!$A$16)</f>
        <v>0</v>
      </c>
      <c r="S112" s="89">
        <f t="shared" si="15"/>
        <v>0</v>
      </c>
      <c r="U112" s="2" t="str">
        <f t="shared" si="16"/>
        <v/>
      </c>
      <c r="W112" s="2" t="str">
        <f>IF(C112=0,"",LEFT(INDEX(Lists!$H$5:$H$49,MATCH(C112,Lists!$G$5:$G$49,0),1),1))</f>
        <v/>
      </c>
      <c r="Y112" s="4">
        <f ca="1">'Month 8'!H112+'Month 8'!I112-'Month 8'!J112</f>
        <v>0</v>
      </c>
      <c r="Z112" s="2" t="str">
        <f t="shared" ca="1" si="17"/>
        <v/>
      </c>
      <c r="AA112" s="2" t="str">
        <f t="shared" ca="1" si="13"/>
        <v/>
      </c>
      <c r="AC112" s="627" t="str">
        <f t="shared" si="18"/>
        <v>0</v>
      </c>
    </row>
    <row r="113" spans="1:29" ht="39" hidden="1" customHeight="1" x14ac:dyDescent="0.2">
      <c r="A113" s="14" t="str">
        <f>Planning!A97</f>
        <v>I089</v>
      </c>
      <c r="B113" s="9">
        <f>Planning!B97</f>
        <v>0</v>
      </c>
      <c r="C113" s="9">
        <f>Planning!C97</f>
        <v>0</v>
      </c>
      <c r="D113" s="9">
        <f>Planning!D97</f>
        <v>0</v>
      </c>
      <c r="E113" s="3">
        <f>Planning!E97</f>
        <v>0</v>
      </c>
      <c r="F113" s="3" t="str">
        <f>IF(Planning!G97&lt;&gt;0,Planning!G97,"")</f>
        <v/>
      </c>
      <c r="G113" s="194">
        <f>Planning!H97</f>
        <v>0</v>
      </c>
      <c r="H113" s="4">
        <f>Planning!AG97</f>
        <v>0</v>
      </c>
      <c r="I113" s="198">
        <f ca="1">IF(OR(W113="1",AND(W113&lt;&gt;"1",G113=Lists!$A$17)),Y113,0)</f>
        <v>0</v>
      </c>
      <c r="J113" s="174"/>
      <c r="K113" s="32" t="str">
        <f ca="1">IF(AND(W113="2",G113&lt;&gt;Lists!$A$17),AA113,Z113)</f>
        <v/>
      </c>
      <c r="L113" s="33" t="str">
        <f t="shared" ca="1" si="11"/>
        <v/>
      </c>
      <c r="M113" s="5">
        <f>Planning!AH97</f>
        <v>0</v>
      </c>
      <c r="N113" s="5">
        <f>'Month 8'!M113+'Month 8'!N113-'Month 8'!O113</f>
        <v>0</v>
      </c>
      <c r="O113" s="166"/>
      <c r="P113" s="32" t="str">
        <f t="shared" si="14"/>
        <v/>
      </c>
      <c r="Q113" s="33" t="str">
        <f t="shared" si="12"/>
        <v/>
      </c>
      <c r="R113" s="89">
        <f ca="1">SUMIFS($J$25:$J$224,$C$25:$C$224,$C113,$G$25:$G$224,Lists!$A$16)</f>
        <v>0</v>
      </c>
      <c r="S113" s="89">
        <f t="shared" si="15"/>
        <v>0</v>
      </c>
      <c r="U113" s="2" t="str">
        <f t="shared" si="16"/>
        <v/>
      </c>
      <c r="W113" s="2" t="str">
        <f>IF(C113=0,"",LEFT(INDEX(Lists!$H$5:$H$49,MATCH(C113,Lists!$G$5:$G$49,0),1),1))</f>
        <v/>
      </c>
      <c r="Y113" s="4">
        <f ca="1">'Month 8'!H113+'Month 8'!I113-'Month 8'!J113</f>
        <v>0</v>
      </c>
      <c r="Z113" s="2" t="str">
        <f t="shared" ca="1" si="17"/>
        <v/>
      </c>
      <c r="AA113" s="2" t="str">
        <f t="shared" ca="1" si="13"/>
        <v/>
      </c>
      <c r="AC113" s="627" t="str">
        <f t="shared" si="18"/>
        <v>0</v>
      </c>
    </row>
    <row r="114" spans="1:29" ht="39" hidden="1" customHeight="1" x14ac:dyDescent="0.2">
      <c r="A114" s="14" t="str">
        <f>Planning!A98</f>
        <v>I090</v>
      </c>
      <c r="B114" s="9">
        <f>Planning!B98</f>
        <v>0</v>
      </c>
      <c r="C114" s="9">
        <f>Planning!C98</f>
        <v>0</v>
      </c>
      <c r="D114" s="9">
        <f>Planning!D98</f>
        <v>0</v>
      </c>
      <c r="E114" s="3">
        <f>Planning!E98</f>
        <v>0</v>
      </c>
      <c r="F114" s="3" t="str">
        <f>IF(Planning!G98&lt;&gt;0,Planning!G98,"")</f>
        <v/>
      </c>
      <c r="G114" s="194">
        <f>Planning!H98</f>
        <v>0</v>
      </c>
      <c r="H114" s="4">
        <f>Planning!AG98</f>
        <v>0</v>
      </c>
      <c r="I114" s="198">
        <f ca="1">IF(OR(W114="1",AND(W114&lt;&gt;"1",G114=Lists!$A$17)),Y114,0)</f>
        <v>0</v>
      </c>
      <c r="J114" s="174"/>
      <c r="K114" s="32" t="str">
        <f ca="1">IF(AND(W114="2",G114&lt;&gt;Lists!$A$17),AA114,Z114)</f>
        <v/>
      </c>
      <c r="L114" s="33" t="str">
        <f t="shared" ca="1" si="11"/>
        <v/>
      </c>
      <c r="M114" s="5">
        <f>Planning!AH98</f>
        <v>0</v>
      </c>
      <c r="N114" s="5">
        <f>'Month 8'!M114+'Month 8'!N114-'Month 8'!O114</f>
        <v>0</v>
      </c>
      <c r="O114" s="166"/>
      <c r="P114" s="32" t="str">
        <f t="shared" si="14"/>
        <v/>
      </c>
      <c r="Q114" s="33" t="str">
        <f t="shared" si="12"/>
        <v/>
      </c>
      <c r="R114" s="89">
        <f ca="1">SUMIFS($J$25:$J$224,$C$25:$C$224,$C114,$G$25:$G$224,Lists!$A$16)</f>
        <v>0</v>
      </c>
      <c r="S114" s="89">
        <f t="shared" si="15"/>
        <v>0</v>
      </c>
      <c r="U114" s="2" t="str">
        <f t="shared" si="16"/>
        <v/>
      </c>
      <c r="W114" s="2" t="str">
        <f>IF(C114=0,"",LEFT(INDEX(Lists!$H$5:$H$49,MATCH(C114,Lists!$G$5:$G$49,0),1),1))</f>
        <v/>
      </c>
      <c r="Y114" s="4">
        <f ca="1">'Month 8'!H114+'Month 8'!I114-'Month 8'!J114</f>
        <v>0</v>
      </c>
      <c r="Z114" s="2" t="str">
        <f t="shared" ca="1" si="17"/>
        <v/>
      </c>
      <c r="AA114" s="2" t="str">
        <f t="shared" ca="1" si="13"/>
        <v/>
      </c>
      <c r="AC114" s="627" t="str">
        <f t="shared" si="18"/>
        <v>0</v>
      </c>
    </row>
    <row r="115" spans="1:29" ht="39" hidden="1" customHeight="1" x14ac:dyDescent="0.2">
      <c r="A115" s="14" t="str">
        <f>Planning!A99</f>
        <v>I091</v>
      </c>
      <c r="B115" s="9">
        <f>Planning!B99</f>
        <v>0</v>
      </c>
      <c r="C115" s="9">
        <f>Planning!C99</f>
        <v>0</v>
      </c>
      <c r="D115" s="9">
        <f>Planning!D99</f>
        <v>0</v>
      </c>
      <c r="E115" s="3">
        <f>Planning!E99</f>
        <v>0</v>
      </c>
      <c r="F115" s="3" t="str">
        <f>IF(Planning!G99&lt;&gt;0,Planning!G99,"")</f>
        <v/>
      </c>
      <c r="G115" s="194">
        <f>Planning!H99</f>
        <v>0</v>
      </c>
      <c r="H115" s="4">
        <f>Planning!AG99</f>
        <v>0</v>
      </c>
      <c r="I115" s="198">
        <f ca="1">IF(OR(W115="1",AND(W115&lt;&gt;"1",G115=Lists!$A$17)),Y115,0)</f>
        <v>0</v>
      </c>
      <c r="J115" s="174"/>
      <c r="K115" s="32" t="str">
        <f ca="1">IF(AND(W115="2",G115&lt;&gt;Lists!$A$17),AA115,Z115)</f>
        <v/>
      </c>
      <c r="L115" s="33" t="str">
        <f t="shared" ca="1" si="11"/>
        <v/>
      </c>
      <c r="M115" s="5">
        <f>Planning!AH99</f>
        <v>0</v>
      </c>
      <c r="N115" s="5">
        <f>'Month 8'!M115+'Month 8'!N115-'Month 8'!O115</f>
        <v>0</v>
      </c>
      <c r="O115" s="166"/>
      <c r="P115" s="32" t="str">
        <f t="shared" si="14"/>
        <v/>
      </c>
      <c r="Q115" s="33" t="str">
        <f t="shared" si="12"/>
        <v/>
      </c>
      <c r="R115" s="89">
        <f ca="1">SUMIFS($J$25:$J$224,$C$25:$C$224,$C115,$G$25:$G$224,Lists!$A$16)</f>
        <v>0</v>
      </c>
      <c r="S115" s="89">
        <f t="shared" si="15"/>
        <v>0</v>
      </c>
      <c r="U115" s="2" t="str">
        <f t="shared" si="16"/>
        <v/>
      </c>
      <c r="W115" s="2" t="str">
        <f>IF(C115=0,"",LEFT(INDEX(Lists!$H$5:$H$49,MATCH(C115,Lists!$G$5:$G$49,0),1),1))</f>
        <v/>
      </c>
      <c r="Y115" s="4">
        <f ca="1">'Month 8'!H115+'Month 8'!I115-'Month 8'!J115</f>
        <v>0</v>
      </c>
      <c r="Z115" s="2" t="str">
        <f t="shared" ca="1" si="17"/>
        <v/>
      </c>
      <c r="AA115" s="2" t="str">
        <f t="shared" ca="1" si="13"/>
        <v/>
      </c>
      <c r="AC115" s="627" t="str">
        <f t="shared" si="18"/>
        <v>0</v>
      </c>
    </row>
    <row r="116" spans="1:29" ht="39" hidden="1" customHeight="1" x14ac:dyDescent="0.2">
      <c r="A116" s="14" t="str">
        <f>Planning!A100</f>
        <v>I092</v>
      </c>
      <c r="B116" s="9">
        <f>Planning!B100</f>
        <v>0</v>
      </c>
      <c r="C116" s="9">
        <f>Planning!C100</f>
        <v>0</v>
      </c>
      <c r="D116" s="9">
        <f>Planning!D100</f>
        <v>0</v>
      </c>
      <c r="E116" s="3">
        <f>Planning!E100</f>
        <v>0</v>
      </c>
      <c r="F116" s="3" t="str">
        <f>IF(Planning!G100&lt;&gt;0,Planning!G100,"")</f>
        <v/>
      </c>
      <c r="G116" s="194">
        <f>Planning!H100</f>
        <v>0</v>
      </c>
      <c r="H116" s="4">
        <f>Planning!AG100</f>
        <v>0</v>
      </c>
      <c r="I116" s="198">
        <f ca="1">IF(OR(W116="1",AND(W116&lt;&gt;"1",G116=Lists!$A$17)),Y116,0)</f>
        <v>0</v>
      </c>
      <c r="J116" s="174"/>
      <c r="K116" s="32" t="str">
        <f ca="1">IF(AND(W116="2",G116&lt;&gt;Lists!$A$17),AA116,Z116)</f>
        <v/>
      </c>
      <c r="L116" s="33" t="str">
        <f t="shared" ca="1" si="11"/>
        <v/>
      </c>
      <c r="M116" s="5">
        <f>Planning!AH100</f>
        <v>0</v>
      </c>
      <c r="N116" s="5">
        <f>'Month 8'!M116+'Month 8'!N116-'Month 8'!O116</f>
        <v>0</v>
      </c>
      <c r="O116" s="166"/>
      <c r="P116" s="32" t="str">
        <f t="shared" si="14"/>
        <v/>
      </c>
      <c r="Q116" s="33" t="str">
        <f t="shared" si="12"/>
        <v/>
      </c>
      <c r="R116" s="89">
        <f ca="1">SUMIFS($J$25:$J$224,$C$25:$C$224,$C116,$G$25:$G$224,Lists!$A$16)</f>
        <v>0</v>
      </c>
      <c r="S116" s="89">
        <f t="shared" si="15"/>
        <v>0</v>
      </c>
      <c r="U116" s="2" t="str">
        <f t="shared" si="16"/>
        <v/>
      </c>
      <c r="W116" s="2" t="str">
        <f>IF(C116=0,"",LEFT(INDEX(Lists!$H$5:$H$49,MATCH(C116,Lists!$G$5:$G$49,0),1),1))</f>
        <v/>
      </c>
      <c r="Y116" s="4">
        <f ca="1">'Month 8'!H116+'Month 8'!I116-'Month 8'!J116</f>
        <v>0</v>
      </c>
      <c r="Z116" s="2" t="str">
        <f t="shared" ca="1" si="17"/>
        <v/>
      </c>
      <c r="AA116" s="2" t="str">
        <f t="shared" ca="1" si="13"/>
        <v/>
      </c>
      <c r="AC116" s="627" t="str">
        <f t="shared" si="18"/>
        <v>0</v>
      </c>
    </row>
    <row r="117" spans="1:29" ht="39" hidden="1" customHeight="1" x14ac:dyDescent="0.2">
      <c r="A117" s="14" t="str">
        <f>Planning!A101</f>
        <v>I093</v>
      </c>
      <c r="B117" s="9">
        <f>Planning!B101</f>
        <v>0</v>
      </c>
      <c r="C117" s="9">
        <f>Planning!C101</f>
        <v>0</v>
      </c>
      <c r="D117" s="9">
        <f>Planning!D101</f>
        <v>0</v>
      </c>
      <c r="E117" s="3">
        <f>Planning!E101</f>
        <v>0</v>
      </c>
      <c r="F117" s="3" t="str">
        <f>IF(Planning!G101&lt;&gt;0,Planning!G101,"")</f>
        <v/>
      </c>
      <c r="G117" s="194">
        <f>Planning!H101</f>
        <v>0</v>
      </c>
      <c r="H117" s="4">
        <f>Planning!AG101</f>
        <v>0</v>
      </c>
      <c r="I117" s="198">
        <f ca="1">IF(OR(W117="1",AND(W117&lt;&gt;"1",G117=Lists!$A$17)),Y117,0)</f>
        <v>0</v>
      </c>
      <c r="J117" s="174"/>
      <c r="K117" s="32" t="str">
        <f ca="1">IF(AND(W117="2",G117&lt;&gt;Lists!$A$17),AA117,Z117)</f>
        <v/>
      </c>
      <c r="L117" s="33" t="str">
        <f t="shared" ca="1" si="11"/>
        <v/>
      </c>
      <c r="M117" s="5">
        <f>Planning!AH101</f>
        <v>0</v>
      </c>
      <c r="N117" s="5">
        <f>'Month 8'!M117+'Month 8'!N117-'Month 8'!O117</f>
        <v>0</v>
      </c>
      <c r="O117" s="166"/>
      <c r="P117" s="32" t="str">
        <f t="shared" si="14"/>
        <v/>
      </c>
      <c r="Q117" s="33" t="str">
        <f t="shared" si="12"/>
        <v/>
      </c>
      <c r="R117" s="89">
        <f ca="1">SUMIFS($J$25:$J$224,$C$25:$C$224,$C117,$G$25:$G$224,Lists!$A$16)</f>
        <v>0</v>
      </c>
      <c r="S117" s="89">
        <f t="shared" si="15"/>
        <v>0</v>
      </c>
      <c r="U117" s="2" t="str">
        <f t="shared" si="16"/>
        <v/>
      </c>
      <c r="W117" s="2" t="str">
        <f>IF(C117=0,"",LEFT(INDEX(Lists!$H$5:$H$49,MATCH(C117,Lists!$G$5:$G$49,0),1),1))</f>
        <v/>
      </c>
      <c r="Y117" s="4">
        <f ca="1">'Month 8'!H117+'Month 8'!I117-'Month 8'!J117</f>
        <v>0</v>
      </c>
      <c r="Z117" s="2" t="str">
        <f t="shared" ca="1" si="17"/>
        <v/>
      </c>
      <c r="AA117" s="2" t="str">
        <f t="shared" ca="1" si="13"/>
        <v/>
      </c>
      <c r="AC117" s="627" t="str">
        <f t="shared" si="18"/>
        <v>0</v>
      </c>
    </row>
    <row r="118" spans="1:29" ht="39" hidden="1" customHeight="1" x14ac:dyDescent="0.2">
      <c r="A118" s="14" t="str">
        <f>Planning!A102</f>
        <v>I094</v>
      </c>
      <c r="B118" s="9">
        <f>Planning!B102</f>
        <v>0</v>
      </c>
      <c r="C118" s="9">
        <f>Planning!C102</f>
        <v>0</v>
      </c>
      <c r="D118" s="9">
        <f>Planning!D102</f>
        <v>0</v>
      </c>
      <c r="E118" s="3">
        <f>Planning!E102</f>
        <v>0</v>
      </c>
      <c r="F118" s="3" t="str">
        <f>IF(Planning!G102&lt;&gt;0,Planning!G102,"")</f>
        <v/>
      </c>
      <c r="G118" s="194">
        <f>Planning!H102</f>
        <v>0</v>
      </c>
      <c r="H118" s="4">
        <f>Planning!AG102</f>
        <v>0</v>
      </c>
      <c r="I118" s="198">
        <f ca="1">IF(OR(W118="1",AND(W118&lt;&gt;"1",G118=Lists!$A$17)),Y118,0)</f>
        <v>0</v>
      </c>
      <c r="J118" s="174"/>
      <c r="K118" s="32" t="str">
        <f ca="1">IF(AND(W118="2",G118&lt;&gt;Lists!$A$17),AA118,Z118)</f>
        <v/>
      </c>
      <c r="L118" s="33" t="str">
        <f t="shared" ca="1" si="11"/>
        <v/>
      </c>
      <c r="M118" s="5">
        <f>Planning!AH102</f>
        <v>0</v>
      </c>
      <c r="N118" s="5">
        <f>'Month 8'!M118+'Month 8'!N118-'Month 8'!O118</f>
        <v>0</v>
      </c>
      <c r="O118" s="166"/>
      <c r="P118" s="32" t="str">
        <f t="shared" si="14"/>
        <v/>
      </c>
      <c r="Q118" s="33" t="str">
        <f t="shared" si="12"/>
        <v/>
      </c>
      <c r="R118" s="89">
        <f ca="1">SUMIFS($J$25:$J$224,$C$25:$C$224,$C118,$G$25:$G$224,Lists!$A$16)</f>
        <v>0</v>
      </c>
      <c r="S118" s="89">
        <f t="shared" si="15"/>
        <v>0</v>
      </c>
      <c r="U118" s="2" t="str">
        <f t="shared" si="16"/>
        <v/>
      </c>
      <c r="W118" s="2" t="str">
        <f>IF(C118=0,"",LEFT(INDEX(Lists!$H$5:$H$49,MATCH(C118,Lists!$G$5:$G$49,0),1),1))</f>
        <v/>
      </c>
      <c r="Y118" s="4">
        <f ca="1">'Month 8'!H118+'Month 8'!I118-'Month 8'!J118</f>
        <v>0</v>
      </c>
      <c r="Z118" s="2" t="str">
        <f t="shared" ca="1" si="17"/>
        <v/>
      </c>
      <c r="AA118" s="2" t="str">
        <f t="shared" ca="1" si="13"/>
        <v/>
      </c>
      <c r="AC118" s="627" t="str">
        <f t="shared" si="18"/>
        <v>0</v>
      </c>
    </row>
    <row r="119" spans="1:29" ht="39" hidden="1" customHeight="1" x14ac:dyDescent="0.2">
      <c r="A119" s="14" t="str">
        <f>Planning!A103</f>
        <v>I095</v>
      </c>
      <c r="B119" s="9">
        <f>Planning!B103</f>
        <v>0</v>
      </c>
      <c r="C119" s="9">
        <f>Planning!C103</f>
        <v>0</v>
      </c>
      <c r="D119" s="9">
        <f>Planning!D103</f>
        <v>0</v>
      </c>
      <c r="E119" s="3">
        <f>Planning!E103</f>
        <v>0</v>
      </c>
      <c r="F119" s="3" t="str">
        <f>IF(Planning!G103&lt;&gt;0,Planning!G103,"")</f>
        <v/>
      </c>
      <c r="G119" s="194">
        <f>Planning!H103</f>
        <v>0</v>
      </c>
      <c r="H119" s="4">
        <f>Planning!AG103</f>
        <v>0</v>
      </c>
      <c r="I119" s="198">
        <f ca="1">IF(OR(W119="1",AND(W119&lt;&gt;"1",G119=Lists!$A$17)),Y119,0)</f>
        <v>0</v>
      </c>
      <c r="J119" s="174"/>
      <c r="K119" s="32" t="str">
        <f ca="1">IF(AND(W119="2",G119&lt;&gt;Lists!$A$17),AA119,Z119)</f>
        <v/>
      </c>
      <c r="L119" s="33" t="str">
        <f t="shared" ca="1" si="11"/>
        <v/>
      </c>
      <c r="M119" s="5">
        <f>Planning!AH103</f>
        <v>0</v>
      </c>
      <c r="N119" s="5">
        <f>'Month 8'!M119+'Month 8'!N119-'Month 8'!O119</f>
        <v>0</v>
      </c>
      <c r="O119" s="166"/>
      <c r="P119" s="32" t="str">
        <f t="shared" si="14"/>
        <v/>
      </c>
      <c r="Q119" s="33" t="str">
        <f t="shared" si="12"/>
        <v/>
      </c>
      <c r="R119" s="89">
        <f ca="1">SUMIFS($J$25:$J$224,$C$25:$C$224,$C119,$G$25:$G$224,Lists!$A$16)</f>
        <v>0</v>
      </c>
      <c r="S119" s="89">
        <f t="shared" si="15"/>
        <v>0</v>
      </c>
      <c r="U119" s="2" t="str">
        <f t="shared" si="16"/>
        <v/>
      </c>
      <c r="W119" s="2" t="str">
        <f>IF(C119=0,"",LEFT(INDEX(Lists!$H$5:$H$49,MATCH(C119,Lists!$G$5:$G$49,0),1),1))</f>
        <v/>
      </c>
      <c r="Y119" s="4">
        <f ca="1">'Month 8'!H119+'Month 8'!I119-'Month 8'!J119</f>
        <v>0</v>
      </c>
      <c r="Z119" s="2" t="str">
        <f t="shared" ca="1" si="17"/>
        <v/>
      </c>
      <c r="AA119" s="2" t="str">
        <f t="shared" ca="1" si="13"/>
        <v/>
      </c>
      <c r="AC119" s="627" t="str">
        <f t="shared" si="18"/>
        <v>0</v>
      </c>
    </row>
    <row r="120" spans="1:29" ht="39" hidden="1" customHeight="1" x14ac:dyDescent="0.2">
      <c r="A120" s="14" t="str">
        <f>Planning!A104</f>
        <v>I096</v>
      </c>
      <c r="B120" s="9">
        <f>Planning!B104</f>
        <v>0</v>
      </c>
      <c r="C120" s="9">
        <f>Planning!C104</f>
        <v>0</v>
      </c>
      <c r="D120" s="9">
        <f>Planning!D104</f>
        <v>0</v>
      </c>
      <c r="E120" s="3">
        <f>Planning!E104</f>
        <v>0</v>
      </c>
      <c r="F120" s="3" t="str">
        <f>IF(Planning!G104&lt;&gt;0,Planning!G104,"")</f>
        <v/>
      </c>
      <c r="G120" s="194">
        <f>Planning!H104</f>
        <v>0</v>
      </c>
      <c r="H120" s="4">
        <f>Planning!AG104</f>
        <v>0</v>
      </c>
      <c r="I120" s="198">
        <f ca="1">IF(OR(W120="1",AND(W120&lt;&gt;"1",G120=Lists!$A$17)),Y120,0)</f>
        <v>0</v>
      </c>
      <c r="J120" s="174"/>
      <c r="K120" s="32" t="str">
        <f ca="1">IF(AND(W120="2",G120&lt;&gt;Lists!$A$17),AA120,Z120)</f>
        <v/>
      </c>
      <c r="L120" s="33" t="str">
        <f t="shared" ca="1" si="11"/>
        <v/>
      </c>
      <c r="M120" s="5">
        <f>Planning!AH104</f>
        <v>0</v>
      </c>
      <c r="N120" s="5">
        <f>'Month 8'!M120+'Month 8'!N120-'Month 8'!O120</f>
        <v>0</v>
      </c>
      <c r="O120" s="166"/>
      <c r="P120" s="32" t="str">
        <f t="shared" si="14"/>
        <v/>
      </c>
      <c r="Q120" s="33" t="str">
        <f t="shared" si="12"/>
        <v/>
      </c>
      <c r="R120" s="89">
        <f ca="1">SUMIFS($J$25:$J$224,$C$25:$C$224,$C120,$G$25:$G$224,Lists!$A$16)</f>
        <v>0</v>
      </c>
      <c r="S120" s="89">
        <f t="shared" si="15"/>
        <v>0</v>
      </c>
      <c r="U120" s="2" t="str">
        <f t="shared" si="16"/>
        <v/>
      </c>
      <c r="W120" s="2" t="str">
        <f>IF(C120=0,"",LEFT(INDEX(Lists!$H$5:$H$49,MATCH(C120,Lists!$G$5:$G$49,0),1),1))</f>
        <v/>
      </c>
      <c r="Y120" s="4">
        <f ca="1">'Month 8'!H120+'Month 8'!I120-'Month 8'!J120</f>
        <v>0</v>
      </c>
      <c r="Z120" s="2" t="str">
        <f t="shared" ca="1" si="17"/>
        <v/>
      </c>
      <c r="AA120" s="2" t="str">
        <f t="shared" ca="1" si="13"/>
        <v/>
      </c>
      <c r="AC120" s="627" t="str">
        <f t="shared" si="18"/>
        <v>0</v>
      </c>
    </row>
    <row r="121" spans="1:29" ht="39" hidden="1" customHeight="1" x14ac:dyDescent="0.2">
      <c r="A121" s="14" t="str">
        <f>Planning!A105</f>
        <v>I097</v>
      </c>
      <c r="B121" s="9">
        <f>Planning!B105</f>
        <v>0</v>
      </c>
      <c r="C121" s="9">
        <f>Planning!C105</f>
        <v>0</v>
      </c>
      <c r="D121" s="9">
        <f>Planning!D105</f>
        <v>0</v>
      </c>
      <c r="E121" s="3">
        <f>Planning!E105</f>
        <v>0</v>
      </c>
      <c r="F121" s="3" t="str">
        <f>IF(Planning!G105&lt;&gt;0,Planning!G105,"")</f>
        <v/>
      </c>
      <c r="G121" s="194">
        <f>Planning!H105</f>
        <v>0</v>
      </c>
      <c r="H121" s="4">
        <f>Planning!AG105</f>
        <v>0</v>
      </c>
      <c r="I121" s="198">
        <f ca="1">IF(OR(W121="1",AND(W121&lt;&gt;"1",G121=Lists!$A$17)),Y121,0)</f>
        <v>0</v>
      </c>
      <c r="J121" s="174"/>
      <c r="K121" s="32" t="str">
        <f ca="1">IF(AND(W121="2",G121&lt;&gt;Lists!$A$17),AA121,Z121)</f>
        <v/>
      </c>
      <c r="L121" s="33" t="str">
        <f t="shared" ref="L121:L152" ca="1" si="19">IF($U121=ExcluirDelPLogro,"",IF(AND(H121=0,I121=0,J121=0),"",K121))</f>
        <v/>
      </c>
      <c r="M121" s="5">
        <f>Planning!AH105</f>
        <v>0</v>
      </c>
      <c r="N121" s="5">
        <f>'Month 8'!M121+'Month 8'!N121-'Month 8'!O121</f>
        <v>0</v>
      </c>
      <c r="O121" s="166"/>
      <c r="P121" s="32" t="str">
        <f t="shared" si="14"/>
        <v/>
      </c>
      <c r="Q121" s="33" t="str">
        <f t="shared" ref="Q121:Q152" si="20">IF($U121=ExcluirDelPLogro,"",IF(AND(M121=0,N121=0,O121=0),"",P121))</f>
        <v/>
      </c>
      <c r="R121" s="89">
        <f ca="1">SUMIFS($J$25:$J$224,$C$25:$C$224,$C121,$G$25:$G$224,Lists!$A$16)</f>
        <v>0</v>
      </c>
      <c r="S121" s="89">
        <f t="shared" si="15"/>
        <v>0</v>
      </c>
      <c r="U121" s="2" t="str">
        <f t="shared" si="16"/>
        <v/>
      </c>
      <c r="W121" s="2" t="str">
        <f>IF(C121=0,"",LEFT(INDEX(Lists!$H$5:$H$49,MATCH(C121,Lists!$G$5:$G$49,0),1),1))</f>
        <v/>
      </c>
      <c r="Y121" s="4">
        <f ca="1">'Month 8'!H121+'Month 8'!I121-'Month 8'!J121</f>
        <v>0</v>
      </c>
      <c r="Z121" s="2" t="str">
        <f t="shared" ca="1" si="17"/>
        <v/>
      </c>
      <c r="AA121" s="2" t="str">
        <f t="shared" ref="AA121:AA152" ca="1" si="21">IF(AND(H121=0,I121=0,J121=0),"",IF(J121&gt;0,H121/J121,0))</f>
        <v/>
      </c>
      <c r="AC121" s="627" t="str">
        <f t="shared" si="18"/>
        <v>0</v>
      </c>
    </row>
    <row r="122" spans="1:29" ht="39" hidden="1" customHeight="1" x14ac:dyDescent="0.2">
      <c r="A122" s="14" t="str">
        <f>Planning!A106</f>
        <v>I098</v>
      </c>
      <c r="B122" s="9">
        <f>Planning!B106</f>
        <v>0</v>
      </c>
      <c r="C122" s="9">
        <f>Planning!C106</f>
        <v>0</v>
      </c>
      <c r="D122" s="9">
        <f>Planning!D106</f>
        <v>0</v>
      </c>
      <c r="E122" s="3">
        <f>Planning!E106</f>
        <v>0</v>
      </c>
      <c r="F122" s="3" t="str">
        <f>IF(Planning!G106&lt;&gt;0,Planning!G106,"")</f>
        <v/>
      </c>
      <c r="G122" s="194">
        <f>Planning!H106</f>
        <v>0</v>
      </c>
      <c r="H122" s="4">
        <f>Planning!AG106</f>
        <v>0</v>
      </c>
      <c r="I122" s="198">
        <f ca="1">IF(OR(W122="1",AND(W122&lt;&gt;"1",G122=Lists!$A$17)),Y122,0)</f>
        <v>0</v>
      </c>
      <c r="J122" s="174"/>
      <c r="K122" s="32" t="str">
        <f ca="1">IF(AND(W122="2",G122&lt;&gt;Lists!$A$17),AA122,Z122)</f>
        <v/>
      </c>
      <c r="L122" s="33" t="str">
        <f t="shared" ca="1" si="19"/>
        <v/>
      </c>
      <c r="M122" s="5">
        <f>Planning!AH106</f>
        <v>0</v>
      </c>
      <c r="N122" s="5">
        <f>'Month 8'!M122+'Month 8'!N122-'Month 8'!O122</f>
        <v>0</v>
      </c>
      <c r="O122" s="166"/>
      <c r="P122" s="32" t="str">
        <f t="shared" si="14"/>
        <v/>
      </c>
      <c r="Q122" s="33" t="str">
        <f t="shared" si="20"/>
        <v/>
      </c>
      <c r="R122" s="89">
        <f ca="1">SUMIFS($J$25:$J$224,$C$25:$C$224,$C122,$G$25:$G$224,Lists!$A$16)</f>
        <v>0</v>
      </c>
      <c r="S122" s="89">
        <f t="shared" si="15"/>
        <v>0</v>
      </c>
      <c r="U122" s="2" t="str">
        <f t="shared" si="16"/>
        <v/>
      </c>
      <c r="W122" s="2" t="str">
        <f>IF(C122=0,"",LEFT(INDEX(Lists!$H$5:$H$49,MATCH(C122,Lists!$G$5:$G$49,0),1),1))</f>
        <v/>
      </c>
      <c r="Y122" s="4">
        <f ca="1">'Month 8'!H122+'Month 8'!I122-'Month 8'!J122</f>
        <v>0</v>
      </c>
      <c r="Z122" s="2" t="str">
        <f t="shared" ca="1" si="17"/>
        <v/>
      </c>
      <c r="AA122" s="2" t="str">
        <f t="shared" ca="1" si="21"/>
        <v/>
      </c>
      <c r="AC122" s="627" t="str">
        <f t="shared" si="18"/>
        <v>0</v>
      </c>
    </row>
    <row r="123" spans="1:29" ht="39" hidden="1" customHeight="1" x14ac:dyDescent="0.2">
      <c r="A123" s="14" t="str">
        <f>Planning!A107</f>
        <v>I099</v>
      </c>
      <c r="B123" s="9">
        <f>Planning!B107</f>
        <v>0</v>
      </c>
      <c r="C123" s="9">
        <f>Planning!C107</f>
        <v>0</v>
      </c>
      <c r="D123" s="9">
        <f>Planning!D107</f>
        <v>0</v>
      </c>
      <c r="E123" s="3">
        <f>Planning!E107</f>
        <v>0</v>
      </c>
      <c r="F123" s="3" t="str">
        <f>IF(Planning!G107&lt;&gt;0,Planning!G107,"")</f>
        <v/>
      </c>
      <c r="G123" s="194">
        <f>Planning!H107</f>
        <v>0</v>
      </c>
      <c r="H123" s="4">
        <f>Planning!AG107</f>
        <v>0</v>
      </c>
      <c r="I123" s="198">
        <f ca="1">IF(OR(W123="1",AND(W123&lt;&gt;"1",G123=Lists!$A$17)),Y123,0)</f>
        <v>0</v>
      </c>
      <c r="J123" s="174"/>
      <c r="K123" s="32" t="str">
        <f ca="1">IF(AND(W123="2",G123&lt;&gt;Lists!$A$17),AA123,Z123)</f>
        <v/>
      </c>
      <c r="L123" s="33" t="str">
        <f t="shared" ca="1" si="19"/>
        <v/>
      </c>
      <c r="M123" s="5">
        <f>Planning!AH107</f>
        <v>0</v>
      </c>
      <c r="N123" s="5">
        <f>'Month 8'!M123+'Month 8'!N123-'Month 8'!O123</f>
        <v>0</v>
      </c>
      <c r="O123" s="166"/>
      <c r="P123" s="32" t="str">
        <f t="shared" si="14"/>
        <v/>
      </c>
      <c r="Q123" s="33" t="str">
        <f t="shared" si="20"/>
        <v/>
      </c>
      <c r="R123" s="89">
        <f ca="1">SUMIFS($J$25:$J$224,$C$25:$C$224,$C123,$G$25:$G$224,Lists!$A$16)</f>
        <v>0</v>
      </c>
      <c r="S123" s="89">
        <f t="shared" si="15"/>
        <v>0</v>
      </c>
      <c r="U123" s="2" t="str">
        <f t="shared" si="16"/>
        <v/>
      </c>
      <c r="W123" s="2" t="str">
        <f>IF(C123=0,"",LEFT(INDEX(Lists!$H$5:$H$49,MATCH(C123,Lists!$G$5:$G$49,0),1),1))</f>
        <v/>
      </c>
      <c r="Y123" s="4">
        <f ca="1">'Month 8'!H123+'Month 8'!I123-'Month 8'!J123</f>
        <v>0</v>
      </c>
      <c r="Z123" s="2" t="str">
        <f t="shared" ca="1" si="17"/>
        <v/>
      </c>
      <c r="AA123" s="2" t="str">
        <f t="shared" ca="1" si="21"/>
        <v/>
      </c>
      <c r="AC123" s="627" t="str">
        <f t="shared" si="18"/>
        <v>0</v>
      </c>
    </row>
    <row r="124" spans="1:29" ht="39" hidden="1" customHeight="1" x14ac:dyDescent="0.2">
      <c r="A124" s="14" t="str">
        <f>Planning!A108</f>
        <v>I100</v>
      </c>
      <c r="B124" s="9">
        <f>Planning!B108</f>
        <v>0</v>
      </c>
      <c r="C124" s="9">
        <f>Planning!C108</f>
        <v>0</v>
      </c>
      <c r="D124" s="9">
        <f>Planning!D108</f>
        <v>0</v>
      </c>
      <c r="E124" s="3">
        <f>Planning!E108</f>
        <v>0</v>
      </c>
      <c r="F124" s="3" t="str">
        <f>IF(Planning!G108&lt;&gt;0,Planning!G108,"")</f>
        <v/>
      </c>
      <c r="G124" s="194">
        <f>Planning!H108</f>
        <v>0</v>
      </c>
      <c r="H124" s="4">
        <f>Planning!AG108</f>
        <v>0</v>
      </c>
      <c r="I124" s="198">
        <f ca="1">IF(OR(W124="1",AND(W124&lt;&gt;"1",G124=Lists!$A$17)),Y124,0)</f>
        <v>0</v>
      </c>
      <c r="J124" s="174"/>
      <c r="K124" s="32" t="str">
        <f ca="1">IF(AND(W124="2",G124&lt;&gt;Lists!$A$17),AA124,Z124)</f>
        <v/>
      </c>
      <c r="L124" s="33" t="str">
        <f t="shared" ca="1" si="19"/>
        <v/>
      </c>
      <c r="M124" s="5">
        <f>Planning!AH108</f>
        <v>0</v>
      </c>
      <c r="N124" s="5">
        <f>'Month 8'!M124+'Month 8'!N124-'Month 8'!O124</f>
        <v>0</v>
      </c>
      <c r="O124" s="166"/>
      <c r="P124" s="32" t="str">
        <f t="shared" si="14"/>
        <v/>
      </c>
      <c r="Q124" s="33" t="str">
        <f t="shared" si="20"/>
        <v/>
      </c>
      <c r="R124" s="89">
        <f ca="1">SUMIFS($J$25:$J$224,$C$25:$C$224,$C124,$G$25:$G$224,Lists!$A$16)</f>
        <v>0</v>
      </c>
      <c r="S124" s="89">
        <f t="shared" si="15"/>
        <v>0</v>
      </c>
      <c r="U124" s="2" t="str">
        <f t="shared" si="16"/>
        <v/>
      </c>
      <c r="W124" s="2" t="str">
        <f>IF(C124=0,"",LEFT(INDEX(Lists!$H$5:$H$49,MATCH(C124,Lists!$G$5:$G$49,0),1),1))</f>
        <v/>
      </c>
      <c r="Y124" s="4">
        <f ca="1">'Month 8'!H124+'Month 8'!I124-'Month 8'!J124</f>
        <v>0</v>
      </c>
      <c r="Z124" s="2" t="str">
        <f t="shared" ca="1" si="17"/>
        <v/>
      </c>
      <c r="AA124" s="2" t="str">
        <f t="shared" ca="1" si="21"/>
        <v/>
      </c>
      <c r="AC124" s="627" t="str">
        <f t="shared" si="18"/>
        <v>0</v>
      </c>
    </row>
    <row r="125" spans="1:29" ht="39" hidden="1" customHeight="1" x14ac:dyDescent="0.2">
      <c r="A125" s="14" t="str">
        <f>Planning!A109</f>
        <v>I101</v>
      </c>
      <c r="B125" s="9">
        <f>Planning!B109</f>
        <v>0</v>
      </c>
      <c r="C125" s="9">
        <f>Planning!C109</f>
        <v>0</v>
      </c>
      <c r="D125" s="9">
        <f>Planning!D109</f>
        <v>0</v>
      </c>
      <c r="E125" s="3">
        <f>Planning!E109</f>
        <v>0</v>
      </c>
      <c r="F125" s="3" t="str">
        <f>IF(Planning!G109&lt;&gt;0,Planning!G109,"")</f>
        <v/>
      </c>
      <c r="G125" s="194">
        <f>Planning!H109</f>
        <v>0</v>
      </c>
      <c r="H125" s="4">
        <f>Planning!AG109</f>
        <v>0</v>
      </c>
      <c r="I125" s="198">
        <f ca="1">IF(OR(W125="1",AND(W125&lt;&gt;"1",G125=Lists!$A$17)),Y125,0)</f>
        <v>0</v>
      </c>
      <c r="J125" s="174"/>
      <c r="K125" s="32" t="str">
        <f ca="1">IF(AND(W125="2",G125&lt;&gt;Lists!$A$17),AA125,Z125)</f>
        <v/>
      </c>
      <c r="L125" s="33" t="str">
        <f t="shared" ca="1" si="19"/>
        <v/>
      </c>
      <c r="M125" s="5">
        <f>Planning!AH109</f>
        <v>0</v>
      </c>
      <c r="N125" s="5">
        <f>'Month 8'!M125+'Month 8'!N125-'Month 8'!O125</f>
        <v>0</v>
      </c>
      <c r="O125" s="166"/>
      <c r="P125" s="32" t="str">
        <f t="shared" si="14"/>
        <v/>
      </c>
      <c r="Q125" s="33" t="str">
        <f t="shared" si="20"/>
        <v/>
      </c>
      <c r="R125" s="89">
        <f ca="1">SUMIFS($J$25:$J$224,$C$25:$C$224,$C125,$G$25:$G$224,Lists!$A$16)</f>
        <v>0</v>
      </c>
      <c r="S125" s="89">
        <f t="shared" si="15"/>
        <v>0</v>
      </c>
      <c r="U125" s="2" t="str">
        <f t="shared" si="16"/>
        <v/>
      </c>
      <c r="W125" s="2" t="str">
        <f>IF(C125=0,"",LEFT(INDEX(Lists!$H$5:$H$49,MATCH(C125,Lists!$G$5:$G$49,0),1),1))</f>
        <v/>
      </c>
      <c r="Y125" s="4">
        <f ca="1">'Month 8'!H125+'Month 8'!I125-'Month 8'!J125</f>
        <v>0</v>
      </c>
      <c r="Z125" s="2" t="str">
        <f t="shared" ca="1" si="17"/>
        <v/>
      </c>
      <c r="AA125" s="2" t="str">
        <f t="shared" ca="1" si="21"/>
        <v/>
      </c>
      <c r="AC125" s="627" t="str">
        <f t="shared" si="18"/>
        <v>0</v>
      </c>
    </row>
    <row r="126" spans="1:29" ht="39" hidden="1" customHeight="1" x14ac:dyDescent="0.2">
      <c r="A126" s="14" t="str">
        <f>Planning!A110</f>
        <v>I102</v>
      </c>
      <c r="B126" s="9">
        <f>Planning!B110</f>
        <v>0</v>
      </c>
      <c r="C126" s="9">
        <f>Planning!C110</f>
        <v>0</v>
      </c>
      <c r="D126" s="9">
        <f>Planning!D110</f>
        <v>0</v>
      </c>
      <c r="E126" s="3">
        <f>Planning!E110</f>
        <v>0</v>
      </c>
      <c r="F126" s="3" t="str">
        <f>IF(Planning!G110&lt;&gt;0,Planning!G110,"")</f>
        <v/>
      </c>
      <c r="G126" s="194">
        <f>Planning!H110</f>
        <v>0</v>
      </c>
      <c r="H126" s="4">
        <f>Planning!AG110</f>
        <v>0</v>
      </c>
      <c r="I126" s="198">
        <f ca="1">IF(OR(W126="1",AND(W126&lt;&gt;"1",G126=Lists!$A$17)),Y126,0)</f>
        <v>0</v>
      </c>
      <c r="J126" s="174"/>
      <c r="K126" s="32" t="str">
        <f ca="1">IF(AND(W126="2",G126&lt;&gt;Lists!$A$17),AA126,Z126)</f>
        <v/>
      </c>
      <c r="L126" s="33" t="str">
        <f t="shared" ca="1" si="19"/>
        <v/>
      </c>
      <c r="M126" s="5">
        <f>Planning!AH110</f>
        <v>0</v>
      </c>
      <c r="N126" s="5">
        <f>'Month 8'!M126+'Month 8'!N126-'Month 8'!O126</f>
        <v>0</v>
      </c>
      <c r="O126" s="166"/>
      <c r="P126" s="32" t="str">
        <f t="shared" si="14"/>
        <v/>
      </c>
      <c r="Q126" s="33" t="str">
        <f t="shared" si="20"/>
        <v/>
      </c>
      <c r="R126" s="89">
        <f ca="1">SUMIFS($J$25:$J$224,$C$25:$C$224,$C126,$G$25:$G$224,Lists!$A$16)</f>
        <v>0</v>
      </c>
      <c r="S126" s="89">
        <f t="shared" si="15"/>
        <v>0</v>
      </c>
      <c r="U126" s="2" t="str">
        <f t="shared" si="16"/>
        <v/>
      </c>
      <c r="W126" s="2" t="str">
        <f>IF(C126=0,"",LEFT(INDEX(Lists!$H$5:$H$49,MATCH(C126,Lists!$G$5:$G$49,0),1),1))</f>
        <v/>
      </c>
      <c r="Y126" s="4">
        <f ca="1">'Month 8'!H126+'Month 8'!I126-'Month 8'!J126</f>
        <v>0</v>
      </c>
      <c r="Z126" s="2" t="str">
        <f t="shared" ca="1" si="17"/>
        <v/>
      </c>
      <c r="AA126" s="2" t="str">
        <f t="shared" ca="1" si="21"/>
        <v/>
      </c>
      <c r="AC126" s="627" t="str">
        <f t="shared" si="18"/>
        <v>0</v>
      </c>
    </row>
    <row r="127" spans="1:29" ht="39" hidden="1" customHeight="1" x14ac:dyDescent="0.2">
      <c r="A127" s="14" t="str">
        <f>Planning!A111</f>
        <v>I103</v>
      </c>
      <c r="B127" s="9">
        <f>Planning!B111</f>
        <v>0</v>
      </c>
      <c r="C127" s="9">
        <f>Planning!C111</f>
        <v>0</v>
      </c>
      <c r="D127" s="9">
        <f>Planning!D111</f>
        <v>0</v>
      </c>
      <c r="E127" s="3">
        <f>Planning!E111</f>
        <v>0</v>
      </c>
      <c r="F127" s="3" t="str">
        <f>IF(Planning!G111&lt;&gt;0,Planning!G111,"")</f>
        <v/>
      </c>
      <c r="G127" s="194">
        <f>Planning!H111</f>
        <v>0</v>
      </c>
      <c r="H127" s="4">
        <f>Planning!AG111</f>
        <v>0</v>
      </c>
      <c r="I127" s="198">
        <f ca="1">IF(OR(W127="1",AND(W127&lt;&gt;"1",G127=Lists!$A$17)),Y127,0)</f>
        <v>0</v>
      </c>
      <c r="J127" s="174"/>
      <c r="K127" s="32" t="str">
        <f ca="1">IF(AND(W127="2",G127&lt;&gt;Lists!$A$17),AA127,Z127)</f>
        <v/>
      </c>
      <c r="L127" s="33" t="str">
        <f t="shared" ca="1" si="19"/>
        <v/>
      </c>
      <c r="M127" s="5">
        <f>Planning!AH111</f>
        <v>0</v>
      </c>
      <c r="N127" s="5">
        <f>'Month 8'!M127+'Month 8'!N127-'Month 8'!O127</f>
        <v>0</v>
      </c>
      <c r="O127" s="166"/>
      <c r="P127" s="32" t="str">
        <f t="shared" si="14"/>
        <v/>
      </c>
      <c r="Q127" s="33" t="str">
        <f t="shared" si="20"/>
        <v/>
      </c>
      <c r="R127" s="89">
        <f ca="1">SUMIFS($J$25:$J$224,$C$25:$C$224,$C127,$G$25:$G$224,Lists!$A$16)</f>
        <v>0</v>
      </c>
      <c r="S127" s="89">
        <f t="shared" si="15"/>
        <v>0</v>
      </c>
      <c r="U127" s="2" t="str">
        <f t="shared" si="16"/>
        <v/>
      </c>
      <c r="W127" s="2" t="str">
        <f>IF(C127=0,"",LEFT(INDEX(Lists!$H$5:$H$49,MATCH(C127,Lists!$G$5:$G$49,0),1),1))</f>
        <v/>
      </c>
      <c r="Y127" s="4">
        <f ca="1">'Month 8'!H127+'Month 8'!I127-'Month 8'!J127</f>
        <v>0</v>
      </c>
      <c r="Z127" s="2" t="str">
        <f t="shared" ca="1" si="17"/>
        <v/>
      </c>
      <c r="AA127" s="2" t="str">
        <f t="shared" ca="1" si="21"/>
        <v/>
      </c>
      <c r="AC127" s="627" t="str">
        <f t="shared" si="18"/>
        <v>0</v>
      </c>
    </row>
    <row r="128" spans="1:29" ht="39" hidden="1" customHeight="1" x14ac:dyDescent="0.2">
      <c r="A128" s="14" t="str">
        <f>Planning!A112</f>
        <v>I104</v>
      </c>
      <c r="B128" s="9">
        <f>Planning!B112</f>
        <v>0</v>
      </c>
      <c r="C128" s="9">
        <f>Planning!C112</f>
        <v>0</v>
      </c>
      <c r="D128" s="9">
        <f>Planning!D112</f>
        <v>0</v>
      </c>
      <c r="E128" s="3">
        <f>Planning!E112</f>
        <v>0</v>
      </c>
      <c r="F128" s="3" t="str">
        <f>IF(Planning!G112&lt;&gt;0,Planning!G112,"")</f>
        <v/>
      </c>
      <c r="G128" s="194">
        <f>Planning!H112</f>
        <v>0</v>
      </c>
      <c r="H128" s="4">
        <f>Planning!AG112</f>
        <v>0</v>
      </c>
      <c r="I128" s="198">
        <f ca="1">IF(OR(W128="1",AND(W128&lt;&gt;"1",G128=Lists!$A$17)),Y128,0)</f>
        <v>0</v>
      </c>
      <c r="J128" s="174"/>
      <c r="K128" s="32" t="str">
        <f ca="1">IF(AND(W128="2",G128&lt;&gt;Lists!$A$17),AA128,Z128)</f>
        <v/>
      </c>
      <c r="L128" s="33" t="str">
        <f t="shared" ca="1" si="19"/>
        <v/>
      </c>
      <c r="M128" s="5">
        <f>Planning!AH112</f>
        <v>0</v>
      </c>
      <c r="N128" s="5">
        <f>'Month 8'!M128+'Month 8'!N128-'Month 8'!O128</f>
        <v>0</v>
      </c>
      <c r="O128" s="166"/>
      <c r="P128" s="32" t="str">
        <f t="shared" si="14"/>
        <v/>
      </c>
      <c r="Q128" s="33" t="str">
        <f t="shared" si="20"/>
        <v/>
      </c>
      <c r="R128" s="89">
        <f ca="1">SUMIFS($J$25:$J$224,$C$25:$C$224,$C128,$G$25:$G$224,Lists!$A$16)</f>
        <v>0</v>
      </c>
      <c r="S128" s="89">
        <f t="shared" si="15"/>
        <v>0</v>
      </c>
      <c r="U128" s="2" t="str">
        <f t="shared" si="16"/>
        <v/>
      </c>
      <c r="W128" s="2" t="str">
        <f>IF(C128=0,"",LEFT(INDEX(Lists!$H$5:$H$49,MATCH(C128,Lists!$G$5:$G$49,0),1),1))</f>
        <v/>
      </c>
      <c r="Y128" s="4">
        <f ca="1">'Month 8'!H128+'Month 8'!I128-'Month 8'!J128</f>
        <v>0</v>
      </c>
      <c r="Z128" s="2" t="str">
        <f t="shared" ca="1" si="17"/>
        <v/>
      </c>
      <c r="AA128" s="2" t="str">
        <f t="shared" ca="1" si="21"/>
        <v/>
      </c>
      <c r="AC128" s="627" t="str">
        <f t="shared" si="18"/>
        <v>0</v>
      </c>
    </row>
    <row r="129" spans="1:29" ht="39" hidden="1" customHeight="1" x14ac:dyDescent="0.2">
      <c r="A129" s="14" t="str">
        <f>Planning!A113</f>
        <v>I105</v>
      </c>
      <c r="B129" s="9">
        <f>Planning!B113</f>
        <v>0</v>
      </c>
      <c r="C129" s="9">
        <f>Planning!C113</f>
        <v>0</v>
      </c>
      <c r="D129" s="9">
        <f>Planning!D113</f>
        <v>0</v>
      </c>
      <c r="E129" s="3">
        <f>Planning!E113</f>
        <v>0</v>
      </c>
      <c r="F129" s="3" t="str">
        <f>IF(Planning!G113&lt;&gt;0,Planning!G113,"")</f>
        <v/>
      </c>
      <c r="G129" s="194">
        <f>Planning!H113</f>
        <v>0</v>
      </c>
      <c r="H129" s="4">
        <f>Planning!AG113</f>
        <v>0</v>
      </c>
      <c r="I129" s="198">
        <f ca="1">IF(OR(W129="1",AND(W129&lt;&gt;"1",G129=Lists!$A$17)),Y129,0)</f>
        <v>0</v>
      </c>
      <c r="J129" s="174"/>
      <c r="K129" s="32" t="str">
        <f ca="1">IF(AND(W129="2",G129&lt;&gt;Lists!$A$17),AA129,Z129)</f>
        <v/>
      </c>
      <c r="L129" s="33" t="str">
        <f t="shared" ca="1" si="19"/>
        <v/>
      </c>
      <c r="M129" s="5">
        <f>Planning!AH113</f>
        <v>0</v>
      </c>
      <c r="N129" s="5">
        <f>'Month 8'!M129+'Month 8'!N129-'Month 8'!O129</f>
        <v>0</v>
      </c>
      <c r="O129" s="166"/>
      <c r="P129" s="32" t="str">
        <f t="shared" si="14"/>
        <v/>
      </c>
      <c r="Q129" s="33" t="str">
        <f t="shared" si="20"/>
        <v/>
      </c>
      <c r="R129" s="89">
        <f ca="1">SUMIFS($J$25:$J$224,$C$25:$C$224,$C129,$G$25:$G$224,Lists!$A$16)</f>
        <v>0</v>
      </c>
      <c r="S129" s="89">
        <f t="shared" si="15"/>
        <v>0</v>
      </c>
      <c r="U129" s="2" t="str">
        <f t="shared" si="16"/>
        <v/>
      </c>
      <c r="W129" s="2" t="str">
        <f>IF(C129=0,"",LEFT(INDEX(Lists!$H$5:$H$49,MATCH(C129,Lists!$G$5:$G$49,0),1),1))</f>
        <v/>
      </c>
      <c r="Y129" s="4">
        <f ca="1">'Month 8'!H129+'Month 8'!I129-'Month 8'!J129</f>
        <v>0</v>
      </c>
      <c r="Z129" s="2" t="str">
        <f t="shared" ca="1" si="17"/>
        <v/>
      </c>
      <c r="AA129" s="2" t="str">
        <f t="shared" ca="1" si="21"/>
        <v/>
      </c>
      <c r="AC129" s="627" t="str">
        <f t="shared" si="18"/>
        <v>0</v>
      </c>
    </row>
    <row r="130" spans="1:29" ht="39" hidden="1" customHeight="1" x14ac:dyDescent="0.2">
      <c r="A130" s="14" t="str">
        <f>Planning!A114</f>
        <v>I106</v>
      </c>
      <c r="B130" s="9">
        <f>Planning!B114</f>
        <v>0</v>
      </c>
      <c r="C130" s="9">
        <f>Planning!C114</f>
        <v>0</v>
      </c>
      <c r="D130" s="9">
        <f>Planning!D114</f>
        <v>0</v>
      </c>
      <c r="E130" s="3">
        <f>Planning!E114</f>
        <v>0</v>
      </c>
      <c r="F130" s="3" t="str">
        <f>IF(Planning!G114&lt;&gt;0,Planning!G114,"")</f>
        <v/>
      </c>
      <c r="G130" s="194">
        <f>Planning!H114</f>
        <v>0</v>
      </c>
      <c r="H130" s="4">
        <f>Planning!AG114</f>
        <v>0</v>
      </c>
      <c r="I130" s="198">
        <f ca="1">IF(OR(W130="1",AND(W130&lt;&gt;"1",G130=Lists!$A$17)),Y130,0)</f>
        <v>0</v>
      </c>
      <c r="J130" s="174"/>
      <c r="K130" s="32" t="str">
        <f ca="1">IF(AND(W130="2",G130&lt;&gt;Lists!$A$17),AA130,Z130)</f>
        <v/>
      </c>
      <c r="L130" s="33" t="str">
        <f t="shared" ca="1" si="19"/>
        <v/>
      </c>
      <c r="M130" s="5">
        <f>Planning!AH114</f>
        <v>0</v>
      </c>
      <c r="N130" s="5">
        <f>'Month 8'!M130+'Month 8'!N130-'Month 8'!O130</f>
        <v>0</v>
      </c>
      <c r="O130" s="166"/>
      <c r="P130" s="32" t="str">
        <f t="shared" si="14"/>
        <v/>
      </c>
      <c r="Q130" s="33" t="str">
        <f t="shared" si="20"/>
        <v/>
      </c>
      <c r="R130" s="89">
        <f ca="1">SUMIFS($J$25:$J$224,$C$25:$C$224,$C130,$G$25:$G$224,Lists!$A$16)</f>
        <v>0</v>
      </c>
      <c r="S130" s="89">
        <f t="shared" si="15"/>
        <v>0</v>
      </c>
      <c r="U130" s="2" t="str">
        <f t="shared" si="16"/>
        <v/>
      </c>
      <c r="W130" s="2" t="str">
        <f>IF(C130=0,"",LEFT(INDEX(Lists!$H$5:$H$49,MATCH(C130,Lists!$G$5:$G$49,0),1),1))</f>
        <v/>
      </c>
      <c r="Y130" s="4">
        <f ca="1">'Month 8'!H130+'Month 8'!I130-'Month 8'!J130</f>
        <v>0</v>
      </c>
      <c r="Z130" s="2" t="str">
        <f t="shared" ca="1" si="17"/>
        <v/>
      </c>
      <c r="AA130" s="2" t="str">
        <f t="shared" ca="1" si="21"/>
        <v/>
      </c>
      <c r="AC130" s="627" t="str">
        <f t="shared" si="18"/>
        <v>0</v>
      </c>
    </row>
    <row r="131" spans="1:29" ht="39" hidden="1" customHeight="1" x14ac:dyDescent="0.2">
      <c r="A131" s="14" t="str">
        <f>Planning!A115</f>
        <v>I107</v>
      </c>
      <c r="B131" s="9">
        <f>Planning!B115</f>
        <v>0</v>
      </c>
      <c r="C131" s="9">
        <f>Planning!C115</f>
        <v>0</v>
      </c>
      <c r="D131" s="9">
        <f>Planning!D115</f>
        <v>0</v>
      </c>
      <c r="E131" s="3">
        <f>Planning!E115</f>
        <v>0</v>
      </c>
      <c r="F131" s="3" t="str">
        <f>IF(Planning!G115&lt;&gt;0,Planning!G115,"")</f>
        <v/>
      </c>
      <c r="G131" s="194">
        <f>Planning!H115</f>
        <v>0</v>
      </c>
      <c r="H131" s="4">
        <f>Planning!AG115</f>
        <v>0</v>
      </c>
      <c r="I131" s="198">
        <f ca="1">IF(OR(W131="1",AND(W131&lt;&gt;"1",G131=Lists!$A$17)),Y131,0)</f>
        <v>0</v>
      </c>
      <c r="J131" s="174"/>
      <c r="K131" s="32" t="str">
        <f ca="1">IF(AND(W131="2",G131&lt;&gt;Lists!$A$17),AA131,Z131)</f>
        <v/>
      </c>
      <c r="L131" s="33" t="str">
        <f t="shared" ca="1" si="19"/>
        <v/>
      </c>
      <c r="M131" s="5">
        <f>Planning!AH115</f>
        <v>0</v>
      </c>
      <c r="N131" s="5">
        <f>'Month 8'!M131+'Month 8'!N131-'Month 8'!O131</f>
        <v>0</v>
      </c>
      <c r="O131" s="166"/>
      <c r="P131" s="32" t="str">
        <f t="shared" si="14"/>
        <v/>
      </c>
      <c r="Q131" s="33" t="str">
        <f t="shared" si="20"/>
        <v/>
      </c>
      <c r="R131" s="89">
        <f ca="1">SUMIFS($J$25:$J$224,$C$25:$C$224,$C131,$G$25:$G$224,Lists!$A$16)</f>
        <v>0</v>
      </c>
      <c r="S131" s="89">
        <f t="shared" si="15"/>
        <v>0</v>
      </c>
      <c r="U131" s="2" t="str">
        <f t="shared" si="16"/>
        <v/>
      </c>
      <c r="W131" s="2" t="str">
        <f>IF(C131=0,"",LEFT(INDEX(Lists!$H$5:$H$49,MATCH(C131,Lists!$G$5:$G$49,0),1),1))</f>
        <v/>
      </c>
      <c r="Y131" s="4">
        <f ca="1">'Month 8'!H131+'Month 8'!I131-'Month 8'!J131</f>
        <v>0</v>
      </c>
      <c r="Z131" s="2" t="str">
        <f t="shared" ca="1" si="17"/>
        <v/>
      </c>
      <c r="AA131" s="2" t="str">
        <f t="shared" ca="1" si="21"/>
        <v/>
      </c>
      <c r="AC131" s="627" t="str">
        <f t="shared" si="18"/>
        <v>0</v>
      </c>
    </row>
    <row r="132" spans="1:29" ht="39" hidden="1" customHeight="1" x14ac:dyDescent="0.2">
      <c r="A132" s="14" t="str">
        <f>Planning!A116</f>
        <v>I108</v>
      </c>
      <c r="B132" s="9">
        <f>Planning!B116</f>
        <v>0</v>
      </c>
      <c r="C132" s="9">
        <f>Planning!C116</f>
        <v>0</v>
      </c>
      <c r="D132" s="9">
        <f>Planning!D116</f>
        <v>0</v>
      </c>
      <c r="E132" s="3">
        <f>Planning!E116</f>
        <v>0</v>
      </c>
      <c r="F132" s="3" t="str">
        <f>IF(Planning!G116&lt;&gt;0,Planning!G116,"")</f>
        <v/>
      </c>
      <c r="G132" s="194">
        <f>Planning!H116</f>
        <v>0</v>
      </c>
      <c r="H132" s="4">
        <f>Planning!AG116</f>
        <v>0</v>
      </c>
      <c r="I132" s="198">
        <f ca="1">IF(OR(W132="1",AND(W132&lt;&gt;"1",G132=Lists!$A$17)),Y132,0)</f>
        <v>0</v>
      </c>
      <c r="J132" s="174"/>
      <c r="K132" s="32" t="str">
        <f ca="1">IF(AND(W132="2",G132&lt;&gt;Lists!$A$17),AA132,Z132)</f>
        <v/>
      </c>
      <c r="L132" s="33" t="str">
        <f t="shared" ca="1" si="19"/>
        <v/>
      </c>
      <c r="M132" s="5">
        <f>Planning!AH116</f>
        <v>0</v>
      </c>
      <c r="N132" s="5">
        <f>'Month 8'!M132+'Month 8'!N132-'Month 8'!O132</f>
        <v>0</v>
      </c>
      <c r="O132" s="166"/>
      <c r="P132" s="32" t="str">
        <f t="shared" si="14"/>
        <v/>
      </c>
      <c r="Q132" s="33" t="str">
        <f t="shared" si="20"/>
        <v/>
      </c>
      <c r="R132" s="89">
        <f ca="1">SUMIFS($J$25:$J$224,$C$25:$C$224,$C132,$G$25:$G$224,Lists!$A$16)</f>
        <v>0</v>
      </c>
      <c r="S132" s="89">
        <f t="shared" si="15"/>
        <v>0</v>
      </c>
      <c r="U132" s="2" t="str">
        <f t="shared" si="16"/>
        <v/>
      </c>
      <c r="W132" s="2" t="str">
        <f>IF(C132=0,"",LEFT(INDEX(Lists!$H$5:$H$49,MATCH(C132,Lists!$G$5:$G$49,0),1),1))</f>
        <v/>
      </c>
      <c r="Y132" s="4">
        <f ca="1">'Month 8'!H132+'Month 8'!I132-'Month 8'!J132</f>
        <v>0</v>
      </c>
      <c r="Z132" s="2" t="str">
        <f t="shared" ca="1" si="17"/>
        <v/>
      </c>
      <c r="AA132" s="2" t="str">
        <f t="shared" ca="1" si="21"/>
        <v/>
      </c>
      <c r="AC132" s="627" t="str">
        <f t="shared" si="18"/>
        <v>0</v>
      </c>
    </row>
    <row r="133" spans="1:29" ht="39" hidden="1" customHeight="1" x14ac:dyDescent="0.2">
      <c r="A133" s="14" t="str">
        <f>Planning!A117</f>
        <v>I109</v>
      </c>
      <c r="B133" s="9">
        <f>Planning!B117</f>
        <v>0</v>
      </c>
      <c r="C133" s="9">
        <f>Planning!C117</f>
        <v>0</v>
      </c>
      <c r="D133" s="9">
        <f>Planning!D117</f>
        <v>0</v>
      </c>
      <c r="E133" s="3">
        <f>Planning!E117</f>
        <v>0</v>
      </c>
      <c r="F133" s="3" t="str">
        <f>IF(Planning!G117&lt;&gt;0,Planning!G117,"")</f>
        <v/>
      </c>
      <c r="G133" s="194">
        <f>Planning!H117</f>
        <v>0</v>
      </c>
      <c r="H133" s="4">
        <f>Planning!AG117</f>
        <v>0</v>
      </c>
      <c r="I133" s="198">
        <f ca="1">IF(OR(W133="1",AND(W133&lt;&gt;"1",G133=Lists!$A$17)),Y133,0)</f>
        <v>0</v>
      </c>
      <c r="J133" s="174"/>
      <c r="K133" s="32" t="str">
        <f ca="1">IF(AND(W133="2",G133&lt;&gt;Lists!$A$17),AA133,Z133)</f>
        <v/>
      </c>
      <c r="L133" s="33" t="str">
        <f t="shared" ca="1" si="19"/>
        <v/>
      </c>
      <c r="M133" s="5">
        <f>Planning!AH117</f>
        <v>0</v>
      </c>
      <c r="N133" s="5">
        <f>'Month 8'!M133+'Month 8'!N133-'Month 8'!O133</f>
        <v>0</v>
      </c>
      <c r="O133" s="166"/>
      <c r="P133" s="32" t="str">
        <f t="shared" si="14"/>
        <v/>
      </c>
      <c r="Q133" s="33" t="str">
        <f t="shared" si="20"/>
        <v/>
      </c>
      <c r="R133" s="89">
        <f ca="1">SUMIFS($J$25:$J$224,$C$25:$C$224,$C133,$G$25:$G$224,Lists!$A$16)</f>
        <v>0</v>
      </c>
      <c r="S133" s="89">
        <f t="shared" si="15"/>
        <v>0</v>
      </c>
      <c r="U133" s="2" t="str">
        <f t="shared" si="16"/>
        <v/>
      </c>
      <c r="W133" s="2" t="str">
        <f>IF(C133=0,"",LEFT(INDEX(Lists!$H$5:$H$49,MATCH(C133,Lists!$G$5:$G$49,0),1),1))</f>
        <v/>
      </c>
      <c r="Y133" s="4">
        <f ca="1">'Month 8'!H133+'Month 8'!I133-'Month 8'!J133</f>
        <v>0</v>
      </c>
      <c r="Z133" s="2" t="str">
        <f t="shared" ca="1" si="17"/>
        <v/>
      </c>
      <c r="AA133" s="2" t="str">
        <f t="shared" ca="1" si="21"/>
        <v/>
      </c>
      <c r="AC133" s="627" t="str">
        <f t="shared" si="18"/>
        <v>0</v>
      </c>
    </row>
    <row r="134" spans="1:29" ht="39" hidden="1" customHeight="1" x14ac:dyDescent="0.2">
      <c r="A134" s="14" t="str">
        <f>Planning!A118</f>
        <v>I110</v>
      </c>
      <c r="B134" s="9">
        <f>Planning!B118</f>
        <v>0</v>
      </c>
      <c r="C134" s="9">
        <f>Planning!C118</f>
        <v>0</v>
      </c>
      <c r="D134" s="9">
        <f>Planning!D118</f>
        <v>0</v>
      </c>
      <c r="E134" s="3">
        <f>Planning!E118</f>
        <v>0</v>
      </c>
      <c r="F134" s="3" t="str">
        <f>IF(Planning!G118&lt;&gt;0,Planning!G118,"")</f>
        <v/>
      </c>
      <c r="G134" s="194">
        <f>Planning!H118</f>
        <v>0</v>
      </c>
      <c r="H134" s="4">
        <f>Planning!AG118</f>
        <v>0</v>
      </c>
      <c r="I134" s="198">
        <f ca="1">IF(OR(W134="1",AND(W134&lt;&gt;"1",G134=Lists!$A$17)),Y134,0)</f>
        <v>0</v>
      </c>
      <c r="J134" s="174"/>
      <c r="K134" s="32" t="str">
        <f ca="1">IF(AND(W134="2",G134&lt;&gt;Lists!$A$17),AA134,Z134)</f>
        <v/>
      </c>
      <c r="L134" s="33" t="str">
        <f t="shared" ca="1" si="19"/>
        <v/>
      </c>
      <c r="M134" s="5">
        <f>Planning!AH118</f>
        <v>0</v>
      </c>
      <c r="N134" s="5">
        <f>'Month 8'!M134+'Month 8'!N134-'Month 8'!O134</f>
        <v>0</v>
      </c>
      <c r="O134" s="166"/>
      <c r="P134" s="32" t="str">
        <f t="shared" si="14"/>
        <v/>
      </c>
      <c r="Q134" s="33" t="str">
        <f t="shared" si="20"/>
        <v/>
      </c>
      <c r="R134" s="89">
        <f ca="1">SUMIFS($J$25:$J$224,$C$25:$C$224,$C134,$G$25:$G$224,Lists!$A$16)</f>
        <v>0</v>
      </c>
      <c r="S134" s="89">
        <f t="shared" si="15"/>
        <v>0</v>
      </c>
      <c r="U134" s="2" t="str">
        <f t="shared" si="16"/>
        <v/>
      </c>
      <c r="W134" s="2" t="str">
        <f>IF(C134=0,"",LEFT(INDEX(Lists!$H$5:$H$49,MATCH(C134,Lists!$G$5:$G$49,0),1),1))</f>
        <v/>
      </c>
      <c r="Y134" s="4">
        <f ca="1">'Month 8'!H134+'Month 8'!I134-'Month 8'!J134</f>
        <v>0</v>
      </c>
      <c r="Z134" s="2" t="str">
        <f t="shared" ca="1" si="17"/>
        <v/>
      </c>
      <c r="AA134" s="2" t="str">
        <f t="shared" ca="1" si="21"/>
        <v/>
      </c>
      <c r="AC134" s="627" t="str">
        <f t="shared" si="18"/>
        <v>0</v>
      </c>
    </row>
    <row r="135" spans="1:29" ht="39" hidden="1" customHeight="1" x14ac:dyDescent="0.2">
      <c r="A135" s="14" t="str">
        <f>Planning!A119</f>
        <v>I111</v>
      </c>
      <c r="B135" s="9">
        <f>Planning!B119</f>
        <v>0</v>
      </c>
      <c r="C135" s="9">
        <f>Planning!C119</f>
        <v>0</v>
      </c>
      <c r="D135" s="9">
        <f>Planning!D119</f>
        <v>0</v>
      </c>
      <c r="E135" s="3">
        <f>Planning!E119</f>
        <v>0</v>
      </c>
      <c r="F135" s="3" t="str">
        <f>IF(Planning!G119&lt;&gt;0,Planning!G119,"")</f>
        <v/>
      </c>
      <c r="G135" s="194">
        <f>Planning!H119</f>
        <v>0</v>
      </c>
      <c r="H135" s="4">
        <f>Planning!AG119</f>
        <v>0</v>
      </c>
      <c r="I135" s="198">
        <f ca="1">IF(OR(W135="1",AND(W135&lt;&gt;"1",G135=Lists!$A$17)),Y135,0)</f>
        <v>0</v>
      </c>
      <c r="J135" s="174"/>
      <c r="K135" s="32" t="str">
        <f ca="1">IF(AND(W135="2",G135&lt;&gt;Lists!$A$17),AA135,Z135)</f>
        <v/>
      </c>
      <c r="L135" s="33" t="str">
        <f t="shared" ca="1" si="19"/>
        <v/>
      </c>
      <c r="M135" s="5">
        <f>Planning!AH119</f>
        <v>0</v>
      </c>
      <c r="N135" s="5">
        <f>'Month 8'!M135+'Month 8'!N135-'Month 8'!O135</f>
        <v>0</v>
      </c>
      <c r="O135" s="166"/>
      <c r="P135" s="32" t="str">
        <f t="shared" si="14"/>
        <v/>
      </c>
      <c r="Q135" s="33" t="str">
        <f t="shared" si="20"/>
        <v/>
      </c>
      <c r="R135" s="89">
        <f ca="1">SUMIFS($J$25:$J$224,$C$25:$C$224,$C135,$G$25:$G$224,Lists!$A$16)</f>
        <v>0</v>
      </c>
      <c r="S135" s="89">
        <f t="shared" si="15"/>
        <v>0</v>
      </c>
      <c r="U135" s="2" t="str">
        <f t="shared" si="16"/>
        <v/>
      </c>
      <c r="W135" s="2" t="str">
        <f>IF(C135=0,"",LEFT(INDEX(Lists!$H$5:$H$49,MATCH(C135,Lists!$G$5:$G$49,0),1),1))</f>
        <v/>
      </c>
      <c r="Y135" s="4">
        <f ca="1">'Month 8'!H135+'Month 8'!I135-'Month 8'!J135</f>
        <v>0</v>
      </c>
      <c r="Z135" s="2" t="str">
        <f t="shared" ca="1" si="17"/>
        <v/>
      </c>
      <c r="AA135" s="2" t="str">
        <f t="shared" ca="1" si="21"/>
        <v/>
      </c>
      <c r="AC135" s="627" t="str">
        <f t="shared" si="18"/>
        <v>0</v>
      </c>
    </row>
    <row r="136" spans="1:29" ht="39" hidden="1" customHeight="1" x14ac:dyDescent="0.2">
      <c r="A136" s="14" t="str">
        <f>Planning!A120</f>
        <v>I112</v>
      </c>
      <c r="B136" s="9">
        <f>Planning!B120</f>
        <v>0</v>
      </c>
      <c r="C136" s="9">
        <f>Planning!C120</f>
        <v>0</v>
      </c>
      <c r="D136" s="9">
        <f>Planning!D120</f>
        <v>0</v>
      </c>
      <c r="E136" s="3">
        <f>Planning!E120</f>
        <v>0</v>
      </c>
      <c r="F136" s="3" t="str">
        <f>IF(Planning!G120&lt;&gt;0,Planning!G120,"")</f>
        <v/>
      </c>
      <c r="G136" s="194">
        <f>Planning!H120</f>
        <v>0</v>
      </c>
      <c r="H136" s="4">
        <f>Planning!AG120</f>
        <v>0</v>
      </c>
      <c r="I136" s="198">
        <f ca="1">IF(OR(W136="1",AND(W136&lt;&gt;"1",G136=Lists!$A$17)),Y136,0)</f>
        <v>0</v>
      </c>
      <c r="J136" s="174"/>
      <c r="K136" s="32" t="str">
        <f ca="1">IF(AND(W136="2",G136&lt;&gt;Lists!$A$17),AA136,Z136)</f>
        <v/>
      </c>
      <c r="L136" s="33" t="str">
        <f t="shared" ca="1" si="19"/>
        <v/>
      </c>
      <c r="M136" s="5">
        <f>Planning!AH120</f>
        <v>0</v>
      </c>
      <c r="N136" s="5">
        <f>'Month 8'!M136+'Month 8'!N136-'Month 8'!O136</f>
        <v>0</v>
      </c>
      <c r="O136" s="166"/>
      <c r="P136" s="32" t="str">
        <f t="shared" si="14"/>
        <v/>
      </c>
      <c r="Q136" s="33" t="str">
        <f t="shared" si="20"/>
        <v/>
      </c>
      <c r="R136" s="89">
        <f ca="1">SUMIFS($J$25:$J$224,$C$25:$C$224,$C136,$G$25:$G$224,Lists!$A$16)</f>
        <v>0</v>
      </c>
      <c r="S136" s="89">
        <f t="shared" si="15"/>
        <v>0</v>
      </c>
      <c r="U136" s="2" t="str">
        <f t="shared" si="16"/>
        <v/>
      </c>
      <c r="W136" s="2" t="str">
        <f>IF(C136=0,"",LEFT(INDEX(Lists!$H$5:$H$49,MATCH(C136,Lists!$G$5:$G$49,0),1),1))</f>
        <v/>
      </c>
      <c r="Y136" s="4">
        <f ca="1">'Month 8'!H136+'Month 8'!I136-'Month 8'!J136</f>
        <v>0</v>
      </c>
      <c r="Z136" s="2" t="str">
        <f t="shared" ca="1" si="17"/>
        <v/>
      </c>
      <c r="AA136" s="2" t="str">
        <f t="shared" ca="1" si="21"/>
        <v/>
      </c>
      <c r="AC136" s="627" t="str">
        <f t="shared" si="18"/>
        <v>0</v>
      </c>
    </row>
    <row r="137" spans="1:29" ht="39" hidden="1" customHeight="1" x14ac:dyDescent="0.2">
      <c r="A137" s="14" t="str">
        <f>Planning!A121</f>
        <v>I113</v>
      </c>
      <c r="B137" s="9">
        <f>Planning!B121</f>
        <v>0</v>
      </c>
      <c r="C137" s="9">
        <f>Planning!C121</f>
        <v>0</v>
      </c>
      <c r="D137" s="9">
        <f>Planning!D121</f>
        <v>0</v>
      </c>
      <c r="E137" s="3">
        <f>Planning!E121</f>
        <v>0</v>
      </c>
      <c r="F137" s="3" t="str">
        <f>IF(Planning!G121&lt;&gt;0,Planning!G121,"")</f>
        <v/>
      </c>
      <c r="G137" s="194">
        <f>Planning!H121</f>
        <v>0</v>
      </c>
      <c r="H137" s="4">
        <f>Planning!AG121</f>
        <v>0</v>
      </c>
      <c r="I137" s="198">
        <f ca="1">IF(OR(W137="1",AND(W137&lt;&gt;"1",G137=Lists!$A$17)),Y137,0)</f>
        <v>0</v>
      </c>
      <c r="J137" s="174"/>
      <c r="K137" s="32" t="str">
        <f ca="1">IF(AND(W137="2",G137&lt;&gt;Lists!$A$17),AA137,Z137)</f>
        <v/>
      </c>
      <c r="L137" s="33" t="str">
        <f t="shared" ca="1" si="19"/>
        <v/>
      </c>
      <c r="M137" s="5">
        <f>Planning!AH121</f>
        <v>0</v>
      </c>
      <c r="N137" s="5">
        <f>'Month 8'!M137+'Month 8'!N137-'Month 8'!O137</f>
        <v>0</v>
      </c>
      <c r="O137" s="166"/>
      <c r="P137" s="32" t="str">
        <f t="shared" si="14"/>
        <v/>
      </c>
      <c r="Q137" s="33" t="str">
        <f t="shared" si="20"/>
        <v/>
      </c>
      <c r="R137" s="89">
        <f ca="1">SUMIFS($J$25:$J$224,$C$25:$C$224,$C137,$G$25:$G$224,Lists!$A$16)</f>
        <v>0</v>
      </c>
      <c r="S137" s="89">
        <f t="shared" si="15"/>
        <v>0</v>
      </c>
      <c r="U137" s="2" t="str">
        <f t="shared" si="16"/>
        <v/>
      </c>
      <c r="W137" s="2" t="str">
        <f>IF(C137=0,"",LEFT(INDEX(Lists!$H$5:$H$49,MATCH(C137,Lists!$G$5:$G$49,0),1),1))</f>
        <v/>
      </c>
      <c r="Y137" s="4">
        <f ca="1">'Month 8'!H137+'Month 8'!I137-'Month 8'!J137</f>
        <v>0</v>
      </c>
      <c r="Z137" s="2" t="str">
        <f t="shared" ca="1" si="17"/>
        <v/>
      </c>
      <c r="AA137" s="2" t="str">
        <f t="shared" ca="1" si="21"/>
        <v/>
      </c>
      <c r="AC137" s="627" t="str">
        <f t="shared" si="18"/>
        <v>0</v>
      </c>
    </row>
    <row r="138" spans="1:29" ht="39" hidden="1" customHeight="1" x14ac:dyDescent="0.2">
      <c r="A138" s="14" t="str">
        <f>Planning!A122</f>
        <v>I114</v>
      </c>
      <c r="B138" s="9">
        <f>Planning!B122</f>
        <v>0</v>
      </c>
      <c r="C138" s="9">
        <f>Planning!C122</f>
        <v>0</v>
      </c>
      <c r="D138" s="9">
        <f>Planning!D122</f>
        <v>0</v>
      </c>
      <c r="E138" s="3">
        <f>Planning!E122</f>
        <v>0</v>
      </c>
      <c r="F138" s="3" t="str">
        <f>IF(Planning!G122&lt;&gt;0,Planning!G122,"")</f>
        <v/>
      </c>
      <c r="G138" s="194">
        <f>Planning!H122</f>
        <v>0</v>
      </c>
      <c r="H138" s="4">
        <f>Planning!AG122</f>
        <v>0</v>
      </c>
      <c r="I138" s="198">
        <f ca="1">IF(OR(W138="1",AND(W138&lt;&gt;"1",G138=Lists!$A$17)),Y138,0)</f>
        <v>0</v>
      </c>
      <c r="J138" s="174"/>
      <c r="K138" s="32" t="str">
        <f ca="1">IF(AND(W138="2",G138&lt;&gt;Lists!$A$17),AA138,Z138)</f>
        <v/>
      </c>
      <c r="L138" s="33" t="str">
        <f t="shared" ca="1" si="19"/>
        <v/>
      </c>
      <c r="M138" s="5">
        <f>Planning!AH122</f>
        <v>0</v>
      </c>
      <c r="N138" s="5">
        <f>'Month 8'!M138+'Month 8'!N138-'Month 8'!O138</f>
        <v>0</v>
      </c>
      <c r="O138" s="166"/>
      <c r="P138" s="32" t="str">
        <f t="shared" si="14"/>
        <v/>
      </c>
      <c r="Q138" s="33" t="str">
        <f t="shared" si="20"/>
        <v/>
      </c>
      <c r="R138" s="89">
        <f ca="1">SUMIFS($J$25:$J$224,$C$25:$C$224,$C138,$G$25:$G$224,Lists!$A$16)</f>
        <v>0</v>
      </c>
      <c r="S138" s="89">
        <f t="shared" si="15"/>
        <v>0</v>
      </c>
      <c r="U138" s="2" t="str">
        <f t="shared" si="16"/>
        <v/>
      </c>
      <c r="W138" s="2" t="str">
        <f>IF(C138=0,"",LEFT(INDEX(Lists!$H$5:$H$49,MATCH(C138,Lists!$G$5:$G$49,0),1),1))</f>
        <v/>
      </c>
      <c r="Y138" s="4">
        <f ca="1">'Month 8'!H138+'Month 8'!I138-'Month 8'!J138</f>
        <v>0</v>
      </c>
      <c r="Z138" s="2" t="str">
        <f t="shared" ca="1" si="17"/>
        <v/>
      </c>
      <c r="AA138" s="2" t="str">
        <f t="shared" ca="1" si="21"/>
        <v/>
      </c>
      <c r="AC138" s="627" t="str">
        <f t="shared" si="18"/>
        <v>0</v>
      </c>
    </row>
    <row r="139" spans="1:29" ht="39" hidden="1" customHeight="1" x14ac:dyDescent="0.2">
      <c r="A139" s="14" t="str">
        <f>Planning!A123</f>
        <v>I115</v>
      </c>
      <c r="B139" s="9">
        <f>Planning!B123</f>
        <v>0</v>
      </c>
      <c r="C139" s="9">
        <f>Planning!C123</f>
        <v>0</v>
      </c>
      <c r="D139" s="9">
        <f>Planning!D123</f>
        <v>0</v>
      </c>
      <c r="E139" s="3">
        <f>Planning!E123</f>
        <v>0</v>
      </c>
      <c r="F139" s="3" t="str">
        <f>IF(Planning!G123&lt;&gt;0,Planning!G123,"")</f>
        <v/>
      </c>
      <c r="G139" s="194">
        <f>Planning!H123</f>
        <v>0</v>
      </c>
      <c r="H139" s="4">
        <f>Planning!AG123</f>
        <v>0</v>
      </c>
      <c r="I139" s="198">
        <f ca="1">IF(OR(W139="1",AND(W139&lt;&gt;"1",G139=Lists!$A$17)),Y139,0)</f>
        <v>0</v>
      </c>
      <c r="J139" s="174"/>
      <c r="K139" s="32" t="str">
        <f ca="1">IF(AND(W139="2",G139&lt;&gt;Lists!$A$17),AA139,Z139)</f>
        <v/>
      </c>
      <c r="L139" s="33" t="str">
        <f t="shared" ca="1" si="19"/>
        <v/>
      </c>
      <c r="M139" s="5">
        <f>Planning!AH123</f>
        <v>0</v>
      </c>
      <c r="N139" s="5">
        <f>'Month 8'!M139+'Month 8'!N139-'Month 8'!O139</f>
        <v>0</v>
      </c>
      <c r="O139" s="166"/>
      <c r="P139" s="32" t="str">
        <f t="shared" si="14"/>
        <v/>
      </c>
      <c r="Q139" s="33" t="str">
        <f t="shared" si="20"/>
        <v/>
      </c>
      <c r="R139" s="89">
        <f ca="1">SUMIFS($J$25:$J$224,$C$25:$C$224,$C139,$G$25:$G$224,Lists!$A$16)</f>
        <v>0</v>
      </c>
      <c r="S139" s="89">
        <f t="shared" si="15"/>
        <v>0</v>
      </c>
      <c r="U139" s="2" t="str">
        <f t="shared" si="16"/>
        <v/>
      </c>
      <c r="W139" s="2" t="str">
        <f>IF(C139=0,"",LEFT(INDEX(Lists!$H$5:$H$49,MATCH(C139,Lists!$G$5:$G$49,0),1),1))</f>
        <v/>
      </c>
      <c r="Y139" s="4">
        <f ca="1">'Month 8'!H139+'Month 8'!I139-'Month 8'!J139</f>
        <v>0</v>
      </c>
      <c r="Z139" s="2" t="str">
        <f t="shared" ca="1" si="17"/>
        <v/>
      </c>
      <c r="AA139" s="2" t="str">
        <f t="shared" ca="1" si="21"/>
        <v/>
      </c>
      <c r="AC139" s="627" t="str">
        <f t="shared" si="18"/>
        <v>0</v>
      </c>
    </row>
    <row r="140" spans="1:29" ht="39" hidden="1" customHeight="1" x14ac:dyDescent="0.2">
      <c r="A140" s="14" t="str">
        <f>Planning!A124</f>
        <v>I116</v>
      </c>
      <c r="B140" s="9">
        <f>Planning!B124</f>
        <v>0</v>
      </c>
      <c r="C140" s="9">
        <f>Planning!C124</f>
        <v>0</v>
      </c>
      <c r="D140" s="9">
        <f>Planning!D124</f>
        <v>0</v>
      </c>
      <c r="E140" s="3">
        <f>Planning!E124</f>
        <v>0</v>
      </c>
      <c r="F140" s="3" t="str">
        <f>IF(Planning!G124&lt;&gt;0,Planning!G124,"")</f>
        <v/>
      </c>
      <c r="G140" s="194">
        <f>Planning!H124</f>
        <v>0</v>
      </c>
      <c r="H140" s="4">
        <f>Planning!AG124</f>
        <v>0</v>
      </c>
      <c r="I140" s="198">
        <f ca="1">IF(OR(W140="1",AND(W140&lt;&gt;"1",G140=Lists!$A$17)),Y140,0)</f>
        <v>0</v>
      </c>
      <c r="J140" s="174"/>
      <c r="K140" s="32" t="str">
        <f ca="1">IF(AND(W140="2",G140&lt;&gt;Lists!$A$17),AA140,Z140)</f>
        <v/>
      </c>
      <c r="L140" s="33" t="str">
        <f t="shared" ca="1" si="19"/>
        <v/>
      </c>
      <c r="M140" s="5">
        <f>Planning!AH124</f>
        <v>0</v>
      </c>
      <c r="N140" s="5">
        <f>'Month 8'!M140+'Month 8'!N140-'Month 8'!O140</f>
        <v>0</v>
      </c>
      <c r="O140" s="166"/>
      <c r="P140" s="32" t="str">
        <f t="shared" si="14"/>
        <v/>
      </c>
      <c r="Q140" s="33" t="str">
        <f t="shared" si="20"/>
        <v/>
      </c>
      <c r="R140" s="89">
        <f ca="1">SUMIFS($J$25:$J$224,$C$25:$C$224,$C140,$G$25:$G$224,Lists!$A$16)</f>
        <v>0</v>
      </c>
      <c r="S140" s="89">
        <f t="shared" si="15"/>
        <v>0</v>
      </c>
      <c r="U140" s="2" t="str">
        <f t="shared" si="16"/>
        <v/>
      </c>
      <c r="W140" s="2" t="str">
        <f>IF(C140=0,"",LEFT(INDEX(Lists!$H$5:$H$49,MATCH(C140,Lists!$G$5:$G$49,0),1),1))</f>
        <v/>
      </c>
      <c r="Y140" s="4">
        <f ca="1">'Month 8'!H140+'Month 8'!I140-'Month 8'!J140</f>
        <v>0</v>
      </c>
      <c r="Z140" s="2" t="str">
        <f t="shared" ca="1" si="17"/>
        <v/>
      </c>
      <c r="AA140" s="2" t="str">
        <f t="shared" ca="1" si="21"/>
        <v/>
      </c>
      <c r="AC140" s="627" t="str">
        <f t="shared" si="18"/>
        <v>0</v>
      </c>
    </row>
    <row r="141" spans="1:29" ht="39" hidden="1" customHeight="1" x14ac:dyDescent="0.2">
      <c r="A141" s="14" t="str">
        <f>Planning!A125</f>
        <v>I117</v>
      </c>
      <c r="B141" s="9">
        <f>Planning!B125</f>
        <v>0</v>
      </c>
      <c r="C141" s="9">
        <f>Planning!C125</f>
        <v>0</v>
      </c>
      <c r="D141" s="9">
        <f>Planning!D125</f>
        <v>0</v>
      </c>
      <c r="E141" s="3">
        <f>Planning!E125</f>
        <v>0</v>
      </c>
      <c r="F141" s="3" t="str">
        <f>IF(Planning!G125&lt;&gt;0,Planning!G125,"")</f>
        <v/>
      </c>
      <c r="G141" s="194">
        <f>Planning!H125</f>
        <v>0</v>
      </c>
      <c r="H141" s="4">
        <f>Planning!AG125</f>
        <v>0</v>
      </c>
      <c r="I141" s="198">
        <f ca="1">IF(OR(W141="1",AND(W141&lt;&gt;"1",G141=Lists!$A$17)),Y141,0)</f>
        <v>0</v>
      </c>
      <c r="J141" s="174"/>
      <c r="K141" s="32" t="str">
        <f ca="1">IF(AND(W141="2",G141&lt;&gt;Lists!$A$17),AA141,Z141)</f>
        <v/>
      </c>
      <c r="L141" s="33" t="str">
        <f t="shared" ca="1" si="19"/>
        <v/>
      </c>
      <c r="M141" s="5">
        <f>Planning!AH125</f>
        <v>0</v>
      </c>
      <c r="N141" s="5">
        <f>'Month 8'!M141+'Month 8'!N141-'Month 8'!O141</f>
        <v>0</v>
      </c>
      <c r="O141" s="166"/>
      <c r="P141" s="32" t="str">
        <f t="shared" si="14"/>
        <v/>
      </c>
      <c r="Q141" s="33" t="str">
        <f t="shared" si="20"/>
        <v/>
      </c>
      <c r="R141" s="89">
        <f ca="1">SUMIFS($J$25:$J$224,$C$25:$C$224,$C141,$G$25:$G$224,Lists!$A$16)</f>
        <v>0</v>
      </c>
      <c r="S141" s="89">
        <f t="shared" si="15"/>
        <v>0</v>
      </c>
      <c r="U141" s="2" t="str">
        <f t="shared" si="16"/>
        <v/>
      </c>
      <c r="W141" s="2" t="str">
        <f>IF(C141=0,"",LEFT(INDEX(Lists!$H$5:$H$49,MATCH(C141,Lists!$G$5:$G$49,0),1),1))</f>
        <v/>
      </c>
      <c r="Y141" s="4">
        <f ca="1">'Month 8'!H141+'Month 8'!I141-'Month 8'!J141</f>
        <v>0</v>
      </c>
      <c r="Z141" s="2" t="str">
        <f t="shared" ca="1" si="17"/>
        <v/>
      </c>
      <c r="AA141" s="2" t="str">
        <f t="shared" ca="1" si="21"/>
        <v/>
      </c>
      <c r="AC141" s="627" t="str">
        <f t="shared" si="18"/>
        <v>0</v>
      </c>
    </row>
    <row r="142" spans="1:29" ht="39" hidden="1" customHeight="1" x14ac:dyDescent="0.2">
      <c r="A142" s="14" t="str">
        <f>Planning!A126</f>
        <v>I118</v>
      </c>
      <c r="B142" s="9">
        <f>Planning!B126</f>
        <v>0</v>
      </c>
      <c r="C142" s="9">
        <f>Planning!C126</f>
        <v>0</v>
      </c>
      <c r="D142" s="9">
        <f>Planning!D126</f>
        <v>0</v>
      </c>
      <c r="E142" s="3">
        <f>Planning!E126</f>
        <v>0</v>
      </c>
      <c r="F142" s="3" t="str">
        <f>IF(Planning!G126&lt;&gt;0,Planning!G126,"")</f>
        <v/>
      </c>
      <c r="G142" s="194">
        <f>Planning!H126</f>
        <v>0</v>
      </c>
      <c r="H142" s="4">
        <f>Planning!AG126</f>
        <v>0</v>
      </c>
      <c r="I142" s="198">
        <f ca="1">IF(OR(W142="1",AND(W142&lt;&gt;"1",G142=Lists!$A$17)),Y142,0)</f>
        <v>0</v>
      </c>
      <c r="J142" s="174"/>
      <c r="K142" s="32" t="str">
        <f ca="1">IF(AND(W142="2",G142&lt;&gt;Lists!$A$17),AA142,Z142)</f>
        <v/>
      </c>
      <c r="L142" s="33" t="str">
        <f t="shared" ca="1" si="19"/>
        <v/>
      </c>
      <c r="M142" s="5">
        <f>Planning!AH126</f>
        <v>0</v>
      </c>
      <c r="N142" s="5">
        <f>'Month 8'!M142+'Month 8'!N142-'Month 8'!O142</f>
        <v>0</v>
      </c>
      <c r="O142" s="166"/>
      <c r="P142" s="32" t="str">
        <f t="shared" si="14"/>
        <v/>
      </c>
      <c r="Q142" s="33" t="str">
        <f t="shared" si="20"/>
        <v/>
      </c>
      <c r="R142" s="89">
        <f ca="1">SUMIFS($J$25:$J$224,$C$25:$C$224,$C142,$G$25:$G$224,Lists!$A$16)</f>
        <v>0</v>
      </c>
      <c r="S142" s="89">
        <f t="shared" si="15"/>
        <v>0</v>
      </c>
      <c r="U142" s="2" t="str">
        <f t="shared" si="16"/>
        <v/>
      </c>
      <c r="W142" s="2" t="str">
        <f>IF(C142=0,"",LEFT(INDEX(Lists!$H$5:$H$49,MATCH(C142,Lists!$G$5:$G$49,0),1),1))</f>
        <v/>
      </c>
      <c r="Y142" s="4">
        <f ca="1">'Month 8'!H142+'Month 8'!I142-'Month 8'!J142</f>
        <v>0</v>
      </c>
      <c r="Z142" s="2" t="str">
        <f t="shared" ca="1" si="17"/>
        <v/>
      </c>
      <c r="AA142" s="2" t="str">
        <f t="shared" ca="1" si="21"/>
        <v/>
      </c>
      <c r="AC142" s="627" t="str">
        <f t="shared" si="18"/>
        <v>0</v>
      </c>
    </row>
    <row r="143" spans="1:29" ht="39" hidden="1" customHeight="1" x14ac:dyDescent="0.2">
      <c r="A143" s="14" t="str">
        <f>Planning!A127</f>
        <v>I119</v>
      </c>
      <c r="B143" s="9">
        <f>Planning!B127</f>
        <v>0</v>
      </c>
      <c r="C143" s="9">
        <f>Planning!C127</f>
        <v>0</v>
      </c>
      <c r="D143" s="9">
        <f>Planning!D127</f>
        <v>0</v>
      </c>
      <c r="E143" s="3">
        <f>Planning!E127</f>
        <v>0</v>
      </c>
      <c r="F143" s="3" t="str">
        <f>IF(Planning!G127&lt;&gt;0,Planning!G127,"")</f>
        <v/>
      </c>
      <c r="G143" s="194">
        <f>Planning!H127</f>
        <v>0</v>
      </c>
      <c r="H143" s="4">
        <f>Planning!AG127</f>
        <v>0</v>
      </c>
      <c r="I143" s="198">
        <f ca="1">IF(OR(W143="1",AND(W143&lt;&gt;"1",G143=Lists!$A$17)),Y143,0)</f>
        <v>0</v>
      </c>
      <c r="J143" s="174"/>
      <c r="K143" s="32" t="str">
        <f ca="1">IF(AND(W143="2",G143&lt;&gt;Lists!$A$17),AA143,Z143)</f>
        <v/>
      </c>
      <c r="L143" s="33" t="str">
        <f t="shared" ca="1" si="19"/>
        <v/>
      </c>
      <c r="M143" s="5">
        <f>Planning!AH127</f>
        <v>0</v>
      </c>
      <c r="N143" s="5">
        <f>'Month 8'!M143+'Month 8'!N143-'Month 8'!O143</f>
        <v>0</v>
      </c>
      <c r="O143" s="166"/>
      <c r="P143" s="32" t="str">
        <f t="shared" si="14"/>
        <v/>
      </c>
      <c r="Q143" s="33" t="str">
        <f t="shared" si="20"/>
        <v/>
      </c>
      <c r="R143" s="89">
        <f ca="1">SUMIFS($J$25:$J$224,$C$25:$C$224,$C143,$G$25:$G$224,Lists!$A$16)</f>
        <v>0</v>
      </c>
      <c r="S143" s="89">
        <f t="shared" si="15"/>
        <v>0</v>
      </c>
      <c r="U143" s="2" t="str">
        <f t="shared" si="16"/>
        <v/>
      </c>
      <c r="W143" s="2" t="str">
        <f>IF(C143=0,"",LEFT(INDEX(Lists!$H$5:$H$49,MATCH(C143,Lists!$G$5:$G$49,0),1),1))</f>
        <v/>
      </c>
      <c r="Y143" s="4">
        <f ca="1">'Month 8'!H143+'Month 8'!I143-'Month 8'!J143</f>
        <v>0</v>
      </c>
      <c r="Z143" s="2" t="str">
        <f t="shared" ca="1" si="17"/>
        <v/>
      </c>
      <c r="AA143" s="2" t="str">
        <f t="shared" ca="1" si="21"/>
        <v/>
      </c>
      <c r="AC143" s="627" t="str">
        <f t="shared" si="18"/>
        <v>0</v>
      </c>
    </row>
    <row r="144" spans="1:29" ht="39" hidden="1" customHeight="1" x14ac:dyDescent="0.2">
      <c r="A144" s="14" t="str">
        <f>Planning!A128</f>
        <v>I120</v>
      </c>
      <c r="B144" s="9">
        <f>Planning!B128</f>
        <v>0</v>
      </c>
      <c r="C144" s="9">
        <f>Planning!C128</f>
        <v>0</v>
      </c>
      <c r="D144" s="9">
        <f>Planning!D128</f>
        <v>0</v>
      </c>
      <c r="E144" s="3">
        <f>Planning!E128</f>
        <v>0</v>
      </c>
      <c r="F144" s="3" t="str">
        <f>IF(Planning!G128&lt;&gt;0,Planning!G128,"")</f>
        <v/>
      </c>
      <c r="G144" s="194">
        <f>Planning!H128</f>
        <v>0</v>
      </c>
      <c r="H144" s="4">
        <f>Planning!AG128</f>
        <v>0</v>
      </c>
      <c r="I144" s="198">
        <f ca="1">IF(OR(W144="1",AND(W144&lt;&gt;"1",G144=Lists!$A$17)),Y144,0)</f>
        <v>0</v>
      </c>
      <c r="J144" s="174"/>
      <c r="K144" s="32" t="str">
        <f ca="1">IF(AND(W144="2",G144&lt;&gt;Lists!$A$17),AA144,Z144)</f>
        <v/>
      </c>
      <c r="L144" s="33" t="str">
        <f t="shared" ca="1" si="19"/>
        <v/>
      </c>
      <c r="M144" s="5">
        <f>Planning!AH128</f>
        <v>0</v>
      </c>
      <c r="N144" s="5">
        <f>'Month 8'!M144+'Month 8'!N144-'Month 8'!O144</f>
        <v>0</v>
      </c>
      <c r="O144" s="166"/>
      <c r="P144" s="32" t="str">
        <f t="shared" si="14"/>
        <v/>
      </c>
      <c r="Q144" s="33" t="str">
        <f t="shared" si="20"/>
        <v/>
      </c>
      <c r="R144" s="89">
        <f ca="1">SUMIFS($J$25:$J$224,$C$25:$C$224,$C144,$G$25:$G$224,Lists!$A$16)</f>
        <v>0</v>
      </c>
      <c r="S144" s="89">
        <f t="shared" si="15"/>
        <v>0</v>
      </c>
      <c r="U144" s="2" t="str">
        <f t="shared" si="16"/>
        <v/>
      </c>
      <c r="W144" s="2" t="str">
        <f>IF(C144=0,"",LEFT(INDEX(Lists!$H$5:$H$49,MATCH(C144,Lists!$G$5:$G$49,0),1),1))</f>
        <v/>
      </c>
      <c r="Y144" s="4">
        <f ca="1">'Month 8'!H144+'Month 8'!I144-'Month 8'!J144</f>
        <v>0</v>
      </c>
      <c r="Z144" s="2" t="str">
        <f t="shared" ca="1" si="17"/>
        <v/>
      </c>
      <c r="AA144" s="2" t="str">
        <f t="shared" ca="1" si="21"/>
        <v/>
      </c>
      <c r="AC144" s="627" t="str">
        <f t="shared" si="18"/>
        <v>0</v>
      </c>
    </row>
    <row r="145" spans="1:29" ht="39" hidden="1" customHeight="1" x14ac:dyDescent="0.2">
      <c r="A145" s="14" t="str">
        <f>Planning!A129</f>
        <v>I121</v>
      </c>
      <c r="B145" s="9">
        <f>Planning!B129</f>
        <v>0</v>
      </c>
      <c r="C145" s="9">
        <f>Planning!C129</f>
        <v>0</v>
      </c>
      <c r="D145" s="9">
        <f>Planning!D129</f>
        <v>0</v>
      </c>
      <c r="E145" s="3">
        <f>Planning!E129</f>
        <v>0</v>
      </c>
      <c r="F145" s="3" t="str">
        <f>IF(Planning!G129&lt;&gt;0,Planning!G129,"")</f>
        <v/>
      </c>
      <c r="G145" s="194">
        <f>Planning!H129</f>
        <v>0</v>
      </c>
      <c r="H145" s="4">
        <f>Planning!AG129</f>
        <v>0</v>
      </c>
      <c r="I145" s="198">
        <f ca="1">IF(OR(W145="1",AND(W145&lt;&gt;"1",G145=Lists!$A$17)),Y145,0)</f>
        <v>0</v>
      </c>
      <c r="J145" s="174"/>
      <c r="K145" s="32" t="str">
        <f ca="1">IF(AND(W145="2",G145&lt;&gt;Lists!$A$17),AA145,Z145)</f>
        <v/>
      </c>
      <c r="L145" s="33" t="str">
        <f t="shared" ca="1" si="19"/>
        <v/>
      </c>
      <c r="M145" s="5">
        <f>Planning!AH129</f>
        <v>0</v>
      </c>
      <c r="N145" s="5">
        <f>'Month 8'!M145+'Month 8'!N145-'Month 8'!O145</f>
        <v>0</v>
      </c>
      <c r="O145" s="166"/>
      <c r="P145" s="32" t="str">
        <f t="shared" si="14"/>
        <v/>
      </c>
      <c r="Q145" s="33" t="str">
        <f t="shared" si="20"/>
        <v/>
      </c>
      <c r="R145" s="89">
        <f ca="1">SUMIFS($J$25:$J$224,$C$25:$C$224,$C145,$G$25:$G$224,Lists!$A$16)</f>
        <v>0</v>
      </c>
      <c r="S145" s="89">
        <f t="shared" si="15"/>
        <v>0</v>
      </c>
      <c r="U145" s="2" t="str">
        <f t="shared" si="16"/>
        <v/>
      </c>
      <c r="W145" s="2" t="str">
        <f>IF(C145=0,"",LEFT(INDEX(Lists!$H$5:$H$49,MATCH(C145,Lists!$G$5:$G$49,0),1),1))</f>
        <v/>
      </c>
      <c r="Y145" s="4">
        <f ca="1">'Month 8'!H145+'Month 8'!I145-'Month 8'!J145</f>
        <v>0</v>
      </c>
      <c r="Z145" s="2" t="str">
        <f t="shared" ca="1" si="17"/>
        <v/>
      </c>
      <c r="AA145" s="2" t="str">
        <f t="shared" ca="1" si="21"/>
        <v/>
      </c>
      <c r="AC145" s="627" t="str">
        <f t="shared" si="18"/>
        <v>0</v>
      </c>
    </row>
    <row r="146" spans="1:29" ht="39" hidden="1" customHeight="1" x14ac:dyDescent="0.2">
      <c r="A146" s="14" t="str">
        <f>Planning!A130</f>
        <v>I122</v>
      </c>
      <c r="B146" s="9">
        <f>Planning!B130</f>
        <v>0</v>
      </c>
      <c r="C146" s="9">
        <f>Planning!C130</f>
        <v>0</v>
      </c>
      <c r="D146" s="9">
        <f>Planning!D130</f>
        <v>0</v>
      </c>
      <c r="E146" s="3">
        <f>Planning!E130</f>
        <v>0</v>
      </c>
      <c r="F146" s="3" t="str">
        <f>IF(Planning!G130&lt;&gt;0,Planning!G130,"")</f>
        <v/>
      </c>
      <c r="G146" s="194">
        <f>Planning!H130</f>
        <v>0</v>
      </c>
      <c r="H146" s="4">
        <f>Planning!AG130</f>
        <v>0</v>
      </c>
      <c r="I146" s="198">
        <f ca="1">IF(OR(W146="1",AND(W146&lt;&gt;"1",G146=Lists!$A$17)),Y146,0)</f>
        <v>0</v>
      </c>
      <c r="J146" s="174"/>
      <c r="K146" s="32" t="str">
        <f ca="1">IF(AND(W146="2",G146&lt;&gt;Lists!$A$17),AA146,Z146)</f>
        <v/>
      </c>
      <c r="L146" s="33" t="str">
        <f t="shared" ca="1" si="19"/>
        <v/>
      </c>
      <c r="M146" s="5">
        <f>Planning!AH130</f>
        <v>0</v>
      </c>
      <c r="N146" s="5">
        <f>'Month 8'!M146+'Month 8'!N146-'Month 8'!O146</f>
        <v>0</v>
      </c>
      <c r="O146" s="166"/>
      <c r="P146" s="32" t="str">
        <f t="shared" si="14"/>
        <v/>
      </c>
      <c r="Q146" s="33" t="str">
        <f t="shared" si="20"/>
        <v/>
      </c>
      <c r="R146" s="89">
        <f ca="1">SUMIFS($J$25:$J$224,$C$25:$C$224,$C146,$G$25:$G$224,Lists!$A$16)</f>
        <v>0</v>
      </c>
      <c r="S146" s="89">
        <f t="shared" si="15"/>
        <v>0</v>
      </c>
      <c r="U146" s="2" t="str">
        <f t="shared" si="16"/>
        <v/>
      </c>
      <c r="W146" s="2" t="str">
        <f>IF(C146=0,"",LEFT(INDEX(Lists!$H$5:$H$49,MATCH(C146,Lists!$G$5:$G$49,0),1),1))</f>
        <v/>
      </c>
      <c r="Y146" s="4">
        <f ca="1">'Month 8'!H146+'Month 8'!I146-'Month 8'!J146</f>
        <v>0</v>
      </c>
      <c r="Z146" s="2" t="str">
        <f t="shared" ca="1" si="17"/>
        <v/>
      </c>
      <c r="AA146" s="2" t="str">
        <f t="shared" ca="1" si="21"/>
        <v/>
      </c>
      <c r="AC146" s="627" t="str">
        <f t="shared" si="18"/>
        <v>0</v>
      </c>
    </row>
    <row r="147" spans="1:29" ht="39" hidden="1" customHeight="1" x14ac:dyDescent="0.2">
      <c r="A147" s="14" t="str">
        <f>Planning!A131</f>
        <v>I123</v>
      </c>
      <c r="B147" s="9">
        <f>Planning!B131</f>
        <v>0</v>
      </c>
      <c r="C147" s="9">
        <f>Planning!C131</f>
        <v>0</v>
      </c>
      <c r="D147" s="9">
        <f>Planning!D131</f>
        <v>0</v>
      </c>
      <c r="E147" s="3">
        <f>Planning!E131</f>
        <v>0</v>
      </c>
      <c r="F147" s="3" t="str">
        <f>IF(Planning!G131&lt;&gt;0,Planning!G131,"")</f>
        <v/>
      </c>
      <c r="G147" s="194">
        <f>Planning!H131</f>
        <v>0</v>
      </c>
      <c r="H147" s="4">
        <f>Planning!AG131</f>
        <v>0</v>
      </c>
      <c r="I147" s="198">
        <f ca="1">IF(OR(W147="1",AND(W147&lt;&gt;"1",G147=Lists!$A$17)),Y147,0)</f>
        <v>0</v>
      </c>
      <c r="J147" s="174"/>
      <c r="K147" s="32" t="str">
        <f ca="1">IF(AND(W147="2",G147&lt;&gt;Lists!$A$17),AA147,Z147)</f>
        <v/>
      </c>
      <c r="L147" s="33" t="str">
        <f t="shared" ca="1" si="19"/>
        <v/>
      </c>
      <c r="M147" s="5">
        <f>Planning!AH131</f>
        <v>0</v>
      </c>
      <c r="N147" s="5">
        <f>'Month 8'!M147+'Month 8'!N147-'Month 8'!O147</f>
        <v>0</v>
      </c>
      <c r="O147" s="166"/>
      <c r="P147" s="32" t="str">
        <f t="shared" si="14"/>
        <v/>
      </c>
      <c r="Q147" s="33" t="str">
        <f t="shared" si="20"/>
        <v/>
      </c>
      <c r="R147" s="89">
        <f ca="1">SUMIFS($J$25:$J$224,$C$25:$C$224,$C147,$G$25:$G$224,Lists!$A$16)</f>
        <v>0</v>
      </c>
      <c r="S147" s="89">
        <f t="shared" si="15"/>
        <v>0</v>
      </c>
      <c r="U147" s="2" t="str">
        <f t="shared" si="16"/>
        <v/>
      </c>
      <c r="W147" s="2" t="str">
        <f>IF(C147=0,"",LEFT(INDEX(Lists!$H$5:$H$49,MATCH(C147,Lists!$G$5:$G$49,0),1),1))</f>
        <v/>
      </c>
      <c r="Y147" s="4">
        <f ca="1">'Month 8'!H147+'Month 8'!I147-'Month 8'!J147</f>
        <v>0</v>
      </c>
      <c r="Z147" s="2" t="str">
        <f t="shared" ca="1" si="17"/>
        <v/>
      </c>
      <c r="AA147" s="2" t="str">
        <f t="shared" ca="1" si="21"/>
        <v/>
      </c>
      <c r="AC147" s="627" t="str">
        <f t="shared" si="18"/>
        <v>0</v>
      </c>
    </row>
    <row r="148" spans="1:29" ht="39" hidden="1" customHeight="1" x14ac:dyDescent="0.2">
      <c r="A148" s="14" t="str">
        <f>Planning!A132</f>
        <v>I124</v>
      </c>
      <c r="B148" s="9">
        <f>Planning!B132</f>
        <v>0</v>
      </c>
      <c r="C148" s="9">
        <f>Planning!C132</f>
        <v>0</v>
      </c>
      <c r="D148" s="9">
        <f>Planning!D132</f>
        <v>0</v>
      </c>
      <c r="E148" s="3">
        <f>Planning!E132</f>
        <v>0</v>
      </c>
      <c r="F148" s="3" t="str">
        <f>IF(Planning!G132&lt;&gt;0,Planning!G132,"")</f>
        <v/>
      </c>
      <c r="G148" s="194">
        <f>Planning!H132</f>
        <v>0</v>
      </c>
      <c r="H148" s="4">
        <f>Planning!AG132</f>
        <v>0</v>
      </c>
      <c r="I148" s="198">
        <f ca="1">IF(OR(W148="1",AND(W148&lt;&gt;"1",G148=Lists!$A$17)),Y148,0)</f>
        <v>0</v>
      </c>
      <c r="J148" s="174"/>
      <c r="K148" s="32" t="str">
        <f ca="1">IF(AND(W148="2",G148&lt;&gt;Lists!$A$17),AA148,Z148)</f>
        <v/>
      </c>
      <c r="L148" s="33" t="str">
        <f t="shared" ca="1" si="19"/>
        <v/>
      </c>
      <c r="M148" s="5">
        <f>Planning!AH132</f>
        <v>0</v>
      </c>
      <c r="N148" s="5">
        <f>'Month 8'!M148+'Month 8'!N148-'Month 8'!O148</f>
        <v>0</v>
      </c>
      <c r="O148" s="166"/>
      <c r="P148" s="32" t="str">
        <f t="shared" si="14"/>
        <v/>
      </c>
      <c r="Q148" s="33" t="str">
        <f t="shared" si="20"/>
        <v/>
      </c>
      <c r="R148" s="89">
        <f ca="1">SUMIFS($J$25:$J$224,$C$25:$C$224,$C148,$G$25:$G$224,Lists!$A$16)</f>
        <v>0</v>
      </c>
      <c r="S148" s="89">
        <f t="shared" si="15"/>
        <v>0</v>
      </c>
      <c r="U148" s="2" t="str">
        <f t="shared" si="16"/>
        <v/>
      </c>
      <c r="W148" s="2" t="str">
        <f>IF(C148=0,"",LEFT(INDEX(Lists!$H$5:$H$49,MATCH(C148,Lists!$G$5:$G$49,0),1),1))</f>
        <v/>
      </c>
      <c r="Y148" s="4">
        <f ca="1">'Month 8'!H148+'Month 8'!I148-'Month 8'!J148</f>
        <v>0</v>
      </c>
      <c r="Z148" s="2" t="str">
        <f t="shared" ca="1" si="17"/>
        <v/>
      </c>
      <c r="AA148" s="2" t="str">
        <f t="shared" ca="1" si="21"/>
        <v/>
      </c>
      <c r="AC148" s="627" t="str">
        <f t="shared" si="18"/>
        <v>0</v>
      </c>
    </row>
    <row r="149" spans="1:29" ht="39" hidden="1" customHeight="1" x14ac:dyDescent="0.2">
      <c r="A149" s="14" t="str">
        <f>Planning!A133</f>
        <v>I125</v>
      </c>
      <c r="B149" s="9">
        <f>Planning!B133</f>
        <v>0</v>
      </c>
      <c r="C149" s="9">
        <f>Planning!C133</f>
        <v>0</v>
      </c>
      <c r="D149" s="9">
        <f>Planning!D133</f>
        <v>0</v>
      </c>
      <c r="E149" s="3">
        <f>Planning!E133</f>
        <v>0</v>
      </c>
      <c r="F149" s="3" t="str">
        <f>IF(Planning!G133&lt;&gt;0,Planning!G133,"")</f>
        <v/>
      </c>
      <c r="G149" s="194">
        <f>Planning!H133</f>
        <v>0</v>
      </c>
      <c r="H149" s="4">
        <f>Planning!AG133</f>
        <v>0</v>
      </c>
      <c r="I149" s="198">
        <f ca="1">IF(OR(W149="1",AND(W149&lt;&gt;"1",G149=Lists!$A$17)),Y149,0)</f>
        <v>0</v>
      </c>
      <c r="J149" s="174"/>
      <c r="K149" s="32" t="str">
        <f ca="1">IF(AND(W149="2",G149&lt;&gt;Lists!$A$17),AA149,Z149)</f>
        <v/>
      </c>
      <c r="L149" s="33" t="str">
        <f t="shared" ca="1" si="19"/>
        <v/>
      </c>
      <c r="M149" s="5">
        <f>Planning!AH133</f>
        <v>0</v>
      </c>
      <c r="N149" s="5">
        <f>'Month 8'!M149+'Month 8'!N149-'Month 8'!O149</f>
        <v>0</v>
      </c>
      <c r="O149" s="166"/>
      <c r="P149" s="32" t="str">
        <f t="shared" si="14"/>
        <v/>
      </c>
      <c r="Q149" s="33" t="str">
        <f t="shared" si="20"/>
        <v/>
      </c>
      <c r="R149" s="89">
        <f ca="1">SUMIFS($J$25:$J$224,$C$25:$C$224,$C149,$G$25:$G$224,Lists!$A$16)</f>
        <v>0</v>
      </c>
      <c r="S149" s="89">
        <f t="shared" si="15"/>
        <v>0</v>
      </c>
      <c r="U149" s="2" t="str">
        <f t="shared" si="16"/>
        <v/>
      </c>
      <c r="W149" s="2" t="str">
        <f>IF(C149=0,"",LEFT(INDEX(Lists!$H$5:$H$49,MATCH(C149,Lists!$G$5:$G$49,0),1),1))</f>
        <v/>
      </c>
      <c r="Y149" s="4">
        <f ca="1">'Month 8'!H149+'Month 8'!I149-'Month 8'!J149</f>
        <v>0</v>
      </c>
      <c r="Z149" s="2" t="str">
        <f t="shared" ca="1" si="17"/>
        <v/>
      </c>
      <c r="AA149" s="2" t="str">
        <f t="shared" ca="1" si="21"/>
        <v/>
      </c>
      <c r="AC149" s="627" t="str">
        <f t="shared" si="18"/>
        <v>0</v>
      </c>
    </row>
    <row r="150" spans="1:29" ht="39" hidden="1" customHeight="1" x14ac:dyDescent="0.2">
      <c r="A150" s="14" t="str">
        <f>Planning!A134</f>
        <v>I126</v>
      </c>
      <c r="B150" s="9">
        <f>Planning!B134</f>
        <v>0</v>
      </c>
      <c r="C150" s="9">
        <f>Planning!C134</f>
        <v>0</v>
      </c>
      <c r="D150" s="9">
        <f>Planning!D134</f>
        <v>0</v>
      </c>
      <c r="E150" s="3">
        <f>Planning!E134</f>
        <v>0</v>
      </c>
      <c r="F150" s="3" t="str">
        <f>IF(Planning!G134&lt;&gt;0,Planning!G134,"")</f>
        <v/>
      </c>
      <c r="G150" s="194">
        <f>Planning!H134</f>
        <v>0</v>
      </c>
      <c r="H150" s="4">
        <f>Planning!AG134</f>
        <v>0</v>
      </c>
      <c r="I150" s="198">
        <f ca="1">IF(OR(W150="1",AND(W150&lt;&gt;"1",G150=Lists!$A$17)),Y150,0)</f>
        <v>0</v>
      </c>
      <c r="J150" s="174"/>
      <c r="K150" s="32" t="str">
        <f ca="1">IF(AND(W150="2",G150&lt;&gt;Lists!$A$17),AA150,Z150)</f>
        <v/>
      </c>
      <c r="L150" s="33" t="str">
        <f t="shared" ca="1" si="19"/>
        <v/>
      </c>
      <c r="M150" s="5">
        <f>Planning!AH134</f>
        <v>0</v>
      </c>
      <c r="N150" s="5">
        <f>'Month 8'!M150+'Month 8'!N150-'Month 8'!O150</f>
        <v>0</v>
      </c>
      <c r="O150" s="166"/>
      <c r="P150" s="32" t="str">
        <f t="shared" si="14"/>
        <v/>
      </c>
      <c r="Q150" s="33" t="str">
        <f t="shared" si="20"/>
        <v/>
      </c>
      <c r="R150" s="89">
        <f ca="1">SUMIFS($J$25:$J$224,$C$25:$C$224,$C150,$G$25:$G$224,Lists!$A$16)</f>
        <v>0</v>
      </c>
      <c r="S150" s="89">
        <f t="shared" si="15"/>
        <v>0</v>
      </c>
      <c r="U150" s="2" t="str">
        <f t="shared" si="16"/>
        <v/>
      </c>
      <c r="W150" s="2" t="str">
        <f>IF(C150=0,"",LEFT(INDEX(Lists!$H$5:$H$49,MATCH(C150,Lists!$G$5:$G$49,0),1),1))</f>
        <v/>
      </c>
      <c r="Y150" s="4">
        <f ca="1">'Month 8'!H150+'Month 8'!I150-'Month 8'!J150</f>
        <v>0</v>
      </c>
      <c r="Z150" s="2" t="str">
        <f t="shared" ca="1" si="17"/>
        <v/>
      </c>
      <c r="AA150" s="2" t="str">
        <f t="shared" ca="1" si="21"/>
        <v/>
      </c>
      <c r="AC150" s="627" t="str">
        <f t="shared" si="18"/>
        <v>0</v>
      </c>
    </row>
    <row r="151" spans="1:29" ht="39" hidden="1" customHeight="1" x14ac:dyDescent="0.2">
      <c r="A151" s="14" t="str">
        <f>Planning!A135</f>
        <v>I127</v>
      </c>
      <c r="B151" s="9">
        <f>Planning!B135</f>
        <v>0</v>
      </c>
      <c r="C151" s="9">
        <f>Planning!C135</f>
        <v>0</v>
      </c>
      <c r="D151" s="9">
        <f>Planning!D135</f>
        <v>0</v>
      </c>
      <c r="E151" s="3">
        <f>Planning!E135</f>
        <v>0</v>
      </c>
      <c r="F151" s="3" t="str">
        <f>IF(Planning!G135&lt;&gt;0,Planning!G135,"")</f>
        <v/>
      </c>
      <c r="G151" s="194">
        <f>Planning!H135</f>
        <v>0</v>
      </c>
      <c r="H151" s="4">
        <f>Planning!AG135</f>
        <v>0</v>
      </c>
      <c r="I151" s="198">
        <f ca="1">IF(OR(W151="1",AND(W151&lt;&gt;"1",G151=Lists!$A$17)),Y151,0)</f>
        <v>0</v>
      </c>
      <c r="J151" s="174"/>
      <c r="K151" s="32" t="str">
        <f ca="1">IF(AND(W151="2",G151&lt;&gt;Lists!$A$17),AA151,Z151)</f>
        <v/>
      </c>
      <c r="L151" s="33" t="str">
        <f t="shared" ca="1" si="19"/>
        <v/>
      </c>
      <c r="M151" s="5">
        <f>Planning!AH135</f>
        <v>0</v>
      </c>
      <c r="N151" s="5">
        <f>'Month 8'!M151+'Month 8'!N151-'Month 8'!O151</f>
        <v>0</v>
      </c>
      <c r="O151" s="166"/>
      <c r="P151" s="32" t="str">
        <f t="shared" si="14"/>
        <v/>
      </c>
      <c r="Q151" s="33" t="str">
        <f t="shared" si="20"/>
        <v/>
      </c>
      <c r="R151" s="89">
        <f ca="1">SUMIFS($J$25:$J$224,$C$25:$C$224,$C151,$G$25:$G$224,Lists!$A$16)</f>
        <v>0</v>
      </c>
      <c r="S151" s="89">
        <f t="shared" si="15"/>
        <v>0</v>
      </c>
      <c r="U151" s="2" t="str">
        <f t="shared" si="16"/>
        <v/>
      </c>
      <c r="W151" s="2" t="str">
        <f>IF(C151=0,"",LEFT(INDEX(Lists!$H$5:$H$49,MATCH(C151,Lists!$G$5:$G$49,0),1),1))</f>
        <v/>
      </c>
      <c r="Y151" s="4">
        <f ca="1">'Month 8'!H151+'Month 8'!I151-'Month 8'!J151</f>
        <v>0</v>
      </c>
      <c r="Z151" s="2" t="str">
        <f t="shared" ca="1" si="17"/>
        <v/>
      </c>
      <c r="AA151" s="2" t="str">
        <f t="shared" ca="1" si="21"/>
        <v/>
      </c>
      <c r="AC151" s="627" t="str">
        <f t="shared" si="18"/>
        <v>0</v>
      </c>
    </row>
    <row r="152" spans="1:29" ht="39" hidden="1" customHeight="1" x14ac:dyDescent="0.2">
      <c r="A152" s="14" t="str">
        <f>Planning!A136</f>
        <v>I128</v>
      </c>
      <c r="B152" s="9">
        <f>Planning!B136</f>
        <v>0</v>
      </c>
      <c r="C152" s="9">
        <f>Planning!C136</f>
        <v>0</v>
      </c>
      <c r="D152" s="9">
        <f>Planning!D136</f>
        <v>0</v>
      </c>
      <c r="E152" s="3">
        <f>Planning!E136</f>
        <v>0</v>
      </c>
      <c r="F152" s="3" t="str">
        <f>IF(Planning!G136&lt;&gt;0,Planning!G136,"")</f>
        <v/>
      </c>
      <c r="G152" s="194">
        <f>Planning!H136</f>
        <v>0</v>
      </c>
      <c r="H152" s="4">
        <f>Planning!AG136</f>
        <v>0</v>
      </c>
      <c r="I152" s="198">
        <f ca="1">IF(OR(W152="1",AND(W152&lt;&gt;"1",G152=Lists!$A$17)),Y152,0)</f>
        <v>0</v>
      </c>
      <c r="J152" s="174"/>
      <c r="K152" s="32" t="str">
        <f ca="1">IF(AND(W152="2",G152&lt;&gt;Lists!$A$17),AA152,Z152)</f>
        <v/>
      </c>
      <c r="L152" s="33" t="str">
        <f t="shared" ca="1" si="19"/>
        <v/>
      </c>
      <c r="M152" s="5">
        <f>Planning!AH136</f>
        <v>0</v>
      </c>
      <c r="N152" s="5">
        <f>'Month 8'!M152+'Month 8'!N152-'Month 8'!O152</f>
        <v>0</v>
      </c>
      <c r="O152" s="166"/>
      <c r="P152" s="32" t="str">
        <f t="shared" si="14"/>
        <v/>
      </c>
      <c r="Q152" s="33" t="str">
        <f t="shared" si="20"/>
        <v/>
      </c>
      <c r="R152" s="89">
        <f ca="1">SUMIFS($J$25:$J$224,$C$25:$C$224,$C152,$G$25:$G$224,Lists!$A$16)</f>
        <v>0</v>
      </c>
      <c r="S152" s="89">
        <f t="shared" si="15"/>
        <v>0</v>
      </c>
      <c r="U152" s="2" t="str">
        <f t="shared" si="16"/>
        <v/>
      </c>
      <c r="W152" s="2" t="str">
        <f>IF(C152=0,"",LEFT(INDEX(Lists!$H$5:$H$49,MATCH(C152,Lists!$G$5:$G$49,0),1),1))</f>
        <v/>
      </c>
      <c r="Y152" s="4">
        <f ca="1">'Month 8'!H152+'Month 8'!I152-'Month 8'!J152</f>
        <v>0</v>
      </c>
      <c r="Z152" s="2" t="str">
        <f t="shared" ca="1" si="17"/>
        <v/>
      </c>
      <c r="AA152" s="2" t="str">
        <f t="shared" ca="1" si="21"/>
        <v/>
      </c>
      <c r="AC152" s="627" t="str">
        <f t="shared" si="18"/>
        <v>0</v>
      </c>
    </row>
    <row r="153" spans="1:29" ht="39" hidden="1" customHeight="1" x14ac:dyDescent="0.2">
      <c r="A153" s="14" t="str">
        <f>Planning!A137</f>
        <v>I129</v>
      </c>
      <c r="B153" s="9">
        <f>Planning!B137</f>
        <v>0</v>
      </c>
      <c r="C153" s="9">
        <f>Planning!C137</f>
        <v>0</v>
      </c>
      <c r="D153" s="9">
        <f>Planning!D137</f>
        <v>0</v>
      </c>
      <c r="E153" s="3">
        <f>Planning!E137</f>
        <v>0</v>
      </c>
      <c r="F153" s="3" t="str">
        <f>IF(Planning!G137&lt;&gt;0,Planning!G137,"")</f>
        <v/>
      </c>
      <c r="G153" s="194">
        <f>Planning!H137</f>
        <v>0</v>
      </c>
      <c r="H153" s="4">
        <f>Planning!AG137</f>
        <v>0</v>
      </c>
      <c r="I153" s="198">
        <f ca="1">IF(OR(W153="1",AND(W153&lt;&gt;"1",G153=Lists!$A$17)),Y153,0)</f>
        <v>0</v>
      </c>
      <c r="J153" s="174"/>
      <c r="K153" s="32" t="str">
        <f ca="1">IF(AND(W153="2",G153&lt;&gt;Lists!$A$17),AA153,Z153)</f>
        <v/>
      </c>
      <c r="L153" s="33" t="str">
        <f t="shared" ref="L153:L184" ca="1" si="22">IF($U153=ExcluirDelPLogro,"",IF(AND(H153=0,I153=0,J153=0),"",K153))</f>
        <v/>
      </c>
      <c r="M153" s="5">
        <f>Planning!AH137</f>
        <v>0</v>
      </c>
      <c r="N153" s="5">
        <f>'Month 8'!M153+'Month 8'!N153-'Month 8'!O153</f>
        <v>0</v>
      </c>
      <c r="O153" s="166"/>
      <c r="P153" s="32" t="str">
        <f t="shared" si="14"/>
        <v/>
      </c>
      <c r="Q153" s="33" t="str">
        <f t="shared" ref="Q153:Q184" si="23">IF($U153=ExcluirDelPLogro,"",IF(AND(M153=0,N153=0,O153=0),"",P153))</f>
        <v/>
      </c>
      <c r="R153" s="89">
        <f ca="1">SUMIFS($J$25:$J$224,$C$25:$C$224,$C153,$G$25:$G$224,Lists!$A$16)</f>
        <v>0</v>
      </c>
      <c r="S153" s="89">
        <f t="shared" si="15"/>
        <v>0</v>
      </c>
      <c r="U153" s="2" t="str">
        <f t="shared" si="16"/>
        <v/>
      </c>
      <c r="W153" s="2" t="str">
        <f>IF(C153=0,"",LEFT(INDEX(Lists!$H$5:$H$49,MATCH(C153,Lists!$G$5:$G$49,0),1),1))</f>
        <v/>
      </c>
      <c r="Y153" s="4">
        <f ca="1">'Month 8'!H153+'Month 8'!I153-'Month 8'!J153</f>
        <v>0</v>
      </c>
      <c r="Z153" s="2" t="str">
        <f t="shared" ca="1" si="17"/>
        <v/>
      </c>
      <c r="AA153" s="2" t="str">
        <f t="shared" ref="AA153:AA184" ca="1" si="24">IF(AND(H153=0,I153=0,J153=0),"",IF(J153&gt;0,H153/J153,0))</f>
        <v/>
      </c>
      <c r="AC153" s="627" t="str">
        <f t="shared" si="18"/>
        <v>0</v>
      </c>
    </row>
    <row r="154" spans="1:29" ht="39" hidden="1" customHeight="1" x14ac:dyDescent="0.2">
      <c r="A154" s="14" t="str">
        <f>Planning!A138</f>
        <v>I130</v>
      </c>
      <c r="B154" s="9">
        <f>Planning!B138</f>
        <v>0</v>
      </c>
      <c r="C154" s="9">
        <f>Planning!C138</f>
        <v>0</v>
      </c>
      <c r="D154" s="9">
        <f>Planning!D138</f>
        <v>0</v>
      </c>
      <c r="E154" s="3">
        <f>Planning!E138</f>
        <v>0</v>
      </c>
      <c r="F154" s="3" t="str">
        <f>IF(Planning!G138&lt;&gt;0,Planning!G138,"")</f>
        <v/>
      </c>
      <c r="G154" s="194">
        <f>Planning!H138</f>
        <v>0</v>
      </c>
      <c r="H154" s="4">
        <f>Planning!AG138</f>
        <v>0</v>
      </c>
      <c r="I154" s="198">
        <f ca="1">IF(OR(W154="1",AND(W154&lt;&gt;"1",G154=Lists!$A$17)),Y154,0)</f>
        <v>0</v>
      </c>
      <c r="J154" s="174"/>
      <c r="K154" s="32" t="str">
        <f ca="1">IF(AND(W154="2",G154&lt;&gt;Lists!$A$17),AA154,Z154)</f>
        <v/>
      </c>
      <c r="L154" s="33" t="str">
        <f t="shared" ca="1" si="22"/>
        <v/>
      </c>
      <c r="M154" s="5">
        <f>Planning!AH138</f>
        <v>0</v>
      </c>
      <c r="N154" s="5">
        <f>'Month 8'!M154+'Month 8'!N154-'Month 8'!O154</f>
        <v>0</v>
      </c>
      <c r="O154" s="166"/>
      <c r="P154" s="32" t="str">
        <f t="shared" ref="P154:P217" si="25">IF(AND(M154=0,N154=0,O154=0),"",IF((M154+N154)&gt;0,O154/(M154+N154),O154))</f>
        <v/>
      </c>
      <c r="Q154" s="33" t="str">
        <f t="shared" si="23"/>
        <v/>
      </c>
      <c r="R154" s="89">
        <f ca="1">SUMIFS($J$25:$J$224,$C$25:$C$224,$C154,$G$25:$G$224,Lists!$A$16)</f>
        <v>0</v>
      </c>
      <c r="S154" s="89">
        <f t="shared" ref="S154:S217" si="26">SUMIFS($O$25:$O$224,$C$25:$C$224,$C154,$G$25:$G$224,"&lt;&gt;0")</f>
        <v>0</v>
      </c>
      <c r="U154" s="2" t="str">
        <f t="shared" ref="U154:U217" si="27">IF(B154=0,"",IF(LEFT(B154,1)="1","1","2"))</f>
        <v/>
      </c>
      <c r="W154" s="2" t="str">
        <f>IF(C154=0,"",LEFT(INDEX(Lists!$H$5:$H$49,MATCH(C154,Lists!$G$5:$G$49,0),1),1))</f>
        <v/>
      </c>
      <c r="Y154" s="4">
        <f ca="1">'Month 8'!H154+'Month 8'!I154-'Month 8'!J154</f>
        <v>0</v>
      </c>
      <c r="Z154" s="2" t="str">
        <f t="shared" ref="Z154:Z217" ca="1" si="28">IF(AND(H154=0,I154=0,J154=0),"",IF((H154+I154)&gt;0,J154/(H154+I154),J154))</f>
        <v/>
      </c>
      <c r="AA154" s="2" t="str">
        <f t="shared" ca="1" si="24"/>
        <v/>
      </c>
      <c r="AC154" s="627" t="str">
        <f t="shared" ref="AC154:AC217" si="29">U154&amp;C154</f>
        <v>0</v>
      </c>
    </row>
    <row r="155" spans="1:29" ht="39" hidden="1" customHeight="1" x14ac:dyDescent="0.2">
      <c r="A155" s="14" t="str">
        <f>Planning!A139</f>
        <v>I131</v>
      </c>
      <c r="B155" s="9">
        <f>Planning!B139</f>
        <v>0</v>
      </c>
      <c r="C155" s="9">
        <f>Planning!C139</f>
        <v>0</v>
      </c>
      <c r="D155" s="9">
        <f>Planning!D139</f>
        <v>0</v>
      </c>
      <c r="E155" s="3">
        <f>Planning!E139</f>
        <v>0</v>
      </c>
      <c r="F155" s="3" t="str">
        <f>IF(Planning!G139&lt;&gt;0,Planning!G139,"")</f>
        <v/>
      </c>
      <c r="G155" s="194">
        <f>Planning!H139</f>
        <v>0</v>
      </c>
      <c r="H155" s="4">
        <f>Planning!AG139</f>
        <v>0</v>
      </c>
      <c r="I155" s="198">
        <f ca="1">IF(OR(W155="1",AND(W155&lt;&gt;"1",G155=Lists!$A$17)),Y155,0)</f>
        <v>0</v>
      </c>
      <c r="J155" s="174"/>
      <c r="K155" s="32" t="str">
        <f ca="1">IF(AND(W155="2",G155&lt;&gt;Lists!$A$17),AA155,Z155)</f>
        <v/>
      </c>
      <c r="L155" s="33" t="str">
        <f t="shared" ca="1" si="22"/>
        <v/>
      </c>
      <c r="M155" s="5">
        <f>Planning!AH139</f>
        <v>0</v>
      </c>
      <c r="N155" s="5">
        <f>'Month 8'!M155+'Month 8'!N155-'Month 8'!O155</f>
        <v>0</v>
      </c>
      <c r="O155" s="166"/>
      <c r="P155" s="32" t="str">
        <f t="shared" si="25"/>
        <v/>
      </c>
      <c r="Q155" s="33" t="str">
        <f t="shared" si="23"/>
        <v/>
      </c>
      <c r="R155" s="89">
        <f ca="1">SUMIFS($J$25:$J$224,$C$25:$C$224,$C155,$G$25:$G$224,Lists!$A$16)</f>
        <v>0</v>
      </c>
      <c r="S155" s="89">
        <f t="shared" si="26"/>
        <v>0</v>
      </c>
      <c r="U155" s="2" t="str">
        <f t="shared" si="27"/>
        <v/>
      </c>
      <c r="W155" s="2" t="str">
        <f>IF(C155=0,"",LEFT(INDEX(Lists!$H$5:$H$49,MATCH(C155,Lists!$G$5:$G$49,0),1),1))</f>
        <v/>
      </c>
      <c r="Y155" s="4">
        <f ca="1">'Month 8'!H155+'Month 8'!I155-'Month 8'!J155</f>
        <v>0</v>
      </c>
      <c r="Z155" s="2" t="str">
        <f t="shared" ca="1" si="28"/>
        <v/>
      </c>
      <c r="AA155" s="2" t="str">
        <f t="shared" ca="1" si="24"/>
        <v/>
      </c>
      <c r="AC155" s="627" t="str">
        <f t="shared" si="29"/>
        <v>0</v>
      </c>
    </row>
    <row r="156" spans="1:29" ht="39" hidden="1" customHeight="1" x14ac:dyDescent="0.2">
      <c r="A156" s="14" t="str">
        <f>Planning!A140</f>
        <v>I132</v>
      </c>
      <c r="B156" s="9">
        <f>Planning!B140</f>
        <v>0</v>
      </c>
      <c r="C156" s="9">
        <f>Planning!C140</f>
        <v>0</v>
      </c>
      <c r="D156" s="9">
        <f>Planning!D140</f>
        <v>0</v>
      </c>
      <c r="E156" s="3">
        <f>Planning!E140</f>
        <v>0</v>
      </c>
      <c r="F156" s="3" t="str">
        <f>IF(Planning!G140&lt;&gt;0,Planning!G140,"")</f>
        <v/>
      </c>
      <c r="G156" s="194">
        <f>Planning!H140</f>
        <v>0</v>
      </c>
      <c r="H156" s="4">
        <f>Planning!AG140</f>
        <v>0</v>
      </c>
      <c r="I156" s="198">
        <f ca="1">IF(OR(W156="1",AND(W156&lt;&gt;"1",G156=Lists!$A$17)),Y156,0)</f>
        <v>0</v>
      </c>
      <c r="J156" s="174"/>
      <c r="K156" s="32" t="str">
        <f ca="1">IF(AND(W156="2",G156&lt;&gt;Lists!$A$17),AA156,Z156)</f>
        <v/>
      </c>
      <c r="L156" s="33" t="str">
        <f t="shared" ca="1" si="22"/>
        <v/>
      </c>
      <c r="M156" s="5">
        <f>Planning!AH140</f>
        <v>0</v>
      </c>
      <c r="N156" s="5">
        <f>'Month 8'!M156+'Month 8'!N156-'Month 8'!O156</f>
        <v>0</v>
      </c>
      <c r="O156" s="166"/>
      <c r="P156" s="32" t="str">
        <f t="shared" si="25"/>
        <v/>
      </c>
      <c r="Q156" s="33" t="str">
        <f t="shared" si="23"/>
        <v/>
      </c>
      <c r="R156" s="89">
        <f ca="1">SUMIFS($J$25:$J$224,$C$25:$C$224,$C156,$G$25:$G$224,Lists!$A$16)</f>
        <v>0</v>
      </c>
      <c r="S156" s="89">
        <f t="shared" si="26"/>
        <v>0</v>
      </c>
      <c r="U156" s="2" t="str">
        <f t="shared" si="27"/>
        <v/>
      </c>
      <c r="W156" s="2" t="str">
        <f>IF(C156=0,"",LEFT(INDEX(Lists!$H$5:$H$49,MATCH(C156,Lists!$G$5:$G$49,0),1),1))</f>
        <v/>
      </c>
      <c r="Y156" s="4">
        <f ca="1">'Month 8'!H156+'Month 8'!I156-'Month 8'!J156</f>
        <v>0</v>
      </c>
      <c r="Z156" s="2" t="str">
        <f t="shared" ca="1" si="28"/>
        <v/>
      </c>
      <c r="AA156" s="2" t="str">
        <f t="shared" ca="1" si="24"/>
        <v/>
      </c>
      <c r="AC156" s="627" t="str">
        <f t="shared" si="29"/>
        <v>0</v>
      </c>
    </row>
    <row r="157" spans="1:29" ht="39" hidden="1" customHeight="1" x14ac:dyDescent="0.2">
      <c r="A157" s="14" t="str">
        <f>Planning!A141</f>
        <v>I133</v>
      </c>
      <c r="B157" s="9">
        <f>Planning!B141</f>
        <v>0</v>
      </c>
      <c r="C157" s="9">
        <f>Planning!C141</f>
        <v>0</v>
      </c>
      <c r="D157" s="9">
        <f>Planning!D141</f>
        <v>0</v>
      </c>
      <c r="E157" s="3">
        <f>Planning!E141</f>
        <v>0</v>
      </c>
      <c r="F157" s="3" t="str">
        <f>IF(Planning!G141&lt;&gt;0,Planning!G141,"")</f>
        <v/>
      </c>
      <c r="G157" s="194">
        <f>Planning!H141</f>
        <v>0</v>
      </c>
      <c r="H157" s="4">
        <f>Planning!AG141</f>
        <v>0</v>
      </c>
      <c r="I157" s="198">
        <f ca="1">IF(OR(W157="1",AND(W157&lt;&gt;"1",G157=Lists!$A$17)),Y157,0)</f>
        <v>0</v>
      </c>
      <c r="J157" s="174"/>
      <c r="K157" s="32" t="str">
        <f ca="1">IF(AND(W157="2",G157&lt;&gt;Lists!$A$17),AA157,Z157)</f>
        <v/>
      </c>
      <c r="L157" s="33" t="str">
        <f t="shared" ca="1" si="22"/>
        <v/>
      </c>
      <c r="M157" s="5">
        <f>Planning!AH141</f>
        <v>0</v>
      </c>
      <c r="N157" s="5">
        <f>'Month 8'!M157+'Month 8'!N157-'Month 8'!O157</f>
        <v>0</v>
      </c>
      <c r="O157" s="166"/>
      <c r="P157" s="32" t="str">
        <f t="shared" si="25"/>
        <v/>
      </c>
      <c r="Q157" s="33" t="str">
        <f t="shared" si="23"/>
        <v/>
      </c>
      <c r="R157" s="89">
        <f ca="1">SUMIFS($J$25:$J$224,$C$25:$C$224,$C157,$G$25:$G$224,Lists!$A$16)</f>
        <v>0</v>
      </c>
      <c r="S157" s="89">
        <f t="shared" si="26"/>
        <v>0</v>
      </c>
      <c r="U157" s="2" t="str">
        <f t="shared" si="27"/>
        <v/>
      </c>
      <c r="W157" s="2" t="str">
        <f>IF(C157=0,"",LEFT(INDEX(Lists!$H$5:$H$49,MATCH(C157,Lists!$G$5:$G$49,0),1),1))</f>
        <v/>
      </c>
      <c r="Y157" s="4">
        <f ca="1">'Month 8'!H157+'Month 8'!I157-'Month 8'!J157</f>
        <v>0</v>
      </c>
      <c r="Z157" s="2" t="str">
        <f t="shared" ca="1" si="28"/>
        <v/>
      </c>
      <c r="AA157" s="2" t="str">
        <f t="shared" ca="1" si="24"/>
        <v/>
      </c>
      <c r="AC157" s="627" t="str">
        <f t="shared" si="29"/>
        <v>0</v>
      </c>
    </row>
    <row r="158" spans="1:29" ht="39" hidden="1" customHeight="1" x14ac:dyDescent="0.2">
      <c r="A158" s="14" t="str">
        <f>Planning!A142</f>
        <v>I134</v>
      </c>
      <c r="B158" s="9">
        <f>Planning!B142</f>
        <v>0</v>
      </c>
      <c r="C158" s="9">
        <f>Planning!C142</f>
        <v>0</v>
      </c>
      <c r="D158" s="9">
        <f>Planning!D142</f>
        <v>0</v>
      </c>
      <c r="E158" s="3">
        <f>Planning!E142</f>
        <v>0</v>
      </c>
      <c r="F158" s="3" t="str">
        <f>IF(Planning!G142&lt;&gt;0,Planning!G142,"")</f>
        <v/>
      </c>
      <c r="G158" s="194">
        <f>Planning!H142</f>
        <v>0</v>
      </c>
      <c r="H158" s="4">
        <f>Planning!AG142</f>
        <v>0</v>
      </c>
      <c r="I158" s="198">
        <f ca="1">IF(OR(W158="1",AND(W158&lt;&gt;"1",G158=Lists!$A$17)),Y158,0)</f>
        <v>0</v>
      </c>
      <c r="J158" s="174"/>
      <c r="K158" s="32" t="str">
        <f ca="1">IF(AND(W158="2",G158&lt;&gt;Lists!$A$17),AA158,Z158)</f>
        <v/>
      </c>
      <c r="L158" s="33" t="str">
        <f t="shared" ca="1" si="22"/>
        <v/>
      </c>
      <c r="M158" s="5">
        <f>Planning!AH142</f>
        <v>0</v>
      </c>
      <c r="N158" s="5">
        <f>'Month 8'!M158+'Month 8'!N158-'Month 8'!O158</f>
        <v>0</v>
      </c>
      <c r="O158" s="166"/>
      <c r="P158" s="32" t="str">
        <f t="shared" si="25"/>
        <v/>
      </c>
      <c r="Q158" s="33" t="str">
        <f t="shared" si="23"/>
        <v/>
      </c>
      <c r="R158" s="89">
        <f ca="1">SUMIFS($J$25:$J$224,$C$25:$C$224,$C158,$G$25:$G$224,Lists!$A$16)</f>
        <v>0</v>
      </c>
      <c r="S158" s="89">
        <f t="shared" si="26"/>
        <v>0</v>
      </c>
      <c r="U158" s="2" t="str">
        <f t="shared" si="27"/>
        <v/>
      </c>
      <c r="W158" s="2" t="str">
        <f>IF(C158=0,"",LEFT(INDEX(Lists!$H$5:$H$49,MATCH(C158,Lists!$G$5:$G$49,0),1),1))</f>
        <v/>
      </c>
      <c r="Y158" s="4">
        <f ca="1">'Month 8'!H158+'Month 8'!I158-'Month 8'!J158</f>
        <v>0</v>
      </c>
      <c r="Z158" s="2" t="str">
        <f t="shared" ca="1" si="28"/>
        <v/>
      </c>
      <c r="AA158" s="2" t="str">
        <f t="shared" ca="1" si="24"/>
        <v/>
      </c>
      <c r="AC158" s="627" t="str">
        <f t="shared" si="29"/>
        <v>0</v>
      </c>
    </row>
    <row r="159" spans="1:29" ht="39" hidden="1" customHeight="1" x14ac:dyDescent="0.2">
      <c r="A159" s="14" t="str">
        <f>Planning!A143</f>
        <v>I135</v>
      </c>
      <c r="B159" s="9">
        <f>Planning!B143</f>
        <v>0</v>
      </c>
      <c r="C159" s="9">
        <f>Planning!C143</f>
        <v>0</v>
      </c>
      <c r="D159" s="9">
        <f>Planning!D143</f>
        <v>0</v>
      </c>
      <c r="E159" s="3">
        <f>Planning!E143</f>
        <v>0</v>
      </c>
      <c r="F159" s="3" t="str">
        <f>IF(Planning!G143&lt;&gt;0,Planning!G143,"")</f>
        <v/>
      </c>
      <c r="G159" s="194">
        <f>Planning!H143</f>
        <v>0</v>
      </c>
      <c r="H159" s="4">
        <f>Planning!AG143</f>
        <v>0</v>
      </c>
      <c r="I159" s="198">
        <f ca="1">IF(OR(W159="1",AND(W159&lt;&gt;"1",G159=Lists!$A$17)),Y159,0)</f>
        <v>0</v>
      </c>
      <c r="J159" s="174"/>
      <c r="K159" s="32" t="str">
        <f ca="1">IF(AND(W159="2",G159&lt;&gt;Lists!$A$17),AA159,Z159)</f>
        <v/>
      </c>
      <c r="L159" s="33" t="str">
        <f t="shared" ca="1" si="22"/>
        <v/>
      </c>
      <c r="M159" s="5">
        <f>Planning!AH143</f>
        <v>0</v>
      </c>
      <c r="N159" s="5">
        <f>'Month 8'!M159+'Month 8'!N159-'Month 8'!O159</f>
        <v>0</v>
      </c>
      <c r="O159" s="166"/>
      <c r="P159" s="32" t="str">
        <f t="shared" si="25"/>
        <v/>
      </c>
      <c r="Q159" s="33" t="str">
        <f t="shared" si="23"/>
        <v/>
      </c>
      <c r="R159" s="89">
        <f ca="1">SUMIFS($J$25:$J$224,$C$25:$C$224,$C159,$G$25:$G$224,Lists!$A$16)</f>
        <v>0</v>
      </c>
      <c r="S159" s="89">
        <f t="shared" si="26"/>
        <v>0</v>
      </c>
      <c r="U159" s="2" t="str">
        <f t="shared" si="27"/>
        <v/>
      </c>
      <c r="W159" s="2" t="str">
        <f>IF(C159=0,"",LEFT(INDEX(Lists!$H$5:$H$49,MATCH(C159,Lists!$G$5:$G$49,0),1),1))</f>
        <v/>
      </c>
      <c r="Y159" s="4">
        <f ca="1">'Month 8'!H159+'Month 8'!I159-'Month 8'!J159</f>
        <v>0</v>
      </c>
      <c r="Z159" s="2" t="str">
        <f t="shared" ca="1" si="28"/>
        <v/>
      </c>
      <c r="AA159" s="2" t="str">
        <f t="shared" ca="1" si="24"/>
        <v/>
      </c>
      <c r="AC159" s="627" t="str">
        <f t="shared" si="29"/>
        <v>0</v>
      </c>
    </row>
    <row r="160" spans="1:29" ht="39" hidden="1" customHeight="1" x14ac:dyDescent="0.2">
      <c r="A160" s="14" t="str">
        <f>Planning!A144</f>
        <v>I136</v>
      </c>
      <c r="B160" s="9">
        <f>Planning!B144</f>
        <v>0</v>
      </c>
      <c r="C160" s="9">
        <f>Planning!C144</f>
        <v>0</v>
      </c>
      <c r="D160" s="9">
        <f>Planning!D144</f>
        <v>0</v>
      </c>
      <c r="E160" s="3">
        <f>Planning!E144</f>
        <v>0</v>
      </c>
      <c r="F160" s="3" t="str">
        <f>IF(Planning!G144&lt;&gt;0,Planning!G144,"")</f>
        <v/>
      </c>
      <c r="G160" s="194">
        <f>Planning!H144</f>
        <v>0</v>
      </c>
      <c r="H160" s="4">
        <f>Planning!AG144</f>
        <v>0</v>
      </c>
      <c r="I160" s="198">
        <f ca="1">IF(OR(W160="1",AND(W160&lt;&gt;"1",G160=Lists!$A$17)),Y160,0)</f>
        <v>0</v>
      </c>
      <c r="J160" s="174"/>
      <c r="K160" s="32" t="str">
        <f ca="1">IF(AND(W160="2",G160&lt;&gt;Lists!$A$17),AA160,Z160)</f>
        <v/>
      </c>
      <c r="L160" s="33" t="str">
        <f t="shared" ca="1" si="22"/>
        <v/>
      </c>
      <c r="M160" s="5">
        <f>Planning!AH144</f>
        <v>0</v>
      </c>
      <c r="N160" s="5">
        <f>'Month 8'!M160+'Month 8'!N160-'Month 8'!O160</f>
        <v>0</v>
      </c>
      <c r="O160" s="166"/>
      <c r="P160" s="32" t="str">
        <f t="shared" si="25"/>
        <v/>
      </c>
      <c r="Q160" s="33" t="str">
        <f t="shared" si="23"/>
        <v/>
      </c>
      <c r="R160" s="89">
        <f ca="1">SUMIFS($J$25:$J$224,$C$25:$C$224,$C160,$G$25:$G$224,Lists!$A$16)</f>
        <v>0</v>
      </c>
      <c r="S160" s="89">
        <f t="shared" si="26"/>
        <v>0</v>
      </c>
      <c r="U160" s="2" t="str">
        <f t="shared" si="27"/>
        <v/>
      </c>
      <c r="W160" s="2" t="str">
        <f>IF(C160=0,"",LEFT(INDEX(Lists!$H$5:$H$49,MATCH(C160,Lists!$G$5:$G$49,0),1),1))</f>
        <v/>
      </c>
      <c r="Y160" s="4">
        <f ca="1">'Month 8'!H160+'Month 8'!I160-'Month 8'!J160</f>
        <v>0</v>
      </c>
      <c r="Z160" s="2" t="str">
        <f t="shared" ca="1" si="28"/>
        <v/>
      </c>
      <c r="AA160" s="2" t="str">
        <f t="shared" ca="1" si="24"/>
        <v/>
      </c>
      <c r="AC160" s="627" t="str">
        <f t="shared" si="29"/>
        <v>0</v>
      </c>
    </row>
    <row r="161" spans="1:29" ht="39" hidden="1" customHeight="1" x14ac:dyDescent="0.2">
      <c r="A161" s="14" t="str">
        <f>Planning!A145</f>
        <v>I137</v>
      </c>
      <c r="B161" s="9">
        <f>Planning!B145</f>
        <v>0</v>
      </c>
      <c r="C161" s="9">
        <f>Planning!C145</f>
        <v>0</v>
      </c>
      <c r="D161" s="9">
        <f>Planning!D145</f>
        <v>0</v>
      </c>
      <c r="E161" s="3">
        <f>Planning!E145</f>
        <v>0</v>
      </c>
      <c r="F161" s="3" t="str">
        <f>IF(Planning!G145&lt;&gt;0,Planning!G145,"")</f>
        <v/>
      </c>
      <c r="G161" s="194">
        <f>Planning!H145</f>
        <v>0</v>
      </c>
      <c r="H161" s="4">
        <f>Planning!AG145</f>
        <v>0</v>
      </c>
      <c r="I161" s="198">
        <f ca="1">IF(OR(W161="1",AND(W161&lt;&gt;"1",G161=Lists!$A$17)),Y161,0)</f>
        <v>0</v>
      </c>
      <c r="J161" s="174"/>
      <c r="K161" s="32" t="str">
        <f ca="1">IF(AND(W161="2",G161&lt;&gt;Lists!$A$17),AA161,Z161)</f>
        <v/>
      </c>
      <c r="L161" s="33" t="str">
        <f t="shared" ca="1" si="22"/>
        <v/>
      </c>
      <c r="M161" s="5">
        <f>Planning!AH145</f>
        <v>0</v>
      </c>
      <c r="N161" s="5">
        <f>'Month 8'!M161+'Month 8'!N161-'Month 8'!O161</f>
        <v>0</v>
      </c>
      <c r="O161" s="166"/>
      <c r="P161" s="32" t="str">
        <f t="shared" si="25"/>
        <v/>
      </c>
      <c r="Q161" s="33" t="str">
        <f t="shared" si="23"/>
        <v/>
      </c>
      <c r="R161" s="89">
        <f ca="1">SUMIFS($J$25:$J$224,$C$25:$C$224,$C161,$G$25:$G$224,Lists!$A$16)</f>
        <v>0</v>
      </c>
      <c r="S161" s="89">
        <f t="shared" si="26"/>
        <v>0</v>
      </c>
      <c r="U161" s="2" t="str">
        <f t="shared" si="27"/>
        <v/>
      </c>
      <c r="W161" s="2" t="str">
        <f>IF(C161=0,"",LEFT(INDEX(Lists!$H$5:$H$49,MATCH(C161,Lists!$G$5:$G$49,0),1),1))</f>
        <v/>
      </c>
      <c r="Y161" s="4">
        <f ca="1">'Month 8'!H161+'Month 8'!I161-'Month 8'!J161</f>
        <v>0</v>
      </c>
      <c r="Z161" s="2" t="str">
        <f t="shared" ca="1" si="28"/>
        <v/>
      </c>
      <c r="AA161" s="2" t="str">
        <f t="shared" ca="1" si="24"/>
        <v/>
      </c>
      <c r="AC161" s="627" t="str">
        <f t="shared" si="29"/>
        <v>0</v>
      </c>
    </row>
    <row r="162" spans="1:29" ht="39" hidden="1" customHeight="1" x14ac:dyDescent="0.2">
      <c r="A162" s="14" t="str">
        <f>Planning!A146</f>
        <v>I138</v>
      </c>
      <c r="B162" s="9">
        <f>Planning!B146</f>
        <v>0</v>
      </c>
      <c r="C162" s="9">
        <f>Planning!C146</f>
        <v>0</v>
      </c>
      <c r="D162" s="9">
        <f>Planning!D146</f>
        <v>0</v>
      </c>
      <c r="E162" s="3">
        <f>Planning!E146</f>
        <v>0</v>
      </c>
      <c r="F162" s="3" t="str">
        <f>IF(Planning!G146&lt;&gt;0,Planning!G146,"")</f>
        <v/>
      </c>
      <c r="G162" s="194">
        <f>Planning!H146</f>
        <v>0</v>
      </c>
      <c r="H162" s="4">
        <f>Planning!AG146</f>
        <v>0</v>
      </c>
      <c r="I162" s="198">
        <f ca="1">IF(OR(W162="1",AND(W162&lt;&gt;"1",G162=Lists!$A$17)),Y162,0)</f>
        <v>0</v>
      </c>
      <c r="J162" s="174"/>
      <c r="K162" s="32" t="str">
        <f ca="1">IF(AND(W162="2",G162&lt;&gt;Lists!$A$17),AA162,Z162)</f>
        <v/>
      </c>
      <c r="L162" s="33" t="str">
        <f t="shared" ca="1" si="22"/>
        <v/>
      </c>
      <c r="M162" s="5">
        <f>Planning!AH146</f>
        <v>0</v>
      </c>
      <c r="N162" s="5">
        <f>'Month 8'!M162+'Month 8'!N162-'Month 8'!O162</f>
        <v>0</v>
      </c>
      <c r="O162" s="166"/>
      <c r="P162" s="32" t="str">
        <f t="shared" si="25"/>
        <v/>
      </c>
      <c r="Q162" s="33" t="str">
        <f t="shared" si="23"/>
        <v/>
      </c>
      <c r="R162" s="89">
        <f ca="1">SUMIFS($J$25:$J$224,$C$25:$C$224,$C162,$G$25:$G$224,Lists!$A$16)</f>
        <v>0</v>
      </c>
      <c r="S162" s="89">
        <f t="shared" si="26"/>
        <v>0</v>
      </c>
      <c r="U162" s="2" t="str">
        <f t="shared" si="27"/>
        <v/>
      </c>
      <c r="W162" s="2" t="str">
        <f>IF(C162=0,"",LEFT(INDEX(Lists!$H$5:$H$49,MATCH(C162,Lists!$G$5:$G$49,0),1),1))</f>
        <v/>
      </c>
      <c r="Y162" s="4">
        <f ca="1">'Month 8'!H162+'Month 8'!I162-'Month 8'!J162</f>
        <v>0</v>
      </c>
      <c r="Z162" s="2" t="str">
        <f t="shared" ca="1" si="28"/>
        <v/>
      </c>
      <c r="AA162" s="2" t="str">
        <f t="shared" ca="1" si="24"/>
        <v/>
      </c>
      <c r="AC162" s="627" t="str">
        <f t="shared" si="29"/>
        <v>0</v>
      </c>
    </row>
    <row r="163" spans="1:29" ht="39" hidden="1" customHeight="1" x14ac:dyDescent="0.2">
      <c r="A163" s="14" t="str">
        <f>Planning!A147</f>
        <v>I139</v>
      </c>
      <c r="B163" s="9">
        <f>Planning!B147</f>
        <v>0</v>
      </c>
      <c r="C163" s="9">
        <f>Planning!C147</f>
        <v>0</v>
      </c>
      <c r="D163" s="9">
        <f>Planning!D147</f>
        <v>0</v>
      </c>
      <c r="E163" s="3">
        <f>Planning!E147</f>
        <v>0</v>
      </c>
      <c r="F163" s="3" t="str">
        <f>IF(Planning!G147&lt;&gt;0,Planning!G147,"")</f>
        <v/>
      </c>
      <c r="G163" s="194">
        <f>Planning!H147</f>
        <v>0</v>
      </c>
      <c r="H163" s="4">
        <f>Planning!AG147</f>
        <v>0</v>
      </c>
      <c r="I163" s="198">
        <f ca="1">IF(OR(W163="1",AND(W163&lt;&gt;"1",G163=Lists!$A$17)),Y163,0)</f>
        <v>0</v>
      </c>
      <c r="J163" s="174"/>
      <c r="K163" s="32" t="str">
        <f ca="1">IF(AND(W163="2",G163&lt;&gt;Lists!$A$17),AA163,Z163)</f>
        <v/>
      </c>
      <c r="L163" s="33" t="str">
        <f t="shared" ca="1" si="22"/>
        <v/>
      </c>
      <c r="M163" s="5">
        <f>Planning!AH147</f>
        <v>0</v>
      </c>
      <c r="N163" s="5">
        <f>'Month 8'!M163+'Month 8'!N163-'Month 8'!O163</f>
        <v>0</v>
      </c>
      <c r="O163" s="166"/>
      <c r="P163" s="32" t="str">
        <f t="shared" si="25"/>
        <v/>
      </c>
      <c r="Q163" s="33" t="str">
        <f t="shared" si="23"/>
        <v/>
      </c>
      <c r="R163" s="89">
        <f ca="1">SUMIFS($J$25:$J$224,$C$25:$C$224,$C163,$G$25:$G$224,Lists!$A$16)</f>
        <v>0</v>
      </c>
      <c r="S163" s="89">
        <f t="shared" si="26"/>
        <v>0</v>
      </c>
      <c r="U163" s="2" t="str">
        <f t="shared" si="27"/>
        <v/>
      </c>
      <c r="W163" s="2" t="str">
        <f>IF(C163=0,"",LEFT(INDEX(Lists!$H$5:$H$49,MATCH(C163,Lists!$G$5:$G$49,0),1),1))</f>
        <v/>
      </c>
      <c r="Y163" s="4">
        <f ca="1">'Month 8'!H163+'Month 8'!I163-'Month 8'!J163</f>
        <v>0</v>
      </c>
      <c r="Z163" s="2" t="str">
        <f t="shared" ca="1" si="28"/>
        <v/>
      </c>
      <c r="AA163" s="2" t="str">
        <f t="shared" ca="1" si="24"/>
        <v/>
      </c>
      <c r="AC163" s="627" t="str">
        <f t="shared" si="29"/>
        <v>0</v>
      </c>
    </row>
    <row r="164" spans="1:29" ht="39" hidden="1" customHeight="1" x14ac:dyDescent="0.2">
      <c r="A164" s="14" t="str">
        <f>Planning!A148</f>
        <v>I140</v>
      </c>
      <c r="B164" s="9">
        <f>Planning!B148</f>
        <v>0</v>
      </c>
      <c r="C164" s="9">
        <f>Planning!C148</f>
        <v>0</v>
      </c>
      <c r="D164" s="9">
        <f>Planning!D148</f>
        <v>0</v>
      </c>
      <c r="E164" s="3">
        <f>Planning!E148</f>
        <v>0</v>
      </c>
      <c r="F164" s="3" t="str">
        <f>IF(Planning!G148&lt;&gt;0,Planning!G148,"")</f>
        <v/>
      </c>
      <c r="G164" s="194">
        <f>Planning!H148</f>
        <v>0</v>
      </c>
      <c r="H164" s="4">
        <f>Planning!AG148</f>
        <v>0</v>
      </c>
      <c r="I164" s="198">
        <f ca="1">IF(OR(W164="1",AND(W164&lt;&gt;"1",G164=Lists!$A$17)),Y164,0)</f>
        <v>0</v>
      </c>
      <c r="J164" s="174"/>
      <c r="K164" s="32" t="str">
        <f ca="1">IF(AND(W164="2",G164&lt;&gt;Lists!$A$17),AA164,Z164)</f>
        <v/>
      </c>
      <c r="L164" s="33" t="str">
        <f t="shared" ca="1" si="22"/>
        <v/>
      </c>
      <c r="M164" s="5">
        <f>Planning!AH148</f>
        <v>0</v>
      </c>
      <c r="N164" s="5">
        <f>'Month 8'!M164+'Month 8'!N164-'Month 8'!O164</f>
        <v>0</v>
      </c>
      <c r="O164" s="166"/>
      <c r="P164" s="32" t="str">
        <f t="shared" si="25"/>
        <v/>
      </c>
      <c r="Q164" s="33" t="str">
        <f t="shared" si="23"/>
        <v/>
      </c>
      <c r="R164" s="89">
        <f ca="1">SUMIFS($J$25:$J$224,$C$25:$C$224,$C164,$G$25:$G$224,Lists!$A$16)</f>
        <v>0</v>
      </c>
      <c r="S164" s="89">
        <f t="shared" si="26"/>
        <v>0</v>
      </c>
      <c r="U164" s="2" t="str">
        <f t="shared" si="27"/>
        <v/>
      </c>
      <c r="W164" s="2" t="str">
        <f>IF(C164=0,"",LEFT(INDEX(Lists!$H$5:$H$49,MATCH(C164,Lists!$G$5:$G$49,0),1),1))</f>
        <v/>
      </c>
      <c r="Y164" s="4">
        <f ca="1">'Month 8'!H164+'Month 8'!I164-'Month 8'!J164</f>
        <v>0</v>
      </c>
      <c r="Z164" s="2" t="str">
        <f t="shared" ca="1" si="28"/>
        <v/>
      </c>
      <c r="AA164" s="2" t="str">
        <f t="shared" ca="1" si="24"/>
        <v/>
      </c>
      <c r="AC164" s="627" t="str">
        <f t="shared" si="29"/>
        <v>0</v>
      </c>
    </row>
    <row r="165" spans="1:29" ht="39" hidden="1" customHeight="1" x14ac:dyDescent="0.2">
      <c r="A165" s="14" t="str">
        <f>Planning!A149</f>
        <v>I141</v>
      </c>
      <c r="B165" s="9">
        <f>Planning!B149</f>
        <v>0</v>
      </c>
      <c r="C165" s="9">
        <f>Planning!C149</f>
        <v>0</v>
      </c>
      <c r="D165" s="9">
        <f>Planning!D149</f>
        <v>0</v>
      </c>
      <c r="E165" s="3">
        <f>Planning!E149</f>
        <v>0</v>
      </c>
      <c r="F165" s="3" t="str">
        <f>IF(Planning!G149&lt;&gt;0,Planning!G149,"")</f>
        <v/>
      </c>
      <c r="G165" s="194">
        <f>Planning!H149</f>
        <v>0</v>
      </c>
      <c r="H165" s="4">
        <f>Planning!AG149</f>
        <v>0</v>
      </c>
      <c r="I165" s="198">
        <f ca="1">IF(OR(W165="1",AND(W165&lt;&gt;"1",G165=Lists!$A$17)),Y165,0)</f>
        <v>0</v>
      </c>
      <c r="J165" s="174"/>
      <c r="K165" s="32" t="str">
        <f ca="1">IF(AND(W165="2",G165&lt;&gt;Lists!$A$17),AA165,Z165)</f>
        <v/>
      </c>
      <c r="L165" s="33" t="str">
        <f t="shared" ca="1" si="22"/>
        <v/>
      </c>
      <c r="M165" s="5">
        <f>Planning!AH149</f>
        <v>0</v>
      </c>
      <c r="N165" s="5">
        <f>'Month 8'!M165+'Month 8'!N165-'Month 8'!O165</f>
        <v>0</v>
      </c>
      <c r="O165" s="166"/>
      <c r="P165" s="32" t="str">
        <f t="shared" si="25"/>
        <v/>
      </c>
      <c r="Q165" s="33" t="str">
        <f t="shared" si="23"/>
        <v/>
      </c>
      <c r="R165" s="89">
        <f ca="1">SUMIFS($J$25:$J$224,$C$25:$C$224,$C165,$G$25:$G$224,Lists!$A$16)</f>
        <v>0</v>
      </c>
      <c r="S165" s="89">
        <f t="shared" si="26"/>
        <v>0</v>
      </c>
      <c r="U165" s="2" t="str">
        <f t="shared" si="27"/>
        <v/>
      </c>
      <c r="W165" s="2" t="str">
        <f>IF(C165=0,"",LEFT(INDEX(Lists!$H$5:$H$49,MATCH(C165,Lists!$G$5:$G$49,0),1),1))</f>
        <v/>
      </c>
      <c r="Y165" s="4">
        <f ca="1">'Month 8'!H165+'Month 8'!I165-'Month 8'!J165</f>
        <v>0</v>
      </c>
      <c r="Z165" s="2" t="str">
        <f t="shared" ca="1" si="28"/>
        <v/>
      </c>
      <c r="AA165" s="2" t="str">
        <f t="shared" ca="1" si="24"/>
        <v/>
      </c>
      <c r="AC165" s="627" t="str">
        <f t="shared" si="29"/>
        <v>0</v>
      </c>
    </row>
    <row r="166" spans="1:29" ht="39" hidden="1" customHeight="1" x14ac:dyDescent="0.2">
      <c r="A166" s="14" t="str">
        <f>Planning!A150</f>
        <v>I142</v>
      </c>
      <c r="B166" s="9">
        <f>Planning!B150</f>
        <v>0</v>
      </c>
      <c r="C166" s="9">
        <f>Planning!C150</f>
        <v>0</v>
      </c>
      <c r="D166" s="9">
        <f>Planning!D150</f>
        <v>0</v>
      </c>
      <c r="E166" s="3">
        <f>Planning!E150</f>
        <v>0</v>
      </c>
      <c r="F166" s="3" t="str">
        <f>IF(Planning!G150&lt;&gt;0,Planning!G150,"")</f>
        <v/>
      </c>
      <c r="G166" s="194">
        <f>Planning!H150</f>
        <v>0</v>
      </c>
      <c r="H166" s="4">
        <f>Planning!AG150</f>
        <v>0</v>
      </c>
      <c r="I166" s="198">
        <f ca="1">IF(OR(W166="1",AND(W166&lt;&gt;"1",G166=Lists!$A$17)),Y166,0)</f>
        <v>0</v>
      </c>
      <c r="J166" s="174"/>
      <c r="K166" s="32" t="str">
        <f ca="1">IF(AND(W166="2",G166&lt;&gt;Lists!$A$17),AA166,Z166)</f>
        <v/>
      </c>
      <c r="L166" s="33" t="str">
        <f t="shared" ca="1" si="22"/>
        <v/>
      </c>
      <c r="M166" s="5">
        <f>Planning!AH150</f>
        <v>0</v>
      </c>
      <c r="N166" s="5">
        <f>'Month 8'!M166+'Month 8'!N166-'Month 8'!O166</f>
        <v>0</v>
      </c>
      <c r="O166" s="166"/>
      <c r="P166" s="32" t="str">
        <f t="shared" si="25"/>
        <v/>
      </c>
      <c r="Q166" s="33" t="str">
        <f t="shared" si="23"/>
        <v/>
      </c>
      <c r="R166" s="89">
        <f ca="1">SUMIFS($J$25:$J$224,$C$25:$C$224,$C166,$G$25:$G$224,Lists!$A$16)</f>
        <v>0</v>
      </c>
      <c r="S166" s="89">
        <f t="shared" si="26"/>
        <v>0</v>
      </c>
      <c r="U166" s="2" t="str">
        <f t="shared" si="27"/>
        <v/>
      </c>
      <c r="W166" s="2" t="str">
        <f>IF(C166=0,"",LEFT(INDEX(Lists!$H$5:$H$49,MATCH(C166,Lists!$G$5:$G$49,0),1),1))</f>
        <v/>
      </c>
      <c r="Y166" s="4">
        <f ca="1">'Month 8'!H166+'Month 8'!I166-'Month 8'!J166</f>
        <v>0</v>
      </c>
      <c r="Z166" s="2" t="str">
        <f t="shared" ca="1" si="28"/>
        <v/>
      </c>
      <c r="AA166" s="2" t="str">
        <f t="shared" ca="1" si="24"/>
        <v/>
      </c>
      <c r="AC166" s="627" t="str">
        <f t="shared" si="29"/>
        <v>0</v>
      </c>
    </row>
    <row r="167" spans="1:29" ht="39" hidden="1" customHeight="1" x14ac:dyDescent="0.2">
      <c r="A167" s="14" t="str">
        <f>Planning!A151</f>
        <v>I143</v>
      </c>
      <c r="B167" s="9">
        <f>Planning!B151</f>
        <v>0</v>
      </c>
      <c r="C167" s="9">
        <f>Planning!C151</f>
        <v>0</v>
      </c>
      <c r="D167" s="9">
        <f>Planning!D151</f>
        <v>0</v>
      </c>
      <c r="E167" s="3">
        <f>Planning!E151</f>
        <v>0</v>
      </c>
      <c r="F167" s="3" t="str">
        <f>IF(Planning!G151&lt;&gt;0,Planning!G151,"")</f>
        <v/>
      </c>
      <c r="G167" s="194">
        <f>Planning!H151</f>
        <v>0</v>
      </c>
      <c r="H167" s="4">
        <f>Planning!AG151</f>
        <v>0</v>
      </c>
      <c r="I167" s="198">
        <f ca="1">IF(OR(W167="1",AND(W167&lt;&gt;"1",G167=Lists!$A$17)),Y167,0)</f>
        <v>0</v>
      </c>
      <c r="J167" s="174"/>
      <c r="K167" s="32" t="str">
        <f ca="1">IF(AND(W167="2",G167&lt;&gt;Lists!$A$17),AA167,Z167)</f>
        <v/>
      </c>
      <c r="L167" s="33" t="str">
        <f t="shared" ca="1" si="22"/>
        <v/>
      </c>
      <c r="M167" s="5">
        <f>Planning!AH151</f>
        <v>0</v>
      </c>
      <c r="N167" s="5">
        <f>'Month 8'!M167+'Month 8'!N167-'Month 8'!O167</f>
        <v>0</v>
      </c>
      <c r="O167" s="166"/>
      <c r="P167" s="32" t="str">
        <f t="shared" si="25"/>
        <v/>
      </c>
      <c r="Q167" s="33" t="str">
        <f t="shared" si="23"/>
        <v/>
      </c>
      <c r="R167" s="89">
        <f ca="1">SUMIFS($J$25:$J$224,$C$25:$C$224,$C167,$G$25:$G$224,Lists!$A$16)</f>
        <v>0</v>
      </c>
      <c r="S167" s="89">
        <f t="shared" si="26"/>
        <v>0</v>
      </c>
      <c r="U167" s="2" t="str">
        <f t="shared" si="27"/>
        <v/>
      </c>
      <c r="W167" s="2" t="str">
        <f>IF(C167=0,"",LEFT(INDEX(Lists!$H$5:$H$49,MATCH(C167,Lists!$G$5:$G$49,0),1),1))</f>
        <v/>
      </c>
      <c r="Y167" s="4">
        <f ca="1">'Month 8'!H167+'Month 8'!I167-'Month 8'!J167</f>
        <v>0</v>
      </c>
      <c r="Z167" s="2" t="str">
        <f t="shared" ca="1" si="28"/>
        <v/>
      </c>
      <c r="AA167" s="2" t="str">
        <f t="shared" ca="1" si="24"/>
        <v/>
      </c>
      <c r="AC167" s="627" t="str">
        <f t="shared" si="29"/>
        <v>0</v>
      </c>
    </row>
    <row r="168" spans="1:29" ht="39" hidden="1" customHeight="1" x14ac:dyDescent="0.2">
      <c r="A168" s="14" t="str">
        <f>Planning!A152</f>
        <v>I144</v>
      </c>
      <c r="B168" s="9">
        <f>Planning!B152</f>
        <v>0</v>
      </c>
      <c r="C168" s="9">
        <f>Planning!C152</f>
        <v>0</v>
      </c>
      <c r="D168" s="9">
        <f>Planning!D152</f>
        <v>0</v>
      </c>
      <c r="E168" s="3">
        <f>Planning!E152</f>
        <v>0</v>
      </c>
      <c r="F168" s="3" t="str">
        <f>IF(Planning!G152&lt;&gt;0,Planning!G152,"")</f>
        <v/>
      </c>
      <c r="G168" s="194">
        <f>Planning!H152</f>
        <v>0</v>
      </c>
      <c r="H168" s="4">
        <f>Planning!AG152</f>
        <v>0</v>
      </c>
      <c r="I168" s="198">
        <f ca="1">IF(OR(W168="1",AND(W168&lt;&gt;"1",G168=Lists!$A$17)),Y168,0)</f>
        <v>0</v>
      </c>
      <c r="J168" s="174"/>
      <c r="K168" s="32" t="str">
        <f ca="1">IF(AND(W168="2",G168&lt;&gt;Lists!$A$17),AA168,Z168)</f>
        <v/>
      </c>
      <c r="L168" s="33" t="str">
        <f t="shared" ca="1" si="22"/>
        <v/>
      </c>
      <c r="M168" s="5">
        <f>Planning!AH152</f>
        <v>0</v>
      </c>
      <c r="N168" s="5">
        <f>'Month 8'!M168+'Month 8'!N168-'Month 8'!O168</f>
        <v>0</v>
      </c>
      <c r="O168" s="166"/>
      <c r="P168" s="32" t="str">
        <f t="shared" si="25"/>
        <v/>
      </c>
      <c r="Q168" s="33" t="str">
        <f t="shared" si="23"/>
        <v/>
      </c>
      <c r="R168" s="89">
        <f ca="1">SUMIFS($J$25:$J$224,$C$25:$C$224,$C168,$G$25:$G$224,Lists!$A$16)</f>
        <v>0</v>
      </c>
      <c r="S168" s="89">
        <f t="shared" si="26"/>
        <v>0</v>
      </c>
      <c r="U168" s="2" t="str">
        <f t="shared" si="27"/>
        <v/>
      </c>
      <c r="W168" s="2" t="str">
        <f>IF(C168=0,"",LEFT(INDEX(Lists!$H$5:$H$49,MATCH(C168,Lists!$G$5:$G$49,0),1),1))</f>
        <v/>
      </c>
      <c r="Y168" s="4">
        <f ca="1">'Month 8'!H168+'Month 8'!I168-'Month 8'!J168</f>
        <v>0</v>
      </c>
      <c r="Z168" s="2" t="str">
        <f t="shared" ca="1" si="28"/>
        <v/>
      </c>
      <c r="AA168" s="2" t="str">
        <f t="shared" ca="1" si="24"/>
        <v/>
      </c>
      <c r="AC168" s="627" t="str">
        <f t="shared" si="29"/>
        <v>0</v>
      </c>
    </row>
    <row r="169" spans="1:29" ht="39" hidden="1" customHeight="1" x14ac:dyDescent="0.2">
      <c r="A169" s="14" t="str">
        <f>Planning!A153</f>
        <v>I145</v>
      </c>
      <c r="B169" s="9">
        <f>Planning!B153</f>
        <v>0</v>
      </c>
      <c r="C169" s="9">
        <f>Planning!C153</f>
        <v>0</v>
      </c>
      <c r="D169" s="9">
        <f>Planning!D153</f>
        <v>0</v>
      </c>
      <c r="E169" s="3">
        <f>Planning!E153</f>
        <v>0</v>
      </c>
      <c r="F169" s="3" t="str">
        <f>IF(Planning!G153&lt;&gt;0,Planning!G153,"")</f>
        <v/>
      </c>
      <c r="G169" s="194">
        <f>Planning!H153</f>
        <v>0</v>
      </c>
      <c r="H169" s="4">
        <f>Planning!AG153</f>
        <v>0</v>
      </c>
      <c r="I169" s="198">
        <f ca="1">IF(OR(W169="1",AND(W169&lt;&gt;"1",G169=Lists!$A$17)),Y169,0)</f>
        <v>0</v>
      </c>
      <c r="J169" s="174"/>
      <c r="K169" s="32" t="str">
        <f ca="1">IF(AND(W169="2",G169&lt;&gt;Lists!$A$17),AA169,Z169)</f>
        <v/>
      </c>
      <c r="L169" s="33" t="str">
        <f t="shared" ca="1" si="22"/>
        <v/>
      </c>
      <c r="M169" s="5">
        <f>Planning!AH153</f>
        <v>0</v>
      </c>
      <c r="N169" s="5">
        <f>'Month 8'!M169+'Month 8'!N169-'Month 8'!O169</f>
        <v>0</v>
      </c>
      <c r="O169" s="166"/>
      <c r="P169" s="32" t="str">
        <f t="shared" si="25"/>
        <v/>
      </c>
      <c r="Q169" s="33" t="str">
        <f t="shared" si="23"/>
        <v/>
      </c>
      <c r="R169" s="89">
        <f ca="1">SUMIFS($J$25:$J$224,$C$25:$C$224,$C169,$G$25:$G$224,Lists!$A$16)</f>
        <v>0</v>
      </c>
      <c r="S169" s="89">
        <f t="shared" si="26"/>
        <v>0</v>
      </c>
      <c r="U169" s="2" t="str">
        <f t="shared" si="27"/>
        <v/>
      </c>
      <c r="W169" s="2" t="str">
        <f>IF(C169=0,"",LEFT(INDEX(Lists!$H$5:$H$49,MATCH(C169,Lists!$G$5:$G$49,0),1),1))</f>
        <v/>
      </c>
      <c r="Y169" s="4">
        <f ca="1">'Month 8'!H169+'Month 8'!I169-'Month 8'!J169</f>
        <v>0</v>
      </c>
      <c r="Z169" s="2" t="str">
        <f t="shared" ca="1" si="28"/>
        <v/>
      </c>
      <c r="AA169" s="2" t="str">
        <f t="shared" ca="1" si="24"/>
        <v/>
      </c>
      <c r="AC169" s="627" t="str">
        <f t="shared" si="29"/>
        <v>0</v>
      </c>
    </row>
    <row r="170" spans="1:29" ht="39" hidden="1" customHeight="1" x14ac:dyDescent="0.2">
      <c r="A170" s="14" t="str">
        <f>Planning!A154</f>
        <v>I146</v>
      </c>
      <c r="B170" s="9">
        <f>Planning!B154</f>
        <v>0</v>
      </c>
      <c r="C170" s="9">
        <f>Planning!C154</f>
        <v>0</v>
      </c>
      <c r="D170" s="9">
        <f>Planning!D154</f>
        <v>0</v>
      </c>
      <c r="E170" s="3">
        <f>Planning!E154</f>
        <v>0</v>
      </c>
      <c r="F170" s="3" t="str">
        <f>IF(Planning!G154&lt;&gt;0,Planning!G154,"")</f>
        <v/>
      </c>
      <c r="G170" s="194">
        <f>Planning!H154</f>
        <v>0</v>
      </c>
      <c r="H170" s="4">
        <f>Planning!AG154</f>
        <v>0</v>
      </c>
      <c r="I170" s="198">
        <f ca="1">IF(OR(W170="1",AND(W170&lt;&gt;"1",G170=Lists!$A$17)),Y170,0)</f>
        <v>0</v>
      </c>
      <c r="J170" s="174"/>
      <c r="K170" s="32" t="str">
        <f ca="1">IF(AND(W170="2",G170&lt;&gt;Lists!$A$17),AA170,Z170)</f>
        <v/>
      </c>
      <c r="L170" s="33" t="str">
        <f t="shared" ca="1" si="22"/>
        <v/>
      </c>
      <c r="M170" s="5">
        <f>Planning!AH154</f>
        <v>0</v>
      </c>
      <c r="N170" s="5">
        <f>'Month 8'!M170+'Month 8'!N170-'Month 8'!O170</f>
        <v>0</v>
      </c>
      <c r="O170" s="166"/>
      <c r="P170" s="32" t="str">
        <f t="shared" si="25"/>
        <v/>
      </c>
      <c r="Q170" s="33" t="str">
        <f t="shared" si="23"/>
        <v/>
      </c>
      <c r="R170" s="89">
        <f ca="1">SUMIFS($J$25:$J$224,$C$25:$C$224,$C170,$G$25:$G$224,Lists!$A$16)</f>
        <v>0</v>
      </c>
      <c r="S170" s="89">
        <f t="shared" si="26"/>
        <v>0</v>
      </c>
      <c r="U170" s="2" t="str">
        <f t="shared" si="27"/>
        <v/>
      </c>
      <c r="W170" s="2" t="str">
        <f>IF(C170=0,"",LEFT(INDEX(Lists!$H$5:$H$49,MATCH(C170,Lists!$G$5:$G$49,0),1),1))</f>
        <v/>
      </c>
      <c r="Y170" s="4">
        <f ca="1">'Month 8'!H170+'Month 8'!I170-'Month 8'!J170</f>
        <v>0</v>
      </c>
      <c r="Z170" s="2" t="str">
        <f t="shared" ca="1" si="28"/>
        <v/>
      </c>
      <c r="AA170" s="2" t="str">
        <f t="shared" ca="1" si="24"/>
        <v/>
      </c>
      <c r="AC170" s="627" t="str">
        <f t="shared" si="29"/>
        <v>0</v>
      </c>
    </row>
    <row r="171" spans="1:29" ht="39" hidden="1" customHeight="1" x14ac:dyDescent="0.2">
      <c r="A171" s="14" t="str">
        <f>Planning!A155</f>
        <v>I147</v>
      </c>
      <c r="B171" s="9">
        <f>Planning!B155</f>
        <v>0</v>
      </c>
      <c r="C171" s="9">
        <f>Planning!C155</f>
        <v>0</v>
      </c>
      <c r="D171" s="9">
        <f>Planning!D155</f>
        <v>0</v>
      </c>
      <c r="E171" s="3">
        <f>Planning!E155</f>
        <v>0</v>
      </c>
      <c r="F171" s="3" t="str">
        <f>IF(Planning!G155&lt;&gt;0,Planning!G155,"")</f>
        <v/>
      </c>
      <c r="G171" s="194">
        <f>Planning!H155</f>
        <v>0</v>
      </c>
      <c r="H171" s="4">
        <f>Planning!AG155</f>
        <v>0</v>
      </c>
      <c r="I171" s="198">
        <f ca="1">IF(OR(W171="1",AND(W171&lt;&gt;"1",G171=Lists!$A$17)),Y171,0)</f>
        <v>0</v>
      </c>
      <c r="J171" s="174"/>
      <c r="K171" s="32" t="str">
        <f ca="1">IF(AND(W171="2",G171&lt;&gt;Lists!$A$17),AA171,Z171)</f>
        <v/>
      </c>
      <c r="L171" s="33" t="str">
        <f t="shared" ca="1" si="22"/>
        <v/>
      </c>
      <c r="M171" s="5">
        <f>Planning!AH155</f>
        <v>0</v>
      </c>
      <c r="N171" s="5">
        <f>'Month 8'!M171+'Month 8'!N171-'Month 8'!O171</f>
        <v>0</v>
      </c>
      <c r="O171" s="166"/>
      <c r="P171" s="32" t="str">
        <f t="shared" si="25"/>
        <v/>
      </c>
      <c r="Q171" s="33" t="str">
        <f t="shared" si="23"/>
        <v/>
      </c>
      <c r="R171" s="89">
        <f ca="1">SUMIFS($J$25:$J$224,$C$25:$C$224,$C171,$G$25:$G$224,Lists!$A$16)</f>
        <v>0</v>
      </c>
      <c r="S171" s="89">
        <f t="shared" si="26"/>
        <v>0</v>
      </c>
      <c r="U171" s="2" t="str">
        <f t="shared" si="27"/>
        <v/>
      </c>
      <c r="W171" s="2" t="str">
        <f>IF(C171=0,"",LEFT(INDEX(Lists!$H$5:$H$49,MATCH(C171,Lists!$G$5:$G$49,0),1),1))</f>
        <v/>
      </c>
      <c r="Y171" s="4">
        <f ca="1">'Month 8'!H171+'Month 8'!I171-'Month 8'!J171</f>
        <v>0</v>
      </c>
      <c r="Z171" s="2" t="str">
        <f t="shared" ca="1" si="28"/>
        <v/>
      </c>
      <c r="AA171" s="2" t="str">
        <f t="shared" ca="1" si="24"/>
        <v/>
      </c>
      <c r="AC171" s="627" t="str">
        <f t="shared" si="29"/>
        <v>0</v>
      </c>
    </row>
    <row r="172" spans="1:29" ht="39" hidden="1" customHeight="1" x14ac:dyDescent="0.2">
      <c r="A172" s="14" t="str">
        <f>Planning!A156</f>
        <v>I148</v>
      </c>
      <c r="B172" s="9">
        <f>Planning!B156</f>
        <v>0</v>
      </c>
      <c r="C172" s="9">
        <f>Planning!C156</f>
        <v>0</v>
      </c>
      <c r="D172" s="9">
        <f>Planning!D156</f>
        <v>0</v>
      </c>
      <c r="E172" s="3">
        <f>Planning!E156</f>
        <v>0</v>
      </c>
      <c r="F172" s="3" t="str">
        <f>IF(Planning!G156&lt;&gt;0,Planning!G156,"")</f>
        <v/>
      </c>
      <c r="G172" s="194">
        <f>Planning!H156</f>
        <v>0</v>
      </c>
      <c r="H172" s="4">
        <f>Planning!AG156</f>
        <v>0</v>
      </c>
      <c r="I172" s="198">
        <f ca="1">IF(OR(W172="1",AND(W172&lt;&gt;"1",G172=Lists!$A$17)),Y172,0)</f>
        <v>0</v>
      </c>
      <c r="J172" s="174"/>
      <c r="K172" s="32" t="str">
        <f ca="1">IF(AND(W172="2",G172&lt;&gt;Lists!$A$17),AA172,Z172)</f>
        <v/>
      </c>
      <c r="L172" s="33" t="str">
        <f t="shared" ca="1" si="22"/>
        <v/>
      </c>
      <c r="M172" s="5">
        <f>Planning!AH156</f>
        <v>0</v>
      </c>
      <c r="N172" s="5">
        <f>'Month 8'!M172+'Month 8'!N172-'Month 8'!O172</f>
        <v>0</v>
      </c>
      <c r="O172" s="166"/>
      <c r="P172" s="32" t="str">
        <f t="shared" si="25"/>
        <v/>
      </c>
      <c r="Q172" s="33" t="str">
        <f t="shared" si="23"/>
        <v/>
      </c>
      <c r="R172" s="89">
        <f ca="1">SUMIFS($J$25:$J$224,$C$25:$C$224,$C172,$G$25:$G$224,Lists!$A$16)</f>
        <v>0</v>
      </c>
      <c r="S172" s="89">
        <f t="shared" si="26"/>
        <v>0</v>
      </c>
      <c r="U172" s="2" t="str">
        <f t="shared" si="27"/>
        <v/>
      </c>
      <c r="W172" s="2" t="str">
        <f>IF(C172=0,"",LEFT(INDEX(Lists!$H$5:$H$49,MATCH(C172,Lists!$G$5:$G$49,0),1),1))</f>
        <v/>
      </c>
      <c r="Y172" s="4">
        <f ca="1">'Month 8'!H172+'Month 8'!I172-'Month 8'!J172</f>
        <v>0</v>
      </c>
      <c r="Z172" s="2" t="str">
        <f t="shared" ca="1" si="28"/>
        <v/>
      </c>
      <c r="AA172" s="2" t="str">
        <f t="shared" ca="1" si="24"/>
        <v/>
      </c>
      <c r="AC172" s="627" t="str">
        <f t="shared" si="29"/>
        <v>0</v>
      </c>
    </row>
    <row r="173" spans="1:29" ht="39" hidden="1" customHeight="1" x14ac:dyDescent="0.2">
      <c r="A173" s="14" t="str">
        <f>Planning!A157</f>
        <v>I149</v>
      </c>
      <c r="B173" s="9">
        <f>Planning!B157</f>
        <v>0</v>
      </c>
      <c r="C173" s="9">
        <f>Planning!C157</f>
        <v>0</v>
      </c>
      <c r="D173" s="9">
        <f>Planning!D157</f>
        <v>0</v>
      </c>
      <c r="E173" s="3">
        <f>Planning!E157</f>
        <v>0</v>
      </c>
      <c r="F173" s="3" t="str">
        <f>IF(Planning!G157&lt;&gt;0,Planning!G157,"")</f>
        <v/>
      </c>
      <c r="G173" s="194">
        <f>Planning!H157</f>
        <v>0</v>
      </c>
      <c r="H173" s="4">
        <f>Planning!AG157</f>
        <v>0</v>
      </c>
      <c r="I173" s="198">
        <f ca="1">IF(OR(W173="1",AND(W173&lt;&gt;"1",G173=Lists!$A$17)),Y173,0)</f>
        <v>0</v>
      </c>
      <c r="J173" s="174"/>
      <c r="K173" s="32" t="str">
        <f ca="1">IF(AND(W173="2",G173&lt;&gt;Lists!$A$17),AA173,Z173)</f>
        <v/>
      </c>
      <c r="L173" s="33" t="str">
        <f t="shared" ca="1" si="22"/>
        <v/>
      </c>
      <c r="M173" s="5">
        <f>Planning!AH157</f>
        <v>0</v>
      </c>
      <c r="N173" s="5">
        <f>'Month 8'!M173+'Month 8'!N173-'Month 8'!O173</f>
        <v>0</v>
      </c>
      <c r="O173" s="166"/>
      <c r="P173" s="32" t="str">
        <f t="shared" si="25"/>
        <v/>
      </c>
      <c r="Q173" s="33" t="str">
        <f t="shared" si="23"/>
        <v/>
      </c>
      <c r="R173" s="89">
        <f ca="1">SUMIFS($J$25:$J$224,$C$25:$C$224,$C173,$G$25:$G$224,Lists!$A$16)</f>
        <v>0</v>
      </c>
      <c r="S173" s="89">
        <f t="shared" si="26"/>
        <v>0</v>
      </c>
      <c r="U173" s="2" t="str">
        <f t="shared" si="27"/>
        <v/>
      </c>
      <c r="W173" s="2" t="str">
        <f>IF(C173=0,"",LEFT(INDEX(Lists!$H$5:$H$49,MATCH(C173,Lists!$G$5:$G$49,0),1),1))</f>
        <v/>
      </c>
      <c r="Y173" s="4">
        <f ca="1">'Month 8'!H173+'Month 8'!I173-'Month 8'!J173</f>
        <v>0</v>
      </c>
      <c r="Z173" s="2" t="str">
        <f t="shared" ca="1" si="28"/>
        <v/>
      </c>
      <c r="AA173" s="2" t="str">
        <f t="shared" ca="1" si="24"/>
        <v/>
      </c>
      <c r="AC173" s="627" t="str">
        <f t="shared" si="29"/>
        <v>0</v>
      </c>
    </row>
    <row r="174" spans="1:29" ht="39" hidden="1" customHeight="1" x14ac:dyDescent="0.2">
      <c r="A174" s="14" t="str">
        <f>Planning!A158</f>
        <v>I150</v>
      </c>
      <c r="B174" s="9">
        <f>Planning!B158</f>
        <v>0</v>
      </c>
      <c r="C174" s="9">
        <f>Planning!C158</f>
        <v>0</v>
      </c>
      <c r="D174" s="9">
        <f>Planning!D158</f>
        <v>0</v>
      </c>
      <c r="E174" s="3">
        <f>Planning!E158</f>
        <v>0</v>
      </c>
      <c r="F174" s="3" t="str">
        <f>IF(Planning!G158&lt;&gt;0,Planning!G158,"")</f>
        <v/>
      </c>
      <c r="G174" s="194">
        <f>Planning!H158</f>
        <v>0</v>
      </c>
      <c r="H174" s="4">
        <f>Planning!AG158</f>
        <v>0</v>
      </c>
      <c r="I174" s="198">
        <f ca="1">IF(OR(W174="1",AND(W174&lt;&gt;"1",G174=Lists!$A$17)),Y174,0)</f>
        <v>0</v>
      </c>
      <c r="J174" s="174"/>
      <c r="K174" s="32" t="str">
        <f ca="1">IF(AND(W174="2",G174&lt;&gt;Lists!$A$17),AA174,Z174)</f>
        <v/>
      </c>
      <c r="L174" s="33" t="str">
        <f t="shared" ca="1" si="22"/>
        <v/>
      </c>
      <c r="M174" s="5">
        <f>Planning!AH158</f>
        <v>0</v>
      </c>
      <c r="N174" s="5">
        <f>'Month 8'!M174+'Month 8'!N174-'Month 8'!O174</f>
        <v>0</v>
      </c>
      <c r="O174" s="166"/>
      <c r="P174" s="32" t="str">
        <f t="shared" si="25"/>
        <v/>
      </c>
      <c r="Q174" s="33" t="str">
        <f t="shared" si="23"/>
        <v/>
      </c>
      <c r="R174" s="89">
        <f ca="1">SUMIFS($J$25:$J$224,$C$25:$C$224,$C174,$G$25:$G$224,Lists!$A$16)</f>
        <v>0</v>
      </c>
      <c r="S174" s="89">
        <f t="shared" si="26"/>
        <v>0</v>
      </c>
      <c r="U174" s="2" t="str">
        <f t="shared" si="27"/>
        <v/>
      </c>
      <c r="W174" s="2" t="str">
        <f>IF(C174=0,"",LEFT(INDEX(Lists!$H$5:$H$49,MATCH(C174,Lists!$G$5:$G$49,0),1),1))</f>
        <v/>
      </c>
      <c r="Y174" s="4">
        <f ca="1">'Month 8'!H174+'Month 8'!I174-'Month 8'!J174</f>
        <v>0</v>
      </c>
      <c r="Z174" s="2" t="str">
        <f t="shared" ca="1" si="28"/>
        <v/>
      </c>
      <c r="AA174" s="2" t="str">
        <f t="shared" ca="1" si="24"/>
        <v/>
      </c>
      <c r="AC174" s="627" t="str">
        <f t="shared" si="29"/>
        <v>0</v>
      </c>
    </row>
    <row r="175" spans="1:29" ht="39" hidden="1" customHeight="1" x14ac:dyDescent="0.2">
      <c r="A175" s="14" t="str">
        <f>Planning!A159</f>
        <v>I151</v>
      </c>
      <c r="B175" s="9">
        <f>Planning!B159</f>
        <v>0</v>
      </c>
      <c r="C175" s="9">
        <f>Planning!C159</f>
        <v>0</v>
      </c>
      <c r="D175" s="9">
        <f>Planning!D159</f>
        <v>0</v>
      </c>
      <c r="E175" s="3">
        <f>Planning!E159</f>
        <v>0</v>
      </c>
      <c r="F175" s="3" t="str">
        <f>IF(Planning!G159&lt;&gt;0,Planning!G159,"")</f>
        <v/>
      </c>
      <c r="G175" s="194">
        <f>Planning!H159</f>
        <v>0</v>
      </c>
      <c r="H175" s="4">
        <f>Planning!AG159</f>
        <v>0</v>
      </c>
      <c r="I175" s="198">
        <f ca="1">IF(OR(W175="1",AND(W175&lt;&gt;"1",G175=Lists!$A$17)),Y175,0)</f>
        <v>0</v>
      </c>
      <c r="J175" s="174"/>
      <c r="K175" s="32" t="str">
        <f ca="1">IF(AND(W175="2",G175&lt;&gt;Lists!$A$17),AA175,Z175)</f>
        <v/>
      </c>
      <c r="L175" s="33" t="str">
        <f t="shared" ca="1" si="22"/>
        <v/>
      </c>
      <c r="M175" s="5">
        <f>Planning!AH159</f>
        <v>0</v>
      </c>
      <c r="N175" s="5">
        <f>'Month 8'!M175+'Month 8'!N175-'Month 8'!O175</f>
        <v>0</v>
      </c>
      <c r="O175" s="166"/>
      <c r="P175" s="32" t="str">
        <f t="shared" si="25"/>
        <v/>
      </c>
      <c r="Q175" s="33" t="str">
        <f t="shared" si="23"/>
        <v/>
      </c>
      <c r="R175" s="89">
        <f ca="1">SUMIFS($J$25:$J$224,$C$25:$C$224,$C175,$G$25:$G$224,Lists!$A$16)</f>
        <v>0</v>
      </c>
      <c r="S175" s="89">
        <f t="shared" si="26"/>
        <v>0</v>
      </c>
      <c r="U175" s="2" t="str">
        <f t="shared" si="27"/>
        <v/>
      </c>
      <c r="W175" s="2" t="str">
        <f>IF(C175=0,"",LEFT(INDEX(Lists!$H$5:$H$49,MATCH(C175,Lists!$G$5:$G$49,0),1),1))</f>
        <v/>
      </c>
      <c r="Y175" s="4">
        <f ca="1">'Month 8'!H175+'Month 8'!I175-'Month 8'!J175</f>
        <v>0</v>
      </c>
      <c r="Z175" s="2" t="str">
        <f t="shared" ca="1" si="28"/>
        <v/>
      </c>
      <c r="AA175" s="2" t="str">
        <f t="shared" ca="1" si="24"/>
        <v/>
      </c>
      <c r="AC175" s="627" t="str">
        <f t="shared" si="29"/>
        <v>0</v>
      </c>
    </row>
    <row r="176" spans="1:29" ht="39" hidden="1" customHeight="1" x14ac:dyDescent="0.2">
      <c r="A176" s="14" t="str">
        <f>Planning!A160</f>
        <v>I152</v>
      </c>
      <c r="B176" s="9">
        <f>Planning!B160</f>
        <v>0</v>
      </c>
      <c r="C176" s="9">
        <f>Planning!C160</f>
        <v>0</v>
      </c>
      <c r="D176" s="9">
        <f>Planning!D160</f>
        <v>0</v>
      </c>
      <c r="E176" s="3">
        <f>Planning!E160</f>
        <v>0</v>
      </c>
      <c r="F176" s="3" t="str">
        <f>IF(Planning!G160&lt;&gt;0,Planning!G160,"")</f>
        <v/>
      </c>
      <c r="G176" s="194">
        <f>Planning!H160</f>
        <v>0</v>
      </c>
      <c r="H176" s="4">
        <f>Planning!AG160</f>
        <v>0</v>
      </c>
      <c r="I176" s="198">
        <f ca="1">IF(OR(W176="1",AND(W176&lt;&gt;"1",G176=Lists!$A$17)),Y176,0)</f>
        <v>0</v>
      </c>
      <c r="J176" s="174"/>
      <c r="K176" s="32" t="str">
        <f ca="1">IF(AND(W176="2",G176&lt;&gt;Lists!$A$17),AA176,Z176)</f>
        <v/>
      </c>
      <c r="L176" s="33" t="str">
        <f t="shared" ca="1" si="22"/>
        <v/>
      </c>
      <c r="M176" s="5">
        <f>Planning!AH160</f>
        <v>0</v>
      </c>
      <c r="N176" s="5">
        <f>'Month 8'!M176+'Month 8'!N176-'Month 8'!O176</f>
        <v>0</v>
      </c>
      <c r="O176" s="166"/>
      <c r="P176" s="32" t="str">
        <f t="shared" si="25"/>
        <v/>
      </c>
      <c r="Q176" s="33" t="str">
        <f t="shared" si="23"/>
        <v/>
      </c>
      <c r="R176" s="89">
        <f ca="1">SUMIFS($J$25:$J$224,$C$25:$C$224,$C176,$G$25:$G$224,Lists!$A$16)</f>
        <v>0</v>
      </c>
      <c r="S176" s="89">
        <f t="shared" si="26"/>
        <v>0</v>
      </c>
      <c r="U176" s="2" t="str">
        <f t="shared" si="27"/>
        <v/>
      </c>
      <c r="W176" s="2" t="str">
        <f>IF(C176=0,"",LEFT(INDEX(Lists!$H$5:$H$49,MATCH(C176,Lists!$G$5:$G$49,0),1),1))</f>
        <v/>
      </c>
      <c r="Y176" s="4">
        <f ca="1">'Month 8'!H176+'Month 8'!I176-'Month 8'!J176</f>
        <v>0</v>
      </c>
      <c r="Z176" s="2" t="str">
        <f t="shared" ca="1" si="28"/>
        <v/>
      </c>
      <c r="AA176" s="2" t="str">
        <f t="shared" ca="1" si="24"/>
        <v/>
      </c>
      <c r="AC176" s="627" t="str">
        <f t="shared" si="29"/>
        <v>0</v>
      </c>
    </row>
    <row r="177" spans="1:29" ht="39" hidden="1" customHeight="1" x14ac:dyDescent="0.2">
      <c r="A177" s="14" t="str">
        <f>Planning!A161</f>
        <v>I153</v>
      </c>
      <c r="B177" s="9">
        <f>Planning!B161</f>
        <v>0</v>
      </c>
      <c r="C177" s="9">
        <f>Planning!C161</f>
        <v>0</v>
      </c>
      <c r="D177" s="9">
        <f>Planning!D161</f>
        <v>0</v>
      </c>
      <c r="E177" s="3">
        <f>Planning!E161</f>
        <v>0</v>
      </c>
      <c r="F177" s="3" t="str">
        <f>IF(Planning!G161&lt;&gt;0,Planning!G161,"")</f>
        <v/>
      </c>
      <c r="G177" s="194">
        <f>Planning!H161</f>
        <v>0</v>
      </c>
      <c r="H177" s="4">
        <f>Planning!AG161</f>
        <v>0</v>
      </c>
      <c r="I177" s="198">
        <f ca="1">IF(OR(W177="1",AND(W177&lt;&gt;"1",G177=Lists!$A$17)),Y177,0)</f>
        <v>0</v>
      </c>
      <c r="J177" s="174"/>
      <c r="K177" s="32" t="str">
        <f ca="1">IF(AND(W177="2",G177&lt;&gt;Lists!$A$17),AA177,Z177)</f>
        <v/>
      </c>
      <c r="L177" s="33" t="str">
        <f t="shared" ca="1" si="22"/>
        <v/>
      </c>
      <c r="M177" s="5">
        <f>Planning!AH161</f>
        <v>0</v>
      </c>
      <c r="N177" s="5">
        <f>'Month 8'!M177+'Month 8'!N177-'Month 8'!O177</f>
        <v>0</v>
      </c>
      <c r="O177" s="166"/>
      <c r="P177" s="32" t="str">
        <f t="shared" si="25"/>
        <v/>
      </c>
      <c r="Q177" s="33" t="str">
        <f t="shared" si="23"/>
        <v/>
      </c>
      <c r="R177" s="89">
        <f ca="1">SUMIFS($J$25:$J$224,$C$25:$C$224,$C177,$G$25:$G$224,Lists!$A$16)</f>
        <v>0</v>
      </c>
      <c r="S177" s="89">
        <f t="shared" si="26"/>
        <v>0</v>
      </c>
      <c r="U177" s="2" t="str">
        <f t="shared" si="27"/>
        <v/>
      </c>
      <c r="W177" s="2" t="str">
        <f>IF(C177=0,"",LEFT(INDEX(Lists!$H$5:$H$49,MATCH(C177,Lists!$G$5:$G$49,0),1),1))</f>
        <v/>
      </c>
      <c r="Y177" s="4">
        <f ca="1">'Month 8'!H177+'Month 8'!I177-'Month 8'!J177</f>
        <v>0</v>
      </c>
      <c r="Z177" s="2" t="str">
        <f t="shared" ca="1" si="28"/>
        <v/>
      </c>
      <c r="AA177" s="2" t="str">
        <f t="shared" ca="1" si="24"/>
        <v/>
      </c>
      <c r="AC177" s="627" t="str">
        <f t="shared" si="29"/>
        <v>0</v>
      </c>
    </row>
    <row r="178" spans="1:29" ht="39" hidden="1" customHeight="1" x14ac:dyDescent="0.2">
      <c r="A178" s="14" t="str">
        <f>Planning!A162</f>
        <v>I154</v>
      </c>
      <c r="B178" s="9">
        <f>Planning!B162</f>
        <v>0</v>
      </c>
      <c r="C178" s="9">
        <f>Planning!C162</f>
        <v>0</v>
      </c>
      <c r="D178" s="9">
        <f>Planning!D162</f>
        <v>0</v>
      </c>
      <c r="E178" s="3">
        <f>Planning!E162</f>
        <v>0</v>
      </c>
      <c r="F178" s="3" t="str">
        <f>IF(Planning!G162&lt;&gt;0,Planning!G162,"")</f>
        <v/>
      </c>
      <c r="G178" s="194">
        <f>Planning!H162</f>
        <v>0</v>
      </c>
      <c r="H178" s="4">
        <f>Planning!AG162</f>
        <v>0</v>
      </c>
      <c r="I178" s="198">
        <f ca="1">IF(OR(W178="1",AND(W178&lt;&gt;"1",G178=Lists!$A$17)),Y178,0)</f>
        <v>0</v>
      </c>
      <c r="J178" s="174"/>
      <c r="K178" s="32" t="str">
        <f ca="1">IF(AND(W178="2",G178&lt;&gt;Lists!$A$17),AA178,Z178)</f>
        <v/>
      </c>
      <c r="L178" s="33" t="str">
        <f t="shared" ca="1" si="22"/>
        <v/>
      </c>
      <c r="M178" s="5">
        <f>Planning!AH162</f>
        <v>0</v>
      </c>
      <c r="N178" s="5">
        <f>'Month 8'!M178+'Month 8'!N178-'Month 8'!O178</f>
        <v>0</v>
      </c>
      <c r="O178" s="166"/>
      <c r="P178" s="32" t="str">
        <f t="shared" si="25"/>
        <v/>
      </c>
      <c r="Q178" s="33" t="str">
        <f t="shared" si="23"/>
        <v/>
      </c>
      <c r="R178" s="89">
        <f ca="1">SUMIFS($J$25:$J$224,$C$25:$C$224,$C178,$G$25:$G$224,Lists!$A$16)</f>
        <v>0</v>
      </c>
      <c r="S178" s="89">
        <f t="shared" si="26"/>
        <v>0</v>
      </c>
      <c r="U178" s="2" t="str">
        <f t="shared" si="27"/>
        <v/>
      </c>
      <c r="W178" s="2" t="str">
        <f>IF(C178=0,"",LEFT(INDEX(Lists!$H$5:$H$49,MATCH(C178,Lists!$G$5:$G$49,0),1),1))</f>
        <v/>
      </c>
      <c r="Y178" s="4">
        <f ca="1">'Month 8'!H178+'Month 8'!I178-'Month 8'!J178</f>
        <v>0</v>
      </c>
      <c r="Z178" s="2" t="str">
        <f t="shared" ca="1" si="28"/>
        <v/>
      </c>
      <c r="AA178" s="2" t="str">
        <f t="shared" ca="1" si="24"/>
        <v/>
      </c>
      <c r="AC178" s="627" t="str">
        <f t="shared" si="29"/>
        <v>0</v>
      </c>
    </row>
    <row r="179" spans="1:29" ht="39" hidden="1" customHeight="1" x14ac:dyDescent="0.2">
      <c r="A179" s="14" t="str">
        <f>Planning!A163</f>
        <v>I155</v>
      </c>
      <c r="B179" s="9">
        <f>Planning!B163</f>
        <v>0</v>
      </c>
      <c r="C179" s="9">
        <f>Planning!C163</f>
        <v>0</v>
      </c>
      <c r="D179" s="9">
        <f>Planning!D163</f>
        <v>0</v>
      </c>
      <c r="E179" s="3">
        <f>Planning!E163</f>
        <v>0</v>
      </c>
      <c r="F179" s="3" t="str">
        <f>IF(Planning!G163&lt;&gt;0,Planning!G163,"")</f>
        <v/>
      </c>
      <c r="G179" s="194">
        <f>Planning!H163</f>
        <v>0</v>
      </c>
      <c r="H179" s="4">
        <f>Planning!AG163</f>
        <v>0</v>
      </c>
      <c r="I179" s="198">
        <f ca="1">IF(OR(W179="1",AND(W179&lt;&gt;"1",G179=Lists!$A$17)),Y179,0)</f>
        <v>0</v>
      </c>
      <c r="J179" s="174"/>
      <c r="K179" s="32" t="str">
        <f ca="1">IF(AND(W179="2",G179&lt;&gt;Lists!$A$17),AA179,Z179)</f>
        <v/>
      </c>
      <c r="L179" s="33" t="str">
        <f t="shared" ca="1" si="22"/>
        <v/>
      </c>
      <c r="M179" s="5">
        <f>Planning!AH163</f>
        <v>0</v>
      </c>
      <c r="N179" s="5">
        <f>'Month 8'!M179+'Month 8'!N179-'Month 8'!O179</f>
        <v>0</v>
      </c>
      <c r="O179" s="166"/>
      <c r="P179" s="32" t="str">
        <f t="shared" si="25"/>
        <v/>
      </c>
      <c r="Q179" s="33" t="str">
        <f t="shared" si="23"/>
        <v/>
      </c>
      <c r="R179" s="89">
        <f ca="1">SUMIFS($J$25:$J$224,$C$25:$C$224,$C179,$G$25:$G$224,Lists!$A$16)</f>
        <v>0</v>
      </c>
      <c r="S179" s="89">
        <f t="shared" si="26"/>
        <v>0</v>
      </c>
      <c r="U179" s="2" t="str">
        <f t="shared" si="27"/>
        <v/>
      </c>
      <c r="W179" s="2" t="str">
        <f>IF(C179=0,"",LEFT(INDEX(Lists!$H$5:$H$49,MATCH(C179,Lists!$G$5:$G$49,0),1),1))</f>
        <v/>
      </c>
      <c r="Y179" s="4">
        <f ca="1">'Month 8'!H179+'Month 8'!I179-'Month 8'!J179</f>
        <v>0</v>
      </c>
      <c r="Z179" s="2" t="str">
        <f t="shared" ca="1" si="28"/>
        <v/>
      </c>
      <c r="AA179" s="2" t="str">
        <f t="shared" ca="1" si="24"/>
        <v/>
      </c>
      <c r="AC179" s="627" t="str">
        <f t="shared" si="29"/>
        <v>0</v>
      </c>
    </row>
    <row r="180" spans="1:29" ht="39" hidden="1" customHeight="1" x14ac:dyDescent="0.2">
      <c r="A180" s="14" t="str">
        <f>Planning!A164</f>
        <v>I156</v>
      </c>
      <c r="B180" s="9">
        <f>Planning!B164</f>
        <v>0</v>
      </c>
      <c r="C180" s="9">
        <f>Planning!C164</f>
        <v>0</v>
      </c>
      <c r="D180" s="9">
        <f>Planning!D164</f>
        <v>0</v>
      </c>
      <c r="E180" s="3">
        <f>Planning!E164</f>
        <v>0</v>
      </c>
      <c r="F180" s="3" t="str">
        <f>IF(Planning!G164&lt;&gt;0,Planning!G164,"")</f>
        <v/>
      </c>
      <c r="G180" s="194">
        <f>Planning!H164</f>
        <v>0</v>
      </c>
      <c r="H180" s="4">
        <f>Planning!AG164</f>
        <v>0</v>
      </c>
      <c r="I180" s="198">
        <f ca="1">IF(OR(W180="1",AND(W180&lt;&gt;"1",G180=Lists!$A$17)),Y180,0)</f>
        <v>0</v>
      </c>
      <c r="J180" s="174"/>
      <c r="K180" s="32" t="str">
        <f ca="1">IF(AND(W180="2",G180&lt;&gt;Lists!$A$17),AA180,Z180)</f>
        <v/>
      </c>
      <c r="L180" s="33" t="str">
        <f t="shared" ca="1" si="22"/>
        <v/>
      </c>
      <c r="M180" s="5">
        <f>Planning!AH164</f>
        <v>0</v>
      </c>
      <c r="N180" s="5">
        <f>'Month 8'!M180+'Month 8'!N180-'Month 8'!O180</f>
        <v>0</v>
      </c>
      <c r="O180" s="166"/>
      <c r="P180" s="32" t="str">
        <f t="shared" si="25"/>
        <v/>
      </c>
      <c r="Q180" s="33" t="str">
        <f t="shared" si="23"/>
        <v/>
      </c>
      <c r="R180" s="89">
        <f ca="1">SUMIFS($J$25:$J$224,$C$25:$C$224,$C180,$G$25:$G$224,Lists!$A$16)</f>
        <v>0</v>
      </c>
      <c r="S180" s="89">
        <f t="shared" si="26"/>
        <v>0</v>
      </c>
      <c r="U180" s="2" t="str">
        <f t="shared" si="27"/>
        <v/>
      </c>
      <c r="W180" s="2" t="str">
        <f>IF(C180=0,"",LEFT(INDEX(Lists!$H$5:$H$49,MATCH(C180,Lists!$G$5:$G$49,0),1),1))</f>
        <v/>
      </c>
      <c r="Y180" s="4">
        <f ca="1">'Month 8'!H180+'Month 8'!I180-'Month 8'!J180</f>
        <v>0</v>
      </c>
      <c r="Z180" s="2" t="str">
        <f t="shared" ca="1" si="28"/>
        <v/>
      </c>
      <c r="AA180" s="2" t="str">
        <f t="shared" ca="1" si="24"/>
        <v/>
      </c>
      <c r="AC180" s="627" t="str">
        <f t="shared" si="29"/>
        <v>0</v>
      </c>
    </row>
    <row r="181" spans="1:29" ht="39" hidden="1" customHeight="1" x14ac:dyDescent="0.2">
      <c r="A181" s="14" t="str">
        <f>Planning!A165</f>
        <v>I157</v>
      </c>
      <c r="B181" s="9">
        <f>Planning!B165</f>
        <v>0</v>
      </c>
      <c r="C181" s="9">
        <f>Planning!C165</f>
        <v>0</v>
      </c>
      <c r="D181" s="9">
        <f>Planning!D165</f>
        <v>0</v>
      </c>
      <c r="E181" s="3">
        <f>Planning!E165</f>
        <v>0</v>
      </c>
      <c r="F181" s="3" t="str">
        <f>IF(Planning!G165&lt;&gt;0,Planning!G165,"")</f>
        <v/>
      </c>
      <c r="G181" s="194">
        <f>Planning!H165</f>
        <v>0</v>
      </c>
      <c r="H181" s="4">
        <f>Planning!AG165</f>
        <v>0</v>
      </c>
      <c r="I181" s="198">
        <f ca="1">IF(OR(W181="1",AND(W181&lt;&gt;"1",G181=Lists!$A$17)),Y181,0)</f>
        <v>0</v>
      </c>
      <c r="J181" s="174"/>
      <c r="K181" s="32" t="str">
        <f ca="1">IF(AND(W181="2",G181&lt;&gt;Lists!$A$17),AA181,Z181)</f>
        <v/>
      </c>
      <c r="L181" s="33" t="str">
        <f t="shared" ca="1" si="22"/>
        <v/>
      </c>
      <c r="M181" s="5">
        <f>Planning!AH165</f>
        <v>0</v>
      </c>
      <c r="N181" s="5">
        <f>'Month 8'!M181+'Month 8'!N181-'Month 8'!O181</f>
        <v>0</v>
      </c>
      <c r="O181" s="166"/>
      <c r="P181" s="32" t="str">
        <f t="shared" si="25"/>
        <v/>
      </c>
      <c r="Q181" s="33" t="str">
        <f t="shared" si="23"/>
        <v/>
      </c>
      <c r="R181" s="89">
        <f ca="1">SUMIFS($J$25:$J$224,$C$25:$C$224,$C181,$G$25:$G$224,Lists!$A$16)</f>
        <v>0</v>
      </c>
      <c r="S181" s="89">
        <f t="shared" si="26"/>
        <v>0</v>
      </c>
      <c r="U181" s="2" t="str">
        <f t="shared" si="27"/>
        <v/>
      </c>
      <c r="W181" s="2" t="str">
        <f>IF(C181=0,"",LEFT(INDEX(Lists!$H$5:$H$49,MATCH(C181,Lists!$G$5:$G$49,0),1),1))</f>
        <v/>
      </c>
      <c r="Y181" s="4">
        <f ca="1">'Month 8'!H181+'Month 8'!I181-'Month 8'!J181</f>
        <v>0</v>
      </c>
      <c r="Z181" s="2" t="str">
        <f t="shared" ca="1" si="28"/>
        <v/>
      </c>
      <c r="AA181" s="2" t="str">
        <f t="shared" ca="1" si="24"/>
        <v/>
      </c>
      <c r="AC181" s="627" t="str">
        <f t="shared" si="29"/>
        <v>0</v>
      </c>
    </row>
    <row r="182" spans="1:29" ht="39" hidden="1" customHeight="1" x14ac:dyDescent="0.2">
      <c r="A182" s="14" t="str">
        <f>Planning!A166</f>
        <v>I158</v>
      </c>
      <c r="B182" s="9">
        <f>Planning!B166</f>
        <v>0</v>
      </c>
      <c r="C182" s="9">
        <f>Planning!C166</f>
        <v>0</v>
      </c>
      <c r="D182" s="9">
        <f>Planning!D166</f>
        <v>0</v>
      </c>
      <c r="E182" s="3">
        <f>Planning!E166</f>
        <v>0</v>
      </c>
      <c r="F182" s="3" t="str">
        <f>IF(Planning!G166&lt;&gt;0,Planning!G166,"")</f>
        <v/>
      </c>
      <c r="G182" s="194">
        <f>Planning!H166</f>
        <v>0</v>
      </c>
      <c r="H182" s="4">
        <f>Planning!AG166</f>
        <v>0</v>
      </c>
      <c r="I182" s="198">
        <f ca="1">IF(OR(W182="1",AND(W182&lt;&gt;"1",G182=Lists!$A$17)),Y182,0)</f>
        <v>0</v>
      </c>
      <c r="J182" s="174"/>
      <c r="K182" s="32" t="str">
        <f ca="1">IF(AND(W182="2",G182&lt;&gt;Lists!$A$17),AA182,Z182)</f>
        <v/>
      </c>
      <c r="L182" s="33" t="str">
        <f t="shared" ca="1" si="22"/>
        <v/>
      </c>
      <c r="M182" s="5">
        <f>Planning!AH166</f>
        <v>0</v>
      </c>
      <c r="N182" s="5">
        <f>'Month 8'!M182+'Month 8'!N182-'Month 8'!O182</f>
        <v>0</v>
      </c>
      <c r="O182" s="166"/>
      <c r="P182" s="32" t="str">
        <f t="shared" si="25"/>
        <v/>
      </c>
      <c r="Q182" s="33" t="str">
        <f t="shared" si="23"/>
        <v/>
      </c>
      <c r="R182" s="89">
        <f ca="1">SUMIFS($J$25:$J$224,$C$25:$C$224,$C182,$G$25:$G$224,Lists!$A$16)</f>
        <v>0</v>
      </c>
      <c r="S182" s="89">
        <f t="shared" si="26"/>
        <v>0</v>
      </c>
      <c r="U182" s="2" t="str">
        <f t="shared" si="27"/>
        <v/>
      </c>
      <c r="W182" s="2" t="str">
        <f>IF(C182=0,"",LEFT(INDEX(Lists!$H$5:$H$49,MATCH(C182,Lists!$G$5:$G$49,0),1),1))</f>
        <v/>
      </c>
      <c r="Y182" s="4">
        <f ca="1">'Month 8'!H182+'Month 8'!I182-'Month 8'!J182</f>
        <v>0</v>
      </c>
      <c r="Z182" s="2" t="str">
        <f t="shared" ca="1" si="28"/>
        <v/>
      </c>
      <c r="AA182" s="2" t="str">
        <f t="shared" ca="1" si="24"/>
        <v/>
      </c>
      <c r="AC182" s="627" t="str">
        <f t="shared" si="29"/>
        <v>0</v>
      </c>
    </row>
    <row r="183" spans="1:29" ht="39" hidden="1" customHeight="1" x14ac:dyDescent="0.2">
      <c r="A183" s="14" t="str">
        <f>Planning!A167</f>
        <v>I159</v>
      </c>
      <c r="B183" s="9">
        <f>Planning!B167</f>
        <v>0</v>
      </c>
      <c r="C183" s="9">
        <f>Planning!C167</f>
        <v>0</v>
      </c>
      <c r="D183" s="9">
        <f>Planning!D167</f>
        <v>0</v>
      </c>
      <c r="E183" s="3">
        <f>Planning!E167</f>
        <v>0</v>
      </c>
      <c r="F183" s="3" t="str">
        <f>IF(Planning!G167&lt;&gt;0,Planning!G167,"")</f>
        <v/>
      </c>
      <c r="G183" s="194">
        <f>Planning!H167</f>
        <v>0</v>
      </c>
      <c r="H183" s="4">
        <f>Planning!AG167</f>
        <v>0</v>
      </c>
      <c r="I183" s="198">
        <f ca="1">IF(OR(W183="1",AND(W183&lt;&gt;"1",G183=Lists!$A$17)),Y183,0)</f>
        <v>0</v>
      </c>
      <c r="J183" s="174"/>
      <c r="K183" s="32" t="str">
        <f ca="1">IF(AND(W183="2",G183&lt;&gt;Lists!$A$17),AA183,Z183)</f>
        <v/>
      </c>
      <c r="L183" s="33" t="str">
        <f t="shared" ca="1" si="22"/>
        <v/>
      </c>
      <c r="M183" s="5">
        <f>Planning!AH167</f>
        <v>0</v>
      </c>
      <c r="N183" s="5">
        <f>'Month 8'!M183+'Month 8'!N183-'Month 8'!O183</f>
        <v>0</v>
      </c>
      <c r="O183" s="166"/>
      <c r="P183" s="32" t="str">
        <f t="shared" si="25"/>
        <v/>
      </c>
      <c r="Q183" s="33" t="str">
        <f t="shared" si="23"/>
        <v/>
      </c>
      <c r="R183" s="89">
        <f ca="1">SUMIFS($J$25:$J$224,$C$25:$C$224,$C183,$G$25:$G$224,Lists!$A$16)</f>
        <v>0</v>
      </c>
      <c r="S183" s="89">
        <f t="shared" si="26"/>
        <v>0</v>
      </c>
      <c r="U183" s="2" t="str">
        <f t="shared" si="27"/>
        <v/>
      </c>
      <c r="W183" s="2" t="str">
        <f>IF(C183=0,"",LEFT(INDEX(Lists!$H$5:$H$49,MATCH(C183,Lists!$G$5:$G$49,0),1),1))</f>
        <v/>
      </c>
      <c r="Y183" s="4">
        <f ca="1">'Month 8'!H183+'Month 8'!I183-'Month 8'!J183</f>
        <v>0</v>
      </c>
      <c r="Z183" s="2" t="str">
        <f t="shared" ca="1" si="28"/>
        <v/>
      </c>
      <c r="AA183" s="2" t="str">
        <f t="shared" ca="1" si="24"/>
        <v/>
      </c>
      <c r="AC183" s="627" t="str">
        <f t="shared" si="29"/>
        <v>0</v>
      </c>
    </row>
    <row r="184" spans="1:29" ht="39" hidden="1" customHeight="1" x14ac:dyDescent="0.2">
      <c r="A184" s="14" t="str">
        <f>Planning!A168</f>
        <v>I160</v>
      </c>
      <c r="B184" s="9">
        <f>Planning!B168</f>
        <v>0</v>
      </c>
      <c r="C184" s="9">
        <f>Planning!C168</f>
        <v>0</v>
      </c>
      <c r="D184" s="9">
        <f>Planning!D168</f>
        <v>0</v>
      </c>
      <c r="E184" s="3">
        <f>Planning!E168</f>
        <v>0</v>
      </c>
      <c r="F184" s="3" t="str">
        <f>IF(Planning!G168&lt;&gt;0,Planning!G168,"")</f>
        <v/>
      </c>
      <c r="G184" s="194">
        <f>Planning!H168</f>
        <v>0</v>
      </c>
      <c r="H184" s="4">
        <f>Planning!AG168</f>
        <v>0</v>
      </c>
      <c r="I184" s="198">
        <f ca="1">IF(OR(W184="1",AND(W184&lt;&gt;"1",G184=Lists!$A$17)),Y184,0)</f>
        <v>0</v>
      </c>
      <c r="J184" s="174"/>
      <c r="K184" s="32" t="str">
        <f ca="1">IF(AND(W184="2",G184&lt;&gt;Lists!$A$17),AA184,Z184)</f>
        <v/>
      </c>
      <c r="L184" s="33" t="str">
        <f t="shared" ca="1" si="22"/>
        <v/>
      </c>
      <c r="M184" s="5">
        <f>Planning!AH168</f>
        <v>0</v>
      </c>
      <c r="N184" s="5">
        <f>'Month 8'!M184+'Month 8'!N184-'Month 8'!O184</f>
        <v>0</v>
      </c>
      <c r="O184" s="166"/>
      <c r="P184" s="32" t="str">
        <f t="shared" si="25"/>
        <v/>
      </c>
      <c r="Q184" s="33" t="str">
        <f t="shared" si="23"/>
        <v/>
      </c>
      <c r="R184" s="89">
        <f ca="1">SUMIFS($J$25:$J$224,$C$25:$C$224,$C184,$G$25:$G$224,Lists!$A$16)</f>
        <v>0</v>
      </c>
      <c r="S184" s="89">
        <f t="shared" si="26"/>
        <v>0</v>
      </c>
      <c r="U184" s="2" t="str">
        <f t="shared" si="27"/>
        <v/>
      </c>
      <c r="W184" s="2" t="str">
        <f>IF(C184=0,"",LEFT(INDEX(Lists!$H$5:$H$49,MATCH(C184,Lists!$G$5:$G$49,0),1),1))</f>
        <v/>
      </c>
      <c r="Y184" s="4">
        <f ca="1">'Month 8'!H184+'Month 8'!I184-'Month 8'!J184</f>
        <v>0</v>
      </c>
      <c r="Z184" s="2" t="str">
        <f t="shared" ca="1" si="28"/>
        <v/>
      </c>
      <c r="AA184" s="2" t="str">
        <f t="shared" ca="1" si="24"/>
        <v/>
      </c>
      <c r="AC184" s="627" t="str">
        <f t="shared" si="29"/>
        <v>0</v>
      </c>
    </row>
    <row r="185" spans="1:29" ht="39" hidden="1" customHeight="1" x14ac:dyDescent="0.2">
      <c r="A185" s="14" t="str">
        <f>Planning!A169</f>
        <v>I161</v>
      </c>
      <c r="B185" s="9">
        <f>Planning!B169</f>
        <v>0</v>
      </c>
      <c r="C185" s="9">
        <f>Planning!C169</f>
        <v>0</v>
      </c>
      <c r="D185" s="9">
        <f>Planning!D169</f>
        <v>0</v>
      </c>
      <c r="E185" s="3">
        <f>Planning!E169</f>
        <v>0</v>
      </c>
      <c r="F185" s="3" t="str">
        <f>IF(Planning!G169&lt;&gt;0,Planning!G169,"")</f>
        <v/>
      </c>
      <c r="G185" s="194">
        <f>Planning!H169</f>
        <v>0</v>
      </c>
      <c r="H185" s="4">
        <f>Planning!AG169</f>
        <v>0</v>
      </c>
      <c r="I185" s="198">
        <f ca="1">IF(OR(W185="1",AND(W185&lt;&gt;"1",G185=Lists!$A$17)),Y185,0)</f>
        <v>0</v>
      </c>
      <c r="J185" s="174"/>
      <c r="K185" s="32" t="str">
        <f ca="1">IF(AND(W185="2",G185&lt;&gt;Lists!$A$17),AA185,Z185)</f>
        <v/>
      </c>
      <c r="L185" s="33" t="str">
        <f t="shared" ref="L185:L216" ca="1" si="30">IF($U185=ExcluirDelPLogro,"",IF(AND(H185=0,I185=0,J185=0),"",K185))</f>
        <v/>
      </c>
      <c r="M185" s="5">
        <f>Planning!AH169</f>
        <v>0</v>
      </c>
      <c r="N185" s="5">
        <f>'Month 8'!M185+'Month 8'!N185-'Month 8'!O185</f>
        <v>0</v>
      </c>
      <c r="O185" s="166"/>
      <c r="P185" s="32" t="str">
        <f t="shared" si="25"/>
        <v/>
      </c>
      <c r="Q185" s="33" t="str">
        <f t="shared" ref="Q185:Q216" si="31">IF($U185=ExcluirDelPLogro,"",IF(AND(M185=0,N185=0,O185=0),"",P185))</f>
        <v/>
      </c>
      <c r="R185" s="89">
        <f ca="1">SUMIFS($J$25:$J$224,$C$25:$C$224,$C185,$G$25:$G$224,Lists!$A$16)</f>
        <v>0</v>
      </c>
      <c r="S185" s="89">
        <f t="shared" si="26"/>
        <v>0</v>
      </c>
      <c r="U185" s="2" t="str">
        <f t="shared" si="27"/>
        <v/>
      </c>
      <c r="W185" s="2" t="str">
        <f>IF(C185=0,"",LEFT(INDEX(Lists!$H$5:$H$49,MATCH(C185,Lists!$G$5:$G$49,0),1),1))</f>
        <v/>
      </c>
      <c r="Y185" s="4">
        <f ca="1">'Month 8'!H185+'Month 8'!I185-'Month 8'!J185</f>
        <v>0</v>
      </c>
      <c r="Z185" s="2" t="str">
        <f t="shared" ca="1" si="28"/>
        <v/>
      </c>
      <c r="AA185" s="2" t="str">
        <f t="shared" ref="AA185:AA216" ca="1" si="32">IF(AND(H185=0,I185=0,J185=0),"",IF(J185&gt;0,H185/J185,0))</f>
        <v/>
      </c>
      <c r="AC185" s="627" t="str">
        <f t="shared" si="29"/>
        <v>0</v>
      </c>
    </row>
    <row r="186" spans="1:29" ht="39" hidden="1" customHeight="1" x14ac:dyDescent="0.2">
      <c r="A186" s="14" t="str">
        <f>Planning!A170</f>
        <v>I162</v>
      </c>
      <c r="B186" s="9">
        <f>Planning!B170</f>
        <v>0</v>
      </c>
      <c r="C186" s="9">
        <f>Planning!C170</f>
        <v>0</v>
      </c>
      <c r="D186" s="9">
        <f>Planning!D170</f>
        <v>0</v>
      </c>
      <c r="E186" s="3">
        <f>Planning!E170</f>
        <v>0</v>
      </c>
      <c r="F186" s="3" t="str">
        <f>IF(Planning!G170&lt;&gt;0,Planning!G170,"")</f>
        <v/>
      </c>
      <c r="G186" s="194">
        <f>Planning!H170</f>
        <v>0</v>
      </c>
      <c r="H186" s="4">
        <f>Planning!AG170</f>
        <v>0</v>
      </c>
      <c r="I186" s="198">
        <f ca="1">IF(OR(W186="1",AND(W186&lt;&gt;"1",G186=Lists!$A$17)),Y186,0)</f>
        <v>0</v>
      </c>
      <c r="J186" s="174"/>
      <c r="K186" s="32" t="str">
        <f ca="1">IF(AND(W186="2",G186&lt;&gt;Lists!$A$17),AA186,Z186)</f>
        <v/>
      </c>
      <c r="L186" s="33" t="str">
        <f t="shared" ca="1" si="30"/>
        <v/>
      </c>
      <c r="M186" s="5">
        <f>Planning!AH170</f>
        <v>0</v>
      </c>
      <c r="N186" s="5">
        <f>'Month 8'!M186+'Month 8'!N186-'Month 8'!O186</f>
        <v>0</v>
      </c>
      <c r="O186" s="166"/>
      <c r="P186" s="32" t="str">
        <f t="shared" si="25"/>
        <v/>
      </c>
      <c r="Q186" s="33" t="str">
        <f t="shared" si="31"/>
        <v/>
      </c>
      <c r="R186" s="89">
        <f ca="1">SUMIFS($J$25:$J$224,$C$25:$C$224,$C186,$G$25:$G$224,Lists!$A$16)</f>
        <v>0</v>
      </c>
      <c r="S186" s="89">
        <f t="shared" si="26"/>
        <v>0</v>
      </c>
      <c r="U186" s="2" t="str">
        <f t="shared" si="27"/>
        <v/>
      </c>
      <c r="W186" s="2" t="str">
        <f>IF(C186=0,"",LEFT(INDEX(Lists!$H$5:$H$49,MATCH(C186,Lists!$G$5:$G$49,0),1),1))</f>
        <v/>
      </c>
      <c r="Y186" s="4">
        <f ca="1">'Month 8'!H186+'Month 8'!I186-'Month 8'!J186</f>
        <v>0</v>
      </c>
      <c r="Z186" s="2" t="str">
        <f t="shared" ca="1" si="28"/>
        <v/>
      </c>
      <c r="AA186" s="2" t="str">
        <f t="shared" ca="1" si="32"/>
        <v/>
      </c>
      <c r="AC186" s="627" t="str">
        <f t="shared" si="29"/>
        <v>0</v>
      </c>
    </row>
    <row r="187" spans="1:29" ht="39" hidden="1" customHeight="1" x14ac:dyDescent="0.2">
      <c r="A187" s="14" t="str">
        <f>Planning!A171</f>
        <v>I163</v>
      </c>
      <c r="B187" s="9">
        <f>Planning!B171</f>
        <v>0</v>
      </c>
      <c r="C187" s="9">
        <f>Planning!C171</f>
        <v>0</v>
      </c>
      <c r="D187" s="9">
        <f>Planning!D171</f>
        <v>0</v>
      </c>
      <c r="E187" s="3">
        <f>Planning!E171</f>
        <v>0</v>
      </c>
      <c r="F187" s="3" t="str">
        <f>IF(Planning!G171&lt;&gt;0,Planning!G171,"")</f>
        <v/>
      </c>
      <c r="G187" s="194">
        <f>Planning!H171</f>
        <v>0</v>
      </c>
      <c r="H187" s="4">
        <f>Planning!AG171</f>
        <v>0</v>
      </c>
      <c r="I187" s="198">
        <f ca="1">IF(OR(W187="1",AND(W187&lt;&gt;"1",G187=Lists!$A$17)),Y187,0)</f>
        <v>0</v>
      </c>
      <c r="J187" s="174"/>
      <c r="K187" s="32" t="str">
        <f ca="1">IF(AND(W187="2",G187&lt;&gt;Lists!$A$17),AA187,Z187)</f>
        <v/>
      </c>
      <c r="L187" s="33" t="str">
        <f t="shared" ca="1" si="30"/>
        <v/>
      </c>
      <c r="M187" s="5">
        <f>Planning!AH171</f>
        <v>0</v>
      </c>
      <c r="N187" s="5">
        <f>'Month 8'!M187+'Month 8'!N187-'Month 8'!O187</f>
        <v>0</v>
      </c>
      <c r="O187" s="166"/>
      <c r="P187" s="32" t="str">
        <f t="shared" si="25"/>
        <v/>
      </c>
      <c r="Q187" s="33" t="str">
        <f t="shared" si="31"/>
        <v/>
      </c>
      <c r="R187" s="89">
        <f ca="1">SUMIFS($J$25:$J$224,$C$25:$C$224,$C187,$G$25:$G$224,Lists!$A$16)</f>
        <v>0</v>
      </c>
      <c r="S187" s="89">
        <f t="shared" si="26"/>
        <v>0</v>
      </c>
      <c r="U187" s="2" t="str">
        <f t="shared" si="27"/>
        <v/>
      </c>
      <c r="W187" s="2" t="str">
        <f>IF(C187=0,"",LEFT(INDEX(Lists!$H$5:$H$49,MATCH(C187,Lists!$G$5:$G$49,0),1),1))</f>
        <v/>
      </c>
      <c r="Y187" s="4">
        <f ca="1">'Month 8'!H187+'Month 8'!I187-'Month 8'!J187</f>
        <v>0</v>
      </c>
      <c r="Z187" s="2" t="str">
        <f t="shared" ca="1" si="28"/>
        <v/>
      </c>
      <c r="AA187" s="2" t="str">
        <f t="shared" ca="1" si="32"/>
        <v/>
      </c>
      <c r="AC187" s="627" t="str">
        <f t="shared" si="29"/>
        <v>0</v>
      </c>
    </row>
    <row r="188" spans="1:29" ht="39" hidden="1" customHeight="1" x14ac:dyDescent="0.2">
      <c r="A188" s="14" t="str">
        <f>Planning!A172</f>
        <v>I164</v>
      </c>
      <c r="B188" s="9">
        <f>Planning!B172</f>
        <v>0</v>
      </c>
      <c r="C188" s="9">
        <f>Planning!C172</f>
        <v>0</v>
      </c>
      <c r="D188" s="9">
        <f>Planning!D172</f>
        <v>0</v>
      </c>
      <c r="E188" s="3">
        <f>Planning!E172</f>
        <v>0</v>
      </c>
      <c r="F188" s="3" t="str">
        <f>IF(Planning!G172&lt;&gt;0,Planning!G172,"")</f>
        <v/>
      </c>
      <c r="G188" s="194">
        <f>Planning!H172</f>
        <v>0</v>
      </c>
      <c r="H188" s="4">
        <f>Planning!AG172</f>
        <v>0</v>
      </c>
      <c r="I188" s="198">
        <f ca="1">IF(OR(W188="1",AND(W188&lt;&gt;"1",G188=Lists!$A$17)),Y188,0)</f>
        <v>0</v>
      </c>
      <c r="J188" s="174"/>
      <c r="K188" s="32" t="str">
        <f ca="1">IF(AND(W188="2",G188&lt;&gt;Lists!$A$17),AA188,Z188)</f>
        <v/>
      </c>
      <c r="L188" s="33" t="str">
        <f t="shared" ca="1" si="30"/>
        <v/>
      </c>
      <c r="M188" s="5">
        <f>Planning!AH172</f>
        <v>0</v>
      </c>
      <c r="N188" s="5">
        <f>'Month 8'!M188+'Month 8'!N188-'Month 8'!O188</f>
        <v>0</v>
      </c>
      <c r="O188" s="166"/>
      <c r="P188" s="32" t="str">
        <f t="shared" si="25"/>
        <v/>
      </c>
      <c r="Q188" s="33" t="str">
        <f t="shared" si="31"/>
        <v/>
      </c>
      <c r="R188" s="89">
        <f ca="1">SUMIFS($J$25:$J$224,$C$25:$C$224,$C188,$G$25:$G$224,Lists!$A$16)</f>
        <v>0</v>
      </c>
      <c r="S188" s="89">
        <f t="shared" si="26"/>
        <v>0</v>
      </c>
      <c r="U188" s="2" t="str">
        <f t="shared" si="27"/>
        <v/>
      </c>
      <c r="W188" s="2" t="str">
        <f>IF(C188=0,"",LEFT(INDEX(Lists!$H$5:$H$49,MATCH(C188,Lists!$G$5:$G$49,0),1),1))</f>
        <v/>
      </c>
      <c r="Y188" s="4">
        <f ca="1">'Month 8'!H188+'Month 8'!I188-'Month 8'!J188</f>
        <v>0</v>
      </c>
      <c r="Z188" s="2" t="str">
        <f t="shared" ca="1" si="28"/>
        <v/>
      </c>
      <c r="AA188" s="2" t="str">
        <f t="shared" ca="1" si="32"/>
        <v/>
      </c>
      <c r="AC188" s="627" t="str">
        <f t="shared" si="29"/>
        <v>0</v>
      </c>
    </row>
    <row r="189" spans="1:29" ht="39" hidden="1" customHeight="1" x14ac:dyDescent="0.2">
      <c r="A189" s="14" t="str">
        <f>Planning!A173</f>
        <v>I165</v>
      </c>
      <c r="B189" s="9">
        <f>Planning!B173</f>
        <v>0</v>
      </c>
      <c r="C189" s="9">
        <f>Planning!C173</f>
        <v>0</v>
      </c>
      <c r="D189" s="9">
        <f>Planning!D173</f>
        <v>0</v>
      </c>
      <c r="E189" s="3">
        <f>Planning!E173</f>
        <v>0</v>
      </c>
      <c r="F189" s="3" t="str">
        <f>IF(Planning!G173&lt;&gt;0,Planning!G173,"")</f>
        <v/>
      </c>
      <c r="G189" s="194">
        <f>Planning!H173</f>
        <v>0</v>
      </c>
      <c r="H189" s="4">
        <f>Planning!AG173</f>
        <v>0</v>
      </c>
      <c r="I189" s="198">
        <f ca="1">IF(OR(W189="1",AND(W189&lt;&gt;"1",G189=Lists!$A$17)),Y189,0)</f>
        <v>0</v>
      </c>
      <c r="J189" s="174"/>
      <c r="K189" s="32" t="str">
        <f ca="1">IF(AND(W189="2",G189&lt;&gt;Lists!$A$17),AA189,Z189)</f>
        <v/>
      </c>
      <c r="L189" s="33" t="str">
        <f t="shared" ca="1" si="30"/>
        <v/>
      </c>
      <c r="M189" s="5">
        <f>Planning!AH173</f>
        <v>0</v>
      </c>
      <c r="N189" s="5">
        <f>'Month 8'!M189+'Month 8'!N189-'Month 8'!O189</f>
        <v>0</v>
      </c>
      <c r="O189" s="166"/>
      <c r="P189" s="32" t="str">
        <f t="shared" si="25"/>
        <v/>
      </c>
      <c r="Q189" s="33" t="str">
        <f t="shared" si="31"/>
        <v/>
      </c>
      <c r="R189" s="89">
        <f ca="1">SUMIFS($J$25:$J$224,$C$25:$C$224,$C189,$G$25:$G$224,Lists!$A$16)</f>
        <v>0</v>
      </c>
      <c r="S189" s="89">
        <f t="shared" si="26"/>
        <v>0</v>
      </c>
      <c r="U189" s="2" t="str">
        <f t="shared" si="27"/>
        <v/>
      </c>
      <c r="W189" s="2" t="str">
        <f>IF(C189=0,"",LEFT(INDEX(Lists!$H$5:$H$49,MATCH(C189,Lists!$G$5:$G$49,0),1),1))</f>
        <v/>
      </c>
      <c r="Y189" s="4">
        <f ca="1">'Month 8'!H189+'Month 8'!I189-'Month 8'!J189</f>
        <v>0</v>
      </c>
      <c r="Z189" s="2" t="str">
        <f t="shared" ca="1" si="28"/>
        <v/>
      </c>
      <c r="AA189" s="2" t="str">
        <f t="shared" ca="1" si="32"/>
        <v/>
      </c>
      <c r="AC189" s="627" t="str">
        <f t="shared" si="29"/>
        <v>0</v>
      </c>
    </row>
    <row r="190" spans="1:29" ht="39" hidden="1" customHeight="1" x14ac:dyDescent="0.2">
      <c r="A190" s="14" t="str">
        <f>Planning!A174</f>
        <v>I166</v>
      </c>
      <c r="B190" s="9">
        <f>Planning!B174</f>
        <v>0</v>
      </c>
      <c r="C190" s="9">
        <f>Planning!C174</f>
        <v>0</v>
      </c>
      <c r="D190" s="9">
        <f>Planning!D174</f>
        <v>0</v>
      </c>
      <c r="E190" s="3">
        <f>Planning!E174</f>
        <v>0</v>
      </c>
      <c r="F190" s="3" t="str">
        <f>IF(Planning!G174&lt;&gt;0,Planning!G174,"")</f>
        <v/>
      </c>
      <c r="G190" s="194">
        <f>Planning!H174</f>
        <v>0</v>
      </c>
      <c r="H190" s="4">
        <f>Planning!AG174</f>
        <v>0</v>
      </c>
      <c r="I190" s="198">
        <f ca="1">IF(OR(W190="1",AND(W190&lt;&gt;"1",G190=Lists!$A$17)),Y190,0)</f>
        <v>0</v>
      </c>
      <c r="J190" s="174"/>
      <c r="K190" s="32" t="str">
        <f ca="1">IF(AND(W190="2",G190&lt;&gt;Lists!$A$17),AA190,Z190)</f>
        <v/>
      </c>
      <c r="L190" s="33" t="str">
        <f t="shared" ca="1" si="30"/>
        <v/>
      </c>
      <c r="M190" s="5">
        <f>Planning!AH174</f>
        <v>0</v>
      </c>
      <c r="N190" s="5">
        <f>'Month 8'!M190+'Month 8'!N190-'Month 8'!O190</f>
        <v>0</v>
      </c>
      <c r="O190" s="166"/>
      <c r="P190" s="32" t="str">
        <f t="shared" si="25"/>
        <v/>
      </c>
      <c r="Q190" s="33" t="str">
        <f t="shared" si="31"/>
        <v/>
      </c>
      <c r="R190" s="89">
        <f ca="1">SUMIFS($J$25:$J$224,$C$25:$C$224,$C190,$G$25:$G$224,Lists!$A$16)</f>
        <v>0</v>
      </c>
      <c r="S190" s="89">
        <f t="shared" si="26"/>
        <v>0</v>
      </c>
      <c r="U190" s="2" t="str">
        <f t="shared" si="27"/>
        <v/>
      </c>
      <c r="W190" s="2" t="str">
        <f>IF(C190=0,"",LEFT(INDEX(Lists!$H$5:$H$49,MATCH(C190,Lists!$G$5:$G$49,0),1),1))</f>
        <v/>
      </c>
      <c r="Y190" s="4">
        <f ca="1">'Month 8'!H190+'Month 8'!I190-'Month 8'!J190</f>
        <v>0</v>
      </c>
      <c r="Z190" s="2" t="str">
        <f t="shared" ca="1" si="28"/>
        <v/>
      </c>
      <c r="AA190" s="2" t="str">
        <f t="shared" ca="1" si="32"/>
        <v/>
      </c>
      <c r="AC190" s="627" t="str">
        <f t="shared" si="29"/>
        <v>0</v>
      </c>
    </row>
    <row r="191" spans="1:29" ht="39" hidden="1" customHeight="1" x14ac:dyDescent="0.2">
      <c r="A191" s="14" t="str">
        <f>Planning!A175</f>
        <v>I167</v>
      </c>
      <c r="B191" s="9">
        <f>Planning!B175</f>
        <v>0</v>
      </c>
      <c r="C191" s="9">
        <f>Planning!C175</f>
        <v>0</v>
      </c>
      <c r="D191" s="9">
        <f>Planning!D175</f>
        <v>0</v>
      </c>
      <c r="E191" s="3">
        <f>Planning!E175</f>
        <v>0</v>
      </c>
      <c r="F191" s="3" t="str">
        <f>IF(Planning!G175&lt;&gt;0,Planning!G175,"")</f>
        <v/>
      </c>
      <c r="G191" s="194">
        <f>Planning!H175</f>
        <v>0</v>
      </c>
      <c r="H191" s="4">
        <f>Planning!AG175</f>
        <v>0</v>
      </c>
      <c r="I191" s="198">
        <f ca="1">IF(OR(W191="1",AND(W191&lt;&gt;"1",G191=Lists!$A$17)),Y191,0)</f>
        <v>0</v>
      </c>
      <c r="J191" s="174"/>
      <c r="K191" s="32" t="str">
        <f ca="1">IF(AND(W191="2",G191&lt;&gt;Lists!$A$17),AA191,Z191)</f>
        <v/>
      </c>
      <c r="L191" s="33" t="str">
        <f t="shared" ca="1" si="30"/>
        <v/>
      </c>
      <c r="M191" s="5">
        <f>Planning!AH175</f>
        <v>0</v>
      </c>
      <c r="N191" s="5">
        <f>'Month 8'!M191+'Month 8'!N191-'Month 8'!O191</f>
        <v>0</v>
      </c>
      <c r="O191" s="166"/>
      <c r="P191" s="32" t="str">
        <f t="shared" si="25"/>
        <v/>
      </c>
      <c r="Q191" s="33" t="str">
        <f t="shared" si="31"/>
        <v/>
      </c>
      <c r="R191" s="89">
        <f ca="1">SUMIFS($J$25:$J$224,$C$25:$C$224,$C191,$G$25:$G$224,Lists!$A$16)</f>
        <v>0</v>
      </c>
      <c r="S191" s="89">
        <f t="shared" si="26"/>
        <v>0</v>
      </c>
      <c r="U191" s="2" t="str">
        <f t="shared" si="27"/>
        <v/>
      </c>
      <c r="W191" s="2" t="str">
        <f>IF(C191=0,"",LEFT(INDEX(Lists!$H$5:$H$49,MATCH(C191,Lists!$G$5:$G$49,0),1),1))</f>
        <v/>
      </c>
      <c r="Y191" s="4">
        <f ca="1">'Month 8'!H191+'Month 8'!I191-'Month 8'!J191</f>
        <v>0</v>
      </c>
      <c r="Z191" s="2" t="str">
        <f t="shared" ca="1" si="28"/>
        <v/>
      </c>
      <c r="AA191" s="2" t="str">
        <f t="shared" ca="1" si="32"/>
        <v/>
      </c>
      <c r="AC191" s="627" t="str">
        <f t="shared" si="29"/>
        <v>0</v>
      </c>
    </row>
    <row r="192" spans="1:29" ht="39" hidden="1" customHeight="1" x14ac:dyDescent="0.2">
      <c r="A192" s="14" t="str">
        <f>Planning!A176</f>
        <v>I168</v>
      </c>
      <c r="B192" s="9">
        <f>Planning!B176</f>
        <v>0</v>
      </c>
      <c r="C192" s="9">
        <f>Planning!C176</f>
        <v>0</v>
      </c>
      <c r="D192" s="9">
        <f>Planning!D176</f>
        <v>0</v>
      </c>
      <c r="E192" s="3">
        <f>Planning!E176</f>
        <v>0</v>
      </c>
      <c r="F192" s="3" t="str">
        <f>IF(Planning!G176&lt;&gt;0,Planning!G176,"")</f>
        <v/>
      </c>
      <c r="G192" s="194">
        <f>Planning!H176</f>
        <v>0</v>
      </c>
      <c r="H192" s="4">
        <f>Planning!AG176</f>
        <v>0</v>
      </c>
      <c r="I192" s="198">
        <f ca="1">IF(OR(W192="1",AND(W192&lt;&gt;"1",G192=Lists!$A$17)),Y192,0)</f>
        <v>0</v>
      </c>
      <c r="J192" s="174"/>
      <c r="K192" s="32" t="str">
        <f ca="1">IF(AND(W192="2",G192&lt;&gt;Lists!$A$17),AA192,Z192)</f>
        <v/>
      </c>
      <c r="L192" s="33" t="str">
        <f t="shared" ca="1" si="30"/>
        <v/>
      </c>
      <c r="M192" s="5">
        <f>Planning!AH176</f>
        <v>0</v>
      </c>
      <c r="N192" s="5">
        <f>'Month 8'!M192+'Month 8'!N192-'Month 8'!O192</f>
        <v>0</v>
      </c>
      <c r="O192" s="166"/>
      <c r="P192" s="32" t="str">
        <f t="shared" si="25"/>
        <v/>
      </c>
      <c r="Q192" s="33" t="str">
        <f t="shared" si="31"/>
        <v/>
      </c>
      <c r="R192" s="89">
        <f ca="1">SUMIFS($J$25:$J$224,$C$25:$C$224,$C192,$G$25:$G$224,Lists!$A$16)</f>
        <v>0</v>
      </c>
      <c r="S192" s="89">
        <f t="shared" si="26"/>
        <v>0</v>
      </c>
      <c r="U192" s="2" t="str">
        <f t="shared" si="27"/>
        <v/>
      </c>
      <c r="W192" s="2" t="str">
        <f>IF(C192=0,"",LEFT(INDEX(Lists!$H$5:$H$49,MATCH(C192,Lists!$G$5:$G$49,0),1),1))</f>
        <v/>
      </c>
      <c r="Y192" s="4">
        <f ca="1">'Month 8'!H192+'Month 8'!I192-'Month 8'!J192</f>
        <v>0</v>
      </c>
      <c r="Z192" s="2" t="str">
        <f t="shared" ca="1" si="28"/>
        <v/>
      </c>
      <c r="AA192" s="2" t="str">
        <f t="shared" ca="1" si="32"/>
        <v/>
      </c>
      <c r="AC192" s="627" t="str">
        <f t="shared" si="29"/>
        <v>0</v>
      </c>
    </row>
    <row r="193" spans="1:29" ht="39" hidden="1" customHeight="1" x14ac:dyDescent="0.2">
      <c r="A193" s="14" t="str">
        <f>Planning!A177</f>
        <v>I169</v>
      </c>
      <c r="B193" s="9">
        <f>Planning!B177</f>
        <v>0</v>
      </c>
      <c r="C193" s="9">
        <f>Planning!C177</f>
        <v>0</v>
      </c>
      <c r="D193" s="9">
        <f>Planning!D177</f>
        <v>0</v>
      </c>
      <c r="E193" s="3">
        <f>Planning!E177</f>
        <v>0</v>
      </c>
      <c r="F193" s="3" t="str">
        <f>IF(Planning!G177&lt;&gt;0,Planning!G177,"")</f>
        <v/>
      </c>
      <c r="G193" s="194">
        <f>Planning!H177</f>
        <v>0</v>
      </c>
      <c r="H193" s="4">
        <f>Planning!AG177</f>
        <v>0</v>
      </c>
      <c r="I193" s="198">
        <f ca="1">IF(OR(W193="1",AND(W193&lt;&gt;"1",G193=Lists!$A$17)),Y193,0)</f>
        <v>0</v>
      </c>
      <c r="J193" s="174"/>
      <c r="K193" s="32" t="str">
        <f ca="1">IF(AND(W193="2",G193&lt;&gt;Lists!$A$17),AA193,Z193)</f>
        <v/>
      </c>
      <c r="L193" s="33" t="str">
        <f t="shared" ca="1" si="30"/>
        <v/>
      </c>
      <c r="M193" s="5">
        <f>Planning!AH177</f>
        <v>0</v>
      </c>
      <c r="N193" s="5">
        <f>'Month 8'!M193+'Month 8'!N193-'Month 8'!O193</f>
        <v>0</v>
      </c>
      <c r="O193" s="166"/>
      <c r="P193" s="32" t="str">
        <f t="shared" si="25"/>
        <v/>
      </c>
      <c r="Q193" s="33" t="str">
        <f t="shared" si="31"/>
        <v/>
      </c>
      <c r="R193" s="89">
        <f ca="1">SUMIFS($J$25:$J$224,$C$25:$C$224,$C193,$G$25:$G$224,Lists!$A$16)</f>
        <v>0</v>
      </c>
      <c r="S193" s="89">
        <f t="shared" si="26"/>
        <v>0</v>
      </c>
      <c r="U193" s="2" t="str">
        <f t="shared" si="27"/>
        <v/>
      </c>
      <c r="W193" s="2" t="str">
        <f>IF(C193=0,"",LEFT(INDEX(Lists!$H$5:$H$49,MATCH(C193,Lists!$G$5:$G$49,0),1),1))</f>
        <v/>
      </c>
      <c r="Y193" s="4">
        <f ca="1">'Month 8'!H193+'Month 8'!I193-'Month 8'!J193</f>
        <v>0</v>
      </c>
      <c r="Z193" s="2" t="str">
        <f t="shared" ca="1" si="28"/>
        <v/>
      </c>
      <c r="AA193" s="2" t="str">
        <f t="shared" ca="1" si="32"/>
        <v/>
      </c>
      <c r="AC193" s="627" t="str">
        <f t="shared" si="29"/>
        <v>0</v>
      </c>
    </row>
    <row r="194" spans="1:29" ht="39" hidden="1" customHeight="1" x14ac:dyDescent="0.2">
      <c r="A194" s="14" t="str">
        <f>Planning!A178</f>
        <v>I170</v>
      </c>
      <c r="B194" s="9">
        <f>Planning!B178</f>
        <v>0</v>
      </c>
      <c r="C194" s="9">
        <f>Planning!C178</f>
        <v>0</v>
      </c>
      <c r="D194" s="9">
        <f>Planning!D178</f>
        <v>0</v>
      </c>
      <c r="E194" s="3">
        <f>Planning!E178</f>
        <v>0</v>
      </c>
      <c r="F194" s="3" t="str">
        <f>IF(Planning!G178&lt;&gt;0,Planning!G178,"")</f>
        <v/>
      </c>
      <c r="G194" s="194">
        <f>Planning!H178</f>
        <v>0</v>
      </c>
      <c r="H194" s="4">
        <f>Planning!AG178</f>
        <v>0</v>
      </c>
      <c r="I194" s="198">
        <f ca="1">IF(OR(W194="1",AND(W194&lt;&gt;"1",G194=Lists!$A$17)),Y194,0)</f>
        <v>0</v>
      </c>
      <c r="J194" s="174"/>
      <c r="K194" s="32" t="str">
        <f ca="1">IF(AND(W194="2",G194&lt;&gt;Lists!$A$17),AA194,Z194)</f>
        <v/>
      </c>
      <c r="L194" s="33" t="str">
        <f t="shared" ca="1" si="30"/>
        <v/>
      </c>
      <c r="M194" s="5">
        <f>Planning!AH178</f>
        <v>0</v>
      </c>
      <c r="N194" s="5">
        <f>'Month 8'!M194+'Month 8'!N194-'Month 8'!O194</f>
        <v>0</v>
      </c>
      <c r="O194" s="166"/>
      <c r="P194" s="32" t="str">
        <f t="shared" si="25"/>
        <v/>
      </c>
      <c r="Q194" s="33" t="str">
        <f t="shared" si="31"/>
        <v/>
      </c>
      <c r="R194" s="89">
        <f ca="1">SUMIFS($J$25:$J$224,$C$25:$C$224,$C194,$G$25:$G$224,Lists!$A$16)</f>
        <v>0</v>
      </c>
      <c r="S194" s="89">
        <f t="shared" si="26"/>
        <v>0</v>
      </c>
      <c r="U194" s="2" t="str">
        <f t="shared" si="27"/>
        <v/>
      </c>
      <c r="W194" s="2" t="str">
        <f>IF(C194=0,"",LEFT(INDEX(Lists!$H$5:$H$49,MATCH(C194,Lists!$G$5:$G$49,0),1),1))</f>
        <v/>
      </c>
      <c r="Y194" s="4">
        <f ca="1">'Month 8'!H194+'Month 8'!I194-'Month 8'!J194</f>
        <v>0</v>
      </c>
      <c r="Z194" s="2" t="str">
        <f t="shared" ca="1" si="28"/>
        <v/>
      </c>
      <c r="AA194" s="2" t="str">
        <f t="shared" ca="1" si="32"/>
        <v/>
      </c>
      <c r="AC194" s="627" t="str">
        <f t="shared" si="29"/>
        <v>0</v>
      </c>
    </row>
    <row r="195" spans="1:29" ht="39" hidden="1" customHeight="1" x14ac:dyDescent="0.2">
      <c r="A195" s="14" t="str">
        <f>Planning!A179</f>
        <v>I171</v>
      </c>
      <c r="B195" s="9">
        <f>Planning!B179</f>
        <v>0</v>
      </c>
      <c r="C195" s="9">
        <f>Planning!C179</f>
        <v>0</v>
      </c>
      <c r="D195" s="9">
        <f>Planning!D179</f>
        <v>0</v>
      </c>
      <c r="E195" s="3">
        <f>Planning!E179</f>
        <v>0</v>
      </c>
      <c r="F195" s="3" t="str">
        <f>IF(Planning!G179&lt;&gt;0,Planning!G179,"")</f>
        <v/>
      </c>
      <c r="G195" s="194">
        <f>Planning!H179</f>
        <v>0</v>
      </c>
      <c r="H195" s="4">
        <f>Planning!AG179</f>
        <v>0</v>
      </c>
      <c r="I195" s="198">
        <f ca="1">IF(OR(W195="1",AND(W195&lt;&gt;"1",G195=Lists!$A$17)),Y195,0)</f>
        <v>0</v>
      </c>
      <c r="J195" s="174"/>
      <c r="K195" s="32" t="str">
        <f ca="1">IF(AND(W195="2",G195&lt;&gt;Lists!$A$17),AA195,Z195)</f>
        <v/>
      </c>
      <c r="L195" s="33" t="str">
        <f t="shared" ca="1" si="30"/>
        <v/>
      </c>
      <c r="M195" s="5">
        <f>Planning!AH179</f>
        <v>0</v>
      </c>
      <c r="N195" s="5">
        <f>'Month 8'!M195+'Month 8'!N195-'Month 8'!O195</f>
        <v>0</v>
      </c>
      <c r="O195" s="166"/>
      <c r="P195" s="32" t="str">
        <f t="shared" si="25"/>
        <v/>
      </c>
      <c r="Q195" s="33" t="str">
        <f t="shared" si="31"/>
        <v/>
      </c>
      <c r="R195" s="89">
        <f ca="1">SUMIFS($J$25:$J$224,$C$25:$C$224,$C195,$G$25:$G$224,Lists!$A$16)</f>
        <v>0</v>
      </c>
      <c r="S195" s="89">
        <f t="shared" si="26"/>
        <v>0</v>
      </c>
      <c r="U195" s="2" t="str">
        <f t="shared" si="27"/>
        <v/>
      </c>
      <c r="W195" s="2" t="str">
        <f>IF(C195=0,"",LEFT(INDEX(Lists!$H$5:$H$49,MATCH(C195,Lists!$G$5:$G$49,0),1),1))</f>
        <v/>
      </c>
      <c r="Y195" s="4">
        <f ca="1">'Month 8'!H195+'Month 8'!I195-'Month 8'!J195</f>
        <v>0</v>
      </c>
      <c r="Z195" s="2" t="str">
        <f t="shared" ca="1" si="28"/>
        <v/>
      </c>
      <c r="AA195" s="2" t="str">
        <f t="shared" ca="1" si="32"/>
        <v/>
      </c>
      <c r="AC195" s="627" t="str">
        <f t="shared" si="29"/>
        <v>0</v>
      </c>
    </row>
    <row r="196" spans="1:29" ht="39" hidden="1" customHeight="1" x14ac:dyDescent="0.2">
      <c r="A196" s="14" t="str">
        <f>Planning!A180</f>
        <v>I172</v>
      </c>
      <c r="B196" s="9">
        <f>Planning!B180</f>
        <v>0</v>
      </c>
      <c r="C196" s="9">
        <f>Planning!C180</f>
        <v>0</v>
      </c>
      <c r="D196" s="9">
        <f>Planning!D180</f>
        <v>0</v>
      </c>
      <c r="E196" s="3">
        <f>Planning!E180</f>
        <v>0</v>
      </c>
      <c r="F196" s="3" t="str">
        <f>IF(Planning!G180&lt;&gt;0,Planning!G180,"")</f>
        <v/>
      </c>
      <c r="G196" s="194">
        <f>Planning!H180</f>
        <v>0</v>
      </c>
      <c r="H196" s="4">
        <f>Planning!AG180</f>
        <v>0</v>
      </c>
      <c r="I196" s="198">
        <f ca="1">IF(OR(W196="1",AND(W196&lt;&gt;"1",G196=Lists!$A$17)),Y196,0)</f>
        <v>0</v>
      </c>
      <c r="J196" s="174"/>
      <c r="K196" s="32" t="str">
        <f ca="1">IF(AND(W196="2",G196&lt;&gt;Lists!$A$17),AA196,Z196)</f>
        <v/>
      </c>
      <c r="L196" s="33" t="str">
        <f t="shared" ca="1" si="30"/>
        <v/>
      </c>
      <c r="M196" s="5">
        <f>Planning!AH180</f>
        <v>0</v>
      </c>
      <c r="N196" s="5">
        <f>'Month 8'!M196+'Month 8'!N196-'Month 8'!O196</f>
        <v>0</v>
      </c>
      <c r="O196" s="166"/>
      <c r="P196" s="32" t="str">
        <f t="shared" si="25"/>
        <v/>
      </c>
      <c r="Q196" s="33" t="str">
        <f t="shared" si="31"/>
        <v/>
      </c>
      <c r="R196" s="89">
        <f ca="1">SUMIFS($J$25:$J$224,$C$25:$C$224,$C196,$G$25:$G$224,Lists!$A$16)</f>
        <v>0</v>
      </c>
      <c r="S196" s="89">
        <f t="shared" si="26"/>
        <v>0</v>
      </c>
      <c r="U196" s="2" t="str">
        <f t="shared" si="27"/>
        <v/>
      </c>
      <c r="W196" s="2" t="str">
        <f>IF(C196=0,"",LEFT(INDEX(Lists!$H$5:$H$49,MATCH(C196,Lists!$G$5:$G$49,0),1),1))</f>
        <v/>
      </c>
      <c r="Y196" s="4">
        <f ca="1">'Month 8'!H196+'Month 8'!I196-'Month 8'!J196</f>
        <v>0</v>
      </c>
      <c r="Z196" s="2" t="str">
        <f t="shared" ca="1" si="28"/>
        <v/>
      </c>
      <c r="AA196" s="2" t="str">
        <f t="shared" ca="1" si="32"/>
        <v/>
      </c>
      <c r="AC196" s="627" t="str">
        <f t="shared" si="29"/>
        <v>0</v>
      </c>
    </row>
    <row r="197" spans="1:29" ht="39" hidden="1" customHeight="1" x14ac:dyDescent="0.2">
      <c r="A197" s="14" t="str">
        <f>Planning!A181</f>
        <v>I173</v>
      </c>
      <c r="B197" s="9">
        <f>Planning!B181</f>
        <v>0</v>
      </c>
      <c r="C197" s="9">
        <f>Planning!C181</f>
        <v>0</v>
      </c>
      <c r="D197" s="9">
        <f>Planning!D181</f>
        <v>0</v>
      </c>
      <c r="E197" s="3">
        <f>Planning!E181</f>
        <v>0</v>
      </c>
      <c r="F197" s="3" t="str">
        <f>IF(Planning!G181&lt;&gt;0,Planning!G181,"")</f>
        <v/>
      </c>
      <c r="G197" s="194">
        <f>Planning!H181</f>
        <v>0</v>
      </c>
      <c r="H197" s="4">
        <f>Planning!AG181</f>
        <v>0</v>
      </c>
      <c r="I197" s="198">
        <f ca="1">IF(OR(W197="1",AND(W197&lt;&gt;"1",G197=Lists!$A$17)),Y197,0)</f>
        <v>0</v>
      </c>
      <c r="J197" s="174"/>
      <c r="K197" s="32" t="str">
        <f ca="1">IF(AND(W197="2",G197&lt;&gt;Lists!$A$17),AA197,Z197)</f>
        <v/>
      </c>
      <c r="L197" s="33" t="str">
        <f t="shared" ca="1" si="30"/>
        <v/>
      </c>
      <c r="M197" s="5">
        <f>Planning!AH181</f>
        <v>0</v>
      </c>
      <c r="N197" s="5">
        <f>'Month 8'!M197+'Month 8'!N197-'Month 8'!O197</f>
        <v>0</v>
      </c>
      <c r="O197" s="166"/>
      <c r="P197" s="32" t="str">
        <f t="shared" si="25"/>
        <v/>
      </c>
      <c r="Q197" s="33" t="str">
        <f t="shared" si="31"/>
        <v/>
      </c>
      <c r="R197" s="89">
        <f ca="1">SUMIFS($J$25:$J$224,$C$25:$C$224,$C197,$G$25:$G$224,Lists!$A$16)</f>
        <v>0</v>
      </c>
      <c r="S197" s="89">
        <f t="shared" si="26"/>
        <v>0</v>
      </c>
      <c r="U197" s="2" t="str">
        <f t="shared" si="27"/>
        <v/>
      </c>
      <c r="W197" s="2" t="str">
        <f>IF(C197=0,"",LEFT(INDEX(Lists!$H$5:$H$49,MATCH(C197,Lists!$G$5:$G$49,0),1),1))</f>
        <v/>
      </c>
      <c r="Y197" s="4">
        <f ca="1">'Month 8'!H197+'Month 8'!I197-'Month 8'!J197</f>
        <v>0</v>
      </c>
      <c r="Z197" s="2" t="str">
        <f t="shared" ca="1" si="28"/>
        <v/>
      </c>
      <c r="AA197" s="2" t="str">
        <f t="shared" ca="1" si="32"/>
        <v/>
      </c>
      <c r="AC197" s="627" t="str">
        <f t="shared" si="29"/>
        <v>0</v>
      </c>
    </row>
    <row r="198" spans="1:29" ht="39" hidden="1" customHeight="1" x14ac:dyDescent="0.2">
      <c r="A198" s="14" t="str">
        <f>Planning!A182</f>
        <v>I174</v>
      </c>
      <c r="B198" s="9">
        <f>Planning!B182</f>
        <v>0</v>
      </c>
      <c r="C198" s="9">
        <f>Planning!C182</f>
        <v>0</v>
      </c>
      <c r="D198" s="9">
        <f>Planning!D182</f>
        <v>0</v>
      </c>
      <c r="E198" s="3">
        <f>Planning!E182</f>
        <v>0</v>
      </c>
      <c r="F198" s="3" t="str">
        <f>IF(Planning!G182&lt;&gt;0,Planning!G182,"")</f>
        <v/>
      </c>
      <c r="G198" s="194">
        <f>Planning!H182</f>
        <v>0</v>
      </c>
      <c r="H198" s="4">
        <f>Planning!AG182</f>
        <v>0</v>
      </c>
      <c r="I198" s="198">
        <f ca="1">IF(OR(W198="1",AND(W198&lt;&gt;"1",G198=Lists!$A$17)),Y198,0)</f>
        <v>0</v>
      </c>
      <c r="J198" s="174"/>
      <c r="K198" s="32" t="str">
        <f ca="1">IF(AND(W198="2",G198&lt;&gt;Lists!$A$17),AA198,Z198)</f>
        <v/>
      </c>
      <c r="L198" s="33" t="str">
        <f t="shared" ca="1" si="30"/>
        <v/>
      </c>
      <c r="M198" s="5">
        <f>Planning!AH182</f>
        <v>0</v>
      </c>
      <c r="N198" s="5">
        <f>'Month 8'!M198+'Month 8'!N198-'Month 8'!O198</f>
        <v>0</v>
      </c>
      <c r="O198" s="166"/>
      <c r="P198" s="32" t="str">
        <f t="shared" si="25"/>
        <v/>
      </c>
      <c r="Q198" s="33" t="str">
        <f t="shared" si="31"/>
        <v/>
      </c>
      <c r="R198" s="89">
        <f ca="1">SUMIFS($J$25:$J$224,$C$25:$C$224,$C198,$G$25:$G$224,Lists!$A$16)</f>
        <v>0</v>
      </c>
      <c r="S198" s="89">
        <f t="shared" si="26"/>
        <v>0</v>
      </c>
      <c r="U198" s="2" t="str">
        <f t="shared" si="27"/>
        <v/>
      </c>
      <c r="W198" s="2" t="str">
        <f>IF(C198=0,"",LEFT(INDEX(Lists!$H$5:$H$49,MATCH(C198,Lists!$G$5:$G$49,0),1),1))</f>
        <v/>
      </c>
      <c r="Y198" s="4">
        <f ca="1">'Month 8'!H198+'Month 8'!I198-'Month 8'!J198</f>
        <v>0</v>
      </c>
      <c r="Z198" s="2" t="str">
        <f t="shared" ca="1" si="28"/>
        <v/>
      </c>
      <c r="AA198" s="2" t="str">
        <f t="shared" ca="1" si="32"/>
        <v/>
      </c>
      <c r="AC198" s="627" t="str">
        <f t="shared" si="29"/>
        <v>0</v>
      </c>
    </row>
    <row r="199" spans="1:29" ht="39" hidden="1" customHeight="1" x14ac:dyDescent="0.2">
      <c r="A199" s="14" t="str">
        <f>Planning!A183</f>
        <v>I175</v>
      </c>
      <c r="B199" s="9">
        <f>Planning!B183</f>
        <v>0</v>
      </c>
      <c r="C199" s="9">
        <f>Planning!C183</f>
        <v>0</v>
      </c>
      <c r="D199" s="9">
        <f>Planning!D183</f>
        <v>0</v>
      </c>
      <c r="E199" s="3">
        <f>Planning!E183</f>
        <v>0</v>
      </c>
      <c r="F199" s="3" t="str">
        <f>IF(Planning!G183&lt;&gt;0,Planning!G183,"")</f>
        <v/>
      </c>
      <c r="G199" s="194">
        <f>Planning!H183</f>
        <v>0</v>
      </c>
      <c r="H199" s="4">
        <f>Planning!AG183</f>
        <v>0</v>
      </c>
      <c r="I199" s="198">
        <f ca="1">IF(OR(W199="1",AND(W199&lt;&gt;"1",G199=Lists!$A$17)),Y199,0)</f>
        <v>0</v>
      </c>
      <c r="J199" s="174"/>
      <c r="K199" s="32" t="str">
        <f ca="1">IF(AND(W199="2",G199&lt;&gt;Lists!$A$17),AA199,Z199)</f>
        <v/>
      </c>
      <c r="L199" s="33" t="str">
        <f t="shared" ca="1" si="30"/>
        <v/>
      </c>
      <c r="M199" s="5">
        <f>Planning!AH183</f>
        <v>0</v>
      </c>
      <c r="N199" s="5">
        <f>'Month 8'!M199+'Month 8'!N199-'Month 8'!O199</f>
        <v>0</v>
      </c>
      <c r="O199" s="166"/>
      <c r="P199" s="32" t="str">
        <f t="shared" si="25"/>
        <v/>
      </c>
      <c r="Q199" s="33" t="str">
        <f t="shared" si="31"/>
        <v/>
      </c>
      <c r="R199" s="89">
        <f ca="1">SUMIFS($J$25:$J$224,$C$25:$C$224,$C199,$G$25:$G$224,Lists!$A$16)</f>
        <v>0</v>
      </c>
      <c r="S199" s="89">
        <f t="shared" si="26"/>
        <v>0</v>
      </c>
      <c r="U199" s="2" t="str">
        <f t="shared" si="27"/>
        <v/>
      </c>
      <c r="W199" s="2" t="str">
        <f>IF(C199=0,"",LEFT(INDEX(Lists!$H$5:$H$49,MATCH(C199,Lists!$G$5:$G$49,0),1),1))</f>
        <v/>
      </c>
      <c r="Y199" s="4">
        <f ca="1">'Month 8'!H199+'Month 8'!I199-'Month 8'!J199</f>
        <v>0</v>
      </c>
      <c r="Z199" s="2" t="str">
        <f t="shared" ca="1" si="28"/>
        <v/>
      </c>
      <c r="AA199" s="2" t="str">
        <f t="shared" ca="1" si="32"/>
        <v/>
      </c>
      <c r="AC199" s="627" t="str">
        <f t="shared" si="29"/>
        <v>0</v>
      </c>
    </row>
    <row r="200" spans="1:29" ht="39" hidden="1" customHeight="1" x14ac:dyDescent="0.2">
      <c r="A200" s="14" t="str">
        <f>Planning!A184</f>
        <v>I176</v>
      </c>
      <c r="B200" s="9">
        <f>Planning!B184</f>
        <v>0</v>
      </c>
      <c r="C200" s="9">
        <f>Planning!C184</f>
        <v>0</v>
      </c>
      <c r="D200" s="9">
        <f>Planning!D184</f>
        <v>0</v>
      </c>
      <c r="E200" s="3">
        <f>Planning!E184</f>
        <v>0</v>
      </c>
      <c r="F200" s="3" t="str">
        <f>IF(Planning!G184&lt;&gt;0,Planning!G184,"")</f>
        <v/>
      </c>
      <c r="G200" s="194">
        <f>Planning!H184</f>
        <v>0</v>
      </c>
      <c r="H200" s="4">
        <f>Planning!AG184</f>
        <v>0</v>
      </c>
      <c r="I200" s="198">
        <f ca="1">IF(OR(W200="1",AND(W200&lt;&gt;"1",G200=Lists!$A$17)),Y200,0)</f>
        <v>0</v>
      </c>
      <c r="J200" s="174"/>
      <c r="K200" s="32" t="str">
        <f ca="1">IF(AND(W200="2",G200&lt;&gt;Lists!$A$17),AA200,Z200)</f>
        <v/>
      </c>
      <c r="L200" s="33" t="str">
        <f t="shared" ca="1" si="30"/>
        <v/>
      </c>
      <c r="M200" s="5">
        <f>Planning!AH184</f>
        <v>0</v>
      </c>
      <c r="N200" s="5">
        <f>'Month 8'!M200+'Month 8'!N200-'Month 8'!O200</f>
        <v>0</v>
      </c>
      <c r="O200" s="166"/>
      <c r="P200" s="32" t="str">
        <f t="shared" si="25"/>
        <v/>
      </c>
      <c r="Q200" s="33" t="str">
        <f t="shared" si="31"/>
        <v/>
      </c>
      <c r="R200" s="89">
        <f ca="1">SUMIFS($J$25:$J$224,$C$25:$C$224,$C200,$G$25:$G$224,Lists!$A$16)</f>
        <v>0</v>
      </c>
      <c r="S200" s="89">
        <f t="shared" si="26"/>
        <v>0</v>
      </c>
      <c r="U200" s="2" t="str">
        <f t="shared" si="27"/>
        <v/>
      </c>
      <c r="W200" s="2" t="str">
        <f>IF(C200=0,"",LEFT(INDEX(Lists!$H$5:$H$49,MATCH(C200,Lists!$G$5:$G$49,0),1),1))</f>
        <v/>
      </c>
      <c r="Y200" s="4">
        <f ca="1">'Month 8'!H200+'Month 8'!I200-'Month 8'!J200</f>
        <v>0</v>
      </c>
      <c r="Z200" s="2" t="str">
        <f t="shared" ca="1" si="28"/>
        <v/>
      </c>
      <c r="AA200" s="2" t="str">
        <f t="shared" ca="1" si="32"/>
        <v/>
      </c>
      <c r="AC200" s="627" t="str">
        <f t="shared" si="29"/>
        <v>0</v>
      </c>
    </row>
    <row r="201" spans="1:29" ht="39" hidden="1" customHeight="1" x14ac:dyDescent="0.2">
      <c r="A201" s="14" t="str">
        <f>Planning!A185</f>
        <v>I177</v>
      </c>
      <c r="B201" s="9">
        <f>Planning!B185</f>
        <v>0</v>
      </c>
      <c r="C201" s="9">
        <f>Planning!C185</f>
        <v>0</v>
      </c>
      <c r="D201" s="9">
        <f>Planning!D185</f>
        <v>0</v>
      </c>
      <c r="E201" s="3">
        <f>Planning!E185</f>
        <v>0</v>
      </c>
      <c r="F201" s="3" t="str">
        <f>IF(Planning!G185&lt;&gt;0,Planning!G185,"")</f>
        <v/>
      </c>
      <c r="G201" s="194">
        <f>Planning!H185</f>
        <v>0</v>
      </c>
      <c r="H201" s="4">
        <f>Planning!AG185</f>
        <v>0</v>
      </c>
      <c r="I201" s="198">
        <f ca="1">IF(OR(W201="1",AND(W201&lt;&gt;"1",G201=Lists!$A$17)),Y201,0)</f>
        <v>0</v>
      </c>
      <c r="J201" s="174"/>
      <c r="K201" s="32" t="str">
        <f ca="1">IF(AND(W201="2",G201&lt;&gt;Lists!$A$17),AA201,Z201)</f>
        <v/>
      </c>
      <c r="L201" s="33" t="str">
        <f t="shared" ca="1" si="30"/>
        <v/>
      </c>
      <c r="M201" s="5">
        <f>Planning!AH185</f>
        <v>0</v>
      </c>
      <c r="N201" s="5">
        <f>'Month 8'!M201+'Month 8'!N201-'Month 8'!O201</f>
        <v>0</v>
      </c>
      <c r="O201" s="166"/>
      <c r="P201" s="32" t="str">
        <f t="shared" si="25"/>
        <v/>
      </c>
      <c r="Q201" s="33" t="str">
        <f t="shared" si="31"/>
        <v/>
      </c>
      <c r="R201" s="89">
        <f ca="1">SUMIFS($J$25:$J$224,$C$25:$C$224,$C201,$G$25:$G$224,Lists!$A$16)</f>
        <v>0</v>
      </c>
      <c r="S201" s="89">
        <f t="shared" si="26"/>
        <v>0</v>
      </c>
      <c r="U201" s="2" t="str">
        <f t="shared" si="27"/>
        <v/>
      </c>
      <c r="W201" s="2" t="str">
        <f>IF(C201=0,"",LEFT(INDEX(Lists!$H$5:$H$49,MATCH(C201,Lists!$G$5:$G$49,0),1),1))</f>
        <v/>
      </c>
      <c r="Y201" s="4">
        <f ca="1">'Month 8'!H201+'Month 8'!I201-'Month 8'!J201</f>
        <v>0</v>
      </c>
      <c r="Z201" s="2" t="str">
        <f t="shared" ca="1" si="28"/>
        <v/>
      </c>
      <c r="AA201" s="2" t="str">
        <f t="shared" ca="1" si="32"/>
        <v/>
      </c>
      <c r="AC201" s="627" t="str">
        <f t="shared" si="29"/>
        <v>0</v>
      </c>
    </row>
    <row r="202" spans="1:29" ht="39" hidden="1" customHeight="1" x14ac:dyDescent="0.2">
      <c r="A202" s="14" t="str">
        <f>Planning!A186</f>
        <v>I178</v>
      </c>
      <c r="B202" s="9">
        <f>Planning!B186</f>
        <v>0</v>
      </c>
      <c r="C202" s="9">
        <f>Planning!C186</f>
        <v>0</v>
      </c>
      <c r="D202" s="9">
        <f>Planning!D186</f>
        <v>0</v>
      </c>
      <c r="E202" s="3">
        <f>Planning!E186</f>
        <v>0</v>
      </c>
      <c r="F202" s="3" t="str">
        <f>IF(Planning!G186&lt;&gt;0,Planning!G186,"")</f>
        <v/>
      </c>
      <c r="G202" s="194">
        <f>Planning!H186</f>
        <v>0</v>
      </c>
      <c r="H202" s="4">
        <f>Planning!AG186</f>
        <v>0</v>
      </c>
      <c r="I202" s="198">
        <f ca="1">IF(OR(W202="1",AND(W202&lt;&gt;"1",G202=Lists!$A$17)),Y202,0)</f>
        <v>0</v>
      </c>
      <c r="J202" s="174"/>
      <c r="K202" s="32" t="str">
        <f ca="1">IF(AND(W202="2",G202&lt;&gt;Lists!$A$17),AA202,Z202)</f>
        <v/>
      </c>
      <c r="L202" s="33" t="str">
        <f t="shared" ca="1" si="30"/>
        <v/>
      </c>
      <c r="M202" s="5">
        <f>Planning!AH186</f>
        <v>0</v>
      </c>
      <c r="N202" s="5">
        <f>'Month 8'!M202+'Month 8'!N202-'Month 8'!O202</f>
        <v>0</v>
      </c>
      <c r="O202" s="166"/>
      <c r="P202" s="32" t="str">
        <f t="shared" si="25"/>
        <v/>
      </c>
      <c r="Q202" s="33" t="str">
        <f t="shared" si="31"/>
        <v/>
      </c>
      <c r="R202" s="89">
        <f ca="1">SUMIFS($J$25:$J$224,$C$25:$C$224,$C202,$G$25:$G$224,Lists!$A$16)</f>
        <v>0</v>
      </c>
      <c r="S202" s="89">
        <f t="shared" si="26"/>
        <v>0</v>
      </c>
      <c r="U202" s="2" t="str">
        <f t="shared" si="27"/>
        <v/>
      </c>
      <c r="W202" s="2" t="str">
        <f>IF(C202=0,"",LEFT(INDEX(Lists!$H$5:$H$49,MATCH(C202,Lists!$G$5:$G$49,0),1),1))</f>
        <v/>
      </c>
      <c r="Y202" s="4">
        <f ca="1">'Month 8'!H202+'Month 8'!I202-'Month 8'!J202</f>
        <v>0</v>
      </c>
      <c r="Z202" s="2" t="str">
        <f t="shared" ca="1" si="28"/>
        <v/>
      </c>
      <c r="AA202" s="2" t="str">
        <f t="shared" ca="1" si="32"/>
        <v/>
      </c>
      <c r="AC202" s="627" t="str">
        <f t="shared" si="29"/>
        <v>0</v>
      </c>
    </row>
    <row r="203" spans="1:29" ht="39" hidden="1" customHeight="1" x14ac:dyDescent="0.2">
      <c r="A203" s="14" t="str">
        <f>Planning!A187</f>
        <v>I179</v>
      </c>
      <c r="B203" s="9">
        <f>Planning!B187</f>
        <v>0</v>
      </c>
      <c r="C203" s="9">
        <f>Planning!C187</f>
        <v>0</v>
      </c>
      <c r="D203" s="9">
        <f>Planning!D187</f>
        <v>0</v>
      </c>
      <c r="E203" s="3">
        <f>Planning!E187</f>
        <v>0</v>
      </c>
      <c r="F203" s="3" t="str">
        <f>IF(Planning!G187&lt;&gt;0,Planning!G187,"")</f>
        <v/>
      </c>
      <c r="G203" s="194">
        <f>Planning!H187</f>
        <v>0</v>
      </c>
      <c r="H203" s="4">
        <f>Planning!AG187</f>
        <v>0</v>
      </c>
      <c r="I203" s="198">
        <f ca="1">IF(OR(W203="1",AND(W203&lt;&gt;"1",G203=Lists!$A$17)),Y203,0)</f>
        <v>0</v>
      </c>
      <c r="J203" s="174"/>
      <c r="K203" s="32" t="str">
        <f ca="1">IF(AND(W203="2",G203&lt;&gt;Lists!$A$17),AA203,Z203)</f>
        <v/>
      </c>
      <c r="L203" s="33" t="str">
        <f t="shared" ca="1" si="30"/>
        <v/>
      </c>
      <c r="M203" s="5">
        <f>Planning!AH187</f>
        <v>0</v>
      </c>
      <c r="N203" s="5">
        <f>'Month 8'!M203+'Month 8'!N203-'Month 8'!O203</f>
        <v>0</v>
      </c>
      <c r="O203" s="166"/>
      <c r="P203" s="32" t="str">
        <f t="shared" si="25"/>
        <v/>
      </c>
      <c r="Q203" s="33" t="str">
        <f t="shared" si="31"/>
        <v/>
      </c>
      <c r="R203" s="89">
        <f ca="1">SUMIFS($J$25:$J$224,$C$25:$C$224,$C203,$G$25:$G$224,Lists!$A$16)</f>
        <v>0</v>
      </c>
      <c r="S203" s="89">
        <f t="shared" si="26"/>
        <v>0</v>
      </c>
      <c r="U203" s="2" t="str">
        <f t="shared" si="27"/>
        <v/>
      </c>
      <c r="W203" s="2" t="str">
        <f>IF(C203=0,"",LEFT(INDEX(Lists!$H$5:$H$49,MATCH(C203,Lists!$G$5:$G$49,0),1),1))</f>
        <v/>
      </c>
      <c r="Y203" s="4">
        <f ca="1">'Month 8'!H203+'Month 8'!I203-'Month 8'!J203</f>
        <v>0</v>
      </c>
      <c r="Z203" s="2" t="str">
        <f t="shared" ca="1" si="28"/>
        <v/>
      </c>
      <c r="AA203" s="2" t="str">
        <f t="shared" ca="1" si="32"/>
        <v/>
      </c>
      <c r="AC203" s="627" t="str">
        <f t="shared" si="29"/>
        <v>0</v>
      </c>
    </row>
    <row r="204" spans="1:29" ht="39" hidden="1" customHeight="1" x14ac:dyDescent="0.2">
      <c r="A204" s="14" t="str">
        <f>Planning!A188</f>
        <v>I180</v>
      </c>
      <c r="B204" s="9">
        <f>Planning!B188</f>
        <v>0</v>
      </c>
      <c r="C204" s="9">
        <f>Planning!C188</f>
        <v>0</v>
      </c>
      <c r="D204" s="9">
        <f>Planning!D188</f>
        <v>0</v>
      </c>
      <c r="E204" s="3">
        <f>Planning!E188</f>
        <v>0</v>
      </c>
      <c r="F204" s="3" t="str">
        <f>IF(Planning!G188&lt;&gt;0,Planning!G188,"")</f>
        <v/>
      </c>
      <c r="G204" s="194">
        <f>Planning!H188</f>
        <v>0</v>
      </c>
      <c r="H204" s="4">
        <f>Planning!AG188</f>
        <v>0</v>
      </c>
      <c r="I204" s="198">
        <f ca="1">IF(OR(W204="1",AND(W204&lt;&gt;"1",G204=Lists!$A$17)),Y204,0)</f>
        <v>0</v>
      </c>
      <c r="J204" s="174"/>
      <c r="K204" s="32" t="str">
        <f ca="1">IF(AND(W204="2",G204&lt;&gt;Lists!$A$17),AA204,Z204)</f>
        <v/>
      </c>
      <c r="L204" s="33" t="str">
        <f t="shared" ca="1" si="30"/>
        <v/>
      </c>
      <c r="M204" s="5">
        <f>Planning!AH188</f>
        <v>0</v>
      </c>
      <c r="N204" s="5">
        <f>'Month 8'!M204+'Month 8'!N204-'Month 8'!O204</f>
        <v>0</v>
      </c>
      <c r="O204" s="166"/>
      <c r="P204" s="32" t="str">
        <f t="shared" si="25"/>
        <v/>
      </c>
      <c r="Q204" s="33" t="str">
        <f t="shared" si="31"/>
        <v/>
      </c>
      <c r="R204" s="89">
        <f ca="1">SUMIFS($J$25:$J$224,$C$25:$C$224,$C204,$G$25:$G$224,Lists!$A$16)</f>
        <v>0</v>
      </c>
      <c r="S204" s="89">
        <f t="shared" si="26"/>
        <v>0</v>
      </c>
      <c r="U204" s="2" t="str">
        <f t="shared" si="27"/>
        <v/>
      </c>
      <c r="W204" s="2" t="str">
        <f>IF(C204=0,"",LEFT(INDEX(Lists!$H$5:$H$49,MATCH(C204,Lists!$G$5:$G$49,0),1),1))</f>
        <v/>
      </c>
      <c r="Y204" s="4">
        <f ca="1">'Month 8'!H204+'Month 8'!I204-'Month 8'!J204</f>
        <v>0</v>
      </c>
      <c r="Z204" s="2" t="str">
        <f t="shared" ca="1" si="28"/>
        <v/>
      </c>
      <c r="AA204" s="2" t="str">
        <f t="shared" ca="1" si="32"/>
        <v/>
      </c>
      <c r="AC204" s="627" t="str">
        <f t="shared" si="29"/>
        <v>0</v>
      </c>
    </row>
    <row r="205" spans="1:29" ht="39" hidden="1" customHeight="1" x14ac:dyDescent="0.2">
      <c r="A205" s="14" t="str">
        <f>Planning!A189</f>
        <v>I181</v>
      </c>
      <c r="B205" s="9">
        <f>Planning!B189</f>
        <v>0</v>
      </c>
      <c r="C205" s="9">
        <f>Planning!C189</f>
        <v>0</v>
      </c>
      <c r="D205" s="9">
        <f>Planning!D189</f>
        <v>0</v>
      </c>
      <c r="E205" s="3">
        <f>Planning!E189</f>
        <v>0</v>
      </c>
      <c r="F205" s="3" t="str">
        <f>IF(Planning!G189&lt;&gt;0,Planning!G189,"")</f>
        <v/>
      </c>
      <c r="G205" s="194">
        <f>Planning!H189</f>
        <v>0</v>
      </c>
      <c r="H205" s="4">
        <f>Planning!AG189</f>
        <v>0</v>
      </c>
      <c r="I205" s="198">
        <f ca="1">IF(OR(W205="1",AND(W205&lt;&gt;"1",G205=Lists!$A$17)),Y205,0)</f>
        <v>0</v>
      </c>
      <c r="J205" s="174"/>
      <c r="K205" s="32" t="str">
        <f ca="1">IF(AND(W205="2",G205&lt;&gt;Lists!$A$17),AA205,Z205)</f>
        <v/>
      </c>
      <c r="L205" s="33" t="str">
        <f t="shared" ca="1" si="30"/>
        <v/>
      </c>
      <c r="M205" s="5">
        <f>Planning!AH189</f>
        <v>0</v>
      </c>
      <c r="N205" s="5">
        <f>'Month 8'!M205+'Month 8'!N205-'Month 8'!O205</f>
        <v>0</v>
      </c>
      <c r="O205" s="166"/>
      <c r="P205" s="32" t="str">
        <f t="shared" si="25"/>
        <v/>
      </c>
      <c r="Q205" s="33" t="str">
        <f t="shared" si="31"/>
        <v/>
      </c>
      <c r="R205" s="89">
        <f ca="1">SUMIFS($J$25:$J$224,$C$25:$C$224,$C205,$G$25:$G$224,Lists!$A$16)</f>
        <v>0</v>
      </c>
      <c r="S205" s="89">
        <f t="shared" si="26"/>
        <v>0</v>
      </c>
      <c r="U205" s="2" t="str">
        <f t="shared" si="27"/>
        <v/>
      </c>
      <c r="W205" s="2" t="str">
        <f>IF(C205=0,"",LEFT(INDEX(Lists!$H$5:$H$49,MATCH(C205,Lists!$G$5:$G$49,0),1),1))</f>
        <v/>
      </c>
      <c r="Y205" s="4">
        <f ca="1">'Month 8'!H205+'Month 8'!I205-'Month 8'!J205</f>
        <v>0</v>
      </c>
      <c r="Z205" s="2" t="str">
        <f t="shared" ca="1" si="28"/>
        <v/>
      </c>
      <c r="AA205" s="2" t="str">
        <f t="shared" ca="1" si="32"/>
        <v/>
      </c>
      <c r="AC205" s="627" t="str">
        <f t="shared" si="29"/>
        <v>0</v>
      </c>
    </row>
    <row r="206" spans="1:29" ht="39" hidden="1" customHeight="1" x14ac:dyDescent="0.2">
      <c r="A206" s="14" t="str">
        <f>Planning!A190</f>
        <v>I182</v>
      </c>
      <c r="B206" s="9">
        <f>Planning!B190</f>
        <v>0</v>
      </c>
      <c r="C206" s="9">
        <f>Planning!C190</f>
        <v>0</v>
      </c>
      <c r="D206" s="9">
        <f>Planning!D190</f>
        <v>0</v>
      </c>
      <c r="E206" s="3">
        <f>Planning!E190</f>
        <v>0</v>
      </c>
      <c r="F206" s="3" t="str">
        <f>IF(Planning!G190&lt;&gt;0,Planning!G190,"")</f>
        <v/>
      </c>
      <c r="G206" s="194">
        <f>Planning!H190</f>
        <v>0</v>
      </c>
      <c r="H206" s="4">
        <f>Planning!AG190</f>
        <v>0</v>
      </c>
      <c r="I206" s="198">
        <f ca="1">IF(OR(W206="1",AND(W206&lt;&gt;"1",G206=Lists!$A$17)),Y206,0)</f>
        <v>0</v>
      </c>
      <c r="J206" s="174"/>
      <c r="K206" s="32" t="str">
        <f ca="1">IF(AND(W206="2",G206&lt;&gt;Lists!$A$17),AA206,Z206)</f>
        <v/>
      </c>
      <c r="L206" s="33" t="str">
        <f t="shared" ca="1" si="30"/>
        <v/>
      </c>
      <c r="M206" s="5">
        <f>Planning!AH190</f>
        <v>0</v>
      </c>
      <c r="N206" s="5">
        <f>'Month 8'!M206+'Month 8'!N206-'Month 8'!O206</f>
        <v>0</v>
      </c>
      <c r="O206" s="166"/>
      <c r="P206" s="32" t="str">
        <f t="shared" si="25"/>
        <v/>
      </c>
      <c r="Q206" s="33" t="str">
        <f t="shared" si="31"/>
        <v/>
      </c>
      <c r="R206" s="89">
        <f ca="1">SUMIFS($J$25:$J$224,$C$25:$C$224,$C206,$G$25:$G$224,Lists!$A$16)</f>
        <v>0</v>
      </c>
      <c r="S206" s="89">
        <f t="shared" si="26"/>
        <v>0</v>
      </c>
      <c r="U206" s="2" t="str">
        <f t="shared" si="27"/>
        <v/>
      </c>
      <c r="W206" s="2" t="str">
        <f>IF(C206=0,"",LEFT(INDEX(Lists!$H$5:$H$49,MATCH(C206,Lists!$G$5:$G$49,0),1),1))</f>
        <v/>
      </c>
      <c r="Y206" s="4">
        <f ca="1">'Month 8'!H206+'Month 8'!I206-'Month 8'!J206</f>
        <v>0</v>
      </c>
      <c r="Z206" s="2" t="str">
        <f t="shared" ca="1" si="28"/>
        <v/>
      </c>
      <c r="AA206" s="2" t="str">
        <f t="shared" ca="1" si="32"/>
        <v/>
      </c>
      <c r="AC206" s="627" t="str">
        <f t="shared" si="29"/>
        <v>0</v>
      </c>
    </row>
    <row r="207" spans="1:29" ht="39" hidden="1" customHeight="1" x14ac:dyDescent="0.2">
      <c r="A207" s="14" t="str">
        <f>Planning!A191</f>
        <v>I183</v>
      </c>
      <c r="B207" s="9">
        <f>Planning!B191</f>
        <v>0</v>
      </c>
      <c r="C207" s="9">
        <f>Planning!C191</f>
        <v>0</v>
      </c>
      <c r="D207" s="9">
        <f>Planning!D191</f>
        <v>0</v>
      </c>
      <c r="E207" s="3">
        <f>Planning!E191</f>
        <v>0</v>
      </c>
      <c r="F207" s="3" t="str">
        <f>IF(Planning!G191&lt;&gt;0,Planning!G191,"")</f>
        <v/>
      </c>
      <c r="G207" s="194">
        <f>Planning!H191</f>
        <v>0</v>
      </c>
      <c r="H207" s="4">
        <f>Planning!AG191</f>
        <v>0</v>
      </c>
      <c r="I207" s="198">
        <f ca="1">IF(OR(W207="1",AND(W207&lt;&gt;"1",G207=Lists!$A$17)),Y207,0)</f>
        <v>0</v>
      </c>
      <c r="J207" s="174"/>
      <c r="K207" s="32" t="str">
        <f ca="1">IF(AND(W207="2",G207&lt;&gt;Lists!$A$17),AA207,Z207)</f>
        <v/>
      </c>
      <c r="L207" s="33" t="str">
        <f t="shared" ca="1" si="30"/>
        <v/>
      </c>
      <c r="M207" s="5">
        <f>Planning!AH191</f>
        <v>0</v>
      </c>
      <c r="N207" s="5">
        <f>'Month 8'!M207+'Month 8'!N207-'Month 8'!O207</f>
        <v>0</v>
      </c>
      <c r="O207" s="166"/>
      <c r="P207" s="32" t="str">
        <f t="shared" si="25"/>
        <v/>
      </c>
      <c r="Q207" s="33" t="str">
        <f t="shared" si="31"/>
        <v/>
      </c>
      <c r="R207" s="89">
        <f ca="1">SUMIFS($J$25:$J$224,$C$25:$C$224,$C207,$G$25:$G$224,Lists!$A$16)</f>
        <v>0</v>
      </c>
      <c r="S207" s="89">
        <f t="shared" si="26"/>
        <v>0</v>
      </c>
      <c r="U207" s="2" t="str">
        <f t="shared" si="27"/>
        <v/>
      </c>
      <c r="W207" s="2" t="str">
        <f>IF(C207=0,"",LEFT(INDEX(Lists!$H$5:$H$49,MATCH(C207,Lists!$G$5:$G$49,0),1),1))</f>
        <v/>
      </c>
      <c r="Y207" s="4">
        <f ca="1">'Month 8'!H207+'Month 8'!I207-'Month 8'!J207</f>
        <v>0</v>
      </c>
      <c r="Z207" s="2" t="str">
        <f t="shared" ca="1" si="28"/>
        <v/>
      </c>
      <c r="AA207" s="2" t="str">
        <f t="shared" ca="1" si="32"/>
        <v/>
      </c>
      <c r="AC207" s="627" t="str">
        <f t="shared" si="29"/>
        <v>0</v>
      </c>
    </row>
    <row r="208" spans="1:29" ht="39" hidden="1" customHeight="1" x14ac:dyDescent="0.2">
      <c r="A208" s="14" t="str">
        <f>Planning!A192</f>
        <v>I184</v>
      </c>
      <c r="B208" s="9">
        <f>Planning!B192</f>
        <v>0</v>
      </c>
      <c r="C208" s="9">
        <f>Planning!C192</f>
        <v>0</v>
      </c>
      <c r="D208" s="9">
        <f>Planning!D192</f>
        <v>0</v>
      </c>
      <c r="E208" s="3">
        <f>Planning!E192</f>
        <v>0</v>
      </c>
      <c r="F208" s="3" t="str">
        <f>IF(Planning!G192&lt;&gt;0,Planning!G192,"")</f>
        <v/>
      </c>
      <c r="G208" s="194">
        <f>Planning!H192</f>
        <v>0</v>
      </c>
      <c r="H208" s="4">
        <f>Planning!AG192</f>
        <v>0</v>
      </c>
      <c r="I208" s="198">
        <f ca="1">IF(OR(W208="1",AND(W208&lt;&gt;"1",G208=Lists!$A$17)),Y208,0)</f>
        <v>0</v>
      </c>
      <c r="J208" s="174"/>
      <c r="K208" s="32" t="str">
        <f ca="1">IF(AND(W208="2",G208&lt;&gt;Lists!$A$17),AA208,Z208)</f>
        <v/>
      </c>
      <c r="L208" s="33" t="str">
        <f t="shared" ca="1" si="30"/>
        <v/>
      </c>
      <c r="M208" s="5">
        <f>Planning!AH192</f>
        <v>0</v>
      </c>
      <c r="N208" s="5">
        <f>'Month 8'!M208+'Month 8'!N208-'Month 8'!O208</f>
        <v>0</v>
      </c>
      <c r="O208" s="166"/>
      <c r="P208" s="32" t="str">
        <f t="shared" si="25"/>
        <v/>
      </c>
      <c r="Q208" s="33" t="str">
        <f t="shared" si="31"/>
        <v/>
      </c>
      <c r="R208" s="89">
        <f ca="1">SUMIFS($J$25:$J$224,$C$25:$C$224,$C208,$G$25:$G$224,Lists!$A$16)</f>
        <v>0</v>
      </c>
      <c r="S208" s="89">
        <f t="shared" si="26"/>
        <v>0</v>
      </c>
      <c r="U208" s="2" t="str">
        <f t="shared" si="27"/>
        <v/>
      </c>
      <c r="W208" s="2" t="str">
        <f>IF(C208=0,"",LEFT(INDEX(Lists!$H$5:$H$49,MATCH(C208,Lists!$G$5:$G$49,0),1),1))</f>
        <v/>
      </c>
      <c r="Y208" s="4">
        <f ca="1">'Month 8'!H208+'Month 8'!I208-'Month 8'!J208</f>
        <v>0</v>
      </c>
      <c r="Z208" s="2" t="str">
        <f t="shared" ca="1" si="28"/>
        <v/>
      </c>
      <c r="AA208" s="2" t="str">
        <f t="shared" ca="1" si="32"/>
        <v/>
      </c>
      <c r="AC208" s="627" t="str">
        <f t="shared" si="29"/>
        <v>0</v>
      </c>
    </row>
    <row r="209" spans="1:29" ht="39" hidden="1" customHeight="1" x14ac:dyDescent="0.2">
      <c r="A209" s="14" t="str">
        <f>Planning!A193</f>
        <v>I185</v>
      </c>
      <c r="B209" s="9">
        <f>Planning!B193</f>
        <v>0</v>
      </c>
      <c r="C209" s="9">
        <f>Planning!C193</f>
        <v>0</v>
      </c>
      <c r="D209" s="9">
        <f>Planning!D193</f>
        <v>0</v>
      </c>
      <c r="E209" s="3">
        <f>Planning!E193</f>
        <v>0</v>
      </c>
      <c r="F209" s="3" t="str">
        <f>IF(Planning!G193&lt;&gt;0,Planning!G193,"")</f>
        <v/>
      </c>
      <c r="G209" s="194">
        <f>Planning!H193</f>
        <v>0</v>
      </c>
      <c r="H209" s="4">
        <f>Planning!AG193</f>
        <v>0</v>
      </c>
      <c r="I209" s="198">
        <f ca="1">IF(OR(W209="1",AND(W209&lt;&gt;"1",G209=Lists!$A$17)),Y209,0)</f>
        <v>0</v>
      </c>
      <c r="J209" s="174"/>
      <c r="K209" s="32" t="str">
        <f ca="1">IF(AND(W209="2",G209&lt;&gt;Lists!$A$17),AA209,Z209)</f>
        <v/>
      </c>
      <c r="L209" s="33" t="str">
        <f t="shared" ca="1" si="30"/>
        <v/>
      </c>
      <c r="M209" s="5">
        <f>Planning!AH193</f>
        <v>0</v>
      </c>
      <c r="N209" s="5">
        <f>'Month 8'!M209+'Month 8'!N209-'Month 8'!O209</f>
        <v>0</v>
      </c>
      <c r="O209" s="166"/>
      <c r="P209" s="32" t="str">
        <f t="shared" si="25"/>
        <v/>
      </c>
      <c r="Q209" s="33" t="str">
        <f t="shared" si="31"/>
        <v/>
      </c>
      <c r="R209" s="89">
        <f ca="1">SUMIFS($J$25:$J$224,$C$25:$C$224,$C209,$G$25:$G$224,Lists!$A$16)</f>
        <v>0</v>
      </c>
      <c r="S209" s="89">
        <f t="shared" si="26"/>
        <v>0</v>
      </c>
      <c r="U209" s="2" t="str">
        <f t="shared" si="27"/>
        <v/>
      </c>
      <c r="W209" s="2" t="str">
        <f>IF(C209=0,"",LEFT(INDEX(Lists!$H$5:$H$49,MATCH(C209,Lists!$G$5:$G$49,0),1),1))</f>
        <v/>
      </c>
      <c r="Y209" s="4">
        <f ca="1">'Month 8'!H209+'Month 8'!I209-'Month 8'!J209</f>
        <v>0</v>
      </c>
      <c r="Z209" s="2" t="str">
        <f t="shared" ca="1" si="28"/>
        <v/>
      </c>
      <c r="AA209" s="2" t="str">
        <f t="shared" ca="1" si="32"/>
        <v/>
      </c>
      <c r="AC209" s="627" t="str">
        <f t="shared" si="29"/>
        <v>0</v>
      </c>
    </row>
    <row r="210" spans="1:29" ht="39" hidden="1" customHeight="1" x14ac:dyDescent="0.2">
      <c r="A210" s="14" t="str">
        <f>Planning!A194</f>
        <v>I186</v>
      </c>
      <c r="B210" s="9">
        <f>Planning!B194</f>
        <v>0</v>
      </c>
      <c r="C210" s="9">
        <f>Planning!C194</f>
        <v>0</v>
      </c>
      <c r="D210" s="9">
        <f>Planning!D194</f>
        <v>0</v>
      </c>
      <c r="E210" s="3">
        <f>Planning!E194</f>
        <v>0</v>
      </c>
      <c r="F210" s="3" t="str">
        <f>IF(Planning!G194&lt;&gt;0,Planning!G194,"")</f>
        <v/>
      </c>
      <c r="G210" s="194">
        <f>Planning!H194</f>
        <v>0</v>
      </c>
      <c r="H210" s="4">
        <f>Planning!AG194</f>
        <v>0</v>
      </c>
      <c r="I210" s="198">
        <f ca="1">IF(OR(W210="1",AND(W210&lt;&gt;"1",G210=Lists!$A$17)),Y210,0)</f>
        <v>0</v>
      </c>
      <c r="J210" s="174"/>
      <c r="K210" s="32" t="str">
        <f ca="1">IF(AND(W210="2",G210&lt;&gt;Lists!$A$17),AA210,Z210)</f>
        <v/>
      </c>
      <c r="L210" s="33" t="str">
        <f t="shared" ca="1" si="30"/>
        <v/>
      </c>
      <c r="M210" s="5">
        <f>Planning!AH194</f>
        <v>0</v>
      </c>
      <c r="N210" s="5">
        <f>'Month 8'!M210+'Month 8'!N210-'Month 8'!O210</f>
        <v>0</v>
      </c>
      <c r="O210" s="166"/>
      <c r="P210" s="32" t="str">
        <f t="shared" si="25"/>
        <v/>
      </c>
      <c r="Q210" s="33" t="str">
        <f t="shared" si="31"/>
        <v/>
      </c>
      <c r="R210" s="89">
        <f ca="1">SUMIFS($J$25:$J$224,$C$25:$C$224,$C210,$G$25:$G$224,Lists!$A$16)</f>
        <v>0</v>
      </c>
      <c r="S210" s="89">
        <f t="shared" si="26"/>
        <v>0</v>
      </c>
      <c r="U210" s="2" t="str">
        <f t="shared" si="27"/>
        <v/>
      </c>
      <c r="W210" s="2" t="str">
        <f>IF(C210=0,"",LEFT(INDEX(Lists!$H$5:$H$49,MATCH(C210,Lists!$G$5:$G$49,0),1),1))</f>
        <v/>
      </c>
      <c r="Y210" s="4">
        <f ca="1">'Month 8'!H210+'Month 8'!I210-'Month 8'!J210</f>
        <v>0</v>
      </c>
      <c r="Z210" s="2" t="str">
        <f t="shared" ca="1" si="28"/>
        <v/>
      </c>
      <c r="AA210" s="2" t="str">
        <f t="shared" ca="1" si="32"/>
        <v/>
      </c>
      <c r="AC210" s="627" t="str">
        <f t="shared" si="29"/>
        <v>0</v>
      </c>
    </row>
    <row r="211" spans="1:29" ht="39" hidden="1" customHeight="1" x14ac:dyDescent="0.2">
      <c r="A211" s="14" t="str">
        <f>Planning!A195</f>
        <v>I187</v>
      </c>
      <c r="B211" s="9">
        <f>Planning!B195</f>
        <v>0</v>
      </c>
      <c r="C211" s="9">
        <f>Planning!C195</f>
        <v>0</v>
      </c>
      <c r="D211" s="9">
        <f>Planning!D195</f>
        <v>0</v>
      </c>
      <c r="E211" s="3">
        <f>Planning!E195</f>
        <v>0</v>
      </c>
      <c r="F211" s="3" t="str">
        <f>IF(Planning!G195&lt;&gt;0,Planning!G195,"")</f>
        <v/>
      </c>
      <c r="G211" s="194">
        <f>Planning!H195</f>
        <v>0</v>
      </c>
      <c r="H211" s="4">
        <f>Planning!AG195</f>
        <v>0</v>
      </c>
      <c r="I211" s="198">
        <f ca="1">IF(OR(W211="1",AND(W211&lt;&gt;"1",G211=Lists!$A$17)),Y211,0)</f>
        <v>0</v>
      </c>
      <c r="J211" s="174"/>
      <c r="K211" s="32" t="str">
        <f ca="1">IF(AND(W211="2",G211&lt;&gt;Lists!$A$17),AA211,Z211)</f>
        <v/>
      </c>
      <c r="L211" s="33" t="str">
        <f t="shared" ca="1" si="30"/>
        <v/>
      </c>
      <c r="M211" s="5">
        <f>Planning!AH195</f>
        <v>0</v>
      </c>
      <c r="N211" s="5">
        <f>'Month 8'!M211+'Month 8'!N211-'Month 8'!O211</f>
        <v>0</v>
      </c>
      <c r="O211" s="166"/>
      <c r="P211" s="32" t="str">
        <f t="shared" si="25"/>
        <v/>
      </c>
      <c r="Q211" s="33" t="str">
        <f t="shared" si="31"/>
        <v/>
      </c>
      <c r="R211" s="89">
        <f ca="1">SUMIFS($J$25:$J$224,$C$25:$C$224,$C211,$G$25:$G$224,Lists!$A$16)</f>
        <v>0</v>
      </c>
      <c r="S211" s="89">
        <f t="shared" si="26"/>
        <v>0</v>
      </c>
      <c r="U211" s="2" t="str">
        <f t="shared" si="27"/>
        <v/>
      </c>
      <c r="W211" s="2" t="str">
        <f>IF(C211=0,"",LEFT(INDEX(Lists!$H$5:$H$49,MATCH(C211,Lists!$G$5:$G$49,0),1),1))</f>
        <v/>
      </c>
      <c r="Y211" s="4">
        <f ca="1">'Month 8'!H211+'Month 8'!I211-'Month 8'!J211</f>
        <v>0</v>
      </c>
      <c r="Z211" s="2" t="str">
        <f t="shared" ca="1" si="28"/>
        <v/>
      </c>
      <c r="AA211" s="2" t="str">
        <f t="shared" ca="1" si="32"/>
        <v/>
      </c>
      <c r="AC211" s="627" t="str">
        <f t="shared" si="29"/>
        <v>0</v>
      </c>
    </row>
    <row r="212" spans="1:29" ht="39" hidden="1" customHeight="1" x14ac:dyDescent="0.2">
      <c r="A212" s="14" t="str">
        <f>Planning!A196</f>
        <v>I188</v>
      </c>
      <c r="B212" s="9">
        <f>Planning!B196</f>
        <v>0</v>
      </c>
      <c r="C212" s="9">
        <f>Planning!C196</f>
        <v>0</v>
      </c>
      <c r="D212" s="9">
        <f>Planning!D196</f>
        <v>0</v>
      </c>
      <c r="E212" s="3">
        <f>Planning!E196</f>
        <v>0</v>
      </c>
      <c r="F212" s="3" t="str">
        <f>IF(Planning!G196&lt;&gt;0,Planning!G196,"")</f>
        <v/>
      </c>
      <c r="G212" s="194">
        <f>Planning!H196</f>
        <v>0</v>
      </c>
      <c r="H212" s="4">
        <f>Planning!AG196</f>
        <v>0</v>
      </c>
      <c r="I212" s="198">
        <f ca="1">IF(OR(W212="1",AND(W212&lt;&gt;"1",G212=Lists!$A$17)),Y212,0)</f>
        <v>0</v>
      </c>
      <c r="J212" s="174"/>
      <c r="K212" s="32" t="str">
        <f ca="1">IF(AND(W212="2",G212&lt;&gt;Lists!$A$17),AA212,Z212)</f>
        <v/>
      </c>
      <c r="L212" s="33" t="str">
        <f t="shared" ca="1" si="30"/>
        <v/>
      </c>
      <c r="M212" s="5">
        <f>Planning!AH196</f>
        <v>0</v>
      </c>
      <c r="N212" s="5">
        <f>'Month 8'!M212+'Month 8'!N212-'Month 8'!O212</f>
        <v>0</v>
      </c>
      <c r="O212" s="166"/>
      <c r="P212" s="32" t="str">
        <f t="shared" si="25"/>
        <v/>
      </c>
      <c r="Q212" s="33" t="str">
        <f t="shared" si="31"/>
        <v/>
      </c>
      <c r="R212" s="89">
        <f ca="1">SUMIFS($J$25:$J$224,$C$25:$C$224,$C212,$G$25:$G$224,Lists!$A$16)</f>
        <v>0</v>
      </c>
      <c r="S212" s="89">
        <f t="shared" si="26"/>
        <v>0</v>
      </c>
      <c r="U212" s="2" t="str">
        <f t="shared" si="27"/>
        <v/>
      </c>
      <c r="W212" s="2" t="str">
        <f>IF(C212=0,"",LEFT(INDEX(Lists!$H$5:$H$49,MATCH(C212,Lists!$G$5:$G$49,0),1),1))</f>
        <v/>
      </c>
      <c r="Y212" s="4">
        <f ca="1">'Month 8'!H212+'Month 8'!I212-'Month 8'!J212</f>
        <v>0</v>
      </c>
      <c r="Z212" s="2" t="str">
        <f t="shared" ca="1" si="28"/>
        <v/>
      </c>
      <c r="AA212" s="2" t="str">
        <f t="shared" ca="1" si="32"/>
        <v/>
      </c>
      <c r="AC212" s="627" t="str">
        <f t="shared" si="29"/>
        <v>0</v>
      </c>
    </row>
    <row r="213" spans="1:29" ht="39" hidden="1" customHeight="1" x14ac:dyDescent="0.2">
      <c r="A213" s="14" t="str">
        <f>Planning!A197</f>
        <v>I189</v>
      </c>
      <c r="B213" s="9">
        <f>Planning!B197</f>
        <v>0</v>
      </c>
      <c r="C213" s="9">
        <f>Planning!C197</f>
        <v>0</v>
      </c>
      <c r="D213" s="9">
        <f>Planning!D197</f>
        <v>0</v>
      </c>
      <c r="E213" s="3">
        <f>Planning!E197</f>
        <v>0</v>
      </c>
      <c r="F213" s="3" t="str">
        <f>IF(Planning!G197&lt;&gt;0,Planning!G197,"")</f>
        <v/>
      </c>
      <c r="G213" s="194">
        <f>Planning!H197</f>
        <v>0</v>
      </c>
      <c r="H213" s="4">
        <f>Planning!AG197</f>
        <v>0</v>
      </c>
      <c r="I213" s="198">
        <f ca="1">IF(OR(W213="1",AND(W213&lt;&gt;"1",G213=Lists!$A$17)),Y213,0)</f>
        <v>0</v>
      </c>
      <c r="J213" s="174"/>
      <c r="K213" s="32" t="str">
        <f ca="1">IF(AND(W213="2",G213&lt;&gt;Lists!$A$17),AA213,Z213)</f>
        <v/>
      </c>
      <c r="L213" s="33" t="str">
        <f t="shared" ca="1" si="30"/>
        <v/>
      </c>
      <c r="M213" s="5">
        <f>Planning!AH197</f>
        <v>0</v>
      </c>
      <c r="N213" s="5">
        <f>'Month 8'!M213+'Month 8'!N213-'Month 8'!O213</f>
        <v>0</v>
      </c>
      <c r="O213" s="166"/>
      <c r="P213" s="32" t="str">
        <f t="shared" si="25"/>
        <v/>
      </c>
      <c r="Q213" s="33" t="str">
        <f t="shared" si="31"/>
        <v/>
      </c>
      <c r="R213" s="89">
        <f ca="1">SUMIFS($J$25:$J$224,$C$25:$C$224,$C213,$G$25:$G$224,Lists!$A$16)</f>
        <v>0</v>
      </c>
      <c r="S213" s="89">
        <f t="shared" si="26"/>
        <v>0</v>
      </c>
      <c r="U213" s="2" t="str">
        <f t="shared" si="27"/>
        <v/>
      </c>
      <c r="W213" s="2" t="str">
        <f>IF(C213=0,"",LEFT(INDEX(Lists!$H$5:$H$49,MATCH(C213,Lists!$G$5:$G$49,0),1),1))</f>
        <v/>
      </c>
      <c r="Y213" s="4">
        <f ca="1">'Month 8'!H213+'Month 8'!I213-'Month 8'!J213</f>
        <v>0</v>
      </c>
      <c r="Z213" s="2" t="str">
        <f t="shared" ca="1" si="28"/>
        <v/>
      </c>
      <c r="AA213" s="2" t="str">
        <f t="shared" ca="1" si="32"/>
        <v/>
      </c>
      <c r="AC213" s="627" t="str">
        <f t="shared" si="29"/>
        <v>0</v>
      </c>
    </row>
    <row r="214" spans="1:29" ht="39" hidden="1" customHeight="1" x14ac:dyDescent="0.2">
      <c r="A214" s="14" t="str">
        <f>Planning!A198</f>
        <v>I190</v>
      </c>
      <c r="B214" s="9">
        <f>Planning!B198</f>
        <v>0</v>
      </c>
      <c r="C214" s="9">
        <f>Planning!C198</f>
        <v>0</v>
      </c>
      <c r="D214" s="9">
        <f>Planning!D198</f>
        <v>0</v>
      </c>
      <c r="E214" s="3">
        <f>Planning!E198</f>
        <v>0</v>
      </c>
      <c r="F214" s="3" t="str">
        <f>IF(Planning!G198&lt;&gt;0,Planning!G198,"")</f>
        <v/>
      </c>
      <c r="G214" s="194">
        <f>Planning!H198</f>
        <v>0</v>
      </c>
      <c r="H214" s="4">
        <f>Planning!AG198</f>
        <v>0</v>
      </c>
      <c r="I214" s="198">
        <f ca="1">IF(OR(W214="1",AND(W214&lt;&gt;"1",G214=Lists!$A$17)),Y214,0)</f>
        <v>0</v>
      </c>
      <c r="J214" s="174"/>
      <c r="K214" s="32" t="str">
        <f ca="1">IF(AND(W214="2",G214&lt;&gt;Lists!$A$17),AA214,Z214)</f>
        <v/>
      </c>
      <c r="L214" s="33" t="str">
        <f t="shared" ca="1" si="30"/>
        <v/>
      </c>
      <c r="M214" s="5">
        <f>Planning!AH198</f>
        <v>0</v>
      </c>
      <c r="N214" s="5">
        <f>'Month 8'!M214+'Month 8'!N214-'Month 8'!O214</f>
        <v>0</v>
      </c>
      <c r="O214" s="166"/>
      <c r="P214" s="32" t="str">
        <f t="shared" si="25"/>
        <v/>
      </c>
      <c r="Q214" s="33" t="str">
        <f t="shared" si="31"/>
        <v/>
      </c>
      <c r="R214" s="89">
        <f ca="1">SUMIFS($J$25:$J$224,$C$25:$C$224,$C214,$G$25:$G$224,Lists!$A$16)</f>
        <v>0</v>
      </c>
      <c r="S214" s="89">
        <f t="shared" si="26"/>
        <v>0</v>
      </c>
      <c r="U214" s="2" t="str">
        <f t="shared" si="27"/>
        <v/>
      </c>
      <c r="W214" s="2" t="str">
        <f>IF(C214=0,"",LEFT(INDEX(Lists!$H$5:$H$49,MATCH(C214,Lists!$G$5:$G$49,0),1),1))</f>
        <v/>
      </c>
      <c r="Y214" s="4">
        <f ca="1">'Month 8'!H214+'Month 8'!I214-'Month 8'!J214</f>
        <v>0</v>
      </c>
      <c r="Z214" s="2" t="str">
        <f t="shared" ca="1" si="28"/>
        <v/>
      </c>
      <c r="AA214" s="2" t="str">
        <f t="shared" ca="1" si="32"/>
        <v/>
      </c>
      <c r="AC214" s="627" t="str">
        <f t="shared" si="29"/>
        <v>0</v>
      </c>
    </row>
    <row r="215" spans="1:29" ht="39" hidden="1" customHeight="1" x14ac:dyDescent="0.2">
      <c r="A215" s="14" t="str">
        <f>Planning!A199</f>
        <v>I191</v>
      </c>
      <c r="B215" s="9">
        <f>Planning!B199</f>
        <v>0</v>
      </c>
      <c r="C215" s="9">
        <f>Planning!C199</f>
        <v>0</v>
      </c>
      <c r="D215" s="9">
        <f>Planning!D199</f>
        <v>0</v>
      </c>
      <c r="E215" s="3">
        <f>Planning!E199</f>
        <v>0</v>
      </c>
      <c r="F215" s="3" t="str">
        <f>IF(Planning!G199&lt;&gt;0,Planning!G199,"")</f>
        <v/>
      </c>
      <c r="G215" s="194">
        <f>Planning!H199</f>
        <v>0</v>
      </c>
      <c r="H215" s="4">
        <f>Planning!AG199</f>
        <v>0</v>
      </c>
      <c r="I215" s="198">
        <f ca="1">IF(OR(W215="1",AND(W215&lt;&gt;"1",G215=Lists!$A$17)),Y215,0)</f>
        <v>0</v>
      </c>
      <c r="J215" s="174"/>
      <c r="K215" s="32" t="str">
        <f ca="1">IF(AND(W215="2",G215&lt;&gt;Lists!$A$17),AA215,Z215)</f>
        <v/>
      </c>
      <c r="L215" s="33" t="str">
        <f t="shared" ca="1" si="30"/>
        <v/>
      </c>
      <c r="M215" s="5">
        <f>Planning!AH199</f>
        <v>0</v>
      </c>
      <c r="N215" s="5">
        <f>'Month 8'!M215+'Month 8'!N215-'Month 8'!O215</f>
        <v>0</v>
      </c>
      <c r="O215" s="166"/>
      <c r="P215" s="32" t="str">
        <f t="shared" si="25"/>
        <v/>
      </c>
      <c r="Q215" s="33" t="str">
        <f t="shared" si="31"/>
        <v/>
      </c>
      <c r="R215" s="89">
        <f ca="1">SUMIFS($J$25:$J$224,$C$25:$C$224,$C215,$G$25:$G$224,Lists!$A$16)</f>
        <v>0</v>
      </c>
      <c r="S215" s="89">
        <f t="shared" si="26"/>
        <v>0</v>
      </c>
      <c r="U215" s="2" t="str">
        <f t="shared" si="27"/>
        <v/>
      </c>
      <c r="W215" s="2" t="str">
        <f>IF(C215=0,"",LEFT(INDEX(Lists!$H$5:$H$49,MATCH(C215,Lists!$G$5:$G$49,0),1),1))</f>
        <v/>
      </c>
      <c r="Y215" s="4">
        <f ca="1">'Month 8'!H215+'Month 8'!I215-'Month 8'!J215</f>
        <v>0</v>
      </c>
      <c r="Z215" s="2" t="str">
        <f t="shared" ca="1" si="28"/>
        <v/>
      </c>
      <c r="AA215" s="2" t="str">
        <f t="shared" ca="1" si="32"/>
        <v/>
      </c>
      <c r="AC215" s="627" t="str">
        <f t="shared" si="29"/>
        <v>0</v>
      </c>
    </row>
    <row r="216" spans="1:29" ht="39" hidden="1" customHeight="1" x14ac:dyDescent="0.2">
      <c r="A216" s="14" t="str">
        <f>Planning!A200</f>
        <v>I192</v>
      </c>
      <c r="B216" s="9">
        <f>Planning!B200</f>
        <v>0</v>
      </c>
      <c r="C216" s="9">
        <f>Planning!C200</f>
        <v>0</v>
      </c>
      <c r="D216" s="9">
        <f>Planning!D200</f>
        <v>0</v>
      </c>
      <c r="E216" s="3">
        <f>Planning!E200</f>
        <v>0</v>
      </c>
      <c r="F216" s="3" t="str">
        <f>IF(Planning!G200&lt;&gt;0,Planning!G200,"")</f>
        <v/>
      </c>
      <c r="G216" s="194">
        <f>Planning!H200</f>
        <v>0</v>
      </c>
      <c r="H216" s="4">
        <f>Planning!AG200</f>
        <v>0</v>
      </c>
      <c r="I216" s="198">
        <f ca="1">IF(OR(W216="1",AND(W216&lt;&gt;"1",G216=Lists!$A$17)),Y216,0)</f>
        <v>0</v>
      </c>
      <c r="J216" s="174"/>
      <c r="K216" s="32" t="str">
        <f ca="1">IF(AND(W216="2",G216&lt;&gt;Lists!$A$17),AA216,Z216)</f>
        <v/>
      </c>
      <c r="L216" s="33" t="str">
        <f t="shared" ca="1" si="30"/>
        <v/>
      </c>
      <c r="M216" s="5">
        <f>Planning!AH200</f>
        <v>0</v>
      </c>
      <c r="N216" s="5">
        <f>'Month 8'!M216+'Month 8'!N216-'Month 8'!O216</f>
        <v>0</v>
      </c>
      <c r="O216" s="166"/>
      <c r="P216" s="32" t="str">
        <f t="shared" si="25"/>
        <v/>
      </c>
      <c r="Q216" s="33" t="str">
        <f t="shared" si="31"/>
        <v/>
      </c>
      <c r="R216" s="89">
        <f ca="1">SUMIFS($J$25:$J$224,$C$25:$C$224,$C216,$G$25:$G$224,Lists!$A$16)</f>
        <v>0</v>
      </c>
      <c r="S216" s="89">
        <f t="shared" si="26"/>
        <v>0</v>
      </c>
      <c r="U216" s="2" t="str">
        <f t="shared" si="27"/>
        <v/>
      </c>
      <c r="W216" s="2" t="str">
        <f>IF(C216=0,"",LEFT(INDEX(Lists!$H$5:$H$49,MATCH(C216,Lists!$G$5:$G$49,0),1),1))</f>
        <v/>
      </c>
      <c r="Y216" s="4">
        <f ca="1">'Month 8'!H216+'Month 8'!I216-'Month 8'!J216</f>
        <v>0</v>
      </c>
      <c r="Z216" s="2" t="str">
        <f t="shared" ca="1" si="28"/>
        <v/>
      </c>
      <c r="AA216" s="2" t="str">
        <f t="shared" ca="1" si="32"/>
        <v/>
      </c>
      <c r="AC216" s="627" t="str">
        <f t="shared" si="29"/>
        <v>0</v>
      </c>
    </row>
    <row r="217" spans="1:29" ht="39" hidden="1" customHeight="1" x14ac:dyDescent="0.2">
      <c r="A217" s="14" t="str">
        <f>Planning!A201</f>
        <v>I193</v>
      </c>
      <c r="B217" s="9">
        <f>Planning!B201</f>
        <v>0</v>
      </c>
      <c r="C217" s="9">
        <f>Planning!C201</f>
        <v>0</v>
      </c>
      <c r="D217" s="9">
        <f>Planning!D201</f>
        <v>0</v>
      </c>
      <c r="E217" s="3">
        <f>Planning!E201</f>
        <v>0</v>
      </c>
      <c r="F217" s="3" t="str">
        <f>IF(Planning!G201&lt;&gt;0,Planning!G201,"")</f>
        <v/>
      </c>
      <c r="G217" s="194">
        <f>Planning!H201</f>
        <v>0</v>
      </c>
      <c r="H217" s="4">
        <f>Planning!AG201</f>
        <v>0</v>
      </c>
      <c r="I217" s="198">
        <f ca="1">IF(OR(W217="1",AND(W217&lt;&gt;"1",G217=Lists!$A$17)),Y217,0)</f>
        <v>0</v>
      </c>
      <c r="J217" s="174"/>
      <c r="K217" s="32" t="str">
        <f ca="1">IF(AND(W217="2",G217&lt;&gt;Lists!$A$17),AA217,Z217)</f>
        <v/>
      </c>
      <c r="L217" s="33" t="str">
        <f t="shared" ref="L217:L224" ca="1" si="33">IF($U217=ExcluirDelPLogro,"",IF(AND(H217=0,I217=0,J217=0),"",K217))</f>
        <v/>
      </c>
      <c r="M217" s="5">
        <f>Planning!AH201</f>
        <v>0</v>
      </c>
      <c r="N217" s="5">
        <f>'Month 8'!M217+'Month 8'!N217-'Month 8'!O217</f>
        <v>0</v>
      </c>
      <c r="O217" s="166"/>
      <c r="P217" s="32" t="str">
        <f t="shared" si="25"/>
        <v/>
      </c>
      <c r="Q217" s="33" t="str">
        <f t="shared" ref="Q217:Q224" si="34">IF($U217=ExcluirDelPLogro,"",IF(AND(M217=0,N217=0,O217=0),"",P217))</f>
        <v/>
      </c>
      <c r="R217" s="89">
        <f ca="1">SUMIFS($J$25:$J$224,$C$25:$C$224,$C217,$G$25:$G$224,Lists!$A$16)</f>
        <v>0</v>
      </c>
      <c r="S217" s="89">
        <f t="shared" si="26"/>
        <v>0</v>
      </c>
      <c r="U217" s="2" t="str">
        <f t="shared" si="27"/>
        <v/>
      </c>
      <c r="W217" s="2" t="str">
        <f>IF(C217=0,"",LEFT(INDEX(Lists!$H$5:$H$49,MATCH(C217,Lists!$G$5:$G$49,0),1),1))</f>
        <v/>
      </c>
      <c r="Y217" s="4">
        <f ca="1">'Month 8'!H217+'Month 8'!I217-'Month 8'!J217</f>
        <v>0</v>
      </c>
      <c r="Z217" s="2" t="str">
        <f t="shared" ca="1" si="28"/>
        <v/>
      </c>
      <c r="AA217" s="2" t="str">
        <f t="shared" ref="AA217:AA224" ca="1" si="35">IF(AND(H217=0,I217=0,J217=0),"",IF(J217&gt;0,H217/J217,0))</f>
        <v/>
      </c>
      <c r="AC217" s="627" t="str">
        <f t="shared" si="29"/>
        <v>0</v>
      </c>
    </row>
    <row r="218" spans="1:29" ht="39" hidden="1" customHeight="1" x14ac:dyDescent="0.2">
      <c r="A218" s="14" t="str">
        <f>Planning!A202</f>
        <v>I194</v>
      </c>
      <c r="B218" s="9">
        <f>Planning!B202</f>
        <v>0</v>
      </c>
      <c r="C218" s="9">
        <f>Planning!C202</f>
        <v>0</v>
      </c>
      <c r="D218" s="9">
        <f>Planning!D202</f>
        <v>0</v>
      </c>
      <c r="E218" s="3">
        <f>Planning!E202</f>
        <v>0</v>
      </c>
      <c r="F218" s="3" t="str">
        <f>IF(Planning!G202&lt;&gt;0,Planning!G202,"")</f>
        <v/>
      </c>
      <c r="G218" s="194">
        <f>Planning!H202</f>
        <v>0</v>
      </c>
      <c r="H218" s="4">
        <f>Planning!AG202</f>
        <v>0</v>
      </c>
      <c r="I218" s="198">
        <f ca="1">IF(OR(W218="1",AND(W218&lt;&gt;"1",G218=Lists!$A$17)),Y218,0)</f>
        <v>0</v>
      </c>
      <c r="J218" s="174"/>
      <c r="K218" s="32" t="str">
        <f ca="1">IF(AND(W218="2",G218&lt;&gt;Lists!$A$17),AA218,Z218)</f>
        <v/>
      </c>
      <c r="L218" s="33" t="str">
        <f t="shared" ca="1" si="33"/>
        <v/>
      </c>
      <c r="M218" s="5">
        <f>Planning!AH202</f>
        <v>0</v>
      </c>
      <c r="N218" s="5">
        <f>'Month 8'!M218+'Month 8'!N218-'Month 8'!O218</f>
        <v>0</v>
      </c>
      <c r="O218" s="166"/>
      <c r="P218" s="32" t="str">
        <f t="shared" ref="P218:P224" si="36">IF(AND(M218=0,N218=0,O218=0),"",IF((M218+N218)&gt;0,O218/(M218+N218),O218))</f>
        <v/>
      </c>
      <c r="Q218" s="33" t="str">
        <f t="shared" si="34"/>
        <v/>
      </c>
      <c r="R218" s="89">
        <f ca="1">SUMIFS($J$25:$J$224,$C$25:$C$224,$C218,$G$25:$G$224,Lists!$A$16)</f>
        <v>0</v>
      </c>
      <c r="S218" s="89">
        <f t="shared" ref="S218:S224" si="37">SUMIFS($O$25:$O$224,$C$25:$C$224,$C218,$G$25:$G$224,"&lt;&gt;0")</f>
        <v>0</v>
      </c>
      <c r="U218" s="2" t="str">
        <f t="shared" ref="U218:U224" si="38">IF(B218=0,"",IF(LEFT(B218,1)="1","1","2"))</f>
        <v/>
      </c>
      <c r="W218" s="2" t="str">
        <f>IF(C218=0,"",LEFT(INDEX(Lists!$H$5:$H$49,MATCH(C218,Lists!$G$5:$G$49,0),1),1))</f>
        <v/>
      </c>
      <c r="Y218" s="4">
        <f ca="1">'Month 8'!H218+'Month 8'!I218-'Month 8'!J218</f>
        <v>0</v>
      </c>
      <c r="Z218" s="2" t="str">
        <f t="shared" ref="Z218:Z224" ca="1" si="39">IF(AND(H218=0,I218=0,J218=0),"",IF((H218+I218)&gt;0,J218/(H218+I218),J218))</f>
        <v/>
      </c>
      <c r="AA218" s="2" t="str">
        <f t="shared" ca="1" si="35"/>
        <v/>
      </c>
      <c r="AC218" s="627" t="str">
        <f t="shared" ref="AC218:AC224" si="40">U218&amp;C218</f>
        <v>0</v>
      </c>
    </row>
    <row r="219" spans="1:29" ht="39" hidden="1" customHeight="1" x14ac:dyDescent="0.2">
      <c r="A219" s="14" t="str">
        <f>Planning!A203</f>
        <v>I195</v>
      </c>
      <c r="B219" s="9">
        <f>Planning!B203</f>
        <v>0</v>
      </c>
      <c r="C219" s="9">
        <f>Planning!C203</f>
        <v>0</v>
      </c>
      <c r="D219" s="9">
        <f>Planning!D203</f>
        <v>0</v>
      </c>
      <c r="E219" s="3">
        <f>Planning!E203</f>
        <v>0</v>
      </c>
      <c r="F219" s="3" t="str">
        <f>IF(Planning!G203&lt;&gt;0,Planning!G203,"")</f>
        <v/>
      </c>
      <c r="G219" s="194">
        <f>Planning!H203</f>
        <v>0</v>
      </c>
      <c r="H219" s="4">
        <f>Planning!AG203</f>
        <v>0</v>
      </c>
      <c r="I219" s="198">
        <f ca="1">IF(OR(W219="1",AND(W219&lt;&gt;"1",G219=Lists!$A$17)),Y219,0)</f>
        <v>0</v>
      </c>
      <c r="J219" s="174"/>
      <c r="K219" s="32" t="str">
        <f ca="1">IF(AND(W219="2",G219&lt;&gt;Lists!$A$17),AA219,Z219)</f>
        <v/>
      </c>
      <c r="L219" s="33" t="str">
        <f t="shared" ca="1" si="33"/>
        <v/>
      </c>
      <c r="M219" s="5">
        <f>Planning!AH203</f>
        <v>0</v>
      </c>
      <c r="N219" s="5">
        <f>'Month 8'!M219+'Month 8'!N219-'Month 8'!O219</f>
        <v>0</v>
      </c>
      <c r="O219" s="166"/>
      <c r="P219" s="32" t="str">
        <f t="shared" si="36"/>
        <v/>
      </c>
      <c r="Q219" s="33" t="str">
        <f t="shared" si="34"/>
        <v/>
      </c>
      <c r="R219" s="89">
        <f ca="1">SUMIFS($J$25:$J$224,$C$25:$C$224,$C219,$G$25:$G$224,Lists!$A$16)</f>
        <v>0</v>
      </c>
      <c r="S219" s="89">
        <f t="shared" si="37"/>
        <v>0</v>
      </c>
      <c r="U219" s="2" t="str">
        <f t="shared" si="38"/>
        <v/>
      </c>
      <c r="W219" s="2" t="str">
        <f>IF(C219=0,"",LEFT(INDEX(Lists!$H$5:$H$49,MATCH(C219,Lists!$G$5:$G$49,0),1),1))</f>
        <v/>
      </c>
      <c r="Y219" s="4">
        <f ca="1">'Month 8'!H219+'Month 8'!I219-'Month 8'!J219</f>
        <v>0</v>
      </c>
      <c r="Z219" s="2" t="str">
        <f t="shared" ca="1" si="39"/>
        <v/>
      </c>
      <c r="AA219" s="2" t="str">
        <f t="shared" ca="1" si="35"/>
        <v/>
      </c>
      <c r="AC219" s="627" t="str">
        <f t="shared" si="40"/>
        <v>0</v>
      </c>
    </row>
    <row r="220" spans="1:29" ht="39" hidden="1" customHeight="1" x14ac:dyDescent="0.2">
      <c r="A220" s="14" t="str">
        <f>Planning!A204</f>
        <v>I196</v>
      </c>
      <c r="B220" s="9">
        <f>Planning!B204</f>
        <v>0</v>
      </c>
      <c r="C220" s="9">
        <f>Planning!C204</f>
        <v>0</v>
      </c>
      <c r="D220" s="9">
        <f>Planning!D204</f>
        <v>0</v>
      </c>
      <c r="E220" s="3">
        <f>Planning!E204</f>
        <v>0</v>
      </c>
      <c r="F220" s="3" t="str">
        <f>IF(Planning!G204&lt;&gt;0,Planning!G204,"")</f>
        <v/>
      </c>
      <c r="G220" s="194">
        <f>Planning!H204</f>
        <v>0</v>
      </c>
      <c r="H220" s="4">
        <f>Planning!AG204</f>
        <v>0</v>
      </c>
      <c r="I220" s="198">
        <f ca="1">IF(OR(W220="1",AND(W220&lt;&gt;"1",G220=Lists!$A$17)),Y220,0)</f>
        <v>0</v>
      </c>
      <c r="J220" s="174"/>
      <c r="K220" s="32" t="str">
        <f ca="1">IF(AND(W220="2",G220&lt;&gt;Lists!$A$17),AA220,Z220)</f>
        <v/>
      </c>
      <c r="L220" s="33" t="str">
        <f t="shared" ca="1" si="33"/>
        <v/>
      </c>
      <c r="M220" s="5">
        <f>Planning!AH204</f>
        <v>0</v>
      </c>
      <c r="N220" s="5">
        <f>'Month 8'!M220+'Month 8'!N220-'Month 8'!O220</f>
        <v>0</v>
      </c>
      <c r="O220" s="166"/>
      <c r="P220" s="32" t="str">
        <f t="shared" si="36"/>
        <v/>
      </c>
      <c r="Q220" s="33" t="str">
        <f t="shared" si="34"/>
        <v/>
      </c>
      <c r="R220" s="89">
        <f ca="1">SUMIFS($J$25:$J$224,$C$25:$C$224,$C220,$G$25:$G$224,Lists!$A$16)</f>
        <v>0</v>
      </c>
      <c r="S220" s="89">
        <f t="shared" si="37"/>
        <v>0</v>
      </c>
      <c r="U220" s="2" t="str">
        <f t="shared" si="38"/>
        <v/>
      </c>
      <c r="W220" s="2" t="str">
        <f>IF(C220=0,"",LEFT(INDEX(Lists!$H$5:$H$49,MATCH(C220,Lists!$G$5:$G$49,0),1),1))</f>
        <v/>
      </c>
      <c r="Y220" s="4">
        <f ca="1">'Month 8'!H220+'Month 8'!I220-'Month 8'!J220</f>
        <v>0</v>
      </c>
      <c r="Z220" s="2" t="str">
        <f t="shared" ca="1" si="39"/>
        <v/>
      </c>
      <c r="AA220" s="2" t="str">
        <f t="shared" ca="1" si="35"/>
        <v/>
      </c>
      <c r="AC220" s="627" t="str">
        <f t="shared" si="40"/>
        <v>0</v>
      </c>
    </row>
    <row r="221" spans="1:29" ht="39" hidden="1" customHeight="1" x14ac:dyDescent="0.2">
      <c r="A221" s="14" t="str">
        <f>Planning!A205</f>
        <v>I197</v>
      </c>
      <c r="B221" s="9">
        <f>Planning!B205</f>
        <v>0</v>
      </c>
      <c r="C221" s="9">
        <f>Planning!C205</f>
        <v>0</v>
      </c>
      <c r="D221" s="9">
        <f>Planning!D205</f>
        <v>0</v>
      </c>
      <c r="E221" s="3">
        <f>Planning!E205</f>
        <v>0</v>
      </c>
      <c r="F221" s="3" t="str">
        <f>IF(Planning!G205&lt;&gt;0,Planning!G205,"")</f>
        <v/>
      </c>
      <c r="G221" s="194">
        <f>Planning!H205</f>
        <v>0</v>
      </c>
      <c r="H221" s="4">
        <f>Planning!AG205</f>
        <v>0</v>
      </c>
      <c r="I221" s="198">
        <f ca="1">IF(OR(W221="1",AND(W221&lt;&gt;"1",G221=Lists!$A$17)),Y221,0)</f>
        <v>0</v>
      </c>
      <c r="J221" s="174"/>
      <c r="K221" s="32" t="str">
        <f ca="1">IF(AND(W221="2",G221&lt;&gt;Lists!$A$17),AA221,Z221)</f>
        <v/>
      </c>
      <c r="L221" s="33" t="str">
        <f t="shared" ca="1" si="33"/>
        <v/>
      </c>
      <c r="M221" s="5">
        <f>Planning!AH205</f>
        <v>0</v>
      </c>
      <c r="N221" s="5">
        <f>'Month 8'!M221+'Month 8'!N221-'Month 8'!O221</f>
        <v>0</v>
      </c>
      <c r="O221" s="166"/>
      <c r="P221" s="32" t="str">
        <f t="shared" si="36"/>
        <v/>
      </c>
      <c r="Q221" s="33" t="str">
        <f t="shared" si="34"/>
        <v/>
      </c>
      <c r="R221" s="89">
        <f ca="1">SUMIFS($J$25:$J$224,$C$25:$C$224,$C221,$G$25:$G$224,Lists!$A$16)</f>
        <v>0</v>
      </c>
      <c r="S221" s="89">
        <f t="shared" si="37"/>
        <v>0</v>
      </c>
      <c r="U221" s="2" t="str">
        <f t="shared" si="38"/>
        <v/>
      </c>
      <c r="W221" s="2" t="str">
        <f>IF(C221=0,"",LEFT(INDEX(Lists!$H$5:$H$49,MATCH(C221,Lists!$G$5:$G$49,0),1),1))</f>
        <v/>
      </c>
      <c r="Y221" s="4">
        <f ca="1">'Month 8'!H221+'Month 8'!I221-'Month 8'!J221</f>
        <v>0</v>
      </c>
      <c r="Z221" s="2" t="str">
        <f t="shared" ca="1" si="39"/>
        <v/>
      </c>
      <c r="AA221" s="2" t="str">
        <f t="shared" ca="1" si="35"/>
        <v/>
      </c>
      <c r="AC221" s="627" t="str">
        <f t="shared" si="40"/>
        <v>0</v>
      </c>
    </row>
    <row r="222" spans="1:29" ht="39" hidden="1" customHeight="1" x14ac:dyDescent="0.2">
      <c r="A222" s="14" t="str">
        <f>Planning!A206</f>
        <v>I198</v>
      </c>
      <c r="B222" s="9">
        <f>Planning!B206</f>
        <v>0</v>
      </c>
      <c r="C222" s="9">
        <f>Planning!C206</f>
        <v>0</v>
      </c>
      <c r="D222" s="9">
        <f>Planning!D206</f>
        <v>0</v>
      </c>
      <c r="E222" s="3">
        <f>Planning!E206</f>
        <v>0</v>
      </c>
      <c r="F222" s="3" t="str">
        <f>IF(Planning!G206&lt;&gt;0,Planning!G206,"")</f>
        <v/>
      </c>
      <c r="G222" s="194">
        <f>Planning!H206</f>
        <v>0</v>
      </c>
      <c r="H222" s="4">
        <f>Planning!AG206</f>
        <v>0</v>
      </c>
      <c r="I222" s="198">
        <f ca="1">IF(OR(W222="1",AND(W222&lt;&gt;"1",G222=Lists!$A$17)),Y222,0)</f>
        <v>0</v>
      </c>
      <c r="J222" s="174"/>
      <c r="K222" s="32" t="str">
        <f ca="1">IF(AND(W222="2",G222&lt;&gt;Lists!$A$17),AA222,Z222)</f>
        <v/>
      </c>
      <c r="L222" s="33" t="str">
        <f t="shared" ca="1" si="33"/>
        <v/>
      </c>
      <c r="M222" s="5">
        <f>Planning!AH206</f>
        <v>0</v>
      </c>
      <c r="N222" s="5">
        <f>'Month 8'!M222+'Month 8'!N222-'Month 8'!O222</f>
        <v>0</v>
      </c>
      <c r="O222" s="166"/>
      <c r="P222" s="32" t="str">
        <f t="shared" si="36"/>
        <v/>
      </c>
      <c r="Q222" s="33" t="str">
        <f t="shared" si="34"/>
        <v/>
      </c>
      <c r="R222" s="89">
        <f ca="1">SUMIFS($J$25:$J$224,$C$25:$C$224,$C222,$G$25:$G$224,Lists!$A$16)</f>
        <v>0</v>
      </c>
      <c r="S222" s="89">
        <f t="shared" si="37"/>
        <v>0</v>
      </c>
      <c r="U222" s="2" t="str">
        <f t="shared" si="38"/>
        <v/>
      </c>
      <c r="W222" s="2" t="str">
        <f>IF(C222=0,"",LEFT(INDEX(Lists!$H$5:$H$49,MATCH(C222,Lists!$G$5:$G$49,0),1),1))</f>
        <v/>
      </c>
      <c r="Y222" s="4">
        <f ca="1">'Month 8'!H222+'Month 8'!I222-'Month 8'!J222</f>
        <v>0</v>
      </c>
      <c r="Z222" s="2" t="str">
        <f t="shared" ca="1" si="39"/>
        <v/>
      </c>
      <c r="AA222" s="2" t="str">
        <f t="shared" ca="1" si="35"/>
        <v/>
      </c>
      <c r="AC222" s="627" t="str">
        <f t="shared" si="40"/>
        <v>0</v>
      </c>
    </row>
    <row r="223" spans="1:29" ht="39" hidden="1" customHeight="1" x14ac:dyDescent="0.2">
      <c r="A223" s="14" t="str">
        <f>Planning!A207</f>
        <v>I199</v>
      </c>
      <c r="B223" s="9">
        <f>Planning!B207</f>
        <v>0</v>
      </c>
      <c r="C223" s="9">
        <f>Planning!C207</f>
        <v>0</v>
      </c>
      <c r="D223" s="9">
        <f>Planning!D207</f>
        <v>0</v>
      </c>
      <c r="E223" s="3">
        <f>Planning!E207</f>
        <v>0</v>
      </c>
      <c r="F223" s="3" t="str">
        <f>IF(Planning!G207&lt;&gt;0,Planning!G207,"")</f>
        <v/>
      </c>
      <c r="G223" s="194">
        <f>Planning!H207</f>
        <v>0</v>
      </c>
      <c r="H223" s="4">
        <f>Planning!AG207</f>
        <v>0</v>
      </c>
      <c r="I223" s="198">
        <f ca="1">IF(OR(W223="1",AND(W223&lt;&gt;"1",G223=Lists!$A$17)),Y223,0)</f>
        <v>0</v>
      </c>
      <c r="J223" s="174"/>
      <c r="K223" s="32" t="str">
        <f ca="1">IF(AND(W223="2",G223&lt;&gt;Lists!$A$17),AA223,Z223)</f>
        <v/>
      </c>
      <c r="L223" s="33" t="str">
        <f t="shared" ca="1" si="33"/>
        <v/>
      </c>
      <c r="M223" s="5">
        <f>Planning!AH207</f>
        <v>0</v>
      </c>
      <c r="N223" s="5">
        <f>'Month 8'!M223+'Month 8'!N223-'Month 8'!O223</f>
        <v>0</v>
      </c>
      <c r="O223" s="166"/>
      <c r="P223" s="32" t="str">
        <f t="shared" si="36"/>
        <v/>
      </c>
      <c r="Q223" s="33" t="str">
        <f t="shared" si="34"/>
        <v/>
      </c>
      <c r="R223" s="89">
        <f ca="1">SUMIFS($J$25:$J$224,$C$25:$C$224,$C223,$G$25:$G$224,Lists!$A$16)</f>
        <v>0</v>
      </c>
      <c r="S223" s="89">
        <f t="shared" si="37"/>
        <v>0</v>
      </c>
      <c r="U223" s="2" t="str">
        <f t="shared" si="38"/>
        <v/>
      </c>
      <c r="W223" s="2" t="str">
        <f>IF(C223=0,"",LEFT(INDEX(Lists!$H$5:$H$49,MATCH(C223,Lists!$G$5:$G$49,0),1),1))</f>
        <v/>
      </c>
      <c r="Y223" s="4">
        <f ca="1">'Month 8'!H223+'Month 8'!I223-'Month 8'!J223</f>
        <v>0</v>
      </c>
      <c r="Z223" s="2" t="str">
        <f t="shared" ca="1" si="39"/>
        <v/>
      </c>
      <c r="AA223" s="2" t="str">
        <f t="shared" ca="1" si="35"/>
        <v/>
      </c>
      <c r="AC223" s="627" t="str">
        <f t="shared" si="40"/>
        <v>0</v>
      </c>
    </row>
    <row r="224" spans="1:29" ht="39" hidden="1" customHeight="1" x14ac:dyDescent="0.2">
      <c r="A224" s="14" t="str">
        <f>Planning!A208</f>
        <v>I200</v>
      </c>
      <c r="B224" s="9">
        <f>Planning!B208</f>
        <v>0</v>
      </c>
      <c r="C224" s="9">
        <f>Planning!C208</f>
        <v>0</v>
      </c>
      <c r="D224" s="9">
        <f>Planning!D208</f>
        <v>0</v>
      </c>
      <c r="E224" s="3">
        <f>Planning!E208</f>
        <v>0</v>
      </c>
      <c r="F224" s="3" t="str">
        <f>IF(Planning!G208&lt;&gt;0,Planning!G208,"")</f>
        <v/>
      </c>
      <c r="G224" s="194">
        <f>Planning!H208</f>
        <v>0</v>
      </c>
      <c r="H224" s="4">
        <f>Planning!AG208</f>
        <v>0</v>
      </c>
      <c r="I224" s="198">
        <f ca="1">IF(OR(W224="1",AND(W224&lt;&gt;"1",G224=Lists!$A$17)),Y224,0)</f>
        <v>0</v>
      </c>
      <c r="J224" s="174"/>
      <c r="K224" s="32" t="str">
        <f ca="1">IF(AND(W224="2",G224&lt;&gt;Lists!$A$17),AA224,Z224)</f>
        <v/>
      </c>
      <c r="L224" s="33" t="str">
        <f t="shared" ca="1" si="33"/>
        <v/>
      </c>
      <c r="M224" s="5">
        <f>Planning!AH208</f>
        <v>0</v>
      </c>
      <c r="N224" s="5">
        <f>'Month 8'!M224+'Month 8'!N224-'Month 8'!O224</f>
        <v>0</v>
      </c>
      <c r="O224" s="166"/>
      <c r="P224" s="32" t="str">
        <f t="shared" si="36"/>
        <v/>
      </c>
      <c r="Q224" s="33" t="str">
        <f t="shared" si="34"/>
        <v/>
      </c>
      <c r="R224" s="89">
        <f ca="1">SUMIFS($J$25:$J$224,$C$25:$C$224,$C224,$G$25:$G$224,Lists!$A$16)</f>
        <v>0</v>
      </c>
      <c r="S224" s="89">
        <f t="shared" si="37"/>
        <v>0</v>
      </c>
      <c r="U224" s="2" t="str">
        <f t="shared" si="38"/>
        <v/>
      </c>
      <c r="W224" s="2" t="str">
        <f>IF(C224=0,"",LEFT(INDEX(Lists!$H$5:$H$49,MATCH(C224,Lists!$G$5:$G$49,0),1),1))</f>
        <v/>
      </c>
      <c r="Y224" s="4">
        <f ca="1">'Month 8'!H224+'Month 8'!I224-'Month 8'!J224</f>
        <v>0</v>
      </c>
      <c r="Z224" s="2" t="str">
        <f t="shared" ca="1" si="39"/>
        <v/>
      </c>
      <c r="AA224" s="2" t="str">
        <f t="shared" ca="1" si="35"/>
        <v/>
      </c>
      <c r="AC224" s="627" t="str">
        <f t="shared" si="40"/>
        <v>0</v>
      </c>
    </row>
    <row r="225" spans="1:29" ht="15.75" customHeight="1" x14ac:dyDescent="0.2">
      <c r="U225" s="1" t="s">
        <v>334</v>
      </c>
      <c r="W225" s="1" t="s">
        <v>334</v>
      </c>
      <c r="Y225" s="1" t="s">
        <v>334</v>
      </c>
      <c r="Z225" s="1" t="s">
        <v>334</v>
      </c>
      <c r="AA225" s="1" t="s">
        <v>334</v>
      </c>
      <c r="AC225" s="1" t="s">
        <v>334</v>
      </c>
    </row>
    <row r="226" spans="1:29" ht="15.75" customHeight="1" x14ac:dyDescent="0.2"/>
    <row r="227" spans="1:29" ht="25.5" customHeight="1" x14ac:dyDescent="0.2">
      <c r="A227" s="972" t="str">
        <f ca="1">Setup!AN6</f>
        <v>PR Dashboard indicators</v>
      </c>
      <c r="B227" s="973"/>
      <c r="C227" s="973"/>
      <c r="D227" s="973"/>
      <c r="E227" s="973"/>
      <c r="F227" s="973"/>
      <c r="G227" s="973"/>
      <c r="H227" s="974"/>
    </row>
    <row r="228" spans="1:29" ht="25.5" customHeight="1" x14ac:dyDescent="0.2">
      <c r="A228" s="969" t="str">
        <f ca="1">Setup!AP8</f>
        <v>Financial reports planned</v>
      </c>
      <c r="B228" s="970"/>
      <c r="C228" s="970"/>
      <c r="D228" s="970"/>
      <c r="E228" s="970"/>
      <c r="F228" s="970"/>
      <c r="G228" s="971"/>
      <c r="H228" s="167"/>
      <c r="J228" s="101"/>
    </row>
    <row r="229" spans="1:29" ht="25.5" customHeight="1" x14ac:dyDescent="0.2">
      <c r="A229" s="978" t="str">
        <f ca="1">Setup!AP9</f>
        <v>Financial reports overdue</v>
      </c>
      <c r="B229" s="979"/>
      <c r="C229" s="979"/>
      <c r="D229" s="979"/>
      <c r="E229" s="979"/>
      <c r="F229" s="979"/>
      <c r="G229" s="980"/>
      <c r="H229" s="167"/>
      <c r="J229" s="101"/>
    </row>
    <row r="230" spans="1:29" ht="25.5" hidden="1" customHeight="1" x14ac:dyDescent="0.2">
      <c r="A230" s="996">
        <f ca="1">Setup!AP10</f>
        <v>0</v>
      </c>
      <c r="B230" s="997"/>
      <c r="C230" s="997"/>
      <c r="D230" s="997"/>
      <c r="E230" s="997"/>
      <c r="F230" s="997"/>
      <c r="G230" s="998"/>
      <c r="H230" s="167"/>
      <c r="J230" s="101"/>
    </row>
    <row r="231" spans="1:29" ht="25.5" hidden="1" customHeight="1" x14ac:dyDescent="0.2">
      <c r="A231" s="966">
        <f ca="1">Setup!AP11</f>
        <v>0</v>
      </c>
      <c r="B231" s="967"/>
      <c r="C231" s="967"/>
      <c r="D231" s="967"/>
      <c r="E231" s="967"/>
      <c r="F231" s="967"/>
      <c r="G231" s="968"/>
      <c r="H231" s="167"/>
      <c r="J231" s="101"/>
    </row>
    <row r="232" spans="1:29" ht="25.5" hidden="1" customHeight="1" x14ac:dyDescent="0.2">
      <c r="A232" s="966">
        <f ca="1">Setup!AP12</f>
        <v>0</v>
      </c>
      <c r="B232" s="967"/>
      <c r="C232" s="967"/>
      <c r="D232" s="967"/>
      <c r="E232" s="967"/>
      <c r="F232" s="967"/>
      <c r="G232" s="968"/>
      <c r="H232" s="167"/>
      <c r="J232" s="101"/>
    </row>
    <row r="233" spans="1:29" ht="25.5" hidden="1" customHeight="1" x14ac:dyDescent="0.2">
      <c r="A233" s="969">
        <f ca="1">Setup!AP13</f>
        <v>0</v>
      </c>
      <c r="B233" s="970"/>
      <c r="C233" s="970"/>
      <c r="D233" s="970"/>
      <c r="E233" s="970"/>
      <c r="F233" s="970"/>
      <c r="G233" s="971"/>
      <c r="H233" s="167"/>
      <c r="J233" s="101"/>
    </row>
    <row r="234" spans="1:29" ht="25.5" hidden="1" customHeight="1" x14ac:dyDescent="0.2">
      <c r="A234" s="978">
        <f ca="1">Setup!AP14</f>
        <v>0</v>
      </c>
      <c r="B234" s="979"/>
      <c r="C234" s="979"/>
      <c r="D234" s="979"/>
      <c r="E234" s="979"/>
      <c r="F234" s="979"/>
      <c r="G234" s="980"/>
      <c r="H234" s="167"/>
      <c r="J234" s="101"/>
    </row>
    <row r="235" spans="1:29" ht="25.5" customHeight="1" x14ac:dyDescent="0.2">
      <c r="A235" s="996" t="str">
        <f ca="1">Setup!AP15</f>
        <v>Supervision actions recommended</v>
      </c>
      <c r="B235" s="997"/>
      <c r="C235" s="997"/>
      <c r="D235" s="997"/>
      <c r="E235" s="997"/>
      <c r="F235" s="997"/>
      <c r="G235" s="998"/>
      <c r="H235" s="167"/>
      <c r="J235" s="101"/>
    </row>
    <row r="236" spans="1:29" ht="25.5" customHeight="1" x14ac:dyDescent="0.2">
      <c r="A236" s="966" t="str">
        <f ca="1">Setup!AP16</f>
        <v>Supervision recommendations past due</v>
      </c>
      <c r="B236" s="967"/>
      <c r="C236" s="967"/>
      <c r="D236" s="967"/>
      <c r="E236" s="967"/>
      <c r="F236" s="967"/>
      <c r="G236" s="968"/>
      <c r="H236" s="167"/>
      <c r="J236" s="101"/>
    </row>
    <row r="237" spans="1:29" ht="25.5" customHeight="1" x14ac:dyDescent="0.2">
      <c r="A237" s="969" t="str">
        <f ca="1">Setup!AP17</f>
        <v>Programmatic reports planned</v>
      </c>
      <c r="B237" s="970"/>
      <c r="C237" s="970"/>
      <c r="D237" s="970"/>
      <c r="E237" s="970"/>
      <c r="F237" s="970"/>
      <c r="G237" s="971"/>
      <c r="H237" s="167"/>
      <c r="J237" s="101"/>
    </row>
    <row r="238" spans="1:29" ht="25.5" customHeight="1" x14ac:dyDescent="0.2">
      <c r="A238" s="978" t="str">
        <f ca="1">Setup!AP18</f>
        <v>Programmatic reports past due</v>
      </c>
      <c r="B238" s="979"/>
      <c r="C238" s="979"/>
      <c r="D238" s="979"/>
      <c r="E238" s="979"/>
      <c r="F238" s="979"/>
      <c r="G238" s="980"/>
      <c r="H238" s="167"/>
      <c r="J238" s="101"/>
    </row>
    <row r="239" spans="1:29" ht="25.5" hidden="1" customHeight="1" x14ac:dyDescent="0.2">
      <c r="A239" s="996">
        <f ca="1">Setup!AP19</f>
        <v>0</v>
      </c>
      <c r="B239" s="997"/>
      <c r="C239" s="997"/>
      <c r="D239" s="997"/>
      <c r="E239" s="997"/>
      <c r="F239" s="997"/>
      <c r="G239" s="998"/>
      <c r="H239" s="167"/>
      <c r="J239" s="101"/>
    </row>
    <row r="240" spans="1:29" ht="25.5" hidden="1" customHeight="1" x14ac:dyDescent="0.2">
      <c r="A240" s="966">
        <f ca="1">Setup!AP20</f>
        <v>0</v>
      </c>
      <c r="B240" s="967"/>
      <c r="C240" s="967"/>
      <c r="D240" s="967"/>
      <c r="E240" s="967"/>
      <c r="F240" s="967"/>
      <c r="G240" s="968"/>
      <c r="H240" s="167"/>
      <c r="J240" s="101"/>
    </row>
    <row r="241" spans="1:10" ht="25.5" hidden="1" customHeight="1" x14ac:dyDescent="0.2">
      <c r="A241" s="969">
        <f ca="1">Setup!AP21</f>
        <v>0</v>
      </c>
      <c r="B241" s="970"/>
      <c r="C241" s="970"/>
      <c r="D241" s="970"/>
      <c r="E241" s="970"/>
      <c r="F241" s="970"/>
      <c r="G241" s="971"/>
      <c r="H241" s="167"/>
      <c r="J241" s="101"/>
    </row>
    <row r="242" spans="1:10" ht="25.5" hidden="1" customHeight="1" x14ac:dyDescent="0.2">
      <c r="A242" s="978">
        <f ca="1">Setup!AP22</f>
        <v>0</v>
      </c>
      <c r="B242" s="979"/>
      <c r="C242" s="979"/>
      <c r="D242" s="979"/>
      <c r="E242" s="979"/>
      <c r="F242" s="979"/>
      <c r="G242" s="980"/>
      <c r="H242" s="167"/>
      <c r="J242" s="101"/>
    </row>
    <row r="243" spans="1:10" ht="25.5" hidden="1" customHeight="1" x14ac:dyDescent="0.2">
      <c r="A243" s="978">
        <f ca="1">Setup!AP23</f>
        <v>0</v>
      </c>
      <c r="B243" s="979"/>
      <c r="C243" s="979"/>
      <c r="D243" s="979"/>
      <c r="E243" s="979"/>
      <c r="F243" s="979"/>
      <c r="G243" s="980"/>
      <c r="H243" s="167"/>
      <c r="J243" s="101"/>
    </row>
    <row r="244" spans="1:10" ht="25.5" hidden="1" customHeight="1" x14ac:dyDescent="0.2">
      <c r="A244" s="996">
        <f ca="1">Setup!AP24</f>
        <v>0</v>
      </c>
      <c r="B244" s="997"/>
      <c r="C244" s="997"/>
      <c r="D244" s="997"/>
      <c r="E244" s="997"/>
      <c r="F244" s="997"/>
      <c r="G244" s="998"/>
      <c r="H244" s="167"/>
      <c r="J244" s="101"/>
    </row>
    <row r="245" spans="1:10" ht="25.5" hidden="1" customHeight="1" x14ac:dyDescent="0.2">
      <c r="A245" s="966">
        <f ca="1">Setup!AP25</f>
        <v>0</v>
      </c>
      <c r="B245" s="967"/>
      <c r="C245" s="967"/>
      <c r="D245" s="967"/>
      <c r="E245" s="967"/>
      <c r="F245" s="967"/>
      <c r="G245" s="968"/>
      <c r="H245" s="168"/>
      <c r="J245" s="101"/>
    </row>
    <row r="246" spans="1:10" ht="25.5" hidden="1" customHeight="1" x14ac:dyDescent="0.2">
      <c r="A246" s="966">
        <f ca="1">Setup!AP26</f>
        <v>0</v>
      </c>
      <c r="B246" s="967"/>
      <c r="C246" s="967"/>
      <c r="D246" s="967"/>
      <c r="E246" s="967"/>
      <c r="F246" s="967"/>
      <c r="G246" s="968"/>
      <c r="H246" s="167"/>
      <c r="J246" s="101"/>
    </row>
    <row r="247" spans="1:10" ht="25.5" hidden="1" customHeight="1" x14ac:dyDescent="0.2">
      <c r="A247" s="969">
        <f ca="1">Setup!AP27</f>
        <v>0</v>
      </c>
      <c r="B247" s="970"/>
      <c r="C247" s="970"/>
      <c r="D247" s="970"/>
      <c r="E247" s="970"/>
      <c r="F247" s="970"/>
      <c r="G247" s="971"/>
      <c r="H247" s="167"/>
      <c r="J247" s="101"/>
    </row>
    <row r="248" spans="1:10" ht="25.5" hidden="1" customHeight="1" x14ac:dyDescent="0.2">
      <c r="A248" s="978">
        <f ca="1">Setup!AP28</f>
        <v>0</v>
      </c>
      <c r="B248" s="979"/>
      <c r="C248" s="979"/>
      <c r="D248" s="979"/>
      <c r="E248" s="979"/>
      <c r="F248" s="979"/>
      <c r="G248" s="980"/>
      <c r="H248" s="167"/>
      <c r="J248" s="101"/>
    </row>
    <row r="249" spans="1:10" ht="25.5" hidden="1" customHeight="1" x14ac:dyDescent="0.2">
      <c r="A249" s="978">
        <f ca="1">Setup!AP29</f>
        <v>0</v>
      </c>
      <c r="B249" s="979"/>
      <c r="C249" s="979"/>
      <c r="D249" s="979"/>
      <c r="E249" s="979"/>
      <c r="F249" s="979"/>
      <c r="G249" s="980"/>
      <c r="H249" s="167"/>
      <c r="J249" s="101"/>
    </row>
    <row r="250" spans="1:10" ht="25.5" hidden="1" customHeight="1" x14ac:dyDescent="0.2">
      <c r="A250" s="996">
        <f ca="1">Setup!AP30</f>
        <v>0</v>
      </c>
      <c r="B250" s="997"/>
      <c r="C250" s="997"/>
      <c r="D250" s="997"/>
      <c r="E250" s="997"/>
      <c r="F250" s="997"/>
      <c r="G250" s="998"/>
      <c r="H250" s="167"/>
      <c r="J250" s="101"/>
    </row>
    <row r="251" spans="1:10" ht="25.5" hidden="1" customHeight="1" x14ac:dyDescent="0.2">
      <c r="A251" s="966">
        <f ca="1">Setup!AP31</f>
        <v>0</v>
      </c>
      <c r="B251" s="967"/>
      <c r="C251" s="967"/>
      <c r="D251" s="967"/>
      <c r="E251" s="967"/>
      <c r="F251" s="967"/>
      <c r="G251" s="968"/>
      <c r="H251" s="167"/>
      <c r="J251" s="101"/>
    </row>
    <row r="252" spans="1:10" ht="25.5" hidden="1" customHeight="1" x14ac:dyDescent="0.2">
      <c r="A252" s="969">
        <f ca="1">Setup!AP32</f>
        <v>0</v>
      </c>
      <c r="B252" s="970"/>
      <c r="C252" s="970"/>
      <c r="D252" s="970"/>
      <c r="E252" s="970"/>
      <c r="F252" s="970"/>
      <c r="G252" s="971"/>
      <c r="H252" s="167"/>
      <c r="J252" s="101"/>
    </row>
    <row r="253" spans="1:10" ht="25.5" hidden="1" customHeight="1" x14ac:dyDescent="0.2">
      <c r="A253" s="978">
        <f ca="1">Setup!AP33</f>
        <v>0</v>
      </c>
      <c r="B253" s="979"/>
      <c r="C253" s="979"/>
      <c r="D253" s="979"/>
      <c r="E253" s="979"/>
      <c r="F253" s="979"/>
      <c r="G253" s="980"/>
      <c r="H253" s="167"/>
      <c r="J253" s="101"/>
    </row>
    <row r="254" spans="1:10" ht="25.5" hidden="1" customHeight="1" x14ac:dyDescent="0.2">
      <c r="A254" s="966">
        <f ca="1">Setup!AP34</f>
        <v>0</v>
      </c>
      <c r="B254" s="967"/>
      <c r="C254" s="967"/>
      <c r="D254" s="967"/>
      <c r="E254" s="967"/>
      <c r="F254" s="967"/>
      <c r="G254" s="968"/>
      <c r="H254" s="167"/>
      <c r="J254" s="101"/>
    </row>
    <row r="255" spans="1:10" ht="25.5" hidden="1" customHeight="1" x14ac:dyDescent="0.2">
      <c r="A255" s="969">
        <f ca="1">Setup!AP35</f>
        <v>0</v>
      </c>
      <c r="B255" s="970"/>
      <c r="C255" s="970"/>
      <c r="D255" s="970"/>
      <c r="E255" s="970"/>
      <c r="F255" s="970"/>
      <c r="G255" s="971"/>
      <c r="H255" s="167"/>
      <c r="J255" s="101"/>
    </row>
    <row r="256" spans="1:10" ht="25.5" hidden="1" customHeight="1" x14ac:dyDescent="0.2">
      <c r="A256" s="978">
        <f ca="1">Setup!AP36</f>
        <v>0</v>
      </c>
      <c r="B256" s="979"/>
      <c r="C256" s="979"/>
      <c r="D256" s="979"/>
      <c r="E256" s="979"/>
      <c r="F256" s="979"/>
      <c r="G256" s="980"/>
      <c r="H256" s="167"/>
      <c r="J256" s="101"/>
    </row>
    <row r="257" spans="1:10" ht="25.5" hidden="1" customHeight="1" x14ac:dyDescent="0.2">
      <c r="A257" s="996">
        <f ca="1">Setup!AP37</f>
        <v>0</v>
      </c>
      <c r="B257" s="997"/>
      <c r="C257" s="997"/>
      <c r="D257" s="997"/>
      <c r="E257" s="997"/>
      <c r="F257" s="997"/>
      <c r="G257" s="998"/>
      <c r="H257" s="167"/>
      <c r="J257" s="101"/>
    </row>
    <row r="258" spans="1:10" ht="25.5" hidden="1" customHeight="1" x14ac:dyDescent="0.2">
      <c r="A258" s="966">
        <f ca="1">Setup!AP38</f>
        <v>0</v>
      </c>
      <c r="B258" s="967"/>
      <c r="C258" s="967"/>
      <c r="D258" s="967"/>
      <c r="E258" s="967"/>
      <c r="F258" s="967"/>
      <c r="G258" s="968"/>
      <c r="H258" s="167"/>
      <c r="J258" s="101"/>
    </row>
    <row r="259" spans="1:10" ht="25.5" customHeight="1" x14ac:dyDescent="0.2">
      <c r="A259" s="969" t="str">
        <f ca="1">Setup!AP39</f>
        <v>Actual stock level - PS39 - Product 1: Efavirenz, 600 mg, 30 tablets</v>
      </c>
      <c r="B259" s="970"/>
      <c r="C259" s="970"/>
      <c r="D259" s="970"/>
      <c r="E259" s="970"/>
      <c r="F259" s="970"/>
      <c r="G259" s="971"/>
      <c r="H259" s="167"/>
      <c r="J259" s="101"/>
    </row>
    <row r="260" spans="1:10" ht="25.5" customHeight="1" x14ac:dyDescent="0.2">
      <c r="A260" s="996" t="str">
        <f ca="1">Setup!AP40</f>
        <v>Actual stock level - PS40 - Product 2: Efavirenz, 200 mg, 90 capsules</v>
      </c>
      <c r="B260" s="997"/>
      <c r="C260" s="997"/>
      <c r="D260" s="997"/>
      <c r="E260" s="997"/>
      <c r="F260" s="997"/>
      <c r="G260" s="998"/>
      <c r="H260" s="167"/>
      <c r="J260" s="101"/>
    </row>
    <row r="261" spans="1:10" ht="25.5" customHeight="1" x14ac:dyDescent="0.2">
      <c r="A261" s="969" t="str">
        <f ca="1">Setup!AP41</f>
        <v>Actual stock level - PS41 - Product 3: TDF/3TC, 300/300 mg, 30 tablets</v>
      </c>
      <c r="B261" s="970"/>
      <c r="C261" s="970"/>
      <c r="D261" s="970"/>
      <c r="E261" s="970"/>
      <c r="F261" s="970"/>
      <c r="G261" s="971"/>
      <c r="H261" s="167"/>
      <c r="J261" s="101"/>
    </row>
    <row r="262" spans="1:10" ht="25.5" customHeight="1" x14ac:dyDescent="0.2">
      <c r="A262" s="996" t="str">
        <f ca="1">Setup!AP42</f>
        <v>Actual stock level - PS42 - Product 4: 3TC, 10 mg/ml, oral solution 240 ml</v>
      </c>
      <c r="B262" s="997"/>
      <c r="C262" s="997"/>
      <c r="D262" s="997"/>
      <c r="E262" s="997"/>
      <c r="F262" s="997"/>
      <c r="G262" s="998"/>
      <c r="H262" s="167"/>
      <c r="J262" s="101"/>
    </row>
    <row r="263" spans="1:10" ht="25.5" hidden="1" customHeight="1" x14ac:dyDescent="0.2">
      <c r="A263" s="969">
        <f ca="1">Setup!AP43</f>
        <v>0</v>
      </c>
      <c r="B263" s="970"/>
      <c r="C263" s="970"/>
      <c r="D263" s="970"/>
      <c r="E263" s="970"/>
      <c r="F263" s="970"/>
      <c r="G263" s="971"/>
      <c r="H263" s="167"/>
      <c r="J263" s="101"/>
    </row>
    <row r="264" spans="1:10" ht="25.5" hidden="1" customHeight="1" x14ac:dyDescent="0.2">
      <c r="A264" s="996">
        <f ca="1">Setup!AP44</f>
        <v>0</v>
      </c>
      <c r="B264" s="997"/>
      <c r="C264" s="997"/>
      <c r="D264" s="997"/>
      <c r="E264" s="997"/>
      <c r="F264" s="997"/>
      <c r="G264" s="998"/>
      <c r="H264" s="167"/>
      <c r="J264" s="101"/>
    </row>
    <row r="265" spans="1:10" ht="25.5" hidden="1" customHeight="1" x14ac:dyDescent="0.2">
      <c r="A265" s="969">
        <f ca="1">Setup!AP45</f>
        <v>0</v>
      </c>
      <c r="B265" s="970"/>
      <c r="C265" s="970"/>
      <c r="D265" s="970"/>
      <c r="E265" s="970"/>
      <c r="F265" s="970"/>
      <c r="G265" s="971"/>
      <c r="H265" s="167"/>
      <c r="J265" s="101"/>
    </row>
    <row r="266" spans="1:10" ht="25.5" hidden="1" customHeight="1" x14ac:dyDescent="0.2">
      <c r="A266" s="996">
        <f ca="1">Setup!AP46</f>
        <v>0</v>
      </c>
      <c r="B266" s="997"/>
      <c r="C266" s="997"/>
      <c r="D266" s="997"/>
      <c r="E266" s="997"/>
      <c r="F266" s="997"/>
      <c r="G266" s="998"/>
      <c r="H266" s="167"/>
      <c r="J266" s="101"/>
    </row>
    <row r="267" spans="1:10" ht="25.5" hidden="1" customHeight="1" x14ac:dyDescent="0.2">
      <c r="A267" s="969">
        <f ca="1">Setup!AP47</f>
        <v>0</v>
      </c>
      <c r="B267" s="970"/>
      <c r="C267" s="970"/>
      <c r="D267" s="970"/>
      <c r="E267" s="970"/>
      <c r="F267" s="970"/>
      <c r="G267" s="971"/>
      <c r="H267" s="167"/>
      <c r="J267" s="101"/>
    </row>
    <row r="268" spans="1:10" ht="25.5" hidden="1" customHeight="1" x14ac:dyDescent="0.2">
      <c r="A268" s="996">
        <f ca="1">Setup!AP48</f>
        <v>0</v>
      </c>
      <c r="B268" s="997"/>
      <c r="C268" s="997"/>
      <c r="D268" s="997"/>
      <c r="E268" s="997"/>
      <c r="F268" s="997"/>
      <c r="G268" s="998"/>
      <c r="H268" s="167"/>
      <c r="J268" s="101"/>
    </row>
    <row r="269" spans="1:10" ht="25.5" hidden="1" customHeight="1" x14ac:dyDescent="0.2">
      <c r="A269" s="969">
        <f ca="1">Setup!AP49</f>
        <v>0</v>
      </c>
      <c r="B269" s="970"/>
      <c r="C269" s="970"/>
      <c r="D269" s="970"/>
      <c r="E269" s="970"/>
      <c r="F269" s="970"/>
      <c r="G269" s="971"/>
      <c r="H269" s="167"/>
      <c r="J269" s="101"/>
    </row>
    <row r="270" spans="1:10" ht="25.5" hidden="1" customHeight="1" x14ac:dyDescent="0.2">
      <c r="A270" s="996">
        <f ca="1">Setup!AP50</f>
        <v>0</v>
      </c>
      <c r="B270" s="997"/>
      <c r="C270" s="997"/>
      <c r="D270" s="997"/>
      <c r="E270" s="997"/>
      <c r="F270" s="997"/>
      <c r="G270" s="998"/>
      <c r="H270" s="167"/>
      <c r="J270" s="101"/>
    </row>
    <row r="271" spans="1:10" ht="25.5" hidden="1" customHeight="1" x14ac:dyDescent="0.2">
      <c r="A271" s="969">
        <f ca="1">Setup!AP51</f>
        <v>0</v>
      </c>
      <c r="B271" s="970"/>
      <c r="C271" s="970"/>
      <c r="D271" s="970"/>
      <c r="E271" s="970"/>
      <c r="F271" s="970"/>
      <c r="G271" s="971"/>
      <c r="H271" s="167"/>
      <c r="J271" s="101"/>
    </row>
    <row r="272" spans="1:10" ht="25.5" hidden="1" customHeight="1" x14ac:dyDescent="0.2">
      <c r="A272" s="996">
        <f ca="1">Setup!AP52</f>
        <v>0</v>
      </c>
      <c r="B272" s="997"/>
      <c r="C272" s="997"/>
      <c r="D272" s="997"/>
      <c r="E272" s="997"/>
      <c r="F272" s="997"/>
      <c r="G272" s="998"/>
      <c r="H272" s="167"/>
    </row>
    <row r="273" spans="1:8" ht="25.5" hidden="1" customHeight="1" x14ac:dyDescent="0.2">
      <c r="A273" s="969">
        <f ca="1">Setup!AP53</f>
        <v>0</v>
      </c>
      <c r="B273" s="970"/>
      <c r="C273" s="970"/>
      <c r="D273" s="970"/>
      <c r="E273" s="970"/>
      <c r="F273" s="970"/>
      <c r="G273" s="971"/>
      <c r="H273" s="167"/>
    </row>
    <row r="274" spans="1:8" ht="25.5" hidden="1" customHeight="1" x14ac:dyDescent="0.2">
      <c r="A274" s="996">
        <f ca="1">Setup!AP54</f>
        <v>0</v>
      </c>
      <c r="B274" s="997"/>
      <c r="C274" s="997"/>
      <c r="D274" s="997"/>
      <c r="E274" s="997"/>
      <c r="F274" s="997"/>
      <c r="G274" s="998"/>
      <c r="H274" s="167"/>
    </row>
    <row r="275" spans="1:8" ht="25.5" hidden="1" customHeight="1" x14ac:dyDescent="0.2">
      <c r="A275" s="969">
        <f ca="1">Setup!AP55</f>
        <v>0</v>
      </c>
      <c r="B275" s="970"/>
      <c r="C275" s="970"/>
      <c r="D275" s="970"/>
      <c r="E275" s="970"/>
      <c r="F275" s="970"/>
      <c r="G275" s="971"/>
      <c r="H275" s="167"/>
    </row>
    <row r="276" spans="1:8" ht="25.5" hidden="1" customHeight="1" x14ac:dyDescent="0.2">
      <c r="A276" s="996">
        <f ca="1">Setup!AP56</f>
        <v>0</v>
      </c>
      <c r="B276" s="997"/>
      <c r="C276" s="997"/>
      <c r="D276" s="997"/>
      <c r="E276" s="997"/>
      <c r="F276" s="997"/>
      <c r="G276" s="998"/>
      <c r="H276" s="167"/>
    </row>
    <row r="277" spans="1:8" ht="25.5" hidden="1" customHeight="1" x14ac:dyDescent="0.2">
      <c r="A277" s="969">
        <f ca="1">Setup!AP57</f>
        <v>0</v>
      </c>
      <c r="B277" s="970"/>
      <c r="C277" s="970"/>
      <c r="D277" s="970"/>
      <c r="E277" s="970"/>
      <c r="F277" s="970"/>
      <c r="G277" s="971"/>
      <c r="H277" s="167"/>
    </row>
    <row r="278" spans="1:8" ht="25.5" hidden="1" customHeight="1" x14ac:dyDescent="0.2">
      <c r="A278" s="996">
        <f ca="1">Setup!AP58</f>
        <v>0</v>
      </c>
      <c r="B278" s="997"/>
      <c r="C278" s="997"/>
      <c r="D278" s="997"/>
      <c r="E278" s="997"/>
      <c r="F278" s="997"/>
      <c r="G278" s="998"/>
      <c r="H278" s="167"/>
    </row>
    <row r="279" spans="1:8" ht="25.5" hidden="1" customHeight="1" x14ac:dyDescent="0.2">
      <c r="A279" s="969">
        <f ca="1">Setup!AP59</f>
        <v>0</v>
      </c>
      <c r="B279" s="970"/>
      <c r="C279" s="970"/>
      <c r="D279" s="970"/>
      <c r="E279" s="970"/>
      <c r="F279" s="970"/>
      <c r="G279" s="971"/>
      <c r="H279" s="167"/>
    </row>
    <row r="280" spans="1:8" ht="25.5" hidden="1" customHeight="1" x14ac:dyDescent="0.2">
      <c r="A280" s="978">
        <f ca="1">Setup!AP60</f>
        <v>0</v>
      </c>
      <c r="B280" s="979"/>
      <c r="C280" s="979"/>
      <c r="D280" s="979"/>
      <c r="E280" s="979"/>
      <c r="F280" s="979"/>
      <c r="G280" s="980"/>
      <c r="H280" s="167"/>
    </row>
    <row r="281" spans="1:8" ht="25.5" hidden="1" customHeight="1" x14ac:dyDescent="0.2">
      <c r="A281" s="996">
        <f ca="1">Setup!AP61</f>
        <v>0</v>
      </c>
      <c r="B281" s="997"/>
      <c r="C281" s="997"/>
      <c r="D281" s="997"/>
      <c r="E281" s="997"/>
      <c r="F281" s="997"/>
      <c r="G281" s="998"/>
      <c r="H281" s="167"/>
    </row>
    <row r="282" spans="1:8" ht="25.5" hidden="1" customHeight="1" x14ac:dyDescent="0.2">
      <c r="A282" s="966">
        <f ca="1">Setup!AP62</f>
        <v>0</v>
      </c>
      <c r="B282" s="967"/>
      <c r="C282" s="967"/>
      <c r="D282" s="967"/>
      <c r="E282" s="967"/>
      <c r="F282" s="967"/>
      <c r="G282" s="968"/>
      <c r="H282" s="167"/>
    </row>
    <row r="283" spans="1:8" ht="25.5" hidden="1" customHeight="1" x14ac:dyDescent="0.2">
      <c r="A283" s="966">
        <f ca="1">Setup!AP63</f>
        <v>0</v>
      </c>
      <c r="B283" s="967"/>
      <c r="C283" s="967"/>
      <c r="D283" s="967"/>
      <c r="E283" s="967"/>
      <c r="F283" s="967"/>
      <c r="G283" s="968"/>
      <c r="H283" s="167"/>
    </row>
    <row r="284" spans="1:8" ht="25.5" hidden="1" customHeight="1" x14ac:dyDescent="0.2">
      <c r="A284" s="969">
        <f ca="1">Setup!AP64</f>
        <v>0</v>
      </c>
      <c r="B284" s="970"/>
      <c r="C284" s="970"/>
      <c r="D284" s="970"/>
      <c r="E284" s="970"/>
      <c r="F284" s="970"/>
      <c r="G284" s="971"/>
      <c r="H284" s="167"/>
    </row>
    <row r="285" spans="1:8" ht="25.5" hidden="1" customHeight="1" x14ac:dyDescent="0.2">
      <c r="A285" s="978">
        <f ca="1">Setup!AP65</f>
        <v>0</v>
      </c>
      <c r="B285" s="979"/>
      <c r="C285" s="979"/>
      <c r="D285" s="979"/>
      <c r="E285" s="979"/>
      <c r="F285" s="979"/>
      <c r="G285" s="980"/>
      <c r="H285" s="167"/>
    </row>
    <row r="286" spans="1:8" ht="25.5" hidden="1" customHeight="1" x14ac:dyDescent="0.2">
      <c r="A286" s="978">
        <f ca="1">Setup!AP66</f>
        <v>0</v>
      </c>
      <c r="B286" s="979"/>
      <c r="C286" s="979"/>
      <c r="D286" s="979"/>
      <c r="E286" s="979"/>
      <c r="F286" s="979"/>
      <c r="G286" s="980"/>
      <c r="H286" s="167"/>
    </row>
    <row r="287" spans="1:8" ht="25.5" hidden="1" customHeight="1" x14ac:dyDescent="0.2">
      <c r="A287" s="996">
        <f ca="1">Setup!AP67</f>
        <v>0</v>
      </c>
      <c r="B287" s="997"/>
      <c r="C287" s="997"/>
      <c r="D287" s="997"/>
      <c r="E287" s="997"/>
      <c r="F287" s="997"/>
      <c r="G287" s="998"/>
      <c r="H287" s="167"/>
    </row>
    <row r="288" spans="1:8" ht="25.5" hidden="1" customHeight="1" x14ac:dyDescent="0.2">
      <c r="A288" s="966">
        <f ca="1">Setup!AP68</f>
        <v>0</v>
      </c>
      <c r="B288" s="967"/>
      <c r="C288" s="967"/>
      <c r="D288" s="967"/>
      <c r="E288" s="967"/>
      <c r="F288" s="967"/>
      <c r="G288" s="968"/>
      <c r="H288" s="167"/>
    </row>
    <row r="289" spans="1:17" ht="25.5" hidden="1" customHeight="1" x14ac:dyDescent="0.2">
      <c r="A289" s="966">
        <f ca="1">Setup!AP69</f>
        <v>0</v>
      </c>
      <c r="B289" s="967"/>
      <c r="C289" s="967"/>
      <c r="D289" s="967"/>
      <c r="E289" s="967"/>
      <c r="F289" s="967"/>
      <c r="G289" s="968"/>
      <c r="H289" s="167"/>
    </row>
    <row r="290" spans="1:17" ht="18.75" customHeight="1" x14ac:dyDescent="0.2">
      <c r="A290" s="187"/>
      <c r="B290" s="188"/>
      <c r="C290" s="188"/>
      <c r="D290" s="188"/>
      <c r="E290" s="188"/>
      <c r="F290" s="188"/>
      <c r="G290" s="458"/>
      <c r="H290" s="189"/>
    </row>
    <row r="291" spans="1:17" ht="12.75" customHeight="1" x14ac:dyDescent="0.2">
      <c r="A291" s="184"/>
      <c r="B291" s="185"/>
      <c r="C291" s="185"/>
      <c r="D291" s="185"/>
      <c r="E291" s="185"/>
      <c r="F291" s="185"/>
      <c r="G291" s="459"/>
      <c r="H291" s="186"/>
    </row>
    <row r="292" spans="1:17" ht="19.5" customHeight="1" x14ac:dyDescent="0.2">
      <c r="A292" s="768" t="str">
        <f ca="1">Translations!A138</f>
        <v>Narrative comments from results (to be filled by the Subrecipient)</v>
      </c>
      <c r="B292" s="769"/>
      <c r="C292" s="769"/>
      <c r="D292" s="769"/>
      <c r="E292" s="769"/>
      <c r="F292" s="769"/>
      <c r="G292" s="769"/>
      <c r="H292" s="769"/>
      <c r="I292" s="769"/>
      <c r="J292" s="769"/>
      <c r="K292" s="769"/>
      <c r="L292" s="769"/>
      <c r="M292" s="769"/>
      <c r="N292" s="769"/>
      <c r="O292" s="769"/>
      <c r="P292" s="769"/>
      <c r="Q292" s="487"/>
    </row>
    <row r="293" spans="1:17" ht="12.75" customHeight="1" x14ac:dyDescent="0.2">
      <c r="A293" s="1023"/>
      <c r="B293" s="1024"/>
      <c r="C293" s="1024"/>
      <c r="D293" s="1024"/>
      <c r="E293" s="1024"/>
      <c r="F293" s="1024"/>
      <c r="G293" s="1024"/>
      <c r="H293" s="1024"/>
      <c r="I293" s="1024"/>
      <c r="J293" s="1024"/>
      <c r="K293" s="1024"/>
      <c r="L293" s="1024"/>
      <c r="M293" s="1024"/>
      <c r="N293" s="1024"/>
      <c r="O293" s="1024"/>
      <c r="P293" s="1025"/>
      <c r="Q293" s="488"/>
    </row>
    <row r="294" spans="1:17" ht="12.75" customHeight="1" x14ac:dyDescent="0.2">
      <c r="A294" s="1026"/>
      <c r="B294" s="1027"/>
      <c r="C294" s="1027"/>
      <c r="D294" s="1027"/>
      <c r="E294" s="1027"/>
      <c r="F294" s="1027"/>
      <c r="G294" s="1027"/>
      <c r="H294" s="1027"/>
      <c r="I294" s="1027"/>
      <c r="J294" s="1027"/>
      <c r="K294" s="1027"/>
      <c r="L294" s="1027"/>
      <c r="M294" s="1027"/>
      <c r="N294" s="1027"/>
      <c r="O294" s="1027"/>
      <c r="P294" s="1028"/>
      <c r="Q294" s="488"/>
    </row>
    <row r="295" spans="1:17" ht="12.75" customHeight="1" x14ac:dyDescent="0.2">
      <c r="A295" s="1026"/>
      <c r="B295" s="1027"/>
      <c r="C295" s="1027"/>
      <c r="D295" s="1027"/>
      <c r="E295" s="1027"/>
      <c r="F295" s="1027"/>
      <c r="G295" s="1027"/>
      <c r="H295" s="1027"/>
      <c r="I295" s="1027"/>
      <c r="J295" s="1027"/>
      <c r="K295" s="1027"/>
      <c r="L295" s="1027"/>
      <c r="M295" s="1027"/>
      <c r="N295" s="1027"/>
      <c r="O295" s="1027"/>
      <c r="P295" s="1028"/>
      <c r="Q295" s="488"/>
    </row>
    <row r="296" spans="1:17" ht="12.75" customHeight="1" x14ac:dyDescent="0.2">
      <c r="A296" s="1026"/>
      <c r="B296" s="1027"/>
      <c r="C296" s="1027"/>
      <c r="D296" s="1027"/>
      <c r="E296" s="1027"/>
      <c r="F296" s="1027"/>
      <c r="G296" s="1027"/>
      <c r="H296" s="1027"/>
      <c r="I296" s="1027"/>
      <c r="J296" s="1027"/>
      <c r="K296" s="1027"/>
      <c r="L296" s="1027"/>
      <c r="M296" s="1027"/>
      <c r="N296" s="1027"/>
      <c r="O296" s="1027"/>
      <c r="P296" s="1028"/>
      <c r="Q296" s="488"/>
    </row>
    <row r="297" spans="1:17" ht="12.75" customHeight="1" x14ac:dyDescent="0.2">
      <c r="A297" s="1026"/>
      <c r="B297" s="1027"/>
      <c r="C297" s="1027"/>
      <c r="D297" s="1027"/>
      <c r="E297" s="1027"/>
      <c r="F297" s="1027"/>
      <c r="G297" s="1027"/>
      <c r="H297" s="1027"/>
      <c r="I297" s="1027"/>
      <c r="J297" s="1027"/>
      <c r="K297" s="1027"/>
      <c r="L297" s="1027"/>
      <c r="M297" s="1027"/>
      <c r="N297" s="1027"/>
      <c r="O297" s="1027"/>
      <c r="P297" s="1028"/>
      <c r="Q297" s="488"/>
    </row>
    <row r="298" spans="1:17" ht="12.75" customHeight="1" x14ac:dyDescent="0.2">
      <c r="A298" s="1026"/>
      <c r="B298" s="1027"/>
      <c r="C298" s="1027"/>
      <c r="D298" s="1027"/>
      <c r="E298" s="1027"/>
      <c r="F298" s="1027"/>
      <c r="G298" s="1027"/>
      <c r="H298" s="1027"/>
      <c r="I298" s="1027"/>
      <c r="J298" s="1027"/>
      <c r="K298" s="1027"/>
      <c r="L298" s="1027"/>
      <c r="M298" s="1027"/>
      <c r="N298" s="1027"/>
      <c r="O298" s="1027"/>
      <c r="P298" s="1028"/>
      <c r="Q298" s="488"/>
    </row>
    <row r="299" spans="1:17" ht="12.75" customHeight="1" x14ac:dyDescent="0.2">
      <c r="A299" s="1026"/>
      <c r="B299" s="1027"/>
      <c r="C299" s="1027"/>
      <c r="D299" s="1027"/>
      <c r="E299" s="1027"/>
      <c r="F299" s="1027"/>
      <c r="G299" s="1027"/>
      <c r="H299" s="1027"/>
      <c r="I299" s="1027"/>
      <c r="J299" s="1027"/>
      <c r="K299" s="1027"/>
      <c r="L299" s="1027"/>
      <c r="M299" s="1027"/>
      <c r="N299" s="1027"/>
      <c r="O299" s="1027"/>
      <c r="P299" s="1028"/>
      <c r="Q299" s="488"/>
    </row>
    <row r="300" spans="1:17" ht="12.75" customHeight="1" x14ac:dyDescent="0.2">
      <c r="A300" s="1026"/>
      <c r="B300" s="1027"/>
      <c r="C300" s="1027"/>
      <c r="D300" s="1027"/>
      <c r="E300" s="1027"/>
      <c r="F300" s="1027"/>
      <c r="G300" s="1027"/>
      <c r="H300" s="1027"/>
      <c r="I300" s="1027"/>
      <c r="J300" s="1027"/>
      <c r="K300" s="1027"/>
      <c r="L300" s="1027"/>
      <c r="M300" s="1027"/>
      <c r="N300" s="1027"/>
      <c r="O300" s="1027"/>
      <c r="P300" s="1028"/>
      <c r="Q300" s="488"/>
    </row>
    <row r="301" spans="1:17" ht="12.75" customHeight="1" x14ac:dyDescent="0.2">
      <c r="A301" s="1026"/>
      <c r="B301" s="1027"/>
      <c r="C301" s="1027"/>
      <c r="D301" s="1027"/>
      <c r="E301" s="1027"/>
      <c r="F301" s="1027"/>
      <c r="G301" s="1027"/>
      <c r="H301" s="1027"/>
      <c r="I301" s="1027"/>
      <c r="J301" s="1027"/>
      <c r="K301" s="1027"/>
      <c r="L301" s="1027"/>
      <c r="M301" s="1027"/>
      <c r="N301" s="1027"/>
      <c r="O301" s="1027"/>
      <c r="P301" s="1028"/>
      <c r="Q301" s="488"/>
    </row>
    <row r="302" spans="1:17" ht="12.75" customHeight="1" x14ac:dyDescent="0.2">
      <c r="A302" s="1026"/>
      <c r="B302" s="1027"/>
      <c r="C302" s="1027"/>
      <c r="D302" s="1027"/>
      <c r="E302" s="1027"/>
      <c r="F302" s="1027"/>
      <c r="G302" s="1027"/>
      <c r="H302" s="1027"/>
      <c r="I302" s="1027"/>
      <c r="J302" s="1027"/>
      <c r="K302" s="1027"/>
      <c r="L302" s="1027"/>
      <c r="M302" s="1027"/>
      <c r="N302" s="1027"/>
      <c r="O302" s="1027"/>
      <c r="P302" s="1028"/>
      <c r="Q302" s="488"/>
    </row>
    <row r="303" spans="1:17" ht="12.75" customHeight="1" x14ac:dyDescent="0.2">
      <c r="A303" s="1026"/>
      <c r="B303" s="1027"/>
      <c r="C303" s="1027"/>
      <c r="D303" s="1027"/>
      <c r="E303" s="1027"/>
      <c r="F303" s="1027"/>
      <c r="G303" s="1027"/>
      <c r="H303" s="1027"/>
      <c r="I303" s="1027"/>
      <c r="J303" s="1027"/>
      <c r="K303" s="1027"/>
      <c r="L303" s="1027"/>
      <c r="M303" s="1027"/>
      <c r="N303" s="1027"/>
      <c r="O303" s="1027"/>
      <c r="P303" s="1028"/>
      <c r="Q303" s="488"/>
    </row>
    <row r="304" spans="1:17" ht="12.75" customHeight="1" x14ac:dyDescent="0.2">
      <c r="A304" s="1026"/>
      <c r="B304" s="1027"/>
      <c r="C304" s="1027"/>
      <c r="D304" s="1027"/>
      <c r="E304" s="1027"/>
      <c r="F304" s="1027"/>
      <c r="G304" s="1027"/>
      <c r="H304" s="1027"/>
      <c r="I304" s="1027"/>
      <c r="J304" s="1027"/>
      <c r="K304" s="1027"/>
      <c r="L304" s="1027"/>
      <c r="M304" s="1027"/>
      <c r="N304" s="1027"/>
      <c r="O304" s="1027"/>
      <c r="P304" s="1028"/>
      <c r="Q304" s="488"/>
    </row>
    <row r="305" spans="1:17" ht="12.75" customHeight="1" x14ac:dyDescent="0.2">
      <c r="A305" s="1026"/>
      <c r="B305" s="1027"/>
      <c r="C305" s="1027"/>
      <c r="D305" s="1027"/>
      <c r="E305" s="1027"/>
      <c r="F305" s="1027"/>
      <c r="G305" s="1027"/>
      <c r="H305" s="1027"/>
      <c r="I305" s="1027"/>
      <c r="J305" s="1027"/>
      <c r="K305" s="1027"/>
      <c r="L305" s="1027"/>
      <c r="M305" s="1027"/>
      <c r="N305" s="1027"/>
      <c r="O305" s="1027"/>
      <c r="P305" s="1028"/>
      <c r="Q305" s="488"/>
    </row>
    <row r="306" spans="1:17" ht="12.75" customHeight="1" x14ac:dyDescent="0.2">
      <c r="A306" s="1026"/>
      <c r="B306" s="1027"/>
      <c r="C306" s="1027"/>
      <c r="D306" s="1027"/>
      <c r="E306" s="1027"/>
      <c r="F306" s="1027"/>
      <c r="G306" s="1027"/>
      <c r="H306" s="1027"/>
      <c r="I306" s="1027"/>
      <c r="J306" s="1027"/>
      <c r="K306" s="1027"/>
      <c r="L306" s="1027"/>
      <c r="M306" s="1027"/>
      <c r="N306" s="1027"/>
      <c r="O306" s="1027"/>
      <c r="P306" s="1028"/>
      <c r="Q306" s="488"/>
    </row>
    <row r="307" spans="1:17" ht="12.75" customHeight="1" x14ac:dyDescent="0.2">
      <c r="A307" s="1026"/>
      <c r="B307" s="1027"/>
      <c r="C307" s="1027"/>
      <c r="D307" s="1027"/>
      <c r="E307" s="1027"/>
      <c r="F307" s="1027"/>
      <c r="G307" s="1027"/>
      <c r="H307" s="1027"/>
      <c r="I307" s="1027"/>
      <c r="J307" s="1027"/>
      <c r="K307" s="1027"/>
      <c r="L307" s="1027"/>
      <c r="M307" s="1027"/>
      <c r="N307" s="1027"/>
      <c r="O307" s="1027"/>
      <c r="P307" s="1028"/>
      <c r="Q307" s="488"/>
    </row>
    <row r="308" spans="1:17" ht="12.75" customHeight="1" x14ac:dyDescent="0.2">
      <c r="A308" s="1026"/>
      <c r="B308" s="1027"/>
      <c r="C308" s="1027"/>
      <c r="D308" s="1027"/>
      <c r="E308" s="1027"/>
      <c r="F308" s="1027"/>
      <c r="G308" s="1027"/>
      <c r="H308" s="1027"/>
      <c r="I308" s="1027"/>
      <c r="J308" s="1027"/>
      <c r="K308" s="1027"/>
      <c r="L308" s="1027"/>
      <c r="M308" s="1027"/>
      <c r="N308" s="1027"/>
      <c r="O308" s="1027"/>
      <c r="P308" s="1028"/>
      <c r="Q308" s="488"/>
    </row>
    <row r="309" spans="1:17" ht="12.75" customHeight="1" x14ac:dyDescent="0.2">
      <c r="A309" s="1026"/>
      <c r="B309" s="1027"/>
      <c r="C309" s="1027"/>
      <c r="D309" s="1027"/>
      <c r="E309" s="1027"/>
      <c r="F309" s="1027"/>
      <c r="G309" s="1027"/>
      <c r="H309" s="1027"/>
      <c r="I309" s="1027"/>
      <c r="J309" s="1027"/>
      <c r="K309" s="1027"/>
      <c r="L309" s="1027"/>
      <c r="M309" s="1027"/>
      <c r="N309" s="1027"/>
      <c r="O309" s="1027"/>
      <c r="P309" s="1028"/>
      <c r="Q309" s="488"/>
    </row>
    <row r="310" spans="1:17" ht="12.75" customHeight="1" x14ac:dyDescent="0.2">
      <c r="A310" s="1026"/>
      <c r="B310" s="1027"/>
      <c r="C310" s="1027"/>
      <c r="D310" s="1027"/>
      <c r="E310" s="1027"/>
      <c r="F310" s="1027"/>
      <c r="G310" s="1027"/>
      <c r="H310" s="1027"/>
      <c r="I310" s="1027"/>
      <c r="J310" s="1027"/>
      <c r="K310" s="1027"/>
      <c r="L310" s="1027"/>
      <c r="M310" s="1027"/>
      <c r="N310" s="1027"/>
      <c r="O310" s="1027"/>
      <c r="P310" s="1028"/>
      <c r="Q310" s="488"/>
    </row>
    <row r="311" spans="1:17" ht="12.75" customHeight="1" x14ac:dyDescent="0.2">
      <c r="A311" s="1026"/>
      <c r="B311" s="1027"/>
      <c r="C311" s="1027"/>
      <c r="D311" s="1027"/>
      <c r="E311" s="1027"/>
      <c r="F311" s="1027"/>
      <c r="G311" s="1027"/>
      <c r="H311" s="1027"/>
      <c r="I311" s="1027"/>
      <c r="J311" s="1027"/>
      <c r="K311" s="1027"/>
      <c r="L311" s="1027"/>
      <c r="M311" s="1027"/>
      <c r="N311" s="1027"/>
      <c r="O311" s="1027"/>
      <c r="P311" s="1028"/>
      <c r="Q311" s="488"/>
    </row>
    <row r="312" spans="1:17" ht="12.75" customHeight="1" x14ac:dyDescent="0.2">
      <c r="A312" s="1026"/>
      <c r="B312" s="1027"/>
      <c r="C312" s="1027"/>
      <c r="D312" s="1027"/>
      <c r="E312" s="1027"/>
      <c r="F312" s="1027"/>
      <c r="G312" s="1027"/>
      <c r="H312" s="1027"/>
      <c r="I312" s="1027"/>
      <c r="J312" s="1027"/>
      <c r="K312" s="1027"/>
      <c r="L312" s="1027"/>
      <c r="M312" s="1027"/>
      <c r="N312" s="1027"/>
      <c r="O312" s="1027"/>
      <c r="P312" s="1028"/>
      <c r="Q312" s="488"/>
    </row>
    <row r="313" spans="1:17" ht="12.75" customHeight="1" x14ac:dyDescent="0.2">
      <c r="A313" s="1026"/>
      <c r="B313" s="1027"/>
      <c r="C313" s="1027"/>
      <c r="D313" s="1027"/>
      <c r="E313" s="1027"/>
      <c r="F313" s="1027"/>
      <c r="G313" s="1027"/>
      <c r="H313" s="1027"/>
      <c r="I313" s="1027"/>
      <c r="J313" s="1027"/>
      <c r="K313" s="1027"/>
      <c r="L313" s="1027"/>
      <c r="M313" s="1027"/>
      <c r="N313" s="1027"/>
      <c r="O313" s="1027"/>
      <c r="P313" s="1028"/>
      <c r="Q313" s="488"/>
    </row>
    <row r="314" spans="1:17" ht="12.75" customHeight="1" x14ac:dyDescent="0.2">
      <c r="A314" s="1026"/>
      <c r="B314" s="1027"/>
      <c r="C314" s="1027"/>
      <c r="D314" s="1027"/>
      <c r="E314" s="1027"/>
      <c r="F314" s="1027"/>
      <c r="G314" s="1027"/>
      <c r="H314" s="1027"/>
      <c r="I314" s="1027"/>
      <c r="J314" s="1027"/>
      <c r="K314" s="1027"/>
      <c r="L314" s="1027"/>
      <c r="M314" s="1027"/>
      <c r="N314" s="1027"/>
      <c r="O314" s="1027"/>
      <c r="P314" s="1028"/>
      <c r="Q314" s="488"/>
    </row>
    <row r="315" spans="1:17" ht="12.75" customHeight="1" x14ac:dyDescent="0.2">
      <c r="A315" s="1026"/>
      <c r="B315" s="1027"/>
      <c r="C315" s="1027"/>
      <c r="D315" s="1027"/>
      <c r="E315" s="1027"/>
      <c r="F315" s="1027"/>
      <c r="G315" s="1027"/>
      <c r="H315" s="1027"/>
      <c r="I315" s="1027"/>
      <c r="J315" s="1027"/>
      <c r="K315" s="1027"/>
      <c r="L315" s="1027"/>
      <c r="M315" s="1027"/>
      <c r="N315" s="1027"/>
      <c r="O315" s="1027"/>
      <c r="P315" s="1028"/>
      <c r="Q315" s="488"/>
    </row>
    <row r="316" spans="1:17" ht="12.75" customHeight="1" x14ac:dyDescent="0.2">
      <c r="A316" s="1026"/>
      <c r="B316" s="1027"/>
      <c r="C316" s="1027"/>
      <c r="D316" s="1027"/>
      <c r="E316" s="1027"/>
      <c r="F316" s="1027"/>
      <c r="G316" s="1027"/>
      <c r="H316" s="1027"/>
      <c r="I316" s="1027"/>
      <c r="J316" s="1027"/>
      <c r="K316" s="1027"/>
      <c r="L316" s="1027"/>
      <c r="M316" s="1027"/>
      <c r="N316" s="1027"/>
      <c r="O316" s="1027"/>
      <c r="P316" s="1028"/>
      <c r="Q316" s="488"/>
    </row>
    <row r="317" spans="1:17" ht="12.75" customHeight="1" x14ac:dyDescent="0.2">
      <c r="A317" s="1026"/>
      <c r="B317" s="1027"/>
      <c r="C317" s="1027"/>
      <c r="D317" s="1027"/>
      <c r="E317" s="1027"/>
      <c r="F317" s="1027"/>
      <c r="G317" s="1027"/>
      <c r="H317" s="1027"/>
      <c r="I317" s="1027"/>
      <c r="J317" s="1027"/>
      <c r="K317" s="1027"/>
      <c r="L317" s="1027"/>
      <c r="M317" s="1027"/>
      <c r="N317" s="1027"/>
      <c r="O317" s="1027"/>
      <c r="P317" s="1028"/>
      <c r="Q317" s="488"/>
    </row>
    <row r="318" spans="1:17" ht="12.75" customHeight="1" x14ac:dyDescent="0.2">
      <c r="A318" s="1026"/>
      <c r="B318" s="1027"/>
      <c r="C318" s="1027"/>
      <c r="D318" s="1027"/>
      <c r="E318" s="1027"/>
      <c r="F318" s="1027"/>
      <c r="G318" s="1027"/>
      <c r="H318" s="1027"/>
      <c r="I318" s="1027"/>
      <c r="J318" s="1027"/>
      <c r="K318" s="1027"/>
      <c r="L318" s="1027"/>
      <c r="M318" s="1027"/>
      <c r="N318" s="1027"/>
      <c r="O318" s="1027"/>
      <c r="P318" s="1028"/>
      <c r="Q318" s="488"/>
    </row>
    <row r="319" spans="1:17" ht="12.75" customHeight="1" x14ac:dyDescent="0.2">
      <c r="A319" s="1026"/>
      <c r="B319" s="1027"/>
      <c r="C319" s="1027"/>
      <c r="D319" s="1027"/>
      <c r="E319" s="1027"/>
      <c r="F319" s="1027"/>
      <c r="G319" s="1027"/>
      <c r="H319" s="1027"/>
      <c r="I319" s="1027"/>
      <c r="J319" s="1027"/>
      <c r="K319" s="1027"/>
      <c r="L319" s="1027"/>
      <c r="M319" s="1027"/>
      <c r="N319" s="1027"/>
      <c r="O319" s="1027"/>
      <c r="P319" s="1028"/>
      <c r="Q319" s="488"/>
    </row>
    <row r="320" spans="1:17" ht="12.75" customHeight="1" x14ac:dyDescent="0.2">
      <c r="A320" s="1026"/>
      <c r="B320" s="1027"/>
      <c r="C320" s="1027"/>
      <c r="D320" s="1027"/>
      <c r="E320" s="1027"/>
      <c r="F320" s="1027"/>
      <c r="G320" s="1027"/>
      <c r="H320" s="1027"/>
      <c r="I320" s="1027"/>
      <c r="J320" s="1027"/>
      <c r="K320" s="1027"/>
      <c r="L320" s="1027"/>
      <c r="M320" s="1027"/>
      <c r="N320" s="1027"/>
      <c r="O320" s="1027"/>
      <c r="P320" s="1028"/>
      <c r="Q320" s="488"/>
    </row>
    <row r="321" spans="1:17" ht="12.75" customHeight="1" x14ac:dyDescent="0.2">
      <c r="A321" s="1026"/>
      <c r="B321" s="1027"/>
      <c r="C321" s="1027"/>
      <c r="D321" s="1027"/>
      <c r="E321" s="1027"/>
      <c r="F321" s="1027"/>
      <c r="G321" s="1027"/>
      <c r="H321" s="1027"/>
      <c r="I321" s="1027"/>
      <c r="J321" s="1027"/>
      <c r="K321" s="1027"/>
      <c r="L321" s="1027"/>
      <c r="M321" s="1027"/>
      <c r="N321" s="1027"/>
      <c r="O321" s="1027"/>
      <c r="P321" s="1028"/>
      <c r="Q321" s="488"/>
    </row>
    <row r="322" spans="1:17" ht="12.75" customHeight="1" x14ac:dyDescent="0.2">
      <c r="A322" s="1026"/>
      <c r="B322" s="1027"/>
      <c r="C322" s="1027"/>
      <c r="D322" s="1027"/>
      <c r="E322" s="1027"/>
      <c r="F322" s="1027"/>
      <c r="G322" s="1027"/>
      <c r="H322" s="1027"/>
      <c r="I322" s="1027"/>
      <c r="J322" s="1027"/>
      <c r="K322" s="1027"/>
      <c r="L322" s="1027"/>
      <c r="M322" s="1027"/>
      <c r="N322" s="1027"/>
      <c r="O322" s="1027"/>
      <c r="P322" s="1028"/>
      <c r="Q322" s="488"/>
    </row>
    <row r="323" spans="1:17" ht="12.75" customHeight="1" x14ac:dyDescent="0.2">
      <c r="A323" s="1026"/>
      <c r="B323" s="1027"/>
      <c r="C323" s="1027"/>
      <c r="D323" s="1027"/>
      <c r="E323" s="1027"/>
      <c r="F323" s="1027"/>
      <c r="G323" s="1027"/>
      <c r="H323" s="1027"/>
      <c r="I323" s="1027"/>
      <c r="J323" s="1027"/>
      <c r="K323" s="1027"/>
      <c r="L323" s="1027"/>
      <c r="M323" s="1027"/>
      <c r="N323" s="1027"/>
      <c r="O323" s="1027"/>
      <c r="P323" s="1028"/>
      <c r="Q323" s="488"/>
    </row>
    <row r="324" spans="1:17" ht="12.75" customHeight="1" x14ac:dyDescent="0.2">
      <c r="A324" s="1026"/>
      <c r="B324" s="1027"/>
      <c r="C324" s="1027"/>
      <c r="D324" s="1027"/>
      <c r="E324" s="1027"/>
      <c r="F324" s="1027"/>
      <c r="G324" s="1027"/>
      <c r="H324" s="1027"/>
      <c r="I324" s="1027"/>
      <c r="J324" s="1027"/>
      <c r="K324" s="1027"/>
      <c r="L324" s="1027"/>
      <c r="M324" s="1027"/>
      <c r="N324" s="1027"/>
      <c r="O324" s="1027"/>
      <c r="P324" s="1028"/>
      <c r="Q324" s="488"/>
    </row>
    <row r="325" spans="1:17" ht="12.75" customHeight="1" x14ac:dyDescent="0.2">
      <c r="A325" s="1026"/>
      <c r="B325" s="1027"/>
      <c r="C325" s="1027"/>
      <c r="D325" s="1027"/>
      <c r="E325" s="1027"/>
      <c r="F325" s="1027"/>
      <c r="G325" s="1027"/>
      <c r="H325" s="1027"/>
      <c r="I325" s="1027"/>
      <c r="J325" s="1027"/>
      <c r="K325" s="1027"/>
      <c r="L325" s="1027"/>
      <c r="M325" s="1027"/>
      <c r="N325" s="1027"/>
      <c r="O325" s="1027"/>
      <c r="P325" s="1028"/>
      <c r="Q325" s="488"/>
    </row>
    <row r="326" spans="1:17" ht="12.75" customHeight="1" x14ac:dyDescent="0.2">
      <c r="A326" s="1026"/>
      <c r="B326" s="1027"/>
      <c r="C326" s="1027"/>
      <c r="D326" s="1027"/>
      <c r="E326" s="1027"/>
      <c r="F326" s="1027"/>
      <c r="G326" s="1027"/>
      <c r="H326" s="1027"/>
      <c r="I326" s="1027"/>
      <c r="J326" s="1027"/>
      <c r="K326" s="1027"/>
      <c r="L326" s="1027"/>
      <c r="M326" s="1027"/>
      <c r="N326" s="1027"/>
      <c r="O326" s="1027"/>
      <c r="P326" s="1028"/>
      <c r="Q326" s="488"/>
    </row>
    <row r="327" spans="1:17" ht="12.75" customHeight="1" x14ac:dyDescent="0.2">
      <c r="A327" s="1026"/>
      <c r="B327" s="1027"/>
      <c r="C327" s="1027"/>
      <c r="D327" s="1027"/>
      <c r="E327" s="1027"/>
      <c r="F327" s="1027"/>
      <c r="G327" s="1027"/>
      <c r="H327" s="1027"/>
      <c r="I327" s="1027"/>
      <c r="J327" s="1027"/>
      <c r="K327" s="1027"/>
      <c r="L327" s="1027"/>
      <c r="M327" s="1027"/>
      <c r="N327" s="1027"/>
      <c r="O327" s="1027"/>
      <c r="P327" s="1028"/>
      <c r="Q327" s="488"/>
    </row>
    <row r="328" spans="1:17" ht="12.75" customHeight="1" x14ac:dyDescent="0.2">
      <c r="A328" s="1026"/>
      <c r="B328" s="1027"/>
      <c r="C328" s="1027"/>
      <c r="D328" s="1027"/>
      <c r="E328" s="1027"/>
      <c r="F328" s="1027"/>
      <c r="G328" s="1027"/>
      <c r="H328" s="1027"/>
      <c r="I328" s="1027"/>
      <c r="J328" s="1027"/>
      <c r="K328" s="1027"/>
      <c r="L328" s="1027"/>
      <c r="M328" s="1027"/>
      <c r="N328" s="1027"/>
      <c r="O328" s="1027"/>
      <c r="P328" s="1028"/>
      <c r="Q328" s="488"/>
    </row>
    <row r="329" spans="1:17" ht="12.75" customHeight="1" x14ac:dyDescent="0.2">
      <c r="A329" s="1026"/>
      <c r="B329" s="1027"/>
      <c r="C329" s="1027"/>
      <c r="D329" s="1027"/>
      <c r="E329" s="1027"/>
      <c r="F329" s="1027"/>
      <c r="G329" s="1027"/>
      <c r="H329" s="1027"/>
      <c r="I329" s="1027"/>
      <c r="J329" s="1027"/>
      <c r="K329" s="1027"/>
      <c r="L329" s="1027"/>
      <c r="M329" s="1027"/>
      <c r="N329" s="1027"/>
      <c r="O329" s="1027"/>
      <c r="P329" s="1028"/>
      <c r="Q329" s="488"/>
    </row>
    <row r="330" spans="1:17" ht="12.75" customHeight="1" x14ac:dyDescent="0.2">
      <c r="A330" s="1026"/>
      <c r="B330" s="1027"/>
      <c r="C330" s="1027"/>
      <c r="D330" s="1027"/>
      <c r="E330" s="1027"/>
      <c r="F330" s="1027"/>
      <c r="G330" s="1027"/>
      <c r="H330" s="1027"/>
      <c r="I330" s="1027"/>
      <c r="J330" s="1027"/>
      <c r="K330" s="1027"/>
      <c r="L330" s="1027"/>
      <c r="M330" s="1027"/>
      <c r="N330" s="1027"/>
      <c r="O330" s="1027"/>
      <c r="P330" s="1028"/>
      <c r="Q330" s="488"/>
    </row>
    <row r="331" spans="1:17" ht="12.75" customHeight="1" x14ac:dyDescent="0.2">
      <c r="A331" s="1026"/>
      <c r="B331" s="1027"/>
      <c r="C331" s="1027"/>
      <c r="D331" s="1027"/>
      <c r="E331" s="1027"/>
      <c r="F331" s="1027"/>
      <c r="G331" s="1027"/>
      <c r="H331" s="1027"/>
      <c r="I331" s="1027"/>
      <c r="J331" s="1027"/>
      <c r="K331" s="1027"/>
      <c r="L331" s="1027"/>
      <c r="M331" s="1027"/>
      <c r="N331" s="1027"/>
      <c r="O331" s="1027"/>
      <c r="P331" s="1028"/>
      <c r="Q331" s="488"/>
    </row>
    <row r="332" spans="1:17" ht="12.75" customHeight="1" x14ac:dyDescent="0.2">
      <c r="A332" s="1026"/>
      <c r="B332" s="1027"/>
      <c r="C332" s="1027"/>
      <c r="D332" s="1027"/>
      <c r="E332" s="1027"/>
      <c r="F332" s="1027"/>
      <c r="G332" s="1027"/>
      <c r="H332" s="1027"/>
      <c r="I332" s="1027"/>
      <c r="J332" s="1027"/>
      <c r="K332" s="1027"/>
      <c r="L332" s="1027"/>
      <c r="M332" s="1027"/>
      <c r="N332" s="1027"/>
      <c r="O332" s="1027"/>
      <c r="P332" s="1028"/>
      <c r="Q332" s="488"/>
    </row>
    <row r="333" spans="1:17" ht="12.75" customHeight="1" x14ac:dyDescent="0.2">
      <c r="A333" s="1026"/>
      <c r="B333" s="1027"/>
      <c r="C333" s="1027"/>
      <c r="D333" s="1027"/>
      <c r="E333" s="1027"/>
      <c r="F333" s="1027"/>
      <c r="G333" s="1027"/>
      <c r="H333" s="1027"/>
      <c r="I333" s="1027"/>
      <c r="J333" s="1027"/>
      <c r="K333" s="1027"/>
      <c r="L333" s="1027"/>
      <c r="M333" s="1027"/>
      <c r="N333" s="1027"/>
      <c r="O333" s="1027"/>
      <c r="P333" s="1028"/>
      <c r="Q333" s="488"/>
    </row>
    <row r="334" spans="1:17" ht="12.75" customHeight="1" x14ac:dyDescent="0.2">
      <c r="A334" s="1029"/>
      <c r="B334" s="1030"/>
      <c r="C334" s="1030"/>
      <c r="D334" s="1030"/>
      <c r="E334" s="1030"/>
      <c r="F334" s="1030"/>
      <c r="G334" s="1030"/>
      <c r="H334" s="1030"/>
      <c r="I334" s="1030"/>
      <c r="J334" s="1030"/>
      <c r="K334" s="1030"/>
      <c r="L334" s="1030"/>
      <c r="M334" s="1030"/>
      <c r="N334" s="1030"/>
      <c r="O334" s="1030"/>
      <c r="P334" s="1031"/>
      <c r="Q334" s="488"/>
    </row>
    <row r="336" spans="1:17" ht="19.5" customHeight="1" x14ac:dyDescent="0.2">
      <c r="A336" s="768" t="str">
        <f ca="1">Translations!A139</f>
        <v>This section is filled in exclusively by PR's programmatic and financial monitors.</v>
      </c>
      <c r="B336" s="769"/>
      <c r="C336" s="769"/>
      <c r="D336" s="769"/>
      <c r="E336" s="769"/>
      <c r="F336" s="769"/>
      <c r="G336" s="769"/>
      <c r="H336" s="769"/>
      <c r="I336" s="769"/>
      <c r="J336" s="769"/>
      <c r="K336" s="769"/>
      <c r="L336" s="769"/>
      <c r="M336" s="769"/>
      <c r="N336" s="769"/>
      <c r="O336" s="769"/>
      <c r="P336" s="770"/>
      <c r="Q336" s="487"/>
    </row>
    <row r="337" spans="1:17" ht="8.25" customHeight="1" x14ac:dyDescent="0.2"/>
    <row r="338" spans="1:17" ht="18.75" customHeight="1" x14ac:dyDescent="0.2">
      <c r="A338" s="999" t="str">
        <f ca="1">Translations!A150</f>
        <v>PROGRAMMATIC</v>
      </c>
      <c r="B338" s="34"/>
      <c r="C338" s="34"/>
      <c r="D338" s="37" t="str">
        <f ca="1">Translations!A140</f>
        <v>Name of person conducting programmatic verification</v>
      </c>
      <c r="E338" s="116"/>
      <c r="F338" s="34"/>
      <c r="G338" s="460"/>
      <c r="H338" s="34"/>
      <c r="I338" s="34"/>
      <c r="J338" s="34"/>
      <c r="K338" s="34"/>
      <c r="L338" s="460"/>
      <c r="M338" s="34"/>
      <c r="N338" s="34"/>
      <c r="O338" s="1013"/>
      <c r="P338" s="1014"/>
    </row>
    <row r="339" spans="1:17" ht="19.5" customHeight="1" x14ac:dyDescent="0.2">
      <c r="A339" s="1000"/>
      <c r="B339" s="35"/>
      <c r="C339" s="35"/>
      <c r="D339" s="1015"/>
      <c r="E339" s="1016"/>
      <c r="F339" s="35"/>
      <c r="G339" s="461"/>
      <c r="H339" s="35"/>
      <c r="I339" s="35"/>
      <c r="J339" s="35"/>
      <c r="K339" s="35"/>
      <c r="L339" s="461"/>
      <c r="M339" s="35"/>
      <c r="N339" s="35"/>
      <c r="O339" s="1002"/>
      <c r="P339" s="1003"/>
    </row>
    <row r="340" spans="1:17" ht="7.5" customHeight="1" x14ac:dyDescent="0.2">
      <c r="A340" s="1000"/>
      <c r="B340" s="35"/>
      <c r="C340" s="35"/>
      <c r="D340" s="35"/>
      <c r="E340" s="35"/>
      <c r="F340" s="35"/>
      <c r="G340" s="461"/>
      <c r="H340" s="35"/>
      <c r="I340" s="35"/>
      <c r="J340" s="35"/>
      <c r="K340" s="35"/>
      <c r="L340" s="461"/>
      <c r="M340" s="35"/>
      <c r="N340" s="35"/>
      <c r="O340" s="35"/>
      <c r="P340" s="36"/>
    </row>
    <row r="341" spans="1:17" ht="21" customHeight="1" x14ac:dyDescent="0.2">
      <c r="A341" s="1000"/>
      <c r="B341" s="117"/>
      <c r="C341" s="117"/>
      <c r="D341" s="119" t="str">
        <f ca="1">Translations!A141</f>
        <v>Contextual details</v>
      </c>
      <c r="E341" s="117"/>
      <c r="F341" s="117"/>
      <c r="G341" s="462"/>
      <c r="H341" s="117"/>
      <c r="I341" s="117"/>
      <c r="J341" s="117"/>
      <c r="K341" s="117"/>
      <c r="L341" s="462"/>
      <c r="M341" s="117"/>
      <c r="N341" s="117"/>
      <c r="O341" s="117"/>
      <c r="P341" s="118"/>
      <c r="Q341" s="487"/>
    </row>
    <row r="342" spans="1:17" ht="26.25" customHeight="1" x14ac:dyDescent="0.2">
      <c r="A342" s="1000"/>
      <c r="B342" s="35"/>
      <c r="C342" s="35"/>
      <c r="D342" s="1017"/>
      <c r="E342" s="1018"/>
      <c r="F342" s="1018"/>
      <c r="G342" s="1018"/>
      <c r="H342" s="1018"/>
      <c r="I342" s="1018"/>
      <c r="J342" s="1018"/>
      <c r="K342" s="1018"/>
      <c r="L342" s="1018"/>
      <c r="M342" s="1018"/>
      <c r="N342" s="1018"/>
      <c r="O342" s="1018"/>
      <c r="P342" s="1019"/>
      <c r="Q342" s="489"/>
    </row>
    <row r="343" spans="1:17" ht="26.25" customHeight="1" x14ac:dyDescent="0.2">
      <c r="A343" s="1000"/>
      <c r="B343" s="35"/>
      <c r="C343" s="35"/>
      <c r="D343" s="1032"/>
      <c r="E343" s="1033"/>
      <c r="F343" s="1033"/>
      <c r="G343" s="1033"/>
      <c r="H343" s="1033"/>
      <c r="I343" s="1033"/>
      <c r="J343" s="1033"/>
      <c r="K343" s="1033"/>
      <c r="L343" s="1033"/>
      <c r="M343" s="1033"/>
      <c r="N343" s="1033"/>
      <c r="O343" s="1033"/>
      <c r="P343" s="1034"/>
      <c r="Q343" s="489"/>
    </row>
    <row r="344" spans="1:17" ht="26.25" customHeight="1" x14ac:dyDescent="0.2">
      <c r="A344" s="1000"/>
      <c r="B344" s="35"/>
      <c r="C344" s="35"/>
      <c r="D344" s="1032"/>
      <c r="E344" s="1033"/>
      <c r="F344" s="1033"/>
      <c r="G344" s="1033"/>
      <c r="H344" s="1033"/>
      <c r="I344" s="1033"/>
      <c r="J344" s="1033"/>
      <c r="K344" s="1033"/>
      <c r="L344" s="1033"/>
      <c r="M344" s="1033"/>
      <c r="N344" s="1033"/>
      <c r="O344" s="1033"/>
      <c r="P344" s="1034"/>
      <c r="Q344" s="489"/>
    </row>
    <row r="345" spans="1:17" ht="26.25" customHeight="1" x14ac:dyDescent="0.2">
      <c r="A345" s="1000"/>
      <c r="B345" s="35"/>
      <c r="C345" s="35"/>
      <c r="D345" s="1032"/>
      <c r="E345" s="1033"/>
      <c r="F345" s="1033"/>
      <c r="G345" s="1033"/>
      <c r="H345" s="1033"/>
      <c r="I345" s="1033"/>
      <c r="J345" s="1033"/>
      <c r="K345" s="1033"/>
      <c r="L345" s="1033"/>
      <c r="M345" s="1033"/>
      <c r="N345" s="1033"/>
      <c r="O345" s="1033"/>
      <c r="P345" s="1034"/>
      <c r="Q345" s="489"/>
    </row>
    <row r="346" spans="1:17" ht="26.25" customHeight="1" x14ac:dyDescent="0.2">
      <c r="A346" s="1000"/>
      <c r="B346" s="35"/>
      <c r="C346" s="35"/>
      <c r="D346" s="1035"/>
      <c r="E346" s="1036"/>
      <c r="F346" s="1036"/>
      <c r="G346" s="1036"/>
      <c r="H346" s="1036"/>
      <c r="I346" s="1036"/>
      <c r="J346" s="1036"/>
      <c r="K346" s="1036"/>
      <c r="L346" s="1036"/>
      <c r="M346" s="1036"/>
      <c r="N346" s="1036"/>
      <c r="O346" s="1036"/>
      <c r="P346" s="1037"/>
      <c r="Q346" s="489"/>
    </row>
    <row r="347" spans="1:17" x14ac:dyDescent="0.2">
      <c r="A347" s="1000"/>
      <c r="B347" s="35"/>
      <c r="C347" s="35"/>
      <c r="D347" s="35"/>
      <c r="E347" s="35"/>
      <c r="F347" s="35"/>
      <c r="G347" s="461"/>
      <c r="H347" s="35"/>
      <c r="I347" s="35"/>
      <c r="J347" s="35"/>
      <c r="K347" s="35"/>
      <c r="L347" s="461"/>
      <c r="M347" s="35"/>
      <c r="N347" s="35"/>
      <c r="O347" s="35"/>
      <c r="P347" s="36"/>
    </row>
    <row r="348" spans="1:17" ht="21" customHeight="1" x14ac:dyDescent="0.2">
      <c r="A348" s="1000"/>
      <c r="B348" s="117"/>
      <c r="C348" s="117"/>
      <c r="D348" s="119" t="str">
        <f ca="1">Translations!A151</f>
        <v>Description of identified problem(s)</v>
      </c>
      <c r="E348" s="117"/>
      <c r="F348" s="117"/>
      <c r="G348" s="462"/>
      <c r="H348" s="117"/>
      <c r="I348" s="117"/>
      <c r="J348" s="117"/>
      <c r="K348" s="117"/>
      <c r="L348" s="462"/>
      <c r="M348" s="117"/>
      <c r="N348" s="117"/>
      <c r="O348" s="117"/>
      <c r="P348" s="118"/>
      <c r="Q348" s="490"/>
    </row>
    <row r="349" spans="1:17" ht="26.25" customHeight="1" x14ac:dyDescent="0.2">
      <c r="A349" s="1000"/>
      <c r="B349" s="35"/>
      <c r="C349" s="35"/>
      <c r="D349" s="1017"/>
      <c r="E349" s="1018"/>
      <c r="F349" s="1018"/>
      <c r="G349" s="1018"/>
      <c r="H349" s="1018"/>
      <c r="I349" s="1018"/>
      <c r="J349" s="1018"/>
      <c r="K349" s="1018"/>
      <c r="L349" s="1018"/>
      <c r="M349" s="1018"/>
      <c r="N349" s="1018"/>
      <c r="O349" s="1018"/>
      <c r="P349" s="1019"/>
      <c r="Q349" s="60"/>
    </row>
    <row r="350" spans="1:17" ht="26.25" customHeight="1" x14ac:dyDescent="0.2">
      <c r="A350" s="1000"/>
      <c r="B350" s="35"/>
      <c r="C350" s="35"/>
      <c r="D350" s="1032"/>
      <c r="E350" s="1033"/>
      <c r="F350" s="1033"/>
      <c r="G350" s="1033"/>
      <c r="H350" s="1033"/>
      <c r="I350" s="1033"/>
      <c r="J350" s="1033"/>
      <c r="K350" s="1033"/>
      <c r="L350" s="1033"/>
      <c r="M350" s="1033"/>
      <c r="N350" s="1033"/>
      <c r="O350" s="1033"/>
      <c r="P350" s="1034"/>
      <c r="Q350" s="60"/>
    </row>
    <row r="351" spans="1:17" ht="26.25" customHeight="1" x14ac:dyDescent="0.2">
      <c r="A351" s="1000"/>
      <c r="B351" s="35"/>
      <c r="C351" s="35"/>
      <c r="D351" s="1032"/>
      <c r="E351" s="1033"/>
      <c r="F351" s="1033"/>
      <c r="G351" s="1033"/>
      <c r="H351" s="1033"/>
      <c r="I351" s="1033"/>
      <c r="J351" s="1033"/>
      <c r="K351" s="1033"/>
      <c r="L351" s="1033"/>
      <c r="M351" s="1033"/>
      <c r="N351" s="1033"/>
      <c r="O351" s="1033"/>
      <c r="P351" s="1034"/>
      <c r="Q351" s="60"/>
    </row>
    <row r="352" spans="1:17" ht="26.25" customHeight="1" x14ac:dyDescent="0.2">
      <c r="A352" s="1000"/>
      <c r="B352" s="35"/>
      <c r="C352" s="35"/>
      <c r="D352" s="1032"/>
      <c r="E352" s="1033"/>
      <c r="F352" s="1033"/>
      <c r="G352" s="1033"/>
      <c r="H352" s="1033"/>
      <c r="I352" s="1033"/>
      <c r="J352" s="1033"/>
      <c r="K352" s="1033"/>
      <c r="L352" s="1033"/>
      <c r="M352" s="1033"/>
      <c r="N352" s="1033"/>
      <c r="O352" s="1033"/>
      <c r="P352" s="1034"/>
      <c r="Q352" s="60"/>
    </row>
    <row r="353" spans="1:17" ht="26.25" customHeight="1" x14ac:dyDescent="0.2">
      <c r="A353" s="1000"/>
      <c r="B353" s="35"/>
      <c r="C353" s="35"/>
      <c r="D353" s="1035"/>
      <c r="E353" s="1036"/>
      <c r="F353" s="1036"/>
      <c r="G353" s="1036"/>
      <c r="H353" s="1036"/>
      <c r="I353" s="1036"/>
      <c r="J353" s="1036"/>
      <c r="K353" s="1036"/>
      <c r="L353" s="1036"/>
      <c r="M353" s="1036"/>
      <c r="N353" s="1036"/>
      <c r="O353" s="1036"/>
      <c r="P353" s="1037"/>
      <c r="Q353" s="60"/>
    </row>
    <row r="354" spans="1:17" x14ac:dyDescent="0.2">
      <c r="A354" s="1000"/>
      <c r="B354" s="35"/>
      <c r="C354" s="35"/>
      <c r="D354" s="35"/>
      <c r="E354" s="35"/>
      <c r="F354" s="35"/>
      <c r="G354" s="461"/>
      <c r="H354" s="35"/>
      <c r="I354" s="35"/>
      <c r="J354" s="35"/>
      <c r="K354" s="35"/>
      <c r="L354" s="461"/>
      <c r="M354" s="35"/>
      <c r="N354" s="35"/>
      <c r="O354" s="35"/>
      <c r="P354" s="36"/>
    </row>
    <row r="355" spans="1:17" ht="21" customHeight="1" x14ac:dyDescent="0.2">
      <c r="A355" s="1000"/>
      <c r="B355" s="117"/>
      <c r="C355" s="117"/>
      <c r="D355" s="119" t="str">
        <f ca="1">Translations!A152</f>
        <v>Recommendations and actions to be taken</v>
      </c>
      <c r="E355" s="117"/>
      <c r="F355" s="117"/>
      <c r="G355" s="462"/>
      <c r="H355" s="117"/>
      <c r="I355" s="117"/>
      <c r="J355" s="117"/>
      <c r="K355" s="117"/>
      <c r="L355" s="462"/>
      <c r="M355" s="117"/>
      <c r="N355" s="117"/>
      <c r="O355" s="117"/>
      <c r="P355" s="118"/>
      <c r="Q355" s="490"/>
    </row>
    <row r="356" spans="1:17" ht="29.25" customHeight="1" x14ac:dyDescent="0.2">
      <c r="A356" s="1000"/>
      <c r="B356" s="35"/>
      <c r="C356" s="35"/>
      <c r="D356" s="1020" t="s">
        <v>282</v>
      </c>
      <c r="E356" s="1021"/>
      <c r="F356" s="1021"/>
      <c r="G356" s="1021"/>
      <c r="H356" s="1021"/>
      <c r="I356" s="1021"/>
      <c r="J356" s="1021"/>
      <c r="K356" s="1021"/>
      <c r="L356" s="1021"/>
      <c r="M356" s="1021"/>
      <c r="N356" s="1021"/>
      <c r="O356" s="1021"/>
      <c r="P356" s="1022"/>
    </row>
    <row r="357" spans="1:17" ht="29.25" customHeight="1" x14ac:dyDescent="0.2">
      <c r="A357" s="1000"/>
      <c r="B357" s="35"/>
      <c r="C357" s="35"/>
      <c r="D357" s="1017" t="s">
        <v>283</v>
      </c>
      <c r="E357" s="1018"/>
      <c r="F357" s="1018"/>
      <c r="G357" s="1018"/>
      <c r="H357" s="1018"/>
      <c r="I357" s="1018"/>
      <c r="J357" s="1018"/>
      <c r="K357" s="1018"/>
      <c r="L357" s="1018"/>
      <c r="M357" s="1018"/>
      <c r="N357" s="1018"/>
      <c r="O357" s="1018"/>
      <c r="P357" s="1019"/>
    </row>
    <row r="358" spans="1:17" ht="29.25" customHeight="1" x14ac:dyDescent="0.2">
      <c r="A358" s="1000"/>
      <c r="B358" s="35"/>
      <c r="C358" s="35"/>
      <c r="D358" s="1017" t="s">
        <v>284</v>
      </c>
      <c r="E358" s="1018"/>
      <c r="F358" s="1018"/>
      <c r="G358" s="1018"/>
      <c r="H358" s="1018"/>
      <c r="I358" s="1018"/>
      <c r="J358" s="1018"/>
      <c r="K358" s="1018"/>
      <c r="L358" s="1018"/>
      <c r="M358" s="1018"/>
      <c r="N358" s="1018"/>
      <c r="O358" s="1018"/>
      <c r="P358" s="1019"/>
    </row>
    <row r="359" spans="1:17" ht="29.25" customHeight="1" x14ac:dyDescent="0.2">
      <c r="A359" s="1000"/>
      <c r="B359" s="35"/>
      <c r="C359" s="35"/>
      <c r="D359" s="1017" t="s">
        <v>285</v>
      </c>
      <c r="E359" s="1018"/>
      <c r="F359" s="1018"/>
      <c r="G359" s="1018"/>
      <c r="H359" s="1018"/>
      <c r="I359" s="1018"/>
      <c r="J359" s="1018"/>
      <c r="K359" s="1018"/>
      <c r="L359" s="1018"/>
      <c r="M359" s="1018"/>
      <c r="N359" s="1018"/>
      <c r="O359" s="1018"/>
      <c r="P359" s="1019"/>
    </row>
    <row r="360" spans="1:17" ht="29.25" customHeight="1" x14ac:dyDescent="0.2">
      <c r="A360" s="1000"/>
      <c r="B360" s="35"/>
      <c r="C360" s="35"/>
      <c r="D360" s="1020" t="s">
        <v>286</v>
      </c>
      <c r="E360" s="1021"/>
      <c r="F360" s="1021"/>
      <c r="G360" s="1021"/>
      <c r="H360" s="1021"/>
      <c r="I360" s="1021"/>
      <c r="J360" s="1021"/>
      <c r="K360" s="1021"/>
      <c r="L360" s="1021"/>
      <c r="M360" s="1021"/>
      <c r="N360" s="1021"/>
      <c r="O360" s="1021"/>
      <c r="P360" s="1022"/>
    </row>
    <row r="361" spans="1:17" x14ac:dyDescent="0.2">
      <c r="A361" s="1001"/>
      <c r="B361" s="82"/>
      <c r="C361" s="82"/>
      <c r="D361" s="82"/>
      <c r="E361" s="82"/>
      <c r="F361" s="82"/>
      <c r="G361" s="463"/>
      <c r="H361" s="82"/>
      <c r="I361" s="82"/>
      <c r="J361" s="82"/>
      <c r="K361" s="82"/>
      <c r="L361" s="463"/>
      <c r="M361" s="82"/>
      <c r="N361" s="82"/>
      <c r="O361" s="82"/>
      <c r="P361" s="98"/>
    </row>
    <row r="363" spans="1:17" ht="23.25" customHeight="1" x14ac:dyDescent="0.2"/>
    <row r="364" spans="1:17" ht="18.75" customHeight="1" x14ac:dyDescent="0.2">
      <c r="A364" s="999" t="str">
        <f ca="1">Translations!A154</f>
        <v>FINANCIAL</v>
      </c>
      <c r="B364" s="34"/>
      <c r="C364" s="34"/>
      <c r="D364" s="37" t="str">
        <f ca="1">Translations!A153</f>
        <v>Name of person conducting financial verification</v>
      </c>
      <c r="E364" s="116"/>
      <c r="F364" s="34"/>
      <c r="G364" s="460"/>
      <c r="H364" s="34"/>
      <c r="I364" s="34"/>
      <c r="J364" s="34"/>
      <c r="K364" s="34"/>
      <c r="L364" s="460"/>
      <c r="M364" s="34"/>
      <c r="N364" s="34"/>
      <c r="O364" s="1013"/>
      <c r="P364" s="1014"/>
    </row>
    <row r="365" spans="1:17" ht="19.5" customHeight="1" x14ac:dyDescent="0.2">
      <c r="A365" s="1000"/>
      <c r="B365" s="35"/>
      <c r="C365" s="35"/>
      <c r="D365" s="1015"/>
      <c r="E365" s="1016"/>
      <c r="F365" s="35"/>
      <c r="G365" s="461"/>
      <c r="H365" s="35"/>
      <c r="I365" s="35"/>
      <c r="J365" s="35"/>
      <c r="K365" s="35"/>
      <c r="L365" s="461"/>
      <c r="M365" s="35"/>
      <c r="N365" s="35"/>
      <c r="O365" s="1002"/>
      <c r="P365" s="1003"/>
    </row>
    <row r="366" spans="1:17" ht="7.5" customHeight="1" x14ac:dyDescent="0.2">
      <c r="A366" s="1000"/>
      <c r="B366" s="35"/>
      <c r="C366" s="35"/>
      <c r="D366" s="35"/>
      <c r="E366" s="35"/>
      <c r="F366" s="35"/>
      <c r="G366" s="461"/>
      <c r="H366" s="35"/>
      <c r="I366" s="35"/>
      <c r="J366" s="35"/>
      <c r="K366" s="35"/>
      <c r="L366" s="461"/>
      <c r="M366" s="35"/>
      <c r="N366" s="35"/>
      <c r="O366" s="35"/>
      <c r="P366" s="36"/>
    </row>
    <row r="367" spans="1:17" ht="21" customHeight="1" x14ac:dyDescent="0.2">
      <c r="A367" s="1000"/>
      <c r="B367" s="117"/>
      <c r="C367" s="117"/>
      <c r="D367" s="119" t="str">
        <f ca="1">Translations!A141</f>
        <v>Contextual details</v>
      </c>
      <c r="E367" s="117"/>
      <c r="F367" s="117"/>
      <c r="G367" s="462"/>
      <c r="H367" s="117"/>
      <c r="I367" s="117"/>
      <c r="J367" s="117"/>
      <c r="K367" s="117"/>
      <c r="L367" s="462"/>
      <c r="M367" s="117"/>
      <c r="N367" s="117"/>
      <c r="O367" s="117"/>
      <c r="P367" s="118"/>
      <c r="Q367" s="487"/>
    </row>
    <row r="368" spans="1:17" ht="26.25" customHeight="1" x14ac:dyDescent="0.2">
      <c r="A368" s="1000"/>
      <c r="B368" s="35"/>
      <c r="C368" s="35"/>
      <c r="D368" s="1017"/>
      <c r="E368" s="1018"/>
      <c r="F368" s="1018"/>
      <c r="G368" s="1018"/>
      <c r="H368" s="1018"/>
      <c r="I368" s="1018"/>
      <c r="J368" s="1018"/>
      <c r="K368" s="1018"/>
      <c r="L368" s="1018"/>
      <c r="M368" s="1018"/>
      <c r="N368" s="1018"/>
      <c r="O368" s="1018"/>
      <c r="P368" s="1019"/>
      <c r="Q368" s="489"/>
    </row>
    <row r="369" spans="1:17" ht="26.25" customHeight="1" x14ac:dyDescent="0.2">
      <c r="A369" s="1000"/>
      <c r="B369" s="35"/>
      <c r="C369" s="35"/>
      <c r="D369" s="1032"/>
      <c r="E369" s="1033"/>
      <c r="F369" s="1033"/>
      <c r="G369" s="1033"/>
      <c r="H369" s="1033"/>
      <c r="I369" s="1033"/>
      <c r="J369" s="1033"/>
      <c r="K369" s="1033"/>
      <c r="L369" s="1033"/>
      <c r="M369" s="1033"/>
      <c r="N369" s="1033"/>
      <c r="O369" s="1033"/>
      <c r="P369" s="1034"/>
      <c r="Q369" s="489"/>
    </row>
    <row r="370" spans="1:17" ht="26.25" customHeight="1" x14ac:dyDescent="0.2">
      <c r="A370" s="1000"/>
      <c r="B370" s="35"/>
      <c r="C370" s="35"/>
      <c r="D370" s="1032"/>
      <c r="E370" s="1033"/>
      <c r="F370" s="1033"/>
      <c r="G370" s="1033"/>
      <c r="H370" s="1033"/>
      <c r="I370" s="1033"/>
      <c r="J370" s="1033"/>
      <c r="K370" s="1033"/>
      <c r="L370" s="1033"/>
      <c r="M370" s="1033"/>
      <c r="N370" s="1033"/>
      <c r="O370" s="1033"/>
      <c r="P370" s="1034"/>
      <c r="Q370" s="489"/>
    </row>
    <row r="371" spans="1:17" ht="26.25" customHeight="1" x14ac:dyDescent="0.2">
      <c r="A371" s="1000"/>
      <c r="B371" s="35"/>
      <c r="C371" s="35"/>
      <c r="D371" s="1032"/>
      <c r="E371" s="1033"/>
      <c r="F371" s="1033"/>
      <c r="G371" s="1033"/>
      <c r="H371" s="1033"/>
      <c r="I371" s="1033"/>
      <c r="J371" s="1033"/>
      <c r="K371" s="1033"/>
      <c r="L371" s="1033"/>
      <c r="M371" s="1033"/>
      <c r="N371" s="1033"/>
      <c r="O371" s="1033"/>
      <c r="P371" s="1034"/>
      <c r="Q371" s="489"/>
    </row>
    <row r="372" spans="1:17" ht="26.25" customHeight="1" x14ac:dyDescent="0.2">
      <c r="A372" s="1000"/>
      <c r="B372" s="35"/>
      <c r="C372" s="35"/>
      <c r="D372" s="1035"/>
      <c r="E372" s="1036"/>
      <c r="F372" s="1036"/>
      <c r="G372" s="1036"/>
      <c r="H372" s="1036"/>
      <c r="I372" s="1036"/>
      <c r="J372" s="1036"/>
      <c r="K372" s="1036"/>
      <c r="L372" s="1036"/>
      <c r="M372" s="1036"/>
      <c r="N372" s="1036"/>
      <c r="O372" s="1036"/>
      <c r="P372" s="1037"/>
      <c r="Q372" s="489"/>
    </row>
    <row r="373" spans="1:17" ht="7.5" customHeight="1" x14ac:dyDescent="0.2">
      <c r="A373" s="1000"/>
      <c r="B373" s="35"/>
      <c r="C373" s="35"/>
      <c r="D373" s="35"/>
      <c r="E373" s="35"/>
      <c r="F373" s="35"/>
      <c r="G373" s="461"/>
      <c r="H373" s="35"/>
      <c r="I373" s="35"/>
      <c r="J373" s="35"/>
      <c r="K373" s="35"/>
      <c r="L373" s="461"/>
      <c r="M373" s="35"/>
      <c r="N373" s="35"/>
      <c r="O373" s="35"/>
      <c r="P373" s="36"/>
      <c r="Q373" s="42"/>
    </row>
    <row r="374" spans="1:17" x14ac:dyDescent="0.2">
      <c r="A374" s="1000"/>
      <c r="B374" s="35"/>
      <c r="C374" s="35"/>
      <c r="D374" s="35"/>
      <c r="E374" s="35"/>
      <c r="F374" s="35"/>
      <c r="G374" s="461"/>
      <c r="H374" s="35"/>
      <c r="I374" s="35"/>
      <c r="J374" s="35"/>
      <c r="K374" s="35"/>
      <c r="L374" s="461"/>
      <c r="M374" s="35"/>
      <c r="N374" s="35"/>
      <c r="O374" s="35"/>
      <c r="P374" s="36"/>
    </row>
    <row r="375" spans="1:17" ht="21" customHeight="1" x14ac:dyDescent="0.2">
      <c r="A375" s="1000"/>
      <c r="B375" s="117"/>
      <c r="C375" s="117"/>
      <c r="D375" s="119" t="str">
        <f ca="1">Translations!A151</f>
        <v>Description of identified problem(s)</v>
      </c>
      <c r="E375" s="117"/>
      <c r="F375" s="117"/>
      <c r="G375" s="462"/>
      <c r="H375" s="117"/>
      <c r="I375" s="117"/>
      <c r="J375" s="117"/>
      <c r="K375" s="117"/>
      <c r="L375" s="462"/>
      <c r="M375" s="117"/>
      <c r="N375" s="117"/>
      <c r="O375" s="117"/>
      <c r="P375" s="118"/>
      <c r="Q375" s="490"/>
    </row>
    <row r="376" spans="1:17" ht="26.25" customHeight="1" x14ac:dyDescent="0.2">
      <c r="A376" s="1000"/>
      <c r="B376" s="35"/>
      <c r="C376" s="35"/>
      <c r="D376" s="1017"/>
      <c r="E376" s="1018"/>
      <c r="F376" s="1018"/>
      <c r="G376" s="1018"/>
      <c r="H376" s="1018"/>
      <c r="I376" s="1018"/>
      <c r="J376" s="1018"/>
      <c r="K376" s="1018"/>
      <c r="L376" s="1018"/>
      <c r="M376" s="1018"/>
      <c r="N376" s="1018"/>
      <c r="O376" s="1018"/>
      <c r="P376" s="1019"/>
      <c r="Q376" s="60"/>
    </row>
    <row r="377" spans="1:17" ht="26.25" customHeight="1" x14ac:dyDescent="0.2">
      <c r="A377" s="1000"/>
      <c r="B377" s="35"/>
      <c r="C377" s="35"/>
      <c r="D377" s="1032"/>
      <c r="E377" s="1033"/>
      <c r="F377" s="1033"/>
      <c r="G377" s="1033"/>
      <c r="H377" s="1033"/>
      <c r="I377" s="1033"/>
      <c r="J377" s="1033"/>
      <c r="K377" s="1033"/>
      <c r="L377" s="1033"/>
      <c r="M377" s="1033"/>
      <c r="N377" s="1033"/>
      <c r="O377" s="1033"/>
      <c r="P377" s="1034"/>
      <c r="Q377" s="60"/>
    </row>
    <row r="378" spans="1:17" ht="26.25" customHeight="1" x14ac:dyDescent="0.2">
      <c r="A378" s="1000"/>
      <c r="B378" s="35"/>
      <c r="C378" s="35"/>
      <c r="D378" s="1032"/>
      <c r="E378" s="1033"/>
      <c r="F378" s="1033"/>
      <c r="G378" s="1033"/>
      <c r="H378" s="1033"/>
      <c r="I378" s="1033"/>
      <c r="J378" s="1033"/>
      <c r="K378" s="1033"/>
      <c r="L378" s="1033"/>
      <c r="M378" s="1033"/>
      <c r="N378" s="1033"/>
      <c r="O378" s="1033"/>
      <c r="P378" s="1034"/>
      <c r="Q378" s="60"/>
    </row>
    <row r="379" spans="1:17" ht="26.25" customHeight="1" x14ac:dyDescent="0.2">
      <c r="A379" s="1000"/>
      <c r="B379" s="35"/>
      <c r="C379" s="35"/>
      <c r="D379" s="1032"/>
      <c r="E379" s="1033"/>
      <c r="F379" s="1033"/>
      <c r="G379" s="1033"/>
      <c r="H379" s="1033"/>
      <c r="I379" s="1033"/>
      <c r="J379" s="1033"/>
      <c r="K379" s="1033"/>
      <c r="L379" s="1033"/>
      <c r="M379" s="1033"/>
      <c r="N379" s="1033"/>
      <c r="O379" s="1033"/>
      <c r="P379" s="1034"/>
      <c r="Q379" s="60"/>
    </row>
    <row r="380" spans="1:17" ht="26.25" customHeight="1" x14ac:dyDescent="0.2">
      <c r="A380" s="1000"/>
      <c r="B380" s="35"/>
      <c r="C380" s="35"/>
      <c r="D380" s="1035"/>
      <c r="E380" s="1036"/>
      <c r="F380" s="1036"/>
      <c r="G380" s="1036"/>
      <c r="H380" s="1036"/>
      <c r="I380" s="1036"/>
      <c r="J380" s="1036"/>
      <c r="K380" s="1036"/>
      <c r="L380" s="1036"/>
      <c r="M380" s="1036"/>
      <c r="N380" s="1036"/>
      <c r="O380" s="1036"/>
      <c r="P380" s="1037"/>
      <c r="Q380" s="60"/>
    </row>
    <row r="381" spans="1:17" x14ac:dyDescent="0.2">
      <c r="A381" s="1000"/>
      <c r="B381" s="35"/>
      <c r="C381" s="35"/>
      <c r="D381" s="35"/>
      <c r="E381" s="35"/>
      <c r="F381" s="35"/>
      <c r="G381" s="461"/>
      <c r="H381" s="35"/>
      <c r="I381" s="35"/>
      <c r="J381" s="35"/>
      <c r="K381" s="35"/>
      <c r="L381" s="461"/>
      <c r="M381" s="35"/>
      <c r="N381" s="35"/>
      <c r="O381" s="35"/>
      <c r="P381" s="36"/>
    </row>
    <row r="382" spans="1:17" ht="21" customHeight="1" x14ac:dyDescent="0.2">
      <c r="A382" s="1000"/>
      <c r="B382" s="117"/>
      <c r="C382" s="117"/>
      <c r="D382" s="119" t="str">
        <f ca="1">Translations!A152</f>
        <v>Recommendations and actions to be taken</v>
      </c>
      <c r="E382" s="117"/>
      <c r="F382" s="117"/>
      <c r="G382" s="462"/>
      <c r="H382" s="117"/>
      <c r="I382" s="117"/>
      <c r="J382" s="117"/>
      <c r="K382" s="117"/>
      <c r="L382" s="462"/>
      <c r="M382" s="117"/>
      <c r="N382" s="117"/>
      <c r="O382" s="117"/>
      <c r="P382" s="118"/>
      <c r="Q382" s="490"/>
    </row>
    <row r="383" spans="1:17" ht="29.25" customHeight="1" x14ac:dyDescent="0.2">
      <c r="A383" s="1000"/>
      <c r="B383" s="35"/>
      <c r="C383" s="35"/>
      <c r="D383" s="1020" t="s">
        <v>282</v>
      </c>
      <c r="E383" s="1021"/>
      <c r="F383" s="1021"/>
      <c r="G383" s="1021"/>
      <c r="H383" s="1021"/>
      <c r="I383" s="1021"/>
      <c r="J383" s="1021"/>
      <c r="K383" s="1021"/>
      <c r="L383" s="1021"/>
      <c r="M383" s="1021"/>
      <c r="N383" s="1021"/>
      <c r="O383" s="1021"/>
      <c r="P383" s="1022"/>
    </row>
    <row r="384" spans="1:17" ht="29.25" customHeight="1" x14ac:dyDescent="0.2">
      <c r="A384" s="1000"/>
      <c r="B384" s="35"/>
      <c r="C384" s="35"/>
      <c r="D384" s="1017" t="s">
        <v>283</v>
      </c>
      <c r="E384" s="1018"/>
      <c r="F384" s="1018"/>
      <c r="G384" s="1018"/>
      <c r="H384" s="1018"/>
      <c r="I384" s="1018"/>
      <c r="J384" s="1018"/>
      <c r="K384" s="1018"/>
      <c r="L384" s="1018"/>
      <c r="M384" s="1018"/>
      <c r="N384" s="1018"/>
      <c r="O384" s="1018"/>
      <c r="P384" s="1019"/>
    </row>
    <row r="385" spans="1:16" ht="29.25" customHeight="1" x14ac:dyDescent="0.2">
      <c r="A385" s="1000"/>
      <c r="B385" s="35"/>
      <c r="C385" s="35"/>
      <c r="D385" s="1017" t="s">
        <v>284</v>
      </c>
      <c r="E385" s="1018"/>
      <c r="F385" s="1018"/>
      <c r="G385" s="1018"/>
      <c r="H385" s="1018"/>
      <c r="I385" s="1018"/>
      <c r="J385" s="1018"/>
      <c r="K385" s="1018"/>
      <c r="L385" s="1018"/>
      <c r="M385" s="1018"/>
      <c r="N385" s="1018"/>
      <c r="O385" s="1018"/>
      <c r="P385" s="1019"/>
    </row>
    <row r="386" spans="1:16" ht="29.25" customHeight="1" x14ac:dyDescent="0.2">
      <c r="A386" s="1000"/>
      <c r="B386" s="35"/>
      <c r="C386" s="35"/>
      <c r="D386" s="1017" t="s">
        <v>285</v>
      </c>
      <c r="E386" s="1018"/>
      <c r="F386" s="1018"/>
      <c r="G386" s="1018"/>
      <c r="H386" s="1018"/>
      <c r="I386" s="1018"/>
      <c r="J386" s="1018"/>
      <c r="K386" s="1018"/>
      <c r="L386" s="1018"/>
      <c r="M386" s="1018"/>
      <c r="N386" s="1018"/>
      <c r="O386" s="1018"/>
      <c r="P386" s="1019"/>
    </row>
    <row r="387" spans="1:16" ht="29.25" customHeight="1" x14ac:dyDescent="0.2">
      <c r="A387" s="1000"/>
      <c r="B387" s="35"/>
      <c r="C387" s="35"/>
      <c r="D387" s="1020" t="s">
        <v>286</v>
      </c>
      <c r="E387" s="1021"/>
      <c r="F387" s="1021"/>
      <c r="G387" s="1021"/>
      <c r="H387" s="1021"/>
      <c r="I387" s="1021"/>
      <c r="J387" s="1021"/>
      <c r="K387" s="1021"/>
      <c r="L387" s="1021"/>
      <c r="M387" s="1021"/>
      <c r="N387" s="1021"/>
      <c r="O387" s="1021"/>
      <c r="P387" s="1022"/>
    </row>
    <row r="388" spans="1:16" x14ac:dyDescent="0.2">
      <c r="A388" s="1001"/>
      <c r="B388" s="82"/>
      <c r="C388" s="82"/>
      <c r="D388" s="82"/>
      <c r="E388" s="82"/>
      <c r="F388" s="82"/>
      <c r="G388" s="463"/>
      <c r="H388" s="82"/>
      <c r="I388" s="82"/>
      <c r="J388" s="82"/>
      <c r="K388" s="82"/>
      <c r="L388" s="463"/>
      <c r="M388" s="82"/>
      <c r="N388" s="82"/>
      <c r="O388" s="82"/>
      <c r="P388" s="98"/>
    </row>
    <row r="389" spans="1:16" x14ac:dyDescent="0.2">
      <c r="A389" s="99"/>
      <c r="B389" s="35"/>
      <c r="C389" s="35"/>
      <c r="D389" s="35"/>
      <c r="E389" s="35"/>
      <c r="F389" s="35"/>
      <c r="G389" s="461"/>
      <c r="H389" s="35"/>
      <c r="I389" s="35"/>
      <c r="J389" s="35"/>
      <c r="K389" s="35"/>
      <c r="L389" s="461"/>
      <c r="M389" s="35"/>
      <c r="N389" s="35"/>
      <c r="O389" s="35"/>
      <c r="P389" s="35"/>
    </row>
    <row r="391" spans="1:16" ht="48" customHeight="1" x14ac:dyDescent="0.2"/>
    <row r="393" spans="1:16" ht="21" customHeight="1" x14ac:dyDescent="0.2">
      <c r="A393" s="768" t="str">
        <f ca="1">Translations!A321</f>
        <v>To be completed by the PR</v>
      </c>
      <c r="B393" s="769"/>
      <c r="C393" s="769"/>
      <c r="D393" s="769"/>
      <c r="E393" s="770"/>
      <c r="H393" s="768" t="str">
        <f ca="1">Translations!A324</f>
        <v>To be completed by the SR</v>
      </c>
      <c r="I393" s="769"/>
      <c r="J393" s="769"/>
      <c r="K393" s="769"/>
      <c r="L393" s="769"/>
      <c r="M393" s="770"/>
    </row>
    <row r="394" spans="1:16" ht="27" customHeight="1" x14ac:dyDescent="0.2">
      <c r="A394" s="777" t="str">
        <f ca="1">Translations!A322</f>
        <v>Position</v>
      </c>
      <c r="B394" s="790"/>
      <c r="C394" s="790"/>
      <c r="D394" s="791"/>
      <c r="E394" s="466" t="str">
        <f ca="1">Translations!A323</f>
        <v>Signature</v>
      </c>
      <c r="H394" s="783" t="str">
        <f ca="1">Translations!A322</f>
        <v>Position</v>
      </c>
      <c r="I394" s="785"/>
      <c r="J394" s="768" t="str">
        <f ca="1">Translations!A323</f>
        <v>Signature</v>
      </c>
      <c r="K394" s="769"/>
      <c r="L394" s="769"/>
      <c r="M394" s="770"/>
    </row>
    <row r="395" spans="1:16" ht="37.5" customHeight="1" x14ac:dyDescent="0.2">
      <c r="A395" s="1038"/>
      <c r="B395" s="1039"/>
      <c r="C395" s="1039"/>
      <c r="D395" s="1040"/>
      <c r="E395" s="2"/>
      <c r="H395" s="1038"/>
      <c r="I395" s="1039"/>
      <c r="J395" s="773"/>
      <c r="K395" s="774"/>
      <c r="L395" s="774"/>
      <c r="M395" s="1041"/>
    </row>
    <row r="396" spans="1:16" ht="37.5" customHeight="1" x14ac:dyDescent="0.2">
      <c r="A396" s="1038"/>
      <c r="B396" s="1039"/>
      <c r="C396" s="1039"/>
      <c r="D396" s="1040"/>
      <c r="E396" s="2"/>
      <c r="H396" s="1038"/>
      <c r="I396" s="1039"/>
      <c r="J396" s="773"/>
      <c r="K396" s="774"/>
      <c r="L396" s="774"/>
      <c r="M396" s="1041"/>
    </row>
    <row r="397" spans="1:16" ht="37.5" customHeight="1" x14ac:dyDescent="0.2">
      <c r="A397" s="1038"/>
      <c r="B397" s="1039"/>
      <c r="C397" s="1039"/>
      <c r="D397" s="1040"/>
      <c r="E397" s="2"/>
      <c r="H397" s="1038"/>
      <c r="I397" s="1039"/>
      <c r="J397" s="773"/>
      <c r="K397" s="774"/>
      <c r="L397" s="774"/>
      <c r="M397" s="1041"/>
    </row>
    <row r="398" spans="1:16" ht="37.5" customHeight="1" x14ac:dyDescent="0.2">
      <c r="A398" s="1038"/>
      <c r="B398" s="1039"/>
      <c r="C398" s="1039"/>
      <c r="D398" s="1040"/>
      <c r="E398" s="2"/>
      <c r="H398" s="1038"/>
      <c r="I398" s="1039"/>
      <c r="J398" s="773"/>
      <c r="K398" s="774"/>
      <c r="L398" s="774"/>
      <c r="M398" s="1041"/>
    </row>
    <row r="399" spans="1:16" ht="33" customHeight="1" x14ac:dyDescent="0.2"/>
  </sheetData>
  <sheetProtection password="8F94" sheet="1" objects="1" scenarios="1"/>
  <mergeCells count="152">
    <mergeCell ref="A283:G283"/>
    <mergeCell ref="A284:G284"/>
    <mergeCell ref="A338:A361"/>
    <mergeCell ref="AC20:AC21"/>
    <mergeCell ref="W5:AA17"/>
    <mergeCell ref="Y19:AA19"/>
    <mergeCell ref="W20:W21"/>
    <mergeCell ref="Y20:Y21"/>
    <mergeCell ref="Z20:Z21"/>
    <mergeCell ref="AA20:AA21"/>
    <mergeCell ref="R20:S20"/>
    <mergeCell ref="D18:E18"/>
    <mergeCell ref="H19:K19"/>
    <mergeCell ref="M19:P19"/>
    <mergeCell ref="O20:O21"/>
    <mergeCell ref="P20:P21"/>
    <mergeCell ref="A292:P292"/>
    <mergeCell ref="A293:P334"/>
    <mergeCell ref="A20:A21"/>
    <mergeCell ref="B20:B21"/>
    <mergeCell ref="C20:C21"/>
    <mergeCell ref="D20:D21"/>
    <mergeCell ref="E20:E21"/>
    <mergeCell ref="F20:F21"/>
    <mergeCell ref="A398:D398"/>
    <mergeCell ref="H398:I398"/>
    <mergeCell ref="J398:M398"/>
    <mergeCell ref="A393:E393"/>
    <mergeCell ref="H393:M393"/>
    <mergeCell ref="A394:D394"/>
    <mergeCell ref="H394:I394"/>
    <mergeCell ref="J394:M394"/>
    <mergeCell ref="A395:D395"/>
    <mergeCell ref="H395:I395"/>
    <mergeCell ref="J395:M395"/>
    <mergeCell ref="A396:D396"/>
    <mergeCell ref="H396:I396"/>
    <mergeCell ref="J396:M396"/>
    <mergeCell ref="A397:D397"/>
    <mergeCell ref="H397:I397"/>
    <mergeCell ref="J397:M397"/>
    <mergeCell ref="E2:N2"/>
    <mergeCell ref="O2:P2"/>
    <mergeCell ref="E3:N3"/>
    <mergeCell ref="O3:P4"/>
    <mergeCell ref="E4:N4"/>
    <mergeCell ref="E5:N5"/>
    <mergeCell ref="G17:H17"/>
    <mergeCell ref="H18:I18"/>
    <mergeCell ref="J18:K18"/>
    <mergeCell ref="M18:N18"/>
    <mergeCell ref="O18:P18"/>
    <mergeCell ref="J6:P6"/>
    <mergeCell ref="A7:H16"/>
    <mergeCell ref="J7:P8"/>
    <mergeCell ref="J10:K10"/>
    <mergeCell ref="M10:P10"/>
    <mergeCell ref="J11:K12"/>
    <mergeCell ref="M11:P12"/>
    <mergeCell ref="J14:N16"/>
    <mergeCell ref="O14:P14"/>
    <mergeCell ref="O15:P16"/>
    <mergeCell ref="A259:G259"/>
    <mergeCell ref="A260:G260"/>
    <mergeCell ref="A261:G261"/>
    <mergeCell ref="A262:G262"/>
    <mergeCell ref="A263:G263"/>
    <mergeCell ref="A264:G264"/>
    <mergeCell ref="A237:G237"/>
    <mergeCell ref="A238:G238"/>
    <mergeCell ref="A239:G239"/>
    <mergeCell ref="A253:G253"/>
    <mergeCell ref="A254:G254"/>
    <mergeCell ref="A255:G255"/>
    <mergeCell ref="A256:G256"/>
    <mergeCell ref="A257:G257"/>
    <mergeCell ref="A258:G258"/>
    <mergeCell ref="A247:G247"/>
    <mergeCell ref="A248:G248"/>
    <mergeCell ref="A249:G249"/>
    <mergeCell ref="A250:G250"/>
    <mergeCell ref="A251:G251"/>
    <mergeCell ref="A252:G252"/>
    <mergeCell ref="A272:G272"/>
    <mergeCell ref="A336:P336"/>
    <mergeCell ref="A271:G271"/>
    <mergeCell ref="A265:G265"/>
    <mergeCell ref="A273:G273"/>
    <mergeCell ref="A274:G274"/>
    <mergeCell ref="A275:G275"/>
    <mergeCell ref="A285:G285"/>
    <mergeCell ref="A286:G286"/>
    <mergeCell ref="A287:G287"/>
    <mergeCell ref="A288:G288"/>
    <mergeCell ref="A289:G289"/>
    <mergeCell ref="A266:G266"/>
    <mergeCell ref="A267:G267"/>
    <mergeCell ref="A268:G268"/>
    <mergeCell ref="A269:G269"/>
    <mergeCell ref="A270:G270"/>
    <mergeCell ref="A276:G276"/>
    <mergeCell ref="A277:G277"/>
    <mergeCell ref="A278:G278"/>
    <mergeCell ref="A279:G279"/>
    <mergeCell ref="A280:G280"/>
    <mergeCell ref="A281:G281"/>
    <mergeCell ref="A282:G282"/>
    <mergeCell ref="A233:G233"/>
    <mergeCell ref="A234:G234"/>
    <mergeCell ref="A241:G241"/>
    <mergeCell ref="A242:G242"/>
    <mergeCell ref="A243:G243"/>
    <mergeCell ref="A244:G244"/>
    <mergeCell ref="A245:G245"/>
    <mergeCell ref="A246:G246"/>
    <mergeCell ref="A235:G235"/>
    <mergeCell ref="A236:G236"/>
    <mergeCell ref="A240:G240"/>
    <mergeCell ref="A232:G232"/>
    <mergeCell ref="H20:H21"/>
    <mergeCell ref="I20:I21"/>
    <mergeCell ref="J20:J21"/>
    <mergeCell ref="K20:K21"/>
    <mergeCell ref="M20:M21"/>
    <mergeCell ref="N20:N21"/>
    <mergeCell ref="A229:G229"/>
    <mergeCell ref="A230:G230"/>
    <mergeCell ref="A231:G231"/>
    <mergeCell ref="U20:U21"/>
    <mergeCell ref="D387:P387"/>
    <mergeCell ref="A227:H227"/>
    <mergeCell ref="A228:G228"/>
    <mergeCell ref="D358:P358"/>
    <mergeCell ref="D359:P359"/>
    <mergeCell ref="D360:P360"/>
    <mergeCell ref="A364:A388"/>
    <mergeCell ref="O364:P364"/>
    <mergeCell ref="D365:E365"/>
    <mergeCell ref="O365:P365"/>
    <mergeCell ref="D368:P372"/>
    <mergeCell ref="D376:P380"/>
    <mergeCell ref="D383:P383"/>
    <mergeCell ref="D349:P353"/>
    <mergeCell ref="D356:P356"/>
    <mergeCell ref="D357:P357"/>
    <mergeCell ref="D384:P384"/>
    <mergeCell ref="D385:P385"/>
    <mergeCell ref="D386:P386"/>
    <mergeCell ref="O338:P338"/>
    <mergeCell ref="D339:E339"/>
    <mergeCell ref="O339:P339"/>
    <mergeCell ref="D342:P346"/>
  </mergeCells>
  <dataValidations count="1">
    <dataValidation type="date" operator="greaterThan" allowBlank="1" showInputMessage="1" showErrorMessage="1" prompt="DD/MM/AAAA" sqref="O365:P365 O339:P339">
      <formula1>40179</formula1>
    </dataValidation>
  </dataValidations>
  <pageMargins left="0.47244094488188981" right="0.55118110236220474" top="0.43307086614173229" bottom="0.59055118110236227" header="0.31496062992125984" footer="0.31496062992125984"/>
  <pageSetup scale="65" orientation="landscape" horizontalDpi="4294967293" verticalDpi="4294967293" r:id="rId1"/>
  <headerFooter>
    <oddFooter>&amp;R&amp;P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between" id="{F1232C28-A056-4355-985B-377E47A47085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30" operator="between" id="{B93F2CEC-E989-43F8-8211-50DEFE5914F4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greaterThanOrEqual" id="{820FB885-D78C-450C-A80B-9613A75083BB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K26:K224</xm:sqref>
        </x14:conditionalFormatting>
        <x14:conditionalFormatting xmlns:xm="http://schemas.microsoft.com/office/excel/2006/main">
          <x14:cfRule type="cellIs" priority="20" operator="between" id="{85A60AAB-60EE-4928-898A-853CA4254210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between" id="{9516ADA0-1DF4-41BF-AEAC-1FB797A7DF50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greaterThanOrEqual" id="{78662A17-EF15-433D-B56B-E8C73120B681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P23</xm:sqref>
        </x14:conditionalFormatting>
        <x14:conditionalFormatting xmlns:xm="http://schemas.microsoft.com/office/excel/2006/main">
          <x14:cfRule type="cellIs" priority="23" operator="between" id="{04F53712-A955-4415-95E2-182580875C7A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4" operator="between" id="{FF1B29C5-C8EB-4445-A437-FCAA4AE18683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greaterThanOrEqual" id="{28BF0DC4-E7EE-4E19-8810-59716DF3F75B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P25:P224</xm:sqref>
        </x14:conditionalFormatting>
        <x14:conditionalFormatting xmlns:xm="http://schemas.microsoft.com/office/excel/2006/main">
          <x14:cfRule type="cellIs" priority="26" operator="between" id="{FE593511-2D76-4718-91FC-1008F84130D2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7" operator="between" id="{55AF1864-B401-4569-A76A-AD380D1D538F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greaterThanOrEqual" id="{788F094E-85E9-4E02-AC25-29DEC1E8B489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K23 O3</xm:sqref>
        </x14:conditionalFormatting>
        <x14:conditionalFormatting xmlns:xm="http://schemas.microsoft.com/office/excel/2006/main">
          <x14:cfRule type="expression" priority="2663" id="{B631A698-5E8A-4754-9AB1-D3B5168B52FD}">
            <xm:f>'Month 1'!$C228="N"</xm:f>
            <x14:dxf>
              <font>
                <strike/>
              </font>
              <fill>
                <patternFill>
                  <bgColor theme="1" tint="4.9989318521683403E-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expression" priority="2664" id="{2C04331F-2096-40A7-AAD3-F40F64959291}">
            <xm:f>AND(MID('Month 1'!XFD228,3,3)/1&lt;212, MID('Month 1'!XFD228,3,3)/1&gt;199)</xm:f>
            <x14:dxf>
              <font>
                <color theme="1"/>
              </font>
              <fill>
                <patternFill>
                  <bgColor theme="7" tint="0.59996337778862885"/>
                </patternFill>
              </fill>
            </x14:dxf>
          </x14:cfRule>
          <x14:cfRule type="expression" priority="2665" id="{72E1FB77-9E18-449B-907F-140FB775A0F5}">
            <xm:f>AND(MID('Month 1'!XFD228,3,3)/1&lt;200, MID('Month 1'!XFD228,3,3)/1&gt;179)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expression" priority="2666" id="{8106F24C-93C8-413D-A161-1971BC8313F6}">
            <xm:f>AND(MID('Month 1'!XFD228,3,3)/1&lt;180, MID('Month 1'!XFD228,3,3)/1&gt;149)</xm:f>
            <x14:dxf>
              <font>
                <color theme="1"/>
              </font>
              <fill>
                <patternFill>
                  <bgColor theme="7" tint="0.39994506668294322"/>
                </patternFill>
              </fill>
            </x14:dxf>
          </x14:cfRule>
          <x14:cfRule type="expression" priority="2667" id="{A149BA8F-7745-4C02-B3BD-A71CCDE5D318}">
            <xm:f>AND(MID('Month 1'!#REF!,3,3)/1&lt;149, MID('Month 1'!#REF!,3,3)/1&gt;111)</xm:f>
            <x14:dxf>
              <font>
                <color theme="1"/>
              </font>
              <fill>
                <patternFill>
                  <bgColor theme="7" tint="0.79998168889431442"/>
                </patternFill>
              </fill>
            </x14:dxf>
          </x14:cfRule>
          <x14:cfRule type="expression" priority="2668" id="{2573D347-E202-4EAC-B02B-C2CEC315494A}">
            <xm:f>AND(MID('Month 1'!#REF!,3,3)/1&lt;112, MID('Month 1'!#REF!,3,3)/1&gt;65)</xm:f>
            <x14:dxf>
              <font>
                <color theme="0"/>
              </font>
              <fill>
                <patternFill>
                  <bgColor theme="7" tint="-0.49998474074526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cellIs" priority="1" operator="between" id="{5F774508-5FE6-43E2-96A2-A11F511ED5B4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between" id="{CE58F985-BE0A-4AF9-873C-B5E46E54354F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greaterThanOrEqual" id="{116AE036-2989-46AF-9BA2-D87CA149E97F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K25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FF9F89"/>
  </sheetPr>
  <dimension ref="A1:AC399"/>
  <sheetViews>
    <sheetView showGridLines="0" defaultGridColor="0" colorId="55" zoomScale="70" zoomScaleNormal="70" zoomScalePageLayoutView="60" workbookViewId="0"/>
  </sheetViews>
  <sheetFormatPr baseColWidth="10" defaultColWidth="11.42578125" defaultRowHeight="12.75" x14ac:dyDescent="0.2"/>
  <cols>
    <col min="1" max="1" width="5.7109375" style="1" customWidth="1"/>
    <col min="2" max="2" width="10.85546875" style="1" hidden="1" customWidth="1"/>
    <col min="3" max="3" width="6.85546875" style="1" hidden="1" customWidth="1"/>
    <col min="4" max="4" width="13.7109375" style="1" customWidth="1"/>
    <col min="5" max="5" width="50.7109375" style="1" customWidth="1"/>
    <col min="6" max="6" width="21.85546875" style="1" customWidth="1"/>
    <col min="7" max="7" width="1" style="33" customWidth="1"/>
    <col min="8" max="8" width="13" style="1" customWidth="1"/>
    <col min="9" max="11" width="10.7109375" style="1" customWidth="1"/>
    <col min="12" max="12" width="1.28515625" style="33" customWidth="1"/>
    <col min="13" max="13" width="17" style="1" customWidth="1"/>
    <col min="14" max="14" width="15.42578125" style="1" customWidth="1"/>
    <col min="15" max="15" width="14.28515625" style="1" customWidth="1"/>
    <col min="16" max="16" width="10.7109375" style="1" customWidth="1"/>
    <col min="17" max="17" width="1.28515625" style="33" customWidth="1"/>
    <col min="18" max="18" width="17.28515625" style="1" hidden="1" customWidth="1"/>
    <col min="19" max="19" width="18.85546875" style="1" hidden="1" customWidth="1"/>
    <col min="20" max="20" width="4.85546875" style="1" hidden="1" customWidth="1"/>
    <col min="21" max="21" width="15.5703125" style="1" hidden="1" customWidth="1"/>
    <col min="22" max="22" width="11.42578125" style="1" hidden="1" customWidth="1"/>
    <col min="23" max="23" width="23.5703125" style="1" hidden="1" customWidth="1"/>
    <col min="24" max="24" width="3.5703125" style="1" hidden="1" customWidth="1"/>
    <col min="25" max="25" width="14.7109375" style="1" hidden="1" customWidth="1"/>
    <col min="26" max="26" width="14" style="1" hidden="1" customWidth="1"/>
    <col min="27" max="27" width="16.140625" style="1" hidden="1" customWidth="1"/>
    <col min="28" max="28" width="11.42578125" style="1" hidden="1" customWidth="1"/>
    <col min="29" max="29" width="15.28515625" style="1" hidden="1" customWidth="1"/>
    <col min="30" max="31" width="0" style="1" hidden="1" customWidth="1"/>
    <col min="32" max="16384" width="11.42578125" style="1"/>
  </cols>
  <sheetData>
    <row r="1" spans="1:29" ht="5.25" customHeight="1" x14ac:dyDescent="0.2"/>
    <row r="2" spans="1:29" ht="15" customHeight="1" x14ac:dyDescent="0.25">
      <c r="A2" s="1" t="s">
        <v>1313</v>
      </c>
      <c r="E2" s="788" t="str">
        <f ca="1">Translations!A80</f>
        <v>SR Management Tool</v>
      </c>
      <c r="F2" s="788"/>
      <c r="G2" s="788"/>
      <c r="H2" s="788"/>
      <c r="I2" s="788"/>
      <c r="J2" s="788"/>
      <c r="K2" s="788"/>
      <c r="L2" s="788"/>
      <c r="M2" s="788"/>
      <c r="N2" s="788"/>
      <c r="O2" s="768" t="str">
        <f ca="1">Translations!A129</f>
        <v>SCORE</v>
      </c>
      <c r="P2" s="770"/>
    </row>
    <row r="3" spans="1:29" ht="15" customHeight="1" x14ac:dyDescent="0.2">
      <c r="E3" s="789" t="str">
        <f>Setup!H11</f>
        <v>Direct Gender Partnership (DGP)</v>
      </c>
      <c r="F3" s="789"/>
      <c r="G3" s="789"/>
      <c r="H3" s="789"/>
      <c r="I3" s="789"/>
      <c r="J3" s="789"/>
      <c r="K3" s="789"/>
      <c r="L3" s="789"/>
      <c r="M3" s="789"/>
      <c r="N3" s="789"/>
      <c r="O3" s="984">
        <f ca="1">K23</f>
        <v>0</v>
      </c>
      <c r="P3" s="985"/>
    </row>
    <row r="4" spans="1:29" ht="15" customHeight="1" x14ac:dyDescent="0.2">
      <c r="E4" s="789" t="str">
        <f xml:space="preserve"> Setup!H14 &amp; "  (" &amp; Setup!H13 &amp; ")" &amp; "  (" &amp; Setup!H15 &amp; ")"</f>
        <v>DMR-202-G01-H-00  (January  2016 - December 2016)  (HIV / AIDS)</v>
      </c>
      <c r="F4" s="789"/>
      <c r="G4" s="789"/>
      <c r="H4" s="789"/>
      <c r="I4" s="789"/>
      <c r="J4" s="789"/>
      <c r="K4" s="789"/>
      <c r="L4" s="789"/>
      <c r="M4" s="789"/>
      <c r="N4" s="789"/>
      <c r="O4" s="984"/>
      <c r="P4" s="985"/>
    </row>
    <row r="5" spans="1:29" ht="25.5" customHeight="1" x14ac:dyDescent="0.2">
      <c r="E5" s="986" t="str">
        <f>Setup!AB17 &amp; "  (" &amp; Setup!H16 &amp; ")"</f>
        <v>October  ($ - USD)</v>
      </c>
      <c r="F5" s="986"/>
      <c r="G5" s="986"/>
      <c r="H5" s="986"/>
      <c r="I5" s="986"/>
      <c r="J5" s="986"/>
      <c r="K5" s="986"/>
      <c r="L5" s="986"/>
      <c r="M5" s="986"/>
      <c r="N5" s="986"/>
      <c r="W5" s="1044" t="s">
        <v>2631</v>
      </c>
      <c r="X5" s="1045"/>
      <c r="Y5" s="1045"/>
      <c r="Z5" s="1045"/>
      <c r="AA5" s="1046"/>
    </row>
    <row r="6" spans="1:29" ht="20.25" customHeight="1" x14ac:dyDescent="0.2">
      <c r="A6" s="119" t="str">
        <f ca="1">Setup!G19</f>
        <v>Details of programatic indicators</v>
      </c>
      <c r="B6" s="78"/>
      <c r="C6" s="78"/>
      <c r="D6" s="78"/>
      <c r="E6" s="72"/>
      <c r="F6" s="72"/>
      <c r="G6" s="455"/>
      <c r="H6" s="73"/>
      <c r="I6" s="22"/>
      <c r="J6" s="777" t="str">
        <f ca="1">Setup!G17</f>
        <v>Key population</v>
      </c>
      <c r="K6" s="790"/>
      <c r="L6" s="790"/>
      <c r="M6" s="790"/>
      <c r="N6" s="790"/>
      <c r="O6" s="790"/>
      <c r="P6" s="791"/>
      <c r="W6" s="1047"/>
      <c r="X6" s="1048"/>
      <c r="Y6" s="1048"/>
      <c r="Z6" s="1048"/>
      <c r="AA6" s="1049"/>
    </row>
    <row r="7" spans="1:29" ht="13.5" customHeight="1" x14ac:dyDescent="0.2">
      <c r="A7" s="792" t="str">
        <f>Setup!H19</f>
        <v xml:space="preserve"># PLHIV that initiated ARV with CD4 count &lt;200
# new HIV+ enrolled in care services 
# aged 10-24 yrs reached by HIV life skills ed. in school </v>
      </c>
      <c r="B7" s="793"/>
      <c r="C7" s="793"/>
      <c r="D7" s="793"/>
      <c r="E7" s="793"/>
      <c r="F7" s="793"/>
      <c r="G7" s="793"/>
      <c r="H7" s="794"/>
      <c r="J7" s="792" t="str">
        <f>Setup!H17</f>
        <v>Sex Workers - Migrants - Women</v>
      </c>
      <c r="K7" s="793"/>
      <c r="L7" s="793"/>
      <c r="M7" s="793"/>
      <c r="N7" s="793"/>
      <c r="O7" s="793"/>
      <c r="P7" s="794"/>
      <c r="W7" s="1047"/>
      <c r="X7" s="1048"/>
      <c r="Y7" s="1048"/>
      <c r="Z7" s="1048"/>
      <c r="AA7" s="1049"/>
    </row>
    <row r="8" spans="1:29" ht="17.25" customHeight="1" x14ac:dyDescent="0.2">
      <c r="A8" s="795"/>
      <c r="B8" s="796"/>
      <c r="C8" s="796"/>
      <c r="D8" s="796"/>
      <c r="E8" s="796"/>
      <c r="F8" s="796"/>
      <c r="G8" s="796"/>
      <c r="H8" s="797"/>
      <c r="J8" s="798"/>
      <c r="K8" s="799"/>
      <c r="L8" s="799"/>
      <c r="M8" s="799"/>
      <c r="N8" s="799"/>
      <c r="O8" s="799"/>
      <c r="P8" s="800"/>
      <c r="W8" s="1047"/>
      <c r="X8" s="1048"/>
      <c r="Y8" s="1048"/>
      <c r="Z8" s="1048"/>
      <c r="AA8" s="1049"/>
    </row>
    <row r="9" spans="1:29" ht="13.5" customHeight="1" x14ac:dyDescent="0.2">
      <c r="A9" s="795"/>
      <c r="B9" s="796"/>
      <c r="C9" s="796"/>
      <c r="D9" s="796"/>
      <c r="E9" s="796"/>
      <c r="F9" s="796"/>
      <c r="G9" s="796"/>
      <c r="H9" s="797"/>
      <c r="W9" s="1047"/>
      <c r="X9" s="1048"/>
      <c r="Y9" s="1048"/>
      <c r="Z9" s="1048"/>
      <c r="AA9" s="1049"/>
    </row>
    <row r="10" spans="1:29" ht="19.5" customHeight="1" x14ac:dyDescent="0.2">
      <c r="A10" s="795"/>
      <c r="B10" s="796"/>
      <c r="C10" s="796"/>
      <c r="D10" s="796"/>
      <c r="E10" s="796"/>
      <c r="F10" s="796"/>
      <c r="G10" s="796"/>
      <c r="H10" s="797"/>
      <c r="J10" s="783" t="str">
        <f ca="1">Translations!A119</f>
        <v>Report date</v>
      </c>
      <c r="K10" s="785"/>
      <c r="M10" s="768" t="str">
        <f ca="1">Translations!A130</f>
        <v>Reported by</v>
      </c>
      <c r="N10" s="769"/>
      <c r="O10" s="769"/>
      <c r="P10" s="770"/>
      <c r="W10" s="1047"/>
      <c r="X10" s="1048"/>
      <c r="Y10" s="1048"/>
      <c r="Z10" s="1048"/>
      <c r="AA10" s="1049"/>
    </row>
    <row r="11" spans="1:29" ht="13.5" customHeight="1" x14ac:dyDescent="0.2">
      <c r="A11" s="795"/>
      <c r="B11" s="796"/>
      <c r="C11" s="796"/>
      <c r="D11" s="796"/>
      <c r="E11" s="796"/>
      <c r="F11" s="796"/>
      <c r="G11" s="796"/>
      <c r="H11" s="797"/>
      <c r="J11" s="1004"/>
      <c r="K11" s="1005"/>
      <c r="M11" s="989"/>
      <c r="N11" s="990"/>
      <c r="O11" s="990"/>
      <c r="P11" s="991"/>
      <c r="W11" s="1047"/>
      <c r="X11" s="1048"/>
      <c r="Y11" s="1048"/>
      <c r="Z11" s="1048"/>
      <c r="AA11" s="1049"/>
      <c r="AC11" s="499"/>
    </row>
    <row r="12" spans="1:29" ht="13.5" customHeight="1" x14ac:dyDescent="0.2">
      <c r="A12" s="795"/>
      <c r="B12" s="796"/>
      <c r="C12" s="796"/>
      <c r="D12" s="796"/>
      <c r="E12" s="796"/>
      <c r="F12" s="796"/>
      <c r="G12" s="796"/>
      <c r="H12" s="797"/>
      <c r="J12" s="1006"/>
      <c r="K12" s="1007"/>
      <c r="M12" s="992"/>
      <c r="N12" s="993"/>
      <c r="O12" s="993"/>
      <c r="P12" s="994"/>
      <c r="W12" s="1047"/>
      <c r="X12" s="1048"/>
      <c r="Y12" s="1048"/>
      <c r="Z12" s="1048"/>
      <c r="AA12" s="1049"/>
      <c r="AC12" s="499"/>
    </row>
    <row r="13" spans="1:29" ht="13.5" customHeight="1" x14ac:dyDescent="0.2">
      <c r="A13" s="795"/>
      <c r="B13" s="796"/>
      <c r="C13" s="796"/>
      <c r="D13" s="796"/>
      <c r="E13" s="796"/>
      <c r="F13" s="796"/>
      <c r="G13" s="796"/>
      <c r="H13" s="797"/>
      <c r="W13" s="1047"/>
      <c r="X13" s="1048"/>
      <c r="Y13" s="1048"/>
      <c r="Z13" s="1048"/>
      <c r="AA13" s="1049"/>
      <c r="AC13" s="499"/>
    </row>
    <row r="14" spans="1:29" ht="21.75" customHeight="1" x14ac:dyDescent="0.2">
      <c r="A14" s="795"/>
      <c r="B14" s="796"/>
      <c r="C14" s="796"/>
      <c r="D14" s="796"/>
      <c r="E14" s="796"/>
      <c r="F14" s="796"/>
      <c r="G14" s="796"/>
      <c r="H14" s="797"/>
      <c r="J14" s="920" t="str">
        <f ca="1">Translations!A132</f>
        <v>Note: Enter disubursment ammount here if the PR made a disbursment this month. Leave blank if no disbursment was made.</v>
      </c>
      <c r="K14" s="942"/>
      <c r="L14" s="942"/>
      <c r="M14" s="942"/>
      <c r="N14" s="942"/>
      <c r="O14" s="768" t="str">
        <f ca="1">Translations!A131</f>
        <v>Disbursement</v>
      </c>
      <c r="P14" s="770"/>
      <c r="W14" s="1047"/>
      <c r="X14" s="1048"/>
      <c r="Y14" s="1048"/>
      <c r="Z14" s="1048"/>
      <c r="AA14" s="1049"/>
      <c r="AC14" s="499"/>
    </row>
    <row r="15" spans="1:29" ht="13.5" customHeight="1" x14ac:dyDescent="0.2">
      <c r="A15" s="795"/>
      <c r="B15" s="796"/>
      <c r="C15" s="796"/>
      <c r="D15" s="796"/>
      <c r="E15" s="796"/>
      <c r="F15" s="796"/>
      <c r="G15" s="796"/>
      <c r="H15" s="797"/>
      <c r="J15" s="922"/>
      <c r="K15" s="943"/>
      <c r="L15" s="943"/>
      <c r="M15" s="943"/>
      <c r="N15" s="943"/>
      <c r="O15" s="1008"/>
      <c r="P15" s="1009"/>
      <c r="W15" s="1047"/>
      <c r="X15" s="1048"/>
      <c r="Y15" s="1048"/>
      <c r="Z15" s="1048"/>
      <c r="AA15" s="1049"/>
      <c r="AC15" s="499"/>
    </row>
    <row r="16" spans="1:29" ht="24" customHeight="1" x14ac:dyDescent="0.2">
      <c r="A16" s="798"/>
      <c r="B16" s="799"/>
      <c r="C16" s="799"/>
      <c r="D16" s="799"/>
      <c r="E16" s="799"/>
      <c r="F16" s="799"/>
      <c r="G16" s="799"/>
      <c r="H16" s="800"/>
      <c r="J16" s="924"/>
      <c r="K16" s="944"/>
      <c r="L16" s="944"/>
      <c r="M16" s="944"/>
      <c r="N16" s="944"/>
      <c r="O16" s="1010"/>
      <c r="P16" s="1011"/>
      <c r="W16" s="1047"/>
      <c r="X16" s="1048"/>
      <c r="Y16" s="1048"/>
      <c r="Z16" s="1048"/>
      <c r="AA16" s="1049"/>
      <c r="AC16" s="499"/>
    </row>
    <row r="17" spans="1:29" ht="11.25" customHeight="1" x14ac:dyDescent="0.2">
      <c r="E17" s="63"/>
      <c r="F17" s="38"/>
      <c r="G17" s="995"/>
      <c r="H17" s="995"/>
      <c r="W17" s="1050"/>
      <c r="X17" s="1051"/>
      <c r="Y17" s="1051"/>
      <c r="Z17" s="1051"/>
      <c r="AA17" s="1052"/>
      <c r="AC17" s="499"/>
    </row>
    <row r="18" spans="1:29" ht="21" customHeight="1" x14ac:dyDescent="0.2">
      <c r="D18" s="987" t="str">
        <f ca="1">Translations!A233</f>
        <v>Input data in spaces with this color</v>
      </c>
      <c r="E18" s="988"/>
      <c r="H18" s="981" t="str">
        <f ca="1">Translations!A120</f>
        <v>Date of verification</v>
      </c>
      <c r="I18" s="981"/>
      <c r="J18" s="982"/>
      <c r="K18" s="983"/>
      <c r="L18" s="484"/>
      <c r="M18" s="981" t="str">
        <f ca="1">Translations!A120</f>
        <v>Date of verification</v>
      </c>
      <c r="N18" s="981"/>
      <c r="O18" s="982"/>
      <c r="P18" s="983"/>
      <c r="Y18" s="499"/>
      <c r="Z18" s="499"/>
      <c r="AA18" s="499"/>
      <c r="AC18" s="499"/>
    </row>
    <row r="19" spans="1:29" ht="20.25" customHeight="1" x14ac:dyDescent="0.2">
      <c r="H19" s="859" t="str">
        <f ca="1">Translations!A133</f>
        <v>Programmatic aspects</v>
      </c>
      <c r="I19" s="860"/>
      <c r="J19" s="860"/>
      <c r="K19" s="861"/>
      <c r="L19" s="485"/>
      <c r="M19" s="1012" t="str">
        <f ca="1">Translations!A134</f>
        <v>Financial aspects</v>
      </c>
      <c r="N19" s="1012"/>
      <c r="O19" s="1012"/>
      <c r="P19" s="1012"/>
      <c r="W19" s="495" t="s">
        <v>1863</v>
      </c>
      <c r="Y19" s="768" t="s">
        <v>1866</v>
      </c>
      <c r="Z19" s="769"/>
      <c r="AA19" s="770"/>
    </row>
    <row r="20" spans="1:29" ht="15" customHeight="1" x14ac:dyDescent="0.2">
      <c r="A20" s="806" t="str">
        <f ca="1">Translations!A88</f>
        <v>Item</v>
      </c>
      <c r="B20" s="771" t="s">
        <v>256</v>
      </c>
      <c r="C20" s="771" t="s">
        <v>259</v>
      </c>
      <c r="D20" s="771" t="str">
        <f ca="1">Translations!A91</f>
        <v>Activity code</v>
      </c>
      <c r="E20" s="777" t="str">
        <f ca="1">Translations!A92</f>
        <v>Indicator / Activity</v>
      </c>
      <c r="F20" s="771" t="str">
        <f ca="1">Translations!A79</f>
        <v>TGF costs groups</v>
      </c>
      <c r="G20" s="456"/>
      <c r="H20" s="771" t="str">
        <f ca="1">Translations!A135</f>
        <v>Monthly target</v>
      </c>
      <c r="I20" s="771" t="str">
        <f ca="1">Translations!A136</f>
        <v>Balance from previous period</v>
      </c>
      <c r="J20" s="771" t="str">
        <f ca="1">Translations!A137</f>
        <v xml:space="preserve">Results </v>
      </c>
      <c r="K20" s="771" t="str">
        <f ca="1">Translations!A108</f>
        <v>Result %</v>
      </c>
      <c r="L20" s="485"/>
      <c r="M20" s="977" t="str">
        <f ca="1">Translations!$A$360</f>
        <v>Monthly budget</v>
      </c>
      <c r="N20" s="977" t="str">
        <f ca="1">Translations!A136</f>
        <v>Balance from previous period</v>
      </c>
      <c r="O20" s="771" t="str">
        <f ca="1">Translations!$A$361</f>
        <v>Monthly expenditure</v>
      </c>
      <c r="P20" s="977" t="str">
        <f ca="1">Translations!A108</f>
        <v>Result %</v>
      </c>
      <c r="R20" s="975" t="s">
        <v>1450</v>
      </c>
      <c r="S20" s="976"/>
      <c r="U20" s="771" t="s">
        <v>1854</v>
      </c>
      <c r="W20" s="771" t="s">
        <v>1862</v>
      </c>
      <c r="Y20" s="1042" t="s">
        <v>1867</v>
      </c>
      <c r="Z20" s="771" t="s">
        <v>1864</v>
      </c>
      <c r="AA20" s="771" t="s">
        <v>1865</v>
      </c>
      <c r="AC20" s="771" t="s">
        <v>2634</v>
      </c>
    </row>
    <row r="21" spans="1:29" ht="38.1" customHeight="1" x14ac:dyDescent="0.2">
      <c r="A21" s="806"/>
      <c r="B21" s="772"/>
      <c r="C21" s="772"/>
      <c r="D21" s="772"/>
      <c r="E21" s="777"/>
      <c r="F21" s="772"/>
      <c r="G21" s="456"/>
      <c r="H21" s="772"/>
      <c r="I21" s="772"/>
      <c r="J21" s="772"/>
      <c r="K21" s="772"/>
      <c r="L21" s="485"/>
      <c r="M21" s="977"/>
      <c r="N21" s="977"/>
      <c r="O21" s="772"/>
      <c r="P21" s="977"/>
      <c r="R21" s="193" t="s">
        <v>1448</v>
      </c>
      <c r="S21" s="193" t="s">
        <v>1449</v>
      </c>
      <c r="U21" s="772"/>
      <c r="W21" s="772"/>
      <c r="Y21" s="1043"/>
      <c r="Z21" s="772"/>
      <c r="AA21" s="772"/>
      <c r="AC21" s="772"/>
    </row>
    <row r="22" spans="1:29" ht="4.5" customHeight="1" x14ac:dyDescent="0.2">
      <c r="A22" s="6"/>
      <c r="B22" s="6"/>
      <c r="C22" s="6"/>
      <c r="D22" s="6"/>
      <c r="E22" s="6"/>
      <c r="F22" s="8"/>
      <c r="G22" s="58"/>
      <c r="AC22" s="38"/>
    </row>
    <row r="23" spans="1:29" ht="25.5" customHeight="1" x14ac:dyDescent="0.2">
      <c r="A23" s="120" t="str">
        <f ca="1">Translations!A109</f>
        <v>Totals</v>
      </c>
      <c r="B23" s="121"/>
      <c r="C23" s="121"/>
      <c r="D23" s="121"/>
      <c r="E23" s="121"/>
      <c r="F23" s="122"/>
      <c r="G23" s="59"/>
      <c r="H23" s="29" t="s">
        <v>217</v>
      </c>
      <c r="I23" s="29" t="s">
        <v>217</v>
      </c>
      <c r="J23" s="29" t="s">
        <v>217</v>
      </c>
      <c r="K23" s="31">
        <f ca="1">IFERROR(AVERAGEIF(L25:L224,"&lt;&gt; "),"")</f>
        <v>0</v>
      </c>
      <c r="L23" s="486"/>
      <c r="M23" s="30">
        <f>SUMIFS(M25:M224,$G$25:$G$224,"&lt;&gt;0")</f>
        <v>0</v>
      </c>
      <c r="N23" s="30">
        <f>SUMIFS(N25:N224,$G$25:$G$224,"&lt;&gt;0")</f>
        <v>7250</v>
      </c>
      <c r="O23" s="30">
        <f>SUMIFS(O25:O224,$G$25:$G$224,"&lt;&gt;0")</f>
        <v>0</v>
      </c>
      <c r="P23" s="31">
        <f>IFERROR(AVERAGEIF(Q25:Q224,"&lt;&gt; "),"")</f>
        <v>0</v>
      </c>
      <c r="R23" s="192"/>
      <c r="S23" s="192"/>
      <c r="AC23" s="38"/>
    </row>
    <row r="24" spans="1:29" ht="5.25" customHeight="1" x14ac:dyDescent="0.2">
      <c r="A24" s="175"/>
      <c r="B24" s="175"/>
      <c r="C24" s="175"/>
      <c r="D24" s="175"/>
      <c r="E24" s="175"/>
      <c r="F24" s="176"/>
      <c r="G24" s="457"/>
      <c r="H24" s="38"/>
      <c r="I24" s="38"/>
      <c r="J24" s="177"/>
      <c r="K24" s="38"/>
      <c r="L24" s="43"/>
      <c r="M24" s="38"/>
      <c r="N24" s="38"/>
      <c r="O24" s="178"/>
      <c r="P24" s="38"/>
      <c r="AC24" s="38"/>
    </row>
    <row r="25" spans="1:29" ht="39" customHeight="1" x14ac:dyDescent="0.2">
      <c r="A25" s="14" t="str">
        <f>Planning!A9</f>
        <v>I001</v>
      </c>
      <c r="B25" s="9" t="str">
        <f>Planning!B9</f>
        <v>1. Indicator</v>
      </c>
      <c r="C25" s="9" t="str">
        <f>Planning!C9</f>
        <v>Pr68</v>
      </c>
      <c r="D25" s="195">
        <f>Planning!D9</f>
        <v>1</v>
      </c>
      <c r="E25" s="196" t="str">
        <f>Planning!E9</f>
        <v>[Pr68] # PLHIV that initiated ARV with CD4 count &lt;200 Target [2. Inverse]</v>
      </c>
      <c r="F25" s="196" t="str">
        <f>IF(Planning!G9&lt;&gt;0,Planning!G9,"")</f>
        <v/>
      </c>
      <c r="G25" s="194">
        <f>Planning!H9</f>
        <v>0</v>
      </c>
      <c r="H25" s="197">
        <f ca="1">Planning!AJ9</f>
        <v>0</v>
      </c>
      <c r="I25" s="198">
        <f ca="1">IF(OR(W25="1",AND(W25&lt;&gt;"1",G25=Lists!$A$17)),Y25,0)</f>
        <v>0</v>
      </c>
      <c r="J25" s="210">
        <f ca="1">R25</f>
        <v>0</v>
      </c>
      <c r="K25" s="32" t="str">
        <f ca="1">IF(AND(W25="2",G25&lt;&gt;Lists!$A$17),AA25,Z25)</f>
        <v/>
      </c>
      <c r="L25" s="33" t="str">
        <f t="shared" ref="L25:L56" ca="1" si="0">IF($U25=ExcluirDelPLogro,"",IF(AND(H25=0,I25=0,J25=0),"",K25))</f>
        <v/>
      </c>
      <c r="M25" s="199">
        <f>Planning!AK9</f>
        <v>0</v>
      </c>
      <c r="N25" s="199">
        <f>'Month 9'!M25+'Month 9'!N25-'Month 9'!O25</f>
        <v>0</v>
      </c>
      <c r="O25" s="516">
        <f>S25</f>
        <v>0</v>
      </c>
      <c r="P25" s="32" t="str">
        <f t="shared" ref="P25:P89" si="1">IF(AND(M25=0,N25=0,O25=0),"",IF((M25+N25)&gt;0,O25/(M25+N25),O25))</f>
        <v/>
      </c>
      <c r="Q25" s="33" t="str">
        <f t="shared" ref="Q25:Q56" si="2">IF($U25=ExcluirDelPLogro,"",IF(AND(M25=0,N25=0,O25=0),"",P25))</f>
        <v/>
      </c>
      <c r="R25" s="89">
        <f ca="1">SUMIFS($J$25:$J$224,$C$25:$C$224,$C25,$G$25:$G$224,Lists!$A$16)</f>
        <v>0</v>
      </c>
      <c r="S25" s="89">
        <f>SUMIFS($O$25:$O$224,$C$25:$C$224,$C25,$G$25:$G$224,"&lt;&gt;0")</f>
        <v>0</v>
      </c>
      <c r="U25" s="2" t="str">
        <f>IF(B25=0,"",IF(LEFT(B25,1)="1","1","2"))</f>
        <v>1</v>
      </c>
      <c r="W25" s="2" t="str">
        <f ca="1">IF(C25=0,"",LEFT(INDEX(Lists!$H$5:$H$49,MATCH(C25,Lists!$G$5:$G$49,0),1),1))</f>
        <v>2</v>
      </c>
      <c r="Y25" s="4">
        <f ca="1">'Month 9'!H25+'Month 9'!I25-'Month 9'!J25</f>
        <v>0</v>
      </c>
      <c r="Z25" s="2" t="str">
        <f ca="1">IF(AND(H25=0,I25=0,J25=0),"",IF((H25+I25)&gt;0,J25/(H25+I25),J25))</f>
        <v/>
      </c>
      <c r="AA25" s="2" t="str">
        <f t="shared" ref="AA25:AA56" ca="1" si="3">IF(AND(H25=0,I25=0,J25=0),"",IF(J25&gt;0,H25/J25,0))</f>
        <v/>
      </c>
      <c r="AC25" s="627" t="str">
        <f>U25&amp;C25</f>
        <v>1Pr68</v>
      </c>
    </row>
    <row r="26" spans="1:29" ht="39" customHeight="1" x14ac:dyDescent="0.2">
      <c r="A26" s="14" t="str">
        <f>Planning!A10</f>
        <v>I002</v>
      </c>
      <c r="B26" s="9" t="str">
        <f>Planning!B10</f>
        <v>2. Activity: Contributing</v>
      </c>
      <c r="C26" s="9" t="str">
        <f>Planning!C10</f>
        <v>Pr68</v>
      </c>
      <c r="D26" s="200">
        <f>Planning!D10</f>
        <v>1.2</v>
      </c>
      <c r="E26" s="201" t="str">
        <f>Planning!E10</f>
        <v xml:space="preserve">PLHIV reimbursed for transportation costs to HIV testing and treatment centres
</v>
      </c>
      <c r="F26" s="201" t="str">
        <f>IF(Planning!G10&lt;&gt;0,Planning!G10,"")</f>
        <v xml:space="preserve">12. Living support to client/ target population </v>
      </c>
      <c r="G26" s="194" t="str">
        <f>Planning!H10</f>
        <v>1. YES</v>
      </c>
      <c r="H26" s="202">
        <f>Planning!AJ10</f>
        <v>0</v>
      </c>
      <c r="I26" s="606">
        <f ca="1">IF(OR(W26="1",AND(W26&lt;&gt;"1",G26=Lists!$A$17)),Y26,0)</f>
        <v>0</v>
      </c>
      <c r="J26" s="658">
        <v>0</v>
      </c>
      <c r="K26" s="32" t="str">
        <f ca="1">IF(AND(W26="2",G26&lt;&gt;Lists!$A$17),AA26,Z26)</f>
        <v/>
      </c>
      <c r="L26" s="33" t="str">
        <f t="shared" si="0"/>
        <v/>
      </c>
      <c r="M26" s="203">
        <f>Planning!AK10</f>
        <v>0</v>
      </c>
      <c r="N26" s="203">
        <f>'Month 9'!M26+'Month 9'!N26-'Month 9'!O26</f>
        <v>0</v>
      </c>
      <c r="O26" s="659">
        <v>0</v>
      </c>
      <c r="P26" s="32" t="str">
        <f t="shared" si="1"/>
        <v/>
      </c>
      <c r="Q26" s="33" t="str">
        <f t="shared" si="2"/>
        <v/>
      </c>
      <c r="R26" s="89">
        <f ca="1">SUMIFS($J$25:$J$224,$C$25:$C$224,$C26,$G$25:$G$224,Lists!$A$16)</f>
        <v>0</v>
      </c>
      <c r="S26" s="89">
        <f t="shared" ref="S26:S89" si="4">SUMIFS($O$25:$O$224,$C$25:$C$224,$C26,$G$25:$G$224,"&lt;&gt;0")</f>
        <v>0</v>
      </c>
      <c r="U26" s="2" t="str">
        <f t="shared" ref="U26:U89" si="5">IF(B26=0,"",IF(LEFT(B26,1)="1","1","2"))</f>
        <v>2</v>
      </c>
      <c r="W26" s="2" t="str">
        <f ca="1">IF(C26=0,"",LEFT(INDEX(Lists!$H$5:$H$49,MATCH(C26,Lists!$G$5:$G$49,0),1),1))</f>
        <v>2</v>
      </c>
      <c r="Y26" s="4">
        <f ca="1">'Month 9'!H26+'Month 9'!I26-'Month 9'!J26</f>
        <v>0</v>
      </c>
      <c r="Z26" s="2" t="str">
        <f t="shared" ref="Z26:Z89" ca="1" si="6">IF(AND(H26=0,I26=0,J26=0),"",IF((H26+I26)&gt;0,J26/(H26+I26),J26))</f>
        <v/>
      </c>
      <c r="AA26" s="2" t="str">
        <f t="shared" ca="1" si="3"/>
        <v/>
      </c>
      <c r="AC26" s="627" t="str">
        <f t="shared" ref="AC26:AC89" si="7">U26&amp;C26</f>
        <v>2Pr68</v>
      </c>
    </row>
    <row r="27" spans="1:29" ht="39" customHeight="1" x14ac:dyDescent="0.2">
      <c r="A27" s="14" t="str">
        <f>Planning!A11</f>
        <v>I003</v>
      </c>
      <c r="B27" s="9" t="str">
        <f>Planning!B11</f>
        <v>3. Activity: Non-Contributing</v>
      </c>
      <c r="C27" s="9" t="str">
        <f>Planning!C11</f>
        <v>Pr68</v>
      </c>
      <c r="D27" s="204">
        <f>Planning!D11</f>
        <v>1.3</v>
      </c>
      <c r="E27" s="205" t="str">
        <f>Planning!E11</f>
        <v xml:space="preserve">Communication materials produced to educate HIV+ patients about HIV treatment (Migrants and Sexual Workers). 
</v>
      </c>
      <c r="F27" s="205" t="str">
        <f>IF(Planning!G11&lt;&gt;0,Planning!G11,"")</f>
        <v>10. Communication material and publications</v>
      </c>
      <c r="G27" s="194" t="str">
        <f>Planning!H11</f>
        <v>2. NO</v>
      </c>
      <c r="H27" s="206">
        <f>Planning!AJ11</f>
        <v>0</v>
      </c>
      <c r="I27" s="207">
        <f ca="1">IF(OR(W27="1",AND(W27&lt;&gt;"1",G27=Lists!$A$17)),Y27,0)</f>
        <v>1</v>
      </c>
      <c r="J27" s="658">
        <v>0</v>
      </c>
      <c r="K27" s="32">
        <f ca="1">IF(AND(W27="2",G27&lt;&gt;Lists!$A$17),AA27,Z27)</f>
        <v>0</v>
      </c>
      <c r="L27" s="33" t="str">
        <f t="shared" si="0"/>
        <v/>
      </c>
      <c r="M27" s="208">
        <f>Planning!AK11</f>
        <v>0</v>
      </c>
      <c r="N27" s="208">
        <f>'Month 9'!M27+'Month 9'!N27-'Month 9'!O27</f>
        <v>0</v>
      </c>
      <c r="O27" s="659">
        <v>0</v>
      </c>
      <c r="P27" s="32" t="str">
        <f t="shared" si="1"/>
        <v/>
      </c>
      <c r="Q27" s="33" t="str">
        <f t="shared" si="2"/>
        <v/>
      </c>
      <c r="R27" s="89">
        <f ca="1">SUMIFS($J$25:$J$224,$C$25:$C$224,$C27,$G$25:$G$224,Lists!$A$16)</f>
        <v>0</v>
      </c>
      <c r="S27" s="89">
        <f t="shared" si="4"/>
        <v>0</v>
      </c>
      <c r="U27" s="2" t="str">
        <f t="shared" si="5"/>
        <v>2</v>
      </c>
      <c r="W27" s="2" t="str">
        <f ca="1">IF(C27=0,"",LEFT(INDEX(Lists!$H$5:$H$49,MATCH(C27,Lists!$G$5:$G$49,0),1),1))</f>
        <v>2</v>
      </c>
      <c r="Y27" s="4">
        <f ca="1">'Month 9'!H27+'Month 9'!I27-'Month 9'!J27</f>
        <v>1</v>
      </c>
      <c r="Z27" s="2">
        <f t="shared" ca="1" si="6"/>
        <v>0</v>
      </c>
      <c r="AA27" s="2">
        <f t="shared" ca="1" si="3"/>
        <v>0</v>
      </c>
      <c r="AC27" s="627" t="str">
        <f t="shared" si="7"/>
        <v>2Pr68</v>
      </c>
    </row>
    <row r="28" spans="1:29" ht="39" customHeight="1" x14ac:dyDescent="0.2">
      <c r="A28" s="14" t="str">
        <f>Planning!A12</f>
        <v>I004</v>
      </c>
      <c r="B28" s="9" t="str">
        <f>Planning!B12</f>
        <v>3. Activity: Non-Contributing</v>
      </c>
      <c r="C28" s="9" t="str">
        <f>Planning!C12</f>
        <v>Pr68</v>
      </c>
      <c r="D28" s="204">
        <f>Planning!D12</f>
        <v>1.4</v>
      </c>
      <c r="E28" s="205" t="str">
        <f>Planning!E12</f>
        <v xml:space="preserve">Supervisory visits to verify the appropriate application of testing and treatment protocols at centers. </v>
      </c>
      <c r="F28" s="205" t="str">
        <f>IF(Planning!G12&lt;&gt;0,Planning!G12,"")</f>
        <v>11. Programme administration costs</v>
      </c>
      <c r="G28" s="194" t="str">
        <f>Planning!H12</f>
        <v>2. NO</v>
      </c>
      <c r="H28" s="206">
        <f>Planning!AJ12</f>
        <v>0</v>
      </c>
      <c r="I28" s="207">
        <f ca="1">IF(OR(W28="1",AND(W28&lt;&gt;"1",G28=Lists!$A$17)),Y28,0)</f>
        <v>0</v>
      </c>
      <c r="J28" s="658">
        <v>0</v>
      </c>
      <c r="K28" s="32" t="str">
        <f ca="1">IF(AND(W28="2",G28&lt;&gt;Lists!$A$17),AA28,Z28)</f>
        <v/>
      </c>
      <c r="L28" s="33" t="str">
        <f t="shared" si="0"/>
        <v/>
      </c>
      <c r="M28" s="208">
        <f>Planning!AK12</f>
        <v>0</v>
      </c>
      <c r="N28" s="208">
        <f>'Month 9'!M28+'Month 9'!N28-'Month 9'!O28</f>
        <v>0</v>
      </c>
      <c r="O28" s="659">
        <v>0</v>
      </c>
      <c r="P28" s="32" t="str">
        <f t="shared" si="1"/>
        <v/>
      </c>
      <c r="Q28" s="33" t="str">
        <f t="shared" si="2"/>
        <v/>
      </c>
      <c r="R28" s="89">
        <f ca="1">SUMIFS($J$25:$J$224,$C$25:$C$224,$C28,$G$25:$G$224,Lists!$A$16)</f>
        <v>0</v>
      </c>
      <c r="S28" s="89">
        <f t="shared" si="4"/>
        <v>0</v>
      </c>
      <c r="U28" s="2" t="str">
        <f t="shared" si="5"/>
        <v>2</v>
      </c>
      <c r="W28" s="2" t="str">
        <f ca="1">IF(C28=0,"",LEFT(INDEX(Lists!$H$5:$H$49,MATCH(C28,Lists!$G$5:$G$49,0),1),1))</f>
        <v>2</v>
      </c>
      <c r="Y28" s="4">
        <f ca="1">'Month 9'!H28+'Month 9'!I28-'Month 9'!J28</f>
        <v>0</v>
      </c>
      <c r="Z28" s="2" t="str">
        <f t="shared" ca="1" si="6"/>
        <v/>
      </c>
      <c r="AA28" s="2" t="str">
        <f t="shared" ca="1" si="3"/>
        <v/>
      </c>
      <c r="AC28" s="627" t="str">
        <f t="shared" si="7"/>
        <v>2Pr68</v>
      </c>
    </row>
    <row r="29" spans="1:29" ht="39" customHeight="1" x14ac:dyDescent="0.2">
      <c r="A29" s="14" t="str">
        <f>Planning!A13</f>
        <v>I005</v>
      </c>
      <c r="B29" s="9" t="str">
        <f>Planning!B13</f>
        <v>1. Indicator</v>
      </c>
      <c r="C29" s="9" t="str">
        <f>Planning!C13</f>
        <v>Pr72</v>
      </c>
      <c r="D29" s="195">
        <f>Planning!D13</f>
        <v>2</v>
      </c>
      <c r="E29" s="196" t="str">
        <f>Planning!E13</f>
        <v>[Pr72] # new HIV+ enrolled in care services Target [3. Non-Cumulative]</v>
      </c>
      <c r="F29" s="196" t="str">
        <f>IF(Planning!G13&lt;&gt;0,Planning!G13,"")</f>
        <v/>
      </c>
      <c r="G29" s="194">
        <f>Planning!H13</f>
        <v>0</v>
      </c>
      <c r="H29" s="197">
        <f ca="1">Planning!AJ13</f>
        <v>0</v>
      </c>
      <c r="I29" s="198">
        <f ca="1">IF(OR(W29="1",AND(W29&lt;&gt;"1",G29=Lists!$A$17)),Y29,0)</f>
        <v>0</v>
      </c>
      <c r="J29" s="210">
        <f ca="1">R29</f>
        <v>0</v>
      </c>
      <c r="K29" s="32" t="str">
        <f ca="1">IF(AND(W29="2",G29&lt;&gt;Lists!$A$17),AA29,Z29)</f>
        <v/>
      </c>
      <c r="L29" s="33" t="str">
        <f t="shared" ca="1" si="0"/>
        <v/>
      </c>
      <c r="M29" s="199">
        <f>Planning!AK13</f>
        <v>0</v>
      </c>
      <c r="N29" s="199">
        <f>'Month 9'!M29+'Month 9'!N29-'Month 9'!O29</f>
        <v>0</v>
      </c>
      <c r="O29" s="516">
        <f>S29</f>
        <v>0</v>
      </c>
      <c r="P29" s="32" t="str">
        <f t="shared" si="1"/>
        <v/>
      </c>
      <c r="Q29" s="33" t="str">
        <f t="shared" si="2"/>
        <v/>
      </c>
      <c r="R29" s="89">
        <f ca="1">SUMIFS($J$25:$J$224,$C$25:$C$224,$C29,$G$25:$G$224,Lists!$A$16)</f>
        <v>0</v>
      </c>
      <c r="S29" s="89">
        <f t="shared" si="4"/>
        <v>0</v>
      </c>
      <c r="U29" s="2" t="str">
        <f t="shared" si="5"/>
        <v>1</v>
      </c>
      <c r="W29" s="2" t="str">
        <f ca="1">IF(C29=0,"",LEFT(INDEX(Lists!$H$5:$H$49,MATCH(C29,Lists!$G$5:$G$49,0),1),1))</f>
        <v>3</v>
      </c>
      <c r="Y29" s="4">
        <f ca="1">'Month 9'!H29+'Month 9'!I29-'Month 9'!J29</f>
        <v>0</v>
      </c>
      <c r="Z29" s="2" t="str">
        <f t="shared" ca="1" si="6"/>
        <v/>
      </c>
      <c r="AA29" s="2" t="str">
        <f t="shared" ca="1" si="3"/>
        <v/>
      </c>
      <c r="AC29" s="627" t="str">
        <f t="shared" si="7"/>
        <v>1Pr72</v>
      </c>
    </row>
    <row r="30" spans="1:29" ht="39" customHeight="1" x14ac:dyDescent="0.2">
      <c r="A30" s="14" t="str">
        <f>Planning!A14</f>
        <v>I006</v>
      </c>
      <c r="B30" s="9" t="str">
        <f>Planning!B14</f>
        <v>2. Activity: Contributing</v>
      </c>
      <c r="C30" s="9" t="str">
        <f>Planning!C14</f>
        <v>Pr72</v>
      </c>
      <c r="D30" s="200">
        <f>Planning!D14</f>
        <v>2.1</v>
      </c>
      <c r="E30" s="201" t="str">
        <f>Planning!E14</f>
        <v>Enrollment of  newly diagnosed HIV+ patients for home visits to monitor use of ARV.</v>
      </c>
      <c r="F30" s="201" t="str">
        <f>IF(Planning!G14&lt;&gt;0,Planning!G14,"")</f>
        <v xml:space="preserve">12. Living support to client/ target population </v>
      </c>
      <c r="G30" s="194" t="str">
        <f>Planning!H14</f>
        <v>1. YES</v>
      </c>
      <c r="H30" s="202">
        <f>Planning!AJ14</f>
        <v>0</v>
      </c>
      <c r="I30" s="606">
        <f ca="1">IF(OR(W30="1",AND(W30&lt;&gt;"1",G30=Lists!$A$17)),Y30,0)</f>
        <v>0</v>
      </c>
      <c r="J30" s="658">
        <v>0</v>
      </c>
      <c r="K30" s="32" t="str">
        <f ca="1">IF(AND(W30="2",G30&lt;&gt;Lists!$A$17),AA30,Z30)</f>
        <v/>
      </c>
      <c r="L30" s="33" t="str">
        <f t="shared" si="0"/>
        <v/>
      </c>
      <c r="M30" s="203">
        <f>Planning!AK14</f>
        <v>0</v>
      </c>
      <c r="N30" s="203">
        <f>'Month 9'!M30+'Month 9'!N30-'Month 9'!O30</f>
        <v>0</v>
      </c>
      <c r="O30" s="659">
        <v>0</v>
      </c>
      <c r="P30" s="32" t="str">
        <f t="shared" si="1"/>
        <v/>
      </c>
      <c r="Q30" s="33" t="str">
        <f t="shared" si="2"/>
        <v/>
      </c>
      <c r="R30" s="89">
        <f ca="1">SUMIFS($J$25:$J$224,$C$25:$C$224,$C30,$G$25:$G$224,Lists!$A$16)</f>
        <v>0</v>
      </c>
      <c r="S30" s="89">
        <f t="shared" si="4"/>
        <v>0</v>
      </c>
      <c r="U30" s="2" t="str">
        <f t="shared" si="5"/>
        <v>2</v>
      </c>
      <c r="W30" s="2" t="str">
        <f ca="1">IF(C30=0,"",LEFT(INDEX(Lists!$H$5:$H$49,MATCH(C30,Lists!$G$5:$G$49,0),1),1))</f>
        <v>3</v>
      </c>
      <c r="Y30" s="4">
        <f ca="1">'Month 9'!H30+'Month 9'!I30-'Month 9'!J30</f>
        <v>0</v>
      </c>
      <c r="Z30" s="2" t="str">
        <f t="shared" ca="1" si="6"/>
        <v/>
      </c>
      <c r="AA30" s="2" t="str">
        <f t="shared" ca="1" si="3"/>
        <v/>
      </c>
      <c r="AC30" s="627" t="str">
        <f t="shared" si="7"/>
        <v>2Pr72</v>
      </c>
    </row>
    <row r="31" spans="1:29" ht="39" customHeight="1" x14ac:dyDescent="0.2">
      <c r="A31" s="14" t="str">
        <f>Planning!A15</f>
        <v>I007</v>
      </c>
      <c r="B31" s="9" t="str">
        <f>Planning!B15</f>
        <v>1. Indicator</v>
      </c>
      <c r="C31" s="9" t="str">
        <f>Planning!C15</f>
        <v>Pr74</v>
      </c>
      <c r="D31" s="195">
        <f>Planning!D15</f>
        <v>3</v>
      </c>
      <c r="E31" s="196" t="str">
        <f>Planning!E15</f>
        <v>[Pr74] # aged 10-24 yrs reached by HIV life skills ed. in school  Target [1. Standard]</v>
      </c>
      <c r="F31" s="196" t="str">
        <f>IF(Planning!G15&lt;&gt;0,Planning!G15,"")</f>
        <v/>
      </c>
      <c r="G31" s="194">
        <f>Planning!H15</f>
        <v>0</v>
      </c>
      <c r="H31" s="197">
        <f ca="1">Planning!AJ15</f>
        <v>0</v>
      </c>
      <c r="I31" s="198">
        <f ca="1">IF(OR(W31="1",AND(W31&lt;&gt;"1",G31=Lists!$A$17)),Y31,0)</f>
        <v>30</v>
      </c>
      <c r="J31" s="210">
        <f ca="1">R31</f>
        <v>0</v>
      </c>
      <c r="K31" s="32">
        <f ca="1">IF(AND(W31="2",G31&lt;&gt;Lists!$A$17),AA31,Z31)</f>
        <v>0</v>
      </c>
      <c r="L31" s="33">
        <f t="shared" ca="1" si="0"/>
        <v>0</v>
      </c>
      <c r="M31" s="199">
        <f>Planning!AK15</f>
        <v>0</v>
      </c>
      <c r="N31" s="199">
        <f>'Month 9'!M31+'Month 9'!N31-'Month 9'!O31</f>
        <v>6250</v>
      </c>
      <c r="O31" s="516">
        <f>S31</f>
        <v>0</v>
      </c>
      <c r="P31" s="32">
        <f t="shared" si="1"/>
        <v>0</v>
      </c>
      <c r="Q31" s="33">
        <f t="shared" si="2"/>
        <v>0</v>
      </c>
      <c r="R31" s="89">
        <f ca="1">SUMIFS($J$25:$J$224,$C$25:$C$224,$C31,$G$25:$G$224,Lists!$A$16)</f>
        <v>0</v>
      </c>
      <c r="S31" s="89">
        <f t="shared" si="4"/>
        <v>0</v>
      </c>
      <c r="U31" s="2" t="str">
        <f t="shared" si="5"/>
        <v>1</v>
      </c>
      <c r="W31" s="2" t="str">
        <f ca="1">IF(C31=0,"",LEFT(INDEX(Lists!$H$5:$H$49,MATCH(C31,Lists!$G$5:$G$49,0),1),1))</f>
        <v>1</v>
      </c>
      <c r="Y31" s="4">
        <f ca="1">'Month 9'!H31+'Month 9'!I31-'Month 9'!J31</f>
        <v>30</v>
      </c>
      <c r="Z31" s="2">
        <f t="shared" ca="1" si="6"/>
        <v>0</v>
      </c>
      <c r="AA31" s="2">
        <f t="shared" ca="1" si="3"/>
        <v>0</v>
      </c>
      <c r="AC31" s="627" t="str">
        <f t="shared" si="7"/>
        <v>1Pr74</v>
      </c>
    </row>
    <row r="32" spans="1:29" ht="39" customHeight="1" x14ac:dyDescent="0.2">
      <c r="A32" s="14" t="str">
        <f>Planning!A16</f>
        <v>I008</v>
      </c>
      <c r="B32" s="9" t="str">
        <f>Planning!B16</f>
        <v>2. Activity: Contributing</v>
      </c>
      <c r="C32" s="9" t="str">
        <f>Planning!C16</f>
        <v>Pr74</v>
      </c>
      <c r="D32" s="200">
        <f>Planning!D16</f>
        <v>3.1</v>
      </c>
      <c r="E32" s="201" t="str">
        <f>Planning!E16</f>
        <v>Transportation of students to meetings and conferences for peer education activities</v>
      </c>
      <c r="F32" s="201" t="str">
        <f>IF(Planning!G16&lt;&gt;0,Planning!G16,"")</f>
        <v>2. Travel related costs</v>
      </c>
      <c r="G32" s="194" t="str">
        <f>Planning!H16</f>
        <v>1. YES</v>
      </c>
      <c r="H32" s="202">
        <f>Planning!AJ16</f>
        <v>0</v>
      </c>
      <c r="I32" s="606">
        <f ca="1">IF(OR(W32="1",AND(W32&lt;&gt;"1",G32=Lists!$A$17)),Y32,0)</f>
        <v>30</v>
      </c>
      <c r="J32" s="658">
        <v>0</v>
      </c>
      <c r="K32" s="32">
        <f ca="1">IF(AND(W32="2",G32&lt;&gt;Lists!$A$17),AA32,Z32)</f>
        <v>0</v>
      </c>
      <c r="L32" s="33" t="str">
        <f t="shared" si="0"/>
        <v/>
      </c>
      <c r="M32" s="203">
        <f>Planning!AK16</f>
        <v>0</v>
      </c>
      <c r="N32" s="203">
        <f>'Month 9'!M32+'Month 9'!N32-'Month 9'!O32</f>
        <v>6250</v>
      </c>
      <c r="O32" s="659">
        <v>0</v>
      </c>
      <c r="P32" s="32">
        <f t="shared" si="1"/>
        <v>0</v>
      </c>
      <c r="Q32" s="33" t="str">
        <f t="shared" si="2"/>
        <v/>
      </c>
      <c r="R32" s="89">
        <f ca="1">SUMIFS($J$25:$J$224,$C$25:$C$224,$C32,$G$25:$G$224,Lists!$A$16)</f>
        <v>0</v>
      </c>
      <c r="S32" s="89">
        <f t="shared" si="4"/>
        <v>0</v>
      </c>
      <c r="U32" s="2" t="str">
        <f t="shared" si="5"/>
        <v>2</v>
      </c>
      <c r="W32" s="2" t="str">
        <f ca="1">IF(C32=0,"",LEFT(INDEX(Lists!$H$5:$H$49,MATCH(C32,Lists!$G$5:$G$49,0),1),1))</f>
        <v>1</v>
      </c>
      <c r="Y32" s="4">
        <f ca="1">'Month 9'!H32+'Month 9'!I32-'Month 9'!J32</f>
        <v>30</v>
      </c>
      <c r="Z32" s="2">
        <f t="shared" ca="1" si="6"/>
        <v>0</v>
      </c>
      <c r="AA32" s="2">
        <f t="shared" ca="1" si="3"/>
        <v>0</v>
      </c>
      <c r="AC32" s="627" t="str">
        <f t="shared" si="7"/>
        <v>2Pr74</v>
      </c>
    </row>
    <row r="33" spans="1:29" ht="39" customHeight="1" x14ac:dyDescent="0.2">
      <c r="A33" s="14" t="str">
        <f>Planning!A17</f>
        <v>I009</v>
      </c>
      <c r="B33" s="9" t="str">
        <f>Planning!B17</f>
        <v>1. Indicator</v>
      </c>
      <c r="C33" s="9" t="str">
        <f>Planning!C17</f>
        <v>OI01</v>
      </c>
      <c r="D33" s="195">
        <f>Planning!D17</f>
        <v>4</v>
      </c>
      <c r="E33" s="196" t="str">
        <f>Planning!E17</f>
        <v>[OI01] # of new orphans and vulnerable children (0 - 17 yrs) benefiting from  services provided at OVC centers [1. Standard]</v>
      </c>
      <c r="F33" s="196" t="str">
        <f>IF(Planning!G17&lt;&gt;0,Planning!G17,"")</f>
        <v/>
      </c>
      <c r="G33" s="194">
        <f>Planning!H17</f>
        <v>0</v>
      </c>
      <c r="H33" s="197">
        <f ca="1">Planning!AJ17</f>
        <v>0</v>
      </c>
      <c r="I33" s="198">
        <f ca="1">IF(OR(W33="1",AND(W33&lt;&gt;"1",G33=Lists!$A$17)),Y33,0)</f>
        <v>0</v>
      </c>
      <c r="J33" s="210">
        <f ca="1">R33</f>
        <v>0</v>
      </c>
      <c r="K33" s="32" t="str">
        <f ca="1">IF(AND(W33="2",G33&lt;&gt;Lists!$A$17),AA33,Z33)</f>
        <v/>
      </c>
      <c r="L33" s="33" t="str">
        <f t="shared" ca="1" si="0"/>
        <v/>
      </c>
      <c r="M33" s="199">
        <f>Planning!AK17</f>
        <v>0</v>
      </c>
      <c r="N33" s="199">
        <f>'Month 9'!M33+'Month 9'!N33-'Month 9'!O33</f>
        <v>1000</v>
      </c>
      <c r="O33" s="516">
        <f>S33</f>
        <v>0</v>
      </c>
      <c r="P33" s="32">
        <f t="shared" si="1"/>
        <v>0</v>
      </c>
      <c r="Q33" s="33">
        <f t="shared" si="2"/>
        <v>0</v>
      </c>
      <c r="R33" s="89">
        <f ca="1">SUMIFS($J$25:$J$224,$C$25:$C$224,$C33,$G$25:$G$224,Lists!$A$16)</f>
        <v>0</v>
      </c>
      <c r="S33" s="89">
        <f t="shared" si="4"/>
        <v>0</v>
      </c>
      <c r="U33" s="2" t="str">
        <f t="shared" si="5"/>
        <v>1</v>
      </c>
      <c r="W33" s="2" t="str">
        <f ca="1">IF(C33=0,"",LEFT(INDEX(Lists!$H$5:$H$49,MATCH(C33,Lists!$G$5:$G$49,0),1),1))</f>
        <v>1</v>
      </c>
      <c r="Y33" s="4">
        <f ca="1">'Month 9'!H33+'Month 9'!I33-'Month 9'!J33</f>
        <v>0</v>
      </c>
      <c r="Z33" s="2" t="str">
        <f t="shared" ca="1" si="6"/>
        <v/>
      </c>
      <c r="AA33" s="2" t="str">
        <f t="shared" ca="1" si="3"/>
        <v/>
      </c>
      <c r="AC33" s="627" t="str">
        <f t="shared" si="7"/>
        <v>1OI01</v>
      </c>
    </row>
    <row r="34" spans="1:29" ht="39" customHeight="1" x14ac:dyDescent="0.2">
      <c r="A34" s="14" t="str">
        <f>Planning!A18</f>
        <v>I010</v>
      </c>
      <c r="B34" s="9" t="str">
        <f>Planning!B18</f>
        <v>3. Activity: Non-Contributing</v>
      </c>
      <c r="C34" s="9" t="str">
        <f>Planning!C18</f>
        <v>OI01</v>
      </c>
      <c r="D34" s="204">
        <f>Planning!D18</f>
        <v>4.0999999999999996</v>
      </c>
      <c r="E34" s="205" t="str">
        <f>Planning!E18</f>
        <v xml:space="preserve"># of OVC centers established and fully equipped  </v>
      </c>
      <c r="F34" s="205" t="str">
        <f>IF(Planning!G18&lt;&gt;0,Planning!G18,"")</f>
        <v xml:space="preserve">8. Infrastructure </v>
      </c>
      <c r="G34" s="194" t="str">
        <f>Planning!H18</f>
        <v>2. NO</v>
      </c>
      <c r="H34" s="206">
        <f>Planning!AJ18</f>
        <v>0</v>
      </c>
      <c r="I34" s="207">
        <f ca="1">IF(OR(W34="1",AND(W34&lt;&gt;"1",G34=Lists!$A$17)),Y34,0)</f>
        <v>0</v>
      </c>
      <c r="J34" s="658">
        <v>0</v>
      </c>
      <c r="K34" s="32" t="str">
        <f ca="1">IF(AND(W34="2",G34&lt;&gt;Lists!$A$17),AA34,Z34)</f>
        <v/>
      </c>
      <c r="L34" s="33" t="str">
        <f t="shared" si="0"/>
        <v/>
      </c>
      <c r="M34" s="208">
        <f>Planning!AK18</f>
        <v>0</v>
      </c>
      <c r="N34" s="208">
        <f>'Month 9'!M34+'Month 9'!N34-'Month 9'!O34</f>
        <v>0</v>
      </c>
      <c r="O34" s="659">
        <v>0</v>
      </c>
      <c r="P34" s="32" t="str">
        <f t="shared" si="1"/>
        <v/>
      </c>
      <c r="Q34" s="33" t="str">
        <f t="shared" si="2"/>
        <v/>
      </c>
      <c r="R34" s="89">
        <f ca="1">SUMIFS($J$25:$J$224,$C$25:$C$224,$C34,$G$25:$G$224,Lists!$A$16)</f>
        <v>0</v>
      </c>
      <c r="S34" s="89">
        <f t="shared" si="4"/>
        <v>0</v>
      </c>
      <c r="U34" s="2" t="str">
        <f t="shared" si="5"/>
        <v>2</v>
      </c>
      <c r="W34" s="2" t="str">
        <f ca="1">IF(C34=0,"",LEFT(INDEX(Lists!$H$5:$H$49,MATCH(C34,Lists!$G$5:$G$49,0),1),1))</f>
        <v>1</v>
      </c>
      <c r="Y34" s="4">
        <f ca="1">'Month 9'!H34+'Month 9'!I34-'Month 9'!J34</f>
        <v>0</v>
      </c>
      <c r="Z34" s="2" t="str">
        <f t="shared" ca="1" si="6"/>
        <v/>
      </c>
      <c r="AA34" s="2" t="str">
        <f t="shared" ca="1" si="3"/>
        <v/>
      </c>
      <c r="AC34" s="627" t="str">
        <f t="shared" si="7"/>
        <v>2OI01</v>
      </c>
    </row>
    <row r="35" spans="1:29" ht="39" customHeight="1" x14ac:dyDescent="0.2">
      <c r="A35" s="14" t="str">
        <f>Planning!A19</f>
        <v>I011</v>
      </c>
      <c r="B35" s="9" t="str">
        <f>Planning!B19</f>
        <v>2. Activity: Contributing</v>
      </c>
      <c r="C35" s="9" t="str">
        <f>Planning!C19</f>
        <v>OI01</v>
      </c>
      <c r="D35" s="200">
        <f>Planning!D19</f>
        <v>4.2</v>
      </c>
      <c r="E35" s="201" t="str">
        <f>Planning!E19</f>
        <v># of OVC registered at centres</v>
      </c>
      <c r="F35" s="201" t="str">
        <f>IF(Planning!G19&lt;&gt;0,Planning!G19,"")</f>
        <v xml:space="preserve">12. Living support to client/ target population </v>
      </c>
      <c r="G35" s="194" t="str">
        <f>Planning!H19</f>
        <v>1. YES</v>
      </c>
      <c r="H35" s="202">
        <f>Planning!AJ19</f>
        <v>0</v>
      </c>
      <c r="I35" s="606">
        <f ca="1">IF(OR(W35="1",AND(W35&lt;&gt;"1",G35=Lists!$A$17)),Y35,0)</f>
        <v>0</v>
      </c>
      <c r="J35" s="658">
        <v>0</v>
      </c>
      <c r="K35" s="32" t="str">
        <f ca="1">IF(AND(W35="2",G35&lt;&gt;Lists!$A$17),AA35,Z35)</f>
        <v/>
      </c>
      <c r="L35" s="33" t="str">
        <f t="shared" si="0"/>
        <v/>
      </c>
      <c r="M35" s="203">
        <f>Planning!AK19</f>
        <v>0</v>
      </c>
      <c r="N35" s="203">
        <f>'Month 9'!M35+'Month 9'!N35-'Month 9'!O35</f>
        <v>0</v>
      </c>
      <c r="O35" s="659">
        <v>0</v>
      </c>
      <c r="P35" s="32" t="str">
        <f t="shared" si="1"/>
        <v/>
      </c>
      <c r="Q35" s="33" t="str">
        <f t="shared" si="2"/>
        <v/>
      </c>
      <c r="R35" s="89">
        <f ca="1">SUMIFS($J$25:$J$224,$C$25:$C$224,$C35,$G$25:$G$224,Lists!$A$16)</f>
        <v>0</v>
      </c>
      <c r="S35" s="89">
        <f t="shared" si="4"/>
        <v>0</v>
      </c>
      <c r="U35" s="2" t="str">
        <f t="shared" si="5"/>
        <v>2</v>
      </c>
      <c r="W35" s="2" t="str">
        <f ca="1">IF(C35=0,"",LEFT(INDEX(Lists!$H$5:$H$49,MATCH(C35,Lists!$G$5:$G$49,0),1),1))</f>
        <v>1</v>
      </c>
      <c r="Y35" s="4">
        <f ca="1">'Month 9'!H35+'Month 9'!I35-'Month 9'!J35</f>
        <v>0</v>
      </c>
      <c r="Z35" s="2" t="str">
        <f t="shared" ca="1" si="6"/>
        <v/>
      </c>
      <c r="AA35" s="2" t="str">
        <f t="shared" ca="1" si="3"/>
        <v/>
      </c>
      <c r="AC35" s="627" t="str">
        <f t="shared" si="7"/>
        <v>2OI01</v>
      </c>
    </row>
    <row r="36" spans="1:29" ht="39" customHeight="1" x14ac:dyDescent="0.2">
      <c r="A36" s="14" t="str">
        <f>Planning!A20</f>
        <v>I012</v>
      </c>
      <c r="B36" s="9" t="str">
        <f>Planning!B20</f>
        <v>3. Activity: Non-Contributing</v>
      </c>
      <c r="C36" s="9" t="str">
        <f>Planning!C20</f>
        <v>OI01</v>
      </c>
      <c r="D36" s="204">
        <f>Planning!D20</f>
        <v>4.3</v>
      </c>
      <c r="E36" s="205" t="str">
        <f>Planning!E20</f>
        <v xml:space="preserve"># of meals provided at the OVC centers </v>
      </c>
      <c r="F36" s="205" t="str">
        <f>IF(Planning!G20&lt;&gt;0,Planning!G20,"")</f>
        <v xml:space="preserve">12. Living support to client/ target population </v>
      </c>
      <c r="G36" s="194" t="str">
        <f>Planning!H20</f>
        <v>2. NO</v>
      </c>
      <c r="H36" s="206">
        <f>Planning!AJ20</f>
        <v>0</v>
      </c>
      <c r="I36" s="207">
        <f ca="1">IF(OR(W36="1",AND(W36&lt;&gt;"1",G36=Lists!$A$17)),Y36,0)</f>
        <v>100</v>
      </c>
      <c r="J36" s="658">
        <v>0</v>
      </c>
      <c r="K36" s="32">
        <f ca="1">IF(AND(W36="2",G36&lt;&gt;Lists!$A$17),AA36,Z36)</f>
        <v>0</v>
      </c>
      <c r="L36" s="33" t="str">
        <f t="shared" si="0"/>
        <v/>
      </c>
      <c r="M36" s="208">
        <f>Planning!AK20</f>
        <v>0</v>
      </c>
      <c r="N36" s="208">
        <f>'Month 9'!M36+'Month 9'!N36-'Month 9'!O36</f>
        <v>1000</v>
      </c>
      <c r="O36" s="659">
        <v>0</v>
      </c>
      <c r="P36" s="32">
        <f t="shared" si="1"/>
        <v>0</v>
      </c>
      <c r="Q36" s="33" t="str">
        <f t="shared" si="2"/>
        <v/>
      </c>
      <c r="R36" s="89">
        <f ca="1">SUMIFS($J$25:$J$224,$C$25:$C$224,$C36,$G$25:$G$224,Lists!$A$16)</f>
        <v>0</v>
      </c>
      <c r="S36" s="89">
        <f t="shared" si="4"/>
        <v>0</v>
      </c>
      <c r="U36" s="2" t="str">
        <f t="shared" si="5"/>
        <v>2</v>
      </c>
      <c r="W36" s="2" t="str">
        <f ca="1">IF(C36=0,"",LEFT(INDEX(Lists!$H$5:$H$49,MATCH(C36,Lists!$G$5:$G$49,0),1),1))</f>
        <v>1</v>
      </c>
      <c r="Y36" s="4">
        <f ca="1">'Month 9'!H36+'Month 9'!I36-'Month 9'!J36</f>
        <v>100</v>
      </c>
      <c r="Z36" s="2">
        <f t="shared" ca="1" si="6"/>
        <v>0</v>
      </c>
      <c r="AA36" s="2">
        <f t="shared" ca="1" si="3"/>
        <v>0</v>
      </c>
      <c r="AC36" s="627" t="str">
        <f t="shared" si="7"/>
        <v>2OI01</v>
      </c>
    </row>
    <row r="37" spans="1:29" ht="39" hidden="1" customHeight="1" x14ac:dyDescent="0.2">
      <c r="A37" s="14" t="str">
        <f>Planning!A21</f>
        <v>I013</v>
      </c>
      <c r="B37" s="9">
        <f>Planning!B21</f>
        <v>0</v>
      </c>
      <c r="C37" s="9">
        <f>Planning!C21</f>
        <v>0</v>
      </c>
      <c r="D37" s="200">
        <f>Planning!D21</f>
        <v>0</v>
      </c>
      <c r="E37" s="201">
        <f>Planning!E21</f>
        <v>0</v>
      </c>
      <c r="F37" s="201" t="str">
        <f>IF(Planning!G21&lt;&gt;0,Planning!G21,"")</f>
        <v/>
      </c>
      <c r="G37" s="194">
        <f>Planning!H21</f>
        <v>0</v>
      </c>
      <c r="H37" s="202">
        <f>Planning!AJ21</f>
        <v>0</v>
      </c>
      <c r="I37" s="198">
        <f ca="1">IF(OR(W37="1",AND(W37&lt;&gt;"1",G37=Lists!$A$17)),Y37,0)</f>
        <v>0</v>
      </c>
      <c r="J37" s="174"/>
      <c r="K37" s="32" t="str">
        <f ca="1">IF(AND(W37="2",G37&lt;&gt;Lists!$A$17),AA37,Z37)</f>
        <v/>
      </c>
      <c r="L37" s="33" t="str">
        <f t="shared" ca="1" si="0"/>
        <v/>
      </c>
      <c r="M37" s="203">
        <f>Planning!AK21</f>
        <v>0</v>
      </c>
      <c r="N37" s="203">
        <f>'Month 9'!M37+'Month 9'!N37-'Month 9'!O37</f>
        <v>0</v>
      </c>
      <c r="O37" s="166"/>
      <c r="P37" s="32" t="str">
        <f t="shared" si="1"/>
        <v/>
      </c>
      <c r="Q37" s="33" t="str">
        <f t="shared" si="2"/>
        <v/>
      </c>
      <c r="R37" s="89">
        <f ca="1">SUMIFS($J$25:$J$224,$C$25:$C$224,$C37,$G$25:$G$224,Lists!$A$16)</f>
        <v>0</v>
      </c>
      <c r="S37" s="89">
        <f t="shared" si="4"/>
        <v>0</v>
      </c>
      <c r="U37" s="2" t="str">
        <f t="shared" si="5"/>
        <v/>
      </c>
      <c r="W37" s="2" t="str">
        <f>IF(C37=0,"",LEFT(INDEX(Lists!$H$5:$H$49,MATCH(C37,Lists!$G$5:$G$49,0),1),1))</f>
        <v/>
      </c>
      <c r="Y37" s="4">
        <f ca="1">'Month 9'!H37+'Month 9'!I37-'Month 9'!J37</f>
        <v>0</v>
      </c>
      <c r="Z37" s="2" t="str">
        <f t="shared" ca="1" si="6"/>
        <v/>
      </c>
      <c r="AA37" s="2" t="str">
        <f t="shared" ca="1" si="3"/>
        <v/>
      </c>
      <c r="AC37" s="627" t="str">
        <f t="shared" si="7"/>
        <v>0</v>
      </c>
    </row>
    <row r="38" spans="1:29" ht="39" hidden="1" customHeight="1" x14ac:dyDescent="0.2">
      <c r="A38" s="14" t="str">
        <f>Planning!A22</f>
        <v>I014</v>
      </c>
      <c r="B38" s="9">
        <f>Planning!B22</f>
        <v>0</v>
      </c>
      <c r="C38" s="9">
        <f>Planning!C22</f>
        <v>0</v>
      </c>
      <c r="D38" s="200">
        <f>Planning!D22</f>
        <v>0</v>
      </c>
      <c r="E38" s="201">
        <f>Planning!E22</f>
        <v>0</v>
      </c>
      <c r="F38" s="201" t="str">
        <f>IF(Planning!G22&lt;&gt;0,Planning!G22,"")</f>
        <v/>
      </c>
      <c r="G38" s="194">
        <f>Planning!H22</f>
        <v>0</v>
      </c>
      <c r="H38" s="202">
        <f>Planning!AJ22</f>
        <v>0</v>
      </c>
      <c r="I38" s="198">
        <f ca="1">IF(OR(W38="1",AND(W38&lt;&gt;"1",G38=Lists!$A$17)),Y38,0)</f>
        <v>0</v>
      </c>
      <c r="J38" s="174"/>
      <c r="K38" s="32" t="str">
        <f ca="1">IF(AND(W38="2",G38&lt;&gt;Lists!$A$17),AA38,Z38)</f>
        <v/>
      </c>
      <c r="L38" s="33" t="str">
        <f t="shared" ca="1" si="0"/>
        <v/>
      </c>
      <c r="M38" s="203">
        <f>Planning!AK22</f>
        <v>0</v>
      </c>
      <c r="N38" s="203">
        <f>'Month 9'!M38+'Month 9'!N38-'Month 9'!O38</f>
        <v>0</v>
      </c>
      <c r="O38" s="166"/>
      <c r="P38" s="32" t="str">
        <f t="shared" si="1"/>
        <v/>
      </c>
      <c r="Q38" s="33" t="str">
        <f t="shared" si="2"/>
        <v/>
      </c>
      <c r="R38" s="89">
        <f ca="1">SUMIFS($J$25:$J$224,$C$25:$C$224,$C38,$G$25:$G$224,Lists!$A$16)</f>
        <v>0</v>
      </c>
      <c r="S38" s="89">
        <f t="shared" si="4"/>
        <v>0</v>
      </c>
      <c r="U38" s="2" t="str">
        <f t="shared" si="5"/>
        <v/>
      </c>
      <c r="W38" s="2" t="str">
        <f>IF(C38=0,"",LEFT(INDEX(Lists!$H$5:$H$49,MATCH(C38,Lists!$G$5:$G$49,0),1),1))</f>
        <v/>
      </c>
      <c r="Y38" s="4">
        <f ca="1">'Month 9'!H38+'Month 9'!I38-'Month 9'!J38</f>
        <v>0</v>
      </c>
      <c r="Z38" s="2" t="str">
        <f t="shared" ca="1" si="6"/>
        <v/>
      </c>
      <c r="AA38" s="2" t="str">
        <f t="shared" ca="1" si="3"/>
        <v/>
      </c>
      <c r="AC38" s="627" t="str">
        <f t="shared" si="7"/>
        <v>0</v>
      </c>
    </row>
    <row r="39" spans="1:29" ht="39" hidden="1" customHeight="1" x14ac:dyDescent="0.2">
      <c r="A39" s="14" t="str">
        <f>Planning!A23</f>
        <v>I015</v>
      </c>
      <c r="B39" s="9">
        <f>Planning!B23</f>
        <v>0</v>
      </c>
      <c r="C39" s="9">
        <f>Planning!C23</f>
        <v>0</v>
      </c>
      <c r="D39" s="204">
        <f>Planning!D23</f>
        <v>0</v>
      </c>
      <c r="E39" s="205">
        <f>Planning!E23</f>
        <v>0</v>
      </c>
      <c r="F39" s="205" t="str">
        <f>IF(Planning!G23&lt;&gt;0,Planning!G23,"")</f>
        <v/>
      </c>
      <c r="G39" s="194">
        <f>Planning!H23</f>
        <v>0</v>
      </c>
      <c r="H39" s="206">
        <f>Planning!AJ23</f>
        <v>0</v>
      </c>
      <c r="I39" s="198">
        <f ca="1">IF(OR(W39="1",AND(W39&lt;&gt;"1",G39=Lists!$A$17)),Y39,0)</f>
        <v>0</v>
      </c>
      <c r="J39" s="174"/>
      <c r="K39" s="32" t="str">
        <f ca="1">IF(AND(W39="2",G39&lt;&gt;Lists!$A$17),AA39,Z39)</f>
        <v/>
      </c>
      <c r="L39" s="33" t="str">
        <f t="shared" ca="1" si="0"/>
        <v/>
      </c>
      <c r="M39" s="208">
        <f>Planning!AK23</f>
        <v>0</v>
      </c>
      <c r="N39" s="208">
        <f>'Month 9'!M39+'Month 9'!N39-'Month 9'!O39</f>
        <v>0</v>
      </c>
      <c r="O39" s="166"/>
      <c r="P39" s="32" t="str">
        <f t="shared" si="1"/>
        <v/>
      </c>
      <c r="Q39" s="33" t="str">
        <f t="shared" si="2"/>
        <v/>
      </c>
      <c r="R39" s="89">
        <f ca="1">SUMIFS($J$25:$J$224,$C$25:$C$224,$C39,$G$25:$G$224,Lists!$A$16)</f>
        <v>0</v>
      </c>
      <c r="S39" s="89">
        <f t="shared" si="4"/>
        <v>0</v>
      </c>
      <c r="U39" s="2" t="str">
        <f t="shared" si="5"/>
        <v/>
      </c>
      <c r="W39" s="2" t="str">
        <f>IF(C39=0,"",LEFT(INDEX(Lists!$H$5:$H$49,MATCH(C39,Lists!$G$5:$G$49,0),1),1))</f>
        <v/>
      </c>
      <c r="Y39" s="4">
        <f ca="1">'Month 9'!H39+'Month 9'!I39-'Month 9'!J39</f>
        <v>0</v>
      </c>
      <c r="Z39" s="2" t="str">
        <f t="shared" ca="1" si="6"/>
        <v/>
      </c>
      <c r="AA39" s="2" t="str">
        <f t="shared" ca="1" si="3"/>
        <v/>
      </c>
      <c r="AC39" s="627" t="str">
        <f t="shared" si="7"/>
        <v>0</v>
      </c>
    </row>
    <row r="40" spans="1:29" ht="39" hidden="1" customHeight="1" x14ac:dyDescent="0.2">
      <c r="A40" s="14" t="str">
        <f>Planning!A24</f>
        <v>I016</v>
      </c>
      <c r="B40" s="9">
        <f>Planning!B24</f>
        <v>0</v>
      </c>
      <c r="C40" s="9">
        <f>Planning!C24</f>
        <v>0</v>
      </c>
      <c r="D40" s="204">
        <f>Planning!D24</f>
        <v>0</v>
      </c>
      <c r="E40" s="205">
        <f>Planning!E24</f>
        <v>0</v>
      </c>
      <c r="F40" s="205" t="str">
        <f>IF(Planning!G24&lt;&gt;0,Planning!G24,"")</f>
        <v/>
      </c>
      <c r="G40" s="194">
        <f>Planning!H24</f>
        <v>0</v>
      </c>
      <c r="H40" s="206">
        <f>Planning!AJ24</f>
        <v>0</v>
      </c>
      <c r="I40" s="198">
        <f ca="1">IF(OR(W40="1",AND(W40&lt;&gt;"1",G40=Lists!$A$17)),Y40,0)</f>
        <v>0</v>
      </c>
      <c r="J40" s="174"/>
      <c r="K40" s="32" t="str">
        <f ca="1">IF(AND(W40="2",G40&lt;&gt;Lists!$A$17),AA40,Z40)</f>
        <v/>
      </c>
      <c r="L40" s="33" t="str">
        <f t="shared" ca="1" si="0"/>
        <v/>
      </c>
      <c r="M40" s="208">
        <f>Planning!AK24</f>
        <v>0</v>
      </c>
      <c r="N40" s="208">
        <f>'Month 9'!M40+'Month 9'!N40-'Month 9'!O40</f>
        <v>0</v>
      </c>
      <c r="O40" s="166"/>
      <c r="P40" s="32" t="str">
        <f t="shared" si="1"/>
        <v/>
      </c>
      <c r="Q40" s="33" t="str">
        <f t="shared" si="2"/>
        <v/>
      </c>
      <c r="R40" s="89">
        <f ca="1">SUMIFS($J$25:$J$224,$C$25:$C$224,$C40,$G$25:$G$224,Lists!$A$16)</f>
        <v>0</v>
      </c>
      <c r="S40" s="89">
        <f t="shared" si="4"/>
        <v>0</v>
      </c>
      <c r="U40" s="2" t="str">
        <f t="shared" si="5"/>
        <v/>
      </c>
      <c r="W40" s="2" t="str">
        <f>IF(C40=0,"",LEFT(INDEX(Lists!$H$5:$H$49,MATCH(C40,Lists!$G$5:$G$49,0),1),1))</f>
        <v/>
      </c>
      <c r="Y40" s="4">
        <f ca="1">'Month 9'!H40+'Month 9'!I40-'Month 9'!J40</f>
        <v>0</v>
      </c>
      <c r="Z40" s="2" t="str">
        <f t="shared" ca="1" si="6"/>
        <v/>
      </c>
      <c r="AA40" s="2" t="str">
        <f t="shared" ca="1" si="3"/>
        <v/>
      </c>
      <c r="AC40" s="627" t="str">
        <f t="shared" si="7"/>
        <v>0</v>
      </c>
    </row>
    <row r="41" spans="1:29" ht="39" hidden="1" customHeight="1" x14ac:dyDescent="0.2">
      <c r="A41" s="14" t="str">
        <f>Planning!A25</f>
        <v>I017</v>
      </c>
      <c r="B41" s="9">
        <f>Planning!B25</f>
        <v>0</v>
      </c>
      <c r="C41" s="9">
        <f>Planning!C25</f>
        <v>0</v>
      </c>
      <c r="D41" s="200">
        <f>Planning!D25</f>
        <v>0</v>
      </c>
      <c r="E41" s="201">
        <f>Planning!E25</f>
        <v>0</v>
      </c>
      <c r="F41" s="201" t="str">
        <f>IF(Planning!G25&lt;&gt;0,Planning!G25,"")</f>
        <v/>
      </c>
      <c r="G41" s="194">
        <f>Planning!H25</f>
        <v>0</v>
      </c>
      <c r="H41" s="202">
        <f>Planning!AJ25</f>
        <v>0</v>
      </c>
      <c r="I41" s="198">
        <f ca="1">IF(OR(W41="1",AND(W41&lt;&gt;"1",G41=Lists!$A$17)),Y41,0)</f>
        <v>0</v>
      </c>
      <c r="J41" s="174"/>
      <c r="K41" s="32" t="str">
        <f ca="1">IF(AND(W41="2",G41&lt;&gt;Lists!$A$17),AA41,Z41)</f>
        <v/>
      </c>
      <c r="L41" s="33" t="str">
        <f t="shared" ca="1" si="0"/>
        <v/>
      </c>
      <c r="M41" s="203">
        <f>Planning!AK25</f>
        <v>0</v>
      </c>
      <c r="N41" s="203">
        <f>'Month 9'!M41+'Month 9'!N41-'Month 9'!O41</f>
        <v>0</v>
      </c>
      <c r="O41" s="166"/>
      <c r="P41" s="32" t="str">
        <f t="shared" si="1"/>
        <v/>
      </c>
      <c r="Q41" s="33" t="str">
        <f t="shared" si="2"/>
        <v/>
      </c>
      <c r="R41" s="89">
        <f ca="1">SUMIFS($J$25:$J$224,$C$25:$C$224,$C41,$G$25:$G$224,Lists!$A$16)</f>
        <v>0</v>
      </c>
      <c r="S41" s="89">
        <f t="shared" si="4"/>
        <v>0</v>
      </c>
      <c r="U41" s="2" t="str">
        <f t="shared" si="5"/>
        <v/>
      </c>
      <c r="W41" s="2" t="str">
        <f>IF(C41=0,"",LEFT(INDEX(Lists!$H$5:$H$49,MATCH(C41,Lists!$G$5:$G$49,0),1),1))</f>
        <v/>
      </c>
      <c r="Y41" s="4">
        <f ca="1">'Month 9'!H41+'Month 9'!I41-'Month 9'!J41</f>
        <v>0</v>
      </c>
      <c r="Z41" s="2" t="str">
        <f t="shared" ca="1" si="6"/>
        <v/>
      </c>
      <c r="AA41" s="2" t="str">
        <f t="shared" ca="1" si="3"/>
        <v/>
      </c>
      <c r="AC41" s="627" t="str">
        <f t="shared" si="7"/>
        <v>0</v>
      </c>
    </row>
    <row r="42" spans="1:29" ht="39" hidden="1" customHeight="1" x14ac:dyDescent="0.2">
      <c r="A42" s="14" t="str">
        <f>Planning!A26</f>
        <v>I018</v>
      </c>
      <c r="B42" s="9">
        <f>Planning!B26</f>
        <v>0</v>
      </c>
      <c r="C42" s="9">
        <f>Planning!C26</f>
        <v>0</v>
      </c>
      <c r="D42" s="204">
        <f>Planning!D26</f>
        <v>0</v>
      </c>
      <c r="E42" s="205">
        <f>Planning!E26</f>
        <v>0</v>
      </c>
      <c r="F42" s="205" t="str">
        <f>IF(Planning!G26&lt;&gt;0,Planning!G26,"")</f>
        <v/>
      </c>
      <c r="G42" s="194">
        <f>Planning!H26</f>
        <v>0</v>
      </c>
      <c r="H42" s="206">
        <f>Planning!AJ26</f>
        <v>0</v>
      </c>
      <c r="I42" s="198">
        <f ca="1">IF(OR(W42="1",AND(W42&lt;&gt;"1",G42=Lists!$A$17)),Y42,0)</f>
        <v>0</v>
      </c>
      <c r="J42" s="174"/>
      <c r="K42" s="32" t="str">
        <f ca="1">IF(AND(W42="2",G42&lt;&gt;Lists!$A$17),AA42,Z42)</f>
        <v/>
      </c>
      <c r="L42" s="33" t="str">
        <f t="shared" ca="1" si="0"/>
        <v/>
      </c>
      <c r="M42" s="208">
        <f>Planning!AK26</f>
        <v>0</v>
      </c>
      <c r="N42" s="208">
        <f>'Month 9'!M42+'Month 9'!N42-'Month 9'!O42</f>
        <v>0</v>
      </c>
      <c r="O42" s="166"/>
      <c r="P42" s="32" t="str">
        <f t="shared" si="1"/>
        <v/>
      </c>
      <c r="Q42" s="33" t="str">
        <f t="shared" si="2"/>
        <v/>
      </c>
      <c r="R42" s="89">
        <f ca="1">SUMIFS($J$25:$J$224,$C$25:$C$224,$C42,$G$25:$G$224,Lists!$A$16)</f>
        <v>0</v>
      </c>
      <c r="S42" s="89">
        <f t="shared" si="4"/>
        <v>0</v>
      </c>
      <c r="U42" s="2" t="str">
        <f t="shared" si="5"/>
        <v/>
      </c>
      <c r="W42" s="2" t="str">
        <f>IF(C42=0,"",LEFT(INDEX(Lists!$H$5:$H$49,MATCH(C42,Lists!$G$5:$G$49,0),1),1))</f>
        <v/>
      </c>
      <c r="Y42" s="4">
        <f ca="1">'Month 9'!H42+'Month 9'!I42-'Month 9'!J42</f>
        <v>0</v>
      </c>
      <c r="Z42" s="2" t="str">
        <f t="shared" ca="1" si="6"/>
        <v/>
      </c>
      <c r="AA42" s="2" t="str">
        <f t="shared" ca="1" si="3"/>
        <v/>
      </c>
      <c r="AC42" s="627" t="str">
        <f t="shared" si="7"/>
        <v>0</v>
      </c>
    </row>
    <row r="43" spans="1:29" ht="39" hidden="1" customHeight="1" x14ac:dyDescent="0.2">
      <c r="A43" s="14" t="str">
        <f>Planning!A27</f>
        <v>I019</v>
      </c>
      <c r="B43" s="9">
        <f>Planning!B27</f>
        <v>0</v>
      </c>
      <c r="C43" s="9">
        <f>Planning!C27</f>
        <v>0</v>
      </c>
      <c r="D43" s="200">
        <f>Planning!D27</f>
        <v>0</v>
      </c>
      <c r="E43" s="201">
        <f>Planning!E27</f>
        <v>0</v>
      </c>
      <c r="F43" s="201" t="str">
        <f>IF(Planning!G27&lt;&gt;0,Planning!G27,"")</f>
        <v/>
      </c>
      <c r="G43" s="194">
        <f>Planning!H27</f>
        <v>0</v>
      </c>
      <c r="H43" s="202">
        <f>Planning!AJ27</f>
        <v>0</v>
      </c>
      <c r="I43" s="198">
        <f ca="1">IF(OR(W43="1",AND(W43&lt;&gt;"1",G43=Lists!$A$17)),Y43,0)</f>
        <v>0</v>
      </c>
      <c r="J43" s="174"/>
      <c r="K43" s="32" t="str">
        <f ca="1">IF(AND(W43="2",G43&lt;&gt;Lists!$A$17),AA43,Z43)</f>
        <v/>
      </c>
      <c r="L43" s="33" t="str">
        <f t="shared" ca="1" si="0"/>
        <v/>
      </c>
      <c r="M43" s="203">
        <f>Planning!AK27</f>
        <v>0</v>
      </c>
      <c r="N43" s="203">
        <f>'Month 9'!M43+'Month 9'!N43-'Month 9'!O43</f>
        <v>0</v>
      </c>
      <c r="O43" s="166"/>
      <c r="P43" s="32" t="str">
        <f t="shared" si="1"/>
        <v/>
      </c>
      <c r="Q43" s="33" t="str">
        <f t="shared" si="2"/>
        <v/>
      </c>
      <c r="R43" s="89">
        <f ca="1">SUMIFS($J$25:$J$224,$C$25:$C$224,$C43,$G$25:$G$224,Lists!$A$16)</f>
        <v>0</v>
      </c>
      <c r="S43" s="89">
        <f t="shared" si="4"/>
        <v>0</v>
      </c>
      <c r="U43" s="2" t="str">
        <f t="shared" si="5"/>
        <v/>
      </c>
      <c r="W43" s="2" t="str">
        <f>IF(C43=0,"",LEFT(INDEX(Lists!$H$5:$H$49,MATCH(C43,Lists!$G$5:$G$49,0),1),1))</f>
        <v/>
      </c>
      <c r="Y43" s="4">
        <f ca="1">'Month 9'!H43+'Month 9'!I43-'Month 9'!J43</f>
        <v>0</v>
      </c>
      <c r="Z43" s="2" t="str">
        <f t="shared" ca="1" si="6"/>
        <v/>
      </c>
      <c r="AA43" s="2" t="str">
        <f t="shared" ca="1" si="3"/>
        <v/>
      </c>
      <c r="AC43" s="627" t="str">
        <f t="shared" si="7"/>
        <v>0</v>
      </c>
    </row>
    <row r="44" spans="1:29" ht="39" hidden="1" customHeight="1" x14ac:dyDescent="0.2">
      <c r="A44" s="14" t="str">
        <f>Planning!A28</f>
        <v>I020</v>
      </c>
      <c r="B44" s="9">
        <f>Planning!B28</f>
        <v>0</v>
      </c>
      <c r="C44" s="9">
        <f>Planning!C28</f>
        <v>0</v>
      </c>
      <c r="D44" s="200">
        <f>Planning!D28</f>
        <v>0</v>
      </c>
      <c r="E44" s="201">
        <f>Planning!E28</f>
        <v>0</v>
      </c>
      <c r="F44" s="201" t="str">
        <f>IF(Planning!G28&lt;&gt;0,Planning!G28,"")</f>
        <v/>
      </c>
      <c r="G44" s="194">
        <f>Planning!H28</f>
        <v>0</v>
      </c>
      <c r="H44" s="202">
        <f>Planning!AJ28</f>
        <v>0</v>
      </c>
      <c r="I44" s="198">
        <f ca="1">IF(OR(W44="1",AND(W44&lt;&gt;"1",G44=Lists!$A$17)),Y44,0)</f>
        <v>0</v>
      </c>
      <c r="J44" s="174"/>
      <c r="K44" s="32" t="str">
        <f ca="1">IF(AND(W44="2",G44&lt;&gt;Lists!$A$17),AA44,Z44)</f>
        <v/>
      </c>
      <c r="L44" s="33" t="str">
        <f t="shared" ca="1" si="0"/>
        <v/>
      </c>
      <c r="M44" s="203">
        <f>Planning!AK28</f>
        <v>0</v>
      </c>
      <c r="N44" s="203">
        <f>'Month 9'!M44+'Month 9'!N44-'Month 9'!O44</f>
        <v>0</v>
      </c>
      <c r="O44" s="166"/>
      <c r="P44" s="32" t="str">
        <f t="shared" si="1"/>
        <v/>
      </c>
      <c r="Q44" s="33" t="str">
        <f t="shared" si="2"/>
        <v/>
      </c>
      <c r="R44" s="89">
        <f ca="1">SUMIFS($J$25:$J$224,$C$25:$C$224,$C44,$G$25:$G$224,Lists!$A$16)</f>
        <v>0</v>
      </c>
      <c r="S44" s="89">
        <f t="shared" si="4"/>
        <v>0</v>
      </c>
      <c r="U44" s="2" t="str">
        <f t="shared" si="5"/>
        <v/>
      </c>
      <c r="W44" s="2" t="str">
        <f>IF(C44=0,"",LEFT(INDEX(Lists!$H$5:$H$49,MATCH(C44,Lists!$G$5:$G$49,0),1),1))</f>
        <v/>
      </c>
      <c r="Y44" s="4">
        <f ca="1">'Month 9'!H44+'Month 9'!I44-'Month 9'!J44</f>
        <v>0</v>
      </c>
      <c r="Z44" s="2" t="str">
        <f t="shared" ca="1" si="6"/>
        <v/>
      </c>
      <c r="AA44" s="2" t="str">
        <f t="shared" ca="1" si="3"/>
        <v/>
      </c>
      <c r="AC44" s="627" t="str">
        <f t="shared" si="7"/>
        <v>0</v>
      </c>
    </row>
    <row r="45" spans="1:29" ht="39" hidden="1" customHeight="1" x14ac:dyDescent="0.2">
      <c r="A45" s="14" t="str">
        <f>Planning!A29</f>
        <v>I021</v>
      </c>
      <c r="B45" s="9">
        <f>Planning!B29</f>
        <v>0</v>
      </c>
      <c r="C45" s="9">
        <f>Planning!C29</f>
        <v>0</v>
      </c>
      <c r="D45" s="200">
        <f>Planning!D29</f>
        <v>0</v>
      </c>
      <c r="E45" s="201">
        <f>Planning!E29</f>
        <v>0</v>
      </c>
      <c r="F45" s="201" t="str">
        <f>IF(Planning!G29&lt;&gt;0,Planning!G29,"")</f>
        <v/>
      </c>
      <c r="G45" s="194">
        <f>Planning!H29</f>
        <v>0</v>
      </c>
      <c r="H45" s="202">
        <f>Planning!AJ29</f>
        <v>0</v>
      </c>
      <c r="I45" s="198">
        <f ca="1">IF(OR(W45="1",AND(W45&lt;&gt;"1",G45=Lists!$A$17)),Y45,0)</f>
        <v>0</v>
      </c>
      <c r="J45" s="174"/>
      <c r="K45" s="32" t="str">
        <f ca="1">IF(AND(W45="2",G45&lt;&gt;Lists!$A$17),AA45,Z45)</f>
        <v/>
      </c>
      <c r="L45" s="33" t="str">
        <f t="shared" ca="1" si="0"/>
        <v/>
      </c>
      <c r="M45" s="203">
        <f>Planning!AK29</f>
        <v>0</v>
      </c>
      <c r="N45" s="203">
        <f>'Month 9'!M45+'Month 9'!N45-'Month 9'!O45</f>
        <v>0</v>
      </c>
      <c r="O45" s="166"/>
      <c r="P45" s="32" t="str">
        <f t="shared" si="1"/>
        <v/>
      </c>
      <c r="Q45" s="33" t="str">
        <f t="shared" si="2"/>
        <v/>
      </c>
      <c r="R45" s="89">
        <f ca="1">SUMIFS($J$25:$J$224,$C$25:$C$224,$C45,$G$25:$G$224,Lists!$A$16)</f>
        <v>0</v>
      </c>
      <c r="S45" s="89">
        <f t="shared" si="4"/>
        <v>0</v>
      </c>
      <c r="U45" s="2" t="str">
        <f t="shared" si="5"/>
        <v/>
      </c>
      <c r="W45" s="2" t="str">
        <f>IF(C45=0,"",LEFT(INDEX(Lists!$H$5:$H$49,MATCH(C45,Lists!$G$5:$G$49,0),1),1))</f>
        <v/>
      </c>
      <c r="Y45" s="4">
        <f ca="1">'Month 9'!H45+'Month 9'!I45-'Month 9'!J45</f>
        <v>0</v>
      </c>
      <c r="Z45" s="2" t="str">
        <f t="shared" ca="1" si="6"/>
        <v/>
      </c>
      <c r="AA45" s="2" t="str">
        <f t="shared" ca="1" si="3"/>
        <v/>
      </c>
      <c r="AC45" s="627" t="str">
        <f t="shared" si="7"/>
        <v>0</v>
      </c>
    </row>
    <row r="46" spans="1:29" ht="39" hidden="1" customHeight="1" x14ac:dyDescent="0.2">
      <c r="A46" s="14" t="str">
        <f>Planning!A30</f>
        <v>I022</v>
      </c>
      <c r="B46" s="9">
        <f>Planning!B30</f>
        <v>0</v>
      </c>
      <c r="C46" s="9">
        <f>Planning!C30</f>
        <v>0</v>
      </c>
      <c r="D46" s="200">
        <f>Planning!D30</f>
        <v>0</v>
      </c>
      <c r="E46" s="201">
        <f>Planning!E30</f>
        <v>0</v>
      </c>
      <c r="F46" s="201" t="str">
        <f>IF(Planning!G30&lt;&gt;0,Planning!G30,"")</f>
        <v/>
      </c>
      <c r="G46" s="194">
        <f>Planning!H30</f>
        <v>0</v>
      </c>
      <c r="H46" s="202">
        <f>Planning!AJ30</f>
        <v>0</v>
      </c>
      <c r="I46" s="198">
        <f ca="1">IF(OR(W46="1",AND(W46&lt;&gt;"1",G46=Lists!$A$17)),Y46,0)</f>
        <v>0</v>
      </c>
      <c r="J46" s="174"/>
      <c r="K46" s="32" t="str">
        <f ca="1">IF(AND(W46="2",G46&lt;&gt;Lists!$A$17),AA46,Z46)</f>
        <v/>
      </c>
      <c r="L46" s="33" t="str">
        <f t="shared" ca="1" si="0"/>
        <v/>
      </c>
      <c r="M46" s="203">
        <f>Planning!AK30</f>
        <v>0</v>
      </c>
      <c r="N46" s="203">
        <f>'Month 9'!M46+'Month 9'!N46-'Month 9'!O46</f>
        <v>0</v>
      </c>
      <c r="O46" s="166"/>
      <c r="P46" s="32" t="str">
        <f t="shared" si="1"/>
        <v/>
      </c>
      <c r="Q46" s="33" t="str">
        <f t="shared" si="2"/>
        <v/>
      </c>
      <c r="R46" s="89">
        <f ca="1">SUMIFS($J$25:$J$224,$C$25:$C$224,$C46,$G$25:$G$224,Lists!$A$16)</f>
        <v>0</v>
      </c>
      <c r="S46" s="89">
        <f t="shared" si="4"/>
        <v>0</v>
      </c>
      <c r="U46" s="2" t="str">
        <f t="shared" si="5"/>
        <v/>
      </c>
      <c r="W46" s="2" t="str">
        <f>IF(C46=0,"",LEFT(INDEX(Lists!$H$5:$H$49,MATCH(C46,Lists!$G$5:$G$49,0),1),1))</f>
        <v/>
      </c>
      <c r="Y46" s="4">
        <f ca="1">'Month 9'!H46+'Month 9'!I46-'Month 9'!J46</f>
        <v>0</v>
      </c>
      <c r="Z46" s="2" t="str">
        <f t="shared" ca="1" si="6"/>
        <v/>
      </c>
      <c r="AA46" s="2" t="str">
        <f t="shared" ca="1" si="3"/>
        <v/>
      </c>
      <c r="AC46" s="627" t="str">
        <f t="shared" si="7"/>
        <v>0</v>
      </c>
    </row>
    <row r="47" spans="1:29" ht="39" hidden="1" customHeight="1" x14ac:dyDescent="0.2">
      <c r="A47" s="14" t="str">
        <f>Planning!A31</f>
        <v>I023</v>
      </c>
      <c r="B47" s="9">
        <f>Planning!B31</f>
        <v>0</v>
      </c>
      <c r="C47" s="9">
        <f>Planning!C31</f>
        <v>0</v>
      </c>
      <c r="D47" s="200">
        <f>Planning!D31</f>
        <v>0</v>
      </c>
      <c r="E47" s="201">
        <f>Planning!E31</f>
        <v>0</v>
      </c>
      <c r="F47" s="201" t="str">
        <f>IF(Planning!G31&lt;&gt;0,Planning!G31,"")</f>
        <v/>
      </c>
      <c r="G47" s="194">
        <f>Planning!H31</f>
        <v>0</v>
      </c>
      <c r="H47" s="202">
        <f>Planning!AJ31</f>
        <v>0</v>
      </c>
      <c r="I47" s="198">
        <f ca="1">IF(OR(W47="1",AND(W47&lt;&gt;"1",G47=Lists!$A$17)),Y47,0)</f>
        <v>0</v>
      </c>
      <c r="J47" s="174"/>
      <c r="K47" s="32" t="str">
        <f ca="1">IF(AND(W47="2",G47&lt;&gt;Lists!$A$17),AA47,Z47)</f>
        <v/>
      </c>
      <c r="L47" s="33" t="str">
        <f t="shared" ca="1" si="0"/>
        <v/>
      </c>
      <c r="M47" s="203">
        <f>Planning!AK31</f>
        <v>0</v>
      </c>
      <c r="N47" s="203">
        <f>'Month 9'!M47+'Month 9'!N47-'Month 9'!O47</f>
        <v>0</v>
      </c>
      <c r="O47" s="166"/>
      <c r="P47" s="32" t="str">
        <f t="shared" si="1"/>
        <v/>
      </c>
      <c r="Q47" s="33" t="str">
        <f t="shared" si="2"/>
        <v/>
      </c>
      <c r="R47" s="89">
        <f ca="1">SUMIFS($J$25:$J$224,$C$25:$C$224,$C47,$G$25:$G$224,Lists!$A$16)</f>
        <v>0</v>
      </c>
      <c r="S47" s="89">
        <f t="shared" si="4"/>
        <v>0</v>
      </c>
      <c r="U47" s="2" t="str">
        <f t="shared" si="5"/>
        <v/>
      </c>
      <c r="W47" s="2" t="str">
        <f>IF(C47=0,"",LEFT(INDEX(Lists!$H$5:$H$49,MATCH(C47,Lists!$G$5:$G$49,0),1),1))</f>
        <v/>
      </c>
      <c r="Y47" s="4">
        <f ca="1">'Month 9'!H47+'Month 9'!I47-'Month 9'!J47</f>
        <v>0</v>
      </c>
      <c r="Z47" s="2" t="str">
        <f t="shared" ca="1" si="6"/>
        <v/>
      </c>
      <c r="AA47" s="2" t="str">
        <f t="shared" ca="1" si="3"/>
        <v/>
      </c>
      <c r="AC47" s="627" t="str">
        <f t="shared" si="7"/>
        <v>0</v>
      </c>
    </row>
    <row r="48" spans="1:29" ht="39" hidden="1" customHeight="1" x14ac:dyDescent="0.2">
      <c r="A48" s="14" t="str">
        <f>Planning!A32</f>
        <v>I024</v>
      </c>
      <c r="B48" s="9">
        <f>Planning!B32</f>
        <v>0</v>
      </c>
      <c r="C48" s="9">
        <f>Planning!C32</f>
        <v>0</v>
      </c>
      <c r="D48" s="200">
        <f>Planning!D32</f>
        <v>0</v>
      </c>
      <c r="E48" s="201">
        <f>Planning!E32</f>
        <v>0</v>
      </c>
      <c r="F48" s="201" t="str">
        <f>IF(Planning!G32&lt;&gt;0,Planning!G32,"")</f>
        <v/>
      </c>
      <c r="G48" s="194">
        <f>Planning!H32</f>
        <v>0</v>
      </c>
      <c r="H48" s="202">
        <f>Planning!AJ32</f>
        <v>0</v>
      </c>
      <c r="I48" s="198">
        <f ca="1">IF(OR(W48="1",AND(W48&lt;&gt;"1",G48=Lists!$A$17)),Y48,0)</f>
        <v>0</v>
      </c>
      <c r="J48" s="174"/>
      <c r="K48" s="32" t="str">
        <f ca="1">IF(AND(W48="2",G48&lt;&gt;Lists!$A$17),AA48,Z48)</f>
        <v/>
      </c>
      <c r="L48" s="33" t="str">
        <f t="shared" ca="1" si="0"/>
        <v/>
      </c>
      <c r="M48" s="203">
        <f>Planning!AK32</f>
        <v>0</v>
      </c>
      <c r="N48" s="203">
        <f>'Month 9'!M48+'Month 9'!N48-'Month 9'!O48</f>
        <v>0</v>
      </c>
      <c r="O48" s="166"/>
      <c r="P48" s="32" t="str">
        <f t="shared" si="1"/>
        <v/>
      </c>
      <c r="Q48" s="33" t="str">
        <f t="shared" si="2"/>
        <v/>
      </c>
      <c r="R48" s="89">
        <f ca="1">SUMIFS($J$25:$J$224,$C$25:$C$224,$C48,$G$25:$G$224,Lists!$A$16)</f>
        <v>0</v>
      </c>
      <c r="S48" s="89">
        <f t="shared" si="4"/>
        <v>0</v>
      </c>
      <c r="U48" s="2" t="str">
        <f t="shared" si="5"/>
        <v/>
      </c>
      <c r="W48" s="2" t="str">
        <f>IF(C48=0,"",LEFT(INDEX(Lists!$H$5:$H$49,MATCH(C48,Lists!$G$5:$G$49,0),1),1))</f>
        <v/>
      </c>
      <c r="Y48" s="4">
        <f ca="1">'Month 9'!H48+'Month 9'!I48-'Month 9'!J48</f>
        <v>0</v>
      </c>
      <c r="Z48" s="2" t="str">
        <f t="shared" ca="1" si="6"/>
        <v/>
      </c>
      <c r="AA48" s="2" t="str">
        <f t="shared" ca="1" si="3"/>
        <v/>
      </c>
      <c r="AC48" s="627" t="str">
        <f t="shared" si="7"/>
        <v>0</v>
      </c>
    </row>
    <row r="49" spans="1:29" ht="39" hidden="1" customHeight="1" x14ac:dyDescent="0.2">
      <c r="A49" s="14" t="str">
        <f>Planning!A33</f>
        <v>I025</v>
      </c>
      <c r="B49" s="9">
        <f>Planning!B33</f>
        <v>0</v>
      </c>
      <c r="C49" s="9">
        <f>Planning!C33</f>
        <v>0</v>
      </c>
      <c r="D49" s="200">
        <f>Planning!D33</f>
        <v>0</v>
      </c>
      <c r="E49" s="201">
        <f>Planning!E33</f>
        <v>0</v>
      </c>
      <c r="F49" s="201" t="str">
        <f>IF(Planning!G33&lt;&gt;0,Planning!G33,"")</f>
        <v/>
      </c>
      <c r="G49" s="194">
        <f>Planning!H33</f>
        <v>0</v>
      </c>
      <c r="H49" s="202">
        <f>Planning!AJ33</f>
        <v>0</v>
      </c>
      <c r="I49" s="198">
        <f ca="1">IF(OR(W49="1",AND(W49&lt;&gt;"1",G49=Lists!$A$17)),Y49,0)</f>
        <v>0</v>
      </c>
      <c r="J49" s="174"/>
      <c r="K49" s="32" t="str">
        <f ca="1">IF(AND(W49="2",G49&lt;&gt;Lists!$A$17),AA49,Z49)</f>
        <v/>
      </c>
      <c r="L49" s="33" t="str">
        <f t="shared" ca="1" si="0"/>
        <v/>
      </c>
      <c r="M49" s="203">
        <f>Planning!AK33</f>
        <v>0</v>
      </c>
      <c r="N49" s="203">
        <f>'Month 9'!M49+'Month 9'!N49-'Month 9'!O49</f>
        <v>0</v>
      </c>
      <c r="O49" s="166"/>
      <c r="P49" s="32" t="str">
        <f t="shared" si="1"/>
        <v/>
      </c>
      <c r="Q49" s="33" t="str">
        <f t="shared" si="2"/>
        <v/>
      </c>
      <c r="R49" s="89">
        <f ca="1">SUMIFS($J$25:$J$224,$C$25:$C$224,$C49,$G$25:$G$224,Lists!$A$16)</f>
        <v>0</v>
      </c>
      <c r="S49" s="89">
        <f t="shared" si="4"/>
        <v>0</v>
      </c>
      <c r="U49" s="2" t="str">
        <f t="shared" si="5"/>
        <v/>
      </c>
      <c r="W49" s="2" t="str">
        <f>IF(C49=0,"",LEFT(INDEX(Lists!$H$5:$H$49,MATCH(C49,Lists!$G$5:$G$49,0),1),1))</f>
        <v/>
      </c>
      <c r="Y49" s="4">
        <f ca="1">'Month 9'!H49+'Month 9'!I49-'Month 9'!J49</f>
        <v>0</v>
      </c>
      <c r="Z49" s="2" t="str">
        <f t="shared" ca="1" si="6"/>
        <v/>
      </c>
      <c r="AA49" s="2" t="str">
        <f t="shared" ca="1" si="3"/>
        <v/>
      </c>
      <c r="AC49" s="627" t="str">
        <f t="shared" si="7"/>
        <v>0</v>
      </c>
    </row>
    <row r="50" spans="1:29" ht="39" hidden="1" customHeight="1" x14ac:dyDescent="0.2">
      <c r="A50" s="14" t="str">
        <f>Planning!A34</f>
        <v>I026</v>
      </c>
      <c r="B50" s="9">
        <f>Planning!B34</f>
        <v>0</v>
      </c>
      <c r="C50" s="9">
        <f>Planning!C34</f>
        <v>0</v>
      </c>
      <c r="D50" s="204">
        <f>Planning!D34</f>
        <v>0</v>
      </c>
      <c r="E50" s="205">
        <f>Planning!E34</f>
        <v>0</v>
      </c>
      <c r="F50" s="205" t="str">
        <f>IF(Planning!G34&lt;&gt;0,Planning!G34,"")</f>
        <v/>
      </c>
      <c r="G50" s="194">
        <f>Planning!H34</f>
        <v>0</v>
      </c>
      <c r="H50" s="206">
        <f>Planning!AJ34</f>
        <v>0</v>
      </c>
      <c r="I50" s="198">
        <f ca="1">IF(OR(W50="1",AND(W50&lt;&gt;"1",G50=Lists!$A$17)),Y50,0)</f>
        <v>0</v>
      </c>
      <c r="J50" s="174"/>
      <c r="K50" s="32" t="str">
        <f ca="1">IF(AND(W50="2",G50&lt;&gt;Lists!$A$17),AA50,Z50)</f>
        <v/>
      </c>
      <c r="L50" s="33" t="str">
        <f t="shared" ca="1" si="0"/>
        <v/>
      </c>
      <c r="M50" s="208">
        <f>Planning!AK34</f>
        <v>0</v>
      </c>
      <c r="N50" s="208">
        <f>'Month 9'!M50+'Month 9'!N50-'Month 9'!O50</f>
        <v>0</v>
      </c>
      <c r="O50" s="166"/>
      <c r="P50" s="32" t="str">
        <f t="shared" si="1"/>
        <v/>
      </c>
      <c r="Q50" s="33" t="str">
        <f t="shared" si="2"/>
        <v/>
      </c>
      <c r="R50" s="89">
        <f ca="1">SUMIFS($J$25:$J$224,$C$25:$C$224,$C50,$G$25:$G$224,Lists!$A$16)</f>
        <v>0</v>
      </c>
      <c r="S50" s="89">
        <f t="shared" si="4"/>
        <v>0</v>
      </c>
      <c r="U50" s="2" t="str">
        <f t="shared" si="5"/>
        <v/>
      </c>
      <c r="W50" s="2" t="str">
        <f>IF(C50=0,"",LEFT(INDEX(Lists!$H$5:$H$49,MATCH(C50,Lists!$G$5:$G$49,0),1),1))</f>
        <v/>
      </c>
      <c r="Y50" s="4">
        <f ca="1">'Month 9'!H50+'Month 9'!I50-'Month 9'!J50</f>
        <v>0</v>
      </c>
      <c r="Z50" s="2" t="str">
        <f t="shared" ca="1" si="6"/>
        <v/>
      </c>
      <c r="AA50" s="2" t="str">
        <f t="shared" ca="1" si="3"/>
        <v/>
      </c>
      <c r="AC50" s="627" t="str">
        <f t="shared" si="7"/>
        <v>0</v>
      </c>
    </row>
    <row r="51" spans="1:29" ht="39" hidden="1" customHeight="1" x14ac:dyDescent="0.2">
      <c r="A51" s="14" t="str">
        <f>Planning!A35</f>
        <v>I027</v>
      </c>
      <c r="B51" s="9">
        <f>Planning!B35</f>
        <v>0</v>
      </c>
      <c r="C51" s="9">
        <f>Planning!C35</f>
        <v>0</v>
      </c>
      <c r="D51" s="200">
        <f>Planning!D35</f>
        <v>0</v>
      </c>
      <c r="E51" s="201">
        <f>Planning!E35</f>
        <v>0</v>
      </c>
      <c r="F51" s="201" t="str">
        <f>IF(Planning!G35&lt;&gt;0,Planning!G35,"")</f>
        <v/>
      </c>
      <c r="G51" s="194">
        <f>Planning!H35</f>
        <v>0</v>
      </c>
      <c r="H51" s="202">
        <f>Planning!AJ35</f>
        <v>0</v>
      </c>
      <c r="I51" s="198">
        <f ca="1">IF(OR(W51="1",AND(W51&lt;&gt;"1",G51=Lists!$A$17)),Y51,0)</f>
        <v>0</v>
      </c>
      <c r="J51" s="174"/>
      <c r="K51" s="32" t="str">
        <f ca="1">IF(AND(W51="2",G51&lt;&gt;Lists!$A$17),AA51,Z51)</f>
        <v/>
      </c>
      <c r="L51" s="33" t="str">
        <f t="shared" ca="1" si="0"/>
        <v/>
      </c>
      <c r="M51" s="203">
        <f>Planning!AK35</f>
        <v>0</v>
      </c>
      <c r="N51" s="203">
        <f>'Month 9'!M51+'Month 9'!N51-'Month 9'!O51</f>
        <v>0</v>
      </c>
      <c r="O51" s="166"/>
      <c r="P51" s="32" t="str">
        <f t="shared" si="1"/>
        <v/>
      </c>
      <c r="Q51" s="33" t="str">
        <f t="shared" si="2"/>
        <v/>
      </c>
      <c r="R51" s="89">
        <f ca="1">SUMIFS($J$25:$J$224,$C$25:$C$224,$C51,$G$25:$G$224,Lists!$A$16)</f>
        <v>0</v>
      </c>
      <c r="S51" s="89">
        <f t="shared" si="4"/>
        <v>0</v>
      </c>
      <c r="U51" s="2" t="str">
        <f t="shared" si="5"/>
        <v/>
      </c>
      <c r="W51" s="2" t="str">
        <f>IF(C51=0,"",LEFT(INDEX(Lists!$H$5:$H$49,MATCH(C51,Lists!$G$5:$G$49,0),1),1))</f>
        <v/>
      </c>
      <c r="Y51" s="4">
        <f ca="1">'Month 9'!H51+'Month 9'!I51-'Month 9'!J51</f>
        <v>0</v>
      </c>
      <c r="Z51" s="2" t="str">
        <f t="shared" ca="1" si="6"/>
        <v/>
      </c>
      <c r="AA51" s="2" t="str">
        <f t="shared" ca="1" si="3"/>
        <v/>
      </c>
      <c r="AC51" s="627" t="str">
        <f t="shared" si="7"/>
        <v>0</v>
      </c>
    </row>
    <row r="52" spans="1:29" ht="39" hidden="1" customHeight="1" x14ac:dyDescent="0.2">
      <c r="A52" s="14" t="str">
        <f>Planning!A36</f>
        <v>I028</v>
      </c>
      <c r="B52" s="9">
        <f>Planning!B36</f>
        <v>0</v>
      </c>
      <c r="C52" s="9">
        <f>Planning!C36</f>
        <v>0</v>
      </c>
      <c r="D52" s="204">
        <f>Planning!D36</f>
        <v>0</v>
      </c>
      <c r="E52" s="205">
        <f>Planning!E36</f>
        <v>0</v>
      </c>
      <c r="F52" s="205" t="str">
        <f>IF(Planning!G36&lt;&gt;0,Planning!G36,"")</f>
        <v/>
      </c>
      <c r="G52" s="194">
        <f>Planning!H36</f>
        <v>0</v>
      </c>
      <c r="H52" s="206">
        <f>Planning!AJ36</f>
        <v>0</v>
      </c>
      <c r="I52" s="198">
        <f ca="1">IF(OR(W52="1",AND(W52&lt;&gt;"1",G52=Lists!$A$17)),Y52,0)</f>
        <v>0</v>
      </c>
      <c r="J52" s="174"/>
      <c r="K52" s="32" t="str">
        <f ca="1">IF(AND(W52="2",G52&lt;&gt;Lists!$A$17),AA52,Z52)</f>
        <v/>
      </c>
      <c r="L52" s="33" t="str">
        <f t="shared" ca="1" si="0"/>
        <v/>
      </c>
      <c r="M52" s="208">
        <f>Planning!AK36</f>
        <v>0</v>
      </c>
      <c r="N52" s="208">
        <f>'Month 9'!M52+'Month 9'!N52-'Month 9'!O52</f>
        <v>0</v>
      </c>
      <c r="O52" s="166"/>
      <c r="P52" s="32" t="str">
        <f t="shared" si="1"/>
        <v/>
      </c>
      <c r="Q52" s="33" t="str">
        <f t="shared" si="2"/>
        <v/>
      </c>
      <c r="R52" s="89">
        <f ca="1">SUMIFS($J$25:$J$224,$C$25:$C$224,$C52,$G$25:$G$224,Lists!$A$16)</f>
        <v>0</v>
      </c>
      <c r="S52" s="89">
        <f t="shared" si="4"/>
        <v>0</v>
      </c>
      <c r="U52" s="2" t="str">
        <f t="shared" si="5"/>
        <v/>
      </c>
      <c r="W52" s="2" t="str">
        <f>IF(C52=0,"",LEFT(INDEX(Lists!$H$5:$H$49,MATCH(C52,Lists!$G$5:$G$49,0),1),1))</f>
        <v/>
      </c>
      <c r="Y52" s="4">
        <f ca="1">'Month 9'!H52+'Month 9'!I52-'Month 9'!J52</f>
        <v>0</v>
      </c>
      <c r="Z52" s="2" t="str">
        <f t="shared" ca="1" si="6"/>
        <v/>
      </c>
      <c r="AA52" s="2" t="str">
        <f t="shared" ca="1" si="3"/>
        <v/>
      </c>
      <c r="AC52" s="627" t="str">
        <f t="shared" si="7"/>
        <v>0</v>
      </c>
    </row>
    <row r="53" spans="1:29" ht="39" hidden="1" customHeight="1" x14ac:dyDescent="0.2">
      <c r="A53" s="14" t="str">
        <f>Planning!A37</f>
        <v>I029</v>
      </c>
      <c r="B53" s="9">
        <f>Planning!B37</f>
        <v>0</v>
      </c>
      <c r="C53" s="9">
        <f>Planning!C37</f>
        <v>0</v>
      </c>
      <c r="D53" s="200">
        <f>Planning!D37</f>
        <v>0</v>
      </c>
      <c r="E53" s="201">
        <f>Planning!E37</f>
        <v>0</v>
      </c>
      <c r="F53" s="201" t="str">
        <f>IF(Planning!G37&lt;&gt;0,Planning!G37,"")</f>
        <v/>
      </c>
      <c r="G53" s="194">
        <f>Planning!H37</f>
        <v>0</v>
      </c>
      <c r="H53" s="202">
        <f>Planning!AJ37</f>
        <v>0</v>
      </c>
      <c r="I53" s="198">
        <f ca="1">IF(OR(W53="1",AND(W53&lt;&gt;"1",G53=Lists!$A$17)),Y53,0)</f>
        <v>0</v>
      </c>
      <c r="J53" s="174"/>
      <c r="K53" s="32" t="str">
        <f ca="1">IF(AND(W53="2",G53&lt;&gt;Lists!$A$17),AA53,Z53)</f>
        <v/>
      </c>
      <c r="L53" s="33" t="str">
        <f t="shared" ca="1" si="0"/>
        <v/>
      </c>
      <c r="M53" s="203">
        <f>Planning!AK37</f>
        <v>0</v>
      </c>
      <c r="N53" s="203">
        <f>'Month 9'!M53+'Month 9'!N53-'Month 9'!O53</f>
        <v>0</v>
      </c>
      <c r="O53" s="166"/>
      <c r="P53" s="32" t="str">
        <f t="shared" si="1"/>
        <v/>
      </c>
      <c r="Q53" s="33" t="str">
        <f t="shared" si="2"/>
        <v/>
      </c>
      <c r="R53" s="89">
        <f ca="1">SUMIFS($J$25:$J$224,$C$25:$C$224,$C53,$G$25:$G$224,Lists!$A$16)</f>
        <v>0</v>
      </c>
      <c r="S53" s="89">
        <f t="shared" si="4"/>
        <v>0</v>
      </c>
      <c r="U53" s="2" t="str">
        <f t="shared" si="5"/>
        <v/>
      </c>
      <c r="W53" s="2" t="str">
        <f>IF(C53=0,"",LEFT(INDEX(Lists!$H$5:$H$49,MATCH(C53,Lists!$G$5:$G$49,0),1),1))</f>
        <v/>
      </c>
      <c r="Y53" s="4">
        <f ca="1">'Month 9'!H53+'Month 9'!I53-'Month 9'!J53</f>
        <v>0</v>
      </c>
      <c r="Z53" s="2" t="str">
        <f t="shared" ca="1" si="6"/>
        <v/>
      </c>
      <c r="AA53" s="2" t="str">
        <f t="shared" ca="1" si="3"/>
        <v/>
      </c>
      <c r="AC53" s="627" t="str">
        <f t="shared" si="7"/>
        <v>0</v>
      </c>
    </row>
    <row r="54" spans="1:29" ht="39" hidden="1" customHeight="1" x14ac:dyDescent="0.2">
      <c r="A54" s="14" t="str">
        <f>Planning!A38</f>
        <v>I030</v>
      </c>
      <c r="B54" s="9">
        <f>Planning!B38</f>
        <v>0</v>
      </c>
      <c r="C54" s="9">
        <f>Planning!C38</f>
        <v>0</v>
      </c>
      <c r="D54" s="204">
        <f>Planning!D38</f>
        <v>0</v>
      </c>
      <c r="E54" s="205">
        <f>Planning!E38</f>
        <v>0</v>
      </c>
      <c r="F54" s="205" t="str">
        <f>IF(Planning!G38&lt;&gt;0,Planning!G38,"")</f>
        <v/>
      </c>
      <c r="G54" s="194">
        <f>Planning!H38</f>
        <v>0</v>
      </c>
      <c r="H54" s="206">
        <f>Planning!AJ38</f>
        <v>0</v>
      </c>
      <c r="I54" s="198">
        <f ca="1">IF(OR(W54="1",AND(W54&lt;&gt;"1",G54=Lists!$A$17)),Y54,0)</f>
        <v>0</v>
      </c>
      <c r="J54" s="174"/>
      <c r="K54" s="32" t="str">
        <f ca="1">IF(AND(W54="2",G54&lt;&gt;Lists!$A$17),AA54,Z54)</f>
        <v/>
      </c>
      <c r="L54" s="33" t="str">
        <f t="shared" ca="1" si="0"/>
        <v/>
      </c>
      <c r="M54" s="208">
        <f>Planning!AK38</f>
        <v>0</v>
      </c>
      <c r="N54" s="208">
        <f>'Month 9'!M54+'Month 9'!N54-'Month 9'!O54</f>
        <v>0</v>
      </c>
      <c r="O54" s="166"/>
      <c r="P54" s="32" t="str">
        <f t="shared" si="1"/>
        <v/>
      </c>
      <c r="Q54" s="33" t="str">
        <f t="shared" si="2"/>
        <v/>
      </c>
      <c r="R54" s="89">
        <f ca="1">SUMIFS($J$25:$J$224,$C$25:$C$224,$C54,$G$25:$G$224,Lists!$A$16)</f>
        <v>0</v>
      </c>
      <c r="S54" s="89">
        <f t="shared" si="4"/>
        <v>0</v>
      </c>
      <c r="U54" s="2" t="str">
        <f t="shared" si="5"/>
        <v/>
      </c>
      <c r="W54" s="2" t="str">
        <f>IF(C54=0,"",LEFT(INDEX(Lists!$H$5:$H$49,MATCH(C54,Lists!$G$5:$G$49,0),1),1))</f>
        <v/>
      </c>
      <c r="Y54" s="4">
        <f ca="1">'Month 9'!H54+'Month 9'!I54-'Month 9'!J54</f>
        <v>0</v>
      </c>
      <c r="Z54" s="2" t="str">
        <f t="shared" ca="1" si="6"/>
        <v/>
      </c>
      <c r="AA54" s="2" t="str">
        <f t="shared" ca="1" si="3"/>
        <v/>
      </c>
      <c r="AC54" s="627" t="str">
        <f t="shared" si="7"/>
        <v>0</v>
      </c>
    </row>
    <row r="55" spans="1:29" ht="39" hidden="1" customHeight="1" x14ac:dyDescent="0.2">
      <c r="A55" s="14" t="str">
        <f>Planning!A39</f>
        <v>I031</v>
      </c>
      <c r="B55" s="9">
        <f>Planning!B39</f>
        <v>0</v>
      </c>
      <c r="C55" s="9">
        <f>Planning!C39</f>
        <v>0</v>
      </c>
      <c r="D55" s="204">
        <f>Planning!D39</f>
        <v>0</v>
      </c>
      <c r="E55" s="205">
        <f>Planning!E39</f>
        <v>0</v>
      </c>
      <c r="F55" s="205" t="str">
        <f>IF(Planning!G39&lt;&gt;0,Planning!G39,"")</f>
        <v/>
      </c>
      <c r="G55" s="194">
        <f>Planning!H39</f>
        <v>0</v>
      </c>
      <c r="H55" s="206">
        <f>Planning!AJ39</f>
        <v>0</v>
      </c>
      <c r="I55" s="198">
        <f ca="1">IF(OR(W55="1",AND(W55&lt;&gt;"1",G55=Lists!$A$17)),Y55,0)</f>
        <v>0</v>
      </c>
      <c r="J55" s="174"/>
      <c r="K55" s="32" t="str">
        <f ca="1">IF(AND(W55="2",G55&lt;&gt;Lists!$A$17),AA55,Z55)</f>
        <v/>
      </c>
      <c r="L55" s="33" t="str">
        <f t="shared" ca="1" si="0"/>
        <v/>
      </c>
      <c r="M55" s="208">
        <f>Planning!AK39</f>
        <v>0</v>
      </c>
      <c r="N55" s="208">
        <f>'Month 9'!M55+'Month 9'!N55-'Month 9'!O55</f>
        <v>0</v>
      </c>
      <c r="O55" s="166"/>
      <c r="P55" s="32" t="str">
        <f t="shared" si="1"/>
        <v/>
      </c>
      <c r="Q55" s="33" t="str">
        <f t="shared" si="2"/>
        <v/>
      </c>
      <c r="R55" s="89">
        <f ca="1">SUMIFS($J$25:$J$224,$C$25:$C$224,$C55,$G$25:$G$224,Lists!$A$16)</f>
        <v>0</v>
      </c>
      <c r="S55" s="89">
        <f t="shared" si="4"/>
        <v>0</v>
      </c>
      <c r="U55" s="2" t="str">
        <f t="shared" si="5"/>
        <v/>
      </c>
      <c r="W55" s="2" t="str">
        <f>IF(C55=0,"",LEFT(INDEX(Lists!$H$5:$H$49,MATCH(C55,Lists!$G$5:$G$49,0),1),1))</f>
        <v/>
      </c>
      <c r="Y55" s="4">
        <f ca="1">'Month 9'!H55+'Month 9'!I55-'Month 9'!J55</f>
        <v>0</v>
      </c>
      <c r="Z55" s="2" t="str">
        <f t="shared" ca="1" si="6"/>
        <v/>
      </c>
      <c r="AA55" s="2" t="str">
        <f t="shared" ca="1" si="3"/>
        <v/>
      </c>
      <c r="AC55" s="627" t="str">
        <f t="shared" si="7"/>
        <v>0</v>
      </c>
    </row>
    <row r="56" spans="1:29" ht="39" hidden="1" customHeight="1" x14ac:dyDescent="0.2">
      <c r="A56" s="14" t="str">
        <f>Planning!A40</f>
        <v>I032</v>
      </c>
      <c r="B56" s="9">
        <f>Planning!B40</f>
        <v>0</v>
      </c>
      <c r="C56" s="9">
        <f>Planning!C40</f>
        <v>0</v>
      </c>
      <c r="D56" s="204">
        <f>Planning!D40</f>
        <v>0</v>
      </c>
      <c r="E56" s="205">
        <f>Planning!E40</f>
        <v>0</v>
      </c>
      <c r="F56" s="205" t="str">
        <f>IF(Planning!G40&lt;&gt;0,Planning!G40,"")</f>
        <v/>
      </c>
      <c r="G56" s="194">
        <f>Planning!H40</f>
        <v>0</v>
      </c>
      <c r="H56" s="206">
        <f>Planning!AJ40</f>
        <v>0</v>
      </c>
      <c r="I56" s="198">
        <f ca="1">IF(OR(W56="1",AND(W56&lt;&gt;"1",G56=Lists!$A$17)),Y56,0)</f>
        <v>0</v>
      </c>
      <c r="J56" s="174"/>
      <c r="K56" s="32" t="str">
        <f ca="1">IF(AND(W56="2",G56&lt;&gt;Lists!$A$17),AA56,Z56)</f>
        <v/>
      </c>
      <c r="L56" s="33" t="str">
        <f t="shared" ca="1" si="0"/>
        <v/>
      </c>
      <c r="M56" s="208">
        <f>Planning!AK40</f>
        <v>0</v>
      </c>
      <c r="N56" s="208">
        <f>'Month 9'!M56+'Month 9'!N56-'Month 9'!O56</f>
        <v>0</v>
      </c>
      <c r="O56" s="166"/>
      <c r="P56" s="32" t="str">
        <f t="shared" si="1"/>
        <v/>
      </c>
      <c r="Q56" s="33" t="str">
        <f t="shared" si="2"/>
        <v/>
      </c>
      <c r="R56" s="89">
        <f ca="1">SUMIFS($J$25:$J$224,$C$25:$C$224,$C56,$G$25:$G$224,Lists!$A$16)</f>
        <v>0</v>
      </c>
      <c r="S56" s="89">
        <f t="shared" si="4"/>
        <v>0</v>
      </c>
      <c r="U56" s="2" t="str">
        <f t="shared" si="5"/>
        <v/>
      </c>
      <c r="W56" s="2" t="str">
        <f>IF(C56=0,"",LEFT(INDEX(Lists!$H$5:$H$49,MATCH(C56,Lists!$G$5:$G$49,0),1),1))</f>
        <v/>
      </c>
      <c r="Y56" s="4">
        <f ca="1">'Month 9'!H56+'Month 9'!I56-'Month 9'!J56</f>
        <v>0</v>
      </c>
      <c r="Z56" s="2" t="str">
        <f t="shared" ca="1" si="6"/>
        <v/>
      </c>
      <c r="AA56" s="2" t="str">
        <f t="shared" ca="1" si="3"/>
        <v/>
      </c>
      <c r="AC56" s="627" t="str">
        <f t="shared" si="7"/>
        <v>0</v>
      </c>
    </row>
    <row r="57" spans="1:29" ht="39" hidden="1" customHeight="1" x14ac:dyDescent="0.2">
      <c r="A57" s="14" t="str">
        <f>Planning!A41</f>
        <v>I033</v>
      </c>
      <c r="B57" s="9">
        <f>Planning!B41</f>
        <v>0</v>
      </c>
      <c r="C57" s="9">
        <f>Planning!C41</f>
        <v>0</v>
      </c>
      <c r="D57" s="9">
        <f>Planning!D41</f>
        <v>0</v>
      </c>
      <c r="E57" s="3">
        <f>Planning!E41</f>
        <v>0</v>
      </c>
      <c r="F57" s="3" t="str">
        <f>IF(Planning!G41&lt;&gt;0,Planning!G41,"")</f>
        <v/>
      </c>
      <c r="G57" s="194">
        <f>Planning!H41</f>
        <v>0</v>
      </c>
      <c r="H57" s="4">
        <f>Planning!AJ41</f>
        <v>0</v>
      </c>
      <c r="I57" s="198">
        <f ca="1">IF(OR(W57="1",AND(W57&lt;&gt;"1",G57=Lists!$A$17)),Y57,0)</f>
        <v>0</v>
      </c>
      <c r="J57" s="174"/>
      <c r="K57" s="32" t="str">
        <f ca="1">IF(AND(W57="2",G57&lt;&gt;Lists!$A$17),AA57,Z57)</f>
        <v/>
      </c>
      <c r="L57" s="33" t="str">
        <f t="shared" ref="L57:L88" ca="1" si="8">IF($U57=ExcluirDelPLogro,"",IF(AND(H57=0,I57=0,J57=0),"",K57))</f>
        <v/>
      </c>
      <c r="M57" s="5">
        <f>Planning!AK41</f>
        <v>0</v>
      </c>
      <c r="N57" s="5">
        <f>'Month 9'!M57+'Month 9'!N57-'Month 9'!O57</f>
        <v>0</v>
      </c>
      <c r="O57" s="166"/>
      <c r="P57" s="32" t="str">
        <f t="shared" si="1"/>
        <v/>
      </c>
      <c r="Q57" s="33" t="str">
        <f t="shared" ref="Q57:Q88" si="9">IF($U57=ExcluirDelPLogro,"",IF(AND(M57=0,N57=0,O57=0),"",P57))</f>
        <v/>
      </c>
      <c r="R57" s="89">
        <f ca="1">SUMIFS($J$25:$J$224,$C$25:$C$224,$C57,$G$25:$G$224,Lists!$A$16)</f>
        <v>0</v>
      </c>
      <c r="S57" s="89">
        <f t="shared" si="4"/>
        <v>0</v>
      </c>
      <c r="U57" s="2" t="str">
        <f t="shared" si="5"/>
        <v/>
      </c>
      <c r="W57" s="2" t="str">
        <f>IF(C57=0,"",LEFT(INDEX(Lists!$H$5:$H$49,MATCH(C57,Lists!$G$5:$G$49,0),1),1))</f>
        <v/>
      </c>
      <c r="Y57" s="4">
        <f ca="1">'Month 9'!H57+'Month 9'!I57-'Month 9'!J57</f>
        <v>0</v>
      </c>
      <c r="Z57" s="2" t="str">
        <f t="shared" ca="1" si="6"/>
        <v/>
      </c>
      <c r="AA57" s="2" t="str">
        <f t="shared" ref="AA57:AA88" ca="1" si="10">IF(AND(H57=0,I57=0,J57=0),"",IF(J57&gt;0,H57/J57,0))</f>
        <v/>
      </c>
      <c r="AC57" s="627" t="str">
        <f t="shared" si="7"/>
        <v>0</v>
      </c>
    </row>
    <row r="58" spans="1:29" ht="39" hidden="1" customHeight="1" x14ac:dyDescent="0.2">
      <c r="A58" s="14" t="str">
        <f>Planning!A42</f>
        <v>I034</v>
      </c>
      <c r="B58" s="9">
        <f>Planning!B42</f>
        <v>0</v>
      </c>
      <c r="C58" s="9">
        <f>Planning!C42</f>
        <v>0</v>
      </c>
      <c r="D58" s="9">
        <f>Planning!D42</f>
        <v>0</v>
      </c>
      <c r="E58" s="3">
        <f>Planning!E42</f>
        <v>0</v>
      </c>
      <c r="F58" s="3" t="str">
        <f>IF(Planning!G42&lt;&gt;0,Planning!G42,"")</f>
        <v/>
      </c>
      <c r="G58" s="194">
        <f>Planning!H42</f>
        <v>0</v>
      </c>
      <c r="H58" s="4">
        <f>Planning!AJ42</f>
        <v>0</v>
      </c>
      <c r="I58" s="198">
        <f ca="1">IF(OR(W58="1",AND(W58&lt;&gt;"1",G58=Lists!$A$17)),Y58,0)</f>
        <v>0</v>
      </c>
      <c r="J58" s="174"/>
      <c r="K58" s="32" t="str">
        <f ca="1">IF(AND(W58="2",G58&lt;&gt;Lists!$A$17),AA58,Z58)</f>
        <v/>
      </c>
      <c r="L58" s="33" t="str">
        <f t="shared" ca="1" si="8"/>
        <v/>
      </c>
      <c r="M58" s="5">
        <f>Planning!AK42</f>
        <v>0</v>
      </c>
      <c r="N58" s="5">
        <f>'Month 9'!M58+'Month 9'!N58-'Month 9'!O58</f>
        <v>0</v>
      </c>
      <c r="O58" s="166"/>
      <c r="P58" s="32" t="str">
        <f t="shared" si="1"/>
        <v/>
      </c>
      <c r="Q58" s="33" t="str">
        <f t="shared" si="9"/>
        <v/>
      </c>
      <c r="R58" s="89">
        <f ca="1">SUMIFS($J$25:$J$224,$C$25:$C$224,$C58,$G$25:$G$224,Lists!$A$16)</f>
        <v>0</v>
      </c>
      <c r="S58" s="89">
        <f t="shared" si="4"/>
        <v>0</v>
      </c>
      <c r="U58" s="2" t="str">
        <f t="shared" si="5"/>
        <v/>
      </c>
      <c r="W58" s="2" t="str">
        <f>IF(C58=0,"",LEFT(INDEX(Lists!$H$5:$H$49,MATCH(C58,Lists!$G$5:$G$49,0),1),1))</f>
        <v/>
      </c>
      <c r="Y58" s="4">
        <f ca="1">'Month 9'!H58+'Month 9'!I58-'Month 9'!J58</f>
        <v>0</v>
      </c>
      <c r="Z58" s="2" t="str">
        <f t="shared" ca="1" si="6"/>
        <v/>
      </c>
      <c r="AA58" s="2" t="str">
        <f t="shared" ca="1" si="10"/>
        <v/>
      </c>
      <c r="AC58" s="627" t="str">
        <f t="shared" si="7"/>
        <v>0</v>
      </c>
    </row>
    <row r="59" spans="1:29" ht="39" hidden="1" customHeight="1" x14ac:dyDescent="0.2">
      <c r="A59" s="14" t="str">
        <f>Planning!A43</f>
        <v>I035</v>
      </c>
      <c r="B59" s="9">
        <f>Planning!B43</f>
        <v>0</v>
      </c>
      <c r="C59" s="9">
        <f>Planning!C43</f>
        <v>0</v>
      </c>
      <c r="D59" s="9">
        <f>Planning!D43</f>
        <v>0</v>
      </c>
      <c r="E59" s="3">
        <f>Planning!E43</f>
        <v>0</v>
      </c>
      <c r="F59" s="3" t="str">
        <f>IF(Planning!G43&lt;&gt;0,Planning!G43,"")</f>
        <v/>
      </c>
      <c r="G59" s="194">
        <f>Planning!H43</f>
        <v>0</v>
      </c>
      <c r="H59" s="4">
        <f>Planning!AJ43</f>
        <v>0</v>
      </c>
      <c r="I59" s="198">
        <f ca="1">IF(OR(W59="1",AND(W59&lt;&gt;"1",G59=Lists!$A$17)),Y59,0)</f>
        <v>0</v>
      </c>
      <c r="J59" s="174"/>
      <c r="K59" s="32" t="str">
        <f ca="1">IF(AND(W59="2",G59&lt;&gt;Lists!$A$17),AA59,Z59)</f>
        <v/>
      </c>
      <c r="L59" s="33" t="str">
        <f t="shared" ca="1" si="8"/>
        <v/>
      </c>
      <c r="M59" s="5">
        <f>Planning!AK43</f>
        <v>0</v>
      </c>
      <c r="N59" s="5">
        <f>'Month 9'!M59+'Month 9'!N59-'Month 9'!O59</f>
        <v>0</v>
      </c>
      <c r="O59" s="166"/>
      <c r="P59" s="32" t="str">
        <f t="shared" si="1"/>
        <v/>
      </c>
      <c r="Q59" s="33" t="str">
        <f t="shared" si="9"/>
        <v/>
      </c>
      <c r="R59" s="89">
        <f ca="1">SUMIFS($J$25:$J$224,$C$25:$C$224,$C59,$G$25:$G$224,Lists!$A$16)</f>
        <v>0</v>
      </c>
      <c r="S59" s="89">
        <f t="shared" si="4"/>
        <v>0</v>
      </c>
      <c r="U59" s="2" t="str">
        <f t="shared" si="5"/>
        <v/>
      </c>
      <c r="W59" s="2" t="str">
        <f>IF(C59=0,"",LEFT(INDEX(Lists!$H$5:$H$49,MATCH(C59,Lists!$G$5:$G$49,0),1),1))</f>
        <v/>
      </c>
      <c r="Y59" s="4">
        <f ca="1">'Month 9'!H59+'Month 9'!I59-'Month 9'!J59</f>
        <v>0</v>
      </c>
      <c r="Z59" s="2" t="str">
        <f t="shared" ca="1" si="6"/>
        <v/>
      </c>
      <c r="AA59" s="2" t="str">
        <f t="shared" ca="1" si="10"/>
        <v/>
      </c>
      <c r="AC59" s="627" t="str">
        <f t="shared" si="7"/>
        <v>0</v>
      </c>
    </row>
    <row r="60" spans="1:29" ht="39" hidden="1" customHeight="1" x14ac:dyDescent="0.2">
      <c r="A60" s="14" t="str">
        <f>Planning!A44</f>
        <v>I036</v>
      </c>
      <c r="B60" s="9">
        <f>Planning!B44</f>
        <v>0</v>
      </c>
      <c r="C60" s="9">
        <f>Planning!C44</f>
        <v>0</v>
      </c>
      <c r="D60" s="9">
        <f>Planning!D44</f>
        <v>0</v>
      </c>
      <c r="E60" s="3">
        <f>Planning!E44</f>
        <v>0</v>
      </c>
      <c r="F60" s="3" t="str">
        <f>IF(Planning!G44&lt;&gt;0,Planning!G44,"")</f>
        <v/>
      </c>
      <c r="G60" s="194">
        <f>Planning!H44</f>
        <v>0</v>
      </c>
      <c r="H60" s="4">
        <f>Planning!AJ44</f>
        <v>0</v>
      </c>
      <c r="I60" s="198">
        <f ca="1">IF(OR(W60="1",AND(W60&lt;&gt;"1",G60=Lists!$A$17)),Y60,0)</f>
        <v>0</v>
      </c>
      <c r="J60" s="174"/>
      <c r="K60" s="32" t="str">
        <f ca="1">IF(AND(W60="2",G60&lt;&gt;Lists!$A$17),AA60,Z60)</f>
        <v/>
      </c>
      <c r="L60" s="33" t="str">
        <f t="shared" ca="1" si="8"/>
        <v/>
      </c>
      <c r="M60" s="5">
        <f>Planning!AK44</f>
        <v>0</v>
      </c>
      <c r="N60" s="5">
        <f>'Month 9'!M60+'Month 9'!N60-'Month 9'!O60</f>
        <v>0</v>
      </c>
      <c r="O60" s="166"/>
      <c r="P60" s="32" t="str">
        <f t="shared" si="1"/>
        <v/>
      </c>
      <c r="Q60" s="33" t="str">
        <f t="shared" si="9"/>
        <v/>
      </c>
      <c r="R60" s="89">
        <f ca="1">SUMIFS($J$25:$J$224,$C$25:$C$224,$C60,$G$25:$G$224,Lists!$A$16)</f>
        <v>0</v>
      </c>
      <c r="S60" s="89">
        <f t="shared" si="4"/>
        <v>0</v>
      </c>
      <c r="U60" s="2" t="str">
        <f t="shared" si="5"/>
        <v/>
      </c>
      <c r="W60" s="2" t="str">
        <f>IF(C60=0,"",LEFT(INDEX(Lists!$H$5:$H$49,MATCH(C60,Lists!$G$5:$G$49,0),1),1))</f>
        <v/>
      </c>
      <c r="Y60" s="4">
        <f ca="1">'Month 9'!H60+'Month 9'!I60-'Month 9'!J60</f>
        <v>0</v>
      </c>
      <c r="Z60" s="2" t="str">
        <f t="shared" ca="1" si="6"/>
        <v/>
      </c>
      <c r="AA60" s="2" t="str">
        <f t="shared" ca="1" si="10"/>
        <v/>
      </c>
      <c r="AC60" s="627" t="str">
        <f t="shared" si="7"/>
        <v>0</v>
      </c>
    </row>
    <row r="61" spans="1:29" ht="39" hidden="1" customHeight="1" x14ac:dyDescent="0.2">
      <c r="A61" s="14" t="str">
        <f>Planning!A45</f>
        <v>I037</v>
      </c>
      <c r="B61" s="9">
        <f>Planning!B45</f>
        <v>0</v>
      </c>
      <c r="C61" s="9">
        <f>Planning!C45</f>
        <v>0</v>
      </c>
      <c r="D61" s="9">
        <f>Planning!D45</f>
        <v>0</v>
      </c>
      <c r="E61" s="3">
        <f>Planning!E45</f>
        <v>0</v>
      </c>
      <c r="F61" s="3" t="str">
        <f>IF(Planning!G45&lt;&gt;0,Planning!G45,"")</f>
        <v/>
      </c>
      <c r="G61" s="194">
        <f>Planning!H45</f>
        <v>0</v>
      </c>
      <c r="H61" s="4">
        <f>Planning!AJ45</f>
        <v>0</v>
      </c>
      <c r="I61" s="198">
        <f ca="1">IF(OR(W61="1",AND(W61&lt;&gt;"1",G61=Lists!$A$17)),Y61,0)</f>
        <v>0</v>
      </c>
      <c r="J61" s="174"/>
      <c r="K61" s="32" t="str">
        <f ca="1">IF(AND(W61="2",G61&lt;&gt;Lists!$A$17),AA61,Z61)</f>
        <v/>
      </c>
      <c r="L61" s="33" t="str">
        <f t="shared" ca="1" si="8"/>
        <v/>
      </c>
      <c r="M61" s="5">
        <f>Planning!AK45</f>
        <v>0</v>
      </c>
      <c r="N61" s="5">
        <f>'Month 9'!M61+'Month 9'!N61-'Month 9'!O61</f>
        <v>0</v>
      </c>
      <c r="O61" s="166"/>
      <c r="P61" s="32" t="str">
        <f t="shared" si="1"/>
        <v/>
      </c>
      <c r="Q61" s="33" t="str">
        <f t="shared" si="9"/>
        <v/>
      </c>
      <c r="R61" s="89">
        <f ca="1">SUMIFS($J$25:$J$224,$C$25:$C$224,$C61,$G$25:$G$224,Lists!$A$16)</f>
        <v>0</v>
      </c>
      <c r="S61" s="89">
        <f t="shared" si="4"/>
        <v>0</v>
      </c>
      <c r="U61" s="2" t="str">
        <f t="shared" si="5"/>
        <v/>
      </c>
      <c r="W61" s="2" t="str">
        <f>IF(C61=0,"",LEFT(INDEX(Lists!$H$5:$H$49,MATCH(C61,Lists!$G$5:$G$49,0),1),1))</f>
        <v/>
      </c>
      <c r="Y61" s="4">
        <f ca="1">'Month 9'!H61+'Month 9'!I61-'Month 9'!J61</f>
        <v>0</v>
      </c>
      <c r="Z61" s="2" t="str">
        <f t="shared" ca="1" si="6"/>
        <v/>
      </c>
      <c r="AA61" s="2" t="str">
        <f t="shared" ca="1" si="10"/>
        <v/>
      </c>
      <c r="AC61" s="627" t="str">
        <f t="shared" si="7"/>
        <v>0</v>
      </c>
    </row>
    <row r="62" spans="1:29" ht="39" hidden="1" customHeight="1" x14ac:dyDescent="0.2">
      <c r="A62" s="14" t="str">
        <f>Planning!A46</f>
        <v>I038</v>
      </c>
      <c r="B62" s="9">
        <f>Planning!B46</f>
        <v>0</v>
      </c>
      <c r="C62" s="9">
        <f>Planning!C46</f>
        <v>0</v>
      </c>
      <c r="D62" s="9">
        <f>Planning!D46</f>
        <v>0</v>
      </c>
      <c r="E62" s="3">
        <f>Planning!E46</f>
        <v>0</v>
      </c>
      <c r="F62" s="3" t="str">
        <f>IF(Planning!G46&lt;&gt;0,Planning!G46,"")</f>
        <v/>
      </c>
      <c r="G62" s="194">
        <f>Planning!H46</f>
        <v>0</v>
      </c>
      <c r="H62" s="4">
        <f>Planning!AJ46</f>
        <v>0</v>
      </c>
      <c r="I62" s="198">
        <f ca="1">IF(OR(W62="1",AND(W62&lt;&gt;"1",G62=Lists!$A$17)),Y62,0)</f>
        <v>0</v>
      </c>
      <c r="J62" s="174"/>
      <c r="K62" s="32" t="str">
        <f ca="1">IF(AND(W62="2",G62&lt;&gt;Lists!$A$17),AA62,Z62)</f>
        <v/>
      </c>
      <c r="L62" s="33" t="str">
        <f t="shared" ca="1" si="8"/>
        <v/>
      </c>
      <c r="M62" s="5">
        <f>Planning!AK46</f>
        <v>0</v>
      </c>
      <c r="N62" s="5">
        <f>'Month 9'!M62+'Month 9'!N62-'Month 9'!O62</f>
        <v>0</v>
      </c>
      <c r="O62" s="166"/>
      <c r="P62" s="32" t="str">
        <f t="shared" si="1"/>
        <v/>
      </c>
      <c r="Q62" s="33" t="str">
        <f t="shared" si="9"/>
        <v/>
      </c>
      <c r="R62" s="89">
        <f ca="1">SUMIFS($J$25:$J$224,$C$25:$C$224,$C62,$G$25:$G$224,Lists!$A$16)</f>
        <v>0</v>
      </c>
      <c r="S62" s="89">
        <f t="shared" si="4"/>
        <v>0</v>
      </c>
      <c r="U62" s="2" t="str">
        <f t="shared" si="5"/>
        <v/>
      </c>
      <c r="W62" s="2" t="str">
        <f>IF(C62=0,"",LEFT(INDEX(Lists!$H$5:$H$49,MATCH(C62,Lists!$G$5:$G$49,0),1),1))</f>
        <v/>
      </c>
      <c r="Y62" s="4">
        <f ca="1">'Month 9'!H62+'Month 9'!I62-'Month 9'!J62</f>
        <v>0</v>
      </c>
      <c r="Z62" s="2" t="str">
        <f t="shared" ca="1" si="6"/>
        <v/>
      </c>
      <c r="AA62" s="2" t="str">
        <f t="shared" ca="1" si="10"/>
        <v/>
      </c>
      <c r="AC62" s="627" t="str">
        <f t="shared" si="7"/>
        <v>0</v>
      </c>
    </row>
    <row r="63" spans="1:29" ht="39" hidden="1" customHeight="1" x14ac:dyDescent="0.2">
      <c r="A63" s="14" t="str">
        <f>Planning!A47</f>
        <v>I039</v>
      </c>
      <c r="B63" s="9">
        <f>Planning!B47</f>
        <v>0</v>
      </c>
      <c r="C63" s="9">
        <f>Planning!C47</f>
        <v>0</v>
      </c>
      <c r="D63" s="9">
        <f>Planning!D47</f>
        <v>0</v>
      </c>
      <c r="E63" s="3">
        <f>Planning!E47</f>
        <v>0</v>
      </c>
      <c r="F63" s="3" t="str">
        <f>IF(Planning!G47&lt;&gt;0,Planning!G47,"")</f>
        <v/>
      </c>
      <c r="G63" s="194">
        <f>Planning!H47</f>
        <v>0</v>
      </c>
      <c r="H63" s="4">
        <f>Planning!AJ47</f>
        <v>0</v>
      </c>
      <c r="I63" s="198">
        <f ca="1">IF(OR(W63="1",AND(W63&lt;&gt;"1",G63=Lists!$A$17)),Y63,0)</f>
        <v>0</v>
      </c>
      <c r="J63" s="174"/>
      <c r="K63" s="32" t="str">
        <f ca="1">IF(AND(W63="2",G63&lt;&gt;Lists!$A$17),AA63,Z63)</f>
        <v/>
      </c>
      <c r="L63" s="33" t="str">
        <f t="shared" ca="1" si="8"/>
        <v/>
      </c>
      <c r="M63" s="5">
        <f>Planning!AK47</f>
        <v>0</v>
      </c>
      <c r="N63" s="5">
        <f>'Month 9'!M63+'Month 9'!N63-'Month 9'!O63</f>
        <v>0</v>
      </c>
      <c r="O63" s="166"/>
      <c r="P63" s="32" t="str">
        <f t="shared" si="1"/>
        <v/>
      </c>
      <c r="Q63" s="33" t="str">
        <f t="shared" si="9"/>
        <v/>
      </c>
      <c r="R63" s="89">
        <f ca="1">SUMIFS($J$25:$J$224,$C$25:$C$224,$C63,$G$25:$G$224,Lists!$A$16)</f>
        <v>0</v>
      </c>
      <c r="S63" s="89">
        <f t="shared" si="4"/>
        <v>0</v>
      </c>
      <c r="U63" s="2" t="str">
        <f t="shared" si="5"/>
        <v/>
      </c>
      <c r="W63" s="2" t="str">
        <f>IF(C63=0,"",LEFT(INDEX(Lists!$H$5:$H$49,MATCH(C63,Lists!$G$5:$G$49,0),1),1))</f>
        <v/>
      </c>
      <c r="Y63" s="4">
        <f ca="1">'Month 9'!H63+'Month 9'!I63-'Month 9'!J63</f>
        <v>0</v>
      </c>
      <c r="Z63" s="2" t="str">
        <f t="shared" ca="1" si="6"/>
        <v/>
      </c>
      <c r="AA63" s="2" t="str">
        <f t="shared" ca="1" si="10"/>
        <v/>
      </c>
      <c r="AC63" s="627" t="str">
        <f t="shared" si="7"/>
        <v>0</v>
      </c>
    </row>
    <row r="64" spans="1:29" ht="39" hidden="1" customHeight="1" x14ac:dyDescent="0.2">
      <c r="A64" s="14" t="str">
        <f>Planning!A48</f>
        <v>I040</v>
      </c>
      <c r="B64" s="9">
        <f>Planning!B48</f>
        <v>0</v>
      </c>
      <c r="C64" s="9">
        <f>Planning!C48</f>
        <v>0</v>
      </c>
      <c r="D64" s="9">
        <f>Planning!D48</f>
        <v>0</v>
      </c>
      <c r="E64" s="3">
        <f>Planning!E48</f>
        <v>0</v>
      </c>
      <c r="F64" s="3" t="str">
        <f>IF(Planning!G48&lt;&gt;0,Planning!G48,"")</f>
        <v/>
      </c>
      <c r="G64" s="194">
        <f>Planning!H48</f>
        <v>0</v>
      </c>
      <c r="H64" s="4">
        <f>Planning!AJ48</f>
        <v>0</v>
      </c>
      <c r="I64" s="198">
        <f ca="1">IF(OR(W64="1",AND(W64&lt;&gt;"1",G64=Lists!$A$17)),Y64,0)</f>
        <v>0</v>
      </c>
      <c r="J64" s="174"/>
      <c r="K64" s="32" t="str">
        <f ca="1">IF(AND(W64="2",G64&lt;&gt;Lists!$A$17),AA64,Z64)</f>
        <v/>
      </c>
      <c r="L64" s="33" t="str">
        <f t="shared" ca="1" si="8"/>
        <v/>
      </c>
      <c r="M64" s="5">
        <f>Planning!AK48</f>
        <v>0</v>
      </c>
      <c r="N64" s="5">
        <f>'Month 9'!M64+'Month 9'!N64-'Month 9'!O64</f>
        <v>0</v>
      </c>
      <c r="O64" s="166"/>
      <c r="P64" s="32" t="str">
        <f t="shared" si="1"/>
        <v/>
      </c>
      <c r="Q64" s="33" t="str">
        <f t="shared" si="9"/>
        <v/>
      </c>
      <c r="R64" s="89">
        <f ca="1">SUMIFS($J$25:$J$224,$C$25:$C$224,$C64,$G$25:$G$224,Lists!$A$16)</f>
        <v>0</v>
      </c>
      <c r="S64" s="89">
        <f t="shared" si="4"/>
        <v>0</v>
      </c>
      <c r="U64" s="2" t="str">
        <f t="shared" si="5"/>
        <v/>
      </c>
      <c r="W64" s="2" t="str">
        <f>IF(C64=0,"",LEFT(INDEX(Lists!$H$5:$H$49,MATCH(C64,Lists!$G$5:$G$49,0),1),1))</f>
        <v/>
      </c>
      <c r="Y64" s="4">
        <f ca="1">'Month 9'!H64+'Month 9'!I64-'Month 9'!J64</f>
        <v>0</v>
      </c>
      <c r="Z64" s="2" t="str">
        <f t="shared" ca="1" si="6"/>
        <v/>
      </c>
      <c r="AA64" s="2" t="str">
        <f t="shared" ca="1" si="10"/>
        <v/>
      </c>
      <c r="AC64" s="627" t="str">
        <f t="shared" si="7"/>
        <v>0</v>
      </c>
    </row>
    <row r="65" spans="1:29" ht="39" hidden="1" customHeight="1" x14ac:dyDescent="0.2">
      <c r="A65" s="14" t="str">
        <f>Planning!A49</f>
        <v>I041</v>
      </c>
      <c r="B65" s="9">
        <f>Planning!B49</f>
        <v>0</v>
      </c>
      <c r="C65" s="9">
        <f>Planning!C49</f>
        <v>0</v>
      </c>
      <c r="D65" s="9">
        <f>Planning!D49</f>
        <v>0</v>
      </c>
      <c r="E65" s="3">
        <f>Planning!E49</f>
        <v>0</v>
      </c>
      <c r="F65" s="3" t="str">
        <f>IF(Planning!G49&lt;&gt;0,Planning!G49,"")</f>
        <v/>
      </c>
      <c r="G65" s="194">
        <f>Planning!H49</f>
        <v>0</v>
      </c>
      <c r="H65" s="4">
        <f>Planning!AJ49</f>
        <v>0</v>
      </c>
      <c r="I65" s="198">
        <f ca="1">IF(OR(W65="1",AND(W65&lt;&gt;"1",G65=Lists!$A$17)),Y65,0)</f>
        <v>0</v>
      </c>
      <c r="J65" s="174"/>
      <c r="K65" s="32" t="str">
        <f ca="1">IF(AND(W65="2",G65&lt;&gt;Lists!$A$17),AA65,Z65)</f>
        <v/>
      </c>
      <c r="L65" s="33" t="str">
        <f t="shared" ca="1" si="8"/>
        <v/>
      </c>
      <c r="M65" s="5">
        <f>Planning!AK49</f>
        <v>0</v>
      </c>
      <c r="N65" s="5">
        <f>'Month 9'!M65+'Month 9'!N65-'Month 9'!O65</f>
        <v>0</v>
      </c>
      <c r="O65" s="166"/>
      <c r="P65" s="32" t="str">
        <f t="shared" si="1"/>
        <v/>
      </c>
      <c r="Q65" s="33" t="str">
        <f t="shared" si="9"/>
        <v/>
      </c>
      <c r="R65" s="89">
        <f ca="1">SUMIFS($J$25:$J$224,$C$25:$C$224,$C65,$G$25:$G$224,Lists!$A$16)</f>
        <v>0</v>
      </c>
      <c r="S65" s="89">
        <f t="shared" si="4"/>
        <v>0</v>
      </c>
      <c r="U65" s="2" t="str">
        <f t="shared" si="5"/>
        <v/>
      </c>
      <c r="W65" s="2" t="str">
        <f>IF(C65=0,"",LEFT(INDEX(Lists!$H$5:$H$49,MATCH(C65,Lists!$G$5:$G$49,0),1),1))</f>
        <v/>
      </c>
      <c r="Y65" s="4">
        <f ca="1">'Month 9'!H65+'Month 9'!I65-'Month 9'!J65</f>
        <v>0</v>
      </c>
      <c r="Z65" s="2" t="str">
        <f t="shared" ca="1" si="6"/>
        <v/>
      </c>
      <c r="AA65" s="2" t="str">
        <f t="shared" ca="1" si="10"/>
        <v/>
      </c>
      <c r="AC65" s="627" t="str">
        <f t="shared" si="7"/>
        <v>0</v>
      </c>
    </row>
    <row r="66" spans="1:29" ht="39" hidden="1" customHeight="1" x14ac:dyDescent="0.2">
      <c r="A66" s="14" t="str">
        <f>Planning!A50</f>
        <v>I042</v>
      </c>
      <c r="B66" s="9">
        <f>Planning!B50</f>
        <v>0</v>
      </c>
      <c r="C66" s="9">
        <f>Planning!C50</f>
        <v>0</v>
      </c>
      <c r="D66" s="9">
        <f>Planning!D50</f>
        <v>0</v>
      </c>
      <c r="E66" s="3">
        <f>Planning!E50</f>
        <v>0</v>
      </c>
      <c r="F66" s="3" t="str">
        <f>IF(Planning!G50&lt;&gt;0,Planning!G50,"")</f>
        <v/>
      </c>
      <c r="G66" s="194">
        <f>Planning!H50</f>
        <v>0</v>
      </c>
      <c r="H66" s="4">
        <f>Planning!AJ50</f>
        <v>0</v>
      </c>
      <c r="I66" s="198">
        <f ca="1">IF(OR(W66="1",AND(W66&lt;&gt;"1",G66=Lists!$A$17)),Y66,0)</f>
        <v>0</v>
      </c>
      <c r="J66" s="174"/>
      <c r="K66" s="32" t="str">
        <f ca="1">IF(AND(W66="2",G66&lt;&gt;Lists!$A$17),AA66,Z66)</f>
        <v/>
      </c>
      <c r="L66" s="33" t="str">
        <f t="shared" ca="1" si="8"/>
        <v/>
      </c>
      <c r="M66" s="5">
        <f>Planning!AK50</f>
        <v>0</v>
      </c>
      <c r="N66" s="5">
        <f>'Month 9'!M66+'Month 9'!N66-'Month 9'!O66</f>
        <v>0</v>
      </c>
      <c r="O66" s="166"/>
      <c r="P66" s="32" t="str">
        <f t="shared" si="1"/>
        <v/>
      </c>
      <c r="Q66" s="33" t="str">
        <f t="shared" si="9"/>
        <v/>
      </c>
      <c r="R66" s="89">
        <f ca="1">SUMIFS($J$25:$J$224,$C$25:$C$224,$C66,$G$25:$G$224,Lists!$A$16)</f>
        <v>0</v>
      </c>
      <c r="S66" s="89">
        <f t="shared" si="4"/>
        <v>0</v>
      </c>
      <c r="U66" s="2" t="str">
        <f t="shared" si="5"/>
        <v/>
      </c>
      <c r="W66" s="2" t="str">
        <f>IF(C66=0,"",LEFT(INDEX(Lists!$H$5:$H$49,MATCH(C66,Lists!$G$5:$G$49,0),1),1))</f>
        <v/>
      </c>
      <c r="Y66" s="4">
        <f ca="1">'Month 9'!H66+'Month 9'!I66-'Month 9'!J66</f>
        <v>0</v>
      </c>
      <c r="Z66" s="2" t="str">
        <f t="shared" ca="1" si="6"/>
        <v/>
      </c>
      <c r="AA66" s="2" t="str">
        <f t="shared" ca="1" si="10"/>
        <v/>
      </c>
      <c r="AC66" s="627" t="str">
        <f t="shared" si="7"/>
        <v>0</v>
      </c>
    </row>
    <row r="67" spans="1:29" ht="39" hidden="1" customHeight="1" x14ac:dyDescent="0.2">
      <c r="A67" s="14" t="str">
        <f>Planning!A51</f>
        <v>I043</v>
      </c>
      <c r="B67" s="9">
        <f>Planning!B51</f>
        <v>0</v>
      </c>
      <c r="C67" s="9">
        <f>Planning!C51</f>
        <v>0</v>
      </c>
      <c r="D67" s="9">
        <f>Planning!D51</f>
        <v>0</v>
      </c>
      <c r="E67" s="3">
        <f>Planning!E51</f>
        <v>0</v>
      </c>
      <c r="F67" s="3" t="str">
        <f>IF(Planning!G51&lt;&gt;0,Planning!G51,"")</f>
        <v/>
      </c>
      <c r="G67" s="194">
        <f>Planning!H51</f>
        <v>0</v>
      </c>
      <c r="H67" s="4">
        <f>Planning!AJ51</f>
        <v>0</v>
      </c>
      <c r="I67" s="198">
        <f ca="1">IF(OR(W67="1",AND(W67&lt;&gt;"1",G67=Lists!$A$17)),Y67,0)</f>
        <v>0</v>
      </c>
      <c r="J67" s="174"/>
      <c r="K67" s="32" t="str">
        <f ca="1">IF(AND(W67="2",G67&lt;&gt;Lists!$A$17),AA67,Z67)</f>
        <v/>
      </c>
      <c r="L67" s="33" t="str">
        <f t="shared" ca="1" si="8"/>
        <v/>
      </c>
      <c r="M67" s="5">
        <f>Planning!AK51</f>
        <v>0</v>
      </c>
      <c r="N67" s="5">
        <f>'Month 9'!M67+'Month 9'!N67-'Month 9'!O67</f>
        <v>0</v>
      </c>
      <c r="O67" s="166"/>
      <c r="P67" s="32" t="str">
        <f t="shared" si="1"/>
        <v/>
      </c>
      <c r="Q67" s="33" t="str">
        <f t="shared" si="9"/>
        <v/>
      </c>
      <c r="R67" s="89">
        <f ca="1">SUMIFS($J$25:$J$224,$C$25:$C$224,$C67,$G$25:$G$224,Lists!$A$16)</f>
        <v>0</v>
      </c>
      <c r="S67" s="89">
        <f t="shared" si="4"/>
        <v>0</v>
      </c>
      <c r="U67" s="2" t="str">
        <f t="shared" si="5"/>
        <v/>
      </c>
      <c r="W67" s="2" t="str">
        <f>IF(C67=0,"",LEFT(INDEX(Lists!$H$5:$H$49,MATCH(C67,Lists!$G$5:$G$49,0),1),1))</f>
        <v/>
      </c>
      <c r="Y67" s="4">
        <f ca="1">'Month 9'!H67+'Month 9'!I67-'Month 9'!J67</f>
        <v>0</v>
      </c>
      <c r="Z67" s="2" t="str">
        <f t="shared" ca="1" si="6"/>
        <v/>
      </c>
      <c r="AA67" s="2" t="str">
        <f t="shared" ca="1" si="10"/>
        <v/>
      </c>
      <c r="AC67" s="627" t="str">
        <f t="shared" si="7"/>
        <v>0</v>
      </c>
    </row>
    <row r="68" spans="1:29" ht="39" hidden="1" customHeight="1" x14ac:dyDescent="0.2">
      <c r="A68" s="14" t="str">
        <f>Planning!A52</f>
        <v>I044</v>
      </c>
      <c r="B68" s="9">
        <f>Planning!B52</f>
        <v>0</v>
      </c>
      <c r="C68" s="9">
        <f>Planning!C52</f>
        <v>0</v>
      </c>
      <c r="D68" s="9">
        <f>Planning!D52</f>
        <v>0</v>
      </c>
      <c r="E68" s="3">
        <f>Planning!E52</f>
        <v>0</v>
      </c>
      <c r="F68" s="3" t="str">
        <f>IF(Planning!G52&lt;&gt;0,Planning!G52,"")</f>
        <v/>
      </c>
      <c r="G68" s="194">
        <f>Planning!H52</f>
        <v>0</v>
      </c>
      <c r="H68" s="4">
        <f>Planning!AJ52</f>
        <v>0</v>
      </c>
      <c r="I68" s="198">
        <f ca="1">IF(OR(W68="1",AND(W68&lt;&gt;"1",G68=Lists!$A$17)),Y68,0)</f>
        <v>0</v>
      </c>
      <c r="J68" s="174"/>
      <c r="K68" s="32" t="str">
        <f ca="1">IF(AND(W68="2",G68&lt;&gt;Lists!$A$17),AA68,Z68)</f>
        <v/>
      </c>
      <c r="L68" s="33" t="str">
        <f t="shared" ca="1" si="8"/>
        <v/>
      </c>
      <c r="M68" s="5">
        <f>Planning!AK52</f>
        <v>0</v>
      </c>
      <c r="N68" s="5">
        <f>'Month 9'!M68+'Month 9'!N68-'Month 9'!O68</f>
        <v>0</v>
      </c>
      <c r="O68" s="166"/>
      <c r="P68" s="32" t="str">
        <f t="shared" si="1"/>
        <v/>
      </c>
      <c r="Q68" s="33" t="str">
        <f t="shared" si="9"/>
        <v/>
      </c>
      <c r="R68" s="89">
        <f ca="1">SUMIFS($J$25:$J$224,$C$25:$C$224,$C68,$G$25:$G$224,Lists!$A$16)</f>
        <v>0</v>
      </c>
      <c r="S68" s="89">
        <f t="shared" si="4"/>
        <v>0</v>
      </c>
      <c r="U68" s="2" t="str">
        <f t="shared" si="5"/>
        <v/>
      </c>
      <c r="W68" s="2" t="str">
        <f>IF(C68=0,"",LEFT(INDEX(Lists!$H$5:$H$49,MATCH(C68,Lists!$G$5:$G$49,0),1),1))</f>
        <v/>
      </c>
      <c r="Y68" s="4">
        <f ca="1">'Month 9'!H68+'Month 9'!I68-'Month 9'!J68</f>
        <v>0</v>
      </c>
      <c r="Z68" s="2" t="str">
        <f t="shared" ca="1" si="6"/>
        <v/>
      </c>
      <c r="AA68" s="2" t="str">
        <f t="shared" ca="1" si="10"/>
        <v/>
      </c>
      <c r="AC68" s="627" t="str">
        <f t="shared" si="7"/>
        <v>0</v>
      </c>
    </row>
    <row r="69" spans="1:29" ht="39" hidden="1" customHeight="1" x14ac:dyDescent="0.2">
      <c r="A69" s="14" t="str">
        <f>Planning!A53</f>
        <v>I045</v>
      </c>
      <c r="B69" s="9">
        <f>Planning!B53</f>
        <v>0</v>
      </c>
      <c r="C69" s="9">
        <f>Planning!C53</f>
        <v>0</v>
      </c>
      <c r="D69" s="9">
        <f>Planning!D53</f>
        <v>0</v>
      </c>
      <c r="E69" s="3">
        <f>Planning!E53</f>
        <v>0</v>
      </c>
      <c r="F69" s="3" t="str">
        <f>IF(Planning!G53&lt;&gt;0,Planning!G53,"")</f>
        <v/>
      </c>
      <c r="G69" s="194">
        <f>Planning!H53</f>
        <v>0</v>
      </c>
      <c r="H69" s="4">
        <f>Planning!AJ53</f>
        <v>0</v>
      </c>
      <c r="I69" s="198">
        <f ca="1">IF(OR(W69="1",AND(W69&lt;&gt;"1",G69=Lists!$A$17)),Y69,0)</f>
        <v>0</v>
      </c>
      <c r="J69" s="174"/>
      <c r="K69" s="32" t="str">
        <f ca="1">IF(AND(W69="2",G69&lt;&gt;Lists!$A$17),AA69,Z69)</f>
        <v/>
      </c>
      <c r="L69" s="33" t="str">
        <f t="shared" ca="1" si="8"/>
        <v/>
      </c>
      <c r="M69" s="5">
        <f>Planning!AK53</f>
        <v>0</v>
      </c>
      <c r="N69" s="5">
        <f>'Month 9'!M69+'Month 9'!N69-'Month 9'!O69</f>
        <v>0</v>
      </c>
      <c r="O69" s="166"/>
      <c r="P69" s="32" t="str">
        <f t="shared" si="1"/>
        <v/>
      </c>
      <c r="Q69" s="33" t="str">
        <f t="shared" si="9"/>
        <v/>
      </c>
      <c r="R69" s="89">
        <f ca="1">SUMIFS($J$25:$J$224,$C$25:$C$224,$C69,$G$25:$G$224,Lists!$A$16)</f>
        <v>0</v>
      </c>
      <c r="S69" s="89">
        <f t="shared" si="4"/>
        <v>0</v>
      </c>
      <c r="U69" s="2" t="str">
        <f t="shared" si="5"/>
        <v/>
      </c>
      <c r="W69" s="2" t="str">
        <f>IF(C69=0,"",LEFT(INDEX(Lists!$H$5:$H$49,MATCH(C69,Lists!$G$5:$G$49,0),1),1))</f>
        <v/>
      </c>
      <c r="Y69" s="4">
        <f ca="1">'Month 9'!H69+'Month 9'!I69-'Month 9'!J69</f>
        <v>0</v>
      </c>
      <c r="Z69" s="2" t="str">
        <f t="shared" ca="1" si="6"/>
        <v/>
      </c>
      <c r="AA69" s="2" t="str">
        <f t="shared" ca="1" si="10"/>
        <v/>
      </c>
      <c r="AC69" s="627" t="str">
        <f t="shared" si="7"/>
        <v>0</v>
      </c>
    </row>
    <row r="70" spans="1:29" ht="39" hidden="1" customHeight="1" x14ac:dyDescent="0.2">
      <c r="A70" s="14" t="str">
        <f>Planning!A54</f>
        <v>I046</v>
      </c>
      <c r="B70" s="9">
        <f>Planning!B54</f>
        <v>0</v>
      </c>
      <c r="C70" s="9">
        <f>Planning!C54</f>
        <v>0</v>
      </c>
      <c r="D70" s="9">
        <f>Planning!D54</f>
        <v>0</v>
      </c>
      <c r="E70" s="3">
        <f>Planning!E54</f>
        <v>0</v>
      </c>
      <c r="F70" s="3" t="str">
        <f>IF(Planning!G54&lt;&gt;0,Planning!G54,"")</f>
        <v/>
      </c>
      <c r="G70" s="194">
        <f>Planning!H54</f>
        <v>0</v>
      </c>
      <c r="H70" s="4">
        <f>Planning!AJ54</f>
        <v>0</v>
      </c>
      <c r="I70" s="198">
        <f ca="1">IF(OR(W70="1",AND(W70&lt;&gt;"1",G70=Lists!$A$17)),Y70,0)</f>
        <v>0</v>
      </c>
      <c r="J70" s="174"/>
      <c r="K70" s="32" t="str">
        <f ca="1">IF(AND(W70="2",G70&lt;&gt;Lists!$A$17),AA70,Z70)</f>
        <v/>
      </c>
      <c r="L70" s="33" t="str">
        <f t="shared" ca="1" si="8"/>
        <v/>
      </c>
      <c r="M70" s="5">
        <f>Planning!AK54</f>
        <v>0</v>
      </c>
      <c r="N70" s="5">
        <f>'Month 9'!M70+'Month 9'!N70-'Month 9'!O70</f>
        <v>0</v>
      </c>
      <c r="O70" s="166"/>
      <c r="P70" s="32" t="str">
        <f t="shared" si="1"/>
        <v/>
      </c>
      <c r="Q70" s="33" t="str">
        <f t="shared" si="9"/>
        <v/>
      </c>
      <c r="R70" s="89">
        <f ca="1">SUMIFS($J$25:$J$224,$C$25:$C$224,$C70,$G$25:$G$224,Lists!$A$16)</f>
        <v>0</v>
      </c>
      <c r="S70" s="89">
        <f t="shared" si="4"/>
        <v>0</v>
      </c>
      <c r="U70" s="2" t="str">
        <f t="shared" si="5"/>
        <v/>
      </c>
      <c r="W70" s="2" t="str">
        <f>IF(C70=0,"",LEFT(INDEX(Lists!$H$5:$H$49,MATCH(C70,Lists!$G$5:$G$49,0),1),1))</f>
        <v/>
      </c>
      <c r="Y70" s="4">
        <f ca="1">'Month 9'!H70+'Month 9'!I70-'Month 9'!J70</f>
        <v>0</v>
      </c>
      <c r="Z70" s="2" t="str">
        <f t="shared" ca="1" si="6"/>
        <v/>
      </c>
      <c r="AA70" s="2" t="str">
        <f t="shared" ca="1" si="10"/>
        <v/>
      </c>
      <c r="AC70" s="627" t="str">
        <f t="shared" si="7"/>
        <v>0</v>
      </c>
    </row>
    <row r="71" spans="1:29" ht="39" hidden="1" customHeight="1" x14ac:dyDescent="0.2">
      <c r="A71" s="14" t="str">
        <f>Planning!A55</f>
        <v>I047</v>
      </c>
      <c r="B71" s="9">
        <f>Planning!B55</f>
        <v>0</v>
      </c>
      <c r="C71" s="9">
        <f>Planning!C55</f>
        <v>0</v>
      </c>
      <c r="D71" s="9">
        <f>Planning!D55</f>
        <v>0</v>
      </c>
      <c r="E71" s="3">
        <f>Planning!E55</f>
        <v>0</v>
      </c>
      <c r="F71" s="3" t="str">
        <f>IF(Planning!G55&lt;&gt;0,Planning!G55,"")</f>
        <v/>
      </c>
      <c r="G71" s="194">
        <f>Planning!H55</f>
        <v>0</v>
      </c>
      <c r="H71" s="4">
        <f>Planning!AJ55</f>
        <v>0</v>
      </c>
      <c r="I71" s="198">
        <f ca="1">IF(OR(W71="1",AND(W71&lt;&gt;"1",G71=Lists!$A$17)),Y71,0)</f>
        <v>0</v>
      </c>
      <c r="J71" s="174"/>
      <c r="K71" s="32" t="str">
        <f ca="1">IF(AND(W71="2",G71&lt;&gt;Lists!$A$17),AA71,Z71)</f>
        <v/>
      </c>
      <c r="L71" s="33" t="str">
        <f t="shared" ca="1" si="8"/>
        <v/>
      </c>
      <c r="M71" s="5">
        <f>Planning!AK55</f>
        <v>0</v>
      </c>
      <c r="N71" s="5">
        <f>'Month 9'!M71+'Month 9'!N71-'Month 9'!O71</f>
        <v>0</v>
      </c>
      <c r="O71" s="166"/>
      <c r="P71" s="32" t="str">
        <f t="shared" si="1"/>
        <v/>
      </c>
      <c r="Q71" s="33" t="str">
        <f t="shared" si="9"/>
        <v/>
      </c>
      <c r="R71" s="89">
        <f ca="1">SUMIFS($J$25:$J$224,$C$25:$C$224,$C71,$G$25:$G$224,Lists!$A$16)</f>
        <v>0</v>
      </c>
      <c r="S71" s="89">
        <f t="shared" si="4"/>
        <v>0</v>
      </c>
      <c r="U71" s="2" t="str">
        <f t="shared" si="5"/>
        <v/>
      </c>
      <c r="W71" s="2" t="str">
        <f>IF(C71=0,"",LEFT(INDEX(Lists!$H$5:$H$49,MATCH(C71,Lists!$G$5:$G$49,0),1),1))</f>
        <v/>
      </c>
      <c r="Y71" s="4">
        <f ca="1">'Month 9'!H71+'Month 9'!I71-'Month 9'!J71</f>
        <v>0</v>
      </c>
      <c r="Z71" s="2" t="str">
        <f t="shared" ca="1" si="6"/>
        <v/>
      </c>
      <c r="AA71" s="2" t="str">
        <f t="shared" ca="1" si="10"/>
        <v/>
      </c>
      <c r="AC71" s="627" t="str">
        <f t="shared" si="7"/>
        <v>0</v>
      </c>
    </row>
    <row r="72" spans="1:29" ht="39" hidden="1" customHeight="1" x14ac:dyDescent="0.2">
      <c r="A72" s="14" t="str">
        <f>Planning!A56</f>
        <v>I048</v>
      </c>
      <c r="B72" s="9">
        <f>Planning!B56</f>
        <v>0</v>
      </c>
      <c r="C72" s="9">
        <f>Planning!C56</f>
        <v>0</v>
      </c>
      <c r="D72" s="9">
        <f>Planning!D56</f>
        <v>0</v>
      </c>
      <c r="E72" s="3">
        <f>Planning!E56</f>
        <v>0</v>
      </c>
      <c r="F72" s="3" t="str">
        <f>IF(Planning!G56&lt;&gt;0,Planning!G56,"")</f>
        <v/>
      </c>
      <c r="G72" s="194">
        <f>Planning!H56</f>
        <v>0</v>
      </c>
      <c r="H72" s="4">
        <f>Planning!AJ56</f>
        <v>0</v>
      </c>
      <c r="I72" s="198">
        <f ca="1">IF(OR(W72="1",AND(W72&lt;&gt;"1",G72=Lists!$A$17)),Y72,0)</f>
        <v>0</v>
      </c>
      <c r="J72" s="174"/>
      <c r="K72" s="32" t="str">
        <f ca="1">IF(AND(W72="2",G72&lt;&gt;Lists!$A$17),AA72,Z72)</f>
        <v/>
      </c>
      <c r="L72" s="33" t="str">
        <f t="shared" ca="1" si="8"/>
        <v/>
      </c>
      <c r="M72" s="5">
        <f>Planning!AK56</f>
        <v>0</v>
      </c>
      <c r="N72" s="5">
        <f>'Month 9'!M72+'Month 9'!N72-'Month 9'!O72</f>
        <v>0</v>
      </c>
      <c r="O72" s="166"/>
      <c r="P72" s="32" t="str">
        <f t="shared" si="1"/>
        <v/>
      </c>
      <c r="Q72" s="33" t="str">
        <f t="shared" si="9"/>
        <v/>
      </c>
      <c r="R72" s="89">
        <f ca="1">SUMIFS($J$25:$J$224,$C$25:$C$224,$C72,$G$25:$G$224,Lists!$A$16)</f>
        <v>0</v>
      </c>
      <c r="S72" s="89">
        <f t="shared" si="4"/>
        <v>0</v>
      </c>
      <c r="U72" s="2" t="str">
        <f t="shared" si="5"/>
        <v/>
      </c>
      <c r="W72" s="2" t="str">
        <f>IF(C72=0,"",LEFT(INDEX(Lists!$H$5:$H$49,MATCH(C72,Lists!$G$5:$G$49,0),1),1))</f>
        <v/>
      </c>
      <c r="Y72" s="4">
        <f ca="1">'Month 9'!H72+'Month 9'!I72-'Month 9'!J72</f>
        <v>0</v>
      </c>
      <c r="Z72" s="2" t="str">
        <f t="shared" ca="1" si="6"/>
        <v/>
      </c>
      <c r="AA72" s="2" t="str">
        <f t="shared" ca="1" si="10"/>
        <v/>
      </c>
      <c r="AC72" s="627" t="str">
        <f t="shared" si="7"/>
        <v>0</v>
      </c>
    </row>
    <row r="73" spans="1:29" ht="39" hidden="1" customHeight="1" x14ac:dyDescent="0.2">
      <c r="A73" s="14" t="str">
        <f>Planning!A57</f>
        <v>I049</v>
      </c>
      <c r="B73" s="9">
        <f>Planning!B57</f>
        <v>0</v>
      </c>
      <c r="C73" s="9">
        <f>Planning!C57</f>
        <v>0</v>
      </c>
      <c r="D73" s="9">
        <f>Planning!D57</f>
        <v>0</v>
      </c>
      <c r="E73" s="3">
        <f>Planning!E57</f>
        <v>0</v>
      </c>
      <c r="F73" s="3" t="str">
        <f>IF(Planning!G57&lt;&gt;0,Planning!G57,"")</f>
        <v/>
      </c>
      <c r="G73" s="194">
        <f>Planning!H57</f>
        <v>0</v>
      </c>
      <c r="H73" s="4">
        <f>Planning!AJ57</f>
        <v>0</v>
      </c>
      <c r="I73" s="198">
        <f ca="1">IF(OR(W73="1",AND(W73&lt;&gt;"1",G73=Lists!$A$17)),Y73,0)</f>
        <v>0</v>
      </c>
      <c r="J73" s="174"/>
      <c r="K73" s="32" t="str">
        <f ca="1">IF(AND(W73="2",G73&lt;&gt;Lists!$A$17),AA73,Z73)</f>
        <v/>
      </c>
      <c r="L73" s="33" t="str">
        <f t="shared" ca="1" si="8"/>
        <v/>
      </c>
      <c r="M73" s="5">
        <f>Planning!AK57</f>
        <v>0</v>
      </c>
      <c r="N73" s="5">
        <f>'Month 9'!M73+'Month 9'!N73-'Month 9'!O73</f>
        <v>0</v>
      </c>
      <c r="O73" s="166"/>
      <c r="P73" s="32" t="str">
        <f t="shared" si="1"/>
        <v/>
      </c>
      <c r="Q73" s="33" t="str">
        <f t="shared" si="9"/>
        <v/>
      </c>
      <c r="R73" s="89">
        <f ca="1">SUMIFS($J$25:$J$224,$C$25:$C$224,$C73,$G$25:$G$224,Lists!$A$16)</f>
        <v>0</v>
      </c>
      <c r="S73" s="89">
        <f t="shared" si="4"/>
        <v>0</v>
      </c>
      <c r="U73" s="2" t="str">
        <f t="shared" si="5"/>
        <v/>
      </c>
      <c r="W73" s="2" t="str">
        <f>IF(C73=0,"",LEFT(INDEX(Lists!$H$5:$H$49,MATCH(C73,Lists!$G$5:$G$49,0),1),1))</f>
        <v/>
      </c>
      <c r="Y73" s="4">
        <f ca="1">'Month 9'!H73+'Month 9'!I73-'Month 9'!J73</f>
        <v>0</v>
      </c>
      <c r="Z73" s="2" t="str">
        <f t="shared" ca="1" si="6"/>
        <v/>
      </c>
      <c r="AA73" s="2" t="str">
        <f t="shared" ca="1" si="10"/>
        <v/>
      </c>
      <c r="AC73" s="627" t="str">
        <f t="shared" si="7"/>
        <v>0</v>
      </c>
    </row>
    <row r="74" spans="1:29" ht="39" hidden="1" customHeight="1" x14ac:dyDescent="0.2">
      <c r="A74" s="14" t="str">
        <f>Planning!A58</f>
        <v>I050</v>
      </c>
      <c r="B74" s="9">
        <f>Planning!B58</f>
        <v>0</v>
      </c>
      <c r="C74" s="9">
        <f>Planning!C58</f>
        <v>0</v>
      </c>
      <c r="D74" s="9">
        <f>Planning!D58</f>
        <v>0</v>
      </c>
      <c r="E74" s="3">
        <f>Planning!E58</f>
        <v>0</v>
      </c>
      <c r="F74" s="3" t="str">
        <f>IF(Planning!G58&lt;&gt;0,Planning!G58,"")</f>
        <v/>
      </c>
      <c r="G74" s="194">
        <f>Planning!H58</f>
        <v>0</v>
      </c>
      <c r="H74" s="4">
        <f>Planning!AJ58</f>
        <v>0</v>
      </c>
      <c r="I74" s="198">
        <f ca="1">IF(OR(W74="1",AND(W74&lt;&gt;"1",G74=Lists!$A$17)),Y74,0)</f>
        <v>0</v>
      </c>
      <c r="J74" s="174"/>
      <c r="K74" s="32" t="str">
        <f ca="1">IF(AND(W74="2",G74&lt;&gt;Lists!$A$17),AA74,Z74)</f>
        <v/>
      </c>
      <c r="L74" s="33" t="str">
        <f t="shared" ca="1" si="8"/>
        <v/>
      </c>
      <c r="M74" s="5">
        <f>Planning!AK58</f>
        <v>0</v>
      </c>
      <c r="N74" s="5">
        <f>'Month 9'!M74+'Month 9'!N74-'Month 9'!O74</f>
        <v>0</v>
      </c>
      <c r="O74" s="166"/>
      <c r="P74" s="32" t="str">
        <f t="shared" si="1"/>
        <v/>
      </c>
      <c r="Q74" s="33" t="str">
        <f t="shared" si="9"/>
        <v/>
      </c>
      <c r="R74" s="89">
        <f ca="1">SUMIFS($J$25:$J$224,$C$25:$C$224,$C74,$G$25:$G$224,Lists!$A$16)</f>
        <v>0</v>
      </c>
      <c r="S74" s="89">
        <f t="shared" si="4"/>
        <v>0</v>
      </c>
      <c r="U74" s="2" t="str">
        <f t="shared" si="5"/>
        <v/>
      </c>
      <c r="W74" s="2" t="str">
        <f>IF(C74=0,"",LEFT(INDEX(Lists!$H$5:$H$49,MATCH(C74,Lists!$G$5:$G$49,0),1),1))</f>
        <v/>
      </c>
      <c r="Y74" s="4">
        <f ca="1">'Month 9'!H74+'Month 9'!I74-'Month 9'!J74</f>
        <v>0</v>
      </c>
      <c r="Z74" s="2" t="str">
        <f t="shared" ca="1" si="6"/>
        <v/>
      </c>
      <c r="AA74" s="2" t="str">
        <f t="shared" ca="1" si="10"/>
        <v/>
      </c>
      <c r="AC74" s="627" t="str">
        <f t="shared" si="7"/>
        <v>0</v>
      </c>
    </row>
    <row r="75" spans="1:29" ht="39" hidden="1" customHeight="1" x14ac:dyDescent="0.2">
      <c r="A75" s="14" t="str">
        <f>Planning!A59</f>
        <v>I051</v>
      </c>
      <c r="B75" s="9">
        <f>Planning!B59</f>
        <v>0</v>
      </c>
      <c r="C75" s="9">
        <f>Planning!C59</f>
        <v>0</v>
      </c>
      <c r="D75" s="9">
        <f>Planning!D59</f>
        <v>0</v>
      </c>
      <c r="E75" s="3">
        <f>Planning!E59</f>
        <v>0</v>
      </c>
      <c r="F75" s="3" t="str">
        <f>IF(Planning!G59&lt;&gt;0,Planning!G59,"")</f>
        <v/>
      </c>
      <c r="G75" s="194">
        <f>Planning!H59</f>
        <v>0</v>
      </c>
      <c r="H75" s="4">
        <f>Planning!AJ59</f>
        <v>0</v>
      </c>
      <c r="I75" s="198">
        <f ca="1">IF(OR(W75="1",AND(W75&lt;&gt;"1",G75=Lists!$A$17)),Y75,0)</f>
        <v>0</v>
      </c>
      <c r="J75" s="174"/>
      <c r="K75" s="32" t="str">
        <f ca="1">IF(AND(W75="2",G75&lt;&gt;Lists!$A$17),AA75,Z75)</f>
        <v/>
      </c>
      <c r="L75" s="33" t="str">
        <f t="shared" ca="1" si="8"/>
        <v/>
      </c>
      <c r="M75" s="5">
        <f>Planning!AK59</f>
        <v>0</v>
      </c>
      <c r="N75" s="5">
        <f>'Month 9'!M75+'Month 9'!N75-'Month 9'!O75</f>
        <v>0</v>
      </c>
      <c r="O75" s="166"/>
      <c r="P75" s="32" t="str">
        <f t="shared" si="1"/>
        <v/>
      </c>
      <c r="Q75" s="33" t="str">
        <f t="shared" si="9"/>
        <v/>
      </c>
      <c r="R75" s="89">
        <f ca="1">SUMIFS($J$25:$J$224,$C$25:$C$224,$C75,$G$25:$G$224,Lists!$A$16)</f>
        <v>0</v>
      </c>
      <c r="S75" s="89">
        <f t="shared" si="4"/>
        <v>0</v>
      </c>
      <c r="U75" s="2" t="str">
        <f t="shared" si="5"/>
        <v/>
      </c>
      <c r="W75" s="2" t="str">
        <f>IF(C75=0,"",LEFT(INDEX(Lists!$H$5:$H$49,MATCH(C75,Lists!$G$5:$G$49,0),1),1))</f>
        <v/>
      </c>
      <c r="Y75" s="4">
        <f ca="1">'Month 9'!H75+'Month 9'!I75-'Month 9'!J75</f>
        <v>0</v>
      </c>
      <c r="Z75" s="2" t="str">
        <f t="shared" ca="1" si="6"/>
        <v/>
      </c>
      <c r="AA75" s="2" t="str">
        <f t="shared" ca="1" si="10"/>
        <v/>
      </c>
      <c r="AC75" s="627" t="str">
        <f t="shared" si="7"/>
        <v>0</v>
      </c>
    </row>
    <row r="76" spans="1:29" ht="39" hidden="1" customHeight="1" x14ac:dyDescent="0.2">
      <c r="A76" s="14" t="str">
        <f>Planning!A60</f>
        <v>I052</v>
      </c>
      <c r="B76" s="9">
        <f>Planning!B60</f>
        <v>0</v>
      </c>
      <c r="C76" s="9">
        <f>Planning!C60</f>
        <v>0</v>
      </c>
      <c r="D76" s="9">
        <f>Planning!D60</f>
        <v>0</v>
      </c>
      <c r="E76" s="3">
        <f>Planning!E60</f>
        <v>0</v>
      </c>
      <c r="F76" s="3" t="str">
        <f>IF(Planning!G60&lt;&gt;0,Planning!G60,"")</f>
        <v/>
      </c>
      <c r="G76" s="194">
        <f>Planning!H60</f>
        <v>0</v>
      </c>
      <c r="H76" s="4">
        <f>Planning!AJ60</f>
        <v>0</v>
      </c>
      <c r="I76" s="198">
        <f ca="1">IF(OR(W76="1",AND(W76&lt;&gt;"1",G76=Lists!$A$17)),Y76,0)</f>
        <v>0</v>
      </c>
      <c r="J76" s="174"/>
      <c r="K76" s="32" t="str">
        <f ca="1">IF(AND(W76="2",G76&lt;&gt;Lists!$A$17),AA76,Z76)</f>
        <v/>
      </c>
      <c r="L76" s="33" t="str">
        <f t="shared" ca="1" si="8"/>
        <v/>
      </c>
      <c r="M76" s="5">
        <f>Planning!AK60</f>
        <v>0</v>
      </c>
      <c r="N76" s="5">
        <f>'Month 9'!M76+'Month 9'!N76-'Month 9'!O76</f>
        <v>0</v>
      </c>
      <c r="O76" s="166"/>
      <c r="P76" s="32" t="str">
        <f t="shared" si="1"/>
        <v/>
      </c>
      <c r="Q76" s="33" t="str">
        <f t="shared" si="9"/>
        <v/>
      </c>
      <c r="R76" s="89">
        <f ca="1">SUMIFS($J$25:$J$224,$C$25:$C$224,$C76,$G$25:$G$224,Lists!$A$16)</f>
        <v>0</v>
      </c>
      <c r="S76" s="89">
        <f t="shared" si="4"/>
        <v>0</v>
      </c>
      <c r="U76" s="2" t="str">
        <f t="shared" si="5"/>
        <v/>
      </c>
      <c r="W76" s="2" t="str">
        <f>IF(C76=0,"",LEFT(INDEX(Lists!$H$5:$H$49,MATCH(C76,Lists!$G$5:$G$49,0),1),1))</f>
        <v/>
      </c>
      <c r="Y76" s="4">
        <f ca="1">'Month 9'!H76+'Month 9'!I76-'Month 9'!J76</f>
        <v>0</v>
      </c>
      <c r="Z76" s="2" t="str">
        <f t="shared" ca="1" si="6"/>
        <v/>
      </c>
      <c r="AA76" s="2" t="str">
        <f t="shared" ca="1" si="10"/>
        <v/>
      </c>
      <c r="AC76" s="627" t="str">
        <f t="shared" si="7"/>
        <v>0</v>
      </c>
    </row>
    <row r="77" spans="1:29" ht="39" hidden="1" customHeight="1" x14ac:dyDescent="0.2">
      <c r="A77" s="14" t="str">
        <f>Planning!A61</f>
        <v>I053</v>
      </c>
      <c r="B77" s="9">
        <f>Planning!B61</f>
        <v>0</v>
      </c>
      <c r="C77" s="9">
        <f>Planning!C61</f>
        <v>0</v>
      </c>
      <c r="D77" s="9">
        <f>Planning!D61</f>
        <v>0</v>
      </c>
      <c r="E77" s="3">
        <f>Planning!E61</f>
        <v>0</v>
      </c>
      <c r="F77" s="3" t="str">
        <f>IF(Planning!G61&lt;&gt;0,Planning!G61,"")</f>
        <v/>
      </c>
      <c r="G77" s="194">
        <f>Planning!H61</f>
        <v>0</v>
      </c>
      <c r="H77" s="4">
        <f>Planning!AJ61</f>
        <v>0</v>
      </c>
      <c r="I77" s="198">
        <f ca="1">IF(OR(W77="1",AND(W77&lt;&gt;"1",G77=Lists!$A$17)),Y77,0)</f>
        <v>0</v>
      </c>
      <c r="J77" s="174"/>
      <c r="K77" s="32" t="str">
        <f ca="1">IF(AND(W77="2",G77&lt;&gt;Lists!$A$17),AA77,Z77)</f>
        <v/>
      </c>
      <c r="L77" s="33" t="str">
        <f t="shared" ca="1" si="8"/>
        <v/>
      </c>
      <c r="M77" s="5">
        <f>Planning!AK61</f>
        <v>0</v>
      </c>
      <c r="N77" s="5">
        <f>'Month 9'!M77+'Month 9'!N77-'Month 9'!O77</f>
        <v>0</v>
      </c>
      <c r="O77" s="166"/>
      <c r="P77" s="32" t="str">
        <f t="shared" si="1"/>
        <v/>
      </c>
      <c r="Q77" s="33" t="str">
        <f t="shared" si="9"/>
        <v/>
      </c>
      <c r="R77" s="89">
        <f ca="1">SUMIFS($J$25:$J$224,$C$25:$C$224,$C77,$G$25:$G$224,Lists!$A$16)</f>
        <v>0</v>
      </c>
      <c r="S77" s="89">
        <f t="shared" si="4"/>
        <v>0</v>
      </c>
      <c r="U77" s="2" t="str">
        <f t="shared" si="5"/>
        <v/>
      </c>
      <c r="W77" s="2" t="str">
        <f>IF(C77=0,"",LEFT(INDEX(Lists!$H$5:$H$49,MATCH(C77,Lists!$G$5:$G$49,0),1),1))</f>
        <v/>
      </c>
      <c r="Y77" s="4">
        <f ca="1">'Month 9'!H77+'Month 9'!I77-'Month 9'!J77</f>
        <v>0</v>
      </c>
      <c r="Z77" s="2" t="str">
        <f t="shared" ca="1" si="6"/>
        <v/>
      </c>
      <c r="AA77" s="2" t="str">
        <f t="shared" ca="1" si="10"/>
        <v/>
      </c>
      <c r="AC77" s="627" t="str">
        <f t="shared" si="7"/>
        <v>0</v>
      </c>
    </row>
    <row r="78" spans="1:29" ht="39" hidden="1" customHeight="1" x14ac:dyDescent="0.2">
      <c r="A78" s="14" t="str">
        <f>Planning!A62</f>
        <v>I054</v>
      </c>
      <c r="B78" s="9">
        <f>Planning!B62</f>
        <v>0</v>
      </c>
      <c r="C78" s="9">
        <f>Planning!C62</f>
        <v>0</v>
      </c>
      <c r="D78" s="9">
        <f>Planning!D62</f>
        <v>0</v>
      </c>
      <c r="E78" s="3">
        <f>Planning!E62</f>
        <v>0</v>
      </c>
      <c r="F78" s="3" t="str">
        <f>IF(Planning!G62&lt;&gt;0,Planning!G62,"")</f>
        <v/>
      </c>
      <c r="G78" s="194">
        <f>Planning!H62</f>
        <v>0</v>
      </c>
      <c r="H78" s="4">
        <f>Planning!AJ62</f>
        <v>0</v>
      </c>
      <c r="I78" s="198">
        <f ca="1">IF(OR(W78="1",AND(W78&lt;&gt;"1",G78=Lists!$A$17)),Y78,0)</f>
        <v>0</v>
      </c>
      <c r="J78" s="174"/>
      <c r="K78" s="32" t="str">
        <f ca="1">IF(AND(W78="2",G78&lt;&gt;Lists!$A$17),AA78,Z78)</f>
        <v/>
      </c>
      <c r="L78" s="33" t="str">
        <f t="shared" ca="1" si="8"/>
        <v/>
      </c>
      <c r="M78" s="5">
        <f>Planning!AK62</f>
        <v>0</v>
      </c>
      <c r="N78" s="5">
        <f>'Month 9'!M78+'Month 9'!N78-'Month 9'!O78</f>
        <v>0</v>
      </c>
      <c r="O78" s="166"/>
      <c r="P78" s="32" t="str">
        <f t="shared" si="1"/>
        <v/>
      </c>
      <c r="Q78" s="33" t="str">
        <f t="shared" si="9"/>
        <v/>
      </c>
      <c r="R78" s="89">
        <f ca="1">SUMIFS($J$25:$J$224,$C$25:$C$224,$C78,$G$25:$G$224,Lists!$A$16)</f>
        <v>0</v>
      </c>
      <c r="S78" s="89">
        <f t="shared" si="4"/>
        <v>0</v>
      </c>
      <c r="U78" s="2" t="str">
        <f t="shared" si="5"/>
        <v/>
      </c>
      <c r="W78" s="2" t="str">
        <f>IF(C78=0,"",LEFT(INDEX(Lists!$H$5:$H$49,MATCH(C78,Lists!$G$5:$G$49,0),1),1))</f>
        <v/>
      </c>
      <c r="Y78" s="4">
        <f ca="1">'Month 9'!H78+'Month 9'!I78-'Month 9'!J78</f>
        <v>0</v>
      </c>
      <c r="Z78" s="2" t="str">
        <f t="shared" ca="1" si="6"/>
        <v/>
      </c>
      <c r="AA78" s="2" t="str">
        <f t="shared" ca="1" si="10"/>
        <v/>
      </c>
      <c r="AC78" s="627" t="str">
        <f t="shared" si="7"/>
        <v>0</v>
      </c>
    </row>
    <row r="79" spans="1:29" ht="39" hidden="1" customHeight="1" x14ac:dyDescent="0.2">
      <c r="A79" s="14" t="str">
        <f>Planning!A63</f>
        <v>I055</v>
      </c>
      <c r="B79" s="9">
        <f>Planning!B63</f>
        <v>0</v>
      </c>
      <c r="C79" s="9">
        <f>Planning!C63</f>
        <v>0</v>
      </c>
      <c r="D79" s="9">
        <f>Planning!D63</f>
        <v>0</v>
      </c>
      <c r="E79" s="3">
        <f>Planning!E63</f>
        <v>0</v>
      </c>
      <c r="F79" s="3" t="str">
        <f>IF(Planning!G63&lt;&gt;0,Planning!G63,"")</f>
        <v/>
      </c>
      <c r="G79" s="194">
        <f>Planning!H63</f>
        <v>0</v>
      </c>
      <c r="H79" s="4">
        <f>Planning!AJ63</f>
        <v>0</v>
      </c>
      <c r="I79" s="198">
        <f ca="1">IF(OR(W79="1",AND(W79&lt;&gt;"1",G79=Lists!$A$17)),Y79,0)</f>
        <v>0</v>
      </c>
      <c r="J79" s="174"/>
      <c r="K79" s="32" t="str">
        <f ca="1">IF(AND(W79="2",G79&lt;&gt;Lists!$A$17),AA79,Z79)</f>
        <v/>
      </c>
      <c r="L79" s="33" t="str">
        <f t="shared" ca="1" si="8"/>
        <v/>
      </c>
      <c r="M79" s="5">
        <f>Planning!AK63</f>
        <v>0</v>
      </c>
      <c r="N79" s="5">
        <f>'Month 9'!M79+'Month 9'!N79-'Month 9'!O79</f>
        <v>0</v>
      </c>
      <c r="O79" s="166"/>
      <c r="P79" s="32" t="str">
        <f t="shared" si="1"/>
        <v/>
      </c>
      <c r="Q79" s="33" t="str">
        <f t="shared" si="9"/>
        <v/>
      </c>
      <c r="R79" s="89">
        <f ca="1">SUMIFS($J$25:$J$224,$C$25:$C$224,$C79,$G$25:$G$224,Lists!$A$16)</f>
        <v>0</v>
      </c>
      <c r="S79" s="89">
        <f t="shared" si="4"/>
        <v>0</v>
      </c>
      <c r="U79" s="2" t="str">
        <f t="shared" si="5"/>
        <v/>
      </c>
      <c r="W79" s="2" t="str">
        <f>IF(C79=0,"",LEFT(INDEX(Lists!$H$5:$H$49,MATCH(C79,Lists!$G$5:$G$49,0),1),1))</f>
        <v/>
      </c>
      <c r="Y79" s="4">
        <f ca="1">'Month 9'!H79+'Month 9'!I79-'Month 9'!J79</f>
        <v>0</v>
      </c>
      <c r="Z79" s="2" t="str">
        <f t="shared" ca="1" si="6"/>
        <v/>
      </c>
      <c r="AA79" s="2" t="str">
        <f t="shared" ca="1" si="10"/>
        <v/>
      </c>
      <c r="AC79" s="627" t="str">
        <f t="shared" si="7"/>
        <v>0</v>
      </c>
    </row>
    <row r="80" spans="1:29" ht="39" hidden="1" customHeight="1" x14ac:dyDescent="0.2">
      <c r="A80" s="14" t="str">
        <f>Planning!A64</f>
        <v>I056</v>
      </c>
      <c r="B80" s="9">
        <f>Planning!B64</f>
        <v>0</v>
      </c>
      <c r="C80" s="9">
        <f>Planning!C64</f>
        <v>0</v>
      </c>
      <c r="D80" s="9">
        <f>Planning!D64</f>
        <v>0</v>
      </c>
      <c r="E80" s="3">
        <f>Planning!E64</f>
        <v>0</v>
      </c>
      <c r="F80" s="3" t="str">
        <f>IF(Planning!G64&lt;&gt;0,Planning!G64,"")</f>
        <v/>
      </c>
      <c r="G80" s="194">
        <f>Planning!H64</f>
        <v>0</v>
      </c>
      <c r="H80" s="4">
        <f>Planning!AJ64</f>
        <v>0</v>
      </c>
      <c r="I80" s="198">
        <f ca="1">IF(OR(W80="1",AND(W80&lt;&gt;"1",G80=Lists!$A$17)),Y80,0)</f>
        <v>0</v>
      </c>
      <c r="J80" s="174"/>
      <c r="K80" s="32" t="str">
        <f ca="1">IF(AND(W80="2",G80&lt;&gt;Lists!$A$17),AA80,Z80)</f>
        <v/>
      </c>
      <c r="L80" s="33" t="str">
        <f t="shared" ca="1" si="8"/>
        <v/>
      </c>
      <c r="M80" s="5">
        <f>Planning!AK64</f>
        <v>0</v>
      </c>
      <c r="N80" s="5">
        <f>'Month 9'!M80+'Month 9'!N80-'Month 9'!O80</f>
        <v>0</v>
      </c>
      <c r="O80" s="166"/>
      <c r="P80" s="32" t="str">
        <f t="shared" si="1"/>
        <v/>
      </c>
      <c r="Q80" s="33" t="str">
        <f t="shared" si="9"/>
        <v/>
      </c>
      <c r="R80" s="89">
        <f ca="1">SUMIFS($J$25:$J$224,$C$25:$C$224,$C80,$G$25:$G$224,Lists!$A$16)</f>
        <v>0</v>
      </c>
      <c r="S80" s="89">
        <f t="shared" si="4"/>
        <v>0</v>
      </c>
      <c r="U80" s="2" t="str">
        <f t="shared" si="5"/>
        <v/>
      </c>
      <c r="W80" s="2" t="str">
        <f>IF(C80=0,"",LEFT(INDEX(Lists!$H$5:$H$49,MATCH(C80,Lists!$G$5:$G$49,0),1),1))</f>
        <v/>
      </c>
      <c r="Y80" s="4">
        <f ca="1">'Month 9'!H80+'Month 9'!I80-'Month 9'!J80</f>
        <v>0</v>
      </c>
      <c r="Z80" s="2" t="str">
        <f t="shared" ca="1" si="6"/>
        <v/>
      </c>
      <c r="AA80" s="2" t="str">
        <f t="shared" ca="1" si="10"/>
        <v/>
      </c>
      <c r="AC80" s="627" t="str">
        <f t="shared" si="7"/>
        <v>0</v>
      </c>
    </row>
    <row r="81" spans="1:29" ht="39" hidden="1" customHeight="1" x14ac:dyDescent="0.2">
      <c r="A81" s="14" t="str">
        <f>Planning!A65</f>
        <v>I057</v>
      </c>
      <c r="B81" s="9">
        <f>Planning!B65</f>
        <v>0</v>
      </c>
      <c r="C81" s="9">
        <f>Planning!C65</f>
        <v>0</v>
      </c>
      <c r="D81" s="9">
        <f>Planning!D65</f>
        <v>0</v>
      </c>
      <c r="E81" s="3">
        <f>Planning!E65</f>
        <v>0</v>
      </c>
      <c r="F81" s="3" t="str">
        <f>IF(Planning!G65&lt;&gt;0,Planning!G65,"")</f>
        <v/>
      </c>
      <c r="G81" s="194">
        <f>Planning!H65</f>
        <v>0</v>
      </c>
      <c r="H81" s="4">
        <f>Planning!AJ65</f>
        <v>0</v>
      </c>
      <c r="I81" s="198">
        <f ca="1">IF(OR(W81="1",AND(W81&lt;&gt;"1",G81=Lists!$A$17)),Y81,0)</f>
        <v>0</v>
      </c>
      <c r="J81" s="174"/>
      <c r="K81" s="32" t="str">
        <f ca="1">IF(AND(W81="2",G81&lt;&gt;Lists!$A$17),AA81,Z81)</f>
        <v/>
      </c>
      <c r="L81" s="33" t="str">
        <f t="shared" ca="1" si="8"/>
        <v/>
      </c>
      <c r="M81" s="5">
        <f>Planning!AK65</f>
        <v>0</v>
      </c>
      <c r="N81" s="5">
        <f>'Month 9'!M81+'Month 9'!N81-'Month 9'!O81</f>
        <v>0</v>
      </c>
      <c r="O81" s="166"/>
      <c r="P81" s="32" t="str">
        <f t="shared" si="1"/>
        <v/>
      </c>
      <c r="Q81" s="33" t="str">
        <f t="shared" si="9"/>
        <v/>
      </c>
      <c r="R81" s="89">
        <f ca="1">SUMIFS($J$25:$J$224,$C$25:$C$224,$C81,$G$25:$G$224,Lists!$A$16)</f>
        <v>0</v>
      </c>
      <c r="S81" s="89">
        <f t="shared" si="4"/>
        <v>0</v>
      </c>
      <c r="U81" s="2" t="str">
        <f t="shared" si="5"/>
        <v/>
      </c>
      <c r="W81" s="2" t="str">
        <f>IF(C81=0,"",LEFT(INDEX(Lists!$H$5:$H$49,MATCH(C81,Lists!$G$5:$G$49,0),1),1))</f>
        <v/>
      </c>
      <c r="Y81" s="4">
        <f ca="1">'Month 9'!H81+'Month 9'!I81-'Month 9'!J81</f>
        <v>0</v>
      </c>
      <c r="Z81" s="2" t="str">
        <f t="shared" ca="1" si="6"/>
        <v/>
      </c>
      <c r="AA81" s="2" t="str">
        <f t="shared" ca="1" si="10"/>
        <v/>
      </c>
      <c r="AC81" s="627" t="str">
        <f t="shared" si="7"/>
        <v>0</v>
      </c>
    </row>
    <row r="82" spans="1:29" ht="39" hidden="1" customHeight="1" x14ac:dyDescent="0.2">
      <c r="A82" s="14" t="str">
        <f>Planning!A66</f>
        <v>I058</v>
      </c>
      <c r="B82" s="9">
        <f>Planning!B66</f>
        <v>0</v>
      </c>
      <c r="C82" s="9">
        <f>Planning!C66</f>
        <v>0</v>
      </c>
      <c r="D82" s="9">
        <f>Planning!D66</f>
        <v>0</v>
      </c>
      <c r="E82" s="3">
        <f>Planning!E66</f>
        <v>0</v>
      </c>
      <c r="F82" s="3" t="str">
        <f>IF(Planning!G66&lt;&gt;0,Planning!G66,"")</f>
        <v/>
      </c>
      <c r="G82" s="194">
        <f>Planning!H66</f>
        <v>0</v>
      </c>
      <c r="H82" s="4">
        <f>Planning!AJ66</f>
        <v>0</v>
      </c>
      <c r="I82" s="198">
        <f ca="1">IF(OR(W82="1",AND(W82&lt;&gt;"1",G82=Lists!$A$17)),Y82,0)</f>
        <v>0</v>
      </c>
      <c r="J82" s="174"/>
      <c r="K82" s="32" t="str">
        <f ca="1">IF(AND(W82="2",G82&lt;&gt;Lists!$A$17),AA82,Z82)</f>
        <v/>
      </c>
      <c r="L82" s="33" t="str">
        <f t="shared" ca="1" si="8"/>
        <v/>
      </c>
      <c r="M82" s="5">
        <f>Planning!AK66</f>
        <v>0</v>
      </c>
      <c r="N82" s="5">
        <f>'Month 9'!M82+'Month 9'!N82-'Month 9'!O82</f>
        <v>0</v>
      </c>
      <c r="O82" s="166"/>
      <c r="P82" s="32" t="str">
        <f t="shared" si="1"/>
        <v/>
      </c>
      <c r="Q82" s="33" t="str">
        <f t="shared" si="9"/>
        <v/>
      </c>
      <c r="R82" s="89">
        <f ca="1">SUMIFS($J$25:$J$224,$C$25:$C$224,$C82,$G$25:$G$224,Lists!$A$16)</f>
        <v>0</v>
      </c>
      <c r="S82" s="89">
        <f t="shared" si="4"/>
        <v>0</v>
      </c>
      <c r="U82" s="2" t="str">
        <f t="shared" si="5"/>
        <v/>
      </c>
      <c r="W82" s="2" t="str">
        <f>IF(C82=0,"",LEFT(INDEX(Lists!$H$5:$H$49,MATCH(C82,Lists!$G$5:$G$49,0),1),1))</f>
        <v/>
      </c>
      <c r="Y82" s="4">
        <f ca="1">'Month 9'!H82+'Month 9'!I82-'Month 9'!J82</f>
        <v>0</v>
      </c>
      <c r="Z82" s="2" t="str">
        <f t="shared" ca="1" si="6"/>
        <v/>
      </c>
      <c r="AA82" s="2" t="str">
        <f t="shared" ca="1" si="10"/>
        <v/>
      </c>
      <c r="AC82" s="627" t="str">
        <f t="shared" si="7"/>
        <v>0</v>
      </c>
    </row>
    <row r="83" spans="1:29" ht="39" hidden="1" customHeight="1" x14ac:dyDescent="0.2">
      <c r="A83" s="14" t="str">
        <f>Planning!A67</f>
        <v>I059</v>
      </c>
      <c r="B83" s="9">
        <f>Planning!B67</f>
        <v>0</v>
      </c>
      <c r="C83" s="9">
        <f>Planning!C67</f>
        <v>0</v>
      </c>
      <c r="D83" s="9">
        <f>Planning!D67</f>
        <v>0</v>
      </c>
      <c r="E83" s="3">
        <f>Planning!E67</f>
        <v>0</v>
      </c>
      <c r="F83" s="3" t="str">
        <f>IF(Planning!G67&lt;&gt;0,Planning!G67,"")</f>
        <v/>
      </c>
      <c r="G83" s="194">
        <f>Planning!H67</f>
        <v>0</v>
      </c>
      <c r="H83" s="4">
        <f>Planning!AJ67</f>
        <v>0</v>
      </c>
      <c r="I83" s="198">
        <f ca="1">IF(OR(W83="1",AND(W83&lt;&gt;"1",G83=Lists!$A$17)),Y83,0)</f>
        <v>0</v>
      </c>
      <c r="J83" s="174"/>
      <c r="K83" s="32" t="str">
        <f ca="1">IF(AND(W83="2",G83&lt;&gt;Lists!$A$17),AA83,Z83)</f>
        <v/>
      </c>
      <c r="L83" s="33" t="str">
        <f t="shared" ca="1" si="8"/>
        <v/>
      </c>
      <c r="M83" s="5">
        <f>Planning!AK67</f>
        <v>0</v>
      </c>
      <c r="N83" s="5">
        <f>'Month 9'!M83+'Month 9'!N83-'Month 9'!O83</f>
        <v>0</v>
      </c>
      <c r="O83" s="166"/>
      <c r="P83" s="32" t="str">
        <f t="shared" si="1"/>
        <v/>
      </c>
      <c r="Q83" s="33" t="str">
        <f t="shared" si="9"/>
        <v/>
      </c>
      <c r="R83" s="89">
        <f ca="1">SUMIFS($J$25:$J$224,$C$25:$C$224,$C83,$G$25:$G$224,Lists!$A$16)</f>
        <v>0</v>
      </c>
      <c r="S83" s="89">
        <f t="shared" si="4"/>
        <v>0</v>
      </c>
      <c r="U83" s="2" t="str">
        <f t="shared" si="5"/>
        <v/>
      </c>
      <c r="W83" s="2" t="str">
        <f>IF(C83=0,"",LEFT(INDEX(Lists!$H$5:$H$49,MATCH(C83,Lists!$G$5:$G$49,0),1),1))</f>
        <v/>
      </c>
      <c r="Y83" s="4">
        <f ca="1">'Month 9'!H83+'Month 9'!I83-'Month 9'!J83</f>
        <v>0</v>
      </c>
      <c r="Z83" s="2" t="str">
        <f t="shared" ca="1" si="6"/>
        <v/>
      </c>
      <c r="AA83" s="2" t="str">
        <f t="shared" ca="1" si="10"/>
        <v/>
      </c>
      <c r="AC83" s="627" t="str">
        <f t="shared" si="7"/>
        <v>0</v>
      </c>
    </row>
    <row r="84" spans="1:29" ht="39" hidden="1" customHeight="1" x14ac:dyDescent="0.2">
      <c r="A84" s="14" t="str">
        <f>Planning!A68</f>
        <v>I060</v>
      </c>
      <c r="B84" s="9">
        <f>Planning!B68</f>
        <v>0</v>
      </c>
      <c r="C84" s="9">
        <f>Planning!C68</f>
        <v>0</v>
      </c>
      <c r="D84" s="9">
        <f>Planning!D68</f>
        <v>0</v>
      </c>
      <c r="E84" s="3">
        <f>Planning!E68</f>
        <v>0</v>
      </c>
      <c r="F84" s="3" t="str">
        <f>IF(Planning!G68&lt;&gt;0,Planning!G68,"")</f>
        <v/>
      </c>
      <c r="G84" s="194">
        <f>Planning!H68</f>
        <v>0</v>
      </c>
      <c r="H84" s="4">
        <f>Planning!AJ68</f>
        <v>0</v>
      </c>
      <c r="I84" s="198">
        <f ca="1">IF(OR(W84="1",AND(W84&lt;&gt;"1",G84=Lists!$A$17)),Y84,0)</f>
        <v>0</v>
      </c>
      <c r="J84" s="174"/>
      <c r="K84" s="32" t="str">
        <f ca="1">IF(AND(W84="2",G84&lt;&gt;Lists!$A$17),AA84,Z84)</f>
        <v/>
      </c>
      <c r="L84" s="33" t="str">
        <f t="shared" ca="1" si="8"/>
        <v/>
      </c>
      <c r="M84" s="5">
        <f>Planning!AK68</f>
        <v>0</v>
      </c>
      <c r="N84" s="5">
        <f>'Month 9'!M84+'Month 9'!N84-'Month 9'!O84</f>
        <v>0</v>
      </c>
      <c r="O84" s="166"/>
      <c r="P84" s="32" t="str">
        <f t="shared" si="1"/>
        <v/>
      </c>
      <c r="Q84" s="33" t="str">
        <f t="shared" si="9"/>
        <v/>
      </c>
      <c r="R84" s="89">
        <f ca="1">SUMIFS($J$25:$J$224,$C$25:$C$224,$C84,$G$25:$G$224,Lists!$A$16)</f>
        <v>0</v>
      </c>
      <c r="S84" s="89">
        <f t="shared" si="4"/>
        <v>0</v>
      </c>
      <c r="U84" s="2" t="str">
        <f t="shared" si="5"/>
        <v/>
      </c>
      <c r="W84" s="2" t="str">
        <f>IF(C84=0,"",LEFT(INDEX(Lists!$H$5:$H$49,MATCH(C84,Lists!$G$5:$G$49,0),1),1))</f>
        <v/>
      </c>
      <c r="Y84" s="4">
        <f ca="1">'Month 9'!H84+'Month 9'!I84-'Month 9'!J84</f>
        <v>0</v>
      </c>
      <c r="Z84" s="2" t="str">
        <f t="shared" ca="1" si="6"/>
        <v/>
      </c>
      <c r="AA84" s="2" t="str">
        <f t="shared" ca="1" si="10"/>
        <v/>
      </c>
      <c r="AC84" s="627" t="str">
        <f t="shared" si="7"/>
        <v>0</v>
      </c>
    </row>
    <row r="85" spans="1:29" ht="39" hidden="1" customHeight="1" x14ac:dyDescent="0.2">
      <c r="A85" s="14" t="str">
        <f>Planning!A69</f>
        <v>I061</v>
      </c>
      <c r="B85" s="9">
        <f>Planning!B69</f>
        <v>0</v>
      </c>
      <c r="C85" s="9">
        <f>Planning!C69</f>
        <v>0</v>
      </c>
      <c r="D85" s="9">
        <f>Planning!D69</f>
        <v>0</v>
      </c>
      <c r="E85" s="3">
        <f>Planning!E69</f>
        <v>0</v>
      </c>
      <c r="F85" s="3" t="str">
        <f>IF(Planning!G69&lt;&gt;0,Planning!G69,"")</f>
        <v/>
      </c>
      <c r="G85" s="194">
        <f>Planning!H69</f>
        <v>0</v>
      </c>
      <c r="H85" s="4">
        <f>Planning!AJ69</f>
        <v>0</v>
      </c>
      <c r="I85" s="198">
        <f ca="1">IF(OR(W85="1",AND(W85&lt;&gt;"1",G85=Lists!$A$17)),Y85,0)</f>
        <v>0</v>
      </c>
      <c r="J85" s="174"/>
      <c r="K85" s="32" t="str">
        <f ca="1">IF(AND(W85="2",G85&lt;&gt;Lists!$A$17),AA85,Z85)</f>
        <v/>
      </c>
      <c r="L85" s="33" t="str">
        <f t="shared" ca="1" si="8"/>
        <v/>
      </c>
      <c r="M85" s="5">
        <f>Planning!AK69</f>
        <v>0</v>
      </c>
      <c r="N85" s="5">
        <f>'Month 9'!M85+'Month 9'!N85-'Month 9'!O85</f>
        <v>0</v>
      </c>
      <c r="O85" s="166"/>
      <c r="P85" s="32" t="str">
        <f t="shared" si="1"/>
        <v/>
      </c>
      <c r="Q85" s="33" t="str">
        <f t="shared" si="9"/>
        <v/>
      </c>
      <c r="R85" s="89">
        <f ca="1">SUMIFS($J$25:$J$224,$C$25:$C$224,$C85,$G$25:$G$224,Lists!$A$16)</f>
        <v>0</v>
      </c>
      <c r="S85" s="89">
        <f t="shared" si="4"/>
        <v>0</v>
      </c>
      <c r="U85" s="2" t="str">
        <f t="shared" si="5"/>
        <v/>
      </c>
      <c r="W85" s="2" t="str">
        <f>IF(C85=0,"",LEFT(INDEX(Lists!$H$5:$H$49,MATCH(C85,Lists!$G$5:$G$49,0),1),1))</f>
        <v/>
      </c>
      <c r="Y85" s="4">
        <f ca="1">'Month 9'!H85+'Month 9'!I85-'Month 9'!J85</f>
        <v>0</v>
      </c>
      <c r="Z85" s="2" t="str">
        <f t="shared" ca="1" si="6"/>
        <v/>
      </c>
      <c r="AA85" s="2" t="str">
        <f t="shared" ca="1" si="10"/>
        <v/>
      </c>
      <c r="AC85" s="627" t="str">
        <f t="shared" si="7"/>
        <v>0</v>
      </c>
    </row>
    <row r="86" spans="1:29" ht="39" hidden="1" customHeight="1" x14ac:dyDescent="0.2">
      <c r="A86" s="14" t="str">
        <f>Planning!A70</f>
        <v>I062</v>
      </c>
      <c r="B86" s="9">
        <f>Planning!B70</f>
        <v>0</v>
      </c>
      <c r="C86" s="9">
        <f>Planning!C70</f>
        <v>0</v>
      </c>
      <c r="D86" s="9">
        <f>Planning!D70</f>
        <v>0</v>
      </c>
      <c r="E86" s="3">
        <f>Planning!E70</f>
        <v>0</v>
      </c>
      <c r="F86" s="3" t="str">
        <f>IF(Planning!G70&lt;&gt;0,Planning!G70,"")</f>
        <v/>
      </c>
      <c r="G86" s="194">
        <f>Planning!H70</f>
        <v>0</v>
      </c>
      <c r="H86" s="4">
        <f>Planning!AJ70</f>
        <v>0</v>
      </c>
      <c r="I86" s="198">
        <f ca="1">IF(OR(W86="1",AND(W86&lt;&gt;"1",G86=Lists!$A$17)),Y86,0)</f>
        <v>0</v>
      </c>
      <c r="J86" s="174"/>
      <c r="K86" s="32" t="str">
        <f ca="1">IF(AND(W86="2",G86&lt;&gt;Lists!$A$17),AA86,Z86)</f>
        <v/>
      </c>
      <c r="L86" s="33" t="str">
        <f t="shared" ca="1" si="8"/>
        <v/>
      </c>
      <c r="M86" s="5">
        <f>Planning!AK70</f>
        <v>0</v>
      </c>
      <c r="N86" s="5">
        <f>'Month 9'!M86+'Month 9'!N86-'Month 9'!O86</f>
        <v>0</v>
      </c>
      <c r="O86" s="166"/>
      <c r="P86" s="32" t="str">
        <f t="shared" si="1"/>
        <v/>
      </c>
      <c r="Q86" s="33" t="str">
        <f t="shared" si="9"/>
        <v/>
      </c>
      <c r="R86" s="89">
        <f ca="1">SUMIFS($J$25:$J$224,$C$25:$C$224,$C86,$G$25:$G$224,Lists!$A$16)</f>
        <v>0</v>
      </c>
      <c r="S86" s="89">
        <f t="shared" si="4"/>
        <v>0</v>
      </c>
      <c r="U86" s="2" t="str">
        <f t="shared" si="5"/>
        <v/>
      </c>
      <c r="W86" s="2" t="str">
        <f>IF(C86=0,"",LEFT(INDEX(Lists!$H$5:$H$49,MATCH(C86,Lists!$G$5:$G$49,0),1),1))</f>
        <v/>
      </c>
      <c r="Y86" s="4">
        <f ca="1">'Month 9'!H86+'Month 9'!I86-'Month 9'!J86</f>
        <v>0</v>
      </c>
      <c r="Z86" s="2" t="str">
        <f t="shared" ca="1" si="6"/>
        <v/>
      </c>
      <c r="AA86" s="2" t="str">
        <f t="shared" ca="1" si="10"/>
        <v/>
      </c>
      <c r="AC86" s="627" t="str">
        <f t="shared" si="7"/>
        <v>0</v>
      </c>
    </row>
    <row r="87" spans="1:29" ht="39" hidden="1" customHeight="1" x14ac:dyDescent="0.2">
      <c r="A87" s="14" t="str">
        <f>Planning!A71</f>
        <v>I063</v>
      </c>
      <c r="B87" s="9">
        <f>Planning!B71</f>
        <v>0</v>
      </c>
      <c r="C87" s="9">
        <f>Planning!C71</f>
        <v>0</v>
      </c>
      <c r="D87" s="9">
        <f>Planning!D71</f>
        <v>0</v>
      </c>
      <c r="E87" s="3">
        <f>Planning!E71</f>
        <v>0</v>
      </c>
      <c r="F87" s="3" t="str">
        <f>IF(Planning!G71&lt;&gt;0,Planning!G71,"")</f>
        <v/>
      </c>
      <c r="G87" s="194">
        <f>Planning!H71</f>
        <v>0</v>
      </c>
      <c r="H87" s="4">
        <f>Planning!AJ71</f>
        <v>0</v>
      </c>
      <c r="I87" s="198">
        <f ca="1">IF(OR(W87="1",AND(W87&lt;&gt;"1",G87=Lists!$A$17)),Y87,0)</f>
        <v>0</v>
      </c>
      <c r="J87" s="174"/>
      <c r="K87" s="32" t="str">
        <f ca="1">IF(AND(W87="2",G87&lt;&gt;Lists!$A$17),AA87,Z87)</f>
        <v/>
      </c>
      <c r="L87" s="33" t="str">
        <f t="shared" ca="1" si="8"/>
        <v/>
      </c>
      <c r="M87" s="5">
        <f>Planning!AK71</f>
        <v>0</v>
      </c>
      <c r="N87" s="5">
        <f>'Month 9'!M87+'Month 9'!N87-'Month 9'!O87</f>
        <v>0</v>
      </c>
      <c r="O87" s="166"/>
      <c r="P87" s="32" t="str">
        <f t="shared" si="1"/>
        <v/>
      </c>
      <c r="Q87" s="33" t="str">
        <f t="shared" si="9"/>
        <v/>
      </c>
      <c r="R87" s="89">
        <f ca="1">SUMIFS($J$25:$J$224,$C$25:$C$224,$C87,$G$25:$G$224,Lists!$A$16)</f>
        <v>0</v>
      </c>
      <c r="S87" s="89">
        <f t="shared" si="4"/>
        <v>0</v>
      </c>
      <c r="U87" s="2" t="str">
        <f t="shared" si="5"/>
        <v/>
      </c>
      <c r="W87" s="2" t="str">
        <f>IF(C87=0,"",LEFT(INDEX(Lists!$H$5:$H$49,MATCH(C87,Lists!$G$5:$G$49,0),1),1))</f>
        <v/>
      </c>
      <c r="Y87" s="4">
        <f ca="1">'Month 9'!H87+'Month 9'!I87-'Month 9'!J87</f>
        <v>0</v>
      </c>
      <c r="Z87" s="2" t="str">
        <f t="shared" ca="1" si="6"/>
        <v/>
      </c>
      <c r="AA87" s="2" t="str">
        <f t="shared" ca="1" si="10"/>
        <v/>
      </c>
      <c r="AC87" s="627" t="str">
        <f t="shared" si="7"/>
        <v>0</v>
      </c>
    </row>
    <row r="88" spans="1:29" ht="39" hidden="1" customHeight="1" x14ac:dyDescent="0.2">
      <c r="A88" s="14" t="str">
        <f>Planning!A72</f>
        <v>I064</v>
      </c>
      <c r="B88" s="9">
        <f>Planning!B72</f>
        <v>0</v>
      </c>
      <c r="C88" s="9">
        <f>Planning!C72</f>
        <v>0</v>
      </c>
      <c r="D88" s="9">
        <f>Planning!D72</f>
        <v>0</v>
      </c>
      <c r="E88" s="3">
        <f>Planning!E72</f>
        <v>0</v>
      </c>
      <c r="F88" s="3" t="str">
        <f>IF(Planning!G72&lt;&gt;0,Planning!G72,"")</f>
        <v/>
      </c>
      <c r="G88" s="194">
        <f>Planning!H72</f>
        <v>0</v>
      </c>
      <c r="H88" s="4">
        <f>Planning!AJ72</f>
        <v>0</v>
      </c>
      <c r="I88" s="198">
        <f ca="1">IF(OR(W88="1",AND(W88&lt;&gt;"1",G88=Lists!$A$17)),Y88,0)</f>
        <v>0</v>
      </c>
      <c r="J88" s="174"/>
      <c r="K88" s="32" t="str">
        <f ca="1">IF(AND(W88="2",G88&lt;&gt;Lists!$A$17),AA88,Z88)</f>
        <v/>
      </c>
      <c r="L88" s="33" t="str">
        <f t="shared" ca="1" si="8"/>
        <v/>
      </c>
      <c r="M88" s="5">
        <f>Planning!AK72</f>
        <v>0</v>
      </c>
      <c r="N88" s="5">
        <f>'Month 9'!M88+'Month 9'!N88-'Month 9'!O88</f>
        <v>0</v>
      </c>
      <c r="O88" s="166"/>
      <c r="P88" s="32" t="str">
        <f t="shared" si="1"/>
        <v/>
      </c>
      <c r="Q88" s="33" t="str">
        <f t="shared" si="9"/>
        <v/>
      </c>
      <c r="R88" s="89">
        <f ca="1">SUMIFS($J$25:$J$224,$C$25:$C$224,$C88,$G$25:$G$224,Lists!$A$16)</f>
        <v>0</v>
      </c>
      <c r="S88" s="89">
        <f t="shared" si="4"/>
        <v>0</v>
      </c>
      <c r="U88" s="2" t="str">
        <f t="shared" si="5"/>
        <v/>
      </c>
      <c r="W88" s="2" t="str">
        <f>IF(C88=0,"",LEFT(INDEX(Lists!$H$5:$H$49,MATCH(C88,Lists!$G$5:$G$49,0),1),1))</f>
        <v/>
      </c>
      <c r="Y88" s="4">
        <f ca="1">'Month 9'!H88+'Month 9'!I88-'Month 9'!J88</f>
        <v>0</v>
      </c>
      <c r="Z88" s="2" t="str">
        <f t="shared" ca="1" si="6"/>
        <v/>
      </c>
      <c r="AA88" s="2" t="str">
        <f t="shared" ca="1" si="10"/>
        <v/>
      </c>
      <c r="AC88" s="627" t="str">
        <f t="shared" si="7"/>
        <v>0</v>
      </c>
    </row>
    <row r="89" spans="1:29" ht="39" hidden="1" customHeight="1" x14ac:dyDescent="0.2">
      <c r="A89" s="14" t="str">
        <f>Planning!A73</f>
        <v>I065</v>
      </c>
      <c r="B89" s="9">
        <f>Planning!B73</f>
        <v>0</v>
      </c>
      <c r="C89" s="9">
        <f>Planning!C73</f>
        <v>0</v>
      </c>
      <c r="D89" s="9">
        <f>Planning!D73</f>
        <v>0</v>
      </c>
      <c r="E89" s="3">
        <f>Planning!E73</f>
        <v>0</v>
      </c>
      <c r="F89" s="3" t="str">
        <f>IF(Planning!G73&lt;&gt;0,Planning!G73,"")</f>
        <v/>
      </c>
      <c r="G89" s="194">
        <f>Planning!H73</f>
        <v>0</v>
      </c>
      <c r="H89" s="4">
        <f>Planning!AJ73</f>
        <v>0</v>
      </c>
      <c r="I89" s="198">
        <f ca="1">IF(OR(W89="1",AND(W89&lt;&gt;"1",G89=Lists!$A$17)),Y89,0)</f>
        <v>0</v>
      </c>
      <c r="J89" s="174"/>
      <c r="K89" s="32" t="str">
        <f ca="1">IF(AND(W89="2",G89&lt;&gt;Lists!$A$17),AA89,Z89)</f>
        <v/>
      </c>
      <c r="L89" s="33" t="str">
        <f t="shared" ref="L89:L120" ca="1" si="11">IF($U89=ExcluirDelPLogro,"",IF(AND(H89=0,I89=0,J89=0),"",K89))</f>
        <v/>
      </c>
      <c r="M89" s="5">
        <f>Planning!AK73</f>
        <v>0</v>
      </c>
      <c r="N89" s="5">
        <f>'Month 9'!M89+'Month 9'!N89-'Month 9'!O89</f>
        <v>0</v>
      </c>
      <c r="O89" s="166"/>
      <c r="P89" s="32" t="str">
        <f t="shared" si="1"/>
        <v/>
      </c>
      <c r="Q89" s="33" t="str">
        <f t="shared" ref="Q89:Q120" si="12">IF($U89=ExcluirDelPLogro,"",IF(AND(M89=0,N89=0,O89=0),"",P89))</f>
        <v/>
      </c>
      <c r="R89" s="89">
        <f ca="1">SUMIFS($J$25:$J$224,$C$25:$C$224,$C89,$G$25:$G$224,Lists!$A$16)</f>
        <v>0</v>
      </c>
      <c r="S89" s="89">
        <f t="shared" si="4"/>
        <v>0</v>
      </c>
      <c r="U89" s="2" t="str">
        <f t="shared" si="5"/>
        <v/>
      </c>
      <c r="W89" s="2" t="str">
        <f>IF(C89=0,"",LEFT(INDEX(Lists!$H$5:$H$49,MATCH(C89,Lists!$G$5:$G$49,0),1),1))</f>
        <v/>
      </c>
      <c r="Y89" s="4">
        <f ca="1">'Month 9'!H89+'Month 9'!I89-'Month 9'!J89</f>
        <v>0</v>
      </c>
      <c r="Z89" s="2" t="str">
        <f t="shared" ca="1" si="6"/>
        <v/>
      </c>
      <c r="AA89" s="2" t="str">
        <f t="shared" ref="AA89:AA120" ca="1" si="13">IF(AND(H89=0,I89=0,J89=0),"",IF(J89&gt;0,H89/J89,0))</f>
        <v/>
      </c>
      <c r="AC89" s="627" t="str">
        <f t="shared" si="7"/>
        <v>0</v>
      </c>
    </row>
    <row r="90" spans="1:29" ht="39" hidden="1" customHeight="1" x14ac:dyDescent="0.2">
      <c r="A90" s="14" t="str">
        <f>Planning!A74</f>
        <v>I066</v>
      </c>
      <c r="B90" s="9">
        <f>Planning!B74</f>
        <v>0</v>
      </c>
      <c r="C90" s="9">
        <f>Planning!C74</f>
        <v>0</v>
      </c>
      <c r="D90" s="9">
        <f>Planning!D74</f>
        <v>0</v>
      </c>
      <c r="E90" s="3">
        <f>Planning!E74</f>
        <v>0</v>
      </c>
      <c r="F90" s="3" t="str">
        <f>IF(Planning!G74&lt;&gt;0,Planning!G74,"")</f>
        <v/>
      </c>
      <c r="G90" s="194">
        <f>Planning!H74</f>
        <v>0</v>
      </c>
      <c r="H90" s="4">
        <f>Planning!AJ74</f>
        <v>0</v>
      </c>
      <c r="I90" s="198">
        <f ca="1">IF(OR(W90="1",AND(W90&lt;&gt;"1",G90=Lists!$A$17)),Y90,0)</f>
        <v>0</v>
      </c>
      <c r="J90" s="174"/>
      <c r="K90" s="32" t="str">
        <f ca="1">IF(AND(W90="2",G90&lt;&gt;Lists!$A$17),AA90,Z90)</f>
        <v/>
      </c>
      <c r="L90" s="33" t="str">
        <f t="shared" ca="1" si="11"/>
        <v/>
      </c>
      <c r="M90" s="5">
        <f>Planning!AK74</f>
        <v>0</v>
      </c>
      <c r="N90" s="5">
        <f>'Month 9'!M90+'Month 9'!N90-'Month 9'!O90</f>
        <v>0</v>
      </c>
      <c r="O90" s="166"/>
      <c r="P90" s="32" t="str">
        <f t="shared" ref="P90:P153" si="14">IF(AND(M90=0,N90=0,O90=0),"",IF((M90+N90)&gt;0,O90/(M90+N90),O90))</f>
        <v/>
      </c>
      <c r="Q90" s="33" t="str">
        <f t="shared" si="12"/>
        <v/>
      </c>
      <c r="R90" s="89">
        <f ca="1">SUMIFS($J$25:$J$224,$C$25:$C$224,$C90,$G$25:$G$224,Lists!$A$16)</f>
        <v>0</v>
      </c>
      <c r="S90" s="89">
        <f t="shared" ref="S90:S153" si="15">SUMIFS($O$25:$O$224,$C$25:$C$224,$C90,$G$25:$G$224,"&lt;&gt;0")</f>
        <v>0</v>
      </c>
      <c r="U90" s="2" t="str">
        <f t="shared" ref="U90:U153" si="16">IF(B90=0,"",IF(LEFT(B90,1)="1","1","2"))</f>
        <v/>
      </c>
      <c r="W90" s="2" t="str">
        <f>IF(C90=0,"",LEFT(INDEX(Lists!$H$5:$H$49,MATCH(C90,Lists!$G$5:$G$49,0),1),1))</f>
        <v/>
      </c>
      <c r="Y90" s="4">
        <f ca="1">'Month 9'!H90+'Month 9'!I90-'Month 9'!J90</f>
        <v>0</v>
      </c>
      <c r="Z90" s="2" t="str">
        <f t="shared" ref="Z90:Z153" ca="1" si="17">IF(AND(H90=0,I90=0,J90=0),"",IF((H90+I90)&gt;0,J90/(H90+I90),J90))</f>
        <v/>
      </c>
      <c r="AA90" s="2" t="str">
        <f t="shared" ca="1" si="13"/>
        <v/>
      </c>
      <c r="AC90" s="627" t="str">
        <f t="shared" ref="AC90:AC153" si="18">U90&amp;C90</f>
        <v>0</v>
      </c>
    </row>
    <row r="91" spans="1:29" ht="39" hidden="1" customHeight="1" x14ac:dyDescent="0.2">
      <c r="A91" s="14" t="str">
        <f>Planning!A75</f>
        <v>I067</v>
      </c>
      <c r="B91" s="9">
        <f>Planning!B75</f>
        <v>0</v>
      </c>
      <c r="C91" s="9">
        <f>Planning!C75</f>
        <v>0</v>
      </c>
      <c r="D91" s="9">
        <f>Planning!D75</f>
        <v>0</v>
      </c>
      <c r="E91" s="3">
        <f>Planning!E75</f>
        <v>0</v>
      </c>
      <c r="F91" s="3" t="str">
        <f>IF(Planning!G75&lt;&gt;0,Planning!G75,"")</f>
        <v/>
      </c>
      <c r="G91" s="194">
        <f>Planning!H75</f>
        <v>0</v>
      </c>
      <c r="H91" s="4">
        <f>Planning!AJ75</f>
        <v>0</v>
      </c>
      <c r="I91" s="198">
        <f ca="1">IF(OR(W91="1",AND(W91&lt;&gt;"1",G91=Lists!$A$17)),Y91,0)</f>
        <v>0</v>
      </c>
      <c r="J91" s="174"/>
      <c r="K91" s="32" t="str">
        <f ca="1">IF(AND(W91="2",G91&lt;&gt;Lists!$A$17),AA91,Z91)</f>
        <v/>
      </c>
      <c r="L91" s="33" t="str">
        <f t="shared" ca="1" si="11"/>
        <v/>
      </c>
      <c r="M91" s="5">
        <f>Planning!AK75</f>
        <v>0</v>
      </c>
      <c r="N91" s="5">
        <f>'Month 9'!M91+'Month 9'!N91-'Month 9'!O91</f>
        <v>0</v>
      </c>
      <c r="O91" s="166"/>
      <c r="P91" s="32" t="str">
        <f t="shared" si="14"/>
        <v/>
      </c>
      <c r="Q91" s="33" t="str">
        <f t="shared" si="12"/>
        <v/>
      </c>
      <c r="R91" s="89">
        <f ca="1">SUMIFS($J$25:$J$224,$C$25:$C$224,$C91,$G$25:$G$224,Lists!$A$16)</f>
        <v>0</v>
      </c>
      <c r="S91" s="89">
        <f t="shared" si="15"/>
        <v>0</v>
      </c>
      <c r="U91" s="2" t="str">
        <f t="shared" si="16"/>
        <v/>
      </c>
      <c r="W91" s="2" t="str">
        <f>IF(C91=0,"",LEFT(INDEX(Lists!$H$5:$H$49,MATCH(C91,Lists!$G$5:$G$49,0),1),1))</f>
        <v/>
      </c>
      <c r="Y91" s="4">
        <f ca="1">'Month 9'!H91+'Month 9'!I91-'Month 9'!J91</f>
        <v>0</v>
      </c>
      <c r="Z91" s="2" t="str">
        <f t="shared" ca="1" si="17"/>
        <v/>
      </c>
      <c r="AA91" s="2" t="str">
        <f t="shared" ca="1" si="13"/>
        <v/>
      </c>
      <c r="AC91" s="627" t="str">
        <f t="shared" si="18"/>
        <v>0</v>
      </c>
    </row>
    <row r="92" spans="1:29" ht="39" hidden="1" customHeight="1" x14ac:dyDescent="0.2">
      <c r="A92" s="14" t="str">
        <f>Planning!A76</f>
        <v>I068</v>
      </c>
      <c r="B92" s="9">
        <f>Planning!B76</f>
        <v>0</v>
      </c>
      <c r="C92" s="9">
        <f>Planning!C76</f>
        <v>0</v>
      </c>
      <c r="D92" s="9">
        <f>Planning!D76</f>
        <v>0</v>
      </c>
      <c r="E92" s="3">
        <f>Planning!E76</f>
        <v>0</v>
      </c>
      <c r="F92" s="3" t="str">
        <f>IF(Planning!G76&lt;&gt;0,Planning!G76,"")</f>
        <v/>
      </c>
      <c r="G92" s="194">
        <f>Planning!H76</f>
        <v>0</v>
      </c>
      <c r="H92" s="4">
        <f>Planning!AJ76</f>
        <v>0</v>
      </c>
      <c r="I92" s="198">
        <f ca="1">IF(OR(W92="1",AND(W92&lt;&gt;"1",G92=Lists!$A$17)),Y92,0)</f>
        <v>0</v>
      </c>
      <c r="J92" s="174"/>
      <c r="K92" s="32" t="str">
        <f ca="1">IF(AND(W92="2",G92&lt;&gt;Lists!$A$17),AA92,Z92)</f>
        <v/>
      </c>
      <c r="L92" s="33" t="str">
        <f t="shared" ca="1" si="11"/>
        <v/>
      </c>
      <c r="M92" s="5">
        <f>Planning!AK76</f>
        <v>0</v>
      </c>
      <c r="N92" s="5">
        <f>'Month 9'!M92+'Month 9'!N92-'Month 9'!O92</f>
        <v>0</v>
      </c>
      <c r="O92" s="166"/>
      <c r="P92" s="32" t="str">
        <f t="shared" si="14"/>
        <v/>
      </c>
      <c r="Q92" s="33" t="str">
        <f t="shared" si="12"/>
        <v/>
      </c>
      <c r="R92" s="89">
        <f ca="1">SUMIFS($J$25:$J$224,$C$25:$C$224,$C92,$G$25:$G$224,Lists!$A$16)</f>
        <v>0</v>
      </c>
      <c r="S92" s="89">
        <f t="shared" si="15"/>
        <v>0</v>
      </c>
      <c r="U92" s="2" t="str">
        <f t="shared" si="16"/>
        <v/>
      </c>
      <c r="W92" s="2" t="str">
        <f>IF(C92=0,"",LEFT(INDEX(Lists!$H$5:$H$49,MATCH(C92,Lists!$G$5:$G$49,0),1),1))</f>
        <v/>
      </c>
      <c r="Y92" s="4">
        <f ca="1">'Month 9'!H92+'Month 9'!I92-'Month 9'!J92</f>
        <v>0</v>
      </c>
      <c r="Z92" s="2" t="str">
        <f t="shared" ca="1" si="17"/>
        <v/>
      </c>
      <c r="AA92" s="2" t="str">
        <f t="shared" ca="1" si="13"/>
        <v/>
      </c>
      <c r="AC92" s="627" t="str">
        <f t="shared" si="18"/>
        <v>0</v>
      </c>
    </row>
    <row r="93" spans="1:29" ht="39" hidden="1" customHeight="1" x14ac:dyDescent="0.2">
      <c r="A93" s="14" t="str">
        <f>Planning!A77</f>
        <v>I069</v>
      </c>
      <c r="B93" s="9">
        <f>Planning!B77</f>
        <v>0</v>
      </c>
      <c r="C93" s="9">
        <f>Planning!C77</f>
        <v>0</v>
      </c>
      <c r="D93" s="9">
        <f>Planning!D77</f>
        <v>0</v>
      </c>
      <c r="E93" s="3">
        <f>Planning!E77</f>
        <v>0</v>
      </c>
      <c r="F93" s="3" t="str">
        <f>IF(Planning!G77&lt;&gt;0,Planning!G77,"")</f>
        <v/>
      </c>
      <c r="G93" s="194">
        <f>Planning!H77</f>
        <v>0</v>
      </c>
      <c r="H93" s="4">
        <f>Planning!AJ77</f>
        <v>0</v>
      </c>
      <c r="I93" s="198">
        <f ca="1">IF(OR(W93="1",AND(W93&lt;&gt;"1",G93=Lists!$A$17)),Y93,0)</f>
        <v>0</v>
      </c>
      <c r="J93" s="174"/>
      <c r="K93" s="32" t="str">
        <f ca="1">IF(AND(W93="2",G93&lt;&gt;Lists!$A$17),AA93,Z93)</f>
        <v/>
      </c>
      <c r="L93" s="33" t="str">
        <f t="shared" ca="1" si="11"/>
        <v/>
      </c>
      <c r="M93" s="5">
        <f>Planning!AK77</f>
        <v>0</v>
      </c>
      <c r="N93" s="5">
        <f>'Month 9'!M93+'Month 9'!N93-'Month 9'!O93</f>
        <v>0</v>
      </c>
      <c r="O93" s="166"/>
      <c r="P93" s="32" t="str">
        <f t="shared" si="14"/>
        <v/>
      </c>
      <c r="Q93" s="33" t="str">
        <f t="shared" si="12"/>
        <v/>
      </c>
      <c r="R93" s="89">
        <f ca="1">SUMIFS($J$25:$J$224,$C$25:$C$224,$C93,$G$25:$G$224,Lists!$A$16)</f>
        <v>0</v>
      </c>
      <c r="S93" s="89">
        <f t="shared" si="15"/>
        <v>0</v>
      </c>
      <c r="U93" s="2" t="str">
        <f t="shared" si="16"/>
        <v/>
      </c>
      <c r="W93" s="2" t="str">
        <f>IF(C93=0,"",LEFT(INDEX(Lists!$H$5:$H$49,MATCH(C93,Lists!$G$5:$G$49,0),1),1))</f>
        <v/>
      </c>
      <c r="Y93" s="4">
        <f ca="1">'Month 9'!H93+'Month 9'!I93-'Month 9'!J93</f>
        <v>0</v>
      </c>
      <c r="Z93" s="2" t="str">
        <f t="shared" ca="1" si="17"/>
        <v/>
      </c>
      <c r="AA93" s="2" t="str">
        <f t="shared" ca="1" si="13"/>
        <v/>
      </c>
      <c r="AC93" s="627" t="str">
        <f t="shared" si="18"/>
        <v>0</v>
      </c>
    </row>
    <row r="94" spans="1:29" ht="39" hidden="1" customHeight="1" x14ac:dyDescent="0.2">
      <c r="A94" s="14" t="str">
        <f>Planning!A78</f>
        <v>I070</v>
      </c>
      <c r="B94" s="9">
        <f>Planning!B78</f>
        <v>0</v>
      </c>
      <c r="C94" s="9">
        <f>Planning!C78</f>
        <v>0</v>
      </c>
      <c r="D94" s="9">
        <f>Planning!D78</f>
        <v>0</v>
      </c>
      <c r="E94" s="3">
        <f>Planning!E78</f>
        <v>0</v>
      </c>
      <c r="F94" s="3" t="str">
        <f>IF(Planning!G78&lt;&gt;0,Planning!G78,"")</f>
        <v/>
      </c>
      <c r="G94" s="194">
        <f>Planning!H78</f>
        <v>0</v>
      </c>
      <c r="H94" s="4">
        <f>Planning!AJ78</f>
        <v>0</v>
      </c>
      <c r="I94" s="198">
        <f ca="1">IF(OR(W94="1",AND(W94&lt;&gt;"1",G94=Lists!$A$17)),Y94,0)</f>
        <v>0</v>
      </c>
      <c r="J94" s="174"/>
      <c r="K94" s="32" t="str">
        <f ca="1">IF(AND(W94="2",G94&lt;&gt;Lists!$A$17),AA94,Z94)</f>
        <v/>
      </c>
      <c r="L94" s="33" t="str">
        <f t="shared" ca="1" si="11"/>
        <v/>
      </c>
      <c r="M94" s="5">
        <f>Planning!AK78</f>
        <v>0</v>
      </c>
      <c r="N94" s="5">
        <f>'Month 9'!M94+'Month 9'!N94-'Month 9'!O94</f>
        <v>0</v>
      </c>
      <c r="O94" s="166"/>
      <c r="P94" s="32" t="str">
        <f t="shared" si="14"/>
        <v/>
      </c>
      <c r="Q94" s="33" t="str">
        <f t="shared" si="12"/>
        <v/>
      </c>
      <c r="R94" s="89">
        <f ca="1">SUMIFS($J$25:$J$224,$C$25:$C$224,$C94,$G$25:$G$224,Lists!$A$16)</f>
        <v>0</v>
      </c>
      <c r="S94" s="89">
        <f t="shared" si="15"/>
        <v>0</v>
      </c>
      <c r="U94" s="2" t="str">
        <f t="shared" si="16"/>
        <v/>
      </c>
      <c r="W94" s="2" t="str">
        <f>IF(C94=0,"",LEFT(INDEX(Lists!$H$5:$H$49,MATCH(C94,Lists!$G$5:$G$49,0),1),1))</f>
        <v/>
      </c>
      <c r="Y94" s="4">
        <f ca="1">'Month 9'!H94+'Month 9'!I94-'Month 9'!J94</f>
        <v>0</v>
      </c>
      <c r="Z94" s="2" t="str">
        <f t="shared" ca="1" si="17"/>
        <v/>
      </c>
      <c r="AA94" s="2" t="str">
        <f t="shared" ca="1" si="13"/>
        <v/>
      </c>
      <c r="AC94" s="627" t="str">
        <f t="shared" si="18"/>
        <v>0</v>
      </c>
    </row>
    <row r="95" spans="1:29" ht="39" hidden="1" customHeight="1" x14ac:dyDescent="0.2">
      <c r="A95" s="14" t="str">
        <f>Planning!A79</f>
        <v>I071</v>
      </c>
      <c r="B95" s="9">
        <f>Planning!B79</f>
        <v>0</v>
      </c>
      <c r="C95" s="9">
        <f>Planning!C79</f>
        <v>0</v>
      </c>
      <c r="D95" s="9">
        <f>Planning!D79</f>
        <v>0</v>
      </c>
      <c r="E95" s="3">
        <f>Planning!E79</f>
        <v>0</v>
      </c>
      <c r="F95" s="3" t="str">
        <f>IF(Planning!G79&lt;&gt;0,Planning!G79,"")</f>
        <v/>
      </c>
      <c r="G95" s="194">
        <f>Planning!H79</f>
        <v>0</v>
      </c>
      <c r="H95" s="4">
        <f>Planning!AJ79</f>
        <v>0</v>
      </c>
      <c r="I95" s="198">
        <f ca="1">IF(OR(W95="1",AND(W95&lt;&gt;"1",G95=Lists!$A$17)),Y95,0)</f>
        <v>0</v>
      </c>
      <c r="J95" s="174"/>
      <c r="K95" s="32" t="str">
        <f ca="1">IF(AND(W95="2",G95&lt;&gt;Lists!$A$17),AA95,Z95)</f>
        <v/>
      </c>
      <c r="L95" s="33" t="str">
        <f t="shared" ca="1" si="11"/>
        <v/>
      </c>
      <c r="M95" s="5">
        <f>Planning!AK79</f>
        <v>0</v>
      </c>
      <c r="N95" s="5">
        <f>'Month 9'!M95+'Month 9'!N95-'Month 9'!O95</f>
        <v>0</v>
      </c>
      <c r="O95" s="166"/>
      <c r="P95" s="32" t="str">
        <f t="shared" si="14"/>
        <v/>
      </c>
      <c r="Q95" s="33" t="str">
        <f t="shared" si="12"/>
        <v/>
      </c>
      <c r="R95" s="89">
        <f ca="1">SUMIFS($J$25:$J$224,$C$25:$C$224,$C95,$G$25:$G$224,Lists!$A$16)</f>
        <v>0</v>
      </c>
      <c r="S95" s="89">
        <f t="shared" si="15"/>
        <v>0</v>
      </c>
      <c r="U95" s="2" t="str">
        <f t="shared" si="16"/>
        <v/>
      </c>
      <c r="W95" s="2" t="str">
        <f>IF(C95=0,"",LEFT(INDEX(Lists!$H$5:$H$49,MATCH(C95,Lists!$G$5:$G$49,0),1),1))</f>
        <v/>
      </c>
      <c r="Y95" s="4">
        <f ca="1">'Month 9'!H95+'Month 9'!I95-'Month 9'!J95</f>
        <v>0</v>
      </c>
      <c r="Z95" s="2" t="str">
        <f t="shared" ca="1" si="17"/>
        <v/>
      </c>
      <c r="AA95" s="2" t="str">
        <f t="shared" ca="1" si="13"/>
        <v/>
      </c>
      <c r="AC95" s="627" t="str">
        <f t="shared" si="18"/>
        <v>0</v>
      </c>
    </row>
    <row r="96" spans="1:29" ht="39" hidden="1" customHeight="1" x14ac:dyDescent="0.2">
      <c r="A96" s="14" t="str">
        <f>Planning!A80</f>
        <v>I072</v>
      </c>
      <c r="B96" s="9">
        <f>Planning!B80</f>
        <v>0</v>
      </c>
      <c r="C96" s="9">
        <f>Planning!C80</f>
        <v>0</v>
      </c>
      <c r="D96" s="9">
        <f>Planning!D80</f>
        <v>0</v>
      </c>
      <c r="E96" s="3">
        <f>Planning!E80</f>
        <v>0</v>
      </c>
      <c r="F96" s="3" t="str">
        <f>IF(Planning!G80&lt;&gt;0,Planning!G80,"")</f>
        <v/>
      </c>
      <c r="G96" s="194">
        <f>Planning!H80</f>
        <v>0</v>
      </c>
      <c r="H96" s="4">
        <f>Planning!AJ80</f>
        <v>0</v>
      </c>
      <c r="I96" s="198">
        <f ca="1">IF(OR(W96="1",AND(W96&lt;&gt;"1",G96=Lists!$A$17)),Y96,0)</f>
        <v>0</v>
      </c>
      <c r="J96" s="174"/>
      <c r="K96" s="32" t="str">
        <f ca="1">IF(AND(W96="2",G96&lt;&gt;Lists!$A$17),AA96,Z96)</f>
        <v/>
      </c>
      <c r="L96" s="33" t="str">
        <f t="shared" ca="1" si="11"/>
        <v/>
      </c>
      <c r="M96" s="5">
        <f>Planning!AK80</f>
        <v>0</v>
      </c>
      <c r="N96" s="5">
        <f>'Month 9'!M96+'Month 9'!N96-'Month 9'!O96</f>
        <v>0</v>
      </c>
      <c r="O96" s="166"/>
      <c r="P96" s="32" t="str">
        <f t="shared" si="14"/>
        <v/>
      </c>
      <c r="Q96" s="33" t="str">
        <f t="shared" si="12"/>
        <v/>
      </c>
      <c r="R96" s="89">
        <f ca="1">SUMIFS($J$25:$J$224,$C$25:$C$224,$C96,$G$25:$G$224,Lists!$A$16)</f>
        <v>0</v>
      </c>
      <c r="S96" s="89">
        <f t="shared" si="15"/>
        <v>0</v>
      </c>
      <c r="U96" s="2" t="str">
        <f t="shared" si="16"/>
        <v/>
      </c>
      <c r="W96" s="2" t="str">
        <f>IF(C96=0,"",LEFT(INDEX(Lists!$H$5:$H$49,MATCH(C96,Lists!$G$5:$G$49,0),1),1))</f>
        <v/>
      </c>
      <c r="Y96" s="4">
        <f ca="1">'Month 9'!H96+'Month 9'!I96-'Month 9'!J96</f>
        <v>0</v>
      </c>
      <c r="Z96" s="2" t="str">
        <f t="shared" ca="1" si="17"/>
        <v/>
      </c>
      <c r="AA96" s="2" t="str">
        <f t="shared" ca="1" si="13"/>
        <v/>
      </c>
      <c r="AC96" s="627" t="str">
        <f t="shared" si="18"/>
        <v>0</v>
      </c>
    </row>
    <row r="97" spans="1:29" ht="39" hidden="1" customHeight="1" x14ac:dyDescent="0.2">
      <c r="A97" s="14" t="str">
        <f>Planning!A81</f>
        <v>I073</v>
      </c>
      <c r="B97" s="9">
        <f>Planning!B81</f>
        <v>0</v>
      </c>
      <c r="C97" s="9">
        <f>Planning!C81</f>
        <v>0</v>
      </c>
      <c r="D97" s="9">
        <f>Planning!D81</f>
        <v>0</v>
      </c>
      <c r="E97" s="3">
        <f>Planning!E81</f>
        <v>0</v>
      </c>
      <c r="F97" s="3" t="str">
        <f>IF(Planning!G81&lt;&gt;0,Planning!G81,"")</f>
        <v/>
      </c>
      <c r="G97" s="194">
        <f>Planning!H81</f>
        <v>0</v>
      </c>
      <c r="H97" s="4">
        <f>Planning!AJ81</f>
        <v>0</v>
      </c>
      <c r="I97" s="198">
        <f ca="1">IF(OR(W97="1",AND(W97&lt;&gt;"1",G97=Lists!$A$17)),Y97,0)</f>
        <v>0</v>
      </c>
      <c r="J97" s="174"/>
      <c r="K97" s="32" t="str">
        <f ca="1">IF(AND(W97="2",G97&lt;&gt;Lists!$A$17),AA97,Z97)</f>
        <v/>
      </c>
      <c r="L97" s="33" t="str">
        <f t="shared" ca="1" si="11"/>
        <v/>
      </c>
      <c r="M97" s="5">
        <f>Planning!AK81</f>
        <v>0</v>
      </c>
      <c r="N97" s="5">
        <f>'Month 9'!M97+'Month 9'!N97-'Month 9'!O97</f>
        <v>0</v>
      </c>
      <c r="O97" s="166"/>
      <c r="P97" s="32" t="str">
        <f t="shared" si="14"/>
        <v/>
      </c>
      <c r="Q97" s="33" t="str">
        <f t="shared" si="12"/>
        <v/>
      </c>
      <c r="R97" s="89">
        <f ca="1">SUMIFS($J$25:$J$224,$C$25:$C$224,$C97,$G$25:$G$224,Lists!$A$16)</f>
        <v>0</v>
      </c>
      <c r="S97" s="89">
        <f t="shared" si="15"/>
        <v>0</v>
      </c>
      <c r="U97" s="2" t="str">
        <f t="shared" si="16"/>
        <v/>
      </c>
      <c r="W97" s="2" t="str">
        <f>IF(C97=0,"",LEFT(INDEX(Lists!$H$5:$H$49,MATCH(C97,Lists!$G$5:$G$49,0),1),1))</f>
        <v/>
      </c>
      <c r="Y97" s="4">
        <f ca="1">'Month 9'!H97+'Month 9'!I97-'Month 9'!J97</f>
        <v>0</v>
      </c>
      <c r="Z97" s="2" t="str">
        <f t="shared" ca="1" si="17"/>
        <v/>
      </c>
      <c r="AA97" s="2" t="str">
        <f t="shared" ca="1" si="13"/>
        <v/>
      </c>
      <c r="AC97" s="627" t="str">
        <f t="shared" si="18"/>
        <v>0</v>
      </c>
    </row>
    <row r="98" spans="1:29" ht="39" hidden="1" customHeight="1" x14ac:dyDescent="0.2">
      <c r="A98" s="14" t="str">
        <f>Planning!A82</f>
        <v>I074</v>
      </c>
      <c r="B98" s="9">
        <f>Planning!B82</f>
        <v>0</v>
      </c>
      <c r="C98" s="9">
        <f>Planning!C82</f>
        <v>0</v>
      </c>
      <c r="D98" s="9">
        <f>Planning!D82</f>
        <v>0</v>
      </c>
      <c r="E98" s="3">
        <f>Planning!E82</f>
        <v>0</v>
      </c>
      <c r="F98" s="3" t="str">
        <f>IF(Planning!G82&lt;&gt;0,Planning!G82,"")</f>
        <v/>
      </c>
      <c r="G98" s="194">
        <f>Planning!H82</f>
        <v>0</v>
      </c>
      <c r="H98" s="4">
        <f>Planning!AJ82</f>
        <v>0</v>
      </c>
      <c r="I98" s="198">
        <f ca="1">IF(OR(W98="1",AND(W98&lt;&gt;"1",G98=Lists!$A$17)),Y98,0)</f>
        <v>0</v>
      </c>
      <c r="J98" s="174"/>
      <c r="K98" s="32" t="str">
        <f ca="1">IF(AND(W98="2",G98&lt;&gt;Lists!$A$17),AA98,Z98)</f>
        <v/>
      </c>
      <c r="L98" s="33" t="str">
        <f t="shared" ca="1" si="11"/>
        <v/>
      </c>
      <c r="M98" s="5">
        <f>Planning!AK82</f>
        <v>0</v>
      </c>
      <c r="N98" s="5">
        <f>'Month 9'!M98+'Month 9'!N98-'Month 9'!O98</f>
        <v>0</v>
      </c>
      <c r="O98" s="166"/>
      <c r="P98" s="32" t="str">
        <f t="shared" si="14"/>
        <v/>
      </c>
      <c r="Q98" s="33" t="str">
        <f t="shared" si="12"/>
        <v/>
      </c>
      <c r="R98" s="89">
        <f ca="1">SUMIFS($J$25:$J$224,$C$25:$C$224,$C98,$G$25:$G$224,Lists!$A$16)</f>
        <v>0</v>
      </c>
      <c r="S98" s="89">
        <f t="shared" si="15"/>
        <v>0</v>
      </c>
      <c r="U98" s="2" t="str">
        <f t="shared" si="16"/>
        <v/>
      </c>
      <c r="W98" s="2" t="str">
        <f>IF(C98=0,"",LEFT(INDEX(Lists!$H$5:$H$49,MATCH(C98,Lists!$G$5:$G$49,0),1),1))</f>
        <v/>
      </c>
      <c r="Y98" s="4">
        <f ca="1">'Month 9'!H98+'Month 9'!I98-'Month 9'!J98</f>
        <v>0</v>
      </c>
      <c r="Z98" s="2" t="str">
        <f t="shared" ca="1" si="17"/>
        <v/>
      </c>
      <c r="AA98" s="2" t="str">
        <f t="shared" ca="1" si="13"/>
        <v/>
      </c>
      <c r="AC98" s="627" t="str">
        <f t="shared" si="18"/>
        <v>0</v>
      </c>
    </row>
    <row r="99" spans="1:29" ht="39" hidden="1" customHeight="1" x14ac:dyDescent="0.2">
      <c r="A99" s="14" t="str">
        <f>Planning!A83</f>
        <v>I075</v>
      </c>
      <c r="B99" s="9">
        <f>Planning!B83</f>
        <v>0</v>
      </c>
      <c r="C99" s="9">
        <f>Planning!C83</f>
        <v>0</v>
      </c>
      <c r="D99" s="9">
        <f>Planning!D83</f>
        <v>0</v>
      </c>
      <c r="E99" s="3">
        <f>Planning!E83</f>
        <v>0</v>
      </c>
      <c r="F99" s="3" t="str">
        <f>IF(Planning!G83&lt;&gt;0,Planning!G83,"")</f>
        <v/>
      </c>
      <c r="G99" s="194">
        <f>Planning!H83</f>
        <v>0</v>
      </c>
      <c r="H99" s="4">
        <f>Planning!AJ83</f>
        <v>0</v>
      </c>
      <c r="I99" s="198">
        <f ca="1">IF(OR(W99="1",AND(W99&lt;&gt;"1",G99=Lists!$A$17)),Y99,0)</f>
        <v>0</v>
      </c>
      <c r="J99" s="174"/>
      <c r="K99" s="32" t="str">
        <f ca="1">IF(AND(W99="2",G99&lt;&gt;Lists!$A$17),AA99,Z99)</f>
        <v/>
      </c>
      <c r="L99" s="33" t="str">
        <f t="shared" ca="1" si="11"/>
        <v/>
      </c>
      <c r="M99" s="5">
        <f>Planning!AK83</f>
        <v>0</v>
      </c>
      <c r="N99" s="5">
        <f>'Month 9'!M99+'Month 9'!N99-'Month 9'!O99</f>
        <v>0</v>
      </c>
      <c r="O99" s="166"/>
      <c r="P99" s="32" t="str">
        <f t="shared" si="14"/>
        <v/>
      </c>
      <c r="Q99" s="33" t="str">
        <f t="shared" si="12"/>
        <v/>
      </c>
      <c r="R99" s="89">
        <f ca="1">SUMIFS($J$25:$J$224,$C$25:$C$224,$C99,$G$25:$G$224,Lists!$A$16)</f>
        <v>0</v>
      </c>
      <c r="S99" s="89">
        <f t="shared" si="15"/>
        <v>0</v>
      </c>
      <c r="U99" s="2" t="str">
        <f t="shared" si="16"/>
        <v/>
      </c>
      <c r="W99" s="2" t="str">
        <f>IF(C99=0,"",LEFT(INDEX(Lists!$H$5:$H$49,MATCH(C99,Lists!$G$5:$G$49,0),1),1))</f>
        <v/>
      </c>
      <c r="Y99" s="4">
        <f ca="1">'Month 9'!H99+'Month 9'!I99-'Month 9'!J99</f>
        <v>0</v>
      </c>
      <c r="Z99" s="2" t="str">
        <f t="shared" ca="1" si="17"/>
        <v/>
      </c>
      <c r="AA99" s="2" t="str">
        <f t="shared" ca="1" si="13"/>
        <v/>
      </c>
      <c r="AC99" s="627" t="str">
        <f t="shared" si="18"/>
        <v>0</v>
      </c>
    </row>
    <row r="100" spans="1:29" ht="39" hidden="1" customHeight="1" x14ac:dyDescent="0.2">
      <c r="A100" s="14" t="str">
        <f>Planning!A84</f>
        <v>I076</v>
      </c>
      <c r="B100" s="9">
        <f>Planning!B84</f>
        <v>0</v>
      </c>
      <c r="C100" s="9">
        <f>Planning!C84</f>
        <v>0</v>
      </c>
      <c r="D100" s="9">
        <f>Planning!D84</f>
        <v>0</v>
      </c>
      <c r="E100" s="3">
        <f>Planning!E84</f>
        <v>0</v>
      </c>
      <c r="F100" s="3" t="str">
        <f>IF(Planning!G84&lt;&gt;0,Planning!G84,"")</f>
        <v/>
      </c>
      <c r="G100" s="194">
        <f>Planning!H84</f>
        <v>0</v>
      </c>
      <c r="H100" s="4">
        <f>Planning!AJ84</f>
        <v>0</v>
      </c>
      <c r="I100" s="198">
        <f ca="1">IF(OR(W100="1",AND(W100&lt;&gt;"1",G100=Lists!$A$17)),Y100,0)</f>
        <v>0</v>
      </c>
      <c r="J100" s="174"/>
      <c r="K100" s="32" t="str">
        <f ca="1">IF(AND(W100="2",G100&lt;&gt;Lists!$A$17),AA100,Z100)</f>
        <v/>
      </c>
      <c r="L100" s="33" t="str">
        <f t="shared" ca="1" si="11"/>
        <v/>
      </c>
      <c r="M100" s="5">
        <f>Planning!AK84</f>
        <v>0</v>
      </c>
      <c r="N100" s="5">
        <f>'Month 9'!M100+'Month 9'!N100-'Month 9'!O100</f>
        <v>0</v>
      </c>
      <c r="O100" s="166"/>
      <c r="P100" s="32" t="str">
        <f t="shared" si="14"/>
        <v/>
      </c>
      <c r="Q100" s="33" t="str">
        <f t="shared" si="12"/>
        <v/>
      </c>
      <c r="R100" s="89">
        <f ca="1">SUMIFS($J$25:$J$224,$C$25:$C$224,$C100,$G$25:$G$224,Lists!$A$16)</f>
        <v>0</v>
      </c>
      <c r="S100" s="89">
        <f t="shared" si="15"/>
        <v>0</v>
      </c>
      <c r="U100" s="2" t="str">
        <f t="shared" si="16"/>
        <v/>
      </c>
      <c r="W100" s="2" t="str">
        <f>IF(C100=0,"",LEFT(INDEX(Lists!$H$5:$H$49,MATCH(C100,Lists!$G$5:$G$49,0),1),1))</f>
        <v/>
      </c>
      <c r="Y100" s="4">
        <f ca="1">'Month 9'!H100+'Month 9'!I100-'Month 9'!J100</f>
        <v>0</v>
      </c>
      <c r="Z100" s="2" t="str">
        <f t="shared" ca="1" si="17"/>
        <v/>
      </c>
      <c r="AA100" s="2" t="str">
        <f t="shared" ca="1" si="13"/>
        <v/>
      </c>
      <c r="AC100" s="627" t="str">
        <f t="shared" si="18"/>
        <v>0</v>
      </c>
    </row>
    <row r="101" spans="1:29" ht="39" hidden="1" customHeight="1" x14ac:dyDescent="0.2">
      <c r="A101" s="14" t="str">
        <f>Planning!A85</f>
        <v>I077</v>
      </c>
      <c r="B101" s="9">
        <f>Planning!B85</f>
        <v>0</v>
      </c>
      <c r="C101" s="9">
        <f>Planning!C85</f>
        <v>0</v>
      </c>
      <c r="D101" s="9">
        <f>Planning!D85</f>
        <v>0</v>
      </c>
      <c r="E101" s="3">
        <f>Planning!E85</f>
        <v>0</v>
      </c>
      <c r="F101" s="3" t="str">
        <f>IF(Planning!G85&lt;&gt;0,Planning!G85,"")</f>
        <v/>
      </c>
      <c r="G101" s="194">
        <f>Planning!H85</f>
        <v>0</v>
      </c>
      <c r="H101" s="4">
        <f>Planning!AJ85</f>
        <v>0</v>
      </c>
      <c r="I101" s="198">
        <f ca="1">IF(OR(W101="1",AND(W101&lt;&gt;"1",G101=Lists!$A$17)),Y101,0)</f>
        <v>0</v>
      </c>
      <c r="J101" s="174"/>
      <c r="K101" s="32" t="str">
        <f ca="1">IF(AND(W101="2",G101&lt;&gt;Lists!$A$17),AA101,Z101)</f>
        <v/>
      </c>
      <c r="L101" s="33" t="str">
        <f t="shared" ca="1" si="11"/>
        <v/>
      </c>
      <c r="M101" s="5">
        <f>Planning!AK85</f>
        <v>0</v>
      </c>
      <c r="N101" s="5">
        <f>'Month 9'!M101+'Month 9'!N101-'Month 9'!O101</f>
        <v>0</v>
      </c>
      <c r="O101" s="166"/>
      <c r="P101" s="32" t="str">
        <f t="shared" si="14"/>
        <v/>
      </c>
      <c r="Q101" s="33" t="str">
        <f t="shared" si="12"/>
        <v/>
      </c>
      <c r="R101" s="89">
        <f ca="1">SUMIFS($J$25:$J$224,$C$25:$C$224,$C101,$G$25:$G$224,Lists!$A$16)</f>
        <v>0</v>
      </c>
      <c r="S101" s="89">
        <f t="shared" si="15"/>
        <v>0</v>
      </c>
      <c r="U101" s="2" t="str">
        <f t="shared" si="16"/>
        <v/>
      </c>
      <c r="W101" s="2" t="str">
        <f>IF(C101=0,"",LEFT(INDEX(Lists!$H$5:$H$49,MATCH(C101,Lists!$G$5:$G$49,0),1),1))</f>
        <v/>
      </c>
      <c r="Y101" s="4">
        <f ca="1">'Month 9'!H101+'Month 9'!I101-'Month 9'!J101</f>
        <v>0</v>
      </c>
      <c r="Z101" s="2" t="str">
        <f t="shared" ca="1" si="17"/>
        <v/>
      </c>
      <c r="AA101" s="2" t="str">
        <f t="shared" ca="1" si="13"/>
        <v/>
      </c>
      <c r="AC101" s="627" t="str">
        <f t="shared" si="18"/>
        <v>0</v>
      </c>
    </row>
    <row r="102" spans="1:29" ht="39" hidden="1" customHeight="1" x14ac:dyDescent="0.2">
      <c r="A102" s="14" t="str">
        <f>Planning!A86</f>
        <v>I078</v>
      </c>
      <c r="B102" s="9">
        <f>Planning!B86</f>
        <v>0</v>
      </c>
      <c r="C102" s="9">
        <f>Planning!C86</f>
        <v>0</v>
      </c>
      <c r="D102" s="9">
        <f>Planning!D86</f>
        <v>0</v>
      </c>
      <c r="E102" s="3">
        <f>Planning!E86</f>
        <v>0</v>
      </c>
      <c r="F102" s="3" t="str">
        <f>IF(Planning!G86&lt;&gt;0,Planning!G86,"")</f>
        <v/>
      </c>
      <c r="G102" s="194">
        <f>Planning!H86</f>
        <v>0</v>
      </c>
      <c r="H102" s="4">
        <f>Planning!AJ86</f>
        <v>0</v>
      </c>
      <c r="I102" s="198">
        <f ca="1">IF(OR(W102="1",AND(W102&lt;&gt;"1",G102=Lists!$A$17)),Y102,0)</f>
        <v>0</v>
      </c>
      <c r="J102" s="174"/>
      <c r="K102" s="32" t="str">
        <f ca="1">IF(AND(W102="2",G102&lt;&gt;Lists!$A$17),AA102,Z102)</f>
        <v/>
      </c>
      <c r="L102" s="33" t="str">
        <f t="shared" ca="1" si="11"/>
        <v/>
      </c>
      <c r="M102" s="5">
        <f>Planning!AK86</f>
        <v>0</v>
      </c>
      <c r="N102" s="5">
        <f>'Month 9'!M102+'Month 9'!N102-'Month 9'!O102</f>
        <v>0</v>
      </c>
      <c r="O102" s="166"/>
      <c r="P102" s="32" t="str">
        <f t="shared" si="14"/>
        <v/>
      </c>
      <c r="Q102" s="33" t="str">
        <f t="shared" si="12"/>
        <v/>
      </c>
      <c r="R102" s="89">
        <f ca="1">SUMIFS($J$25:$J$224,$C$25:$C$224,$C102,$G$25:$G$224,Lists!$A$16)</f>
        <v>0</v>
      </c>
      <c r="S102" s="89">
        <f t="shared" si="15"/>
        <v>0</v>
      </c>
      <c r="U102" s="2" t="str">
        <f t="shared" si="16"/>
        <v/>
      </c>
      <c r="W102" s="2" t="str">
        <f>IF(C102=0,"",LEFT(INDEX(Lists!$H$5:$H$49,MATCH(C102,Lists!$G$5:$G$49,0),1),1))</f>
        <v/>
      </c>
      <c r="Y102" s="4">
        <f ca="1">'Month 9'!H102+'Month 9'!I102-'Month 9'!J102</f>
        <v>0</v>
      </c>
      <c r="Z102" s="2" t="str">
        <f t="shared" ca="1" si="17"/>
        <v/>
      </c>
      <c r="AA102" s="2" t="str">
        <f t="shared" ca="1" si="13"/>
        <v/>
      </c>
      <c r="AC102" s="627" t="str">
        <f t="shared" si="18"/>
        <v>0</v>
      </c>
    </row>
    <row r="103" spans="1:29" ht="39" hidden="1" customHeight="1" x14ac:dyDescent="0.2">
      <c r="A103" s="14" t="str">
        <f>Planning!A87</f>
        <v>I079</v>
      </c>
      <c r="B103" s="9">
        <f>Planning!B87</f>
        <v>0</v>
      </c>
      <c r="C103" s="9">
        <f>Planning!C87</f>
        <v>0</v>
      </c>
      <c r="D103" s="9">
        <f>Planning!D87</f>
        <v>0</v>
      </c>
      <c r="E103" s="3">
        <f>Planning!E87</f>
        <v>0</v>
      </c>
      <c r="F103" s="3" t="str">
        <f>IF(Planning!G87&lt;&gt;0,Planning!G87,"")</f>
        <v/>
      </c>
      <c r="G103" s="194">
        <f>Planning!H87</f>
        <v>0</v>
      </c>
      <c r="H103" s="4">
        <f>Planning!AJ87</f>
        <v>0</v>
      </c>
      <c r="I103" s="198">
        <f ca="1">IF(OR(W103="1",AND(W103&lt;&gt;"1",G103=Lists!$A$17)),Y103,0)</f>
        <v>0</v>
      </c>
      <c r="J103" s="174"/>
      <c r="K103" s="32" t="str">
        <f ca="1">IF(AND(W103="2",G103&lt;&gt;Lists!$A$17),AA103,Z103)</f>
        <v/>
      </c>
      <c r="L103" s="33" t="str">
        <f t="shared" ca="1" si="11"/>
        <v/>
      </c>
      <c r="M103" s="5">
        <f>Planning!AK87</f>
        <v>0</v>
      </c>
      <c r="N103" s="5">
        <f>'Month 9'!M103+'Month 9'!N103-'Month 9'!O103</f>
        <v>0</v>
      </c>
      <c r="O103" s="166"/>
      <c r="P103" s="32" t="str">
        <f t="shared" si="14"/>
        <v/>
      </c>
      <c r="Q103" s="33" t="str">
        <f t="shared" si="12"/>
        <v/>
      </c>
      <c r="R103" s="89">
        <f ca="1">SUMIFS($J$25:$J$224,$C$25:$C$224,$C103,$G$25:$G$224,Lists!$A$16)</f>
        <v>0</v>
      </c>
      <c r="S103" s="89">
        <f t="shared" si="15"/>
        <v>0</v>
      </c>
      <c r="U103" s="2" t="str">
        <f t="shared" si="16"/>
        <v/>
      </c>
      <c r="W103" s="2" t="str">
        <f>IF(C103=0,"",LEFT(INDEX(Lists!$H$5:$H$49,MATCH(C103,Lists!$G$5:$G$49,0),1),1))</f>
        <v/>
      </c>
      <c r="Y103" s="4">
        <f ca="1">'Month 9'!H103+'Month 9'!I103-'Month 9'!J103</f>
        <v>0</v>
      </c>
      <c r="Z103" s="2" t="str">
        <f t="shared" ca="1" si="17"/>
        <v/>
      </c>
      <c r="AA103" s="2" t="str">
        <f t="shared" ca="1" si="13"/>
        <v/>
      </c>
      <c r="AC103" s="627" t="str">
        <f t="shared" si="18"/>
        <v>0</v>
      </c>
    </row>
    <row r="104" spans="1:29" ht="39" hidden="1" customHeight="1" x14ac:dyDescent="0.2">
      <c r="A104" s="14" t="str">
        <f>Planning!A88</f>
        <v>I080</v>
      </c>
      <c r="B104" s="9">
        <f>Planning!B88</f>
        <v>0</v>
      </c>
      <c r="C104" s="9">
        <f>Planning!C88</f>
        <v>0</v>
      </c>
      <c r="D104" s="9">
        <f>Planning!D88</f>
        <v>0</v>
      </c>
      <c r="E104" s="3">
        <f>Planning!E88</f>
        <v>0</v>
      </c>
      <c r="F104" s="3" t="str">
        <f>IF(Planning!G88&lt;&gt;0,Planning!G88,"")</f>
        <v/>
      </c>
      <c r="G104" s="194">
        <f>Planning!H88</f>
        <v>0</v>
      </c>
      <c r="H104" s="4">
        <f>Planning!AJ88</f>
        <v>0</v>
      </c>
      <c r="I104" s="198">
        <f ca="1">IF(OR(W104="1",AND(W104&lt;&gt;"1",G104=Lists!$A$17)),Y104,0)</f>
        <v>0</v>
      </c>
      <c r="J104" s="174"/>
      <c r="K104" s="32" t="str">
        <f ca="1">IF(AND(W104="2",G104&lt;&gt;Lists!$A$17),AA104,Z104)</f>
        <v/>
      </c>
      <c r="L104" s="33" t="str">
        <f t="shared" ca="1" si="11"/>
        <v/>
      </c>
      <c r="M104" s="5">
        <f>Planning!AK88</f>
        <v>0</v>
      </c>
      <c r="N104" s="5">
        <f>'Month 9'!M104+'Month 9'!N104-'Month 9'!O104</f>
        <v>0</v>
      </c>
      <c r="O104" s="166"/>
      <c r="P104" s="32" t="str">
        <f t="shared" si="14"/>
        <v/>
      </c>
      <c r="Q104" s="33" t="str">
        <f t="shared" si="12"/>
        <v/>
      </c>
      <c r="R104" s="89">
        <f ca="1">SUMIFS($J$25:$J$224,$C$25:$C$224,$C104,$G$25:$G$224,Lists!$A$16)</f>
        <v>0</v>
      </c>
      <c r="S104" s="89">
        <f t="shared" si="15"/>
        <v>0</v>
      </c>
      <c r="U104" s="2" t="str">
        <f t="shared" si="16"/>
        <v/>
      </c>
      <c r="W104" s="2" t="str">
        <f>IF(C104=0,"",LEFT(INDEX(Lists!$H$5:$H$49,MATCH(C104,Lists!$G$5:$G$49,0),1),1))</f>
        <v/>
      </c>
      <c r="Y104" s="4">
        <f ca="1">'Month 9'!H104+'Month 9'!I104-'Month 9'!J104</f>
        <v>0</v>
      </c>
      <c r="Z104" s="2" t="str">
        <f t="shared" ca="1" si="17"/>
        <v/>
      </c>
      <c r="AA104" s="2" t="str">
        <f t="shared" ca="1" si="13"/>
        <v/>
      </c>
      <c r="AC104" s="627" t="str">
        <f t="shared" si="18"/>
        <v>0</v>
      </c>
    </row>
    <row r="105" spans="1:29" ht="39" hidden="1" customHeight="1" x14ac:dyDescent="0.2">
      <c r="A105" s="14" t="str">
        <f>Planning!A89</f>
        <v>I081</v>
      </c>
      <c r="B105" s="9">
        <f>Planning!B89</f>
        <v>0</v>
      </c>
      <c r="C105" s="9">
        <f>Planning!C89</f>
        <v>0</v>
      </c>
      <c r="D105" s="9">
        <f>Planning!D89</f>
        <v>0</v>
      </c>
      <c r="E105" s="3">
        <f>Planning!E89</f>
        <v>0</v>
      </c>
      <c r="F105" s="3" t="str">
        <f>IF(Planning!G89&lt;&gt;0,Planning!G89,"")</f>
        <v/>
      </c>
      <c r="G105" s="194">
        <f>Planning!H89</f>
        <v>0</v>
      </c>
      <c r="H105" s="4">
        <f>Planning!AJ89</f>
        <v>0</v>
      </c>
      <c r="I105" s="198">
        <f ca="1">IF(OR(W105="1",AND(W105&lt;&gt;"1",G105=Lists!$A$17)),Y105,0)</f>
        <v>0</v>
      </c>
      <c r="J105" s="174"/>
      <c r="K105" s="32" t="str">
        <f ca="1">IF(AND(W105="2",G105&lt;&gt;Lists!$A$17),AA105,Z105)</f>
        <v/>
      </c>
      <c r="L105" s="33" t="str">
        <f t="shared" ca="1" si="11"/>
        <v/>
      </c>
      <c r="M105" s="5">
        <f>Planning!AK89</f>
        <v>0</v>
      </c>
      <c r="N105" s="5">
        <f>'Month 9'!M105+'Month 9'!N105-'Month 9'!O105</f>
        <v>0</v>
      </c>
      <c r="O105" s="166"/>
      <c r="P105" s="32" t="str">
        <f t="shared" si="14"/>
        <v/>
      </c>
      <c r="Q105" s="33" t="str">
        <f t="shared" si="12"/>
        <v/>
      </c>
      <c r="R105" s="89">
        <f ca="1">SUMIFS($J$25:$J$224,$C$25:$C$224,$C105,$G$25:$G$224,Lists!$A$16)</f>
        <v>0</v>
      </c>
      <c r="S105" s="89">
        <f t="shared" si="15"/>
        <v>0</v>
      </c>
      <c r="U105" s="2" t="str">
        <f t="shared" si="16"/>
        <v/>
      </c>
      <c r="W105" s="2" t="str">
        <f>IF(C105=0,"",LEFT(INDEX(Lists!$H$5:$H$49,MATCH(C105,Lists!$G$5:$G$49,0),1),1))</f>
        <v/>
      </c>
      <c r="Y105" s="4">
        <f ca="1">'Month 9'!H105+'Month 9'!I105-'Month 9'!J105</f>
        <v>0</v>
      </c>
      <c r="Z105" s="2" t="str">
        <f t="shared" ca="1" si="17"/>
        <v/>
      </c>
      <c r="AA105" s="2" t="str">
        <f t="shared" ca="1" si="13"/>
        <v/>
      </c>
      <c r="AC105" s="627" t="str">
        <f t="shared" si="18"/>
        <v>0</v>
      </c>
    </row>
    <row r="106" spans="1:29" ht="39" hidden="1" customHeight="1" x14ac:dyDescent="0.2">
      <c r="A106" s="14" t="str">
        <f>Planning!A90</f>
        <v>I082</v>
      </c>
      <c r="B106" s="9">
        <f>Planning!B90</f>
        <v>0</v>
      </c>
      <c r="C106" s="9">
        <f>Planning!C90</f>
        <v>0</v>
      </c>
      <c r="D106" s="9">
        <f>Planning!D90</f>
        <v>0</v>
      </c>
      <c r="E106" s="3">
        <f>Planning!E90</f>
        <v>0</v>
      </c>
      <c r="F106" s="3" t="str">
        <f>IF(Planning!G90&lt;&gt;0,Planning!G90,"")</f>
        <v/>
      </c>
      <c r="G106" s="194">
        <f>Planning!H90</f>
        <v>0</v>
      </c>
      <c r="H106" s="4">
        <f>Planning!AJ90</f>
        <v>0</v>
      </c>
      <c r="I106" s="198">
        <f ca="1">IF(OR(W106="1",AND(W106&lt;&gt;"1",G106=Lists!$A$17)),Y106,0)</f>
        <v>0</v>
      </c>
      <c r="J106" s="174"/>
      <c r="K106" s="32" t="str">
        <f ca="1">IF(AND(W106="2",G106&lt;&gt;Lists!$A$17),AA106,Z106)</f>
        <v/>
      </c>
      <c r="L106" s="33" t="str">
        <f t="shared" ca="1" si="11"/>
        <v/>
      </c>
      <c r="M106" s="5">
        <f>Planning!AK90</f>
        <v>0</v>
      </c>
      <c r="N106" s="5">
        <f>'Month 9'!M106+'Month 9'!N106-'Month 9'!O106</f>
        <v>0</v>
      </c>
      <c r="O106" s="166"/>
      <c r="P106" s="32" t="str">
        <f t="shared" si="14"/>
        <v/>
      </c>
      <c r="Q106" s="33" t="str">
        <f t="shared" si="12"/>
        <v/>
      </c>
      <c r="R106" s="89">
        <f ca="1">SUMIFS($J$25:$J$224,$C$25:$C$224,$C106,$G$25:$G$224,Lists!$A$16)</f>
        <v>0</v>
      </c>
      <c r="S106" s="89">
        <f t="shared" si="15"/>
        <v>0</v>
      </c>
      <c r="U106" s="2" t="str">
        <f t="shared" si="16"/>
        <v/>
      </c>
      <c r="W106" s="2" t="str">
        <f>IF(C106=0,"",LEFT(INDEX(Lists!$H$5:$H$49,MATCH(C106,Lists!$G$5:$G$49,0),1),1))</f>
        <v/>
      </c>
      <c r="Y106" s="4">
        <f ca="1">'Month 9'!H106+'Month 9'!I106-'Month 9'!J106</f>
        <v>0</v>
      </c>
      <c r="Z106" s="2" t="str">
        <f t="shared" ca="1" si="17"/>
        <v/>
      </c>
      <c r="AA106" s="2" t="str">
        <f t="shared" ca="1" si="13"/>
        <v/>
      </c>
      <c r="AC106" s="627" t="str">
        <f t="shared" si="18"/>
        <v>0</v>
      </c>
    </row>
    <row r="107" spans="1:29" ht="39" hidden="1" customHeight="1" x14ac:dyDescent="0.2">
      <c r="A107" s="14" t="str">
        <f>Planning!A91</f>
        <v>I083</v>
      </c>
      <c r="B107" s="9">
        <f>Planning!B91</f>
        <v>0</v>
      </c>
      <c r="C107" s="9">
        <f>Planning!C91</f>
        <v>0</v>
      </c>
      <c r="D107" s="9">
        <f>Planning!D91</f>
        <v>0</v>
      </c>
      <c r="E107" s="3">
        <f>Planning!E91</f>
        <v>0</v>
      </c>
      <c r="F107" s="3" t="str">
        <f>IF(Planning!G91&lt;&gt;0,Planning!G91,"")</f>
        <v/>
      </c>
      <c r="G107" s="194">
        <f>Planning!H91</f>
        <v>0</v>
      </c>
      <c r="H107" s="4">
        <f>Planning!AJ91</f>
        <v>0</v>
      </c>
      <c r="I107" s="198">
        <f ca="1">IF(OR(W107="1",AND(W107&lt;&gt;"1",G107=Lists!$A$17)),Y107,0)</f>
        <v>0</v>
      </c>
      <c r="J107" s="174"/>
      <c r="K107" s="32" t="str">
        <f ca="1">IF(AND(W107="2",G107&lt;&gt;Lists!$A$17),AA107,Z107)</f>
        <v/>
      </c>
      <c r="L107" s="33" t="str">
        <f t="shared" ca="1" si="11"/>
        <v/>
      </c>
      <c r="M107" s="5">
        <f>Planning!AK91</f>
        <v>0</v>
      </c>
      <c r="N107" s="5">
        <f>'Month 9'!M107+'Month 9'!N107-'Month 9'!O107</f>
        <v>0</v>
      </c>
      <c r="O107" s="166"/>
      <c r="P107" s="32" t="str">
        <f t="shared" si="14"/>
        <v/>
      </c>
      <c r="Q107" s="33" t="str">
        <f t="shared" si="12"/>
        <v/>
      </c>
      <c r="R107" s="89">
        <f ca="1">SUMIFS($J$25:$J$224,$C$25:$C$224,$C107,$G$25:$G$224,Lists!$A$16)</f>
        <v>0</v>
      </c>
      <c r="S107" s="89">
        <f t="shared" si="15"/>
        <v>0</v>
      </c>
      <c r="U107" s="2" t="str">
        <f t="shared" si="16"/>
        <v/>
      </c>
      <c r="W107" s="2" t="str">
        <f>IF(C107=0,"",LEFT(INDEX(Lists!$H$5:$H$49,MATCH(C107,Lists!$G$5:$G$49,0),1),1))</f>
        <v/>
      </c>
      <c r="Y107" s="4">
        <f ca="1">'Month 9'!H107+'Month 9'!I107-'Month 9'!J107</f>
        <v>0</v>
      </c>
      <c r="Z107" s="2" t="str">
        <f t="shared" ca="1" si="17"/>
        <v/>
      </c>
      <c r="AA107" s="2" t="str">
        <f t="shared" ca="1" si="13"/>
        <v/>
      </c>
      <c r="AC107" s="627" t="str">
        <f t="shared" si="18"/>
        <v>0</v>
      </c>
    </row>
    <row r="108" spans="1:29" ht="39" hidden="1" customHeight="1" x14ac:dyDescent="0.2">
      <c r="A108" s="14" t="str">
        <f>Planning!A92</f>
        <v>I084</v>
      </c>
      <c r="B108" s="9">
        <f>Planning!B92</f>
        <v>0</v>
      </c>
      <c r="C108" s="9">
        <f>Planning!C92</f>
        <v>0</v>
      </c>
      <c r="D108" s="9">
        <f>Planning!D92</f>
        <v>0</v>
      </c>
      <c r="E108" s="3">
        <f>Planning!E92</f>
        <v>0</v>
      </c>
      <c r="F108" s="3" t="str">
        <f>IF(Planning!G92&lt;&gt;0,Planning!G92,"")</f>
        <v/>
      </c>
      <c r="G108" s="194">
        <f>Planning!H92</f>
        <v>0</v>
      </c>
      <c r="H108" s="4">
        <f>Planning!AJ92</f>
        <v>0</v>
      </c>
      <c r="I108" s="198">
        <f ca="1">IF(OR(W108="1",AND(W108&lt;&gt;"1",G108=Lists!$A$17)),Y108,0)</f>
        <v>0</v>
      </c>
      <c r="J108" s="174"/>
      <c r="K108" s="32" t="str">
        <f ca="1">IF(AND(W108="2",G108&lt;&gt;Lists!$A$17),AA108,Z108)</f>
        <v/>
      </c>
      <c r="L108" s="33" t="str">
        <f t="shared" ca="1" si="11"/>
        <v/>
      </c>
      <c r="M108" s="5">
        <f>Planning!AK92</f>
        <v>0</v>
      </c>
      <c r="N108" s="5">
        <f>'Month 9'!M108+'Month 9'!N108-'Month 9'!O108</f>
        <v>0</v>
      </c>
      <c r="O108" s="166"/>
      <c r="P108" s="32" t="str">
        <f t="shared" si="14"/>
        <v/>
      </c>
      <c r="Q108" s="33" t="str">
        <f t="shared" si="12"/>
        <v/>
      </c>
      <c r="R108" s="89">
        <f ca="1">SUMIFS($J$25:$J$224,$C$25:$C$224,$C108,$G$25:$G$224,Lists!$A$16)</f>
        <v>0</v>
      </c>
      <c r="S108" s="89">
        <f t="shared" si="15"/>
        <v>0</v>
      </c>
      <c r="U108" s="2" t="str">
        <f t="shared" si="16"/>
        <v/>
      </c>
      <c r="W108" s="2" t="str">
        <f>IF(C108=0,"",LEFT(INDEX(Lists!$H$5:$H$49,MATCH(C108,Lists!$G$5:$G$49,0),1),1))</f>
        <v/>
      </c>
      <c r="Y108" s="4">
        <f ca="1">'Month 9'!H108+'Month 9'!I108-'Month 9'!J108</f>
        <v>0</v>
      </c>
      <c r="Z108" s="2" t="str">
        <f t="shared" ca="1" si="17"/>
        <v/>
      </c>
      <c r="AA108" s="2" t="str">
        <f t="shared" ca="1" si="13"/>
        <v/>
      </c>
      <c r="AC108" s="627" t="str">
        <f t="shared" si="18"/>
        <v>0</v>
      </c>
    </row>
    <row r="109" spans="1:29" ht="39" hidden="1" customHeight="1" x14ac:dyDescent="0.2">
      <c r="A109" s="14" t="str">
        <f>Planning!A93</f>
        <v>I085</v>
      </c>
      <c r="B109" s="9">
        <f>Planning!B93</f>
        <v>0</v>
      </c>
      <c r="C109" s="9">
        <f>Planning!C93</f>
        <v>0</v>
      </c>
      <c r="D109" s="9">
        <f>Planning!D93</f>
        <v>0</v>
      </c>
      <c r="E109" s="3">
        <f>Planning!E93</f>
        <v>0</v>
      </c>
      <c r="F109" s="3" t="str">
        <f>IF(Planning!G93&lt;&gt;0,Planning!G93,"")</f>
        <v/>
      </c>
      <c r="G109" s="194">
        <f>Planning!H93</f>
        <v>0</v>
      </c>
      <c r="H109" s="4">
        <f>Planning!AJ93</f>
        <v>0</v>
      </c>
      <c r="I109" s="198">
        <f ca="1">IF(OR(W109="1",AND(W109&lt;&gt;"1",G109=Lists!$A$17)),Y109,0)</f>
        <v>0</v>
      </c>
      <c r="J109" s="174"/>
      <c r="K109" s="32" t="str">
        <f ca="1">IF(AND(W109="2",G109&lt;&gt;Lists!$A$17),AA109,Z109)</f>
        <v/>
      </c>
      <c r="L109" s="33" t="str">
        <f t="shared" ca="1" si="11"/>
        <v/>
      </c>
      <c r="M109" s="5">
        <f>Planning!AK93</f>
        <v>0</v>
      </c>
      <c r="N109" s="5">
        <f>'Month 9'!M109+'Month 9'!N109-'Month 9'!O109</f>
        <v>0</v>
      </c>
      <c r="O109" s="166"/>
      <c r="P109" s="32" t="str">
        <f t="shared" si="14"/>
        <v/>
      </c>
      <c r="Q109" s="33" t="str">
        <f t="shared" si="12"/>
        <v/>
      </c>
      <c r="R109" s="89">
        <f ca="1">SUMIFS($J$25:$J$224,$C$25:$C$224,$C109,$G$25:$G$224,Lists!$A$16)</f>
        <v>0</v>
      </c>
      <c r="S109" s="89">
        <f t="shared" si="15"/>
        <v>0</v>
      </c>
      <c r="U109" s="2" t="str">
        <f t="shared" si="16"/>
        <v/>
      </c>
      <c r="W109" s="2" t="str">
        <f>IF(C109=0,"",LEFT(INDEX(Lists!$H$5:$H$49,MATCH(C109,Lists!$G$5:$G$49,0),1),1))</f>
        <v/>
      </c>
      <c r="Y109" s="4">
        <f ca="1">'Month 9'!H109+'Month 9'!I109-'Month 9'!J109</f>
        <v>0</v>
      </c>
      <c r="Z109" s="2" t="str">
        <f t="shared" ca="1" si="17"/>
        <v/>
      </c>
      <c r="AA109" s="2" t="str">
        <f t="shared" ca="1" si="13"/>
        <v/>
      </c>
      <c r="AC109" s="627" t="str">
        <f t="shared" si="18"/>
        <v>0</v>
      </c>
    </row>
    <row r="110" spans="1:29" ht="39" hidden="1" customHeight="1" x14ac:dyDescent="0.2">
      <c r="A110" s="14" t="str">
        <f>Planning!A94</f>
        <v>I086</v>
      </c>
      <c r="B110" s="9">
        <f>Planning!B94</f>
        <v>0</v>
      </c>
      <c r="C110" s="9">
        <f>Planning!C94</f>
        <v>0</v>
      </c>
      <c r="D110" s="9">
        <f>Planning!D94</f>
        <v>0</v>
      </c>
      <c r="E110" s="3">
        <f>Planning!E94</f>
        <v>0</v>
      </c>
      <c r="F110" s="3" t="str">
        <f>IF(Planning!G94&lt;&gt;0,Planning!G94,"")</f>
        <v/>
      </c>
      <c r="G110" s="194">
        <f>Planning!H94</f>
        <v>0</v>
      </c>
      <c r="H110" s="4">
        <f>Planning!AJ94</f>
        <v>0</v>
      </c>
      <c r="I110" s="198">
        <f ca="1">IF(OR(W110="1",AND(W110&lt;&gt;"1",G110=Lists!$A$17)),Y110,0)</f>
        <v>0</v>
      </c>
      <c r="J110" s="174"/>
      <c r="K110" s="32" t="str">
        <f ca="1">IF(AND(W110="2",G110&lt;&gt;Lists!$A$17),AA110,Z110)</f>
        <v/>
      </c>
      <c r="L110" s="33" t="str">
        <f t="shared" ca="1" si="11"/>
        <v/>
      </c>
      <c r="M110" s="5">
        <f>Planning!AK94</f>
        <v>0</v>
      </c>
      <c r="N110" s="5">
        <f>'Month 9'!M110+'Month 9'!N110-'Month 9'!O110</f>
        <v>0</v>
      </c>
      <c r="O110" s="166"/>
      <c r="P110" s="32" t="str">
        <f t="shared" si="14"/>
        <v/>
      </c>
      <c r="Q110" s="33" t="str">
        <f t="shared" si="12"/>
        <v/>
      </c>
      <c r="R110" s="89">
        <f ca="1">SUMIFS($J$25:$J$224,$C$25:$C$224,$C110,$G$25:$G$224,Lists!$A$16)</f>
        <v>0</v>
      </c>
      <c r="S110" s="89">
        <f t="shared" si="15"/>
        <v>0</v>
      </c>
      <c r="U110" s="2" t="str">
        <f t="shared" si="16"/>
        <v/>
      </c>
      <c r="W110" s="2" t="str">
        <f>IF(C110=0,"",LEFT(INDEX(Lists!$H$5:$H$49,MATCH(C110,Lists!$G$5:$G$49,0),1),1))</f>
        <v/>
      </c>
      <c r="Y110" s="4">
        <f ca="1">'Month 9'!H110+'Month 9'!I110-'Month 9'!J110</f>
        <v>0</v>
      </c>
      <c r="Z110" s="2" t="str">
        <f t="shared" ca="1" si="17"/>
        <v/>
      </c>
      <c r="AA110" s="2" t="str">
        <f t="shared" ca="1" si="13"/>
        <v/>
      </c>
      <c r="AC110" s="627" t="str">
        <f t="shared" si="18"/>
        <v>0</v>
      </c>
    </row>
    <row r="111" spans="1:29" ht="39" hidden="1" customHeight="1" x14ac:dyDescent="0.2">
      <c r="A111" s="14" t="str">
        <f>Planning!A95</f>
        <v>I087</v>
      </c>
      <c r="B111" s="9">
        <f>Planning!B95</f>
        <v>0</v>
      </c>
      <c r="C111" s="9">
        <f>Planning!C95</f>
        <v>0</v>
      </c>
      <c r="D111" s="9">
        <f>Planning!D95</f>
        <v>0</v>
      </c>
      <c r="E111" s="3">
        <f>Planning!E95</f>
        <v>0</v>
      </c>
      <c r="F111" s="3" t="str">
        <f>IF(Planning!G95&lt;&gt;0,Planning!G95,"")</f>
        <v/>
      </c>
      <c r="G111" s="194">
        <f>Planning!H95</f>
        <v>0</v>
      </c>
      <c r="H111" s="4">
        <f>Planning!AJ95</f>
        <v>0</v>
      </c>
      <c r="I111" s="198">
        <f ca="1">IF(OR(W111="1",AND(W111&lt;&gt;"1",G111=Lists!$A$17)),Y111,0)</f>
        <v>0</v>
      </c>
      <c r="J111" s="174"/>
      <c r="K111" s="32" t="str">
        <f ca="1">IF(AND(W111="2",G111&lt;&gt;Lists!$A$17),AA111,Z111)</f>
        <v/>
      </c>
      <c r="L111" s="33" t="str">
        <f t="shared" ca="1" si="11"/>
        <v/>
      </c>
      <c r="M111" s="5">
        <f>Planning!AK95</f>
        <v>0</v>
      </c>
      <c r="N111" s="5">
        <f>'Month 9'!M111+'Month 9'!N111-'Month 9'!O111</f>
        <v>0</v>
      </c>
      <c r="O111" s="166"/>
      <c r="P111" s="32" t="str">
        <f t="shared" si="14"/>
        <v/>
      </c>
      <c r="Q111" s="33" t="str">
        <f t="shared" si="12"/>
        <v/>
      </c>
      <c r="R111" s="89">
        <f ca="1">SUMIFS($J$25:$J$224,$C$25:$C$224,$C111,$G$25:$G$224,Lists!$A$16)</f>
        <v>0</v>
      </c>
      <c r="S111" s="89">
        <f t="shared" si="15"/>
        <v>0</v>
      </c>
      <c r="U111" s="2" t="str">
        <f t="shared" si="16"/>
        <v/>
      </c>
      <c r="W111" s="2" t="str">
        <f>IF(C111=0,"",LEFT(INDEX(Lists!$H$5:$H$49,MATCH(C111,Lists!$G$5:$G$49,0),1),1))</f>
        <v/>
      </c>
      <c r="Y111" s="4">
        <f ca="1">'Month 9'!H111+'Month 9'!I111-'Month 9'!J111</f>
        <v>0</v>
      </c>
      <c r="Z111" s="2" t="str">
        <f t="shared" ca="1" si="17"/>
        <v/>
      </c>
      <c r="AA111" s="2" t="str">
        <f t="shared" ca="1" si="13"/>
        <v/>
      </c>
      <c r="AC111" s="627" t="str">
        <f t="shared" si="18"/>
        <v>0</v>
      </c>
    </row>
    <row r="112" spans="1:29" ht="39" hidden="1" customHeight="1" x14ac:dyDescent="0.2">
      <c r="A112" s="14" t="str">
        <f>Planning!A96</f>
        <v>I088</v>
      </c>
      <c r="B112" s="9">
        <f>Planning!B96</f>
        <v>0</v>
      </c>
      <c r="C112" s="9">
        <f>Planning!C96</f>
        <v>0</v>
      </c>
      <c r="D112" s="9">
        <f>Planning!D96</f>
        <v>0</v>
      </c>
      <c r="E112" s="3">
        <f>Planning!E96</f>
        <v>0</v>
      </c>
      <c r="F112" s="3" t="str">
        <f>IF(Planning!G96&lt;&gt;0,Planning!G96,"")</f>
        <v/>
      </c>
      <c r="G112" s="194">
        <f>Planning!H96</f>
        <v>0</v>
      </c>
      <c r="H112" s="4">
        <f>Planning!AJ96</f>
        <v>0</v>
      </c>
      <c r="I112" s="198">
        <f ca="1">IF(OR(W112="1",AND(W112&lt;&gt;"1",G112=Lists!$A$17)),Y112,0)</f>
        <v>0</v>
      </c>
      <c r="J112" s="174"/>
      <c r="K112" s="32" t="str">
        <f ca="1">IF(AND(W112="2",G112&lt;&gt;Lists!$A$17),AA112,Z112)</f>
        <v/>
      </c>
      <c r="L112" s="33" t="str">
        <f t="shared" ca="1" si="11"/>
        <v/>
      </c>
      <c r="M112" s="5">
        <f>Planning!AK96</f>
        <v>0</v>
      </c>
      <c r="N112" s="5">
        <f>'Month 9'!M112+'Month 9'!N112-'Month 9'!O112</f>
        <v>0</v>
      </c>
      <c r="O112" s="166"/>
      <c r="P112" s="32" t="str">
        <f t="shared" si="14"/>
        <v/>
      </c>
      <c r="Q112" s="33" t="str">
        <f t="shared" si="12"/>
        <v/>
      </c>
      <c r="R112" s="89">
        <f ca="1">SUMIFS($J$25:$J$224,$C$25:$C$224,$C112,$G$25:$G$224,Lists!$A$16)</f>
        <v>0</v>
      </c>
      <c r="S112" s="89">
        <f t="shared" si="15"/>
        <v>0</v>
      </c>
      <c r="U112" s="2" t="str">
        <f t="shared" si="16"/>
        <v/>
      </c>
      <c r="W112" s="2" t="str">
        <f>IF(C112=0,"",LEFT(INDEX(Lists!$H$5:$H$49,MATCH(C112,Lists!$G$5:$G$49,0),1),1))</f>
        <v/>
      </c>
      <c r="Y112" s="4">
        <f ca="1">'Month 9'!H112+'Month 9'!I112-'Month 9'!J112</f>
        <v>0</v>
      </c>
      <c r="Z112" s="2" t="str">
        <f t="shared" ca="1" si="17"/>
        <v/>
      </c>
      <c r="AA112" s="2" t="str">
        <f t="shared" ca="1" si="13"/>
        <v/>
      </c>
      <c r="AC112" s="627" t="str">
        <f t="shared" si="18"/>
        <v>0</v>
      </c>
    </row>
    <row r="113" spans="1:29" ht="39" hidden="1" customHeight="1" x14ac:dyDescent="0.2">
      <c r="A113" s="14" t="str">
        <f>Planning!A97</f>
        <v>I089</v>
      </c>
      <c r="B113" s="9">
        <f>Planning!B97</f>
        <v>0</v>
      </c>
      <c r="C113" s="9">
        <f>Planning!C97</f>
        <v>0</v>
      </c>
      <c r="D113" s="9">
        <f>Planning!D97</f>
        <v>0</v>
      </c>
      <c r="E113" s="3">
        <f>Planning!E97</f>
        <v>0</v>
      </c>
      <c r="F113" s="3" t="str">
        <f>IF(Planning!G97&lt;&gt;0,Planning!G97,"")</f>
        <v/>
      </c>
      <c r="G113" s="194">
        <f>Planning!H97</f>
        <v>0</v>
      </c>
      <c r="H113" s="4">
        <f>Planning!AJ97</f>
        <v>0</v>
      </c>
      <c r="I113" s="198">
        <f ca="1">IF(OR(W113="1",AND(W113&lt;&gt;"1",G113=Lists!$A$17)),Y113,0)</f>
        <v>0</v>
      </c>
      <c r="J113" s="174"/>
      <c r="K113" s="32" t="str">
        <f ca="1">IF(AND(W113="2",G113&lt;&gt;Lists!$A$17),AA113,Z113)</f>
        <v/>
      </c>
      <c r="L113" s="33" t="str">
        <f t="shared" ca="1" si="11"/>
        <v/>
      </c>
      <c r="M113" s="5">
        <f>Planning!AK97</f>
        <v>0</v>
      </c>
      <c r="N113" s="5">
        <f>'Month 9'!M113+'Month 9'!N113-'Month 9'!O113</f>
        <v>0</v>
      </c>
      <c r="O113" s="166"/>
      <c r="P113" s="32" t="str">
        <f t="shared" si="14"/>
        <v/>
      </c>
      <c r="Q113" s="33" t="str">
        <f t="shared" si="12"/>
        <v/>
      </c>
      <c r="R113" s="89">
        <f ca="1">SUMIFS($J$25:$J$224,$C$25:$C$224,$C113,$G$25:$G$224,Lists!$A$16)</f>
        <v>0</v>
      </c>
      <c r="S113" s="89">
        <f t="shared" si="15"/>
        <v>0</v>
      </c>
      <c r="U113" s="2" t="str">
        <f t="shared" si="16"/>
        <v/>
      </c>
      <c r="W113" s="2" t="str">
        <f>IF(C113=0,"",LEFT(INDEX(Lists!$H$5:$H$49,MATCH(C113,Lists!$G$5:$G$49,0),1),1))</f>
        <v/>
      </c>
      <c r="Y113" s="4">
        <f ca="1">'Month 9'!H113+'Month 9'!I113-'Month 9'!J113</f>
        <v>0</v>
      </c>
      <c r="Z113" s="2" t="str">
        <f t="shared" ca="1" si="17"/>
        <v/>
      </c>
      <c r="AA113" s="2" t="str">
        <f t="shared" ca="1" si="13"/>
        <v/>
      </c>
      <c r="AC113" s="627" t="str">
        <f t="shared" si="18"/>
        <v>0</v>
      </c>
    </row>
    <row r="114" spans="1:29" ht="39" hidden="1" customHeight="1" x14ac:dyDescent="0.2">
      <c r="A114" s="14" t="str">
        <f>Planning!A98</f>
        <v>I090</v>
      </c>
      <c r="B114" s="9">
        <f>Planning!B98</f>
        <v>0</v>
      </c>
      <c r="C114" s="9">
        <f>Planning!C98</f>
        <v>0</v>
      </c>
      <c r="D114" s="9">
        <f>Planning!D98</f>
        <v>0</v>
      </c>
      <c r="E114" s="3">
        <f>Planning!E98</f>
        <v>0</v>
      </c>
      <c r="F114" s="3" t="str">
        <f>IF(Planning!G98&lt;&gt;0,Planning!G98,"")</f>
        <v/>
      </c>
      <c r="G114" s="194">
        <f>Planning!H98</f>
        <v>0</v>
      </c>
      <c r="H114" s="4">
        <f>Planning!AJ98</f>
        <v>0</v>
      </c>
      <c r="I114" s="198">
        <f ca="1">IF(OR(W114="1",AND(W114&lt;&gt;"1",G114=Lists!$A$17)),Y114,0)</f>
        <v>0</v>
      </c>
      <c r="J114" s="174"/>
      <c r="K114" s="32" t="str">
        <f ca="1">IF(AND(W114="2",G114&lt;&gt;Lists!$A$17),AA114,Z114)</f>
        <v/>
      </c>
      <c r="L114" s="33" t="str">
        <f t="shared" ca="1" si="11"/>
        <v/>
      </c>
      <c r="M114" s="5">
        <f>Planning!AK98</f>
        <v>0</v>
      </c>
      <c r="N114" s="5">
        <f>'Month 9'!M114+'Month 9'!N114-'Month 9'!O114</f>
        <v>0</v>
      </c>
      <c r="O114" s="166"/>
      <c r="P114" s="32" t="str">
        <f t="shared" si="14"/>
        <v/>
      </c>
      <c r="Q114" s="33" t="str">
        <f t="shared" si="12"/>
        <v/>
      </c>
      <c r="R114" s="89">
        <f ca="1">SUMIFS($J$25:$J$224,$C$25:$C$224,$C114,$G$25:$G$224,Lists!$A$16)</f>
        <v>0</v>
      </c>
      <c r="S114" s="89">
        <f t="shared" si="15"/>
        <v>0</v>
      </c>
      <c r="U114" s="2" t="str">
        <f t="shared" si="16"/>
        <v/>
      </c>
      <c r="W114" s="2" t="str">
        <f>IF(C114=0,"",LEFT(INDEX(Lists!$H$5:$H$49,MATCH(C114,Lists!$G$5:$G$49,0),1),1))</f>
        <v/>
      </c>
      <c r="Y114" s="4">
        <f ca="1">'Month 9'!H114+'Month 9'!I114-'Month 9'!J114</f>
        <v>0</v>
      </c>
      <c r="Z114" s="2" t="str">
        <f t="shared" ca="1" si="17"/>
        <v/>
      </c>
      <c r="AA114" s="2" t="str">
        <f t="shared" ca="1" si="13"/>
        <v/>
      </c>
      <c r="AC114" s="627" t="str">
        <f t="shared" si="18"/>
        <v>0</v>
      </c>
    </row>
    <row r="115" spans="1:29" ht="39" hidden="1" customHeight="1" x14ac:dyDescent="0.2">
      <c r="A115" s="14" t="str">
        <f>Planning!A99</f>
        <v>I091</v>
      </c>
      <c r="B115" s="9">
        <f>Planning!B99</f>
        <v>0</v>
      </c>
      <c r="C115" s="9">
        <f>Planning!C99</f>
        <v>0</v>
      </c>
      <c r="D115" s="9">
        <f>Planning!D99</f>
        <v>0</v>
      </c>
      <c r="E115" s="3">
        <f>Planning!E99</f>
        <v>0</v>
      </c>
      <c r="F115" s="3" t="str">
        <f>IF(Planning!G99&lt;&gt;0,Planning!G99,"")</f>
        <v/>
      </c>
      <c r="G115" s="194">
        <f>Planning!H99</f>
        <v>0</v>
      </c>
      <c r="H115" s="4">
        <f>Planning!AJ99</f>
        <v>0</v>
      </c>
      <c r="I115" s="198">
        <f ca="1">IF(OR(W115="1",AND(W115&lt;&gt;"1",G115=Lists!$A$17)),Y115,0)</f>
        <v>0</v>
      </c>
      <c r="J115" s="174"/>
      <c r="K115" s="32" t="str">
        <f ca="1">IF(AND(W115="2",G115&lt;&gt;Lists!$A$17),AA115,Z115)</f>
        <v/>
      </c>
      <c r="L115" s="33" t="str">
        <f t="shared" ca="1" si="11"/>
        <v/>
      </c>
      <c r="M115" s="5">
        <f>Planning!AK99</f>
        <v>0</v>
      </c>
      <c r="N115" s="5">
        <f>'Month 9'!M115+'Month 9'!N115-'Month 9'!O115</f>
        <v>0</v>
      </c>
      <c r="O115" s="166"/>
      <c r="P115" s="32" t="str">
        <f t="shared" si="14"/>
        <v/>
      </c>
      <c r="Q115" s="33" t="str">
        <f t="shared" si="12"/>
        <v/>
      </c>
      <c r="R115" s="89">
        <f ca="1">SUMIFS($J$25:$J$224,$C$25:$C$224,$C115,$G$25:$G$224,Lists!$A$16)</f>
        <v>0</v>
      </c>
      <c r="S115" s="89">
        <f t="shared" si="15"/>
        <v>0</v>
      </c>
      <c r="U115" s="2" t="str">
        <f t="shared" si="16"/>
        <v/>
      </c>
      <c r="W115" s="2" t="str">
        <f>IF(C115=0,"",LEFT(INDEX(Lists!$H$5:$H$49,MATCH(C115,Lists!$G$5:$G$49,0),1),1))</f>
        <v/>
      </c>
      <c r="Y115" s="4">
        <f ca="1">'Month 9'!H115+'Month 9'!I115-'Month 9'!J115</f>
        <v>0</v>
      </c>
      <c r="Z115" s="2" t="str">
        <f t="shared" ca="1" si="17"/>
        <v/>
      </c>
      <c r="AA115" s="2" t="str">
        <f t="shared" ca="1" si="13"/>
        <v/>
      </c>
      <c r="AC115" s="627" t="str">
        <f t="shared" si="18"/>
        <v>0</v>
      </c>
    </row>
    <row r="116" spans="1:29" ht="39" hidden="1" customHeight="1" x14ac:dyDescent="0.2">
      <c r="A116" s="14" t="str">
        <f>Planning!A100</f>
        <v>I092</v>
      </c>
      <c r="B116" s="9">
        <f>Planning!B100</f>
        <v>0</v>
      </c>
      <c r="C116" s="9">
        <f>Planning!C100</f>
        <v>0</v>
      </c>
      <c r="D116" s="9">
        <f>Planning!D100</f>
        <v>0</v>
      </c>
      <c r="E116" s="3">
        <f>Planning!E100</f>
        <v>0</v>
      </c>
      <c r="F116" s="3" t="str">
        <f>IF(Planning!G100&lt;&gt;0,Planning!G100,"")</f>
        <v/>
      </c>
      <c r="G116" s="194">
        <f>Planning!H100</f>
        <v>0</v>
      </c>
      <c r="H116" s="4">
        <f>Planning!AJ100</f>
        <v>0</v>
      </c>
      <c r="I116" s="198">
        <f ca="1">IF(OR(W116="1",AND(W116&lt;&gt;"1",G116=Lists!$A$17)),Y116,0)</f>
        <v>0</v>
      </c>
      <c r="J116" s="174"/>
      <c r="K116" s="32" t="str">
        <f ca="1">IF(AND(W116="2",G116&lt;&gt;Lists!$A$17),AA116,Z116)</f>
        <v/>
      </c>
      <c r="L116" s="33" t="str">
        <f t="shared" ca="1" si="11"/>
        <v/>
      </c>
      <c r="M116" s="5">
        <f>Planning!AK100</f>
        <v>0</v>
      </c>
      <c r="N116" s="5">
        <f>'Month 9'!M116+'Month 9'!N116-'Month 9'!O116</f>
        <v>0</v>
      </c>
      <c r="O116" s="166"/>
      <c r="P116" s="32" t="str">
        <f t="shared" si="14"/>
        <v/>
      </c>
      <c r="Q116" s="33" t="str">
        <f t="shared" si="12"/>
        <v/>
      </c>
      <c r="R116" s="89">
        <f ca="1">SUMIFS($J$25:$J$224,$C$25:$C$224,$C116,$G$25:$G$224,Lists!$A$16)</f>
        <v>0</v>
      </c>
      <c r="S116" s="89">
        <f t="shared" si="15"/>
        <v>0</v>
      </c>
      <c r="U116" s="2" t="str">
        <f t="shared" si="16"/>
        <v/>
      </c>
      <c r="W116" s="2" t="str">
        <f>IF(C116=0,"",LEFT(INDEX(Lists!$H$5:$H$49,MATCH(C116,Lists!$G$5:$G$49,0),1),1))</f>
        <v/>
      </c>
      <c r="Y116" s="4">
        <f ca="1">'Month 9'!H116+'Month 9'!I116-'Month 9'!J116</f>
        <v>0</v>
      </c>
      <c r="Z116" s="2" t="str">
        <f t="shared" ca="1" si="17"/>
        <v/>
      </c>
      <c r="AA116" s="2" t="str">
        <f t="shared" ca="1" si="13"/>
        <v/>
      </c>
      <c r="AC116" s="627" t="str">
        <f t="shared" si="18"/>
        <v>0</v>
      </c>
    </row>
    <row r="117" spans="1:29" ht="39" hidden="1" customHeight="1" x14ac:dyDescent="0.2">
      <c r="A117" s="14" t="str">
        <f>Planning!A101</f>
        <v>I093</v>
      </c>
      <c r="B117" s="9">
        <f>Planning!B101</f>
        <v>0</v>
      </c>
      <c r="C117" s="9">
        <f>Planning!C101</f>
        <v>0</v>
      </c>
      <c r="D117" s="9">
        <f>Planning!D101</f>
        <v>0</v>
      </c>
      <c r="E117" s="3">
        <f>Planning!E101</f>
        <v>0</v>
      </c>
      <c r="F117" s="3" t="str">
        <f>IF(Planning!G101&lt;&gt;0,Planning!G101,"")</f>
        <v/>
      </c>
      <c r="G117" s="194">
        <f>Planning!H101</f>
        <v>0</v>
      </c>
      <c r="H117" s="4">
        <f>Planning!AJ101</f>
        <v>0</v>
      </c>
      <c r="I117" s="198">
        <f ca="1">IF(OR(W117="1",AND(W117&lt;&gt;"1",G117=Lists!$A$17)),Y117,0)</f>
        <v>0</v>
      </c>
      <c r="J117" s="174"/>
      <c r="K117" s="32" t="str">
        <f ca="1">IF(AND(W117="2",G117&lt;&gt;Lists!$A$17),AA117,Z117)</f>
        <v/>
      </c>
      <c r="L117" s="33" t="str">
        <f t="shared" ca="1" si="11"/>
        <v/>
      </c>
      <c r="M117" s="5">
        <f>Planning!AK101</f>
        <v>0</v>
      </c>
      <c r="N117" s="5">
        <f>'Month 9'!M117+'Month 9'!N117-'Month 9'!O117</f>
        <v>0</v>
      </c>
      <c r="O117" s="166"/>
      <c r="P117" s="32" t="str">
        <f t="shared" si="14"/>
        <v/>
      </c>
      <c r="Q117" s="33" t="str">
        <f t="shared" si="12"/>
        <v/>
      </c>
      <c r="R117" s="89">
        <f ca="1">SUMIFS($J$25:$J$224,$C$25:$C$224,$C117,$G$25:$G$224,Lists!$A$16)</f>
        <v>0</v>
      </c>
      <c r="S117" s="89">
        <f t="shared" si="15"/>
        <v>0</v>
      </c>
      <c r="U117" s="2" t="str">
        <f t="shared" si="16"/>
        <v/>
      </c>
      <c r="W117" s="2" t="str">
        <f>IF(C117=0,"",LEFT(INDEX(Lists!$H$5:$H$49,MATCH(C117,Lists!$G$5:$G$49,0),1),1))</f>
        <v/>
      </c>
      <c r="Y117" s="4">
        <f ca="1">'Month 9'!H117+'Month 9'!I117-'Month 9'!J117</f>
        <v>0</v>
      </c>
      <c r="Z117" s="2" t="str">
        <f t="shared" ca="1" si="17"/>
        <v/>
      </c>
      <c r="AA117" s="2" t="str">
        <f t="shared" ca="1" si="13"/>
        <v/>
      </c>
      <c r="AC117" s="627" t="str">
        <f t="shared" si="18"/>
        <v>0</v>
      </c>
    </row>
    <row r="118" spans="1:29" ht="39" hidden="1" customHeight="1" x14ac:dyDescent="0.2">
      <c r="A118" s="14" t="str">
        <f>Planning!A102</f>
        <v>I094</v>
      </c>
      <c r="B118" s="9">
        <f>Planning!B102</f>
        <v>0</v>
      </c>
      <c r="C118" s="9">
        <f>Planning!C102</f>
        <v>0</v>
      </c>
      <c r="D118" s="9">
        <f>Planning!D102</f>
        <v>0</v>
      </c>
      <c r="E118" s="3">
        <f>Planning!E102</f>
        <v>0</v>
      </c>
      <c r="F118" s="3" t="str">
        <f>IF(Planning!G102&lt;&gt;0,Planning!G102,"")</f>
        <v/>
      </c>
      <c r="G118" s="194">
        <f>Planning!H102</f>
        <v>0</v>
      </c>
      <c r="H118" s="4">
        <f>Planning!AJ102</f>
        <v>0</v>
      </c>
      <c r="I118" s="198">
        <f ca="1">IF(OR(W118="1",AND(W118&lt;&gt;"1",G118=Lists!$A$17)),Y118,0)</f>
        <v>0</v>
      </c>
      <c r="J118" s="174"/>
      <c r="K118" s="32" t="str">
        <f ca="1">IF(AND(W118="2",G118&lt;&gt;Lists!$A$17),AA118,Z118)</f>
        <v/>
      </c>
      <c r="L118" s="33" t="str">
        <f t="shared" ca="1" si="11"/>
        <v/>
      </c>
      <c r="M118" s="5">
        <f>Planning!AK102</f>
        <v>0</v>
      </c>
      <c r="N118" s="5">
        <f>'Month 9'!M118+'Month 9'!N118-'Month 9'!O118</f>
        <v>0</v>
      </c>
      <c r="O118" s="166"/>
      <c r="P118" s="32" t="str">
        <f t="shared" si="14"/>
        <v/>
      </c>
      <c r="Q118" s="33" t="str">
        <f t="shared" si="12"/>
        <v/>
      </c>
      <c r="R118" s="89">
        <f ca="1">SUMIFS($J$25:$J$224,$C$25:$C$224,$C118,$G$25:$G$224,Lists!$A$16)</f>
        <v>0</v>
      </c>
      <c r="S118" s="89">
        <f t="shared" si="15"/>
        <v>0</v>
      </c>
      <c r="U118" s="2" t="str">
        <f t="shared" si="16"/>
        <v/>
      </c>
      <c r="W118" s="2" t="str">
        <f>IF(C118=0,"",LEFT(INDEX(Lists!$H$5:$H$49,MATCH(C118,Lists!$G$5:$G$49,0),1),1))</f>
        <v/>
      </c>
      <c r="Y118" s="4">
        <f ca="1">'Month 9'!H118+'Month 9'!I118-'Month 9'!J118</f>
        <v>0</v>
      </c>
      <c r="Z118" s="2" t="str">
        <f t="shared" ca="1" si="17"/>
        <v/>
      </c>
      <c r="AA118" s="2" t="str">
        <f t="shared" ca="1" si="13"/>
        <v/>
      </c>
      <c r="AC118" s="627" t="str">
        <f t="shared" si="18"/>
        <v>0</v>
      </c>
    </row>
    <row r="119" spans="1:29" ht="39" hidden="1" customHeight="1" x14ac:dyDescent="0.2">
      <c r="A119" s="14" t="str">
        <f>Planning!A103</f>
        <v>I095</v>
      </c>
      <c r="B119" s="9">
        <f>Planning!B103</f>
        <v>0</v>
      </c>
      <c r="C119" s="9">
        <f>Planning!C103</f>
        <v>0</v>
      </c>
      <c r="D119" s="9">
        <f>Planning!D103</f>
        <v>0</v>
      </c>
      <c r="E119" s="3">
        <f>Planning!E103</f>
        <v>0</v>
      </c>
      <c r="F119" s="3" t="str">
        <f>IF(Planning!G103&lt;&gt;0,Planning!G103,"")</f>
        <v/>
      </c>
      <c r="G119" s="194">
        <f>Planning!H103</f>
        <v>0</v>
      </c>
      <c r="H119" s="4">
        <f>Planning!AJ103</f>
        <v>0</v>
      </c>
      <c r="I119" s="198">
        <f ca="1">IF(OR(W119="1",AND(W119&lt;&gt;"1",G119=Lists!$A$17)),Y119,0)</f>
        <v>0</v>
      </c>
      <c r="J119" s="174"/>
      <c r="K119" s="32" t="str">
        <f ca="1">IF(AND(W119="2",G119&lt;&gt;Lists!$A$17),AA119,Z119)</f>
        <v/>
      </c>
      <c r="L119" s="33" t="str">
        <f t="shared" ca="1" si="11"/>
        <v/>
      </c>
      <c r="M119" s="5">
        <f>Planning!AK103</f>
        <v>0</v>
      </c>
      <c r="N119" s="5">
        <f>'Month 9'!M119+'Month 9'!N119-'Month 9'!O119</f>
        <v>0</v>
      </c>
      <c r="O119" s="166"/>
      <c r="P119" s="32" t="str">
        <f t="shared" si="14"/>
        <v/>
      </c>
      <c r="Q119" s="33" t="str">
        <f t="shared" si="12"/>
        <v/>
      </c>
      <c r="R119" s="89">
        <f ca="1">SUMIFS($J$25:$J$224,$C$25:$C$224,$C119,$G$25:$G$224,Lists!$A$16)</f>
        <v>0</v>
      </c>
      <c r="S119" s="89">
        <f t="shared" si="15"/>
        <v>0</v>
      </c>
      <c r="U119" s="2" t="str">
        <f t="shared" si="16"/>
        <v/>
      </c>
      <c r="W119" s="2" t="str">
        <f>IF(C119=0,"",LEFT(INDEX(Lists!$H$5:$H$49,MATCH(C119,Lists!$G$5:$G$49,0),1),1))</f>
        <v/>
      </c>
      <c r="Y119" s="4">
        <f ca="1">'Month 9'!H119+'Month 9'!I119-'Month 9'!J119</f>
        <v>0</v>
      </c>
      <c r="Z119" s="2" t="str">
        <f t="shared" ca="1" si="17"/>
        <v/>
      </c>
      <c r="AA119" s="2" t="str">
        <f t="shared" ca="1" si="13"/>
        <v/>
      </c>
      <c r="AC119" s="627" t="str">
        <f t="shared" si="18"/>
        <v>0</v>
      </c>
    </row>
    <row r="120" spans="1:29" ht="39" hidden="1" customHeight="1" x14ac:dyDescent="0.2">
      <c r="A120" s="14" t="str">
        <f>Planning!A104</f>
        <v>I096</v>
      </c>
      <c r="B120" s="9">
        <f>Planning!B104</f>
        <v>0</v>
      </c>
      <c r="C120" s="9">
        <f>Planning!C104</f>
        <v>0</v>
      </c>
      <c r="D120" s="9">
        <f>Planning!D104</f>
        <v>0</v>
      </c>
      <c r="E120" s="3">
        <f>Planning!E104</f>
        <v>0</v>
      </c>
      <c r="F120" s="3" t="str">
        <f>IF(Planning!G104&lt;&gt;0,Planning!G104,"")</f>
        <v/>
      </c>
      <c r="G120" s="194">
        <f>Planning!H104</f>
        <v>0</v>
      </c>
      <c r="H120" s="4">
        <f>Planning!AJ104</f>
        <v>0</v>
      </c>
      <c r="I120" s="198">
        <f ca="1">IF(OR(W120="1",AND(W120&lt;&gt;"1",G120=Lists!$A$17)),Y120,0)</f>
        <v>0</v>
      </c>
      <c r="J120" s="174"/>
      <c r="K120" s="32" t="str">
        <f ca="1">IF(AND(W120="2",G120&lt;&gt;Lists!$A$17),AA120,Z120)</f>
        <v/>
      </c>
      <c r="L120" s="33" t="str">
        <f t="shared" ca="1" si="11"/>
        <v/>
      </c>
      <c r="M120" s="5">
        <f>Planning!AK104</f>
        <v>0</v>
      </c>
      <c r="N120" s="5">
        <f>'Month 9'!M120+'Month 9'!N120-'Month 9'!O120</f>
        <v>0</v>
      </c>
      <c r="O120" s="166"/>
      <c r="P120" s="32" t="str">
        <f t="shared" si="14"/>
        <v/>
      </c>
      <c r="Q120" s="33" t="str">
        <f t="shared" si="12"/>
        <v/>
      </c>
      <c r="R120" s="89">
        <f ca="1">SUMIFS($J$25:$J$224,$C$25:$C$224,$C120,$G$25:$G$224,Lists!$A$16)</f>
        <v>0</v>
      </c>
      <c r="S120" s="89">
        <f t="shared" si="15"/>
        <v>0</v>
      </c>
      <c r="U120" s="2" t="str">
        <f t="shared" si="16"/>
        <v/>
      </c>
      <c r="W120" s="2" t="str">
        <f>IF(C120=0,"",LEFT(INDEX(Lists!$H$5:$H$49,MATCH(C120,Lists!$G$5:$G$49,0),1),1))</f>
        <v/>
      </c>
      <c r="Y120" s="4">
        <f ca="1">'Month 9'!H120+'Month 9'!I120-'Month 9'!J120</f>
        <v>0</v>
      </c>
      <c r="Z120" s="2" t="str">
        <f t="shared" ca="1" si="17"/>
        <v/>
      </c>
      <c r="AA120" s="2" t="str">
        <f t="shared" ca="1" si="13"/>
        <v/>
      </c>
      <c r="AC120" s="627" t="str">
        <f t="shared" si="18"/>
        <v>0</v>
      </c>
    </row>
    <row r="121" spans="1:29" ht="39" hidden="1" customHeight="1" x14ac:dyDescent="0.2">
      <c r="A121" s="14" t="str">
        <f>Planning!A105</f>
        <v>I097</v>
      </c>
      <c r="B121" s="9">
        <f>Planning!B105</f>
        <v>0</v>
      </c>
      <c r="C121" s="9">
        <f>Planning!C105</f>
        <v>0</v>
      </c>
      <c r="D121" s="9">
        <f>Planning!D105</f>
        <v>0</v>
      </c>
      <c r="E121" s="3">
        <f>Planning!E105</f>
        <v>0</v>
      </c>
      <c r="F121" s="3" t="str">
        <f>IF(Planning!G105&lt;&gt;0,Planning!G105,"")</f>
        <v/>
      </c>
      <c r="G121" s="194">
        <f>Planning!H105</f>
        <v>0</v>
      </c>
      <c r="H121" s="4">
        <f>Planning!AJ105</f>
        <v>0</v>
      </c>
      <c r="I121" s="198">
        <f ca="1">IF(OR(W121="1",AND(W121&lt;&gt;"1",G121=Lists!$A$17)),Y121,0)</f>
        <v>0</v>
      </c>
      <c r="J121" s="174"/>
      <c r="K121" s="32" t="str">
        <f ca="1">IF(AND(W121="2",G121&lt;&gt;Lists!$A$17),AA121,Z121)</f>
        <v/>
      </c>
      <c r="L121" s="33" t="str">
        <f t="shared" ref="L121:L152" ca="1" si="19">IF($U121=ExcluirDelPLogro,"",IF(AND(H121=0,I121=0,J121=0),"",K121))</f>
        <v/>
      </c>
      <c r="M121" s="5">
        <f>Planning!AK105</f>
        <v>0</v>
      </c>
      <c r="N121" s="5">
        <f>'Month 9'!M121+'Month 9'!N121-'Month 9'!O121</f>
        <v>0</v>
      </c>
      <c r="O121" s="166"/>
      <c r="P121" s="32" t="str">
        <f t="shared" si="14"/>
        <v/>
      </c>
      <c r="Q121" s="33" t="str">
        <f t="shared" ref="Q121:Q152" si="20">IF($U121=ExcluirDelPLogro,"",IF(AND(M121=0,N121=0,O121=0),"",P121))</f>
        <v/>
      </c>
      <c r="R121" s="89">
        <f ca="1">SUMIFS($J$25:$J$224,$C$25:$C$224,$C121,$G$25:$G$224,Lists!$A$16)</f>
        <v>0</v>
      </c>
      <c r="S121" s="89">
        <f t="shared" si="15"/>
        <v>0</v>
      </c>
      <c r="U121" s="2" t="str">
        <f t="shared" si="16"/>
        <v/>
      </c>
      <c r="W121" s="2" t="str">
        <f>IF(C121=0,"",LEFT(INDEX(Lists!$H$5:$H$49,MATCH(C121,Lists!$G$5:$G$49,0),1),1))</f>
        <v/>
      </c>
      <c r="Y121" s="4">
        <f ca="1">'Month 9'!H121+'Month 9'!I121-'Month 9'!J121</f>
        <v>0</v>
      </c>
      <c r="Z121" s="2" t="str">
        <f t="shared" ca="1" si="17"/>
        <v/>
      </c>
      <c r="AA121" s="2" t="str">
        <f t="shared" ref="AA121:AA152" ca="1" si="21">IF(AND(H121=0,I121=0,J121=0),"",IF(J121&gt;0,H121/J121,0))</f>
        <v/>
      </c>
      <c r="AC121" s="627" t="str">
        <f t="shared" si="18"/>
        <v>0</v>
      </c>
    </row>
    <row r="122" spans="1:29" ht="39" hidden="1" customHeight="1" x14ac:dyDescent="0.2">
      <c r="A122" s="14" t="str">
        <f>Planning!A106</f>
        <v>I098</v>
      </c>
      <c r="B122" s="9">
        <f>Planning!B106</f>
        <v>0</v>
      </c>
      <c r="C122" s="9">
        <f>Planning!C106</f>
        <v>0</v>
      </c>
      <c r="D122" s="9">
        <f>Planning!D106</f>
        <v>0</v>
      </c>
      <c r="E122" s="3">
        <f>Planning!E106</f>
        <v>0</v>
      </c>
      <c r="F122" s="3" t="str">
        <f>IF(Planning!G106&lt;&gt;0,Planning!G106,"")</f>
        <v/>
      </c>
      <c r="G122" s="194">
        <f>Planning!H106</f>
        <v>0</v>
      </c>
      <c r="H122" s="4">
        <f>Planning!AJ106</f>
        <v>0</v>
      </c>
      <c r="I122" s="198">
        <f ca="1">IF(OR(W122="1",AND(W122&lt;&gt;"1",G122=Lists!$A$17)),Y122,0)</f>
        <v>0</v>
      </c>
      <c r="J122" s="174"/>
      <c r="K122" s="32" t="str">
        <f ca="1">IF(AND(W122="2",G122&lt;&gt;Lists!$A$17),AA122,Z122)</f>
        <v/>
      </c>
      <c r="L122" s="33" t="str">
        <f t="shared" ca="1" si="19"/>
        <v/>
      </c>
      <c r="M122" s="5">
        <f>Planning!AK106</f>
        <v>0</v>
      </c>
      <c r="N122" s="5">
        <f>'Month 9'!M122+'Month 9'!N122-'Month 9'!O122</f>
        <v>0</v>
      </c>
      <c r="O122" s="166"/>
      <c r="P122" s="32" t="str">
        <f t="shared" si="14"/>
        <v/>
      </c>
      <c r="Q122" s="33" t="str">
        <f t="shared" si="20"/>
        <v/>
      </c>
      <c r="R122" s="89">
        <f ca="1">SUMIFS($J$25:$J$224,$C$25:$C$224,$C122,$G$25:$G$224,Lists!$A$16)</f>
        <v>0</v>
      </c>
      <c r="S122" s="89">
        <f t="shared" si="15"/>
        <v>0</v>
      </c>
      <c r="U122" s="2" t="str">
        <f t="shared" si="16"/>
        <v/>
      </c>
      <c r="W122" s="2" t="str">
        <f>IF(C122=0,"",LEFT(INDEX(Lists!$H$5:$H$49,MATCH(C122,Lists!$G$5:$G$49,0),1),1))</f>
        <v/>
      </c>
      <c r="Y122" s="4">
        <f ca="1">'Month 9'!H122+'Month 9'!I122-'Month 9'!J122</f>
        <v>0</v>
      </c>
      <c r="Z122" s="2" t="str">
        <f t="shared" ca="1" si="17"/>
        <v/>
      </c>
      <c r="AA122" s="2" t="str">
        <f t="shared" ca="1" si="21"/>
        <v/>
      </c>
      <c r="AC122" s="627" t="str">
        <f t="shared" si="18"/>
        <v>0</v>
      </c>
    </row>
    <row r="123" spans="1:29" ht="39" hidden="1" customHeight="1" x14ac:dyDescent="0.2">
      <c r="A123" s="14" t="str">
        <f>Planning!A107</f>
        <v>I099</v>
      </c>
      <c r="B123" s="9">
        <f>Planning!B107</f>
        <v>0</v>
      </c>
      <c r="C123" s="9">
        <f>Planning!C107</f>
        <v>0</v>
      </c>
      <c r="D123" s="9">
        <f>Planning!D107</f>
        <v>0</v>
      </c>
      <c r="E123" s="3">
        <f>Planning!E107</f>
        <v>0</v>
      </c>
      <c r="F123" s="3" t="str">
        <f>IF(Planning!G107&lt;&gt;0,Planning!G107,"")</f>
        <v/>
      </c>
      <c r="G123" s="194">
        <f>Planning!H107</f>
        <v>0</v>
      </c>
      <c r="H123" s="4">
        <f>Planning!AJ107</f>
        <v>0</v>
      </c>
      <c r="I123" s="198">
        <f ca="1">IF(OR(W123="1",AND(W123&lt;&gt;"1",G123=Lists!$A$17)),Y123,0)</f>
        <v>0</v>
      </c>
      <c r="J123" s="174"/>
      <c r="K123" s="32" t="str">
        <f ca="1">IF(AND(W123="2",G123&lt;&gt;Lists!$A$17),AA123,Z123)</f>
        <v/>
      </c>
      <c r="L123" s="33" t="str">
        <f t="shared" ca="1" si="19"/>
        <v/>
      </c>
      <c r="M123" s="5">
        <f>Planning!AK107</f>
        <v>0</v>
      </c>
      <c r="N123" s="5">
        <f>'Month 9'!M123+'Month 9'!N123-'Month 9'!O123</f>
        <v>0</v>
      </c>
      <c r="O123" s="166"/>
      <c r="P123" s="32" t="str">
        <f t="shared" si="14"/>
        <v/>
      </c>
      <c r="Q123" s="33" t="str">
        <f t="shared" si="20"/>
        <v/>
      </c>
      <c r="R123" s="89">
        <f ca="1">SUMIFS($J$25:$J$224,$C$25:$C$224,$C123,$G$25:$G$224,Lists!$A$16)</f>
        <v>0</v>
      </c>
      <c r="S123" s="89">
        <f t="shared" si="15"/>
        <v>0</v>
      </c>
      <c r="U123" s="2" t="str">
        <f t="shared" si="16"/>
        <v/>
      </c>
      <c r="W123" s="2" t="str">
        <f>IF(C123=0,"",LEFT(INDEX(Lists!$H$5:$H$49,MATCH(C123,Lists!$G$5:$G$49,0),1),1))</f>
        <v/>
      </c>
      <c r="Y123" s="4">
        <f ca="1">'Month 9'!H123+'Month 9'!I123-'Month 9'!J123</f>
        <v>0</v>
      </c>
      <c r="Z123" s="2" t="str">
        <f t="shared" ca="1" si="17"/>
        <v/>
      </c>
      <c r="AA123" s="2" t="str">
        <f t="shared" ca="1" si="21"/>
        <v/>
      </c>
      <c r="AC123" s="627" t="str">
        <f t="shared" si="18"/>
        <v>0</v>
      </c>
    </row>
    <row r="124" spans="1:29" ht="39" hidden="1" customHeight="1" x14ac:dyDescent="0.2">
      <c r="A124" s="14" t="str">
        <f>Planning!A108</f>
        <v>I100</v>
      </c>
      <c r="B124" s="9">
        <f>Planning!B108</f>
        <v>0</v>
      </c>
      <c r="C124" s="9">
        <f>Planning!C108</f>
        <v>0</v>
      </c>
      <c r="D124" s="9">
        <f>Planning!D108</f>
        <v>0</v>
      </c>
      <c r="E124" s="3">
        <f>Planning!E108</f>
        <v>0</v>
      </c>
      <c r="F124" s="3" t="str">
        <f>IF(Planning!G108&lt;&gt;0,Planning!G108,"")</f>
        <v/>
      </c>
      <c r="G124" s="194">
        <f>Planning!H108</f>
        <v>0</v>
      </c>
      <c r="H124" s="4">
        <f>Planning!AJ108</f>
        <v>0</v>
      </c>
      <c r="I124" s="198">
        <f ca="1">IF(OR(W124="1",AND(W124&lt;&gt;"1",G124=Lists!$A$17)),Y124,0)</f>
        <v>0</v>
      </c>
      <c r="J124" s="174"/>
      <c r="K124" s="32" t="str">
        <f ca="1">IF(AND(W124="2",G124&lt;&gt;Lists!$A$17),AA124,Z124)</f>
        <v/>
      </c>
      <c r="L124" s="33" t="str">
        <f t="shared" ca="1" si="19"/>
        <v/>
      </c>
      <c r="M124" s="5">
        <f>Planning!AK108</f>
        <v>0</v>
      </c>
      <c r="N124" s="5">
        <f>'Month 9'!M124+'Month 9'!N124-'Month 9'!O124</f>
        <v>0</v>
      </c>
      <c r="O124" s="166"/>
      <c r="P124" s="32" t="str">
        <f t="shared" si="14"/>
        <v/>
      </c>
      <c r="Q124" s="33" t="str">
        <f t="shared" si="20"/>
        <v/>
      </c>
      <c r="R124" s="89">
        <f ca="1">SUMIFS($J$25:$J$224,$C$25:$C$224,$C124,$G$25:$G$224,Lists!$A$16)</f>
        <v>0</v>
      </c>
      <c r="S124" s="89">
        <f t="shared" si="15"/>
        <v>0</v>
      </c>
      <c r="U124" s="2" t="str">
        <f t="shared" si="16"/>
        <v/>
      </c>
      <c r="W124" s="2" t="str">
        <f>IF(C124=0,"",LEFT(INDEX(Lists!$H$5:$H$49,MATCH(C124,Lists!$G$5:$G$49,0),1),1))</f>
        <v/>
      </c>
      <c r="Y124" s="4">
        <f ca="1">'Month 9'!H124+'Month 9'!I124-'Month 9'!J124</f>
        <v>0</v>
      </c>
      <c r="Z124" s="2" t="str">
        <f t="shared" ca="1" si="17"/>
        <v/>
      </c>
      <c r="AA124" s="2" t="str">
        <f t="shared" ca="1" si="21"/>
        <v/>
      </c>
      <c r="AC124" s="627" t="str">
        <f t="shared" si="18"/>
        <v>0</v>
      </c>
    </row>
    <row r="125" spans="1:29" ht="39" hidden="1" customHeight="1" x14ac:dyDescent="0.2">
      <c r="A125" s="14" t="str">
        <f>Planning!A109</f>
        <v>I101</v>
      </c>
      <c r="B125" s="9">
        <f>Planning!B109</f>
        <v>0</v>
      </c>
      <c r="C125" s="9">
        <f>Planning!C109</f>
        <v>0</v>
      </c>
      <c r="D125" s="9">
        <f>Planning!D109</f>
        <v>0</v>
      </c>
      <c r="E125" s="3">
        <f>Planning!E109</f>
        <v>0</v>
      </c>
      <c r="F125" s="3" t="str">
        <f>IF(Planning!G109&lt;&gt;0,Planning!G109,"")</f>
        <v/>
      </c>
      <c r="G125" s="194">
        <f>Planning!H109</f>
        <v>0</v>
      </c>
      <c r="H125" s="4">
        <f>Planning!AJ109</f>
        <v>0</v>
      </c>
      <c r="I125" s="198">
        <f ca="1">IF(OR(W125="1",AND(W125&lt;&gt;"1",G125=Lists!$A$17)),Y125,0)</f>
        <v>0</v>
      </c>
      <c r="J125" s="174"/>
      <c r="K125" s="32" t="str">
        <f ca="1">IF(AND(W125="2",G125&lt;&gt;Lists!$A$17),AA125,Z125)</f>
        <v/>
      </c>
      <c r="L125" s="33" t="str">
        <f t="shared" ca="1" si="19"/>
        <v/>
      </c>
      <c r="M125" s="5">
        <f>Planning!AK109</f>
        <v>0</v>
      </c>
      <c r="N125" s="5">
        <f>'Month 9'!M125+'Month 9'!N125-'Month 9'!O125</f>
        <v>0</v>
      </c>
      <c r="O125" s="166"/>
      <c r="P125" s="32" t="str">
        <f t="shared" si="14"/>
        <v/>
      </c>
      <c r="Q125" s="33" t="str">
        <f t="shared" si="20"/>
        <v/>
      </c>
      <c r="R125" s="89">
        <f ca="1">SUMIFS($J$25:$J$224,$C$25:$C$224,$C125,$G$25:$G$224,Lists!$A$16)</f>
        <v>0</v>
      </c>
      <c r="S125" s="89">
        <f t="shared" si="15"/>
        <v>0</v>
      </c>
      <c r="U125" s="2" t="str">
        <f t="shared" si="16"/>
        <v/>
      </c>
      <c r="W125" s="2" t="str">
        <f>IF(C125=0,"",LEFT(INDEX(Lists!$H$5:$H$49,MATCH(C125,Lists!$G$5:$G$49,0),1),1))</f>
        <v/>
      </c>
      <c r="Y125" s="4">
        <f ca="1">'Month 9'!H125+'Month 9'!I125-'Month 9'!J125</f>
        <v>0</v>
      </c>
      <c r="Z125" s="2" t="str">
        <f t="shared" ca="1" si="17"/>
        <v/>
      </c>
      <c r="AA125" s="2" t="str">
        <f t="shared" ca="1" si="21"/>
        <v/>
      </c>
      <c r="AC125" s="627" t="str">
        <f t="shared" si="18"/>
        <v>0</v>
      </c>
    </row>
    <row r="126" spans="1:29" ht="39" hidden="1" customHeight="1" x14ac:dyDescent="0.2">
      <c r="A126" s="14" t="str">
        <f>Planning!A110</f>
        <v>I102</v>
      </c>
      <c r="B126" s="9">
        <f>Planning!B110</f>
        <v>0</v>
      </c>
      <c r="C126" s="9">
        <f>Planning!C110</f>
        <v>0</v>
      </c>
      <c r="D126" s="9">
        <f>Planning!D110</f>
        <v>0</v>
      </c>
      <c r="E126" s="3">
        <f>Planning!E110</f>
        <v>0</v>
      </c>
      <c r="F126" s="3" t="str">
        <f>IF(Planning!G110&lt;&gt;0,Planning!G110,"")</f>
        <v/>
      </c>
      <c r="G126" s="194">
        <f>Planning!H110</f>
        <v>0</v>
      </c>
      <c r="H126" s="4">
        <f>Planning!AJ110</f>
        <v>0</v>
      </c>
      <c r="I126" s="198">
        <f ca="1">IF(OR(W126="1",AND(W126&lt;&gt;"1",G126=Lists!$A$17)),Y126,0)</f>
        <v>0</v>
      </c>
      <c r="J126" s="174"/>
      <c r="K126" s="32" t="str">
        <f ca="1">IF(AND(W126="2",G126&lt;&gt;Lists!$A$17),AA126,Z126)</f>
        <v/>
      </c>
      <c r="L126" s="33" t="str">
        <f t="shared" ca="1" si="19"/>
        <v/>
      </c>
      <c r="M126" s="5">
        <f>Planning!AK110</f>
        <v>0</v>
      </c>
      <c r="N126" s="5">
        <f>'Month 9'!M126+'Month 9'!N126-'Month 9'!O126</f>
        <v>0</v>
      </c>
      <c r="O126" s="166"/>
      <c r="P126" s="32" t="str">
        <f t="shared" si="14"/>
        <v/>
      </c>
      <c r="Q126" s="33" t="str">
        <f t="shared" si="20"/>
        <v/>
      </c>
      <c r="R126" s="89">
        <f ca="1">SUMIFS($J$25:$J$224,$C$25:$C$224,$C126,$G$25:$G$224,Lists!$A$16)</f>
        <v>0</v>
      </c>
      <c r="S126" s="89">
        <f t="shared" si="15"/>
        <v>0</v>
      </c>
      <c r="U126" s="2" t="str">
        <f t="shared" si="16"/>
        <v/>
      </c>
      <c r="W126" s="2" t="str">
        <f>IF(C126=0,"",LEFT(INDEX(Lists!$H$5:$H$49,MATCH(C126,Lists!$G$5:$G$49,0),1),1))</f>
        <v/>
      </c>
      <c r="Y126" s="4">
        <f ca="1">'Month 9'!H126+'Month 9'!I126-'Month 9'!J126</f>
        <v>0</v>
      </c>
      <c r="Z126" s="2" t="str">
        <f t="shared" ca="1" si="17"/>
        <v/>
      </c>
      <c r="AA126" s="2" t="str">
        <f t="shared" ca="1" si="21"/>
        <v/>
      </c>
      <c r="AC126" s="627" t="str">
        <f t="shared" si="18"/>
        <v>0</v>
      </c>
    </row>
    <row r="127" spans="1:29" ht="39" hidden="1" customHeight="1" x14ac:dyDescent="0.2">
      <c r="A127" s="14" t="str">
        <f>Planning!A111</f>
        <v>I103</v>
      </c>
      <c r="B127" s="9">
        <f>Planning!B111</f>
        <v>0</v>
      </c>
      <c r="C127" s="9">
        <f>Planning!C111</f>
        <v>0</v>
      </c>
      <c r="D127" s="9">
        <f>Planning!D111</f>
        <v>0</v>
      </c>
      <c r="E127" s="3">
        <f>Planning!E111</f>
        <v>0</v>
      </c>
      <c r="F127" s="3" t="str">
        <f>IF(Planning!G111&lt;&gt;0,Planning!G111,"")</f>
        <v/>
      </c>
      <c r="G127" s="194">
        <f>Planning!H111</f>
        <v>0</v>
      </c>
      <c r="H127" s="4">
        <f>Planning!AJ111</f>
        <v>0</v>
      </c>
      <c r="I127" s="198">
        <f ca="1">IF(OR(W127="1",AND(W127&lt;&gt;"1",G127=Lists!$A$17)),Y127,0)</f>
        <v>0</v>
      </c>
      <c r="J127" s="174"/>
      <c r="K127" s="32" t="str">
        <f ca="1">IF(AND(W127="2",G127&lt;&gt;Lists!$A$17),AA127,Z127)</f>
        <v/>
      </c>
      <c r="L127" s="33" t="str">
        <f t="shared" ca="1" si="19"/>
        <v/>
      </c>
      <c r="M127" s="5">
        <f>Planning!AK111</f>
        <v>0</v>
      </c>
      <c r="N127" s="5">
        <f>'Month 9'!M127+'Month 9'!N127-'Month 9'!O127</f>
        <v>0</v>
      </c>
      <c r="O127" s="166"/>
      <c r="P127" s="32" t="str">
        <f t="shared" si="14"/>
        <v/>
      </c>
      <c r="Q127" s="33" t="str">
        <f t="shared" si="20"/>
        <v/>
      </c>
      <c r="R127" s="89">
        <f ca="1">SUMIFS($J$25:$J$224,$C$25:$C$224,$C127,$G$25:$G$224,Lists!$A$16)</f>
        <v>0</v>
      </c>
      <c r="S127" s="89">
        <f t="shared" si="15"/>
        <v>0</v>
      </c>
      <c r="U127" s="2" t="str">
        <f t="shared" si="16"/>
        <v/>
      </c>
      <c r="W127" s="2" t="str">
        <f>IF(C127=0,"",LEFT(INDEX(Lists!$H$5:$H$49,MATCH(C127,Lists!$G$5:$G$49,0),1),1))</f>
        <v/>
      </c>
      <c r="Y127" s="4">
        <f ca="1">'Month 9'!H127+'Month 9'!I127-'Month 9'!J127</f>
        <v>0</v>
      </c>
      <c r="Z127" s="2" t="str">
        <f t="shared" ca="1" si="17"/>
        <v/>
      </c>
      <c r="AA127" s="2" t="str">
        <f t="shared" ca="1" si="21"/>
        <v/>
      </c>
      <c r="AC127" s="627" t="str">
        <f t="shared" si="18"/>
        <v>0</v>
      </c>
    </row>
    <row r="128" spans="1:29" ht="39" hidden="1" customHeight="1" x14ac:dyDescent="0.2">
      <c r="A128" s="14" t="str">
        <f>Planning!A112</f>
        <v>I104</v>
      </c>
      <c r="B128" s="9">
        <f>Planning!B112</f>
        <v>0</v>
      </c>
      <c r="C128" s="9">
        <f>Planning!C112</f>
        <v>0</v>
      </c>
      <c r="D128" s="9">
        <f>Planning!D112</f>
        <v>0</v>
      </c>
      <c r="E128" s="3">
        <f>Planning!E112</f>
        <v>0</v>
      </c>
      <c r="F128" s="3" t="str">
        <f>IF(Planning!G112&lt;&gt;0,Planning!G112,"")</f>
        <v/>
      </c>
      <c r="G128" s="194">
        <f>Planning!H112</f>
        <v>0</v>
      </c>
      <c r="H128" s="4">
        <f>Planning!AJ112</f>
        <v>0</v>
      </c>
      <c r="I128" s="198">
        <f ca="1">IF(OR(W128="1",AND(W128&lt;&gt;"1",G128=Lists!$A$17)),Y128,0)</f>
        <v>0</v>
      </c>
      <c r="J128" s="174"/>
      <c r="K128" s="32" t="str">
        <f ca="1">IF(AND(W128="2",G128&lt;&gt;Lists!$A$17),AA128,Z128)</f>
        <v/>
      </c>
      <c r="L128" s="33" t="str">
        <f t="shared" ca="1" si="19"/>
        <v/>
      </c>
      <c r="M128" s="5">
        <f>Planning!AK112</f>
        <v>0</v>
      </c>
      <c r="N128" s="5">
        <f>'Month 9'!M128+'Month 9'!N128-'Month 9'!O128</f>
        <v>0</v>
      </c>
      <c r="O128" s="166"/>
      <c r="P128" s="32" t="str">
        <f t="shared" si="14"/>
        <v/>
      </c>
      <c r="Q128" s="33" t="str">
        <f t="shared" si="20"/>
        <v/>
      </c>
      <c r="R128" s="89">
        <f ca="1">SUMIFS($J$25:$J$224,$C$25:$C$224,$C128,$G$25:$G$224,Lists!$A$16)</f>
        <v>0</v>
      </c>
      <c r="S128" s="89">
        <f t="shared" si="15"/>
        <v>0</v>
      </c>
      <c r="U128" s="2" t="str">
        <f t="shared" si="16"/>
        <v/>
      </c>
      <c r="W128" s="2" t="str">
        <f>IF(C128=0,"",LEFT(INDEX(Lists!$H$5:$H$49,MATCH(C128,Lists!$G$5:$G$49,0),1),1))</f>
        <v/>
      </c>
      <c r="Y128" s="4">
        <f ca="1">'Month 9'!H128+'Month 9'!I128-'Month 9'!J128</f>
        <v>0</v>
      </c>
      <c r="Z128" s="2" t="str">
        <f t="shared" ca="1" si="17"/>
        <v/>
      </c>
      <c r="AA128" s="2" t="str">
        <f t="shared" ca="1" si="21"/>
        <v/>
      </c>
      <c r="AC128" s="627" t="str">
        <f t="shared" si="18"/>
        <v>0</v>
      </c>
    </row>
    <row r="129" spans="1:29" ht="39" hidden="1" customHeight="1" x14ac:dyDescent="0.2">
      <c r="A129" s="14" t="str">
        <f>Planning!A113</f>
        <v>I105</v>
      </c>
      <c r="B129" s="9">
        <f>Planning!B113</f>
        <v>0</v>
      </c>
      <c r="C129" s="9">
        <f>Planning!C113</f>
        <v>0</v>
      </c>
      <c r="D129" s="9">
        <f>Planning!D113</f>
        <v>0</v>
      </c>
      <c r="E129" s="3">
        <f>Planning!E113</f>
        <v>0</v>
      </c>
      <c r="F129" s="3" t="str">
        <f>IF(Planning!G113&lt;&gt;0,Planning!G113,"")</f>
        <v/>
      </c>
      <c r="G129" s="194">
        <f>Planning!H113</f>
        <v>0</v>
      </c>
      <c r="H129" s="4">
        <f>Planning!AJ113</f>
        <v>0</v>
      </c>
      <c r="I129" s="198">
        <f ca="1">IF(OR(W129="1",AND(W129&lt;&gt;"1",G129=Lists!$A$17)),Y129,0)</f>
        <v>0</v>
      </c>
      <c r="J129" s="174"/>
      <c r="K129" s="32" t="str">
        <f ca="1">IF(AND(W129="2",G129&lt;&gt;Lists!$A$17),AA129,Z129)</f>
        <v/>
      </c>
      <c r="L129" s="33" t="str">
        <f t="shared" ca="1" si="19"/>
        <v/>
      </c>
      <c r="M129" s="5">
        <f>Planning!AK113</f>
        <v>0</v>
      </c>
      <c r="N129" s="5">
        <f>'Month 9'!M129+'Month 9'!N129-'Month 9'!O129</f>
        <v>0</v>
      </c>
      <c r="O129" s="166"/>
      <c r="P129" s="32" t="str">
        <f t="shared" si="14"/>
        <v/>
      </c>
      <c r="Q129" s="33" t="str">
        <f t="shared" si="20"/>
        <v/>
      </c>
      <c r="R129" s="89">
        <f ca="1">SUMIFS($J$25:$J$224,$C$25:$C$224,$C129,$G$25:$G$224,Lists!$A$16)</f>
        <v>0</v>
      </c>
      <c r="S129" s="89">
        <f t="shared" si="15"/>
        <v>0</v>
      </c>
      <c r="U129" s="2" t="str">
        <f t="shared" si="16"/>
        <v/>
      </c>
      <c r="W129" s="2" t="str">
        <f>IF(C129=0,"",LEFT(INDEX(Lists!$H$5:$H$49,MATCH(C129,Lists!$G$5:$G$49,0),1),1))</f>
        <v/>
      </c>
      <c r="Y129" s="4">
        <f ca="1">'Month 9'!H129+'Month 9'!I129-'Month 9'!J129</f>
        <v>0</v>
      </c>
      <c r="Z129" s="2" t="str">
        <f t="shared" ca="1" si="17"/>
        <v/>
      </c>
      <c r="AA129" s="2" t="str">
        <f t="shared" ca="1" si="21"/>
        <v/>
      </c>
      <c r="AC129" s="627" t="str">
        <f t="shared" si="18"/>
        <v>0</v>
      </c>
    </row>
    <row r="130" spans="1:29" ht="39" hidden="1" customHeight="1" x14ac:dyDescent="0.2">
      <c r="A130" s="14" t="str">
        <f>Planning!A114</f>
        <v>I106</v>
      </c>
      <c r="B130" s="9">
        <f>Planning!B114</f>
        <v>0</v>
      </c>
      <c r="C130" s="9">
        <f>Planning!C114</f>
        <v>0</v>
      </c>
      <c r="D130" s="9">
        <f>Planning!D114</f>
        <v>0</v>
      </c>
      <c r="E130" s="3">
        <f>Planning!E114</f>
        <v>0</v>
      </c>
      <c r="F130" s="3" t="str">
        <f>IF(Planning!G114&lt;&gt;0,Planning!G114,"")</f>
        <v/>
      </c>
      <c r="G130" s="194">
        <f>Planning!H114</f>
        <v>0</v>
      </c>
      <c r="H130" s="4">
        <f>Planning!AJ114</f>
        <v>0</v>
      </c>
      <c r="I130" s="198">
        <f ca="1">IF(OR(W130="1",AND(W130&lt;&gt;"1",G130=Lists!$A$17)),Y130,0)</f>
        <v>0</v>
      </c>
      <c r="J130" s="174"/>
      <c r="K130" s="32" t="str">
        <f ca="1">IF(AND(W130="2",G130&lt;&gt;Lists!$A$17),AA130,Z130)</f>
        <v/>
      </c>
      <c r="L130" s="33" t="str">
        <f t="shared" ca="1" si="19"/>
        <v/>
      </c>
      <c r="M130" s="5">
        <f>Planning!AK114</f>
        <v>0</v>
      </c>
      <c r="N130" s="5">
        <f>'Month 9'!M130+'Month 9'!N130-'Month 9'!O130</f>
        <v>0</v>
      </c>
      <c r="O130" s="166"/>
      <c r="P130" s="32" t="str">
        <f t="shared" si="14"/>
        <v/>
      </c>
      <c r="Q130" s="33" t="str">
        <f t="shared" si="20"/>
        <v/>
      </c>
      <c r="R130" s="89">
        <f ca="1">SUMIFS($J$25:$J$224,$C$25:$C$224,$C130,$G$25:$G$224,Lists!$A$16)</f>
        <v>0</v>
      </c>
      <c r="S130" s="89">
        <f t="shared" si="15"/>
        <v>0</v>
      </c>
      <c r="U130" s="2" t="str">
        <f t="shared" si="16"/>
        <v/>
      </c>
      <c r="W130" s="2" t="str">
        <f>IF(C130=0,"",LEFT(INDEX(Lists!$H$5:$H$49,MATCH(C130,Lists!$G$5:$G$49,0),1),1))</f>
        <v/>
      </c>
      <c r="Y130" s="4">
        <f ca="1">'Month 9'!H130+'Month 9'!I130-'Month 9'!J130</f>
        <v>0</v>
      </c>
      <c r="Z130" s="2" t="str">
        <f t="shared" ca="1" si="17"/>
        <v/>
      </c>
      <c r="AA130" s="2" t="str">
        <f t="shared" ca="1" si="21"/>
        <v/>
      </c>
      <c r="AC130" s="627" t="str">
        <f t="shared" si="18"/>
        <v>0</v>
      </c>
    </row>
    <row r="131" spans="1:29" ht="39" hidden="1" customHeight="1" x14ac:dyDescent="0.2">
      <c r="A131" s="14" t="str">
        <f>Planning!A115</f>
        <v>I107</v>
      </c>
      <c r="B131" s="9">
        <f>Planning!B115</f>
        <v>0</v>
      </c>
      <c r="C131" s="9">
        <f>Planning!C115</f>
        <v>0</v>
      </c>
      <c r="D131" s="9">
        <f>Planning!D115</f>
        <v>0</v>
      </c>
      <c r="E131" s="3">
        <f>Planning!E115</f>
        <v>0</v>
      </c>
      <c r="F131" s="3" t="str">
        <f>IF(Planning!G115&lt;&gt;0,Planning!G115,"")</f>
        <v/>
      </c>
      <c r="G131" s="194">
        <f>Planning!H115</f>
        <v>0</v>
      </c>
      <c r="H131" s="4">
        <f>Planning!AJ115</f>
        <v>0</v>
      </c>
      <c r="I131" s="198">
        <f ca="1">IF(OR(W131="1",AND(W131&lt;&gt;"1",G131=Lists!$A$17)),Y131,0)</f>
        <v>0</v>
      </c>
      <c r="J131" s="174"/>
      <c r="K131" s="32" t="str">
        <f ca="1">IF(AND(W131="2",G131&lt;&gt;Lists!$A$17),AA131,Z131)</f>
        <v/>
      </c>
      <c r="L131" s="33" t="str">
        <f t="shared" ca="1" si="19"/>
        <v/>
      </c>
      <c r="M131" s="5">
        <f>Planning!AK115</f>
        <v>0</v>
      </c>
      <c r="N131" s="5">
        <f>'Month 9'!M131+'Month 9'!N131-'Month 9'!O131</f>
        <v>0</v>
      </c>
      <c r="O131" s="166"/>
      <c r="P131" s="32" t="str">
        <f t="shared" si="14"/>
        <v/>
      </c>
      <c r="Q131" s="33" t="str">
        <f t="shared" si="20"/>
        <v/>
      </c>
      <c r="R131" s="89">
        <f ca="1">SUMIFS($J$25:$J$224,$C$25:$C$224,$C131,$G$25:$G$224,Lists!$A$16)</f>
        <v>0</v>
      </c>
      <c r="S131" s="89">
        <f t="shared" si="15"/>
        <v>0</v>
      </c>
      <c r="U131" s="2" t="str">
        <f t="shared" si="16"/>
        <v/>
      </c>
      <c r="W131" s="2" t="str">
        <f>IF(C131=0,"",LEFT(INDEX(Lists!$H$5:$H$49,MATCH(C131,Lists!$G$5:$G$49,0),1),1))</f>
        <v/>
      </c>
      <c r="Y131" s="4">
        <f ca="1">'Month 9'!H131+'Month 9'!I131-'Month 9'!J131</f>
        <v>0</v>
      </c>
      <c r="Z131" s="2" t="str">
        <f t="shared" ca="1" si="17"/>
        <v/>
      </c>
      <c r="AA131" s="2" t="str">
        <f t="shared" ca="1" si="21"/>
        <v/>
      </c>
      <c r="AC131" s="627" t="str">
        <f t="shared" si="18"/>
        <v>0</v>
      </c>
    </row>
    <row r="132" spans="1:29" ht="39" hidden="1" customHeight="1" x14ac:dyDescent="0.2">
      <c r="A132" s="14" t="str">
        <f>Planning!A116</f>
        <v>I108</v>
      </c>
      <c r="B132" s="9">
        <f>Planning!B116</f>
        <v>0</v>
      </c>
      <c r="C132" s="9">
        <f>Planning!C116</f>
        <v>0</v>
      </c>
      <c r="D132" s="9">
        <f>Planning!D116</f>
        <v>0</v>
      </c>
      <c r="E132" s="3">
        <f>Planning!E116</f>
        <v>0</v>
      </c>
      <c r="F132" s="3" t="str">
        <f>IF(Planning!G116&lt;&gt;0,Planning!G116,"")</f>
        <v/>
      </c>
      <c r="G132" s="194">
        <f>Planning!H116</f>
        <v>0</v>
      </c>
      <c r="H132" s="4">
        <f>Planning!AJ116</f>
        <v>0</v>
      </c>
      <c r="I132" s="198">
        <f ca="1">IF(OR(W132="1",AND(W132&lt;&gt;"1",G132=Lists!$A$17)),Y132,0)</f>
        <v>0</v>
      </c>
      <c r="J132" s="174"/>
      <c r="K132" s="32" t="str">
        <f ca="1">IF(AND(W132="2",G132&lt;&gt;Lists!$A$17),AA132,Z132)</f>
        <v/>
      </c>
      <c r="L132" s="33" t="str">
        <f t="shared" ca="1" si="19"/>
        <v/>
      </c>
      <c r="M132" s="5">
        <f>Planning!AK116</f>
        <v>0</v>
      </c>
      <c r="N132" s="5">
        <f>'Month 9'!M132+'Month 9'!N132-'Month 9'!O132</f>
        <v>0</v>
      </c>
      <c r="O132" s="166"/>
      <c r="P132" s="32" t="str">
        <f t="shared" si="14"/>
        <v/>
      </c>
      <c r="Q132" s="33" t="str">
        <f t="shared" si="20"/>
        <v/>
      </c>
      <c r="R132" s="89">
        <f ca="1">SUMIFS($J$25:$J$224,$C$25:$C$224,$C132,$G$25:$G$224,Lists!$A$16)</f>
        <v>0</v>
      </c>
      <c r="S132" s="89">
        <f t="shared" si="15"/>
        <v>0</v>
      </c>
      <c r="U132" s="2" t="str">
        <f t="shared" si="16"/>
        <v/>
      </c>
      <c r="W132" s="2" t="str">
        <f>IF(C132=0,"",LEFT(INDEX(Lists!$H$5:$H$49,MATCH(C132,Lists!$G$5:$G$49,0),1),1))</f>
        <v/>
      </c>
      <c r="Y132" s="4">
        <f ca="1">'Month 9'!H132+'Month 9'!I132-'Month 9'!J132</f>
        <v>0</v>
      </c>
      <c r="Z132" s="2" t="str">
        <f t="shared" ca="1" si="17"/>
        <v/>
      </c>
      <c r="AA132" s="2" t="str">
        <f t="shared" ca="1" si="21"/>
        <v/>
      </c>
      <c r="AC132" s="627" t="str">
        <f t="shared" si="18"/>
        <v>0</v>
      </c>
    </row>
    <row r="133" spans="1:29" ht="39" hidden="1" customHeight="1" x14ac:dyDescent="0.2">
      <c r="A133" s="14" t="str">
        <f>Planning!A117</f>
        <v>I109</v>
      </c>
      <c r="B133" s="9">
        <f>Planning!B117</f>
        <v>0</v>
      </c>
      <c r="C133" s="9">
        <f>Planning!C117</f>
        <v>0</v>
      </c>
      <c r="D133" s="9">
        <f>Planning!D117</f>
        <v>0</v>
      </c>
      <c r="E133" s="3">
        <f>Planning!E117</f>
        <v>0</v>
      </c>
      <c r="F133" s="3" t="str">
        <f>IF(Planning!G117&lt;&gt;0,Planning!G117,"")</f>
        <v/>
      </c>
      <c r="G133" s="194">
        <f>Planning!H117</f>
        <v>0</v>
      </c>
      <c r="H133" s="4">
        <f>Planning!AJ117</f>
        <v>0</v>
      </c>
      <c r="I133" s="198">
        <f ca="1">IF(OR(W133="1",AND(W133&lt;&gt;"1",G133=Lists!$A$17)),Y133,0)</f>
        <v>0</v>
      </c>
      <c r="J133" s="174"/>
      <c r="K133" s="32" t="str">
        <f ca="1">IF(AND(W133="2",G133&lt;&gt;Lists!$A$17),AA133,Z133)</f>
        <v/>
      </c>
      <c r="L133" s="33" t="str">
        <f t="shared" ca="1" si="19"/>
        <v/>
      </c>
      <c r="M133" s="5">
        <f>Planning!AK117</f>
        <v>0</v>
      </c>
      <c r="N133" s="5">
        <f>'Month 9'!M133+'Month 9'!N133-'Month 9'!O133</f>
        <v>0</v>
      </c>
      <c r="O133" s="166"/>
      <c r="P133" s="32" t="str">
        <f t="shared" si="14"/>
        <v/>
      </c>
      <c r="Q133" s="33" t="str">
        <f t="shared" si="20"/>
        <v/>
      </c>
      <c r="R133" s="89">
        <f ca="1">SUMIFS($J$25:$J$224,$C$25:$C$224,$C133,$G$25:$G$224,Lists!$A$16)</f>
        <v>0</v>
      </c>
      <c r="S133" s="89">
        <f t="shared" si="15"/>
        <v>0</v>
      </c>
      <c r="U133" s="2" t="str">
        <f t="shared" si="16"/>
        <v/>
      </c>
      <c r="W133" s="2" t="str">
        <f>IF(C133=0,"",LEFT(INDEX(Lists!$H$5:$H$49,MATCH(C133,Lists!$G$5:$G$49,0),1),1))</f>
        <v/>
      </c>
      <c r="Y133" s="4">
        <f ca="1">'Month 9'!H133+'Month 9'!I133-'Month 9'!J133</f>
        <v>0</v>
      </c>
      <c r="Z133" s="2" t="str">
        <f t="shared" ca="1" si="17"/>
        <v/>
      </c>
      <c r="AA133" s="2" t="str">
        <f t="shared" ca="1" si="21"/>
        <v/>
      </c>
      <c r="AC133" s="627" t="str">
        <f t="shared" si="18"/>
        <v>0</v>
      </c>
    </row>
    <row r="134" spans="1:29" ht="39" hidden="1" customHeight="1" x14ac:dyDescent="0.2">
      <c r="A134" s="14" t="str">
        <f>Planning!A118</f>
        <v>I110</v>
      </c>
      <c r="B134" s="9">
        <f>Planning!B118</f>
        <v>0</v>
      </c>
      <c r="C134" s="9">
        <f>Planning!C118</f>
        <v>0</v>
      </c>
      <c r="D134" s="9">
        <f>Planning!D118</f>
        <v>0</v>
      </c>
      <c r="E134" s="3">
        <f>Planning!E118</f>
        <v>0</v>
      </c>
      <c r="F134" s="3" t="str">
        <f>IF(Planning!G118&lt;&gt;0,Planning!G118,"")</f>
        <v/>
      </c>
      <c r="G134" s="194">
        <f>Planning!H118</f>
        <v>0</v>
      </c>
      <c r="H134" s="4">
        <f>Planning!AJ118</f>
        <v>0</v>
      </c>
      <c r="I134" s="198">
        <f ca="1">IF(OR(W134="1",AND(W134&lt;&gt;"1",G134=Lists!$A$17)),Y134,0)</f>
        <v>0</v>
      </c>
      <c r="J134" s="174"/>
      <c r="K134" s="32" t="str">
        <f ca="1">IF(AND(W134="2",G134&lt;&gt;Lists!$A$17),AA134,Z134)</f>
        <v/>
      </c>
      <c r="L134" s="33" t="str">
        <f t="shared" ca="1" si="19"/>
        <v/>
      </c>
      <c r="M134" s="5">
        <f>Planning!AK118</f>
        <v>0</v>
      </c>
      <c r="N134" s="5">
        <f>'Month 9'!M134+'Month 9'!N134-'Month 9'!O134</f>
        <v>0</v>
      </c>
      <c r="O134" s="166"/>
      <c r="P134" s="32" t="str">
        <f t="shared" si="14"/>
        <v/>
      </c>
      <c r="Q134" s="33" t="str">
        <f t="shared" si="20"/>
        <v/>
      </c>
      <c r="R134" s="89">
        <f ca="1">SUMIFS($J$25:$J$224,$C$25:$C$224,$C134,$G$25:$G$224,Lists!$A$16)</f>
        <v>0</v>
      </c>
      <c r="S134" s="89">
        <f t="shared" si="15"/>
        <v>0</v>
      </c>
      <c r="U134" s="2" t="str">
        <f t="shared" si="16"/>
        <v/>
      </c>
      <c r="W134" s="2" t="str">
        <f>IF(C134=0,"",LEFT(INDEX(Lists!$H$5:$H$49,MATCH(C134,Lists!$G$5:$G$49,0),1),1))</f>
        <v/>
      </c>
      <c r="Y134" s="4">
        <f ca="1">'Month 9'!H134+'Month 9'!I134-'Month 9'!J134</f>
        <v>0</v>
      </c>
      <c r="Z134" s="2" t="str">
        <f t="shared" ca="1" si="17"/>
        <v/>
      </c>
      <c r="AA134" s="2" t="str">
        <f t="shared" ca="1" si="21"/>
        <v/>
      </c>
      <c r="AC134" s="627" t="str">
        <f t="shared" si="18"/>
        <v>0</v>
      </c>
    </row>
    <row r="135" spans="1:29" ht="39" hidden="1" customHeight="1" x14ac:dyDescent="0.2">
      <c r="A135" s="14" t="str">
        <f>Planning!A119</f>
        <v>I111</v>
      </c>
      <c r="B135" s="9">
        <f>Planning!B119</f>
        <v>0</v>
      </c>
      <c r="C135" s="9">
        <f>Planning!C119</f>
        <v>0</v>
      </c>
      <c r="D135" s="9">
        <f>Planning!D119</f>
        <v>0</v>
      </c>
      <c r="E135" s="3">
        <f>Planning!E119</f>
        <v>0</v>
      </c>
      <c r="F135" s="3" t="str">
        <f>IF(Planning!G119&lt;&gt;0,Planning!G119,"")</f>
        <v/>
      </c>
      <c r="G135" s="194">
        <f>Planning!H119</f>
        <v>0</v>
      </c>
      <c r="H135" s="4">
        <f>Planning!AJ119</f>
        <v>0</v>
      </c>
      <c r="I135" s="198">
        <f ca="1">IF(OR(W135="1",AND(W135&lt;&gt;"1",G135=Lists!$A$17)),Y135,0)</f>
        <v>0</v>
      </c>
      <c r="J135" s="174"/>
      <c r="K135" s="32" t="str">
        <f ca="1">IF(AND(W135="2",G135&lt;&gt;Lists!$A$17),AA135,Z135)</f>
        <v/>
      </c>
      <c r="L135" s="33" t="str">
        <f t="shared" ca="1" si="19"/>
        <v/>
      </c>
      <c r="M135" s="5">
        <f>Planning!AK119</f>
        <v>0</v>
      </c>
      <c r="N135" s="5">
        <f>'Month 9'!M135+'Month 9'!N135-'Month 9'!O135</f>
        <v>0</v>
      </c>
      <c r="O135" s="166"/>
      <c r="P135" s="32" t="str">
        <f t="shared" si="14"/>
        <v/>
      </c>
      <c r="Q135" s="33" t="str">
        <f t="shared" si="20"/>
        <v/>
      </c>
      <c r="R135" s="89">
        <f ca="1">SUMIFS($J$25:$J$224,$C$25:$C$224,$C135,$G$25:$G$224,Lists!$A$16)</f>
        <v>0</v>
      </c>
      <c r="S135" s="89">
        <f t="shared" si="15"/>
        <v>0</v>
      </c>
      <c r="U135" s="2" t="str">
        <f t="shared" si="16"/>
        <v/>
      </c>
      <c r="W135" s="2" t="str">
        <f>IF(C135=0,"",LEFT(INDEX(Lists!$H$5:$H$49,MATCH(C135,Lists!$G$5:$G$49,0),1),1))</f>
        <v/>
      </c>
      <c r="Y135" s="4">
        <f ca="1">'Month 9'!H135+'Month 9'!I135-'Month 9'!J135</f>
        <v>0</v>
      </c>
      <c r="Z135" s="2" t="str">
        <f t="shared" ca="1" si="17"/>
        <v/>
      </c>
      <c r="AA135" s="2" t="str">
        <f t="shared" ca="1" si="21"/>
        <v/>
      </c>
      <c r="AC135" s="627" t="str">
        <f t="shared" si="18"/>
        <v>0</v>
      </c>
    </row>
    <row r="136" spans="1:29" ht="39" hidden="1" customHeight="1" x14ac:dyDescent="0.2">
      <c r="A136" s="14" t="str">
        <f>Planning!A120</f>
        <v>I112</v>
      </c>
      <c r="B136" s="9">
        <f>Planning!B120</f>
        <v>0</v>
      </c>
      <c r="C136" s="9">
        <f>Planning!C120</f>
        <v>0</v>
      </c>
      <c r="D136" s="9">
        <f>Planning!D120</f>
        <v>0</v>
      </c>
      <c r="E136" s="3">
        <f>Planning!E120</f>
        <v>0</v>
      </c>
      <c r="F136" s="3" t="str">
        <f>IF(Planning!G120&lt;&gt;0,Planning!G120,"")</f>
        <v/>
      </c>
      <c r="G136" s="194">
        <f>Planning!H120</f>
        <v>0</v>
      </c>
      <c r="H136" s="4">
        <f>Planning!AJ120</f>
        <v>0</v>
      </c>
      <c r="I136" s="198">
        <f ca="1">IF(OR(W136="1",AND(W136&lt;&gt;"1",G136=Lists!$A$17)),Y136,0)</f>
        <v>0</v>
      </c>
      <c r="J136" s="174"/>
      <c r="K136" s="32" t="str">
        <f ca="1">IF(AND(W136="2",G136&lt;&gt;Lists!$A$17),AA136,Z136)</f>
        <v/>
      </c>
      <c r="L136" s="33" t="str">
        <f t="shared" ca="1" si="19"/>
        <v/>
      </c>
      <c r="M136" s="5">
        <f>Planning!AK120</f>
        <v>0</v>
      </c>
      <c r="N136" s="5">
        <f>'Month 9'!M136+'Month 9'!N136-'Month 9'!O136</f>
        <v>0</v>
      </c>
      <c r="O136" s="166"/>
      <c r="P136" s="32" t="str">
        <f t="shared" si="14"/>
        <v/>
      </c>
      <c r="Q136" s="33" t="str">
        <f t="shared" si="20"/>
        <v/>
      </c>
      <c r="R136" s="89">
        <f ca="1">SUMIFS($J$25:$J$224,$C$25:$C$224,$C136,$G$25:$G$224,Lists!$A$16)</f>
        <v>0</v>
      </c>
      <c r="S136" s="89">
        <f t="shared" si="15"/>
        <v>0</v>
      </c>
      <c r="U136" s="2" t="str">
        <f t="shared" si="16"/>
        <v/>
      </c>
      <c r="W136" s="2" t="str">
        <f>IF(C136=0,"",LEFT(INDEX(Lists!$H$5:$H$49,MATCH(C136,Lists!$G$5:$G$49,0),1),1))</f>
        <v/>
      </c>
      <c r="Y136" s="4">
        <f ca="1">'Month 9'!H136+'Month 9'!I136-'Month 9'!J136</f>
        <v>0</v>
      </c>
      <c r="Z136" s="2" t="str">
        <f t="shared" ca="1" si="17"/>
        <v/>
      </c>
      <c r="AA136" s="2" t="str">
        <f t="shared" ca="1" si="21"/>
        <v/>
      </c>
      <c r="AC136" s="627" t="str">
        <f t="shared" si="18"/>
        <v>0</v>
      </c>
    </row>
    <row r="137" spans="1:29" ht="39" hidden="1" customHeight="1" x14ac:dyDescent="0.2">
      <c r="A137" s="14" t="str">
        <f>Planning!A121</f>
        <v>I113</v>
      </c>
      <c r="B137" s="9">
        <f>Planning!B121</f>
        <v>0</v>
      </c>
      <c r="C137" s="9">
        <f>Planning!C121</f>
        <v>0</v>
      </c>
      <c r="D137" s="9">
        <f>Planning!D121</f>
        <v>0</v>
      </c>
      <c r="E137" s="3">
        <f>Planning!E121</f>
        <v>0</v>
      </c>
      <c r="F137" s="3" t="str">
        <f>IF(Planning!G121&lt;&gt;0,Planning!G121,"")</f>
        <v/>
      </c>
      <c r="G137" s="194">
        <f>Planning!H121</f>
        <v>0</v>
      </c>
      <c r="H137" s="4">
        <f>Planning!AJ121</f>
        <v>0</v>
      </c>
      <c r="I137" s="198">
        <f ca="1">IF(OR(W137="1",AND(W137&lt;&gt;"1",G137=Lists!$A$17)),Y137,0)</f>
        <v>0</v>
      </c>
      <c r="J137" s="174"/>
      <c r="K137" s="32" t="str">
        <f ca="1">IF(AND(W137="2",G137&lt;&gt;Lists!$A$17),AA137,Z137)</f>
        <v/>
      </c>
      <c r="L137" s="33" t="str">
        <f t="shared" ca="1" si="19"/>
        <v/>
      </c>
      <c r="M137" s="5">
        <f>Planning!AK121</f>
        <v>0</v>
      </c>
      <c r="N137" s="5">
        <f>'Month 9'!M137+'Month 9'!N137-'Month 9'!O137</f>
        <v>0</v>
      </c>
      <c r="O137" s="166"/>
      <c r="P137" s="32" t="str">
        <f t="shared" si="14"/>
        <v/>
      </c>
      <c r="Q137" s="33" t="str">
        <f t="shared" si="20"/>
        <v/>
      </c>
      <c r="R137" s="89">
        <f ca="1">SUMIFS($J$25:$J$224,$C$25:$C$224,$C137,$G$25:$G$224,Lists!$A$16)</f>
        <v>0</v>
      </c>
      <c r="S137" s="89">
        <f t="shared" si="15"/>
        <v>0</v>
      </c>
      <c r="U137" s="2" t="str">
        <f t="shared" si="16"/>
        <v/>
      </c>
      <c r="W137" s="2" t="str">
        <f>IF(C137=0,"",LEFT(INDEX(Lists!$H$5:$H$49,MATCH(C137,Lists!$G$5:$G$49,0),1),1))</f>
        <v/>
      </c>
      <c r="Y137" s="4">
        <f ca="1">'Month 9'!H137+'Month 9'!I137-'Month 9'!J137</f>
        <v>0</v>
      </c>
      <c r="Z137" s="2" t="str">
        <f t="shared" ca="1" si="17"/>
        <v/>
      </c>
      <c r="AA137" s="2" t="str">
        <f t="shared" ca="1" si="21"/>
        <v/>
      </c>
      <c r="AC137" s="627" t="str">
        <f t="shared" si="18"/>
        <v>0</v>
      </c>
    </row>
    <row r="138" spans="1:29" ht="39" hidden="1" customHeight="1" x14ac:dyDescent="0.2">
      <c r="A138" s="14" t="str">
        <f>Planning!A122</f>
        <v>I114</v>
      </c>
      <c r="B138" s="9">
        <f>Planning!B122</f>
        <v>0</v>
      </c>
      <c r="C138" s="9">
        <f>Planning!C122</f>
        <v>0</v>
      </c>
      <c r="D138" s="9">
        <f>Planning!D122</f>
        <v>0</v>
      </c>
      <c r="E138" s="3">
        <f>Planning!E122</f>
        <v>0</v>
      </c>
      <c r="F138" s="3" t="str">
        <f>IF(Planning!G122&lt;&gt;0,Planning!G122,"")</f>
        <v/>
      </c>
      <c r="G138" s="194">
        <f>Planning!H122</f>
        <v>0</v>
      </c>
      <c r="H138" s="4">
        <f>Planning!AJ122</f>
        <v>0</v>
      </c>
      <c r="I138" s="198">
        <f ca="1">IF(OR(W138="1",AND(W138&lt;&gt;"1",G138=Lists!$A$17)),Y138,0)</f>
        <v>0</v>
      </c>
      <c r="J138" s="174"/>
      <c r="K138" s="32" t="str">
        <f ca="1">IF(AND(W138="2",G138&lt;&gt;Lists!$A$17),AA138,Z138)</f>
        <v/>
      </c>
      <c r="L138" s="33" t="str">
        <f t="shared" ca="1" si="19"/>
        <v/>
      </c>
      <c r="M138" s="5">
        <f>Planning!AK122</f>
        <v>0</v>
      </c>
      <c r="N138" s="5">
        <f>'Month 9'!M138+'Month 9'!N138-'Month 9'!O138</f>
        <v>0</v>
      </c>
      <c r="O138" s="166"/>
      <c r="P138" s="32" t="str">
        <f t="shared" si="14"/>
        <v/>
      </c>
      <c r="Q138" s="33" t="str">
        <f t="shared" si="20"/>
        <v/>
      </c>
      <c r="R138" s="89">
        <f ca="1">SUMIFS($J$25:$J$224,$C$25:$C$224,$C138,$G$25:$G$224,Lists!$A$16)</f>
        <v>0</v>
      </c>
      <c r="S138" s="89">
        <f t="shared" si="15"/>
        <v>0</v>
      </c>
      <c r="U138" s="2" t="str">
        <f t="shared" si="16"/>
        <v/>
      </c>
      <c r="W138" s="2" t="str">
        <f>IF(C138=0,"",LEFT(INDEX(Lists!$H$5:$H$49,MATCH(C138,Lists!$G$5:$G$49,0),1),1))</f>
        <v/>
      </c>
      <c r="Y138" s="4">
        <f ca="1">'Month 9'!H138+'Month 9'!I138-'Month 9'!J138</f>
        <v>0</v>
      </c>
      <c r="Z138" s="2" t="str">
        <f t="shared" ca="1" si="17"/>
        <v/>
      </c>
      <c r="AA138" s="2" t="str">
        <f t="shared" ca="1" si="21"/>
        <v/>
      </c>
      <c r="AC138" s="627" t="str">
        <f t="shared" si="18"/>
        <v>0</v>
      </c>
    </row>
    <row r="139" spans="1:29" ht="39" hidden="1" customHeight="1" x14ac:dyDescent="0.2">
      <c r="A139" s="14" t="str">
        <f>Planning!A123</f>
        <v>I115</v>
      </c>
      <c r="B139" s="9">
        <f>Planning!B123</f>
        <v>0</v>
      </c>
      <c r="C139" s="9">
        <f>Planning!C123</f>
        <v>0</v>
      </c>
      <c r="D139" s="9">
        <f>Planning!D123</f>
        <v>0</v>
      </c>
      <c r="E139" s="3">
        <f>Planning!E123</f>
        <v>0</v>
      </c>
      <c r="F139" s="3" t="str">
        <f>IF(Planning!G123&lt;&gt;0,Planning!G123,"")</f>
        <v/>
      </c>
      <c r="G139" s="194">
        <f>Planning!H123</f>
        <v>0</v>
      </c>
      <c r="H139" s="4">
        <f>Planning!AJ123</f>
        <v>0</v>
      </c>
      <c r="I139" s="198">
        <f ca="1">IF(OR(W139="1",AND(W139&lt;&gt;"1",G139=Lists!$A$17)),Y139,0)</f>
        <v>0</v>
      </c>
      <c r="J139" s="174"/>
      <c r="K139" s="32" t="str">
        <f ca="1">IF(AND(W139="2",G139&lt;&gt;Lists!$A$17),AA139,Z139)</f>
        <v/>
      </c>
      <c r="L139" s="33" t="str">
        <f t="shared" ca="1" si="19"/>
        <v/>
      </c>
      <c r="M139" s="5">
        <f>Planning!AK123</f>
        <v>0</v>
      </c>
      <c r="N139" s="5">
        <f>'Month 9'!M139+'Month 9'!N139-'Month 9'!O139</f>
        <v>0</v>
      </c>
      <c r="O139" s="166"/>
      <c r="P139" s="32" t="str">
        <f t="shared" si="14"/>
        <v/>
      </c>
      <c r="Q139" s="33" t="str">
        <f t="shared" si="20"/>
        <v/>
      </c>
      <c r="R139" s="89">
        <f ca="1">SUMIFS($J$25:$J$224,$C$25:$C$224,$C139,$G$25:$G$224,Lists!$A$16)</f>
        <v>0</v>
      </c>
      <c r="S139" s="89">
        <f t="shared" si="15"/>
        <v>0</v>
      </c>
      <c r="U139" s="2" t="str">
        <f t="shared" si="16"/>
        <v/>
      </c>
      <c r="W139" s="2" t="str">
        <f>IF(C139=0,"",LEFT(INDEX(Lists!$H$5:$H$49,MATCH(C139,Lists!$G$5:$G$49,0),1),1))</f>
        <v/>
      </c>
      <c r="Y139" s="4">
        <f ca="1">'Month 9'!H139+'Month 9'!I139-'Month 9'!J139</f>
        <v>0</v>
      </c>
      <c r="Z139" s="2" t="str">
        <f t="shared" ca="1" si="17"/>
        <v/>
      </c>
      <c r="AA139" s="2" t="str">
        <f t="shared" ca="1" si="21"/>
        <v/>
      </c>
      <c r="AC139" s="627" t="str">
        <f t="shared" si="18"/>
        <v>0</v>
      </c>
    </row>
    <row r="140" spans="1:29" ht="39" hidden="1" customHeight="1" x14ac:dyDescent="0.2">
      <c r="A140" s="14" t="str">
        <f>Planning!A124</f>
        <v>I116</v>
      </c>
      <c r="B140" s="9">
        <f>Planning!B124</f>
        <v>0</v>
      </c>
      <c r="C140" s="9">
        <f>Planning!C124</f>
        <v>0</v>
      </c>
      <c r="D140" s="9">
        <f>Planning!D124</f>
        <v>0</v>
      </c>
      <c r="E140" s="3">
        <f>Planning!E124</f>
        <v>0</v>
      </c>
      <c r="F140" s="3" t="str">
        <f>IF(Planning!G124&lt;&gt;0,Planning!G124,"")</f>
        <v/>
      </c>
      <c r="G140" s="194">
        <f>Planning!H124</f>
        <v>0</v>
      </c>
      <c r="H140" s="4">
        <f>Planning!AJ124</f>
        <v>0</v>
      </c>
      <c r="I140" s="198">
        <f ca="1">IF(OR(W140="1",AND(W140&lt;&gt;"1",G140=Lists!$A$17)),Y140,0)</f>
        <v>0</v>
      </c>
      <c r="J140" s="174"/>
      <c r="K140" s="32" t="str">
        <f ca="1">IF(AND(W140="2",G140&lt;&gt;Lists!$A$17),AA140,Z140)</f>
        <v/>
      </c>
      <c r="L140" s="33" t="str">
        <f t="shared" ca="1" si="19"/>
        <v/>
      </c>
      <c r="M140" s="5">
        <f>Planning!AK124</f>
        <v>0</v>
      </c>
      <c r="N140" s="5">
        <f>'Month 9'!M140+'Month 9'!N140-'Month 9'!O140</f>
        <v>0</v>
      </c>
      <c r="O140" s="166"/>
      <c r="P140" s="32" t="str">
        <f t="shared" si="14"/>
        <v/>
      </c>
      <c r="Q140" s="33" t="str">
        <f t="shared" si="20"/>
        <v/>
      </c>
      <c r="R140" s="89">
        <f ca="1">SUMIFS($J$25:$J$224,$C$25:$C$224,$C140,$G$25:$G$224,Lists!$A$16)</f>
        <v>0</v>
      </c>
      <c r="S140" s="89">
        <f t="shared" si="15"/>
        <v>0</v>
      </c>
      <c r="U140" s="2" t="str">
        <f t="shared" si="16"/>
        <v/>
      </c>
      <c r="W140" s="2" t="str">
        <f>IF(C140=0,"",LEFT(INDEX(Lists!$H$5:$H$49,MATCH(C140,Lists!$G$5:$G$49,0),1),1))</f>
        <v/>
      </c>
      <c r="Y140" s="4">
        <f ca="1">'Month 9'!H140+'Month 9'!I140-'Month 9'!J140</f>
        <v>0</v>
      </c>
      <c r="Z140" s="2" t="str">
        <f t="shared" ca="1" si="17"/>
        <v/>
      </c>
      <c r="AA140" s="2" t="str">
        <f t="shared" ca="1" si="21"/>
        <v/>
      </c>
      <c r="AC140" s="627" t="str">
        <f t="shared" si="18"/>
        <v>0</v>
      </c>
    </row>
    <row r="141" spans="1:29" ht="39" hidden="1" customHeight="1" x14ac:dyDescent="0.2">
      <c r="A141" s="14" t="str">
        <f>Planning!A125</f>
        <v>I117</v>
      </c>
      <c r="B141" s="9">
        <f>Planning!B125</f>
        <v>0</v>
      </c>
      <c r="C141" s="9">
        <f>Planning!C125</f>
        <v>0</v>
      </c>
      <c r="D141" s="9">
        <f>Planning!D125</f>
        <v>0</v>
      </c>
      <c r="E141" s="3">
        <f>Planning!E125</f>
        <v>0</v>
      </c>
      <c r="F141" s="3" t="str">
        <f>IF(Planning!G125&lt;&gt;0,Planning!G125,"")</f>
        <v/>
      </c>
      <c r="G141" s="194">
        <f>Planning!H125</f>
        <v>0</v>
      </c>
      <c r="H141" s="4">
        <f>Planning!AJ125</f>
        <v>0</v>
      </c>
      <c r="I141" s="198">
        <f ca="1">IF(OR(W141="1",AND(W141&lt;&gt;"1",G141=Lists!$A$17)),Y141,0)</f>
        <v>0</v>
      </c>
      <c r="J141" s="174"/>
      <c r="K141" s="32" t="str">
        <f ca="1">IF(AND(W141="2",G141&lt;&gt;Lists!$A$17),AA141,Z141)</f>
        <v/>
      </c>
      <c r="L141" s="33" t="str">
        <f t="shared" ca="1" si="19"/>
        <v/>
      </c>
      <c r="M141" s="5">
        <f>Planning!AK125</f>
        <v>0</v>
      </c>
      <c r="N141" s="5">
        <f>'Month 9'!M141+'Month 9'!N141-'Month 9'!O141</f>
        <v>0</v>
      </c>
      <c r="O141" s="166"/>
      <c r="P141" s="32" t="str">
        <f t="shared" si="14"/>
        <v/>
      </c>
      <c r="Q141" s="33" t="str">
        <f t="shared" si="20"/>
        <v/>
      </c>
      <c r="R141" s="89">
        <f ca="1">SUMIFS($J$25:$J$224,$C$25:$C$224,$C141,$G$25:$G$224,Lists!$A$16)</f>
        <v>0</v>
      </c>
      <c r="S141" s="89">
        <f t="shared" si="15"/>
        <v>0</v>
      </c>
      <c r="U141" s="2" t="str">
        <f t="shared" si="16"/>
        <v/>
      </c>
      <c r="W141" s="2" t="str">
        <f>IF(C141=0,"",LEFT(INDEX(Lists!$H$5:$H$49,MATCH(C141,Lists!$G$5:$G$49,0),1),1))</f>
        <v/>
      </c>
      <c r="Y141" s="4">
        <f ca="1">'Month 9'!H141+'Month 9'!I141-'Month 9'!J141</f>
        <v>0</v>
      </c>
      <c r="Z141" s="2" t="str">
        <f t="shared" ca="1" si="17"/>
        <v/>
      </c>
      <c r="AA141" s="2" t="str">
        <f t="shared" ca="1" si="21"/>
        <v/>
      </c>
      <c r="AC141" s="627" t="str">
        <f t="shared" si="18"/>
        <v>0</v>
      </c>
    </row>
    <row r="142" spans="1:29" ht="39" hidden="1" customHeight="1" x14ac:dyDescent="0.2">
      <c r="A142" s="14" t="str">
        <f>Planning!A126</f>
        <v>I118</v>
      </c>
      <c r="B142" s="9">
        <f>Planning!B126</f>
        <v>0</v>
      </c>
      <c r="C142" s="9">
        <f>Planning!C126</f>
        <v>0</v>
      </c>
      <c r="D142" s="9">
        <f>Planning!D126</f>
        <v>0</v>
      </c>
      <c r="E142" s="3">
        <f>Planning!E126</f>
        <v>0</v>
      </c>
      <c r="F142" s="3" t="str">
        <f>IF(Planning!G126&lt;&gt;0,Planning!G126,"")</f>
        <v/>
      </c>
      <c r="G142" s="194">
        <f>Planning!H126</f>
        <v>0</v>
      </c>
      <c r="H142" s="4">
        <f>Planning!AJ126</f>
        <v>0</v>
      </c>
      <c r="I142" s="198">
        <f ca="1">IF(OR(W142="1",AND(W142&lt;&gt;"1",G142=Lists!$A$17)),Y142,0)</f>
        <v>0</v>
      </c>
      <c r="J142" s="174"/>
      <c r="K142" s="32" t="str">
        <f ca="1">IF(AND(W142="2",G142&lt;&gt;Lists!$A$17),AA142,Z142)</f>
        <v/>
      </c>
      <c r="L142" s="33" t="str">
        <f t="shared" ca="1" si="19"/>
        <v/>
      </c>
      <c r="M142" s="5">
        <f>Planning!AK126</f>
        <v>0</v>
      </c>
      <c r="N142" s="5">
        <f>'Month 9'!M142+'Month 9'!N142-'Month 9'!O142</f>
        <v>0</v>
      </c>
      <c r="O142" s="166"/>
      <c r="P142" s="32" t="str">
        <f t="shared" si="14"/>
        <v/>
      </c>
      <c r="Q142" s="33" t="str">
        <f t="shared" si="20"/>
        <v/>
      </c>
      <c r="R142" s="89">
        <f ca="1">SUMIFS($J$25:$J$224,$C$25:$C$224,$C142,$G$25:$G$224,Lists!$A$16)</f>
        <v>0</v>
      </c>
      <c r="S142" s="89">
        <f t="shared" si="15"/>
        <v>0</v>
      </c>
      <c r="U142" s="2" t="str">
        <f t="shared" si="16"/>
        <v/>
      </c>
      <c r="W142" s="2" t="str">
        <f>IF(C142=0,"",LEFT(INDEX(Lists!$H$5:$H$49,MATCH(C142,Lists!$G$5:$G$49,0),1),1))</f>
        <v/>
      </c>
      <c r="Y142" s="4">
        <f ca="1">'Month 9'!H142+'Month 9'!I142-'Month 9'!J142</f>
        <v>0</v>
      </c>
      <c r="Z142" s="2" t="str">
        <f t="shared" ca="1" si="17"/>
        <v/>
      </c>
      <c r="AA142" s="2" t="str">
        <f t="shared" ca="1" si="21"/>
        <v/>
      </c>
      <c r="AC142" s="627" t="str">
        <f t="shared" si="18"/>
        <v>0</v>
      </c>
    </row>
    <row r="143" spans="1:29" ht="39" hidden="1" customHeight="1" x14ac:dyDescent="0.2">
      <c r="A143" s="14" t="str">
        <f>Planning!A127</f>
        <v>I119</v>
      </c>
      <c r="B143" s="9">
        <f>Planning!B127</f>
        <v>0</v>
      </c>
      <c r="C143" s="9">
        <f>Planning!C127</f>
        <v>0</v>
      </c>
      <c r="D143" s="9">
        <f>Planning!D127</f>
        <v>0</v>
      </c>
      <c r="E143" s="3">
        <f>Planning!E127</f>
        <v>0</v>
      </c>
      <c r="F143" s="3" t="str">
        <f>IF(Planning!G127&lt;&gt;0,Planning!G127,"")</f>
        <v/>
      </c>
      <c r="G143" s="194">
        <f>Planning!H127</f>
        <v>0</v>
      </c>
      <c r="H143" s="4">
        <f>Planning!AJ127</f>
        <v>0</v>
      </c>
      <c r="I143" s="198">
        <f ca="1">IF(OR(W143="1",AND(W143&lt;&gt;"1",G143=Lists!$A$17)),Y143,0)</f>
        <v>0</v>
      </c>
      <c r="J143" s="174"/>
      <c r="K143" s="32" t="str">
        <f ca="1">IF(AND(W143="2",G143&lt;&gt;Lists!$A$17),AA143,Z143)</f>
        <v/>
      </c>
      <c r="L143" s="33" t="str">
        <f t="shared" ca="1" si="19"/>
        <v/>
      </c>
      <c r="M143" s="5">
        <f>Planning!AK127</f>
        <v>0</v>
      </c>
      <c r="N143" s="5">
        <f>'Month 9'!M143+'Month 9'!N143-'Month 9'!O143</f>
        <v>0</v>
      </c>
      <c r="O143" s="166"/>
      <c r="P143" s="32" t="str">
        <f t="shared" si="14"/>
        <v/>
      </c>
      <c r="Q143" s="33" t="str">
        <f t="shared" si="20"/>
        <v/>
      </c>
      <c r="R143" s="89">
        <f ca="1">SUMIFS($J$25:$J$224,$C$25:$C$224,$C143,$G$25:$G$224,Lists!$A$16)</f>
        <v>0</v>
      </c>
      <c r="S143" s="89">
        <f t="shared" si="15"/>
        <v>0</v>
      </c>
      <c r="U143" s="2" t="str">
        <f t="shared" si="16"/>
        <v/>
      </c>
      <c r="W143" s="2" t="str">
        <f>IF(C143=0,"",LEFT(INDEX(Lists!$H$5:$H$49,MATCH(C143,Lists!$G$5:$G$49,0),1),1))</f>
        <v/>
      </c>
      <c r="Y143" s="4">
        <f ca="1">'Month 9'!H143+'Month 9'!I143-'Month 9'!J143</f>
        <v>0</v>
      </c>
      <c r="Z143" s="2" t="str">
        <f t="shared" ca="1" si="17"/>
        <v/>
      </c>
      <c r="AA143" s="2" t="str">
        <f t="shared" ca="1" si="21"/>
        <v/>
      </c>
      <c r="AC143" s="627" t="str">
        <f t="shared" si="18"/>
        <v>0</v>
      </c>
    </row>
    <row r="144" spans="1:29" ht="39" hidden="1" customHeight="1" x14ac:dyDescent="0.2">
      <c r="A144" s="14" t="str">
        <f>Planning!A128</f>
        <v>I120</v>
      </c>
      <c r="B144" s="9">
        <f>Planning!B128</f>
        <v>0</v>
      </c>
      <c r="C144" s="9">
        <f>Planning!C128</f>
        <v>0</v>
      </c>
      <c r="D144" s="9">
        <f>Planning!D128</f>
        <v>0</v>
      </c>
      <c r="E144" s="3">
        <f>Planning!E128</f>
        <v>0</v>
      </c>
      <c r="F144" s="3" t="str">
        <f>IF(Planning!G128&lt;&gt;0,Planning!G128,"")</f>
        <v/>
      </c>
      <c r="G144" s="194">
        <f>Planning!H128</f>
        <v>0</v>
      </c>
      <c r="H144" s="4">
        <f>Planning!AJ128</f>
        <v>0</v>
      </c>
      <c r="I144" s="198">
        <f ca="1">IF(OR(W144="1",AND(W144&lt;&gt;"1",G144=Lists!$A$17)),Y144,0)</f>
        <v>0</v>
      </c>
      <c r="J144" s="174"/>
      <c r="K144" s="32" t="str">
        <f ca="1">IF(AND(W144="2",G144&lt;&gt;Lists!$A$17),AA144,Z144)</f>
        <v/>
      </c>
      <c r="L144" s="33" t="str">
        <f t="shared" ca="1" si="19"/>
        <v/>
      </c>
      <c r="M144" s="5">
        <f>Planning!AK128</f>
        <v>0</v>
      </c>
      <c r="N144" s="5">
        <f>'Month 9'!M144+'Month 9'!N144-'Month 9'!O144</f>
        <v>0</v>
      </c>
      <c r="O144" s="166"/>
      <c r="P144" s="32" t="str">
        <f t="shared" si="14"/>
        <v/>
      </c>
      <c r="Q144" s="33" t="str">
        <f t="shared" si="20"/>
        <v/>
      </c>
      <c r="R144" s="89">
        <f ca="1">SUMIFS($J$25:$J$224,$C$25:$C$224,$C144,$G$25:$G$224,Lists!$A$16)</f>
        <v>0</v>
      </c>
      <c r="S144" s="89">
        <f t="shared" si="15"/>
        <v>0</v>
      </c>
      <c r="U144" s="2" t="str">
        <f t="shared" si="16"/>
        <v/>
      </c>
      <c r="W144" s="2" t="str">
        <f>IF(C144=0,"",LEFT(INDEX(Lists!$H$5:$H$49,MATCH(C144,Lists!$G$5:$G$49,0),1),1))</f>
        <v/>
      </c>
      <c r="Y144" s="4">
        <f ca="1">'Month 9'!H144+'Month 9'!I144-'Month 9'!J144</f>
        <v>0</v>
      </c>
      <c r="Z144" s="2" t="str">
        <f t="shared" ca="1" si="17"/>
        <v/>
      </c>
      <c r="AA144" s="2" t="str">
        <f t="shared" ca="1" si="21"/>
        <v/>
      </c>
      <c r="AC144" s="627" t="str">
        <f t="shared" si="18"/>
        <v>0</v>
      </c>
    </row>
    <row r="145" spans="1:29" ht="39" hidden="1" customHeight="1" x14ac:dyDescent="0.2">
      <c r="A145" s="14" t="str">
        <f>Planning!A129</f>
        <v>I121</v>
      </c>
      <c r="B145" s="9">
        <f>Planning!B129</f>
        <v>0</v>
      </c>
      <c r="C145" s="9">
        <f>Planning!C129</f>
        <v>0</v>
      </c>
      <c r="D145" s="9">
        <f>Planning!D129</f>
        <v>0</v>
      </c>
      <c r="E145" s="3">
        <f>Planning!E129</f>
        <v>0</v>
      </c>
      <c r="F145" s="3" t="str">
        <f>IF(Planning!G129&lt;&gt;0,Planning!G129,"")</f>
        <v/>
      </c>
      <c r="G145" s="194">
        <f>Planning!H129</f>
        <v>0</v>
      </c>
      <c r="H145" s="4">
        <f>Planning!AJ129</f>
        <v>0</v>
      </c>
      <c r="I145" s="198">
        <f ca="1">IF(OR(W145="1",AND(W145&lt;&gt;"1",G145=Lists!$A$17)),Y145,0)</f>
        <v>0</v>
      </c>
      <c r="J145" s="174"/>
      <c r="K145" s="32" t="str">
        <f ca="1">IF(AND(W145="2",G145&lt;&gt;Lists!$A$17),AA145,Z145)</f>
        <v/>
      </c>
      <c r="L145" s="33" t="str">
        <f t="shared" ca="1" si="19"/>
        <v/>
      </c>
      <c r="M145" s="5">
        <f>Planning!AK129</f>
        <v>0</v>
      </c>
      <c r="N145" s="5">
        <f>'Month 9'!M145+'Month 9'!N145-'Month 9'!O145</f>
        <v>0</v>
      </c>
      <c r="O145" s="166"/>
      <c r="P145" s="32" t="str">
        <f t="shared" si="14"/>
        <v/>
      </c>
      <c r="Q145" s="33" t="str">
        <f t="shared" si="20"/>
        <v/>
      </c>
      <c r="R145" s="89">
        <f ca="1">SUMIFS($J$25:$J$224,$C$25:$C$224,$C145,$G$25:$G$224,Lists!$A$16)</f>
        <v>0</v>
      </c>
      <c r="S145" s="89">
        <f t="shared" si="15"/>
        <v>0</v>
      </c>
      <c r="U145" s="2" t="str">
        <f t="shared" si="16"/>
        <v/>
      </c>
      <c r="W145" s="2" t="str">
        <f>IF(C145=0,"",LEFT(INDEX(Lists!$H$5:$H$49,MATCH(C145,Lists!$G$5:$G$49,0),1),1))</f>
        <v/>
      </c>
      <c r="Y145" s="4">
        <f ca="1">'Month 9'!H145+'Month 9'!I145-'Month 9'!J145</f>
        <v>0</v>
      </c>
      <c r="Z145" s="2" t="str">
        <f t="shared" ca="1" si="17"/>
        <v/>
      </c>
      <c r="AA145" s="2" t="str">
        <f t="shared" ca="1" si="21"/>
        <v/>
      </c>
      <c r="AC145" s="627" t="str">
        <f t="shared" si="18"/>
        <v>0</v>
      </c>
    </row>
    <row r="146" spans="1:29" ht="39" hidden="1" customHeight="1" x14ac:dyDescent="0.2">
      <c r="A146" s="14" t="str">
        <f>Planning!A130</f>
        <v>I122</v>
      </c>
      <c r="B146" s="9">
        <f>Planning!B130</f>
        <v>0</v>
      </c>
      <c r="C146" s="9">
        <f>Planning!C130</f>
        <v>0</v>
      </c>
      <c r="D146" s="9">
        <f>Planning!D130</f>
        <v>0</v>
      </c>
      <c r="E146" s="3">
        <f>Planning!E130</f>
        <v>0</v>
      </c>
      <c r="F146" s="3" t="str">
        <f>IF(Planning!G130&lt;&gt;0,Planning!G130,"")</f>
        <v/>
      </c>
      <c r="G146" s="194">
        <f>Planning!H130</f>
        <v>0</v>
      </c>
      <c r="H146" s="4">
        <f>Planning!AJ130</f>
        <v>0</v>
      </c>
      <c r="I146" s="198">
        <f ca="1">IF(OR(W146="1",AND(W146&lt;&gt;"1",G146=Lists!$A$17)),Y146,0)</f>
        <v>0</v>
      </c>
      <c r="J146" s="174"/>
      <c r="K146" s="32" t="str">
        <f ca="1">IF(AND(W146="2",G146&lt;&gt;Lists!$A$17),AA146,Z146)</f>
        <v/>
      </c>
      <c r="L146" s="33" t="str">
        <f t="shared" ca="1" si="19"/>
        <v/>
      </c>
      <c r="M146" s="5">
        <f>Planning!AK130</f>
        <v>0</v>
      </c>
      <c r="N146" s="5">
        <f>'Month 9'!M146+'Month 9'!N146-'Month 9'!O146</f>
        <v>0</v>
      </c>
      <c r="O146" s="166"/>
      <c r="P146" s="32" t="str">
        <f t="shared" si="14"/>
        <v/>
      </c>
      <c r="Q146" s="33" t="str">
        <f t="shared" si="20"/>
        <v/>
      </c>
      <c r="R146" s="89">
        <f ca="1">SUMIFS($J$25:$J$224,$C$25:$C$224,$C146,$G$25:$G$224,Lists!$A$16)</f>
        <v>0</v>
      </c>
      <c r="S146" s="89">
        <f t="shared" si="15"/>
        <v>0</v>
      </c>
      <c r="U146" s="2" t="str">
        <f t="shared" si="16"/>
        <v/>
      </c>
      <c r="W146" s="2" t="str">
        <f>IF(C146=0,"",LEFT(INDEX(Lists!$H$5:$H$49,MATCH(C146,Lists!$G$5:$G$49,0),1),1))</f>
        <v/>
      </c>
      <c r="Y146" s="4">
        <f ca="1">'Month 9'!H146+'Month 9'!I146-'Month 9'!J146</f>
        <v>0</v>
      </c>
      <c r="Z146" s="2" t="str">
        <f t="shared" ca="1" si="17"/>
        <v/>
      </c>
      <c r="AA146" s="2" t="str">
        <f t="shared" ca="1" si="21"/>
        <v/>
      </c>
      <c r="AC146" s="627" t="str">
        <f t="shared" si="18"/>
        <v>0</v>
      </c>
    </row>
    <row r="147" spans="1:29" ht="39" hidden="1" customHeight="1" x14ac:dyDescent="0.2">
      <c r="A147" s="14" t="str">
        <f>Planning!A131</f>
        <v>I123</v>
      </c>
      <c r="B147" s="9">
        <f>Planning!B131</f>
        <v>0</v>
      </c>
      <c r="C147" s="9">
        <f>Planning!C131</f>
        <v>0</v>
      </c>
      <c r="D147" s="9">
        <f>Planning!D131</f>
        <v>0</v>
      </c>
      <c r="E147" s="3">
        <f>Planning!E131</f>
        <v>0</v>
      </c>
      <c r="F147" s="3" t="str">
        <f>IF(Planning!G131&lt;&gt;0,Planning!G131,"")</f>
        <v/>
      </c>
      <c r="G147" s="194">
        <f>Planning!H131</f>
        <v>0</v>
      </c>
      <c r="H147" s="4">
        <f>Planning!AJ131</f>
        <v>0</v>
      </c>
      <c r="I147" s="198">
        <f ca="1">IF(OR(W147="1",AND(W147&lt;&gt;"1",G147=Lists!$A$17)),Y147,0)</f>
        <v>0</v>
      </c>
      <c r="J147" s="174"/>
      <c r="K147" s="32" t="str">
        <f ca="1">IF(AND(W147="2",G147&lt;&gt;Lists!$A$17),AA147,Z147)</f>
        <v/>
      </c>
      <c r="L147" s="33" t="str">
        <f t="shared" ca="1" si="19"/>
        <v/>
      </c>
      <c r="M147" s="5">
        <f>Planning!AK131</f>
        <v>0</v>
      </c>
      <c r="N147" s="5">
        <f>'Month 9'!M147+'Month 9'!N147-'Month 9'!O147</f>
        <v>0</v>
      </c>
      <c r="O147" s="166"/>
      <c r="P147" s="32" t="str">
        <f t="shared" si="14"/>
        <v/>
      </c>
      <c r="Q147" s="33" t="str">
        <f t="shared" si="20"/>
        <v/>
      </c>
      <c r="R147" s="89">
        <f ca="1">SUMIFS($J$25:$J$224,$C$25:$C$224,$C147,$G$25:$G$224,Lists!$A$16)</f>
        <v>0</v>
      </c>
      <c r="S147" s="89">
        <f t="shared" si="15"/>
        <v>0</v>
      </c>
      <c r="U147" s="2" t="str">
        <f t="shared" si="16"/>
        <v/>
      </c>
      <c r="W147" s="2" t="str">
        <f>IF(C147=0,"",LEFT(INDEX(Lists!$H$5:$H$49,MATCH(C147,Lists!$G$5:$G$49,0),1),1))</f>
        <v/>
      </c>
      <c r="Y147" s="4">
        <f ca="1">'Month 9'!H147+'Month 9'!I147-'Month 9'!J147</f>
        <v>0</v>
      </c>
      <c r="Z147" s="2" t="str">
        <f t="shared" ca="1" si="17"/>
        <v/>
      </c>
      <c r="AA147" s="2" t="str">
        <f t="shared" ca="1" si="21"/>
        <v/>
      </c>
      <c r="AC147" s="627" t="str">
        <f t="shared" si="18"/>
        <v>0</v>
      </c>
    </row>
    <row r="148" spans="1:29" ht="39" hidden="1" customHeight="1" x14ac:dyDescent="0.2">
      <c r="A148" s="14" t="str">
        <f>Planning!A132</f>
        <v>I124</v>
      </c>
      <c r="B148" s="9">
        <f>Planning!B132</f>
        <v>0</v>
      </c>
      <c r="C148" s="9">
        <f>Planning!C132</f>
        <v>0</v>
      </c>
      <c r="D148" s="9">
        <f>Planning!D132</f>
        <v>0</v>
      </c>
      <c r="E148" s="3">
        <f>Planning!E132</f>
        <v>0</v>
      </c>
      <c r="F148" s="3" t="str">
        <f>IF(Planning!G132&lt;&gt;0,Planning!G132,"")</f>
        <v/>
      </c>
      <c r="G148" s="194">
        <f>Planning!H132</f>
        <v>0</v>
      </c>
      <c r="H148" s="4">
        <f>Planning!AJ132</f>
        <v>0</v>
      </c>
      <c r="I148" s="198">
        <f ca="1">IF(OR(W148="1",AND(W148&lt;&gt;"1",G148=Lists!$A$17)),Y148,0)</f>
        <v>0</v>
      </c>
      <c r="J148" s="174"/>
      <c r="K148" s="32" t="str">
        <f ca="1">IF(AND(W148="2",G148&lt;&gt;Lists!$A$17),AA148,Z148)</f>
        <v/>
      </c>
      <c r="L148" s="33" t="str">
        <f t="shared" ca="1" si="19"/>
        <v/>
      </c>
      <c r="M148" s="5">
        <f>Planning!AK132</f>
        <v>0</v>
      </c>
      <c r="N148" s="5">
        <f>'Month 9'!M148+'Month 9'!N148-'Month 9'!O148</f>
        <v>0</v>
      </c>
      <c r="O148" s="166"/>
      <c r="P148" s="32" t="str">
        <f t="shared" si="14"/>
        <v/>
      </c>
      <c r="Q148" s="33" t="str">
        <f t="shared" si="20"/>
        <v/>
      </c>
      <c r="R148" s="89">
        <f ca="1">SUMIFS($J$25:$J$224,$C$25:$C$224,$C148,$G$25:$G$224,Lists!$A$16)</f>
        <v>0</v>
      </c>
      <c r="S148" s="89">
        <f t="shared" si="15"/>
        <v>0</v>
      </c>
      <c r="U148" s="2" t="str">
        <f t="shared" si="16"/>
        <v/>
      </c>
      <c r="W148" s="2" t="str">
        <f>IF(C148=0,"",LEFT(INDEX(Lists!$H$5:$H$49,MATCH(C148,Lists!$G$5:$G$49,0),1),1))</f>
        <v/>
      </c>
      <c r="Y148" s="4">
        <f ca="1">'Month 9'!H148+'Month 9'!I148-'Month 9'!J148</f>
        <v>0</v>
      </c>
      <c r="Z148" s="2" t="str">
        <f t="shared" ca="1" si="17"/>
        <v/>
      </c>
      <c r="AA148" s="2" t="str">
        <f t="shared" ca="1" si="21"/>
        <v/>
      </c>
      <c r="AC148" s="627" t="str">
        <f t="shared" si="18"/>
        <v>0</v>
      </c>
    </row>
    <row r="149" spans="1:29" ht="39" hidden="1" customHeight="1" x14ac:dyDescent="0.2">
      <c r="A149" s="14" t="str">
        <f>Planning!A133</f>
        <v>I125</v>
      </c>
      <c r="B149" s="9">
        <f>Planning!B133</f>
        <v>0</v>
      </c>
      <c r="C149" s="9">
        <f>Planning!C133</f>
        <v>0</v>
      </c>
      <c r="D149" s="9">
        <f>Planning!D133</f>
        <v>0</v>
      </c>
      <c r="E149" s="3">
        <f>Planning!E133</f>
        <v>0</v>
      </c>
      <c r="F149" s="3" t="str">
        <f>IF(Planning!G133&lt;&gt;0,Planning!G133,"")</f>
        <v/>
      </c>
      <c r="G149" s="194">
        <f>Planning!H133</f>
        <v>0</v>
      </c>
      <c r="H149" s="4">
        <f>Planning!AJ133</f>
        <v>0</v>
      </c>
      <c r="I149" s="198">
        <f ca="1">IF(OR(W149="1",AND(W149&lt;&gt;"1",G149=Lists!$A$17)),Y149,0)</f>
        <v>0</v>
      </c>
      <c r="J149" s="174"/>
      <c r="K149" s="32" t="str">
        <f ca="1">IF(AND(W149="2",G149&lt;&gt;Lists!$A$17),AA149,Z149)</f>
        <v/>
      </c>
      <c r="L149" s="33" t="str">
        <f t="shared" ca="1" si="19"/>
        <v/>
      </c>
      <c r="M149" s="5">
        <f>Planning!AK133</f>
        <v>0</v>
      </c>
      <c r="N149" s="5">
        <f>'Month 9'!M149+'Month 9'!N149-'Month 9'!O149</f>
        <v>0</v>
      </c>
      <c r="O149" s="166"/>
      <c r="P149" s="32" t="str">
        <f t="shared" si="14"/>
        <v/>
      </c>
      <c r="Q149" s="33" t="str">
        <f t="shared" si="20"/>
        <v/>
      </c>
      <c r="R149" s="89">
        <f ca="1">SUMIFS($J$25:$J$224,$C$25:$C$224,$C149,$G$25:$G$224,Lists!$A$16)</f>
        <v>0</v>
      </c>
      <c r="S149" s="89">
        <f t="shared" si="15"/>
        <v>0</v>
      </c>
      <c r="U149" s="2" t="str">
        <f t="shared" si="16"/>
        <v/>
      </c>
      <c r="W149" s="2" t="str">
        <f>IF(C149=0,"",LEFT(INDEX(Lists!$H$5:$H$49,MATCH(C149,Lists!$G$5:$G$49,0),1),1))</f>
        <v/>
      </c>
      <c r="Y149" s="4">
        <f ca="1">'Month 9'!H149+'Month 9'!I149-'Month 9'!J149</f>
        <v>0</v>
      </c>
      <c r="Z149" s="2" t="str">
        <f t="shared" ca="1" si="17"/>
        <v/>
      </c>
      <c r="AA149" s="2" t="str">
        <f t="shared" ca="1" si="21"/>
        <v/>
      </c>
      <c r="AC149" s="627" t="str">
        <f t="shared" si="18"/>
        <v>0</v>
      </c>
    </row>
    <row r="150" spans="1:29" ht="39" hidden="1" customHeight="1" x14ac:dyDescent="0.2">
      <c r="A150" s="14" t="str">
        <f>Planning!A134</f>
        <v>I126</v>
      </c>
      <c r="B150" s="9">
        <f>Planning!B134</f>
        <v>0</v>
      </c>
      <c r="C150" s="9">
        <f>Planning!C134</f>
        <v>0</v>
      </c>
      <c r="D150" s="9">
        <f>Planning!D134</f>
        <v>0</v>
      </c>
      <c r="E150" s="3">
        <f>Planning!E134</f>
        <v>0</v>
      </c>
      <c r="F150" s="3" t="str">
        <f>IF(Planning!G134&lt;&gt;0,Planning!G134,"")</f>
        <v/>
      </c>
      <c r="G150" s="194">
        <f>Planning!H134</f>
        <v>0</v>
      </c>
      <c r="H150" s="4">
        <f>Planning!AJ134</f>
        <v>0</v>
      </c>
      <c r="I150" s="198">
        <f ca="1">IF(OR(W150="1",AND(W150&lt;&gt;"1",G150=Lists!$A$17)),Y150,0)</f>
        <v>0</v>
      </c>
      <c r="J150" s="174"/>
      <c r="K150" s="32" t="str">
        <f ca="1">IF(AND(W150="2",G150&lt;&gt;Lists!$A$17),AA150,Z150)</f>
        <v/>
      </c>
      <c r="L150" s="33" t="str">
        <f t="shared" ca="1" si="19"/>
        <v/>
      </c>
      <c r="M150" s="5">
        <f>Planning!AK134</f>
        <v>0</v>
      </c>
      <c r="N150" s="5">
        <f>'Month 9'!M150+'Month 9'!N150-'Month 9'!O150</f>
        <v>0</v>
      </c>
      <c r="O150" s="166"/>
      <c r="P150" s="32" t="str">
        <f t="shared" si="14"/>
        <v/>
      </c>
      <c r="Q150" s="33" t="str">
        <f t="shared" si="20"/>
        <v/>
      </c>
      <c r="R150" s="89">
        <f ca="1">SUMIFS($J$25:$J$224,$C$25:$C$224,$C150,$G$25:$G$224,Lists!$A$16)</f>
        <v>0</v>
      </c>
      <c r="S150" s="89">
        <f t="shared" si="15"/>
        <v>0</v>
      </c>
      <c r="U150" s="2" t="str">
        <f t="shared" si="16"/>
        <v/>
      </c>
      <c r="W150" s="2" t="str">
        <f>IF(C150=0,"",LEFT(INDEX(Lists!$H$5:$H$49,MATCH(C150,Lists!$G$5:$G$49,0),1),1))</f>
        <v/>
      </c>
      <c r="Y150" s="4">
        <f ca="1">'Month 9'!H150+'Month 9'!I150-'Month 9'!J150</f>
        <v>0</v>
      </c>
      <c r="Z150" s="2" t="str">
        <f t="shared" ca="1" si="17"/>
        <v/>
      </c>
      <c r="AA150" s="2" t="str">
        <f t="shared" ca="1" si="21"/>
        <v/>
      </c>
      <c r="AC150" s="627" t="str">
        <f t="shared" si="18"/>
        <v>0</v>
      </c>
    </row>
    <row r="151" spans="1:29" ht="39" hidden="1" customHeight="1" x14ac:dyDescent="0.2">
      <c r="A151" s="14" t="str">
        <f>Planning!A135</f>
        <v>I127</v>
      </c>
      <c r="B151" s="9">
        <f>Planning!B135</f>
        <v>0</v>
      </c>
      <c r="C151" s="9">
        <f>Planning!C135</f>
        <v>0</v>
      </c>
      <c r="D151" s="9">
        <f>Planning!D135</f>
        <v>0</v>
      </c>
      <c r="E151" s="3">
        <f>Planning!E135</f>
        <v>0</v>
      </c>
      <c r="F151" s="3" t="str">
        <f>IF(Planning!G135&lt;&gt;0,Planning!G135,"")</f>
        <v/>
      </c>
      <c r="G151" s="194">
        <f>Planning!H135</f>
        <v>0</v>
      </c>
      <c r="H151" s="4">
        <f>Planning!AJ135</f>
        <v>0</v>
      </c>
      <c r="I151" s="198">
        <f ca="1">IF(OR(W151="1",AND(W151&lt;&gt;"1",G151=Lists!$A$17)),Y151,0)</f>
        <v>0</v>
      </c>
      <c r="J151" s="174"/>
      <c r="K151" s="32" t="str">
        <f ca="1">IF(AND(W151="2",G151&lt;&gt;Lists!$A$17),AA151,Z151)</f>
        <v/>
      </c>
      <c r="L151" s="33" t="str">
        <f t="shared" ca="1" si="19"/>
        <v/>
      </c>
      <c r="M151" s="5">
        <f>Planning!AK135</f>
        <v>0</v>
      </c>
      <c r="N151" s="5">
        <f>'Month 9'!M151+'Month 9'!N151-'Month 9'!O151</f>
        <v>0</v>
      </c>
      <c r="O151" s="166"/>
      <c r="P151" s="32" t="str">
        <f t="shared" si="14"/>
        <v/>
      </c>
      <c r="Q151" s="33" t="str">
        <f t="shared" si="20"/>
        <v/>
      </c>
      <c r="R151" s="89">
        <f ca="1">SUMIFS($J$25:$J$224,$C$25:$C$224,$C151,$G$25:$G$224,Lists!$A$16)</f>
        <v>0</v>
      </c>
      <c r="S151" s="89">
        <f t="shared" si="15"/>
        <v>0</v>
      </c>
      <c r="U151" s="2" t="str">
        <f t="shared" si="16"/>
        <v/>
      </c>
      <c r="W151" s="2" t="str">
        <f>IF(C151=0,"",LEFT(INDEX(Lists!$H$5:$H$49,MATCH(C151,Lists!$G$5:$G$49,0),1),1))</f>
        <v/>
      </c>
      <c r="Y151" s="4">
        <f ca="1">'Month 9'!H151+'Month 9'!I151-'Month 9'!J151</f>
        <v>0</v>
      </c>
      <c r="Z151" s="2" t="str">
        <f t="shared" ca="1" si="17"/>
        <v/>
      </c>
      <c r="AA151" s="2" t="str">
        <f t="shared" ca="1" si="21"/>
        <v/>
      </c>
      <c r="AC151" s="627" t="str">
        <f t="shared" si="18"/>
        <v>0</v>
      </c>
    </row>
    <row r="152" spans="1:29" ht="39" hidden="1" customHeight="1" x14ac:dyDescent="0.2">
      <c r="A152" s="14" t="str">
        <f>Planning!A136</f>
        <v>I128</v>
      </c>
      <c r="B152" s="9">
        <f>Planning!B136</f>
        <v>0</v>
      </c>
      <c r="C152" s="9">
        <f>Planning!C136</f>
        <v>0</v>
      </c>
      <c r="D152" s="9">
        <f>Planning!D136</f>
        <v>0</v>
      </c>
      <c r="E152" s="3">
        <f>Planning!E136</f>
        <v>0</v>
      </c>
      <c r="F152" s="3" t="str">
        <f>IF(Planning!G136&lt;&gt;0,Planning!G136,"")</f>
        <v/>
      </c>
      <c r="G152" s="194">
        <f>Planning!H136</f>
        <v>0</v>
      </c>
      <c r="H152" s="4">
        <f>Planning!AJ136</f>
        <v>0</v>
      </c>
      <c r="I152" s="198">
        <f ca="1">IF(OR(W152="1",AND(W152&lt;&gt;"1",G152=Lists!$A$17)),Y152,0)</f>
        <v>0</v>
      </c>
      <c r="J152" s="174"/>
      <c r="K152" s="32" t="str">
        <f ca="1">IF(AND(W152="2",G152&lt;&gt;Lists!$A$17),AA152,Z152)</f>
        <v/>
      </c>
      <c r="L152" s="33" t="str">
        <f t="shared" ca="1" si="19"/>
        <v/>
      </c>
      <c r="M152" s="5">
        <f>Planning!AK136</f>
        <v>0</v>
      </c>
      <c r="N152" s="5">
        <f>'Month 9'!M152+'Month 9'!N152-'Month 9'!O152</f>
        <v>0</v>
      </c>
      <c r="O152" s="166"/>
      <c r="P152" s="32" t="str">
        <f t="shared" si="14"/>
        <v/>
      </c>
      <c r="Q152" s="33" t="str">
        <f t="shared" si="20"/>
        <v/>
      </c>
      <c r="R152" s="89">
        <f ca="1">SUMIFS($J$25:$J$224,$C$25:$C$224,$C152,$G$25:$G$224,Lists!$A$16)</f>
        <v>0</v>
      </c>
      <c r="S152" s="89">
        <f t="shared" si="15"/>
        <v>0</v>
      </c>
      <c r="U152" s="2" t="str">
        <f t="shared" si="16"/>
        <v/>
      </c>
      <c r="W152" s="2" t="str">
        <f>IF(C152=0,"",LEFT(INDEX(Lists!$H$5:$H$49,MATCH(C152,Lists!$G$5:$G$49,0),1),1))</f>
        <v/>
      </c>
      <c r="Y152" s="4">
        <f ca="1">'Month 9'!H152+'Month 9'!I152-'Month 9'!J152</f>
        <v>0</v>
      </c>
      <c r="Z152" s="2" t="str">
        <f t="shared" ca="1" si="17"/>
        <v/>
      </c>
      <c r="AA152" s="2" t="str">
        <f t="shared" ca="1" si="21"/>
        <v/>
      </c>
      <c r="AC152" s="627" t="str">
        <f t="shared" si="18"/>
        <v>0</v>
      </c>
    </row>
    <row r="153" spans="1:29" ht="39" hidden="1" customHeight="1" x14ac:dyDescent="0.2">
      <c r="A153" s="14" t="str">
        <f>Planning!A137</f>
        <v>I129</v>
      </c>
      <c r="B153" s="9">
        <f>Planning!B137</f>
        <v>0</v>
      </c>
      <c r="C153" s="9">
        <f>Planning!C137</f>
        <v>0</v>
      </c>
      <c r="D153" s="9">
        <f>Planning!D137</f>
        <v>0</v>
      </c>
      <c r="E153" s="3">
        <f>Planning!E137</f>
        <v>0</v>
      </c>
      <c r="F153" s="3" t="str">
        <f>IF(Planning!G137&lt;&gt;0,Planning!G137,"")</f>
        <v/>
      </c>
      <c r="G153" s="194">
        <f>Planning!H137</f>
        <v>0</v>
      </c>
      <c r="H153" s="4">
        <f>Planning!AJ137</f>
        <v>0</v>
      </c>
      <c r="I153" s="198">
        <f ca="1">IF(OR(W153="1",AND(W153&lt;&gt;"1",G153=Lists!$A$17)),Y153,0)</f>
        <v>0</v>
      </c>
      <c r="J153" s="174"/>
      <c r="K153" s="32" t="str">
        <f ca="1">IF(AND(W153="2",G153&lt;&gt;Lists!$A$17),AA153,Z153)</f>
        <v/>
      </c>
      <c r="L153" s="33" t="str">
        <f t="shared" ref="L153:L184" ca="1" si="22">IF($U153=ExcluirDelPLogro,"",IF(AND(H153=0,I153=0,J153=0),"",K153))</f>
        <v/>
      </c>
      <c r="M153" s="5">
        <f>Planning!AK137</f>
        <v>0</v>
      </c>
      <c r="N153" s="5">
        <f>'Month 9'!M153+'Month 9'!N153-'Month 9'!O153</f>
        <v>0</v>
      </c>
      <c r="O153" s="166"/>
      <c r="P153" s="32" t="str">
        <f t="shared" si="14"/>
        <v/>
      </c>
      <c r="Q153" s="33" t="str">
        <f t="shared" ref="Q153:Q184" si="23">IF($U153=ExcluirDelPLogro,"",IF(AND(M153=0,N153=0,O153=0),"",P153))</f>
        <v/>
      </c>
      <c r="R153" s="89">
        <f ca="1">SUMIFS($J$25:$J$224,$C$25:$C$224,$C153,$G$25:$G$224,Lists!$A$16)</f>
        <v>0</v>
      </c>
      <c r="S153" s="89">
        <f t="shared" si="15"/>
        <v>0</v>
      </c>
      <c r="U153" s="2" t="str">
        <f t="shared" si="16"/>
        <v/>
      </c>
      <c r="W153" s="2" t="str">
        <f>IF(C153=0,"",LEFT(INDEX(Lists!$H$5:$H$49,MATCH(C153,Lists!$G$5:$G$49,0),1),1))</f>
        <v/>
      </c>
      <c r="Y153" s="4">
        <f ca="1">'Month 9'!H153+'Month 9'!I153-'Month 9'!J153</f>
        <v>0</v>
      </c>
      <c r="Z153" s="2" t="str">
        <f t="shared" ca="1" si="17"/>
        <v/>
      </c>
      <c r="AA153" s="2" t="str">
        <f t="shared" ref="AA153:AA184" ca="1" si="24">IF(AND(H153=0,I153=0,J153=0),"",IF(J153&gt;0,H153/J153,0))</f>
        <v/>
      </c>
      <c r="AC153" s="627" t="str">
        <f t="shared" si="18"/>
        <v>0</v>
      </c>
    </row>
    <row r="154" spans="1:29" ht="39" hidden="1" customHeight="1" x14ac:dyDescent="0.2">
      <c r="A154" s="14" t="str">
        <f>Planning!A138</f>
        <v>I130</v>
      </c>
      <c r="B154" s="9">
        <f>Planning!B138</f>
        <v>0</v>
      </c>
      <c r="C154" s="9">
        <f>Planning!C138</f>
        <v>0</v>
      </c>
      <c r="D154" s="9">
        <f>Planning!D138</f>
        <v>0</v>
      </c>
      <c r="E154" s="3">
        <f>Planning!E138</f>
        <v>0</v>
      </c>
      <c r="F154" s="3" t="str">
        <f>IF(Planning!G138&lt;&gt;0,Planning!G138,"")</f>
        <v/>
      </c>
      <c r="G154" s="194">
        <f>Planning!H138</f>
        <v>0</v>
      </c>
      <c r="H154" s="4">
        <f>Planning!AJ138</f>
        <v>0</v>
      </c>
      <c r="I154" s="198">
        <f ca="1">IF(OR(W154="1",AND(W154&lt;&gt;"1",G154=Lists!$A$17)),Y154,0)</f>
        <v>0</v>
      </c>
      <c r="J154" s="174"/>
      <c r="K154" s="32" t="str">
        <f ca="1">IF(AND(W154="2",G154&lt;&gt;Lists!$A$17),AA154,Z154)</f>
        <v/>
      </c>
      <c r="L154" s="33" t="str">
        <f t="shared" ca="1" si="22"/>
        <v/>
      </c>
      <c r="M154" s="5">
        <f>Planning!AK138</f>
        <v>0</v>
      </c>
      <c r="N154" s="5">
        <f>'Month 9'!M154+'Month 9'!N154-'Month 9'!O154</f>
        <v>0</v>
      </c>
      <c r="O154" s="166"/>
      <c r="P154" s="32" t="str">
        <f t="shared" ref="P154:P217" si="25">IF(AND(M154=0,N154=0,O154=0),"",IF((M154+N154)&gt;0,O154/(M154+N154),O154))</f>
        <v/>
      </c>
      <c r="Q154" s="33" t="str">
        <f t="shared" si="23"/>
        <v/>
      </c>
      <c r="R154" s="89">
        <f ca="1">SUMIFS($J$25:$J$224,$C$25:$C$224,$C154,$G$25:$G$224,Lists!$A$16)</f>
        <v>0</v>
      </c>
      <c r="S154" s="89">
        <f t="shared" ref="S154:S217" si="26">SUMIFS($O$25:$O$224,$C$25:$C$224,$C154,$G$25:$G$224,"&lt;&gt;0")</f>
        <v>0</v>
      </c>
      <c r="U154" s="2" t="str">
        <f t="shared" ref="U154:U217" si="27">IF(B154=0,"",IF(LEFT(B154,1)="1","1","2"))</f>
        <v/>
      </c>
      <c r="W154" s="2" t="str">
        <f>IF(C154=0,"",LEFT(INDEX(Lists!$H$5:$H$49,MATCH(C154,Lists!$G$5:$G$49,0),1),1))</f>
        <v/>
      </c>
      <c r="Y154" s="4">
        <f ca="1">'Month 9'!H154+'Month 9'!I154-'Month 9'!J154</f>
        <v>0</v>
      </c>
      <c r="Z154" s="2" t="str">
        <f t="shared" ref="Z154:Z217" ca="1" si="28">IF(AND(H154=0,I154=0,J154=0),"",IF((H154+I154)&gt;0,J154/(H154+I154),J154))</f>
        <v/>
      </c>
      <c r="AA154" s="2" t="str">
        <f t="shared" ca="1" si="24"/>
        <v/>
      </c>
      <c r="AC154" s="627" t="str">
        <f t="shared" ref="AC154:AC217" si="29">U154&amp;C154</f>
        <v>0</v>
      </c>
    </row>
    <row r="155" spans="1:29" ht="39" hidden="1" customHeight="1" x14ac:dyDescent="0.2">
      <c r="A155" s="14" t="str">
        <f>Planning!A139</f>
        <v>I131</v>
      </c>
      <c r="B155" s="9">
        <f>Planning!B139</f>
        <v>0</v>
      </c>
      <c r="C155" s="9">
        <f>Planning!C139</f>
        <v>0</v>
      </c>
      <c r="D155" s="9">
        <f>Planning!D139</f>
        <v>0</v>
      </c>
      <c r="E155" s="3">
        <f>Planning!E139</f>
        <v>0</v>
      </c>
      <c r="F155" s="3" t="str">
        <f>IF(Planning!G139&lt;&gt;0,Planning!G139,"")</f>
        <v/>
      </c>
      <c r="G155" s="194">
        <f>Planning!H139</f>
        <v>0</v>
      </c>
      <c r="H155" s="4">
        <f>Planning!AJ139</f>
        <v>0</v>
      </c>
      <c r="I155" s="198">
        <f ca="1">IF(OR(W155="1",AND(W155&lt;&gt;"1",G155=Lists!$A$17)),Y155,0)</f>
        <v>0</v>
      </c>
      <c r="J155" s="174"/>
      <c r="K155" s="32" t="str">
        <f ca="1">IF(AND(W155="2",G155&lt;&gt;Lists!$A$17),AA155,Z155)</f>
        <v/>
      </c>
      <c r="L155" s="33" t="str">
        <f t="shared" ca="1" si="22"/>
        <v/>
      </c>
      <c r="M155" s="5">
        <f>Planning!AK139</f>
        <v>0</v>
      </c>
      <c r="N155" s="5">
        <f>'Month 9'!M155+'Month 9'!N155-'Month 9'!O155</f>
        <v>0</v>
      </c>
      <c r="O155" s="166"/>
      <c r="P155" s="32" t="str">
        <f t="shared" si="25"/>
        <v/>
      </c>
      <c r="Q155" s="33" t="str">
        <f t="shared" si="23"/>
        <v/>
      </c>
      <c r="R155" s="89">
        <f ca="1">SUMIFS($J$25:$J$224,$C$25:$C$224,$C155,$G$25:$G$224,Lists!$A$16)</f>
        <v>0</v>
      </c>
      <c r="S155" s="89">
        <f t="shared" si="26"/>
        <v>0</v>
      </c>
      <c r="U155" s="2" t="str">
        <f t="shared" si="27"/>
        <v/>
      </c>
      <c r="W155" s="2" t="str">
        <f>IF(C155=0,"",LEFT(INDEX(Lists!$H$5:$H$49,MATCH(C155,Lists!$G$5:$G$49,0),1),1))</f>
        <v/>
      </c>
      <c r="Y155" s="4">
        <f ca="1">'Month 9'!H155+'Month 9'!I155-'Month 9'!J155</f>
        <v>0</v>
      </c>
      <c r="Z155" s="2" t="str">
        <f t="shared" ca="1" si="28"/>
        <v/>
      </c>
      <c r="AA155" s="2" t="str">
        <f t="shared" ca="1" si="24"/>
        <v/>
      </c>
      <c r="AC155" s="627" t="str">
        <f t="shared" si="29"/>
        <v>0</v>
      </c>
    </row>
    <row r="156" spans="1:29" ht="39" hidden="1" customHeight="1" x14ac:dyDescent="0.2">
      <c r="A156" s="14" t="str">
        <f>Planning!A140</f>
        <v>I132</v>
      </c>
      <c r="B156" s="9">
        <f>Planning!B140</f>
        <v>0</v>
      </c>
      <c r="C156" s="9">
        <f>Planning!C140</f>
        <v>0</v>
      </c>
      <c r="D156" s="9">
        <f>Planning!D140</f>
        <v>0</v>
      </c>
      <c r="E156" s="3">
        <f>Planning!E140</f>
        <v>0</v>
      </c>
      <c r="F156" s="3" t="str">
        <f>IF(Planning!G140&lt;&gt;0,Planning!G140,"")</f>
        <v/>
      </c>
      <c r="G156" s="194">
        <f>Planning!H140</f>
        <v>0</v>
      </c>
      <c r="H156" s="4">
        <f>Planning!AJ140</f>
        <v>0</v>
      </c>
      <c r="I156" s="198">
        <f ca="1">IF(OR(W156="1",AND(W156&lt;&gt;"1",G156=Lists!$A$17)),Y156,0)</f>
        <v>0</v>
      </c>
      <c r="J156" s="174"/>
      <c r="K156" s="32" t="str">
        <f ca="1">IF(AND(W156="2",G156&lt;&gt;Lists!$A$17),AA156,Z156)</f>
        <v/>
      </c>
      <c r="L156" s="33" t="str">
        <f t="shared" ca="1" si="22"/>
        <v/>
      </c>
      <c r="M156" s="5">
        <f>Planning!AK140</f>
        <v>0</v>
      </c>
      <c r="N156" s="5">
        <f>'Month 9'!M156+'Month 9'!N156-'Month 9'!O156</f>
        <v>0</v>
      </c>
      <c r="O156" s="166"/>
      <c r="P156" s="32" t="str">
        <f t="shared" si="25"/>
        <v/>
      </c>
      <c r="Q156" s="33" t="str">
        <f t="shared" si="23"/>
        <v/>
      </c>
      <c r="R156" s="89">
        <f ca="1">SUMIFS($J$25:$J$224,$C$25:$C$224,$C156,$G$25:$G$224,Lists!$A$16)</f>
        <v>0</v>
      </c>
      <c r="S156" s="89">
        <f t="shared" si="26"/>
        <v>0</v>
      </c>
      <c r="U156" s="2" t="str">
        <f t="shared" si="27"/>
        <v/>
      </c>
      <c r="W156" s="2" t="str">
        <f>IF(C156=0,"",LEFT(INDEX(Lists!$H$5:$H$49,MATCH(C156,Lists!$G$5:$G$49,0),1),1))</f>
        <v/>
      </c>
      <c r="Y156" s="4">
        <f ca="1">'Month 9'!H156+'Month 9'!I156-'Month 9'!J156</f>
        <v>0</v>
      </c>
      <c r="Z156" s="2" t="str">
        <f t="shared" ca="1" si="28"/>
        <v/>
      </c>
      <c r="AA156" s="2" t="str">
        <f t="shared" ca="1" si="24"/>
        <v/>
      </c>
      <c r="AC156" s="627" t="str">
        <f t="shared" si="29"/>
        <v>0</v>
      </c>
    </row>
    <row r="157" spans="1:29" ht="39" hidden="1" customHeight="1" x14ac:dyDescent="0.2">
      <c r="A157" s="14" t="str">
        <f>Planning!A141</f>
        <v>I133</v>
      </c>
      <c r="B157" s="9">
        <f>Planning!B141</f>
        <v>0</v>
      </c>
      <c r="C157" s="9">
        <f>Planning!C141</f>
        <v>0</v>
      </c>
      <c r="D157" s="9">
        <f>Planning!D141</f>
        <v>0</v>
      </c>
      <c r="E157" s="3">
        <f>Planning!E141</f>
        <v>0</v>
      </c>
      <c r="F157" s="3" t="str">
        <f>IF(Planning!G141&lt;&gt;0,Planning!G141,"")</f>
        <v/>
      </c>
      <c r="G157" s="194">
        <f>Planning!H141</f>
        <v>0</v>
      </c>
      <c r="H157" s="4">
        <f>Planning!AJ141</f>
        <v>0</v>
      </c>
      <c r="I157" s="198">
        <f ca="1">IF(OR(W157="1",AND(W157&lt;&gt;"1",G157=Lists!$A$17)),Y157,0)</f>
        <v>0</v>
      </c>
      <c r="J157" s="174"/>
      <c r="K157" s="32" t="str">
        <f ca="1">IF(AND(W157="2",G157&lt;&gt;Lists!$A$17),AA157,Z157)</f>
        <v/>
      </c>
      <c r="L157" s="33" t="str">
        <f t="shared" ca="1" si="22"/>
        <v/>
      </c>
      <c r="M157" s="5">
        <f>Planning!AK141</f>
        <v>0</v>
      </c>
      <c r="N157" s="5">
        <f>'Month 9'!M157+'Month 9'!N157-'Month 9'!O157</f>
        <v>0</v>
      </c>
      <c r="O157" s="166"/>
      <c r="P157" s="32" t="str">
        <f t="shared" si="25"/>
        <v/>
      </c>
      <c r="Q157" s="33" t="str">
        <f t="shared" si="23"/>
        <v/>
      </c>
      <c r="R157" s="89">
        <f ca="1">SUMIFS($J$25:$J$224,$C$25:$C$224,$C157,$G$25:$G$224,Lists!$A$16)</f>
        <v>0</v>
      </c>
      <c r="S157" s="89">
        <f t="shared" si="26"/>
        <v>0</v>
      </c>
      <c r="U157" s="2" t="str">
        <f t="shared" si="27"/>
        <v/>
      </c>
      <c r="W157" s="2" t="str">
        <f>IF(C157=0,"",LEFT(INDEX(Lists!$H$5:$H$49,MATCH(C157,Lists!$G$5:$G$49,0),1),1))</f>
        <v/>
      </c>
      <c r="Y157" s="4">
        <f ca="1">'Month 9'!H157+'Month 9'!I157-'Month 9'!J157</f>
        <v>0</v>
      </c>
      <c r="Z157" s="2" t="str">
        <f t="shared" ca="1" si="28"/>
        <v/>
      </c>
      <c r="AA157" s="2" t="str">
        <f t="shared" ca="1" si="24"/>
        <v/>
      </c>
      <c r="AC157" s="627" t="str">
        <f t="shared" si="29"/>
        <v>0</v>
      </c>
    </row>
    <row r="158" spans="1:29" ht="39" hidden="1" customHeight="1" x14ac:dyDescent="0.2">
      <c r="A158" s="14" t="str">
        <f>Planning!A142</f>
        <v>I134</v>
      </c>
      <c r="B158" s="9">
        <f>Planning!B142</f>
        <v>0</v>
      </c>
      <c r="C158" s="9">
        <f>Planning!C142</f>
        <v>0</v>
      </c>
      <c r="D158" s="9">
        <f>Planning!D142</f>
        <v>0</v>
      </c>
      <c r="E158" s="3">
        <f>Planning!E142</f>
        <v>0</v>
      </c>
      <c r="F158" s="3" t="str">
        <f>IF(Planning!G142&lt;&gt;0,Planning!G142,"")</f>
        <v/>
      </c>
      <c r="G158" s="194">
        <f>Planning!H142</f>
        <v>0</v>
      </c>
      <c r="H158" s="4">
        <f>Planning!AJ142</f>
        <v>0</v>
      </c>
      <c r="I158" s="198">
        <f ca="1">IF(OR(W158="1",AND(W158&lt;&gt;"1",G158=Lists!$A$17)),Y158,0)</f>
        <v>0</v>
      </c>
      <c r="J158" s="174"/>
      <c r="K158" s="32" t="str">
        <f ca="1">IF(AND(W158="2",G158&lt;&gt;Lists!$A$17),AA158,Z158)</f>
        <v/>
      </c>
      <c r="L158" s="33" t="str">
        <f t="shared" ca="1" si="22"/>
        <v/>
      </c>
      <c r="M158" s="5">
        <f>Planning!AK142</f>
        <v>0</v>
      </c>
      <c r="N158" s="5">
        <f>'Month 9'!M158+'Month 9'!N158-'Month 9'!O158</f>
        <v>0</v>
      </c>
      <c r="O158" s="166"/>
      <c r="P158" s="32" t="str">
        <f t="shared" si="25"/>
        <v/>
      </c>
      <c r="Q158" s="33" t="str">
        <f t="shared" si="23"/>
        <v/>
      </c>
      <c r="R158" s="89">
        <f ca="1">SUMIFS($J$25:$J$224,$C$25:$C$224,$C158,$G$25:$G$224,Lists!$A$16)</f>
        <v>0</v>
      </c>
      <c r="S158" s="89">
        <f t="shared" si="26"/>
        <v>0</v>
      </c>
      <c r="U158" s="2" t="str">
        <f t="shared" si="27"/>
        <v/>
      </c>
      <c r="W158" s="2" t="str">
        <f>IF(C158=0,"",LEFT(INDEX(Lists!$H$5:$H$49,MATCH(C158,Lists!$G$5:$G$49,0),1),1))</f>
        <v/>
      </c>
      <c r="Y158" s="4">
        <f ca="1">'Month 9'!H158+'Month 9'!I158-'Month 9'!J158</f>
        <v>0</v>
      </c>
      <c r="Z158" s="2" t="str">
        <f t="shared" ca="1" si="28"/>
        <v/>
      </c>
      <c r="AA158" s="2" t="str">
        <f t="shared" ca="1" si="24"/>
        <v/>
      </c>
      <c r="AC158" s="627" t="str">
        <f t="shared" si="29"/>
        <v>0</v>
      </c>
    </row>
    <row r="159" spans="1:29" ht="39" hidden="1" customHeight="1" x14ac:dyDescent="0.2">
      <c r="A159" s="14" t="str">
        <f>Planning!A143</f>
        <v>I135</v>
      </c>
      <c r="B159" s="9">
        <f>Planning!B143</f>
        <v>0</v>
      </c>
      <c r="C159" s="9">
        <f>Planning!C143</f>
        <v>0</v>
      </c>
      <c r="D159" s="9">
        <f>Planning!D143</f>
        <v>0</v>
      </c>
      <c r="E159" s="3">
        <f>Planning!E143</f>
        <v>0</v>
      </c>
      <c r="F159" s="3" t="str">
        <f>IF(Planning!G143&lt;&gt;0,Planning!G143,"")</f>
        <v/>
      </c>
      <c r="G159" s="194">
        <f>Planning!H143</f>
        <v>0</v>
      </c>
      <c r="H159" s="4">
        <f>Planning!AJ143</f>
        <v>0</v>
      </c>
      <c r="I159" s="198">
        <f ca="1">IF(OR(W159="1",AND(W159&lt;&gt;"1",G159=Lists!$A$17)),Y159,0)</f>
        <v>0</v>
      </c>
      <c r="J159" s="174"/>
      <c r="K159" s="32" t="str">
        <f ca="1">IF(AND(W159="2",G159&lt;&gt;Lists!$A$17),AA159,Z159)</f>
        <v/>
      </c>
      <c r="L159" s="33" t="str">
        <f t="shared" ca="1" si="22"/>
        <v/>
      </c>
      <c r="M159" s="5">
        <f>Planning!AK143</f>
        <v>0</v>
      </c>
      <c r="N159" s="5">
        <f>'Month 9'!M159+'Month 9'!N159-'Month 9'!O159</f>
        <v>0</v>
      </c>
      <c r="O159" s="166"/>
      <c r="P159" s="32" t="str">
        <f t="shared" si="25"/>
        <v/>
      </c>
      <c r="Q159" s="33" t="str">
        <f t="shared" si="23"/>
        <v/>
      </c>
      <c r="R159" s="89">
        <f ca="1">SUMIFS($J$25:$J$224,$C$25:$C$224,$C159,$G$25:$G$224,Lists!$A$16)</f>
        <v>0</v>
      </c>
      <c r="S159" s="89">
        <f t="shared" si="26"/>
        <v>0</v>
      </c>
      <c r="U159" s="2" t="str">
        <f t="shared" si="27"/>
        <v/>
      </c>
      <c r="W159" s="2" t="str">
        <f>IF(C159=0,"",LEFT(INDEX(Lists!$H$5:$H$49,MATCH(C159,Lists!$G$5:$G$49,0),1),1))</f>
        <v/>
      </c>
      <c r="Y159" s="4">
        <f ca="1">'Month 9'!H159+'Month 9'!I159-'Month 9'!J159</f>
        <v>0</v>
      </c>
      <c r="Z159" s="2" t="str">
        <f t="shared" ca="1" si="28"/>
        <v/>
      </c>
      <c r="AA159" s="2" t="str">
        <f t="shared" ca="1" si="24"/>
        <v/>
      </c>
      <c r="AC159" s="627" t="str">
        <f t="shared" si="29"/>
        <v>0</v>
      </c>
    </row>
    <row r="160" spans="1:29" ht="39" hidden="1" customHeight="1" x14ac:dyDescent="0.2">
      <c r="A160" s="14" t="str">
        <f>Planning!A144</f>
        <v>I136</v>
      </c>
      <c r="B160" s="9">
        <f>Planning!B144</f>
        <v>0</v>
      </c>
      <c r="C160" s="9">
        <f>Planning!C144</f>
        <v>0</v>
      </c>
      <c r="D160" s="9">
        <f>Planning!D144</f>
        <v>0</v>
      </c>
      <c r="E160" s="3">
        <f>Planning!E144</f>
        <v>0</v>
      </c>
      <c r="F160" s="3" t="str">
        <f>IF(Planning!G144&lt;&gt;0,Planning!G144,"")</f>
        <v/>
      </c>
      <c r="G160" s="194">
        <f>Planning!H144</f>
        <v>0</v>
      </c>
      <c r="H160" s="4">
        <f>Planning!AJ144</f>
        <v>0</v>
      </c>
      <c r="I160" s="198">
        <f ca="1">IF(OR(W160="1",AND(W160&lt;&gt;"1",G160=Lists!$A$17)),Y160,0)</f>
        <v>0</v>
      </c>
      <c r="J160" s="174"/>
      <c r="K160" s="32" t="str">
        <f ca="1">IF(AND(W160="2",G160&lt;&gt;Lists!$A$17),AA160,Z160)</f>
        <v/>
      </c>
      <c r="L160" s="33" t="str">
        <f t="shared" ca="1" si="22"/>
        <v/>
      </c>
      <c r="M160" s="5">
        <f>Planning!AK144</f>
        <v>0</v>
      </c>
      <c r="N160" s="5">
        <f>'Month 9'!M160+'Month 9'!N160-'Month 9'!O160</f>
        <v>0</v>
      </c>
      <c r="O160" s="166"/>
      <c r="P160" s="32" t="str">
        <f t="shared" si="25"/>
        <v/>
      </c>
      <c r="Q160" s="33" t="str">
        <f t="shared" si="23"/>
        <v/>
      </c>
      <c r="R160" s="89">
        <f ca="1">SUMIFS($J$25:$J$224,$C$25:$C$224,$C160,$G$25:$G$224,Lists!$A$16)</f>
        <v>0</v>
      </c>
      <c r="S160" s="89">
        <f t="shared" si="26"/>
        <v>0</v>
      </c>
      <c r="U160" s="2" t="str">
        <f t="shared" si="27"/>
        <v/>
      </c>
      <c r="W160" s="2" t="str">
        <f>IF(C160=0,"",LEFT(INDEX(Lists!$H$5:$H$49,MATCH(C160,Lists!$G$5:$G$49,0),1),1))</f>
        <v/>
      </c>
      <c r="Y160" s="4">
        <f ca="1">'Month 9'!H160+'Month 9'!I160-'Month 9'!J160</f>
        <v>0</v>
      </c>
      <c r="Z160" s="2" t="str">
        <f t="shared" ca="1" si="28"/>
        <v/>
      </c>
      <c r="AA160" s="2" t="str">
        <f t="shared" ca="1" si="24"/>
        <v/>
      </c>
      <c r="AC160" s="627" t="str">
        <f t="shared" si="29"/>
        <v>0</v>
      </c>
    </row>
    <row r="161" spans="1:29" ht="39" hidden="1" customHeight="1" x14ac:dyDescent="0.2">
      <c r="A161" s="14" t="str">
        <f>Planning!A145</f>
        <v>I137</v>
      </c>
      <c r="B161" s="9">
        <f>Planning!B145</f>
        <v>0</v>
      </c>
      <c r="C161" s="9">
        <f>Planning!C145</f>
        <v>0</v>
      </c>
      <c r="D161" s="9">
        <f>Planning!D145</f>
        <v>0</v>
      </c>
      <c r="E161" s="3">
        <f>Planning!E145</f>
        <v>0</v>
      </c>
      <c r="F161" s="3" t="str">
        <f>IF(Planning!G145&lt;&gt;0,Planning!G145,"")</f>
        <v/>
      </c>
      <c r="G161" s="194">
        <f>Planning!H145</f>
        <v>0</v>
      </c>
      <c r="H161" s="4">
        <f>Planning!AJ145</f>
        <v>0</v>
      </c>
      <c r="I161" s="198">
        <f ca="1">IF(OR(W161="1",AND(W161&lt;&gt;"1",G161=Lists!$A$17)),Y161,0)</f>
        <v>0</v>
      </c>
      <c r="J161" s="174"/>
      <c r="K161" s="32" t="str">
        <f ca="1">IF(AND(W161="2",G161&lt;&gt;Lists!$A$17),AA161,Z161)</f>
        <v/>
      </c>
      <c r="L161" s="33" t="str">
        <f t="shared" ca="1" si="22"/>
        <v/>
      </c>
      <c r="M161" s="5">
        <f>Planning!AK145</f>
        <v>0</v>
      </c>
      <c r="N161" s="5">
        <f>'Month 9'!M161+'Month 9'!N161-'Month 9'!O161</f>
        <v>0</v>
      </c>
      <c r="O161" s="166"/>
      <c r="P161" s="32" t="str">
        <f t="shared" si="25"/>
        <v/>
      </c>
      <c r="Q161" s="33" t="str">
        <f t="shared" si="23"/>
        <v/>
      </c>
      <c r="R161" s="89">
        <f ca="1">SUMIFS($J$25:$J$224,$C$25:$C$224,$C161,$G$25:$G$224,Lists!$A$16)</f>
        <v>0</v>
      </c>
      <c r="S161" s="89">
        <f t="shared" si="26"/>
        <v>0</v>
      </c>
      <c r="U161" s="2" t="str">
        <f t="shared" si="27"/>
        <v/>
      </c>
      <c r="W161" s="2" t="str">
        <f>IF(C161=0,"",LEFT(INDEX(Lists!$H$5:$H$49,MATCH(C161,Lists!$G$5:$G$49,0),1),1))</f>
        <v/>
      </c>
      <c r="Y161" s="4">
        <f ca="1">'Month 9'!H161+'Month 9'!I161-'Month 9'!J161</f>
        <v>0</v>
      </c>
      <c r="Z161" s="2" t="str">
        <f t="shared" ca="1" si="28"/>
        <v/>
      </c>
      <c r="AA161" s="2" t="str">
        <f t="shared" ca="1" si="24"/>
        <v/>
      </c>
      <c r="AC161" s="627" t="str">
        <f t="shared" si="29"/>
        <v>0</v>
      </c>
    </row>
    <row r="162" spans="1:29" ht="39" hidden="1" customHeight="1" x14ac:dyDescent="0.2">
      <c r="A162" s="14" t="str">
        <f>Planning!A146</f>
        <v>I138</v>
      </c>
      <c r="B162" s="9">
        <f>Planning!B146</f>
        <v>0</v>
      </c>
      <c r="C162" s="9">
        <f>Planning!C146</f>
        <v>0</v>
      </c>
      <c r="D162" s="9">
        <f>Planning!D146</f>
        <v>0</v>
      </c>
      <c r="E162" s="3">
        <f>Planning!E146</f>
        <v>0</v>
      </c>
      <c r="F162" s="3" t="str">
        <f>IF(Planning!G146&lt;&gt;0,Planning!G146,"")</f>
        <v/>
      </c>
      <c r="G162" s="194">
        <f>Planning!H146</f>
        <v>0</v>
      </c>
      <c r="H162" s="4">
        <f>Planning!AJ146</f>
        <v>0</v>
      </c>
      <c r="I162" s="198">
        <f ca="1">IF(OR(W162="1",AND(W162&lt;&gt;"1",G162=Lists!$A$17)),Y162,0)</f>
        <v>0</v>
      </c>
      <c r="J162" s="174"/>
      <c r="K162" s="32" t="str">
        <f ca="1">IF(AND(W162="2",G162&lt;&gt;Lists!$A$17),AA162,Z162)</f>
        <v/>
      </c>
      <c r="L162" s="33" t="str">
        <f t="shared" ca="1" si="22"/>
        <v/>
      </c>
      <c r="M162" s="5">
        <f>Planning!AK146</f>
        <v>0</v>
      </c>
      <c r="N162" s="5">
        <f>'Month 9'!M162+'Month 9'!N162-'Month 9'!O162</f>
        <v>0</v>
      </c>
      <c r="O162" s="166"/>
      <c r="P162" s="32" t="str">
        <f t="shared" si="25"/>
        <v/>
      </c>
      <c r="Q162" s="33" t="str">
        <f t="shared" si="23"/>
        <v/>
      </c>
      <c r="R162" s="89">
        <f ca="1">SUMIFS($J$25:$J$224,$C$25:$C$224,$C162,$G$25:$G$224,Lists!$A$16)</f>
        <v>0</v>
      </c>
      <c r="S162" s="89">
        <f t="shared" si="26"/>
        <v>0</v>
      </c>
      <c r="U162" s="2" t="str">
        <f t="shared" si="27"/>
        <v/>
      </c>
      <c r="W162" s="2" t="str">
        <f>IF(C162=0,"",LEFT(INDEX(Lists!$H$5:$H$49,MATCH(C162,Lists!$G$5:$G$49,0),1),1))</f>
        <v/>
      </c>
      <c r="Y162" s="4">
        <f ca="1">'Month 9'!H162+'Month 9'!I162-'Month 9'!J162</f>
        <v>0</v>
      </c>
      <c r="Z162" s="2" t="str">
        <f t="shared" ca="1" si="28"/>
        <v/>
      </c>
      <c r="AA162" s="2" t="str">
        <f t="shared" ca="1" si="24"/>
        <v/>
      </c>
      <c r="AC162" s="627" t="str">
        <f t="shared" si="29"/>
        <v>0</v>
      </c>
    </row>
    <row r="163" spans="1:29" ht="39" hidden="1" customHeight="1" x14ac:dyDescent="0.2">
      <c r="A163" s="14" t="str">
        <f>Planning!A147</f>
        <v>I139</v>
      </c>
      <c r="B163" s="9">
        <f>Planning!B147</f>
        <v>0</v>
      </c>
      <c r="C163" s="9">
        <f>Planning!C147</f>
        <v>0</v>
      </c>
      <c r="D163" s="9">
        <f>Planning!D147</f>
        <v>0</v>
      </c>
      <c r="E163" s="3">
        <f>Planning!E147</f>
        <v>0</v>
      </c>
      <c r="F163" s="3" t="str">
        <f>IF(Planning!G147&lt;&gt;0,Planning!G147,"")</f>
        <v/>
      </c>
      <c r="G163" s="194">
        <f>Planning!H147</f>
        <v>0</v>
      </c>
      <c r="H163" s="4">
        <f>Planning!AJ147</f>
        <v>0</v>
      </c>
      <c r="I163" s="198">
        <f ca="1">IF(OR(W163="1",AND(W163&lt;&gt;"1",G163=Lists!$A$17)),Y163,0)</f>
        <v>0</v>
      </c>
      <c r="J163" s="174"/>
      <c r="K163" s="32" t="str">
        <f ca="1">IF(AND(W163="2",G163&lt;&gt;Lists!$A$17),AA163,Z163)</f>
        <v/>
      </c>
      <c r="L163" s="33" t="str">
        <f t="shared" ca="1" si="22"/>
        <v/>
      </c>
      <c r="M163" s="5">
        <f>Planning!AK147</f>
        <v>0</v>
      </c>
      <c r="N163" s="5">
        <f>'Month 9'!M163+'Month 9'!N163-'Month 9'!O163</f>
        <v>0</v>
      </c>
      <c r="O163" s="166"/>
      <c r="P163" s="32" t="str">
        <f t="shared" si="25"/>
        <v/>
      </c>
      <c r="Q163" s="33" t="str">
        <f t="shared" si="23"/>
        <v/>
      </c>
      <c r="R163" s="89">
        <f ca="1">SUMIFS($J$25:$J$224,$C$25:$C$224,$C163,$G$25:$G$224,Lists!$A$16)</f>
        <v>0</v>
      </c>
      <c r="S163" s="89">
        <f t="shared" si="26"/>
        <v>0</v>
      </c>
      <c r="U163" s="2" t="str">
        <f t="shared" si="27"/>
        <v/>
      </c>
      <c r="W163" s="2" t="str">
        <f>IF(C163=0,"",LEFT(INDEX(Lists!$H$5:$H$49,MATCH(C163,Lists!$G$5:$G$49,0),1),1))</f>
        <v/>
      </c>
      <c r="Y163" s="4">
        <f ca="1">'Month 9'!H163+'Month 9'!I163-'Month 9'!J163</f>
        <v>0</v>
      </c>
      <c r="Z163" s="2" t="str">
        <f t="shared" ca="1" si="28"/>
        <v/>
      </c>
      <c r="AA163" s="2" t="str">
        <f t="shared" ca="1" si="24"/>
        <v/>
      </c>
      <c r="AC163" s="627" t="str">
        <f t="shared" si="29"/>
        <v>0</v>
      </c>
    </row>
    <row r="164" spans="1:29" ht="39" hidden="1" customHeight="1" x14ac:dyDescent="0.2">
      <c r="A164" s="14" t="str">
        <f>Planning!A148</f>
        <v>I140</v>
      </c>
      <c r="B164" s="9">
        <f>Planning!B148</f>
        <v>0</v>
      </c>
      <c r="C164" s="9">
        <f>Planning!C148</f>
        <v>0</v>
      </c>
      <c r="D164" s="9">
        <f>Planning!D148</f>
        <v>0</v>
      </c>
      <c r="E164" s="3">
        <f>Planning!E148</f>
        <v>0</v>
      </c>
      <c r="F164" s="3" t="str">
        <f>IF(Planning!G148&lt;&gt;0,Planning!G148,"")</f>
        <v/>
      </c>
      <c r="G164" s="194">
        <f>Planning!H148</f>
        <v>0</v>
      </c>
      <c r="H164" s="4">
        <f>Planning!AJ148</f>
        <v>0</v>
      </c>
      <c r="I164" s="198">
        <f ca="1">IF(OR(W164="1",AND(W164&lt;&gt;"1",G164=Lists!$A$17)),Y164,0)</f>
        <v>0</v>
      </c>
      <c r="J164" s="174"/>
      <c r="K164" s="32" t="str">
        <f ca="1">IF(AND(W164="2",G164&lt;&gt;Lists!$A$17),AA164,Z164)</f>
        <v/>
      </c>
      <c r="L164" s="33" t="str">
        <f t="shared" ca="1" si="22"/>
        <v/>
      </c>
      <c r="M164" s="5">
        <f>Planning!AK148</f>
        <v>0</v>
      </c>
      <c r="N164" s="5">
        <f>'Month 9'!M164+'Month 9'!N164-'Month 9'!O164</f>
        <v>0</v>
      </c>
      <c r="O164" s="166"/>
      <c r="P164" s="32" t="str">
        <f t="shared" si="25"/>
        <v/>
      </c>
      <c r="Q164" s="33" t="str">
        <f t="shared" si="23"/>
        <v/>
      </c>
      <c r="R164" s="89">
        <f ca="1">SUMIFS($J$25:$J$224,$C$25:$C$224,$C164,$G$25:$G$224,Lists!$A$16)</f>
        <v>0</v>
      </c>
      <c r="S164" s="89">
        <f t="shared" si="26"/>
        <v>0</v>
      </c>
      <c r="U164" s="2" t="str">
        <f t="shared" si="27"/>
        <v/>
      </c>
      <c r="W164" s="2" t="str">
        <f>IF(C164=0,"",LEFT(INDEX(Lists!$H$5:$H$49,MATCH(C164,Lists!$G$5:$G$49,0),1),1))</f>
        <v/>
      </c>
      <c r="Y164" s="4">
        <f ca="1">'Month 9'!H164+'Month 9'!I164-'Month 9'!J164</f>
        <v>0</v>
      </c>
      <c r="Z164" s="2" t="str">
        <f t="shared" ca="1" si="28"/>
        <v/>
      </c>
      <c r="AA164" s="2" t="str">
        <f t="shared" ca="1" si="24"/>
        <v/>
      </c>
      <c r="AC164" s="627" t="str">
        <f t="shared" si="29"/>
        <v>0</v>
      </c>
    </row>
    <row r="165" spans="1:29" ht="39" hidden="1" customHeight="1" x14ac:dyDescent="0.2">
      <c r="A165" s="14" t="str">
        <f>Planning!A149</f>
        <v>I141</v>
      </c>
      <c r="B165" s="9">
        <f>Planning!B149</f>
        <v>0</v>
      </c>
      <c r="C165" s="9">
        <f>Planning!C149</f>
        <v>0</v>
      </c>
      <c r="D165" s="9">
        <f>Planning!D149</f>
        <v>0</v>
      </c>
      <c r="E165" s="3">
        <f>Planning!E149</f>
        <v>0</v>
      </c>
      <c r="F165" s="3" t="str">
        <f>IF(Planning!G149&lt;&gt;0,Planning!G149,"")</f>
        <v/>
      </c>
      <c r="G165" s="194">
        <f>Planning!H149</f>
        <v>0</v>
      </c>
      <c r="H165" s="4">
        <f>Planning!AJ149</f>
        <v>0</v>
      </c>
      <c r="I165" s="198">
        <f ca="1">IF(OR(W165="1",AND(W165&lt;&gt;"1",G165=Lists!$A$17)),Y165,0)</f>
        <v>0</v>
      </c>
      <c r="J165" s="174"/>
      <c r="K165" s="32" t="str">
        <f ca="1">IF(AND(W165="2",G165&lt;&gt;Lists!$A$17),AA165,Z165)</f>
        <v/>
      </c>
      <c r="L165" s="33" t="str">
        <f t="shared" ca="1" si="22"/>
        <v/>
      </c>
      <c r="M165" s="5">
        <f>Planning!AK149</f>
        <v>0</v>
      </c>
      <c r="N165" s="5">
        <f>'Month 9'!M165+'Month 9'!N165-'Month 9'!O165</f>
        <v>0</v>
      </c>
      <c r="O165" s="166"/>
      <c r="P165" s="32" t="str">
        <f t="shared" si="25"/>
        <v/>
      </c>
      <c r="Q165" s="33" t="str">
        <f t="shared" si="23"/>
        <v/>
      </c>
      <c r="R165" s="89">
        <f ca="1">SUMIFS($J$25:$J$224,$C$25:$C$224,$C165,$G$25:$G$224,Lists!$A$16)</f>
        <v>0</v>
      </c>
      <c r="S165" s="89">
        <f t="shared" si="26"/>
        <v>0</v>
      </c>
      <c r="U165" s="2" t="str">
        <f t="shared" si="27"/>
        <v/>
      </c>
      <c r="W165" s="2" t="str">
        <f>IF(C165=0,"",LEFT(INDEX(Lists!$H$5:$H$49,MATCH(C165,Lists!$G$5:$G$49,0),1),1))</f>
        <v/>
      </c>
      <c r="Y165" s="4">
        <f ca="1">'Month 9'!H165+'Month 9'!I165-'Month 9'!J165</f>
        <v>0</v>
      </c>
      <c r="Z165" s="2" t="str">
        <f t="shared" ca="1" si="28"/>
        <v/>
      </c>
      <c r="AA165" s="2" t="str">
        <f t="shared" ca="1" si="24"/>
        <v/>
      </c>
      <c r="AC165" s="627" t="str">
        <f t="shared" si="29"/>
        <v>0</v>
      </c>
    </row>
    <row r="166" spans="1:29" ht="39" hidden="1" customHeight="1" x14ac:dyDescent="0.2">
      <c r="A166" s="14" t="str">
        <f>Planning!A150</f>
        <v>I142</v>
      </c>
      <c r="B166" s="9">
        <f>Planning!B150</f>
        <v>0</v>
      </c>
      <c r="C166" s="9">
        <f>Planning!C150</f>
        <v>0</v>
      </c>
      <c r="D166" s="9">
        <f>Planning!D150</f>
        <v>0</v>
      </c>
      <c r="E166" s="3">
        <f>Planning!E150</f>
        <v>0</v>
      </c>
      <c r="F166" s="3" t="str">
        <f>IF(Planning!G150&lt;&gt;0,Planning!G150,"")</f>
        <v/>
      </c>
      <c r="G166" s="194">
        <f>Planning!H150</f>
        <v>0</v>
      </c>
      <c r="H166" s="4">
        <f>Planning!AJ150</f>
        <v>0</v>
      </c>
      <c r="I166" s="198">
        <f ca="1">IF(OR(W166="1",AND(W166&lt;&gt;"1",G166=Lists!$A$17)),Y166,0)</f>
        <v>0</v>
      </c>
      <c r="J166" s="174"/>
      <c r="K166" s="32" t="str">
        <f ca="1">IF(AND(W166="2",G166&lt;&gt;Lists!$A$17),AA166,Z166)</f>
        <v/>
      </c>
      <c r="L166" s="33" t="str">
        <f t="shared" ca="1" si="22"/>
        <v/>
      </c>
      <c r="M166" s="5">
        <f>Planning!AK150</f>
        <v>0</v>
      </c>
      <c r="N166" s="5">
        <f>'Month 9'!M166+'Month 9'!N166-'Month 9'!O166</f>
        <v>0</v>
      </c>
      <c r="O166" s="166"/>
      <c r="P166" s="32" t="str">
        <f t="shared" si="25"/>
        <v/>
      </c>
      <c r="Q166" s="33" t="str">
        <f t="shared" si="23"/>
        <v/>
      </c>
      <c r="R166" s="89">
        <f ca="1">SUMIFS($J$25:$J$224,$C$25:$C$224,$C166,$G$25:$G$224,Lists!$A$16)</f>
        <v>0</v>
      </c>
      <c r="S166" s="89">
        <f t="shared" si="26"/>
        <v>0</v>
      </c>
      <c r="U166" s="2" t="str">
        <f t="shared" si="27"/>
        <v/>
      </c>
      <c r="W166" s="2" t="str">
        <f>IF(C166=0,"",LEFT(INDEX(Lists!$H$5:$H$49,MATCH(C166,Lists!$G$5:$G$49,0),1),1))</f>
        <v/>
      </c>
      <c r="Y166" s="4">
        <f ca="1">'Month 9'!H166+'Month 9'!I166-'Month 9'!J166</f>
        <v>0</v>
      </c>
      <c r="Z166" s="2" t="str">
        <f t="shared" ca="1" si="28"/>
        <v/>
      </c>
      <c r="AA166" s="2" t="str">
        <f t="shared" ca="1" si="24"/>
        <v/>
      </c>
      <c r="AC166" s="627" t="str">
        <f t="shared" si="29"/>
        <v>0</v>
      </c>
    </row>
    <row r="167" spans="1:29" ht="39" hidden="1" customHeight="1" x14ac:dyDescent="0.2">
      <c r="A167" s="14" t="str">
        <f>Planning!A151</f>
        <v>I143</v>
      </c>
      <c r="B167" s="9">
        <f>Planning!B151</f>
        <v>0</v>
      </c>
      <c r="C167" s="9">
        <f>Planning!C151</f>
        <v>0</v>
      </c>
      <c r="D167" s="9">
        <f>Planning!D151</f>
        <v>0</v>
      </c>
      <c r="E167" s="3">
        <f>Planning!E151</f>
        <v>0</v>
      </c>
      <c r="F167" s="3" t="str">
        <f>IF(Planning!G151&lt;&gt;0,Planning!G151,"")</f>
        <v/>
      </c>
      <c r="G167" s="194">
        <f>Planning!H151</f>
        <v>0</v>
      </c>
      <c r="H167" s="4">
        <f>Planning!AJ151</f>
        <v>0</v>
      </c>
      <c r="I167" s="198">
        <f ca="1">IF(OR(W167="1",AND(W167&lt;&gt;"1",G167=Lists!$A$17)),Y167,0)</f>
        <v>0</v>
      </c>
      <c r="J167" s="174"/>
      <c r="K167" s="32" t="str">
        <f ca="1">IF(AND(W167="2",G167&lt;&gt;Lists!$A$17),AA167,Z167)</f>
        <v/>
      </c>
      <c r="L167" s="33" t="str">
        <f t="shared" ca="1" si="22"/>
        <v/>
      </c>
      <c r="M167" s="5">
        <f>Planning!AK151</f>
        <v>0</v>
      </c>
      <c r="N167" s="5">
        <f>'Month 9'!M167+'Month 9'!N167-'Month 9'!O167</f>
        <v>0</v>
      </c>
      <c r="O167" s="166"/>
      <c r="P167" s="32" t="str">
        <f t="shared" si="25"/>
        <v/>
      </c>
      <c r="Q167" s="33" t="str">
        <f t="shared" si="23"/>
        <v/>
      </c>
      <c r="R167" s="89">
        <f ca="1">SUMIFS($J$25:$J$224,$C$25:$C$224,$C167,$G$25:$G$224,Lists!$A$16)</f>
        <v>0</v>
      </c>
      <c r="S167" s="89">
        <f t="shared" si="26"/>
        <v>0</v>
      </c>
      <c r="U167" s="2" t="str">
        <f t="shared" si="27"/>
        <v/>
      </c>
      <c r="W167" s="2" t="str">
        <f>IF(C167=0,"",LEFT(INDEX(Lists!$H$5:$H$49,MATCH(C167,Lists!$G$5:$G$49,0),1),1))</f>
        <v/>
      </c>
      <c r="Y167" s="4">
        <f ca="1">'Month 9'!H167+'Month 9'!I167-'Month 9'!J167</f>
        <v>0</v>
      </c>
      <c r="Z167" s="2" t="str">
        <f t="shared" ca="1" si="28"/>
        <v/>
      </c>
      <c r="AA167" s="2" t="str">
        <f t="shared" ca="1" si="24"/>
        <v/>
      </c>
      <c r="AC167" s="627" t="str">
        <f t="shared" si="29"/>
        <v>0</v>
      </c>
    </row>
    <row r="168" spans="1:29" ht="39" hidden="1" customHeight="1" x14ac:dyDescent="0.2">
      <c r="A168" s="14" t="str">
        <f>Planning!A152</f>
        <v>I144</v>
      </c>
      <c r="B168" s="9">
        <f>Planning!B152</f>
        <v>0</v>
      </c>
      <c r="C168" s="9">
        <f>Planning!C152</f>
        <v>0</v>
      </c>
      <c r="D168" s="9">
        <f>Planning!D152</f>
        <v>0</v>
      </c>
      <c r="E168" s="3">
        <f>Planning!E152</f>
        <v>0</v>
      </c>
      <c r="F168" s="3" t="str">
        <f>IF(Planning!G152&lt;&gt;0,Planning!G152,"")</f>
        <v/>
      </c>
      <c r="G168" s="194">
        <f>Planning!H152</f>
        <v>0</v>
      </c>
      <c r="H168" s="4">
        <f>Planning!AJ152</f>
        <v>0</v>
      </c>
      <c r="I168" s="198">
        <f ca="1">IF(OR(W168="1",AND(W168&lt;&gt;"1",G168=Lists!$A$17)),Y168,0)</f>
        <v>0</v>
      </c>
      <c r="J168" s="174"/>
      <c r="K168" s="32" t="str">
        <f ca="1">IF(AND(W168="2",G168&lt;&gt;Lists!$A$17),AA168,Z168)</f>
        <v/>
      </c>
      <c r="L168" s="33" t="str">
        <f t="shared" ca="1" si="22"/>
        <v/>
      </c>
      <c r="M168" s="5">
        <f>Planning!AK152</f>
        <v>0</v>
      </c>
      <c r="N168" s="5">
        <f>'Month 9'!M168+'Month 9'!N168-'Month 9'!O168</f>
        <v>0</v>
      </c>
      <c r="O168" s="166"/>
      <c r="P168" s="32" t="str">
        <f t="shared" si="25"/>
        <v/>
      </c>
      <c r="Q168" s="33" t="str">
        <f t="shared" si="23"/>
        <v/>
      </c>
      <c r="R168" s="89">
        <f ca="1">SUMIFS($J$25:$J$224,$C$25:$C$224,$C168,$G$25:$G$224,Lists!$A$16)</f>
        <v>0</v>
      </c>
      <c r="S168" s="89">
        <f t="shared" si="26"/>
        <v>0</v>
      </c>
      <c r="U168" s="2" t="str">
        <f t="shared" si="27"/>
        <v/>
      </c>
      <c r="W168" s="2" t="str">
        <f>IF(C168=0,"",LEFT(INDEX(Lists!$H$5:$H$49,MATCH(C168,Lists!$G$5:$G$49,0),1),1))</f>
        <v/>
      </c>
      <c r="Y168" s="4">
        <f ca="1">'Month 9'!H168+'Month 9'!I168-'Month 9'!J168</f>
        <v>0</v>
      </c>
      <c r="Z168" s="2" t="str">
        <f t="shared" ca="1" si="28"/>
        <v/>
      </c>
      <c r="AA168" s="2" t="str">
        <f t="shared" ca="1" si="24"/>
        <v/>
      </c>
      <c r="AC168" s="627" t="str">
        <f t="shared" si="29"/>
        <v>0</v>
      </c>
    </row>
    <row r="169" spans="1:29" ht="39" hidden="1" customHeight="1" x14ac:dyDescent="0.2">
      <c r="A169" s="14" t="str">
        <f>Planning!A153</f>
        <v>I145</v>
      </c>
      <c r="B169" s="9">
        <f>Planning!B153</f>
        <v>0</v>
      </c>
      <c r="C169" s="9">
        <f>Planning!C153</f>
        <v>0</v>
      </c>
      <c r="D169" s="9">
        <f>Planning!D153</f>
        <v>0</v>
      </c>
      <c r="E169" s="3">
        <f>Planning!E153</f>
        <v>0</v>
      </c>
      <c r="F169" s="3" t="str">
        <f>IF(Planning!G153&lt;&gt;0,Planning!G153,"")</f>
        <v/>
      </c>
      <c r="G169" s="194">
        <f>Planning!H153</f>
        <v>0</v>
      </c>
      <c r="H169" s="4">
        <f>Planning!AJ153</f>
        <v>0</v>
      </c>
      <c r="I169" s="198">
        <f ca="1">IF(OR(W169="1",AND(W169&lt;&gt;"1",G169=Lists!$A$17)),Y169,0)</f>
        <v>0</v>
      </c>
      <c r="J169" s="174"/>
      <c r="K169" s="32" t="str">
        <f ca="1">IF(AND(W169="2",G169&lt;&gt;Lists!$A$17),AA169,Z169)</f>
        <v/>
      </c>
      <c r="L169" s="33" t="str">
        <f t="shared" ca="1" si="22"/>
        <v/>
      </c>
      <c r="M169" s="5">
        <f>Planning!AK153</f>
        <v>0</v>
      </c>
      <c r="N169" s="5">
        <f>'Month 9'!M169+'Month 9'!N169-'Month 9'!O169</f>
        <v>0</v>
      </c>
      <c r="O169" s="166"/>
      <c r="P169" s="32" t="str">
        <f t="shared" si="25"/>
        <v/>
      </c>
      <c r="Q169" s="33" t="str">
        <f t="shared" si="23"/>
        <v/>
      </c>
      <c r="R169" s="89">
        <f ca="1">SUMIFS($J$25:$J$224,$C$25:$C$224,$C169,$G$25:$G$224,Lists!$A$16)</f>
        <v>0</v>
      </c>
      <c r="S169" s="89">
        <f t="shared" si="26"/>
        <v>0</v>
      </c>
      <c r="U169" s="2" t="str">
        <f t="shared" si="27"/>
        <v/>
      </c>
      <c r="W169" s="2" t="str">
        <f>IF(C169=0,"",LEFT(INDEX(Lists!$H$5:$H$49,MATCH(C169,Lists!$G$5:$G$49,0),1),1))</f>
        <v/>
      </c>
      <c r="Y169" s="4">
        <f ca="1">'Month 9'!H169+'Month 9'!I169-'Month 9'!J169</f>
        <v>0</v>
      </c>
      <c r="Z169" s="2" t="str">
        <f t="shared" ca="1" si="28"/>
        <v/>
      </c>
      <c r="AA169" s="2" t="str">
        <f t="shared" ca="1" si="24"/>
        <v/>
      </c>
      <c r="AC169" s="627" t="str">
        <f t="shared" si="29"/>
        <v>0</v>
      </c>
    </row>
    <row r="170" spans="1:29" ht="39" hidden="1" customHeight="1" x14ac:dyDescent="0.2">
      <c r="A170" s="14" t="str">
        <f>Planning!A154</f>
        <v>I146</v>
      </c>
      <c r="B170" s="9">
        <f>Planning!B154</f>
        <v>0</v>
      </c>
      <c r="C170" s="9">
        <f>Planning!C154</f>
        <v>0</v>
      </c>
      <c r="D170" s="9">
        <f>Planning!D154</f>
        <v>0</v>
      </c>
      <c r="E170" s="3">
        <f>Planning!E154</f>
        <v>0</v>
      </c>
      <c r="F170" s="3" t="str">
        <f>IF(Planning!G154&lt;&gt;0,Planning!G154,"")</f>
        <v/>
      </c>
      <c r="G170" s="194">
        <f>Planning!H154</f>
        <v>0</v>
      </c>
      <c r="H170" s="4">
        <f>Planning!AJ154</f>
        <v>0</v>
      </c>
      <c r="I170" s="198">
        <f ca="1">IF(OR(W170="1",AND(W170&lt;&gt;"1",G170=Lists!$A$17)),Y170,0)</f>
        <v>0</v>
      </c>
      <c r="J170" s="174"/>
      <c r="K170" s="32" t="str">
        <f ca="1">IF(AND(W170="2",G170&lt;&gt;Lists!$A$17),AA170,Z170)</f>
        <v/>
      </c>
      <c r="L170" s="33" t="str">
        <f t="shared" ca="1" si="22"/>
        <v/>
      </c>
      <c r="M170" s="5">
        <f>Planning!AK154</f>
        <v>0</v>
      </c>
      <c r="N170" s="5">
        <f>'Month 9'!M170+'Month 9'!N170-'Month 9'!O170</f>
        <v>0</v>
      </c>
      <c r="O170" s="166"/>
      <c r="P170" s="32" t="str">
        <f t="shared" si="25"/>
        <v/>
      </c>
      <c r="Q170" s="33" t="str">
        <f t="shared" si="23"/>
        <v/>
      </c>
      <c r="R170" s="89">
        <f ca="1">SUMIFS($J$25:$J$224,$C$25:$C$224,$C170,$G$25:$G$224,Lists!$A$16)</f>
        <v>0</v>
      </c>
      <c r="S170" s="89">
        <f t="shared" si="26"/>
        <v>0</v>
      </c>
      <c r="U170" s="2" t="str">
        <f t="shared" si="27"/>
        <v/>
      </c>
      <c r="W170" s="2" t="str">
        <f>IF(C170=0,"",LEFT(INDEX(Lists!$H$5:$H$49,MATCH(C170,Lists!$G$5:$G$49,0),1),1))</f>
        <v/>
      </c>
      <c r="Y170" s="4">
        <f ca="1">'Month 9'!H170+'Month 9'!I170-'Month 9'!J170</f>
        <v>0</v>
      </c>
      <c r="Z170" s="2" t="str">
        <f t="shared" ca="1" si="28"/>
        <v/>
      </c>
      <c r="AA170" s="2" t="str">
        <f t="shared" ca="1" si="24"/>
        <v/>
      </c>
      <c r="AC170" s="627" t="str">
        <f t="shared" si="29"/>
        <v>0</v>
      </c>
    </row>
    <row r="171" spans="1:29" ht="39" hidden="1" customHeight="1" x14ac:dyDescent="0.2">
      <c r="A171" s="14" t="str">
        <f>Planning!A155</f>
        <v>I147</v>
      </c>
      <c r="B171" s="9">
        <f>Planning!B155</f>
        <v>0</v>
      </c>
      <c r="C171" s="9">
        <f>Planning!C155</f>
        <v>0</v>
      </c>
      <c r="D171" s="9">
        <f>Planning!D155</f>
        <v>0</v>
      </c>
      <c r="E171" s="3">
        <f>Planning!E155</f>
        <v>0</v>
      </c>
      <c r="F171" s="3" t="str">
        <f>IF(Planning!G155&lt;&gt;0,Planning!G155,"")</f>
        <v/>
      </c>
      <c r="G171" s="194">
        <f>Planning!H155</f>
        <v>0</v>
      </c>
      <c r="H171" s="4">
        <f>Planning!AJ155</f>
        <v>0</v>
      </c>
      <c r="I171" s="198">
        <f ca="1">IF(OR(W171="1",AND(W171&lt;&gt;"1",G171=Lists!$A$17)),Y171,0)</f>
        <v>0</v>
      </c>
      <c r="J171" s="174"/>
      <c r="K171" s="32" t="str">
        <f ca="1">IF(AND(W171="2",G171&lt;&gt;Lists!$A$17),AA171,Z171)</f>
        <v/>
      </c>
      <c r="L171" s="33" t="str">
        <f t="shared" ca="1" si="22"/>
        <v/>
      </c>
      <c r="M171" s="5">
        <f>Planning!AK155</f>
        <v>0</v>
      </c>
      <c r="N171" s="5">
        <f>'Month 9'!M171+'Month 9'!N171-'Month 9'!O171</f>
        <v>0</v>
      </c>
      <c r="O171" s="166"/>
      <c r="P171" s="32" t="str">
        <f t="shared" si="25"/>
        <v/>
      </c>
      <c r="Q171" s="33" t="str">
        <f t="shared" si="23"/>
        <v/>
      </c>
      <c r="R171" s="89">
        <f ca="1">SUMIFS($J$25:$J$224,$C$25:$C$224,$C171,$G$25:$G$224,Lists!$A$16)</f>
        <v>0</v>
      </c>
      <c r="S171" s="89">
        <f t="shared" si="26"/>
        <v>0</v>
      </c>
      <c r="U171" s="2" t="str">
        <f t="shared" si="27"/>
        <v/>
      </c>
      <c r="W171" s="2" t="str">
        <f>IF(C171=0,"",LEFT(INDEX(Lists!$H$5:$H$49,MATCH(C171,Lists!$G$5:$G$49,0),1),1))</f>
        <v/>
      </c>
      <c r="Y171" s="4">
        <f ca="1">'Month 9'!H171+'Month 9'!I171-'Month 9'!J171</f>
        <v>0</v>
      </c>
      <c r="Z171" s="2" t="str">
        <f t="shared" ca="1" si="28"/>
        <v/>
      </c>
      <c r="AA171" s="2" t="str">
        <f t="shared" ca="1" si="24"/>
        <v/>
      </c>
      <c r="AC171" s="627" t="str">
        <f t="shared" si="29"/>
        <v>0</v>
      </c>
    </row>
    <row r="172" spans="1:29" ht="39" hidden="1" customHeight="1" x14ac:dyDescent="0.2">
      <c r="A172" s="14" t="str">
        <f>Planning!A156</f>
        <v>I148</v>
      </c>
      <c r="B172" s="9">
        <f>Planning!B156</f>
        <v>0</v>
      </c>
      <c r="C172" s="9">
        <f>Planning!C156</f>
        <v>0</v>
      </c>
      <c r="D172" s="9">
        <f>Planning!D156</f>
        <v>0</v>
      </c>
      <c r="E172" s="3">
        <f>Planning!E156</f>
        <v>0</v>
      </c>
      <c r="F172" s="3" t="str">
        <f>IF(Planning!G156&lt;&gt;0,Planning!G156,"")</f>
        <v/>
      </c>
      <c r="G172" s="194">
        <f>Planning!H156</f>
        <v>0</v>
      </c>
      <c r="H172" s="4">
        <f>Planning!AJ156</f>
        <v>0</v>
      </c>
      <c r="I172" s="198">
        <f ca="1">IF(OR(W172="1",AND(W172&lt;&gt;"1",G172=Lists!$A$17)),Y172,0)</f>
        <v>0</v>
      </c>
      <c r="J172" s="174"/>
      <c r="K172" s="32" t="str">
        <f ca="1">IF(AND(W172="2",G172&lt;&gt;Lists!$A$17),AA172,Z172)</f>
        <v/>
      </c>
      <c r="L172" s="33" t="str">
        <f t="shared" ca="1" si="22"/>
        <v/>
      </c>
      <c r="M172" s="5">
        <f>Planning!AK156</f>
        <v>0</v>
      </c>
      <c r="N172" s="5">
        <f>'Month 9'!M172+'Month 9'!N172-'Month 9'!O172</f>
        <v>0</v>
      </c>
      <c r="O172" s="166"/>
      <c r="P172" s="32" t="str">
        <f t="shared" si="25"/>
        <v/>
      </c>
      <c r="Q172" s="33" t="str">
        <f t="shared" si="23"/>
        <v/>
      </c>
      <c r="R172" s="89">
        <f ca="1">SUMIFS($J$25:$J$224,$C$25:$C$224,$C172,$G$25:$G$224,Lists!$A$16)</f>
        <v>0</v>
      </c>
      <c r="S172" s="89">
        <f t="shared" si="26"/>
        <v>0</v>
      </c>
      <c r="U172" s="2" t="str">
        <f t="shared" si="27"/>
        <v/>
      </c>
      <c r="W172" s="2" t="str">
        <f>IF(C172=0,"",LEFT(INDEX(Lists!$H$5:$H$49,MATCH(C172,Lists!$G$5:$G$49,0),1),1))</f>
        <v/>
      </c>
      <c r="Y172" s="4">
        <f ca="1">'Month 9'!H172+'Month 9'!I172-'Month 9'!J172</f>
        <v>0</v>
      </c>
      <c r="Z172" s="2" t="str">
        <f t="shared" ca="1" si="28"/>
        <v/>
      </c>
      <c r="AA172" s="2" t="str">
        <f t="shared" ca="1" si="24"/>
        <v/>
      </c>
      <c r="AC172" s="627" t="str">
        <f t="shared" si="29"/>
        <v>0</v>
      </c>
    </row>
    <row r="173" spans="1:29" ht="39" hidden="1" customHeight="1" x14ac:dyDescent="0.2">
      <c r="A173" s="14" t="str">
        <f>Planning!A157</f>
        <v>I149</v>
      </c>
      <c r="B173" s="9">
        <f>Planning!B157</f>
        <v>0</v>
      </c>
      <c r="C173" s="9">
        <f>Planning!C157</f>
        <v>0</v>
      </c>
      <c r="D173" s="9">
        <f>Planning!D157</f>
        <v>0</v>
      </c>
      <c r="E173" s="3">
        <f>Planning!E157</f>
        <v>0</v>
      </c>
      <c r="F173" s="3" t="str">
        <f>IF(Planning!G157&lt;&gt;0,Planning!G157,"")</f>
        <v/>
      </c>
      <c r="G173" s="194">
        <f>Planning!H157</f>
        <v>0</v>
      </c>
      <c r="H173" s="4">
        <f>Planning!AJ157</f>
        <v>0</v>
      </c>
      <c r="I173" s="198">
        <f ca="1">IF(OR(W173="1",AND(W173&lt;&gt;"1",G173=Lists!$A$17)),Y173,0)</f>
        <v>0</v>
      </c>
      <c r="J173" s="174"/>
      <c r="K173" s="32" t="str">
        <f ca="1">IF(AND(W173="2",G173&lt;&gt;Lists!$A$17),AA173,Z173)</f>
        <v/>
      </c>
      <c r="L173" s="33" t="str">
        <f t="shared" ca="1" si="22"/>
        <v/>
      </c>
      <c r="M173" s="5">
        <f>Planning!AK157</f>
        <v>0</v>
      </c>
      <c r="N173" s="5">
        <f>'Month 9'!M173+'Month 9'!N173-'Month 9'!O173</f>
        <v>0</v>
      </c>
      <c r="O173" s="166"/>
      <c r="P173" s="32" t="str">
        <f t="shared" si="25"/>
        <v/>
      </c>
      <c r="Q173" s="33" t="str">
        <f t="shared" si="23"/>
        <v/>
      </c>
      <c r="R173" s="89">
        <f ca="1">SUMIFS($J$25:$J$224,$C$25:$C$224,$C173,$G$25:$G$224,Lists!$A$16)</f>
        <v>0</v>
      </c>
      <c r="S173" s="89">
        <f t="shared" si="26"/>
        <v>0</v>
      </c>
      <c r="U173" s="2" t="str">
        <f t="shared" si="27"/>
        <v/>
      </c>
      <c r="W173" s="2" t="str">
        <f>IF(C173=0,"",LEFT(INDEX(Lists!$H$5:$H$49,MATCH(C173,Lists!$G$5:$G$49,0),1),1))</f>
        <v/>
      </c>
      <c r="Y173" s="4">
        <f ca="1">'Month 9'!H173+'Month 9'!I173-'Month 9'!J173</f>
        <v>0</v>
      </c>
      <c r="Z173" s="2" t="str">
        <f t="shared" ca="1" si="28"/>
        <v/>
      </c>
      <c r="AA173" s="2" t="str">
        <f t="shared" ca="1" si="24"/>
        <v/>
      </c>
      <c r="AC173" s="627" t="str">
        <f t="shared" si="29"/>
        <v>0</v>
      </c>
    </row>
    <row r="174" spans="1:29" ht="39" hidden="1" customHeight="1" x14ac:dyDescent="0.2">
      <c r="A174" s="14" t="str">
        <f>Planning!A158</f>
        <v>I150</v>
      </c>
      <c r="B174" s="9">
        <f>Planning!B158</f>
        <v>0</v>
      </c>
      <c r="C174" s="9">
        <f>Planning!C158</f>
        <v>0</v>
      </c>
      <c r="D174" s="9">
        <f>Planning!D158</f>
        <v>0</v>
      </c>
      <c r="E174" s="3">
        <f>Planning!E158</f>
        <v>0</v>
      </c>
      <c r="F174" s="3" t="str">
        <f>IF(Planning!G158&lt;&gt;0,Planning!G158,"")</f>
        <v/>
      </c>
      <c r="G174" s="194">
        <f>Planning!H158</f>
        <v>0</v>
      </c>
      <c r="H174" s="4">
        <f>Planning!AJ158</f>
        <v>0</v>
      </c>
      <c r="I174" s="198">
        <f ca="1">IF(OR(W174="1",AND(W174&lt;&gt;"1",G174=Lists!$A$17)),Y174,0)</f>
        <v>0</v>
      </c>
      <c r="J174" s="174"/>
      <c r="K174" s="32" t="str">
        <f ca="1">IF(AND(W174="2",G174&lt;&gt;Lists!$A$17),AA174,Z174)</f>
        <v/>
      </c>
      <c r="L174" s="33" t="str">
        <f t="shared" ca="1" si="22"/>
        <v/>
      </c>
      <c r="M174" s="5">
        <f>Planning!AK158</f>
        <v>0</v>
      </c>
      <c r="N174" s="5">
        <f>'Month 9'!M174+'Month 9'!N174-'Month 9'!O174</f>
        <v>0</v>
      </c>
      <c r="O174" s="166"/>
      <c r="P174" s="32" t="str">
        <f t="shared" si="25"/>
        <v/>
      </c>
      <c r="Q174" s="33" t="str">
        <f t="shared" si="23"/>
        <v/>
      </c>
      <c r="R174" s="89">
        <f ca="1">SUMIFS($J$25:$J$224,$C$25:$C$224,$C174,$G$25:$G$224,Lists!$A$16)</f>
        <v>0</v>
      </c>
      <c r="S174" s="89">
        <f t="shared" si="26"/>
        <v>0</v>
      </c>
      <c r="U174" s="2" t="str">
        <f t="shared" si="27"/>
        <v/>
      </c>
      <c r="W174" s="2" t="str">
        <f>IF(C174=0,"",LEFT(INDEX(Lists!$H$5:$H$49,MATCH(C174,Lists!$G$5:$G$49,0),1),1))</f>
        <v/>
      </c>
      <c r="Y174" s="4">
        <f ca="1">'Month 9'!H174+'Month 9'!I174-'Month 9'!J174</f>
        <v>0</v>
      </c>
      <c r="Z174" s="2" t="str">
        <f t="shared" ca="1" si="28"/>
        <v/>
      </c>
      <c r="AA174" s="2" t="str">
        <f t="shared" ca="1" si="24"/>
        <v/>
      </c>
      <c r="AC174" s="627" t="str">
        <f t="shared" si="29"/>
        <v>0</v>
      </c>
    </row>
    <row r="175" spans="1:29" ht="39" hidden="1" customHeight="1" x14ac:dyDescent="0.2">
      <c r="A175" s="14" t="str">
        <f>Planning!A159</f>
        <v>I151</v>
      </c>
      <c r="B175" s="9">
        <f>Planning!B159</f>
        <v>0</v>
      </c>
      <c r="C175" s="9">
        <f>Planning!C159</f>
        <v>0</v>
      </c>
      <c r="D175" s="9">
        <f>Planning!D159</f>
        <v>0</v>
      </c>
      <c r="E175" s="3">
        <f>Planning!E159</f>
        <v>0</v>
      </c>
      <c r="F175" s="3" t="str">
        <f>IF(Planning!G159&lt;&gt;0,Planning!G159,"")</f>
        <v/>
      </c>
      <c r="G175" s="194">
        <f>Planning!H159</f>
        <v>0</v>
      </c>
      <c r="H175" s="4">
        <f>Planning!AJ159</f>
        <v>0</v>
      </c>
      <c r="I175" s="198">
        <f ca="1">IF(OR(W175="1",AND(W175&lt;&gt;"1",G175=Lists!$A$17)),Y175,0)</f>
        <v>0</v>
      </c>
      <c r="J175" s="174"/>
      <c r="K175" s="32" t="str">
        <f ca="1">IF(AND(W175="2",G175&lt;&gt;Lists!$A$17),AA175,Z175)</f>
        <v/>
      </c>
      <c r="L175" s="33" t="str">
        <f t="shared" ca="1" si="22"/>
        <v/>
      </c>
      <c r="M175" s="5">
        <f>Planning!AK159</f>
        <v>0</v>
      </c>
      <c r="N175" s="5">
        <f>'Month 9'!M175+'Month 9'!N175-'Month 9'!O175</f>
        <v>0</v>
      </c>
      <c r="O175" s="166"/>
      <c r="P175" s="32" t="str">
        <f t="shared" si="25"/>
        <v/>
      </c>
      <c r="Q175" s="33" t="str">
        <f t="shared" si="23"/>
        <v/>
      </c>
      <c r="R175" s="89">
        <f ca="1">SUMIFS($J$25:$J$224,$C$25:$C$224,$C175,$G$25:$G$224,Lists!$A$16)</f>
        <v>0</v>
      </c>
      <c r="S175" s="89">
        <f t="shared" si="26"/>
        <v>0</v>
      </c>
      <c r="U175" s="2" t="str">
        <f t="shared" si="27"/>
        <v/>
      </c>
      <c r="W175" s="2" t="str">
        <f>IF(C175=0,"",LEFT(INDEX(Lists!$H$5:$H$49,MATCH(C175,Lists!$G$5:$G$49,0),1),1))</f>
        <v/>
      </c>
      <c r="Y175" s="4">
        <f ca="1">'Month 9'!H175+'Month 9'!I175-'Month 9'!J175</f>
        <v>0</v>
      </c>
      <c r="Z175" s="2" t="str">
        <f t="shared" ca="1" si="28"/>
        <v/>
      </c>
      <c r="AA175" s="2" t="str">
        <f t="shared" ca="1" si="24"/>
        <v/>
      </c>
      <c r="AC175" s="627" t="str">
        <f t="shared" si="29"/>
        <v>0</v>
      </c>
    </row>
    <row r="176" spans="1:29" ht="39" hidden="1" customHeight="1" x14ac:dyDescent="0.2">
      <c r="A176" s="14" t="str">
        <f>Planning!A160</f>
        <v>I152</v>
      </c>
      <c r="B176" s="9">
        <f>Planning!B160</f>
        <v>0</v>
      </c>
      <c r="C176" s="9">
        <f>Planning!C160</f>
        <v>0</v>
      </c>
      <c r="D176" s="9">
        <f>Planning!D160</f>
        <v>0</v>
      </c>
      <c r="E176" s="3">
        <f>Planning!E160</f>
        <v>0</v>
      </c>
      <c r="F176" s="3" t="str">
        <f>IF(Planning!G160&lt;&gt;0,Planning!G160,"")</f>
        <v/>
      </c>
      <c r="G176" s="194">
        <f>Planning!H160</f>
        <v>0</v>
      </c>
      <c r="H176" s="4">
        <f>Planning!AJ160</f>
        <v>0</v>
      </c>
      <c r="I176" s="198">
        <f ca="1">IF(OR(W176="1",AND(W176&lt;&gt;"1",G176=Lists!$A$17)),Y176,0)</f>
        <v>0</v>
      </c>
      <c r="J176" s="174"/>
      <c r="K176" s="32" t="str">
        <f ca="1">IF(AND(W176="2",G176&lt;&gt;Lists!$A$17),AA176,Z176)</f>
        <v/>
      </c>
      <c r="L176" s="33" t="str">
        <f t="shared" ca="1" si="22"/>
        <v/>
      </c>
      <c r="M176" s="5">
        <f>Planning!AK160</f>
        <v>0</v>
      </c>
      <c r="N176" s="5">
        <f>'Month 9'!M176+'Month 9'!N176-'Month 9'!O176</f>
        <v>0</v>
      </c>
      <c r="O176" s="166"/>
      <c r="P176" s="32" t="str">
        <f t="shared" si="25"/>
        <v/>
      </c>
      <c r="Q176" s="33" t="str">
        <f t="shared" si="23"/>
        <v/>
      </c>
      <c r="R176" s="89">
        <f ca="1">SUMIFS($J$25:$J$224,$C$25:$C$224,$C176,$G$25:$G$224,Lists!$A$16)</f>
        <v>0</v>
      </c>
      <c r="S176" s="89">
        <f t="shared" si="26"/>
        <v>0</v>
      </c>
      <c r="U176" s="2" t="str">
        <f t="shared" si="27"/>
        <v/>
      </c>
      <c r="W176" s="2" t="str">
        <f>IF(C176=0,"",LEFT(INDEX(Lists!$H$5:$H$49,MATCH(C176,Lists!$G$5:$G$49,0),1),1))</f>
        <v/>
      </c>
      <c r="Y176" s="4">
        <f ca="1">'Month 9'!H176+'Month 9'!I176-'Month 9'!J176</f>
        <v>0</v>
      </c>
      <c r="Z176" s="2" t="str">
        <f t="shared" ca="1" si="28"/>
        <v/>
      </c>
      <c r="AA176" s="2" t="str">
        <f t="shared" ca="1" si="24"/>
        <v/>
      </c>
      <c r="AC176" s="627" t="str">
        <f t="shared" si="29"/>
        <v>0</v>
      </c>
    </row>
    <row r="177" spans="1:29" ht="39" hidden="1" customHeight="1" x14ac:dyDescent="0.2">
      <c r="A177" s="14" t="str">
        <f>Planning!A161</f>
        <v>I153</v>
      </c>
      <c r="B177" s="9">
        <f>Planning!B161</f>
        <v>0</v>
      </c>
      <c r="C177" s="9">
        <f>Planning!C161</f>
        <v>0</v>
      </c>
      <c r="D177" s="9">
        <f>Planning!D161</f>
        <v>0</v>
      </c>
      <c r="E177" s="3">
        <f>Planning!E161</f>
        <v>0</v>
      </c>
      <c r="F177" s="3" t="str">
        <f>IF(Planning!G161&lt;&gt;0,Planning!G161,"")</f>
        <v/>
      </c>
      <c r="G177" s="194">
        <f>Planning!H161</f>
        <v>0</v>
      </c>
      <c r="H177" s="4">
        <f>Planning!AJ161</f>
        <v>0</v>
      </c>
      <c r="I177" s="198">
        <f ca="1">IF(OR(W177="1",AND(W177&lt;&gt;"1",G177=Lists!$A$17)),Y177,0)</f>
        <v>0</v>
      </c>
      <c r="J177" s="174"/>
      <c r="K177" s="32" t="str">
        <f ca="1">IF(AND(W177="2",G177&lt;&gt;Lists!$A$17),AA177,Z177)</f>
        <v/>
      </c>
      <c r="L177" s="33" t="str">
        <f t="shared" ca="1" si="22"/>
        <v/>
      </c>
      <c r="M177" s="5">
        <f>Planning!AK161</f>
        <v>0</v>
      </c>
      <c r="N177" s="5">
        <f>'Month 9'!M177+'Month 9'!N177-'Month 9'!O177</f>
        <v>0</v>
      </c>
      <c r="O177" s="166"/>
      <c r="P177" s="32" t="str">
        <f t="shared" si="25"/>
        <v/>
      </c>
      <c r="Q177" s="33" t="str">
        <f t="shared" si="23"/>
        <v/>
      </c>
      <c r="R177" s="89">
        <f ca="1">SUMIFS($J$25:$J$224,$C$25:$C$224,$C177,$G$25:$G$224,Lists!$A$16)</f>
        <v>0</v>
      </c>
      <c r="S177" s="89">
        <f t="shared" si="26"/>
        <v>0</v>
      </c>
      <c r="U177" s="2" t="str">
        <f t="shared" si="27"/>
        <v/>
      </c>
      <c r="W177" s="2" t="str">
        <f>IF(C177=0,"",LEFT(INDEX(Lists!$H$5:$H$49,MATCH(C177,Lists!$G$5:$G$49,0),1),1))</f>
        <v/>
      </c>
      <c r="Y177" s="4">
        <f ca="1">'Month 9'!H177+'Month 9'!I177-'Month 9'!J177</f>
        <v>0</v>
      </c>
      <c r="Z177" s="2" t="str">
        <f t="shared" ca="1" si="28"/>
        <v/>
      </c>
      <c r="AA177" s="2" t="str">
        <f t="shared" ca="1" si="24"/>
        <v/>
      </c>
      <c r="AC177" s="627" t="str">
        <f t="shared" si="29"/>
        <v>0</v>
      </c>
    </row>
    <row r="178" spans="1:29" ht="39" hidden="1" customHeight="1" x14ac:dyDescent="0.2">
      <c r="A178" s="14" t="str">
        <f>Planning!A162</f>
        <v>I154</v>
      </c>
      <c r="B178" s="9">
        <f>Planning!B162</f>
        <v>0</v>
      </c>
      <c r="C178" s="9">
        <f>Planning!C162</f>
        <v>0</v>
      </c>
      <c r="D178" s="9">
        <f>Planning!D162</f>
        <v>0</v>
      </c>
      <c r="E178" s="3">
        <f>Planning!E162</f>
        <v>0</v>
      </c>
      <c r="F178" s="3" t="str">
        <f>IF(Planning!G162&lt;&gt;0,Planning!G162,"")</f>
        <v/>
      </c>
      <c r="G178" s="194">
        <f>Planning!H162</f>
        <v>0</v>
      </c>
      <c r="H178" s="4">
        <f>Planning!AJ162</f>
        <v>0</v>
      </c>
      <c r="I178" s="198">
        <f ca="1">IF(OR(W178="1",AND(W178&lt;&gt;"1",G178=Lists!$A$17)),Y178,0)</f>
        <v>0</v>
      </c>
      <c r="J178" s="174"/>
      <c r="K178" s="32" t="str">
        <f ca="1">IF(AND(W178="2",G178&lt;&gt;Lists!$A$17),AA178,Z178)</f>
        <v/>
      </c>
      <c r="L178" s="33" t="str">
        <f t="shared" ca="1" si="22"/>
        <v/>
      </c>
      <c r="M178" s="5">
        <f>Planning!AK162</f>
        <v>0</v>
      </c>
      <c r="N178" s="5">
        <f>'Month 9'!M178+'Month 9'!N178-'Month 9'!O178</f>
        <v>0</v>
      </c>
      <c r="O178" s="166"/>
      <c r="P178" s="32" t="str">
        <f t="shared" si="25"/>
        <v/>
      </c>
      <c r="Q178" s="33" t="str">
        <f t="shared" si="23"/>
        <v/>
      </c>
      <c r="R178" s="89">
        <f ca="1">SUMIFS($J$25:$J$224,$C$25:$C$224,$C178,$G$25:$G$224,Lists!$A$16)</f>
        <v>0</v>
      </c>
      <c r="S178" s="89">
        <f t="shared" si="26"/>
        <v>0</v>
      </c>
      <c r="U178" s="2" t="str">
        <f t="shared" si="27"/>
        <v/>
      </c>
      <c r="W178" s="2" t="str">
        <f>IF(C178=0,"",LEFT(INDEX(Lists!$H$5:$H$49,MATCH(C178,Lists!$G$5:$G$49,0),1),1))</f>
        <v/>
      </c>
      <c r="Y178" s="4">
        <f ca="1">'Month 9'!H178+'Month 9'!I178-'Month 9'!J178</f>
        <v>0</v>
      </c>
      <c r="Z178" s="2" t="str">
        <f t="shared" ca="1" si="28"/>
        <v/>
      </c>
      <c r="AA178" s="2" t="str">
        <f t="shared" ca="1" si="24"/>
        <v/>
      </c>
      <c r="AC178" s="627" t="str">
        <f t="shared" si="29"/>
        <v>0</v>
      </c>
    </row>
    <row r="179" spans="1:29" ht="39" hidden="1" customHeight="1" x14ac:dyDescent="0.2">
      <c r="A179" s="14" t="str">
        <f>Planning!A163</f>
        <v>I155</v>
      </c>
      <c r="B179" s="9">
        <f>Planning!B163</f>
        <v>0</v>
      </c>
      <c r="C179" s="9">
        <f>Planning!C163</f>
        <v>0</v>
      </c>
      <c r="D179" s="9">
        <f>Planning!D163</f>
        <v>0</v>
      </c>
      <c r="E179" s="3">
        <f>Planning!E163</f>
        <v>0</v>
      </c>
      <c r="F179" s="3" t="str">
        <f>IF(Planning!G163&lt;&gt;0,Planning!G163,"")</f>
        <v/>
      </c>
      <c r="G179" s="194">
        <f>Planning!H163</f>
        <v>0</v>
      </c>
      <c r="H179" s="4">
        <f>Planning!AJ163</f>
        <v>0</v>
      </c>
      <c r="I179" s="198">
        <f ca="1">IF(OR(W179="1",AND(W179&lt;&gt;"1",G179=Lists!$A$17)),Y179,0)</f>
        <v>0</v>
      </c>
      <c r="J179" s="174"/>
      <c r="K179" s="32" t="str">
        <f ca="1">IF(AND(W179="2",G179&lt;&gt;Lists!$A$17),AA179,Z179)</f>
        <v/>
      </c>
      <c r="L179" s="33" t="str">
        <f t="shared" ca="1" si="22"/>
        <v/>
      </c>
      <c r="M179" s="5">
        <f>Planning!AK163</f>
        <v>0</v>
      </c>
      <c r="N179" s="5">
        <f>'Month 9'!M179+'Month 9'!N179-'Month 9'!O179</f>
        <v>0</v>
      </c>
      <c r="O179" s="166"/>
      <c r="P179" s="32" t="str">
        <f t="shared" si="25"/>
        <v/>
      </c>
      <c r="Q179" s="33" t="str">
        <f t="shared" si="23"/>
        <v/>
      </c>
      <c r="R179" s="89">
        <f ca="1">SUMIFS($J$25:$J$224,$C$25:$C$224,$C179,$G$25:$G$224,Lists!$A$16)</f>
        <v>0</v>
      </c>
      <c r="S179" s="89">
        <f t="shared" si="26"/>
        <v>0</v>
      </c>
      <c r="U179" s="2" t="str">
        <f t="shared" si="27"/>
        <v/>
      </c>
      <c r="W179" s="2" t="str">
        <f>IF(C179=0,"",LEFT(INDEX(Lists!$H$5:$H$49,MATCH(C179,Lists!$G$5:$G$49,0),1),1))</f>
        <v/>
      </c>
      <c r="Y179" s="4">
        <f ca="1">'Month 9'!H179+'Month 9'!I179-'Month 9'!J179</f>
        <v>0</v>
      </c>
      <c r="Z179" s="2" t="str">
        <f t="shared" ca="1" si="28"/>
        <v/>
      </c>
      <c r="AA179" s="2" t="str">
        <f t="shared" ca="1" si="24"/>
        <v/>
      </c>
      <c r="AC179" s="627" t="str">
        <f t="shared" si="29"/>
        <v>0</v>
      </c>
    </row>
    <row r="180" spans="1:29" ht="39" hidden="1" customHeight="1" x14ac:dyDescent="0.2">
      <c r="A180" s="14" t="str">
        <f>Planning!A164</f>
        <v>I156</v>
      </c>
      <c r="B180" s="9">
        <f>Planning!B164</f>
        <v>0</v>
      </c>
      <c r="C180" s="9">
        <f>Planning!C164</f>
        <v>0</v>
      </c>
      <c r="D180" s="9">
        <f>Planning!D164</f>
        <v>0</v>
      </c>
      <c r="E180" s="3">
        <f>Planning!E164</f>
        <v>0</v>
      </c>
      <c r="F180" s="3" t="str">
        <f>IF(Planning!G164&lt;&gt;0,Planning!G164,"")</f>
        <v/>
      </c>
      <c r="G180" s="194">
        <f>Planning!H164</f>
        <v>0</v>
      </c>
      <c r="H180" s="4">
        <f>Planning!AJ164</f>
        <v>0</v>
      </c>
      <c r="I180" s="198">
        <f ca="1">IF(OR(W180="1",AND(W180&lt;&gt;"1",G180=Lists!$A$17)),Y180,0)</f>
        <v>0</v>
      </c>
      <c r="J180" s="174"/>
      <c r="K180" s="32" t="str">
        <f ca="1">IF(AND(W180="2",G180&lt;&gt;Lists!$A$17),AA180,Z180)</f>
        <v/>
      </c>
      <c r="L180" s="33" t="str">
        <f t="shared" ca="1" si="22"/>
        <v/>
      </c>
      <c r="M180" s="5">
        <f>Planning!AK164</f>
        <v>0</v>
      </c>
      <c r="N180" s="5">
        <f>'Month 9'!M180+'Month 9'!N180-'Month 9'!O180</f>
        <v>0</v>
      </c>
      <c r="O180" s="166"/>
      <c r="P180" s="32" t="str">
        <f t="shared" si="25"/>
        <v/>
      </c>
      <c r="Q180" s="33" t="str">
        <f t="shared" si="23"/>
        <v/>
      </c>
      <c r="R180" s="89">
        <f ca="1">SUMIFS($J$25:$J$224,$C$25:$C$224,$C180,$G$25:$G$224,Lists!$A$16)</f>
        <v>0</v>
      </c>
      <c r="S180" s="89">
        <f t="shared" si="26"/>
        <v>0</v>
      </c>
      <c r="U180" s="2" t="str">
        <f t="shared" si="27"/>
        <v/>
      </c>
      <c r="W180" s="2" t="str">
        <f>IF(C180=0,"",LEFT(INDEX(Lists!$H$5:$H$49,MATCH(C180,Lists!$G$5:$G$49,0),1),1))</f>
        <v/>
      </c>
      <c r="Y180" s="4">
        <f ca="1">'Month 9'!H180+'Month 9'!I180-'Month 9'!J180</f>
        <v>0</v>
      </c>
      <c r="Z180" s="2" t="str">
        <f t="shared" ca="1" si="28"/>
        <v/>
      </c>
      <c r="AA180" s="2" t="str">
        <f t="shared" ca="1" si="24"/>
        <v/>
      </c>
      <c r="AC180" s="627" t="str">
        <f t="shared" si="29"/>
        <v>0</v>
      </c>
    </row>
    <row r="181" spans="1:29" ht="39" hidden="1" customHeight="1" x14ac:dyDescent="0.2">
      <c r="A181" s="14" t="str">
        <f>Planning!A165</f>
        <v>I157</v>
      </c>
      <c r="B181" s="9">
        <f>Planning!B165</f>
        <v>0</v>
      </c>
      <c r="C181" s="9">
        <f>Planning!C165</f>
        <v>0</v>
      </c>
      <c r="D181" s="9">
        <f>Planning!D165</f>
        <v>0</v>
      </c>
      <c r="E181" s="3">
        <f>Planning!E165</f>
        <v>0</v>
      </c>
      <c r="F181" s="3" t="str">
        <f>IF(Planning!G165&lt;&gt;0,Planning!G165,"")</f>
        <v/>
      </c>
      <c r="G181" s="194">
        <f>Planning!H165</f>
        <v>0</v>
      </c>
      <c r="H181" s="4">
        <f>Planning!AJ165</f>
        <v>0</v>
      </c>
      <c r="I181" s="198">
        <f ca="1">IF(OR(W181="1",AND(W181&lt;&gt;"1",G181=Lists!$A$17)),Y181,0)</f>
        <v>0</v>
      </c>
      <c r="J181" s="174"/>
      <c r="K181" s="32" t="str">
        <f ca="1">IF(AND(W181="2",G181&lt;&gt;Lists!$A$17),AA181,Z181)</f>
        <v/>
      </c>
      <c r="L181" s="33" t="str">
        <f t="shared" ca="1" si="22"/>
        <v/>
      </c>
      <c r="M181" s="5">
        <f>Planning!AK165</f>
        <v>0</v>
      </c>
      <c r="N181" s="5">
        <f>'Month 9'!M181+'Month 9'!N181-'Month 9'!O181</f>
        <v>0</v>
      </c>
      <c r="O181" s="166"/>
      <c r="P181" s="32" t="str">
        <f t="shared" si="25"/>
        <v/>
      </c>
      <c r="Q181" s="33" t="str">
        <f t="shared" si="23"/>
        <v/>
      </c>
      <c r="R181" s="89">
        <f ca="1">SUMIFS($J$25:$J$224,$C$25:$C$224,$C181,$G$25:$G$224,Lists!$A$16)</f>
        <v>0</v>
      </c>
      <c r="S181" s="89">
        <f t="shared" si="26"/>
        <v>0</v>
      </c>
      <c r="U181" s="2" t="str">
        <f t="shared" si="27"/>
        <v/>
      </c>
      <c r="W181" s="2" t="str">
        <f>IF(C181=0,"",LEFT(INDEX(Lists!$H$5:$H$49,MATCH(C181,Lists!$G$5:$G$49,0),1),1))</f>
        <v/>
      </c>
      <c r="Y181" s="4">
        <f ca="1">'Month 9'!H181+'Month 9'!I181-'Month 9'!J181</f>
        <v>0</v>
      </c>
      <c r="Z181" s="2" t="str">
        <f t="shared" ca="1" si="28"/>
        <v/>
      </c>
      <c r="AA181" s="2" t="str">
        <f t="shared" ca="1" si="24"/>
        <v/>
      </c>
      <c r="AC181" s="627" t="str">
        <f t="shared" si="29"/>
        <v>0</v>
      </c>
    </row>
    <row r="182" spans="1:29" ht="39" hidden="1" customHeight="1" x14ac:dyDescent="0.2">
      <c r="A182" s="14" t="str">
        <f>Planning!A166</f>
        <v>I158</v>
      </c>
      <c r="B182" s="9">
        <f>Planning!B166</f>
        <v>0</v>
      </c>
      <c r="C182" s="9">
        <f>Planning!C166</f>
        <v>0</v>
      </c>
      <c r="D182" s="9">
        <f>Planning!D166</f>
        <v>0</v>
      </c>
      <c r="E182" s="3">
        <f>Planning!E166</f>
        <v>0</v>
      </c>
      <c r="F182" s="3" t="str">
        <f>IF(Planning!G166&lt;&gt;0,Planning!G166,"")</f>
        <v/>
      </c>
      <c r="G182" s="194">
        <f>Planning!H166</f>
        <v>0</v>
      </c>
      <c r="H182" s="4">
        <f>Planning!AJ166</f>
        <v>0</v>
      </c>
      <c r="I182" s="198">
        <f ca="1">IF(OR(W182="1",AND(W182&lt;&gt;"1",G182=Lists!$A$17)),Y182,0)</f>
        <v>0</v>
      </c>
      <c r="J182" s="174"/>
      <c r="K182" s="32" t="str">
        <f ca="1">IF(AND(W182="2",G182&lt;&gt;Lists!$A$17),AA182,Z182)</f>
        <v/>
      </c>
      <c r="L182" s="33" t="str">
        <f t="shared" ca="1" si="22"/>
        <v/>
      </c>
      <c r="M182" s="5">
        <f>Planning!AK166</f>
        <v>0</v>
      </c>
      <c r="N182" s="5">
        <f>'Month 9'!M182+'Month 9'!N182-'Month 9'!O182</f>
        <v>0</v>
      </c>
      <c r="O182" s="166"/>
      <c r="P182" s="32" t="str">
        <f t="shared" si="25"/>
        <v/>
      </c>
      <c r="Q182" s="33" t="str">
        <f t="shared" si="23"/>
        <v/>
      </c>
      <c r="R182" s="89">
        <f ca="1">SUMIFS($J$25:$J$224,$C$25:$C$224,$C182,$G$25:$G$224,Lists!$A$16)</f>
        <v>0</v>
      </c>
      <c r="S182" s="89">
        <f t="shared" si="26"/>
        <v>0</v>
      </c>
      <c r="U182" s="2" t="str">
        <f t="shared" si="27"/>
        <v/>
      </c>
      <c r="W182" s="2" t="str">
        <f>IF(C182=0,"",LEFT(INDEX(Lists!$H$5:$H$49,MATCH(C182,Lists!$G$5:$G$49,0),1),1))</f>
        <v/>
      </c>
      <c r="Y182" s="4">
        <f ca="1">'Month 9'!H182+'Month 9'!I182-'Month 9'!J182</f>
        <v>0</v>
      </c>
      <c r="Z182" s="2" t="str">
        <f t="shared" ca="1" si="28"/>
        <v/>
      </c>
      <c r="AA182" s="2" t="str">
        <f t="shared" ca="1" si="24"/>
        <v/>
      </c>
      <c r="AC182" s="627" t="str">
        <f t="shared" si="29"/>
        <v>0</v>
      </c>
    </row>
    <row r="183" spans="1:29" ht="39" hidden="1" customHeight="1" x14ac:dyDescent="0.2">
      <c r="A183" s="14" t="str">
        <f>Planning!A167</f>
        <v>I159</v>
      </c>
      <c r="B183" s="9">
        <f>Planning!B167</f>
        <v>0</v>
      </c>
      <c r="C183" s="9">
        <f>Planning!C167</f>
        <v>0</v>
      </c>
      <c r="D183" s="9">
        <f>Planning!D167</f>
        <v>0</v>
      </c>
      <c r="E183" s="3">
        <f>Planning!E167</f>
        <v>0</v>
      </c>
      <c r="F183" s="3" t="str">
        <f>IF(Planning!G167&lt;&gt;0,Planning!G167,"")</f>
        <v/>
      </c>
      <c r="G183" s="194">
        <f>Planning!H167</f>
        <v>0</v>
      </c>
      <c r="H183" s="4">
        <f>Planning!AJ167</f>
        <v>0</v>
      </c>
      <c r="I183" s="198">
        <f ca="1">IF(OR(W183="1",AND(W183&lt;&gt;"1",G183=Lists!$A$17)),Y183,0)</f>
        <v>0</v>
      </c>
      <c r="J183" s="174"/>
      <c r="K183" s="32" t="str">
        <f ca="1">IF(AND(W183="2",G183&lt;&gt;Lists!$A$17),AA183,Z183)</f>
        <v/>
      </c>
      <c r="L183" s="33" t="str">
        <f t="shared" ca="1" si="22"/>
        <v/>
      </c>
      <c r="M183" s="5">
        <f>Planning!AK167</f>
        <v>0</v>
      </c>
      <c r="N183" s="5">
        <f>'Month 9'!M183+'Month 9'!N183-'Month 9'!O183</f>
        <v>0</v>
      </c>
      <c r="O183" s="166"/>
      <c r="P183" s="32" t="str">
        <f t="shared" si="25"/>
        <v/>
      </c>
      <c r="Q183" s="33" t="str">
        <f t="shared" si="23"/>
        <v/>
      </c>
      <c r="R183" s="89">
        <f ca="1">SUMIFS($J$25:$J$224,$C$25:$C$224,$C183,$G$25:$G$224,Lists!$A$16)</f>
        <v>0</v>
      </c>
      <c r="S183" s="89">
        <f t="shared" si="26"/>
        <v>0</v>
      </c>
      <c r="U183" s="2" t="str">
        <f t="shared" si="27"/>
        <v/>
      </c>
      <c r="W183" s="2" t="str">
        <f>IF(C183=0,"",LEFT(INDEX(Lists!$H$5:$H$49,MATCH(C183,Lists!$G$5:$G$49,0),1),1))</f>
        <v/>
      </c>
      <c r="Y183" s="4">
        <f ca="1">'Month 9'!H183+'Month 9'!I183-'Month 9'!J183</f>
        <v>0</v>
      </c>
      <c r="Z183" s="2" t="str">
        <f t="shared" ca="1" si="28"/>
        <v/>
      </c>
      <c r="AA183" s="2" t="str">
        <f t="shared" ca="1" si="24"/>
        <v/>
      </c>
      <c r="AC183" s="627" t="str">
        <f t="shared" si="29"/>
        <v>0</v>
      </c>
    </row>
    <row r="184" spans="1:29" ht="39" hidden="1" customHeight="1" x14ac:dyDescent="0.2">
      <c r="A184" s="14" t="str">
        <f>Planning!A168</f>
        <v>I160</v>
      </c>
      <c r="B184" s="9">
        <f>Planning!B168</f>
        <v>0</v>
      </c>
      <c r="C184" s="9">
        <f>Planning!C168</f>
        <v>0</v>
      </c>
      <c r="D184" s="9">
        <f>Planning!D168</f>
        <v>0</v>
      </c>
      <c r="E184" s="3">
        <f>Planning!E168</f>
        <v>0</v>
      </c>
      <c r="F184" s="3" t="str">
        <f>IF(Planning!G168&lt;&gt;0,Planning!G168,"")</f>
        <v/>
      </c>
      <c r="G184" s="194">
        <f>Planning!H168</f>
        <v>0</v>
      </c>
      <c r="H184" s="4">
        <f>Planning!AJ168</f>
        <v>0</v>
      </c>
      <c r="I184" s="198">
        <f ca="1">IF(OR(W184="1",AND(W184&lt;&gt;"1",G184=Lists!$A$17)),Y184,0)</f>
        <v>0</v>
      </c>
      <c r="J184" s="174"/>
      <c r="K184" s="32" t="str">
        <f ca="1">IF(AND(W184="2",G184&lt;&gt;Lists!$A$17),AA184,Z184)</f>
        <v/>
      </c>
      <c r="L184" s="33" t="str">
        <f t="shared" ca="1" si="22"/>
        <v/>
      </c>
      <c r="M184" s="5">
        <f>Planning!AK168</f>
        <v>0</v>
      </c>
      <c r="N184" s="5">
        <f>'Month 9'!M184+'Month 9'!N184-'Month 9'!O184</f>
        <v>0</v>
      </c>
      <c r="O184" s="166"/>
      <c r="P184" s="32" t="str">
        <f t="shared" si="25"/>
        <v/>
      </c>
      <c r="Q184" s="33" t="str">
        <f t="shared" si="23"/>
        <v/>
      </c>
      <c r="R184" s="89">
        <f ca="1">SUMIFS($J$25:$J$224,$C$25:$C$224,$C184,$G$25:$G$224,Lists!$A$16)</f>
        <v>0</v>
      </c>
      <c r="S184" s="89">
        <f t="shared" si="26"/>
        <v>0</v>
      </c>
      <c r="U184" s="2" t="str">
        <f t="shared" si="27"/>
        <v/>
      </c>
      <c r="W184" s="2" t="str">
        <f>IF(C184=0,"",LEFT(INDEX(Lists!$H$5:$H$49,MATCH(C184,Lists!$G$5:$G$49,0),1),1))</f>
        <v/>
      </c>
      <c r="Y184" s="4">
        <f ca="1">'Month 9'!H184+'Month 9'!I184-'Month 9'!J184</f>
        <v>0</v>
      </c>
      <c r="Z184" s="2" t="str">
        <f t="shared" ca="1" si="28"/>
        <v/>
      </c>
      <c r="AA184" s="2" t="str">
        <f t="shared" ca="1" si="24"/>
        <v/>
      </c>
      <c r="AC184" s="627" t="str">
        <f t="shared" si="29"/>
        <v>0</v>
      </c>
    </row>
    <row r="185" spans="1:29" ht="39" hidden="1" customHeight="1" x14ac:dyDescent="0.2">
      <c r="A185" s="14" t="str">
        <f>Planning!A169</f>
        <v>I161</v>
      </c>
      <c r="B185" s="9">
        <f>Planning!B169</f>
        <v>0</v>
      </c>
      <c r="C185" s="9">
        <f>Planning!C169</f>
        <v>0</v>
      </c>
      <c r="D185" s="9">
        <f>Planning!D169</f>
        <v>0</v>
      </c>
      <c r="E185" s="3">
        <f>Planning!E169</f>
        <v>0</v>
      </c>
      <c r="F185" s="3" t="str">
        <f>IF(Planning!G169&lt;&gt;0,Planning!G169,"")</f>
        <v/>
      </c>
      <c r="G185" s="194">
        <f>Planning!H169</f>
        <v>0</v>
      </c>
      <c r="H185" s="4">
        <f>Planning!AJ169</f>
        <v>0</v>
      </c>
      <c r="I185" s="198">
        <f ca="1">IF(OR(W185="1",AND(W185&lt;&gt;"1",G185=Lists!$A$17)),Y185,0)</f>
        <v>0</v>
      </c>
      <c r="J185" s="174"/>
      <c r="K185" s="32" t="str">
        <f ca="1">IF(AND(W185="2",G185&lt;&gt;Lists!$A$17),AA185,Z185)</f>
        <v/>
      </c>
      <c r="L185" s="33" t="str">
        <f t="shared" ref="L185:L216" ca="1" si="30">IF($U185=ExcluirDelPLogro,"",IF(AND(H185=0,I185=0,J185=0),"",K185))</f>
        <v/>
      </c>
      <c r="M185" s="5">
        <f>Planning!AK169</f>
        <v>0</v>
      </c>
      <c r="N185" s="5">
        <f>'Month 9'!M185+'Month 9'!N185-'Month 9'!O185</f>
        <v>0</v>
      </c>
      <c r="O185" s="166"/>
      <c r="P185" s="32" t="str">
        <f t="shared" si="25"/>
        <v/>
      </c>
      <c r="Q185" s="33" t="str">
        <f t="shared" ref="Q185:Q216" si="31">IF($U185=ExcluirDelPLogro,"",IF(AND(M185=0,N185=0,O185=0),"",P185))</f>
        <v/>
      </c>
      <c r="R185" s="89">
        <f ca="1">SUMIFS($J$25:$J$224,$C$25:$C$224,$C185,$G$25:$G$224,Lists!$A$16)</f>
        <v>0</v>
      </c>
      <c r="S185" s="89">
        <f t="shared" si="26"/>
        <v>0</v>
      </c>
      <c r="U185" s="2" t="str">
        <f t="shared" si="27"/>
        <v/>
      </c>
      <c r="W185" s="2" t="str">
        <f>IF(C185=0,"",LEFT(INDEX(Lists!$H$5:$H$49,MATCH(C185,Lists!$G$5:$G$49,0),1),1))</f>
        <v/>
      </c>
      <c r="Y185" s="4">
        <f ca="1">'Month 9'!H185+'Month 9'!I185-'Month 9'!J185</f>
        <v>0</v>
      </c>
      <c r="Z185" s="2" t="str">
        <f t="shared" ca="1" si="28"/>
        <v/>
      </c>
      <c r="AA185" s="2" t="str">
        <f t="shared" ref="AA185:AA216" ca="1" si="32">IF(AND(H185=0,I185=0,J185=0),"",IF(J185&gt;0,H185/J185,0))</f>
        <v/>
      </c>
      <c r="AC185" s="627" t="str">
        <f t="shared" si="29"/>
        <v>0</v>
      </c>
    </row>
    <row r="186" spans="1:29" ht="39" hidden="1" customHeight="1" x14ac:dyDescent="0.2">
      <c r="A186" s="14" t="str">
        <f>Planning!A170</f>
        <v>I162</v>
      </c>
      <c r="B186" s="9">
        <f>Planning!B170</f>
        <v>0</v>
      </c>
      <c r="C186" s="9">
        <f>Planning!C170</f>
        <v>0</v>
      </c>
      <c r="D186" s="9">
        <f>Planning!D170</f>
        <v>0</v>
      </c>
      <c r="E186" s="3">
        <f>Planning!E170</f>
        <v>0</v>
      </c>
      <c r="F186" s="3" t="str">
        <f>IF(Planning!G170&lt;&gt;0,Planning!G170,"")</f>
        <v/>
      </c>
      <c r="G186" s="194">
        <f>Planning!H170</f>
        <v>0</v>
      </c>
      <c r="H186" s="4">
        <f>Planning!AJ170</f>
        <v>0</v>
      </c>
      <c r="I186" s="198">
        <f ca="1">IF(OR(W186="1",AND(W186&lt;&gt;"1",G186=Lists!$A$17)),Y186,0)</f>
        <v>0</v>
      </c>
      <c r="J186" s="174"/>
      <c r="K186" s="32" t="str">
        <f ca="1">IF(AND(W186="2",G186&lt;&gt;Lists!$A$17),AA186,Z186)</f>
        <v/>
      </c>
      <c r="L186" s="33" t="str">
        <f t="shared" ca="1" si="30"/>
        <v/>
      </c>
      <c r="M186" s="5">
        <f>Planning!AK170</f>
        <v>0</v>
      </c>
      <c r="N186" s="5">
        <f>'Month 9'!M186+'Month 9'!N186-'Month 9'!O186</f>
        <v>0</v>
      </c>
      <c r="O186" s="166"/>
      <c r="P186" s="32" t="str">
        <f t="shared" si="25"/>
        <v/>
      </c>
      <c r="Q186" s="33" t="str">
        <f t="shared" si="31"/>
        <v/>
      </c>
      <c r="R186" s="89">
        <f ca="1">SUMIFS($J$25:$J$224,$C$25:$C$224,$C186,$G$25:$G$224,Lists!$A$16)</f>
        <v>0</v>
      </c>
      <c r="S186" s="89">
        <f t="shared" si="26"/>
        <v>0</v>
      </c>
      <c r="U186" s="2" t="str">
        <f t="shared" si="27"/>
        <v/>
      </c>
      <c r="W186" s="2" t="str">
        <f>IF(C186=0,"",LEFT(INDEX(Lists!$H$5:$H$49,MATCH(C186,Lists!$G$5:$G$49,0),1),1))</f>
        <v/>
      </c>
      <c r="Y186" s="4">
        <f ca="1">'Month 9'!H186+'Month 9'!I186-'Month 9'!J186</f>
        <v>0</v>
      </c>
      <c r="Z186" s="2" t="str">
        <f t="shared" ca="1" si="28"/>
        <v/>
      </c>
      <c r="AA186" s="2" t="str">
        <f t="shared" ca="1" si="32"/>
        <v/>
      </c>
      <c r="AC186" s="627" t="str">
        <f t="shared" si="29"/>
        <v>0</v>
      </c>
    </row>
    <row r="187" spans="1:29" ht="39" hidden="1" customHeight="1" x14ac:dyDescent="0.2">
      <c r="A187" s="14" t="str">
        <f>Planning!A171</f>
        <v>I163</v>
      </c>
      <c r="B187" s="9">
        <f>Planning!B171</f>
        <v>0</v>
      </c>
      <c r="C187" s="9">
        <f>Planning!C171</f>
        <v>0</v>
      </c>
      <c r="D187" s="9">
        <f>Planning!D171</f>
        <v>0</v>
      </c>
      <c r="E187" s="3">
        <f>Planning!E171</f>
        <v>0</v>
      </c>
      <c r="F187" s="3" t="str">
        <f>IF(Planning!G171&lt;&gt;0,Planning!G171,"")</f>
        <v/>
      </c>
      <c r="G187" s="194">
        <f>Planning!H171</f>
        <v>0</v>
      </c>
      <c r="H187" s="4">
        <f>Planning!AJ171</f>
        <v>0</v>
      </c>
      <c r="I187" s="198">
        <f ca="1">IF(OR(W187="1",AND(W187&lt;&gt;"1",G187=Lists!$A$17)),Y187,0)</f>
        <v>0</v>
      </c>
      <c r="J187" s="174"/>
      <c r="K187" s="32" t="str">
        <f ca="1">IF(AND(W187="2",G187&lt;&gt;Lists!$A$17),AA187,Z187)</f>
        <v/>
      </c>
      <c r="L187" s="33" t="str">
        <f t="shared" ca="1" si="30"/>
        <v/>
      </c>
      <c r="M187" s="5">
        <f>Planning!AK171</f>
        <v>0</v>
      </c>
      <c r="N187" s="5">
        <f>'Month 9'!M187+'Month 9'!N187-'Month 9'!O187</f>
        <v>0</v>
      </c>
      <c r="O187" s="166"/>
      <c r="P187" s="32" t="str">
        <f t="shared" si="25"/>
        <v/>
      </c>
      <c r="Q187" s="33" t="str">
        <f t="shared" si="31"/>
        <v/>
      </c>
      <c r="R187" s="89">
        <f ca="1">SUMIFS($J$25:$J$224,$C$25:$C$224,$C187,$G$25:$G$224,Lists!$A$16)</f>
        <v>0</v>
      </c>
      <c r="S187" s="89">
        <f t="shared" si="26"/>
        <v>0</v>
      </c>
      <c r="U187" s="2" t="str">
        <f t="shared" si="27"/>
        <v/>
      </c>
      <c r="W187" s="2" t="str">
        <f>IF(C187=0,"",LEFT(INDEX(Lists!$H$5:$H$49,MATCH(C187,Lists!$G$5:$G$49,0),1),1))</f>
        <v/>
      </c>
      <c r="Y187" s="4">
        <f ca="1">'Month 9'!H187+'Month 9'!I187-'Month 9'!J187</f>
        <v>0</v>
      </c>
      <c r="Z187" s="2" t="str">
        <f t="shared" ca="1" si="28"/>
        <v/>
      </c>
      <c r="AA187" s="2" t="str">
        <f t="shared" ca="1" si="32"/>
        <v/>
      </c>
      <c r="AC187" s="627" t="str">
        <f t="shared" si="29"/>
        <v>0</v>
      </c>
    </row>
    <row r="188" spans="1:29" ht="39" hidden="1" customHeight="1" x14ac:dyDescent="0.2">
      <c r="A188" s="14" t="str">
        <f>Planning!A172</f>
        <v>I164</v>
      </c>
      <c r="B188" s="9">
        <f>Planning!B172</f>
        <v>0</v>
      </c>
      <c r="C188" s="9">
        <f>Planning!C172</f>
        <v>0</v>
      </c>
      <c r="D188" s="9">
        <f>Planning!D172</f>
        <v>0</v>
      </c>
      <c r="E188" s="3">
        <f>Planning!E172</f>
        <v>0</v>
      </c>
      <c r="F188" s="3" t="str">
        <f>IF(Planning!G172&lt;&gt;0,Planning!G172,"")</f>
        <v/>
      </c>
      <c r="G188" s="194">
        <f>Planning!H172</f>
        <v>0</v>
      </c>
      <c r="H188" s="4">
        <f>Planning!AJ172</f>
        <v>0</v>
      </c>
      <c r="I188" s="198">
        <f ca="1">IF(OR(W188="1",AND(W188&lt;&gt;"1",G188=Lists!$A$17)),Y188,0)</f>
        <v>0</v>
      </c>
      <c r="J188" s="174"/>
      <c r="K188" s="32" t="str">
        <f ca="1">IF(AND(W188="2",G188&lt;&gt;Lists!$A$17),AA188,Z188)</f>
        <v/>
      </c>
      <c r="L188" s="33" t="str">
        <f t="shared" ca="1" si="30"/>
        <v/>
      </c>
      <c r="M188" s="5">
        <f>Planning!AK172</f>
        <v>0</v>
      </c>
      <c r="N188" s="5">
        <f>'Month 9'!M188+'Month 9'!N188-'Month 9'!O188</f>
        <v>0</v>
      </c>
      <c r="O188" s="166"/>
      <c r="P188" s="32" t="str">
        <f t="shared" si="25"/>
        <v/>
      </c>
      <c r="Q188" s="33" t="str">
        <f t="shared" si="31"/>
        <v/>
      </c>
      <c r="R188" s="89">
        <f ca="1">SUMIFS($J$25:$J$224,$C$25:$C$224,$C188,$G$25:$G$224,Lists!$A$16)</f>
        <v>0</v>
      </c>
      <c r="S188" s="89">
        <f t="shared" si="26"/>
        <v>0</v>
      </c>
      <c r="U188" s="2" t="str">
        <f t="shared" si="27"/>
        <v/>
      </c>
      <c r="W188" s="2" t="str">
        <f>IF(C188=0,"",LEFT(INDEX(Lists!$H$5:$H$49,MATCH(C188,Lists!$G$5:$G$49,0),1),1))</f>
        <v/>
      </c>
      <c r="Y188" s="4">
        <f ca="1">'Month 9'!H188+'Month 9'!I188-'Month 9'!J188</f>
        <v>0</v>
      </c>
      <c r="Z188" s="2" t="str">
        <f t="shared" ca="1" si="28"/>
        <v/>
      </c>
      <c r="AA188" s="2" t="str">
        <f t="shared" ca="1" si="32"/>
        <v/>
      </c>
      <c r="AC188" s="627" t="str">
        <f t="shared" si="29"/>
        <v>0</v>
      </c>
    </row>
    <row r="189" spans="1:29" ht="39" hidden="1" customHeight="1" x14ac:dyDescent="0.2">
      <c r="A189" s="14" t="str">
        <f>Planning!A173</f>
        <v>I165</v>
      </c>
      <c r="B189" s="9">
        <f>Planning!B173</f>
        <v>0</v>
      </c>
      <c r="C189" s="9">
        <f>Planning!C173</f>
        <v>0</v>
      </c>
      <c r="D189" s="9">
        <f>Planning!D173</f>
        <v>0</v>
      </c>
      <c r="E189" s="3">
        <f>Planning!E173</f>
        <v>0</v>
      </c>
      <c r="F189" s="3" t="str">
        <f>IF(Planning!G173&lt;&gt;0,Planning!G173,"")</f>
        <v/>
      </c>
      <c r="G189" s="194">
        <f>Planning!H173</f>
        <v>0</v>
      </c>
      <c r="H189" s="4">
        <f>Planning!AJ173</f>
        <v>0</v>
      </c>
      <c r="I189" s="198">
        <f ca="1">IF(OR(W189="1",AND(W189&lt;&gt;"1",G189=Lists!$A$17)),Y189,0)</f>
        <v>0</v>
      </c>
      <c r="J189" s="174"/>
      <c r="K189" s="32" t="str">
        <f ca="1">IF(AND(W189="2",G189&lt;&gt;Lists!$A$17),AA189,Z189)</f>
        <v/>
      </c>
      <c r="L189" s="33" t="str">
        <f t="shared" ca="1" si="30"/>
        <v/>
      </c>
      <c r="M189" s="5">
        <f>Planning!AK173</f>
        <v>0</v>
      </c>
      <c r="N189" s="5">
        <f>'Month 9'!M189+'Month 9'!N189-'Month 9'!O189</f>
        <v>0</v>
      </c>
      <c r="O189" s="166"/>
      <c r="P189" s="32" t="str">
        <f t="shared" si="25"/>
        <v/>
      </c>
      <c r="Q189" s="33" t="str">
        <f t="shared" si="31"/>
        <v/>
      </c>
      <c r="R189" s="89">
        <f ca="1">SUMIFS($J$25:$J$224,$C$25:$C$224,$C189,$G$25:$G$224,Lists!$A$16)</f>
        <v>0</v>
      </c>
      <c r="S189" s="89">
        <f t="shared" si="26"/>
        <v>0</v>
      </c>
      <c r="U189" s="2" t="str">
        <f t="shared" si="27"/>
        <v/>
      </c>
      <c r="W189" s="2" t="str">
        <f>IF(C189=0,"",LEFT(INDEX(Lists!$H$5:$H$49,MATCH(C189,Lists!$G$5:$G$49,0),1),1))</f>
        <v/>
      </c>
      <c r="Y189" s="4">
        <f ca="1">'Month 9'!H189+'Month 9'!I189-'Month 9'!J189</f>
        <v>0</v>
      </c>
      <c r="Z189" s="2" t="str">
        <f t="shared" ca="1" si="28"/>
        <v/>
      </c>
      <c r="AA189" s="2" t="str">
        <f t="shared" ca="1" si="32"/>
        <v/>
      </c>
      <c r="AC189" s="627" t="str">
        <f t="shared" si="29"/>
        <v>0</v>
      </c>
    </row>
    <row r="190" spans="1:29" ht="39" hidden="1" customHeight="1" x14ac:dyDescent="0.2">
      <c r="A190" s="14" t="str">
        <f>Planning!A174</f>
        <v>I166</v>
      </c>
      <c r="B190" s="9">
        <f>Planning!B174</f>
        <v>0</v>
      </c>
      <c r="C190" s="9">
        <f>Planning!C174</f>
        <v>0</v>
      </c>
      <c r="D190" s="9">
        <f>Planning!D174</f>
        <v>0</v>
      </c>
      <c r="E190" s="3">
        <f>Planning!E174</f>
        <v>0</v>
      </c>
      <c r="F190" s="3" t="str">
        <f>IF(Planning!G174&lt;&gt;0,Planning!G174,"")</f>
        <v/>
      </c>
      <c r="G190" s="194">
        <f>Planning!H174</f>
        <v>0</v>
      </c>
      <c r="H190" s="4">
        <f>Planning!AJ174</f>
        <v>0</v>
      </c>
      <c r="I190" s="198">
        <f ca="1">IF(OR(W190="1",AND(W190&lt;&gt;"1",G190=Lists!$A$17)),Y190,0)</f>
        <v>0</v>
      </c>
      <c r="J190" s="174"/>
      <c r="K190" s="32" t="str">
        <f ca="1">IF(AND(W190="2",G190&lt;&gt;Lists!$A$17),AA190,Z190)</f>
        <v/>
      </c>
      <c r="L190" s="33" t="str">
        <f t="shared" ca="1" si="30"/>
        <v/>
      </c>
      <c r="M190" s="5">
        <f>Planning!AK174</f>
        <v>0</v>
      </c>
      <c r="N190" s="5">
        <f>'Month 9'!M190+'Month 9'!N190-'Month 9'!O190</f>
        <v>0</v>
      </c>
      <c r="O190" s="166"/>
      <c r="P190" s="32" t="str">
        <f t="shared" si="25"/>
        <v/>
      </c>
      <c r="Q190" s="33" t="str">
        <f t="shared" si="31"/>
        <v/>
      </c>
      <c r="R190" s="89">
        <f ca="1">SUMIFS($J$25:$J$224,$C$25:$C$224,$C190,$G$25:$G$224,Lists!$A$16)</f>
        <v>0</v>
      </c>
      <c r="S190" s="89">
        <f t="shared" si="26"/>
        <v>0</v>
      </c>
      <c r="U190" s="2" t="str">
        <f t="shared" si="27"/>
        <v/>
      </c>
      <c r="W190" s="2" t="str">
        <f>IF(C190=0,"",LEFT(INDEX(Lists!$H$5:$H$49,MATCH(C190,Lists!$G$5:$G$49,0),1),1))</f>
        <v/>
      </c>
      <c r="Y190" s="4">
        <f ca="1">'Month 9'!H190+'Month 9'!I190-'Month 9'!J190</f>
        <v>0</v>
      </c>
      <c r="Z190" s="2" t="str">
        <f t="shared" ca="1" si="28"/>
        <v/>
      </c>
      <c r="AA190" s="2" t="str">
        <f t="shared" ca="1" si="32"/>
        <v/>
      </c>
      <c r="AC190" s="627" t="str">
        <f t="shared" si="29"/>
        <v>0</v>
      </c>
    </row>
    <row r="191" spans="1:29" ht="39" hidden="1" customHeight="1" x14ac:dyDescent="0.2">
      <c r="A191" s="14" t="str">
        <f>Planning!A175</f>
        <v>I167</v>
      </c>
      <c r="B191" s="9">
        <f>Planning!B175</f>
        <v>0</v>
      </c>
      <c r="C191" s="9">
        <f>Planning!C175</f>
        <v>0</v>
      </c>
      <c r="D191" s="9">
        <f>Planning!D175</f>
        <v>0</v>
      </c>
      <c r="E191" s="3">
        <f>Planning!E175</f>
        <v>0</v>
      </c>
      <c r="F191" s="3" t="str">
        <f>IF(Planning!G175&lt;&gt;0,Planning!G175,"")</f>
        <v/>
      </c>
      <c r="G191" s="194">
        <f>Planning!H175</f>
        <v>0</v>
      </c>
      <c r="H191" s="4">
        <f>Planning!AJ175</f>
        <v>0</v>
      </c>
      <c r="I191" s="198">
        <f ca="1">IF(OR(W191="1",AND(W191&lt;&gt;"1",G191=Lists!$A$17)),Y191,0)</f>
        <v>0</v>
      </c>
      <c r="J191" s="174"/>
      <c r="K191" s="32" t="str">
        <f ca="1">IF(AND(W191="2",G191&lt;&gt;Lists!$A$17),AA191,Z191)</f>
        <v/>
      </c>
      <c r="L191" s="33" t="str">
        <f t="shared" ca="1" si="30"/>
        <v/>
      </c>
      <c r="M191" s="5">
        <f>Planning!AK175</f>
        <v>0</v>
      </c>
      <c r="N191" s="5">
        <f>'Month 9'!M191+'Month 9'!N191-'Month 9'!O191</f>
        <v>0</v>
      </c>
      <c r="O191" s="166"/>
      <c r="P191" s="32" t="str">
        <f t="shared" si="25"/>
        <v/>
      </c>
      <c r="Q191" s="33" t="str">
        <f t="shared" si="31"/>
        <v/>
      </c>
      <c r="R191" s="89">
        <f ca="1">SUMIFS($J$25:$J$224,$C$25:$C$224,$C191,$G$25:$G$224,Lists!$A$16)</f>
        <v>0</v>
      </c>
      <c r="S191" s="89">
        <f t="shared" si="26"/>
        <v>0</v>
      </c>
      <c r="U191" s="2" t="str">
        <f t="shared" si="27"/>
        <v/>
      </c>
      <c r="W191" s="2" t="str">
        <f>IF(C191=0,"",LEFT(INDEX(Lists!$H$5:$H$49,MATCH(C191,Lists!$G$5:$G$49,0),1),1))</f>
        <v/>
      </c>
      <c r="Y191" s="4">
        <f ca="1">'Month 9'!H191+'Month 9'!I191-'Month 9'!J191</f>
        <v>0</v>
      </c>
      <c r="Z191" s="2" t="str">
        <f t="shared" ca="1" si="28"/>
        <v/>
      </c>
      <c r="AA191" s="2" t="str">
        <f t="shared" ca="1" si="32"/>
        <v/>
      </c>
      <c r="AC191" s="627" t="str">
        <f t="shared" si="29"/>
        <v>0</v>
      </c>
    </row>
    <row r="192" spans="1:29" ht="39" hidden="1" customHeight="1" x14ac:dyDescent="0.2">
      <c r="A192" s="14" t="str">
        <f>Planning!A176</f>
        <v>I168</v>
      </c>
      <c r="B192" s="9">
        <f>Planning!B176</f>
        <v>0</v>
      </c>
      <c r="C192" s="9">
        <f>Planning!C176</f>
        <v>0</v>
      </c>
      <c r="D192" s="9">
        <f>Planning!D176</f>
        <v>0</v>
      </c>
      <c r="E192" s="3">
        <f>Planning!E176</f>
        <v>0</v>
      </c>
      <c r="F192" s="3" t="str">
        <f>IF(Planning!G176&lt;&gt;0,Planning!G176,"")</f>
        <v/>
      </c>
      <c r="G192" s="194">
        <f>Planning!H176</f>
        <v>0</v>
      </c>
      <c r="H192" s="4">
        <f>Planning!AJ176</f>
        <v>0</v>
      </c>
      <c r="I192" s="198">
        <f ca="1">IF(OR(W192="1",AND(W192&lt;&gt;"1",G192=Lists!$A$17)),Y192,0)</f>
        <v>0</v>
      </c>
      <c r="J192" s="174"/>
      <c r="K192" s="32" t="str">
        <f ca="1">IF(AND(W192="2",G192&lt;&gt;Lists!$A$17),AA192,Z192)</f>
        <v/>
      </c>
      <c r="L192" s="33" t="str">
        <f t="shared" ca="1" si="30"/>
        <v/>
      </c>
      <c r="M192" s="5">
        <f>Planning!AK176</f>
        <v>0</v>
      </c>
      <c r="N192" s="5">
        <f>'Month 9'!M192+'Month 9'!N192-'Month 9'!O192</f>
        <v>0</v>
      </c>
      <c r="O192" s="166"/>
      <c r="P192" s="32" t="str">
        <f t="shared" si="25"/>
        <v/>
      </c>
      <c r="Q192" s="33" t="str">
        <f t="shared" si="31"/>
        <v/>
      </c>
      <c r="R192" s="89">
        <f ca="1">SUMIFS($J$25:$J$224,$C$25:$C$224,$C192,$G$25:$G$224,Lists!$A$16)</f>
        <v>0</v>
      </c>
      <c r="S192" s="89">
        <f t="shared" si="26"/>
        <v>0</v>
      </c>
      <c r="U192" s="2" t="str">
        <f t="shared" si="27"/>
        <v/>
      </c>
      <c r="W192" s="2" t="str">
        <f>IF(C192=0,"",LEFT(INDEX(Lists!$H$5:$H$49,MATCH(C192,Lists!$G$5:$G$49,0),1),1))</f>
        <v/>
      </c>
      <c r="Y192" s="4">
        <f ca="1">'Month 9'!H192+'Month 9'!I192-'Month 9'!J192</f>
        <v>0</v>
      </c>
      <c r="Z192" s="2" t="str">
        <f t="shared" ca="1" si="28"/>
        <v/>
      </c>
      <c r="AA192" s="2" t="str">
        <f t="shared" ca="1" si="32"/>
        <v/>
      </c>
      <c r="AC192" s="627" t="str">
        <f t="shared" si="29"/>
        <v>0</v>
      </c>
    </row>
    <row r="193" spans="1:29" ht="39" hidden="1" customHeight="1" x14ac:dyDescent="0.2">
      <c r="A193" s="14" t="str">
        <f>Planning!A177</f>
        <v>I169</v>
      </c>
      <c r="B193" s="9">
        <f>Planning!B177</f>
        <v>0</v>
      </c>
      <c r="C193" s="9">
        <f>Planning!C177</f>
        <v>0</v>
      </c>
      <c r="D193" s="9">
        <f>Planning!D177</f>
        <v>0</v>
      </c>
      <c r="E193" s="3">
        <f>Planning!E177</f>
        <v>0</v>
      </c>
      <c r="F193" s="3" t="str">
        <f>IF(Planning!G177&lt;&gt;0,Planning!G177,"")</f>
        <v/>
      </c>
      <c r="G193" s="194">
        <f>Planning!H177</f>
        <v>0</v>
      </c>
      <c r="H193" s="4">
        <f>Planning!AJ177</f>
        <v>0</v>
      </c>
      <c r="I193" s="198">
        <f ca="1">IF(OR(W193="1",AND(W193&lt;&gt;"1",G193=Lists!$A$17)),Y193,0)</f>
        <v>0</v>
      </c>
      <c r="J193" s="174"/>
      <c r="K193" s="32" t="str">
        <f ca="1">IF(AND(W193="2",G193&lt;&gt;Lists!$A$17),AA193,Z193)</f>
        <v/>
      </c>
      <c r="L193" s="33" t="str">
        <f t="shared" ca="1" si="30"/>
        <v/>
      </c>
      <c r="M193" s="5">
        <f>Planning!AK177</f>
        <v>0</v>
      </c>
      <c r="N193" s="5">
        <f>'Month 9'!M193+'Month 9'!N193-'Month 9'!O193</f>
        <v>0</v>
      </c>
      <c r="O193" s="166"/>
      <c r="P193" s="32" t="str">
        <f t="shared" si="25"/>
        <v/>
      </c>
      <c r="Q193" s="33" t="str">
        <f t="shared" si="31"/>
        <v/>
      </c>
      <c r="R193" s="89">
        <f ca="1">SUMIFS($J$25:$J$224,$C$25:$C$224,$C193,$G$25:$G$224,Lists!$A$16)</f>
        <v>0</v>
      </c>
      <c r="S193" s="89">
        <f t="shared" si="26"/>
        <v>0</v>
      </c>
      <c r="U193" s="2" t="str">
        <f t="shared" si="27"/>
        <v/>
      </c>
      <c r="W193" s="2" t="str">
        <f>IF(C193=0,"",LEFT(INDEX(Lists!$H$5:$H$49,MATCH(C193,Lists!$G$5:$G$49,0),1),1))</f>
        <v/>
      </c>
      <c r="Y193" s="4">
        <f ca="1">'Month 9'!H193+'Month 9'!I193-'Month 9'!J193</f>
        <v>0</v>
      </c>
      <c r="Z193" s="2" t="str">
        <f t="shared" ca="1" si="28"/>
        <v/>
      </c>
      <c r="AA193" s="2" t="str">
        <f t="shared" ca="1" si="32"/>
        <v/>
      </c>
      <c r="AC193" s="627" t="str">
        <f t="shared" si="29"/>
        <v>0</v>
      </c>
    </row>
    <row r="194" spans="1:29" ht="39" hidden="1" customHeight="1" x14ac:dyDescent="0.2">
      <c r="A194" s="14" t="str">
        <f>Planning!A178</f>
        <v>I170</v>
      </c>
      <c r="B194" s="9">
        <f>Planning!B178</f>
        <v>0</v>
      </c>
      <c r="C194" s="9">
        <f>Planning!C178</f>
        <v>0</v>
      </c>
      <c r="D194" s="9">
        <f>Planning!D178</f>
        <v>0</v>
      </c>
      <c r="E194" s="3">
        <f>Planning!E178</f>
        <v>0</v>
      </c>
      <c r="F194" s="3" t="str">
        <f>IF(Planning!G178&lt;&gt;0,Planning!G178,"")</f>
        <v/>
      </c>
      <c r="G194" s="194">
        <f>Planning!H178</f>
        <v>0</v>
      </c>
      <c r="H194" s="4">
        <f>Planning!AJ178</f>
        <v>0</v>
      </c>
      <c r="I194" s="198">
        <f ca="1">IF(OR(W194="1",AND(W194&lt;&gt;"1",G194=Lists!$A$17)),Y194,0)</f>
        <v>0</v>
      </c>
      <c r="J194" s="174"/>
      <c r="K194" s="32" t="str">
        <f ca="1">IF(AND(W194="2",G194&lt;&gt;Lists!$A$17),AA194,Z194)</f>
        <v/>
      </c>
      <c r="L194" s="33" t="str">
        <f t="shared" ca="1" si="30"/>
        <v/>
      </c>
      <c r="M194" s="5">
        <f>Planning!AK178</f>
        <v>0</v>
      </c>
      <c r="N194" s="5">
        <f>'Month 9'!M194+'Month 9'!N194-'Month 9'!O194</f>
        <v>0</v>
      </c>
      <c r="O194" s="166"/>
      <c r="P194" s="32" t="str">
        <f t="shared" si="25"/>
        <v/>
      </c>
      <c r="Q194" s="33" t="str">
        <f t="shared" si="31"/>
        <v/>
      </c>
      <c r="R194" s="89">
        <f ca="1">SUMIFS($J$25:$J$224,$C$25:$C$224,$C194,$G$25:$G$224,Lists!$A$16)</f>
        <v>0</v>
      </c>
      <c r="S194" s="89">
        <f t="shared" si="26"/>
        <v>0</v>
      </c>
      <c r="U194" s="2" t="str">
        <f t="shared" si="27"/>
        <v/>
      </c>
      <c r="W194" s="2" t="str">
        <f>IF(C194=0,"",LEFT(INDEX(Lists!$H$5:$H$49,MATCH(C194,Lists!$G$5:$G$49,0),1),1))</f>
        <v/>
      </c>
      <c r="Y194" s="4">
        <f ca="1">'Month 9'!H194+'Month 9'!I194-'Month 9'!J194</f>
        <v>0</v>
      </c>
      <c r="Z194" s="2" t="str">
        <f t="shared" ca="1" si="28"/>
        <v/>
      </c>
      <c r="AA194" s="2" t="str">
        <f t="shared" ca="1" si="32"/>
        <v/>
      </c>
      <c r="AC194" s="627" t="str">
        <f t="shared" si="29"/>
        <v>0</v>
      </c>
    </row>
    <row r="195" spans="1:29" ht="39" hidden="1" customHeight="1" x14ac:dyDescent="0.2">
      <c r="A195" s="14" t="str">
        <f>Planning!A179</f>
        <v>I171</v>
      </c>
      <c r="B195" s="9">
        <f>Planning!B179</f>
        <v>0</v>
      </c>
      <c r="C195" s="9">
        <f>Planning!C179</f>
        <v>0</v>
      </c>
      <c r="D195" s="9">
        <f>Planning!D179</f>
        <v>0</v>
      </c>
      <c r="E195" s="3">
        <f>Planning!E179</f>
        <v>0</v>
      </c>
      <c r="F195" s="3" t="str">
        <f>IF(Planning!G179&lt;&gt;0,Planning!G179,"")</f>
        <v/>
      </c>
      <c r="G195" s="194">
        <f>Planning!H179</f>
        <v>0</v>
      </c>
      <c r="H195" s="4">
        <f>Planning!AJ179</f>
        <v>0</v>
      </c>
      <c r="I195" s="198">
        <f ca="1">IF(OR(W195="1",AND(W195&lt;&gt;"1",G195=Lists!$A$17)),Y195,0)</f>
        <v>0</v>
      </c>
      <c r="J195" s="174"/>
      <c r="K195" s="32" t="str">
        <f ca="1">IF(AND(W195="2",G195&lt;&gt;Lists!$A$17),AA195,Z195)</f>
        <v/>
      </c>
      <c r="L195" s="33" t="str">
        <f t="shared" ca="1" si="30"/>
        <v/>
      </c>
      <c r="M195" s="5">
        <f>Planning!AK179</f>
        <v>0</v>
      </c>
      <c r="N195" s="5">
        <f>'Month 9'!M195+'Month 9'!N195-'Month 9'!O195</f>
        <v>0</v>
      </c>
      <c r="O195" s="166"/>
      <c r="P195" s="32" t="str">
        <f t="shared" si="25"/>
        <v/>
      </c>
      <c r="Q195" s="33" t="str">
        <f t="shared" si="31"/>
        <v/>
      </c>
      <c r="R195" s="89">
        <f ca="1">SUMIFS($J$25:$J$224,$C$25:$C$224,$C195,$G$25:$G$224,Lists!$A$16)</f>
        <v>0</v>
      </c>
      <c r="S195" s="89">
        <f t="shared" si="26"/>
        <v>0</v>
      </c>
      <c r="U195" s="2" t="str">
        <f t="shared" si="27"/>
        <v/>
      </c>
      <c r="W195" s="2" t="str">
        <f>IF(C195=0,"",LEFT(INDEX(Lists!$H$5:$H$49,MATCH(C195,Lists!$G$5:$G$49,0),1),1))</f>
        <v/>
      </c>
      <c r="Y195" s="4">
        <f ca="1">'Month 9'!H195+'Month 9'!I195-'Month 9'!J195</f>
        <v>0</v>
      </c>
      <c r="Z195" s="2" t="str">
        <f t="shared" ca="1" si="28"/>
        <v/>
      </c>
      <c r="AA195" s="2" t="str">
        <f t="shared" ca="1" si="32"/>
        <v/>
      </c>
      <c r="AC195" s="627" t="str">
        <f t="shared" si="29"/>
        <v>0</v>
      </c>
    </row>
    <row r="196" spans="1:29" ht="39" hidden="1" customHeight="1" x14ac:dyDescent="0.2">
      <c r="A196" s="14" t="str">
        <f>Planning!A180</f>
        <v>I172</v>
      </c>
      <c r="B196" s="9">
        <f>Planning!B180</f>
        <v>0</v>
      </c>
      <c r="C196" s="9">
        <f>Planning!C180</f>
        <v>0</v>
      </c>
      <c r="D196" s="9">
        <f>Planning!D180</f>
        <v>0</v>
      </c>
      <c r="E196" s="3">
        <f>Planning!E180</f>
        <v>0</v>
      </c>
      <c r="F196" s="3" t="str">
        <f>IF(Planning!G180&lt;&gt;0,Planning!G180,"")</f>
        <v/>
      </c>
      <c r="G196" s="194">
        <f>Planning!H180</f>
        <v>0</v>
      </c>
      <c r="H196" s="4">
        <f>Planning!AJ180</f>
        <v>0</v>
      </c>
      <c r="I196" s="198">
        <f ca="1">IF(OR(W196="1",AND(W196&lt;&gt;"1",G196=Lists!$A$17)),Y196,0)</f>
        <v>0</v>
      </c>
      <c r="J196" s="174"/>
      <c r="K196" s="32" t="str">
        <f ca="1">IF(AND(W196="2",G196&lt;&gt;Lists!$A$17),AA196,Z196)</f>
        <v/>
      </c>
      <c r="L196" s="33" t="str">
        <f t="shared" ca="1" si="30"/>
        <v/>
      </c>
      <c r="M196" s="5">
        <f>Planning!AK180</f>
        <v>0</v>
      </c>
      <c r="N196" s="5">
        <f>'Month 9'!M196+'Month 9'!N196-'Month 9'!O196</f>
        <v>0</v>
      </c>
      <c r="O196" s="166"/>
      <c r="P196" s="32" t="str">
        <f t="shared" si="25"/>
        <v/>
      </c>
      <c r="Q196" s="33" t="str">
        <f t="shared" si="31"/>
        <v/>
      </c>
      <c r="R196" s="89">
        <f ca="1">SUMIFS($J$25:$J$224,$C$25:$C$224,$C196,$G$25:$G$224,Lists!$A$16)</f>
        <v>0</v>
      </c>
      <c r="S196" s="89">
        <f t="shared" si="26"/>
        <v>0</v>
      </c>
      <c r="U196" s="2" t="str">
        <f t="shared" si="27"/>
        <v/>
      </c>
      <c r="W196" s="2" t="str">
        <f>IF(C196=0,"",LEFT(INDEX(Lists!$H$5:$H$49,MATCH(C196,Lists!$G$5:$G$49,0),1),1))</f>
        <v/>
      </c>
      <c r="Y196" s="4">
        <f ca="1">'Month 9'!H196+'Month 9'!I196-'Month 9'!J196</f>
        <v>0</v>
      </c>
      <c r="Z196" s="2" t="str">
        <f t="shared" ca="1" si="28"/>
        <v/>
      </c>
      <c r="AA196" s="2" t="str">
        <f t="shared" ca="1" si="32"/>
        <v/>
      </c>
      <c r="AC196" s="627" t="str">
        <f t="shared" si="29"/>
        <v>0</v>
      </c>
    </row>
    <row r="197" spans="1:29" ht="39" hidden="1" customHeight="1" x14ac:dyDescent="0.2">
      <c r="A197" s="14" t="str">
        <f>Planning!A181</f>
        <v>I173</v>
      </c>
      <c r="B197" s="9">
        <f>Planning!B181</f>
        <v>0</v>
      </c>
      <c r="C197" s="9">
        <f>Planning!C181</f>
        <v>0</v>
      </c>
      <c r="D197" s="9">
        <f>Planning!D181</f>
        <v>0</v>
      </c>
      <c r="E197" s="3">
        <f>Planning!E181</f>
        <v>0</v>
      </c>
      <c r="F197" s="3" t="str">
        <f>IF(Planning!G181&lt;&gt;0,Planning!G181,"")</f>
        <v/>
      </c>
      <c r="G197" s="194">
        <f>Planning!H181</f>
        <v>0</v>
      </c>
      <c r="H197" s="4">
        <f>Planning!AJ181</f>
        <v>0</v>
      </c>
      <c r="I197" s="198">
        <f ca="1">IF(OR(W197="1",AND(W197&lt;&gt;"1",G197=Lists!$A$17)),Y197,0)</f>
        <v>0</v>
      </c>
      <c r="J197" s="174"/>
      <c r="K197" s="32" t="str">
        <f ca="1">IF(AND(W197="2",G197&lt;&gt;Lists!$A$17),AA197,Z197)</f>
        <v/>
      </c>
      <c r="L197" s="33" t="str">
        <f t="shared" ca="1" si="30"/>
        <v/>
      </c>
      <c r="M197" s="5">
        <f>Planning!AK181</f>
        <v>0</v>
      </c>
      <c r="N197" s="5">
        <f>'Month 9'!M197+'Month 9'!N197-'Month 9'!O197</f>
        <v>0</v>
      </c>
      <c r="O197" s="166"/>
      <c r="P197" s="32" t="str">
        <f t="shared" si="25"/>
        <v/>
      </c>
      <c r="Q197" s="33" t="str">
        <f t="shared" si="31"/>
        <v/>
      </c>
      <c r="R197" s="89">
        <f ca="1">SUMIFS($J$25:$J$224,$C$25:$C$224,$C197,$G$25:$G$224,Lists!$A$16)</f>
        <v>0</v>
      </c>
      <c r="S197" s="89">
        <f t="shared" si="26"/>
        <v>0</v>
      </c>
      <c r="U197" s="2" t="str">
        <f t="shared" si="27"/>
        <v/>
      </c>
      <c r="W197" s="2" t="str">
        <f>IF(C197=0,"",LEFT(INDEX(Lists!$H$5:$H$49,MATCH(C197,Lists!$G$5:$G$49,0),1),1))</f>
        <v/>
      </c>
      <c r="Y197" s="4">
        <f ca="1">'Month 9'!H197+'Month 9'!I197-'Month 9'!J197</f>
        <v>0</v>
      </c>
      <c r="Z197" s="2" t="str">
        <f t="shared" ca="1" si="28"/>
        <v/>
      </c>
      <c r="AA197" s="2" t="str">
        <f t="shared" ca="1" si="32"/>
        <v/>
      </c>
      <c r="AC197" s="627" t="str">
        <f t="shared" si="29"/>
        <v>0</v>
      </c>
    </row>
    <row r="198" spans="1:29" ht="39" hidden="1" customHeight="1" x14ac:dyDescent="0.2">
      <c r="A198" s="14" t="str">
        <f>Planning!A182</f>
        <v>I174</v>
      </c>
      <c r="B198" s="9">
        <f>Planning!B182</f>
        <v>0</v>
      </c>
      <c r="C198" s="9">
        <f>Planning!C182</f>
        <v>0</v>
      </c>
      <c r="D198" s="9">
        <f>Planning!D182</f>
        <v>0</v>
      </c>
      <c r="E198" s="3">
        <f>Planning!E182</f>
        <v>0</v>
      </c>
      <c r="F198" s="3" t="str">
        <f>IF(Planning!G182&lt;&gt;0,Planning!G182,"")</f>
        <v/>
      </c>
      <c r="G198" s="194">
        <f>Planning!H182</f>
        <v>0</v>
      </c>
      <c r="H198" s="4">
        <f>Planning!AJ182</f>
        <v>0</v>
      </c>
      <c r="I198" s="198">
        <f ca="1">IF(OR(W198="1",AND(W198&lt;&gt;"1",G198=Lists!$A$17)),Y198,0)</f>
        <v>0</v>
      </c>
      <c r="J198" s="174"/>
      <c r="K198" s="32" t="str">
        <f ca="1">IF(AND(W198="2",G198&lt;&gt;Lists!$A$17),AA198,Z198)</f>
        <v/>
      </c>
      <c r="L198" s="33" t="str">
        <f t="shared" ca="1" si="30"/>
        <v/>
      </c>
      <c r="M198" s="5">
        <f>Planning!AK182</f>
        <v>0</v>
      </c>
      <c r="N198" s="5">
        <f>'Month 9'!M198+'Month 9'!N198-'Month 9'!O198</f>
        <v>0</v>
      </c>
      <c r="O198" s="166"/>
      <c r="P198" s="32" t="str">
        <f t="shared" si="25"/>
        <v/>
      </c>
      <c r="Q198" s="33" t="str">
        <f t="shared" si="31"/>
        <v/>
      </c>
      <c r="R198" s="89">
        <f ca="1">SUMIFS($J$25:$J$224,$C$25:$C$224,$C198,$G$25:$G$224,Lists!$A$16)</f>
        <v>0</v>
      </c>
      <c r="S198" s="89">
        <f t="shared" si="26"/>
        <v>0</v>
      </c>
      <c r="U198" s="2" t="str">
        <f t="shared" si="27"/>
        <v/>
      </c>
      <c r="W198" s="2" t="str">
        <f>IF(C198=0,"",LEFT(INDEX(Lists!$H$5:$H$49,MATCH(C198,Lists!$G$5:$G$49,0),1),1))</f>
        <v/>
      </c>
      <c r="Y198" s="4">
        <f ca="1">'Month 9'!H198+'Month 9'!I198-'Month 9'!J198</f>
        <v>0</v>
      </c>
      <c r="Z198" s="2" t="str">
        <f t="shared" ca="1" si="28"/>
        <v/>
      </c>
      <c r="AA198" s="2" t="str">
        <f t="shared" ca="1" si="32"/>
        <v/>
      </c>
      <c r="AC198" s="627" t="str">
        <f t="shared" si="29"/>
        <v>0</v>
      </c>
    </row>
    <row r="199" spans="1:29" ht="39" hidden="1" customHeight="1" x14ac:dyDescent="0.2">
      <c r="A199" s="14" t="str">
        <f>Planning!A183</f>
        <v>I175</v>
      </c>
      <c r="B199" s="9">
        <f>Planning!B183</f>
        <v>0</v>
      </c>
      <c r="C199" s="9">
        <f>Planning!C183</f>
        <v>0</v>
      </c>
      <c r="D199" s="9">
        <f>Planning!D183</f>
        <v>0</v>
      </c>
      <c r="E199" s="3">
        <f>Planning!E183</f>
        <v>0</v>
      </c>
      <c r="F199" s="3" t="str">
        <f>IF(Planning!G183&lt;&gt;0,Planning!G183,"")</f>
        <v/>
      </c>
      <c r="G199" s="194">
        <f>Planning!H183</f>
        <v>0</v>
      </c>
      <c r="H199" s="4">
        <f>Planning!AJ183</f>
        <v>0</v>
      </c>
      <c r="I199" s="198">
        <f ca="1">IF(OR(W199="1",AND(W199&lt;&gt;"1",G199=Lists!$A$17)),Y199,0)</f>
        <v>0</v>
      </c>
      <c r="J199" s="174"/>
      <c r="K199" s="32" t="str">
        <f ca="1">IF(AND(W199="2",G199&lt;&gt;Lists!$A$17),AA199,Z199)</f>
        <v/>
      </c>
      <c r="L199" s="33" t="str">
        <f t="shared" ca="1" si="30"/>
        <v/>
      </c>
      <c r="M199" s="5">
        <f>Planning!AK183</f>
        <v>0</v>
      </c>
      <c r="N199" s="5">
        <f>'Month 9'!M199+'Month 9'!N199-'Month 9'!O199</f>
        <v>0</v>
      </c>
      <c r="O199" s="166"/>
      <c r="P199" s="32" t="str">
        <f t="shared" si="25"/>
        <v/>
      </c>
      <c r="Q199" s="33" t="str">
        <f t="shared" si="31"/>
        <v/>
      </c>
      <c r="R199" s="89">
        <f ca="1">SUMIFS($J$25:$J$224,$C$25:$C$224,$C199,$G$25:$G$224,Lists!$A$16)</f>
        <v>0</v>
      </c>
      <c r="S199" s="89">
        <f t="shared" si="26"/>
        <v>0</v>
      </c>
      <c r="U199" s="2" t="str">
        <f t="shared" si="27"/>
        <v/>
      </c>
      <c r="W199" s="2" t="str">
        <f>IF(C199=0,"",LEFT(INDEX(Lists!$H$5:$H$49,MATCH(C199,Lists!$G$5:$G$49,0),1),1))</f>
        <v/>
      </c>
      <c r="Y199" s="4">
        <f ca="1">'Month 9'!H199+'Month 9'!I199-'Month 9'!J199</f>
        <v>0</v>
      </c>
      <c r="Z199" s="2" t="str">
        <f t="shared" ca="1" si="28"/>
        <v/>
      </c>
      <c r="AA199" s="2" t="str">
        <f t="shared" ca="1" si="32"/>
        <v/>
      </c>
      <c r="AC199" s="627" t="str">
        <f t="shared" si="29"/>
        <v>0</v>
      </c>
    </row>
    <row r="200" spans="1:29" ht="39" hidden="1" customHeight="1" x14ac:dyDescent="0.2">
      <c r="A200" s="14" t="str">
        <f>Planning!A184</f>
        <v>I176</v>
      </c>
      <c r="B200" s="9">
        <f>Planning!B184</f>
        <v>0</v>
      </c>
      <c r="C200" s="9">
        <f>Planning!C184</f>
        <v>0</v>
      </c>
      <c r="D200" s="9">
        <f>Planning!D184</f>
        <v>0</v>
      </c>
      <c r="E200" s="3">
        <f>Planning!E184</f>
        <v>0</v>
      </c>
      <c r="F200" s="3" t="str">
        <f>IF(Planning!G184&lt;&gt;0,Planning!G184,"")</f>
        <v/>
      </c>
      <c r="G200" s="194">
        <f>Planning!H184</f>
        <v>0</v>
      </c>
      <c r="H200" s="4">
        <f>Planning!AJ184</f>
        <v>0</v>
      </c>
      <c r="I200" s="198">
        <f ca="1">IF(OR(W200="1",AND(W200&lt;&gt;"1",G200=Lists!$A$17)),Y200,0)</f>
        <v>0</v>
      </c>
      <c r="J200" s="174"/>
      <c r="K200" s="32" t="str">
        <f ca="1">IF(AND(W200="2",G200&lt;&gt;Lists!$A$17),AA200,Z200)</f>
        <v/>
      </c>
      <c r="L200" s="33" t="str">
        <f t="shared" ca="1" si="30"/>
        <v/>
      </c>
      <c r="M200" s="5">
        <f>Planning!AK184</f>
        <v>0</v>
      </c>
      <c r="N200" s="5">
        <f>'Month 9'!M200+'Month 9'!N200-'Month 9'!O200</f>
        <v>0</v>
      </c>
      <c r="O200" s="166"/>
      <c r="P200" s="32" t="str">
        <f t="shared" si="25"/>
        <v/>
      </c>
      <c r="Q200" s="33" t="str">
        <f t="shared" si="31"/>
        <v/>
      </c>
      <c r="R200" s="89">
        <f ca="1">SUMIFS($J$25:$J$224,$C$25:$C$224,$C200,$G$25:$G$224,Lists!$A$16)</f>
        <v>0</v>
      </c>
      <c r="S200" s="89">
        <f t="shared" si="26"/>
        <v>0</v>
      </c>
      <c r="U200" s="2" t="str">
        <f t="shared" si="27"/>
        <v/>
      </c>
      <c r="W200" s="2" t="str">
        <f>IF(C200=0,"",LEFT(INDEX(Lists!$H$5:$H$49,MATCH(C200,Lists!$G$5:$G$49,0),1),1))</f>
        <v/>
      </c>
      <c r="Y200" s="4">
        <f ca="1">'Month 9'!H200+'Month 9'!I200-'Month 9'!J200</f>
        <v>0</v>
      </c>
      <c r="Z200" s="2" t="str">
        <f t="shared" ca="1" si="28"/>
        <v/>
      </c>
      <c r="AA200" s="2" t="str">
        <f t="shared" ca="1" si="32"/>
        <v/>
      </c>
      <c r="AC200" s="627" t="str">
        <f t="shared" si="29"/>
        <v>0</v>
      </c>
    </row>
    <row r="201" spans="1:29" ht="39" hidden="1" customHeight="1" x14ac:dyDescent="0.2">
      <c r="A201" s="14" t="str">
        <f>Planning!A185</f>
        <v>I177</v>
      </c>
      <c r="B201" s="9">
        <f>Planning!B185</f>
        <v>0</v>
      </c>
      <c r="C201" s="9">
        <f>Planning!C185</f>
        <v>0</v>
      </c>
      <c r="D201" s="9">
        <f>Planning!D185</f>
        <v>0</v>
      </c>
      <c r="E201" s="3">
        <f>Planning!E185</f>
        <v>0</v>
      </c>
      <c r="F201" s="3" t="str">
        <f>IF(Planning!G185&lt;&gt;0,Planning!G185,"")</f>
        <v/>
      </c>
      <c r="G201" s="194">
        <f>Planning!H185</f>
        <v>0</v>
      </c>
      <c r="H201" s="4">
        <f>Planning!AJ185</f>
        <v>0</v>
      </c>
      <c r="I201" s="198">
        <f ca="1">IF(OR(W201="1",AND(W201&lt;&gt;"1",G201=Lists!$A$17)),Y201,0)</f>
        <v>0</v>
      </c>
      <c r="J201" s="174"/>
      <c r="K201" s="32" t="str">
        <f ca="1">IF(AND(W201="2",G201&lt;&gt;Lists!$A$17),AA201,Z201)</f>
        <v/>
      </c>
      <c r="L201" s="33" t="str">
        <f t="shared" ca="1" si="30"/>
        <v/>
      </c>
      <c r="M201" s="5">
        <f>Planning!AK185</f>
        <v>0</v>
      </c>
      <c r="N201" s="5">
        <f>'Month 9'!M201+'Month 9'!N201-'Month 9'!O201</f>
        <v>0</v>
      </c>
      <c r="O201" s="166"/>
      <c r="P201" s="32" t="str">
        <f t="shared" si="25"/>
        <v/>
      </c>
      <c r="Q201" s="33" t="str">
        <f t="shared" si="31"/>
        <v/>
      </c>
      <c r="R201" s="89">
        <f ca="1">SUMIFS($J$25:$J$224,$C$25:$C$224,$C201,$G$25:$G$224,Lists!$A$16)</f>
        <v>0</v>
      </c>
      <c r="S201" s="89">
        <f t="shared" si="26"/>
        <v>0</v>
      </c>
      <c r="U201" s="2" t="str">
        <f t="shared" si="27"/>
        <v/>
      </c>
      <c r="W201" s="2" t="str">
        <f>IF(C201=0,"",LEFT(INDEX(Lists!$H$5:$H$49,MATCH(C201,Lists!$G$5:$G$49,0),1),1))</f>
        <v/>
      </c>
      <c r="Y201" s="4">
        <f ca="1">'Month 9'!H201+'Month 9'!I201-'Month 9'!J201</f>
        <v>0</v>
      </c>
      <c r="Z201" s="2" t="str">
        <f t="shared" ca="1" si="28"/>
        <v/>
      </c>
      <c r="AA201" s="2" t="str">
        <f t="shared" ca="1" si="32"/>
        <v/>
      </c>
      <c r="AC201" s="627" t="str">
        <f t="shared" si="29"/>
        <v>0</v>
      </c>
    </row>
    <row r="202" spans="1:29" ht="39" hidden="1" customHeight="1" x14ac:dyDescent="0.2">
      <c r="A202" s="14" t="str">
        <f>Planning!A186</f>
        <v>I178</v>
      </c>
      <c r="B202" s="9">
        <f>Planning!B186</f>
        <v>0</v>
      </c>
      <c r="C202" s="9">
        <f>Planning!C186</f>
        <v>0</v>
      </c>
      <c r="D202" s="9">
        <f>Planning!D186</f>
        <v>0</v>
      </c>
      <c r="E202" s="3">
        <f>Planning!E186</f>
        <v>0</v>
      </c>
      <c r="F202" s="3" t="str">
        <f>IF(Planning!G186&lt;&gt;0,Planning!G186,"")</f>
        <v/>
      </c>
      <c r="G202" s="194">
        <f>Planning!H186</f>
        <v>0</v>
      </c>
      <c r="H202" s="4">
        <f>Planning!AJ186</f>
        <v>0</v>
      </c>
      <c r="I202" s="198">
        <f ca="1">IF(OR(W202="1",AND(W202&lt;&gt;"1",G202=Lists!$A$17)),Y202,0)</f>
        <v>0</v>
      </c>
      <c r="J202" s="174"/>
      <c r="K202" s="32" t="str">
        <f ca="1">IF(AND(W202="2",G202&lt;&gt;Lists!$A$17),AA202,Z202)</f>
        <v/>
      </c>
      <c r="L202" s="33" t="str">
        <f t="shared" ca="1" si="30"/>
        <v/>
      </c>
      <c r="M202" s="5">
        <f>Planning!AK186</f>
        <v>0</v>
      </c>
      <c r="N202" s="5">
        <f>'Month 9'!M202+'Month 9'!N202-'Month 9'!O202</f>
        <v>0</v>
      </c>
      <c r="O202" s="166"/>
      <c r="P202" s="32" t="str">
        <f t="shared" si="25"/>
        <v/>
      </c>
      <c r="Q202" s="33" t="str">
        <f t="shared" si="31"/>
        <v/>
      </c>
      <c r="R202" s="89">
        <f ca="1">SUMIFS($J$25:$J$224,$C$25:$C$224,$C202,$G$25:$G$224,Lists!$A$16)</f>
        <v>0</v>
      </c>
      <c r="S202" s="89">
        <f t="shared" si="26"/>
        <v>0</v>
      </c>
      <c r="U202" s="2" t="str">
        <f t="shared" si="27"/>
        <v/>
      </c>
      <c r="W202" s="2" t="str">
        <f>IF(C202=0,"",LEFT(INDEX(Lists!$H$5:$H$49,MATCH(C202,Lists!$G$5:$G$49,0),1),1))</f>
        <v/>
      </c>
      <c r="Y202" s="4">
        <f ca="1">'Month 9'!H202+'Month 9'!I202-'Month 9'!J202</f>
        <v>0</v>
      </c>
      <c r="Z202" s="2" t="str">
        <f t="shared" ca="1" si="28"/>
        <v/>
      </c>
      <c r="AA202" s="2" t="str">
        <f t="shared" ca="1" si="32"/>
        <v/>
      </c>
      <c r="AC202" s="627" t="str">
        <f t="shared" si="29"/>
        <v>0</v>
      </c>
    </row>
    <row r="203" spans="1:29" ht="39" hidden="1" customHeight="1" x14ac:dyDescent="0.2">
      <c r="A203" s="14" t="str">
        <f>Planning!A187</f>
        <v>I179</v>
      </c>
      <c r="B203" s="9">
        <f>Planning!B187</f>
        <v>0</v>
      </c>
      <c r="C203" s="9">
        <f>Planning!C187</f>
        <v>0</v>
      </c>
      <c r="D203" s="9">
        <f>Planning!D187</f>
        <v>0</v>
      </c>
      <c r="E203" s="3">
        <f>Planning!E187</f>
        <v>0</v>
      </c>
      <c r="F203" s="3" t="str">
        <f>IF(Planning!G187&lt;&gt;0,Planning!G187,"")</f>
        <v/>
      </c>
      <c r="G203" s="194">
        <f>Planning!H187</f>
        <v>0</v>
      </c>
      <c r="H203" s="4">
        <f>Planning!AJ187</f>
        <v>0</v>
      </c>
      <c r="I203" s="198">
        <f ca="1">IF(OR(W203="1",AND(W203&lt;&gt;"1",G203=Lists!$A$17)),Y203,0)</f>
        <v>0</v>
      </c>
      <c r="J203" s="174"/>
      <c r="K203" s="32" t="str">
        <f ca="1">IF(AND(W203="2",G203&lt;&gt;Lists!$A$17),AA203,Z203)</f>
        <v/>
      </c>
      <c r="L203" s="33" t="str">
        <f t="shared" ca="1" si="30"/>
        <v/>
      </c>
      <c r="M203" s="5">
        <f>Planning!AK187</f>
        <v>0</v>
      </c>
      <c r="N203" s="5">
        <f>'Month 9'!M203+'Month 9'!N203-'Month 9'!O203</f>
        <v>0</v>
      </c>
      <c r="O203" s="166"/>
      <c r="P203" s="32" t="str">
        <f t="shared" si="25"/>
        <v/>
      </c>
      <c r="Q203" s="33" t="str">
        <f t="shared" si="31"/>
        <v/>
      </c>
      <c r="R203" s="89">
        <f ca="1">SUMIFS($J$25:$J$224,$C$25:$C$224,$C203,$G$25:$G$224,Lists!$A$16)</f>
        <v>0</v>
      </c>
      <c r="S203" s="89">
        <f t="shared" si="26"/>
        <v>0</v>
      </c>
      <c r="U203" s="2" t="str">
        <f t="shared" si="27"/>
        <v/>
      </c>
      <c r="W203" s="2" t="str">
        <f>IF(C203=0,"",LEFT(INDEX(Lists!$H$5:$H$49,MATCH(C203,Lists!$G$5:$G$49,0),1),1))</f>
        <v/>
      </c>
      <c r="Y203" s="4">
        <f ca="1">'Month 9'!H203+'Month 9'!I203-'Month 9'!J203</f>
        <v>0</v>
      </c>
      <c r="Z203" s="2" t="str">
        <f t="shared" ca="1" si="28"/>
        <v/>
      </c>
      <c r="AA203" s="2" t="str">
        <f t="shared" ca="1" si="32"/>
        <v/>
      </c>
      <c r="AC203" s="627" t="str">
        <f t="shared" si="29"/>
        <v>0</v>
      </c>
    </row>
    <row r="204" spans="1:29" ht="39" hidden="1" customHeight="1" x14ac:dyDescent="0.2">
      <c r="A204" s="14" t="str">
        <f>Planning!A188</f>
        <v>I180</v>
      </c>
      <c r="B204" s="9">
        <f>Planning!B188</f>
        <v>0</v>
      </c>
      <c r="C204" s="9">
        <f>Planning!C188</f>
        <v>0</v>
      </c>
      <c r="D204" s="9">
        <f>Planning!D188</f>
        <v>0</v>
      </c>
      <c r="E204" s="3">
        <f>Planning!E188</f>
        <v>0</v>
      </c>
      <c r="F204" s="3" t="str">
        <f>IF(Planning!G188&lt;&gt;0,Planning!G188,"")</f>
        <v/>
      </c>
      <c r="G204" s="194">
        <f>Planning!H188</f>
        <v>0</v>
      </c>
      <c r="H204" s="4">
        <f>Planning!AJ188</f>
        <v>0</v>
      </c>
      <c r="I204" s="198">
        <f ca="1">IF(OR(W204="1",AND(W204&lt;&gt;"1",G204=Lists!$A$17)),Y204,0)</f>
        <v>0</v>
      </c>
      <c r="J204" s="174"/>
      <c r="K204" s="32" t="str">
        <f ca="1">IF(AND(W204="2",G204&lt;&gt;Lists!$A$17),AA204,Z204)</f>
        <v/>
      </c>
      <c r="L204" s="33" t="str">
        <f t="shared" ca="1" si="30"/>
        <v/>
      </c>
      <c r="M204" s="5">
        <f>Planning!AK188</f>
        <v>0</v>
      </c>
      <c r="N204" s="5">
        <f>'Month 9'!M204+'Month 9'!N204-'Month 9'!O204</f>
        <v>0</v>
      </c>
      <c r="O204" s="166"/>
      <c r="P204" s="32" t="str">
        <f t="shared" si="25"/>
        <v/>
      </c>
      <c r="Q204" s="33" t="str">
        <f t="shared" si="31"/>
        <v/>
      </c>
      <c r="R204" s="89">
        <f ca="1">SUMIFS($J$25:$J$224,$C$25:$C$224,$C204,$G$25:$G$224,Lists!$A$16)</f>
        <v>0</v>
      </c>
      <c r="S204" s="89">
        <f t="shared" si="26"/>
        <v>0</v>
      </c>
      <c r="U204" s="2" t="str">
        <f t="shared" si="27"/>
        <v/>
      </c>
      <c r="W204" s="2" t="str">
        <f>IF(C204=0,"",LEFT(INDEX(Lists!$H$5:$H$49,MATCH(C204,Lists!$G$5:$G$49,0),1),1))</f>
        <v/>
      </c>
      <c r="Y204" s="4">
        <f ca="1">'Month 9'!H204+'Month 9'!I204-'Month 9'!J204</f>
        <v>0</v>
      </c>
      <c r="Z204" s="2" t="str">
        <f t="shared" ca="1" si="28"/>
        <v/>
      </c>
      <c r="AA204" s="2" t="str">
        <f t="shared" ca="1" si="32"/>
        <v/>
      </c>
      <c r="AC204" s="627" t="str">
        <f t="shared" si="29"/>
        <v>0</v>
      </c>
    </row>
    <row r="205" spans="1:29" ht="39" hidden="1" customHeight="1" x14ac:dyDescent="0.2">
      <c r="A205" s="14" t="str">
        <f>Planning!A189</f>
        <v>I181</v>
      </c>
      <c r="B205" s="9">
        <f>Planning!B189</f>
        <v>0</v>
      </c>
      <c r="C205" s="9">
        <f>Planning!C189</f>
        <v>0</v>
      </c>
      <c r="D205" s="9">
        <f>Planning!D189</f>
        <v>0</v>
      </c>
      <c r="E205" s="3">
        <f>Planning!E189</f>
        <v>0</v>
      </c>
      <c r="F205" s="3" t="str">
        <f>IF(Planning!G189&lt;&gt;0,Planning!G189,"")</f>
        <v/>
      </c>
      <c r="G205" s="194">
        <f>Planning!H189</f>
        <v>0</v>
      </c>
      <c r="H205" s="4">
        <f>Planning!AJ189</f>
        <v>0</v>
      </c>
      <c r="I205" s="198">
        <f ca="1">IF(OR(W205="1",AND(W205&lt;&gt;"1",G205=Lists!$A$17)),Y205,0)</f>
        <v>0</v>
      </c>
      <c r="J205" s="174"/>
      <c r="K205" s="32" t="str">
        <f ca="1">IF(AND(W205="2",G205&lt;&gt;Lists!$A$17),AA205,Z205)</f>
        <v/>
      </c>
      <c r="L205" s="33" t="str">
        <f t="shared" ca="1" si="30"/>
        <v/>
      </c>
      <c r="M205" s="5">
        <f>Planning!AK189</f>
        <v>0</v>
      </c>
      <c r="N205" s="5">
        <f>'Month 9'!M205+'Month 9'!N205-'Month 9'!O205</f>
        <v>0</v>
      </c>
      <c r="O205" s="166"/>
      <c r="P205" s="32" t="str">
        <f t="shared" si="25"/>
        <v/>
      </c>
      <c r="Q205" s="33" t="str">
        <f t="shared" si="31"/>
        <v/>
      </c>
      <c r="R205" s="89">
        <f ca="1">SUMIFS($J$25:$J$224,$C$25:$C$224,$C205,$G$25:$G$224,Lists!$A$16)</f>
        <v>0</v>
      </c>
      <c r="S205" s="89">
        <f t="shared" si="26"/>
        <v>0</v>
      </c>
      <c r="U205" s="2" t="str">
        <f t="shared" si="27"/>
        <v/>
      </c>
      <c r="W205" s="2" t="str">
        <f>IF(C205=0,"",LEFT(INDEX(Lists!$H$5:$H$49,MATCH(C205,Lists!$G$5:$G$49,0),1),1))</f>
        <v/>
      </c>
      <c r="Y205" s="4">
        <f ca="1">'Month 9'!H205+'Month 9'!I205-'Month 9'!J205</f>
        <v>0</v>
      </c>
      <c r="Z205" s="2" t="str">
        <f t="shared" ca="1" si="28"/>
        <v/>
      </c>
      <c r="AA205" s="2" t="str">
        <f t="shared" ca="1" si="32"/>
        <v/>
      </c>
      <c r="AC205" s="627" t="str">
        <f t="shared" si="29"/>
        <v>0</v>
      </c>
    </row>
    <row r="206" spans="1:29" ht="39" hidden="1" customHeight="1" x14ac:dyDescent="0.2">
      <c r="A206" s="14" t="str">
        <f>Planning!A190</f>
        <v>I182</v>
      </c>
      <c r="B206" s="9">
        <f>Planning!B190</f>
        <v>0</v>
      </c>
      <c r="C206" s="9">
        <f>Planning!C190</f>
        <v>0</v>
      </c>
      <c r="D206" s="9">
        <f>Planning!D190</f>
        <v>0</v>
      </c>
      <c r="E206" s="3">
        <f>Planning!E190</f>
        <v>0</v>
      </c>
      <c r="F206" s="3" t="str">
        <f>IF(Planning!G190&lt;&gt;0,Planning!G190,"")</f>
        <v/>
      </c>
      <c r="G206" s="194">
        <f>Planning!H190</f>
        <v>0</v>
      </c>
      <c r="H206" s="4">
        <f>Planning!AJ190</f>
        <v>0</v>
      </c>
      <c r="I206" s="198">
        <f ca="1">IF(OR(W206="1",AND(W206&lt;&gt;"1",G206=Lists!$A$17)),Y206,0)</f>
        <v>0</v>
      </c>
      <c r="J206" s="174"/>
      <c r="K206" s="32" t="str">
        <f ca="1">IF(AND(W206="2",G206&lt;&gt;Lists!$A$17),AA206,Z206)</f>
        <v/>
      </c>
      <c r="L206" s="33" t="str">
        <f t="shared" ca="1" si="30"/>
        <v/>
      </c>
      <c r="M206" s="5">
        <f>Planning!AK190</f>
        <v>0</v>
      </c>
      <c r="N206" s="5">
        <f>'Month 9'!M206+'Month 9'!N206-'Month 9'!O206</f>
        <v>0</v>
      </c>
      <c r="O206" s="166"/>
      <c r="P206" s="32" t="str">
        <f t="shared" si="25"/>
        <v/>
      </c>
      <c r="Q206" s="33" t="str">
        <f t="shared" si="31"/>
        <v/>
      </c>
      <c r="R206" s="89">
        <f ca="1">SUMIFS($J$25:$J$224,$C$25:$C$224,$C206,$G$25:$G$224,Lists!$A$16)</f>
        <v>0</v>
      </c>
      <c r="S206" s="89">
        <f t="shared" si="26"/>
        <v>0</v>
      </c>
      <c r="U206" s="2" t="str">
        <f t="shared" si="27"/>
        <v/>
      </c>
      <c r="W206" s="2" t="str">
        <f>IF(C206=0,"",LEFT(INDEX(Lists!$H$5:$H$49,MATCH(C206,Lists!$G$5:$G$49,0),1),1))</f>
        <v/>
      </c>
      <c r="Y206" s="4">
        <f ca="1">'Month 9'!H206+'Month 9'!I206-'Month 9'!J206</f>
        <v>0</v>
      </c>
      <c r="Z206" s="2" t="str">
        <f t="shared" ca="1" si="28"/>
        <v/>
      </c>
      <c r="AA206" s="2" t="str">
        <f t="shared" ca="1" si="32"/>
        <v/>
      </c>
      <c r="AC206" s="627" t="str">
        <f t="shared" si="29"/>
        <v>0</v>
      </c>
    </row>
    <row r="207" spans="1:29" ht="39" hidden="1" customHeight="1" x14ac:dyDescent="0.2">
      <c r="A207" s="14" t="str">
        <f>Planning!A191</f>
        <v>I183</v>
      </c>
      <c r="B207" s="9">
        <f>Planning!B191</f>
        <v>0</v>
      </c>
      <c r="C207" s="9">
        <f>Planning!C191</f>
        <v>0</v>
      </c>
      <c r="D207" s="9">
        <f>Planning!D191</f>
        <v>0</v>
      </c>
      <c r="E207" s="3">
        <f>Planning!E191</f>
        <v>0</v>
      </c>
      <c r="F207" s="3" t="str">
        <f>IF(Planning!G191&lt;&gt;0,Planning!G191,"")</f>
        <v/>
      </c>
      <c r="G207" s="194">
        <f>Planning!H191</f>
        <v>0</v>
      </c>
      <c r="H207" s="4">
        <f>Planning!AJ191</f>
        <v>0</v>
      </c>
      <c r="I207" s="198">
        <f ca="1">IF(OR(W207="1",AND(W207&lt;&gt;"1",G207=Lists!$A$17)),Y207,0)</f>
        <v>0</v>
      </c>
      <c r="J207" s="174"/>
      <c r="K207" s="32" t="str">
        <f ca="1">IF(AND(W207="2",G207&lt;&gt;Lists!$A$17),AA207,Z207)</f>
        <v/>
      </c>
      <c r="L207" s="33" t="str">
        <f t="shared" ca="1" si="30"/>
        <v/>
      </c>
      <c r="M207" s="5">
        <f>Planning!AK191</f>
        <v>0</v>
      </c>
      <c r="N207" s="5">
        <f>'Month 9'!M207+'Month 9'!N207-'Month 9'!O207</f>
        <v>0</v>
      </c>
      <c r="O207" s="166"/>
      <c r="P207" s="32" t="str">
        <f t="shared" si="25"/>
        <v/>
      </c>
      <c r="Q207" s="33" t="str">
        <f t="shared" si="31"/>
        <v/>
      </c>
      <c r="R207" s="89">
        <f ca="1">SUMIFS($J$25:$J$224,$C$25:$C$224,$C207,$G$25:$G$224,Lists!$A$16)</f>
        <v>0</v>
      </c>
      <c r="S207" s="89">
        <f t="shared" si="26"/>
        <v>0</v>
      </c>
      <c r="U207" s="2" t="str">
        <f t="shared" si="27"/>
        <v/>
      </c>
      <c r="W207" s="2" t="str">
        <f>IF(C207=0,"",LEFT(INDEX(Lists!$H$5:$H$49,MATCH(C207,Lists!$G$5:$G$49,0),1),1))</f>
        <v/>
      </c>
      <c r="Y207" s="4">
        <f ca="1">'Month 9'!H207+'Month 9'!I207-'Month 9'!J207</f>
        <v>0</v>
      </c>
      <c r="Z207" s="2" t="str">
        <f t="shared" ca="1" si="28"/>
        <v/>
      </c>
      <c r="AA207" s="2" t="str">
        <f t="shared" ca="1" si="32"/>
        <v/>
      </c>
      <c r="AC207" s="627" t="str">
        <f t="shared" si="29"/>
        <v>0</v>
      </c>
    </row>
    <row r="208" spans="1:29" ht="39" hidden="1" customHeight="1" x14ac:dyDescent="0.2">
      <c r="A208" s="14" t="str">
        <f>Planning!A192</f>
        <v>I184</v>
      </c>
      <c r="B208" s="9">
        <f>Planning!B192</f>
        <v>0</v>
      </c>
      <c r="C208" s="9">
        <f>Planning!C192</f>
        <v>0</v>
      </c>
      <c r="D208" s="9">
        <f>Planning!D192</f>
        <v>0</v>
      </c>
      <c r="E208" s="3">
        <f>Planning!E192</f>
        <v>0</v>
      </c>
      <c r="F208" s="3" t="str">
        <f>IF(Planning!G192&lt;&gt;0,Planning!G192,"")</f>
        <v/>
      </c>
      <c r="G208" s="194">
        <f>Planning!H192</f>
        <v>0</v>
      </c>
      <c r="H208" s="4">
        <f>Planning!AJ192</f>
        <v>0</v>
      </c>
      <c r="I208" s="198">
        <f ca="1">IF(OR(W208="1",AND(W208&lt;&gt;"1",G208=Lists!$A$17)),Y208,0)</f>
        <v>0</v>
      </c>
      <c r="J208" s="174"/>
      <c r="K208" s="32" t="str">
        <f ca="1">IF(AND(W208="2",G208&lt;&gt;Lists!$A$17),AA208,Z208)</f>
        <v/>
      </c>
      <c r="L208" s="33" t="str">
        <f t="shared" ca="1" si="30"/>
        <v/>
      </c>
      <c r="M208" s="5">
        <f>Planning!AK192</f>
        <v>0</v>
      </c>
      <c r="N208" s="5">
        <f>'Month 9'!M208+'Month 9'!N208-'Month 9'!O208</f>
        <v>0</v>
      </c>
      <c r="O208" s="166"/>
      <c r="P208" s="32" t="str">
        <f t="shared" si="25"/>
        <v/>
      </c>
      <c r="Q208" s="33" t="str">
        <f t="shared" si="31"/>
        <v/>
      </c>
      <c r="R208" s="89">
        <f ca="1">SUMIFS($J$25:$J$224,$C$25:$C$224,$C208,$G$25:$G$224,Lists!$A$16)</f>
        <v>0</v>
      </c>
      <c r="S208" s="89">
        <f t="shared" si="26"/>
        <v>0</v>
      </c>
      <c r="U208" s="2" t="str">
        <f t="shared" si="27"/>
        <v/>
      </c>
      <c r="W208" s="2" t="str">
        <f>IF(C208=0,"",LEFT(INDEX(Lists!$H$5:$H$49,MATCH(C208,Lists!$G$5:$G$49,0),1),1))</f>
        <v/>
      </c>
      <c r="Y208" s="4">
        <f ca="1">'Month 9'!H208+'Month 9'!I208-'Month 9'!J208</f>
        <v>0</v>
      </c>
      <c r="Z208" s="2" t="str">
        <f t="shared" ca="1" si="28"/>
        <v/>
      </c>
      <c r="AA208" s="2" t="str">
        <f t="shared" ca="1" si="32"/>
        <v/>
      </c>
      <c r="AC208" s="627" t="str">
        <f t="shared" si="29"/>
        <v>0</v>
      </c>
    </row>
    <row r="209" spans="1:29" ht="39" hidden="1" customHeight="1" x14ac:dyDescent="0.2">
      <c r="A209" s="14" t="str">
        <f>Planning!A193</f>
        <v>I185</v>
      </c>
      <c r="B209" s="9">
        <f>Planning!B193</f>
        <v>0</v>
      </c>
      <c r="C209" s="9">
        <f>Planning!C193</f>
        <v>0</v>
      </c>
      <c r="D209" s="9">
        <f>Planning!D193</f>
        <v>0</v>
      </c>
      <c r="E209" s="3">
        <f>Planning!E193</f>
        <v>0</v>
      </c>
      <c r="F209" s="3" t="str">
        <f>IF(Planning!G193&lt;&gt;0,Planning!G193,"")</f>
        <v/>
      </c>
      <c r="G209" s="194">
        <f>Planning!H193</f>
        <v>0</v>
      </c>
      <c r="H209" s="4">
        <f>Planning!AJ193</f>
        <v>0</v>
      </c>
      <c r="I209" s="198">
        <f ca="1">IF(OR(W209="1",AND(W209&lt;&gt;"1",G209=Lists!$A$17)),Y209,0)</f>
        <v>0</v>
      </c>
      <c r="J209" s="174"/>
      <c r="K209" s="32" t="str">
        <f ca="1">IF(AND(W209="2",G209&lt;&gt;Lists!$A$17),AA209,Z209)</f>
        <v/>
      </c>
      <c r="L209" s="33" t="str">
        <f t="shared" ca="1" si="30"/>
        <v/>
      </c>
      <c r="M209" s="5">
        <f>Planning!AK193</f>
        <v>0</v>
      </c>
      <c r="N209" s="5">
        <f>'Month 9'!M209+'Month 9'!N209-'Month 9'!O209</f>
        <v>0</v>
      </c>
      <c r="O209" s="166"/>
      <c r="P209" s="32" t="str">
        <f t="shared" si="25"/>
        <v/>
      </c>
      <c r="Q209" s="33" t="str">
        <f t="shared" si="31"/>
        <v/>
      </c>
      <c r="R209" s="89">
        <f ca="1">SUMIFS($J$25:$J$224,$C$25:$C$224,$C209,$G$25:$G$224,Lists!$A$16)</f>
        <v>0</v>
      </c>
      <c r="S209" s="89">
        <f t="shared" si="26"/>
        <v>0</v>
      </c>
      <c r="U209" s="2" t="str">
        <f t="shared" si="27"/>
        <v/>
      </c>
      <c r="W209" s="2" t="str">
        <f>IF(C209=0,"",LEFT(INDEX(Lists!$H$5:$H$49,MATCH(C209,Lists!$G$5:$G$49,0),1),1))</f>
        <v/>
      </c>
      <c r="Y209" s="4">
        <f ca="1">'Month 9'!H209+'Month 9'!I209-'Month 9'!J209</f>
        <v>0</v>
      </c>
      <c r="Z209" s="2" t="str">
        <f t="shared" ca="1" si="28"/>
        <v/>
      </c>
      <c r="AA209" s="2" t="str">
        <f t="shared" ca="1" si="32"/>
        <v/>
      </c>
      <c r="AC209" s="627" t="str">
        <f t="shared" si="29"/>
        <v>0</v>
      </c>
    </row>
    <row r="210" spans="1:29" ht="39" hidden="1" customHeight="1" x14ac:dyDescent="0.2">
      <c r="A210" s="14" t="str">
        <f>Planning!A194</f>
        <v>I186</v>
      </c>
      <c r="B210" s="9">
        <f>Planning!B194</f>
        <v>0</v>
      </c>
      <c r="C210" s="9">
        <f>Planning!C194</f>
        <v>0</v>
      </c>
      <c r="D210" s="9">
        <f>Planning!D194</f>
        <v>0</v>
      </c>
      <c r="E210" s="3">
        <f>Planning!E194</f>
        <v>0</v>
      </c>
      <c r="F210" s="3" t="str">
        <f>IF(Planning!G194&lt;&gt;0,Planning!G194,"")</f>
        <v/>
      </c>
      <c r="G210" s="194">
        <f>Planning!H194</f>
        <v>0</v>
      </c>
      <c r="H210" s="4">
        <f>Planning!AJ194</f>
        <v>0</v>
      </c>
      <c r="I210" s="198">
        <f ca="1">IF(OR(W210="1",AND(W210&lt;&gt;"1",G210=Lists!$A$17)),Y210,0)</f>
        <v>0</v>
      </c>
      <c r="J210" s="174"/>
      <c r="K210" s="32" t="str">
        <f ca="1">IF(AND(W210="2",G210&lt;&gt;Lists!$A$17),AA210,Z210)</f>
        <v/>
      </c>
      <c r="L210" s="33" t="str">
        <f t="shared" ca="1" si="30"/>
        <v/>
      </c>
      <c r="M210" s="5">
        <f>Planning!AK194</f>
        <v>0</v>
      </c>
      <c r="N210" s="5">
        <f>'Month 9'!M210+'Month 9'!N210-'Month 9'!O210</f>
        <v>0</v>
      </c>
      <c r="O210" s="166"/>
      <c r="P210" s="32" t="str">
        <f t="shared" si="25"/>
        <v/>
      </c>
      <c r="Q210" s="33" t="str">
        <f t="shared" si="31"/>
        <v/>
      </c>
      <c r="R210" s="89">
        <f ca="1">SUMIFS($J$25:$J$224,$C$25:$C$224,$C210,$G$25:$G$224,Lists!$A$16)</f>
        <v>0</v>
      </c>
      <c r="S210" s="89">
        <f t="shared" si="26"/>
        <v>0</v>
      </c>
      <c r="U210" s="2" t="str">
        <f t="shared" si="27"/>
        <v/>
      </c>
      <c r="W210" s="2" t="str">
        <f>IF(C210=0,"",LEFT(INDEX(Lists!$H$5:$H$49,MATCH(C210,Lists!$G$5:$G$49,0),1),1))</f>
        <v/>
      </c>
      <c r="Y210" s="4">
        <f ca="1">'Month 9'!H210+'Month 9'!I210-'Month 9'!J210</f>
        <v>0</v>
      </c>
      <c r="Z210" s="2" t="str">
        <f t="shared" ca="1" si="28"/>
        <v/>
      </c>
      <c r="AA210" s="2" t="str">
        <f t="shared" ca="1" si="32"/>
        <v/>
      </c>
      <c r="AC210" s="627" t="str">
        <f t="shared" si="29"/>
        <v>0</v>
      </c>
    </row>
    <row r="211" spans="1:29" ht="39" hidden="1" customHeight="1" x14ac:dyDescent="0.2">
      <c r="A211" s="14" t="str">
        <f>Planning!A195</f>
        <v>I187</v>
      </c>
      <c r="B211" s="9">
        <f>Planning!B195</f>
        <v>0</v>
      </c>
      <c r="C211" s="9">
        <f>Planning!C195</f>
        <v>0</v>
      </c>
      <c r="D211" s="9">
        <f>Planning!D195</f>
        <v>0</v>
      </c>
      <c r="E211" s="3">
        <f>Planning!E195</f>
        <v>0</v>
      </c>
      <c r="F211" s="3" t="str">
        <f>IF(Planning!G195&lt;&gt;0,Planning!G195,"")</f>
        <v/>
      </c>
      <c r="G211" s="194">
        <f>Planning!H195</f>
        <v>0</v>
      </c>
      <c r="H211" s="4">
        <f>Planning!AJ195</f>
        <v>0</v>
      </c>
      <c r="I211" s="198">
        <f ca="1">IF(OR(W211="1",AND(W211&lt;&gt;"1",G211=Lists!$A$17)),Y211,0)</f>
        <v>0</v>
      </c>
      <c r="J211" s="174"/>
      <c r="K211" s="32" t="str">
        <f ca="1">IF(AND(W211="2",G211&lt;&gt;Lists!$A$17),AA211,Z211)</f>
        <v/>
      </c>
      <c r="L211" s="33" t="str">
        <f t="shared" ca="1" si="30"/>
        <v/>
      </c>
      <c r="M211" s="5">
        <f>Planning!AK195</f>
        <v>0</v>
      </c>
      <c r="N211" s="5">
        <f>'Month 9'!M211+'Month 9'!N211-'Month 9'!O211</f>
        <v>0</v>
      </c>
      <c r="O211" s="166"/>
      <c r="P211" s="32" t="str">
        <f t="shared" si="25"/>
        <v/>
      </c>
      <c r="Q211" s="33" t="str">
        <f t="shared" si="31"/>
        <v/>
      </c>
      <c r="R211" s="89">
        <f ca="1">SUMIFS($J$25:$J$224,$C$25:$C$224,$C211,$G$25:$G$224,Lists!$A$16)</f>
        <v>0</v>
      </c>
      <c r="S211" s="89">
        <f t="shared" si="26"/>
        <v>0</v>
      </c>
      <c r="U211" s="2" t="str">
        <f t="shared" si="27"/>
        <v/>
      </c>
      <c r="W211" s="2" t="str">
        <f>IF(C211=0,"",LEFT(INDEX(Lists!$H$5:$H$49,MATCH(C211,Lists!$G$5:$G$49,0),1),1))</f>
        <v/>
      </c>
      <c r="Y211" s="4">
        <f ca="1">'Month 9'!H211+'Month 9'!I211-'Month 9'!J211</f>
        <v>0</v>
      </c>
      <c r="Z211" s="2" t="str">
        <f t="shared" ca="1" si="28"/>
        <v/>
      </c>
      <c r="AA211" s="2" t="str">
        <f t="shared" ca="1" si="32"/>
        <v/>
      </c>
      <c r="AC211" s="627" t="str">
        <f t="shared" si="29"/>
        <v>0</v>
      </c>
    </row>
    <row r="212" spans="1:29" ht="39" hidden="1" customHeight="1" x14ac:dyDescent="0.2">
      <c r="A212" s="14" t="str">
        <f>Planning!A196</f>
        <v>I188</v>
      </c>
      <c r="B212" s="9">
        <f>Planning!B196</f>
        <v>0</v>
      </c>
      <c r="C212" s="9">
        <f>Planning!C196</f>
        <v>0</v>
      </c>
      <c r="D212" s="9">
        <f>Planning!D196</f>
        <v>0</v>
      </c>
      <c r="E212" s="3">
        <f>Planning!E196</f>
        <v>0</v>
      </c>
      <c r="F212" s="3" t="str">
        <f>IF(Planning!G196&lt;&gt;0,Planning!G196,"")</f>
        <v/>
      </c>
      <c r="G212" s="194">
        <f>Planning!H196</f>
        <v>0</v>
      </c>
      <c r="H212" s="4">
        <f>Planning!AJ196</f>
        <v>0</v>
      </c>
      <c r="I212" s="198">
        <f ca="1">IF(OR(W212="1",AND(W212&lt;&gt;"1",G212=Lists!$A$17)),Y212,0)</f>
        <v>0</v>
      </c>
      <c r="J212" s="174"/>
      <c r="K212" s="32" t="str">
        <f ca="1">IF(AND(W212="2",G212&lt;&gt;Lists!$A$17),AA212,Z212)</f>
        <v/>
      </c>
      <c r="L212" s="33" t="str">
        <f t="shared" ca="1" si="30"/>
        <v/>
      </c>
      <c r="M212" s="5">
        <f>Planning!AK196</f>
        <v>0</v>
      </c>
      <c r="N212" s="5">
        <f>'Month 9'!M212+'Month 9'!N212-'Month 9'!O212</f>
        <v>0</v>
      </c>
      <c r="O212" s="166"/>
      <c r="P212" s="32" t="str">
        <f t="shared" si="25"/>
        <v/>
      </c>
      <c r="Q212" s="33" t="str">
        <f t="shared" si="31"/>
        <v/>
      </c>
      <c r="R212" s="89">
        <f ca="1">SUMIFS($J$25:$J$224,$C$25:$C$224,$C212,$G$25:$G$224,Lists!$A$16)</f>
        <v>0</v>
      </c>
      <c r="S212" s="89">
        <f t="shared" si="26"/>
        <v>0</v>
      </c>
      <c r="U212" s="2" t="str">
        <f t="shared" si="27"/>
        <v/>
      </c>
      <c r="W212" s="2" t="str">
        <f>IF(C212=0,"",LEFT(INDEX(Lists!$H$5:$H$49,MATCH(C212,Lists!$G$5:$G$49,0),1),1))</f>
        <v/>
      </c>
      <c r="Y212" s="4">
        <f ca="1">'Month 9'!H212+'Month 9'!I212-'Month 9'!J212</f>
        <v>0</v>
      </c>
      <c r="Z212" s="2" t="str">
        <f t="shared" ca="1" si="28"/>
        <v/>
      </c>
      <c r="AA212" s="2" t="str">
        <f t="shared" ca="1" si="32"/>
        <v/>
      </c>
      <c r="AC212" s="627" t="str">
        <f t="shared" si="29"/>
        <v>0</v>
      </c>
    </row>
    <row r="213" spans="1:29" ht="39" hidden="1" customHeight="1" x14ac:dyDescent="0.2">
      <c r="A213" s="14" t="str">
        <f>Planning!A197</f>
        <v>I189</v>
      </c>
      <c r="B213" s="9">
        <f>Planning!B197</f>
        <v>0</v>
      </c>
      <c r="C213" s="9">
        <f>Planning!C197</f>
        <v>0</v>
      </c>
      <c r="D213" s="9">
        <f>Planning!D197</f>
        <v>0</v>
      </c>
      <c r="E213" s="3">
        <f>Planning!E197</f>
        <v>0</v>
      </c>
      <c r="F213" s="3" t="str">
        <f>IF(Planning!G197&lt;&gt;0,Planning!G197,"")</f>
        <v/>
      </c>
      <c r="G213" s="194">
        <f>Planning!H197</f>
        <v>0</v>
      </c>
      <c r="H213" s="4">
        <f>Planning!AJ197</f>
        <v>0</v>
      </c>
      <c r="I213" s="198">
        <f ca="1">IF(OR(W213="1",AND(W213&lt;&gt;"1",G213=Lists!$A$17)),Y213,0)</f>
        <v>0</v>
      </c>
      <c r="J213" s="174"/>
      <c r="K213" s="32" t="str">
        <f ca="1">IF(AND(W213="2",G213&lt;&gt;Lists!$A$17),AA213,Z213)</f>
        <v/>
      </c>
      <c r="L213" s="33" t="str">
        <f t="shared" ca="1" si="30"/>
        <v/>
      </c>
      <c r="M213" s="5">
        <f>Planning!AK197</f>
        <v>0</v>
      </c>
      <c r="N213" s="5">
        <f>'Month 9'!M213+'Month 9'!N213-'Month 9'!O213</f>
        <v>0</v>
      </c>
      <c r="O213" s="166"/>
      <c r="P213" s="32" t="str">
        <f t="shared" si="25"/>
        <v/>
      </c>
      <c r="Q213" s="33" t="str">
        <f t="shared" si="31"/>
        <v/>
      </c>
      <c r="R213" s="89">
        <f ca="1">SUMIFS($J$25:$J$224,$C$25:$C$224,$C213,$G$25:$G$224,Lists!$A$16)</f>
        <v>0</v>
      </c>
      <c r="S213" s="89">
        <f t="shared" si="26"/>
        <v>0</v>
      </c>
      <c r="U213" s="2" t="str">
        <f t="shared" si="27"/>
        <v/>
      </c>
      <c r="W213" s="2" t="str">
        <f>IF(C213=0,"",LEFT(INDEX(Lists!$H$5:$H$49,MATCH(C213,Lists!$G$5:$G$49,0),1),1))</f>
        <v/>
      </c>
      <c r="Y213" s="4">
        <f ca="1">'Month 9'!H213+'Month 9'!I213-'Month 9'!J213</f>
        <v>0</v>
      </c>
      <c r="Z213" s="2" t="str">
        <f t="shared" ca="1" si="28"/>
        <v/>
      </c>
      <c r="AA213" s="2" t="str">
        <f t="shared" ca="1" si="32"/>
        <v/>
      </c>
      <c r="AC213" s="627" t="str">
        <f t="shared" si="29"/>
        <v>0</v>
      </c>
    </row>
    <row r="214" spans="1:29" ht="39" hidden="1" customHeight="1" x14ac:dyDescent="0.2">
      <c r="A214" s="14" t="str">
        <f>Planning!A198</f>
        <v>I190</v>
      </c>
      <c r="B214" s="9">
        <f>Planning!B198</f>
        <v>0</v>
      </c>
      <c r="C214" s="9">
        <f>Planning!C198</f>
        <v>0</v>
      </c>
      <c r="D214" s="9">
        <f>Planning!D198</f>
        <v>0</v>
      </c>
      <c r="E214" s="3">
        <f>Planning!E198</f>
        <v>0</v>
      </c>
      <c r="F214" s="3" t="str">
        <f>IF(Planning!G198&lt;&gt;0,Planning!G198,"")</f>
        <v/>
      </c>
      <c r="G214" s="194">
        <f>Planning!H198</f>
        <v>0</v>
      </c>
      <c r="H214" s="4">
        <f>Planning!AJ198</f>
        <v>0</v>
      </c>
      <c r="I214" s="198">
        <f ca="1">IF(OR(W214="1",AND(W214&lt;&gt;"1",G214=Lists!$A$17)),Y214,0)</f>
        <v>0</v>
      </c>
      <c r="J214" s="174"/>
      <c r="K214" s="32" t="str">
        <f ca="1">IF(AND(W214="2",G214&lt;&gt;Lists!$A$17),AA214,Z214)</f>
        <v/>
      </c>
      <c r="L214" s="33" t="str">
        <f t="shared" ca="1" si="30"/>
        <v/>
      </c>
      <c r="M214" s="5">
        <f>Planning!AK198</f>
        <v>0</v>
      </c>
      <c r="N214" s="5">
        <f>'Month 9'!M214+'Month 9'!N214-'Month 9'!O214</f>
        <v>0</v>
      </c>
      <c r="O214" s="166"/>
      <c r="P214" s="32" t="str">
        <f t="shared" si="25"/>
        <v/>
      </c>
      <c r="Q214" s="33" t="str">
        <f t="shared" si="31"/>
        <v/>
      </c>
      <c r="R214" s="89">
        <f ca="1">SUMIFS($J$25:$J$224,$C$25:$C$224,$C214,$G$25:$G$224,Lists!$A$16)</f>
        <v>0</v>
      </c>
      <c r="S214" s="89">
        <f t="shared" si="26"/>
        <v>0</v>
      </c>
      <c r="U214" s="2" t="str">
        <f t="shared" si="27"/>
        <v/>
      </c>
      <c r="W214" s="2" t="str">
        <f>IF(C214=0,"",LEFT(INDEX(Lists!$H$5:$H$49,MATCH(C214,Lists!$G$5:$G$49,0),1),1))</f>
        <v/>
      </c>
      <c r="Y214" s="4">
        <f ca="1">'Month 9'!H214+'Month 9'!I214-'Month 9'!J214</f>
        <v>0</v>
      </c>
      <c r="Z214" s="2" t="str">
        <f t="shared" ca="1" si="28"/>
        <v/>
      </c>
      <c r="AA214" s="2" t="str">
        <f t="shared" ca="1" si="32"/>
        <v/>
      </c>
      <c r="AC214" s="627" t="str">
        <f t="shared" si="29"/>
        <v>0</v>
      </c>
    </row>
    <row r="215" spans="1:29" ht="39" hidden="1" customHeight="1" x14ac:dyDescent="0.2">
      <c r="A215" s="14" t="str">
        <f>Planning!A199</f>
        <v>I191</v>
      </c>
      <c r="B215" s="9">
        <f>Planning!B199</f>
        <v>0</v>
      </c>
      <c r="C215" s="9">
        <f>Planning!C199</f>
        <v>0</v>
      </c>
      <c r="D215" s="9">
        <f>Planning!D199</f>
        <v>0</v>
      </c>
      <c r="E215" s="3">
        <f>Planning!E199</f>
        <v>0</v>
      </c>
      <c r="F215" s="3" t="str">
        <f>IF(Planning!G199&lt;&gt;0,Planning!G199,"")</f>
        <v/>
      </c>
      <c r="G215" s="194">
        <f>Planning!H199</f>
        <v>0</v>
      </c>
      <c r="H215" s="4">
        <f>Planning!AJ199</f>
        <v>0</v>
      </c>
      <c r="I215" s="198">
        <f ca="1">IF(OR(W215="1",AND(W215&lt;&gt;"1",G215=Lists!$A$17)),Y215,0)</f>
        <v>0</v>
      </c>
      <c r="J215" s="174"/>
      <c r="K215" s="32" t="str">
        <f ca="1">IF(AND(W215="2",G215&lt;&gt;Lists!$A$17),AA215,Z215)</f>
        <v/>
      </c>
      <c r="L215" s="33" t="str">
        <f t="shared" ca="1" si="30"/>
        <v/>
      </c>
      <c r="M215" s="5">
        <f>Planning!AK199</f>
        <v>0</v>
      </c>
      <c r="N215" s="5">
        <f>'Month 9'!M215+'Month 9'!N215-'Month 9'!O215</f>
        <v>0</v>
      </c>
      <c r="O215" s="166"/>
      <c r="P215" s="32" t="str">
        <f t="shared" si="25"/>
        <v/>
      </c>
      <c r="Q215" s="33" t="str">
        <f t="shared" si="31"/>
        <v/>
      </c>
      <c r="R215" s="89">
        <f ca="1">SUMIFS($J$25:$J$224,$C$25:$C$224,$C215,$G$25:$G$224,Lists!$A$16)</f>
        <v>0</v>
      </c>
      <c r="S215" s="89">
        <f t="shared" si="26"/>
        <v>0</v>
      </c>
      <c r="U215" s="2" t="str">
        <f t="shared" si="27"/>
        <v/>
      </c>
      <c r="W215" s="2" t="str">
        <f>IF(C215=0,"",LEFT(INDEX(Lists!$H$5:$H$49,MATCH(C215,Lists!$G$5:$G$49,0),1),1))</f>
        <v/>
      </c>
      <c r="Y215" s="4">
        <f ca="1">'Month 9'!H215+'Month 9'!I215-'Month 9'!J215</f>
        <v>0</v>
      </c>
      <c r="Z215" s="2" t="str">
        <f t="shared" ca="1" si="28"/>
        <v/>
      </c>
      <c r="AA215" s="2" t="str">
        <f t="shared" ca="1" si="32"/>
        <v/>
      </c>
      <c r="AC215" s="627" t="str">
        <f t="shared" si="29"/>
        <v>0</v>
      </c>
    </row>
    <row r="216" spans="1:29" ht="39" hidden="1" customHeight="1" x14ac:dyDescent="0.2">
      <c r="A216" s="14" t="str">
        <f>Planning!A200</f>
        <v>I192</v>
      </c>
      <c r="B216" s="9">
        <f>Planning!B200</f>
        <v>0</v>
      </c>
      <c r="C216" s="9">
        <f>Planning!C200</f>
        <v>0</v>
      </c>
      <c r="D216" s="9">
        <f>Planning!D200</f>
        <v>0</v>
      </c>
      <c r="E216" s="3">
        <f>Planning!E200</f>
        <v>0</v>
      </c>
      <c r="F216" s="3" t="str">
        <f>IF(Planning!G200&lt;&gt;0,Planning!G200,"")</f>
        <v/>
      </c>
      <c r="G216" s="194">
        <f>Planning!H200</f>
        <v>0</v>
      </c>
      <c r="H216" s="4">
        <f>Planning!AJ200</f>
        <v>0</v>
      </c>
      <c r="I216" s="198">
        <f ca="1">IF(OR(W216="1",AND(W216&lt;&gt;"1",G216=Lists!$A$17)),Y216,0)</f>
        <v>0</v>
      </c>
      <c r="J216" s="174"/>
      <c r="K216" s="32" t="str">
        <f ca="1">IF(AND(W216="2",G216&lt;&gt;Lists!$A$17),AA216,Z216)</f>
        <v/>
      </c>
      <c r="L216" s="33" t="str">
        <f t="shared" ca="1" si="30"/>
        <v/>
      </c>
      <c r="M216" s="5">
        <f>Planning!AK200</f>
        <v>0</v>
      </c>
      <c r="N216" s="5">
        <f>'Month 9'!M216+'Month 9'!N216-'Month 9'!O216</f>
        <v>0</v>
      </c>
      <c r="O216" s="166"/>
      <c r="P216" s="32" t="str">
        <f t="shared" si="25"/>
        <v/>
      </c>
      <c r="Q216" s="33" t="str">
        <f t="shared" si="31"/>
        <v/>
      </c>
      <c r="R216" s="89">
        <f ca="1">SUMIFS($J$25:$J$224,$C$25:$C$224,$C216,$G$25:$G$224,Lists!$A$16)</f>
        <v>0</v>
      </c>
      <c r="S216" s="89">
        <f t="shared" si="26"/>
        <v>0</v>
      </c>
      <c r="U216" s="2" t="str">
        <f t="shared" si="27"/>
        <v/>
      </c>
      <c r="W216" s="2" t="str">
        <f>IF(C216=0,"",LEFT(INDEX(Lists!$H$5:$H$49,MATCH(C216,Lists!$G$5:$G$49,0),1),1))</f>
        <v/>
      </c>
      <c r="Y216" s="4">
        <f ca="1">'Month 9'!H216+'Month 9'!I216-'Month 9'!J216</f>
        <v>0</v>
      </c>
      <c r="Z216" s="2" t="str">
        <f t="shared" ca="1" si="28"/>
        <v/>
      </c>
      <c r="AA216" s="2" t="str">
        <f t="shared" ca="1" si="32"/>
        <v/>
      </c>
      <c r="AC216" s="627" t="str">
        <f t="shared" si="29"/>
        <v>0</v>
      </c>
    </row>
    <row r="217" spans="1:29" ht="39" hidden="1" customHeight="1" x14ac:dyDescent="0.2">
      <c r="A217" s="14" t="str">
        <f>Planning!A201</f>
        <v>I193</v>
      </c>
      <c r="B217" s="9">
        <f>Planning!B201</f>
        <v>0</v>
      </c>
      <c r="C217" s="9">
        <f>Planning!C201</f>
        <v>0</v>
      </c>
      <c r="D217" s="9">
        <f>Planning!D201</f>
        <v>0</v>
      </c>
      <c r="E217" s="3">
        <f>Planning!E201</f>
        <v>0</v>
      </c>
      <c r="F217" s="3" t="str">
        <f>IF(Planning!G201&lt;&gt;0,Planning!G201,"")</f>
        <v/>
      </c>
      <c r="G217" s="194">
        <f>Planning!H201</f>
        <v>0</v>
      </c>
      <c r="H217" s="4">
        <f>Planning!AJ201</f>
        <v>0</v>
      </c>
      <c r="I217" s="198">
        <f ca="1">IF(OR(W217="1",AND(W217&lt;&gt;"1",G217=Lists!$A$17)),Y217,0)</f>
        <v>0</v>
      </c>
      <c r="J217" s="174"/>
      <c r="K217" s="32" t="str">
        <f ca="1">IF(AND(W217="2",G217&lt;&gt;Lists!$A$17),AA217,Z217)</f>
        <v/>
      </c>
      <c r="L217" s="33" t="str">
        <f t="shared" ref="L217:L224" ca="1" si="33">IF($U217=ExcluirDelPLogro,"",IF(AND(H217=0,I217=0,J217=0),"",K217))</f>
        <v/>
      </c>
      <c r="M217" s="5">
        <f>Planning!AK201</f>
        <v>0</v>
      </c>
      <c r="N217" s="5">
        <f>'Month 9'!M217+'Month 9'!N217-'Month 9'!O217</f>
        <v>0</v>
      </c>
      <c r="O217" s="166"/>
      <c r="P217" s="32" t="str">
        <f t="shared" si="25"/>
        <v/>
      </c>
      <c r="Q217" s="33" t="str">
        <f t="shared" ref="Q217:Q224" si="34">IF($U217=ExcluirDelPLogro,"",IF(AND(M217=0,N217=0,O217=0),"",P217))</f>
        <v/>
      </c>
      <c r="R217" s="89">
        <f ca="1">SUMIFS($J$25:$J$224,$C$25:$C$224,$C217,$G$25:$G$224,Lists!$A$16)</f>
        <v>0</v>
      </c>
      <c r="S217" s="89">
        <f t="shared" si="26"/>
        <v>0</v>
      </c>
      <c r="U217" s="2" t="str">
        <f t="shared" si="27"/>
        <v/>
      </c>
      <c r="W217" s="2" t="str">
        <f>IF(C217=0,"",LEFT(INDEX(Lists!$H$5:$H$49,MATCH(C217,Lists!$G$5:$G$49,0),1),1))</f>
        <v/>
      </c>
      <c r="Y217" s="4">
        <f ca="1">'Month 9'!H217+'Month 9'!I217-'Month 9'!J217</f>
        <v>0</v>
      </c>
      <c r="Z217" s="2" t="str">
        <f t="shared" ca="1" si="28"/>
        <v/>
      </c>
      <c r="AA217" s="2" t="str">
        <f t="shared" ref="AA217:AA224" ca="1" si="35">IF(AND(H217=0,I217=0,J217=0),"",IF(J217&gt;0,H217/J217,0))</f>
        <v/>
      </c>
      <c r="AC217" s="627" t="str">
        <f t="shared" si="29"/>
        <v>0</v>
      </c>
    </row>
    <row r="218" spans="1:29" ht="39" hidden="1" customHeight="1" x14ac:dyDescent="0.2">
      <c r="A218" s="14" t="str">
        <f>Planning!A202</f>
        <v>I194</v>
      </c>
      <c r="B218" s="9">
        <f>Planning!B202</f>
        <v>0</v>
      </c>
      <c r="C218" s="9">
        <f>Planning!C202</f>
        <v>0</v>
      </c>
      <c r="D218" s="9">
        <f>Planning!D202</f>
        <v>0</v>
      </c>
      <c r="E218" s="3">
        <f>Planning!E202</f>
        <v>0</v>
      </c>
      <c r="F218" s="3" t="str">
        <f>IF(Planning!G202&lt;&gt;0,Planning!G202,"")</f>
        <v/>
      </c>
      <c r="G218" s="194">
        <f>Planning!H202</f>
        <v>0</v>
      </c>
      <c r="H218" s="4">
        <f>Planning!AJ202</f>
        <v>0</v>
      </c>
      <c r="I218" s="198">
        <f ca="1">IF(OR(W218="1",AND(W218&lt;&gt;"1",G218=Lists!$A$17)),Y218,0)</f>
        <v>0</v>
      </c>
      <c r="J218" s="174"/>
      <c r="K218" s="32" t="str">
        <f ca="1">IF(AND(W218="2",G218&lt;&gt;Lists!$A$17),AA218,Z218)</f>
        <v/>
      </c>
      <c r="L218" s="33" t="str">
        <f t="shared" ca="1" si="33"/>
        <v/>
      </c>
      <c r="M218" s="5">
        <f>Planning!AK202</f>
        <v>0</v>
      </c>
      <c r="N218" s="5">
        <f>'Month 9'!M218+'Month 9'!N218-'Month 9'!O218</f>
        <v>0</v>
      </c>
      <c r="O218" s="166"/>
      <c r="P218" s="32" t="str">
        <f t="shared" ref="P218:P224" si="36">IF(AND(M218=0,N218=0,O218=0),"",IF((M218+N218)&gt;0,O218/(M218+N218),O218))</f>
        <v/>
      </c>
      <c r="Q218" s="33" t="str">
        <f t="shared" si="34"/>
        <v/>
      </c>
      <c r="R218" s="89">
        <f ca="1">SUMIFS($J$25:$J$224,$C$25:$C$224,$C218,$G$25:$G$224,Lists!$A$16)</f>
        <v>0</v>
      </c>
      <c r="S218" s="89">
        <f t="shared" ref="S218:S224" si="37">SUMIFS($O$25:$O$224,$C$25:$C$224,$C218,$G$25:$G$224,"&lt;&gt;0")</f>
        <v>0</v>
      </c>
      <c r="U218" s="2" t="str">
        <f t="shared" ref="U218:U224" si="38">IF(B218=0,"",IF(LEFT(B218,1)="1","1","2"))</f>
        <v/>
      </c>
      <c r="W218" s="2" t="str">
        <f>IF(C218=0,"",LEFT(INDEX(Lists!$H$5:$H$49,MATCH(C218,Lists!$G$5:$G$49,0),1),1))</f>
        <v/>
      </c>
      <c r="Y218" s="4">
        <f ca="1">'Month 9'!H218+'Month 9'!I218-'Month 9'!J218</f>
        <v>0</v>
      </c>
      <c r="Z218" s="2" t="str">
        <f t="shared" ref="Z218:Z224" ca="1" si="39">IF(AND(H218=0,I218=0,J218=0),"",IF((H218+I218)&gt;0,J218/(H218+I218),J218))</f>
        <v/>
      </c>
      <c r="AA218" s="2" t="str">
        <f t="shared" ca="1" si="35"/>
        <v/>
      </c>
      <c r="AC218" s="627" t="str">
        <f t="shared" ref="AC218:AC224" si="40">U218&amp;C218</f>
        <v>0</v>
      </c>
    </row>
    <row r="219" spans="1:29" ht="39" hidden="1" customHeight="1" x14ac:dyDescent="0.2">
      <c r="A219" s="14" t="str">
        <f>Planning!A203</f>
        <v>I195</v>
      </c>
      <c r="B219" s="9">
        <f>Planning!B203</f>
        <v>0</v>
      </c>
      <c r="C219" s="9">
        <f>Planning!C203</f>
        <v>0</v>
      </c>
      <c r="D219" s="9">
        <f>Planning!D203</f>
        <v>0</v>
      </c>
      <c r="E219" s="3">
        <f>Planning!E203</f>
        <v>0</v>
      </c>
      <c r="F219" s="3" t="str">
        <f>IF(Planning!G203&lt;&gt;0,Planning!G203,"")</f>
        <v/>
      </c>
      <c r="G219" s="194">
        <f>Planning!H203</f>
        <v>0</v>
      </c>
      <c r="H219" s="4">
        <f>Planning!AJ203</f>
        <v>0</v>
      </c>
      <c r="I219" s="198">
        <f ca="1">IF(OR(W219="1",AND(W219&lt;&gt;"1",G219=Lists!$A$17)),Y219,0)</f>
        <v>0</v>
      </c>
      <c r="J219" s="174"/>
      <c r="K219" s="32" t="str">
        <f ca="1">IF(AND(W219="2",G219&lt;&gt;Lists!$A$17),AA219,Z219)</f>
        <v/>
      </c>
      <c r="L219" s="33" t="str">
        <f t="shared" ca="1" si="33"/>
        <v/>
      </c>
      <c r="M219" s="5">
        <f>Planning!AK203</f>
        <v>0</v>
      </c>
      <c r="N219" s="5">
        <f>'Month 9'!M219+'Month 9'!N219-'Month 9'!O219</f>
        <v>0</v>
      </c>
      <c r="O219" s="166"/>
      <c r="P219" s="32" t="str">
        <f t="shared" si="36"/>
        <v/>
      </c>
      <c r="Q219" s="33" t="str">
        <f t="shared" si="34"/>
        <v/>
      </c>
      <c r="R219" s="89">
        <f ca="1">SUMIFS($J$25:$J$224,$C$25:$C$224,$C219,$G$25:$G$224,Lists!$A$16)</f>
        <v>0</v>
      </c>
      <c r="S219" s="89">
        <f t="shared" si="37"/>
        <v>0</v>
      </c>
      <c r="U219" s="2" t="str">
        <f t="shared" si="38"/>
        <v/>
      </c>
      <c r="W219" s="2" t="str">
        <f>IF(C219=0,"",LEFT(INDEX(Lists!$H$5:$H$49,MATCH(C219,Lists!$G$5:$G$49,0),1),1))</f>
        <v/>
      </c>
      <c r="Y219" s="4">
        <f ca="1">'Month 9'!H219+'Month 9'!I219-'Month 9'!J219</f>
        <v>0</v>
      </c>
      <c r="Z219" s="2" t="str">
        <f t="shared" ca="1" si="39"/>
        <v/>
      </c>
      <c r="AA219" s="2" t="str">
        <f t="shared" ca="1" si="35"/>
        <v/>
      </c>
      <c r="AC219" s="627" t="str">
        <f t="shared" si="40"/>
        <v>0</v>
      </c>
    </row>
    <row r="220" spans="1:29" ht="39" hidden="1" customHeight="1" x14ac:dyDescent="0.2">
      <c r="A220" s="14" t="str">
        <f>Planning!A204</f>
        <v>I196</v>
      </c>
      <c r="B220" s="9">
        <f>Planning!B204</f>
        <v>0</v>
      </c>
      <c r="C220" s="9">
        <f>Planning!C204</f>
        <v>0</v>
      </c>
      <c r="D220" s="9">
        <f>Planning!D204</f>
        <v>0</v>
      </c>
      <c r="E220" s="3">
        <f>Planning!E204</f>
        <v>0</v>
      </c>
      <c r="F220" s="3" t="str">
        <f>IF(Planning!G204&lt;&gt;0,Planning!G204,"")</f>
        <v/>
      </c>
      <c r="G220" s="194">
        <f>Planning!H204</f>
        <v>0</v>
      </c>
      <c r="H220" s="4">
        <f>Planning!AJ204</f>
        <v>0</v>
      </c>
      <c r="I220" s="198">
        <f ca="1">IF(OR(W220="1",AND(W220&lt;&gt;"1",G220=Lists!$A$17)),Y220,0)</f>
        <v>0</v>
      </c>
      <c r="J220" s="174"/>
      <c r="K220" s="32" t="str">
        <f ca="1">IF(AND(W220="2",G220&lt;&gt;Lists!$A$17),AA220,Z220)</f>
        <v/>
      </c>
      <c r="L220" s="33" t="str">
        <f t="shared" ca="1" si="33"/>
        <v/>
      </c>
      <c r="M220" s="5">
        <f>Planning!AK204</f>
        <v>0</v>
      </c>
      <c r="N220" s="5">
        <f>'Month 9'!M220+'Month 9'!N220-'Month 9'!O220</f>
        <v>0</v>
      </c>
      <c r="O220" s="166"/>
      <c r="P220" s="32" t="str">
        <f t="shared" si="36"/>
        <v/>
      </c>
      <c r="Q220" s="33" t="str">
        <f t="shared" si="34"/>
        <v/>
      </c>
      <c r="R220" s="89">
        <f ca="1">SUMIFS($J$25:$J$224,$C$25:$C$224,$C220,$G$25:$G$224,Lists!$A$16)</f>
        <v>0</v>
      </c>
      <c r="S220" s="89">
        <f t="shared" si="37"/>
        <v>0</v>
      </c>
      <c r="U220" s="2" t="str">
        <f t="shared" si="38"/>
        <v/>
      </c>
      <c r="W220" s="2" t="str">
        <f>IF(C220=0,"",LEFT(INDEX(Lists!$H$5:$H$49,MATCH(C220,Lists!$G$5:$G$49,0),1),1))</f>
        <v/>
      </c>
      <c r="Y220" s="4">
        <f ca="1">'Month 9'!H220+'Month 9'!I220-'Month 9'!J220</f>
        <v>0</v>
      </c>
      <c r="Z220" s="2" t="str">
        <f t="shared" ca="1" si="39"/>
        <v/>
      </c>
      <c r="AA220" s="2" t="str">
        <f t="shared" ca="1" si="35"/>
        <v/>
      </c>
      <c r="AC220" s="627" t="str">
        <f t="shared" si="40"/>
        <v>0</v>
      </c>
    </row>
    <row r="221" spans="1:29" ht="39" hidden="1" customHeight="1" x14ac:dyDescent="0.2">
      <c r="A221" s="14" t="str">
        <f>Planning!A205</f>
        <v>I197</v>
      </c>
      <c r="B221" s="9">
        <f>Planning!B205</f>
        <v>0</v>
      </c>
      <c r="C221" s="9">
        <f>Planning!C205</f>
        <v>0</v>
      </c>
      <c r="D221" s="9">
        <f>Planning!D205</f>
        <v>0</v>
      </c>
      <c r="E221" s="3">
        <f>Planning!E205</f>
        <v>0</v>
      </c>
      <c r="F221" s="3" t="str">
        <f>IF(Planning!G205&lt;&gt;0,Planning!G205,"")</f>
        <v/>
      </c>
      <c r="G221" s="194">
        <f>Planning!H205</f>
        <v>0</v>
      </c>
      <c r="H221" s="4">
        <f>Planning!AJ205</f>
        <v>0</v>
      </c>
      <c r="I221" s="198">
        <f ca="1">IF(OR(W221="1",AND(W221&lt;&gt;"1",G221=Lists!$A$17)),Y221,0)</f>
        <v>0</v>
      </c>
      <c r="J221" s="174"/>
      <c r="K221" s="32" t="str">
        <f ca="1">IF(AND(W221="2",G221&lt;&gt;Lists!$A$17),AA221,Z221)</f>
        <v/>
      </c>
      <c r="L221" s="33" t="str">
        <f t="shared" ca="1" si="33"/>
        <v/>
      </c>
      <c r="M221" s="5">
        <f>Planning!AK205</f>
        <v>0</v>
      </c>
      <c r="N221" s="5">
        <f>'Month 9'!M221+'Month 9'!N221-'Month 9'!O221</f>
        <v>0</v>
      </c>
      <c r="O221" s="166"/>
      <c r="P221" s="32" t="str">
        <f t="shared" si="36"/>
        <v/>
      </c>
      <c r="Q221" s="33" t="str">
        <f t="shared" si="34"/>
        <v/>
      </c>
      <c r="R221" s="89">
        <f ca="1">SUMIFS($J$25:$J$224,$C$25:$C$224,$C221,$G$25:$G$224,Lists!$A$16)</f>
        <v>0</v>
      </c>
      <c r="S221" s="89">
        <f t="shared" si="37"/>
        <v>0</v>
      </c>
      <c r="U221" s="2" t="str">
        <f t="shared" si="38"/>
        <v/>
      </c>
      <c r="W221" s="2" t="str">
        <f>IF(C221=0,"",LEFT(INDEX(Lists!$H$5:$H$49,MATCH(C221,Lists!$G$5:$G$49,0),1),1))</f>
        <v/>
      </c>
      <c r="Y221" s="4">
        <f ca="1">'Month 9'!H221+'Month 9'!I221-'Month 9'!J221</f>
        <v>0</v>
      </c>
      <c r="Z221" s="2" t="str">
        <f t="shared" ca="1" si="39"/>
        <v/>
      </c>
      <c r="AA221" s="2" t="str">
        <f t="shared" ca="1" si="35"/>
        <v/>
      </c>
      <c r="AC221" s="627" t="str">
        <f t="shared" si="40"/>
        <v>0</v>
      </c>
    </row>
    <row r="222" spans="1:29" ht="39" hidden="1" customHeight="1" x14ac:dyDescent="0.2">
      <c r="A222" s="14" t="str">
        <f>Planning!A206</f>
        <v>I198</v>
      </c>
      <c r="B222" s="9">
        <f>Planning!B206</f>
        <v>0</v>
      </c>
      <c r="C222" s="9">
        <f>Planning!C206</f>
        <v>0</v>
      </c>
      <c r="D222" s="9">
        <f>Planning!D206</f>
        <v>0</v>
      </c>
      <c r="E222" s="3">
        <f>Planning!E206</f>
        <v>0</v>
      </c>
      <c r="F222" s="3" t="str">
        <f>IF(Planning!G206&lt;&gt;0,Planning!G206,"")</f>
        <v/>
      </c>
      <c r="G222" s="194">
        <f>Planning!H206</f>
        <v>0</v>
      </c>
      <c r="H222" s="4">
        <f>Planning!AJ206</f>
        <v>0</v>
      </c>
      <c r="I222" s="198">
        <f ca="1">IF(OR(W222="1",AND(W222&lt;&gt;"1",G222=Lists!$A$17)),Y222,0)</f>
        <v>0</v>
      </c>
      <c r="J222" s="174"/>
      <c r="K222" s="32" t="str">
        <f ca="1">IF(AND(W222="2",G222&lt;&gt;Lists!$A$17),AA222,Z222)</f>
        <v/>
      </c>
      <c r="L222" s="33" t="str">
        <f t="shared" ca="1" si="33"/>
        <v/>
      </c>
      <c r="M222" s="5">
        <f>Planning!AK206</f>
        <v>0</v>
      </c>
      <c r="N222" s="5">
        <f>'Month 9'!M222+'Month 9'!N222-'Month 9'!O222</f>
        <v>0</v>
      </c>
      <c r="O222" s="166"/>
      <c r="P222" s="32" t="str">
        <f t="shared" si="36"/>
        <v/>
      </c>
      <c r="Q222" s="33" t="str">
        <f t="shared" si="34"/>
        <v/>
      </c>
      <c r="R222" s="89">
        <f ca="1">SUMIFS($J$25:$J$224,$C$25:$C$224,$C222,$G$25:$G$224,Lists!$A$16)</f>
        <v>0</v>
      </c>
      <c r="S222" s="89">
        <f t="shared" si="37"/>
        <v>0</v>
      </c>
      <c r="U222" s="2" t="str">
        <f t="shared" si="38"/>
        <v/>
      </c>
      <c r="W222" s="2" t="str">
        <f>IF(C222=0,"",LEFT(INDEX(Lists!$H$5:$H$49,MATCH(C222,Lists!$G$5:$G$49,0),1),1))</f>
        <v/>
      </c>
      <c r="Y222" s="4">
        <f ca="1">'Month 9'!H222+'Month 9'!I222-'Month 9'!J222</f>
        <v>0</v>
      </c>
      <c r="Z222" s="2" t="str">
        <f t="shared" ca="1" si="39"/>
        <v/>
      </c>
      <c r="AA222" s="2" t="str">
        <f t="shared" ca="1" si="35"/>
        <v/>
      </c>
      <c r="AC222" s="627" t="str">
        <f t="shared" si="40"/>
        <v>0</v>
      </c>
    </row>
    <row r="223" spans="1:29" ht="39" hidden="1" customHeight="1" x14ac:dyDescent="0.2">
      <c r="A223" s="14" t="str">
        <f>Planning!A207</f>
        <v>I199</v>
      </c>
      <c r="B223" s="9">
        <f>Planning!B207</f>
        <v>0</v>
      </c>
      <c r="C223" s="9">
        <f>Planning!C207</f>
        <v>0</v>
      </c>
      <c r="D223" s="9">
        <f>Planning!D207</f>
        <v>0</v>
      </c>
      <c r="E223" s="3">
        <f>Planning!E207</f>
        <v>0</v>
      </c>
      <c r="F223" s="3" t="str">
        <f>IF(Planning!G207&lt;&gt;0,Planning!G207,"")</f>
        <v/>
      </c>
      <c r="G223" s="194">
        <f>Planning!H207</f>
        <v>0</v>
      </c>
      <c r="H223" s="4">
        <f>Planning!AJ207</f>
        <v>0</v>
      </c>
      <c r="I223" s="198">
        <f ca="1">IF(OR(W223="1",AND(W223&lt;&gt;"1",G223=Lists!$A$17)),Y223,0)</f>
        <v>0</v>
      </c>
      <c r="J223" s="174"/>
      <c r="K223" s="32" t="str">
        <f ca="1">IF(AND(W223="2",G223&lt;&gt;Lists!$A$17),AA223,Z223)</f>
        <v/>
      </c>
      <c r="L223" s="33" t="str">
        <f t="shared" ca="1" si="33"/>
        <v/>
      </c>
      <c r="M223" s="5">
        <f>Planning!AK207</f>
        <v>0</v>
      </c>
      <c r="N223" s="5">
        <f>'Month 9'!M223+'Month 9'!N223-'Month 9'!O223</f>
        <v>0</v>
      </c>
      <c r="O223" s="166"/>
      <c r="P223" s="32" t="str">
        <f t="shared" si="36"/>
        <v/>
      </c>
      <c r="Q223" s="33" t="str">
        <f t="shared" si="34"/>
        <v/>
      </c>
      <c r="R223" s="89">
        <f ca="1">SUMIFS($J$25:$J$224,$C$25:$C$224,$C223,$G$25:$G$224,Lists!$A$16)</f>
        <v>0</v>
      </c>
      <c r="S223" s="89">
        <f t="shared" si="37"/>
        <v>0</v>
      </c>
      <c r="U223" s="2" t="str">
        <f t="shared" si="38"/>
        <v/>
      </c>
      <c r="W223" s="2" t="str">
        <f>IF(C223=0,"",LEFT(INDEX(Lists!$H$5:$H$49,MATCH(C223,Lists!$G$5:$G$49,0),1),1))</f>
        <v/>
      </c>
      <c r="Y223" s="4">
        <f ca="1">'Month 9'!H223+'Month 9'!I223-'Month 9'!J223</f>
        <v>0</v>
      </c>
      <c r="Z223" s="2" t="str">
        <f t="shared" ca="1" si="39"/>
        <v/>
      </c>
      <c r="AA223" s="2" t="str">
        <f t="shared" ca="1" si="35"/>
        <v/>
      </c>
      <c r="AC223" s="627" t="str">
        <f t="shared" si="40"/>
        <v>0</v>
      </c>
    </row>
    <row r="224" spans="1:29" ht="39" hidden="1" customHeight="1" x14ac:dyDescent="0.2">
      <c r="A224" s="14" t="str">
        <f>Planning!A208</f>
        <v>I200</v>
      </c>
      <c r="B224" s="9">
        <f>Planning!B208</f>
        <v>0</v>
      </c>
      <c r="C224" s="9">
        <f>Planning!C208</f>
        <v>0</v>
      </c>
      <c r="D224" s="9">
        <f>Planning!D208</f>
        <v>0</v>
      </c>
      <c r="E224" s="3">
        <f>Planning!E208</f>
        <v>0</v>
      </c>
      <c r="F224" s="3" t="str">
        <f>IF(Planning!G208&lt;&gt;0,Planning!G208,"")</f>
        <v/>
      </c>
      <c r="G224" s="194">
        <f>Planning!H208</f>
        <v>0</v>
      </c>
      <c r="H224" s="4">
        <f>Planning!AJ208</f>
        <v>0</v>
      </c>
      <c r="I224" s="198">
        <f ca="1">IF(OR(W224="1",AND(W224&lt;&gt;"1",G224=Lists!$A$17)),Y224,0)</f>
        <v>0</v>
      </c>
      <c r="J224" s="174"/>
      <c r="K224" s="32" t="str">
        <f ca="1">IF(AND(W224="2",G224&lt;&gt;Lists!$A$17),AA224,Z224)</f>
        <v/>
      </c>
      <c r="L224" s="33" t="str">
        <f t="shared" ca="1" si="33"/>
        <v/>
      </c>
      <c r="M224" s="5">
        <f>Planning!AK208</f>
        <v>0</v>
      </c>
      <c r="N224" s="5">
        <f>'Month 9'!M224+'Month 9'!N224-'Month 9'!O224</f>
        <v>0</v>
      </c>
      <c r="O224" s="166"/>
      <c r="P224" s="32" t="str">
        <f t="shared" si="36"/>
        <v/>
      </c>
      <c r="Q224" s="33" t="str">
        <f t="shared" si="34"/>
        <v/>
      </c>
      <c r="R224" s="89">
        <f ca="1">SUMIFS($J$25:$J$224,$C$25:$C$224,$C224,$G$25:$G$224,Lists!$A$16)</f>
        <v>0</v>
      </c>
      <c r="S224" s="89">
        <f t="shared" si="37"/>
        <v>0</v>
      </c>
      <c r="U224" s="2" t="str">
        <f t="shared" si="38"/>
        <v/>
      </c>
      <c r="W224" s="2" t="str">
        <f>IF(C224=0,"",LEFT(INDEX(Lists!$H$5:$H$49,MATCH(C224,Lists!$G$5:$G$49,0),1),1))</f>
        <v/>
      </c>
      <c r="Y224" s="4">
        <f ca="1">'Month 9'!H224+'Month 9'!I224-'Month 9'!J224</f>
        <v>0</v>
      </c>
      <c r="Z224" s="2" t="str">
        <f t="shared" ca="1" si="39"/>
        <v/>
      </c>
      <c r="AA224" s="2" t="str">
        <f t="shared" ca="1" si="35"/>
        <v/>
      </c>
      <c r="AC224" s="627" t="str">
        <f t="shared" si="40"/>
        <v>0</v>
      </c>
    </row>
    <row r="225" spans="1:29" ht="15.75" customHeight="1" x14ac:dyDescent="0.2">
      <c r="U225" s="1" t="s">
        <v>334</v>
      </c>
      <c r="W225" s="1" t="s">
        <v>334</v>
      </c>
      <c r="Y225" s="1" t="s">
        <v>334</v>
      </c>
      <c r="Z225" s="1" t="s">
        <v>334</v>
      </c>
      <c r="AA225" s="1" t="s">
        <v>334</v>
      </c>
      <c r="AC225" s="1" t="s">
        <v>334</v>
      </c>
    </row>
    <row r="226" spans="1:29" ht="15.75" customHeight="1" x14ac:dyDescent="0.2"/>
    <row r="227" spans="1:29" ht="25.5" customHeight="1" x14ac:dyDescent="0.2">
      <c r="A227" s="972" t="str">
        <f ca="1">Setup!AN6</f>
        <v>PR Dashboard indicators</v>
      </c>
      <c r="B227" s="973"/>
      <c r="C227" s="973"/>
      <c r="D227" s="973"/>
      <c r="E227" s="973"/>
      <c r="F227" s="973"/>
      <c r="G227" s="973"/>
      <c r="H227" s="974"/>
    </row>
    <row r="228" spans="1:29" ht="25.5" customHeight="1" x14ac:dyDescent="0.2">
      <c r="A228" s="969" t="str">
        <f ca="1">Setup!AP8</f>
        <v>Financial reports planned</v>
      </c>
      <c r="B228" s="970"/>
      <c r="C228" s="970"/>
      <c r="D228" s="970"/>
      <c r="E228" s="970"/>
      <c r="F228" s="970"/>
      <c r="G228" s="971"/>
      <c r="H228" s="167"/>
      <c r="J228" s="101"/>
    </row>
    <row r="229" spans="1:29" ht="25.5" customHeight="1" x14ac:dyDescent="0.2">
      <c r="A229" s="978" t="str">
        <f ca="1">Setup!AP9</f>
        <v>Financial reports overdue</v>
      </c>
      <c r="B229" s="979"/>
      <c r="C229" s="979"/>
      <c r="D229" s="979"/>
      <c r="E229" s="979"/>
      <c r="F229" s="979"/>
      <c r="G229" s="980"/>
      <c r="H229" s="167"/>
      <c r="J229" s="101"/>
    </row>
    <row r="230" spans="1:29" ht="25.5" hidden="1" customHeight="1" x14ac:dyDescent="0.2">
      <c r="A230" s="996">
        <f ca="1">Setup!AP10</f>
        <v>0</v>
      </c>
      <c r="B230" s="997"/>
      <c r="C230" s="997"/>
      <c r="D230" s="997"/>
      <c r="E230" s="997"/>
      <c r="F230" s="997"/>
      <c r="G230" s="998"/>
      <c r="H230" s="167"/>
      <c r="J230" s="101"/>
    </row>
    <row r="231" spans="1:29" ht="25.5" hidden="1" customHeight="1" x14ac:dyDescent="0.2">
      <c r="A231" s="966">
        <f ca="1">Setup!AP11</f>
        <v>0</v>
      </c>
      <c r="B231" s="967"/>
      <c r="C231" s="967"/>
      <c r="D231" s="967"/>
      <c r="E231" s="967"/>
      <c r="F231" s="967"/>
      <c r="G231" s="968"/>
      <c r="H231" s="167"/>
      <c r="J231" s="101"/>
    </row>
    <row r="232" spans="1:29" ht="25.5" hidden="1" customHeight="1" x14ac:dyDescent="0.2">
      <c r="A232" s="966">
        <f ca="1">Setup!AP12</f>
        <v>0</v>
      </c>
      <c r="B232" s="967"/>
      <c r="C232" s="967"/>
      <c r="D232" s="967"/>
      <c r="E232" s="967"/>
      <c r="F232" s="967"/>
      <c r="G232" s="968"/>
      <c r="H232" s="167"/>
      <c r="J232" s="101"/>
    </row>
    <row r="233" spans="1:29" ht="25.5" hidden="1" customHeight="1" x14ac:dyDescent="0.2">
      <c r="A233" s="969">
        <f ca="1">Setup!AP13</f>
        <v>0</v>
      </c>
      <c r="B233" s="970"/>
      <c r="C233" s="970"/>
      <c r="D233" s="970"/>
      <c r="E233" s="970"/>
      <c r="F233" s="970"/>
      <c r="G233" s="971"/>
      <c r="H233" s="167"/>
      <c r="J233" s="101"/>
    </row>
    <row r="234" spans="1:29" ht="25.5" hidden="1" customHeight="1" x14ac:dyDescent="0.2">
      <c r="A234" s="978">
        <f ca="1">Setup!AP14</f>
        <v>0</v>
      </c>
      <c r="B234" s="979"/>
      <c r="C234" s="979"/>
      <c r="D234" s="979"/>
      <c r="E234" s="979"/>
      <c r="F234" s="979"/>
      <c r="G234" s="980"/>
      <c r="H234" s="167"/>
      <c r="J234" s="101"/>
    </row>
    <row r="235" spans="1:29" ht="25.5" customHeight="1" x14ac:dyDescent="0.2">
      <c r="A235" s="996" t="str">
        <f ca="1">Setup!AP15</f>
        <v>Supervision actions recommended</v>
      </c>
      <c r="B235" s="997"/>
      <c r="C235" s="997"/>
      <c r="D235" s="997"/>
      <c r="E235" s="997"/>
      <c r="F235" s="997"/>
      <c r="G235" s="998"/>
      <c r="H235" s="167"/>
      <c r="J235" s="101"/>
    </row>
    <row r="236" spans="1:29" ht="25.5" customHeight="1" x14ac:dyDescent="0.2">
      <c r="A236" s="966" t="str">
        <f ca="1">Setup!AP16</f>
        <v>Supervision recommendations past due</v>
      </c>
      <c r="B236" s="967"/>
      <c r="C236" s="967"/>
      <c r="D236" s="967"/>
      <c r="E236" s="967"/>
      <c r="F236" s="967"/>
      <c r="G236" s="968"/>
      <c r="H236" s="167"/>
      <c r="J236" s="101"/>
    </row>
    <row r="237" spans="1:29" ht="25.5" customHeight="1" x14ac:dyDescent="0.2">
      <c r="A237" s="969" t="str">
        <f ca="1">Setup!AP17</f>
        <v>Programmatic reports planned</v>
      </c>
      <c r="B237" s="970"/>
      <c r="C237" s="970"/>
      <c r="D237" s="970"/>
      <c r="E237" s="970"/>
      <c r="F237" s="970"/>
      <c r="G237" s="971"/>
      <c r="H237" s="167"/>
      <c r="J237" s="101"/>
    </row>
    <row r="238" spans="1:29" ht="25.5" customHeight="1" x14ac:dyDescent="0.2">
      <c r="A238" s="978" t="str">
        <f ca="1">Setup!AP18</f>
        <v>Programmatic reports past due</v>
      </c>
      <c r="B238" s="979"/>
      <c r="C238" s="979"/>
      <c r="D238" s="979"/>
      <c r="E238" s="979"/>
      <c r="F238" s="979"/>
      <c r="G238" s="980"/>
      <c r="H238" s="167"/>
      <c r="J238" s="101"/>
    </row>
    <row r="239" spans="1:29" ht="25.5" hidden="1" customHeight="1" x14ac:dyDescent="0.2">
      <c r="A239" s="996">
        <f ca="1">Setup!AP19</f>
        <v>0</v>
      </c>
      <c r="B239" s="997"/>
      <c r="C239" s="997"/>
      <c r="D239" s="997"/>
      <c r="E239" s="997"/>
      <c r="F239" s="997"/>
      <c r="G239" s="998"/>
      <c r="H239" s="167"/>
      <c r="J239" s="101"/>
    </row>
    <row r="240" spans="1:29" ht="25.5" hidden="1" customHeight="1" x14ac:dyDescent="0.2">
      <c r="A240" s="966">
        <f ca="1">Setup!AP20</f>
        <v>0</v>
      </c>
      <c r="B240" s="967"/>
      <c r="C240" s="967"/>
      <c r="D240" s="967"/>
      <c r="E240" s="967"/>
      <c r="F240" s="967"/>
      <c r="G240" s="968"/>
      <c r="H240" s="167"/>
      <c r="J240" s="101"/>
    </row>
    <row r="241" spans="1:10" ht="25.5" hidden="1" customHeight="1" x14ac:dyDescent="0.2">
      <c r="A241" s="969">
        <f ca="1">Setup!AP21</f>
        <v>0</v>
      </c>
      <c r="B241" s="970"/>
      <c r="C241" s="970"/>
      <c r="D241" s="970"/>
      <c r="E241" s="970"/>
      <c r="F241" s="970"/>
      <c r="G241" s="971"/>
      <c r="H241" s="167"/>
      <c r="J241" s="101"/>
    </row>
    <row r="242" spans="1:10" ht="25.5" hidden="1" customHeight="1" x14ac:dyDescent="0.2">
      <c r="A242" s="978">
        <f ca="1">Setup!AP22</f>
        <v>0</v>
      </c>
      <c r="B242" s="979"/>
      <c r="C242" s="979"/>
      <c r="D242" s="979"/>
      <c r="E242" s="979"/>
      <c r="F242" s="979"/>
      <c r="G242" s="980"/>
      <c r="H242" s="167"/>
      <c r="J242" s="101"/>
    </row>
    <row r="243" spans="1:10" ht="25.5" hidden="1" customHeight="1" x14ac:dyDescent="0.2">
      <c r="A243" s="978">
        <f ca="1">Setup!AP23</f>
        <v>0</v>
      </c>
      <c r="B243" s="979"/>
      <c r="C243" s="979"/>
      <c r="D243" s="979"/>
      <c r="E243" s="979"/>
      <c r="F243" s="979"/>
      <c r="G243" s="980"/>
      <c r="H243" s="167"/>
      <c r="J243" s="101"/>
    </row>
    <row r="244" spans="1:10" ht="25.5" hidden="1" customHeight="1" x14ac:dyDescent="0.2">
      <c r="A244" s="996">
        <f ca="1">Setup!AP24</f>
        <v>0</v>
      </c>
      <c r="B244" s="997"/>
      <c r="C244" s="997"/>
      <c r="D244" s="997"/>
      <c r="E244" s="997"/>
      <c r="F244" s="997"/>
      <c r="G244" s="998"/>
      <c r="H244" s="167"/>
      <c r="J244" s="101"/>
    </row>
    <row r="245" spans="1:10" ht="25.5" hidden="1" customHeight="1" x14ac:dyDescent="0.2">
      <c r="A245" s="966">
        <f ca="1">Setup!AP25</f>
        <v>0</v>
      </c>
      <c r="B245" s="967"/>
      <c r="C245" s="967"/>
      <c r="D245" s="967"/>
      <c r="E245" s="967"/>
      <c r="F245" s="967"/>
      <c r="G245" s="968"/>
      <c r="H245" s="168"/>
      <c r="J245" s="101"/>
    </row>
    <row r="246" spans="1:10" ht="25.5" hidden="1" customHeight="1" x14ac:dyDescent="0.2">
      <c r="A246" s="966">
        <f ca="1">Setup!AP26</f>
        <v>0</v>
      </c>
      <c r="B246" s="967"/>
      <c r="C246" s="967"/>
      <c r="D246" s="967"/>
      <c r="E246" s="967"/>
      <c r="F246" s="967"/>
      <c r="G246" s="968"/>
      <c r="H246" s="167"/>
      <c r="J246" s="101"/>
    </row>
    <row r="247" spans="1:10" ht="25.5" hidden="1" customHeight="1" x14ac:dyDescent="0.2">
      <c r="A247" s="969">
        <f ca="1">Setup!AP27</f>
        <v>0</v>
      </c>
      <c r="B247" s="970"/>
      <c r="C247" s="970"/>
      <c r="D247" s="970"/>
      <c r="E247" s="970"/>
      <c r="F247" s="970"/>
      <c r="G247" s="971"/>
      <c r="H247" s="167"/>
      <c r="J247" s="101"/>
    </row>
    <row r="248" spans="1:10" ht="25.5" hidden="1" customHeight="1" x14ac:dyDescent="0.2">
      <c r="A248" s="978">
        <f ca="1">Setup!AP28</f>
        <v>0</v>
      </c>
      <c r="B248" s="979"/>
      <c r="C248" s="979"/>
      <c r="D248" s="979"/>
      <c r="E248" s="979"/>
      <c r="F248" s="979"/>
      <c r="G248" s="980"/>
      <c r="H248" s="167"/>
      <c r="J248" s="101"/>
    </row>
    <row r="249" spans="1:10" ht="25.5" hidden="1" customHeight="1" x14ac:dyDescent="0.2">
      <c r="A249" s="978">
        <f ca="1">Setup!AP29</f>
        <v>0</v>
      </c>
      <c r="B249" s="979"/>
      <c r="C249" s="979"/>
      <c r="D249" s="979"/>
      <c r="E249" s="979"/>
      <c r="F249" s="979"/>
      <c r="G249" s="980"/>
      <c r="H249" s="167"/>
      <c r="J249" s="101"/>
    </row>
    <row r="250" spans="1:10" ht="25.5" hidden="1" customHeight="1" x14ac:dyDescent="0.2">
      <c r="A250" s="996">
        <f ca="1">Setup!AP30</f>
        <v>0</v>
      </c>
      <c r="B250" s="997"/>
      <c r="C250" s="997"/>
      <c r="D250" s="997"/>
      <c r="E250" s="997"/>
      <c r="F250" s="997"/>
      <c r="G250" s="998"/>
      <c r="H250" s="167"/>
      <c r="J250" s="101"/>
    </row>
    <row r="251" spans="1:10" ht="25.5" hidden="1" customHeight="1" x14ac:dyDescent="0.2">
      <c r="A251" s="966">
        <f ca="1">Setup!AP31</f>
        <v>0</v>
      </c>
      <c r="B251" s="967"/>
      <c r="C251" s="967"/>
      <c r="D251" s="967"/>
      <c r="E251" s="967"/>
      <c r="F251" s="967"/>
      <c r="G251" s="968"/>
      <c r="H251" s="167"/>
      <c r="J251" s="101"/>
    </row>
    <row r="252" spans="1:10" ht="25.5" hidden="1" customHeight="1" x14ac:dyDescent="0.2">
      <c r="A252" s="969">
        <f ca="1">Setup!AP32</f>
        <v>0</v>
      </c>
      <c r="B252" s="970"/>
      <c r="C252" s="970"/>
      <c r="D252" s="970"/>
      <c r="E252" s="970"/>
      <c r="F252" s="970"/>
      <c r="G252" s="971"/>
      <c r="H252" s="167"/>
      <c r="J252" s="101"/>
    </row>
    <row r="253" spans="1:10" ht="25.5" hidden="1" customHeight="1" x14ac:dyDescent="0.2">
      <c r="A253" s="978">
        <f ca="1">Setup!AP33</f>
        <v>0</v>
      </c>
      <c r="B253" s="979"/>
      <c r="C253" s="979"/>
      <c r="D253" s="979"/>
      <c r="E253" s="979"/>
      <c r="F253" s="979"/>
      <c r="G253" s="980"/>
      <c r="H253" s="167"/>
      <c r="J253" s="101"/>
    </row>
    <row r="254" spans="1:10" ht="25.5" hidden="1" customHeight="1" x14ac:dyDescent="0.2">
      <c r="A254" s="966">
        <f ca="1">Setup!AP34</f>
        <v>0</v>
      </c>
      <c r="B254" s="967"/>
      <c r="C254" s="967"/>
      <c r="D254" s="967"/>
      <c r="E254" s="967"/>
      <c r="F254" s="967"/>
      <c r="G254" s="968"/>
      <c r="H254" s="167"/>
      <c r="J254" s="101"/>
    </row>
    <row r="255" spans="1:10" ht="25.5" hidden="1" customHeight="1" x14ac:dyDescent="0.2">
      <c r="A255" s="969">
        <f ca="1">Setup!AP35</f>
        <v>0</v>
      </c>
      <c r="B255" s="970"/>
      <c r="C255" s="970"/>
      <c r="D255" s="970"/>
      <c r="E255" s="970"/>
      <c r="F255" s="970"/>
      <c r="G255" s="971"/>
      <c r="H255" s="167"/>
      <c r="J255" s="101"/>
    </row>
    <row r="256" spans="1:10" ht="25.5" hidden="1" customHeight="1" x14ac:dyDescent="0.2">
      <c r="A256" s="978">
        <f ca="1">Setup!AP36</f>
        <v>0</v>
      </c>
      <c r="B256" s="979"/>
      <c r="C256" s="979"/>
      <c r="D256" s="979"/>
      <c r="E256" s="979"/>
      <c r="F256" s="979"/>
      <c r="G256" s="980"/>
      <c r="H256" s="167"/>
      <c r="J256" s="101"/>
    </row>
    <row r="257" spans="1:10" ht="25.5" hidden="1" customHeight="1" x14ac:dyDescent="0.2">
      <c r="A257" s="996">
        <f ca="1">Setup!AP37</f>
        <v>0</v>
      </c>
      <c r="B257" s="997"/>
      <c r="C257" s="997"/>
      <c r="D257" s="997"/>
      <c r="E257" s="997"/>
      <c r="F257" s="997"/>
      <c r="G257" s="998"/>
      <c r="H257" s="167"/>
      <c r="J257" s="101"/>
    </row>
    <row r="258" spans="1:10" ht="25.5" hidden="1" customHeight="1" x14ac:dyDescent="0.2">
      <c r="A258" s="966">
        <f ca="1">Setup!AP38</f>
        <v>0</v>
      </c>
      <c r="B258" s="967"/>
      <c r="C258" s="967"/>
      <c r="D258" s="967"/>
      <c r="E258" s="967"/>
      <c r="F258" s="967"/>
      <c r="G258" s="968"/>
      <c r="H258" s="167"/>
      <c r="J258" s="101"/>
    </row>
    <row r="259" spans="1:10" ht="25.5" customHeight="1" x14ac:dyDescent="0.2">
      <c r="A259" s="969" t="str">
        <f ca="1">Setup!AP39</f>
        <v>Actual stock level - PS39 - Product 1: Efavirenz, 600 mg, 30 tablets</v>
      </c>
      <c r="B259" s="970"/>
      <c r="C259" s="970"/>
      <c r="D259" s="970"/>
      <c r="E259" s="970"/>
      <c r="F259" s="970"/>
      <c r="G259" s="971"/>
      <c r="H259" s="167"/>
      <c r="J259" s="101"/>
    </row>
    <row r="260" spans="1:10" ht="25.5" customHeight="1" x14ac:dyDescent="0.2">
      <c r="A260" s="996" t="str">
        <f ca="1">Setup!AP40</f>
        <v>Actual stock level - PS40 - Product 2: Efavirenz, 200 mg, 90 capsules</v>
      </c>
      <c r="B260" s="997"/>
      <c r="C260" s="997"/>
      <c r="D260" s="997"/>
      <c r="E260" s="997"/>
      <c r="F260" s="997"/>
      <c r="G260" s="998"/>
      <c r="H260" s="167"/>
      <c r="J260" s="101"/>
    </row>
    <row r="261" spans="1:10" ht="25.5" customHeight="1" x14ac:dyDescent="0.2">
      <c r="A261" s="969" t="str">
        <f ca="1">Setup!AP41</f>
        <v>Actual stock level - PS41 - Product 3: TDF/3TC, 300/300 mg, 30 tablets</v>
      </c>
      <c r="B261" s="970"/>
      <c r="C261" s="970"/>
      <c r="D261" s="970"/>
      <c r="E261" s="970"/>
      <c r="F261" s="970"/>
      <c r="G261" s="971"/>
      <c r="H261" s="167"/>
      <c r="J261" s="101"/>
    </row>
    <row r="262" spans="1:10" ht="25.5" customHeight="1" x14ac:dyDescent="0.2">
      <c r="A262" s="996" t="str">
        <f ca="1">Setup!AP42</f>
        <v>Actual stock level - PS42 - Product 4: 3TC, 10 mg/ml, oral solution 240 ml</v>
      </c>
      <c r="B262" s="997"/>
      <c r="C262" s="997"/>
      <c r="D262" s="997"/>
      <c r="E262" s="997"/>
      <c r="F262" s="997"/>
      <c r="G262" s="998"/>
      <c r="H262" s="167"/>
      <c r="J262" s="101"/>
    </row>
    <row r="263" spans="1:10" ht="25.5" hidden="1" customHeight="1" x14ac:dyDescent="0.2">
      <c r="A263" s="969">
        <f ca="1">Setup!AP43</f>
        <v>0</v>
      </c>
      <c r="B263" s="970"/>
      <c r="C263" s="970"/>
      <c r="D263" s="970"/>
      <c r="E263" s="970"/>
      <c r="F263" s="970"/>
      <c r="G263" s="971"/>
      <c r="H263" s="167"/>
      <c r="J263" s="101"/>
    </row>
    <row r="264" spans="1:10" ht="25.5" hidden="1" customHeight="1" x14ac:dyDescent="0.2">
      <c r="A264" s="996">
        <f ca="1">Setup!AP44</f>
        <v>0</v>
      </c>
      <c r="B264" s="997"/>
      <c r="C264" s="997"/>
      <c r="D264" s="997"/>
      <c r="E264" s="997"/>
      <c r="F264" s="997"/>
      <c r="G264" s="998"/>
      <c r="H264" s="167"/>
      <c r="J264" s="101"/>
    </row>
    <row r="265" spans="1:10" ht="25.5" hidden="1" customHeight="1" x14ac:dyDescent="0.2">
      <c r="A265" s="969">
        <f ca="1">Setup!AP45</f>
        <v>0</v>
      </c>
      <c r="B265" s="970"/>
      <c r="C265" s="970"/>
      <c r="D265" s="970"/>
      <c r="E265" s="970"/>
      <c r="F265" s="970"/>
      <c r="G265" s="971"/>
      <c r="H265" s="167"/>
      <c r="J265" s="101"/>
    </row>
    <row r="266" spans="1:10" ht="25.5" hidden="1" customHeight="1" x14ac:dyDescent="0.2">
      <c r="A266" s="996">
        <f ca="1">Setup!AP46</f>
        <v>0</v>
      </c>
      <c r="B266" s="997"/>
      <c r="C266" s="997"/>
      <c r="D266" s="997"/>
      <c r="E266" s="997"/>
      <c r="F266" s="997"/>
      <c r="G266" s="998"/>
      <c r="H266" s="167"/>
      <c r="J266" s="101"/>
    </row>
    <row r="267" spans="1:10" ht="25.5" hidden="1" customHeight="1" x14ac:dyDescent="0.2">
      <c r="A267" s="969">
        <f ca="1">Setup!AP47</f>
        <v>0</v>
      </c>
      <c r="B267" s="970"/>
      <c r="C267" s="970"/>
      <c r="D267" s="970"/>
      <c r="E267" s="970"/>
      <c r="F267" s="970"/>
      <c r="G267" s="971"/>
      <c r="H267" s="167"/>
      <c r="J267" s="101"/>
    </row>
    <row r="268" spans="1:10" ht="25.5" hidden="1" customHeight="1" x14ac:dyDescent="0.2">
      <c r="A268" s="996">
        <f ca="1">Setup!AP48</f>
        <v>0</v>
      </c>
      <c r="B268" s="997"/>
      <c r="C268" s="997"/>
      <c r="D268" s="997"/>
      <c r="E268" s="997"/>
      <c r="F268" s="997"/>
      <c r="G268" s="998"/>
      <c r="H268" s="167"/>
      <c r="J268" s="101"/>
    </row>
    <row r="269" spans="1:10" ht="25.5" hidden="1" customHeight="1" x14ac:dyDescent="0.2">
      <c r="A269" s="969">
        <f ca="1">Setup!AP49</f>
        <v>0</v>
      </c>
      <c r="B269" s="970"/>
      <c r="C269" s="970"/>
      <c r="D269" s="970"/>
      <c r="E269" s="970"/>
      <c r="F269" s="970"/>
      <c r="G269" s="971"/>
      <c r="H269" s="167"/>
      <c r="J269" s="101"/>
    </row>
    <row r="270" spans="1:10" ht="25.5" hidden="1" customHeight="1" x14ac:dyDescent="0.2">
      <c r="A270" s="996">
        <f ca="1">Setup!AP50</f>
        <v>0</v>
      </c>
      <c r="B270" s="997"/>
      <c r="C270" s="997"/>
      <c r="D270" s="997"/>
      <c r="E270" s="997"/>
      <c r="F270" s="997"/>
      <c r="G270" s="998"/>
      <c r="H270" s="167"/>
      <c r="J270" s="101"/>
    </row>
    <row r="271" spans="1:10" ht="25.5" hidden="1" customHeight="1" x14ac:dyDescent="0.2">
      <c r="A271" s="969">
        <f ca="1">Setup!AP51</f>
        <v>0</v>
      </c>
      <c r="B271" s="970"/>
      <c r="C271" s="970"/>
      <c r="D271" s="970"/>
      <c r="E271" s="970"/>
      <c r="F271" s="970"/>
      <c r="G271" s="971"/>
      <c r="H271" s="167"/>
      <c r="J271" s="101"/>
    </row>
    <row r="272" spans="1:10" ht="25.5" hidden="1" customHeight="1" x14ac:dyDescent="0.2">
      <c r="A272" s="996">
        <f ca="1">Setup!AP52</f>
        <v>0</v>
      </c>
      <c r="B272" s="997"/>
      <c r="C272" s="997"/>
      <c r="D272" s="997"/>
      <c r="E272" s="997"/>
      <c r="F272" s="997"/>
      <c r="G272" s="998"/>
      <c r="H272" s="167"/>
    </row>
    <row r="273" spans="1:8" ht="25.5" hidden="1" customHeight="1" x14ac:dyDescent="0.2">
      <c r="A273" s="969">
        <f ca="1">Setup!AP53</f>
        <v>0</v>
      </c>
      <c r="B273" s="970"/>
      <c r="C273" s="970"/>
      <c r="D273" s="970"/>
      <c r="E273" s="970"/>
      <c r="F273" s="970"/>
      <c r="G273" s="971"/>
      <c r="H273" s="167"/>
    </row>
    <row r="274" spans="1:8" ht="25.5" hidden="1" customHeight="1" x14ac:dyDescent="0.2">
      <c r="A274" s="996">
        <f ca="1">Setup!AP54</f>
        <v>0</v>
      </c>
      <c r="B274" s="997"/>
      <c r="C274" s="997"/>
      <c r="D274" s="997"/>
      <c r="E274" s="997"/>
      <c r="F274" s="997"/>
      <c r="G274" s="998"/>
      <c r="H274" s="167"/>
    </row>
    <row r="275" spans="1:8" ht="25.5" hidden="1" customHeight="1" x14ac:dyDescent="0.2">
      <c r="A275" s="969">
        <f ca="1">Setup!AP55</f>
        <v>0</v>
      </c>
      <c r="B275" s="970"/>
      <c r="C275" s="970"/>
      <c r="D275" s="970"/>
      <c r="E275" s="970"/>
      <c r="F275" s="970"/>
      <c r="G275" s="971"/>
      <c r="H275" s="167"/>
    </row>
    <row r="276" spans="1:8" ht="25.5" hidden="1" customHeight="1" x14ac:dyDescent="0.2">
      <c r="A276" s="996">
        <f ca="1">Setup!AP56</f>
        <v>0</v>
      </c>
      <c r="B276" s="997"/>
      <c r="C276" s="997"/>
      <c r="D276" s="997"/>
      <c r="E276" s="997"/>
      <c r="F276" s="997"/>
      <c r="G276" s="998"/>
      <c r="H276" s="167"/>
    </row>
    <row r="277" spans="1:8" ht="25.5" hidden="1" customHeight="1" x14ac:dyDescent="0.2">
      <c r="A277" s="969">
        <f ca="1">Setup!AP57</f>
        <v>0</v>
      </c>
      <c r="B277" s="970"/>
      <c r="C277" s="970"/>
      <c r="D277" s="970"/>
      <c r="E277" s="970"/>
      <c r="F277" s="970"/>
      <c r="G277" s="971"/>
      <c r="H277" s="167"/>
    </row>
    <row r="278" spans="1:8" ht="25.5" hidden="1" customHeight="1" x14ac:dyDescent="0.2">
      <c r="A278" s="996">
        <f ca="1">Setup!AP58</f>
        <v>0</v>
      </c>
      <c r="B278" s="997"/>
      <c r="C278" s="997"/>
      <c r="D278" s="997"/>
      <c r="E278" s="997"/>
      <c r="F278" s="997"/>
      <c r="G278" s="998"/>
      <c r="H278" s="167"/>
    </row>
    <row r="279" spans="1:8" ht="25.5" hidden="1" customHeight="1" x14ac:dyDescent="0.2">
      <c r="A279" s="969">
        <f ca="1">Setup!AP59</f>
        <v>0</v>
      </c>
      <c r="B279" s="970"/>
      <c r="C279" s="970"/>
      <c r="D279" s="970"/>
      <c r="E279" s="970"/>
      <c r="F279" s="970"/>
      <c r="G279" s="971"/>
      <c r="H279" s="167"/>
    </row>
    <row r="280" spans="1:8" ht="25.5" hidden="1" customHeight="1" x14ac:dyDescent="0.2">
      <c r="A280" s="978">
        <f ca="1">Setup!AP60</f>
        <v>0</v>
      </c>
      <c r="B280" s="979"/>
      <c r="C280" s="979"/>
      <c r="D280" s="979"/>
      <c r="E280" s="979"/>
      <c r="F280" s="979"/>
      <c r="G280" s="980"/>
      <c r="H280" s="167"/>
    </row>
    <row r="281" spans="1:8" ht="25.5" hidden="1" customHeight="1" x14ac:dyDescent="0.2">
      <c r="A281" s="996">
        <f ca="1">Setup!AP61</f>
        <v>0</v>
      </c>
      <c r="B281" s="997"/>
      <c r="C281" s="997"/>
      <c r="D281" s="997"/>
      <c r="E281" s="997"/>
      <c r="F281" s="997"/>
      <c r="G281" s="998"/>
      <c r="H281" s="167"/>
    </row>
    <row r="282" spans="1:8" ht="25.5" hidden="1" customHeight="1" x14ac:dyDescent="0.2">
      <c r="A282" s="966">
        <f ca="1">Setup!AP62</f>
        <v>0</v>
      </c>
      <c r="B282" s="967"/>
      <c r="C282" s="967"/>
      <c r="D282" s="967"/>
      <c r="E282" s="967"/>
      <c r="F282" s="967"/>
      <c r="G282" s="968"/>
      <c r="H282" s="167"/>
    </row>
    <row r="283" spans="1:8" ht="25.5" hidden="1" customHeight="1" x14ac:dyDescent="0.2">
      <c r="A283" s="966">
        <f ca="1">Setup!AP63</f>
        <v>0</v>
      </c>
      <c r="B283" s="967"/>
      <c r="C283" s="967"/>
      <c r="D283" s="967"/>
      <c r="E283" s="967"/>
      <c r="F283" s="967"/>
      <c r="G283" s="968"/>
      <c r="H283" s="167"/>
    </row>
    <row r="284" spans="1:8" ht="25.5" hidden="1" customHeight="1" x14ac:dyDescent="0.2">
      <c r="A284" s="969">
        <f ca="1">Setup!AP64</f>
        <v>0</v>
      </c>
      <c r="B284" s="970"/>
      <c r="C284" s="970"/>
      <c r="D284" s="970"/>
      <c r="E284" s="970"/>
      <c r="F284" s="970"/>
      <c r="G284" s="971"/>
      <c r="H284" s="167"/>
    </row>
    <row r="285" spans="1:8" ht="25.5" hidden="1" customHeight="1" x14ac:dyDescent="0.2">
      <c r="A285" s="978">
        <f ca="1">Setup!AP65</f>
        <v>0</v>
      </c>
      <c r="B285" s="979"/>
      <c r="C285" s="979"/>
      <c r="D285" s="979"/>
      <c r="E285" s="979"/>
      <c r="F285" s="979"/>
      <c r="G285" s="980"/>
      <c r="H285" s="167"/>
    </row>
    <row r="286" spans="1:8" ht="25.5" hidden="1" customHeight="1" x14ac:dyDescent="0.2">
      <c r="A286" s="978">
        <f ca="1">Setup!AP66</f>
        <v>0</v>
      </c>
      <c r="B286" s="979"/>
      <c r="C286" s="979"/>
      <c r="D286" s="979"/>
      <c r="E286" s="979"/>
      <c r="F286" s="979"/>
      <c r="G286" s="980"/>
      <c r="H286" s="167"/>
    </row>
    <row r="287" spans="1:8" ht="25.5" hidden="1" customHeight="1" x14ac:dyDescent="0.2">
      <c r="A287" s="996">
        <f ca="1">Setup!AP67</f>
        <v>0</v>
      </c>
      <c r="B287" s="997"/>
      <c r="C287" s="997"/>
      <c r="D287" s="997"/>
      <c r="E287" s="997"/>
      <c r="F287" s="997"/>
      <c r="G287" s="998"/>
      <c r="H287" s="167"/>
    </row>
    <row r="288" spans="1:8" ht="25.5" hidden="1" customHeight="1" x14ac:dyDescent="0.2">
      <c r="A288" s="966">
        <f ca="1">Setup!AP68</f>
        <v>0</v>
      </c>
      <c r="B288" s="967"/>
      <c r="C288" s="967"/>
      <c r="D288" s="967"/>
      <c r="E288" s="967"/>
      <c r="F288" s="967"/>
      <c r="G288" s="968"/>
      <c r="H288" s="167"/>
    </row>
    <row r="289" spans="1:17" ht="25.5" hidden="1" customHeight="1" x14ac:dyDescent="0.2">
      <c r="A289" s="966">
        <f ca="1">Setup!AP69</f>
        <v>0</v>
      </c>
      <c r="B289" s="967"/>
      <c r="C289" s="967"/>
      <c r="D289" s="967"/>
      <c r="E289" s="967"/>
      <c r="F289" s="967"/>
      <c r="G289" s="968"/>
      <c r="H289" s="167"/>
    </row>
    <row r="290" spans="1:17" ht="18.75" customHeight="1" x14ac:dyDescent="0.2">
      <c r="A290" s="187"/>
      <c r="B290" s="188"/>
      <c r="C290" s="188"/>
      <c r="D290" s="188"/>
      <c r="E290" s="188"/>
      <c r="F290" s="188"/>
      <c r="G290" s="458"/>
      <c r="H290" s="189"/>
    </row>
    <row r="291" spans="1:17" ht="12.75" customHeight="1" x14ac:dyDescent="0.2">
      <c r="A291" s="184"/>
      <c r="B291" s="185"/>
      <c r="C291" s="185"/>
      <c r="D291" s="185"/>
      <c r="E291" s="185"/>
      <c r="F291" s="185"/>
      <c r="G291" s="459"/>
      <c r="H291" s="186"/>
    </row>
    <row r="292" spans="1:17" ht="19.5" customHeight="1" x14ac:dyDescent="0.2">
      <c r="A292" s="768" t="str">
        <f ca="1">Translations!A138</f>
        <v>Narrative comments from results (to be filled by the Subrecipient)</v>
      </c>
      <c r="B292" s="769"/>
      <c r="C292" s="769"/>
      <c r="D292" s="769"/>
      <c r="E292" s="769"/>
      <c r="F292" s="769"/>
      <c r="G292" s="769"/>
      <c r="H292" s="769"/>
      <c r="I292" s="769"/>
      <c r="J292" s="769"/>
      <c r="K292" s="769"/>
      <c r="L292" s="769"/>
      <c r="M292" s="769"/>
      <c r="N292" s="769"/>
      <c r="O292" s="769"/>
      <c r="P292" s="769"/>
      <c r="Q292" s="487"/>
    </row>
    <row r="293" spans="1:17" ht="12.75" customHeight="1" x14ac:dyDescent="0.2">
      <c r="A293" s="1023"/>
      <c r="B293" s="1024"/>
      <c r="C293" s="1024"/>
      <c r="D293" s="1024"/>
      <c r="E293" s="1024"/>
      <c r="F293" s="1024"/>
      <c r="G293" s="1024"/>
      <c r="H293" s="1024"/>
      <c r="I293" s="1024"/>
      <c r="J293" s="1024"/>
      <c r="K293" s="1024"/>
      <c r="L293" s="1024"/>
      <c r="M293" s="1024"/>
      <c r="N293" s="1024"/>
      <c r="O293" s="1024"/>
      <c r="P293" s="1025"/>
      <c r="Q293" s="488"/>
    </row>
    <row r="294" spans="1:17" ht="12.75" customHeight="1" x14ac:dyDescent="0.2">
      <c r="A294" s="1026"/>
      <c r="B294" s="1027"/>
      <c r="C294" s="1027"/>
      <c r="D294" s="1027"/>
      <c r="E294" s="1027"/>
      <c r="F294" s="1027"/>
      <c r="G294" s="1027"/>
      <c r="H294" s="1027"/>
      <c r="I294" s="1027"/>
      <c r="J294" s="1027"/>
      <c r="K294" s="1027"/>
      <c r="L294" s="1027"/>
      <c r="M294" s="1027"/>
      <c r="N294" s="1027"/>
      <c r="O294" s="1027"/>
      <c r="P294" s="1028"/>
      <c r="Q294" s="488"/>
    </row>
    <row r="295" spans="1:17" ht="12.75" customHeight="1" x14ac:dyDescent="0.2">
      <c r="A295" s="1026"/>
      <c r="B295" s="1027"/>
      <c r="C295" s="1027"/>
      <c r="D295" s="1027"/>
      <c r="E295" s="1027"/>
      <c r="F295" s="1027"/>
      <c r="G295" s="1027"/>
      <c r="H295" s="1027"/>
      <c r="I295" s="1027"/>
      <c r="J295" s="1027"/>
      <c r="K295" s="1027"/>
      <c r="L295" s="1027"/>
      <c r="M295" s="1027"/>
      <c r="N295" s="1027"/>
      <c r="O295" s="1027"/>
      <c r="P295" s="1028"/>
      <c r="Q295" s="488"/>
    </row>
    <row r="296" spans="1:17" ht="12.75" customHeight="1" x14ac:dyDescent="0.2">
      <c r="A296" s="1026"/>
      <c r="B296" s="1027"/>
      <c r="C296" s="1027"/>
      <c r="D296" s="1027"/>
      <c r="E296" s="1027"/>
      <c r="F296" s="1027"/>
      <c r="G296" s="1027"/>
      <c r="H296" s="1027"/>
      <c r="I296" s="1027"/>
      <c r="J296" s="1027"/>
      <c r="K296" s="1027"/>
      <c r="L296" s="1027"/>
      <c r="M296" s="1027"/>
      <c r="N296" s="1027"/>
      <c r="O296" s="1027"/>
      <c r="P296" s="1028"/>
      <c r="Q296" s="488"/>
    </row>
    <row r="297" spans="1:17" ht="12.75" customHeight="1" x14ac:dyDescent="0.2">
      <c r="A297" s="1026"/>
      <c r="B297" s="1027"/>
      <c r="C297" s="1027"/>
      <c r="D297" s="1027"/>
      <c r="E297" s="1027"/>
      <c r="F297" s="1027"/>
      <c r="G297" s="1027"/>
      <c r="H297" s="1027"/>
      <c r="I297" s="1027"/>
      <c r="J297" s="1027"/>
      <c r="K297" s="1027"/>
      <c r="L297" s="1027"/>
      <c r="M297" s="1027"/>
      <c r="N297" s="1027"/>
      <c r="O297" s="1027"/>
      <c r="P297" s="1028"/>
      <c r="Q297" s="488"/>
    </row>
    <row r="298" spans="1:17" ht="12.75" customHeight="1" x14ac:dyDescent="0.2">
      <c r="A298" s="1026"/>
      <c r="B298" s="1027"/>
      <c r="C298" s="1027"/>
      <c r="D298" s="1027"/>
      <c r="E298" s="1027"/>
      <c r="F298" s="1027"/>
      <c r="G298" s="1027"/>
      <c r="H298" s="1027"/>
      <c r="I298" s="1027"/>
      <c r="J298" s="1027"/>
      <c r="K298" s="1027"/>
      <c r="L298" s="1027"/>
      <c r="M298" s="1027"/>
      <c r="N298" s="1027"/>
      <c r="O298" s="1027"/>
      <c r="P298" s="1028"/>
      <c r="Q298" s="488"/>
    </row>
    <row r="299" spans="1:17" ht="12.75" customHeight="1" x14ac:dyDescent="0.2">
      <c r="A299" s="1026"/>
      <c r="B299" s="1027"/>
      <c r="C299" s="1027"/>
      <c r="D299" s="1027"/>
      <c r="E299" s="1027"/>
      <c r="F299" s="1027"/>
      <c r="G299" s="1027"/>
      <c r="H299" s="1027"/>
      <c r="I299" s="1027"/>
      <c r="J299" s="1027"/>
      <c r="K299" s="1027"/>
      <c r="L299" s="1027"/>
      <c r="M299" s="1027"/>
      <c r="N299" s="1027"/>
      <c r="O299" s="1027"/>
      <c r="P299" s="1028"/>
      <c r="Q299" s="488"/>
    </row>
    <row r="300" spans="1:17" ht="12.75" customHeight="1" x14ac:dyDescent="0.2">
      <c r="A300" s="1026"/>
      <c r="B300" s="1027"/>
      <c r="C300" s="1027"/>
      <c r="D300" s="1027"/>
      <c r="E300" s="1027"/>
      <c r="F300" s="1027"/>
      <c r="G300" s="1027"/>
      <c r="H300" s="1027"/>
      <c r="I300" s="1027"/>
      <c r="J300" s="1027"/>
      <c r="K300" s="1027"/>
      <c r="L300" s="1027"/>
      <c r="M300" s="1027"/>
      <c r="N300" s="1027"/>
      <c r="O300" s="1027"/>
      <c r="P300" s="1028"/>
      <c r="Q300" s="488"/>
    </row>
    <row r="301" spans="1:17" ht="12.75" customHeight="1" x14ac:dyDescent="0.2">
      <c r="A301" s="1026"/>
      <c r="B301" s="1027"/>
      <c r="C301" s="1027"/>
      <c r="D301" s="1027"/>
      <c r="E301" s="1027"/>
      <c r="F301" s="1027"/>
      <c r="G301" s="1027"/>
      <c r="H301" s="1027"/>
      <c r="I301" s="1027"/>
      <c r="J301" s="1027"/>
      <c r="K301" s="1027"/>
      <c r="L301" s="1027"/>
      <c r="M301" s="1027"/>
      <c r="N301" s="1027"/>
      <c r="O301" s="1027"/>
      <c r="P301" s="1028"/>
      <c r="Q301" s="488"/>
    </row>
    <row r="302" spans="1:17" ht="12.75" customHeight="1" x14ac:dyDescent="0.2">
      <c r="A302" s="1026"/>
      <c r="B302" s="1027"/>
      <c r="C302" s="1027"/>
      <c r="D302" s="1027"/>
      <c r="E302" s="1027"/>
      <c r="F302" s="1027"/>
      <c r="G302" s="1027"/>
      <c r="H302" s="1027"/>
      <c r="I302" s="1027"/>
      <c r="J302" s="1027"/>
      <c r="K302" s="1027"/>
      <c r="L302" s="1027"/>
      <c r="M302" s="1027"/>
      <c r="N302" s="1027"/>
      <c r="O302" s="1027"/>
      <c r="P302" s="1028"/>
      <c r="Q302" s="488"/>
    </row>
    <row r="303" spans="1:17" ht="12.75" customHeight="1" x14ac:dyDescent="0.2">
      <c r="A303" s="1026"/>
      <c r="B303" s="1027"/>
      <c r="C303" s="1027"/>
      <c r="D303" s="1027"/>
      <c r="E303" s="1027"/>
      <c r="F303" s="1027"/>
      <c r="G303" s="1027"/>
      <c r="H303" s="1027"/>
      <c r="I303" s="1027"/>
      <c r="J303" s="1027"/>
      <c r="K303" s="1027"/>
      <c r="L303" s="1027"/>
      <c r="M303" s="1027"/>
      <c r="N303" s="1027"/>
      <c r="O303" s="1027"/>
      <c r="P303" s="1028"/>
      <c r="Q303" s="488"/>
    </row>
    <row r="304" spans="1:17" ht="12.75" customHeight="1" x14ac:dyDescent="0.2">
      <c r="A304" s="1026"/>
      <c r="B304" s="1027"/>
      <c r="C304" s="1027"/>
      <c r="D304" s="1027"/>
      <c r="E304" s="1027"/>
      <c r="F304" s="1027"/>
      <c r="G304" s="1027"/>
      <c r="H304" s="1027"/>
      <c r="I304" s="1027"/>
      <c r="J304" s="1027"/>
      <c r="K304" s="1027"/>
      <c r="L304" s="1027"/>
      <c r="M304" s="1027"/>
      <c r="N304" s="1027"/>
      <c r="O304" s="1027"/>
      <c r="P304" s="1028"/>
      <c r="Q304" s="488"/>
    </row>
    <row r="305" spans="1:17" ht="12.75" customHeight="1" x14ac:dyDescent="0.2">
      <c r="A305" s="1026"/>
      <c r="B305" s="1027"/>
      <c r="C305" s="1027"/>
      <c r="D305" s="1027"/>
      <c r="E305" s="1027"/>
      <c r="F305" s="1027"/>
      <c r="G305" s="1027"/>
      <c r="H305" s="1027"/>
      <c r="I305" s="1027"/>
      <c r="J305" s="1027"/>
      <c r="K305" s="1027"/>
      <c r="L305" s="1027"/>
      <c r="M305" s="1027"/>
      <c r="N305" s="1027"/>
      <c r="O305" s="1027"/>
      <c r="P305" s="1028"/>
      <c r="Q305" s="488"/>
    </row>
    <row r="306" spans="1:17" ht="12.75" customHeight="1" x14ac:dyDescent="0.2">
      <c r="A306" s="1026"/>
      <c r="B306" s="1027"/>
      <c r="C306" s="1027"/>
      <c r="D306" s="1027"/>
      <c r="E306" s="1027"/>
      <c r="F306" s="1027"/>
      <c r="G306" s="1027"/>
      <c r="H306" s="1027"/>
      <c r="I306" s="1027"/>
      <c r="J306" s="1027"/>
      <c r="K306" s="1027"/>
      <c r="L306" s="1027"/>
      <c r="M306" s="1027"/>
      <c r="N306" s="1027"/>
      <c r="O306" s="1027"/>
      <c r="P306" s="1028"/>
      <c r="Q306" s="488"/>
    </row>
    <row r="307" spans="1:17" ht="12.75" customHeight="1" x14ac:dyDescent="0.2">
      <c r="A307" s="1026"/>
      <c r="B307" s="1027"/>
      <c r="C307" s="1027"/>
      <c r="D307" s="1027"/>
      <c r="E307" s="1027"/>
      <c r="F307" s="1027"/>
      <c r="G307" s="1027"/>
      <c r="H307" s="1027"/>
      <c r="I307" s="1027"/>
      <c r="J307" s="1027"/>
      <c r="K307" s="1027"/>
      <c r="L307" s="1027"/>
      <c r="M307" s="1027"/>
      <c r="N307" s="1027"/>
      <c r="O307" s="1027"/>
      <c r="P307" s="1028"/>
      <c r="Q307" s="488"/>
    </row>
    <row r="308" spans="1:17" ht="12.75" customHeight="1" x14ac:dyDescent="0.2">
      <c r="A308" s="1026"/>
      <c r="B308" s="1027"/>
      <c r="C308" s="1027"/>
      <c r="D308" s="1027"/>
      <c r="E308" s="1027"/>
      <c r="F308" s="1027"/>
      <c r="G308" s="1027"/>
      <c r="H308" s="1027"/>
      <c r="I308" s="1027"/>
      <c r="J308" s="1027"/>
      <c r="K308" s="1027"/>
      <c r="L308" s="1027"/>
      <c r="M308" s="1027"/>
      <c r="N308" s="1027"/>
      <c r="O308" s="1027"/>
      <c r="P308" s="1028"/>
      <c r="Q308" s="488"/>
    </row>
    <row r="309" spans="1:17" ht="12.75" customHeight="1" x14ac:dyDescent="0.2">
      <c r="A309" s="1026"/>
      <c r="B309" s="1027"/>
      <c r="C309" s="1027"/>
      <c r="D309" s="1027"/>
      <c r="E309" s="1027"/>
      <c r="F309" s="1027"/>
      <c r="G309" s="1027"/>
      <c r="H309" s="1027"/>
      <c r="I309" s="1027"/>
      <c r="J309" s="1027"/>
      <c r="K309" s="1027"/>
      <c r="L309" s="1027"/>
      <c r="M309" s="1027"/>
      <c r="N309" s="1027"/>
      <c r="O309" s="1027"/>
      <c r="P309" s="1028"/>
      <c r="Q309" s="488"/>
    </row>
    <row r="310" spans="1:17" ht="12.75" customHeight="1" x14ac:dyDescent="0.2">
      <c r="A310" s="1026"/>
      <c r="B310" s="1027"/>
      <c r="C310" s="1027"/>
      <c r="D310" s="1027"/>
      <c r="E310" s="1027"/>
      <c r="F310" s="1027"/>
      <c r="G310" s="1027"/>
      <c r="H310" s="1027"/>
      <c r="I310" s="1027"/>
      <c r="J310" s="1027"/>
      <c r="K310" s="1027"/>
      <c r="L310" s="1027"/>
      <c r="M310" s="1027"/>
      <c r="N310" s="1027"/>
      <c r="O310" s="1027"/>
      <c r="P310" s="1028"/>
      <c r="Q310" s="488"/>
    </row>
    <row r="311" spans="1:17" ht="12.75" customHeight="1" x14ac:dyDescent="0.2">
      <c r="A311" s="1026"/>
      <c r="B311" s="1027"/>
      <c r="C311" s="1027"/>
      <c r="D311" s="1027"/>
      <c r="E311" s="1027"/>
      <c r="F311" s="1027"/>
      <c r="G311" s="1027"/>
      <c r="H311" s="1027"/>
      <c r="I311" s="1027"/>
      <c r="J311" s="1027"/>
      <c r="K311" s="1027"/>
      <c r="L311" s="1027"/>
      <c r="M311" s="1027"/>
      <c r="N311" s="1027"/>
      <c r="O311" s="1027"/>
      <c r="P311" s="1028"/>
      <c r="Q311" s="488"/>
    </row>
    <row r="312" spans="1:17" ht="12.75" customHeight="1" x14ac:dyDescent="0.2">
      <c r="A312" s="1026"/>
      <c r="B312" s="1027"/>
      <c r="C312" s="1027"/>
      <c r="D312" s="1027"/>
      <c r="E312" s="1027"/>
      <c r="F312" s="1027"/>
      <c r="G312" s="1027"/>
      <c r="H312" s="1027"/>
      <c r="I312" s="1027"/>
      <c r="J312" s="1027"/>
      <c r="K312" s="1027"/>
      <c r="L312" s="1027"/>
      <c r="M312" s="1027"/>
      <c r="N312" s="1027"/>
      <c r="O312" s="1027"/>
      <c r="P312" s="1028"/>
      <c r="Q312" s="488"/>
    </row>
    <row r="313" spans="1:17" ht="12.75" customHeight="1" x14ac:dyDescent="0.2">
      <c r="A313" s="1026"/>
      <c r="B313" s="1027"/>
      <c r="C313" s="1027"/>
      <c r="D313" s="1027"/>
      <c r="E313" s="1027"/>
      <c r="F313" s="1027"/>
      <c r="G313" s="1027"/>
      <c r="H313" s="1027"/>
      <c r="I313" s="1027"/>
      <c r="J313" s="1027"/>
      <c r="K313" s="1027"/>
      <c r="L313" s="1027"/>
      <c r="M313" s="1027"/>
      <c r="N313" s="1027"/>
      <c r="O313" s="1027"/>
      <c r="P313" s="1028"/>
      <c r="Q313" s="488"/>
    </row>
    <row r="314" spans="1:17" ht="12.75" customHeight="1" x14ac:dyDescent="0.2">
      <c r="A314" s="1026"/>
      <c r="B314" s="1027"/>
      <c r="C314" s="1027"/>
      <c r="D314" s="1027"/>
      <c r="E314" s="1027"/>
      <c r="F314" s="1027"/>
      <c r="G314" s="1027"/>
      <c r="H314" s="1027"/>
      <c r="I314" s="1027"/>
      <c r="J314" s="1027"/>
      <c r="K314" s="1027"/>
      <c r="L314" s="1027"/>
      <c r="M314" s="1027"/>
      <c r="N314" s="1027"/>
      <c r="O314" s="1027"/>
      <c r="P314" s="1028"/>
      <c r="Q314" s="488"/>
    </row>
    <row r="315" spans="1:17" ht="12.75" customHeight="1" x14ac:dyDescent="0.2">
      <c r="A315" s="1026"/>
      <c r="B315" s="1027"/>
      <c r="C315" s="1027"/>
      <c r="D315" s="1027"/>
      <c r="E315" s="1027"/>
      <c r="F315" s="1027"/>
      <c r="G315" s="1027"/>
      <c r="H315" s="1027"/>
      <c r="I315" s="1027"/>
      <c r="J315" s="1027"/>
      <c r="K315" s="1027"/>
      <c r="L315" s="1027"/>
      <c r="M315" s="1027"/>
      <c r="N315" s="1027"/>
      <c r="O315" s="1027"/>
      <c r="P315" s="1028"/>
      <c r="Q315" s="488"/>
    </row>
    <row r="316" spans="1:17" ht="12.75" customHeight="1" x14ac:dyDescent="0.2">
      <c r="A316" s="1026"/>
      <c r="B316" s="1027"/>
      <c r="C316" s="1027"/>
      <c r="D316" s="1027"/>
      <c r="E316" s="1027"/>
      <c r="F316" s="1027"/>
      <c r="G316" s="1027"/>
      <c r="H316" s="1027"/>
      <c r="I316" s="1027"/>
      <c r="J316" s="1027"/>
      <c r="K316" s="1027"/>
      <c r="L316" s="1027"/>
      <c r="M316" s="1027"/>
      <c r="N316" s="1027"/>
      <c r="O316" s="1027"/>
      <c r="P316" s="1028"/>
      <c r="Q316" s="488"/>
    </row>
    <row r="317" spans="1:17" ht="12.75" customHeight="1" x14ac:dyDescent="0.2">
      <c r="A317" s="1026"/>
      <c r="B317" s="1027"/>
      <c r="C317" s="1027"/>
      <c r="D317" s="1027"/>
      <c r="E317" s="1027"/>
      <c r="F317" s="1027"/>
      <c r="G317" s="1027"/>
      <c r="H317" s="1027"/>
      <c r="I317" s="1027"/>
      <c r="J317" s="1027"/>
      <c r="K317" s="1027"/>
      <c r="L317" s="1027"/>
      <c r="M317" s="1027"/>
      <c r="N317" s="1027"/>
      <c r="O317" s="1027"/>
      <c r="P317" s="1028"/>
      <c r="Q317" s="488"/>
    </row>
    <row r="318" spans="1:17" ht="12.75" customHeight="1" x14ac:dyDescent="0.2">
      <c r="A318" s="1026"/>
      <c r="B318" s="1027"/>
      <c r="C318" s="1027"/>
      <c r="D318" s="1027"/>
      <c r="E318" s="1027"/>
      <c r="F318" s="1027"/>
      <c r="G318" s="1027"/>
      <c r="H318" s="1027"/>
      <c r="I318" s="1027"/>
      <c r="J318" s="1027"/>
      <c r="K318" s="1027"/>
      <c r="L318" s="1027"/>
      <c r="M318" s="1027"/>
      <c r="N318" s="1027"/>
      <c r="O318" s="1027"/>
      <c r="P318" s="1028"/>
      <c r="Q318" s="488"/>
    </row>
    <row r="319" spans="1:17" ht="12.75" customHeight="1" x14ac:dyDescent="0.2">
      <c r="A319" s="1026"/>
      <c r="B319" s="1027"/>
      <c r="C319" s="1027"/>
      <c r="D319" s="1027"/>
      <c r="E319" s="1027"/>
      <c r="F319" s="1027"/>
      <c r="G319" s="1027"/>
      <c r="H319" s="1027"/>
      <c r="I319" s="1027"/>
      <c r="J319" s="1027"/>
      <c r="K319" s="1027"/>
      <c r="L319" s="1027"/>
      <c r="M319" s="1027"/>
      <c r="N319" s="1027"/>
      <c r="O319" s="1027"/>
      <c r="P319" s="1028"/>
      <c r="Q319" s="488"/>
    </row>
    <row r="320" spans="1:17" ht="12.75" customHeight="1" x14ac:dyDescent="0.2">
      <c r="A320" s="1026"/>
      <c r="B320" s="1027"/>
      <c r="C320" s="1027"/>
      <c r="D320" s="1027"/>
      <c r="E320" s="1027"/>
      <c r="F320" s="1027"/>
      <c r="G320" s="1027"/>
      <c r="H320" s="1027"/>
      <c r="I320" s="1027"/>
      <c r="J320" s="1027"/>
      <c r="K320" s="1027"/>
      <c r="L320" s="1027"/>
      <c r="M320" s="1027"/>
      <c r="N320" s="1027"/>
      <c r="O320" s="1027"/>
      <c r="P320" s="1028"/>
      <c r="Q320" s="488"/>
    </row>
    <row r="321" spans="1:17" ht="12.75" customHeight="1" x14ac:dyDescent="0.2">
      <c r="A321" s="1026"/>
      <c r="B321" s="1027"/>
      <c r="C321" s="1027"/>
      <c r="D321" s="1027"/>
      <c r="E321" s="1027"/>
      <c r="F321" s="1027"/>
      <c r="G321" s="1027"/>
      <c r="H321" s="1027"/>
      <c r="I321" s="1027"/>
      <c r="J321" s="1027"/>
      <c r="K321" s="1027"/>
      <c r="L321" s="1027"/>
      <c r="M321" s="1027"/>
      <c r="N321" s="1027"/>
      <c r="O321" s="1027"/>
      <c r="P321" s="1028"/>
      <c r="Q321" s="488"/>
    </row>
    <row r="322" spans="1:17" ht="12.75" customHeight="1" x14ac:dyDescent="0.2">
      <c r="A322" s="1026"/>
      <c r="B322" s="1027"/>
      <c r="C322" s="1027"/>
      <c r="D322" s="1027"/>
      <c r="E322" s="1027"/>
      <c r="F322" s="1027"/>
      <c r="G322" s="1027"/>
      <c r="H322" s="1027"/>
      <c r="I322" s="1027"/>
      <c r="J322" s="1027"/>
      <c r="K322" s="1027"/>
      <c r="L322" s="1027"/>
      <c r="M322" s="1027"/>
      <c r="N322" s="1027"/>
      <c r="O322" s="1027"/>
      <c r="P322" s="1028"/>
      <c r="Q322" s="488"/>
    </row>
    <row r="323" spans="1:17" ht="12.75" customHeight="1" x14ac:dyDescent="0.2">
      <c r="A323" s="1026"/>
      <c r="B323" s="1027"/>
      <c r="C323" s="1027"/>
      <c r="D323" s="1027"/>
      <c r="E323" s="1027"/>
      <c r="F323" s="1027"/>
      <c r="G323" s="1027"/>
      <c r="H323" s="1027"/>
      <c r="I323" s="1027"/>
      <c r="J323" s="1027"/>
      <c r="K323" s="1027"/>
      <c r="L323" s="1027"/>
      <c r="M323" s="1027"/>
      <c r="N323" s="1027"/>
      <c r="O323" s="1027"/>
      <c r="P323" s="1028"/>
      <c r="Q323" s="488"/>
    </row>
    <row r="324" spans="1:17" ht="12.75" customHeight="1" x14ac:dyDescent="0.2">
      <c r="A324" s="1026"/>
      <c r="B324" s="1027"/>
      <c r="C324" s="1027"/>
      <c r="D324" s="1027"/>
      <c r="E324" s="1027"/>
      <c r="F324" s="1027"/>
      <c r="G324" s="1027"/>
      <c r="H324" s="1027"/>
      <c r="I324" s="1027"/>
      <c r="J324" s="1027"/>
      <c r="K324" s="1027"/>
      <c r="L324" s="1027"/>
      <c r="M324" s="1027"/>
      <c r="N324" s="1027"/>
      <c r="O324" s="1027"/>
      <c r="P324" s="1028"/>
      <c r="Q324" s="488"/>
    </row>
    <row r="325" spans="1:17" ht="12.75" customHeight="1" x14ac:dyDescent="0.2">
      <c r="A325" s="1026"/>
      <c r="B325" s="1027"/>
      <c r="C325" s="1027"/>
      <c r="D325" s="1027"/>
      <c r="E325" s="1027"/>
      <c r="F325" s="1027"/>
      <c r="G325" s="1027"/>
      <c r="H325" s="1027"/>
      <c r="I325" s="1027"/>
      <c r="J325" s="1027"/>
      <c r="K325" s="1027"/>
      <c r="L325" s="1027"/>
      <c r="M325" s="1027"/>
      <c r="N325" s="1027"/>
      <c r="O325" s="1027"/>
      <c r="P325" s="1028"/>
      <c r="Q325" s="488"/>
    </row>
    <row r="326" spans="1:17" ht="12.75" customHeight="1" x14ac:dyDescent="0.2">
      <c r="A326" s="1026"/>
      <c r="B326" s="1027"/>
      <c r="C326" s="1027"/>
      <c r="D326" s="1027"/>
      <c r="E326" s="1027"/>
      <c r="F326" s="1027"/>
      <c r="G326" s="1027"/>
      <c r="H326" s="1027"/>
      <c r="I326" s="1027"/>
      <c r="J326" s="1027"/>
      <c r="K326" s="1027"/>
      <c r="L326" s="1027"/>
      <c r="M326" s="1027"/>
      <c r="N326" s="1027"/>
      <c r="O326" s="1027"/>
      <c r="P326" s="1028"/>
      <c r="Q326" s="488"/>
    </row>
    <row r="327" spans="1:17" ht="12.75" customHeight="1" x14ac:dyDescent="0.2">
      <c r="A327" s="1026"/>
      <c r="B327" s="1027"/>
      <c r="C327" s="1027"/>
      <c r="D327" s="1027"/>
      <c r="E327" s="1027"/>
      <c r="F327" s="1027"/>
      <c r="G327" s="1027"/>
      <c r="H327" s="1027"/>
      <c r="I327" s="1027"/>
      <c r="J327" s="1027"/>
      <c r="K327" s="1027"/>
      <c r="L327" s="1027"/>
      <c r="M327" s="1027"/>
      <c r="N327" s="1027"/>
      <c r="O327" s="1027"/>
      <c r="P327" s="1028"/>
      <c r="Q327" s="488"/>
    </row>
    <row r="328" spans="1:17" ht="12.75" customHeight="1" x14ac:dyDescent="0.2">
      <c r="A328" s="1026"/>
      <c r="B328" s="1027"/>
      <c r="C328" s="1027"/>
      <c r="D328" s="1027"/>
      <c r="E328" s="1027"/>
      <c r="F328" s="1027"/>
      <c r="G328" s="1027"/>
      <c r="H328" s="1027"/>
      <c r="I328" s="1027"/>
      <c r="J328" s="1027"/>
      <c r="K328" s="1027"/>
      <c r="L328" s="1027"/>
      <c r="M328" s="1027"/>
      <c r="N328" s="1027"/>
      <c r="O328" s="1027"/>
      <c r="P328" s="1028"/>
      <c r="Q328" s="488"/>
    </row>
    <row r="329" spans="1:17" ht="12.75" customHeight="1" x14ac:dyDescent="0.2">
      <c r="A329" s="1026"/>
      <c r="B329" s="1027"/>
      <c r="C329" s="1027"/>
      <c r="D329" s="1027"/>
      <c r="E329" s="1027"/>
      <c r="F329" s="1027"/>
      <c r="G329" s="1027"/>
      <c r="H329" s="1027"/>
      <c r="I329" s="1027"/>
      <c r="J329" s="1027"/>
      <c r="K329" s="1027"/>
      <c r="L329" s="1027"/>
      <c r="M329" s="1027"/>
      <c r="N329" s="1027"/>
      <c r="O329" s="1027"/>
      <c r="P329" s="1028"/>
      <c r="Q329" s="488"/>
    </row>
    <row r="330" spans="1:17" ht="12.75" customHeight="1" x14ac:dyDescent="0.2">
      <c r="A330" s="1026"/>
      <c r="B330" s="1027"/>
      <c r="C330" s="1027"/>
      <c r="D330" s="1027"/>
      <c r="E330" s="1027"/>
      <c r="F330" s="1027"/>
      <c r="G330" s="1027"/>
      <c r="H330" s="1027"/>
      <c r="I330" s="1027"/>
      <c r="J330" s="1027"/>
      <c r="K330" s="1027"/>
      <c r="L330" s="1027"/>
      <c r="M330" s="1027"/>
      <c r="N330" s="1027"/>
      <c r="O330" s="1027"/>
      <c r="P330" s="1028"/>
      <c r="Q330" s="488"/>
    </row>
    <row r="331" spans="1:17" ht="12.75" customHeight="1" x14ac:dyDescent="0.2">
      <c r="A331" s="1026"/>
      <c r="B331" s="1027"/>
      <c r="C331" s="1027"/>
      <c r="D331" s="1027"/>
      <c r="E331" s="1027"/>
      <c r="F331" s="1027"/>
      <c r="G331" s="1027"/>
      <c r="H331" s="1027"/>
      <c r="I331" s="1027"/>
      <c r="J331" s="1027"/>
      <c r="K331" s="1027"/>
      <c r="L331" s="1027"/>
      <c r="M331" s="1027"/>
      <c r="N331" s="1027"/>
      <c r="O331" s="1027"/>
      <c r="P331" s="1028"/>
      <c r="Q331" s="488"/>
    </row>
    <row r="332" spans="1:17" ht="12.75" customHeight="1" x14ac:dyDescent="0.2">
      <c r="A332" s="1026"/>
      <c r="B332" s="1027"/>
      <c r="C332" s="1027"/>
      <c r="D332" s="1027"/>
      <c r="E332" s="1027"/>
      <c r="F332" s="1027"/>
      <c r="G332" s="1027"/>
      <c r="H332" s="1027"/>
      <c r="I332" s="1027"/>
      <c r="J332" s="1027"/>
      <c r="K332" s="1027"/>
      <c r="L332" s="1027"/>
      <c r="M332" s="1027"/>
      <c r="N332" s="1027"/>
      <c r="O332" s="1027"/>
      <c r="P332" s="1028"/>
      <c r="Q332" s="488"/>
    </row>
    <row r="333" spans="1:17" ht="12.75" customHeight="1" x14ac:dyDescent="0.2">
      <c r="A333" s="1026"/>
      <c r="B333" s="1027"/>
      <c r="C333" s="1027"/>
      <c r="D333" s="1027"/>
      <c r="E333" s="1027"/>
      <c r="F333" s="1027"/>
      <c r="G333" s="1027"/>
      <c r="H333" s="1027"/>
      <c r="I333" s="1027"/>
      <c r="J333" s="1027"/>
      <c r="K333" s="1027"/>
      <c r="L333" s="1027"/>
      <c r="M333" s="1027"/>
      <c r="N333" s="1027"/>
      <c r="O333" s="1027"/>
      <c r="P333" s="1028"/>
      <c r="Q333" s="488"/>
    </row>
    <row r="334" spans="1:17" ht="12.75" customHeight="1" x14ac:dyDescent="0.2">
      <c r="A334" s="1029"/>
      <c r="B334" s="1030"/>
      <c r="C334" s="1030"/>
      <c r="D334" s="1030"/>
      <c r="E334" s="1030"/>
      <c r="F334" s="1030"/>
      <c r="G334" s="1030"/>
      <c r="H334" s="1030"/>
      <c r="I334" s="1030"/>
      <c r="J334" s="1030"/>
      <c r="K334" s="1030"/>
      <c r="L334" s="1030"/>
      <c r="M334" s="1030"/>
      <c r="N334" s="1030"/>
      <c r="O334" s="1030"/>
      <c r="P334" s="1031"/>
      <c r="Q334" s="488"/>
    </row>
    <row r="336" spans="1:17" ht="19.5" customHeight="1" x14ac:dyDescent="0.2">
      <c r="A336" s="768" t="str">
        <f ca="1">Translations!A139</f>
        <v>This section is filled in exclusively by PR's programmatic and financial monitors.</v>
      </c>
      <c r="B336" s="769"/>
      <c r="C336" s="769"/>
      <c r="D336" s="769"/>
      <c r="E336" s="769"/>
      <c r="F336" s="769"/>
      <c r="G336" s="769"/>
      <c r="H336" s="769"/>
      <c r="I336" s="769"/>
      <c r="J336" s="769"/>
      <c r="K336" s="769"/>
      <c r="L336" s="769"/>
      <c r="M336" s="769"/>
      <c r="N336" s="769"/>
      <c r="O336" s="769"/>
      <c r="P336" s="770"/>
      <c r="Q336" s="487"/>
    </row>
    <row r="337" spans="1:17" ht="8.25" customHeight="1" x14ac:dyDescent="0.2"/>
    <row r="338" spans="1:17" ht="18.75" customHeight="1" x14ac:dyDescent="0.2">
      <c r="A338" s="999" t="str">
        <f ca="1">Translations!A150</f>
        <v>PROGRAMMATIC</v>
      </c>
      <c r="B338" s="34"/>
      <c r="C338" s="34"/>
      <c r="D338" s="37" t="str">
        <f ca="1">Translations!A140</f>
        <v>Name of person conducting programmatic verification</v>
      </c>
      <c r="E338" s="116"/>
      <c r="F338" s="34"/>
      <c r="G338" s="460"/>
      <c r="H338" s="34"/>
      <c r="I338" s="34"/>
      <c r="J338" s="34"/>
      <c r="K338" s="34"/>
      <c r="L338" s="460"/>
      <c r="M338" s="34"/>
      <c r="N338" s="34"/>
      <c r="O338" s="1013"/>
      <c r="P338" s="1014"/>
    </row>
    <row r="339" spans="1:17" ht="19.5" customHeight="1" x14ac:dyDescent="0.2">
      <c r="A339" s="1000"/>
      <c r="B339" s="35"/>
      <c r="C339" s="35"/>
      <c r="D339" s="1015"/>
      <c r="E339" s="1016"/>
      <c r="F339" s="35"/>
      <c r="G339" s="461"/>
      <c r="H339" s="35"/>
      <c r="I339" s="35"/>
      <c r="J339" s="35"/>
      <c r="K339" s="35"/>
      <c r="L339" s="461"/>
      <c r="M339" s="35"/>
      <c r="N339" s="35"/>
      <c r="O339" s="1002"/>
      <c r="P339" s="1003"/>
    </row>
    <row r="340" spans="1:17" ht="7.5" customHeight="1" x14ac:dyDescent="0.2">
      <c r="A340" s="1000"/>
      <c r="B340" s="35"/>
      <c r="C340" s="35"/>
      <c r="D340" s="35"/>
      <c r="E340" s="35"/>
      <c r="F340" s="35"/>
      <c r="G340" s="461"/>
      <c r="H340" s="35"/>
      <c r="I340" s="35"/>
      <c r="J340" s="35"/>
      <c r="K340" s="35"/>
      <c r="L340" s="461"/>
      <c r="M340" s="35"/>
      <c r="N340" s="35"/>
      <c r="O340" s="35"/>
      <c r="P340" s="36"/>
    </row>
    <row r="341" spans="1:17" ht="21" customHeight="1" x14ac:dyDescent="0.2">
      <c r="A341" s="1000"/>
      <c r="B341" s="117"/>
      <c r="C341" s="117"/>
      <c r="D341" s="119" t="str">
        <f ca="1">Translations!A141</f>
        <v>Contextual details</v>
      </c>
      <c r="E341" s="117"/>
      <c r="F341" s="117"/>
      <c r="G341" s="462"/>
      <c r="H341" s="117"/>
      <c r="I341" s="117"/>
      <c r="J341" s="117"/>
      <c r="K341" s="117"/>
      <c r="L341" s="462"/>
      <c r="M341" s="117"/>
      <c r="N341" s="117"/>
      <c r="O341" s="117"/>
      <c r="P341" s="118"/>
      <c r="Q341" s="487"/>
    </row>
    <row r="342" spans="1:17" ht="26.25" customHeight="1" x14ac:dyDescent="0.2">
      <c r="A342" s="1000"/>
      <c r="B342" s="35"/>
      <c r="C342" s="35"/>
      <c r="D342" s="1017"/>
      <c r="E342" s="1018"/>
      <c r="F342" s="1018"/>
      <c r="G342" s="1018"/>
      <c r="H342" s="1018"/>
      <c r="I342" s="1018"/>
      <c r="J342" s="1018"/>
      <c r="K342" s="1018"/>
      <c r="L342" s="1018"/>
      <c r="M342" s="1018"/>
      <c r="N342" s="1018"/>
      <c r="O342" s="1018"/>
      <c r="P342" s="1019"/>
      <c r="Q342" s="489"/>
    </row>
    <row r="343" spans="1:17" ht="26.25" customHeight="1" x14ac:dyDescent="0.2">
      <c r="A343" s="1000"/>
      <c r="B343" s="35"/>
      <c r="C343" s="35"/>
      <c r="D343" s="1032"/>
      <c r="E343" s="1033"/>
      <c r="F343" s="1033"/>
      <c r="G343" s="1033"/>
      <c r="H343" s="1033"/>
      <c r="I343" s="1033"/>
      <c r="J343" s="1033"/>
      <c r="K343" s="1033"/>
      <c r="L343" s="1033"/>
      <c r="M343" s="1033"/>
      <c r="N343" s="1033"/>
      <c r="O343" s="1033"/>
      <c r="P343" s="1034"/>
      <c r="Q343" s="489"/>
    </row>
    <row r="344" spans="1:17" ht="26.25" customHeight="1" x14ac:dyDescent="0.2">
      <c r="A344" s="1000"/>
      <c r="B344" s="35"/>
      <c r="C344" s="35"/>
      <c r="D344" s="1032"/>
      <c r="E344" s="1033"/>
      <c r="F344" s="1033"/>
      <c r="G344" s="1033"/>
      <c r="H344" s="1033"/>
      <c r="I344" s="1033"/>
      <c r="J344" s="1033"/>
      <c r="K344" s="1033"/>
      <c r="L344" s="1033"/>
      <c r="M344" s="1033"/>
      <c r="N344" s="1033"/>
      <c r="O344" s="1033"/>
      <c r="P344" s="1034"/>
      <c r="Q344" s="489"/>
    </row>
    <row r="345" spans="1:17" ht="26.25" customHeight="1" x14ac:dyDescent="0.2">
      <c r="A345" s="1000"/>
      <c r="B345" s="35"/>
      <c r="C345" s="35"/>
      <c r="D345" s="1032"/>
      <c r="E345" s="1033"/>
      <c r="F345" s="1033"/>
      <c r="G345" s="1033"/>
      <c r="H345" s="1033"/>
      <c r="I345" s="1033"/>
      <c r="J345" s="1033"/>
      <c r="K345" s="1033"/>
      <c r="L345" s="1033"/>
      <c r="M345" s="1033"/>
      <c r="N345" s="1033"/>
      <c r="O345" s="1033"/>
      <c r="P345" s="1034"/>
      <c r="Q345" s="489"/>
    </row>
    <row r="346" spans="1:17" ht="26.25" customHeight="1" x14ac:dyDescent="0.2">
      <c r="A346" s="1000"/>
      <c r="B346" s="35"/>
      <c r="C346" s="35"/>
      <c r="D346" s="1035"/>
      <c r="E346" s="1036"/>
      <c r="F346" s="1036"/>
      <c r="G346" s="1036"/>
      <c r="H346" s="1036"/>
      <c r="I346" s="1036"/>
      <c r="J346" s="1036"/>
      <c r="K346" s="1036"/>
      <c r="L346" s="1036"/>
      <c r="M346" s="1036"/>
      <c r="N346" s="1036"/>
      <c r="O346" s="1036"/>
      <c r="P346" s="1037"/>
      <c r="Q346" s="489"/>
    </row>
    <row r="347" spans="1:17" x14ac:dyDescent="0.2">
      <c r="A347" s="1000"/>
      <c r="B347" s="35"/>
      <c r="C347" s="35"/>
      <c r="D347" s="35"/>
      <c r="E347" s="35"/>
      <c r="F347" s="35"/>
      <c r="G347" s="461"/>
      <c r="H347" s="35"/>
      <c r="I347" s="35"/>
      <c r="J347" s="35"/>
      <c r="K347" s="35"/>
      <c r="L347" s="461"/>
      <c r="M347" s="35"/>
      <c r="N347" s="35"/>
      <c r="O347" s="35"/>
      <c r="P347" s="36"/>
    </row>
    <row r="348" spans="1:17" ht="21" customHeight="1" x14ac:dyDescent="0.2">
      <c r="A348" s="1000"/>
      <c r="B348" s="117"/>
      <c r="C348" s="117"/>
      <c r="D348" s="119" t="str">
        <f ca="1">Translations!A151</f>
        <v>Description of identified problem(s)</v>
      </c>
      <c r="E348" s="117"/>
      <c r="F348" s="117"/>
      <c r="G348" s="462"/>
      <c r="H348" s="117"/>
      <c r="I348" s="117"/>
      <c r="J348" s="117"/>
      <c r="K348" s="117"/>
      <c r="L348" s="462"/>
      <c r="M348" s="117"/>
      <c r="N348" s="117"/>
      <c r="O348" s="117"/>
      <c r="P348" s="118"/>
      <c r="Q348" s="490"/>
    </row>
    <row r="349" spans="1:17" ht="26.25" customHeight="1" x14ac:dyDescent="0.2">
      <c r="A349" s="1000"/>
      <c r="B349" s="35"/>
      <c r="C349" s="35"/>
      <c r="D349" s="1017"/>
      <c r="E349" s="1018"/>
      <c r="F349" s="1018"/>
      <c r="G349" s="1018"/>
      <c r="H349" s="1018"/>
      <c r="I349" s="1018"/>
      <c r="J349" s="1018"/>
      <c r="K349" s="1018"/>
      <c r="L349" s="1018"/>
      <c r="M349" s="1018"/>
      <c r="N349" s="1018"/>
      <c r="O349" s="1018"/>
      <c r="P349" s="1019"/>
      <c r="Q349" s="60"/>
    </row>
    <row r="350" spans="1:17" ht="26.25" customHeight="1" x14ac:dyDescent="0.2">
      <c r="A350" s="1000"/>
      <c r="B350" s="35"/>
      <c r="C350" s="35"/>
      <c r="D350" s="1032"/>
      <c r="E350" s="1033"/>
      <c r="F350" s="1033"/>
      <c r="G350" s="1033"/>
      <c r="H350" s="1033"/>
      <c r="I350" s="1033"/>
      <c r="J350" s="1033"/>
      <c r="K350" s="1033"/>
      <c r="L350" s="1033"/>
      <c r="M350" s="1033"/>
      <c r="N350" s="1033"/>
      <c r="O350" s="1033"/>
      <c r="P350" s="1034"/>
      <c r="Q350" s="60"/>
    </row>
    <row r="351" spans="1:17" ht="26.25" customHeight="1" x14ac:dyDescent="0.2">
      <c r="A351" s="1000"/>
      <c r="B351" s="35"/>
      <c r="C351" s="35"/>
      <c r="D351" s="1032"/>
      <c r="E351" s="1033"/>
      <c r="F351" s="1033"/>
      <c r="G351" s="1033"/>
      <c r="H351" s="1033"/>
      <c r="I351" s="1033"/>
      <c r="J351" s="1033"/>
      <c r="K351" s="1033"/>
      <c r="L351" s="1033"/>
      <c r="M351" s="1033"/>
      <c r="N351" s="1033"/>
      <c r="O351" s="1033"/>
      <c r="P351" s="1034"/>
      <c r="Q351" s="60"/>
    </row>
    <row r="352" spans="1:17" ht="26.25" customHeight="1" x14ac:dyDescent="0.2">
      <c r="A352" s="1000"/>
      <c r="B352" s="35"/>
      <c r="C352" s="35"/>
      <c r="D352" s="1032"/>
      <c r="E352" s="1033"/>
      <c r="F352" s="1033"/>
      <c r="G352" s="1033"/>
      <c r="H352" s="1033"/>
      <c r="I352" s="1033"/>
      <c r="J352" s="1033"/>
      <c r="K352" s="1033"/>
      <c r="L352" s="1033"/>
      <c r="M352" s="1033"/>
      <c r="N352" s="1033"/>
      <c r="O352" s="1033"/>
      <c r="P352" s="1034"/>
      <c r="Q352" s="60"/>
    </row>
    <row r="353" spans="1:17" ht="26.25" customHeight="1" x14ac:dyDescent="0.2">
      <c r="A353" s="1000"/>
      <c r="B353" s="35"/>
      <c r="C353" s="35"/>
      <c r="D353" s="1035"/>
      <c r="E353" s="1036"/>
      <c r="F353" s="1036"/>
      <c r="G353" s="1036"/>
      <c r="H353" s="1036"/>
      <c r="I353" s="1036"/>
      <c r="J353" s="1036"/>
      <c r="K353" s="1036"/>
      <c r="L353" s="1036"/>
      <c r="M353" s="1036"/>
      <c r="N353" s="1036"/>
      <c r="O353" s="1036"/>
      <c r="P353" s="1037"/>
      <c r="Q353" s="60"/>
    </row>
    <row r="354" spans="1:17" x14ac:dyDescent="0.2">
      <c r="A354" s="1000"/>
      <c r="B354" s="35"/>
      <c r="C354" s="35"/>
      <c r="D354" s="35"/>
      <c r="E354" s="35"/>
      <c r="F354" s="35"/>
      <c r="G354" s="461"/>
      <c r="H354" s="35"/>
      <c r="I354" s="35"/>
      <c r="J354" s="35"/>
      <c r="K354" s="35"/>
      <c r="L354" s="461"/>
      <c r="M354" s="35"/>
      <c r="N354" s="35"/>
      <c r="O354" s="35"/>
      <c r="P354" s="36"/>
    </row>
    <row r="355" spans="1:17" ht="21" customHeight="1" x14ac:dyDescent="0.2">
      <c r="A355" s="1000"/>
      <c r="B355" s="117"/>
      <c r="C355" s="117"/>
      <c r="D355" s="119" t="str">
        <f ca="1">Translations!A152</f>
        <v>Recommendations and actions to be taken</v>
      </c>
      <c r="E355" s="117"/>
      <c r="F355" s="117"/>
      <c r="G355" s="462"/>
      <c r="H355" s="117"/>
      <c r="I355" s="117"/>
      <c r="J355" s="117"/>
      <c r="K355" s="117"/>
      <c r="L355" s="462"/>
      <c r="M355" s="117"/>
      <c r="N355" s="117"/>
      <c r="O355" s="117"/>
      <c r="P355" s="118"/>
      <c r="Q355" s="490"/>
    </row>
    <row r="356" spans="1:17" ht="29.25" customHeight="1" x14ac:dyDescent="0.2">
      <c r="A356" s="1000"/>
      <c r="B356" s="35"/>
      <c r="C356" s="35"/>
      <c r="D356" s="1020" t="s">
        <v>282</v>
      </c>
      <c r="E356" s="1021"/>
      <c r="F356" s="1021"/>
      <c r="G356" s="1021"/>
      <c r="H356" s="1021"/>
      <c r="I356" s="1021"/>
      <c r="J356" s="1021"/>
      <c r="K356" s="1021"/>
      <c r="L356" s="1021"/>
      <c r="M356" s="1021"/>
      <c r="N356" s="1021"/>
      <c r="O356" s="1021"/>
      <c r="P356" s="1022"/>
    </row>
    <row r="357" spans="1:17" ht="29.25" customHeight="1" x14ac:dyDescent="0.2">
      <c r="A357" s="1000"/>
      <c r="B357" s="35"/>
      <c r="C357" s="35"/>
      <c r="D357" s="1017" t="s">
        <v>283</v>
      </c>
      <c r="E357" s="1018"/>
      <c r="F357" s="1018"/>
      <c r="G357" s="1018"/>
      <c r="H357" s="1018"/>
      <c r="I357" s="1018"/>
      <c r="J357" s="1018"/>
      <c r="K357" s="1018"/>
      <c r="L357" s="1018"/>
      <c r="M357" s="1018"/>
      <c r="N357" s="1018"/>
      <c r="O357" s="1018"/>
      <c r="P357" s="1019"/>
    </row>
    <row r="358" spans="1:17" ht="29.25" customHeight="1" x14ac:dyDescent="0.2">
      <c r="A358" s="1000"/>
      <c r="B358" s="35"/>
      <c r="C358" s="35"/>
      <c r="D358" s="1017" t="s">
        <v>284</v>
      </c>
      <c r="E358" s="1018"/>
      <c r="F358" s="1018"/>
      <c r="G358" s="1018"/>
      <c r="H358" s="1018"/>
      <c r="I358" s="1018"/>
      <c r="J358" s="1018"/>
      <c r="K358" s="1018"/>
      <c r="L358" s="1018"/>
      <c r="M358" s="1018"/>
      <c r="N358" s="1018"/>
      <c r="O358" s="1018"/>
      <c r="P358" s="1019"/>
    </row>
    <row r="359" spans="1:17" ht="29.25" customHeight="1" x14ac:dyDescent="0.2">
      <c r="A359" s="1000"/>
      <c r="B359" s="35"/>
      <c r="C359" s="35"/>
      <c r="D359" s="1017" t="s">
        <v>285</v>
      </c>
      <c r="E359" s="1018"/>
      <c r="F359" s="1018"/>
      <c r="G359" s="1018"/>
      <c r="H359" s="1018"/>
      <c r="I359" s="1018"/>
      <c r="J359" s="1018"/>
      <c r="K359" s="1018"/>
      <c r="L359" s="1018"/>
      <c r="M359" s="1018"/>
      <c r="N359" s="1018"/>
      <c r="O359" s="1018"/>
      <c r="P359" s="1019"/>
    </row>
    <row r="360" spans="1:17" ht="29.25" customHeight="1" x14ac:dyDescent="0.2">
      <c r="A360" s="1000"/>
      <c r="B360" s="35"/>
      <c r="C360" s="35"/>
      <c r="D360" s="1020" t="s">
        <v>286</v>
      </c>
      <c r="E360" s="1021"/>
      <c r="F360" s="1021"/>
      <c r="G360" s="1021"/>
      <c r="H360" s="1021"/>
      <c r="I360" s="1021"/>
      <c r="J360" s="1021"/>
      <c r="K360" s="1021"/>
      <c r="L360" s="1021"/>
      <c r="M360" s="1021"/>
      <c r="N360" s="1021"/>
      <c r="O360" s="1021"/>
      <c r="P360" s="1022"/>
    </row>
    <row r="361" spans="1:17" x14ac:dyDescent="0.2">
      <c r="A361" s="1001"/>
      <c r="B361" s="82"/>
      <c r="C361" s="82"/>
      <c r="D361" s="82"/>
      <c r="E361" s="82"/>
      <c r="F361" s="82"/>
      <c r="G361" s="463"/>
      <c r="H361" s="82"/>
      <c r="I361" s="82"/>
      <c r="J361" s="82"/>
      <c r="K361" s="82"/>
      <c r="L361" s="463"/>
      <c r="M361" s="82"/>
      <c r="N361" s="82"/>
      <c r="O361" s="82"/>
      <c r="P361" s="98"/>
    </row>
    <row r="363" spans="1:17" ht="23.25" customHeight="1" x14ac:dyDescent="0.2"/>
    <row r="364" spans="1:17" ht="18.75" customHeight="1" x14ac:dyDescent="0.2">
      <c r="A364" s="999" t="str">
        <f ca="1">Translations!A154</f>
        <v>FINANCIAL</v>
      </c>
      <c r="B364" s="34"/>
      <c r="C364" s="34"/>
      <c r="D364" s="37" t="str">
        <f ca="1">Translations!A153</f>
        <v>Name of person conducting financial verification</v>
      </c>
      <c r="E364" s="116"/>
      <c r="F364" s="34"/>
      <c r="G364" s="460"/>
      <c r="H364" s="34"/>
      <c r="I364" s="34"/>
      <c r="J364" s="34"/>
      <c r="K364" s="34"/>
      <c r="L364" s="460"/>
      <c r="M364" s="34"/>
      <c r="N364" s="34"/>
      <c r="O364" s="1013"/>
      <c r="P364" s="1014"/>
    </row>
    <row r="365" spans="1:17" ht="19.5" customHeight="1" x14ac:dyDescent="0.2">
      <c r="A365" s="1000"/>
      <c r="B365" s="35"/>
      <c r="C365" s="35"/>
      <c r="D365" s="1015"/>
      <c r="E365" s="1016"/>
      <c r="F365" s="35"/>
      <c r="G365" s="461"/>
      <c r="H365" s="35"/>
      <c r="I365" s="35"/>
      <c r="J365" s="35"/>
      <c r="K365" s="35"/>
      <c r="L365" s="461"/>
      <c r="M365" s="35"/>
      <c r="N365" s="35"/>
      <c r="O365" s="1002"/>
      <c r="P365" s="1003"/>
    </row>
    <row r="366" spans="1:17" ht="7.5" customHeight="1" x14ac:dyDescent="0.2">
      <c r="A366" s="1000"/>
      <c r="B366" s="35"/>
      <c r="C366" s="35"/>
      <c r="D366" s="35"/>
      <c r="E366" s="35"/>
      <c r="F366" s="35"/>
      <c r="G366" s="461"/>
      <c r="H366" s="35"/>
      <c r="I366" s="35"/>
      <c r="J366" s="35"/>
      <c r="K366" s="35"/>
      <c r="L366" s="461"/>
      <c r="M366" s="35"/>
      <c r="N366" s="35"/>
      <c r="O366" s="35"/>
      <c r="P366" s="36"/>
    </row>
    <row r="367" spans="1:17" ht="21" customHeight="1" x14ac:dyDescent="0.2">
      <c r="A367" s="1000"/>
      <c r="B367" s="117"/>
      <c r="C367" s="117"/>
      <c r="D367" s="119" t="str">
        <f ca="1">Translations!A141</f>
        <v>Contextual details</v>
      </c>
      <c r="E367" s="117"/>
      <c r="F367" s="117"/>
      <c r="G367" s="462"/>
      <c r="H367" s="117"/>
      <c r="I367" s="117"/>
      <c r="J367" s="117"/>
      <c r="K367" s="117"/>
      <c r="L367" s="462"/>
      <c r="M367" s="117"/>
      <c r="N367" s="117"/>
      <c r="O367" s="117"/>
      <c r="P367" s="118"/>
      <c r="Q367" s="487"/>
    </row>
    <row r="368" spans="1:17" ht="26.25" customHeight="1" x14ac:dyDescent="0.2">
      <c r="A368" s="1000"/>
      <c r="B368" s="35"/>
      <c r="C368" s="35"/>
      <c r="D368" s="1017"/>
      <c r="E368" s="1018"/>
      <c r="F368" s="1018"/>
      <c r="G368" s="1018"/>
      <c r="H368" s="1018"/>
      <c r="I368" s="1018"/>
      <c r="J368" s="1018"/>
      <c r="K368" s="1018"/>
      <c r="L368" s="1018"/>
      <c r="M368" s="1018"/>
      <c r="N368" s="1018"/>
      <c r="O368" s="1018"/>
      <c r="P368" s="1019"/>
      <c r="Q368" s="489"/>
    </row>
    <row r="369" spans="1:17" ht="26.25" customHeight="1" x14ac:dyDescent="0.2">
      <c r="A369" s="1000"/>
      <c r="B369" s="35"/>
      <c r="C369" s="35"/>
      <c r="D369" s="1032"/>
      <c r="E369" s="1033"/>
      <c r="F369" s="1033"/>
      <c r="G369" s="1033"/>
      <c r="H369" s="1033"/>
      <c r="I369" s="1033"/>
      <c r="J369" s="1033"/>
      <c r="K369" s="1033"/>
      <c r="L369" s="1033"/>
      <c r="M369" s="1033"/>
      <c r="N369" s="1033"/>
      <c r="O369" s="1033"/>
      <c r="P369" s="1034"/>
      <c r="Q369" s="489"/>
    </row>
    <row r="370" spans="1:17" ht="26.25" customHeight="1" x14ac:dyDescent="0.2">
      <c r="A370" s="1000"/>
      <c r="B370" s="35"/>
      <c r="C370" s="35"/>
      <c r="D370" s="1032"/>
      <c r="E370" s="1033"/>
      <c r="F370" s="1033"/>
      <c r="G370" s="1033"/>
      <c r="H370" s="1033"/>
      <c r="I370" s="1033"/>
      <c r="J370" s="1033"/>
      <c r="K370" s="1033"/>
      <c r="L370" s="1033"/>
      <c r="M370" s="1033"/>
      <c r="N370" s="1033"/>
      <c r="O370" s="1033"/>
      <c r="P370" s="1034"/>
      <c r="Q370" s="489"/>
    </row>
    <row r="371" spans="1:17" ht="26.25" customHeight="1" x14ac:dyDescent="0.2">
      <c r="A371" s="1000"/>
      <c r="B371" s="35"/>
      <c r="C371" s="35"/>
      <c r="D371" s="1032"/>
      <c r="E371" s="1033"/>
      <c r="F371" s="1033"/>
      <c r="G371" s="1033"/>
      <c r="H371" s="1033"/>
      <c r="I371" s="1033"/>
      <c r="J371" s="1033"/>
      <c r="K371" s="1033"/>
      <c r="L371" s="1033"/>
      <c r="M371" s="1033"/>
      <c r="N371" s="1033"/>
      <c r="O371" s="1033"/>
      <c r="P371" s="1034"/>
      <c r="Q371" s="489"/>
    </row>
    <row r="372" spans="1:17" ht="26.25" customHeight="1" x14ac:dyDescent="0.2">
      <c r="A372" s="1000"/>
      <c r="B372" s="35"/>
      <c r="C372" s="35"/>
      <c r="D372" s="1035"/>
      <c r="E372" s="1036"/>
      <c r="F372" s="1036"/>
      <c r="G372" s="1036"/>
      <c r="H372" s="1036"/>
      <c r="I372" s="1036"/>
      <c r="J372" s="1036"/>
      <c r="K372" s="1036"/>
      <c r="L372" s="1036"/>
      <c r="M372" s="1036"/>
      <c r="N372" s="1036"/>
      <c r="O372" s="1036"/>
      <c r="P372" s="1037"/>
      <c r="Q372" s="489"/>
    </row>
    <row r="373" spans="1:17" ht="7.5" customHeight="1" x14ac:dyDescent="0.2">
      <c r="A373" s="1000"/>
      <c r="B373" s="35"/>
      <c r="C373" s="35"/>
      <c r="D373" s="35"/>
      <c r="E373" s="35"/>
      <c r="F373" s="35"/>
      <c r="G373" s="461"/>
      <c r="H373" s="35"/>
      <c r="I373" s="35"/>
      <c r="J373" s="35"/>
      <c r="K373" s="35"/>
      <c r="L373" s="461"/>
      <c r="M373" s="35"/>
      <c r="N373" s="35"/>
      <c r="O373" s="35"/>
      <c r="P373" s="36"/>
      <c r="Q373" s="42"/>
    </row>
    <row r="374" spans="1:17" x14ac:dyDescent="0.2">
      <c r="A374" s="1000"/>
      <c r="B374" s="35"/>
      <c r="C374" s="35"/>
      <c r="D374" s="35"/>
      <c r="E374" s="35"/>
      <c r="F374" s="35"/>
      <c r="G374" s="461"/>
      <c r="H374" s="35"/>
      <c r="I374" s="35"/>
      <c r="J374" s="35"/>
      <c r="K374" s="35"/>
      <c r="L374" s="461"/>
      <c r="M374" s="35"/>
      <c r="N374" s="35"/>
      <c r="O374" s="35"/>
      <c r="P374" s="36"/>
    </row>
    <row r="375" spans="1:17" ht="21" customHeight="1" x14ac:dyDescent="0.2">
      <c r="A375" s="1000"/>
      <c r="B375" s="117"/>
      <c r="C375" s="117"/>
      <c r="D375" s="119" t="str">
        <f ca="1">Translations!A151</f>
        <v>Description of identified problem(s)</v>
      </c>
      <c r="E375" s="117"/>
      <c r="F375" s="117"/>
      <c r="G375" s="462"/>
      <c r="H375" s="117"/>
      <c r="I375" s="117"/>
      <c r="J375" s="117"/>
      <c r="K375" s="117"/>
      <c r="L375" s="462"/>
      <c r="M375" s="117"/>
      <c r="N375" s="117"/>
      <c r="O375" s="117"/>
      <c r="P375" s="118"/>
      <c r="Q375" s="490"/>
    </row>
    <row r="376" spans="1:17" ht="26.25" customHeight="1" x14ac:dyDescent="0.2">
      <c r="A376" s="1000"/>
      <c r="B376" s="35"/>
      <c r="C376" s="35"/>
      <c r="D376" s="1017"/>
      <c r="E376" s="1018"/>
      <c r="F376" s="1018"/>
      <c r="G376" s="1018"/>
      <c r="H376" s="1018"/>
      <c r="I376" s="1018"/>
      <c r="J376" s="1018"/>
      <c r="K376" s="1018"/>
      <c r="L376" s="1018"/>
      <c r="M376" s="1018"/>
      <c r="N376" s="1018"/>
      <c r="O376" s="1018"/>
      <c r="P376" s="1019"/>
      <c r="Q376" s="60"/>
    </row>
    <row r="377" spans="1:17" ht="26.25" customHeight="1" x14ac:dyDescent="0.2">
      <c r="A377" s="1000"/>
      <c r="B377" s="35"/>
      <c r="C377" s="35"/>
      <c r="D377" s="1032"/>
      <c r="E377" s="1033"/>
      <c r="F377" s="1033"/>
      <c r="G377" s="1033"/>
      <c r="H377" s="1033"/>
      <c r="I377" s="1033"/>
      <c r="J377" s="1033"/>
      <c r="K377" s="1033"/>
      <c r="L377" s="1033"/>
      <c r="M377" s="1033"/>
      <c r="N377" s="1033"/>
      <c r="O377" s="1033"/>
      <c r="P377" s="1034"/>
      <c r="Q377" s="60"/>
    </row>
    <row r="378" spans="1:17" ht="26.25" customHeight="1" x14ac:dyDescent="0.2">
      <c r="A378" s="1000"/>
      <c r="B378" s="35"/>
      <c r="C378" s="35"/>
      <c r="D378" s="1032"/>
      <c r="E378" s="1033"/>
      <c r="F378" s="1033"/>
      <c r="G378" s="1033"/>
      <c r="H378" s="1033"/>
      <c r="I378" s="1033"/>
      <c r="J378" s="1033"/>
      <c r="K378" s="1033"/>
      <c r="L378" s="1033"/>
      <c r="M378" s="1033"/>
      <c r="N378" s="1033"/>
      <c r="O378" s="1033"/>
      <c r="P378" s="1034"/>
      <c r="Q378" s="60"/>
    </row>
    <row r="379" spans="1:17" ht="26.25" customHeight="1" x14ac:dyDescent="0.2">
      <c r="A379" s="1000"/>
      <c r="B379" s="35"/>
      <c r="C379" s="35"/>
      <c r="D379" s="1032"/>
      <c r="E379" s="1033"/>
      <c r="F379" s="1033"/>
      <c r="G379" s="1033"/>
      <c r="H379" s="1033"/>
      <c r="I379" s="1033"/>
      <c r="J379" s="1033"/>
      <c r="K379" s="1033"/>
      <c r="L379" s="1033"/>
      <c r="M379" s="1033"/>
      <c r="N379" s="1033"/>
      <c r="O379" s="1033"/>
      <c r="P379" s="1034"/>
      <c r="Q379" s="60"/>
    </row>
    <row r="380" spans="1:17" ht="26.25" customHeight="1" x14ac:dyDescent="0.2">
      <c r="A380" s="1000"/>
      <c r="B380" s="35"/>
      <c r="C380" s="35"/>
      <c r="D380" s="1035"/>
      <c r="E380" s="1036"/>
      <c r="F380" s="1036"/>
      <c r="G380" s="1036"/>
      <c r="H380" s="1036"/>
      <c r="I380" s="1036"/>
      <c r="J380" s="1036"/>
      <c r="K380" s="1036"/>
      <c r="L380" s="1036"/>
      <c r="M380" s="1036"/>
      <c r="N380" s="1036"/>
      <c r="O380" s="1036"/>
      <c r="P380" s="1037"/>
      <c r="Q380" s="60"/>
    </row>
    <row r="381" spans="1:17" x14ac:dyDescent="0.2">
      <c r="A381" s="1000"/>
      <c r="B381" s="35"/>
      <c r="C381" s="35"/>
      <c r="D381" s="35"/>
      <c r="E381" s="35"/>
      <c r="F381" s="35"/>
      <c r="G381" s="461"/>
      <c r="H381" s="35"/>
      <c r="I381" s="35"/>
      <c r="J381" s="35"/>
      <c r="K381" s="35"/>
      <c r="L381" s="461"/>
      <c r="M381" s="35"/>
      <c r="N381" s="35"/>
      <c r="O381" s="35"/>
      <c r="P381" s="36"/>
    </row>
    <row r="382" spans="1:17" ht="21" customHeight="1" x14ac:dyDescent="0.2">
      <c r="A382" s="1000"/>
      <c r="B382" s="117"/>
      <c r="C382" s="117"/>
      <c r="D382" s="119" t="str">
        <f ca="1">Translations!A152</f>
        <v>Recommendations and actions to be taken</v>
      </c>
      <c r="E382" s="117"/>
      <c r="F382" s="117"/>
      <c r="G382" s="462"/>
      <c r="H382" s="117"/>
      <c r="I382" s="117"/>
      <c r="J382" s="117"/>
      <c r="K382" s="117"/>
      <c r="L382" s="462"/>
      <c r="M382" s="117"/>
      <c r="N382" s="117"/>
      <c r="O382" s="117"/>
      <c r="P382" s="118"/>
      <c r="Q382" s="490"/>
    </row>
    <row r="383" spans="1:17" ht="29.25" customHeight="1" x14ac:dyDescent="0.2">
      <c r="A383" s="1000"/>
      <c r="B383" s="35"/>
      <c r="C383" s="35"/>
      <c r="D383" s="1020" t="s">
        <v>282</v>
      </c>
      <c r="E383" s="1021"/>
      <c r="F383" s="1021"/>
      <c r="G383" s="1021"/>
      <c r="H383" s="1021"/>
      <c r="I383" s="1021"/>
      <c r="J383" s="1021"/>
      <c r="K383" s="1021"/>
      <c r="L383" s="1021"/>
      <c r="M383" s="1021"/>
      <c r="N383" s="1021"/>
      <c r="O383" s="1021"/>
      <c r="P383" s="1022"/>
    </row>
    <row r="384" spans="1:17" ht="29.25" customHeight="1" x14ac:dyDescent="0.2">
      <c r="A384" s="1000"/>
      <c r="B384" s="35"/>
      <c r="C384" s="35"/>
      <c r="D384" s="1017" t="s">
        <v>283</v>
      </c>
      <c r="E384" s="1018"/>
      <c r="F384" s="1018"/>
      <c r="G384" s="1018"/>
      <c r="H384" s="1018"/>
      <c r="I384" s="1018"/>
      <c r="J384" s="1018"/>
      <c r="K384" s="1018"/>
      <c r="L384" s="1018"/>
      <c r="M384" s="1018"/>
      <c r="N384" s="1018"/>
      <c r="O384" s="1018"/>
      <c r="P384" s="1019"/>
    </row>
    <row r="385" spans="1:16" ht="29.25" customHeight="1" x14ac:dyDescent="0.2">
      <c r="A385" s="1000"/>
      <c r="B385" s="35"/>
      <c r="C385" s="35"/>
      <c r="D385" s="1017" t="s">
        <v>284</v>
      </c>
      <c r="E385" s="1018"/>
      <c r="F385" s="1018"/>
      <c r="G385" s="1018"/>
      <c r="H385" s="1018"/>
      <c r="I385" s="1018"/>
      <c r="J385" s="1018"/>
      <c r="K385" s="1018"/>
      <c r="L385" s="1018"/>
      <c r="M385" s="1018"/>
      <c r="N385" s="1018"/>
      <c r="O385" s="1018"/>
      <c r="P385" s="1019"/>
    </row>
    <row r="386" spans="1:16" ht="29.25" customHeight="1" x14ac:dyDescent="0.2">
      <c r="A386" s="1000"/>
      <c r="B386" s="35"/>
      <c r="C386" s="35"/>
      <c r="D386" s="1017" t="s">
        <v>285</v>
      </c>
      <c r="E386" s="1018"/>
      <c r="F386" s="1018"/>
      <c r="G386" s="1018"/>
      <c r="H386" s="1018"/>
      <c r="I386" s="1018"/>
      <c r="J386" s="1018"/>
      <c r="K386" s="1018"/>
      <c r="L386" s="1018"/>
      <c r="M386" s="1018"/>
      <c r="N386" s="1018"/>
      <c r="O386" s="1018"/>
      <c r="P386" s="1019"/>
    </row>
    <row r="387" spans="1:16" ht="29.25" customHeight="1" x14ac:dyDescent="0.2">
      <c r="A387" s="1000"/>
      <c r="B387" s="35"/>
      <c r="C387" s="35"/>
      <c r="D387" s="1020" t="s">
        <v>286</v>
      </c>
      <c r="E387" s="1021"/>
      <c r="F387" s="1021"/>
      <c r="G387" s="1021"/>
      <c r="H387" s="1021"/>
      <c r="I387" s="1021"/>
      <c r="J387" s="1021"/>
      <c r="K387" s="1021"/>
      <c r="L387" s="1021"/>
      <c r="M387" s="1021"/>
      <c r="N387" s="1021"/>
      <c r="O387" s="1021"/>
      <c r="P387" s="1022"/>
    </row>
    <row r="388" spans="1:16" x14ac:dyDescent="0.2">
      <c r="A388" s="1001"/>
      <c r="B388" s="82"/>
      <c r="C388" s="82"/>
      <c r="D388" s="82"/>
      <c r="E388" s="82"/>
      <c r="F388" s="82"/>
      <c r="G388" s="463"/>
      <c r="H388" s="82"/>
      <c r="I388" s="82"/>
      <c r="J388" s="82"/>
      <c r="K388" s="82"/>
      <c r="L388" s="463"/>
      <c r="M388" s="82"/>
      <c r="N388" s="82"/>
      <c r="O388" s="82"/>
      <c r="P388" s="98"/>
    </row>
    <row r="389" spans="1:16" x14ac:dyDescent="0.2">
      <c r="A389" s="99"/>
      <c r="B389" s="35"/>
      <c r="C389" s="35"/>
      <c r="D389" s="35"/>
      <c r="E389" s="35"/>
      <c r="F389" s="35"/>
      <c r="G389" s="461"/>
      <c r="H389" s="35"/>
      <c r="I389" s="35"/>
      <c r="J389" s="35"/>
      <c r="K389" s="35"/>
      <c r="L389" s="461"/>
      <c r="M389" s="35"/>
      <c r="N389" s="35"/>
      <c r="O389" s="35"/>
      <c r="P389" s="35"/>
    </row>
    <row r="391" spans="1:16" ht="48" customHeight="1" x14ac:dyDescent="0.2"/>
    <row r="393" spans="1:16" ht="21" customHeight="1" x14ac:dyDescent="0.2">
      <c r="A393" s="768" t="str">
        <f ca="1">Translations!A321</f>
        <v>To be completed by the PR</v>
      </c>
      <c r="B393" s="769"/>
      <c r="C393" s="769"/>
      <c r="D393" s="769"/>
      <c r="E393" s="770"/>
      <c r="H393" s="768" t="str">
        <f ca="1">Translations!A324</f>
        <v>To be completed by the SR</v>
      </c>
      <c r="I393" s="769"/>
      <c r="J393" s="769"/>
      <c r="K393" s="769"/>
      <c r="L393" s="769"/>
      <c r="M393" s="770"/>
    </row>
    <row r="394" spans="1:16" ht="27" customHeight="1" x14ac:dyDescent="0.2">
      <c r="A394" s="777" t="str">
        <f ca="1">Translations!A322</f>
        <v>Position</v>
      </c>
      <c r="B394" s="790"/>
      <c r="C394" s="790"/>
      <c r="D394" s="791"/>
      <c r="E394" s="466" t="str">
        <f ca="1">Translations!A323</f>
        <v>Signature</v>
      </c>
      <c r="H394" s="783" t="str">
        <f ca="1">Translations!A322</f>
        <v>Position</v>
      </c>
      <c r="I394" s="785"/>
      <c r="J394" s="768" t="str">
        <f ca="1">Translations!A323</f>
        <v>Signature</v>
      </c>
      <c r="K394" s="769"/>
      <c r="L394" s="769"/>
      <c r="M394" s="770"/>
    </row>
    <row r="395" spans="1:16" ht="37.5" customHeight="1" x14ac:dyDescent="0.2">
      <c r="A395" s="1038"/>
      <c r="B395" s="1039"/>
      <c r="C395" s="1039"/>
      <c r="D395" s="1040"/>
      <c r="E395" s="2"/>
      <c r="H395" s="1038"/>
      <c r="I395" s="1039"/>
      <c r="J395" s="773"/>
      <c r="K395" s="774"/>
      <c r="L395" s="774"/>
      <c r="M395" s="1041"/>
    </row>
    <row r="396" spans="1:16" ht="37.5" customHeight="1" x14ac:dyDescent="0.2">
      <c r="A396" s="1038"/>
      <c r="B396" s="1039"/>
      <c r="C396" s="1039"/>
      <c r="D396" s="1040"/>
      <c r="E396" s="2"/>
      <c r="H396" s="1038"/>
      <c r="I396" s="1039"/>
      <c r="J396" s="773"/>
      <c r="K396" s="774"/>
      <c r="L396" s="774"/>
      <c r="M396" s="1041"/>
    </row>
    <row r="397" spans="1:16" ht="37.5" customHeight="1" x14ac:dyDescent="0.2">
      <c r="A397" s="1038"/>
      <c r="B397" s="1039"/>
      <c r="C397" s="1039"/>
      <c r="D397" s="1040"/>
      <c r="E397" s="2"/>
      <c r="H397" s="1038"/>
      <c r="I397" s="1039"/>
      <c r="J397" s="773"/>
      <c r="K397" s="774"/>
      <c r="L397" s="774"/>
      <c r="M397" s="1041"/>
    </row>
    <row r="398" spans="1:16" ht="37.5" customHeight="1" x14ac:dyDescent="0.2">
      <c r="A398" s="1038"/>
      <c r="B398" s="1039"/>
      <c r="C398" s="1039"/>
      <c r="D398" s="1040"/>
      <c r="E398" s="2"/>
      <c r="H398" s="1038"/>
      <c r="I398" s="1039"/>
      <c r="J398" s="773"/>
      <c r="K398" s="774"/>
      <c r="L398" s="774"/>
      <c r="M398" s="1041"/>
    </row>
    <row r="399" spans="1:16" ht="33" customHeight="1" x14ac:dyDescent="0.2"/>
  </sheetData>
  <sheetProtection password="8F94" sheet="1" objects="1" scenarios="1"/>
  <mergeCells count="152">
    <mergeCell ref="A283:G283"/>
    <mergeCell ref="A284:G284"/>
    <mergeCell ref="A338:A361"/>
    <mergeCell ref="AC20:AC21"/>
    <mergeCell ref="W5:AA17"/>
    <mergeCell ref="Y19:AA19"/>
    <mergeCell ref="W20:W21"/>
    <mergeCell ref="Y20:Y21"/>
    <mergeCell ref="Z20:Z21"/>
    <mergeCell ref="AA20:AA21"/>
    <mergeCell ref="R20:S20"/>
    <mergeCell ref="D18:E18"/>
    <mergeCell ref="H19:K19"/>
    <mergeCell ref="M19:P19"/>
    <mergeCell ref="O20:O21"/>
    <mergeCell ref="P20:P21"/>
    <mergeCell ref="A292:P292"/>
    <mergeCell ref="A293:P334"/>
    <mergeCell ref="A20:A21"/>
    <mergeCell ref="B20:B21"/>
    <mergeCell ref="C20:C21"/>
    <mergeCell ref="D20:D21"/>
    <mergeCell ref="E20:E21"/>
    <mergeCell ref="F20:F21"/>
    <mergeCell ref="A398:D398"/>
    <mergeCell ref="H398:I398"/>
    <mergeCell ref="J398:M398"/>
    <mergeCell ref="A393:E393"/>
    <mergeCell ref="H393:M393"/>
    <mergeCell ref="A394:D394"/>
    <mergeCell ref="H394:I394"/>
    <mergeCell ref="J394:M394"/>
    <mergeCell ref="A395:D395"/>
    <mergeCell ref="H395:I395"/>
    <mergeCell ref="J395:M395"/>
    <mergeCell ref="A396:D396"/>
    <mergeCell ref="H396:I396"/>
    <mergeCell ref="J396:M396"/>
    <mergeCell ref="A397:D397"/>
    <mergeCell ref="H397:I397"/>
    <mergeCell ref="J397:M397"/>
    <mergeCell ref="E2:N2"/>
    <mergeCell ref="O2:P2"/>
    <mergeCell ref="E3:N3"/>
    <mergeCell ref="O3:P4"/>
    <mergeCell ref="E4:N4"/>
    <mergeCell ref="E5:N5"/>
    <mergeCell ref="G17:H17"/>
    <mergeCell ref="H18:I18"/>
    <mergeCell ref="J18:K18"/>
    <mergeCell ref="M18:N18"/>
    <mergeCell ref="O18:P18"/>
    <mergeCell ref="J6:P6"/>
    <mergeCell ref="A7:H16"/>
    <mergeCell ref="J7:P8"/>
    <mergeCell ref="J10:K10"/>
    <mergeCell ref="M10:P10"/>
    <mergeCell ref="J11:K12"/>
    <mergeCell ref="M11:P12"/>
    <mergeCell ref="J14:N16"/>
    <mergeCell ref="O14:P14"/>
    <mergeCell ref="O15:P16"/>
    <mergeCell ref="A259:G259"/>
    <mergeCell ref="A260:G260"/>
    <mergeCell ref="A261:G261"/>
    <mergeCell ref="A262:G262"/>
    <mergeCell ref="A263:G263"/>
    <mergeCell ref="A264:G264"/>
    <mergeCell ref="A237:G237"/>
    <mergeCell ref="A238:G238"/>
    <mergeCell ref="A239:G239"/>
    <mergeCell ref="A253:G253"/>
    <mergeCell ref="A254:G254"/>
    <mergeCell ref="A255:G255"/>
    <mergeCell ref="A256:G256"/>
    <mergeCell ref="A257:G257"/>
    <mergeCell ref="A258:G258"/>
    <mergeCell ref="A247:G247"/>
    <mergeCell ref="A248:G248"/>
    <mergeCell ref="A249:G249"/>
    <mergeCell ref="A250:G250"/>
    <mergeCell ref="A251:G251"/>
    <mergeCell ref="A252:G252"/>
    <mergeCell ref="A272:G272"/>
    <mergeCell ref="A336:P336"/>
    <mergeCell ref="A271:G271"/>
    <mergeCell ref="A265:G265"/>
    <mergeCell ref="A273:G273"/>
    <mergeCell ref="A274:G274"/>
    <mergeCell ref="A275:G275"/>
    <mergeCell ref="A285:G285"/>
    <mergeCell ref="A286:G286"/>
    <mergeCell ref="A287:G287"/>
    <mergeCell ref="A288:G288"/>
    <mergeCell ref="A289:G289"/>
    <mergeCell ref="A266:G266"/>
    <mergeCell ref="A267:G267"/>
    <mergeCell ref="A268:G268"/>
    <mergeCell ref="A269:G269"/>
    <mergeCell ref="A270:G270"/>
    <mergeCell ref="A276:G276"/>
    <mergeCell ref="A277:G277"/>
    <mergeCell ref="A278:G278"/>
    <mergeCell ref="A279:G279"/>
    <mergeCell ref="A280:G280"/>
    <mergeCell ref="A281:G281"/>
    <mergeCell ref="A282:G282"/>
    <mergeCell ref="A233:G233"/>
    <mergeCell ref="A234:G234"/>
    <mergeCell ref="A241:G241"/>
    <mergeCell ref="A242:G242"/>
    <mergeCell ref="A243:G243"/>
    <mergeCell ref="A244:G244"/>
    <mergeCell ref="A245:G245"/>
    <mergeCell ref="A246:G246"/>
    <mergeCell ref="A235:G235"/>
    <mergeCell ref="A236:G236"/>
    <mergeCell ref="A240:G240"/>
    <mergeCell ref="A232:G232"/>
    <mergeCell ref="H20:H21"/>
    <mergeCell ref="I20:I21"/>
    <mergeCell ref="J20:J21"/>
    <mergeCell ref="K20:K21"/>
    <mergeCell ref="M20:M21"/>
    <mergeCell ref="N20:N21"/>
    <mergeCell ref="A229:G229"/>
    <mergeCell ref="A230:G230"/>
    <mergeCell ref="A231:G231"/>
    <mergeCell ref="U20:U21"/>
    <mergeCell ref="D387:P387"/>
    <mergeCell ref="A227:H227"/>
    <mergeCell ref="A228:G228"/>
    <mergeCell ref="D358:P358"/>
    <mergeCell ref="D359:P359"/>
    <mergeCell ref="D360:P360"/>
    <mergeCell ref="A364:A388"/>
    <mergeCell ref="O364:P364"/>
    <mergeCell ref="D365:E365"/>
    <mergeCell ref="O365:P365"/>
    <mergeCell ref="D368:P372"/>
    <mergeCell ref="D376:P380"/>
    <mergeCell ref="D383:P383"/>
    <mergeCell ref="D349:P353"/>
    <mergeCell ref="D356:P356"/>
    <mergeCell ref="D357:P357"/>
    <mergeCell ref="D384:P384"/>
    <mergeCell ref="D385:P385"/>
    <mergeCell ref="D386:P386"/>
    <mergeCell ref="O338:P338"/>
    <mergeCell ref="D339:E339"/>
    <mergeCell ref="O339:P339"/>
    <mergeCell ref="D342:P346"/>
  </mergeCells>
  <dataValidations count="1">
    <dataValidation type="date" operator="greaterThan" allowBlank="1" showInputMessage="1" showErrorMessage="1" prompt="DD/MM/AAAA" sqref="O365:P365 O339:P339">
      <formula1>40179</formula1>
    </dataValidation>
  </dataValidations>
  <pageMargins left="0.47244094488188981" right="0.55118110236220474" top="0.43307086614173229" bottom="0.59055118110236227" header="0.31496062992125984" footer="0.31496062992125984"/>
  <pageSetup scale="65" orientation="landscape" horizontalDpi="4294967293" verticalDpi="4294967293" r:id="rId1"/>
  <headerFooter>
    <oddFooter>&amp;R&amp;P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between" id="{BDDDC732-878B-4A29-8D7A-EB395361870C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30" operator="between" id="{7131CFD0-172C-42E9-809A-14CA97CE1C2D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greaterThanOrEqual" id="{106A862D-1D93-437B-9C18-A6D9C63FB975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K26:K224</xm:sqref>
        </x14:conditionalFormatting>
        <x14:conditionalFormatting xmlns:xm="http://schemas.microsoft.com/office/excel/2006/main">
          <x14:cfRule type="cellIs" priority="20" operator="between" id="{30365ACE-2024-4743-9E95-B6C965F96EB8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between" id="{EE3AE92F-DE37-49A3-AE2B-DC0C9C3F4CD9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greaterThanOrEqual" id="{BB9B946A-F46E-47A1-949A-98543FC4C062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P23</xm:sqref>
        </x14:conditionalFormatting>
        <x14:conditionalFormatting xmlns:xm="http://schemas.microsoft.com/office/excel/2006/main">
          <x14:cfRule type="cellIs" priority="23" operator="between" id="{8BFB58BA-1701-4732-A199-61D046CC0A12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4" operator="between" id="{0D086314-4930-4CF4-99B6-9CD36A3288C7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greaterThanOrEqual" id="{C545EB5C-EAFA-46AB-9E17-1024CD546046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P25:P224</xm:sqref>
        </x14:conditionalFormatting>
        <x14:conditionalFormatting xmlns:xm="http://schemas.microsoft.com/office/excel/2006/main">
          <x14:cfRule type="cellIs" priority="26" operator="between" id="{56F69647-95C6-4471-9A71-128807E9DB28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7" operator="between" id="{5720AC8A-33D9-47B6-BF67-4CED7520CCD3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greaterThanOrEqual" id="{18FBF39C-C6C6-45E3-8044-8F22D56E1249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K23 O3</xm:sqref>
        </x14:conditionalFormatting>
        <x14:conditionalFormatting xmlns:xm="http://schemas.microsoft.com/office/excel/2006/main">
          <x14:cfRule type="expression" priority="2669" id="{98FE97AA-6643-4649-B28D-7E2AE22A2E68}">
            <xm:f>'Month 1'!$C228="N"</xm:f>
            <x14:dxf>
              <font>
                <strike/>
              </font>
              <fill>
                <patternFill>
                  <bgColor theme="1" tint="4.9989318521683403E-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expression" priority="2670" id="{9543D8CB-6762-4658-94E1-F1534B6A5147}">
            <xm:f>AND(MID('Month 1'!XFD228,3,3)/1&lt;212, MID('Month 1'!XFD228,3,3)/1&gt;199)</xm:f>
            <x14:dxf>
              <font>
                <color theme="1"/>
              </font>
              <fill>
                <patternFill>
                  <bgColor theme="7" tint="0.59996337778862885"/>
                </patternFill>
              </fill>
            </x14:dxf>
          </x14:cfRule>
          <x14:cfRule type="expression" priority="2671" id="{FDBA030A-B674-41F3-8071-BCE729701719}">
            <xm:f>AND(MID('Month 1'!XFD228,3,3)/1&lt;200, MID('Month 1'!XFD228,3,3)/1&gt;179)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expression" priority="2672" id="{71DDB839-BEE4-44DC-929A-C4F5C73477E1}">
            <xm:f>AND(MID('Month 1'!XFD228,3,3)/1&lt;180, MID('Month 1'!XFD228,3,3)/1&gt;149)</xm:f>
            <x14:dxf>
              <font>
                <color theme="1"/>
              </font>
              <fill>
                <patternFill>
                  <bgColor theme="7" tint="0.39994506668294322"/>
                </patternFill>
              </fill>
            </x14:dxf>
          </x14:cfRule>
          <x14:cfRule type="expression" priority="2673" id="{C977A6BB-1F30-4D59-A4AA-FFC70FCAB743}">
            <xm:f>AND(MID('Month 1'!#REF!,3,3)/1&lt;149, MID('Month 1'!#REF!,3,3)/1&gt;111)</xm:f>
            <x14:dxf>
              <font>
                <color theme="1"/>
              </font>
              <fill>
                <patternFill>
                  <bgColor theme="7" tint="0.79998168889431442"/>
                </patternFill>
              </fill>
            </x14:dxf>
          </x14:cfRule>
          <x14:cfRule type="expression" priority="2674" id="{E37ABBB3-DCCF-4F35-A4ED-E58D47997F93}">
            <xm:f>AND(MID('Month 1'!#REF!,3,3)/1&lt;112, MID('Month 1'!#REF!,3,3)/1&gt;65)</xm:f>
            <x14:dxf>
              <font>
                <color theme="0"/>
              </font>
              <fill>
                <patternFill>
                  <bgColor theme="7" tint="-0.49998474074526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cellIs" priority="1" operator="between" id="{9006B270-9266-4B53-A754-99F95C357071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between" id="{23DEF4A8-0A81-4C28-8E2A-3067F8F1A860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greaterThanOrEqual" id="{8FAF441B-6741-47D8-8CEE-447ED68E4566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FF9F89"/>
  </sheetPr>
  <dimension ref="A1:AC399"/>
  <sheetViews>
    <sheetView showGridLines="0" defaultGridColor="0" colorId="55" zoomScale="70" zoomScaleNormal="70" zoomScalePageLayoutView="60" workbookViewId="0"/>
  </sheetViews>
  <sheetFormatPr baseColWidth="10" defaultColWidth="11.42578125" defaultRowHeight="12.75" x14ac:dyDescent="0.2"/>
  <cols>
    <col min="1" max="1" width="5.7109375" style="1" customWidth="1"/>
    <col min="2" max="2" width="10.85546875" style="1" hidden="1" customWidth="1"/>
    <col min="3" max="3" width="6.85546875" style="1" hidden="1" customWidth="1"/>
    <col min="4" max="4" width="13.7109375" style="1" customWidth="1"/>
    <col min="5" max="5" width="50.7109375" style="1" customWidth="1"/>
    <col min="6" max="6" width="21.85546875" style="1" customWidth="1"/>
    <col min="7" max="7" width="1" style="33" customWidth="1"/>
    <col min="8" max="8" width="13" style="1" customWidth="1"/>
    <col min="9" max="11" width="10.7109375" style="1" customWidth="1"/>
    <col min="12" max="12" width="1.28515625" style="33" customWidth="1"/>
    <col min="13" max="13" width="17" style="1" customWidth="1"/>
    <col min="14" max="14" width="15.42578125" style="1" customWidth="1"/>
    <col min="15" max="15" width="14.28515625" style="1" customWidth="1"/>
    <col min="16" max="16" width="10.7109375" style="1" customWidth="1"/>
    <col min="17" max="17" width="1.28515625" style="33" customWidth="1"/>
    <col min="18" max="18" width="17.28515625" style="1" hidden="1" customWidth="1"/>
    <col min="19" max="19" width="18.85546875" style="1" hidden="1" customWidth="1"/>
    <col min="20" max="20" width="4.85546875" style="1" hidden="1" customWidth="1"/>
    <col min="21" max="21" width="15.5703125" style="1" hidden="1" customWidth="1"/>
    <col min="22" max="22" width="11.42578125" style="1" hidden="1" customWidth="1"/>
    <col min="23" max="23" width="23.5703125" style="1" hidden="1" customWidth="1"/>
    <col min="24" max="24" width="3.5703125" style="1" hidden="1" customWidth="1"/>
    <col min="25" max="25" width="14.7109375" style="1" hidden="1" customWidth="1"/>
    <col min="26" max="26" width="14" style="1" hidden="1" customWidth="1"/>
    <col min="27" max="27" width="16.140625" style="1" hidden="1" customWidth="1"/>
    <col min="28" max="28" width="11.42578125" style="1" hidden="1" customWidth="1"/>
    <col min="29" max="29" width="15.28515625" style="1" hidden="1" customWidth="1"/>
    <col min="30" max="31" width="0" style="1" hidden="1" customWidth="1"/>
    <col min="32" max="16384" width="11.42578125" style="1"/>
  </cols>
  <sheetData>
    <row r="1" spans="1:29" ht="5.25" customHeight="1" x14ac:dyDescent="0.2"/>
    <row r="2" spans="1:29" ht="15" customHeight="1" x14ac:dyDescent="0.25">
      <c r="A2" s="1" t="s">
        <v>1314</v>
      </c>
      <c r="E2" s="788" t="str">
        <f ca="1">Translations!A80</f>
        <v>SR Management Tool</v>
      </c>
      <c r="F2" s="788"/>
      <c r="G2" s="788"/>
      <c r="H2" s="788"/>
      <c r="I2" s="788"/>
      <c r="J2" s="788"/>
      <c r="K2" s="788"/>
      <c r="L2" s="788"/>
      <c r="M2" s="788"/>
      <c r="N2" s="788"/>
      <c r="O2" s="768" t="str">
        <f ca="1">Translations!A129</f>
        <v>SCORE</v>
      </c>
      <c r="P2" s="770"/>
    </row>
    <row r="3" spans="1:29" ht="15" customHeight="1" x14ac:dyDescent="0.2">
      <c r="E3" s="789" t="str">
        <f>Setup!H11</f>
        <v>Direct Gender Partnership (DGP)</v>
      </c>
      <c r="F3" s="789"/>
      <c r="G3" s="789"/>
      <c r="H3" s="789"/>
      <c r="I3" s="789"/>
      <c r="J3" s="789"/>
      <c r="K3" s="789"/>
      <c r="L3" s="789"/>
      <c r="M3" s="789"/>
      <c r="N3" s="789"/>
      <c r="O3" s="984">
        <f ca="1">K23</f>
        <v>0</v>
      </c>
      <c r="P3" s="985"/>
    </row>
    <row r="4" spans="1:29" ht="15" customHeight="1" x14ac:dyDescent="0.2">
      <c r="E4" s="789" t="str">
        <f xml:space="preserve"> Setup!H14 &amp; "  (" &amp; Setup!H13 &amp; ")" &amp; "  (" &amp; Setup!H15 &amp; ")"</f>
        <v>DMR-202-G01-H-00  (January  2016 - December 2016)  (HIV / AIDS)</v>
      </c>
      <c r="F4" s="789"/>
      <c r="G4" s="789"/>
      <c r="H4" s="789"/>
      <c r="I4" s="789"/>
      <c r="J4" s="789"/>
      <c r="K4" s="789"/>
      <c r="L4" s="789"/>
      <c r="M4" s="789"/>
      <c r="N4" s="789"/>
      <c r="O4" s="984"/>
      <c r="P4" s="985"/>
    </row>
    <row r="5" spans="1:29" ht="25.5" customHeight="1" x14ac:dyDescent="0.2">
      <c r="E5" s="986" t="str">
        <f>Setup!AB18 &amp; "  (" &amp; Setup!H16 &amp; ")"</f>
        <v>November  ($ - USD)</v>
      </c>
      <c r="F5" s="986"/>
      <c r="G5" s="986"/>
      <c r="H5" s="986"/>
      <c r="I5" s="986"/>
      <c r="J5" s="986"/>
      <c r="K5" s="986"/>
      <c r="L5" s="986"/>
      <c r="M5" s="986"/>
      <c r="N5" s="986"/>
      <c r="W5" s="1044" t="s">
        <v>2631</v>
      </c>
      <c r="X5" s="1045"/>
      <c r="Y5" s="1045"/>
      <c r="Z5" s="1045"/>
      <c r="AA5" s="1046"/>
    </row>
    <row r="6" spans="1:29" ht="20.25" customHeight="1" x14ac:dyDescent="0.2">
      <c r="A6" s="119" t="str">
        <f ca="1">Setup!G19</f>
        <v>Details of programatic indicators</v>
      </c>
      <c r="B6" s="78"/>
      <c r="C6" s="78"/>
      <c r="D6" s="78"/>
      <c r="E6" s="72"/>
      <c r="F6" s="72"/>
      <c r="G6" s="455"/>
      <c r="H6" s="73"/>
      <c r="I6" s="22"/>
      <c r="J6" s="777" t="str">
        <f ca="1">Setup!G17</f>
        <v>Key population</v>
      </c>
      <c r="K6" s="790"/>
      <c r="L6" s="790"/>
      <c r="M6" s="790"/>
      <c r="N6" s="790"/>
      <c r="O6" s="790"/>
      <c r="P6" s="791"/>
      <c r="W6" s="1047"/>
      <c r="X6" s="1048"/>
      <c r="Y6" s="1048"/>
      <c r="Z6" s="1048"/>
      <c r="AA6" s="1049"/>
    </row>
    <row r="7" spans="1:29" ht="13.5" customHeight="1" x14ac:dyDescent="0.2">
      <c r="A7" s="792" t="str">
        <f>Setup!H19</f>
        <v xml:space="preserve"># PLHIV that initiated ARV with CD4 count &lt;200
# new HIV+ enrolled in care services 
# aged 10-24 yrs reached by HIV life skills ed. in school </v>
      </c>
      <c r="B7" s="793"/>
      <c r="C7" s="793"/>
      <c r="D7" s="793"/>
      <c r="E7" s="793"/>
      <c r="F7" s="793"/>
      <c r="G7" s="793"/>
      <c r="H7" s="794"/>
      <c r="J7" s="792" t="str">
        <f>Setup!H17</f>
        <v>Sex Workers - Migrants - Women</v>
      </c>
      <c r="K7" s="793"/>
      <c r="L7" s="793"/>
      <c r="M7" s="793"/>
      <c r="N7" s="793"/>
      <c r="O7" s="793"/>
      <c r="P7" s="794"/>
      <c r="W7" s="1047"/>
      <c r="X7" s="1048"/>
      <c r="Y7" s="1048"/>
      <c r="Z7" s="1048"/>
      <c r="AA7" s="1049"/>
    </row>
    <row r="8" spans="1:29" ht="17.25" customHeight="1" x14ac:dyDescent="0.2">
      <c r="A8" s="795"/>
      <c r="B8" s="796"/>
      <c r="C8" s="796"/>
      <c r="D8" s="796"/>
      <c r="E8" s="796"/>
      <c r="F8" s="796"/>
      <c r="G8" s="796"/>
      <c r="H8" s="797"/>
      <c r="J8" s="798"/>
      <c r="K8" s="799"/>
      <c r="L8" s="799"/>
      <c r="M8" s="799"/>
      <c r="N8" s="799"/>
      <c r="O8" s="799"/>
      <c r="P8" s="800"/>
      <c r="W8" s="1047"/>
      <c r="X8" s="1048"/>
      <c r="Y8" s="1048"/>
      <c r="Z8" s="1048"/>
      <c r="AA8" s="1049"/>
    </row>
    <row r="9" spans="1:29" ht="13.5" customHeight="1" x14ac:dyDescent="0.2">
      <c r="A9" s="795"/>
      <c r="B9" s="796"/>
      <c r="C9" s="796"/>
      <c r="D9" s="796"/>
      <c r="E9" s="796"/>
      <c r="F9" s="796"/>
      <c r="G9" s="796"/>
      <c r="H9" s="797"/>
      <c r="W9" s="1047"/>
      <c r="X9" s="1048"/>
      <c r="Y9" s="1048"/>
      <c r="Z9" s="1048"/>
      <c r="AA9" s="1049"/>
    </row>
    <row r="10" spans="1:29" ht="19.5" customHeight="1" x14ac:dyDescent="0.2">
      <c r="A10" s="795"/>
      <c r="B10" s="796"/>
      <c r="C10" s="796"/>
      <c r="D10" s="796"/>
      <c r="E10" s="796"/>
      <c r="F10" s="796"/>
      <c r="G10" s="796"/>
      <c r="H10" s="797"/>
      <c r="J10" s="783" t="str">
        <f ca="1">Translations!A119</f>
        <v>Report date</v>
      </c>
      <c r="K10" s="785"/>
      <c r="M10" s="768" t="str">
        <f ca="1">Translations!A130</f>
        <v>Reported by</v>
      </c>
      <c r="N10" s="769"/>
      <c r="O10" s="769"/>
      <c r="P10" s="770"/>
      <c r="W10" s="1047"/>
      <c r="X10" s="1048"/>
      <c r="Y10" s="1048"/>
      <c r="Z10" s="1048"/>
      <c r="AA10" s="1049"/>
    </row>
    <row r="11" spans="1:29" ht="13.5" customHeight="1" x14ac:dyDescent="0.2">
      <c r="A11" s="795"/>
      <c r="B11" s="796"/>
      <c r="C11" s="796"/>
      <c r="D11" s="796"/>
      <c r="E11" s="796"/>
      <c r="F11" s="796"/>
      <c r="G11" s="796"/>
      <c r="H11" s="797"/>
      <c r="J11" s="1004"/>
      <c r="K11" s="1005"/>
      <c r="M11" s="989"/>
      <c r="N11" s="990"/>
      <c r="O11" s="990"/>
      <c r="P11" s="991"/>
      <c r="W11" s="1047"/>
      <c r="X11" s="1048"/>
      <c r="Y11" s="1048"/>
      <c r="Z11" s="1048"/>
      <c r="AA11" s="1049"/>
      <c r="AC11" s="499"/>
    </row>
    <row r="12" spans="1:29" ht="13.5" customHeight="1" x14ac:dyDescent="0.2">
      <c r="A12" s="795"/>
      <c r="B12" s="796"/>
      <c r="C12" s="796"/>
      <c r="D12" s="796"/>
      <c r="E12" s="796"/>
      <c r="F12" s="796"/>
      <c r="G12" s="796"/>
      <c r="H12" s="797"/>
      <c r="J12" s="1006"/>
      <c r="K12" s="1007"/>
      <c r="M12" s="992"/>
      <c r="N12" s="993"/>
      <c r="O12" s="993"/>
      <c r="P12" s="994"/>
      <c r="W12" s="1047"/>
      <c r="X12" s="1048"/>
      <c r="Y12" s="1048"/>
      <c r="Z12" s="1048"/>
      <c r="AA12" s="1049"/>
      <c r="AC12" s="499"/>
    </row>
    <row r="13" spans="1:29" ht="13.5" customHeight="1" x14ac:dyDescent="0.2">
      <c r="A13" s="795"/>
      <c r="B13" s="796"/>
      <c r="C13" s="796"/>
      <c r="D13" s="796"/>
      <c r="E13" s="796"/>
      <c r="F13" s="796"/>
      <c r="G13" s="796"/>
      <c r="H13" s="797"/>
      <c r="W13" s="1047"/>
      <c r="X13" s="1048"/>
      <c r="Y13" s="1048"/>
      <c r="Z13" s="1048"/>
      <c r="AA13" s="1049"/>
      <c r="AC13" s="499"/>
    </row>
    <row r="14" spans="1:29" ht="21.75" customHeight="1" x14ac:dyDescent="0.2">
      <c r="A14" s="795"/>
      <c r="B14" s="796"/>
      <c r="C14" s="796"/>
      <c r="D14" s="796"/>
      <c r="E14" s="796"/>
      <c r="F14" s="796"/>
      <c r="G14" s="796"/>
      <c r="H14" s="797"/>
      <c r="J14" s="920" t="str">
        <f ca="1">Translations!A132</f>
        <v>Note: Enter disubursment ammount here if the PR made a disbursment this month. Leave blank if no disbursment was made.</v>
      </c>
      <c r="K14" s="942"/>
      <c r="L14" s="942"/>
      <c r="M14" s="942"/>
      <c r="N14" s="942"/>
      <c r="O14" s="768" t="str">
        <f ca="1">Translations!A131</f>
        <v>Disbursement</v>
      </c>
      <c r="P14" s="770"/>
      <c r="W14" s="1047"/>
      <c r="X14" s="1048"/>
      <c r="Y14" s="1048"/>
      <c r="Z14" s="1048"/>
      <c r="AA14" s="1049"/>
      <c r="AC14" s="499"/>
    </row>
    <row r="15" spans="1:29" ht="13.5" customHeight="1" x14ac:dyDescent="0.2">
      <c r="A15" s="795"/>
      <c r="B15" s="796"/>
      <c r="C15" s="796"/>
      <c r="D15" s="796"/>
      <c r="E15" s="796"/>
      <c r="F15" s="796"/>
      <c r="G15" s="796"/>
      <c r="H15" s="797"/>
      <c r="J15" s="922"/>
      <c r="K15" s="943"/>
      <c r="L15" s="943"/>
      <c r="M15" s="943"/>
      <c r="N15" s="943"/>
      <c r="O15" s="1008"/>
      <c r="P15" s="1009"/>
      <c r="W15" s="1047"/>
      <c r="X15" s="1048"/>
      <c r="Y15" s="1048"/>
      <c r="Z15" s="1048"/>
      <c r="AA15" s="1049"/>
      <c r="AC15" s="499"/>
    </row>
    <row r="16" spans="1:29" ht="24" customHeight="1" x14ac:dyDescent="0.2">
      <c r="A16" s="798"/>
      <c r="B16" s="799"/>
      <c r="C16" s="799"/>
      <c r="D16" s="799"/>
      <c r="E16" s="799"/>
      <c r="F16" s="799"/>
      <c r="G16" s="799"/>
      <c r="H16" s="800"/>
      <c r="J16" s="924"/>
      <c r="K16" s="944"/>
      <c r="L16" s="944"/>
      <c r="M16" s="944"/>
      <c r="N16" s="944"/>
      <c r="O16" s="1010"/>
      <c r="P16" s="1011"/>
      <c r="W16" s="1047"/>
      <c r="X16" s="1048"/>
      <c r="Y16" s="1048"/>
      <c r="Z16" s="1048"/>
      <c r="AA16" s="1049"/>
      <c r="AC16" s="499"/>
    </row>
    <row r="17" spans="1:29" ht="11.25" customHeight="1" x14ac:dyDescent="0.2">
      <c r="E17" s="63"/>
      <c r="F17" s="38"/>
      <c r="G17" s="995"/>
      <c r="H17" s="995"/>
      <c r="W17" s="1050"/>
      <c r="X17" s="1051"/>
      <c r="Y17" s="1051"/>
      <c r="Z17" s="1051"/>
      <c r="AA17" s="1052"/>
      <c r="AC17" s="499"/>
    </row>
    <row r="18" spans="1:29" ht="21" customHeight="1" x14ac:dyDescent="0.2">
      <c r="D18" s="987" t="str">
        <f ca="1">Translations!A233</f>
        <v>Input data in spaces with this color</v>
      </c>
      <c r="E18" s="988"/>
      <c r="H18" s="981" t="str">
        <f ca="1">Translations!A120</f>
        <v>Date of verification</v>
      </c>
      <c r="I18" s="981"/>
      <c r="J18" s="982"/>
      <c r="K18" s="983"/>
      <c r="L18" s="484"/>
      <c r="M18" s="981" t="str">
        <f ca="1">Translations!A120</f>
        <v>Date of verification</v>
      </c>
      <c r="N18" s="981"/>
      <c r="O18" s="982"/>
      <c r="P18" s="983"/>
      <c r="Y18" s="499"/>
      <c r="Z18" s="499"/>
      <c r="AA18" s="499"/>
      <c r="AC18" s="499"/>
    </row>
    <row r="19" spans="1:29" ht="20.25" customHeight="1" x14ac:dyDescent="0.2">
      <c r="H19" s="859" t="str">
        <f ca="1">Translations!A133</f>
        <v>Programmatic aspects</v>
      </c>
      <c r="I19" s="860"/>
      <c r="J19" s="860"/>
      <c r="K19" s="861"/>
      <c r="L19" s="485"/>
      <c r="M19" s="1012" t="str">
        <f ca="1">Translations!A134</f>
        <v>Financial aspects</v>
      </c>
      <c r="N19" s="1012"/>
      <c r="O19" s="1012"/>
      <c r="P19" s="1012"/>
      <c r="W19" s="495" t="s">
        <v>1863</v>
      </c>
      <c r="Y19" s="768" t="s">
        <v>1866</v>
      </c>
      <c r="Z19" s="769"/>
      <c r="AA19" s="770"/>
    </row>
    <row r="20" spans="1:29" ht="15" customHeight="1" x14ac:dyDescent="0.2">
      <c r="A20" s="806" t="str">
        <f ca="1">Translations!A88</f>
        <v>Item</v>
      </c>
      <c r="B20" s="771" t="s">
        <v>256</v>
      </c>
      <c r="C20" s="771" t="s">
        <v>259</v>
      </c>
      <c r="D20" s="771" t="str">
        <f ca="1">Translations!A91</f>
        <v>Activity code</v>
      </c>
      <c r="E20" s="777" t="str">
        <f ca="1">Translations!A92</f>
        <v>Indicator / Activity</v>
      </c>
      <c r="F20" s="771" t="str">
        <f ca="1">Translations!A79</f>
        <v>TGF costs groups</v>
      </c>
      <c r="G20" s="456"/>
      <c r="H20" s="771" t="str">
        <f ca="1">Translations!A135</f>
        <v>Monthly target</v>
      </c>
      <c r="I20" s="771" t="str">
        <f ca="1">Translations!A136</f>
        <v>Balance from previous period</v>
      </c>
      <c r="J20" s="771" t="str">
        <f ca="1">Translations!A137</f>
        <v xml:space="preserve">Results </v>
      </c>
      <c r="K20" s="771" t="str">
        <f ca="1">Translations!A108</f>
        <v>Result %</v>
      </c>
      <c r="L20" s="485"/>
      <c r="M20" s="977" t="str">
        <f ca="1">Translations!$A$360</f>
        <v>Monthly budget</v>
      </c>
      <c r="N20" s="977" t="str">
        <f ca="1">Translations!A136</f>
        <v>Balance from previous period</v>
      </c>
      <c r="O20" s="771" t="str">
        <f ca="1">Translations!$A$361</f>
        <v>Monthly expenditure</v>
      </c>
      <c r="P20" s="977" t="str">
        <f ca="1">Translations!A108</f>
        <v>Result %</v>
      </c>
      <c r="R20" s="975" t="s">
        <v>1450</v>
      </c>
      <c r="S20" s="976"/>
      <c r="U20" s="771" t="s">
        <v>1854</v>
      </c>
      <c r="W20" s="771" t="s">
        <v>1862</v>
      </c>
      <c r="Y20" s="1042" t="s">
        <v>1867</v>
      </c>
      <c r="Z20" s="771" t="s">
        <v>1864</v>
      </c>
      <c r="AA20" s="771" t="s">
        <v>1865</v>
      </c>
      <c r="AC20" s="771" t="s">
        <v>2634</v>
      </c>
    </row>
    <row r="21" spans="1:29" ht="38.1" customHeight="1" x14ac:dyDescent="0.2">
      <c r="A21" s="806"/>
      <c r="B21" s="772"/>
      <c r="C21" s="772"/>
      <c r="D21" s="772"/>
      <c r="E21" s="777"/>
      <c r="F21" s="772"/>
      <c r="G21" s="456"/>
      <c r="H21" s="772"/>
      <c r="I21" s="772"/>
      <c r="J21" s="772"/>
      <c r="K21" s="772"/>
      <c r="L21" s="485"/>
      <c r="M21" s="977"/>
      <c r="N21" s="977"/>
      <c r="O21" s="772"/>
      <c r="P21" s="977"/>
      <c r="R21" s="193" t="s">
        <v>1448</v>
      </c>
      <c r="S21" s="193" t="s">
        <v>1449</v>
      </c>
      <c r="U21" s="772"/>
      <c r="W21" s="772"/>
      <c r="Y21" s="1043"/>
      <c r="Z21" s="772"/>
      <c r="AA21" s="772"/>
      <c r="AC21" s="772"/>
    </row>
    <row r="22" spans="1:29" ht="4.5" customHeight="1" x14ac:dyDescent="0.2">
      <c r="A22" s="6"/>
      <c r="B22" s="6"/>
      <c r="C22" s="6"/>
      <c r="D22" s="6"/>
      <c r="E22" s="6"/>
      <c r="F22" s="8"/>
      <c r="G22" s="58"/>
      <c r="AC22" s="38"/>
    </row>
    <row r="23" spans="1:29" ht="25.5" customHeight="1" x14ac:dyDescent="0.2">
      <c r="A23" s="120" t="str">
        <f ca="1">Translations!A109</f>
        <v>Totals</v>
      </c>
      <c r="B23" s="121"/>
      <c r="C23" s="121"/>
      <c r="D23" s="121"/>
      <c r="E23" s="121"/>
      <c r="F23" s="122"/>
      <c r="G23" s="59"/>
      <c r="H23" s="29" t="s">
        <v>217</v>
      </c>
      <c r="I23" s="29" t="s">
        <v>217</v>
      </c>
      <c r="J23" s="29" t="s">
        <v>217</v>
      </c>
      <c r="K23" s="31">
        <f ca="1">IFERROR(AVERAGEIF(L25:L224,"&lt;&gt; "),"")</f>
        <v>0</v>
      </c>
      <c r="L23" s="486"/>
      <c r="M23" s="30">
        <f>SUMIFS(M25:M224,$G$25:$G$224,"&lt;&gt;0")</f>
        <v>0</v>
      </c>
      <c r="N23" s="30">
        <f>SUMIFS(N25:N224,$G$25:$G$224,"&lt;&gt;0")</f>
        <v>7250</v>
      </c>
      <c r="O23" s="30">
        <f>SUMIFS(O25:O224,$G$25:$G$224,"&lt;&gt;0")</f>
        <v>0</v>
      </c>
      <c r="P23" s="31">
        <f>IFERROR(AVERAGEIF(Q25:Q224,"&lt;&gt; "),"")</f>
        <v>0</v>
      </c>
      <c r="R23" s="192"/>
      <c r="S23" s="192"/>
      <c r="AC23" s="38"/>
    </row>
    <row r="24" spans="1:29" ht="5.25" customHeight="1" x14ac:dyDescent="0.2">
      <c r="A24" s="175"/>
      <c r="B24" s="175"/>
      <c r="C24" s="175"/>
      <c r="D24" s="175"/>
      <c r="E24" s="175"/>
      <c r="F24" s="176"/>
      <c r="G24" s="457"/>
      <c r="H24" s="38"/>
      <c r="I24" s="38"/>
      <c r="J24" s="177"/>
      <c r="K24" s="38"/>
      <c r="L24" s="43"/>
      <c r="M24" s="38"/>
      <c r="N24" s="38"/>
      <c r="O24" s="178"/>
      <c r="P24" s="38"/>
      <c r="AC24" s="38"/>
    </row>
    <row r="25" spans="1:29" ht="39" customHeight="1" x14ac:dyDescent="0.2">
      <c r="A25" s="14" t="str">
        <f>Planning!A9</f>
        <v>I001</v>
      </c>
      <c r="B25" s="9" t="str">
        <f>Planning!B9</f>
        <v>1. Indicator</v>
      </c>
      <c r="C25" s="9" t="str">
        <f>Planning!C9</f>
        <v>Pr68</v>
      </c>
      <c r="D25" s="195">
        <f>Planning!D9</f>
        <v>1</v>
      </c>
      <c r="E25" s="196" t="str">
        <f>Planning!E9</f>
        <v>[Pr68] # PLHIV that initiated ARV with CD4 count &lt;200 Target [2. Inverse]</v>
      </c>
      <c r="F25" s="196" t="str">
        <f>IF(Planning!G9&lt;&gt;0,Planning!G9,"")</f>
        <v/>
      </c>
      <c r="G25" s="194">
        <f>Planning!H9</f>
        <v>0</v>
      </c>
      <c r="H25" s="197">
        <f ca="1">Planning!AM9</f>
        <v>0</v>
      </c>
      <c r="I25" s="198">
        <f ca="1">IF(OR(W25="1",AND(W25&lt;&gt;"1",G25=Lists!$A$17)),Y25,0)</f>
        <v>0</v>
      </c>
      <c r="J25" s="210">
        <f ca="1">R25</f>
        <v>0</v>
      </c>
      <c r="K25" s="32" t="str">
        <f ca="1">IF(AND(W25="2",G25&lt;&gt;Lists!$A$17),AA25,Z25)</f>
        <v/>
      </c>
      <c r="L25" s="33" t="str">
        <f t="shared" ref="L25:L56" ca="1" si="0">IF($U25=ExcluirDelPLogro,"",IF(AND(H25=0,I25=0,J25=0),"",K25))</f>
        <v/>
      </c>
      <c r="M25" s="199">
        <f>Planning!AN9</f>
        <v>0</v>
      </c>
      <c r="N25" s="199">
        <f>'Month 10'!M25+'Month 10'!N25-'Month 10'!O25</f>
        <v>0</v>
      </c>
      <c r="O25" s="516">
        <f>S25</f>
        <v>0</v>
      </c>
      <c r="P25" s="32" t="str">
        <f t="shared" ref="P25:P89" si="1">IF(AND(M25=0,N25=0,O25=0),"",IF((M25+N25)&gt;0,O25/(M25+N25),O25))</f>
        <v/>
      </c>
      <c r="Q25" s="33" t="str">
        <f t="shared" ref="Q25:Q56" si="2">IF($U25=ExcluirDelPLogro,"",IF(AND(M25=0,N25=0,O25=0),"",P25))</f>
        <v/>
      </c>
      <c r="R25" s="89">
        <f ca="1">SUMIFS($J$25:$J$224,$C$25:$C$224,$C25,$G$25:$G$224,Lists!$A$16)</f>
        <v>0</v>
      </c>
      <c r="S25" s="89">
        <f>SUMIFS($O$25:$O$224,$C$25:$C$224,$C25,$G$25:$G$224,"&lt;&gt;0")</f>
        <v>0</v>
      </c>
      <c r="U25" s="2" t="str">
        <f>IF(B25=0,"",IF(LEFT(B25,1)="1","1","2"))</f>
        <v>1</v>
      </c>
      <c r="W25" s="2" t="str">
        <f ca="1">IF(C25=0,"",LEFT(INDEX(Lists!$H$5:$H$49,MATCH(C25,Lists!$G$5:$G$49,0),1),1))</f>
        <v>2</v>
      </c>
      <c r="Y25" s="4">
        <f ca="1">'Month 10'!H25+'Month 10'!I25-'Month 10'!J25</f>
        <v>0</v>
      </c>
      <c r="Z25" s="2" t="str">
        <f ca="1">IF(AND(H25=0,I25=0,J25=0),"",IF((H25+I25)&gt;0,J25/(H25+I25),J25))</f>
        <v/>
      </c>
      <c r="AA25" s="2" t="str">
        <f t="shared" ref="AA25:AA56" ca="1" si="3">IF(AND(H25=0,I25=0,J25=0),"",IF(J25&gt;0,H25/J25,0))</f>
        <v/>
      </c>
      <c r="AC25" s="627" t="str">
        <f>U25&amp;C25</f>
        <v>1Pr68</v>
      </c>
    </row>
    <row r="26" spans="1:29" ht="39" customHeight="1" x14ac:dyDescent="0.2">
      <c r="A26" s="14" t="str">
        <f>Planning!A10</f>
        <v>I002</v>
      </c>
      <c r="B26" s="9" t="str">
        <f>Planning!B10</f>
        <v>2. Activity: Contributing</v>
      </c>
      <c r="C26" s="9" t="str">
        <f>Planning!C10</f>
        <v>Pr68</v>
      </c>
      <c r="D26" s="200">
        <f>Planning!D10</f>
        <v>1.2</v>
      </c>
      <c r="E26" s="201" t="str">
        <f>Planning!E10</f>
        <v xml:space="preserve">PLHIV reimbursed for transportation costs to HIV testing and treatment centres
</v>
      </c>
      <c r="F26" s="201" t="str">
        <f>IF(Planning!G10&lt;&gt;0,Planning!G10,"")</f>
        <v xml:space="preserve">12. Living support to client/ target population </v>
      </c>
      <c r="G26" s="194" t="str">
        <f>Planning!H10</f>
        <v>1. YES</v>
      </c>
      <c r="H26" s="202">
        <f>Planning!AM10</f>
        <v>0</v>
      </c>
      <c r="I26" s="606">
        <f ca="1">IF(OR(W26="1",AND(W26&lt;&gt;"1",G26=Lists!$A$17)),Y26,0)</f>
        <v>0</v>
      </c>
      <c r="J26" s="658">
        <v>0</v>
      </c>
      <c r="K26" s="32" t="str">
        <f ca="1">IF(AND(W26="2",G26&lt;&gt;Lists!$A$17),AA26,Z26)</f>
        <v/>
      </c>
      <c r="L26" s="33" t="str">
        <f t="shared" si="0"/>
        <v/>
      </c>
      <c r="M26" s="203">
        <f>Planning!AN10</f>
        <v>0</v>
      </c>
      <c r="N26" s="203">
        <f>'Month 10'!M26+'Month 10'!N26-'Month 10'!O26</f>
        <v>0</v>
      </c>
      <c r="O26" s="659">
        <v>0</v>
      </c>
      <c r="P26" s="32" t="str">
        <f t="shared" si="1"/>
        <v/>
      </c>
      <c r="Q26" s="33" t="str">
        <f t="shared" si="2"/>
        <v/>
      </c>
      <c r="R26" s="89">
        <f ca="1">SUMIFS($J$25:$J$224,$C$25:$C$224,$C26,$G$25:$G$224,Lists!$A$16)</f>
        <v>0</v>
      </c>
      <c r="S26" s="89">
        <f t="shared" ref="S26:S89" si="4">SUMIFS($O$25:$O$224,$C$25:$C$224,$C26,$G$25:$G$224,"&lt;&gt;0")</f>
        <v>0</v>
      </c>
      <c r="U26" s="2" t="str">
        <f t="shared" ref="U26:U89" si="5">IF(B26=0,"",IF(LEFT(B26,1)="1","1","2"))</f>
        <v>2</v>
      </c>
      <c r="W26" s="2" t="str">
        <f ca="1">IF(C26=0,"",LEFT(INDEX(Lists!$H$5:$H$49,MATCH(C26,Lists!$G$5:$G$49,0),1),1))</f>
        <v>2</v>
      </c>
      <c r="Y26" s="4">
        <f ca="1">'Month 10'!H26+'Month 10'!I26-'Month 10'!J26</f>
        <v>0</v>
      </c>
      <c r="Z26" s="2" t="str">
        <f t="shared" ref="Z26:Z89" ca="1" si="6">IF(AND(H26=0,I26=0,J26=0),"",IF((H26+I26)&gt;0,J26/(H26+I26),J26))</f>
        <v/>
      </c>
      <c r="AA26" s="2" t="str">
        <f t="shared" ca="1" si="3"/>
        <v/>
      </c>
      <c r="AC26" s="627" t="str">
        <f t="shared" ref="AC26:AC89" si="7">U26&amp;C26</f>
        <v>2Pr68</v>
      </c>
    </row>
    <row r="27" spans="1:29" ht="39" customHeight="1" x14ac:dyDescent="0.2">
      <c r="A27" s="14" t="str">
        <f>Planning!A11</f>
        <v>I003</v>
      </c>
      <c r="B27" s="9" t="str">
        <f>Planning!B11</f>
        <v>3. Activity: Non-Contributing</v>
      </c>
      <c r="C27" s="9" t="str">
        <f>Planning!C11</f>
        <v>Pr68</v>
      </c>
      <c r="D27" s="204">
        <f>Planning!D11</f>
        <v>1.3</v>
      </c>
      <c r="E27" s="205" t="str">
        <f>Planning!E11</f>
        <v xml:space="preserve">Communication materials produced to educate HIV+ patients about HIV treatment (Migrants and Sexual Workers). 
</v>
      </c>
      <c r="F27" s="205" t="str">
        <f>IF(Planning!G11&lt;&gt;0,Planning!G11,"")</f>
        <v>10. Communication material and publications</v>
      </c>
      <c r="G27" s="194" t="str">
        <f>Planning!H11</f>
        <v>2. NO</v>
      </c>
      <c r="H27" s="206">
        <f>Planning!AM11</f>
        <v>0</v>
      </c>
      <c r="I27" s="207">
        <f ca="1">IF(OR(W27="1",AND(W27&lt;&gt;"1",G27=Lists!$A$17)),Y27,0)</f>
        <v>1</v>
      </c>
      <c r="J27" s="658">
        <v>0</v>
      </c>
      <c r="K27" s="32">
        <f ca="1">IF(AND(W27="2",G27&lt;&gt;Lists!$A$17),AA27,Z27)</f>
        <v>0</v>
      </c>
      <c r="L27" s="33" t="str">
        <f t="shared" si="0"/>
        <v/>
      </c>
      <c r="M27" s="208">
        <f>Planning!AN11</f>
        <v>0</v>
      </c>
      <c r="N27" s="208">
        <f>'Month 10'!M27+'Month 10'!N27-'Month 10'!O27</f>
        <v>0</v>
      </c>
      <c r="O27" s="659">
        <v>0</v>
      </c>
      <c r="P27" s="32" t="str">
        <f t="shared" si="1"/>
        <v/>
      </c>
      <c r="Q27" s="33" t="str">
        <f t="shared" si="2"/>
        <v/>
      </c>
      <c r="R27" s="89">
        <f ca="1">SUMIFS($J$25:$J$224,$C$25:$C$224,$C27,$G$25:$G$224,Lists!$A$16)</f>
        <v>0</v>
      </c>
      <c r="S27" s="89">
        <f t="shared" si="4"/>
        <v>0</v>
      </c>
      <c r="U27" s="2" t="str">
        <f t="shared" si="5"/>
        <v>2</v>
      </c>
      <c r="W27" s="2" t="str">
        <f ca="1">IF(C27=0,"",LEFT(INDEX(Lists!$H$5:$H$49,MATCH(C27,Lists!$G$5:$G$49,0),1),1))</f>
        <v>2</v>
      </c>
      <c r="Y27" s="4">
        <f ca="1">'Month 10'!H27+'Month 10'!I27-'Month 10'!J27</f>
        <v>1</v>
      </c>
      <c r="Z27" s="2">
        <f t="shared" ca="1" si="6"/>
        <v>0</v>
      </c>
      <c r="AA27" s="2">
        <f t="shared" ca="1" si="3"/>
        <v>0</v>
      </c>
      <c r="AC27" s="627" t="str">
        <f t="shared" si="7"/>
        <v>2Pr68</v>
      </c>
    </row>
    <row r="28" spans="1:29" ht="39" customHeight="1" x14ac:dyDescent="0.2">
      <c r="A28" s="14" t="str">
        <f>Planning!A12</f>
        <v>I004</v>
      </c>
      <c r="B28" s="9" t="str">
        <f>Planning!B12</f>
        <v>3. Activity: Non-Contributing</v>
      </c>
      <c r="C28" s="9" t="str">
        <f>Planning!C12</f>
        <v>Pr68</v>
      </c>
      <c r="D28" s="204">
        <f>Planning!D12</f>
        <v>1.4</v>
      </c>
      <c r="E28" s="205" t="str">
        <f>Planning!E12</f>
        <v xml:space="preserve">Supervisory visits to verify the appropriate application of testing and treatment protocols at centers. </v>
      </c>
      <c r="F28" s="205" t="str">
        <f>IF(Planning!G12&lt;&gt;0,Planning!G12,"")</f>
        <v>11. Programme administration costs</v>
      </c>
      <c r="G28" s="194" t="str">
        <f>Planning!H12</f>
        <v>2. NO</v>
      </c>
      <c r="H28" s="206">
        <f>Planning!AM12</f>
        <v>0</v>
      </c>
      <c r="I28" s="207">
        <f ca="1">IF(OR(W28="1",AND(W28&lt;&gt;"1",G28=Lists!$A$17)),Y28,0)</f>
        <v>0</v>
      </c>
      <c r="J28" s="658">
        <v>0</v>
      </c>
      <c r="K28" s="32" t="str">
        <f ca="1">IF(AND(W28="2",G28&lt;&gt;Lists!$A$17),AA28,Z28)</f>
        <v/>
      </c>
      <c r="L28" s="33" t="str">
        <f t="shared" si="0"/>
        <v/>
      </c>
      <c r="M28" s="208">
        <f>Planning!AN12</f>
        <v>0</v>
      </c>
      <c r="N28" s="208">
        <f>'Month 10'!M28+'Month 10'!N28-'Month 10'!O28</f>
        <v>0</v>
      </c>
      <c r="O28" s="659">
        <v>0</v>
      </c>
      <c r="P28" s="32" t="str">
        <f t="shared" si="1"/>
        <v/>
      </c>
      <c r="Q28" s="33" t="str">
        <f t="shared" si="2"/>
        <v/>
      </c>
      <c r="R28" s="89">
        <f ca="1">SUMIFS($J$25:$J$224,$C$25:$C$224,$C28,$G$25:$G$224,Lists!$A$16)</f>
        <v>0</v>
      </c>
      <c r="S28" s="89">
        <f t="shared" si="4"/>
        <v>0</v>
      </c>
      <c r="U28" s="2" t="str">
        <f t="shared" si="5"/>
        <v>2</v>
      </c>
      <c r="W28" s="2" t="str">
        <f ca="1">IF(C28=0,"",LEFT(INDEX(Lists!$H$5:$H$49,MATCH(C28,Lists!$G$5:$G$49,0),1),1))</f>
        <v>2</v>
      </c>
      <c r="Y28" s="4">
        <f ca="1">'Month 10'!H28+'Month 10'!I28-'Month 10'!J28</f>
        <v>0</v>
      </c>
      <c r="Z28" s="2" t="str">
        <f t="shared" ca="1" si="6"/>
        <v/>
      </c>
      <c r="AA28" s="2" t="str">
        <f t="shared" ca="1" si="3"/>
        <v/>
      </c>
      <c r="AC28" s="627" t="str">
        <f t="shared" si="7"/>
        <v>2Pr68</v>
      </c>
    </row>
    <row r="29" spans="1:29" ht="39" customHeight="1" x14ac:dyDescent="0.2">
      <c r="A29" s="14" t="str">
        <f>Planning!A13</f>
        <v>I005</v>
      </c>
      <c r="B29" s="9" t="str">
        <f>Planning!B13</f>
        <v>1. Indicator</v>
      </c>
      <c r="C29" s="9" t="str">
        <f>Planning!C13</f>
        <v>Pr72</v>
      </c>
      <c r="D29" s="195">
        <f>Planning!D13</f>
        <v>2</v>
      </c>
      <c r="E29" s="196" t="str">
        <f>Planning!E13</f>
        <v>[Pr72] # new HIV+ enrolled in care services Target [3. Non-Cumulative]</v>
      </c>
      <c r="F29" s="196" t="str">
        <f>IF(Planning!G13&lt;&gt;0,Planning!G13,"")</f>
        <v/>
      </c>
      <c r="G29" s="194">
        <f>Planning!H13</f>
        <v>0</v>
      </c>
      <c r="H29" s="197">
        <f ca="1">Planning!AM13</f>
        <v>0</v>
      </c>
      <c r="I29" s="198">
        <f ca="1">IF(OR(W29="1",AND(W29&lt;&gt;"1",G29=Lists!$A$17)),Y29,0)</f>
        <v>0</v>
      </c>
      <c r="J29" s="210">
        <f ca="1">R29</f>
        <v>0</v>
      </c>
      <c r="K29" s="32" t="str">
        <f ca="1">IF(AND(W29="2",G29&lt;&gt;Lists!$A$17),AA29,Z29)</f>
        <v/>
      </c>
      <c r="L29" s="33" t="str">
        <f t="shared" ca="1" si="0"/>
        <v/>
      </c>
      <c r="M29" s="199">
        <f>Planning!AN13</f>
        <v>0</v>
      </c>
      <c r="N29" s="199">
        <f>'Month 10'!M29+'Month 10'!N29-'Month 10'!O29</f>
        <v>0</v>
      </c>
      <c r="O29" s="516">
        <f>S29</f>
        <v>0</v>
      </c>
      <c r="P29" s="32" t="str">
        <f t="shared" si="1"/>
        <v/>
      </c>
      <c r="Q29" s="33" t="str">
        <f t="shared" si="2"/>
        <v/>
      </c>
      <c r="R29" s="89">
        <f ca="1">SUMIFS($J$25:$J$224,$C$25:$C$224,$C29,$G$25:$G$224,Lists!$A$16)</f>
        <v>0</v>
      </c>
      <c r="S29" s="89">
        <f t="shared" si="4"/>
        <v>0</v>
      </c>
      <c r="U29" s="2" t="str">
        <f t="shared" si="5"/>
        <v>1</v>
      </c>
      <c r="W29" s="2" t="str">
        <f ca="1">IF(C29=0,"",LEFT(INDEX(Lists!$H$5:$H$49,MATCH(C29,Lists!$G$5:$G$49,0),1),1))</f>
        <v>3</v>
      </c>
      <c r="Y29" s="4">
        <f ca="1">'Month 10'!H29+'Month 10'!I29-'Month 10'!J29</f>
        <v>0</v>
      </c>
      <c r="Z29" s="2" t="str">
        <f t="shared" ca="1" si="6"/>
        <v/>
      </c>
      <c r="AA29" s="2" t="str">
        <f t="shared" ca="1" si="3"/>
        <v/>
      </c>
      <c r="AC29" s="627" t="str">
        <f t="shared" si="7"/>
        <v>1Pr72</v>
      </c>
    </row>
    <row r="30" spans="1:29" ht="39" customHeight="1" x14ac:dyDescent="0.2">
      <c r="A30" s="14" t="str">
        <f>Planning!A14</f>
        <v>I006</v>
      </c>
      <c r="B30" s="9" t="str">
        <f>Planning!B14</f>
        <v>2. Activity: Contributing</v>
      </c>
      <c r="C30" s="9" t="str">
        <f>Planning!C14</f>
        <v>Pr72</v>
      </c>
      <c r="D30" s="200">
        <f>Planning!D14</f>
        <v>2.1</v>
      </c>
      <c r="E30" s="201" t="str">
        <f>Planning!E14</f>
        <v>Enrollment of  newly diagnosed HIV+ patients for home visits to monitor use of ARV.</v>
      </c>
      <c r="F30" s="201" t="str">
        <f>IF(Planning!G14&lt;&gt;0,Planning!G14,"")</f>
        <v xml:space="preserve">12. Living support to client/ target population </v>
      </c>
      <c r="G30" s="194" t="str">
        <f>Planning!H14</f>
        <v>1. YES</v>
      </c>
      <c r="H30" s="202">
        <f>Planning!AM14</f>
        <v>0</v>
      </c>
      <c r="I30" s="606">
        <f ca="1">IF(OR(W30="1",AND(W30&lt;&gt;"1",G30=Lists!$A$17)),Y30,0)</f>
        <v>0</v>
      </c>
      <c r="J30" s="658">
        <v>0</v>
      </c>
      <c r="K30" s="32" t="str">
        <f ca="1">IF(AND(W30="2",G30&lt;&gt;Lists!$A$17),AA30,Z30)</f>
        <v/>
      </c>
      <c r="L30" s="33" t="str">
        <f t="shared" si="0"/>
        <v/>
      </c>
      <c r="M30" s="203">
        <f>Planning!AN14</f>
        <v>0</v>
      </c>
      <c r="N30" s="203">
        <f>'Month 10'!M30+'Month 10'!N30-'Month 10'!O30</f>
        <v>0</v>
      </c>
      <c r="O30" s="659">
        <v>0</v>
      </c>
      <c r="P30" s="32" t="str">
        <f t="shared" si="1"/>
        <v/>
      </c>
      <c r="Q30" s="33" t="str">
        <f t="shared" si="2"/>
        <v/>
      </c>
      <c r="R30" s="89">
        <f ca="1">SUMIFS($J$25:$J$224,$C$25:$C$224,$C30,$G$25:$G$224,Lists!$A$16)</f>
        <v>0</v>
      </c>
      <c r="S30" s="89">
        <f t="shared" si="4"/>
        <v>0</v>
      </c>
      <c r="U30" s="2" t="str">
        <f t="shared" si="5"/>
        <v>2</v>
      </c>
      <c r="W30" s="2" t="str">
        <f ca="1">IF(C30=0,"",LEFT(INDEX(Lists!$H$5:$H$49,MATCH(C30,Lists!$G$5:$G$49,0),1),1))</f>
        <v>3</v>
      </c>
      <c r="Y30" s="4">
        <f ca="1">'Month 10'!H30+'Month 10'!I30-'Month 10'!J30</f>
        <v>0</v>
      </c>
      <c r="Z30" s="2" t="str">
        <f t="shared" ca="1" si="6"/>
        <v/>
      </c>
      <c r="AA30" s="2" t="str">
        <f t="shared" ca="1" si="3"/>
        <v/>
      </c>
      <c r="AC30" s="627" t="str">
        <f t="shared" si="7"/>
        <v>2Pr72</v>
      </c>
    </row>
    <row r="31" spans="1:29" ht="39" customHeight="1" x14ac:dyDescent="0.2">
      <c r="A31" s="14" t="str">
        <f>Planning!A15</f>
        <v>I007</v>
      </c>
      <c r="B31" s="9" t="str">
        <f>Planning!B15</f>
        <v>1. Indicator</v>
      </c>
      <c r="C31" s="9" t="str">
        <f>Planning!C15</f>
        <v>Pr74</v>
      </c>
      <c r="D31" s="195">
        <f>Planning!D15</f>
        <v>3</v>
      </c>
      <c r="E31" s="196" t="str">
        <f>Planning!E15</f>
        <v>[Pr74] # aged 10-24 yrs reached by HIV life skills ed. in school  Target [1. Standard]</v>
      </c>
      <c r="F31" s="196" t="str">
        <f>IF(Planning!G15&lt;&gt;0,Planning!G15,"")</f>
        <v/>
      </c>
      <c r="G31" s="194">
        <f>Planning!H15</f>
        <v>0</v>
      </c>
      <c r="H31" s="197">
        <f ca="1">Planning!AM15</f>
        <v>0</v>
      </c>
      <c r="I31" s="198">
        <f ca="1">IF(OR(W31="1",AND(W31&lt;&gt;"1",G31=Lists!$A$17)),Y31,0)</f>
        <v>30</v>
      </c>
      <c r="J31" s="210">
        <f ca="1">R31</f>
        <v>0</v>
      </c>
      <c r="K31" s="32">
        <f ca="1">IF(AND(W31="2",G31&lt;&gt;Lists!$A$17),AA31,Z31)</f>
        <v>0</v>
      </c>
      <c r="L31" s="33">
        <f t="shared" ca="1" si="0"/>
        <v>0</v>
      </c>
      <c r="M31" s="199">
        <f>Planning!AN15</f>
        <v>0</v>
      </c>
      <c r="N31" s="199">
        <f>'Month 10'!M31+'Month 10'!N31-'Month 10'!O31</f>
        <v>6250</v>
      </c>
      <c r="O31" s="516">
        <f>S31</f>
        <v>0</v>
      </c>
      <c r="P31" s="32">
        <f t="shared" si="1"/>
        <v>0</v>
      </c>
      <c r="Q31" s="33">
        <f t="shared" si="2"/>
        <v>0</v>
      </c>
      <c r="R31" s="89">
        <f ca="1">SUMIFS($J$25:$J$224,$C$25:$C$224,$C31,$G$25:$G$224,Lists!$A$16)</f>
        <v>0</v>
      </c>
      <c r="S31" s="89">
        <f t="shared" si="4"/>
        <v>0</v>
      </c>
      <c r="U31" s="2" t="str">
        <f t="shared" si="5"/>
        <v>1</v>
      </c>
      <c r="W31" s="2" t="str">
        <f ca="1">IF(C31=0,"",LEFT(INDEX(Lists!$H$5:$H$49,MATCH(C31,Lists!$G$5:$G$49,0),1),1))</f>
        <v>1</v>
      </c>
      <c r="Y31" s="4">
        <f ca="1">'Month 10'!H31+'Month 10'!I31-'Month 10'!J31</f>
        <v>30</v>
      </c>
      <c r="Z31" s="2">
        <f t="shared" ca="1" si="6"/>
        <v>0</v>
      </c>
      <c r="AA31" s="2">
        <f t="shared" ca="1" si="3"/>
        <v>0</v>
      </c>
      <c r="AC31" s="627" t="str">
        <f t="shared" si="7"/>
        <v>1Pr74</v>
      </c>
    </row>
    <row r="32" spans="1:29" ht="39" customHeight="1" x14ac:dyDescent="0.2">
      <c r="A32" s="14" t="str">
        <f>Planning!A16</f>
        <v>I008</v>
      </c>
      <c r="B32" s="9" t="str">
        <f>Planning!B16</f>
        <v>2. Activity: Contributing</v>
      </c>
      <c r="C32" s="9" t="str">
        <f>Planning!C16</f>
        <v>Pr74</v>
      </c>
      <c r="D32" s="200">
        <f>Planning!D16</f>
        <v>3.1</v>
      </c>
      <c r="E32" s="201" t="str">
        <f>Planning!E16</f>
        <v>Transportation of students to meetings and conferences for peer education activities</v>
      </c>
      <c r="F32" s="201" t="str">
        <f>IF(Planning!G16&lt;&gt;0,Planning!G16,"")</f>
        <v>2. Travel related costs</v>
      </c>
      <c r="G32" s="194" t="str">
        <f>Planning!H16</f>
        <v>1. YES</v>
      </c>
      <c r="H32" s="202">
        <f>Planning!AM16</f>
        <v>0</v>
      </c>
      <c r="I32" s="606">
        <f ca="1">IF(OR(W32="1",AND(W32&lt;&gt;"1",G32=Lists!$A$17)),Y32,0)</f>
        <v>30</v>
      </c>
      <c r="J32" s="658">
        <v>0</v>
      </c>
      <c r="K32" s="32">
        <f ca="1">IF(AND(W32="2",G32&lt;&gt;Lists!$A$17),AA32,Z32)</f>
        <v>0</v>
      </c>
      <c r="L32" s="33" t="str">
        <f t="shared" si="0"/>
        <v/>
      </c>
      <c r="M32" s="203">
        <f>Planning!AN16</f>
        <v>0</v>
      </c>
      <c r="N32" s="203">
        <f>'Month 10'!M32+'Month 10'!N32-'Month 10'!O32</f>
        <v>6250</v>
      </c>
      <c r="O32" s="659">
        <v>0</v>
      </c>
      <c r="P32" s="32">
        <f t="shared" si="1"/>
        <v>0</v>
      </c>
      <c r="Q32" s="33" t="str">
        <f t="shared" si="2"/>
        <v/>
      </c>
      <c r="R32" s="89">
        <f ca="1">SUMIFS($J$25:$J$224,$C$25:$C$224,$C32,$G$25:$G$224,Lists!$A$16)</f>
        <v>0</v>
      </c>
      <c r="S32" s="89">
        <f t="shared" si="4"/>
        <v>0</v>
      </c>
      <c r="U32" s="2" t="str">
        <f t="shared" si="5"/>
        <v>2</v>
      </c>
      <c r="W32" s="2" t="str">
        <f ca="1">IF(C32=0,"",LEFT(INDEX(Lists!$H$5:$H$49,MATCH(C32,Lists!$G$5:$G$49,0),1),1))</f>
        <v>1</v>
      </c>
      <c r="Y32" s="4">
        <f ca="1">'Month 10'!H32+'Month 10'!I32-'Month 10'!J32</f>
        <v>30</v>
      </c>
      <c r="Z32" s="2">
        <f t="shared" ca="1" si="6"/>
        <v>0</v>
      </c>
      <c r="AA32" s="2">
        <f t="shared" ca="1" si="3"/>
        <v>0</v>
      </c>
      <c r="AC32" s="627" t="str">
        <f t="shared" si="7"/>
        <v>2Pr74</v>
      </c>
    </row>
    <row r="33" spans="1:29" ht="39" customHeight="1" x14ac:dyDescent="0.2">
      <c r="A33" s="14" t="str">
        <f>Planning!A17</f>
        <v>I009</v>
      </c>
      <c r="B33" s="9" t="str">
        <f>Planning!B17</f>
        <v>1. Indicator</v>
      </c>
      <c r="C33" s="9" t="str">
        <f>Planning!C17</f>
        <v>OI01</v>
      </c>
      <c r="D33" s="195">
        <f>Planning!D17</f>
        <v>4</v>
      </c>
      <c r="E33" s="196" t="str">
        <f>Planning!E17</f>
        <v>[OI01] # of new orphans and vulnerable children (0 - 17 yrs) benefiting from  services provided at OVC centers [1. Standard]</v>
      </c>
      <c r="F33" s="196" t="str">
        <f>IF(Planning!G17&lt;&gt;0,Planning!G17,"")</f>
        <v/>
      </c>
      <c r="G33" s="194">
        <f>Planning!H17</f>
        <v>0</v>
      </c>
      <c r="H33" s="197">
        <f ca="1">Planning!AM17</f>
        <v>0</v>
      </c>
      <c r="I33" s="198">
        <f ca="1">IF(OR(W33="1",AND(W33&lt;&gt;"1",G33=Lists!$A$17)),Y33,0)</f>
        <v>0</v>
      </c>
      <c r="J33" s="210">
        <f ca="1">R33</f>
        <v>0</v>
      </c>
      <c r="K33" s="32" t="str">
        <f ca="1">IF(AND(W33="2",G33&lt;&gt;Lists!$A$17),AA33,Z33)</f>
        <v/>
      </c>
      <c r="L33" s="33" t="str">
        <f t="shared" ca="1" si="0"/>
        <v/>
      </c>
      <c r="M33" s="199">
        <f>Planning!AN17</f>
        <v>0</v>
      </c>
      <c r="N33" s="199">
        <f>'Month 10'!M33+'Month 10'!N33-'Month 10'!O33</f>
        <v>1000</v>
      </c>
      <c r="O33" s="516">
        <f>S33</f>
        <v>0</v>
      </c>
      <c r="P33" s="32">
        <f t="shared" si="1"/>
        <v>0</v>
      </c>
      <c r="Q33" s="33">
        <f t="shared" si="2"/>
        <v>0</v>
      </c>
      <c r="R33" s="89">
        <f ca="1">SUMIFS($J$25:$J$224,$C$25:$C$224,$C33,$G$25:$G$224,Lists!$A$16)</f>
        <v>0</v>
      </c>
      <c r="S33" s="89">
        <f t="shared" si="4"/>
        <v>0</v>
      </c>
      <c r="U33" s="2" t="str">
        <f t="shared" si="5"/>
        <v>1</v>
      </c>
      <c r="W33" s="2" t="str">
        <f ca="1">IF(C33=0,"",LEFT(INDEX(Lists!$H$5:$H$49,MATCH(C33,Lists!$G$5:$G$49,0),1),1))</f>
        <v>1</v>
      </c>
      <c r="Y33" s="4">
        <f ca="1">'Month 10'!H33+'Month 10'!I33-'Month 10'!J33</f>
        <v>0</v>
      </c>
      <c r="Z33" s="2" t="str">
        <f t="shared" ca="1" si="6"/>
        <v/>
      </c>
      <c r="AA33" s="2" t="str">
        <f t="shared" ca="1" si="3"/>
        <v/>
      </c>
      <c r="AC33" s="627" t="str">
        <f t="shared" si="7"/>
        <v>1OI01</v>
      </c>
    </row>
    <row r="34" spans="1:29" ht="39" customHeight="1" x14ac:dyDescent="0.2">
      <c r="A34" s="14" t="str">
        <f>Planning!A18</f>
        <v>I010</v>
      </c>
      <c r="B34" s="9" t="str">
        <f>Planning!B18</f>
        <v>3. Activity: Non-Contributing</v>
      </c>
      <c r="C34" s="9" t="str">
        <f>Planning!C18</f>
        <v>OI01</v>
      </c>
      <c r="D34" s="204">
        <f>Planning!D18</f>
        <v>4.0999999999999996</v>
      </c>
      <c r="E34" s="205" t="str">
        <f>Planning!E18</f>
        <v xml:space="preserve"># of OVC centers established and fully equipped  </v>
      </c>
      <c r="F34" s="205" t="str">
        <f>IF(Planning!G18&lt;&gt;0,Planning!G18,"")</f>
        <v xml:space="preserve">8. Infrastructure </v>
      </c>
      <c r="G34" s="194" t="str">
        <f>Planning!H18</f>
        <v>2. NO</v>
      </c>
      <c r="H34" s="206">
        <f>Planning!AM18</f>
        <v>0</v>
      </c>
      <c r="I34" s="207">
        <f ca="1">IF(OR(W34="1",AND(W34&lt;&gt;"1",G34=Lists!$A$17)),Y34,0)</f>
        <v>0</v>
      </c>
      <c r="J34" s="658">
        <v>0</v>
      </c>
      <c r="K34" s="32" t="str">
        <f ca="1">IF(AND(W34="2",G34&lt;&gt;Lists!$A$17),AA34,Z34)</f>
        <v/>
      </c>
      <c r="L34" s="33" t="str">
        <f t="shared" si="0"/>
        <v/>
      </c>
      <c r="M34" s="208">
        <f>Planning!AN18</f>
        <v>0</v>
      </c>
      <c r="N34" s="208">
        <f>'Month 10'!M34+'Month 10'!N34-'Month 10'!O34</f>
        <v>0</v>
      </c>
      <c r="O34" s="659">
        <v>0</v>
      </c>
      <c r="P34" s="32" t="str">
        <f t="shared" si="1"/>
        <v/>
      </c>
      <c r="Q34" s="33" t="str">
        <f t="shared" si="2"/>
        <v/>
      </c>
      <c r="R34" s="89">
        <f ca="1">SUMIFS($J$25:$J$224,$C$25:$C$224,$C34,$G$25:$G$224,Lists!$A$16)</f>
        <v>0</v>
      </c>
      <c r="S34" s="89">
        <f t="shared" si="4"/>
        <v>0</v>
      </c>
      <c r="U34" s="2" t="str">
        <f t="shared" si="5"/>
        <v>2</v>
      </c>
      <c r="W34" s="2" t="str">
        <f ca="1">IF(C34=0,"",LEFT(INDEX(Lists!$H$5:$H$49,MATCH(C34,Lists!$G$5:$G$49,0),1),1))</f>
        <v>1</v>
      </c>
      <c r="Y34" s="4">
        <f ca="1">'Month 10'!H34+'Month 10'!I34-'Month 10'!J34</f>
        <v>0</v>
      </c>
      <c r="Z34" s="2" t="str">
        <f t="shared" ca="1" si="6"/>
        <v/>
      </c>
      <c r="AA34" s="2" t="str">
        <f t="shared" ca="1" si="3"/>
        <v/>
      </c>
      <c r="AC34" s="627" t="str">
        <f t="shared" si="7"/>
        <v>2OI01</v>
      </c>
    </row>
    <row r="35" spans="1:29" ht="39" customHeight="1" x14ac:dyDescent="0.2">
      <c r="A35" s="14" t="str">
        <f>Planning!A19</f>
        <v>I011</v>
      </c>
      <c r="B35" s="9" t="str">
        <f>Planning!B19</f>
        <v>2. Activity: Contributing</v>
      </c>
      <c r="C35" s="9" t="str">
        <f>Planning!C19</f>
        <v>OI01</v>
      </c>
      <c r="D35" s="200">
        <f>Planning!D19</f>
        <v>4.2</v>
      </c>
      <c r="E35" s="201" t="str">
        <f>Planning!E19</f>
        <v># of OVC registered at centres</v>
      </c>
      <c r="F35" s="201" t="str">
        <f>IF(Planning!G19&lt;&gt;0,Planning!G19,"")</f>
        <v xml:space="preserve">12. Living support to client/ target population </v>
      </c>
      <c r="G35" s="194" t="str">
        <f>Planning!H19</f>
        <v>1. YES</v>
      </c>
      <c r="H35" s="202">
        <f>Planning!AM19</f>
        <v>0</v>
      </c>
      <c r="I35" s="606">
        <f ca="1">IF(OR(W35="1",AND(W35&lt;&gt;"1",G35=Lists!$A$17)),Y35,0)</f>
        <v>0</v>
      </c>
      <c r="J35" s="658">
        <v>0</v>
      </c>
      <c r="K35" s="32" t="str">
        <f ca="1">IF(AND(W35="2",G35&lt;&gt;Lists!$A$17),AA35,Z35)</f>
        <v/>
      </c>
      <c r="L35" s="33" t="str">
        <f t="shared" si="0"/>
        <v/>
      </c>
      <c r="M35" s="203">
        <f>Planning!AN19</f>
        <v>0</v>
      </c>
      <c r="N35" s="203">
        <f>'Month 10'!M35+'Month 10'!N35-'Month 10'!O35</f>
        <v>0</v>
      </c>
      <c r="O35" s="659">
        <v>0</v>
      </c>
      <c r="P35" s="32" t="str">
        <f t="shared" si="1"/>
        <v/>
      </c>
      <c r="Q35" s="33" t="str">
        <f t="shared" si="2"/>
        <v/>
      </c>
      <c r="R35" s="89">
        <f ca="1">SUMIFS($J$25:$J$224,$C$25:$C$224,$C35,$G$25:$G$224,Lists!$A$16)</f>
        <v>0</v>
      </c>
      <c r="S35" s="89">
        <f t="shared" si="4"/>
        <v>0</v>
      </c>
      <c r="U35" s="2" t="str">
        <f t="shared" si="5"/>
        <v>2</v>
      </c>
      <c r="W35" s="2" t="str">
        <f ca="1">IF(C35=0,"",LEFT(INDEX(Lists!$H$5:$H$49,MATCH(C35,Lists!$G$5:$G$49,0),1),1))</f>
        <v>1</v>
      </c>
      <c r="Y35" s="4">
        <f ca="1">'Month 10'!H35+'Month 10'!I35-'Month 10'!J35</f>
        <v>0</v>
      </c>
      <c r="Z35" s="2" t="str">
        <f t="shared" ca="1" si="6"/>
        <v/>
      </c>
      <c r="AA35" s="2" t="str">
        <f t="shared" ca="1" si="3"/>
        <v/>
      </c>
      <c r="AC35" s="627" t="str">
        <f t="shared" si="7"/>
        <v>2OI01</v>
      </c>
    </row>
    <row r="36" spans="1:29" ht="39" customHeight="1" x14ac:dyDescent="0.2">
      <c r="A36" s="14" t="str">
        <f>Planning!A20</f>
        <v>I012</v>
      </c>
      <c r="B36" s="9" t="str">
        <f>Planning!B20</f>
        <v>3. Activity: Non-Contributing</v>
      </c>
      <c r="C36" s="9" t="str">
        <f>Planning!C20</f>
        <v>OI01</v>
      </c>
      <c r="D36" s="204">
        <f>Planning!D20</f>
        <v>4.3</v>
      </c>
      <c r="E36" s="205" t="str">
        <f>Planning!E20</f>
        <v xml:space="preserve"># of meals provided at the OVC centers </v>
      </c>
      <c r="F36" s="205" t="str">
        <f>IF(Planning!G20&lt;&gt;0,Planning!G20,"")</f>
        <v xml:space="preserve">12. Living support to client/ target population </v>
      </c>
      <c r="G36" s="194" t="str">
        <f>Planning!H20</f>
        <v>2. NO</v>
      </c>
      <c r="H36" s="206">
        <f>Planning!AM20</f>
        <v>0</v>
      </c>
      <c r="I36" s="207">
        <f ca="1">IF(OR(W36="1",AND(W36&lt;&gt;"1",G36=Lists!$A$17)),Y36,0)</f>
        <v>100</v>
      </c>
      <c r="J36" s="658">
        <v>0</v>
      </c>
      <c r="K36" s="32">
        <f ca="1">IF(AND(W36="2",G36&lt;&gt;Lists!$A$17),AA36,Z36)</f>
        <v>0</v>
      </c>
      <c r="L36" s="33" t="str">
        <f t="shared" si="0"/>
        <v/>
      </c>
      <c r="M36" s="208">
        <f>Planning!AN20</f>
        <v>0</v>
      </c>
      <c r="N36" s="208">
        <f>'Month 10'!M36+'Month 10'!N36-'Month 10'!O36</f>
        <v>1000</v>
      </c>
      <c r="O36" s="659">
        <v>0</v>
      </c>
      <c r="P36" s="32">
        <f t="shared" si="1"/>
        <v>0</v>
      </c>
      <c r="Q36" s="33" t="str">
        <f t="shared" si="2"/>
        <v/>
      </c>
      <c r="R36" s="89">
        <f ca="1">SUMIFS($J$25:$J$224,$C$25:$C$224,$C36,$G$25:$G$224,Lists!$A$16)</f>
        <v>0</v>
      </c>
      <c r="S36" s="89">
        <f t="shared" si="4"/>
        <v>0</v>
      </c>
      <c r="U36" s="2" t="str">
        <f t="shared" si="5"/>
        <v>2</v>
      </c>
      <c r="W36" s="2" t="str">
        <f ca="1">IF(C36=0,"",LEFT(INDEX(Lists!$H$5:$H$49,MATCH(C36,Lists!$G$5:$G$49,0),1),1))</f>
        <v>1</v>
      </c>
      <c r="Y36" s="4">
        <f ca="1">'Month 10'!H36+'Month 10'!I36-'Month 10'!J36</f>
        <v>100</v>
      </c>
      <c r="Z36" s="2">
        <f t="shared" ca="1" si="6"/>
        <v>0</v>
      </c>
      <c r="AA36" s="2">
        <f t="shared" ca="1" si="3"/>
        <v>0</v>
      </c>
      <c r="AC36" s="627" t="str">
        <f t="shared" si="7"/>
        <v>2OI01</v>
      </c>
    </row>
    <row r="37" spans="1:29" ht="39" hidden="1" customHeight="1" x14ac:dyDescent="0.2">
      <c r="A37" s="14" t="str">
        <f>Planning!A21</f>
        <v>I013</v>
      </c>
      <c r="B37" s="9">
        <f>Planning!B21</f>
        <v>0</v>
      </c>
      <c r="C37" s="9">
        <f>Planning!C21</f>
        <v>0</v>
      </c>
      <c r="D37" s="200">
        <f>Planning!D21</f>
        <v>0</v>
      </c>
      <c r="E37" s="201">
        <f>Planning!E21</f>
        <v>0</v>
      </c>
      <c r="F37" s="201" t="str">
        <f>IF(Planning!G21&lt;&gt;0,Planning!G21,"")</f>
        <v/>
      </c>
      <c r="G37" s="194">
        <f>Planning!H21</f>
        <v>0</v>
      </c>
      <c r="H37" s="202">
        <f>Planning!AM21</f>
        <v>0</v>
      </c>
      <c r="I37" s="198">
        <f ca="1">IF(OR(W37="1",AND(W37&lt;&gt;"1",G37=Lists!$A$17)),Y37,0)</f>
        <v>0</v>
      </c>
      <c r="J37" s="174"/>
      <c r="K37" s="32" t="str">
        <f ca="1">IF(AND(W37="2",G37&lt;&gt;Lists!$A$17),AA37,Z37)</f>
        <v/>
      </c>
      <c r="L37" s="33" t="str">
        <f t="shared" ca="1" si="0"/>
        <v/>
      </c>
      <c r="M37" s="203">
        <f>Planning!AN21</f>
        <v>0</v>
      </c>
      <c r="N37" s="203">
        <f>'Month 10'!M37+'Month 10'!N37-'Month 10'!O37</f>
        <v>0</v>
      </c>
      <c r="O37" s="166"/>
      <c r="P37" s="32" t="str">
        <f t="shared" si="1"/>
        <v/>
      </c>
      <c r="Q37" s="33" t="str">
        <f t="shared" si="2"/>
        <v/>
      </c>
      <c r="R37" s="89">
        <f ca="1">SUMIFS($J$25:$J$224,$C$25:$C$224,$C37,$G$25:$G$224,Lists!$A$16)</f>
        <v>0</v>
      </c>
      <c r="S37" s="89">
        <f t="shared" si="4"/>
        <v>0</v>
      </c>
      <c r="U37" s="2" t="str">
        <f t="shared" si="5"/>
        <v/>
      </c>
      <c r="W37" s="2" t="str">
        <f>IF(C37=0,"",LEFT(INDEX(Lists!$H$5:$H$49,MATCH(C37,Lists!$G$5:$G$49,0),1),1))</f>
        <v/>
      </c>
      <c r="Y37" s="4">
        <f ca="1">'Month 10'!H37+'Month 10'!I37-'Month 10'!J37</f>
        <v>0</v>
      </c>
      <c r="Z37" s="2" t="str">
        <f t="shared" ca="1" si="6"/>
        <v/>
      </c>
      <c r="AA37" s="2" t="str">
        <f t="shared" ca="1" si="3"/>
        <v/>
      </c>
      <c r="AC37" s="627" t="str">
        <f t="shared" si="7"/>
        <v>0</v>
      </c>
    </row>
    <row r="38" spans="1:29" ht="39" hidden="1" customHeight="1" x14ac:dyDescent="0.2">
      <c r="A38" s="14" t="str">
        <f>Planning!A22</f>
        <v>I014</v>
      </c>
      <c r="B38" s="9">
        <f>Planning!B22</f>
        <v>0</v>
      </c>
      <c r="C38" s="9">
        <f>Planning!C22</f>
        <v>0</v>
      </c>
      <c r="D38" s="200">
        <f>Planning!D22</f>
        <v>0</v>
      </c>
      <c r="E38" s="201">
        <f>Planning!E22</f>
        <v>0</v>
      </c>
      <c r="F38" s="201" t="str">
        <f>IF(Planning!G22&lt;&gt;0,Planning!G22,"")</f>
        <v/>
      </c>
      <c r="G38" s="194">
        <f>Planning!H22</f>
        <v>0</v>
      </c>
      <c r="H38" s="202">
        <f>Planning!AM22</f>
        <v>0</v>
      </c>
      <c r="I38" s="198">
        <f ca="1">IF(OR(W38="1",AND(W38&lt;&gt;"1",G38=Lists!$A$17)),Y38,0)</f>
        <v>0</v>
      </c>
      <c r="J38" s="174"/>
      <c r="K38" s="32" t="str">
        <f ca="1">IF(AND(W38="2",G38&lt;&gt;Lists!$A$17),AA38,Z38)</f>
        <v/>
      </c>
      <c r="L38" s="33" t="str">
        <f t="shared" ca="1" si="0"/>
        <v/>
      </c>
      <c r="M38" s="203">
        <f>Planning!AN22</f>
        <v>0</v>
      </c>
      <c r="N38" s="203">
        <f>'Month 10'!M38+'Month 10'!N38-'Month 10'!O38</f>
        <v>0</v>
      </c>
      <c r="O38" s="166"/>
      <c r="P38" s="32" t="str">
        <f t="shared" si="1"/>
        <v/>
      </c>
      <c r="Q38" s="33" t="str">
        <f t="shared" si="2"/>
        <v/>
      </c>
      <c r="R38" s="89">
        <f ca="1">SUMIFS($J$25:$J$224,$C$25:$C$224,$C38,$G$25:$G$224,Lists!$A$16)</f>
        <v>0</v>
      </c>
      <c r="S38" s="89">
        <f t="shared" si="4"/>
        <v>0</v>
      </c>
      <c r="U38" s="2" t="str">
        <f t="shared" si="5"/>
        <v/>
      </c>
      <c r="W38" s="2" t="str">
        <f>IF(C38=0,"",LEFT(INDEX(Lists!$H$5:$H$49,MATCH(C38,Lists!$G$5:$G$49,0),1),1))</f>
        <v/>
      </c>
      <c r="Y38" s="4">
        <f ca="1">'Month 10'!H38+'Month 10'!I38-'Month 10'!J38</f>
        <v>0</v>
      </c>
      <c r="Z38" s="2" t="str">
        <f t="shared" ca="1" si="6"/>
        <v/>
      </c>
      <c r="AA38" s="2" t="str">
        <f t="shared" ca="1" si="3"/>
        <v/>
      </c>
      <c r="AC38" s="627" t="str">
        <f t="shared" si="7"/>
        <v>0</v>
      </c>
    </row>
    <row r="39" spans="1:29" ht="39" hidden="1" customHeight="1" x14ac:dyDescent="0.2">
      <c r="A39" s="14" t="str">
        <f>Planning!A23</f>
        <v>I015</v>
      </c>
      <c r="B39" s="9">
        <f>Planning!B23</f>
        <v>0</v>
      </c>
      <c r="C39" s="9">
        <f>Planning!C23</f>
        <v>0</v>
      </c>
      <c r="D39" s="204">
        <f>Planning!D23</f>
        <v>0</v>
      </c>
      <c r="E39" s="205">
        <f>Planning!E23</f>
        <v>0</v>
      </c>
      <c r="F39" s="205" t="str">
        <f>IF(Planning!G23&lt;&gt;0,Planning!G23,"")</f>
        <v/>
      </c>
      <c r="G39" s="194">
        <f>Planning!H23</f>
        <v>0</v>
      </c>
      <c r="H39" s="206">
        <f>Planning!AM23</f>
        <v>0</v>
      </c>
      <c r="I39" s="198">
        <f ca="1">IF(OR(W39="1",AND(W39&lt;&gt;"1",G39=Lists!$A$17)),Y39,0)</f>
        <v>0</v>
      </c>
      <c r="J39" s="174"/>
      <c r="K39" s="32" t="str">
        <f ca="1">IF(AND(W39="2",G39&lt;&gt;Lists!$A$17),AA39,Z39)</f>
        <v/>
      </c>
      <c r="L39" s="33" t="str">
        <f t="shared" ca="1" si="0"/>
        <v/>
      </c>
      <c r="M39" s="208">
        <f>Planning!AN23</f>
        <v>0</v>
      </c>
      <c r="N39" s="208">
        <f>'Month 10'!M39+'Month 10'!N39-'Month 10'!O39</f>
        <v>0</v>
      </c>
      <c r="O39" s="166"/>
      <c r="P39" s="32" t="str">
        <f t="shared" si="1"/>
        <v/>
      </c>
      <c r="Q39" s="33" t="str">
        <f t="shared" si="2"/>
        <v/>
      </c>
      <c r="R39" s="89">
        <f ca="1">SUMIFS($J$25:$J$224,$C$25:$C$224,$C39,$G$25:$G$224,Lists!$A$16)</f>
        <v>0</v>
      </c>
      <c r="S39" s="89">
        <f t="shared" si="4"/>
        <v>0</v>
      </c>
      <c r="U39" s="2" t="str">
        <f t="shared" si="5"/>
        <v/>
      </c>
      <c r="W39" s="2" t="str">
        <f>IF(C39=0,"",LEFT(INDEX(Lists!$H$5:$H$49,MATCH(C39,Lists!$G$5:$G$49,0),1),1))</f>
        <v/>
      </c>
      <c r="Y39" s="4">
        <f ca="1">'Month 10'!H39+'Month 10'!I39-'Month 10'!J39</f>
        <v>0</v>
      </c>
      <c r="Z39" s="2" t="str">
        <f t="shared" ca="1" si="6"/>
        <v/>
      </c>
      <c r="AA39" s="2" t="str">
        <f t="shared" ca="1" si="3"/>
        <v/>
      </c>
      <c r="AC39" s="627" t="str">
        <f t="shared" si="7"/>
        <v>0</v>
      </c>
    </row>
    <row r="40" spans="1:29" ht="39" hidden="1" customHeight="1" x14ac:dyDescent="0.2">
      <c r="A40" s="14" t="str">
        <f>Planning!A24</f>
        <v>I016</v>
      </c>
      <c r="B40" s="9">
        <f>Planning!B24</f>
        <v>0</v>
      </c>
      <c r="C40" s="9">
        <f>Planning!C24</f>
        <v>0</v>
      </c>
      <c r="D40" s="204">
        <f>Planning!D24</f>
        <v>0</v>
      </c>
      <c r="E40" s="205">
        <f>Planning!E24</f>
        <v>0</v>
      </c>
      <c r="F40" s="205" t="str">
        <f>IF(Planning!G24&lt;&gt;0,Planning!G24,"")</f>
        <v/>
      </c>
      <c r="G40" s="194">
        <f>Planning!H24</f>
        <v>0</v>
      </c>
      <c r="H40" s="206">
        <f>Planning!AM24</f>
        <v>0</v>
      </c>
      <c r="I40" s="198">
        <f ca="1">IF(OR(W40="1",AND(W40&lt;&gt;"1",G40=Lists!$A$17)),Y40,0)</f>
        <v>0</v>
      </c>
      <c r="J40" s="174"/>
      <c r="K40" s="32" t="str">
        <f ca="1">IF(AND(W40="2",G40&lt;&gt;Lists!$A$17),AA40,Z40)</f>
        <v/>
      </c>
      <c r="L40" s="33" t="str">
        <f t="shared" ca="1" si="0"/>
        <v/>
      </c>
      <c r="M40" s="208">
        <f>Planning!AN24</f>
        <v>0</v>
      </c>
      <c r="N40" s="208">
        <f>'Month 10'!M40+'Month 10'!N40-'Month 10'!O40</f>
        <v>0</v>
      </c>
      <c r="O40" s="166"/>
      <c r="P40" s="32" t="str">
        <f t="shared" si="1"/>
        <v/>
      </c>
      <c r="Q40" s="33" t="str">
        <f t="shared" si="2"/>
        <v/>
      </c>
      <c r="R40" s="89">
        <f ca="1">SUMIFS($J$25:$J$224,$C$25:$C$224,$C40,$G$25:$G$224,Lists!$A$16)</f>
        <v>0</v>
      </c>
      <c r="S40" s="89">
        <f t="shared" si="4"/>
        <v>0</v>
      </c>
      <c r="U40" s="2" t="str">
        <f t="shared" si="5"/>
        <v/>
      </c>
      <c r="W40" s="2" t="str">
        <f>IF(C40=0,"",LEFT(INDEX(Lists!$H$5:$H$49,MATCH(C40,Lists!$G$5:$G$49,0),1),1))</f>
        <v/>
      </c>
      <c r="Y40" s="4">
        <f ca="1">'Month 10'!H40+'Month 10'!I40-'Month 10'!J40</f>
        <v>0</v>
      </c>
      <c r="Z40" s="2" t="str">
        <f t="shared" ca="1" si="6"/>
        <v/>
      </c>
      <c r="AA40" s="2" t="str">
        <f t="shared" ca="1" si="3"/>
        <v/>
      </c>
      <c r="AC40" s="627" t="str">
        <f t="shared" si="7"/>
        <v>0</v>
      </c>
    </row>
    <row r="41" spans="1:29" ht="39" hidden="1" customHeight="1" x14ac:dyDescent="0.2">
      <c r="A41" s="14" t="str">
        <f>Planning!A25</f>
        <v>I017</v>
      </c>
      <c r="B41" s="9">
        <f>Planning!B25</f>
        <v>0</v>
      </c>
      <c r="C41" s="9">
        <f>Planning!C25</f>
        <v>0</v>
      </c>
      <c r="D41" s="200">
        <f>Planning!D25</f>
        <v>0</v>
      </c>
      <c r="E41" s="201">
        <f>Planning!E25</f>
        <v>0</v>
      </c>
      <c r="F41" s="201" t="str">
        <f>IF(Planning!G25&lt;&gt;0,Planning!G25,"")</f>
        <v/>
      </c>
      <c r="G41" s="194">
        <f>Planning!H25</f>
        <v>0</v>
      </c>
      <c r="H41" s="202">
        <f>Planning!AM25</f>
        <v>0</v>
      </c>
      <c r="I41" s="198">
        <f ca="1">IF(OR(W41="1",AND(W41&lt;&gt;"1",G41=Lists!$A$17)),Y41,0)</f>
        <v>0</v>
      </c>
      <c r="J41" s="174"/>
      <c r="K41" s="32" t="str">
        <f ca="1">IF(AND(W41="2",G41&lt;&gt;Lists!$A$17),AA41,Z41)</f>
        <v/>
      </c>
      <c r="L41" s="33" t="str">
        <f t="shared" ca="1" si="0"/>
        <v/>
      </c>
      <c r="M41" s="203">
        <f>Planning!AN25</f>
        <v>0</v>
      </c>
      <c r="N41" s="203">
        <f>'Month 10'!M41+'Month 10'!N41-'Month 10'!O41</f>
        <v>0</v>
      </c>
      <c r="O41" s="166"/>
      <c r="P41" s="32" t="str">
        <f t="shared" si="1"/>
        <v/>
      </c>
      <c r="Q41" s="33" t="str">
        <f t="shared" si="2"/>
        <v/>
      </c>
      <c r="R41" s="89">
        <f ca="1">SUMIFS($J$25:$J$224,$C$25:$C$224,$C41,$G$25:$G$224,Lists!$A$16)</f>
        <v>0</v>
      </c>
      <c r="S41" s="89">
        <f t="shared" si="4"/>
        <v>0</v>
      </c>
      <c r="U41" s="2" t="str">
        <f t="shared" si="5"/>
        <v/>
      </c>
      <c r="W41" s="2" t="str">
        <f>IF(C41=0,"",LEFT(INDEX(Lists!$H$5:$H$49,MATCH(C41,Lists!$G$5:$G$49,0),1),1))</f>
        <v/>
      </c>
      <c r="Y41" s="4">
        <f ca="1">'Month 10'!H41+'Month 10'!I41-'Month 10'!J41</f>
        <v>0</v>
      </c>
      <c r="Z41" s="2" t="str">
        <f t="shared" ca="1" si="6"/>
        <v/>
      </c>
      <c r="AA41" s="2" t="str">
        <f t="shared" ca="1" si="3"/>
        <v/>
      </c>
      <c r="AC41" s="627" t="str">
        <f t="shared" si="7"/>
        <v>0</v>
      </c>
    </row>
    <row r="42" spans="1:29" ht="39" hidden="1" customHeight="1" x14ac:dyDescent="0.2">
      <c r="A42" s="14" t="str">
        <f>Planning!A26</f>
        <v>I018</v>
      </c>
      <c r="B42" s="9">
        <f>Planning!B26</f>
        <v>0</v>
      </c>
      <c r="C42" s="9">
        <f>Planning!C26</f>
        <v>0</v>
      </c>
      <c r="D42" s="204">
        <f>Planning!D26</f>
        <v>0</v>
      </c>
      <c r="E42" s="205">
        <f>Planning!E26</f>
        <v>0</v>
      </c>
      <c r="F42" s="205" t="str">
        <f>IF(Planning!G26&lt;&gt;0,Planning!G26,"")</f>
        <v/>
      </c>
      <c r="G42" s="194">
        <f>Planning!H26</f>
        <v>0</v>
      </c>
      <c r="H42" s="206">
        <f>Planning!AM26</f>
        <v>0</v>
      </c>
      <c r="I42" s="198">
        <f ca="1">IF(OR(W42="1",AND(W42&lt;&gt;"1",G42=Lists!$A$17)),Y42,0)</f>
        <v>0</v>
      </c>
      <c r="J42" s="174"/>
      <c r="K42" s="32" t="str">
        <f ca="1">IF(AND(W42="2",G42&lt;&gt;Lists!$A$17),AA42,Z42)</f>
        <v/>
      </c>
      <c r="L42" s="33" t="str">
        <f t="shared" ca="1" si="0"/>
        <v/>
      </c>
      <c r="M42" s="208">
        <f>Planning!AN26</f>
        <v>0</v>
      </c>
      <c r="N42" s="208">
        <f>'Month 10'!M42+'Month 10'!N42-'Month 10'!O42</f>
        <v>0</v>
      </c>
      <c r="O42" s="166"/>
      <c r="P42" s="32" t="str">
        <f t="shared" si="1"/>
        <v/>
      </c>
      <c r="Q42" s="33" t="str">
        <f t="shared" si="2"/>
        <v/>
      </c>
      <c r="R42" s="89">
        <f ca="1">SUMIFS($J$25:$J$224,$C$25:$C$224,$C42,$G$25:$G$224,Lists!$A$16)</f>
        <v>0</v>
      </c>
      <c r="S42" s="89">
        <f t="shared" si="4"/>
        <v>0</v>
      </c>
      <c r="U42" s="2" t="str">
        <f t="shared" si="5"/>
        <v/>
      </c>
      <c r="W42" s="2" t="str">
        <f>IF(C42=0,"",LEFT(INDEX(Lists!$H$5:$H$49,MATCH(C42,Lists!$G$5:$G$49,0),1),1))</f>
        <v/>
      </c>
      <c r="Y42" s="4">
        <f ca="1">'Month 10'!H42+'Month 10'!I42-'Month 10'!J42</f>
        <v>0</v>
      </c>
      <c r="Z42" s="2" t="str">
        <f t="shared" ca="1" si="6"/>
        <v/>
      </c>
      <c r="AA42" s="2" t="str">
        <f t="shared" ca="1" si="3"/>
        <v/>
      </c>
      <c r="AC42" s="627" t="str">
        <f t="shared" si="7"/>
        <v>0</v>
      </c>
    </row>
    <row r="43" spans="1:29" ht="39" hidden="1" customHeight="1" x14ac:dyDescent="0.2">
      <c r="A43" s="14" t="str">
        <f>Planning!A27</f>
        <v>I019</v>
      </c>
      <c r="B43" s="9">
        <f>Planning!B27</f>
        <v>0</v>
      </c>
      <c r="C43" s="9">
        <f>Planning!C27</f>
        <v>0</v>
      </c>
      <c r="D43" s="200">
        <f>Planning!D27</f>
        <v>0</v>
      </c>
      <c r="E43" s="201">
        <f>Planning!E27</f>
        <v>0</v>
      </c>
      <c r="F43" s="201" t="str">
        <f>IF(Planning!G27&lt;&gt;0,Planning!G27,"")</f>
        <v/>
      </c>
      <c r="G43" s="194">
        <f>Planning!H27</f>
        <v>0</v>
      </c>
      <c r="H43" s="202">
        <f>Planning!AM27</f>
        <v>0</v>
      </c>
      <c r="I43" s="198">
        <f ca="1">IF(OR(W43="1",AND(W43&lt;&gt;"1",G43=Lists!$A$17)),Y43,0)</f>
        <v>0</v>
      </c>
      <c r="J43" s="174"/>
      <c r="K43" s="32" t="str">
        <f ca="1">IF(AND(W43="2",G43&lt;&gt;Lists!$A$17),AA43,Z43)</f>
        <v/>
      </c>
      <c r="L43" s="33" t="str">
        <f t="shared" ca="1" si="0"/>
        <v/>
      </c>
      <c r="M43" s="203">
        <f>Planning!AN27</f>
        <v>0</v>
      </c>
      <c r="N43" s="203">
        <f>'Month 10'!M43+'Month 10'!N43-'Month 10'!O43</f>
        <v>0</v>
      </c>
      <c r="O43" s="166"/>
      <c r="P43" s="32" t="str">
        <f t="shared" si="1"/>
        <v/>
      </c>
      <c r="Q43" s="33" t="str">
        <f t="shared" si="2"/>
        <v/>
      </c>
      <c r="R43" s="89">
        <f ca="1">SUMIFS($J$25:$J$224,$C$25:$C$224,$C43,$G$25:$G$224,Lists!$A$16)</f>
        <v>0</v>
      </c>
      <c r="S43" s="89">
        <f t="shared" si="4"/>
        <v>0</v>
      </c>
      <c r="U43" s="2" t="str">
        <f t="shared" si="5"/>
        <v/>
      </c>
      <c r="W43" s="2" t="str">
        <f>IF(C43=0,"",LEFT(INDEX(Lists!$H$5:$H$49,MATCH(C43,Lists!$G$5:$G$49,0),1),1))</f>
        <v/>
      </c>
      <c r="Y43" s="4">
        <f ca="1">'Month 10'!H43+'Month 10'!I43-'Month 10'!J43</f>
        <v>0</v>
      </c>
      <c r="Z43" s="2" t="str">
        <f t="shared" ca="1" si="6"/>
        <v/>
      </c>
      <c r="AA43" s="2" t="str">
        <f t="shared" ca="1" si="3"/>
        <v/>
      </c>
      <c r="AC43" s="627" t="str">
        <f t="shared" si="7"/>
        <v>0</v>
      </c>
    </row>
    <row r="44" spans="1:29" ht="39" hidden="1" customHeight="1" x14ac:dyDescent="0.2">
      <c r="A44" s="14" t="str">
        <f>Planning!A28</f>
        <v>I020</v>
      </c>
      <c r="B44" s="9">
        <f>Planning!B28</f>
        <v>0</v>
      </c>
      <c r="C44" s="9">
        <f>Planning!C28</f>
        <v>0</v>
      </c>
      <c r="D44" s="200">
        <f>Planning!D28</f>
        <v>0</v>
      </c>
      <c r="E44" s="201">
        <f>Planning!E28</f>
        <v>0</v>
      </c>
      <c r="F44" s="201" t="str">
        <f>IF(Planning!G28&lt;&gt;0,Planning!G28,"")</f>
        <v/>
      </c>
      <c r="G44" s="194">
        <f>Planning!H28</f>
        <v>0</v>
      </c>
      <c r="H44" s="202">
        <f>Planning!AM28</f>
        <v>0</v>
      </c>
      <c r="I44" s="198">
        <f ca="1">IF(OR(W44="1",AND(W44&lt;&gt;"1",G44=Lists!$A$17)),Y44,0)</f>
        <v>0</v>
      </c>
      <c r="J44" s="174"/>
      <c r="K44" s="32" t="str">
        <f ca="1">IF(AND(W44="2",G44&lt;&gt;Lists!$A$17),AA44,Z44)</f>
        <v/>
      </c>
      <c r="L44" s="33" t="str">
        <f t="shared" ca="1" si="0"/>
        <v/>
      </c>
      <c r="M44" s="203">
        <f>Planning!AN28</f>
        <v>0</v>
      </c>
      <c r="N44" s="203">
        <f>'Month 10'!M44+'Month 10'!N44-'Month 10'!O44</f>
        <v>0</v>
      </c>
      <c r="O44" s="166"/>
      <c r="P44" s="32" t="str">
        <f t="shared" si="1"/>
        <v/>
      </c>
      <c r="Q44" s="33" t="str">
        <f t="shared" si="2"/>
        <v/>
      </c>
      <c r="R44" s="89">
        <f ca="1">SUMIFS($J$25:$J$224,$C$25:$C$224,$C44,$G$25:$G$224,Lists!$A$16)</f>
        <v>0</v>
      </c>
      <c r="S44" s="89">
        <f t="shared" si="4"/>
        <v>0</v>
      </c>
      <c r="U44" s="2" t="str">
        <f t="shared" si="5"/>
        <v/>
      </c>
      <c r="W44" s="2" t="str">
        <f>IF(C44=0,"",LEFT(INDEX(Lists!$H$5:$H$49,MATCH(C44,Lists!$G$5:$G$49,0),1),1))</f>
        <v/>
      </c>
      <c r="Y44" s="4">
        <f ca="1">'Month 10'!H44+'Month 10'!I44-'Month 10'!J44</f>
        <v>0</v>
      </c>
      <c r="Z44" s="2" t="str">
        <f t="shared" ca="1" si="6"/>
        <v/>
      </c>
      <c r="AA44" s="2" t="str">
        <f t="shared" ca="1" si="3"/>
        <v/>
      </c>
      <c r="AC44" s="627" t="str">
        <f t="shared" si="7"/>
        <v>0</v>
      </c>
    </row>
    <row r="45" spans="1:29" ht="39" hidden="1" customHeight="1" x14ac:dyDescent="0.2">
      <c r="A45" s="14" t="str">
        <f>Planning!A29</f>
        <v>I021</v>
      </c>
      <c r="B45" s="9">
        <f>Planning!B29</f>
        <v>0</v>
      </c>
      <c r="C45" s="9">
        <f>Planning!C29</f>
        <v>0</v>
      </c>
      <c r="D45" s="200">
        <f>Planning!D29</f>
        <v>0</v>
      </c>
      <c r="E45" s="201">
        <f>Planning!E29</f>
        <v>0</v>
      </c>
      <c r="F45" s="201" t="str">
        <f>IF(Planning!G29&lt;&gt;0,Planning!G29,"")</f>
        <v/>
      </c>
      <c r="G45" s="194">
        <f>Planning!H29</f>
        <v>0</v>
      </c>
      <c r="H45" s="202">
        <f>Planning!AM29</f>
        <v>0</v>
      </c>
      <c r="I45" s="198">
        <f ca="1">IF(OR(W45="1",AND(W45&lt;&gt;"1",G45=Lists!$A$17)),Y45,0)</f>
        <v>0</v>
      </c>
      <c r="J45" s="174"/>
      <c r="K45" s="32" t="str">
        <f ca="1">IF(AND(W45="2",G45&lt;&gt;Lists!$A$17),AA45,Z45)</f>
        <v/>
      </c>
      <c r="L45" s="33" t="str">
        <f t="shared" ca="1" si="0"/>
        <v/>
      </c>
      <c r="M45" s="203">
        <f>Planning!AN29</f>
        <v>0</v>
      </c>
      <c r="N45" s="203">
        <f>'Month 10'!M45+'Month 10'!N45-'Month 10'!O45</f>
        <v>0</v>
      </c>
      <c r="O45" s="166"/>
      <c r="P45" s="32" t="str">
        <f t="shared" si="1"/>
        <v/>
      </c>
      <c r="Q45" s="33" t="str">
        <f t="shared" si="2"/>
        <v/>
      </c>
      <c r="R45" s="89">
        <f ca="1">SUMIFS($J$25:$J$224,$C$25:$C$224,$C45,$G$25:$G$224,Lists!$A$16)</f>
        <v>0</v>
      </c>
      <c r="S45" s="89">
        <f t="shared" si="4"/>
        <v>0</v>
      </c>
      <c r="U45" s="2" t="str">
        <f t="shared" si="5"/>
        <v/>
      </c>
      <c r="W45" s="2" t="str">
        <f>IF(C45=0,"",LEFT(INDEX(Lists!$H$5:$H$49,MATCH(C45,Lists!$G$5:$G$49,0),1),1))</f>
        <v/>
      </c>
      <c r="Y45" s="4">
        <f ca="1">'Month 10'!H45+'Month 10'!I45-'Month 10'!J45</f>
        <v>0</v>
      </c>
      <c r="Z45" s="2" t="str">
        <f t="shared" ca="1" si="6"/>
        <v/>
      </c>
      <c r="AA45" s="2" t="str">
        <f t="shared" ca="1" si="3"/>
        <v/>
      </c>
      <c r="AC45" s="627" t="str">
        <f t="shared" si="7"/>
        <v>0</v>
      </c>
    </row>
    <row r="46" spans="1:29" ht="39" hidden="1" customHeight="1" x14ac:dyDescent="0.2">
      <c r="A46" s="14" t="str">
        <f>Planning!A30</f>
        <v>I022</v>
      </c>
      <c r="B46" s="9">
        <f>Planning!B30</f>
        <v>0</v>
      </c>
      <c r="C46" s="9">
        <f>Planning!C30</f>
        <v>0</v>
      </c>
      <c r="D46" s="200">
        <f>Planning!D30</f>
        <v>0</v>
      </c>
      <c r="E46" s="201">
        <f>Planning!E30</f>
        <v>0</v>
      </c>
      <c r="F46" s="201" t="str">
        <f>IF(Planning!G30&lt;&gt;0,Planning!G30,"")</f>
        <v/>
      </c>
      <c r="G46" s="194">
        <f>Planning!H30</f>
        <v>0</v>
      </c>
      <c r="H46" s="202">
        <f>Planning!AM30</f>
        <v>0</v>
      </c>
      <c r="I46" s="198">
        <f ca="1">IF(OR(W46="1",AND(W46&lt;&gt;"1",G46=Lists!$A$17)),Y46,0)</f>
        <v>0</v>
      </c>
      <c r="J46" s="174"/>
      <c r="K46" s="32" t="str">
        <f ca="1">IF(AND(W46="2",G46&lt;&gt;Lists!$A$17),AA46,Z46)</f>
        <v/>
      </c>
      <c r="L46" s="33" t="str">
        <f t="shared" ca="1" si="0"/>
        <v/>
      </c>
      <c r="M46" s="203">
        <f>Planning!AN30</f>
        <v>0</v>
      </c>
      <c r="N46" s="203">
        <f>'Month 10'!M46+'Month 10'!N46-'Month 10'!O46</f>
        <v>0</v>
      </c>
      <c r="O46" s="166"/>
      <c r="P46" s="32" t="str">
        <f t="shared" si="1"/>
        <v/>
      </c>
      <c r="Q46" s="33" t="str">
        <f t="shared" si="2"/>
        <v/>
      </c>
      <c r="R46" s="89">
        <f ca="1">SUMIFS($J$25:$J$224,$C$25:$C$224,$C46,$G$25:$G$224,Lists!$A$16)</f>
        <v>0</v>
      </c>
      <c r="S46" s="89">
        <f t="shared" si="4"/>
        <v>0</v>
      </c>
      <c r="U46" s="2" t="str">
        <f t="shared" si="5"/>
        <v/>
      </c>
      <c r="W46" s="2" t="str">
        <f>IF(C46=0,"",LEFT(INDEX(Lists!$H$5:$H$49,MATCH(C46,Lists!$G$5:$G$49,0),1),1))</f>
        <v/>
      </c>
      <c r="Y46" s="4">
        <f ca="1">'Month 10'!H46+'Month 10'!I46-'Month 10'!J46</f>
        <v>0</v>
      </c>
      <c r="Z46" s="2" t="str">
        <f t="shared" ca="1" si="6"/>
        <v/>
      </c>
      <c r="AA46" s="2" t="str">
        <f t="shared" ca="1" si="3"/>
        <v/>
      </c>
      <c r="AC46" s="627" t="str">
        <f t="shared" si="7"/>
        <v>0</v>
      </c>
    </row>
    <row r="47" spans="1:29" ht="39" hidden="1" customHeight="1" x14ac:dyDescent="0.2">
      <c r="A47" s="14" t="str">
        <f>Planning!A31</f>
        <v>I023</v>
      </c>
      <c r="B47" s="9">
        <f>Planning!B31</f>
        <v>0</v>
      </c>
      <c r="C47" s="9">
        <f>Planning!C31</f>
        <v>0</v>
      </c>
      <c r="D47" s="200">
        <f>Planning!D31</f>
        <v>0</v>
      </c>
      <c r="E47" s="201">
        <f>Planning!E31</f>
        <v>0</v>
      </c>
      <c r="F47" s="201" t="str">
        <f>IF(Planning!G31&lt;&gt;0,Planning!G31,"")</f>
        <v/>
      </c>
      <c r="G47" s="194">
        <f>Planning!H31</f>
        <v>0</v>
      </c>
      <c r="H47" s="202">
        <f>Planning!AM31</f>
        <v>0</v>
      </c>
      <c r="I47" s="198">
        <f ca="1">IF(OR(W47="1",AND(W47&lt;&gt;"1",G47=Lists!$A$17)),Y47,0)</f>
        <v>0</v>
      </c>
      <c r="J47" s="174"/>
      <c r="K47" s="32" t="str">
        <f ca="1">IF(AND(W47="2",G47&lt;&gt;Lists!$A$17),AA47,Z47)</f>
        <v/>
      </c>
      <c r="L47" s="33" t="str">
        <f t="shared" ca="1" si="0"/>
        <v/>
      </c>
      <c r="M47" s="203">
        <f>Planning!AN31</f>
        <v>0</v>
      </c>
      <c r="N47" s="203">
        <f>'Month 10'!M47+'Month 10'!N47-'Month 10'!O47</f>
        <v>0</v>
      </c>
      <c r="O47" s="166"/>
      <c r="P47" s="32" t="str">
        <f t="shared" si="1"/>
        <v/>
      </c>
      <c r="Q47" s="33" t="str">
        <f t="shared" si="2"/>
        <v/>
      </c>
      <c r="R47" s="89">
        <f ca="1">SUMIFS($J$25:$J$224,$C$25:$C$224,$C47,$G$25:$G$224,Lists!$A$16)</f>
        <v>0</v>
      </c>
      <c r="S47" s="89">
        <f t="shared" si="4"/>
        <v>0</v>
      </c>
      <c r="U47" s="2" t="str">
        <f t="shared" si="5"/>
        <v/>
      </c>
      <c r="W47" s="2" t="str">
        <f>IF(C47=0,"",LEFT(INDEX(Lists!$H$5:$H$49,MATCH(C47,Lists!$G$5:$G$49,0),1),1))</f>
        <v/>
      </c>
      <c r="Y47" s="4">
        <f ca="1">'Month 10'!H47+'Month 10'!I47-'Month 10'!J47</f>
        <v>0</v>
      </c>
      <c r="Z47" s="2" t="str">
        <f t="shared" ca="1" si="6"/>
        <v/>
      </c>
      <c r="AA47" s="2" t="str">
        <f t="shared" ca="1" si="3"/>
        <v/>
      </c>
      <c r="AC47" s="627" t="str">
        <f t="shared" si="7"/>
        <v>0</v>
      </c>
    </row>
    <row r="48" spans="1:29" ht="39" hidden="1" customHeight="1" x14ac:dyDescent="0.2">
      <c r="A48" s="14" t="str">
        <f>Planning!A32</f>
        <v>I024</v>
      </c>
      <c r="B48" s="9">
        <f>Planning!B32</f>
        <v>0</v>
      </c>
      <c r="C48" s="9">
        <f>Planning!C32</f>
        <v>0</v>
      </c>
      <c r="D48" s="200">
        <f>Planning!D32</f>
        <v>0</v>
      </c>
      <c r="E48" s="201">
        <f>Planning!E32</f>
        <v>0</v>
      </c>
      <c r="F48" s="201" t="str">
        <f>IF(Planning!G32&lt;&gt;0,Planning!G32,"")</f>
        <v/>
      </c>
      <c r="G48" s="194">
        <f>Planning!H32</f>
        <v>0</v>
      </c>
      <c r="H48" s="202">
        <f>Planning!AM32</f>
        <v>0</v>
      </c>
      <c r="I48" s="198">
        <f ca="1">IF(OR(W48="1",AND(W48&lt;&gt;"1",G48=Lists!$A$17)),Y48,0)</f>
        <v>0</v>
      </c>
      <c r="J48" s="174"/>
      <c r="K48" s="32" t="str">
        <f ca="1">IF(AND(W48="2",G48&lt;&gt;Lists!$A$17),AA48,Z48)</f>
        <v/>
      </c>
      <c r="L48" s="33" t="str">
        <f t="shared" ca="1" si="0"/>
        <v/>
      </c>
      <c r="M48" s="203">
        <f>Planning!AN32</f>
        <v>0</v>
      </c>
      <c r="N48" s="203">
        <f>'Month 10'!M48+'Month 10'!N48-'Month 10'!O48</f>
        <v>0</v>
      </c>
      <c r="O48" s="166"/>
      <c r="P48" s="32" t="str">
        <f t="shared" si="1"/>
        <v/>
      </c>
      <c r="Q48" s="33" t="str">
        <f t="shared" si="2"/>
        <v/>
      </c>
      <c r="R48" s="89">
        <f ca="1">SUMIFS($J$25:$J$224,$C$25:$C$224,$C48,$G$25:$G$224,Lists!$A$16)</f>
        <v>0</v>
      </c>
      <c r="S48" s="89">
        <f t="shared" si="4"/>
        <v>0</v>
      </c>
      <c r="U48" s="2" t="str">
        <f t="shared" si="5"/>
        <v/>
      </c>
      <c r="W48" s="2" t="str">
        <f>IF(C48=0,"",LEFT(INDEX(Lists!$H$5:$H$49,MATCH(C48,Lists!$G$5:$G$49,0),1),1))</f>
        <v/>
      </c>
      <c r="Y48" s="4">
        <f ca="1">'Month 10'!H48+'Month 10'!I48-'Month 10'!J48</f>
        <v>0</v>
      </c>
      <c r="Z48" s="2" t="str">
        <f t="shared" ca="1" si="6"/>
        <v/>
      </c>
      <c r="AA48" s="2" t="str">
        <f t="shared" ca="1" si="3"/>
        <v/>
      </c>
      <c r="AC48" s="627" t="str">
        <f t="shared" si="7"/>
        <v>0</v>
      </c>
    </row>
    <row r="49" spans="1:29" ht="39" hidden="1" customHeight="1" x14ac:dyDescent="0.2">
      <c r="A49" s="14" t="str">
        <f>Planning!A33</f>
        <v>I025</v>
      </c>
      <c r="B49" s="9">
        <f>Planning!B33</f>
        <v>0</v>
      </c>
      <c r="C49" s="9">
        <f>Planning!C33</f>
        <v>0</v>
      </c>
      <c r="D49" s="200">
        <f>Planning!D33</f>
        <v>0</v>
      </c>
      <c r="E49" s="201">
        <f>Planning!E33</f>
        <v>0</v>
      </c>
      <c r="F49" s="201" t="str">
        <f>IF(Planning!G33&lt;&gt;0,Planning!G33,"")</f>
        <v/>
      </c>
      <c r="G49" s="194">
        <f>Planning!H33</f>
        <v>0</v>
      </c>
      <c r="H49" s="202">
        <f>Planning!AM33</f>
        <v>0</v>
      </c>
      <c r="I49" s="198">
        <f ca="1">IF(OR(W49="1",AND(W49&lt;&gt;"1",G49=Lists!$A$17)),Y49,0)</f>
        <v>0</v>
      </c>
      <c r="J49" s="174"/>
      <c r="K49" s="32" t="str">
        <f ca="1">IF(AND(W49="2",G49&lt;&gt;Lists!$A$17),AA49,Z49)</f>
        <v/>
      </c>
      <c r="L49" s="33" t="str">
        <f t="shared" ca="1" si="0"/>
        <v/>
      </c>
      <c r="M49" s="203">
        <f>Planning!AN33</f>
        <v>0</v>
      </c>
      <c r="N49" s="203">
        <f>'Month 10'!M49+'Month 10'!N49-'Month 10'!O49</f>
        <v>0</v>
      </c>
      <c r="O49" s="166"/>
      <c r="P49" s="32" t="str">
        <f t="shared" si="1"/>
        <v/>
      </c>
      <c r="Q49" s="33" t="str">
        <f t="shared" si="2"/>
        <v/>
      </c>
      <c r="R49" s="89">
        <f ca="1">SUMIFS($J$25:$J$224,$C$25:$C$224,$C49,$G$25:$G$224,Lists!$A$16)</f>
        <v>0</v>
      </c>
      <c r="S49" s="89">
        <f t="shared" si="4"/>
        <v>0</v>
      </c>
      <c r="U49" s="2" t="str">
        <f t="shared" si="5"/>
        <v/>
      </c>
      <c r="W49" s="2" t="str">
        <f>IF(C49=0,"",LEFT(INDEX(Lists!$H$5:$H$49,MATCH(C49,Lists!$G$5:$G$49,0),1),1))</f>
        <v/>
      </c>
      <c r="Y49" s="4">
        <f ca="1">'Month 10'!H49+'Month 10'!I49-'Month 10'!J49</f>
        <v>0</v>
      </c>
      <c r="Z49" s="2" t="str">
        <f t="shared" ca="1" si="6"/>
        <v/>
      </c>
      <c r="AA49" s="2" t="str">
        <f t="shared" ca="1" si="3"/>
        <v/>
      </c>
      <c r="AC49" s="627" t="str">
        <f t="shared" si="7"/>
        <v>0</v>
      </c>
    </row>
    <row r="50" spans="1:29" ht="39" hidden="1" customHeight="1" x14ac:dyDescent="0.2">
      <c r="A50" s="14" t="str">
        <f>Planning!A34</f>
        <v>I026</v>
      </c>
      <c r="B50" s="9">
        <f>Planning!B34</f>
        <v>0</v>
      </c>
      <c r="C50" s="9">
        <f>Planning!C34</f>
        <v>0</v>
      </c>
      <c r="D50" s="204">
        <f>Planning!D34</f>
        <v>0</v>
      </c>
      <c r="E50" s="205">
        <f>Planning!E34</f>
        <v>0</v>
      </c>
      <c r="F50" s="205" t="str">
        <f>IF(Planning!G34&lt;&gt;0,Planning!G34,"")</f>
        <v/>
      </c>
      <c r="G50" s="194">
        <f>Planning!H34</f>
        <v>0</v>
      </c>
      <c r="H50" s="206">
        <f>Planning!AM34</f>
        <v>0</v>
      </c>
      <c r="I50" s="198">
        <f ca="1">IF(OR(W50="1",AND(W50&lt;&gt;"1",G50=Lists!$A$17)),Y50,0)</f>
        <v>0</v>
      </c>
      <c r="J50" s="174"/>
      <c r="K50" s="32" t="str">
        <f ca="1">IF(AND(W50="2",G50&lt;&gt;Lists!$A$17),AA50,Z50)</f>
        <v/>
      </c>
      <c r="L50" s="33" t="str">
        <f t="shared" ca="1" si="0"/>
        <v/>
      </c>
      <c r="M50" s="208">
        <f>Planning!AN34</f>
        <v>0</v>
      </c>
      <c r="N50" s="208">
        <f>'Month 10'!M50+'Month 10'!N50-'Month 10'!O50</f>
        <v>0</v>
      </c>
      <c r="O50" s="166"/>
      <c r="P50" s="32" t="str">
        <f t="shared" si="1"/>
        <v/>
      </c>
      <c r="Q50" s="33" t="str">
        <f t="shared" si="2"/>
        <v/>
      </c>
      <c r="R50" s="89">
        <f ca="1">SUMIFS($J$25:$J$224,$C$25:$C$224,$C50,$G$25:$G$224,Lists!$A$16)</f>
        <v>0</v>
      </c>
      <c r="S50" s="89">
        <f t="shared" si="4"/>
        <v>0</v>
      </c>
      <c r="U50" s="2" t="str">
        <f t="shared" si="5"/>
        <v/>
      </c>
      <c r="W50" s="2" t="str">
        <f>IF(C50=0,"",LEFT(INDEX(Lists!$H$5:$H$49,MATCH(C50,Lists!$G$5:$G$49,0),1),1))</f>
        <v/>
      </c>
      <c r="Y50" s="4">
        <f ca="1">'Month 10'!H50+'Month 10'!I50-'Month 10'!J50</f>
        <v>0</v>
      </c>
      <c r="Z50" s="2" t="str">
        <f t="shared" ca="1" si="6"/>
        <v/>
      </c>
      <c r="AA50" s="2" t="str">
        <f t="shared" ca="1" si="3"/>
        <v/>
      </c>
      <c r="AC50" s="627" t="str">
        <f t="shared" si="7"/>
        <v>0</v>
      </c>
    </row>
    <row r="51" spans="1:29" ht="39" hidden="1" customHeight="1" x14ac:dyDescent="0.2">
      <c r="A51" s="14" t="str">
        <f>Planning!A35</f>
        <v>I027</v>
      </c>
      <c r="B51" s="9">
        <f>Planning!B35</f>
        <v>0</v>
      </c>
      <c r="C51" s="9">
        <f>Planning!C35</f>
        <v>0</v>
      </c>
      <c r="D51" s="200">
        <f>Planning!D35</f>
        <v>0</v>
      </c>
      <c r="E51" s="201">
        <f>Planning!E35</f>
        <v>0</v>
      </c>
      <c r="F51" s="201" t="str">
        <f>IF(Planning!G35&lt;&gt;0,Planning!G35,"")</f>
        <v/>
      </c>
      <c r="G51" s="194">
        <f>Planning!H35</f>
        <v>0</v>
      </c>
      <c r="H51" s="202">
        <f>Planning!AM35</f>
        <v>0</v>
      </c>
      <c r="I51" s="198">
        <f ca="1">IF(OR(W51="1",AND(W51&lt;&gt;"1",G51=Lists!$A$17)),Y51,0)</f>
        <v>0</v>
      </c>
      <c r="J51" s="174"/>
      <c r="K51" s="32" t="str">
        <f ca="1">IF(AND(W51="2",G51&lt;&gt;Lists!$A$17),AA51,Z51)</f>
        <v/>
      </c>
      <c r="L51" s="33" t="str">
        <f t="shared" ca="1" si="0"/>
        <v/>
      </c>
      <c r="M51" s="203">
        <f>Planning!AN35</f>
        <v>0</v>
      </c>
      <c r="N51" s="203">
        <f>'Month 10'!M51+'Month 10'!N51-'Month 10'!O51</f>
        <v>0</v>
      </c>
      <c r="O51" s="166"/>
      <c r="P51" s="32" t="str">
        <f t="shared" si="1"/>
        <v/>
      </c>
      <c r="Q51" s="33" t="str">
        <f t="shared" si="2"/>
        <v/>
      </c>
      <c r="R51" s="89">
        <f ca="1">SUMIFS($J$25:$J$224,$C$25:$C$224,$C51,$G$25:$G$224,Lists!$A$16)</f>
        <v>0</v>
      </c>
      <c r="S51" s="89">
        <f t="shared" si="4"/>
        <v>0</v>
      </c>
      <c r="U51" s="2" t="str">
        <f t="shared" si="5"/>
        <v/>
      </c>
      <c r="W51" s="2" t="str">
        <f>IF(C51=0,"",LEFT(INDEX(Lists!$H$5:$H$49,MATCH(C51,Lists!$G$5:$G$49,0),1),1))</f>
        <v/>
      </c>
      <c r="Y51" s="4">
        <f ca="1">'Month 10'!H51+'Month 10'!I51-'Month 10'!J51</f>
        <v>0</v>
      </c>
      <c r="Z51" s="2" t="str">
        <f t="shared" ca="1" si="6"/>
        <v/>
      </c>
      <c r="AA51" s="2" t="str">
        <f t="shared" ca="1" si="3"/>
        <v/>
      </c>
      <c r="AC51" s="627" t="str">
        <f t="shared" si="7"/>
        <v>0</v>
      </c>
    </row>
    <row r="52" spans="1:29" ht="39" hidden="1" customHeight="1" x14ac:dyDescent="0.2">
      <c r="A52" s="14" t="str">
        <f>Planning!A36</f>
        <v>I028</v>
      </c>
      <c r="B52" s="9">
        <f>Planning!B36</f>
        <v>0</v>
      </c>
      <c r="C52" s="9">
        <f>Planning!C36</f>
        <v>0</v>
      </c>
      <c r="D52" s="204">
        <f>Planning!D36</f>
        <v>0</v>
      </c>
      <c r="E52" s="205">
        <f>Planning!E36</f>
        <v>0</v>
      </c>
      <c r="F52" s="205" t="str">
        <f>IF(Planning!G36&lt;&gt;0,Planning!G36,"")</f>
        <v/>
      </c>
      <c r="G52" s="194">
        <f>Planning!H36</f>
        <v>0</v>
      </c>
      <c r="H52" s="206">
        <f>Planning!AM36</f>
        <v>0</v>
      </c>
      <c r="I52" s="198">
        <f ca="1">IF(OR(W52="1",AND(W52&lt;&gt;"1",G52=Lists!$A$17)),Y52,0)</f>
        <v>0</v>
      </c>
      <c r="J52" s="174"/>
      <c r="K52" s="32" t="str">
        <f ca="1">IF(AND(W52="2",G52&lt;&gt;Lists!$A$17),AA52,Z52)</f>
        <v/>
      </c>
      <c r="L52" s="33" t="str">
        <f t="shared" ca="1" si="0"/>
        <v/>
      </c>
      <c r="M52" s="208">
        <f>Planning!AN36</f>
        <v>0</v>
      </c>
      <c r="N52" s="208">
        <f>'Month 10'!M52+'Month 10'!N52-'Month 10'!O52</f>
        <v>0</v>
      </c>
      <c r="O52" s="166"/>
      <c r="P52" s="32" t="str">
        <f t="shared" si="1"/>
        <v/>
      </c>
      <c r="Q52" s="33" t="str">
        <f t="shared" si="2"/>
        <v/>
      </c>
      <c r="R52" s="89">
        <f ca="1">SUMIFS($J$25:$J$224,$C$25:$C$224,$C52,$G$25:$G$224,Lists!$A$16)</f>
        <v>0</v>
      </c>
      <c r="S52" s="89">
        <f t="shared" si="4"/>
        <v>0</v>
      </c>
      <c r="U52" s="2" t="str">
        <f t="shared" si="5"/>
        <v/>
      </c>
      <c r="W52" s="2" t="str">
        <f>IF(C52=0,"",LEFT(INDEX(Lists!$H$5:$H$49,MATCH(C52,Lists!$G$5:$G$49,0),1),1))</f>
        <v/>
      </c>
      <c r="Y52" s="4">
        <f ca="1">'Month 10'!H52+'Month 10'!I52-'Month 10'!J52</f>
        <v>0</v>
      </c>
      <c r="Z52" s="2" t="str">
        <f t="shared" ca="1" si="6"/>
        <v/>
      </c>
      <c r="AA52" s="2" t="str">
        <f t="shared" ca="1" si="3"/>
        <v/>
      </c>
      <c r="AC52" s="627" t="str">
        <f t="shared" si="7"/>
        <v>0</v>
      </c>
    </row>
    <row r="53" spans="1:29" ht="39" hidden="1" customHeight="1" x14ac:dyDescent="0.2">
      <c r="A53" s="14" t="str">
        <f>Planning!A37</f>
        <v>I029</v>
      </c>
      <c r="B53" s="9">
        <f>Planning!B37</f>
        <v>0</v>
      </c>
      <c r="C53" s="9">
        <f>Planning!C37</f>
        <v>0</v>
      </c>
      <c r="D53" s="200">
        <f>Planning!D37</f>
        <v>0</v>
      </c>
      <c r="E53" s="201">
        <f>Planning!E37</f>
        <v>0</v>
      </c>
      <c r="F53" s="201" t="str">
        <f>IF(Planning!G37&lt;&gt;0,Planning!G37,"")</f>
        <v/>
      </c>
      <c r="G53" s="194">
        <f>Planning!H37</f>
        <v>0</v>
      </c>
      <c r="H53" s="202">
        <f>Planning!AM37</f>
        <v>0</v>
      </c>
      <c r="I53" s="198">
        <f ca="1">IF(OR(W53="1",AND(W53&lt;&gt;"1",G53=Lists!$A$17)),Y53,0)</f>
        <v>0</v>
      </c>
      <c r="J53" s="174"/>
      <c r="K53" s="32" t="str">
        <f ca="1">IF(AND(W53="2",G53&lt;&gt;Lists!$A$17),AA53,Z53)</f>
        <v/>
      </c>
      <c r="L53" s="33" t="str">
        <f t="shared" ca="1" si="0"/>
        <v/>
      </c>
      <c r="M53" s="203">
        <f>Planning!AN37</f>
        <v>0</v>
      </c>
      <c r="N53" s="203">
        <f>'Month 10'!M53+'Month 10'!N53-'Month 10'!O53</f>
        <v>0</v>
      </c>
      <c r="O53" s="166"/>
      <c r="P53" s="32" t="str">
        <f t="shared" si="1"/>
        <v/>
      </c>
      <c r="Q53" s="33" t="str">
        <f t="shared" si="2"/>
        <v/>
      </c>
      <c r="R53" s="89">
        <f ca="1">SUMIFS($J$25:$J$224,$C$25:$C$224,$C53,$G$25:$G$224,Lists!$A$16)</f>
        <v>0</v>
      </c>
      <c r="S53" s="89">
        <f t="shared" si="4"/>
        <v>0</v>
      </c>
      <c r="U53" s="2" t="str">
        <f t="shared" si="5"/>
        <v/>
      </c>
      <c r="W53" s="2" t="str">
        <f>IF(C53=0,"",LEFT(INDEX(Lists!$H$5:$H$49,MATCH(C53,Lists!$G$5:$G$49,0),1),1))</f>
        <v/>
      </c>
      <c r="Y53" s="4">
        <f ca="1">'Month 10'!H53+'Month 10'!I53-'Month 10'!J53</f>
        <v>0</v>
      </c>
      <c r="Z53" s="2" t="str">
        <f t="shared" ca="1" si="6"/>
        <v/>
      </c>
      <c r="AA53" s="2" t="str">
        <f t="shared" ca="1" si="3"/>
        <v/>
      </c>
      <c r="AC53" s="627" t="str">
        <f t="shared" si="7"/>
        <v>0</v>
      </c>
    </row>
    <row r="54" spans="1:29" ht="39" hidden="1" customHeight="1" x14ac:dyDescent="0.2">
      <c r="A54" s="14" t="str">
        <f>Planning!A38</f>
        <v>I030</v>
      </c>
      <c r="B54" s="9">
        <f>Planning!B38</f>
        <v>0</v>
      </c>
      <c r="C54" s="9">
        <f>Planning!C38</f>
        <v>0</v>
      </c>
      <c r="D54" s="204">
        <f>Planning!D38</f>
        <v>0</v>
      </c>
      <c r="E54" s="205">
        <f>Planning!E38</f>
        <v>0</v>
      </c>
      <c r="F54" s="205" t="str">
        <f>IF(Planning!G38&lt;&gt;0,Planning!G38,"")</f>
        <v/>
      </c>
      <c r="G54" s="194">
        <f>Planning!H38</f>
        <v>0</v>
      </c>
      <c r="H54" s="206">
        <f>Planning!AM38</f>
        <v>0</v>
      </c>
      <c r="I54" s="198">
        <f ca="1">IF(OR(W54="1",AND(W54&lt;&gt;"1",G54=Lists!$A$17)),Y54,0)</f>
        <v>0</v>
      </c>
      <c r="J54" s="174"/>
      <c r="K54" s="32" t="str">
        <f ca="1">IF(AND(W54="2",G54&lt;&gt;Lists!$A$17),AA54,Z54)</f>
        <v/>
      </c>
      <c r="L54" s="33" t="str">
        <f t="shared" ca="1" si="0"/>
        <v/>
      </c>
      <c r="M54" s="208">
        <f>Planning!AN38</f>
        <v>0</v>
      </c>
      <c r="N54" s="208">
        <f>'Month 10'!M54+'Month 10'!N54-'Month 10'!O54</f>
        <v>0</v>
      </c>
      <c r="O54" s="166"/>
      <c r="P54" s="32" t="str">
        <f t="shared" si="1"/>
        <v/>
      </c>
      <c r="Q54" s="33" t="str">
        <f t="shared" si="2"/>
        <v/>
      </c>
      <c r="R54" s="89">
        <f ca="1">SUMIFS($J$25:$J$224,$C$25:$C$224,$C54,$G$25:$G$224,Lists!$A$16)</f>
        <v>0</v>
      </c>
      <c r="S54" s="89">
        <f t="shared" si="4"/>
        <v>0</v>
      </c>
      <c r="U54" s="2" t="str">
        <f t="shared" si="5"/>
        <v/>
      </c>
      <c r="W54" s="2" t="str">
        <f>IF(C54=0,"",LEFT(INDEX(Lists!$H$5:$H$49,MATCH(C54,Lists!$G$5:$G$49,0),1),1))</f>
        <v/>
      </c>
      <c r="Y54" s="4">
        <f ca="1">'Month 10'!H54+'Month 10'!I54-'Month 10'!J54</f>
        <v>0</v>
      </c>
      <c r="Z54" s="2" t="str">
        <f t="shared" ca="1" si="6"/>
        <v/>
      </c>
      <c r="AA54" s="2" t="str">
        <f t="shared" ca="1" si="3"/>
        <v/>
      </c>
      <c r="AC54" s="627" t="str">
        <f t="shared" si="7"/>
        <v>0</v>
      </c>
    </row>
    <row r="55" spans="1:29" ht="39" hidden="1" customHeight="1" x14ac:dyDescent="0.2">
      <c r="A55" s="14" t="str">
        <f>Planning!A39</f>
        <v>I031</v>
      </c>
      <c r="B55" s="9">
        <f>Planning!B39</f>
        <v>0</v>
      </c>
      <c r="C55" s="9">
        <f>Planning!C39</f>
        <v>0</v>
      </c>
      <c r="D55" s="204">
        <f>Planning!D39</f>
        <v>0</v>
      </c>
      <c r="E55" s="205">
        <f>Planning!E39</f>
        <v>0</v>
      </c>
      <c r="F55" s="205" t="str">
        <f>IF(Planning!G39&lt;&gt;0,Planning!G39,"")</f>
        <v/>
      </c>
      <c r="G55" s="194">
        <f>Planning!H39</f>
        <v>0</v>
      </c>
      <c r="H55" s="206">
        <f>Planning!AM39</f>
        <v>0</v>
      </c>
      <c r="I55" s="198">
        <f ca="1">IF(OR(W55="1",AND(W55&lt;&gt;"1",G55=Lists!$A$17)),Y55,0)</f>
        <v>0</v>
      </c>
      <c r="J55" s="174"/>
      <c r="K55" s="32" t="str">
        <f ca="1">IF(AND(W55="2",G55&lt;&gt;Lists!$A$17),AA55,Z55)</f>
        <v/>
      </c>
      <c r="L55" s="33" t="str">
        <f t="shared" ca="1" si="0"/>
        <v/>
      </c>
      <c r="M55" s="208">
        <f>Planning!AN39</f>
        <v>0</v>
      </c>
      <c r="N55" s="208">
        <f>'Month 10'!M55+'Month 10'!N55-'Month 10'!O55</f>
        <v>0</v>
      </c>
      <c r="O55" s="166"/>
      <c r="P55" s="32" t="str">
        <f t="shared" si="1"/>
        <v/>
      </c>
      <c r="Q55" s="33" t="str">
        <f t="shared" si="2"/>
        <v/>
      </c>
      <c r="R55" s="89">
        <f ca="1">SUMIFS($J$25:$J$224,$C$25:$C$224,$C55,$G$25:$G$224,Lists!$A$16)</f>
        <v>0</v>
      </c>
      <c r="S55" s="89">
        <f t="shared" si="4"/>
        <v>0</v>
      </c>
      <c r="U55" s="2" t="str">
        <f t="shared" si="5"/>
        <v/>
      </c>
      <c r="W55" s="2" t="str">
        <f>IF(C55=0,"",LEFT(INDEX(Lists!$H$5:$H$49,MATCH(C55,Lists!$G$5:$G$49,0),1),1))</f>
        <v/>
      </c>
      <c r="Y55" s="4">
        <f ca="1">'Month 10'!H55+'Month 10'!I55-'Month 10'!J55</f>
        <v>0</v>
      </c>
      <c r="Z55" s="2" t="str">
        <f t="shared" ca="1" si="6"/>
        <v/>
      </c>
      <c r="AA55" s="2" t="str">
        <f t="shared" ca="1" si="3"/>
        <v/>
      </c>
      <c r="AC55" s="627" t="str">
        <f t="shared" si="7"/>
        <v>0</v>
      </c>
    </row>
    <row r="56" spans="1:29" ht="39" hidden="1" customHeight="1" x14ac:dyDescent="0.2">
      <c r="A56" s="14" t="str">
        <f>Planning!A40</f>
        <v>I032</v>
      </c>
      <c r="B56" s="9">
        <f>Planning!B40</f>
        <v>0</v>
      </c>
      <c r="C56" s="9">
        <f>Planning!C40</f>
        <v>0</v>
      </c>
      <c r="D56" s="204">
        <f>Planning!D40</f>
        <v>0</v>
      </c>
      <c r="E56" s="205">
        <f>Planning!E40</f>
        <v>0</v>
      </c>
      <c r="F56" s="205" t="str">
        <f>IF(Planning!G40&lt;&gt;0,Planning!G40,"")</f>
        <v/>
      </c>
      <c r="G56" s="194">
        <f>Planning!H40</f>
        <v>0</v>
      </c>
      <c r="H56" s="206">
        <f>Planning!AM40</f>
        <v>0</v>
      </c>
      <c r="I56" s="198">
        <f ca="1">IF(OR(W56="1",AND(W56&lt;&gt;"1",G56=Lists!$A$17)),Y56,0)</f>
        <v>0</v>
      </c>
      <c r="J56" s="174"/>
      <c r="K56" s="32" t="str">
        <f ca="1">IF(AND(W56="2",G56&lt;&gt;Lists!$A$17),AA56,Z56)</f>
        <v/>
      </c>
      <c r="L56" s="33" t="str">
        <f t="shared" ca="1" si="0"/>
        <v/>
      </c>
      <c r="M56" s="208">
        <f>Planning!AN40</f>
        <v>0</v>
      </c>
      <c r="N56" s="208">
        <f>'Month 10'!M56+'Month 10'!N56-'Month 10'!O56</f>
        <v>0</v>
      </c>
      <c r="O56" s="166"/>
      <c r="P56" s="32" t="str">
        <f t="shared" si="1"/>
        <v/>
      </c>
      <c r="Q56" s="33" t="str">
        <f t="shared" si="2"/>
        <v/>
      </c>
      <c r="R56" s="89">
        <f ca="1">SUMIFS($J$25:$J$224,$C$25:$C$224,$C56,$G$25:$G$224,Lists!$A$16)</f>
        <v>0</v>
      </c>
      <c r="S56" s="89">
        <f t="shared" si="4"/>
        <v>0</v>
      </c>
      <c r="U56" s="2" t="str">
        <f t="shared" si="5"/>
        <v/>
      </c>
      <c r="W56" s="2" t="str">
        <f>IF(C56=0,"",LEFT(INDEX(Lists!$H$5:$H$49,MATCH(C56,Lists!$G$5:$G$49,0),1),1))</f>
        <v/>
      </c>
      <c r="Y56" s="4">
        <f ca="1">'Month 10'!H56+'Month 10'!I56-'Month 10'!J56</f>
        <v>0</v>
      </c>
      <c r="Z56" s="2" t="str">
        <f t="shared" ca="1" si="6"/>
        <v/>
      </c>
      <c r="AA56" s="2" t="str">
        <f t="shared" ca="1" si="3"/>
        <v/>
      </c>
      <c r="AC56" s="627" t="str">
        <f t="shared" si="7"/>
        <v>0</v>
      </c>
    </row>
    <row r="57" spans="1:29" ht="39" hidden="1" customHeight="1" x14ac:dyDescent="0.2">
      <c r="A57" s="14" t="str">
        <f>Planning!A41</f>
        <v>I033</v>
      </c>
      <c r="B57" s="9">
        <f>Planning!B41</f>
        <v>0</v>
      </c>
      <c r="C57" s="9">
        <f>Planning!C41</f>
        <v>0</v>
      </c>
      <c r="D57" s="9">
        <f>Planning!D41</f>
        <v>0</v>
      </c>
      <c r="E57" s="3">
        <f>Planning!E41</f>
        <v>0</v>
      </c>
      <c r="F57" s="3" t="str">
        <f>IF(Planning!G41&lt;&gt;0,Planning!G41,"")</f>
        <v/>
      </c>
      <c r="G57" s="194">
        <f>Planning!H41</f>
        <v>0</v>
      </c>
      <c r="H57" s="4">
        <f>Planning!AM41</f>
        <v>0</v>
      </c>
      <c r="I57" s="198">
        <f ca="1">IF(OR(W57="1",AND(W57&lt;&gt;"1",G57=Lists!$A$17)),Y57,0)</f>
        <v>0</v>
      </c>
      <c r="J57" s="174"/>
      <c r="K57" s="32" t="str">
        <f ca="1">IF(AND(W57="2",G57&lt;&gt;Lists!$A$17),AA57,Z57)</f>
        <v/>
      </c>
      <c r="L57" s="33" t="str">
        <f t="shared" ref="L57:L88" ca="1" si="8">IF($U57=ExcluirDelPLogro,"",IF(AND(H57=0,I57=0,J57=0),"",K57))</f>
        <v/>
      </c>
      <c r="M57" s="5">
        <f>Planning!AN41</f>
        <v>0</v>
      </c>
      <c r="N57" s="5">
        <f>'Month 10'!M57+'Month 10'!N57-'Month 10'!O57</f>
        <v>0</v>
      </c>
      <c r="O57" s="166"/>
      <c r="P57" s="32" t="str">
        <f t="shared" si="1"/>
        <v/>
      </c>
      <c r="Q57" s="33" t="str">
        <f t="shared" ref="Q57:Q88" si="9">IF($U57=ExcluirDelPLogro,"",IF(AND(M57=0,N57=0,O57=0),"",P57))</f>
        <v/>
      </c>
      <c r="R57" s="89">
        <f ca="1">SUMIFS($J$25:$J$224,$C$25:$C$224,$C57,$G$25:$G$224,Lists!$A$16)</f>
        <v>0</v>
      </c>
      <c r="S57" s="89">
        <f t="shared" si="4"/>
        <v>0</v>
      </c>
      <c r="U57" s="2" t="str">
        <f t="shared" si="5"/>
        <v/>
      </c>
      <c r="W57" s="2" t="str">
        <f>IF(C57=0,"",LEFT(INDEX(Lists!$H$5:$H$49,MATCH(C57,Lists!$G$5:$G$49,0),1),1))</f>
        <v/>
      </c>
      <c r="Y57" s="4">
        <f ca="1">'Month 10'!H57+'Month 10'!I57-'Month 10'!J57</f>
        <v>0</v>
      </c>
      <c r="Z57" s="2" t="str">
        <f t="shared" ca="1" si="6"/>
        <v/>
      </c>
      <c r="AA57" s="2" t="str">
        <f t="shared" ref="AA57:AA88" ca="1" si="10">IF(AND(H57=0,I57=0,J57=0),"",IF(J57&gt;0,H57/J57,0))</f>
        <v/>
      </c>
      <c r="AC57" s="627" t="str">
        <f t="shared" si="7"/>
        <v>0</v>
      </c>
    </row>
    <row r="58" spans="1:29" ht="39" hidden="1" customHeight="1" x14ac:dyDescent="0.2">
      <c r="A58" s="14" t="str">
        <f>Planning!A42</f>
        <v>I034</v>
      </c>
      <c r="B58" s="9">
        <f>Planning!B42</f>
        <v>0</v>
      </c>
      <c r="C58" s="9">
        <f>Planning!C42</f>
        <v>0</v>
      </c>
      <c r="D58" s="9">
        <f>Planning!D42</f>
        <v>0</v>
      </c>
      <c r="E58" s="3">
        <f>Planning!E42</f>
        <v>0</v>
      </c>
      <c r="F58" s="3" t="str">
        <f>IF(Planning!G42&lt;&gt;0,Planning!G42,"")</f>
        <v/>
      </c>
      <c r="G58" s="194">
        <f>Planning!H42</f>
        <v>0</v>
      </c>
      <c r="H58" s="4">
        <f>Planning!AM42</f>
        <v>0</v>
      </c>
      <c r="I58" s="198">
        <f ca="1">IF(OR(W58="1",AND(W58&lt;&gt;"1",G58=Lists!$A$17)),Y58,0)</f>
        <v>0</v>
      </c>
      <c r="J58" s="174"/>
      <c r="K58" s="32" t="str">
        <f ca="1">IF(AND(W58="2",G58&lt;&gt;Lists!$A$17),AA58,Z58)</f>
        <v/>
      </c>
      <c r="L58" s="33" t="str">
        <f t="shared" ca="1" si="8"/>
        <v/>
      </c>
      <c r="M58" s="5">
        <f>Planning!AN42</f>
        <v>0</v>
      </c>
      <c r="N58" s="5">
        <f>'Month 10'!M58+'Month 10'!N58-'Month 10'!O58</f>
        <v>0</v>
      </c>
      <c r="O58" s="166"/>
      <c r="P58" s="32" t="str">
        <f t="shared" si="1"/>
        <v/>
      </c>
      <c r="Q58" s="33" t="str">
        <f t="shared" si="9"/>
        <v/>
      </c>
      <c r="R58" s="89">
        <f ca="1">SUMIFS($J$25:$J$224,$C$25:$C$224,$C58,$G$25:$G$224,Lists!$A$16)</f>
        <v>0</v>
      </c>
      <c r="S58" s="89">
        <f t="shared" si="4"/>
        <v>0</v>
      </c>
      <c r="U58" s="2" t="str">
        <f t="shared" si="5"/>
        <v/>
      </c>
      <c r="W58" s="2" t="str">
        <f>IF(C58=0,"",LEFT(INDEX(Lists!$H$5:$H$49,MATCH(C58,Lists!$G$5:$G$49,0),1),1))</f>
        <v/>
      </c>
      <c r="Y58" s="4">
        <f ca="1">'Month 10'!H58+'Month 10'!I58-'Month 10'!J58</f>
        <v>0</v>
      </c>
      <c r="Z58" s="2" t="str">
        <f t="shared" ca="1" si="6"/>
        <v/>
      </c>
      <c r="AA58" s="2" t="str">
        <f t="shared" ca="1" si="10"/>
        <v/>
      </c>
      <c r="AC58" s="627" t="str">
        <f t="shared" si="7"/>
        <v>0</v>
      </c>
    </row>
    <row r="59" spans="1:29" ht="39" hidden="1" customHeight="1" x14ac:dyDescent="0.2">
      <c r="A59" s="14" t="str">
        <f>Planning!A43</f>
        <v>I035</v>
      </c>
      <c r="B59" s="9">
        <f>Planning!B43</f>
        <v>0</v>
      </c>
      <c r="C59" s="9">
        <f>Planning!C43</f>
        <v>0</v>
      </c>
      <c r="D59" s="9">
        <f>Planning!D43</f>
        <v>0</v>
      </c>
      <c r="E59" s="3">
        <f>Planning!E43</f>
        <v>0</v>
      </c>
      <c r="F59" s="3" t="str">
        <f>IF(Planning!G43&lt;&gt;0,Planning!G43,"")</f>
        <v/>
      </c>
      <c r="G59" s="194">
        <f>Planning!H43</f>
        <v>0</v>
      </c>
      <c r="H59" s="4">
        <f>Planning!AM43</f>
        <v>0</v>
      </c>
      <c r="I59" s="198">
        <f ca="1">IF(OR(W59="1",AND(W59&lt;&gt;"1",G59=Lists!$A$17)),Y59,0)</f>
        <v>0</v>
      </c>
      <c r="J59" s="174"/>
      <c r="K59" s="32" t="str">
        <f ca="1">IF(AND(W59="2",G59&lt;&gt;Lists!$A$17),AA59,Z59)</f>
        <v/>
      </c>
      <c r="L59" s="33" t="str">
        <f t="shared" ca="1" si="8"/>
        <v/>
      </c>
      <c r="M59" s="5">
        <f>Planning!AN43</f>
        <v>0</v>
      </c>
      <c r="N59" s="5">
        <f>'Month 10'!M59+'Month 10'!N59-'Month 10'!O59</f>
        <v>0</v>
      </c>
      <c r="O59" s="166"/>
      <c r="P59" s="32" t="str">
        <f t="shared" si="1"/>
        <v/>
      </c>
      <c r="Q59" s="33" t="str">
        <f t="shared" si="9"/>
        <v/>
      </c>
      <c r="R59" s="89">
        <f ca="1">SUMIFS($J$25:$J$224,$C$25:$C$224,$C59,$G$25:$G$224,Lists!$A$16)</f>
        <v>0</v>
      </c>
      <c r="S59" s="89">
        <f t="shared" si="4"/>
        <v>0</v>
      </c>
      <c r="U59" s="2" t="str">
        <f t="shared" si="5"/>
        <v/>
      </c>
      <c r="W59" s="2" t="str">
        <f>IF(C59=0,"",LEFT(INDEX(Lists!$H$5:$H$49,MATCH(C59,Lists!$G$5:$G$49,0),1),1))</f>
        <v/>
      </c>
      <c r="Y59" s="4">
        <f ca="1">'Month 10'!H59+'Month 10'!I59-'Month 10'!J59</f>
        <v>0</v>
      </c>
      <c r="Z59" s="2" t="str">
        <f t="shared" ca="1" si="6"/>
        <v/>
      </c>
      <c r="AA59" s="2" t="str">
        <f t="shared" ca="1" si="10"/>
        <v/>
      </c>
      <c r="AC59" s="627" t="str">
        <f t="shared" si="7"/>
        <v>0</v>
      </c>
    </row>
    <row r="60" spans="1:29" ht="39" hidden="1" customHeight="1" x14ac:dyDescent="0.2">
      <c r="A60" s="14" t="str">
        <f>Planning!A44</f>
        <v>I036</v>
      </c>
      <c r="B60" s="9">
        <f>Planning!B44</f>
        <v>0</v>
      </c>
      <c r="C60" s="9">
        <f>Planning!C44</f>
        <v>0</v>
      </c>
      <c r="D60" s="9">
        <f>Planning!D44</f>
        <v>0</v>
      </c>
      <c r="E60" s="3">
        <f>Planning!E44</f>
        <v>0</v>
      </c>
      <c r="F60" s="3" t="str">
        <f>IF(Planning!G44&lt;&gt;0,Planning!G44,"")</f>
        <v/>
      </c>
      <c r="G60" s="194">
        <f>Planning!H44</f>
        <v>0</v>
      </c>
      <c r="H60" s="4">
        <f>Planning!AM44</f>
        <v>0</v>
      </c>
      <c r="I60" s="198">
        <f ca="1">IF(OR(W60="1",AND(W60&lt;&gt;"1",G60=Lists!$A$17)),Y60,0)</f>
        <v>0</v>
      </c>
      <c r="J60" s="174"/>
      <c r="K60" s="32" t="str">
        <f ca="1">IF(AND(W60="2",G60&lt;&gt;Lists!$A$17),AA60,Z60)</f>
        <v/>
      </c>
      <c r="L60" s="33" t="str">
        <f t="shared" ca="1" si="8"/>
        <v/>
      </c>
      <c r="M60" s="5">
        <f>Planning!AN44</f>
        <v>0</v>
      </c>
      <c r="N60" s="5">
        <f>'Month 10'!M60+'Month 10'!N60-'Month 10'!O60</f>
        <v>0</v>
      </c>
      <c r="O60" s="166"/>
      <c r="P60" s="32" t="str">
        <f t="shared" si="1"/>
        <v/>
      </c>
      <c r="Q60" s="33" t="str">
        <f t="shared" si="9"/>
        <v/>
      </c>
      <c r="R60" s="89">
        <f ca="1">SUMIFS($J$25:$J$224,$C$25:$C$224,$C60,$G$25:$G$224,Lists!$A$16)</f>
        <v>0</v>
      </c>
      <c r="S60" s="89">
        <f t="shared" si="4"/>
        <v>0</v>
      </c>
      <c r="U60" s="2" t="str">
        <f t="shared" si="5"/>
        <v/>
      </c>
      <c r="W60" s="2" t="str">
        <f>IF(C60=0,"",LEFT(INDEX(Lists!$H$5:$H$49,MATCH(C60,Lists!$G$5:$G$49,0),1),1))</f>
        <v/>
      </c>
      <c r="Y60" s="4">
        <f ca="1">'Month 10'!H60+'Month 10'!I60-'Month 10'!J60</f>
        <v>0</v>
      </c>
      <c r="Z60" s="2" t="str">
        <f t="shared" ca="1" si="6"/>
        <v/>
      </c>
      <c r="AA60" s="2" t="str">
        <f t="shared" ca="1" si="10"/>
        <v/>
      </c>
      <c r="AC60" s="627" t="str">
        <f t="shared" si="7"/>
        <v>0</v>
      </c>
    </row>
    <row r="61" spans="1:29" ht="39" hidden="1" customHeight="1" x14ac:dyDescent="0.2">
      <c r="A61" s="14" t="str">
        <f>Planning!A45</f>
        <v>I037</v>
      </c>
      <c r="B61" s="9">
        <f>Planning!B45</f>
        <v>0</v>
      </c>
      <c r="C61" s="9">
        <f>Planning!C45</f>
        <v>0</v>
      </c>
      <c r="D61" s="9">
        <f>Planning!D45</f>
        <v>0</v>
      </c>
      <c r="E61" s="3">
        <f>Planning!E45</f>
        <v>0</v>
      </c>
      <c r="F61" s="3" t="str">
        <f>IF(Planning!G45&lt;&gt;0,Planning!G45,"")</f>
        <v/>
      </c>
      <c r="G61" s="194">
        <f>Planning!H45</f>
        <v>0</v>
      </c>
      <c r="H61" s="4">
        <f>Planning!AM45</f>
        <v>0</v>
      </c>
      <c r="I61" s="198">
        <f ca="1">IF(OR(W61="1",AND(W61&lt;&gt;"1",G61=Lists!$A$17)),Y61,0)</f>
        <v>0</v>
      </c>
      <c r="J61" s="174"/>
      <c r="K61" s="32" t="str">
        <f ca="1">IF(AND(W61="2",G61&lt;&gt;Lists!$A$17),AA61,Z61)</f>
        <v/>
      </c>
      <c r="L61" s="33" t="str">
        <f t="shared" ca="1" si="8"/>
        <v/>
      </c>
      <c r="M61" s="5">
        <f>Planning!AN45</f>
        <v>0</v>
      </c>
      <c r="N61" s="5">
        <f>'Month 10'!M61+'Month 10'!N61-'Month 10'!O61</f>
        <v>0</v>
      </c>
      <c r="O61" s="166"/>
      <c r="P61" s="32" t="str">
        <f t="shared" si="1"/>
        <v/>
      </c>
      <c r="Q61" s="33" t="str">
        <f t="shared" si="9"/>
        <v/>
      </c>
      <c r="R61" s="89">
        <f ca="1">SUMIFS($J$25:$J$224,$C$25:$C$224,$C61,$G$25:$G$224,Lists!$A$16)</f>
        <v>0</v>
      </c>
      <c r="S61" s="89">
        <f t="shared" si="4"/>
        <v>0</v>
      </c>
      <c r="U61" s="2" t="str">
        <f t="shared" si="5"/>
        <v/>
      </c>
      <c r="W61" s="2" t="str">
        <f>IF(C61=0,"",LEFT(INDEX(Lists!$H$5:$H$49,MATCH(C61,Lists!$G$5:$G$49,0),1),1))</f>
        <v/>
      </c>
      <c r="Y61" s="4">
        <f ca="1">'Month 10'!H61+'Month 10'!I61-'Month 10'!J61</f>
        <v>0</v>
      </c>
      <c r="Z61" s="2" t="str">
        <f t="shared" ca="1" si="6"/>
        <v/>
      </c>
      <c r="AA61" s="2" t="str">
        <f t="shared" ca="1" si="10"/>
        <v/>
      </c>
      <c r="AC61" s="627" t="str">
        <f t="shared" si="7"/>
        <v>0</v>
      </c>
    </row>
    <row r="62" spans="1:29" ht="39" hidden="1" customHeight="1" x14ac:dyDescent="0.2">
      <c r="A62" s="14" t="str">
        <f>Planning!A46</f>
        <v>I038</v>
      </c>
      <c r="B62" s="9">
        <f>Planning!B46</f>
        <v>0</v>
      </c>
      <c r="C62" s="9">
        <f>Planning!C46</f>
        <v>0</v>
      </c>
      <c r="D62" s="9">
        <f>Planning!D46</f>
        <v>0</v>
      </c>
      <c r="E62" s="3">
        <f>Planning!E46</f>
        <v>0</v>
      </c>
      <c r="F62" s="3" t="str">
        <f>IF(Planning!G46&lt;&gt;0,Planning!G46,"")</f>
        <v/>
      </c>
      <c r="G62" s="194">
        <f>Planning!H46</f>
        <v>0</v>
      </c>
      <c r="H62" s="4">
        <f>Planning!AM46</f>
        <v>0</v>
      </c>
      <c r="I62" s="198">
        <f ca="1">IF(OR(W62="1",AND(W62&lt;&gt;"1",G62=Lists!$A$17)),Y62,0)</f>
        <v>0</v>
      </c>
      <c r="J62" s="174"/>
      <c r="K62" s="32" t="str">
        <f ca="1">IF(AND(W62="2",G62&lt;&gt;Lists!$A$17),AA62,Z62)</f>
        <v/>
      </c>
      <c r="L62" s="33" t="str">
        <f t="shared" ca="1" si="8"/>
        <v/>
      </c>
      <c r="M62" s="5">
        <f>Planning!AN46</f>
        <v>0</v>
      </c>
      <c r="N62" s="5">
        <f>'Month 10'!M62+'Month 10'!N62-'Month 10'!O62</f>
        <v>0</v>
      </c>
      <c r="O62" s="166"/>
      <c r="P62" s="32" t="str">
        <f t="shared" si="1"/>
        <v/>
      </c>
      <c r="Q62" s="33" t="str">
        <f t="shared" si="9"/>
        <v/>
      </c>
      <c r="R62" s="89">
        <f ca="1">SUMIFS($J$25:$J$224,$C$25:$C$224,$C62,$G$25:$G$224,Lists!$A$16)</f>
        <v>0</v>
      </c>
      <c r="S62" s="89">
        <f t="shared" si="4"/>
        <v>0</v>
      </c>
      <c r="U62" s="2" t="str">
        <f t="shared" si="5"/>
        <v/>
      </c>
      <c r="W62" s="2" t="str">
        <f>IF(C62=0,"",LEFT(INDEX(Lists!$H$5:$H$49,MATCH(C62,Lists!$G$5:$G$49,0),1),1))</f>
        <v/>
      </c>
      <c r="Y62" s="4">
        <f ca="1">'Month 10'!H62+'Month 10'!I62-'Month 10'!J62</f>
        <v>0</v>
      </c>
      <c r="Z62" s="2" t="str">
        <f t="shared" ca="1" si="6"/>
        <v/>
      </c>
      <c r="AA62" s="2" t="str">
        <f t="shared" ca="1" si="10"/>
        <v/>
      </c>
      <c r="AC62" s="627" t="str">
        <f t="shared" si="7"/>
        <v>0</v>
      </c>
    </row>
    <row r="63" spans="1:29" ht="39" hidden="1" customHeight="1" x14ac:dyDescent="0.2">
      <c r="A63" s="14" t="str">
        <f>Planning!A47</f>
        <v>I039</v>
      </c>
      <c r="B63" s="9">
        <f>Planning!B47</f>
        <v>0</v>
      </c>
      <c r="C63" s="9">
        <f>Planning!C47</f>
        <v>0</v>
      </c>
      <c r="D63" s="9">
        <f>Planning!D47</f>
        <v>0</v>
      </c>
      <c r="E63" s="3">
        <f>Planning!E47</f>
        <v>0</v>
      </c>
      <c r="F63" s="3" t="str">
        <f>IF(Planning!G47&lt;&gt;0,Planning!G47,"")</f>
        <v/>
      </c>
      <c r="G63" s="194">
        <f>Planning!H47</f>
        <v>0</v>
      </c>
      <c r="H63" s="4">
        <f>Planning!AM47</f>
        <v>0</v>
      </c>
      <c r="I63" s="198">
        <f ca="1">IF(OR(W63="1",AND(W63&lt;&gt;"1",G63=Lists!$A$17)),Y63,0)</f>
        <v>0</v>
      </c>
      <c r="J63" s="174"/>
      <c r="K63" s="32" t="str">
        <f ca="1">IF(AND(W63="2",G63&lt;&gt;Lists!$A$17),AA63,Z63)</f>
        <v/>
      </c>
      <c r="L63" s="33" t="str">
        <f t="shared" ca="1" si="8"/>
        <v/>
      </c>
      <c r="M63" s="5">
        <f>Planning!AN47</f>
        <v>0</v>
      </c>
      <c r="N63" s="5">
        <f>'Month 10'!M63+'Month 10'!N63-'Month 10'!O63</f>
        <v>0</v>
      </c>
      <c r="O63" s="166"/>
      <c r="P63" s="32" t="str">
        <f t="shared" si="1"/>
        <v/>
      </c>
      <c r="Q63" s="33" t="str">
        <f t="shared" si="9"/>
        <v/>
      </c>
      <c r="R63" s="89">
        <f ca="1">SUMIFS($J$25:$J$224,$C$25:$C$224,$C63,$G$25:$G$224,Lists!$A$16)</f>
        <v>0</v>
      </c>
      <c r="S63" s="89">
        <f t="shared" si="4"/>
        <v>0</v>
      </c>
      <c r="U63" s="2" t="str">
        <f t="shared" si="5"/>
        <v/>
      </c>
      <c r="W63" s="2" t="str">
        <f>IF(C63=0,"",LEFT(INDEX(Lists!$H$5:$H$49,MATCH(C63,Lists!$G$5:$G$49,0),1),1))</f>
        <v/>
      </c>
      <c r="Y63" s="4">
        <f ca="1">'Month 10'!H63+'Month 10'!I63-'Month 10'!J63</f>
        <v>0</v>
      </c>
      <c r="Z63" s="2" t="str">
        <f t="shared" ca="1" si="6"/>
        <v/>
      </c>
      <c r="AA63" s="2" t="str">
        <f t="shared" ca="1" si="10"/>
        <v/>
      </c>
      <c r="AC63" s="627" t="str">
        <f t="shared" si="7"/>
        <v>0</v>
      </c>
    </row>
    <row r="64" spans="1:29" ht="39" hidden="1" customHeight="1" x14ac:dyDescent="0.2">
      <c r="A64" s="14" t="str">
        <f>Planning!A48</f>
        <v>I040</v>
      </c>
      <c r="B64" s="9">
        <f>Planning!B48</f>
        <v>0</v>
      </c>
      <c r="C64" s="9">
        <f>Planning!C48</f>
        <v>0</v>
      </c>
      <c r="D64" s="9">
        <f>Planning!D48</f>
        <v>0</v>
      </c>
      <c r="E64" s="3">
        <f>Planning!E48</f>
        <v>0</v>
      </c>
      <c r="F64" s="3" t="str">
        <f>IF(Planning!G48&lt;&gt;0,Planning!G48,"")</f>
        <v/>
      </c>
      <c r="G64" s="194">
        <f>Planning!H48</f>
        <v>0</v>
      </c>
      <c r="H64" s="4">
        <f>Planning!AM48</f>
        <v>0</v>
      </c>
      <c r="I64" s="198">
        <f ca="1">IF(OR(W64="1",AND(W64&lt;&gt;"1",G64=Lists!$A$17)),Y64,0)</f>
        <v>0</v>
      </c>
      <c r="J64" s="174"/>
      <c r="K64" s="32" t="str">
        <f ca="1">IF(AND(W64="2",G64&lt;&gt;Lists!$A$17),AA64,Z64)</f>
        <v/>
      </c>
      <c r="L64" s="33" t="str">
        <f t="shared" ca="1" si="8"/>
        <v/>
      </c>
      <c r="M64" s="5">
        <f>Planning!AN48</f>
        <v>0</v>
      </c>
      <c r="N64" s="5">
        <f>'Month 10'!M64+'Month 10'!N64-'Month 10'!O64</f>
        <v>0</v>
      </c>
      <c r="O64" s="166"/>
      <c r="P64" s="32" t="str">
        <f t="shared" si="1"/>
        <v/>
      </c>
      <c r="Q64" s="33" t="str">
        <f t="shared" si="9"/>
        <v/>
      </c>
      <c r="R64" s="89">
        <f ca="1">SUMIFS($J$25:$J$224,$C$25:$C$224,$C64,$G$25:$G$224,Lists!$A$16)</f>
        <v>0</v>
      </c>
      <c r="S64" s="89">
        <f t="shared" si="4"/>
        <v>0</v>
      </c>
      <c r="U64" s="2" t="str">
        <f t="shared" si="5"/>
        <v/>
      </c>
      <c r="W64" s="2" t="str">
        <f>IF(C64=0,"",LEFT(INDEX(Lists!$H$5:$H$49,MATCH(C64,Lists!$G$5:$G$49,0),1),1))</f>
        <v/>
      </c>
      <c r="Y64" s="4">
        <f ca="1">'Month 10'!H64+'Month 10'!I64-'Month 10'!J64</f>
        <v>0</v>
      </c>
      <c r="Z64" s="2" t="str">
        <f t="shared" ca="1" si="6"/>
        <v/>
      </c>
      <c r="AA64" s="2" t="str">
        <f t="shared" ca="1" si="10"/>
        <v/>
      </c>
      <c r="AC64" s="627" t="str">
        <f t="shared" si="7"/>
        <v>0</v>
      </c>
    </row>
    <row r="65" spans="1:29" ht="39" hidden="1" customHeight="1" x14ac:dyDescent="0.2">
      <c r="A65" s="14" t="str">
        <f>Planning!A49</f>
        <v>I041</v>
      </c>
      <c r="B65" s="9">
        <f>Planning!B49</f>
        <v>0</v>
      </c>
      <c r="C65" s="9">
        <f>Planning!C49</f>
        <v>0</v>
      </c>
      <c r="D65" s="9">
        <f>Planning!D49</f>
        <v>0</v>
      </c>
      <c r="E65" s="3">
        <f>Planning!E49</f>
        <v>0</v>
      </c>
      <c r="F65" s="3" t="str">
        <f>IF(Planning!G49&lt;&gt;0,Planning!G49,"")</f>
        <v/>
      </c>
      <c r="G65" s="194">
        <f>Planning!H49</f>
        <v>0</v>
      </c>
      <c r="H65" s="4">
        <f>Planning!AM49</f>
        <v>0</v>
      </c>
      <c r="I65" s="198">
        <f ca="1">IF(OR(W65="1",AND(W65&lt;&gt;"1",G65=Lists!$A$17)),Y65,0)</f>
        <v>0</v>
      </c>
      <c r="J65" s="174"/>
      <c r="K65" s="32" t="str">
        <f ca="1">IF(AND(W65="2",G65&lt;&gt;Lists!$A$17),AA65,Z65)</f>
        <v/>
      </c>
      <c r="L65" s="33" t="str">
        <f t="shared" ca="1" si="8"/>
        <v/>
      </c>
      <c r="M65" s="5">
        <f>Planning!AN49</f>
        <v>0</v>
      </c>
      <c r="N65" s="5">
        <f>'Month 10'!M65+'Month 10'!N65-'Month 10'!O65</f>
        <v>0</v>
      </c>
      <c r="O65" s="166"/>
      <c r="P65" s="32" t="str">
        <f t="shared" si="1"/>
        <v/>
      </c>
      <c r="Q65" s="33" t="str">
        <f t="shared" si="9"/>
        <v/>
      </c>
      <c r="R65" s="89">
        <f ca="1">SUMIFS($J$25:$J$224,$C$25:$C$224,$C65,$G$25:$G$224,Lists!$A$16)</f>
        <v>0</v>
      </c>
      <c r="S65" s="89">
        <f t="shared" si="4"/>
        <v>0</v>
      </c>
      <c r="U65" s="2" t="str">
        <f t="shared" si="5"/>
        <v/>
      </c>
      <c r="W65" s="2" t="str">
        <f>IF(C65=0,"",LEFT(INDEX(Lists!$H$5:$H$49,MATCH(C65,Lists!$G$5:$G$49,0),1),1))</f>
        <v/>
      </c>
      <c r="Y65" s="4">
        <f ca="1">'Month 10'!H65+'Month 10'!I65-'Month 10'!J65</f>
        <v>0</v>
      </c>
      <c r="Z65" s="2" t="str">
        <f t="shared" ca="1" si="6"/>
        <v/>
      </c>
      <c r="AA65" s="2" t="str">
        <f t="shared" ca="1" si="10"/>
        <v/>
      </c>
      <c r="AC65" s="627" t="str">
        <f t="shared" si="7"/>
        <v>0</v>
      </c>
    </row>
    <row r="66" spans="1:29" ht="39" hidden="1" customHeight="1" x14ac:dyDescent="0.2">
      <c r="A66" s="14" t="str">
        <f>Planning!A50</f>
        <v>I042</v>
      </c>
      <c r="B66" s="9">
        <f>Planning!B50</f>
        <v>0</v>
      </c>
      <c r="C66" s="9">
        <f>Planning!C50</f>
        <v>0</v>
      </c>
      <c r="D66" s="9">
        <f>Planning!D50</f>
        <v>0</v>
      </c>
      <c r="E66" s="3">
        <f>Planning!E50</f>
        <v>0</v>
      </c>
      <c r="F66" s="3" t="str">
        <f>IF(Planning!G50&lt;&gt;0,Planning!G50,"")</f>
        <v/>
      </c>
      <c r="G66" s="194">
        <f>Planning!H50</f>
        <v>0</v>
      </c>
      <c r="H66" s="4">
        <f>Planning!AM50</f>
        <v>0</v>
      </c>
      <c r="I66" s="198">
        <f ca="1">IF(OR(W66="1",AND(W66&lt;&gt;"1",G66=Lists!$A$17)),Y66,0)</f>
        <v>0</v>
      </c>
      <c r="J66" s="174"/>
      <c r="K66" s="32" t="str">
        <f ca="1">IF(AND(W66="2",G66&lt;&gt;Lists!$A$17),AA66,Z66)</f>
        <v/>
      </c>
      <c r="L66" s="33" t="str">
        <f t="shared" ca="1" si="8"/>
        <v/>
      </c>
      <c r="M66" s="5">
        <f>Planning!AN50</f>
        <v>0</v>
      </c>
      <c r="N66" s="5">
        <f>'Month 10'!M66+'Month 10'!N66-'Month 10'!O66</f>
        <v>0</v>
      </c>
      <c r="O66" s="166"/>
      <c r="P66" s="32" t="str">
        <f t="shared" si="1"/>
        <v/>
      </c>
      <c r="Q66" s="33" t="str">
        <f t="shared" si="9"/>
        <v/>
      </c>
      <c r="R66" s="89">
        <f ca="1">SUMIFS($J$25:$J$224,$C$25:$C$224,$C66,$G$25:$G$224,Lists!$A$16)</f>
        <v>0</v>
      </c>
      <c r="S66" s="89">
        <f t="shared" si="4"/>
        <v>0</v>
      </c>
      <c r="U66" s="2" t="str">
        <f t="shared" si="5"/>
        <v/>
      </c>
      <c r="W66" s="2" t="str">
        <f>IF(C66=0,"",LEFT(INDEX(Lists!$H$5:$H$49,MATCH(C66,Lists!$G$5:$G$49,0),1),1))</f>
        <v/>
      </c>
      <c r="Y66" s="4">
        <f ca="1">'Month 10'!H66+'Month 10'!I66-'Month 10'!J66</f>
        <v>0</v>
      </c>
      <c r="Z66" s="2" t="str">
        <f t="shared" ca="1" si="6"/>
        <v/>
      </c>
      <c r="AA66" s="2" t="str">
        <f t="shared" ca="1" si="10"/>
        <v/>
      </c>
      <c r="AC66" s="627" t="str">
        <f t="shared" si="7"/>
        <v>0</v>
      </c>
    </row>
    <row r="67" spans="1:29" ht="39" hidden="1" customHeight="1" x14ac:dyDescent="0.2">
      <c r="A67" s="14" t="str">
        <f>Planning!A51</f>
        <v>I043</v>
      </c>
      <c r="B67" s="9">
        <f>Planning!B51</f>
        <v>0</v>
      </c>
      <c r="C67" s="9">
        <f>Planning!C51</f>
        <v>0</v>
      </c>
      <c r="D67" s="9">
        <f>Planning!D51</f>
        <v>0</v>
      </c>
      <c r="E67" s="3">
        <f>Planning!E51</f>
        <v>0</v>
      </c>
      <c r="F67" s="3" t="str">
        <f>IF(Planning!G51&lt;&gt;0,Planning!G51,"")</f>
        <v/>
      </c>
      <c r="G67" s="194">
        <f>Planning!H51</f>
        <v>0</v>
      </c>
      <c r="H67" s="4">
        <f>Planning!AM51</f>
        <v>0</v>
      </c>
      <c r="I67" s="198">
        <f ca="1">IF(OR(W67="1",AND(W67&lt;&gt;"1",G67=Lists!$A$17)),Y67,0)</f>
        <v>0</v>
      </c>
      <c r="J67" s="174"/>
      <c r="K67" s="32" t="str">
        <f ca="1">IF(AND(W67="2",G67&lt;&gt;Lists!$A$17),AA67,Z67)</f>
        <v/>
      </c>
      <c r="L67" s="33" t="str">
        <f t="shared" ca="1" si="8"/>
        <v/>
      </c>
      <c r="M67" s="5">
        <f>Planning!AN51</f>
        <v>0</v>
      </c>
      <c r="N67" s="5">
        <f>'Month 10'!M67+'Month 10'!N67-'Month 10'!O67</f>
        <v>0</v>
      </c>
      <c r="O67" s="166"/>
      <c r="P67" s="32" t="str">
        <f t="shared" si="1"/>
        <v/>
      </c>
      <c r="Q67" s="33" t="str">
        <f t="shared" si="9"/>
        <v/>
      </c>
      <c r="R67" s="89">
        <f ca="1">SUMIFS($J$25:$J$224,$C$25:$C$224,$C67,$G$25:$G$224,Lists!$A$16)</f>
        <v>0</v>
      </c>
      <c r="S67" s="89">
        <f t="shared" si="4"/>
        <v>0</v>
      </c>
      <c r="U67" s="2" t="str">
        <f t="shared" si="5"/>
        <v/>
      </c>
      <c r="W67" s="2" t="str">
        <f>IF(C67=0,"",LEFT(INDEX(Lists!$H$5:$H$49,MATCH(C67,Lists!$G$5:$G$49,0),1),1))</f>
        <v/>
      </c>
      <c r="Y67" s="4">
        <f ca="1">'Month 10'!H67+'Month 10'!I67-'Month 10'!J67</f>
        <v>0</v>
      </c>
      <c r="Z67" s="2" t="str">
        <f t="shared" ca="1" si="6"/>
        <v/>
      </c>
      <c r="AA67" s="2" t="str">
        <f t="shared" ca="1" si="10"/>
        <v/>
      </c>
      <c r="AC67" s="627" t="str">
        <f t="shared" si="7"/>
        <v>0</v>
      </c>
    </row>
    <row r="68" spans="1:29" ht="39" hidden="1" customHeight="1" x14ac:dyDescent="0.2">
      <c r="A68" s="14" t="str">
        <f>Planning!A52</f>
        <v>I044</v>
      </c>
      <c r="B68" s="9">
        <f>Planning!B52</f>
        <v>0</v>
      </c>
      <c r="C68" s="9">
        <f>Planning!C52</f>
        <v>0</v>
      </c>
      <c r="D68" s="9">
        <f>Planning!D52</f>
        <v>0</v>
      </c>
      <c r="E68" s="3">
        <f>Planning!E52</f>
        <v>0</v>
      </c>
      <c r="F68" s="3" t="str">
        <f>IF(Planning!G52&lt;&gt;0,Planning!G52,"")</f>
        <v/>
      </c>
      <c r="G68" s="194">
        <f>Planning!H52</f>
        <v>0</v>
      </c>
      <c r="H68" s="4">
        <f>Planning!AM52</f>
        <v>0</v>
      </c>
      <c r="I68" s="198">
        <f ca="1">IF(OR(W68="1",AND(W68&lt;&gt;"1",G68=Lists!$A$17)),Y68,0)</f>
        <v>0</v>
      </c>
      <c r="J68" s="174"/>
      <c r="K68" s="32" t="str">
        <f ca="1">IF(AND(W68="2",G68&lt;&gt;Lists!$A$17),AA68,Z68)</f>
        <v/>
      </c>
      <c r="L68" s="33" t="str">
        <f t="shared" ca="1" si="8"/>
        <v/>
      </c>
      <c r="M68" s="5">
        <f>Planning!AN52</f>
        <v>0</v>
      </c>
      <c r="N68" s="5">
        <f>'Month 10'!M68+'Month 10'!N68-'Month 10'!O68</f>
        <v>0</v>
      </c>
      <c r="O68" s="166"/>
      <c r="P68" s="32" t="str">
        <f t="shared" si="1"/>
        <v/>
      </c>
      <c r="Q68" s="33" t="str">
        <f t="shared" si="9"/>
        <v/>
      </c>
      <c r="R68" s="89">
        <f ca="1">SUMIFS($J$25:$J$224,$C$25:$C$224,$C68,$G$25:$G$224,Lists!$A$16)</f>
        <v>0</v>
      </c>
      <c r="S68" s="89">
        <f t="shared" si="4"/>
        <v>0</v>
      </c>
      <c r="U68" s="2" t="str">
        <f t="shared" si="5"/>
        <v/>
      </c>
      <c r="W68" s="2" t="str">
        <f>IF(C68=0,"",LEFT(INDEX(Lists!$H$5:$H$49,MATCH(C68,Lists!$G$5:$G$49,0),1),1))</f>
        <v/>
      </c>
      <c r="Y68" s="4">
        <f ca="1">'Month 10'!H68+'Month 10'!I68-'Month 10'!J68</f>
        <v>0</v>
      </c>
      <c r="Z68" s="2" t="str">
        <f t="shared" ca="1" si="6"/>
        <v/>
      </c>
      <c r="AA68" s="2" t="str">
        <f t="shared" ca="1" si="10"/>
        <v/>
      </c>
      <c r="AC68" s="627" t="str">
        <f t="shared" si="7"/>
        <v>0</v>
      </c>
    </row>
    <row r="69" spans="1:29" ht="39" hidden="1" customHeight="1" x14ac:dyDescent="0.2">
      <c r="A69" s="14" t="str">
        <f>Planning!A53</f>
        <v>I045</v>
      </c>
      <c r="B69" s="9">
        <f>Planning!B53</f>
        <v>0</v>
      </c>
      <c r="C69" s="9">
        <f>Planning!C53</f>
        <v>0</v>
      </c>
      <c r="D69" s="9">
        <f>Planning!D53</f>
        <v>0</v>
      </c>
      <c r="E69" s="3">
        <f>Planning!E53</f>
        <v>0</v>
      </c>
      <c r="F69" s="3" t="str">
        <f>IF(Planning!G53&lt;&gt;0,Planning!G53,"")</f>
        <v/>
      </c>
      <c r="G69" s="194">
        <f>Planning!H53</f>
        <v>0</v>
      </c>
      <c r="H69" s="4">
        <f>Planning!AM53</f>
        <v>0</v>
      </c>
      <c r="I69" s="198">
        <f ca="1">IF(OR(W69="1",AND(W69&lt;&gt;"1",G69=Lists!$A$17)),Y69,0)</f>
        <v>0</v>
      </c>
      <c r="J69" s="174"/>
      <c r="K69" s="32" t="str">
        <f ca="1">IF(AND(W69="2",G69&lt;&gt;Lists!$A$17),AA69,Z69)</f>
        <v/>
      </c>
      <c r="L69" s="33" t="str">
        <f t="shared" ca="1" si="8"/>
        <v/>
      </c>
      <c r="M69" s="5">
        <f>Planning!AN53</f>
        <v>0</v>
      </c>
      <c r="N69" s="5">
        <f>'Month 10'!M69+'Month 10'!N69-'Month 10'!O69</f>
        <v>0</v>
      </c>
      <c r="O69" s="166"/>
      <c r="P69" s="32" t="str">
        <f t="shared" si="1"/>
        <v/>
      </c>
      <c r="Q69" s="33" t="str">
        <f t="shared" si="9"/>
        <v/>
      </c>
      <c r="R69" s="89">
        <f ca="1">SUMIFS($J$25:$J$224,$C$25:$C$224,$C69,$G$25:$G$224,Lists!$A$16)</f>
        <v>0</v>
      </c>
      <c r="S69" s="89">
        <f t="shared" si="4"/>
        <v>0</v>
      </c>
      <c r="U69" s="2" t="str">
        <f t="shared" si="5"/>
        <v/>
      </c>
      <c r="W69" s="2" t="str">
        <f>IF(C69=0,"",LEFT(INDEX(Lists!$H$5:$H$49,MATCH(C69,Lists!$G$5:$G$49,0),1),1))</f>
        <v/>
      </c>
      <c r="Y69" s="4">
        <f ca="1">'Month 10'!H69+'Month 10'!I69-'Month 10'!J69</f>
        <v>0</v>
      </c>
      <c r="Z69" s="2" t="str">
        <f t="shared" ca="1" si="6"/>
        <v/>
      </c>
      <c r="AA69" s="2" t="str">
        <f t="shared" ca="1" si="10"/>
        <v/>
      </c>
      <c r="AC69" s="627" t="str">
        <f t="shared" si="7"/>
        <v>0</v>
      </c>
    </row>
    <row r="70" spans="1:29" ht="39" hidden="1" customHeight="1" x14ac:dyDescent="0.2">
      <c r="A70" s="14" t="str">
        <f>Planning!A54</f>
        <v>I046</v>
      </c>
      <c r="B70" s="9">
        <f>Planning!B54</f>
        <v>0</v>
      </c>
      <c r="C70" s="9">
        <f>Planning!C54</f>
        <v>0</v>
      </c>
      <c r="D70" s="9">
        <f>Planning!D54</f>
        <v>0</v>
      </c>
      <c r="E70" s="3">
        <f>Planning!E54</f>
        <v>0</v>
      </c>
      <c r="F70" s="3" t="str">
        <f>IF(Planning!G54&lt;&gt;0,Planning!G54,"")</f>
        <v/>
      </c>
      <c r="G70" s="194">
        <f>Planning!H54</f>
        <v>0</v>
      </c>
      <c r="H70" s="4">
        <f>Planning!AM54</f>
        <v>0</v>
      </c>
      <c r="I70" s="198">
        <f ca="1">IF(OR(W70="1",AND(W70&lt;&gt;"1",G70=Lists!$A$17)),Y70,0)</f>
        <v>0</v>
      </c>
      <c r="J70" s="174"/>
      <c r="K70" s="32" t="str">
        <f ca="1">IF(AND(W70="2",G70&lt;&gt;Lists!$A$17),AA70,Z70)</f>
        <v/>
      </c>
      <c r="L70" s="33" t="str">
        <f t="shared" ca="1" si="8"/>
        <v/>
      </c>
      <c r="M70" s="5">
        <f>Planning!AN54</f>
        <v>0</v>
      </c>
      <c r="N70" s="5">
        <f>'Month 10'!M70+'Month 10'!N70-'Month 10'!O70</f>
        <v>0</v>
      </c>
      <c r="O70" s="166"/>
      <c r="P70" s="32" t="str">
        <f t="shared" si="1"/>
        <v/>
      </c>
      <c r="Q70" s="33" t="str">
        <f t="shared" si="9"/>
        <v/>
      </c>
      <c r="R70" s="89">
        <f ca="1">SUMIFS($J$25:$J$224,$C$25:$C$224,$C70,$G$25:$G$224,Lists!$A$16)</f>
        <v>0</v>
      </c>
      <c r="S70" s="89">
        <f t="shared" si="4"/>
        <v>0</v>
      </c>
      <c r="U70" s="2" t="str">
        <f t="shared" si="5"/>
        <v/>
      </c>
      <c r="W70" s="2" t="str">
        <f>IF(C70=0,"",LEFT(INDEX(Lists!$H$5:$H$49,MATCH(C70,Lists!$G$5:$G$49,0),1),1))</f>
        <v/>
      </c>
      <c r="Y70" s="4">
        <f ca="1">'Month 10'!H70+'Month 10'!I70-'Month 10'!J70</f>
        <v>0</v>
      </c>
      <c r="Z70" s="2" t="str">
        <f t="shared" ca="1" si="6"/>
        <v/>
      </c>
      <c r="AA70" s="2" t="str">
        <f t="shared" ca="1" si="10"/>
        <v/>
      </c>
      <c r="AC70" s="627" t="str">
        <f t="shared" si="7"/>
        <v>0</v>
      </c>
    </row>
    <row r="71" spans="1:29" ht="39" hidden="1" customHeight="1" x14ac:dyDescent="0.2">
      <c r="A71" s="14" t="str">
        <f>Planning!A55</f>
        <v>I047</v>
      </c>
      <c r="B71" s="9">
        <f>Planning!B55</f>
        <v>0</v>
      </c>
      <c r="C71" s="9">
        <f>Planning!C55</f>
        <v>0</v>
      </c>
      <c r="D71" s="9">
        <f>Planning!D55</f>
        <v>0</v>
      </c>
      <c r="E71" s="3">
        <f>Planning!E55</f>
        <v>0</v>
      </c>
      <c r="F71" s="3" t="str">
        <f>IF(Planning!G55&lt;&gt;0,Planning!G55,"")</f>
        <v/>
      </c>
      <c r="G71" s="194">
        <f>Planning!H55</f>
        <v>0</v>
      </c>
      <c r="H71" s="4">
        <f>Planning!AM55</f>
        <v>0</v>
      </c>
      <c r="I71" s="198">
        <f ca="1">IF(OR(W71="1",AND(W71&lt;&gt;"1",G71=Lists!$A$17)),Y71,0)</f>
        <v>0</v>
      </c>
      <c r="J71" s="174"/>
      <c r="K71" s="32" t="str">
        <f ca="1">IF(AND(W71="2",G71&lt;&gt;Lists!$A$17),AA71,Z71)</f>
        <v/>
      </c>
      <c r="L71" s="33" t="str">
        <f t="shared" ca="1" si="8"/>
        <v/>
      </c>
      <c r="M71" s="5">
        <f>Planning!AN55</f>
        <v>0</v>
      </c>
      <c r="N71" s="5">
        <f>'Month 10'!M71+'Month 10'!N71-'Month 10'!O71</f>
        <v>0</v>
      </c>
      <c r="O71" s="166"/>
      <c r="P71" s="32" t="str">
        <f t="shared" si="1"/>
        <v/>
      </c>
      <c r="Q71" s="33" t="str">
        <f t="shared" si="9"/>
        <v/>
      </c>
      <c r="R71" s="89">
        <f ca="1">SUMIFS($J$25:$J$224,$C$25:$C$224,$C71,$G$25:$G$224,Lists!$A$16)</f>
        <v>0</v>
      </c>
      <c r="S71" s="89">
        <f t="shared" si="4"/>
        <v>0</v>
      </c>
      <c r="U71" s="2" t="str">
        <f t="shared" si="5"/>
        <v/>
      </c>
      <c r="W71" s="2" t="str">
        <f>IF(C71=0,"",LEFT(INDEX(Lists!$H$5:$H$49,MATCH(C71,Lists!$G$5:$G$49,0),1),1))</f>
        <v/>
      </c>
      <c r="Y71" s="4">
        <f ca="1">'Month 10'!H71+'Month 10'!I71-'Month 10'!J71</f>
        <v>0</v>
      </c>
      <c r="Z71" s="2" t="str">
        <f t="shared" ca="1" si="6"/>
        <v/>
      </c>
      <c r="AA71" s="2" t="str">
        <f t="shared" ca="1" si="10"/>
        <v/>
      </c>
      <c r="AC71" s="627" t="str">
        <f t="shared" si="7"/>
        <v>0</v>
      </c>
    </row>
    <row r="72" spans="1:29" ht="39" hidden="1" customHeight="1" x14ac:dyDescent="0.2">
      <c r="A72" s="14" t="str">
        <f>Planning!A56</f>
        <v>I048</v>
      </c>
      <c r="B72" s="9">
        <f>Planning!B56</f>
        <v>0</v>
      </c>
      <c r="C72" s="9">
        <f>Planning!C56</f>
        <v>0</v>
      </c>
      <c r="D72" s="9">
        <f>Planning!D56</f>
        <v>0</v>
      </c>
      <c r="E72" s="3">
        <f>Planning!E56</f>
        <v>0</v>
      </c>
      <c r="F72" s="3" t="str">
        <f>IF(Planning!G56&lt;&gt;0,Planning!G56,"")</f>
        <v/>
      </c>
      <c r="G72" s="194">
        <f>Planning!H56</f>
        <v>0</v>
      </c>
      <c r="H72" s="4">
        <f>Planning!AM56</f>
        <v>0</v>
      </c>
      <c r="I72" s="198">
        <f ca="1">IF(OR(W72="1",AND(W72&lt;&gt;"1",G72=Lists!$A$17)),Y72,0)</f>
        <v>0</v>
      </c>
      <c r="J72" s="174"/>
      <c r="K72" s="32" t="str">
        <f ca="1">IF(AND(W72="2",G72&lt;&gt;Lists!$A$17),AA72,Z72)</f>
        <v/>
      </c>
      <c r="L72" s="33" t="str">
        <f t="shared" ca="1" si="8"/>
        <v/>
      </c>
      <c r="M72" s="5">
        <f>Planning!AN56</f>
        <v>0</v>
      </c>
      <c r="N72" s="5">
        <f>'Month 10'!M72+'Month 10'!N72-'Month 10'!O72</f>
        <v>0</v>
      </c>
      <c r="O72" s="166"/>
      <c r="P72" s="32" t="str">
        <f t="shared" si="1"/>
        <v/>
      </c>
      <c r="Q72" s="33" t="str">
        <f t="shared" si="9"/>
        <v/>
      </c>
      <c r="R72" s="89">
        <f ca="1">SUMIFS($J$25:$J$224,$C$25:$C$224,$C72,$G$25:$G$224,Lists!$A$16)</f>
        <v>0</v>
      </c>
      <c r="S72" s="89">
        <f t="shared" si="4"/>
        <v>0</v>
      </c>
      <c r="U72" s="2" t="str">
        <f t="shared" si="5"/>
        <v/>
      </c>
      <c r="W72" s="2" t="str">
        <f>IF(C72=0,"",LEFT(INDEX(Lists!$H$5:$H$49,MATCH(C72,Lists!$G$5:$G$49,0),1),1))</f>
        <v/>
      </c>
      <c r="Y72" s="4">
        <f ca="1">'Month 10'!H72+'Month 10'!I72-'Month 10'!J72</f>
        <v>0</v>
      </c>
      <c r="Z72" s="2" t="str">
        <f t="shared" ca="1" si="6"/>
        <v/>
      </c>
      <c r="AA72" s="2" t="str">
        <f t="shared" ca="1" si="10"/>
        <v/>
      </c>
      <c r="AC72" s="627" t="str">
        <f t="shared" si="7"/>
        <v>0</v>
      </c>
    </row>
    <row r="73" spans="1:29" ht="39" hidden="1" customHeight="1" x14ac:dyDescent="0.2">
      <c r="A73" s="14" t="str">
        <f>Planning!A57</f>
        <v>I049</v>
      </c>
      <c r="B73" s="9">
        <f>Planning!B57</f>
        <v>0</v>
      </c>
      <c r="C73" s="9">
        <f>Planning!C57</f>
        <v>0</v>
      </c>
      <c r="D73" s="9">
        <f>Planning!D57</f>
        <v>0</v>
      </c>
      <c r="E73" s="3">
        <f>Planning!E57</f>
        <v>0</v>
      </c>
      <c r="F73" s="3" t="str">
        <f>IF(Planning!G57&lt;&gt;0,Planning!G57,"")</f>
        <v/>
      </c>
      <c r="G73" s="194">
        <f>Planning!H57</f>
        <v>0</v>
      </c>
      <c r="H73" s="4">
        <f>Planning!AM57</f>
        <v>0</v>
      </c>
      <c r="I73" s="198">
        <f ca="1">IF(OR(W73="1",AND(W73&lt;&gt;"1",G73=Lists!$A$17)),Y73,0)</f>
        <v>0</v>
      </c>
      <c r="J73" s="174"/>
      <c r="K73" s="32" t="str">
        <f ca="1">IF(AND(W73="2",G73&lt;&gt;Lists!$A$17),AA73,Z73)</f>
        <v/>
      </c>
      <c r="L73" s="33" t="str">
        <f t="shared" ca="1" si="8"/>
        <v/>
      </c>
      <c r="M73" s="5">
        <f>Planning!AN57</f>
        <v>0</v>
      </c>
      <c r="N73" s="5">
        <f>'Month 10'!M73+'Month 10'!N73-'Month 10'!O73</f>
        <v>0</v>
      </c>
      <c r="O73" s="166"/>
      <c r="P73" s="32" t="str">
        <f t="shared" si="1"/>
        <v/>
      </c>
      <c r="Q73" s="33" t="str">
        <f t="shared" si="9"/>
        <v/>
      </c>
      <c r="R73" s="89">
        <f ca="1">SUMIFS($J$25:$J$224,$C$25:$C$224,$C73,$G$25:$G$224,Lists!$A$16)</f>
        <v>0</v>
      </c>
      <c r="S73" s="89">
        <f t="shared" si="4"/>
        <v>0</v>
      </c>
      <c r="U73" s="2" t="str">
        <f t="shared" si="5"/>
        <v/>
      </c>
      <c r="W73" s="2" t="str">
        <f>IF(C73=0,"",LEFT(INDEX(Lists!$H$5:$H$49,MATCH(C73,Lists!$G$5:$G$49,0),1),1))</f>
        <v/>
      </c>
      <c r="Y73" s="4">
        <f ca="1">'Month 10'!H73+'Month 10'!I73-'Month 10'!J73</f>
        <v>0</v>
      </c>
      <c r="Z73" s="2" t="str">
        <f t="shared" ca="1" si="6"/>
        <v/>
      </c>
      <c r="AA73" s="2" t="str">
        <f t="shared" ca="1" si="10"/>
        <v/>
      </c>
      <c r="AC73" s="627" t="str">
        <f t="shared" si="7"/>
        <v>0</v>
      </c>
    </row>
    <row r="74" spans="1:29" ht="39" hidden="1" customHeight="1" x14ac:dyDescent="0.2">
      <c r="A74" s="14" t="str">
        <f>Planning!A58</f>
        <v>I050</v>
      </c>
      <c r="B74" s="9">
        <f>Planning!B58</f>
        <v>0</v>
      </c>
      <c r="C74" s="9">
        <f>Planning!C58</f>
        <v>0</v>
      </c>
      <c r="D74" s="9">
        <f>Planning!D58</f>
        <v>0</v>
      </c>
      <c r="E74" s="3">
        <f>Planning!E58</f>
        <v>0</v>
      </c>
      <c r="F74" s="3" t="str">
        <f>IF(Planning!G58&lt;&gt;0,Planning!G58,"")</f>
        <v/>
      </c>
      <c r="G74" s="194">
        <f>Planning!H58</f>
        <v>0</v>
      </c>
      <c r="H74" s="4">
        <f>Planning!AM58</f>
        <v>0</v>
      </c>
      <c r="I74" s="198">
        <f ca="1">IF(OR(W74="1",AND(W74&lt;&gt;"1",G74=Lists!$A$17)),Y74,0)</f>
        <v>0</v>
      </c>
      <c r="J74" s="174"/>
      <c r="K74" s="32" t="str">
        <f ca="1">IF(AND(W74="2",G74&lt;&gt;Lists!$A$17),AA74,Z74)</f>
        <v/>
      </c>
      <c r="L74" s="33" t="str">
        <f t="shared" ca="1" si="8"/>
        <v/>
      </c>
      <c r="M74" s="5">
        <f>Planning!AN58</f>
        <v>0</v>
      </c>
      <c r="N74" s="5">
        <f>'Month 10'!M74+'Month 10'!N74-'Month 10'!O74</f>
        <v>0</v>
      </c>
      <c r="O74" s="166"/>
      <c r="P74" s="32" t="str">
        <f t="shared" si="1"/>
        <v/>
      </c>
      <c r="Q74" s="33" t="str">
        <f t="shared" si="9"/>
        <v/>
      </c>
      <c r="R74" s="89">
        <f ca="1">SUMIFS($J$25:$J$224,$C$25:$C$224,$C74,$G$25:$G$224,Lists!$A$16)</f>
        <v>0</v>
      </c>
      <c r="S74" s="89">
        <f t="shared" si="4"/>
        <v>0</v>
      </c>
      <c r="U74" s="2" t="str">
        <f t="shared" si="5"/>
        <v/>
      </c>
      <c r="W74" s="2" t="str">
        <f>IF(C74=0,"",LEFT(INDEX(Lists!$H$5:$H$49,MATCH(C74,Lists!$G$5:$G$49,0),1),1))</f>
        <v/>
      </c>
      <c r="Y74" s="4">
        <f ca="1">'Month 10'!H74+'Month 10'!I74-'Month 10'!J74</f>
        <v>0</v>
      </c>
      <c r="Z74" s="2" t="str">
        <f t="shared" ca="1" si="6"/>
        <v/>
      </c>
      <c r="AA74" s="2" t="str">
        <f t="shared" ca="1" si="10"/>
        <v/>
      </c>
      <c r="AC74" s="627" t="str">
        <f t="shared" si="7"/>
        <v>0</v>
      </c>
    </row>
    <row r="75" spans="1:29" ht="39" hidden="1" customHeight="1" x14ac:dyDescent="0.2">
      <c r="A75" s="14" t="str">
        <f>Planning!A59</f>
        <v>I051</v>
      </c>
      <c r="B75" s="9">
        <f>Planning!B59</f>
        <v>0</v>
      </c>
      <c r="C75" s="9">
        <f>Planning!C59</f>
        <v>0</v>
      </c>
      <c r="D75" s="9">
        <f>Planning!D59</f>
        <v>0</v>
      </c>
      <c r="E75" s="3">
        <f>Planning!E59</f>
        <v>0</v>
      </c>
      <c r="F75" s="3" t="str">
        <f>IF(Planning!G59&lt;&gt;0,Planning!G59,"")</f>
        <v/>
      </c>
      <c r="G75" s="194">
        <f>Planning!H59</f>
        <v>0</v>
      </c>
      <c r="H75" s="4">
        <f>Planning!AM59</f>
        <v>0</v>
      </c>
      <c r="I75" s="198">
        <f ca="1">IF(OR(W75="1",AND(W75&lt;&gt;"1",G75=Lists!$A$17)),Y75,0)</f>
        <v>0</v>
      </c>
      <c r="J75" s="174"/>
      <c r="K75" s="32" t="str">
        <f ca="1">IF(AND(W75="2",G75&lt;&gt;Lists!$A$17),AA75,Z75)</f>
        <v/>
      </c>
      <c r="L75" s="33" t="str">
        <f t="shared" ca="1" si="8"/>
        <v/>
      </c>
      <c r="M75" s="5">
        <f>Planning!AN59</f>
        <v>0</v>
      </c>
      <c r="N75" s="5">
        <f>'Month 10'!M75+'Month 10'!N75-'Month 10'!O75</f>
        <v>0</v>
      </c>
      <c r="O75" s="166"/>
      <c r="P75" s="32" t="str">
        <f t="shared" si="1"/>
        <v/>
      </c>
      <c r="Q75" s="33" t="str">
        <f t="shared" si="9"/>
        <v/>
      </c>
      <c r="R75" s="89">
        <f ca="1">SUMIFS($J$25:$J$224,$C$25:$C$224,$C75,$G$25:$G$224,Lists!$A$16)</f>
        <v>0</v>
      </c>
      <c r="S75" s="89">
        <f t="shared" si="4"/>
        <v>0</v>
      </c>
      <c r="U75" s="2" t="str">
        <f t="shared" si="5"/>
        <v/>
      </c>
      <c r="W75" s="2" t="str">
        <f>IF(C75=0,"",LEFT(INDEX(Lists!$H$5:$H$49,MATCH(C75,Lists!$G$5:$G$49,0),1),1))</f>
        <v/>
      </c>
      <c r="Y75" s="4">
        <f ca="1">'Month 10'!H75+'Month 10'!I75-'Month 10'!J75</f>
        <v>0</v>
      </c>
      <c r="Z75" s="2" t="str">
        <f t="shared" ca="1" si="6"/>
        <v/>
      </c>
      <c r="AA75" s="2" t="str">
        <f t="shared" ca="1" si="10"/>
        <v/>
      </c>
      <c r="AC75" s="627" t="str">
        <f t="shared" si="7"/>
        <v>0</v>
      </c>
    </row>
    <row r="76" spans="1:29" ht="39" hidden="1" customHeight="1" x14ac:dyDescent="0.2">
      <c r="A76" s="14" t="str">
        <f>Planning!A60</f>
        <v>I052</v>
      </c>
      <c r="B76" s="9">
        <f>Planning!B60</f>
        <v>0</v>
      </c>
      <c r="C76" s="9">
        <f>Planning!C60</f>
        <v>0</v>
      </c>
      <c r="D76" s="9">
        <f>Planning!D60</f>
        <v>0</v>
      </c>
      <c r="E76" s="3">
        <f>Planning!E60</f>
        <v>0</v>
      </c>
      <c r="F76" s="3" t="str">
        <f>IF(Planning!G60&lt;&gt;0,Planning!G60,"")</f>
        <v/>
      </c>
      <c r="G76" s="194">
        <f>Planning!H60</f>
        <v>0</v>
      </c>
      <c r="H76" s="4">
        <f>Planning!AM60</f>
        <v>0</v>
      </c>
      <c r="I76" s="198">
        <f ca="1">IF(OR(W76="1",AND(W76&lt;&gt;"1",G76=Lists!$A$17)),Y76,0)</f>
        <v>0</v>
      </c>
      <c r="J76" s="174"/>
      <c r="K76" s="32" t="str">
        <f ca="1">IF(AND(W76="2",G76&lt;&gt;Lists!$A$17),AA76,Z76)</f>
        <v/>
      </c>
      <c r="L76" s="33" t="str">
        <f t="shared" ca="1" si="8"/>
        <v/>
      </c>
      <c r="M76" s="5">
        <f>Planning!AN60</f>
        <v>0</v>
      </c>
      <c r="N76" s="5">
        <f>'Month 10'!M76+'Month 10'!N76-'Month 10'!O76</f>
        <v>0</v>
      </c>
      <c r="O76" s="166"/>
      <c r="P76" s="32" t="str">
        <f t="shared" si="1"/>
        <v/>
      </c>
      <c r="Q76" s="33" t="str">
        <f t="shared" si="9"/>
        <v/>
      </c>
      <c r="R76" s="89">
        <f ca="1">SUMIFS($J$25:$J$224,$C$25:$C$224,$C76,$G$25:$G$224,Lists!$A$16)</f>
        <v>0</v>
      </c>
      <c r="S76" s="89">
        <f t="shared" si="4"/>
        <v>0</v>
      </c>
      <c r="U76" s="2" t="str">
        <f t="shared" si="5"/>
        <v/>
      </c>
      <c r="W76" s="2" t="str">
        <f>IF(C76=0,"",LEFT(INDEX(Lists!$H$5:$H$49,MATCH(C76,Lists!$G$5:$G$49,0),1),1))</f>
        <v/>
      </c>
      <c r="Y76" s="4">
        <f ca="1">'Month 10'!H76+'Month 10'!I76-'Month 10'!J76</f>
        <v>0</v>
      </c>
      <c r="Z76" s="2" t="str">
        <f t="shared" ca="1" si="6"/>
        <v/>
      </c>
      <c r="AA76" s="2" t="str">
        <f t="shared" ca="1" si="10"/>
        <v/>
      </c>
      <c r="AC76" s="627" t="str">
        <f t="shared" si="7"/>
        <v>0</v>
      </c>
    </row>
    <row r="77" spans="1:29" ht="39" hidden="1" customHeight="1" x14ac:dyDescent="0.2">
      <c r="A77" s="14" t="str">
        <f>Planning!A61</f>
        <v>I053</v>
      </c>
      <c r="B77" s="9">
        <f>Planning!B61</f>
        <v>0</v>
      </c>
      <c r="C77" s="9">
        <f>Planning!C61</f>
        <v>0</v>
      </c>
      <c r="D77" s="9">
        <f>Planning!D61</f>
        <v>0</v>
      </c>
      <c r="E77" s="3">
        <f>Planning!E61</f>
        <v>0</v>
      </c>
      <c r="F77" s="3" t="str">
        <f>IF(Planning!G61&lt;&gt;0,Planning!G61,"")</f>
        <v/>
      </c>
      <c r="G77" s="194">
        <f>Planning!H61</f>
        <v>0</v>
      </c>
      <c r="H77" s="4">
        <f>Planning!AM61</f>
        <v>0</v>
      </c>
      <c r="I77" s="198">
        <f ca="1">IF(OR(W77="1",AND(W77&lt;&gt;"1",G77=Lists!$A$17)),Y77,0)</f>
        <v>0</v>
      </c>
      <c r="J77" s="174"/>
      <c r="K77" s="32" t="str">
        <f ca="1">IF(AND(W77="2",G77&lt;&gt;Lists!$A$17),AA77,Z77)</f>
        <v/>
      </c>
      <c r="L77" s="33" t="str">
        <f t="shared" ca="1" si="8"/>
        <v/>
      </c>
      <c r="M77" s="5">
        <f>Planning!AN61</f>
        <v>0</v>
      </c>
      <c r="N77" s="5">
        <f>'Month 10'!M77+'Month 10'!N77-'Month 10'!O77</f>
        <v>0</v>
      </c>
      <c r="O77" s="166"/>
      <c r="P77" s="32" t="str">
        <f t="shared" si="1"/>
        <v/>
      </c>
      <c r="Q77" s="33" t="str">
        <f t="shared" si="9"/>
        <v/>
      </c>
      <c r="R77" s="89">
        <f ca="1">SUMIFS($J$25:$J$224,$C$25:$C$224,$C77,$G$25:$G$224,Lists!$A$16)</f>
        <v>0</v>
      </c>
      <c r="S77" s="89">
        <f t="shared" si="4"/>
        <v>0</v>
      </c>
      <c r="U77" s="2" t="str">
        <f t="shared" si="5"/>
        <v/>
      </c>
      <c r="W77" s="2" t="str">
        <f>IF(C77=0,"",LEFT(INDEX(Lists!$H$5:$H$49,MATCH(C77,Lists!$G$5:$G$49,0),1),1))</f>
        <v/>
      </c>
      <c r="Y77" s="4">
        <f ca="1">'Month 10'!H77+'Month 10'!I77-'Month 10'!J77</f>
        <v>0</v>
      </c>
      <c r="Z77" s="2" t="str">
        <f t="shared" ca="1" si="6"/>
        <v/>
      </c>
      <c r="AA77" s="2" t="str">
        <f t="shared" ca="1" si="10"/>
        <v/>
      </c>
      <c r="AC77" s="627" t="str">
        <f t="shared" si="7"/>
        <v>0</v>
      </c>
    </row>
    <row r="78" spans="1:29" ht="39" hidden="1" customHeight="1" x14ac:dyDescent="0.2">
      <c r="A78" s="14" t="str">
        <f>Planning!A62</f>
        <v>I054</v>
      </c>
      <c r="B78" s="9">
        <f>Planning!B62</f>
        <v>0</v>
      </c>
      <c r="C78" s="9">
        <f>Planning!C62</f>
        <v>0</v>
      </c>
      <c r="D78" s="9">
        <f>Planning!D62</f>
        <v>0</v>
      </c>
      <c r="E78" s="3">
        <f>Planning!E62</f>
        <v>0</v>
      </c>
      <c r="F78" s="3" t="str">
        <f>IF(Planning!G62&lt;&gt;0,Planning!G62,"")</f>
        <v/>
      </c>
      <c r="G78" s="194">
        <f>Planning!H62</f>
        <v>0</v>
      </c>
      <c r="H78" s="4">
        <f>Planning!AM62</f>
        <v>0</v>
      </c>
      <c r="I78" s="198">
        <f ca="1">IF(OR(W78="1",AND(W78&lt;&gt;"1",G78=Lists!$A$17)),Y78,0)</f>
        <v>0</v>
      </c>
      <c r="J78" s="174"/>
      <c r="K78" s="32" t="str">
        <f ca="1">IF(AND(W78="2",G78&lt;&gt;Lists!$A$17),AA78,Z78)</f>
        <v/>
      </c>
      <c r="L78" s="33" t="str">
        <f t="shared" ca="1" si="8"/>
        <v/>
      </c>
      <c r="M78" s="5">
        <f>Planning!AN62</f>
        <v>0</v>
      </c>
      <c r="N78" s="5">
        <f>'Month 10'!M78+'Month 10'!N78-'Month 10'!O78</f>
        <v>0</v>
      </c>
      <c r="O78" s="166"/>
      <c r="P78" s="32" t="str">
        <f t="shared" si="1"/>
        <v/>
      </c>
      <c r="Q78" s="33" t="str">
        <f t="shared" si="9"/>
        <v/>
      </c>
      <c r="R78" s="89">
        <f ca="1">SUMIFS($J$25:$J$224,$C$25:$C$224,$C78,$G$25:$G$224,Lists!$A$16)</f>
        <v>0</v>
      </c>
      <c r="S78" s="89">
        <f t="shared" si="4"/>
        <v>0</v>
      </c>
      <c r="U78" s="2" t="str">
        <f t="shared" si="5"/>
        <v/>
      </c>
      <c r="W78" s="2" t="str">
        <f>IF(C78=0,"",LEFT(INDEX(Lists!$H$5:$H$49,MATCH(C78,Lists!$G$5:$G$49,0),1),1))</f>
        <v/>
      </c>
      <c r="Y78" s="4">
        <f ca="1">'Month 10'!H78+'Month 10'!I78-'Month 10'!J78</f>
        <v>0</v>
      </c>
      <c r="Z78" s="2" t="str">
        <f t="shared" ca="1" si="6"/>
        <v/>
      </c>
      <c r="AA78" s="2" t="str">
        <f t="shared" ca="1" si="10"/>
        <v/>
      </c>
      <c r="AC78" s="627" t="str">
        <f t="shared" si="7"/>
        <v>0</v>
      </c>
    </row>
    <row r="79" spans="1:29" ht="39" hidden="1" customHeight="1" x14ac:dyDescent="0.2">
      <c r="A79" s="14" t="str">
        <f>Planning!A63</f>
        <v>I055</v>
      </c>
      <c r="B79" s="9">
        <f>Planning!B63</f>
        <v>0</v>
      </c>
      <c r="C79" s="9">
        <f>Planning!C63</f>
        <v>0</v>
      </c>
      <c r="D79" s="9">
        <f>Planning!D63</f>
        <v>0</v>
      </c>
      <c r="E79" s="3">
        <f>Planning!E63</f>
        <v>0</v>
      </c>
      <c r="F79" s="3" t="str">
        <f>IF(Planning!G63&lt;&gt;0,Planning!G63,"")</f>
        <v/>
      </c>
      <c r="G79" s="194">
        <f>Planning!H63</f>
        <v>0</v>
      </c>
      <c r="H79" s="4">
        <f>Planning!AM63</f>
        <v>0</v>
      </c>
      <c r="I79" s="198">
        <f ca="1">IF(OR(W79="1",AND(W79&lt;&gt;"1",G79=Lists!$A$17)),Y79,0)</f>
        <v>0</v>
      </c>
      <c r="J79" s="174"/>
      <c r="K79" s="32" t="str">
        <f ca="1">IF(AND(W79="2",G79&lt;&gt;Lists!$A$17),AA79,Z79)</f>
        <v/>
      </c>
      <c r="L79" s="33" t="str">
        <f t="shared" ca="1" si="8"/>
        <v/>
      </c>
      <c r="M79" s="5">
        <f>Planning!AN63</f>
        <v>0</v>
      </c>
      <c r="N79" s="5">
        <f>'Month 10'!M79+'Month 10'!N79-'Month 10'!O79</f>
        <v>0</v>
      </c>
      <c r="O79" s="166"/>
      <c r="P79" s="32" t="str">
        <f t="shared" si="1"/>
        <v/>
      </c>
      <c r="Q79" s="33" t="str">
        <f t="shared" si="9"/>
        <v/>
      </c>
      <c r="R79" s="89">
        <f ca="1">SUMIFS($J$25:$J$224,$C$25:$C$224,$C79,$G$25:$G$224,Lists!$A$16)</f>
        <v>0</v>
      </c>
      <c r="S79" s="89">
        <f t="shared" si="4"/>
        <v>0</v>
      </c>
      <c r="U79" s="2" t="str">
        <f t="shared" si="5"/>
        <v/>
      </c>
      <c r="W79" s="2" t="str">
        <f>IF(C79=0,"",LEFT(INDEX(Lists!$H$5:$H$49,MATCH(C79,Lists!$G$5:$G$49,0),1),1))</f>
        <v/>
      </c>
      <c r="Y79" s="4">
        <f ca="1">'Month 10'!H79+'Month 10'!I79-'Month 10'!J79</f>
        <v>0</v>
      </c>
      <c r="Z79" s="2" t="str">
        <f t="shared" ca="1" si="6"/>
        <v/>
      </c>
      <c r="AA79" s="2" t="str">
        <f t="shared" ca="1" si="10"/>
        <v/>
      </c>
      <c r="AC79" s="627" t="str">
        <f t="shared" si="7"/>
        <v>0</v>
      </c>
    </row>
    <row r="80" spans="1:29" ht="39" hidden="1" customHeight="1" x14ac:dyDescent="0.2">
      <c r="A80" s="14" t="str">
        <f>Planning!A64</f>
        <v>I056</v>
      </c>
      <c r="B80" s="9">
        <f>Planning!B64</f>
        <v>0</v>
      </c>
      <c r="C80" s="9">
        <f>Planning!C64</f>
        <v>0</v>
      </c>
      <c r="D80" s="9">
        <f>Planning!D64</f>
        <v>0</v>
      </c>
      <c r="E80" s="3">
        <f>Planning!E64</f>
        <v>0</v>
      </c>
      <c r="F80" s="3" t="str">
        <f>IF(Planning!G64&lt;&gt;0,Planning!G64,"")</f>
        <v/>
      </c>
      <c r="G80" s="194">
        <f>Planning!H64</f>
        <v>0</v>
      </c>
      <c r="H80" s="4">
        <f>Planning!AM64</f>
        <v>0</v>
      </c>
      <c r="I80" s="198">
        <f ca="1">IF(OR(W80="1",AND(W80&lt;&gt;"1",G80=Lists!$A$17)),Y80,0)</f>
        <v>0</v>
      </c>
      <c r="J80" s="174"/>
      <c r="K80" s="32" t="str">
        <f ca="1">IF(AND(W80="2",G80&lt;&gt;Lists!$A$17),AA80,Z80)</f>
        <v/>
      </c>
      <c r="L80" s="33" t="str">
        <f t="shared" ca="1" si="8"/>
        <v/>
      </c>
      <c r="M80" s="5">
        <f>Planning!AN64</f>
        <v>0</v>
      </c>
      <c r="N80" s="5">
        <f>'Month 10'!M80+'Month 10'!N80-'Month 10'!O80</f>
        <v>0</v>
      </c>
      <c r="O80" s="166"/>
      <c r="P80" s="32" t="str">
        <f t="shared" si="1"/>
        <v/>
      </c>
      <c r="Q80" s="33" t="str">
        <f t="shared" si="9"/>
        <v/>
      </c>
      <c r="R80" s="89">
        <f ca="1">SUMIFS($J$25:$J$224,$C$25:$C$224,$C80,$G$25:$G$224,Lists!$A$16)</f>
        <v>0</v>
      </c>
      <c r="S80" s="89">
        <f t="shared" si="4"/>
        <v>0</v>
      </c>
      <c r="U80" s="2" t="str">
        <f t="shared" si="5"/>
        <v/>
      </c>
      <c r="W80" s="2" t="str">
        <f>IF(C80=0,"",LEFT(INDEX(Lists!$H$5:$H$49,MATCH(C80,Lists!$G$5:$G$49,0),1),1))</f>
        <v/>
      </c>
      <c r="Y80" s="4">
        <f ca="1">'Month 10'!H80+'Month 10'!I80-'Month 10'!J80</f>
        <v>0</v>
      </c>
      <c r="Z80" s="2" t="str">
        <f t="shared" ca="1" si="6"/>
        <v/>
      </c>
      <c r="AA80" s="2" t="str">
        <f t="shared" ca="1" si="10"/>
        <v/>
      </c>
      <c r="AC80" s="627" t="str">
        <f t="shared" si="7"/>
        <v>0</v>
      </c>
    </row>
    <row r="81" spans="1:29" ht="39" hidden="1" customHeight="1" x14ac:dyDescent="0.2">
      <c r="A81" s="14" t="str">
        <f>Planning!A65</f>
        <v>I057</v>
      </c>
      <c r="B81" s="9">
        <f>Planning!B65</f>
        <v>0</v>
      </c>
      <c r="C81" s="9">
        <f>Planning!C65</f>
        <v>0</v>
      </c>
      <c r="D81" s="9">
        <f>Planning!D65</f>
        <v>0</v>
      </c>
      <c r="E81" s="3">
        <f>Planning!E65</f>
        <v>0</v>
      </c>
      <c r="F81" s="3" t="str">
        <f>IF(Planning!G65&lt;&gt;0,Planning!G65,"")</f>
        <v/>
      </c>
      <c r="G81" s="194">
        <f>Planning!H65</f>
        <v>0</v>
      </c>
      <c r="H81" s="4">
        <f>Planning!AM65</f>
        <v>0</v>
      </c>
      <c r="I81" s="198">
        <f ca="1">IF(OR(W81="1",AND(W81&lt;&gt;"1",G81=Lists!$A$17)),Y81,0)</f>
        <v>0</v>
      </c>
      <c r="J81" s="174"/>
      <c r="K81" s="32" t="str">
        <f ca="1">IF(AND(W81="2",G81&lt;&gt;Lists!$A$17),AA81,Z81)</f>
        <v/>
      </c>
      <c r="L81" s="33" t="str">
        <f t="shared" ca="1" si="8"/>
        <v/>
      </c>
      <c r="M81" s="5">
        <f>Planning!AN65</f>
        <v>0</v>
      </c>
      <c r="N81" s="5">
        <f>'Month 10'!M81+'Month 10'!N81-'Month 10'!O81</f>
        <v>0</v>
      </c>
      <c r="O81" s="166"/>
      <c r="P81" s="32" t="str">
        <f t="shared" si="1"/>
        <v/>
      </c>
      <c r="Q81" s="33" t="str">
        <f t="shared" si="9"/>
        <v/>
      </c>
      <c r="R81" s="89">
        <f ca="1">SUMIFS($J$25:$J$224,$C$25:$C$224,$C81,$G$25:$G$224,Lists!$A$16)</f>
        <v>0</v>
      </c>
      <c r="S81" s="89">
        <f t="shared" si="4"/>
        <v>0</v>
      </c>
      <c r="U81" s="2" t="str">
        <f t="shared" si="5"/>
        <v/>
      </c>
      <c r="W81" s="2" t="str">
        <f>IF(C81=0,"",LEFT(INDEX(Lists!$H$5:$H$49,MATCH(C81,Lists!$G$5:$G$49,0),1),1))</f>
        <v/>
      </c>
      <c r="Y81" s="4">
        <f ca="1">'Month 10'!H81+'Month 10'!I81-'Month 10'!J81</f>
        <v>0</v>
      </c>
      <c r="Z81" s="2" t="str">
        <f t="shared" ca="1" si="6"/>
        <v/>
      </c>
      <c r="AA81" s="2" t="str">
        <f t="shared" ca="1" si="10"/>
        <v/>
      </c>
      <c r="AC81" s="627" t="str">
        <f t="shared" si="7"/>
        <v>0</v>
      </c>
    </row>
    <row r="82" spans="1:29" ht="39" hidden="1" customHeight="1" x14ac:dyDescent="0.2">
      <c r="A82" s="14" t="str">
        <f>Planning!A66</f>
        <v>I058</v>
      </c>
      <c r="B82" s="9">
        <f>Planning!B66</f>
        <v>0</v>
      </c>
      <c r="C82" s="9">
        <f>Planning!C66</f>
        <v>0</v>
      </c>
      <c r="D82" s="9">
        <f>Planning!D66</f>
        <v>0</v>
      </c>
      <c r="E82" s="3">
        <f>Planning!E66</f>
        <v>0</v>
      </c>
      <c r="F82" s="3" t="str">
        <f>IF(Planning!G66&lt;&gt;0,Planning!G66,"")</f>
        <v/>
      </c>
      <c r="G82" s="194">
        <f>Planning!H66</f>
        <v>0</v>
      </c>
      <c r="H82" s="4">
        <f>Planning!AM66</f>
        <v>0</v>
      </c>
      <c r="I82" s="198">
        <f ca="1">IF(OR(W82="1",AND(W82&lt;&gt;"1",G82=Lists!$A$17)),Y82,0)</f>
        <v>0</v>
      </c>
      <c r="J82" s="174"/>
      <c r="K82" s="32" t="str">
        <f ca="1">IF(AND(W82="2",G82&lt;&gt;Lists!$A$17),AA82,Z82)</f>
        <v/>
      </c>
      <c r="L82" s="33" t="str">
        <f t="shared" ca="1" si="8"/>
        <v/>
      </c>
      <c r="M82" s="5">
        <f>Planning!AN66</f>
        <v>0</v>
      </c>
      <c r="N82" s="5">
        <f>'Month 10'!M82+'Month 10'!N82-'Month 10'!O82</f>
        <v>0</v>
      </c>
      <c r="O82" s="166"/>
      <c r="P82" s="32" t="str">
        <f t="shared" si="1"/>
        <v/>
      </c>
      <c r="Q82" s="33" t="str">
        <f t="shared" si="9"/>
        <v/>
      </c>
      <c r="R82" s="89">
        <f ca="1">SUMIFS($J$25:$J$224,$C$25:$C$224,$C82,$G$25:$G$224,Lists!$A$16)</f>
        <v>0</v>
      </c>
      <c r="S82" s="89">
        <f t="shared" si="4"/>
        <v>0</v>
      </c>
      <c r="U82" s="2" t="str">
        <f t="shared" si="5"/>
        <v/>
      </c>
      <c r="W82" s="2" t="str">
        <f>IF(C82=0,"",LEFT(INDEX(Lists!$H$5:$H$49,MATCH(C82,Lists!$G$5:$G$49,0),1),1))</f>
        <v/>
      </c>
      <c r="Y82" s="4">
        <f ca="1">'Month 10'!H82+'Month 10'!I82-'Month 10'!J82</f>
        <v>0</v>
      </c>
      <c r="Z82" s="2" t="str">
        <f t="shared" ca="1" si="6"/>
        <v/>
      </c>
      <c r="AA82" s="2" t="str">
        <f t="shared" ca="1" si="10"/>
        <v/>
      </c>
      <c r="AC82" s="627" t="str">
        <f t="shared" si="7"/>
        <v>0</v>
      </c>
    </row>
    <row r="83" spans="1:29" ht="39" hidden="1" customHeight="1" x14ac:dyDescent="0.2">
      <c r="A83" s="14" t="str">
        <f>Planning!A67</f>
        <v>I059</v>
      </c>
      <c r="B83" s="9">
        <f>Planning!B67</f>
        <v>0</v>
      </c>
      <c r="C83" s="9">
        <f>Planning!C67</f>
        <v>0</v>
      </c>
      <c r="D83" s="9">
        <f>Planning!D67</f>
        <v>0</v>
      </c>
      <c r="E83" s="3">
        <f>Planning!E67</f>
        <v>0</v>
      </c>
      <c r="F83" s="3" t="str">
        <f>IF(Planning!G67&lt;&gt;0,Planning!G67,"")</f>
        <v/>
      </c>
      <c r="G83" s="194">
        <f>Planning!H67</f>
        <v>0</v>
      </c>
      <c r="H83" s="4">
        <f>Planning!AM67</f>
        <v>0</v>
      </c>
      <c r="I83" s="198">
        <f ca="1">IF(OR(W83="1",AND(W83&lt;&gt;"1",G83=Lists!$A$17)),Y83,0)</f>
        <v>0</v>
      </c>
      <c r="J83" s="174"/>
      <c r="K83" s="32" t="str">
        <f ca="1">IF(AND(W83="2",G83&lt;&gt;Lists!$A$17),AA83,Z83)</f>
        <v/>
      </c>
      <c r="L83" s="33" t="str">
        <f t="shared" ca="1" si="8"/>
        <v/>
      </c>
      <c r="M83" s="5">
        <f>Planning!AN67</f>
        <v>0</v>
      </c>
      <c r="N83" s="5">
        <f>'Month 10'!M83+'Month 10'!N83-'Month 10'!O83</f>
        <v>0</v>
      </c>
      <c r="O83" s="166"/>
      <c r="P83" s="32" t="str">
        <f t="shared" si="1"/>
        <v/>
      </c>
      <c r="Q83" s="33" t="str">
        <f t="shared" si="9"/>
        <v/>
      </c>
      <c r="R83" s="89">
        <f ca="1">SUMIFS($J$25:$J$224,$C$25:$C$224,$C83,$G$25:$G$224,Lists!$A$16)</f>
        <v>0</v>
      </c>
      <c r="S83" s="89">
        <f t="shared" si="4"/>
        <v>0</v>
      </c>
      <c r="U83" s="2" t="str">
        <f t="shared" si="5"/>
        <v/>
      </c>
      <c r="W83" s="2" t="str">
        <f>IF(C83=0,"",LEFT(INDEX(Lists!$H$5:$H$49,MATCH(C83,Lists!$G$5:$G$49,0),1),1))</f>
        <v/>
      </c>
      <c r="Y83" s="4">
        <f ca="1">'Month 10'!H83+'Month 10'!I83-'Month 10'!J83</f>
        <v>0</v>
      </c>
      <c r="Z83" s="2" t="str">
        <f t="shared" ca="1" si="6"/>
        <v/>
      </c>
      <c r="AA83" s="2" t="str">
        <f t="shared" ca="1" si="10"/>
        <v/>
      </c>
      <c r="AC83" s="627" t="str">
        <f t="shared" si="7"/>
        <v>0</v>
      </c>
    </row>
    <row r="84" spans="1:29" ht="39" hidden="1" customHeight="1" x14ac:dyDescent="0.2">
      <c r="A84" s="14" t="str">
        <f>Planning!A68</f>
        <v>I060</v>
      </c>
      <c r="B84" s="9">
        <f>Planning!B68</f>
        <v>0</v>
      </c>
      <c r="C84" s="9">
        <f>Planning!C68</f>
        <v>0</v>
      </c>
      <c r="D84" s="9">
        <f>Planning!D68</f>
        <v>0</v>
      </c>
      <c r="E84" s="3">
        <f>Planning!E68</f>
        <v>0</v>
      </c>
      <c r="F84" s="3" t="str">
        <f>IF(Planning!G68&lt;&gt;0,Planning!G68,"")</f>
        <v/>
      </c>
      <c r="G84" s="194">
        <f>Planning!H68</f>
        <v>0</v>
      </c>
      <c r="H84" s="4">
        <f>Planning!AM68</f>
        <v>0</v>
      </c>
      <c r="I84" s="198">
        <f ca="1">IF(OR(W84="1",AND(W84&lt;&gt;"1",G84=Lists!$A$17)),Y84,0)</f>
        <v>0</v>
      </c>
      <c r="J84" s="174"/>
      <c r="K84" s="32" t="str">
        <f ca="1">IF(AND(W84="2",G84&lt;&gt;Lists!$A$17),AA84,Z84)</f>
        <v/>
      </c>
      <c r="L84" s="33" t="str">
        <f t="shared" ca="1" si="8"/>
        <v/>
      </c>
      <c r="M84" s="5">
        <f>Planning!AN68</f>
        <v>0</v>
      </c>
      <c r="N84" s="5">
        <f>'Month 10'!M84+'Month 10'!N84-'Month 10'!O84</f>
        <v>0</v>
      </c>
      <c r="O84" s="166"/>
      <c r="P84" s="32" t="str">
        <f t="shared" si="1"/>
        <v/>
      </c>
      <c r="Q84" s="33" t="str">
        <f t="shared" si="9"/>
        <v/>
      </c>
      <c r="R84" s="89">
        <f ca="1">SUMIFS($J$25:$J$224,$C$25:$C$224,$C84,$G$25:$G$224,Lists!$A$16)</f>
        <v>0</v>
      </c>
      <c r="S84" s="89">
        <f t="shared" si="4"/>
        <v>0</v>
      </c>
      <c r="U84" s="2" t="str">
        <f t="shared" si="5"/>
        <v/>
      </c>
      <c r="W84" s="2" t="str">
        <f>IF(C84=0,"",LEFT(INDEX(Lists!$H$5:$H$49,MATCH(C84,Lists!$G$5:$G$49,0),1),1))</f>
        <v/>
      </c>
      <c r="Y84" s="4">
        <f ca="1">'Month 10'!H84+'Month 10'!I84-'Month 10'!J84</f>
        <v>0</v>
      </c>
      <c r="Z84" s="2" t="str">
        <f t="shared" ca="1" si="6"/>
        <v/>
      </c>
      <c r="AA84" s="2" t="str">
        <f t="shared" ca="1" si="10"/>
        <v/>
      </c>
      <c r="AC84" s="627" t="str">
        <f t="shared" si="7"/>
        <v>0</v>
      </c>
    </row>
    <row r="85" spans="1:29" ht="39" hidden="1" customHeight="1" x14ac:dyDescent="0.2">
      <c r="A85" s="14" t="str">
        <f>Planning!A69</f>
        <v>I061</v>
      </c>
      <c r="B85" s="9">
        <f>Planning!B69</f>
        <v>0</v>
      </c>
      <c r="C85" s="9">
        <f>Planning!C69</f>
        <v>0</v>
      </c>
      <c r="D85" s="9">
        <f>Planning!D69</f>
        <v>0</v>
      </c>
      <c r="E85" s="3">
        <f>Planning!E69</f>
        <v>0</v>
      </c>
      <c r="F85" s="3" t="str">
        <f>IF(Planning!G69&lt;&gt;0,Planning!G69,"")</f>
        <v/>
      </c>
      <c r="G85" s="194">
        <f>Planning!H69</f>
        <v>0</v>
      </c>
      <c r="H85" s="4">
        <f>Planning!AM69</f>
        <v>0</v>
      </c>
      <c r="I85" s="198">
        <f ca="1">IF(OR(W85="1",AND(W85&lt;&gt;"1",G85=Lists!$A$17)),Y85,0)</f>
        <v>0</v>
      </c>
      <c r="J85" s="174"/>
      <c r="K85" s="32" t="str">
        <f ca="1">IF(AND(W85="2",G85&lt;&gt;Lists!$A$17),AA85,Z85)</f>
        <v/>
      </c>
      <c r="L85" s="33" t="str">
        <f t="shared" ca="1" si="8"/>
        <v/>
      </c>
      <c r="M85" s="5">
        <f>Planning!AN69</f>
        <v>0</v>
      </c>
      <c r="N85" s="5">
        <f>'Month 10'!M85+'Month 10'!N85-'Month 10'!O85</f>
        <v>0</v>
      </c>
      <c r="O85" s="166"/>
      <c r="P85" s="32" t="str">
        <f t="shared" si="1"/>
        <v/>
      </c>
      <c r="Q85" s="33" t="str">
        <f t="shared" si="9"/>
        <v/>
      </c>
      <c r="R85" s="89">
        <f ca="1">SUMIFS($J$25:$J$224,$C$25:$C$224,$C85,$G$25:$G$224,Lists!$A$16)</f>
        <v>0</v>
      </c>
      <c r="S85" s="89">
        <f t="shared" si="4"/>
        <v>0</v>
      </c>
      <c r="U85" s="2" t="str">
        <f t="shared" si="5"/>
        <v/>
      </c>
      <c r="W85" s="2" t="str">
        <f>IF(C85=0,"",LEFT(INDEX(Lists!$H$5:$H$49,MATCH(C85,Lists!$G$5:$G$49,0),1),1))</f>
        <v/>
      </c>
      <c r="Y85" s="4">
        <f ca="1">'Month 10'!H85+'Month 10'!I85-'Month 10'!J85</f>
        <v>0</v>
      </c>
      <c r="Z85" s="2" t="str">
        <f t="shared" ca="1" si="6"/>
        <v/>
      </c>
      <c r="AA85" s="2" t="str">
        <f t="shared" ca="1" si="10"/>
        <v/>
      </c>
      <c r="AC85" s="627" t="str">
        <f t="shared" si="7"/>
        <v>0</v>
      </c>
    </row>
    <row r="86" spans="1:29" ht="39" hidden="1" customHeight="1" x14ac:dyDescent="0.2">
      <c r="A86" s="14" t="str">
        <f>Planning!A70</f>
        <v>I062</v>
      </c>
      <c r="B86" s="9">
        <f>Planning!B70</f>
        <v>0</v>
      </c>
      <c r="C86" s="9">
        <f>Planning!C70</f>
        <v>0</v>
      </c>
      <c r="D86" s="9">
        <f>Planning!D70</f>
        <v>0</v>
      </c>
      <c r="E86" s="3">
        <f>Planning!E70</f>
        <v>0</v>
      </c>
      <c r="F86" s="3" t="str">
        <f>IF(Planning!G70&lt;&gt;0,Planning!G70,"")</f>
        <v/>
      </c>
      <c r="G86" s="194">
        <f>Planning!H70</f>
        <v>0</v>
      </c>
      <c r="H86" s="4">
        <f>Planning!AM70</f>
        <v>0</v>
      </c>
      <c r="I86" s="198">
        <f ca="1">IF(OR(W86="1",AND(W86&lt;&gt;"1",G86=Lists!$A$17)),Y86,0)</f>
        <v>0</v>
      </c>
      <c r="J86" s="174"/>
      <c r="K86" s="32" t="str">
        <f ca="1">IF(AND(W86="2",G86&lt;&gt;Lists!$A$17),AA86,Z86)</f>
        <v/>
      </c>
      <c r="L86" s="33" t="str">
        <f t="shared" ca="1" si="8"/>
        <v/>
      </c>
      <c r="M86" s="5">
        <f>Planning!AN70</f>
        <v>0</v>
      </c>
      <c r="N86" s="5">
        <f>'Month 10'!M86+'Month 10'!N86-'Month 10'!O86</f>
        <v>0</v>
      </c>
      <c r="O86" s="166"/>
      <c r="P86" s="32" t="str">
        <f t="shared" si="1"/>
        <v/>
      </c>
      <c r="Q86" s="33" t="str">
        <f t="shared" si="9"/>
        <v/>
      </c>
      <c r="R86" s="89">
        <f ca="1">SUMIFS($J$25:$J$224,$C$25:$C$224,$C86,$G$25:$G$224,Lists!$A$16)</f>
        <v>0</v>
      </c>
      <c r="S86" s="89">
        <f t="shared" si="4"/>
        <v>0</v>
      </c>
      <c r="U86" s="2" t="str">
        <f t="shared" si="5"/>
        <v/>
      </c>
      <c r="W86" s="2" t="str">
        <f>IF(C86=0,"",LEFT(INDEX(Lists!$H$5:$H$49,MATCH(C86,Lists!$G$5:$G$49,0),1),1))</f>
        <v/>
      </c>
      <c r="Y86" s="4">
        <f ca="1">'Month 10'!H86+'Month 10'!I86-'Month 10'!J86</f>
        <v>0</v>
      </c>
      <c r="Z86" s="2" t="str">
        <f t="shared" ca="1" si="6"/>
        <v/>
      </c>
      <c r="AA86" s="2" t="str">
        <f t="shared" ca="1" si="10"/>
        <v/>
      </c>
      <c r="AC86" s="627" t="str">
        <f t="shared" si="7"/>
        <v>0</v>
      </c>
    </row>
    <row r="87" spans="1:29" ht="39" hidden="1" customHeight="1" x14ac:dyDescent="0.2">
      <c r="A87" s="14" t="str">
        <f>Planning!A71</f>
        <v>I063</v>
      </c>
      <c r="B87" s="9">
        <f>Planning!B71</f>
        <v>0</v>
      </c>
      <c r="C87" s="9">
        <f>Planning!C71</f>
        <v>0</v>
      </c>
      <c r="D87" s="9">
        <f>Planning!D71</f>
        <v>0</v>
      </c>
      <c r="E87" s="3">
        <f>Planning!E71</f>
        <v>0</v>
      </c>
      <c r="F87" s="3" t="str">
        <f>IF(Planning!G71&lt;&gt;0,Planning!G71,"")</f>
        <v/>
      </c>
      <c r="G87" s="194">
        <f>Planning!H71</f>
        <v>0</v>
      </c>
      <c r="H87" s="4">
        <f>Planning!AM71</f>
        <v>0</v>
      </c>
      <c r="I87" s="198">
        <f ca="1">IF(OR(W87="1",AND(W87&lt;&gt;"1",G87=Lists!$A$17)),Y87,0)</f>
        <v>0</v>
      </c>
      <c r="J87" s="174"/>
      <c r="K87" s="32" t="str">
        <f ca="1">IF(AND(W87="2",G87&lt;&gt;Lists!$A$17),AA87,Z87)</f>
        <v/>
      </c>
      <c r="L87" s="33" t="str">
        <f t="shared" ca="1" si="8"/>
        <v/>
      </c>
      <c r="M87" s="5">
        <f>Planning!AN71</f>
        <v>0</v>
      </c>
      <c r="N87" s="5">
        <f>'Month 10'!M87+'Month 10'!N87-'Month 10'!O87</f>
        <v>0</v>
      </c>
      <c r="O87" s="166"/>
      <c r="P87" s="32" t="str">
        <f t="shared" si="1"/>
        <v/>
      </c>
      <c r="Q87" s="33" t="str">
        <f t="shared" si="9"/>
        <v/>
      </c>
      <c r="R87" s="89">
        <f ca="1">SUMIFS($J$25:$J$224,$C$25:$C$224,$C87,$G$25:$G$224,Lists!$A$16)</f>
        <v>0</v>
      </c>
      <c r="S87" s="89">
        <f t="shared" si="4"/>
        <v>0</v>
      </c>
      <c r="U87" s="2" t="str">
        <f t="shared" si="5"/>
        <v/>
      </c>
      <c r="W87" s="2" t="str">
        <f>IF(C87=0,"",LEFT(INDEX(Lists!$H$5:$H$49,MATCH(C87,Lists!$G$5:$G$49,0),1),1))</f>
        <v/>
      </c>
      <c r="Y87" s="4">
        <f ca="1">'Month 10'!H87+'Month 10'!I87-'Month 10'!J87</f>
        <v>0</v>
      </c>
      <c r="Z87" s="2" t="str">
        <f t="shared" ca="1" si="6"/>
        <v/>
      </c>
      <c r="AA87" s="2" t="str">
        <f t="shared" ca="1" si="10"/>
        <v/>
      </c>
      <c r="AC87" s="627" t="str">
        <f t="shared" si="7"/>
        <v>0</v>
      </c>
    </row>
    <row r="88" spans="1:29" ht="39" hidden="1" customHeight="1" x14ac:dyDescent="0.2">
      <c r="A88" s="14" t="str">
        <f>Planning!A72</f>
        <v>I064</v>
      </c>
      <c r="B88" s="9">
        <f>Planning!B72</f>
        <v>0</v>
      </c>
      <c r="C88" s="9">
        <f>Planning!C72</f>
        <v>0</v>
      </c>
      <c r="D88" s="9">
        <f>Planning!D72</f>
        <v>0</v>
      </c>
      <c r="E88" s="3">
        <f>Planning!E72</f>
        <v>0</v>
      </c>
      <c r="F88" s="3" t="str">
        <f>IF(Planning!G72&lt;&gt;0,Planning!G72,"")</f>
        <v/>
      </c>
      <c r="G88" s="194">
        <f>Planning!H72</f>
        <v>0</v>
      </c>
      <c r="H88" s="4">
        <f>Planning!AM72</f>
        <v>0</v>
      </c>
      <c r="I88" s="198">
        <f ca="1">IF(OR(W88="1",AND(W88&lt;&gt;"1",G88=Lists!$A$17)),Y88,0)</f>
        <v>0</v>
      </c>
      <c r="J88" s="174"/>
      <c r="K88" s="32" t="str">
        <f ca="1">IF(AND(W88="2",G88&lt;&gt;Lists!$A$17),AA88,Z88)</f>
        <v/>
      </c>
      <c r="L88" s="33" t="str">
        <f t="shared" ca="1" si="8"/>
        <v/>
      </c>
      <c r="M88" s="5">
        <f>Planning!AN72</f>
        <v>0</v>
      </c>
      <c r="N88" s="5">
        <f>'Month 10'!M88+'Month 10'!N88-'Month 10'!O88</f>
        <v>0</v>
      </c>
      <c r="O88" s="166"/>
      <c r="P88" s="32" t="str">
        <f t="shared" si="1"/>
        <v/>
      </c>
      <c r="Q88" s="33" t="str">
        <f t="shared" si="9"/>
        <v/>
      </c>
      <c r="R88" s="89">
        <f ca="1">SUMIFS($J$25:$J$224,$C$25:$C$224,$C88,$G$25:$G$224,Lists!$A$16)</f>
        <v>0</v>
      </c>
      <c r="S88" s="89">
        <f t="shared" si="4"/>
        <v>0</v>
      </c>
      <c r="U88" s="2" t="str">
        <f t="shared" si="5"/>
        <v/>
      </c>
      <c r="W88" s="2" t="str">
        <f>IF(C88=0,"",LEFT(INDEX(Lists!$H$5:$H$49,MATCH(C88,Lists!$G$5:$G$49,0),1),1))</f>
        <v/>
      </c>
      <c r="Y88" s="4">
        <f ca="1">'Month 10'!H88+'Month 10'!I88-'Month 10'!J88</f>
        <v>0</v>
      </c>
      <c r="Z88" s="2" t="str">
        <f t="shared" ca="1" si="6"/>
        <v/>
      </c>
      <c r="AA88" s="2" t="str">
        <f t="shared" ca="1" si="10"/>
        <v/>
      </c>
      <c r="AC88" s="627" t="str">
        <f t="shared" si="7"/>
        <v>0</v>
      </c>
    </row>
    <row r="89" spans="1:29" ht="39" hidden="1" customHeight="1" x14ac:dyDescent="0.2">
      <c r="A89" s="14" t="str">
        <f>Planning!A73</f>
        <v>I065</v>
      </c>
      <c r="B89" s="9">
        <f>Planning!B73</f>
        <v>0</v>
      </c>
      <c r="C89" s="9">
        <f>Planning!C73</f>
        <v>0</v>
      </c>
      <c r="D89" s="9">
        <f>Planning!D73</f>
        <v>0</v>
      </c>
      <c r="E89" s="3">
        <f>Planning!E73</f>
        <v>0</v>
      </c>
      <c r="F89" s="3" t="str">
        <f>IF(Planning!G73&lt;&gt;0,Planning!G73,"")</f>
        <v/>
      </c>
      <c r="G89" s="194">
        <f>Planning!H73</f>
        <v>0</v>
      </c>
      <c r="H89" s="4">
        <f>Planning!AM73</f>
        <v>0</v>
      </c>
      <c r="I89" s="198">
        <f ca="1">IF(OR(W89="1",AND(W89&lt;&gt;"1",G89=Lists!$A$17)),Y89,0)</f>
        <v>0</v>
      </c>
      <c r="J89" s="174"/>
      <c r="K89" s="32" t="str">
        <f ca="1">IF(AND(W89="2",G89&lt;&gt;Lists!$A$17),AA89,Z89)</f>
        <v/>
      </c>
      <c r="L89" s="33" t="str">
        <f t="shared" ref="L89:L120" ca="1" si="11">IF($U89=ExcluirDelPLogro,"",IF(AND(H89=0,I89=0,J89=0),"",K89))</f>
        <v/>
      </c>
      <c r="M89" s="5">
        <f>Planning!AN73</f>
        <v>0</v>
      </c>
      <c r="N89" s="5">
        <f>'Month 10'!M89+'Month 10'!N89-'Month 10'!O89</f>
        <v>0</v>
      </c>
      <c r="O89" s="166"/>
      <c r="P89" s="32" t="str">
        <f t="shared" si="1"/>
        <v/>
      </c>
      <c r="Q89" s="33" t="str">
        <f t="shared" ref="Q89:Q120" si="12">IF($U89=ExcluirDelPLogro,"",IF(AND(M89=0,N89=0,O89=0),"",P89))</f>
        <v/>
      </c>
      <c r="R89" s="89">
        <f ca="1">SUMIFS($J$25:$J$224,$C$25:$C$224,$C89,$G$25:$G$224,Lists!$A$16)</f>
        <v>0</v>
      </c>
      <c r="S89" s="89">
        <f t="shared" si="4"/>
        <v>0</v>
      </c>
      <c r="U89" s="2" t="str">
        <f t="shared" si="5"/>
        <v/>
      </c>
      <c r="W89" s="2" t="str">
        <f>IF(C89=0,"",LEFT(INDEX(Lists!$H$5:$H$49,MATCH(C89,Lists!$G$5:$G$49,0),1),1))</f>
        <v/>
      </c>
      <c r="Y89" s="4">
        <f ca="1">'Month 10'!H89+'Month 10'!I89-'Month 10'!J89</f>
        <v>0</v>
      </c>
      <c r="Z89" s="2" t="str">
        <f t="shared" ca="1" si="6"/>
        <v/>
      </c>
      <c r="AA89" s="2" t="str">
        <f t="shared" ref="AA89:AA120" ca="1" si="13">IF(AND(H89=0,I89=0,J89=0),"",IF(J89&gt;0,H89/J89,0))</f>
        <v/>
      </c>
      <c r="AC89" s="627" t="str">
        <f t="shared" si="7"/>
        <v>0</v>
      </c>
    </row>
    <row r="90" spans="1:29" ht="39" hidden="1" customHeight="1" x14ac:dyDescent="0.2">
      <c r="A90" s="14" t="str">
        <f>Planning!A74</f>
        <v>I066</v>
      </c>
      <c r="B90" s="9">
        <f>Planning!B74</f>
        <v>0</v>
      </c>
      <c r="C90" s="9">
        <f>Planning!C74</f>
        <v>0</v>
      </c>
      <c r="D90" s="9">
        <f>Planning!D74</f>
        <v>0</v>
      </c>
      <c r="E90" s="3">
        <f>Planning!E74</f>
        <v>0</v>
      </c>
      <c r="F90" s="3" t="str">
        <f>IF(Planning!G74&lt;&gt;0,Planning!G74,"")</f>
        <v/>
      </c>
      <c r="G90" s="194">
        <f>Planning!H74</f>
        <v>0</v>
      </c>
      <c r="H90" s="4">
        <f>Planning!AM74</f>
        <v>0</v>
      </c>
      <c r="I90" s="198">
        <f ca="1">IF(OR(W90="1",AND(W90&lt;&gt;"1",G90=Lists!$A$17)),Y90,0)</f>
        <v>0</v>
      </c>
      <c r="J90" s="174"/>
      <c r="K90" s="32" t="str">
        <f ca="1">IF(AND(W90="2",G90&lt;&gt;Lists!$A$17),AA90,Z90)</f>
        <v/>
      </c>
      <c r="L90" s="33" t="str">
        <f t="shared" ca="1" si="11"/>
        <v/>
      </c>
      <c r="M90" s="5">
        <f>Planning!AN74</f>
        <v>0</v>
      </c>
      <c r="N90" s="5">
        <f>'Month 10'!M90+'Month 10'!N90-'Month 10'!O90</f>
        <v>0</v>
      </c>
      <c r="O90" s="166"/>
      <c r="P90" s="32" t="str">
        <f t="shared" ref="P90:P153" si="14">IF(AND(M90=0,N90=0,O90=0),"",IF((M90+N90)&gt;0,O90/(M90+N90),O90))</f>
        <v/>
      </c>
      <c r="Q90" s="33" t="str">
        <f t="shared" si="12"/>
        <v/>
      </c>
      <c r="R90" s="89">
        <f ca="1">SUMIFS($J$25:$J$224,$C$25:$C$224,$C90,$G$25:$G$224,Lists!$A$16)</f>
        <v>0</v>
      </c>
      <c r="S90" s="89">
        <f t="shared" ref="S90:S153" si="15">SUMIFS($O$25:$O$224,$C$25:$C$224,$C90,$G$25:$G$224,"&lt;&gt;0")</f>
        <v>0</v>
      </c>
      <c r="U90" s="2" t="str">
        <f t="shared" ref="U90:U153" si="16">IF(B90=0,"",IF(LEFT(B90,1)="1","1","2"))</f>
        <v/>
      </c>
      <c r="W90" s="2" t="str">
        <f>IF(C90=0,"",LEFT(INDEX(Lists!$H$5:$H$49,MATCH(C90,Lists!$G$5:$G$49,0),1),1))</f>
        <v/>
      </c>
      <c r="Y90" s="4">
        <f ca="1">'Month 10'!H90+'Month 10'!I90-'Month 10'!J90</f>
        <v>0</v>
      </c>
      <c r="Z90" s="2" t="str">
        <f t="shared" ref="Z90:Z153" ca="1" si="17">IF(AND(H90=0,I90=0,J90=0),"",IF((H90+I90)&gt;0,J90/(H90+I90),J90))</f>
        <v/>
      </c>
      <c r="AA90" s="2" t="str">
        <f t="shared" ca="1" si="13"/>
        <v/>
      </c>
      <c r="AC90" s="627" t="str">
        <f t="shared" ref="AC90:AC153" si="18">U90&amp;C90</f>
        <v>0</v>
      </c>
    </row>
    <row r="91" spans="1:29" ht="39" hidden="1" customHeight="1" x14ac:dyDescent="0.2">
      <c r="A91" s="14" t="str">
        <f>Planning!A75</f>
        <v>I067</v>
      </c>
      <c r="B91" s="9">
        <f>Planning!B75</f>
        <v>0</v>
      </c>
      <c r="C91" s="9">
        <f>Planning!C75</f>
        <v>0</v>
      </c>
      <c r="D91" s="9">
        <f>Planning!D75</f>
        <v>0</v>
      </c>
      <c r="E91" s="3">
        <f>Planning!E75</f>
        <v>0</v>
      </c>
      <c r="F91" s="3" t="str">
        <f>IF(Planning!G75&lt;&gt;0,Planning!G75,"")</f>
        <v/>
      </c>
      <c r="G91" s="194">
        <f>Planning!H75</f>
        <v>0</v>
      </c>
      <c r="H91" s="4">
        <f>Planning!AM75</f>
        <v>0</v>
      </c>
      <c r="I91" s="198">
        <f ca="1">IF(OR(W91="1",AND(W91&lt;&gt;"1",G91=Lists!$A$17)),Y91,0)</f>
        <v>0</v>
      </c>
      <c r="J91" s="174"/>
      <c r="K91" s="32" t="str">
        <f ca="1">IF(AND(W91="2",G91&lt;&gt;Lists!$A$17),AA91,Z91)</f>
        <v/>
      </c>
      <c r="L91" s="33" t="str">
        <f t="shared" ca="1" si="11"/>
        <v/>
      </c>
      <c r="M91" s="5">
        <f>Planning!AN75</f>
        <v>0</v>
      </c>
      <c r="N91" s="5">
        <f>'Month 10'!M91+'Month 10'!N91-'Month 10'!O91</f>
        <v>0</v>
      </c>
      <c r="O91" s="166"/>
      <c r="P91" s="32" t="str">
        <f t="shared" si="14"/>
        <v/>
      </c>
      <c r="Q91" s="33" t="str">
        <f t="shared" si="12"/>
        <v/>
      </c>
      <c r="R91" s="89">
        <f ca="1">SUMIFS($J$25:$J$224,$C$25:$C$224,$C91,$G$25:$G$224,Lists!$A$16)</f>
        <v>0</v>
      </c>
      <c r="S91" s="89">
        <f t="shared" si="15"/>
        <v>0</v>
      </c>
      <c r="U91" s="2" t="str">
        <f t="shared" si="16"/>
        <v/>
      </c>
      <c r="W91" s="2" t="str">
        <f>IF(C91=0,"",LEFT(INDEX(Lists!$H$5:$H$49,MATCH(C91,Lists!$G$5:$G$49,0),1),1))</f>
        <v/>
      </c>
      <c r="Y91" s="4">
        <f ca="1">'Month 10'!H91+'Month 10'!I91-'Month 10'!J91</f>
        <v>0</v>
      </c>
      <c r="Z91" s="2" t="str">
        <f t="shared" ca="1" si="17"/>
        <v/>
      </c>
      <c r="AA91" s="2" t="str">
        <f t="shared" ca="1" si="13"/>
        <v/>
      </c>
      <c r="AC91" s="627" t="str">
        <f t="shared" si="18"/>
        <v>0</v>
      </c>
    </row>
    <row r="92" spans="1:29" ht="39" hidden="1" customHeight="1" x14ac:dyDescent="0.2">
      <c r="A92" s="14" t="str">
        <f>Planning!A76</f>
        <v>I068</v>
      </c>
      <c r="B92" s="9">
        <f>Planning!B76</f>
        <v>0</v>
      </c>
      <c r="C92" s="9">
        <f>Planning!C76</f>
        <v>0</v>
      </c>
      <c r="D92" s="9">
        <f>Planning!D76</f>
        <v>0</v>
      </c>
      <c r="E92" s="3">
        <f>Planning!E76</f>
        <v>0</v>
      </c>
      <c r="F92" s="3" t="str">
        <f>IF(Planning!G76&lt;&gt;0,Planning!G76,"")</f>
        <v/>
      </c>
      <c r="G92" s="194">
        <f>Planning!H76</f>
        <v>0</v>
      </c>
      <c r="H92" s="4">
        <f>Planning!AM76</f>
        <v>0</v>
      </c>
      <c r="I92" s="198">
        <f ca="1">IF(OR(W92="1",AND(W92&lt;&gt;"1",G92=Lists!$A$17)),Y92,0)</f>
        <v>0</v>
      </c>
      <c r="J92" s="174"/>
      <c r="K92" s="32" t="str">
        <f ca="1">IF(AND(W92="2",G92&lt;&gt;Lists!$A$17),AA92,Z92)</f>
        <v/>
      </c>
      <c r="L92" s="33" t="str">
        <f t="shared" ca="1" si="11"/>
        <v/>
      </c>
      <c r="M92" s="5">
        <f>Planning!AN76</f>
        <v>0</v>
      </c>
      <c r="N92" s="5">
        <f>'Month 10'!M92+'Month 10'!N92-'Month 10'!O92</f>
        <v>0</v>
      </c>
      <c r="O92" s="166"/>
      <c r="P92" s="32" t="str">
        <f t="shared" si="14"/>
        <v/>
      </c>
      <c r="Q92" s="33" t="str">
        <f t="shared" si="12"/>
        <v/>
      </c>
      <c r="R92" s="89">
        <f ca="1">SUMIFS($J$25:$J$224,$C$25:$C$224,$C92,$G$25:$G$224,Lists!$A$16)</f>
        <v>0</v>
      </c>
      <c r="S92" s="89">
        <f t="shared" si="15"/>
        <v>0</v>
      </c>
      <c r="U92" s="2" t="str">
        <f t="shared" si="16"/>
        <v/>
      </c>
      <c r="W92" s="2" t="str">
        <f>IF(C92=0,"",LEFT(INDEX(Lists!$H$5:$H$49,MATCH(C92,Lists!$G$5:$G$49,0),1),1))</f>
        <v/>
      </c>
      <c r="Y92" s="4">
        <f ca="1">'Month 10'!H92+'Month 10'!I92-'Month 10'!J92</f>
        <v>0</v>
      </c>
      <c r="Z92" s="2" t="str">
        <f t="shared" ca="1" si="17"/>
        <v/>
      </c>
      <c r="AA92" s="2" t="str">
        <f t="shared" ca="1" si="13"/>
        <v/>
      </c>
      <c r="AC92" s="627" t="str">
        <f t="shared" si="18"/>
        <v>0</v>
      </c>
    </row>
    <row r="93" spans="1:29" ht="39" hidden="1" customHeight="1" x14ac:dyDescent="0.2">
      <c r="A93" s="14" t="str">
        <f>Planning!A77</f>
        <v>I069</v>
      </c>
      <c r="B93" s="9">
        <f>Planning!B77</f>
        <v>0</v>
      </c>
      <c r="C93" s="9">
        <f>Planning!C77</f>
        <v>0</v>
      </c>
      <c r="D93" s="9">
        <f>Planning!D77</f>
        <v>0</v>
      </c>
      <c r="E93" s="3">
        <f>Planning!E77</f>
        <v>0</v>
      </c>
      <c r="F93" s="3" t="str">
        <f>IF(Planning!G77&lt;&gt;0,Planning!G77,"")</f>
        <v/>
      </c>
      <c r="G93" s="194">
        <f>Planning!H77</f>
        <v>0</v>
      </c>
      <c r="H93" s="4">
        <f>Planning!AM77</f>
        <v>0</v>
      </c>
      <c r="I93" s="198">
        <f ca="1">IF(OR(W93="1",AND(W93&lt;&gt;"1",G93=Lists!$A$17)),Y93,0)</f>
        <v>0</v>
      </c>
      <c r="J93" s="174"/>
      <c r="K93" s="32" t="str">
        <f ca="1">IF(AND(W93="2",G93&lt;&gt;Lists!$A$17),AA93,Z93)</f>
        <v/>
      </c>
      <c r="L93" s="33" t="str">
        <f t="shared" ca="1" si="11"/>
        <v/>
      </c>
      <c r="M93" s="5">
        <f>Planning!AN77</f>
        <v>0</v>
      </c>
      <c r="N93" s="5">
        <f>'Month 10'!M93+'Month 10'!N93-'Month 10'!O93</f>
        <v>0</v>
      </c>
      <c r="O93" s="166"/>
      <c r="P93" s="32" t="str">
        <f t="shared" si="14"/>
        <v/>
      </c>
      <c r="Q93" s="33" t="str">
        <f t="shared" si="12"/>
        <v/>
      </c>
      <c r="R93" s="89">
        <f ca="1">SUMIFS($J$25:$J$224,$C$25:$C$224,$C93,$G$25:$G$224,Lists!$A$16)</f>
        <v>0</v>
      </c>
      <c r="S93" s="89">
        <f t="shared" si="15"/>
        <v>0</v>
      </c>
      <c r="U93" s="2" t="str">
        <f t="shared" si="16"/>
        <v/>
      </c>
      <c r="W93" s="2" t="str">
        <f>IF(C93=0,"",LEFT(INDEX(Lists!$H$5:$H$49,MATCH(C93,Lists!$G$5:$G$49,0),1),1))</f>
        <v/>
      </c>
      <c r="Y93" s="4">
        <f ca="1">'Month 10'!H93+'Month 10'!I93-'Month 10'!J93</f>
        <v>0</v>
      </c>
      <c r="Z93" s="2" t="str">
        <f t="shared" ca="1" si="17"/>
        <v/>
      </c>
      <c r="AA93" s="2" t="str">
        <f t="shared" ca="1" si="13"/>
        <v/>
      </c>
      <c r="AC93" s="627" t="str">
        <f t="shared" si="18"/>
        <v>0</v>
      </c>
    </row>
    <row r="94" spans="1:29" ht="39" hidden="1" customHeight="1" x14ac:dyDescent="0.2">
      <c r="A94" s="14" t="str">
        <f>Planning!A78</f>
        <v>I070</v>
      </c>
      <c r="B94" s="9">
        <f>Planning!B78</f>
        <v>0</v>
      </c>
      <c r="C94" s="9">
        <f>Planning!C78</f>
        <v>0</v>
      </c>
      <c r="D94" s="9">
        <f>Planning!D78</f>
        <v>0</v>
      </c>
      <c r="E94" s="3">
        <f>Planning!E78</f>
        <v>0</v>
      </c>
      <c r="F94" s="3" t="str">
        <f>IF(Planning!G78&lt;&gt;0,Planning!G78,"")</f>
        <v/>
      </c>
      <c r="G94" s="194">
        <f>Planning!H78</f>
        <v>0</v>
      </c>
      <c r="H94" s="4">
        <f>Planning!AM78</f>
        <v>0</v>
      </c>
      <c r="I94" s="198">
        <f ca="1">IF(OR(W94="1",AND(W94&lt;&gt;"1",G94=Lists!$A$17)),Y94,0)</f>
        <v>0</v>
      </c>
      <c r="J94" s="174"/>
      <c r="K94" s="32" t="str">
        <f ca="1">IF(AND(W94="2",G94&lt;&gt;Lists!$A$17),AA94,Z94)</f>
        <v/>
      </c>
      <c r="L94" s="33" t="str">
        <f t="shared" ca="1" si="11"/>
        <v/>
      </c>
      <c r="M94" s="5">
        <f>Planning!AN78</f>
        <v>0</v>
      </c>
      <c r="N94" s="5">
        <f>'Month 10'!M94+'Month 10'!N94-'Month 10'!O94</f>
        <v>0</v>
      </c>
      <c r="O94" s="166"/>
      <c r="P94" s="32" t="str">
        <f t="shared" si="14"/>
        <v/>
      </c>
      <c r="Q94" s="33" t="str">
        <f t="shared" si="12"/>
        <v/>
      </c>
      <c r="R94" s="89">
        <f ca="1">SUMIFS($J$25:$J$224,$C$25:$C$224,$C94,$G$25:$G$224,Lists!$A$16)</f>
        <v>0</v>
      </c>
      <c r="S94" s="89">
        <f t="shared" si="15"/>
        <v>0</v>
      </c>
      <c r="U94" s="2" t="str">
        <f t="shared" si="16"/>
        <v/>
      </c>
      <c r="W94" s="2" t="str">
        <f>IF(C94=0,"",LEFT(INDEX(Lists!$H$5:$H$49,MATCH(C94,Lists!$G$5:$G$49,0),1),1))</f>
        <v/>
      </c>
      <c r="Y94" s="4">
        <f ca="1">'Month 10'!H94+'Month 10'!I94-'Month 10'!J94</f>
        <v>0</v>
      </c>
      <c r="Z94" s="2" t="str">
        <f t="shared" ca="1" si="17"/>
        <v/>
      </c>
      <c r="AA94" s="2" t="str">
        <f t="shared" ca="1" si="13"/>
        <v/>
      </c>
      <c r="AC94" s="627" t="str">
        <f t="shared" si="18"/>
        <v>0</v>
      </c>
    </row>
    <row r="95" spans="1:29" ht="39" hidden="1" customHeight="1" x14ac:dyDescent="0.2">
      <c r="A95" s="14" t="str">
        <f>Planning!A79</f>
        <v>I071</v>
      </c>
      <c r="B95" s="9">
        <f>Planning!B79</f>
        <v>0</v>
      </c>
      <c r="C95" s="9">
        <f>Planning!C79</f>
        <v>0</v>
      </c>
      <c r="D95" s="9">
        <f>Planning!D79</f>
        <v>0</v>
      </c>
      <c r="E95" s="3">
        <f>Planning!E79</f>
        <v>0</v>
      </c>
      <c r="F95" s="3" t="str">
        <f>IF(Planning!G79&lt;&gt;0,Planning!G79,"")</f>
        <v/>
      </c>
      <c r="G95" s="194">
        <f>Planning!H79</f>
        <v>0</v>
      </c>
      <c r="H95" s="4">
        <f>Planning!AM79</f>
        <v>0</v>
      </c>
      <c r="I95" s="198">
        <f ca="1">IF(OR(W95="1",AND(W95&lt;&gt;"1",G95=Lists!$A$17)),Y95,0)</f>
        <v>0</v>
      </c>
      <c r="J95" s="174"/>
      <c r="K95" s="32" t="str">
        <f ca="1">IF(AND(W95="2",G95&lt;&gt;Lists!$A$17),AA95,Z95)</f>
        <v/>
      </c>
      <c r="L95" s="33" t="str">
        <f t="shared" ca="1" si="11"/>
        <v/>
      </c>
      <c r="M95" s="5">
        <f>Planning!AN79</f>
        <v>0</v>
      </c>
      <c r="N95" s="5">
        <f>'Month 10'!M95+'Month 10'!N95-'Month 10'!O95</f>
        <v>0</v>
      </c>
      <c r="O95" s="166"/>
      <c r="P95" s="32" t="str">
        <f t="shared" si="14"/>
        <v/>
      </c>
      <c r="Q95" s="33" t="str">
        <f t="shared" si="12"/>
        <v/>
      </c>
      <c r="R95" s="89">
        <f ca="1">SUMIFS($J$25:$J$224,$C$25:$C$224,$C95,$G$25:$G$224,Lists!$A$16)</f>
        <v>0</v>
      </c>
      <c r="S95" s="89">
        <f t="shared" si="15"/>
        <v>0</v>
      </c>
      <c r="U95" s="2" t="str">
        <f t="shared" si="16"/>
        <v/>
      </c>
      <c r="W95" s="2" t="str">
        <f>IF(C95=0,"",LEFT(INDEX(Lists!$H$5:$H$49,MATCH(C95,Lists!$G$5:$G$49,0),1),1))</f>
        <v/>
      </c>
      <c r="Y95" s="4">
        <f ca="1">'Month 10'!H95+'Month 10'!I95-'Month 10'!J95</f>
        <v>0</v>
      </c>
      <c r="Z95" s="2" t="str">
        <f t="shared" ca="1" si="17"/>
        <v/>
      </c>
      <c r="AA95" s="2" t="str">
        <f t="shared" ca="1" si="13"/>
        <v/>
      </c>
      <c r="AC95" s="627" t="str">
        <f t="shared" si="18"/>
        <v>0</v>
      </c>
    </row>
    <row r="96" spans="1:29" ht="39" hidden="1" customHeight="1" x14ac:dyDescent="0.2">
      <c r="A96" s="14" t="str">
        <f>Planning!A80</f>
        <v>I072</v>
      </c>
      <c r="B96" s="9">
        <f>Planning!B80</f>
        <v>0</v>
      </c>
      <c r="C96" s="9">
        <f>Planning!C80</f>
        <v>0</v>
      </c>
      <c r="D96" s="9">
        <f>Planning!D80</f>
        <v>0</v>
      </c>
      <c r="E96" s="3">
        <f>Planning!E80</f>
        <v>0</v>
      </c>
      <c r="F96" s="3" t="str">
        <f>IF(Planning!G80&lt;&gt;0,Planning!G80,"")</f>
        <v/>
      </c>
      <c r="G96" s="194">
        <f>Planning!H80</f>
        <v>0</v>
      </c>
      <c r="H96" s="4">
        <f>Planning!AM80</f>
        <v>0</v>
      </c>
      <c r="I96" s="198">
        <f ca="1">IF(OR(W96="1",AND(W96&lt;&gt;"1",G96=Lists!$A$17)),Y96,0)</f>
        <v>0</v>
      </c>
      <c r="J96" s="174"/>
      <c r="K96" s="32" t="str">
        <f ca="1">IF(AND(W96="2",G96&lt;&gt;Lists!$A$17),AA96,Z96)</f>
        <v/>
      </c>
      <c r="L96" s="33" t="str">
        <f t="shared" ca="1" si="11"/>
        <v/>
      </c>
      <c r="M96" s="5">
        <f>Planning!AN80</f>
        <v>0</v>
      </c>
      <c r="N96" s="5">
        <f>'Month 10'!M96+'Month 10'!N96-'Month 10'!O96</f>
        <v>0</v>
      </c>
      <c r="O96" s="166"/>
      <c r="P96" s="32" t="str">
        <f t="shared" si="14"/>
        <v/>
      </c>
      <c r="Q96" s="33" t="str">
        <f t="shared" si="12"/>
        <v/>
      </c>
      <c r="R96" s="89">
        <f ca="1">SUMIFS($J$25:$J$224,$C$25:$C$224,$C96,$G$25:$G$224,Lists!$A$16)</f>
        <v>0</v>
      </c>
      <c r="S96" s="89">
        <f t="shared" si="15"/>
        <v>0</v>
      </c>
      <c r="U96" s="2" t="str">
        <f t="shared" si="16"/>
        <v/>
      </c>
      <c r="W96" s="2" t="str">
        <f>IF(C96=0,"",LEFT(INDEX(Lists!$H$5:$H$49,MATCH(C96,Lists!$G$5:$G$49,0),1),1))</f>
        <v/>
      </c>
      <c r="Y96" s="4">
        <f ca="1">'Month 10'!H96+'Month 10'!I96-'Month 10'!J96</f>
        <v>0</v>
      </c>
      <c r="Z96" s="2" t="str">
        <f t="shared" ca="1" si="17"/>
        <v/>
      </c>
      <c r="AA96" s="2" t="str">
        <f t="shared" ca="1" si="13"/>
        <v/>
      </c>
      <c r="AC96" s="627" t="str">
        <f t="shared" si="18"/>
        <v>0</v>
      </c>
    </row>
    <row r="97" spans="1:29" ht="39" hidden="1" customHeight="1" x14ac:dyDescent="0.2">
      <c r="A97" s="14" t="str">
        <f>Planning!A81</f>
        <v>I073</v>
      </c>
      <c r="B97" s="9">
        <f>Planning!B81</f>
        <v>0</v>
      </c>
      <c r="C97" s="9">
        <f>Planning!C81</f>
        <v>0</v>
      </c>
      <c r="D97" s="9">
        <f>Planning!D81</f>
        <v>0</v>
      </c>
      <c r="E97" s="3">
        <f>Planning!E81</f>
        <v>0</v>
      </c>
      <c r="F97" s="3" t="str">
        <f>IF(Planning!G81&lt;&gt;0,Planning!G81,"")</f>
        <v/>
      </c>
      <c r="G97" s="194">
        <f>Planning!H81</f>
        <v>0</v>
      </c>
      <c r="H97" s="4">
        <f>Planning!AM81</f>
        <v>0</v>
      </c>
      <c r="I97" s="198">
        <f ca="1">IF(OR(W97="1",AND(W97&lt;&gt;"1",G97=Lists!$A$17)),Y97,0)</f>
        <v>0</v>
      </c>
      <c r="J97" s="174"/>
      <c r="K97" s="32" t="str">
        <f ca="1">IF(AND(W97="2",G97&lt;&gt;Lists!$A$17),AA97,Z97)</f>
        <v/>
      </c>
      <c r="L97" s="33" t="str">
        <f t="shared" ca="1" si="11"/>
        <v/>
      </c>
      <c r="M97" s="5">
        <f>Planning!AN81</f>
        <v>0</v>
      </c>
      <c r="N97" s="5">
        <f>'Month 10'!M97+'Month 10'!N97-'Month 10'!O97</f>
        <v>0</v>
      </c>
      <c r="O97" s="166"/>
      <c r="P97" s="32" t="str">
        <f t="shared" si="14"/>
        <v/>
      </c>
      <c r="Q97" s="33" t="str">
        <f t="shared" si="12"/>
        <v/>
      </c>
      <c r="R97" s="89">
        <f ca="1">SUMIFS($J$25:$J$224,$C$25:$C$224,$C97,$G$25:$G$224,Lists!$A$16)</f>
        <v>0</v>
      </c>
      <c r="S97" s="89">
        <f t="shared" si="15"/>
        <v>0</v>
      </c>
      <c r="U97" s="2" t="str">
        <f t="shared" si="16"/>
        <v/>
      </c>
      <c r="W97" s="2" t="str">
        <f>IF(C97=0,"",LEFT(INDEX(Lists!$H$5:$H$49,MATCH(C97,Lists!$G$5:$G$49,0),1),1))</f>
        <v/>
      </c>
      <c r="Y97" s="4">
        <f ca="1">'Month 10'!H97+'Month 10'!I97-'Month 10'!J97</f>
        <v>0</v>
      </c>
      <c r="Z97" s="2" t="str">
        <f t="shared" ca="1" si="17"/>
        <v/>
      </c>
      <c r="AA97" s="2" t="str">
        <f t="shared" ca="1" si="13"/>
        <v/>
      </c>
      <c r="AC97" s="627" t="str">
        <f t="shared" si="18"/>
        <v>0</v>
      </c>
    </row>
    <row r="98" spans="1:29" ht="39" hidden="1" customHeight="1" x14ac:dyDescent="0.2">
      <c r="A98" s="14" t="str">
        <f>Planning!A82</f>
        <v>I074</v>
      </c>
      <c r="B98" s="9">
        <f>Planning!B82</f>
        <v>0</v>
      </c>
      <c r="C98" s="9">
        <f>Planning!C82</f>
        <v>0</v>
      </c>
      <c r="D98" s="9">
        <f>Planning!D82</f>
        <v>0</v>
      </c>
      <c r="E98" s="3">
        <f>Planning!E82</f>
        <v>0</v>
      </c>
      <c r="F98" s="3" t="str">
        <f>IF(Planning!G82&lt;&gt;0,Planning!G82,"")</f>
        <v/>
      </c>
      <c r="G98" s="194">
        <f>Planning!H82</f>
        <v>0</v>
      </c>
      <c r="H98" s="4">
        <f>Planning!AM82</f>
        <v>0</v>
      </c>
      <c r="I98" s="198">
        <f ca="1">IF(OR(W98="1",AND(W98&lt;&gt;"1",G98=Lists!$A$17)),Y98,0)</f>
        <v>0</v>
      </c>
      <c r="J98" s="174"/>
      <c r="K98" s="32" t="str">
        <f ca="1">IF(AND(W98="2",G98&lt;&gt;Lists!$A$17),AA98,Z98)</f>
        <v/>
      </c>
      <c r="L98" s="33" t="str">
        <f t="shared" ca="1" si="11"/>
        <v/>
      </c>
      <c r="M98" s="5">
        <f>Planning!AN82</f>
        <v>0</v>
      </c>
      <c r="N98" s="5">
        <f>'Month 10'!M98+'Month 10'!N98-'Month 10'!O98</f>
        <v>0</v>
      </c>
      <c r="O98" s="166"/>
      <c r="P98" s="32" t="str">
        <f t="shared" si="14"/>
        <v/>
      </c>
      <c r="Q98" s="33" t="str">
        <f t="shared" si="12"/>
        <v/>
      </c>
      <c r="R98" s="89">
        <f ca="1">SUMIFS($J$25:$J$224,$C$25:$C$224,$C98,$G$25:$G$224,Lists!$A$16)</f>
        <v>0</v>
      </c>
      <c r="S98" s="89">
        <f t="shared" si="15"/>
        <v>0</v>
      </c>
      <c r="U98" s="2" t="str">
        <f t="shared" si="16"/>
        <v/>
      </c>
      <c r="W98" s="2" t="str">
        <f>IF(C98=0,"",LEFT(INDEX(Lists!$H$5:$H$49,MATCH(C98,Lists!$G$5:$G$49,0),1),1))</f>
        <v/>
      </c>
      <c r="Y98" s="4">
        <f ca="1">'Month 10'!H98+'Month 10'!I98-'Month 10'!J98</f>
        <v>0</v>
      </c>
      <c r="Z98" s="2" t="str">
        <f t="shared" ca="1" si="17"/>
        <v/>
      </c>
      <c r="AA98" s="2" t="str">
        <f t="shared" ca="1" si="13"/>
        <v/>
      </c>
      <c r="AC98" s="627" t="str">
        <f t="shared" si="18"/>
        <v>0</v>
      </c>
    </row>
    <row r="99" spans="1:29" ht="39" hidden="1" customHeight="1" x14ac:dyDescent="0.2">
      <c r="A99" s="14" t="str">
        <f>Planning!A83</f>
        <v>I075</v>
      </c>
      <c r="B99" s="9">
        <f>Planning!B83</f>
        <v>0</v>
      </c>
      <c r="C99" s="9">
        <f>Planning!C83</f>
        <v>0</v>
      </c>
      <c r="D99" s="9">
        <f>Planning!D83</f>
        <v>0</v>
      </c>
      <c r="E99" s="3">
        <f>Planning!E83</f>
        <v>0</v>
      </c>
      <c r="F99" s="3" t="str">
        <f>IF(Planning!G83&lt;&gt;0,Planning!G83,"")</f>
        <v/>
      </c>
      <c r="G99" s="194">
        <f>Planning!H83</f>
        <v>0</v>
      </c>
      <c r="H99" s="4">
        <f>Planning!AM83</f>
        <v>0</v>
      </c>
      <c r="I99" s="198">
        <f ca="1">IF(OR(W99="1",AND(W99&lt;&gt;"1",G99=Lists!$A$17)),Y99,0)</f>
        <v>0</v>
      </c>
      <c r="J99" s="174"/>
      <c r="K99" s="32" t="str">
        <f ca="1">IF(AND(W99="2",G99&lt;&gt;Lists!$A$17),AA99,Z99)</f>
        <v/>
      </c>
      <c r="L99" s="33" t="str">
        <f t="shared" ca="1" si="11"/>
        <v/>
      </c>
      <c r="M99" s="5">
        <f>Planning!AN83</f>
        <v>0</v>
      </c>
      <c r="N99" s="5">
        <f>'Month 10'!M99+'Month 10'!N99-'Month 10'!O99</f>
        <v>0</v>
      </c>
      <c r="O99" s="166"/>
      <c r="P99" s="32" t="str">
        <f t="shared" si="14"/>
        <v/>
      </c>
      <c r="Q99" s="33" t="str">
        <f t="shared" si="12"/>
        <v/>
      </c>
      <c r="R99" s="89">
        <f ca="1">SUMIFS($J$25:$J$224,$C$25:$C$224,$C99,$G$25:$G$224,Lists!$A$16)</f>
        <v>0</v>
      </c>
      <c r="S99" s="89">
        <f t="shared" si="15"/>
        <v>0</v>
      </c>
      <c r="U99" s="2" t="str">
        <f t="shared" si="16"/>
        <v/>
      </c>
      <c r="W99" s="2" t="str">
        <f>IF(C99=0,"",LEFT(INDEX(Lists!$H$5:$H$49,MATCH(C99,Lists!$G$5:$G$49,0),1),1))</f>
        <v/>
      </c>
      <c r="Y99" s="4">
        <f ca="1">'Month 10'!H99+'Month 10'!I99-'Month 10'!J99</f>
        <v>0</v>
      </c>
      <c r="Z99" s="2" t="str">
        <f t="shared" ca="1" si="17"/>
        <v/>
      </c>
      <c r="AA99" s="2" t="str">
        <f t="shared" ca="1" si="13"/>
        <v/>
      </c>
      <c r="AC99" s="627" t="str">
        <f t="shared" si="18"/>
        <v>0</v>
      </c>
    </row>
    <row r="100" spans="1:29" ht="39" hidden="1" customHeight="1" x14ac:dyDescent="0.2">
      <c r="A100" s="14" t="str">
        <f>Planning!A84</f>
        <v>I076</v>
      </c>
      <c r="B100" s="9">
        <f>Planning!B84</f>
        <v>0</v>
      </c>
      <c r="C100" s="9">
        <f>Planning!C84</f>
        <v>0</v>
      </c>
      <c r="D100" s="9">
        <f>Planning!D84</f>
        <v>0</v>
      </c>
      <c r="E100" s="3">
        <f>Planning!E84</f>
        <v>0</v>
      </c>
      <c r="F100" s="3" t="str">
        <f>IF(Planning!G84&lt;&gt;0,Planning!G84,"")</f>
        <v/>
      </c>
      <c r="G100" s="194">
        <f>Planning!H84</f>
        <v>0</v>
      </c>
      <c r="H100" s="4">
        <f>Planning!AM84</f>
        <v>0</v>
      </c>
      <c r="I100" s="198">
        <f ca="1">IF(OR(W100="1",AND(W100&lt;&gt;"1",G100=Lists!$A$17)),Y100,0)</f>
        <v>0</v>
      </c>
      <c r="J100" s="174"/>
      <c r="K100" s="32" t="str">
        <f ca="1">IF(AND(W100="2",G100&lt;&gt;Lists!$A$17),AA100,Z100)</f>
        <v/>
      </c>
      <c r="L100" s="33" t="str">
        <f t="shared" ca="1" si="11"/>
        <v/>
      </c>
      <c r="M100" s="5">
        <f>Planning!AN84</f>
        <v>0</v>
      </c>
      <c r="N100" s="5">
        <f>'Month 10'!M100+'Month 10'!N100-'Month 10'!O100</f>
        <v>0</v>
      </c>
      <c r="O100" s="166"/>
      <c r="P100" s="32" t="str">
        <f t="shared" si="14"/>
        <v/>
      </c>
      <c r="Q100" s="33" t="str">
        <f t="shared" si="12"/>
        <v/>
      </c>
      <c r="R100" s="89">
        <f ca="1">SUMIFS($J$25:$J$224,$C$25:$C$224,$C100,$G$25:$G$224,Lists!$A$16)</f>
        <v>0</v>
      </c>
      <c r="S100" s="89">
        <f t="shared" si="15"/>
        <v>0</v>
      </c>
      <c r="U100" s="2" t="str">
        <f t="shared" si="16"/>
        <v/>
      </c>
      <c r="W100" s="2" t="str">
        <f>IF(C100=0,"",LEFT(INDEX(Lists!$H$5:$H$49,MATCH(C100,Lists!$G$5:$G$49,0),1),1))</f>
        <v/>
      </c>
      <c r="Y100" s="4">
        <f ca="1">'Month 10'!H100+'Month 10'!I100-'Month 10'!J100</f>
        <v>0</v>
      </c>
      <c r="Z100" s="2" t="str">
        <f t="shared" ca="1" si="17"/>
        <v/>
      </c>
      <c r="AA100" s="2" t="str">
        <f t="shared" ca="1" si="13"/>
        <v/>
      </c>
      <c r="AC100" s="627" t="str">
        <f t="shared" si="18"/>
        <v>0</v>
      </c>
    </row>
    <row r="101" spans="1:29" ht="39" hidden="1" customHeight="1" x14ac:dyDescent="0.2">
      <c r="A101" s="14" t="str">
        <f>Planning!A85</f>
        <v>I077</v>
      </c>
      <c r="B101" s="9">
        <f>Planning!B85</f>
        <v>0</v>
      </c>
      <c r="C101" s="9">
        <f>Planning!C85</f>
        <v>0</v>
      </c>
      <c r="D101" s="9">
        <f>Planning!D85</f>
        <v>0</v>
      </c>
      <c r="E101" s="3">
        <f>Planning!E85</f>
        <v>0</v>
      </c>
      <c r="F101" s="3" t="str">
        <f>IF(Planning!G85&lt;&gt;0,Planning!G85,"")</f>
        <v/>
      </c>
      <c r="G101" s="194">
        <f>Planning!H85</f>
        <v>0</v>
      </c>
      <c r="H101" s="4">
        <f>Planning!AM85</f>
        <v>0</v>
      </c>
      <c r="I101" s="198">
        <f ca="1">IF(OR(W101="1",AND(W101&lt;&gt;"1",G101=Lists!$A$17)),Y101,0)</f>
        <v>0</v>
      </c>
      <c r="J101" s="174"/>
      <c r="K101" s="32" t="str">
        <f ca="1">IF(AND(W101="2",G101&lt;&gt;Lists!$A$17),AA101,Z101)</f>
        <v/>
      </c>
      <c r="L101" s="33" t="str">
        <f t="shared" ca="1" si="11"/>
        <v/>
      </c>
      <c r="M101" s="5">
        <f>Planning!AN85</f>
        <v>0</v>
      </c>
      <c r="N101" s="5">
        <f>'Month 10'!M101+'Month 10'!N101-'Month 10'!O101</f>
        <v>0</v>
      </c>
      <c r="O101" s="166"/>
      <c r="P101" s="32" t="str">
        <f t="shared" si="14"/>
        <v/>
      </c>
      <c r="Q101" s="33" t="str">
        <f t="shared" si="12"/>
        <v/>
      </c>
      <c r="R101" s="89">
        <f ca="1">SUMIFS($J$25:$J$224,$C$25:$C$224,$C101,$G$25:$G$224,Lists!$A$16)</f>
        <v>0</v>
      </c>
      <c r="S101" s="89">
        <f t="shared" si="15"/>
        <v>0</v>
      </c>
      <c r="U101" s="2" t="str">
        <f t="shared" si="16"/>
        <v/>
      </c>
      <c r="W101" s="2" t="str">
        <f>IF(C101=0,"",LEFT(INDEX(Lists!$H$5:$H$49,MATCH(C101,Lists!$G$5:$G$49,0),1),1))</f>
        <v/>
      </c>
      <c r="Y101" s="4">
        <f ca="1">'Month 10'!H101+'Month 10'!I101-'Month 10'!J101</f>
        <v>0</v>
      </c>
      <c r="Z101" s="2" t="str">
        <f t="shared" ca="1" si="17"/>
        <v/>
      </c>
      <c r="AA101" s="2" t="str">
        <f t="shared" ca="1" si="13"/>
        <v/>
      </c>
      <c r="AC101" s="627" t="str">
        <f t="shared" si="18"/>
        <v>0</v>
      </c>
    </row>
    <row r="102" spans="1:29" ht="39" hidden="1" customHeight="1" x14ac:dyDescent="0.2">
      <c r="A102" s="14" t="str">
        <f>Planning!A86</f>
        <v>I078</v>
      </c>
      <c r="B102" s="9">
        <f>Planning!B86</f>
        <v>0</v>
      </c>
      <c r="C102" s="9">
        <f>Planning!C86</f>
        <v>0</v>
      </c>
      <c r="D102" s="9">
        <f>Planning!D86</f>
        <v>0</v>
      </c>
      <c r="E102" s="3">
        <f>Planning!E86</f>
        <v>0</v>
      </c>
      <c r="F102" s="3" t="str">
        <f>IF(Planning!G86&lt;&gt;0,Planning!G86,"")</f>
        <v/>
      </c>
      <c r="G102" s="194">
        <f>Planning!H86</f>
        <v>0</v>
      </c>
      <c r="H102" s="4">
        <f>Planning!AM86</f>
        <v>0</v>
      </c>
      <c r="I102" s="198">
        <f ca="1">IF(OR(W102="1",AND(W102&lt;&gt;"1",G102=Lists!$A$17)),Y102,0)</f>
        <v>0</v>
      </c>
      <c r="J102" s="174"/>
      <c r="K102" s="32" t="str">
        <f ca="1">IF(AND(W102="2",G102&lt;&gt;Lists!$A$17),AA102,Z102)</f>
        <v/>
      </c>
      <c r="L102" s="33" t="str">
        <f t="shared" ca="1" si="11"/>
        <v/>
      </c>
      <c r="M102" s="5">
        <f>Planning!AN86</f>
        <v>0</v>
      </c>
      <c r="N102" s="5">
        <f>'Month 10'!M102+'Month 10'!N102-'Month 10'!O102</f>
        <v>0</v>
      </c>
      <c r="O102" s="166"/>
      <c r="P102" s="32" t="str">
        <f t="shared" si="14"/>
        <v/>
      </c>
      <c r="Q102" s="33" t="str">
        <f t="shared" si="12"/>
        <v/>
      </c>
      <c r="R102" s="89">
        <f ca="1">SUMIFS($J$25:$J$224,$C$25:$C$224,$C102,$G$25:$G$224,Lists!$A$16)</f>
        <v>0</v>
      </c>
      <c r="S102" s="89">
        <f t="shared" si="15"/>
        <v>0</v>
      </c>
      <c r="U102" s="2" t="str">
        <f t="shared" si="16"/>
        <v/>
      </c>
      <c r="W102" s="2" t="str">
        <f>IF(C102=0,"",LEFT(INDEX(Lists!$H$5:$H$49,MATCH(C102,Lists!$G$5:$G$49,0),1),1))</f>
        <v/>
      </c>
      <c r="Y102" s="4">
        <f ca="1">'Month 10'!H102+'Month 10'!I102-'Month 10'!J102</f>
        <v>0</v>
      </c>
      <c r="Z102" s="2" t="str">
        <f t="shared" ca="1" si="17"/>
        <v/>
      </c>
      <c r="AA102" s="2" t="str">
        <f t="shared" ca="1" si="13"/>
        <v/>
      </c>
      <c r="AC102" s="627" t="str">
        <f t="shared" si="18"/>
        <v>0</v>
      </c>
    </row>
    <row r="103" spans="1:29" ht="39" hidden="1" customHeight="1" x14ac:dyDescent="0.2">
      <c r="A103" s="14" t="str">
        <f>Planning!A87</f>
        <v>I079</v>
      </c>
      <c r="B103" s="9">
        <f>Planning!B87</f>
        <v>0</v>
      </c>
      <c r="C103" s="9">
        <f>Planning!C87</f>
        <v>0</v>
      </c>
      <c r="D103" s="9">
        <f>Planning!D87</f>
        <v>0</v>
      </c>
      <c r="E103" s="3">
        <f>Planning!E87</f>
        <v>0</v>
      </c>
      <c r="F103" s="3" t="str">
        <f>IF(Planning!G87&lt;&gt;0,Planning!G87,"")</f>
        <v/>
      </c>
      <c r="G103" s="194">
        <f>Planning!H87</f>
        <v>0</v>
      </c>
      <c r="H103" s="4">
        <f>Planning!AM87</f>
        <v>0</v>
      </c>
      <c r="I103" s="198">
        <f ca="1">IF(OR(W103="1",AND(W103&lt;&gt;"1",G103=Lists!$A$17)),Y103,0)</f>
        <v>0</v>
      </c>
      <c r="J103" s="174"/>
      <c r="K103" s="32" t="str">
        <f ca="1">IF(AND(W103="2",G103&lt;&gt;Lists!$A$17),AA103,Z103)</f>
        <v/>
      </c>
      <c r="L103" s="33" t="str">
        <f t="shared" ca="1" si="11"/>
        <v/>
      </c>
      <c r="M103" s="5">
        <f>Planning!AN87</f>
        <v>0</v>
      </c>
      <c r="N103" s="5">
        <f>'Month 10'!M103+'Month 10'!N103-'Month 10'!O103</f>
        <v>0</v>
      </c>
      <c r="O103" s="166"/>
      <c r="P103" s="32" t="str">
        <f t="shared" si="14"/>
        <v/>
      </c>
      <c r="Q103" s="33" t="str">
        <f t="shared" si="12"/>
        <v/>
      </c>
      <c r="R103" s="89">
        <f ca="1">SUMIFS($J$25:$J$224,$C$25:$C$224,$C103,$G$25:$G$224,Lists!$A$16)</f>
        <v>0</v>
      </c>
      <c r="S103" s="89">
        <f t="shared" si="15"/>
        <v>0</v>
      </c>
      <c r="U103" s="2" t="str">
        <f t="shared" si="16"/>
        <v/>
      </c>
      <c r="W103" s="2" t="str">
        <f>IF(C103=0,"",LEFT(INDEX(Lists!$H$5:$H$49,MATCH(C103,Lists!$G$5:$G$49,0),1),1))</f>
        <v/>
      </c>
      <c r="Y103" s="4">
        <f ca="1">'Month 10'!H103+'Month 10'!I103-'Month 10'!J103</f>
        <v>0</v>
      </c>
      <c r="Z103" s="2" t="str">
        <f t="shared" ca="1" si="17"/>
        <v/>
      </c>
      <c r="AA103" s="2" t="str">
        <f t="shared" ca="1" si="13"/>
        <v/>
      </c>
      <c r="AC103" s="627" t="str">
        <f t="shared" si="18"/>
        <v>0</v>
      </c>
    </row>
    <row r="104" spans="1:29" ht="39" hidden="1" customHeight="1" x14ac:dyDescent="0.2">
      <c r="A104" s="14" t="str">
        <f>Planning!A88</f>
        <v>I080</v>
      </c>
      <c r="B104" s="9">
        <f>Planning!B88</f>
        <v>0</v>
      </c>
      <c r="C104" s="9">
        <f>Planning!C88</f>
        <v>0</v>
      </c>
      <c r="D104" s="9">
        <f>Planning!D88</f>
        <v>0</v>
      </c>
      <c r="E104" s="3">
        <f>Planning!E88</f>
        <v>0</v>
      </c>
      <c r="F104" s="3" t="str">
        <f>IF(Planning!G88&lt;&gt;0,Planning!G88,"")</f>
        <v/>
      </c>
      <c r="G104" s="194">
        <f>Planning!H88</f>
        <v>0</v>
      </c>
      <c r="H104" s="4">
        <f>Planning!AM88</f>
        <v>0</v>
      </c>
      <c r="I104" s="198">
        <f ca="1">IF(OR(W104="1",AND(W104&lt;&gt;"1",G104=Lists!$A$17)),Y104,0)</f>
        <v>0</v>
      </c>
      <c r="J104" s="174"/>
      <c r="K104" s="32" t="str">
        <f ca="1">IF(AND(W104="2",G104&lt;&gt;Lists!$A$17),AA104,Z104)</f>
        <v/>
      </c>
      <c r="L104" s="33" t="str">
        <f t="shared" ca="1" si="11"/>
        <v/>
      </c>
      <c r="M104" s="5">
        <f>Planning!AN88</f>
        <v>0</v>
      </c>
      <c r="N104" s="5">
        <f>'Month 10'!M104+'Month 10'!N104-'Month 10'!O104</f>
        <v>0</v>
      </c>
      <c r="O104" s="166"/>
      <c r="P104" s="32" t="str">
        <f t="shared" si="14"/>
        <v/>
      </c>
      <c r="Q104" s="33" t="str">
        <f t="shared" si="12"/>
        <v/>
      </c>
      <c r="R104" s="89">
        <f ca="1">SUMIFS($J$25:$J$224,$C$25:$C$224,$C104,$G$25:$G$224,Lists!$A$16)</f>
        <v>0</v>
      </c>
      <c r="S104" s="89">
        <f t="shared" si="15"/>
        <v>0</v>
      </c>
      <c r="U104" s="2" t="str">
        <f t="shared" si="16"/>
        <v/>
      </c>
      <c r="W104" s="2" t="str">
        <f>IF(C104=0,"",LEFT(INDEX(Lists!$H$5:$H$49,MATCH(C104,Lists!$G$5:$G$49,0),1),1))</f>
        <v/>
      </c>
      <c r="Y104" s="4">
        <f ca="1">'Month 10'!H104+'Month 10'!I104-'Month 10'!J104</f>
        <v>0</v>
      </c>
      <c r="Z104" s="2" t="str">
        <f t="shared" ca="1" si="17"/>
        <v/>
      </c>
      <c r="AA104" s="2" t="str">
        <f t="shared" ca="1" si="13"/>
        <v/>
      </c>
      <c r="AC104" s="627" t="str">
        <f t="shared" si="18"/>
        <v>0</v>
      </c>
    </row>
    <row r="105" spans="1:29" ht="39" hidden="1" customHeight="1" x14ac:dyDescent="0.2">
      <c r="A105" s="14" t="str">
        <f>Planning!A89</f>
        <v>I081</v>
      </c>
      <c r="B105" s="9">
        <f>Planning!B89</f>
        <v>0</v>
      </c>
      <c r="C105" s="9">
        <f>Planning!C89</f>
        <v>0</v>
      </c>
      <c r="D105" s="9">
        <f>Planning!D89</f>
        <v>0</v>
      </c>
      <c r="E105" s="3">
        <f>Planning!E89</f>
        <v>0</v>
      </c>
      <c r="F105" s="3" t="str">
        <f>IF(Planning!G89&lt;&gt;0,Planning!G89,"")</f>
        <v/>
      </c>
      <c r="G105" s="194">
        <f>Planning!H89</f>
        <v>0</v>
      </c>
      <c r="H105" s="4">
        <f>Planning!AM89</f>
        <v>0</v>
      </c>
      <c r="I105" s="198">
        <f ca="1">IF(OR(W105="1",AND(W105&lt;&gt;"1",G105=Lists!$A$17)),Y105,0)</f>
        <v>0</v>
      </c>
      <c r="J105" s="174"/>
      <c r="K105" s="32" t="str">
        <f ca="1">IF(AND(W105="2",G105&lt;&gt;Lists!$A$17),AA105,Z105)</f>
        <v/>
      </c>
      <c r="L105" s="33" t="str">
        <f t="shared" ca="1" si="11"/>
        <v/>
      </c>
      <c r="M105" s="5">
        <f>Planning!AN89</f>
        <v>0</v>
      </c>
      <c r="N105" s="5">
        <f>'Month 10'!M105+'Month 10'!N105-'Month 10'!O105</f>
        <v>0</v>
      </c>
      <c r="O105" s="166"/>
      <c r="P105" s="32" t="str">
        <f t="shared" si="14"/>
        <v/>
      </c>
      <c r="Q105" s="33" t="str">
        <f t="shared" si="12"/>
        <v/>
      </c>
      <c r="R105" s="89">
        <f ca="1">SUMIFS($J$25:$J$224,$C$25:$C$224,$C105,$G$25:$G$224,Lists!$A$16)</f>
        <v>0</v>
      </c>
      <c r="S105" s="89">
        <f t="shared" si="15"/>
        <v>0</v>
      </c>
      <c r="U105" s="2" t="str">
        <f t="shared" si="16"/>
        <v/>
      </c>
      <c r="W105" s="2" t="str">
        <f>IF(C105=0,"",LEFT(INDEX(Lists!$H$5:$H$49,MATCH(C105,Lists!$G$5:$G$49,0),1),1))</f>
        <v/>
      </c>
      <c r="Y105" s="4">
        <f ca="1">'Month 10'!H105+'Month 10'!I105-'Month 10'!J105</f>
        <v>0</v>
      </c>
      <c r="Z105" s="2" t="str">
        <f t="shared" ca="1" si="17"/>
        <v/>
      </c>
      <c r="AA105" s="2" t="str">
        <f t="shared" ca="1" si="13"/>
        <v/>
      </c>
      <c r="AC105" s="627" t="str">
        <f t="shared" si="18"/>
        <v>0</v>
      </c>
    </row>
    <row r="106" spans="1:29" ht="39" hidden="1" customHeight="1" x14ac:dyDescent="0.2">
      <c r="A106" s="14" t="str">
        <f>Planning!A90</f>
        <v>I082</v>
      </c>
      <c r="B106" s="9">
        <f>Planning!B90</f>
        <v>0</v>
      </c>
      <c r="C106" s="9">
        <f>Planning!C90</f>
        <v>0</v>
      </c>
      <c r="D106" s="9">
        <f>Planning!D90</f>
        <v>0</v>
      </c>
      <c r="E106" s="3">
        <f>Planning!E90</f>
        <v>0</v>
      </c>
      <c r="F106" s="3" t="str">
        <f>IF(Planning!G90&lt;&gt;0,Planning!G90,"")</f>
        <v/>
      </c>
      <c r="G106" s="194">
        <f>Planning!H90</f>
        <v>0</v>
      </c>
      <c r="H106" s="4">
        <f>Planning!AM90</f>
        <v>0</v>
      </c>
      <c r="I106" s="198">
        <f ca="1">IF(OR(W106="1",AND(W106&lt;&gt;"1",G106=Lists!$A$17)),Y106,0)</f>
        <v>0</v>
      </c>
      <c r="J106" s="174"/>
      <c r="K106" s="32" t="str">
        <f ca="1">IF(AND(W106="2",G106&lt;&gt;Lists!$A$17),AA106,Z106)</f>
        <v/>
      </c>
      <c r="L106" s="33" t="str">
        <f t="shared" ca="1" si="11"/>
        <v/>
      </c>
      <c r="M106" s="5">
        <f>Planning!AN90</f>
        <v>0</v>
      </c>
      <c r="N106" s="5">
        <f>'Month 10'!M106+'Month 10'!N106-'Month 10'!O106</f>
        <v>0</v>
      </c>
      <c r="O106" s="166"/>
      <c r="P106" s="32" t="str">
        <f t="shared" si="14"/>
        <v/>
      </c>
      <c r="Q106" s="33" t="str">
        <f t="shared" si="12"/>
        <v/>
      </c>
      <c r="R106" s="89">
        <f ca="1">SUMIFS($J$25:$J$224,$C$25:$C$224,$C106,$G$25:$G$224,Lists!$A$16)</f>
        <v>0</v>
      </c>
      <c r="S106" s="89">
        <f t="shared" si="15"/>
        <v>0</v>
      </c>
      <c r="U106" s="2" t="str">
        <f t="shared" si="16"/>
        <v/>
      </c>
      <c r="W106" s="2" t="str">
        <f>IF(C106=0,"",LEFT(INDEX(Lists!$H$5:$H$49,MATCH(C106,Lists!$G$5:$G$49,0),1),1))</f>
        <v/>
      </c>
      <c r="Y106" s="4">
        <f ca="1">'Month 10'!H106+'Month 10'!I106-'Month 10'!J106</f>
        <v>0</v>
      </c>
      <c r="Z106" s="2" t="str">
        <f t="shared" ca="1" si="17"/>
        <v/>
      </c>
      <c r="AA106" s="2" t="str">
        <f t="shared" ca="1" si="13"/>
        <v/>
      </c>
      <c r="AC106" s="627" t="str">
        <f t="shared" si="18"/>
        <v>0</v>
      </c>
    </row>
    <row r="107" spans="1:29" ht="39" hidden="1" customHeight="1" x14ac:dyDescent="0.2">
      <c r="A107" s="14" t="str">
        <f>Planning!A91</f>
        <v>I083</v>
      </c>
      <c r="B107" s="9">
        <f>Planning!B91</f>
        <v>0</v>
      </c>
      <c r="C107" s="9">
        <f>Planning!C91</f>
        <v>0</v>
      </c>
      <c r="D107" s="9">
        <f>Planning!D91</f>
        <v>0</v>
      </c>
      <c r="E107" s="3">
        <f>Planning!E91</f>
        <v>0</v>
      </c>
      <c r="F107" s="3" t="str">
        <f>IF(Planning!G91&lt;&gt;0,Planning!G91,"")</f>
        <v/>
      </c>
      <c r="G107" s="194">
        <f>Planning!H91</f>
        <v>0</v>
      </c>
      <c r="H107" s="4">
        <f>Planning!AM91</f>
        <v>0</v>
      </c>
      <c r="I107" s="198">
        <f ca="1">IF(OR(W107="1",AND(W107&lt;&gt;"1",G107=Lists!$A$17)),Y107,0)</f>
        <v>0</v>
      </c>
      <c r="J107" s="174"/>
      <c r="K107" s="32" t="str">
        <f ca="1">IF(AND(W107="2",G107&lt;&gt;Lists!$A$17),AA107,Z107)</f>
        <v/>
      </c>
      <c r="L107" s="33" t="str">
        <f t="shared" ca="1" si="11"/>
        <v/>
      </c>
      <c r="M107" s="5">
        <f>Planning!AN91</f>
        <v>0</v>
      </c>
      <c r="N107" s="5">
        <f>'Month 10'!M107+'Month 10'!N107-'Month 10'!O107</f>
        <v>0</v>
      </c>
      <c r="O107" s="166"/>
      <c r="P107" s="32" t="str">
        <f t="shared" si="14"/>
        <v/>
      </c>
      <c r="Q107" s="33" t="str">
        <f t="shared" si="12"/>
        <v/>
      </c>
      <c r="R107" s="89">
        <f ca="1">SUMIFS($J$25:$J$224,$C$25:$C$224,$C107,$G$25:$G$224,Lists!$A$16)</f>
        <v>0</v>
      </c>
      <c r="S107" s="89">
        <f t="shared" si="15"/>
        <v>0</v>
      </c>
      <c r="U107" s="2" t="str">
        <f t="shared" si="16"/>
        <v/>
      </c>
      <c r="W107" s="2" t="str">
        <f>IF(C107=0,"",LEFT(INDEX(Lists!$H$5:$H$49,MATCH(C107,Lists!$G$5:$G$49,0),1),1))</f>
        <v/>
      </c>
      <c r="Y107" s="4">
        <f ca="1">'Month 10'!H107+'Month 10'!I107-'Month 10'!J107</f>
        <v>0</v>
      </c>
      <c r="Z107" s="2" t="str">
        <f t="shared" ca="1" si="17"/>
        <v/>
      </c>
      <c r="AA107" s="2" t="str">
        <f t="shared" ca="1" si="13"/>
        <v/>
      </c>
      <c r="AC107" s="627" t="str">
        <f t="shared" si="18"/>
        <v>0</v>
      </c>
    </row>
    <row r="108" spans="1:29" ht="39" hidden="1" customHeight="1" x14ac:dyDescent="0.2">
      <c r="A108" s="14" t="str">
        <f>Planning!A92</f>
        <v>I084</v>
      </c>
      <c r="B108" s="9">
        <f>Planning!B92</f>
        <v>0</v>
      </c>
      <c r="C108" s="9">
        <f>Planning!C92</f>
        <v>0</v>
      </c>
      <c r="D108" s="9">
        <f>Planning!D92</f>
        <v>0</v>
      </c>
      <c r="E108" s="3">
        <f>Planning!E92</f>
        <v>0</v>
      </c>
      <c r="F108" s="3" t="str">
        <f>IF(Planning!G92&lt;&gt;0,Planning!G92,"")</f>
        <v/>
      </c>
      <c r="G108" s="194">
        <f>Planning!H92</f>
        <v>0</v>
      </c>
      <c r="H108" s="4">
        <f>Planning!AM92</f>
        <v>0</v>
      </c>
      <c r="I108" s="198">
        <f ca="1">IF(OR(W108="1",AND(W108&lt;&gt;"1",G108=Lists!$A$17)),Y108,0)</f>
        <v>0</v>
      </c>
      <c r="J108" s="174"/>
      <c r="K108" s="32" t="str">
        <f ca="1">IF(AND(W108="2",G108&lt;&gt;Lists!$A$17),AA108,Z108)</f>
        <v/>
      </c>
      <c r="L108" s="33" t="str">
        <f t="shared" ca="1" si="11"/>
        <v/>
      </c>
      <c r="M108" s="5">
        <f>Planning!AN92</f>
        <v>0</v>
      </c>
      <c r="N108" s="5">
        <f>'Month 10'!M108+'Month 10'!N108-'Month 10'!O108</f>
        <v>0</v>
      </c>
      <c r="O108" s="166"/>
      <c r="P108" s="32" t="str">
        <f t="shared" si="14"/>
        <v/>
      </c>
      <c r="Q108" s="33" t="str">
        <f t="shared" si="12"/>
        <v/>
      </c>
      <c r="R108" s="89">
        <f ca="1">SUMIFS($J$25:$J$224,$C$25:$C$224,$C108,$G$25:$G$224,Lists!$A$16)</f>
        <v>0</v>
      </c>
      <c r="S108" s="89">
        <f t="shared" si="15"/>
        <v>0</v>
      </c>
      <c r="U108" s="2" t="str">
        <f t="shared" si="16"/>
        <v/>
      </c>
      <c r="W108" s="2" t="str">
        <f>IF(C108=0,"",LEFT(INDEX(Lists!$H$5:$H$49,MATCH(C108,Lists!$G$5:$G$49,0),1),1))</f>
        <v/>
      </c>
      <c r="Y108" s="4">
        <f ca="1">'Month 10'!H108+'Month 10'!I108-'Month 10'!J108</f>
        <v>0</v>
      </c>
      <c r="Z108" s="2" t="str">
        <f t="shared" ca="1" si="17"/>
        <v/>
      </c>
      <c r="AA108" s="2" t="str">
        <f t="shared" ca="1" si="13"/>
        <v/>
      </c>
      <c r="AC108" s="627" t="str">
        <f t="shared" si="18"/>
        <v>0</v>
      </c>
    </row>
    <row r="109" spans="1:29" ht="39" hidden="1" customHeight="1" x14ac:dyDescent="0.2">
      <c r="A109" s="14" t="str">
        <f>Planning!A93</f>
        <v>I085</v>
      </c>
      <c r="B109" s="9">
        <f>Planning!B93</f>
        <v>0</v>
      </c>
      <c r="C109" s="9">
        <f>Planning!C93</f>
        <v>0</v>
      </c>
      <c r="D109" s="9">
        <f>Planning!D93</f>
        <v>0</v>
      </c>
      <c r="E109" s="3">
        <f>Planning!E93</f>
        <v>0</v>
      </c>
      <c r="F109" s="3" t="str">
        <f>IF(Planning!G93&lt;&gt;0,Planning!G93,"")</f>
        <v/>
      </c>
      <c r="G109" s="194">
        <f>Planning!H93</f>
        <v>0</v>
      </c>
      <c r="H109" s="4">
        <f>Planning!AM93</f>
        <v>0</v>
      </c>
      <c r="I109" s="198">
        <f ca="1">IF(OR(W109="1",AND(W109&lt;&gt;"1",G109=Lists!$A$17)),Y109,0)</f>
        <v>0</v>
      </c>
      <c r="J109" s="174"/>
      <c r="K109" s="32" t="str">
        <f ca="1">IF(AND(W109="2",G109&lt;&gt;Lists!$A$17),AA109,Z109)</f>
        <v/>
      </c>
      <c r="L109" s="33" t="str">
        <f t="shared" ca="1" si="11"/>
        <v/>
      </c>
      <c r="M109" s="5">
        <f>Planning!AN93</f>
        <v>0</v>
      </c>
      <c r="N109" s="5">
        <f>'Month 10'!M109+'Month 10'!N109-'Month 10'!O109</f>
        <v>0</v>
      </c>
      <c r="O109" s="166"/>
      <c r="P109" s="32" t="str">
        <f t="shared" si="14"/>
        <v/>
      </c>
      <c r="Q109" s="33" t="str">
        <f t="shared" si="12"/>
        <v/>
      </c>
      <c r="R109" s="89">
        <f ca="1">SUMIFS($J$25:$J$224,$C$25:$C$224,$C109,$G$25:$G$224,Lists!$A$16)</f>
        <v>0</v>
      </c>
      <c r="S109" s="89">
        <f t="shared" si="15"/>
        <v>0</v>
      </c>
      <c r="U109" s="2" t="str">
        <f t="shared" si="16"/>
        <v/>
      </c>
      <c r="W109" s="2" t="str">
        <f>IF(C109=0,"",LEFT(INDEX(Lists!$H$5:$H$49,MATCH(C109,Lists!$G$5:$G$49,0),1),1))</f>
        <v/>
      </c>
      <c r="Y109" s="4">
        <f ca="1">'Month 10'!H109+'Month 10'!I109-'Month 10'!J109</f>
        <v>0</v>
      </c>
      <c r="Z109" s="2" t="str">
        <f t="shared" ca="1" si="17"/>
        <v/>
      </c>
      <c r="AA109" s="2" t="str">
        <f t="shared" ca="1" si="13"/>
        <v/>
      </c>
      <c r="AC109" s="627" t="str">
        <f t="shared" si="18"/>
        <v>0</v>
      </c>
    </row>
    <row r="110" spans="1:29" ht="39" hidden="1" customHeight="1" x14ac:dyDescent="0.2">
      <c r="A110" s="14" t="str">
        <f>Planning!A94</f>
        <v>I086</v>
      </c>
      <c r="B110" s="9">
        <f>Planning!B94</f>
        <v>0</v>
      </c>
      <c r="C110" s="9">
        <f>Planning!C94</f>
        <v>0</v>
      </c>
      <c r="D110" s="9">
        <f>Planning!D94</f>
        <v>0</v>
      </c>
      <c r="E110" s="3">
        <f>Planning!E94</f>
        <v>0</v>
      </c>
      <c r="F110" s="3" t="str">
        <f>IF(Planning!G94&lt;&gt;0,Planning!G94,"")</f>
        <v/>
      </c>
      <c r="G110" s="194">
        <f>Planning!H94</f>
        <v>0</v>
      </c>
      <c r="H110" s="4">
        <f>Planning!AM94</f>
        <v>0</v>
      </c>
      <c r="I110" s="198">
        <f ca="1">IF(OR(W110="1",AND(W110&lt;&gt;"1",G110=Lists!$A$17)),Y110,0)</f>
        <v>0</v>
      </c>
      <c r="J110" s="174"/>
      <c r="K110" s="32" t="str">
        <f ca="1">IF(AND(W110="2",G110&lt;&gt;Lists!$A$17),AA110,Z110)</f>
        <v/>
      </c>
      <c r="L110" s="33" t="str">
        <f t="shared" ca="1" si="11"/>
        <v/>
      </c>
      <c r="M110" s="5">
        <f>Planning!AN94</f>
        <v>0</v>
      </c>
      <c r="N110" s="5">
        <f>'Month 10'!M110+'Month 10'!N110-'Month 10'!O110</f>
        <v>0</v>
      </c>
      <c r="O110" s="166"/>
      <c r="P110" s="32" t="str">
        <f t="shared" si="14"/>
        <v/>
      </c>
      <c r="Q110" s="33" t="str">
        <f t="shared" si="12"/>
        <v/>
      </c>
      <c r="R110" s="89">
        <f ca="1">SUMIFS($J$25:$J$224,$C$25:$C$224,$C110,$G$25:$G$224,Lists!$A$16)</f>
        <v>0</v>
      </c>
      <c r="S110" s="89">
        <f t="shared" si="15"/>
        <v>0</v>
      </c>
      <c r="U110" s="2" t="str">
        <f t="shared" si="16"/>
        <v/>
      </c>
      <c r="W110" s="2" t="str">
        <f>IF(C110=0,"",LEFT(INDEX(Lists!$H$5:$H$49,MATCH(C110,Lists!$G$5:$G$49,0),1),1))</f>
        <v/>
      </c>
      <c r="Y110" s="4">
        <f ca="1">'Month 10'!H110+'Month 10'!I110-'Month 10'!J110</f>
        <v>0</v>
      </c>
      <c r="Z110" s="2" t="str">
        <f t="shared" ca="1" si="17"/>
        <v/>
      </c>
      <c r="AA110" s="2" t="str">
        <f t="shared" ca="1" si="13"/>
        <v/>
      </c>
      <c r="AC110" s="627" t="str">
        <f t="shared" si="18"/>
        <v>0</v>
      </c>
    </row>
    <row r="111" spans="1:29" ht="39" hidden="1" customHeight="1" x14ac:dyDescent="0.2">
      <c r="A111" s="14" t="str">
        <f>Planning!A95</f>
        <v>I087</v>
      </c>
      <c r="B111" s="9">
        <f>Planning!B95</f>
        <v>0</v>
      </c>
      <c r="C111" s="9">
        <f>Planning!C95</f>
        <v>0</v>
      </c>
      <c r="D111" s="9">
        <f>Planning!D95</f>
        <v>0</v>
      </c>
      <c r="E111" s="3">
        <f>Planning!E95</f>
        <v>0</v>
      </c>
      <c r="F111" s="3" t="str">
        <f>IF(Planning!G95&lt;&gt;0,Planning!G95,"")</f>
        <v/>
      </c>
      <c r="G111" s="194">
        <f>Planning!H95</f>
        <v>0</v>
      </c>
      <c r="H111" s="4">
        <f>Planning!AM95</f>
        <v>0</v>
      </c>
      <c r="I111" s="198">
        <f ca="1">IF(OR(W111="1",AND(W111&lt;&gt;"1",G111=Lists!$A$17)),Y111,0)</f>
        <v>0</v>
      </c>
      <c r="J111" s="174"/>
      <c r="K111" s="32" t="str">
        <f ca="1">IF(AND(W111="2",G111&lt;&gt;Lists!$A$17),AA111,Z111)</f>
        <v/>
      </c>
      <c r="L111" s="33" t="str">
        <f t="shared" ca="1" si="11"/>
        <v/>
      </c>
      <c r="M111" s="5">
        <f>Planning!AN95</f>
        <v>0</v>
      </c>
      <c r="N111" s="5">
        <f>'Month 10'!M111+'Month 10'!N111-'Month 10'!O111</f>
        <v>0</v>
      </c>
      <c r="O111" s="166"/>
      <c r="P111" s="32" t="str">
        <f t="shared" si="14"/>
        <v/>
      </c>
      <c r="Q111" s="33" t="str">
        <f t="shared" si="12"/>
        <v/>
      </c>
      <c r="R111" s="89">
        <f ca="1">SUMIFS($J$25:$J$224,$C$25:$C$224,$C111,$G$25:$G$224,Lists!$A$16)</f>
        <v>0</v>
      </c>
      <c r="S111" s="89">
        <f t="shared" si="15"/>
        <v>0</v>
      </c>
      <c r="U111" s="2" t="str">
        <f t="shared" si="16"/>
        <v/>
      </c>
      <c r="W111" s="2" t="str">
        <f>IF(C111=0,"",LEFT(INDEX(Lists!$H$5:$H$49,MATCH(C111,Lists!$G$5:$G$49,0),1),1))</f>
        <v/>
      </c>
      <c r="Y111" s="4">
        <f ca="1">'Month 10'!H111+'Month 10'!I111-'Month 10'!J111</f>
        <v>0</v>
      </c>
      <c r="Z111" s="2" t="str">
        <f t="shared" ca="1" si="17"/>
        <v/>
      </c>
      <c r="AA111" s="2" t="str">
        <f t="shared" ca="1" si="13"/>
        <v/>
      </c>
      <c r="AC111" s="627" t="str">
        <f t="shared" si="18"/>
        <v>0</v>
      </c>
    </row>
    <row r="112" spans="1:29" ht="39" hidden="1" customHeight="1" x14ac:dyDescent="0.2">
      <c r="A112" s="14" t="str">
        <f>Planning!A96</f>
        <v>I088</v>
      </c>
      <c r="B112" s="9">
        <f>Planning!B96</f>
        <v>0</v>
      </c>
      <c r="C112" s="9">
        <f>Planning!C96</f>
        <v>0</v>
      </c>
      <c r="D112" s="9">
        <f>Planning!D96</f>
        <v>0</v>
      </c>
      <c r="E112" s="3">
        <f>Planning!E96</f>
        <v>0</v>
      </c>
      <c r="F112" s="3" t="str">
        <f>IF(Planning!G96&lt;&gt;0,Planning!G96,"")</f>
        <v/>
      </c>
      <c r="G112" s="194">
        <f>Planning!H96</f>
        <v>0</v>
      </c>
      <c r="H112" s="4">
        <f>Planning!AM96</f>
        <v>0</v>
      </c>
      <c r="I112" s="198">
        <f ca="1">IF(OR(W112="1",AND(W112&lt;&gt;"1",G112=Lists!$A$17)),Y112,0)</f>
        <v>0</v>
      </c>
      <c r="J112" s="174"/>
      <c r="K112" s="32" t="str">
        <f ca="1">IF(AND(W112="2",G112&lt;&gt;Lists!$A$17),AA112,Z112)</f>
        <v/>
      </c>
      <c r="L112" s="33" t="str">
        <f t="shared" ca="1" si="11"/>
        <v/>
      </c>
      <c r="M112" s="5">
        <f>Planning!AN96</f>
        <v>0</v>
      </c>
      <c r="N112" s="5">
        <f>'Month 10'!M112+'Month 10'!N112-'Month 10'!O112</f>
        <v>0</v>
      </c>
      <c r="O112" s="166"/>
      <c r="P112" s="32" t="str">
        <f t="shared" si="14"/>
        <v/>
      </c>
      <c r="Q112" s="33" t="str">
        <f t="shared" si="12"/>
        <v/>
      </c>
      <c r="R112" s="89">
        <f ca="1">SUMIFS($J$25:$J$224,$C$25:$C$224,$C112,$G$25:$G$224,Lists!$A$16)</f>
        <v>0</v>
      </c>
      <c r="S112" s="89">
        <f t="shared" si="15"/>
        <v>0</v>
      </c>
      <c r="U112" s="2" t="str">
        <f t="shared" si="16"/>
        <v/>
      </c>
      <c r="W112" s="2" t="str">
        <f>IF(C112=0,"",LEFT(INDEX(Lists!$H$5:$H$49,MATCH(C112,Lists!$G$5:$G$49,0),1),1))</f>
        <v/>
      </c>
      <c r="Y112" s="4">
        <f ca="1">'Month 10'!H112+'Month 10'!I112-'Month 10'!J112</f>
        <v>0</v>
      </c>
      <c r="Z112" s="2" t="str">
        <f t="shared" ca="1" si="17"/>
        <v/>
      </c>
      <c r="AA112" s="2" t="str">
        <f t="shared" ca="1" si="13"/>
        <v/>
      </c>
      <c r="AC112" s="627" t="str">
        <f t="shared" si="18"/>
        <v>0</v>
      </c>
    </row>
    <row r="113" spans="1:29" ht="39" hidden="1" customHeight="1" x14ac:dyDescent="0.2">
      <c r="A113" s="14" t="str">
        <f>Planning!A97</f>
        <v>I089</v>
      </c>
      <c r="B113" s="9">
        <f>Planning!B97</f>
        <v>0</v>
      </c>
      <c r="C113" s="9">
        <f>Planning!C97</f>
        <v>0</v>
      </c>
      <c r="D113" s="9">
        <f>Planning!D97</f>
        <v>0</v>
      </c>
      <c r="E113" s="3">
        <f>Planning!E97</f>
        <v>0</v>
      </c>
      <c r="F113" s="3" t="str">
        <f>IF(Planning!G97&lt;&gt;0,Planning!G97,"")</f>
        <v/>
      </c>
      <c r="G113" s="194">
        <f>Planning!H97</f>
        <v>0</v>
      </c>
      <c r="H113" s="4">
        <f>Planning!AM97</f>
        <v>0</v>
      </c>
      <c r="I113" s="198">
        <f ca="1">IF(OR(W113="1",AND(W113&lt;&gt;"1",G113=Lists!$A$17)),Y113,0)</f>
        <v>0</v>
      </c>
      <c r="J113" s="174"/>
      <c r="K113" s="32" t="str">
        <f ca="1">IF(AND(W113="2",G113&lt;&gt;Lists!$A$17),AA113,Z113)</f>
        <v/>
      </c>
      <c r="L113" s="33" t="str">
        <f t="shared" ca="1" si="11"/>
        <v/>
      </c>
      <c r="M113" s="5">
        <f>Planning!AN97</f>
        <v>0</v>
      </c>
      <c r="N113" s="5">
        <f>'Month 10'!M113+'Month 10'!N113-'Month 10'!O113</f>
        <v>0</v>
      </c>
      <c r="O113" s="166"/>
      <c r="P113" s="32" t="str">
        <f t="shared" si="14"/>
        <v/>
      </c>
      <c r="Q113" s="33" t="str">
        <f t="shared" si="12"/>
        <v/>
      </c>
      <c r="R113" s="89">
        <f ca="1">SUMIFS($J$25:$J$224,$C$25:$C$224,$C113,$G$25:$G$224,Lists!$A$16)</f>
        <v>0</v>
      </c>
      <c r="S113" s="89">
        <f t="shared" si="15"/>
        <v>0</v>
      </c>
      <c r="U113" s="2" t="str">
        <f t="shared" si="16"/>
        <v/>
      </c>
      <c r="W113" s="2" t="str">
        <f>IF(C113=0,"",LEFT(INDEX(Lists!$H$5:$H$49,MATCH(C113,Lists!$G$5:$G$49,0),1),1))</f>
        <v/>
      </c>
      <c r="Y113" s="4">
        <f ca="1">'Month 10'!H113+'Month 10'!I113-'Month 10'!J113</f>
        <v>0</v>
      </c>
      <c r="Z113" s="2" t="str">
        <f t="shared" ca="1" si="17"/>
        <v/>
      </c>
      <c r="AA113" s="2" t="str">
        <f t="shared" ca="1" si="13"/>
        <v/>
      </c>
      <c r="AC113" s="627" t="str">
        <f t="shared" si="18"/>
        <v>0</v>
      </c>
    </row>
    <row r="114" spans="1:29" ht="39" hidden="1" customHeight="1" x14ac:dyDescent="0.2">
      <c r="A114" s="14" t="str">
        <f>Planning!A98</f>
        <v>I090</v>
      </c>
      <c r="B114" s="9">
        <f>Planning!B98</f>
        <v>0</v>
      </c>
      <c r="C114" s="9">
        <f>Planning!C98</f>
        <v>0</v>
      </c>
      <c r="D114" s="9">
        <f>Planning!D98</f>
        <v>0</v>
      </c>
      <c r="E114" s="3">
        <f>Planning!E98</f>
        <v>0</v>
      </c>
      <c r="F114" s="3" t="str">
        <f>IF(Planning!G98&lt;&gt;0,Planning!G98,"")</f>
        <v/>
      </c>
      <c r="G114" s="194">
        <f>Planning!H98</f>
        <v>0</v>
      </c>
      <c r="H114" s="4">
        <f>Planning!AM98</f>
        <v>0</v>
      </c>
      <c r="I114" s="198">
        <f ca="1">IF(OR(W114="1",AND(W114&lt;&gt;"1",G114=Lists!$A$17)),Y114,0)</f>
        <v>0</v>
      </c>
      <c r="J114" s="174"/>
      <c r="K114" s="32" t="str">
        <f ca="1">IF(AND(W114="2",G114&lt;&gt;Lists!$A$17),AA114,Z114)</f>
        <v/>
      </c>
      <c r="L114" s="33" t="str">
        <f t="shared" ca="1" si="11"/>
        <v/>
      </c>
      <c r="M114" s="5">
        <f>Planning!AN98</f>
        <v>0</v>
      </c>
      <c r="N114" s="5">
        <f>'Month 10'!M114+'Month 10'!N114-'Month 10'!O114</f>
        <v>0</v>
      </c>
      <c r="O114" s="166"/>
      <c r="P114" s="32" t="str">
        <f t="shared" si="14"/>
        <v/>
      </c>
      <c r="Q114" s="33" t="str">
        <f t="shared" si="12"/>
        <v/>
      </c>
      <c r="R114" s="89">
        <f ca="1">SUMIFS($J$25:$J$224,$C$25:$C$224,$C114,$G$25:$G$224,Lists!$A$16)</f>
        <v>0</v>
      </c>
      <c r="S114" s="89">
        <f t="shared" si="15"/>
        <v>0</v>
      </c>
      <c r="U114" s="2" t="str">
        <f t="shared" si="16"/>
        <v/>
      </c>
      <c r="W114" s="2" t="str">
        <f>IF(C114=0,"",LEFT(INDEX(Lists!$H$5:$H$49,MATCH(C114,Lists!$G$5:$G$49,0),1),1))</f>
        <v/>
      </c>
      <c r="Y114" s="4">
        <f ca="1">'Month 10'!H114+'Month 10'!I114-'Month 10'!J114</f>
        <v>0</v>
      </c>
      <c r="Z114" s="2" t="str">
        <f t="shared" ca="1" si="17"/>
        <v/>
      </c>
      <c r="AA114" s="2" t="str">
        <f t="shared" ca="1" si="13"/>
        <v/>
      </c>
      <c r="AC114" s="627" t="str">
        <f t="shared" si="18"/>
        <v>0</v>
      </c>
    </row>
    <row r="115" spans="1:29" ht="39" hidden="1" customHeight="1" x14ac:dyDescent="0.2">
      <c r="A115" s="14" t="str">
        <f>Planning!A99</f>
        <v>I091</v>
      </c>
      <c r="B115" s="9">
        <f>Planning!B99</f>
        <v>0</v>
      </c>
      <c r="C115" s="9">
        <f>Planning!C99</f>
        <v>0</v>
      </c>
      <c r="D115" s="9">
        <f>Planning!D99</f>
        <v>0</v>
      </c>
      <c r="E115" s="3">
        <f>Planning!E99</f>
        <v>0</v>
      </c>
      <c r="F115" s="3" t="str">
        <f>IF(Planning!G99&lt;&gt;0,Planning!G99,"")</f>
        <v/>
      </c>
      <c r="G115" s="194">
        <f>Planning!H99</f>
        <v>0</v>
      </c>
      <c r="H115" s="4">
        <f>Planning!AM99</f>
        <v>0</v>
      </c>
      <c r="I115" s="198">
        <f ca="1">IF(OR(W115="1",AND(W115&lt;&gt;"1",G115=Lists!$A$17)),Y115,0)</f>
        <v>0</v>
      </c>
      <c r="J115" s="174"/>
      <c r="K115" s="32" t="str">
        <f ca="1">IF(AND(W115="2",G115&lt;&gt;Lists!$A$17),AA115,Z115)</f>
        <v/>
      </c>
      <c r="L115" s="33" t="str">
        <f t="shared" ca="1" si="11"/>
        <v/>
      </c>
      <c r="M115" s="5">
        <f>Planning!AN99</f>
        <v>0</v>
      </c>
      <c r="N115" s="5">
        <f>'Month 10'!M115+'Month 10'!N115-'Month 10'!O115</f>
        <v>0</v>
      </c>
      <c r="O115" s="166"/>
      <c r="P115" s="32" t="str">
        <f t="shared" si="14"/>
        <v/>
      </c>
      <c r="Q115" s="33" t="str">
        <f t="shared" si="12"/>
        <v/>
      </c>
      <c r="R115" s="89">
        <f ca="1">SUMIFS($J$25:$J$224,$C$25:$C$224,$C115,$G$25:$G$224,Lists!$A$16)</f>
        <v>0</v>
      </c>
      <c r="S115" s="89">
        <f t="shared" si="15"/>
        <v>0</v>
      </c>
      <c r="U115" s="2" t="str">
        <f t="shared" si="16"/>
        <v/>
      </c>
      <c r="W115" s="2" t="str">
        <f>IF(C115=0,"",LEFT(INDEX(Lists!$H$5:$H$49,MATCH(C115,Lists!$G$5:$G$49,0),1),1))</f>
        <v/>
      </c>
      <c r="Y115" s="4">
        <f ca="1">'Month 10'!H115+'Month 10'!I115-'Month 10'!J115</f>
        <v>0</v>
      </c>
      <c r="Z115" s="2" t="str">
        <f t="shared" ca="1" si="17"/>
        <v/>
      </c>
      <c r="AA115" s="2" t="str">
        <f t="shared" ca="1" si="13"/>
        <v/>
      </c>
      <c r="AC115" s="627" t="str">
        <f t="shared" si="18"/>
        <v>0</v>
      </c>
    </row>
    <row r="116" spans="1:29" ht="39" hidden="1" customHeight="1" x14ac:dyDescent="0.2">
      <c r="A116" s="14" t="str">
        <f>Planning!A100</f>
        <v>I092</v>
      </c>
      <c r="B116" s="9">
        <f>Planning!B100</f>
        <v>0</v>
      </c>
      <c r="C116" s="9">
        <f>Planning!C100</f>
        <v>0</v>
      </c>
      <c r="D116" s="9">
        <f>Planning!D100</f>
        <v>0</v>
      </c>
      <c r="E116" s="3">
        <f>Planning!E100</f>
        <v>0</v>
      </c>
      <c r="F116" s="3" t="str">
        <f>IF(Planning!G100&lt;&gt;0,Planning!G100,"")</f>
        <v/>
      </c>
      <c r="G116" s="194">
        <f>Planning!H100</f>
        <v>0</v>
      </c>
      <c r="H116" s="4">
        <f>Planning!AM100</f>
        <v>0</v>
      </c>
      <c r="I116" s="198">
        <f ca="1">IF(OR(W116="1",AND(W116&lt;&gt;"1",G116=Lists!$A$17)),Y116,0)</f>
        <v>0</v>
      </c>
      <c r="J116" s="174"/>
      <c r="K116" s="32" t="str">
        <f ca="1">IF(AND(W116="2",G116&lt;&gt;Lists!$A$17),AA116,Z116)</f>
        <v/>
      </c>
      <c r="L116" s="33" t="str">
        <f t="shared" ca="1" si="11"/>
        <v/>
      </c>
      <c r="M116" s="5">
        <f>Planning!AN100</f>
        <v>0</v>
      </c>
      <c r="N116" s="5">
        <f>'Month 10'!M116+'Month 10'!N116-'Month 10'!O116</f>
        <v>0</v>
      </c>
      <c r="O116" s="166"/>
      <c r="P116" s="32" t="str">
        <f t="shared" si="14"/>
        <v/>
      </c>
      <c r="Q116" s="33" t="str">
        <f t="shared" si="12"/>
        <v/>
      </c>
      <c r="R116" s="89">
        <f ca="1">SUMIFS($J$25:$J$224,$C$25:$C$224,$C116,$G$25:$G$224,Lists!$A$16)</f>
        <v>0</v>
      </c>
      <c r="S116" s="89">
        <f t="shared" si="15"/>
        <v>0</v>
      </c>
      <c r="U116" s="2" t="str">
        <f t="shared" si="16"/>
        <v/>
      </c>
      <c r="W116" s="2" t="str">
        <f>IF(C116=0,"",LEFT(INDEX(Lists!$H$5:$H$49,MATCH(C116,Lists!$G$5:$G$49,0),1),1))</f>
        <v/>
      </c>
      <c r="Y116" s="4">
        <f ca="1">'Month 10'!H116+'Month 10'!I116-'Month 10'!J116</f>
        <v>0</v>
      </c>
      <c r="Z116" s="2" t="str">
        <f t="shared" ca="1" si="17"/>
        <v/>
      </c>
      <c r="AA116" s="2" t="str">
        <f t="shared" ca="1" si="13"/>
        <v/>
      </c>
      <c r="AC116" s="627" t="str">
        <f t="shared" si="18"/>
        <v>0</v>
      </c>
    </row>
    <row r="117" spans="1:29" ht="39" hidden="1" customHeight="1" x14ac:dyDescent="0.2">
      <c r="A117" s="14" t="str">
        <f>Planning!A101</f>
        <v>I093</v>
      </c>
      <c r="B117" s="9">
        <f>Planning!B101</f>
        <v>0</v>
      </c>
      <c r="C117" s="9">
        <f>Planning!C101</f>
        <v>0</v>
      </c>
      <c r="D117" s="9">
        <f>Planning!D101</f>
        <v>0</v>
      </c>
      <c r="E117" s="3">
        <f>Planning!E101</f>
        <v>0</v>
      </c>
      <c r="F117" s="3" t="str">
        <f>IF(Planning!G101&lt;&gt;0,Planning!G101,"")</f>
        <v/>
      </c>
      <c r="G117" s="194">
        <f>Planning!H101</f>
        <v>0</v>
      </c>
      <c r="H117" s="4">
        <f>Planning!AM101</f>
        <v>0</v>
      </c>
      <c r="I117" s="198">
        <f ca="1">IF(OR(W117="1",AND(W117&lt;&gt;"1",G117=Lists!$A$17)),Y117,0)</f>
        <v>0</v>
      </c>
      <c r="J117" s="174"/>
      <c r="K117" s="32" t="str">
        <f ca="1">IF(AND(W117="2",G117&lt;&gt;Lists!$A$17),AA117,Z117)</f>
        <v/>
      </c>
      <c r="L117" s="33" t="str">
        <f t="shared" ca="1" si="11"/>
        <v/>
      </c>
      <c r="M117" s="5">
        <f>Planning!AN101</f>
        <v>0</v>
      </c>
      <c r="N117" s="5">
        <f>'Month 10'!M117+'Month 10'!N117-'Month 10'!O117</f>
        <v>0</v>
      </c>
      <c r="O117" s="166"/>
      <c r="P117" s="32" t="str">
        <f t="shared" si="14"/>
        <v/>
      </c>
      <c r="Q117" s="33" t="str">
        <f t="shared" si="12"/>
        <v/>
      </c>
      <c r="R117" s="89">
        <f ca="1">SUMIFS($J$25:$J$224,$C$25:$C$224,$C117,$G$25:$G$224,Lists!$A$16)</f>
        <v>0</v>
      </c>
      <c r="S117" s="89">
        <f t="shared" si="15"/>
        <v>0</v>
      </c>
      <c r="U117" s="2" t="str">
        <f t="shared" si="16"/>
        <v/>
      </c>
      <c r="W117" s="2" t="str">
        <f>IF(C117=0,"",LEFT(INDEX(Lists!$H$5:$H$49,MATCH(C117,Lists!$G$5:$G$49,0),1),1))</f>
        <v/>
      </c>
      <c r="Y117" s="4">
        <f ca="1">'Month 10'!H117+'Month 10'!I117-'Month 10'!J117</f>
        <v>0</v>
      </c>
      <c r="Z117" s="2" t="str">
        <f t="shared" ca="1" si="17"/>
        <v/>
      </c>
      <c r="AA117" s="2" t="str">
        <f t="shared" ca="1" si="13"/>
        <v/>
      </c>
      <c r="AC117" s="627" t="str">
        <f t="shared" si="18"/>
        <v>0</v>
      </c>
    </row>
    <row r="118" spans="1:29" ht="39" hidden="1" customHeight="1" x14ac:dyDescent="0.2">
      <c r="A118" s="14" t="str">
        <f>Planning!A102</f>
        <v>I094</v>
      </c>
      <c r="B118" s="9">
        <f>Planning!B102</f>
        <v>0</v>
      </c>
      <c r="C118" s="9">
        <f>Planning!C102</f>
        <v>0</v>
      </c>
      <c r="D118" s="9">
        <f>Planning!D102</f>
        <v>0</v>
      </c>
      <c r="E118" s="3">
        <f>Planning!E102</f>
        <v>0</v>
      </c>
      <c r="F118" s="3" t="str">
        <f>IF(Planning!G102&lt;&gt;0,Planning!G102,"")</f>
        <v/>
      </c>
      <c r="G118" s="194">
        <f>Planning!H102</f>
        <v>0</v>
      </c>
      <c r="H118" s="4">
        <f>Planning!AM102</f>
        <v>0</v>
      </c>
      <c r="I118" s="198">
        <f ca="1">IF(OR(W118="1",AND(W118&lt;&gt;"1",G118=Lists!$A$17)),Y118,0)</f>
        <v>0</v>
      </c>
      <c r="J118" s="174"/>
      <c r="K118" s="32" t="str">
        <f ca="1">IF(AND(W118="2",G118&lt;&gt;Lists!$A$17),AA118,Z118)</f>
        <v/>
      </c>
      <c r="L118" s="33" t="str">
        <f t="shared" ca="1" si="11"/>
        <v/>
      </c>
      <c r="M118" s="5">
        <f>Planning!AN102</f>
        <v>0</v>
      </c>
      <c r="N118" s="5">
        <f>'Month 10'!M118+'Month 10'!N118-'Month 10'!O118</f>
        <v>0</v>
      </c>
      <c r="O118" s="166"/>
      <c r="P118" s="32" t="str">
        <f t="shared" si="14"/>
        <v/>
      </c>
      <c r="Q118" s="33" t="str">
        <f t="shared" si="12"/>
        <v/>
      </c>
      <c r="R118" s="89">
        <f ca="1">SUMIFS($J$25:$J$224,$C$25:$C$224,$C118,$G$25:$G$224,Lists!$A$16)</f>
        <v>0</v>
      </c>
      <c r="S118" s="89">
        <f t="shared" si="15"/>
        <v>0</v>
      </c>
      <c r="U118" s="2" t="str">
        <f t="shared" si="16"/>
        <v/>
      </c>
      <c r="W118" s="2" t="str">
        <f>IF(C118=0,"",LEFT(INDEX(Lists!$H$5:$H$49,MATCH(C118,Lists!$G$5:$G$49,0),1),1))</f>
        <v/>
      </c>
      <c r="Y118" s="4">
        <f ca="1">'Month 10'!H118+'Month 10'!I118-'Month 10'!J118</f>
        <v>0</v>
      </c>
      <c r="Z118" s="2" t="str">
        <f t="shared" ca="1" si="17"/>
        <v/>
      </c>
      <c r="AA118" s="2" t="str">
        <f t="shared" ca="1" si="13"/>
        <v/>
      </c>
      <c r="AC118" s="627" t="str">
        <f t="shared" si="18"/>
        <v>0</v>
      </c>
    </row>
    <row r="119" spans="1:29" ht="39" hidden="1" customHeight="1" x14ac:dyDescent="0.2">
      <c r="A119" s="14" t="str">
        <f>Planning!A103</f>
        <v>I095</v>
      </c>
      <c r="B119" s="9">
        <f>Planning!B103</f>
        <v>0</v>
      </c>
      <c r="C119" s="9">
        <f>Planning!C103</f>
        <v>0</v>
      </c>
      <c r="D119" s="9">
        <f>Planning!D103</f>
        <v>0</v>
      </c>
      <c r="E119" s="3">
        <f>Planning!E103</f>
        <v>0</v>
      </c>
      <c r="F119" s="3" t="str">
        <f>IF(Planning!G103&lt;&gt;0,Planning!G103,"")</f>
        <v/>
      </c>
      <c r="G119" s="194">
        <f>Planning!H103</f>
        <v>0</v>
      </c>
      <c r="H119" s="4">
        <f>Planning!AM103</f>
        <v>0</v>
      </c>
      <c r="I119" s="198">
        <f ca="1">IF(OR(W119="1",AND(W119&lt;&gt;"1",G119=Lists!$A$17)),Y119,0)</f>
        <v>0</v>
      </c>
      <c r="J119" s="174"/>
      <c r="K119" s="32" t="str">
        <f ca="1">IF(AND(W119="2",G119&lt;&gt;Lists!$A$17),AA119,Z119)</f>
        <v/>
      </c>
      <c r="L119" s="33" t="str">
        <f t="shared" ca="1" si="11"/>
        <v/>
      </c>
      <c r="M119" s="5">
        <f>Planning!AN103</f>
        <v>0</v>
      </c>
      <c r="N119" s="5">
        <f>'Month 10'!M119+'Month 10'!N119-'Month 10'!O119</f>
        <v>0</v>
      </c>
      <c r="O119" s="166"/>
      <c r="P119" s="32" t="str">
        <f t="shared" si="14"/>
        <v/>
      </c>
      <c r="Q119" s="33" t="str">
        <f t="shared" si="12"/>
        <v/>
      </c>
      <c r="R119" s="89">
        <f ca="1">SUMIFS($J$25:$J$224,$C$25:$C$224,$C119,$G$25:$G$224,Lists!$A$16)</f>
        <v>0</v>
      </c>
      <c r="S119" s="89">
        <f t="shared" si="15"/>
        <v>0</v>
      </c>
      <c r="U119" s="2" t="str">
        <f t="shared" si="16"/>
        <v/>
      </c>
      <c r="W119" s="2" t="str">
        <f>IF(C119=0,"",LEFT(INDEX(Lists!$H$5:$H$49,MATCH(C119,Lists!$G$5:$G$49,0),1),1))</f>
        <v/>
      </c>
      <c r="Y119" s="4">
        <f ca="1">'Month 10'!H119+'Month 10'!I119-'Month 10'!J119</f>
        <v>0</v>
      </c>
      <c r="Z119" s="2" t="str">
        <f t="shared" ca="1" si="17"/>
        <v/>
      </c>
      <c r="AA119" s="2" t="str">
        <f t="shared" ca="1" si="13"/>
        <v/>
      </c>
      <c r="AC119" s="627" t="str">
        <f t="shared" si="18"/>
        <v>0</v>
      </c>
    </row>
    <row r="120" spans="1:29" ht="39" hidden="1" customHeight="1" x14ac:dyDescent="0.2">
      <c r="A120" s="14" t="str">
        <f>Planning!A104</f>
        <v>I096</v>
      </c>
      <c r="B120" s="9">
        <f>Planning!B104</f>
        <v>0</v>
      </c>
      <c r="C120" s="9">
        <f>Planning!C104</f>
        <v>0</v>
      </c>
      <c r="D120" s="9">
        <f>Planning!D104</f>
        <v>0</v>
      </c>
      <c r="E120" s="3">
        <f>Planning!E104</f>
        <v>0</v>
      </c>
      <c r="F120" s="3" t="str">
        <f>IF(Planning!G104&lt;&gt;0,Planning!G104,"")</f>
        <v/>
      </c>
      <c r="G120" s="194">
        <f>Planning!H104</f>
        <v>0</v>
      </c>
      <c r="H120" s="4">
        <f>Planning!AM104</f>
        <v>0</v>
      </c>
      <c r="I120" s="198">
        <f ca="1">IF(OR(W120="1",AND(W120&lt;&gt;"1",G120=Lists!$A$17)),Y120,0)</f>
        <v>0</v>
      </c>
      <c r="J120" s="174"/>
      <c r="K120" s="32" t="str">
        <f ca="1">IF(AND(W120="2",G120&lt;&gt;Lists!$A$17),AA120,Z120)</f>
        <v/>
      </c>
      <c r="L120" s="33" t="str">
        <f t="shared" ca="1" si="11"/>
        <v/>
      </c>
      <c r="M120" s="5">
        <f>Planning!AN104</f>
        <v>0</v>
      </c>
      <c r="N120" s="5">
        <f>'Month 10'!M120+'Month 10'!N120-'Month 10'!O120</f>
        <v>0</v>
      </c>
      <c r="O120" s="166"/>
      <c r="P120" s="32" t="str">
        <f t="shared" si="14"/>
        <v/>
      </c>
      <c r="Q120" s="33" t="str">
        <f t="shared" si="12"/>
        <v/>
      </c>
      <c r="R120" s="89">
        <f ca="1">SUMIFS($J$25:$J$224,$C$25:$C$224,$C120,$G$25:$G$224,Lists!$A$16)</f>
        <v>0</v>
      </c>
      <c r="S120" s="89">
        <f t="shared" si="15"/>
        <v>0</v>
      </c>
      <c r="U120" s="2" t="str">
        <f t="shared" si="16"/>
        <v/>
      </c>
      <c r="W120" s="2" t="str">
        <f>IF(C120=0,"",LEFT(INDEX(Lists!$H$5:$H$49,MATCH(C120,Lists!$G$5:$G$49,0),1),1))</f>
        <v/>
      </c>
      <c r="Y120" s="4">
        <f ca="1">'Month 10'!H120+'Month 10'!I120-'Month 10'!J120</f>
        <v>0</v>
      </c>
      <c r="Z120" s="2" t="str">
        <f t="shared" ca="1" si="17"/>
        <v/>
      </c>
      <c r="AA120" s="2" t="str">
        <f t="shared" ca="1" si="13"/>
        <v/>
      </c>
      <c r="AC120" s="627" t="str">
        <f t="shared" si="18"/>
        <v>0</v>
      </c>
    </row>
    <row r="121" spans="1:29" ht="39" hidden="1" customHeight="1" x14ac:dyDescent="0.2">
      <c r="A121" s="14" t="str">
        <f>Planning!A105</f>
        <v>I097</v>
      </c>
      <c r="B121" s="9">
        <f>Planning!B105</f>
        <v>0</v>
      </c>
      <c r="C121" s="9">
        <f>Planning!C105</f>
        <v>0</v>
      </c>
      <c r="D121" s="9">
        <f>Planning!D105</f>
        <v>0</v>
      </c>
      <c r="E121" s="3">
        <f>Planning!E105</f>
        <v>0</v>
      </c>
      <c r="F121" s="3" t="str">
        <f>IF(Planning!G105&lt;&gt;0,Planning!G105,"")</f>
        <v/>
      </c>
      <c r="G121" s="194">
        <f>Planning!H105</f>
        <v>0</v>
      </c>
      <c r="H121" s="4">
        <f>Planning!AM105</f>
        <v>0</v>
      </c>
      <c r="I121" s="198">
        <f ca="1">IF(OR(W121="1",AND(W121&lt;&gt;"1",G121=Lists!$A$17)),Y121,0)</f>
        <v>0</v>
      </c>
      <c r="J121" s="174"/>
      <c r="K121" s="32" t="str">
        <f ca="1">IF(AND(W121="2",G121&lt;&gt;Lists!$A$17),AA121,Z121)</f>
        <v/>
      </c>
      <c r="L121" s="33" t="str">
        <f t="shared" ref="L121:L152" ca="1" si="19">IF($U121=ExcluirDelPLogro,"",IF(AND(H121=0,I121=0,J121=0),"",K121))</f>
        <v/>
      </c>
      <c r="M121" s="5">
        <f>Planning!AN105</f>
        <v>0</v>
      </c>
      <c r="N121" s="5">
        <f>'Month 10'!M121+'Month 10'!N121-'Month 10'!O121</f>
        <v>0</v>
      </c>
      <c r="O121" s="166"/>
      <c r="P121" s="32" t="str">
        <f t="shared" si="14"/>
        <v/>
      </c>
      <c r="Q121" s="33" t="str">
        <f t="shared" ref="Q121:Q152" si="20">IF($U121=ExcluirDelPLogro,"",IF(AND(M121=0,N121=0,O121=0),"",P121))</f>
        <v/>
      </c>
      <c r="R121" s="89">
        <f ca="1">SUMIFS($J$25:$J$224,$C$25:$C$224,$C121,$G$25:$G$224,Lists!$A$16)</f>
        <v>0</v>
      </c>
      <c r="S121" s="89">
        <f t="shared" si="15"/>
        <v>0</v>
      </c>
      <c r="U121" s="2" t="str">
        <f t="shared" si="16"/>
        <v/>
      </c>
      <c r="W121" s="2" t="str">
        <f>IF(C121=0,"",LEFT(INDEX(Lists!$H$5:$H$49,MATCH(C121,Lists!$G$5:$G$49,0),1),1))</f>
        <v/>
      </c>
      <c r="Y121" s="4">
        <f ca="1">'Month 10'!H121+'Month 10'!I121-'Month 10'!J121</f>
        <v>0</v>
      </c>
      <c r="Z121" s="2" t="str">
        <f t="shared" ca="1" si="17"/>
        <v/>
      </c>
      <c r="AA121" s="2" t="str">
        <f t="shared" ref="AA121:AA152" ca="1" si="21">IF(AND(H121=0,I121=0,J121=0),"",IF(J121&gt;0,H121/J121,0))</f>
        <v/>
      </c>
      <c r="AC121" s="627" t="str">
        <f t="shared" si="18"/>
        <v>0</v>
      </c>
    </row>
    <row r="122" spans="1:29" ht="39" hidden="1" customHeight="1" x14ac:dyDescent="0.2">
      <c r="A122" s="14" t="str">
        <f>Planning!A106</f>
        <v>I098</v>
      </c>
      <c r="B122" s="9">
        <f>Planning!B106</f>
        <v>0</v>
      </c>
      <c r="C122" s="9">
        <f>Planning!C106</f>
        <v>0</v>
      </c>
      <c r="D122" s="9">
        <f>Planning!D106</f>
        <v>0</v>
      </c>
      <c r="E122" s="3">
        <f>Planning!E106</f>
        <v>0</v>
      </c>
      <c r="F122" s="3" t="str">
        <f>IF(Planning!G106&lt;&gt;0,Planning!G106,"")</f>
        <v/>
      </c>
      <c r="G122" s="194">
        <f>Planning!H106</f>
        <v>0</v>
      </c>
      <c r="H122" s="4">
        <f>Planning!AM106</f>
        <v>0</v>
      </c>
      <c r="I122" s="198">
        <f ca="1">IF(OR(W122="1",AND(W122&lt;&gt;"1",G122=Lists!$A$17)),Y122,0)</f>
        <v>0</v>
      </c>
      <c r="J122" s="174"/>
      <c r="K122" s="32" t="str">
        <f ca="1">IF(AND(W122="2",G122&lt;&gt;Lists!$A$17),AA122,Z122)</f>
        <v/>
      </c>
      <c r="L122" s="33" t="str">
        <f t="shared" ca="1" si="19"/>
        <v/>
      </c>
      <c r="M122" s="5">
        <f>Planning!AN106</f>
        <v>0</v>
      </c>
      <c r="N122" s="5">
        <f>'Month 10'!M122+'Month 10'!N122-'Month 10'!O122</f>
        <v>0</v>
      </c>
      <c r="O122" s="166"/>
      <c r="P122" s="32" t="str">
        <f t="shared" si="14"/>
        <v/>
      </c>
      <c r="Q122" s="33" t="str">
        <f t="shared" si="20"/>
        <v/>
      </c>
      <c r="R122" s="89">
        <f ca="1">SUMIFS($J$25:$J$224,$C$25:$C$224,$C122,$G$25:$G$224,Lists!$A$16)</f>
        <v>0</v>
      </c>
      <c r="S122" s="89">
        <f t="shared" si="15"/>
        <v>0</v>
      </c>
      <c r="U122" s="2" t="str">
        <f t="shared" si="16"/>
        <v/>
      </c>
      <c r="W122" s="2" t="str">
        <f>IF(C122=0,"",LEFT(INDEX(Lists!$H$5:$H$49,MATCH(C122,Lists!$G$5:$G$49,0),1),1))</f>
        <v/>
      </c>
      <c r="Y122" s="4">
        <f ca="1">'Month 10'!H122+'Month 10'!I122-'Month 10'!J122</f>
        <v>0</v>
      </c>
      <c r="Z122" s="2" t="str">
        <f t="shared" ca="1" si="17"/>
        <v/>
      </c>
      <c r="AA122" s="2" t="str">
        <f t="shared" ca="1" si="21"/>
        <v/>
      </c>
      <c r="AC122" s="627" t="str">
        <f t="shared" si="18"/>
        <v>0</v>
      </c>
    </row>
    <row r="123" spans="1:29" ht="39" hidden="1" customHeight="1" x14ac:dyDescent="0.2">
      <c r="A123" s="14" t="str">
        <f>Planning!A107</f>
        <v>I099</v>
      </c>
      <c r="B123" s="9">
        <f>Planning!B107</f>
        <v>0</v>
      </c>
      <c r="C123" s="9">
        <f>Planning!C107</f>
        <v>0</v>
      </c>
      <c r="D123" s="9">
        <f>Planning!D107</f>
        <v>0</v>
      </c>
      <c r="E123" s="3">
        <f>Planning!E107</f>
        <v>0</v>
      </c>
      <c r="F123" s="3" t="str">
        <f>IF(Planning!G107&lt;&gt;0,Planning!G107,"")</f>
        <v/>
      </c>
      <c r="G123" s="194">
        <f>Planning!H107</f>
        <v>0</v>
      </c>
      <c r="H123" s="4">
        <f>Planning!AM107</f>
        <v>0</v>
      </c>
      <c r="I123" s="198">
        <f ca="1">IF(OR(W123="1",AND(W123&lt;&gt;"1",G123=Lists!$A$17)),Y123,0)</f>
        <v>0</v>
      </c>
      <c r="J123" s="174"/>
      <c r="K123" s="32" t="str">
        <f ca="1">IF(AND(W123="2",G123&lt;&gt;Lists!$A$17),AA123,Z123)</f>
        <v/>
      </c>
      <c r="L123" s="33" t="str">
        <f t="shared" ca="1" si="19"/>
        <v/>
      </c>
      <c r="M123" s="5">
        <f>Planning!AN107</f>
        <v>0</v>
      </c>
      <c r="N123" s="5">
        <f>'Month 10'!M123+'Month 10'!N123-'Month 10'!O123</f>
        <v>0</v>
      </c>
      <c r="O123" s="166"/>
      <c r="P123" s="32" t="str">
        <f t="shared" si="14"/>
        <v/>
      </c>
      <c r="Q123" s="33" t="str">
        <f t="shared" si="20"/>
        <v/>
      </c>
      <c r="R123" s="89">
        <f ca="1">SUMIFS($J$25:$J$224,$C$25:$C$224,$C123,$G$25:$G$224,Lists!$A$16)</f>
        <v>0</v>
      </c>
      <c r="S123" s="89">
        <f t="shared" si="15"/>
        <v>0</v>
      </c>
      <c r="U123" s="2" t="str">
        <f t="shared" si="16"/>
        <v/>
      </c>
      <c r="W123" s="2" t="str">
        <f>IF(C123=0,"",LEFT(INDEX(Lists!$H$5:$H$49,MATCH(C123,Lists!$G$5:$G$49,0),1),1))</f>
        <v/>
      </c>
      <c r="Y123" s="4">
        <f ca="1">'Month 10'!H123+'Month 10'!I123-'Month 10'!J123</f>
        <v>0</v>
      </c>
      <c r="Z123" s="2" t="str">
        <f t="shared" ca="1" si="17"/>
        <v/>
      </c>
      <c r="AA123" s="2" t="str">
        <f t="shared" ca="1" si="21"/>
        <v/>
      </c>
      <c r="AC123" s="627" t="str">
        <f t="shared" si="18"/>
        <v>0</v>
      </c>
    </row>
    <row r="124" spans="1:29" ht="39" hidden="1" customHeight="1" x14ac:dyDescent="0.2">
      <c r="A124" s="14" t="str">
        <f>Planning!A108</f>
        <v>I100</v>
      </c>
      <c r="B124" s="9">
        <f>Planning!B108</f>
        <v>0</v>
      </c>
      <c r="C124" s="9">
        <f>Planning!C108</f>
        <v>0</v>
      </c>
      <c r="D124" s="9">
        <f>Planning!D108</f>
        <v>0</v>
      </c>
      <c r="E124" s="3">
        <f>Planning!E108</f>
        <v>0</v>
      </c>
      <c r="F124" s="3" t="str">
        <f>IF(Planning!G108&lt;&gt;0,Planning!G108,"")</f>
        <v/>
      </c>
      <c r="G124" s="194">
        <f>Planning!H108</f>
        <v>0</v>
      </c>
      <c r="H124" s="4">
        <f>Planning!AM108</f>
        <v>0</v>
      </c>
      <c r="I124" s="198">
        <f ca="1">IF(OR(W124="1",AND(W124&lt;&gt;"1",G124=Lists!$A$17)),Y124,0)</f>
        <v>0</v>
      </c>
      <c r="J124" s="174"/>
      <c r="K124" s="32" t="str">
        <f ca="1">IF(AND(W124="2",G124&lt;&gt;Lists!$A$17),AA124,Z124)</f>
        <v/>
      </c>
      <c r="L124" s="33" t="str">
        <f t="shared" ca="1" si="19"/>
        <v/>
      </c>
      <c r="M124" s="5">
        <f>Planning!AN108</f>
        <v>0</v>
      </c>
      <c r="N124" s="5">
        <f>'Month 10'!M124+'Month 10'!N124-'Month 10'!O124</f>
        <v>0</v>
      </c>
      <c r="O124" s="166"/>
      <c r="P124" s="32" t="str">
        <f t="shared" si="14"/>
        <v/>
      </c>
      <c r="Q124" s="33" t="str">
        <f t="shared" si="20"/>
        <v/>
      </c>
      <c r="R124" s="89">
        <f ca="1">SUMIFS($J$25:$J$224,$C$25:$C$224,$C124,$G$25:$G$224,Lists!$A$16)</f>
        <v>0</v>
      </c>
      <c r="S124" s="89">
        <f t="shared" si="15"/>
        <v>0</v>
      </c>
      <c r="U124" s="2" t="str">
        <f t="shared" si="16"/>
        <v/>
      </c>
      <c r="W124" s="2" t="str">
        <f>IF(C124=0,"",LEFT(INDEX(Lists!$H$5:$H$49,MATCH(C124,Lists!$G$5:$G$49,0),1),1))</f>
        <v/>
      </c>
      <c r="Y124" s="4">
        <f ca="1">'Month 10'!H124+'Month 10'!I124-'Month 10'!J124</f>
        <v>0</v>
      </c>
      <c r="Z124" s="2" t="str">
        <f t="shared" ca="1" si="17"/>
        <v/>
      </c>
      <c r="AA124" s="2" t="str">
        <f t="shared" ca="1" si="21"/>
        <v/>
      </c>
      <c r="AC124" s="627" t="str">
        <f t="shared" si="18"/>
        <v>0</v>
      </c>
    </row>
    <row r="125" spans="1:29" ht="39" hidden="1" customHeight="1" x14ac:dyDescent="0.2">
      <c r="A125" s="14" t="str">
        <f>Planning!A109</f>
        <v>I101</v>
      </c>
      <c r="B125" s="9">
        <f>Planning!B109</f>
        <v>0</v>
      </c>
      <c r="C125" s="9">
        <f>Planning!C109</f>
        <v>0</v>
      </c>
      <c r="D125" s="9">
        <f>Planning!D109</f>
        <v>0</v>
      </c>
      <c r="E125" s="3">
        <f>Planning!E109</f>
        <v>0</v>
      </c>
      <c r="F125" s="3" t="str">
        <f>IF(Planning!G109&lt;&gt;0,Planning!G109,"")</f>
        <v/>
      </c>
      <c r="G125" s="194">
        <f>Planning!H109</f>
        <v>0</v>
      </c>
      <c r="H125" s="4">
        <f>Planning!AM109</f>
        <v>0</v>
      </c>
      <c r="I125" s="198">
        <f ca="1">IF(OR(W125="1",AND(W125&lt;&gt;"1",G125=Lists!$A$17)),Y125,0)</f>
        <v>0</v>
      </c>
      <c r="J125" s="174"/>
      <c r="K125" s="32" t="str">
        <f ca="1">IF(AND(W125="2",G125&lt;&gt;Lists!$A$17),AA125,Z125)</f>
        <v/>
      </c>
      <c r="L125" s="33" t="str">
        <f t="shared" ca="1" si="19"/>
        <v/>
      </c>
      <c r="M125" s="5">
        <f>Planning!AN109</f>
        <v>0</v>
      </c>
      <c r="N125" s="5">
        <f>'Month 10'!M125+'Month 10'!N125-'Month 10'!O125</f>
        <v>0</v>
      </c>
      <c r="O125" s="166"/>
      <c r="P125" s="32" t="str">
        <f t="shared" si="14"/>
        <v/>
      </c>
      <c r="Q125" s="33" t="str">
        <f t="shared" si="20"/>
        <v/>
      </c>
      <c r="R125" s="89">
        <f ca="1">SUMIFS($J$25:$J$224,$C$25:$C$224,$C125,$G$25:$G$224,Lists!$A$16)</f>
        <v>0</v>
      </c>
      <c r="S125" s="89">
        <f t="shared" si="15"/>
        <v>0</v>
      </c>
      <c r="U125" s="2" t="str">
        <f t="shared" si="16"/>
        <v/>
      </c>
      <c r="W125" s="2" t="str">
        <f>IF(C125=0,"",LEFT(INDEX(Lists!$H$5:$H$49,MATCH(C125,Lists!$G$5:$G$49,0),1),1))</f>
        <v/>
      </c>
      <c r="Y125" s="4">
        <f ca="1">'Month 10'!H125+'Month 10'!I125-'Month 10'!J125</f>
        <v>0</v>
      </c>
      <c r="Z125" s="2" t="str">
        <f t="shared" ca="1" si="17"/>
        <v/>
      </c>
      <c r="AA125" s="2" t="str">
        <f t="shared" ca="1" si="21"/>
        <v/>
      </c>
      <c r="AC125" s="627" t="str">
        <f t="shared" si="18"/>
        <v>0</v>
      </c>
    </row>
    <row r="126" spans="1:29" ht="39" hidden="1" customHeight="1" x14ac:dyDescent="0.2">
      <c r="A126" s="14" t="str">
        <f>Planning!A110</f>
        <v>I102</v>
      </c>
      <c r="B126" s="9">
        <f>Planning!B110</f>
        <v>0</v>
      </c>
      <c r="C126" s="9">
        <f>Planning!C110</f>
        <v>0</v>
      </c>
      <c r="D126" s="9">
        <f>Planning!D110</f>
        <v>0</v>
      </c>
      <c r="E126" s="3">
        <f>Planning!E110</f>
        <v>0</v>
      </c>
      <c r="F126" s="3" t="str">
        <f>IF(Planning!G110&lt;&gt;0,Planning!G110,"")</f>
        <v/>
      </c>
      <c r="G126" s="194">
        <f>Planning!H110</f>
        <v>0</v>
      </c>
      <c r="H126" s="4">
        <f>Planning!AM110</f>
        <v>0</v>
      </c>
      <c r="I126" s="198">
        <f ca="1">IF(OR(W126="1",AND(W126&lt;&gt;"1",G126=Lists!$A$17)),Y126,0)</f>
        <v>0</v>
      </c>
      <c r="J126" s="174"/>
      <c r="K126" s="32" t="str">
        <f ca="1">IF(AND(W126="2",G126&lt;&gt;Lists!$A$17),AA126,Z126)</f>
        <v/>
      </c>
      <c r="L126" s="33" t="str">
        <f t="shared" ca="1" si="19"/>
        <v/>
      </c>
      <c r="M126" s="5">
        <f>Planning!AN110</f>
        <v>0</v>
      </c>
      <c r="N126" s="5">
        <f>'Month 10'!M126+'Month 10'!N126-'Month 10'!O126</f>
        <v>0</v>
      </c>
      <c r="O126" s="166"/>
      <c r="P126" s="32" t="str">
        <f t="shared" si="14"/>
        <v/>
      </c>
      <c r="Q126" s="33" t="str">
        <f t="shared" si="20"/>
        <v/>
      </c>
      <c r="R126" s="89">
        <f ca="1">SUMIFS($J$25:$J$224,$C$25:$C$224,$C126,$G$25:$G$224,Lists!$A$16)</f>
        <v>0</v>
      </c>
      <c r="S126" s="89">
        <f t="shared" si="15"/>
        <v>0</v>
      </c>
      <c r="U126" s="2" t="str">
        <f t="shared" si="16"/>
        <v/>
      </c>
      <c r="W126" s="2" t="str">
        <f>IF(C126=0,"",LEFT(INDEX(Lists!$H$5:$H$49,MATCH(C126,Lists!$G$5:$G$49,0),1),1))</f>
        <v/>
      </c>
      <c r="Y126" s="4">
        <f ca="1">'Month 10'!H126+'Month 10'!I126-'Month 10'!J126</f>
        <v>0</v>
      </c>
      <c r="Z126" s="2" t="str">
        <f t="shared" ca="1" si="17"/>
        <v/>
      </c>
      <c r="AA126" s="2" t="str">
        <f t="shared" ca="1" si="21"/>
        <v/>
      </c>
      <c r="AC126" s="627" t="str">
        <f t="shared" si="18"/>
        <v>0</v>
      </c>
    </row>
    <row r="127" spans="1:29" ht="39" hidden="1" customHeight="1" x14ac:dyDescent="0.2">
      <c r="A127" s="14" t="str">
        <f>Planning!A111</f>
        <v>I103</v>
      </c>
      <c r="B127" s="9">
        <f>Planning!B111</f>
        <v>0</v>
      </c>
      <c r="C127" s="9">
        <f>Planning!C111</f>
        <v>0</v>
      </c>
      <c r="D127" s="9">
        <f>Planning!D111</f>
        <v>0</v>
      </c>
      <c r="E127" s="3">
        <f>Planning!E111</f>
        <v>0</v>
      </c>
      <c r="F127" s="3" t="str">
        <f>IF(Planning!G111&lt;&gt;0,Planning!G111,"")</f>
        <v/>
      </c>
      <c r="G127" s="194">
        <f>Planning!H111</f>
        <v>0</v>
      </c>
      <c r="H127" s="4">
        <f>Planning!AM111</f>
        <v>0</v>
      </c>
      <c r="I127" s="198">
        <f ca="1">IF(OR(W127="1",AND(W127&lt;&gt;"1",G127=Lists!$A$17)),Y127,0)</f>
        <v>0</v>
      </c>
      <c r="J127" s="174"/>
      <c r="K127" s="32" t="str">
        <f ca="1">IF(AND(W127="2",G127&lt;&gt;Lists!$A$17),AA127,Z127)</f>
        <v/>
      </c>
      <c r="L127" s="33" t="str">
        <f t="shared" ca="1" si="19"/>
        <v/>
      </c>
      <c r="M127" s="5">
        <f>Planning!AN111</f>
        <v>0</v>
      </c>
      <c r="N127" s="5">
        <f>'Month 10'!M127+'Month 10'!N127-'Month 10'!O127</f>
        <v>0</v>
      </c>
      <c r="O127" s="166"/>
      <c r="P127" s="32" t="str">
        <f t="shared" si="14"/>
        <v/>
      </c>
      <c r="Q127" s="33" t="str">
        <f t="shared" si="20"/>
        <v/>
      </c>
      <c r="R127" s="89">
        <f ca="1">SUMIFS($J$25:$J$224,$C$25:$C$224,$C127,$G$25:$G$224,Lists!$A$16)</f>
        <v>0</v>
      </c>
      <c r="S127" s="89">
        <f t="shared" si="15"/>
        <v>0</v>
      </c>
      <c r="U127" s="2" t="str">
        <f t="shared" si="16"/>
        <v/>
      </c>
      <c r="W127" s="2" t="str">
        <f>IF(C127=0,"",LEFT(INDEX(Lists!$H$5:$H$49,MATCH(C127,Lists!$G$5:$G$49,0),1),1))</f>
        <v/>
      </c>
      <c r="Y127" s="4">
        <f ca="1">'Month 10'!H127+'Month 10'!I127-'Month 10'!J127</f>
        <v>0</v>
      </c>
      <c r="Z127" s="2" t="str">
        <f t="shared" ca="1" si="17"/>
        <v/>
      </c>
      <c r="AA127" s="2" t="str">
        <f t="shared" ca="1" si="21"/>
        <v/>
      </c>
      <c r="AC127" s="627" t="str">
        <f t="shared" si="18"/>
        <v>0</v>
      </c>
    </row>
    <row r="128" spans="1:29" ht="39" hidden="1" customHeight="1" x14ac:dyDescent="0.2">
      <c r="A128" s="14" t="str">
        <f>Planning!A112</f>
        <v>I104</v>
      </c>
      <c r="B128" s="9">
        <f>Planning!B112</f>
        <v>0</v>
      </c>
      <c r="C128" s="9">
        <f>Planning!C112</f>
        <v>0</v>
      </c>
      <c r="D128" s="9">
        <f>Planning!D112</f>
        <v>0</v>
      </c>
      <c r="E128" s="3">
        <f>Planning!E112</f>
        <v>0</v>
      </c>
      <c r="F128" s="3" t="str">
        <f>IF(Planning!G112&lt;&gt;0,Planning!G112,"")</f>
        <v/>
      </c>
      <c r="G128" s="194">
        <f>Planning!H112</f>
        <v>0</v>
      </c>
      <c r="H128" s="4">
        <f>Planning!AM112</f>
        <v>0</v>
      </c>
      <c r="I128" s="198">
        <f ca="1">IF(OR(W128="1",AND(W128&lt;&gt;"1",G128=Lists!$A$17)),Y128,0)</f>
        <v>0</v>
      </c>
      <c r="J128" s="174"/>
      <c r="K128" s="32" t="str">
        <f ca="1">IF(AND(W128="2",G128&lt;&gt;Lists!$A$17),AA128,Z128)</f>
        <v/>
      </c>
      <c r="L128" s="33" t="str">
        <f t="shared" ca="1" si="19"/>
        <v/>
      </c>
      <c r="M128" s="5">
        <f>Planning!AN112</f>
        <v>0</v>
      </c>
      <c r="N128" s="5">
        <f>'Month 10'!M128+'Month 10'!N128-'Month 10'!O128</f>
        <v>0</v>
      </c>
      <c r="O128" s="166"/>
      <c r="P128" s="32" t="str">
        <f t="shared" si="14"/>
        <v/>
      </c>
      <c r="Q128" s="33" t="str">
        <f t="shared" si="20"/>
        <v/>
      </c>
      <c r="R128" s="89">
        <f ca="1">SUMIFS($J$25:$J$224,$C$25:$C$224,$C128,$G$25:$G$224,Lists!$A$16)</f>
        <v>0</v>
      </c>
      <c r="S128" s="89">
        <f t="shared" si="15"/>
        <v>0</v>
      </c>
      <c r="U128" s="2" t="str">
        <f t="shared" si="16"/>
        <v/>
      </c>
      <c r="W128" s="2" t="str">
        <f>IF(C128=0,"",LEFT(INDEX(Lists!$H$5:$H$49,MATCH(C128,Lists!$G$5:$G$49,0),1),1))</f>
        <v/>
      </c>
      <c r="Y128" s="4">
        <f ca="1">'Month 10'!H128+'Month 10'!I128-'Month 10'!J128</f>
        <v>0</v>
      </c>
      <c r="Z128" s="2" t="str">
        <f t="shared" ca="1" si="17"/>
        <v/>
      </c>
      <c r="AA128" s="2" t="str">
        <f t="shared" ca="1" si="21"/>
        <v/>
      </c>
      <c r="AC128" s="627" t="str">
        <f t="shared" si="18"/>
        <v>0</v>
      </c>
    </row>
    <row r="129" spans="1:29" ht="39" hidden="1" customHeight="1" x14ac:dyDescent="0.2">
      <c r="A129" s="14" t="str">
        <f>Planning!A113</f>
        <v>I105</v>
      </c>
      <c r="B129" s="9">
        <f>Planning!B113</f>
        <v>0</v>
      </c>
      <c r="C129" s="9">
        <f>Planning!C113</f>
        <v>0</v>
      </c>
      <c r="D129" s="9">
        <f>Planning!D113</f>
        <v>0</v>
      </c>
      <c r="E129" s="3">
        <f>Planning!E113</f>
        <v>0</v>
      </c>
      <c r="F129" s="3" t="str">
        <f>IF(Planning!G113&lt;&gt;0,Planning!G113,"")</f>
        <v/>
      </c>
      <c r="G129" s="194">
        <f>Planning!H113</f>
        <v>0</v>
      </c>
      <c r="H129" s="4">
        <f>Planning!AM113</f>
        <v>0</v>
      </c>
      <c r="I129" s="198">
        <f ca="1">IF(OR(W129="1",AND(W129&lt;&gt;"1",G129=Lists!$A$17)),Y129,0)</f>
        <v>0</v>
      </c>
      <c r="J129" s="174"/>
      <c r="K129" s="32" t="str">
        <f ca="1">IF(AND(W129="2",G129&lt;&gt;Lists!$A$17),AA129,Z129)</f>
        <v/>
      </c>
      <c r="L129" s="33" t="str">
        <f t="shared" ca="1" si="19"/>
        <v/>
      </c>
      <c r="M129" s="5">
        <f>Planning!AN113</f>
        <v>0</v>
      </c>
      <c r="N129" s="5">
        <f>'Month 10'!M129+'Month 10'!N129-'Month 10'!O129</f>
        <v>0</v>
      </c>
      <c r="O129" s="166"/>
      <c r="P129" s="32" t="str">
        <f t="shared" si="14"/>
        <v/>
      </c>
      <c r="Q129" s="33" t="str">
        <f t="shared" si="20"/>
        <v/>
      </c>
      <c r="R129" s="89">
        <f ca="1">SUMIFS($J$25:$J$224,$C$25:$C$224,$C129,$G$25:$G$224,Lists!$A$16)</f>
        <v>0</v>
      </c>
      <c r="S129" s="89">
        <f t="shared" si="15"/>
        <v>0</v>
      </c>
      <c r="U129" s="2" t="str">
        <f t="shared" si="16"/>
        <v/>
      </c>
      <c r="W129" s="2" t="str">
        <f>IF(C129=0,"",LEFT(INDEX(Lists!$H$5:$H$49,MATCH(C129,Lists!$G$5:$G$49,0),1),1))</f>
        <v/>
      </c>
      <c r="Y129" s="4">
        <f ca="1">'Month 10'!H129+'Month 10'!I129-'Month 10'!J129</f>
        <v>0</v>
      </c>
      <c r="Z129" s="2" t="str">
        <f t="shared" ca="1" si="17"/>
        <v/>
      </c>
      <c r="AA129" s="2" t="str">
        <f t="shared" ca="1" si="21"/>
        <v/>
      </c>
      <c r="AC129" s="627" t="str">
        <f t="shared" si="18"/>
        <v>0</v>
      </c>
    </row>
    <row r="130" spans="1:29" ht="39" hidden="1" customHeight="1" x14ac:dyDescent="0.2">
      <c r="A130" s="14" t="str">
        <f>Planning!A114</f>
        <v>I106</v>
      </c>
      <c r="B130" s="9">
        <f>Planning!B114</f>
        <v>0</v>
      </c>
      <c r="C130" s="9">
        <f>Planning!C114</f>
        <v>0</v>
      </c>
      <c r="D130" s="9">
        <f>Planning!D114</f>
        <v>0</v>
      </c>
      <c r="E130" s="3">
        <f>Planning!E114</f>
        <v>0</v>
      </c>
      <c r="F130" s="3" t="str">
        <f>IF(Planning!G114&lt;&gt;0,Planning!G114,"")</f>
        <v/>
      </c>
      <c r="G130" s="194">
        <f>Planning!H114</f>
        <v>0</v>
      </c>
      <c r="H130" s="4">
        <f>Planning!AM114</f>
        <v>0</v>
      </c>
      <c r="I130" s="198">
        <f ca="1">IF(OR(W130="1",AND(W130&lt;&gt;"1",G130=Lists!$A$17)),Y130,0)</f>
        <v>0</v>
      </c>
      <c r="J130" s="174"/>
      <c r="K130" s="32" t="str">
        <f ca="1">IF(AND(W130="2",G130&lt;&gt;Lists!$A$17),AA130,Z130)</f>
        <v/>
      </c>
      <c r="L130" s="33" t="str">
        <f t="shared" ca="1" si="19"/>
        <v/>
      </c>
      <c r="M130" s="5">
        <f>Planning!AN114</f>
        <v>0</v>
      </c>
      <c r="N130" s="5">
        <f>'Month 10'!M130+'Month 10'!N130-'Month 10'!O130</f>
        <v>0</v>
      </c>
      <c r="O130" s="166"/>
      <c r="P130" s="32" t="str">
        <f t="shared" si="14"/>
        <v/>
      </c>
      <c r="Q130" s="33" t="str">
        <f t="shared" si="20"/>
        <v/>
      </c>
      <c r="R130" s="89">
        <f ca="1">SUMIFS($J$25:$J$224,$C$25:$C$224,$C130,$G$25:$G$224,Lists!$A$16)</f>
        <v>0</v>
      </c>
      <c r="S130" s="89">
        <f t="shared" si="15"/>
        <v>0</v>
      </c>
      <c r="U130" s="2" t="str">
        <f t="shared" si="16"/>
        <v/>
      </c>
      <c r="W130" s="2" t="str">
        <f>IF(C130=0,"",LEFT(INDEX(Lists!$H$5:$H$49,MATCH(C130,Lists!$G$5:$G$49,0),1),1))</f>
        <v/>
      </c>
      <c r="Y130" s="4">
        <f ca="1">'Month 10'!H130+'Month 10'!I130-'Month 10'!J130</f>
        <v>0</v>
      </c>
      <c r="Z130" s="2" t="str">
        <f t="shared" ca="1" si="17"/>
        <v/>
      </c>
      <c r="AA130" s="2" t="str">
        <f t="shared" ca="1" si="21"/>
        <v/>
      </c>
      <c r="AC130" s="627" t="str">
        <f t="shared" si="18"/>
        <v>0</v>
      </c>
    </row>
    <row r="131" spans="1:29" ht="39" hidden="1" customHeight="1" x14ac:dyDescent="0.2">
      <c r="A131" s="14" t="str">
        <f>Planning!A115</f>
        <v>I107</v>
      </c>
      <c r="B131" s="9">
        <f>Planning!B115</f>
        <v>0</v>
      </c>
      <c r="C131" s="9">
        <f>Planning!C115</f>
        <v>0</v>
      </c>
      <c r="D131" s="9">
        <f>Planning!D115</f>
        <v>0</v>
      </c>
      <c r="E131" s="3">
        <f>Planning!E115</f>
        <v>0</v>
      </c>
      <c r="F131" s="3" t="str">
        <f>IF(Planning!G115&lt;&gt;0,Planning!G115,"")</f>
        <v/>
      </c>
      <c r="G131" s="194">
        <f>Planning!H115</f>
        <v>0</v>
      </c>
      <c r="H131" s="4">
        <f>Planning!AM115</f>
        <v>0</v>
      </c>
      <c r="I131" s="198">
        <f ca="1">IF(OR(W131="1",AND(W131&lt;&gt;"1",G131=Lists!$A$17)),Y131,0)</f>
        <v>0</v>
      </c>
      <c r="J131" s="174"/>
      <c r="K131" s="32" t="str">
        <f ca="1">IF(AND(W131="2",G131&lt;&gt;Lists!$A$17),AA131,Z131)</f>
        <v/>
      </c>
      <c r="L131" s="33" t="str">
        <f t="shared" ca="1" si="19"/>
        <v/>
      </c>
      <c r="M131" s="5">
        <f>Planning!AN115</f>
        <v>0</v>
      </c>
      <c r="N131" s="5">
        <f>'Month 10'!M131+'Month 10'!N131-'Month 10'!O131</f>
        <v>0</v>
      </c>
      <c r="O131" s="166"/>
      <c r="P131" s="32" t="str">
        <f t="shared" si="14"/>
        <v/>
      </c>
      <c r="Q131" s="33" t="str">
        <f t="shared" si="20"/>
        <v/>
      </c>
      <c r="R131" s="89">
        <f ca="1">SUMIFS($J$25:$J$224,$C$25:$C$224,$C131,$G$25:$G$224,Lists!$A$16)</f>
        <v>0</v>
      </c>
      <c r="S131" s="89">
        <f t="shared" si="15"/>
        <v>0</v>
      </c>
      <c r="U131" s="2" t="str">
        <f t="shared" si="16"/>
        <v/>
      </c>
      <c r="W131" s="2" t="str">
        <f>IF(C131=0,"",LEFT(INDEX(Lists!$H$5:$H$49,MATCH(C131,Lists!$G$5:$G$49,0),1),1))</f>
        <v/>
      </c>
      <c r="Y131" s="4">
        <f ca="1">'Month 10'!H131+'Month 10'!I131-'Month 10'!J131</f>
        <v>0</v>
      </c>
      <c r="Z131" s="2" t="str">
        <f t="shared" ca="1" si="17"/>
        <v/>
      </c>
      <c r="AA131" s="2" t="str">
        <f t="shared" ca="1" si="21"/>
        <v/>
      </c>
      <c r="AC131" s="627" t="str">
        <f t="shared" si="18"/>
        <v>0</v>
      </c>
    </row>
    <row r="132" spans="1:29" ht="39" hidden="1" customHeight="1" x14ac:dyDescent="0.2">
      <c r="A132" s="14" t="str">
        <f>Planning!A116</f>
        <v>I108</v>
      </c>
      <c r="B132" s="9">
        <f>Planning!B116</f>
        <v>0</v>
      </c>
      <c r="C132" s="9">
        <f>Planning!C116</f>
        <v>0</v>
      </c>
      <c r="D132" s="9">
        <f>Planning!D116</f>
        <v>0</v>
      </c>
      <c r="E132" s="3">
        <f>Planning!E116</f>
        <v>0</v>
      </c>
      <c r="F132" s="3" t="str">
        <f>IF(Planning!G116&lt;&gt;0,Planning!G116,"")</f>
        <v/>
      </c>
      <c r="G132" s="194">
        <f>Planning!H116</f>
        <v>0</v>
      </c>
      <c r="H132" s="4">
        <f>Planning!AM116</f>
        <v>0</v>
      </c>
      <c r="I132" s="198">
        <f ca="1">IF(OR(W132="1",AND(W132&lt;&gt;"1",G132=Lists!$A$17)),Y132,0)</f>
        <v>0</v>
      </c>
      <c r="J132" s="174"/>
      <c r="K132" s="32" t="str">
        <f ca="1">IF(AND(W132="2",G132&lt;&gt;Lists!$A$17),AA132,Z132)</f>
        <v/>
      </c>
      <c r="L132" s="33" t="str">
        <f t="shared" ca="1" si="19"/>
        <v/>
      </c>
      <c r="M132" s="5">
        <f>Planning!AN116</f>
        <v>0</v>
      </c>
      <c r="N132" s="5">
        <f>'Month 10'!M132+'Month 10'!N132-'Month 10'!O132</f>
        <v>0</v>
      </c>
      <c r="O132" s="166"/>
      <c r="P132" s="32" t="str">
        <f t="shared" si="14"/>
        <v/>
      </c>
      <c r="Q132" s="33" t="str">
        <f t="shared" si="20"/>
        <v/>
      </c>
      <c r="R132" s="89">
        <f ca="1">SUMIFS($J$25:$J$224,$C$25:$C$224,$C132,$G$25:$G$224,Lists!$A$16)</f>
        <v>0</v>
      </c>
      <c r="S132" s="89">
        <f t="shared" si="15"/>
        <v>0</v>
      </c>
      <c r="U132" s="2" t="str">
        <f t="shared" si="16"/>
        <v/>
      </c>
      <c r="W132" s="2" t="str">
        <f>IF(C132=0,"",LEFT(INDEX(Lists!$H$5:$H$49,MATCH(C132,Lists!$G$5:$G$49,0),1),1))</f>
        <v/>
      </c>
      <c r="Y132" s="4">
        <f ca="1">'Month 10'!H132+'Month 10'!I132-'Month 10'!J132</f>
        <v>0</v>
      </c>
      <c r="Z132" s="2" t="str">
        <f t="shared" ca="1" si="17"/>
        <v/>
      </c>
      <c r="AA132" s="2" t="str">
        <f t="shared" ca="1" si="21"/>
        <v/>
      </c>
      <c r="AC132" s="627" t="str">
        <f t="shared" si="18"/>
        <v>0</v>
      </c>
    </row>
    <row r="133" spans="1:29" ht="39" hidden="1" customHeight="1" x14ac:dyDescent="0.2">
      <c r="A133" s="14" t="str">
        <f>Planning!A117</f>
        <v>I109</v>
      </c>
      <c r="B133" s="9">
        <f>Planning!B117</f>
        <v>0</v>
      </c>
      <c r="C133" s="9">
        <f>Planning!C117</f>
        <v>0</v>
      </c>
      <c r="D133" s="9">
        <f>Planning!D117</f>
        <v>0</v>
      </c>
      <c r="E133" s="3">
        <f>Planning!E117</f>
        <v>0</v>
      </c>
      <c r="F133" s="3" t="str">
        <f>IF(Planning!G117&lt;&gt;0,Planning!G117,"")</f>
        <v/>
      </c>
      <c r="G133" s="194">
        <f>Planning!H117</f>
        <v>0</v>
      </c>
      <c r="H133" s="4">
        <f>Planning!AM117</f>
        <v>0</v>
      </c>
      <c r="I133" s="198">
        <f ca="1">IF(OR(W133="1",AND(W133&lt;&gt;"1",G133=Lists!$A$17)),Y133,0)</f>
        <v>0</v>
      </c>
      <c r="J133" s="174"/>
      <c r="K133" s="32" t="str">
        <f ca="1">IF(AND(W133="2",G133&lt;&gt;Lists!$A$17),AA133,Z133)</f>
        <v/>
      </c>
      <c r="L133" s="33" t="str">
        <f t="shared" ca="1" si="19"/>
        <v/>
      </c>
      <c r="M133" s="5">
        <f>Planning!AN117</f>
        <v>0</v>
      </c>
      <c r="N133" s="5">
        <f>'Month 10'!M133+'Month 10'!N133-'Month 10'!O133</f>
        <v>0</v>
      </c>
      <c r="O133" s="166"/>
      <c r="P133" s="32" t="str">
        <f t="shared" si="14"/>
        <v/>
      </c>
      <c r="Q133" s="33" t="str">
        <f t="shared" si="20"/>
        <v/>
      </c>
      <c r="R133" s="89">
        <f ca="1">SUMIFS($J$25:$J$224,$C$25:$C$224,$C133,$G$25:$G$224,Lists!$A$16)</f>
        <v>0</v>
      </c>
      <c r="S133" s="89">
        <f t="shared" si="15"/>
        <v>0</v>
      </c>
      <c r="U133" s="2" t="str">
        <f t="shared" si="16"/>
        <v/>
      </c>
      <c r="W133" s="2" t="str">
        <f>IF(C133=0,"",LEFT(INDEX(Lists!$H$5:$H$49,MATCH(C133,Lists!$G$5:$G$49,0),1),1))</f>
        <v/>
      </c>
      <c r="Y133" s="4">
        <f ca="1">'Month 10'!H133+'Month 10'!I133-'Month 10'!J133</f>
        <v>0</v>
      </c>
      <c r="Z133" s="2" t="str">
        <f t="shared" ca="1" si="17"/>
        <v/>
      </c>
      <c r="AA133" s="2" t="str">
        <f t="shared" ca="1" si="21"/>
        <v/>
      </c>
      <c r="AC133" s="627" t="str">
        <f t="shared" si="18"/>
        <v>0</v>
      </c>
    </row>
    <row r="134" spans="1:29" ht="39" hidden="1" customHeight="1" x14ac:dyDescent="0.2">
      <c r="A134" s="14" t="str">
        <f>Planning!A118</f>
        <v>I110</v>
      </c>
      <c r="B134" s="9">
        <f>Planning!B118</f>
        <v>0</v>
      </c>
      <c r="C134" s="9">
        <f>Planning!C118</f>
        <v>0</v>
      </c>
      <c r="D134" s="9">
        <f>Planning!D118</f>
        <v>0</v>
      </c>
      <c r="E134" s="3">
        <f>Planning!E118</f>
        <v>0</v>
      </c>
      <c r="F134" s="3" t="str">
        <f>IF(Planning!G118&lt;&gt;0,Planning!G118,"")</f>
        <v/>
      </c>
      <c r="G134" s="194">
        <f>Planning!H118</f>
        <v>0</v>
      </c>
      <c r="H134" s="4">
        <f>Planning!AM118</f>
        <v>0</v>
      </c>
      <c r="I134" s="198">
        <f ca="1">IF(OR(W134="1",AND(W134&lt;&gt;"1",G134=Lists!$A$17)),Y134,0)</f>
        <v>0</v>
      </c>
      <c r="J134" s="174"/>
      <c r="K134" s="32" t="str">
        <f ca="1">IF(AND(W134="2",G134&lt;&gt;Lists!$A$17),AA134,Z134)</f>
        <v/>
      </c>
      <c r="L134" s="33" t="str">
        <f t="shared" ca="1" si="19"/>
        <v/>
      </c>
      <c r="M134" s="5">
        <f>Planning!AN118</f>
        <v>0</v>
      </c>
      <c r="N134" s="5">
        <f>'Month 10'!M134+'Month 10'!N134-'Month 10'!O134</f>
        <v>0</v>
      </c>
      <c r="O134" s="166"/>
      <c r="P134" s="32" t="str">
        <f t="shared" si="14"/>
        <v/>
      </c>
      <c r="Q134" s="33" t="str">
        <f t="shared" si="20"/>
        <v/>
      </c>
      <c r="R134" s="89">
        <f ca="1">SUMIFS($J$25:$J$224,$C$25:$C$224,$C134,$G$25:$G$224,Lists!$A$16)</f>
        <v>0</v>
      </c>
      <c r="S134" s="89">
        <f t="shared" si="15"/>
        <v>0</v>
      </c>
      <c r="U134" s="2" t="str">
        <f t="shared" si="16"/>
        <v/>
      </c>
      <c r="W134" s="2" t="str">
        <f>IF(C134=0,"",LEFT(INDEX(Lists!$H$5:$H$49,MATCH(C134,Lists!$G$5:$G$49,0),1),1))</f>
        <v/>
      </c>
      <c r="Y134" s="4">
        <f ca="1">'Month 10'!H134+'Month 10'!I134-'Month 10'!J134</f>
        <v>0</v>
      </c>
      <c r="Z134" s="2" t="str">
        <f t="shared" ca="1" si="17"/>
        <v/>
      </c>
      <c r="AA134" s="2" t="str">
        <f t="shared" ca="1" si="21"/>
        <v/>
      </c>
      <c r="AC134" s="627" t="str">
        <f t="shared" si="18"/>
        <v>0</v>
      </c>
    </row>
    <row r="135" spans="1:29" ht="39" hidden="1" customHeight="1" x14ac:dyDescent="0.2">
      <c r="A135" s="14" t="str">
        <f>Planning!A119</f>
        <v>I111</v>
      </c>
      <c r="B135" s="9">
        <f>Planning!B119</f>
        <v>0</v>
      </c>
      <c r="C135" s="9">
        <f>Planning!C119</f>
        <v>0</v>
      </c>
      <c r="D135" s="9">
        <f>Planning!D119</f>
        <v>0</v>
      </c>
      <c r="E135" s="3">
        <f>Planning!E119</f>
        <v>0</v>
      </c>
      <c r="F135" s="3" t="str">
        <f>IF(Planning!G119&lt;&gt;0,Planning!G119,"")</f>
        <v/>
      </c>
      <c r="G135" s="194">
        <f>Planning!H119</f>
        <v>0</v>
      </c>
      <c r="H135" s="4">
        <f>Planning!AM119</f>
        <v>0</v>
      </c>
      <c r="I135" s="198">
        <f ca="1">IF(OR(W135="1",AND(W135&lt;&gt;"1",G135=Lists!$A$17)),Y135,0)</f>
        <v>0</v>
      </c>
      <c r="J135" s="174"/>
      <c r="K135" s="32" t="str">
        <f ca="1">IF(AND(W135="2",G135&lt;&gt;Lists!$A$17),AA135,Z135)</f>
        <v/>
      </c>
      <c r="L135" s="33" t="str">
        <f t="shared" ca="1" si="19"/>
        <v/>
      </c>
      <c r="M135" s="5">
        <f>Planning!AN119</f>
        <v>0</v>
      </c>
      <c r="N135" s="5">
        <f>'Month 10'!M135+'Month 10'!N135-'Month 10'!O135</f>
        <v>0</v>
      </c>
      <c r="O135" s="166"/>
      <c r="P135" s="32" t="str">
        <f t="shared" si="14"/>
        <v/>
      </c>
      <c r="Q135" s="33" t="str">
        <f t="shared" si="20"/>
        <v/>
      </c>
      <c r="R135" s="89">
        <f ca="1">SUMIFS($J$25:$J$224,$C$25:$C$224,$C135,$G$25:$G$224,Lists!$A$16)</f>
        <v>0</v>
      </c>
      <c r="S135" s="89">
        <f t="shared" si="15"/>
        <v>0</v>
      </c>
      <c r="U135" s="2" t="str">
        <f t="shared" si="16"/>
        <v/>
      </c>
      <c r="W135" s="2" t="str">
        <f>IF(C135=0,"",LEFT(INDEX(Lists!$H$5:$H$49,MATCH(C135,Lists!$G$5:$G$49,0),1),1))</f>
        <v/>
      </c>
      <c r="Y135" s="4">
        <f ca="1">'Month 10'!H135+'Month 10'!I135-'Month 10'!J135</f>
        <v>0</v>
      </c>
      <c r="Z135" s="2" t="str">
        <f t="shared" ca="1" si="17"/>
        <v/>
      </c>
      <c r="AA135" s="2" t="str">
        <f t="shared" ca="1" si="21"/>
        <v/>
      </c>
      <c r="AC135" s="627" t="str">
        <f t="shared" si="18"/>
        <v>0</v>
      </c>
    </row>
    <row r="136" spans="1:29" ht="39" hidden="1" customHeight="1" x14ac:dyDescent="0.2">
      <c r="A136" s="14" t="str">
        <f>Planning!A120</f>
        <v>I112</v>
      </c>
      <c r="B136" s="9">
        <f>Planning!B120</f>
        <v>0</v>
      </c>
      <c r="C136" s="9">
        <f>Planning!C120</f>
        <v>0</v>
      </c>
      <c r="D136" s="9">
        <f>Planning!D120</f>
        <v>0</v>
      </c>
      <c r="E136" s="3">
        <f>Planning!E120</f>
        <v>0</v>
      </c>
      <c r="F136" s="3" t="str">
        <f>IF(Planning!G120&lt;&gt;0,Planning!G120,"")</f>
        <v/>
      </c>
      <c r="G136" s="194">
        <f>Planning!H120</f>
        <v>0</v>
      </c>
      <c r="H136" s="4">
        <f>Planning!AM120</f>
        <v>0</v>
      </c>
      <c r="I136" s="198">
        <f ca="1">IF(OR(W136="1",AND(W136&lt;&gt;"1",G136=Lists!$A$17)),Y136,0)</f>
        <v>0</v>
      </c>
      <c r="J136" s="174"/>
      <c r="K136" s="32" t="str">
        <f ca="1">IF(AND(W136="2",G136&lt;&gt;Lists!$A$17),AA136,Z136)</f>
        <v/>
      </c>
      <c r="L136" s="33" t="str">
        <f t="shared" ca="1" si="19"/>
        <v/>
      </c>
      <c r="M136" s="5">
        <f>Planning!AN120</f>
        <v>0</v>
      </c>
      <c r="N136" s="5">
        <f>'Month 10'!M136+'Month 10'!N136-'Month 10'!O136</f>
        <v>0</v>
      </c>
      <c r="O136" s="166"/>
      <c r="P136" s="32" t="str">
        <f t="shared" si="14"/>
        <v/>
      </c>
      <c r="Q136" s="33" t="str">
        <f t="shared" si="20"/>
        <v/>
      </c>
      <c r="R136" s="89">
        <f ca="1">SUMIFS($J$25:$J$224,$C$25:$C$224,$C136,$G$25:$G$224,Lists!$A$16)</f>
        <v>0</v>
      </c>
      <c r="S136" s="89">
        <f t="shared" si="15"/>
        <v>0</v>
      </c>
      <c r="U136" s="2" t="str">
        <f t="shared" si="16"/>
        <v/>
      </c>
      <c r="W136" s="2" t="str">
        <f>IF(C136=0,"",LEFT(INDEX(Lists!$H$5:$H$49,MATCH(C136,Lists!$G$5:$G$49,0),1),1))</f>
        <v/>
      </c>
      <c r="Y136" s="4">
        <f ca="1">'Month 10'!H136+'Month 10'!I136-'Month 10'!J136</f>
        <v>0</v>
      </c>
      <c r="Z136" s="2" t="str">
        <f t="shared" ca="1" si="17"/>
        <v/>
      </c>
      <c r="AA136" s="2" t="str">
        <f t="shared" ca="1" si="21"/>
        <v/>
      </c>
      <c r="AC136" s="627" t="str">
        <f t="shared" si="18"/>
        <v>0</v>
      </c>
    </row>
    <row r="137" spans="1:29" ht="39" hidden="1" customHeight="1" x14ac:dyDescent="0.2">
      <c r="A137" s="14" t="str">
        <f>Planning!A121</f>
        <v>I113</v>
      </c>
      <c r="B137" s="9">
        <f>Planning!B121</f>
        <v>0</v>
      </c>
      <c r="C137" s="9">
        <f>Planning!C121</f>
        <v>0</v>
      </c>
      <c r="D137" s="9">
        <f>Planning!D121</f>
        <v>0</v>
      </c>
      <c r="E137" s="3">
        <f>Planning!E121</f>
        <v>0</v>
      </c>
      <c r="F137" s="3" t="str">
        <f>IF(Planning!G121&lt;&gt;0,Planning!G121,"")</f>
        <v/>
      </c>
      <c r="G137" s="194">
        <f>Planning!H121</f>
        <v>0</v>
      </c>
      <c r="H137" s="4">
        <f>Planning!AM121</f>
        <v>0</v>
      </c>
      <c r="I137" s="198">
        <f ca="1">IF(OR(W137="1",AND(W137&lt;&gt;"1",G137=Lists!$A$17)),Y137,0)</f>
        <v>0</v>
      </c>
      <c r="J137" s="174"/>
      <c r="K137" s="32" t="str">
        <f ca="1">IF(AND(W137="2",G137&lt;&gt;Lists!$A$17),AA137,Z137)</f>
        <v/>
      </c>
      <c r="L137" s="33" t="str">
        <f t="shared" ca="1" si="19"/>
        <v/>
      </c>
      <c r="M137" s="5">
        <f>Planning!AN121</f>
        <v>0</v>
      </c>
      <c r="N137" s="5">
        <f>'Month 10'!M137+'Month 10'!N137-'Month 10'!O137</f>
        <v>0</v>
      </c>
      <c r="O137" s="166"/>
      <c r="P137" s="32" t="str">
        <f t="shared" si="14"/>
        <v/>
      </c>
      <c r="Q137" s="33" t="str">
        <f t="shared" si="20"/>
        <v/>
      </c>
      <c r="R137" s="89">
        <f ca="1">SUMIFS($J$25:$J$224,$C$25:$C$224,$C137,$G$25:$G$224,Lists!$A$16)</f>
        <v>0</v>
      </c>
      <c r="S137" s="89">
        <f t="shared" si="15"/>
        <v>0</v>
      </c>
      <c r="U137" s="2" t="str">
        <f t="shared" si="16"/>
        <v/>
      </c>
      <c r="W137" s="2" t="str">
        <f>IF(C137=0,"",LEFT(INDEX(Lists!$H$5:$H$49,MATCH(C137,Lists!$G$5:$G$49,0),1),1))</f>
        <v/>
      </c>
      <c r="Y137" s="4">
        <f ca="1">'Month 10'!H137+'Month 10'!I137-'Month 10'!J137</f>
        <v>0</v>
      </c>
      <c r="Z137" s="2" t="str">
        <f t="shared" ca="1" si="17"/>
        <v/>
      </c>
      <c r="AA137" s="2" t="str">
        <f t="shared" ca="1" si="21"/>
        <v/>
      </c>
      <c r="AC137" s="627" t="str">
        <f t="shared" si="18"/>
        <v>0</v>
      </c>
    </row>
    <row r="138" spans="1:29" ht="39" hidden="1" customHeight="1" x14ac:dyDescent="0.2">
      <c r="A138" s="14" t="str">
        <f>Planning!A122</f>
        <v>I114</v>
      </c>
      <c r="B138" s="9">
        <f>Planning!B122</f>
        <v>0</v>
      </c>
      <c r="C138" s="9">
        <f>Planning!C122</f>
        <v>0</v>
      </c>
      <c r="D138" s="9">
        <f>Planning!D122</f>
        <v>0</v>
      </c>
      <c r="E138" s="3">
        <f>Planning!E122</f>
        <v>0</v>
      </c>
      <c r="F138" s="3" t="str">
        <f>IF(Planning!G122&lt;&gt;0,Planning!G122,"")</f>
        <v/>
      </c>
      <c r="G138" s="194">
        <f>Planning!H122</f>
        <v>0</v>
      </c>
      <c r="H138" s="4">
        <f>Planning!AM122</f>
        <v>0</v>
      </c>
      <c r="I138" s="198">
        <f ca="1">IF(OR(W138="1",AND(W138&lt;&gt;"1",G138=Lists!$A$17)),Y138,0)</f>
        <v>0</v>
      </c>
      <c r="J138" s="174"/>
      <c r="K138" s="32" t="str">
        <f ca="1">IF(AND(W138="2",G138&lt;&gt;Lists!$A$17),AA138,Z138)</f>
        <v/>
      </c>
      <c r="L138" s="33" t="str">
        <f t="shared" ca="1" si="19"/>
        <v/>
      </c>
      <c r="M138" s="5">
        <f>Planning!AN122</f>
        <v>0</v>
      </c>
      <c r="N138" s="5">
        <f>'Month 10'!M138+'Month 10'!N138-'Month 10'!O138</f>
        <v>0</v>
      </c>
      <c r="O138" s="166"/>
      <c r="P138" s="32" t="str">
        <f t="shared" si="14"/>
        <v/>
      </c>
      <c r="Q138" s="33" t="str">
        <f t="shared" si="20"/>
        <v/>
      </c>
      <c r="R138" s="89">
        <f ca="1">SUMIFS($J$25:$J$224,$C$25:$C$224,$C138,$G$25:$G$224,Lists!$A$16)</f>
        <v>0</v>
      </c>
      <c r="S138" s="89">
        <f t="shared" si="15"/>
        <v>0</v>
      </c>
      <c r="U138" s="2" t="str">
        <f t="shared" si="16"/>
        <v/>
      </c>
      <c r="W138" s="2" t="str">
        <f>IF(C138=0,"",LEFT(INDEX(Lists!$H$5:$H$49,MATCH(C138,Lists!$G$5:$G$49,0),1),1))</f>
        <v/>
      </c>
      <c r="Y138" s="4">
        <f ca="1">'Month 10'!H138+'Month 10'!I138-'Month 10'!J138</f>
        <v>0</v>
      </c>
      <c r="Z138" s="2" t="str">
        <f t="shared" ca="1" si="17"/>
        <v/>
      </c>
      <c r="AA138" s="2" t="str">
        <f t="shared" ca="1" si="21"/>
        <v/>
      </c>
      <c r="AC138" s="627" t="str">
        <f t="shared" si="18"/>
        <v>0</v>
      </c>
    </row>
    <row r="139" spans="1:29" ht="39" hidden="1" customHeight="1" x14ac:dyDescent="0.2">
      <c r="A139" s="14" t="str">
        <f>Planning!A123</f>
        <v>I115</v>
      </c>
      <c r="B139" s="9">
        <f>Planning!B123</f>
        <v>0</v>
      </c>
      <c r="C139" s="9">
        <f>Planning!C123</f>
        <v>0</v>
      </c>
      <c r="D139" s="9">
        <f>Planning!D123</f>
        <v>0</v>
      </c>
      <c r="E139" s="3">
        <f>Planning!E123</f>
        <v>0</v>
      </c>
      <c r="F139" s="3" t="str">
        <f>IF(Planning!G123&lt;&gt;0,Planning!G123,"")</f>
        <v/>
      </c>
      <c r="G139" s="194">
        <f>Planning!H123</f>
        <v>0</v>
      </c>
      <c r="H139" s="4">
        <f>Planning!AM123</f>
        <v>0</v>
      </c>
      <c r="I139" s="198">
        <f ca="1">IF(OR(W139="1",AND(W139&lt;&gt;"1",G139=Lists!$A$17)),Y139,0)</f>
        <v>0</v>
      </c>
      <c r="J139" s="174"/>
      <c r="K139" s="32" t="str">
        <f ca="1">IF(AND(W139="2",G139&lt;&gt;Lists!$A$17),AA139,Z139)</f>
        <v/>
      </c>
      <c r="L139" s="33" t="str">
        <f t="shared" ca="1" si="19"/>
        <v/>
      </c>
      <c r="M139" s="5">
        <f>Planning!AN123</f>
        <v>0</v>
      </c>
      <c r="N139" s="5">
        <f>'Month 10'!M139+'Month 10'!N139-'Month 10'!O139</f>
        <v>0</v>
      </c>
      <c r="O139" s="166"/>
      <c r="P139" s="32" t="str">
        <f t="shared" si="14"/>
        <v/>
      </c>
      <c r="Q139" s="33" t="str">
        <f t="shared" si="20"/>
        <v/>
      </c>
      <c r="R139" s="89">
        <f ca="1">SUMIFS($J$25:$J$224,$C$25:$C$224,$C139,$G$25:$G$224,Lists!$A$16)</f>
        <v>0</v>
      </c>
      <c r="S139" s="89">
        <f t="shared" si="15"/>
        <v>0</v>
      </c>
      <c r="U139" s="2" t="str">
        <f t="shared" si="16"/>
        <v/>
      </c>
      <c r="W139" s="2" t="str">
        <f>IF(C139=0,"",LEFT(INDEX(Lists!$H$5:$H$49,MATCH(C139,Lists!$G$5:$G$49,0),1),1))</f>
        <v/>
      </c>
      <c r="Y139" s="4">
        <f ca="1">'Month 10'!H139+'Month 10'!I139-'Month 10'!J139</f>
        <v>0</v>
      </c>
      <c r="Z139" s="2" t="str">
        <f t="shared" ca="1" si="17"/>
        <v/>
      </c>
      <c r="AA139" s="2" t="str">
        <f t="shared" ca="1" si="21"/>
        <v/>
      </c>
      <c r="AC139" s="627" t="str">
        <f t="shared" si="18"/>
        <v>0</v>
      </c>
    </row>
    <row r="140" spans="1:29" ht="39" hidden="1" customHeight="1" x14ac:dyDescent="0.2">
      <c r="A140" s="14" t="str">
        <f>Planning!A124</f>
        <v>I116</v>
      </c>
      <c r="B140" s="9">
        <f>Planning!B124</f>
        <v>0</v>
      </c>
      <c r="C140" s="9">
        <f>Planning!C124</f>
        <v>0</v>
      </c>
      <c r="D140" s="9">
        <f>Planning!D124</f>
        <v>0</v>
      </c>
      <c r="E140" s="3">
        <f>Planning!E124</f>
        <v>0</v>
      </c>
      <c r="F140" s="3" t="str">
        <f>IF(Planning!G124&lt;&gt;0,Planning!G124,"")</f>
        <v/>
      </c>
      <c r="G140" s="194">
        <f>Planning!H124</f>
        <v>0</v>
      </c>
      <c r="H140" s="4">
        <f>Planning!AM124</f>
        <v>0</v>
      </c>
      <c r="I140" s="198">
        <f ca="1">IF(OR(W140="1",AND(W140&lt;&gt;"1",G140=Lists!$A$17)),Y140,0)</f>
        <v>0</v>
      </c>
      <c r="J140" s="174"/>
      <c r="K140" s="32" t="str">
        <f ca="1">IF(AND(W140="2",G140&lt;&gt;Lists!$A$17),AA140,Z140)</f>
        <v/>
      </c>
      <c r="L140" s="33" t="str">
        <f t="shared" ca="1" si="19"/>
        <v/>
      </c>
      <c r="M140" s="5">
        <f>Planning!AN124</f>
        <v>0</v>
      </c>
      <c r="N140" s="5">
        <f>'Month 10'!M140+'Month 10'!N140-'Month 10'!O140</f>
        <v>0</v>
      </c>
      <c r="O140" s="166"/>
      <c r="P140" s="32" t="str">
        <f t="shared" si="14"/>
        <v/>
      </c>
      <c r="Q140" s="33" t="str">
        <f t="shared" si="20"/>
        <v/>
      </c>
      <c r="R140" s="89">
        <f ca="1">SUMIFS($J$25:$J$224,$C$25:$C$224,$C140,$G$25:$G$224,Lists!$A$16)</f>
        <v>0</v>
      </c>
      <c r="S140" s="89">
        <f t="shared" si="15"/>
        <v>0</v>
      </c>
      <c r="U140" s="2" t="str">
        <f t="shared" si="16"/>
        <v/>
      </c>
      <c r="W140" s="2" t="str">
        <f>IF(C140=0,"",LEFT(INDEX(Lists!$H$5:$H$49,MATCH(C140,Lists!$G$5:$G$49,0),1),1))</f>
        <v/>
      </c>
      <c r="Y140" s="4">
        <f ca="1">'Month 10'!H140+'Month 10'!I140-'Month 10'!J140</f>
        <v>0</v>
      </c>
      <c r="Z140" s="2" t="str">
        <f t="shared" ca="1" si="17"/>
        <v/>
      </c>
      <c r="AA140" s="2" t="str">
        <f t="shared" ca="1" si="21"/>
        <v/>
      </c>
      <c r="AC140" s="627" t="str">
        <f t="shared" si="18"/>
        <v>0</v>
      </c>
    </row>
    <row r="141" spans="1:29" ht="39" hidden="1" customHeight="1" x14ac:dyDescent="0.2">
      <c r="A141" s="14" t="str">
        <f>Planning!A125</f>
        <v>I117</v>
      </c>
      <c r="B141" s="9">
        <f>Planning!B125</f>
        <v>0</v>
      </c>
      <c r="C141" s="9">
        <f>Planning!C125</f>
        <v>0</v>
      </c>
      <c r="D141" s="9">
        <f>Planning!D125</f>
        <v>0</v>
      </c>
      <c r="E141" s="3">
        <f>Planning!E125</f>
        <v>0</v>
      </c>
      <c r="F141" s="3" t="str">
        <f>IF(Planning!G125&lt;&gt;0,Planning!G125,"")</f>
        <v/>
      </c>
      <c r="G141" s="194">
        <f>Planning!H125</f>
        <v>0</v>
      </c>
      <c r="H141" s="4">
        <f>Planning!AM125</f>
        <v>0</v>
      </c>
      <c r="I141" s="198">
        <f ca="1">IF(OR(W141="1",AND(W141&lt;&gt;"1",G141=Lists!$A$17)),Y141,0)</f>
        <v>0</v>
      </c>
      <c r="J141" s="174"/>
      <c r="K141" s="32" t="str">
        <f ca="1">IF(AND(W141="2",G141&lt;&gt;Lists!$A$17),AA141,Z141)</f>
        <v/>
      </c>
      <c r="L141" s="33" t="str">
        <f t="shared" ca="1" si="19"/>
        <v/>
      </c>
      <c r="M141" s="5">
        <f>Planning!AN125</f>
        <v>0</v>
      </c>
      <c r="N141" s="5">
        <f>'Month 10'!M141+'Month 10'!N141-'Month 10'!O141</f>
        <v>0</v>
      </c>
      <c r="O141" s="166"/>
      <c r="P141" s="32" t="str">
        <f t="shared" si="14"/>
        <v/>
      </c>
      <c r="Q141" s="33" t="str">
        <f t="shared" si="20"/>
        <v/>
      </c>
      <c r="R141" s="89">
        <f ca="1">SUMIFS($J$25:$J$224,$C$25:$C$224,$C141,$G$25:$G$224,Lists!$A$16)</f>
        <v>0</v>
      </c>
      <c r="S141" s="89">
        <f t="shared" si="15"/>
        <v>0</v>
      </c>
      <c r="U141" s="2" t="str">
        <f t="shared" si="16"/>
        <v/>
      </c>
      <c r="W141" s="2" t="str">
        <f>IF(C141=0,"",LEFT(INDEX(Lists!$H$5:$H$49,MATCH(C141,Lists!$G$5:$G$49,0),1),1))</f>
        <v/>
      </c>
      <c r="Y141" s="4">
        <f ca="1">'Month 10'!H141+'Month 10'!I141-'Month 10'!J141</f>
        <v>0</v>
      </c>
      <c r="Z141" s="2" t="str">
        <f t="shared" ca="1" si="17"/>
        <v/>
      </c>
      <c r="AA141" s="2" t="str">
        <f t="shared" ca="1" si="21"/>
        <v/>
      </c>
      <c r="AC141" s="627" t="str">
        <f t="shared" si="18"/>
        <v>0</v>
      </c>
    </row>
    <row r="142" spans="1:29" ht="39" hidden="1" customHeight="1" x14ac:dyDescent="0.2">
      <c r="A142" s="14" t="str">
        <f>Planning!A126</f>
        <v>I118</v>
      </c>
      <c r="B142" s="9">
        <f>Planning!B126</f>
        <v>0</v>
      </c>
      <c r="C142" s="9">
        <f>Planning!C126</f>
        <v>0</v>
      </c>
      <c r="D142" s="9">
        <f>Planning!D126</f>
        <v>0</v>
      </c>
      <c r="E142" s="3">
        <f>Planning!E126</f>
        <v>0</v>
      </c>
      <c r="F142" s="3" t="str">
        <f>IF(Planning!G126&lt;&gt;0,Planning!G126,"")</f>
        <v/>
      </c>
      <c r="G142" s="194">
        <f>Planning!H126</f>
        <v>0</v>
      </c>
      <c r="H142" s="4">
        <f>Planning!AM126</f>
        <v>0</v>
      </c>
      <c r="I142" s="198">
        <f ca="1">IF(OR(W142="1",AND(W142&lt;&gt;"1",G142=Lists!$A$17)),Y142,0)</f>
        <v>0</v>
      </c>
      <c r="J142" s="174"/>
      <c r="K142" s="32" t="str">
        <f ca="1">IF(AND(W142="2",G142&lt;&gt;Lists!$A$17),AA142,Z142)</f>
        <v/>
      </c>
      <c r="L142" s="33" t="str">
        <f t="shared" ca="1" si="19"/>
        <v/>
      </c>
      <c r="M142" s="5">
        <f>Planning!AN126</f>
        <v>0</v>
      </c>
      <c r="N142" s="5">
        <f>'Month 10'!M142+'Month 10'!N142-'Month 10'!O142</f>
        <v>0</v>
      </c>
      <c r="O142" s="166"/>
      <c r="P142" s="32" t="str">
        <f t="shared" si="14"/>
        <v/>
      </c>
      <c r="Q142" s="33" t="str">
        <f t="shared" si="20"/>
        <v/>
      </c>
      <c r="R142" s="89">
        <f ca="1">SUMIFS($J$25:$J$224,$C$25:$C$224,$C142,$G$25:$G$224,Lists!$A$16)</f>
        <v>0</v>
      </c>
      <c r="S142" s="89">
        <f t="shared" si="15"/>
        <v>0</v>
      </c>
      <c r="U142" s="2" t="str">
        <f t="shared" si="16"/>
        <v/>
      </c>
      <c r="W142" s="2" t="str">
        <f>IF(C142=0,"",LEFT(INDEX(Lists!$H$5:$H$49,MATCH(C142,Lists!$G$5:$G$49,0),1),1))</f>
        <v/>
      </c>
      <c r="Y142" s="4">
        <f ca="1">'Month 10'!H142+'Month 10'!I142-'Month 10'!J142</f>
        <v>0</v>
      </c>
      <c r="Z142" s="2" t="str">
        <f t="shared" ca="1" si="17"/>
        <v/>
      </c>
      <c r="AA142" s="2" t="str">
        <f t="shared" ca="1" si="21"/>
        <v/>
      </c>
      <c r="AC142" s="627" t="str">
        <f t="shared" si="18"/>
        <v>0</v>
      </c>
    </row>
    <row r="143" spans="1:29" ht="39" hidden="1" customHeight="1" x14ac:dyDescent="0.2">
      <c r="A143" s="14" t="str">
        <f>Planning!A127</f>
        <v>I119</v>
      </c>
      <c r="B143" s="9">
        <f>Planning!B127</f>
        <v>0</v>
      </c>
      <c r="C143" s="9">
        <f>Planning!C127</f>
        <v>0</v>
      </c>
      <c r="D143" s="9">
        <f>Planning!D127</f>
        <v>0</v>
      </c>
      <c r="E143" s="3">
        <f>Planning!E127</f>
        <v>0</v>
      </c>
      <c r="F143" s="3" t="str">
        <f>IF(Planning!G127&lt;&gt;0,Planning!G127,"")</f>
        <v/>
      </c>
      <c r="G143" s="194">
        <f>Planning!H127</f>
        <v>0</v>
      </c>
      <c r="H143" s="4">
        <f>Planning!AM127</f>
        <v>0</v>
      </c>
      <c r="I143" s="198">
        <f ca="1">IF(OR(W143="1",AND(W143&lt;&gt;"1",G143=Lists!$A$17)),Y143,0)</f>
        <v>0</v>
      </c>
      <c r="J143" s="174"/>
      <c r="K143" s="32" t="str">
        <f ca="1">IF(AND(W143="2",G143&lt;&gt;Lists!$A$17),AA143,Z143)</f>
        <v/>
      </c>
      <c r="L143" s="33" t="str">
        <f t="shared" ca="1" si="19"/>
        <v/>
      </c>
      <c r="M143" s="5">
        <f>Planning!AN127</f>
        <v>0</v>
      </c>
      <c r="N143" s="5">
        <f>'Month 10'!M143+'Month 10'!N143-'Month 10'!O143</f>
        <v>0</v>
      </c>
      <c r="O143" s="166"/>
      <c r="P143" s="32" t="str">
        <f t="shared" si="14"/>
        <v/>
      </c>
      <c r="Q143" s="33" t="str">
        <f t="shared" si="20"/>
        <v/>
      </c>
      <c r="R143" s="89">
        <f ca="1">SUMIFS($J$25:$J$224,$C$25:$C$224,$C143,$G$25:$G$224,Lists!$A$16)</f>
        <v>0</v>
      </c>
      <c r="S143" s="89">
        <f t="shared" si="15"/>
        <v>0</v>
      </c>
      <c r="U143" s="2" t="str">
        <f t="shared" si="16"/>
        <v/>
      </c>
      <c r="W143" s="2" t="str">
        <f>IF(C143=0,"",LEFT(INDEX(Lists!$H$5:$H$49,MATCH(C143,Lists!$G$5:$G$49,0),1),1))</f>
        <v/>
      </c>
      <c r="Y143" s="4">
        <f ca="1">'Month 10'!H143+'Month 10'!I143-'Month 10'!J143</f>
        <v>0</v>
      </c>
      <c r="Z143" s="2" t="str">
        <f t="shared" ca="1" si="17"/>
        <v/>
      </c>
      <c r="AA143" s="2" t="str">
        <f t="shared" ca="1" si="21"/>
        <v/>
      </c>
      <c r="AC143" s="627" t="str">
        <f t="shared" si="18"/>
        <v>0</v>
      </c>
    </row>
    <row r="144" spans="1:29" ht="39" hidden="1" customHeight="1" x14ac:dyDescent="0.2">
      <c r="A144" s="14" t="str">
        <f>Planning!A128</f>
        <v>I120</v>
      </c>
      <c r="B144" s="9">
        <f>Planning!B128</f>
        <v>0</v>
      </c>
      <c r="C144" s="9">
        <f>Planning!C128</f>
        <v>0</v>
      </c>
      <c r="D144" s="9">
        <f>Planning!D128</f>
        <v>0</v>
      </c>
      <c r="E144" s="3">
        <f>Planning!E128</f>
        <v>0</v>
      </c>
      <c r="F144" s="3" t="str">
        <f>IF(Planning!G128&lt;&gt;0,Planning!G128,"")</f>
        <v/>
      </c>
      <c r="G144" s="194">
        <f>Planning!H128</f>
        <v>0</v>
      </c>
      <c r="H144" s="4">
        <f>Planning!AM128</f>
        <v>0</v>
      </c>
      <c r="I144" s="198">
        <f ca="1">IF(OR(W144="1",AND(W144&lt;&gt;"1",G144=Lists!$A$17)),Y144,0)</f>
        <v>0</v>
      </c>
      <c r="J144" s="174"/>
      <c r="K144" s="32" t="str">
        <f ca="1">IF(AND(W144="2",G144&lt;&gt;Lists!$A$17),AA144,Z144)</f>
        <v/>
      </c>
      <c r="L144" s="33" t="str">
        <f t="shared" ca="1" si="19"/>
        <v/>
      </c>
      <c r="M144" s="5">
        <f>Planning!AN128</f>
        <v>0</v>
      </c>
      <c r="N144" s="5">
        <f>'Month 10'!M144+'Month 10'!N144-'Month 10'!O144</f>
        <v>0</v>
      </c>
      <c r="O144" s="166"/>
      <c r="P144" s="32" t="str">
        <f t="shared" si="14"/>
        <v/>
      </c>
      <c r="Q144" s="33" t="str">
        <f t="shared" si="20"/>
        <v/>
      </c>
      <c r="R144" s="89">
        <f ca="1">SUMIFS($J$25:$J$224,$C$25:$C$224,$C144,$G$25:$G$224,Lists!$A$16)</f>
        <v>0</v>
      </c>
      <c r="S144" s="89">
        <f t="shared" si="15"/>
        <v>0</v>
      </c>
      <c r="U144" s="2" t="str">
        <f t="shared" si="16"/>
        <v/>
      </c>
      <c r="W144" s="2" t="str">
        <f>IF(C144=0,"",LEFT(INDEX(Lists!$H$5:$H$49,MATCH(C144,Lists!$G$5:$G$49,0),1),1))</f>
        <v/>
      </c>
      <c r="Y144" s="4">
        <f ca="1">'Month 10'!H144+'Month 10'!I144-'Month 10'!J144</f>
        <v>0</v>
      </c>
      <c r="Z144" s="2" t="str">
        <f t="shared" ca="1" si="17"/>
        <v/>
      </c>
      <c r="AA144" s="2" t="str">
        <f t="shared" ca="1" si="21"/>
        <v/>
      </c>
      <c r="AC144" s="627" t="str">
        <f t="shared" si="18"/>
        <v>0</v>
      </c>
    </row>
    <row r="145" spans="1:29" ht="39" hidden="1" customHeight="1" x14ac:dyDescent="0.2">
      <c r="A145" s="14" t="str">
        <f>Planning!A129</f>
        <v>I121</v>
      </c>
      <c r="B145" s="9">
        <f>Planning!B129</f>
        <v>0</v>
      </c>
      <c r="C145" s="9">
        <f>Planning!C129</f>
        <v>0</v>
      </c>
      <c r="D145" s="9">
        <f>Planning!D129</f>
        <v>0</v>
      </c>
      <c r="E145" s="3">
        <f>Planning!E129</f>
        <v>0</v>
      </c>
      <c r="F145" s="3" t="str">
        <f>IF(Planning!G129&lt;&gt;0,Planning!G129,"")</f>
        <v/>
      </c>
      <c r="G145" s="194">
        <f>Planning!H129</f>
        <v>0</v>
      </c>
      <c r="H145" s="4">
        <f>Planning!AM129</f>
        <v>0</v>
      </c>
      <c r="I145" s="198">
        <f ca="1">IF(OR(W145="1",AND(W145&lt;&gt;"1",G145=Lists!$A$17)),Y145,0)</f>
        <v>0</v>
      </c>
      <c r="J145" s="174"/>
      <c r="K145" s="32" t="str">
        <f ca="1">IF(AND(W145="2",G145&lt;&gt;Lists!$A$17),AA145,Z145)</f>
        <v/>
      </c>
      <c r="L145" s="33" t="str">
        <f t="shared" ca="1" si="19"/>
        <v/>
      </c>
      <c r="M145" s="5">
        <f>Planning!AN129</f>
        <v>0</v>
      </c>
      <c r="N145" s="5">
        <f>'Month 10'!M145+'Month 10'!N145-'Month 10'!O145</f>
        <v>0</v>
      </c>
      <c r="O145" s="166"/>
      <c r="P145" s="32" t="str">
        <f t="shared" si="14"/>
        <v/>
      </c>
      <c r="Q145" s="33" t="str">
        <f t="shared" si="20"/>
        <v/>
      </c>
      <c r="R145" s="89">
        <f ca="1">SUMIFS($J$25:$J$224,$C$25:$C$224,$C145,$G$25:$G$224,Lists!$A$16)</f>
        <v>0</v>
      </c>
      <c r="S145" s="89">
        <f t="shared" si="15"/>
        <v>0</v>
      </c>
      <c r="U145" s="2" t="str">
        <f t="shared" si="16"/>
        <v/>
      </c>
      <c r="W145" s="2" t="str">
        <f>IF(C145=0,"",LEFT(INDEX(Lists!$H$5:$H$49,MATCH(C145,Lists!$G$5:$G$49,0),1),1))</f>
        <v/>
      </c>
      <c r="Y145" s="4">
        <f ca="1">'Month 10'!H145+'Month 10'!I145-'Month 10'!J145</f>
        <v>0</v>
      </c>
      <c r="Z145" s="2" t="str">
        <f t="shared" ca="1" si="17"/>
        <v/>
      </c>
      <c r="AA145" s="2" t="str">
        <f t="shared" ca="1" si="21"/>
        <v/>
      </c>
      <c r="AC145" s="627" t="str">
        <f t="shared" si="18"/>
        <v>0</v>
      </c>
    </row>
    <row r="146" spans="1:29" ht="39" hidden="1" customHeight="1" x14ac:dyDescent="0.2">
      <c r="A146" s="14" t="str">
        <f>Planning!A130</f>
        <v>I122</v>
      </c>
      <c r="B146" s="9">
        <f>Planning!B130</f>
        <v>0</v>
      </c>
      <c r="C146" s="9">
        <f>Planning!C130</f>
        <v>0</v>
      </c>
      <c r="D146" s="9">
        <f>Planning!D130</f>
        <v>0</v>
      </c>
      <c r="E146" s="3">
        <f>Planning!E130</f>
        <v>0</v>
      </c>
      <c r="F146" s="3" t="str">
        <f>IF(Planning!G130&lt;&gt;0,Planning!G130,"")</f>
        <v/>
      </c>
      <c r="G146" s="194">
        <f>Planning!H130</f>
        <v>0</v>
      </c>
      <c r="H146" s="4">
        <f>Planning!AM130</f>
        <v>0</v>
      </c>
      <c r="I146" s="198">
        <f ca="1">IF(OR(W146="1",AND(W146&lt;&gt;"1",G146=Lists!$A$17)),Y146,0)</f>
        <v>0</v>
      </c>
      <c r="J146" s="174"/>
      <c r="K146" s="32" t="str">
        <f ca="1">IF(AND(W146="2",G146&lt;&gt;Lists!$A$17),AA146,Z146)</f>
        <v/>
      </c>
      <c r="L146" s="33" t="str">
        <f t="shared" ca="1" si="19"/>
        <v/>
      </c>
      <c r="M146" s="5">
        <f>Planning!AN130</f>
        <v>0</v>
      </c>
      <c r="N146" s="5">
        <f>'Month 10'!M146+'Month 10'!N146-'Month 10'!O146</f>
        <v>0</v>
      </c>
      <c r="O146" s="166"/>
      <c r="P146" s="32" t="str">
        <f t="shared" si="14"/>
        <v/>
      </c>
      <c r="Q146" s="33" t="str">
        <f t="shared" si="20"/>
        <v/>
      </c>
      <c r="R146" s="89">
        <f ca="1">SUMIFS($J$25:$J$224,$C$25:$C$224,$C146,$G$25:$G$224,Lists!$A$16)</f>
        <v>0</v>
      </c>
      <c r="S146" s="89">
        <f t="shared" si="15"/>
        <v>0</v>
      </c>
      <c r="U146" s="2" t="str">
        <f t="shared" si="16"/>
        <v/>
      </c>
      <c r="W146" s="2" t="str">
        <f>IF(C146=0,"",LEFT(INDEX(Lists!$H$5:$H$49,MATCH(C146,Lists!$G$5:$G$49,0),1),1))</f>
        <v/>
      </c>
      <c r="Y146" s="4">
        <f ca="1">'Month 10'!H146+'Month 10'!I146-'Month 10'!J146</f>
        <v>0</v>
      </c>
      <c r="Z146" s="2" t="str">
        <f t="shared" ca="1" si="17"/>
        <v/>
      </c>
      <c r="AA146" s="2" t="str">
        <f t="shared" ca="1" si="21"/>
        <v/>
      </c>
      <c r="AC146" s="627" t="str">
        <f t="shared" si="18"/>
        <v>0</v>
      </c>
    </row>
    <row r="147" spans="1:29" ht="39" hidden="1" customHeight="1" x14ac:dyDescent="0.2">
      <c r="A147" s="14" t="str">
        <f>Planning!A131</f>
        <v>I123</v>
      </c>
      <c r="B147" s="9">
        <f>Planning!B131</f>
        <v>0</v>
      </c>
      <c r="C147" s="9">
        <f>Planning!C131</f>
        <v>0</v>
      </c>
      <c r="D147" s="9">
        <f>Planning!D131</f>
        <v>0</v>
      </c>
      <c r="E147" s="3">
        <f>Planning!E131</f>
        <v>0</v>
      </c>
      <c r="F147" s="3" t="str">
        <f>IF(Planning!G131&lt;&gt;0,Planning!G131,"")</f>
        <v/>
      </c>
      <c r="G147" s="194">
        <f>Planning!H131</f>
        <v>0</v>
      </c>
      <c r="H147" s="4">
        <f>Planning!AM131</f>
        <v>0</v>
      </c>
      <c r="I147" s="198">
        <f ca="1">IF(OR(W147="1",AND(W147&lt;&gt;"1",G147=Lists!$A$17)),Y147,0)</f>
        <v>0</v>
      </c>
      <c r="J147" s="174"/>
      <c r="K147" s="32" t="str">
        <f ca="1">IF(AND(W147="2",G147&lt;&gt;Lists!$A$17),AA147,Z147)</f>
        <v/>
      </c>
      <c r="L147" s="33" t="str">
        <f t="shared" ca="1" si="19"/>
        <v/>
      </c>
      <c r="M147" s="5">
        <f>Planning!AN131</f>
        <v>0</v>
      </c>
      <c r="N147" s="5">
        <f>'Month 10'!M147+'Month 10'!N147-'Month 10'!O147</f>
        <v>0</v>
      </c>
      <c r="O147" s="166"/>
      <c r="P147" s="32" t="str">
        <f t="shared" si="14"/>
        <v/>
      </c>
      <c r="Q147" s="33" t="str">
        <f t="shared" si="20"/>
        <v/>
      </c>
      <c r="R147" s="89">
        <f ca="1">SUMIFS($J$25:$J$224,$C$25:$C$224,$C147,$G$25:$G$224,Lists!$A$16)</f>
        <v>0</v>
      </c>
      <c r="S147" s="89">
        <f t="shared" si="15"/>
        <v>0</v>
      </c>
      <c r="U147" s="2" t="str">
        <f t="shared" si="16"/>
        <v/>
      </c>
      <c r="W147" s="2" t="str">
        <f>IF(C147=0,"",LEFT(INDEX(Lists!$H$5:$H$49,MATCH(C147,Lists!$G$5:$G$49,0),1),1))</f>
        <v/>
      </c>
      <c r="Y147" s="4">
        <f ca="1">'Month 10'!H147+'Month 10'!I147-'Month 10'!J147</f>
        <v>0</v>
      </c>
      <c r="Z147" s="2" t="str">
        <f t="shared" ca="1" si="17"/>
        <v/>
      </c>
      <c r="AA147" s="2" t="str">
        <f t="shared" ca="1" si="21"/>
        <v/>
      </c>
      <c r="AC147" s="627" t="str">
        <f t="shared" si="18"/>
        <v>0</v>
      </c>
    </row>
    <row r="148" spans="1:29" ht="39" hidden="1" customHeight="1" x14ac:dyDescent="0.2">
      <c r="A148" s="14" t="str">
        <f>Planning!A132</f>
        <v>I124</v>
      </c>
      <c r="B148" s="9">
        <f>Planning!B132</f>
        <v>0</v>
      </c>
      <c r="C148" s="9">
        <f>Planning!C132</f>
        <v>0</v>
      </c>
      <c r="D148" s="9">
        <f>Planning!D132</f>
        <v>0</v>
      </c>
      <c r="E148" s="3">
        <f>Planning!E132</f>
        <v>0</v>
      </c>
      <c r="F148" s="3" t="str">
        <f>IF(Planning!G132&lt;&gt;0,Planning!G132,"")</f>
        <v/>
      </c>
      <c r="G148" s="194">
        <f>Planning!H132</f>
        <v>0</v>
      </c>
      <c r="H148" s="4">
        <f>Planning!AM132</f>
        <v>0</v>
      </c>
      <c r="I148" s="198">
        <f ca="1">IF(OR(W148="1",AND(W148&lt;&gt;"1",G148=Lists!$A$17)),Y148,0)</f>
        <v>0</v>
      </c>
      <c r="J148" s="174"/>
      <c r="K148" s="32" t="str">
        <f ca="1">IF(AND(W148="2",G148&lt;&gt;Lists!$A$17),AA148,Z148)</f>
        <v/>
      </c>
      <c r="L148" s="33" t="str">
        <f t="shared" ca="1" si="19"/>
        <v/>
      </c>
      <c r="M148" s="5">
        <f>Planning!AN132</f>
        <v>0</v>
      </c>
      <c r="N148" s="5">
        <f>'Month 10'!M148+'Month 10'!N148-'Month 10'!O148</f>
        <v>0</v>
      </c>
      <c r="O148" s="166"/>
      <c r="P148" s="32" t="str">
        <f t="shared" si="14"/>
        <v/>
      </c>
      <c r="Q148" s="33" t="str">
        <f t="shared" si="20"/>
        <v/>
      </c>
      <c r="R148" s="89">
        <f ca="1">SUMIFS($J$25:$J$224,$C$25:$C$224,$C148,$G$25:$G$224,Lists!$A$16)</f>
        <v>0</v>
      </c>
      <c r="S148" s="89">
        <f t="shared" si="15"/>
        <v>0</v>
      </c>
      <c r="U148" s="2" t="str">
        <f t="shared" si="16"/>
        <v/>
      </c>
      <c r="W148" s="2" t="str">
        <f>IF(C148=0,"",LEFT(INDEX(Lists!$H$5:$H$49,MATCH(C148,Lists!$G$5:$G$49,0),1),1))</f>
        <v/>
      </c>
      <c r="Y148" s="4">
        <f ca="1">'Month 10'!H148+'Month 10'!I148-'Month 10'!J148</f>
        <v>0</v>
      </c>
      <c r="Z148" s="2" t="str">
        <f t="shared" ca="1" si="17"/>
        <v/>
      </c>
      <c r="AA148" s="2" t="str">
        <f t="shared" ca="1" si="21"/>
        <v/>
      </c>
      <c r="AC148" s="627" t="str">
        <f t="shared" si="18"/>
        <v>0</v>
      </c>
    </row>
    <row r="149" spans="1:29" ht="39" hidden="1" customHeight="1" x14ac:dyDescent="0.2">
      <c r="A149" s="14" t="str">
        <f>Planning!A133</f>
        <v>I125</v>
      </c>
      <c r="B149" s="9">
        <f>Planning!B133</f>
        <v>0</v>
      </c>
      <c r="C149" s="9">
        <f>Planning!C133</f>
        <v>0</v>
      </c>
      <c r="D149" s="9">
        <f>Planning!D133</f>
        <v>0</v>
      </c>
      <c r="E149" s="3">
        <f>Planning!E133</f>
        <v>0</v>
      </c>
      <c r="F149" s="3" t="str">
        <f>IF(Planning!G133&lt;&gt;0,Planning!G133,"")</f>
        <v/>
      </c>
      <c r="G149" s="194">
        <f>Planning!H133</f>
        <v>0</v>
      </c>
      <c r="H149" s="4">
        <f>Planning!AM133</f>
        <v>0</v>
      </c>
      <c r="I149" s="198">
        <f ca="1">IF(OR(W149="1",AND(W149&lt;&gt;"1",G149=Lists!$A$17)),Y149,0)</f>
        <v>0</v>
      </c>
      <c r="J149" s="174"/>
      <c r="K149" s="32" t="str">
        <f ca="1">IF(AND(W149="2",G149&lt;&gt;Lists!$A$17),AA149,Z149)</f>
        <v/>
      </c>
      <c r="L149" s="33" t="str">
        <f t="shared" ca="1" si="19"/>
        <v/>
      </c>
      <c r="M149" s="5">
        <f>Planning!AN133</f>
        <v>0</v>
      </c>
      <c r="N149" s="5">
        <f>'Month 10'!M149+'Month 10'!N149-'Month 10'!O149</f>
        <v>0</v>
      </c>
      <c r="O149" s="166"/>
      <c r="P149" s="32" t="str">
        <f t="shared" si="14"/>
        <v/>
      </c>
      <c r="Q149" s="33" t="str">
        <f t="shared" si="20"/>
        <v/>
      </c>
      <c r="R149" s="89">
        <f ca="1">SUMIFS($J$25:$J$224,$C$25:$C$224,$C149,$G$25:$G$224,Lists!$A$16)</f>
        <v>0</v>
      </c>
      <c r="S149" s="89">
        <f t="shared" si="15"/>
        <v>0</v>
      </c>
      <c r="U149" s="2" t="str">
        <f t="shared" si="16"/>
        <v/>
      </c>
      <c r="W149" s="2" t="str">
        <f>IF(C149=0,"",LEFT(INDEX(Lists!$H$5:$H$49,MATCH(C149,Lists!$G$5:$G$49,0),1),1))</f>
        <v/>
      </c>
      <c r="Y149" s="4">
        <f ca="1">'Month 10'!H149+'Month 10'!I149-'Month 10'!J149</f>
        <v>0</v>
      </c>
      <c r="Z149" s="2" t="str">
        <f t="shared" ca="1" si="17"/>
        <v/>
      </c>
      <c r="AA149" s="2" t="str">
        <f t="shared" ca="1" si="21"/>
        <v/>
      </c>
      <c r="AC149" s="627" t="str">
        <f t="shared" si="18"/>
        <v>0</v>
      </c>
    </row>
    <row r="150" spans="1:29" ht="39" hidden="1" customHeight="1" x14ac:dyDescent="0.2">
      <c r="A150" s="14" t="str">
        <f>Planning!A134</f>
        <v>I126</v>
      </c>
      <c r="B150" s="9">
        <f>Planning!B134</f>
        <v>0</v>
      </c>
      <c r="C150" s="9">
        <f>Planning!C134</f>
        <v>0</v>
      </c>
      <c r="D150" s="9">
        <f>Planning!D134</f>
        <v>0</v>
      </c>
      <c r="E150" s="3">
        <f>Planning!E134</f>
        <v>0</v>
      </c>
      <c r="F150" s="3" t="str">
        <f>IF(Planning!G134&lt;&gt;0,Planning!G134,"")</f>
        <v/>
      </c>
      <c r="G150" s="194">
        <f>Planning!H134</f>
        <v>0</v>
      </c>
      <c r="H150" s="4">
        <f>Planning!AM134</f>
        <v>0</v>
      </c>
      <c r="I150" s="198">
        <f ca="1">IF(OR(W150="1",AND(W150&lt;&gt;"1",G150=Lists!$A$17)),Y150,0)</f>
        <v>0</v>
      </c>
      <c r="J150" s="174"/>
      <c r="K150" s="32" t="str">
        <f ca="1">IF(AND(W150="2",G150&lt;&gt;Lists!$A$17),AA150,Z150)</f>
        <v/>
      </c>
      <c r="L150" s="33" t="str">
        <f t="shared" ca="1" si="19"/>
        <v/>
      </c>
      <c r="M150" s="5">
        <f>Planning!AN134</f>
        <v>0</v>
      </c>
      <c r="N150" s="5">
        <f>'Month 10'!M150+'Month 10'!N150-'Month 10'!O150</f>
        <v>0</v>
      </c>
      <c r="O150" s="166"/>
      <c r="P150" s="32" t="str">
        <f t="shared" si="14"/>
        <v/>
      </c>
      <c r="Q150" s="33" t="str">
        <f t="shared" si="20"/>
        <v/>
      </c>
      <c r="R150" s="89">
        <f ca="1">SUMIFS($J$25:$J$224,$C$25:$C$224,$C150,$G$25:$G$224,Lists!$A$16)</f>
        <v>0</v>
      </c>
      <c r="S150" s="89">
        <f t="shared" si="15"/>
        <v>0</v>
      </c>
      <c r="U150" s="2" t="str">
        <f t="shared" si="16"/>
        <v/>
      </c>
      <c r="W150" s="2" t="str">
        <f>IF(C150=0,"",LEFT(INDEX(Lists!$H$5:$H$49,MATCH(C150,Lists!$G$5:$G$49,0),1),1))</f>
        <v/>
      </c>
      <c r="Y150" s="4">
        <f ca="1">'Month 10'!H150+'Month 10'!I150-'Month 10'!J150</f>
        <v>0</v>
      </c>
      <c r="Z150" s="2" t="str">
        <f t="shared" ca="1" si="17"/>
        <v/>
      </c>
      <c r="AA150" s="2" t="str">
        <f t="shared" ca="1" si="21"/>
        <v/>
      </c>
      <c r="AC150" s="627" t="str">
        <f t="shared" si="18"/>
        <v>0</v>
      </c>
    </row>
    <row r="151" spans="1:29" ht="39" hidden="1" customHeight="1" x14ac:dyDescent="0.2">
      <c r="A151" s="14" t="str">
        <f>Planning!A135</f>
        <v>I127</v>
      </c>
      <c r="B151" s="9">
        <f>Planning!B135</f>
        <v>0</v>
      </c>
      <c r="C151" s="9">
        <f>Planning!C135</f>
        <v>0</v>
      </c>
      <c r="D151" s="9">
        <f>Planning!D135</f>
        <v>0</v>
      </c>
      <c r="E151" s="3">
        <f>Planning!E135</f>
        <v>0</v>
      </c>
      <c r="F151" s="3" t="str">
        <f>IF(Planning!G135&lt;&gt;0,Planning!G135,"")</f>
        <v/>
      </c>
      <c r="G151" s="194">
        <f>Planning!H135</f>
        <v>0</v>
      </c>
      <c r="H151" s="4">
        <f>Planning!AM135</f>
        <v>0</v>
      </c>
      <c r="I151" s="198">
        <f ca="1">IF(OR(W151="1",AND(W151&lt;&gt;"1",G151=Lists!$A$17)),Y151,0)</f>
        <v>0</v>
      </c>
      <c r="J151" s="174"/>
      <c r="K151" s="32" t="str">
        <f ca="1">IF(AND(W151="2",G151&lt;&gt;Lists!$A$17),AA151,Z151)</f>
        <v/>
      </c>
      <c r="L151" s="33" t="str">
        <f t="shared" ca="1" si="19"/>
        <v/>
      </c>
      <c r="M151" s="5">
        <f>Planning!AN135</f>
        <v>0</v>
      </c>
      <c r="N151" s="5">
        <f>'Month 10'!M151+'Month 10'!N151-'Month 10'!O151</f>
        <v>0</v>
      </c>
      <c r="O151" s="166"/>
      <c r="P151" s="32" t="str">
        <f t="shared" si="14"/>
        <v/>
      </c>
      <c r="Q151" s="33" t="str">
        <f t="shared" si="20"/>
        <v/>
      </c>
      <c r="R151" s="89">
        <f ca="1">SUMIFS($J$25:$J$224,$C$25:$C$224,$C151,$G$25:$G$224,Lists!$A$16)</f>
        <v>0</v>
      </c>
      <c r="S151" s="89">
        <f t="shared" si="15"/>
        <v>0</v>
      </c>
      <c r="U151" s="2" t="str">
        <f t="shared" si="16"/>
        <v/>
      </c>
      <c r="W151" s="2" t="str">
        <f>IF(C151=0,"",LEFT(INDEX(Lists!$H$5:$H$49,MATCH(C151,Lists!$G$5:$G$49,0),1),1))</f>
        <v/>
      </c>
      <c r="Y151" s="4">
        <f ca="1">'Month 10'!H151+'Month 10'!I151-'Month 10'!J151</f>
        <v>0</v>
      </c>
      <c r="Z151" s="2" t="str">
        <f t="shared" ca="1" si="17"/>
        <v/>
      </c>
      <c r="AA151" s="2" t="str">
        <f t="shared" ca="1" si="21"/>
        <v/>
      </c>
      <c r="AC151" s="627" t="str">
        <f t="shared" si="18"/>
        <v>0</v>
      </c>
    </row>
    <row r="152" spans="1:29" ht="39" hidden="1" customHeight="1" x14ac:dyDescent="0.2">
      <c r="A152" s="14" t="str">
        <f>Planning!A136</f>
        <v>I128</v>
      </c>
      <c r="B152" s="9">
        <f>Planning!B136</f>
        <v>0</v>
      </c>
      <c r="C152" s="9">
        <f>Planning!C136</f>
        <v>0</v>
      </c>
      <c r="D152" s="9">
        <f>Planning!D136</f>
        <v>0</v>
      </c>
      <c r="E152" s="3">
        <f>Planning!E136</f>
        <v>0</v>
      </c>
      <c r="F152" s="3" t="str">
        <f>IF(Planning!G136&lt;&gt;0,Planning!G136,"")</f>
        <v/>
      </c>
      <c r="G152" s="194">
        <f>Planning!H136</f>
        <v>0</v>
      </c>
      <c r="H152" s="4">
        <f>Planning!AM136</f>
        <v>0</v>
      </c>
      <c r="I152" s="198">
        <f ca="1">IF(OR(W152="1",AND(W152&lt;&gt;"1",G152=Lists!$A$17)),Y152,0)</f>
        <v>0</v>
      </c>
      <c r="J152" s="174"/>
      <c r="K152" s="32" t="str">
        <f ca="1">IF(AND(W152="2",G152&lt;&gt;Lists!$A$17),AA152,Z152)</f>
        <v/>
      </c>
      <c r="L152" s="33" t="str">
        <f t="shared" ca="1" si="19"/>
        <v/>
      </c>
      <c r="M152" s="5">
        <f>Planning!AN136</f>
        <v>0</v>
      </c>
      <c r="N152" s="5">
        <f>'Month 10'!M152+'Month 10'!N152-'Month 10'!O152</f>
        <v>0</v>
      </c>
      <c r="O152" s="166"/>
      <c r="P152" s="32" t="str">
        <f t="shared" si="14"/>
        <v/>
      </c>
      <c r="Q152" s="33" t="str">
        <f t="shared" si="20"/>
        <v/>
      </c>
      <c r="R152" s="89">
        <f ca="1">SUMIFS($J$25:$J$224,$C$25:$C$224,$C152,$G$25:$G$224,Lists!$A$16)</f>
        <v>0</v>
      </c>
      <c r="S152" s="89">
        <f t="shared" si="15"/>
        <v>0</v>
      </c>
      <c r="U152" s="2" t="str">
        <f t="shared" si="16"/>
        <v/>
      </c>
      <c r="W152" s="2" t="str">
        <f>IF(C152=0,"",LEFT(INDEX(Lists!$H$5:$H$49,MATCH(C152,Lists!$G$5:$G$49,0),1),1))</f>
        <v/>
      </c>
      <c r="Y152" s="4">
        <f ca="1">'Month 10'!H152+'Month 10'!I152-'Month 10'!J152</f>
        <v>0</v>
      </c>
      <c r="Z152" s="2" t="str">
        <f t="shared" ca="1" si="17"/>
        <v/>
      </c>
      <c r="AA152" s="2" t="str">
        <f t="shared" ca="1" si="21"/>
        <v/>
      </c>
      <c r="AC152" s="627" t="str">
        <f t="shared" si="18"/>
        <v>0</v>
      </c>
    </row>
    <row r="153" spans="1:29" ht="39" hidden="1" customHeight="1" x14ac:dyDescent="0.2">
      <c r="A153" s="14" t="str">
        <f>Planning!A137</f>
        <v>I129</v>
      </c>
      <c r="B153" s="9">
        <f>Planning!B137</f>
        <v>0</v>
      </c>
      <c r="C153" s="9">
        <f>Planning!C137</f>
        <v>0</v>
      </c>
      <c r="D153" s="9">
        <f>Planning!D137</f>
        <v>0</v>
      </c>
      <c r="E153" s="3">
        <f>Planning!E137</f>
        <v>0</v>
      </c>
      <c r="F153" s="3" t="str">
        <f>IF(Planning!G137&lt;&gt;0,Planning!G137,"")</f>
        <v/>
      </c>
      <c r="G153" s="194">
        <f>Planning!H137</f>
        <v>0</v>
      </c>
      <c r="H153" s="4">
        <f>Planning!AM137</f>
        <v>0</v>
      </c>
      <c r="I153" s="198">
        <f ca="1">IF(OR(W153="1",AND(W153&lt;&gt;"1",G153=Lists!$A$17)),Y153,0)</f>
        <v>0</v>
      </c>
      <c r="J153" s="174"/>
      <c r="K153" s="32" t="str">
        <f ca="1">IF(AND(W153="2",G153&lt;&gt;Lists!$A$17),AA153,Z153)</f>
        <v/>
      </c>
      <c r="L153" s="33" t="str">
        <f t="shared" ref="L153:L184" ca="1" si="22">IF($U153=ExcluirDelPLogro,"",IF(AND(H153=0,I153=0,J153=0),"",K153))</f>
        <v/>
      </c>
      <c r="M153" s="5">
        <f>Planning!AN137</f>
        <v>0</v>
      </c>
      <c r="N153" s="5">
        <f>'Month 10'!M153+'Month 10'!N153-'Month 10'!O153</f>
        <v>0</v>
      </c>
      <c r="O153" s="166"/>
      <c r="P153" s="32" t="str">
        <f t="shared" si="14"/>
        <v/>
      </c>
      <c r="Q153" s="33" t="str">
        <f t="shared" ref="Q153:Q184" si="23">IF($U153=ExcluirDelPLogro,"",IF(AND(M153=0,N153=0,O153=0),"",P153))</f>
        <v/>
      </c>
      <c r="R153" s="89">
        <f ca="1">SUMIFS($J$25:$J$224,$C$25:$C$224,$C153,$G$25:$G$224,Lists!$A$16)</f>
        <v>0</v>
      </c>
      <c r="S153" s="89">
        <f t="shared" si="15"/>
        <v>0</v>
      </c>
      <c r="U153" s="2" t="str">
        <f t="shared" si="16"/>
        <v/>
      </c>
      <c r="W153" s="2" t="str">
        <f>IF(C153=0,"",LEFT(INDEX(Lists!$H$5:$H$49,MATCH(C153,Lists!$G$5:$G$49,0),1),1))</f>
        <v/>
      </c>
      <c r="Y153" s="4">
        <f ca="1">'Month 10'!H153+'Month 10'!I153-'Month 10'!J153</f>
        <v>0</v>
      </c>
      <c r="Z153" s="2" t="str">
        <f t="shared" ca="1" si="17"/>
        <v/>
      </c>
      <c r="AA153" s="2" t="str">
        <f t="shared" ref="AA153:AA184" ca="1" si="24">IF(AND(H153=0,I153=0,J153=0),"",IF(J153&gt;0,H153/J153,0))</f>
        <v/>
      </c>
      <c r="AC153" s="627" t="str">
        <f t="shared" si="18"/>
        <v>0</v>
      </c>
    </row>
    <row r="154" spans="1:29" ht="39" hidden="1" customHeight="1" x14ac:dyDescent="0.2">
      <c r="A154" s="14" t="str">
        <f>Planning!A138</f>
        <v>I130</v>
      </c>
      <c r="B154" s="9">
        <f>Planning!B138</f>
        <v>0</v>
      </c>
      <c r="C154" s="9">
        <f>Planning!C138</f>
        <v>0</v>
      </c>
      <c r="D154" s="9">
        <f>Planning!D138</f>
        <v>0</v>
      </c>
      <c r="E154" s="3">
        <f>Planning!E138</f>
        <v>0</v>
      </c>
      <c r="F154" s="3" t="str">
        <f>IF(Planning!G138&lt;&gt;0,Planning!G138,"")</f>
        <v/>
      </c>
      <c r="G154" s="194">
        <f>Planning!H138</f>
        <v>0</v>
      </c>
      <c r="H154" s="4">
        <f>Planning!AM138</f>
        <v>0</v>
      </c>
      <c r="I154" s="198">
        <f ca="1">IF(OR(W154="1",AND(W154&lt;&gt;"1",G154=Lists!$A$17)),Y154,0)</f>
        <v>0</v>
      </c>
      <c r="J154" s="174"/>
      <c r="K154" s="32" t="str">
        <f ca="1">IF(AND(W154="2",G154&lt;&gt;Lists!$A$17),AA154,Z154)</f>
        <v/>
      </c>
      <c r="L154" s="33" t="str">
        <f t="shared" ca="1" si="22"/>
        <v/>
      </c>
      <c r="M154" s="5">
        <f>Planning!AN138</f>
        <v>0</v>
      </c>
      <c r="N154" s="5">
        <f>'Month 10'!M154+'Month 10'!N154-'Month 10'!O154</f>
        <v>0</v>
      </c>
      <c r="O154" s="166"/>
      <c r="P154" s="32" t="str">
        <f t="shared" ref="P154:P217" si="25">IF(AND(M154=0,N154=0,O154=0),"",IF((M154+N154)&gt;0,O154/(M154+N154),O154))</f>
        <v/>
      </c>
      <c r="Q154" s="33" t="str">
        <f t="shared" si="23"/>
        <v/>
      </c>
      <c r="R154" s="89">
        <f ca="1">SUMIFS($J$25:$J$224,$C$25:$C$224,$C154,$G$25:$G$224,Lists!$A$16)</f>
        <v>0</v>
      </c>
      <c r="S154" s="89">
        <f t="shared" ref="S154:S217" si="26">SUMIFS($O$25:$O$224,$C$25:$C$224,$C154,$G$25:$G$224,"&lt;&gt;0")</f>
        <v>0</v>
      </c>
      <c r="U154" s="2" t="str">
        <f t="shared" ref="U154:U217" si="27">IF(B154=0,"",IF(LEFT(B154,1)="1","1","2"))</f>
        <v/>
      </c>
      <c r="W154" s="2" t="str">
        <f>IF(C154=0,"",LEFT(INDEX(Lists!$H$5:$H$49,MATCH(C154,Lists!$G$5:$G$49,0),1),1))</f>
        <v/>
      </c>
      <c r="Y154" s="4">
        <f ca="1">'Month 10'!H154+'Month 10'!I154-'Month 10'!J154</f>
        <v>0</v>
      </c>
      <c r="Z154" s="2" t="str">
        <f t="shared" ref="Z154:Z217" ca="1" si="28">IF(AND(H154=0,I154=0,J154=0),"",IF((H154+I154)&gt;0,J154/(H154+I154),J154))</f>
        <v/>
      </c>
      <c r="AA154" s="2" t="str">
        <f t="shared" ca="1" si="24"/>
        <v/>
      </c>
      <c r="AC154" s="627" t="str">
        <f t="shared" ref="AC154:AC217" si="29">U154&amp;C154</f>
        <v>0</v>
      </c>
    </row>
    <row r="155" spans="1:29" ht="39" hidden="1" customHeight="1" x14ac:dyDescent="0.2">
      <c r="A155" s="14" t="str">
        <f>Planning!A139</f>
        <v>I131</v>
      </c>
      <c r="B155" s="9">
        <f>Planning!B139</f>
        <v>0</v>
      </c>
      <c r="C155" s="9">
        <f>Planning!C139</f>
        <v>0</v>
      </c>
      <c r="D155" s="9">
        <f>Planning!D139</f>
        <v>0</v>
      </c>
      <c r="E155" s="3">
        <f>Planning!E139</f>
        <v>0</v>
      </c>
      <c r="F155" s="3" t="str">
        <f>IF(Planning!G139&lt;&gt;0,Planning!G139,"")</f>
        <v/>
      </c>
      <c r="G155" s="194">
        <f>Planning!H139</f>
        <v>0</v>
      </c>
      <c r="H155" s="4">
        <f>Planning!AM139</f>
        <v>0</v>
      </c>
      <c r="I155" s="198">
        <f ca="1">IF(OR(W155="1",AND(W155&lt;&gt;"1",G155=Lists!$A$17)),Y155,0)</f>
        <v>0</v>
      </c>
      <c r="J155" s="174"/>
      <c r="K155" s="32" t="str">
        <f ca="1">IF(AND(W155="2",G155&lt;&gt;Lists!$A$17),AA155,Z155)</f>
        <v/>
      </c>
      <c r="L155" s="33" t="str">
        <f t="shared" ca="1" si="22"/>
        <v/>
      </c>
      <c r="M155" s="5">
        <f>Planning!AN139</f>
        <v>0</v>
      </c>
      <c r="N155" s="5">
        <f>'Month 10'!M155+'Month 10'!N155-'Month 10'!O155</f>
        <v>0</v>
      </c>
      <c r="O155" s="166"/>
      <c r="P155" s="32" t="str">
        <f t="shared" si="25"/>
        <v/>
      </c>
      <c r="Q155" s="33" t="str">
        <f t="shared" si="23"/>
        <v/>
      </c>
      <c r="R155" s="89">
        <f ca="1">SUMIFS($J$25:$J$224,$C$25:$C$224,$C155,$G$25:$G$224,Lists!$A$16)</f>
        <v>0</v>
      </c>
      <c r="S155" s="89">
        <f t="shared" si="26"/>
        <v>0</v>
      </c>
      <c r="U155" s="2" t="str">
        <f t="shared" si="27"/>
        <v/>
      </c>
      <c r="W155" s="2" t="str">
        <f>IF(C155=0,"",LEFT(INDEX(Lists!$H$5:$H$49,MATCH(C155,Lists!$G$5:$G$49,0),1),1))</f>
        <v/>
      </c>
      <c r="Y155" s="4">
        <f ca="1">'Month 10'!H155+'Month 10'!I155-'Month 10'!J155</f>
        <v>0</v>
      </c>
      <c r="Z155" s="2" t="str">
        <f t="shared" ca="1" si="28"/>
        <v/>
      </c>
      <c r="AA155" s="2" t="str">
        <f t="shared" ca="1" si="24"/>
        <v/>
      </c>
      <c r="AC155" s="627" t="str">
        <f t="shared" si="29"/>
        <v>0</v>
      </c>
    </row>
    <row r="156" spans="1:29" ht="39" hidden="1" customHeight="1" x14ac:dyDescent="0.2">
      <c r="A156" s="14" t="str">
        <f>Planning!A140</f>
        <v>I132</v>
      </c>
      <c r="B156" s="9">
        <f>Planning!B140</f>
        <v>0</v>
      </c>
      <c r="C156" s="9">
        <f>Planning!C140</f>
        <v>0</v>
      </c>
      <c r="D156" s="9">
        <f>Planning!D140</f>
        <v>0</v>
      </c>
      <c r="E156" s="3">
        <f>Planning!E140</f>
        <v>0</v>
      </c>
      <c r="F156" s="3" t="str">
        <f>IF(Planning!G140&lt;&gt;0,Planning!G140,"")</f>
        <v/>
      </c>
      <c r="G156" s="194">
        <f>Planning!H140</f>
        <v>0</v>
      </c>
      <c r="H156" s="4">
        <f>Planning!AM140</f>
        <v>0</v>
      </c>
      <c r="I156" s="198">
        <f ca="1">IF(OR(W156="1",AND(W156&lt;&gt;"1",G156=Lists!$A$17)),Y156,0)</f>
        <v>0</v>
      </c>
      <c r="J156" s="174"/>
      <c r="K156" s="32" t="str">
        <f ca="1">IF(AND(W156="2",G156&lt;&gt;Lists!$A$17),AA156,Z156)</f>
        <v/>
      </c>
      <c r="L156" s="33" t="str">
        <f t="shared" ca="1" si="22"/>
        <v/>
      </c>
      <c r="M156" s="5">
        <f>Planning!AN140</f>
        <v>0</v>
      </c>
      <c r="N156" s="5">
        <f>'Month 10'!M156+'Month 10'!N156-'Month 10'!O156</f>
        <v>0</v>
      </c>
      <c r="O156" s="166"/>
      <c r="P156" s="32" t="str">
        <f t="shared" si="25"/>
        <v/>
      </c>
      <c r="Q156" s="33" t="str">
        <f t="shared" si="23"/>
        <v/>
      </c>
      <c r="R156" s="89">
        <f ca="1">SUMIFS($J$25:$J$224,$C$25:$C$224,$C156,$G$25:$G$224,Lists!$A$16)</f>
        <v>0</v>
      </c>
      <c r="S156" s="89">
        <f t="shared" si="26"/>
        <v>0</v>
      </c>
      <c r="U156" s="2" t="str">
        <f t="shared" si="27"/>
        <v/>
      </c>
      <c r="W156" s="2" t="str">
        <f>IF(C156=0,"",LEFT(INDEX(Lists!$H$5:$H$49,MATCH(C156,Lists!$G$5:$G$49,0),1),1))</f>
        <v/>
      </c>
      <c r="Y156" s="4">
        <f ca="1">'Month 10'!H156+'Month 10'!I156-'Month 10'!J156</f>
        <v>0</v>
      </c>
      <c r="Z156" s="2" t="str">
        <f t="shared" ca="1" si="28"/>
        <v/>
      </c>
      <c r="AA156" s="2" t="str">
        <f t="shared" ca="1" si="24"/>
        <v/>
      </c>
      <c r="AC156" s="627" t="str">
        <f t="shared" si="29"/>
        <v>0</v>
      </c>
    </row>
    <row r="157" spans="1:29" ht="39" hidden="1" customHeight="1" x14ac:dyDescent="0.2">
      <c r="A157" s="14" t="str">
        <f>Planning!A141</f>
        <v>I133</v>
      </c>
      <c r="B157" s="9">
        <f>Planning!B141</f>
        <v>0</v>
      </c>
      <c r="C157" s="9">
        <f>Planning!C141</f>
        <v>0</v>
      </c>
      <c r="D157" s="9">
        <f>Planning!D141</f>
        <v>0</v>
      </c>
      <c r="E157" s="3">
        <f>Planning!E141</f>
        <v>0</v>
      </c>
      <c r="F157" s="3" t="str">
        <f>IF(Planning!G141&lt;&gt;0,Planning!G141,"")</f>
        <v/>
      </c>
      <c r="G157" s="194">
        <f>Planning!H141</f>
        <v>0</v>
      </c>
      <c r="H157" s="4">
        <f>Planning!AM141</f>
        <v>0</v>
      </c>
      <c r="I157" s="198">
        <f ca="1">IF(OR(W157="1",AND(W157&lt;&gt;"1",G157=Lists!$A$17)),Y157,0)</f>
        <v>0</v>
      </c>
      <c r="J157" s="174"/>
      <c r="K157" s="32" t="str">
        <f ca="1">IF(AND(W157="2",G157&lt;&gt;Lists!$A$17),AA157,Z157)</f>
        <v/>
      </c>
      <c r="L157" s="33" t="str">
        <f t="shared" ca="1" si="22"/>
        <v/>
      </c>
      <c r="M157" s="5">
        <f>Planning!AN141</f>
        <v>0</v>
      </c>
      <c r="N157" s="5">
        <f>'Month 10'!M157+'Month 10'!N157-'Month 10'!O157</f>
        <v>0</v>
      </c>
      <c r="O157" s="166"/>
      <c r="P157" s="32" t="str">
        <f t="shared" si="25"/>
        <v/>
      </c>
      <c r="Q157" s="33" t="str">
        <f t="shared" si="23"/>
        <v/>
      </c>
      <c r="R157" s="89">
        <f ca="1">SUMIFS($J$25:$J$224,$C$25:$C$224,$C157,$G$25:$G$224,Lists!$A$16)</f>
        <v>0</v>
      </c>
      <c r="S157" s="89">
        <f t="shared" si="26"/>
        <v>0</v>
      </c>
      <c r="U157" s="2" t="str">
        <f t="shared" si="27"/>
        <v/>
      </c>
      <c r="W157" s="2" t="str">
        <f>IF(C157=0,"",LEFT(INDEX(Lists!$H$5:$H$49,MATCH(C157,Lists!$G$5:$G$49,0),1),1))</f>
        <v/>
      </c>
      <c r="Y157" s="4">
        <f ca="1">'Month 10'!H157+'Month 10'!I157-'Month 10'!J157</f>
        <v>0</v>
      </c>
      <c r="Z157" s="2" t="str">
        <f t="shared" ca="1" si="28"/>
        <v/>
      </c>
      <c r="AA157" s="2" t="str">
        <f t="shared" ca="1" si="24"/>
        <v/>
      </c>
      <c r="AC157" s="627" t="str">
        <f t="shared" si="29"/>
        <v>0</v>
      </c>
    </row>
    <row r="158" spans="1:29" ht="39" hidden="1" customHeight="1" x14ac:dyDescent="0.2">
      <c r="A158" s="14" t="str">
        <f>Planning!A142</f>
        <v>I134</v>
      </c>
      <c r="B158" s="9">
        <f>Planning!B142</f>
        <v>0</v>
      </c>
      <c r="C158" s="9">
        <f>Planning!C142</f>
        <v>0</v>
      </c>
      <c r="D158" s="9">
        <f>Planning!D142</f>
        <v>0</v>
      </c>
      <c r="E158" s="3">
        <f>Planning!E142</f>
        <v>0</v>
      </c>
      <c r="F158" s="3" t="str">
        <f>IF(Planning!G142&lt;&gt;0,Planning!G142,"")</f>
        <v/>
      </c>
      <c r="G158" s="194">
        <f>Planning!H142</f>
        <v>0</v>
      </c>
      <c r="H158" s="4">
        <f>Planning!AM142</f>
        <v>0</v>
      </c>
      <c r="I158" s="198">
        <f ca="1">IF(OR(W158="1",AND(W158&lt;&gt;"1",G158=Lists!$A$17)),Y158,0)</f>
        <v>0</v>
      </c>
      <c r="J158" s="174"/>
      <c r="K158" s="32" t="str">
        <f ca="1">IF(AND(W158="2",G158&lt;&gt;Lists!$A$17),AA158,Z158)</f>
        <v/>
      </c>
      <c r="L158" s="33" t="str">
        <f t="shared" ca="1" si="22"/>
        <v/>
      </c>
      <c r="M158" s="5">
        <f>Planning!AN142</f>
        <v>0</v>
      </c>
      <c r="N158" s="5">
        <f>'Month 10'!M158+'Month 10'!N158-'Month 10'!O158</f>
        <v>0</v>
      </c>
      <c r="O158" s="166"/>
      <c r="P158" s="32" t="str">
        <f t="shared" si="25"/>
        <v/>
      </c>
      <c r="Q158" s="33" t="str">
        <f t="shared" si="23"/>
        <v/>
      </c>
      <c r="R158" s="89">
        <f ca="1">SUMIFS($J$25:$J$224,$C$25:$C$224,$C158,$G$25:$G$224,Lists!$A$16)</f>
        <v>0</v>
      </c>
      <c r="S158" s="89">
        <f t="shared" si="26"/>
        <v>0</v>
      </c>
      <c r="U158" s="2" t="str">
        <f t="shared" si="27"/>
        <v/>
      </c>
      <c r="W158" s="2" t="str">
        <f>IF(C158=0,"",LEFT(INDEX(Lists!$H$5:$H$49,MATCH(C158,Lists!$G$5:$G$49,0),1),1))</f>
        <v/>
      </c>
      <c r="Y158" s="4">
        <f ca="1">'Month 10'!H158+'Month 10'!I158-'Month 10'!J158</f>
        <v>0</v>
      </c>
      <c r="Z158" s="2" t="str">
        <f t="shared" ca="1" si="28"/>
        <v/>
      </c>
      <c r="AA158" s="2" t="str">
        <f t="shared" ca="1" si="24"/>
        <v/>
      </c>
      <c r="AC158" s="627" t="str">
        <f t="shared" si="29"/>
        <v>0</v>
      </c>
    </row>
    <row r="159" spans="1:29" ht="39" hidden="1" customHeight="1" x14ac:dyDescent="0.2">
      <c r="A159" s="14" t="str">
        <f>Planning!A143</f>
        <v>I135</v>
      </c>
      <c r="B159" s="9">
        <f>Planning!B143</f>
        <v>0</v>
      </c>
      <c r="C159" s="9">
        <f>Planning!C143</f>
        <v>0</v>
      </c>
      <c r="D159" s="9">
        <f>Planning!D143</f>
        <v>0</v>
      </c>
      <c r="E159" s="3">
        <f>Planning!E143</f>
        <v>0</v>
      </c>
      <c r="F159" s="3" t="str">
        <f>IF(Planning!G143&lt;&gt;0,Planning!G143,"")</f>
        <v/>
      </c>
      <c r="G159" s="194">
        <f>Planning!H143</f>
        <v>0</v>
      </c>
      <c r="H159" s="4">
        <f>Planning!AM143</f>
        <v>0</v>
      </c>
      <c r="I159" s="198">
        <f ca="1">IF(OR(W159="1",AND(W159&lt;&gt;"1",G159=Lists!$A$17)),Y159,0)</f>
        <v>0</v>
      </c>
      <c r="J159" s="174"/>
      <c r="K159" s="32" t="str">
        <f ca="1">IF(AND(W159="2",G159&lt;&gt;Lists!$A$17),AA159,Z159)</f>
        <v/>
      </c>
      <c r="L159" s="33" t="str">
        <f t="shared" ca="1" si="22"/>
        <v/>
      </c>
      <c r="M159" s="5">
        <f>Planning!AN143</f>
        <v>0</v>
      </c>
      <c r="N159" s="5">
        <f>'Month 10'!M159+'Month 10'!N159-'Month 10'!O159</f>
        <v>0</v>
      </c>
      <c r="O159" s="166"/>
      <c r="P159" s="32" t="str">
        <f t="shared" si="25"/>
        <v/>
      </c>
      <c r="Q159" s="33" t="str">
        <f t="shared" si="23"/>
        <v/>
      </c>
      <c r="R159" s="89">
        <f ca="1">SUMIFS($J$25:$J$224,$C$25:$C$224,$C159,$G$25:$G$224,Lists!$A$16)</f>
        <v>0</v>
      </c>
      <c r="S159" s="89">
        <f t="shared" si="26"/>
        <v>0</v>
      </c>
      <c r="U159" s="2" t="str">
        <f t="shared" si="27"/>
        <v/>
      </c>
      <c r="W159" s="2" t="str">
        <f>IF(C159=0,"",LEFT(INDEX(Lists!$H$5:$H$49,MATCH(C159,Lists!$G$5:$G$49,0),1),1))</f>
        <v/>
      </c>
      <c r="Y159" s="4">
        <f ca="1">'Month 10'!H159+'Month 10'!I159-'Month 10'!J159</f>
        <v>0</v>
      </c>
      <c r="Z159" s="2" t="str">
        <f t="shared" ca="1" si="28"/>
        <v/>
      </c>
      <c r="AA159" s="2" t="str">
        <f t="shared" ca="1" si="24"/>
        <v/>
      </c>
      <c r="AC159" s="627" t="str">
        <f t="shared" si="29"/>
        <v>0</v>
      </c>
    </row>
    <row r="160" spans="1:29" ht="39" hidden="1" customHeight="1" x14ac:dyDescent="0.2">
      <c r="A160" s="14" t="str">
        <f>Planning!A144</f>
        <v>I136</v>
      </c>
      <c r="B160" s="9">
        <f>Planning!B144</f>
        <v>0</v>
      </c>
      <c r="C160" s="9">
        <f>Planning!C144</f>
        <v>0</v>
      </c>
      <c r="D160" s="9">
        <f>Planning!D144</f>
        <v>0</v>
      </c>
      <c r="E160" s="3">
        <f>Planning!E144</f>
        <v>0</v>
      </c>
      <c r="F160" s="3" t="str">
        <f>IF(Planning!G144&lt;&gt;0,Planning!G144,"")</f>
        <v/>
      </c>
      <c r="G160" s="194">
        <f>Planning!H144</f>
        <v>0</v>
      </c>
      <c r="H160" s="4">
        <f>Planning!AM144</f>
        <v>0</v>
      </c>
      <c r="I160" s="198">
        <f ca="1">IF(OR(W160="1",AND(W160&lt;&gt;"1",G160=Lists!$A$17)),Y160,0)</f>
        <v>0</v>
      </c>
      <c r="J160" s="174"/>
      <c r="K160" s="32" t="str">
        <f ca="1">IF(AND(W160="2",G160&lt;&gt;Lists!$A$17),AA160,Z160)</f>
        <v/>
      </c>
      <c r="L160" s="33" t="str">
        <f t="shared" ca="1" si="22"/>
        <v/>
      </c>
      <c r="M160" s="5">
        <f>Planning!AN144</f>
        <v>0</v>
      </c>
      <c r="N160" s="5">
        <f>'Month 10'!M160+'Month 10'!N160-'Month 10'!O160</f>
        <v>0</v>
      </c>
      <c r="O160" s="166"/>
      <c r="P160" s="32" t="str">
        <f t="shared" si="25"/>
        <v/>
      </c>
      <c r="Q160" s="33" t="str">
        <f t="shared" si="23"/>
        <v/>
      </c>
      <c r="R160" s="89">
        <f ca="1">SUMIFS($J$25:$J$224,$C$25:$C$224,$C160,$G$25:$G$224,Lists!$A$16)</f>
        <v>0</v>
      </c>
      <c r="S160" s="89">
        <f t="shared" si="26"/>
        <v>0</v>
      </c>
      <c r="U160" s="2" t="str">
        <f t="shared" si="27"/>
        <v/>
      </c>
      <c r="W160" s="2" t="str">
        <f>IF(C160=0,"",LEFT(INDEX(Lists!$H$5:$H$49,MATCH(C160,Lists!$G$5:$G$49,0),1),1))</f>
        <v/>
      </c>
      <c r="Y160" s="4">
        <f ca="1">'Month 10'!H160+'Month 10'!I160-'Month 10'!J160</f>
        <v>0</v>
      </c>
      <c r="Z160" s="2" t="str">
        <f t="shared" ca="1" si="28"/>
        <v/>
      </c>
      <c r="AA160" s="2" t="str">
        <f t="shared" ca="1" si="24"/>
        <v/>
      </c>
      <c r="AC160" s="627" t="str">
        <f t="shared" si="29"/>
        <v>0</v>
      </c>
    </row>
    <row r="161" spans="1:29" ht="39" hidden="1" customHeight="1" x14ac:dyDescent="0.2">
      <c r="A161" s="14" t="str">
        <f>Planning!A145</f>
        <v>I137</v>
      </c>
      <c r="B161" s="9">
        <f>Planning!B145</f>
        <v>0</v>
      </c>
      <c r="C161" s="9">
        <f>Planning!C145</f>
        <v>0</v>
      </c>
      <c r="D161" s="9">
        <f>Planning!D145</f>
        <v>0</v>
      </c>
      <c r="E161" s="3">
        <f>Planning!E145</f>
        <v>0</v>
      </c>
      <c r="F161" s="3" t="str">
        <f>IF(Planning!G145&lt;&gt;0,Planning!G145,"")</f>
        <v/>
      </c>
      <c r="G161" s="194">
        <f>Planning!H145</f>
        <v>0</v>
      </c>
      <c r="H161" s="4">
        <f>Planning!AM145</f>
        <v>0</v>
      </c>
      <c r="I161" s="198">
        <f ca="1">IF(OR(W161="1",AND(W161&lt;&gt;"1",G161=Lists!$A$17)),Y161,0)</f>
        <v>0</v>
      </c>
      <c r="J161" s="174"/>
      <c r="K161" s="32" t="str">
        <f ca="1">IF(AND(W161="2",G161&lt;&gt;Lists!$A$17),AA161,Z161)</f>
        <v/>
      </c>
      <c r="L161" s="33" t="str">
        <f t="shared" ca="1" si="22"/>
        <v/>
      </c>
      <c r="M161" s="5">
        <f>Planning!AN145</f>
        <v>0</v>
      </c>
      <c r="N161" s="5">
        <f>'Month 10'!M161+'Month 10'!N161-'Month 10'!O161</f>
        <v>0</v>
      </c>
      <c r="O161" s="166"/>
      <c r="P161" s="32" t="str">
        <f t="shared" si="25"/>
        <v/>
      </c>
      <c r="Q161" s="33" t="str">
        <f t="shared" si="23"/>
        <v/>
      </c>
      <c r="R161" s="89">
        <f ca="1">SUMIFS($J$25:$J$224,$C$25:$C$224,$C161,$G$25:$G$224,Lists!$A$16)</f>
        <v>0</v>
      </c>
      <c r="S161" s="89">
        <f t="shared" si="26"/>
        <v>0</v>
      </c>
      <c r="U161" s="2" t="str">
        <f t="shared" si="27"/>
        <v/>
      </c>
      <c r="W161" s="2" t="str">
        <f>IF(C161=0,"",LEFT(INDEX(Lists!$H$5:$H$49,MATCH(C161,Lists!$G$5:$G$49,0),1),1))</f>
        <v/>
      </c>
      <c r="Y161" s="4">
        <f ca="1">'Month 10'!H161+'Month 10'!I161-'Month 10'!J161</f>
        <v>0</v>
      </c>
      <c r="Z161" s="2" t="str">
        <f t="shared" ca="1" si="28"/>
        <v/>
      </c>
      <c r="AA161" s="2" t="str">
        <f t="shared" ca="1" si="24"/>
        <v/>
      </c>
      <c r="AC161" s="627" t="str">
        <f t="shared" si="29"/>
        <v>0</v>
      </c>
    </row>
    <row r="162" spans="1:29" ht="39" hidden="1" customHeight="1" x14ac:dyDescent="0.2">
      <c r="A162" s="14" t="str">
        <f>Planning!A146</f>
        <v>I138</v>
      </c>
      <c r="B162" s="9">
        <f>Planning!B146</f>
        <v>0</v>
      </c>
      <c r="C162" s="9">
        <f>Planning!C146</f>
        <v>0</v>
      </c>
      <c r="D162" s="9">
        <f>Planning!D146</f>
        <v>0</v>
      </c>
      <c r="E162" s="3">
        <f>Planning!E146</f>
        <v>0</v>
      </c>
      <c r="F162" s="3" t="str">
        <f>IF(Planning!G146&lt;&gt;0,Planning!G146,"")</f>
        <v/>
      </c>
      <c r="G162" s="194">
        <f>Planning!H146</f>
        <v>0</v>
      </c>
      <c r="H162" s="4">
        <f>Planning!AM146</f>
        <v>0</v>
      </c>
      <c r="I162" s="198">
        <f ca="1">IF(OR(W162="1",AND(W162&lt;&gt;"1",G162=Lists!$A$17)),Y162,0)</f>
        <v>0</v>
      </c>
      <c r="J162" s="174"/>
      <c r="K162" s="32" t="str">
        <f ca="1">IF(AND(W162="2",G162&lt;&gt;Lists!$A$17),AA162,Z162)</f>
        <v/>
      </c>
      <c r="L162" s="33" t="str">
        <f t="shared" ca="1" si="22"/>
        <v/>
      </c>
      <c r="M162" s="5">
        <f>Planning!AN146</f>
        <v>0</v>
      </c>
      <c r="N162" s="5">
        <f>'Month 10'!M162+'Month 10'!N162-'Month 10'!O162</f>
        <v>0</v>
      </c>
      <c r="O162" s="166"/>
      <c r="P162" s="32" t="str">
        <f t="shared" si="25"/>
        <v/>
      </c>
      <c r="Q162" s="33" t="str">
        <f t="shared" si="23"/>
        <v/>
      </c>
      <c r="R162" s="89">
        <f ca="1">SUMIFS($J$25:$J$224,$C$25:$C$224,$C162,$G$25:$G$224,Lists!$A$16)</f>
        <v>0</v>
      </c>
      <c r="S162" s="89">
        <f t="shared" si="26"/>
        <v>0</v>
      </c>
      <c r="U162" s="2" t="str">
        <f t="shared" si="27"/>
        <v/>
      </c>
      <c r="W162" s="2" t="str">
        <f>IF(C162=0,"",LEFT(INDEX(Lists!$H$5:$H$49,MATCH(C162,Lists!$G$5:$G$49,0),1),1))</f>
        <v/>
      </c>
      <c r="Y162" s="4">
        <f ca="1">'Month 10'!H162+'Month 10'!I162-'Month 10'!J162</f>
        <v>0</v>
      </c>
      <c r="Z162" s="2" t="str">
        <f t="shared" ca="1" si="28"/>
        <v/>
      </c>
      <c r="AA162" s="2" t="str">
        <f t="shared" ca="1" si="24"/>
        <v/>
      </c>
      <c r="AC162" s="627" t="str">
        <f t="shared" si="29"/>
        <v>0</v>
      </c>
    </row>
    <row r="163" spans="1:29" ht="39" hidden="1" customHeight="1" x14ac:dyDescent="0.2">
      <c r="A163" s="14" t="str">
        <f>Planning!A147</f>
        <v>I139</v>
      </c>
      <c r="B163" s="9">
        <f>Planning!B147</f>
        <v>0</v>
      </c>
      <c r="C163" s="9">
        <f>Planning!C147</f>
        <v>0</v>
      </c>
      <c r="D163" s="9">
        <f>Planning!D147</f>
        <v>0</v>
      </c>
      <c r="E163" s="3">
        <f>Planning!E147</f>
        <v>0</v>
      </c>
      <c r="F163" s="3" t="str">
        <f>IF(Planning!G147&lt;&gt;0,Planning!G147,"")</f>
        <v/>
      </c>
      <c r="G163" s="194">
        <f>Planning!H147</f>
        <v>0</v>
      </c>
      <c r="H163" s="4">
        <f>Planning!AM147</f>
        <v>0</v>
      </c>
      <c r="I163" s="198">
        <f ca="1">IF(OR(W163="1",AND(W163&lt;&gt;"1",G163=Lists!$A$17)),Y163,0)</f>
        <v>0</v>
      </c>
      <c r="J163" s="174"/>
      <c r="K163" s="32" t="str">
        <f ca="1">IF(AND(W163="2",G163&lt;&gt;Lists!$A$17),AA163,Z163)</f>
        <v/>
      </c>
      <c r="L163" s="33" t="str">
        <f t="shared" ca="1" si="22"/>
        <v/>
      </c>
      <c r="M163" s="5">
        <f>Planning!AN147</f>
        <v>0</v>
      </c>
      <c r="N163" s="5">
        <f>'Month 10'!M163+'Month 10'!N163-'Month 10'!O163</f>
        <v>0</v>
      </c>
      <c r="O163" s="166"/>
      <c r="P163" s="32" t="str">
        <f t="shared" si="25"/>
        <v/>
      </c>
      <c r="Q163" s="33" t="str">
        <f t="shared" si="23"/>
        <v/>
      </c>
      <c r="R163" s="89">
        <f ca="1">SUMIFS($J$25:$J$224,$C$25:$C$224,$C163,$G$25:$G$224,Lists!$A$16)</f>
        <v>0</v>
      </c>
      <c r="S163" s="89">
        <f t="shared" si="26"/>
        <v>0</v>
      </c>
      <c r="U163" s="2" t="str">
        <f t="shared" si="27"/>
        <v/>
      </c>
      <c r="W163" s="2" t="str">
        <f>IF(C163=0,"",LEFT(INDEX(Lists!$H$5:$H$49,MATCH(C163,Lists!$G$5:$G$49,0),1),1))</f>
        <v/>
      </c>
      <c r="Y163" s="4">
        <f ca="1">'Month 10'!H163+'Month 10'!I163-'Month 10'!J163</f>
        <v>0</v>
      </c>
      <c r="Z163" s="2" t="str">
        <f t="shared" ca="1" si="28"/>
        <v/>
      </c>
      <c r="AA163" s="2" t="str">
        <f t="shared" ca="1" si="24"/>
        <v/>
      </c>
      <c r="AC163" s="627" t="str">
        <f t="shared" si="29"/>
        <v>0</v>
      </c>
    </row>
    <row r="164" spans="1:29" ht="39" hidden="1" customHeight="1" x14ac:dyDescent="0.2">
      <c r="A164" s="14" t="str">
        <f>Planning!A148</f>
        <v>I140</v>
      </c>
      <c r="B164" s="9">
        <f>Planning!B148</f>
        <v>0</v>
      </c>
      <c r="C164" s="9">
        <f>Planning!C148</f>
        <v>0</v>
      </c>
      <c r="D164" s="9">
        <f>Planning!D148</f>
        <v>0</v>
      </c>
      <c r="E164" s="3">
        <f>Planning!E148</f>
        <v>0</v>
      </c>
      <c r="F164" s="3" t="str">
        <f>IF(Planning!G148&lt;&gt;0,Planning!G148,"")</f>
        <v/>
      </c>
      <c r="G164" s="194">
        <f>Planning!H148</f>
        <v>0</v>
      </c>
      <c r="H164" s="4">
        <f>Planning!AM148</f>
        <v>0</v>
      </c>
      <c r="I164" s="198">
        <f ca="1">IF(OR(W164="1",AND(W164&lt;&gt;"1",G164=Lists!$A$17)),Y164,0)</f>
        <v>0</v>
      </c>
      <c r="J164" s="174"/>
      <c r="K164" s="32" t="str">
        <f ca="1">IF(AND(W164="2",G164&lt;&gt;Lists!$A$17),AA164,Z164)</f>
        <v/>
      </c>
      <c r="L164" s="33" t="str">
        <f t="shared" ca="1" si="22"/>
        <v/>
      </c>
      <c r="M164" s="5">
        <f>Planning!AN148</f>
        <v>0</v>
      </c>
      <c r="N164" s="5">
        <f>'Month 10'!M164+'Month 10'!N164-'Month 10'!O164</f>
        <v>0</v>
      </c>
      <c r="O164" s="166"/>
      <c r="P164" s="32" t="str">
        <f t="shared" si="25"/>
        <v/>
      </c>
      <c r="Q164" s="33" t="str">
        <f t="shared" si="23"/>
        <v/>
      </c>
      <c r="R164" s="89">
        <f ca="1">SUMIFS($J$25:$J$224,$C$25:$C$224,$C164,$G$25:$G$224,Lists!$A$16)</f>
        <v>0</v>
      </c>
      <c r="S164" s="89">
        <f t="shared" si="26"/>
        <v>0</v>
      </c>
      <c r="U164" s="2" t="str">
        <f t="shared" si="27"/>
        <v/>
      </c>
      <c r="W164" s="2" t="str">
        <f>IF(C164=0,"",LEFT(INDEX(Lists!$H$5:$H$49,MATCH(C164,Lists!$G$5:$G$49,0),1),1))</f>
        <v/>
      </c>
      <c r="Y164" s="4">
        <f ca="1">'Month 10'!H164+'Month 10'!I164-'Month 10'!J164</f>
        <v>0</v>
      </c>
      <c r="Z164" s="2" t="str">
        <f t="shared" ca="1" si="28"/>
        <v/>
      </c>
      <c r="AA164" s="2" t="str">
        <f t="shared" ca="1" si="24"/>
        <v/>
      </c>
      <c r="AC164" s="627" t="str">
        <f t="shared" si="29"/>
        <v>0</v>
      </c>
    </row>
    <row r="165" spans="1:29" ht="39" hidden="1" customHeight="1" x14ac:dyDescent="0.2">
      <c r="A165" s="14" t="str">
        <f>Planning!A149</f>
        <v>I141</v>
      </c>
      <c r="B165" s="9">
        <f>Planning!B149</f>
        <v>0</v>
      </c>
      <c r="C165" s="9">
        <f>Planning!C149</f>
        <v>0</v>
      </c>
      <c r="D165" s="9">
        <f>Planning!D149</f>
        <v>0</v>
      </c>
      <c r="E165" s="3">
        <f>Planning!E149</f>
        <v>0</v>
      </c>
      <c r="F165" s="3" t="str">
        <f>IF(Planning!G149&lt;&gt;0,Planning!G149,"")</f>
        <v/>
      </c>
      <c r="G165" s="194">
        <f>Planning!H149</f>
        <v>0</v>
      </c>
      <c r="H165" s="4">
        <f>Planning!AM149</f>
        <v>0</v>
      </c>
      <c r="I165" s="198">
        <f ca="1">IF(OR(W165="1",AND(W165&lt;&gt;"1",G165=Lists!$A$17)),Y165,0)</f>
        <v>0</v>
      </c>
      <c r="J165" s="174"/>
      <c r="K165" s="32" t="str">
        <f ca="1">IF(AND(W165="2",G165&lt;&gt;Lists!$A$17),AA165,Z165)</f>
        <v/>
      </c>
      <c r="L165" s="33" t="str">
        <f t="shared" ca="1" si="22"/>
        <v/>
      </c>
      <c r="M165" s="5">
        <f>Planning!AN149</f>
        <v>0</v>
      </c>
      <c r="N165" s="5">
        <f>'Month 10'!M165+'Month 10'!N165-'Month 10'!O165</f>
        <v>0</v>
      </c>
      <c r="O165" s="166"/>
      <c r="P165" s="32" t="str">
        <f t="shared" si="25"/>
        <v/>
      </c>
      <c r="Q165" s="33" t="str">
        <f t="shared" si="23"/>
        <v/>
      </c>
      <c r="R165" s="89">
        <f ca="1">SUMIFS($J$25:$J$224,$C$25:$C$224,$C165,$G$25:$G$224,Lists!$A$16)</f>
        <v>0</v>
      </c>
      <c r="S165" s="89">
        <f t="shared" si="26"/>
        <v>0</v>
      </c>
      <c r="U165" s="2" t="str">
        <f t="shared" si="27"/>
        <v/>
      </c>
      <c r="W165" s="2" t="str">
        <f>IF(C165=0,"",LEFT(INDEX(Lists!$H$5:$H$49,MATCH(C165,Lists!$G$5:$G$49,0),1),1))</f>
        <v/>
      </c>
      <c r="Y165" s="4">
        <f ca="1">'Month 10'!H165+'Month 10'!I165-'Month 10'!J165</f>
        <v>0</v>
      </c>
      <c r="Z165" s="2" t="str">
        <f t="shared" ca="1" si="28"/>
        <v/>
      </c>
      <c r="AA165" s="2" t="str">
        <f t="shared" ca="1" si="24"/>
        <v/>
      </c>
      <c r="AC165" s="627" t="str">
        <f t="shared" si="29"/>
        <v>0</v>
      </c>
    </row>
    <row r="166" spans="1:29" ht="39" hidden="1" customHeight="1" x14ac:dyDescent="0.2">
      <c r="A166" s="14" t="str">
        <f>Planning!A150</f>
        <v>I142</v>
      </c>
      <c r="B166" s="9">
        <f>Planning!B150</f>
        <v>0</v>
      </c>
      <c r="C166" s="9">
        <f>Planning!C150</f>
        <v>0</v>
      </c>
      <c r="D166" s="9">
        <f>Planning!D150</f>
        <v>0</v>
      </c>
      <c r="E166" s="3">
        <f>Planning!E150</f>
        <v>0</v>
      </c>
      <c r="F166" s="3" t="str">
        <f>IF(Planning!G150&lt;&gt;0,Planning!G150,"")</f>
        <v/>
      </c>
      <c r="G166" s="194">
        <f>Planning!H150</f>
        <v>0</v>
      </c>
      <c r="H166" s="4">
        <f>Planning!AM150</f>
        <v>0</v>
      </c>
      <c r="I166" s="198">
        <f ca="1">IF(OR(W166="1",AND(W166&lt;&gt;"1",G166=Lists!$A$17)),Y166,0)</f>
        <v>0</v>
      </c>
      <c r="J166" s="174"/>
      <c r="K166" s="32" t="str">
        <f ca="1">IF(AND(W166="2",G166&lt;&gt;Lists!$A$17),AA166,Z166)</f>
        <v/>
      </c>
      <c r="L166" s="33" t="str">
        <f t="shared" ca="1" si="22"/>
        <v/>
      </c>
      <c r="M166" s="5">
        <f>Planning!AN150</f>
        <v>0</v>
      </c>
      <c r="N166" s="5">
        <f>'Month 10'!M166+'Month 10'!N166-'Month 10'!O166</f>
        <v>0</v>
      </c>
      <c r="O166" s="166"/>
      <c r="P166" s="32" t="str">
        <f t="shared" si="25"/>
        <v/>
      </c>
      <c r="Q166" s="33" t="str">
        <f t="shared" si="23"/>
        <v/>
      </c>
      <c r="R166" s="89">
        <f ca="1">SUMIFS($J$25:$J$224,$C$25:$C$224,$C166,$G$25:$G$224,Lists!$A$16)</f>
        <v>0</v>
      </c>
      <c r="S166" s="89">
        <f t="shared" si="26"/>
        <v>0</v>
      </c>
      <c r="U166" s="2" t="str">
        <f t="shared" si="27"/>
        <v/>
      </c>
      <c r="W166" s="2" t="str">
        <f>IF(C166=0,"",LEFT(INDEX(Lists!$H$5:$H$49,MATCH(C166,Lists!$G$5:$G$49,0),1),1))</f>
        <v/>
      </c>
      <c r="Y166" s="4">
        <f ca="1">'Month 10'!H166+'Month 10'!I166-'Month 10'!J166</f>
        <v>0</v>
      </c>
      <c r="Z166" s="2" t="str">
        <f t="shared" ca="1" si="28"/>
        <v/>
      </c>
      <c r="AA166" s="2" t="str">
        <f t="shared" ca="1" si="24"/>
        <v/>
      </c>
      <c r="AC166" s="627" t="str">
        <f t="shared" si="29"/>
        <v>0</v>
      </c>
    </row>
    <row r="167" spans="1:29" ht="39" hidden="1" customHeight="1" x14ac:dyDescent="0.2">
      <c r="A167" s="14" t="str">
        <f>Planning!A151</f>
        <v>I143</v>
      </c>
      <c r="B167" s="9">
        <f>Planning!B151</f>
        <v>0</v>
      </c>
      <c r="C167" s="9">
        <f>Planning!C151</f>
        <v>0</v>
      </c>
      <c r="D167" s="9">
        <f>Planning!D151</f>
        <v>0</v>
      </c>
      <c r="E167" s="3">
        <f>Planning!E151</f>
        <v>0</v>
      </c>
      <c r="F167" s="3" t="str">
        <f>IF(Planning!G151&lt;&gt;0,Planning!G151,"")</f>
        <v/>
      </c>
      <c r="G167" s="194">
        <f>Planning!H151</f>
        <v>0</v>
      </c>
      <c r="H167" s="4">
        <f>Planning!AM151</f>
        <v>0</v>
      </c>
      <c r="I167" s="198">
        <f ca="1">IF(OR(W167="1",AND(W167&lt;&gt;"1",G167=Lists!$A$17)),Y167,0)</f>
        <v>0</v>
      </c>
      <c r="J167" s="174"/>
      <c r="K167" s="32" t="str">
        <f ca="1">IF(AND(W167="2",G167&lt;&gt;Lists!$A$17),AA167,Z167)</f>
        <v/>
      </c>
      <c r="L167" s="33" t="str">
        <f t="shared" ca="1" si="22"/>
        <v/>
      </c>
      <c r="M167" s="5">
        <f>Planning!AN151</f>
        <v>0</v>
      </c>
      <c r="N167" s="5">
        <f>'Month 10'!M167+'Month 10'!N167-'Month 10'!O167</f>
        <v>0</v>
      </c>
      <c r="O167" s="166"/>
      <c r="P167" s="32" t="str">
        <f t="shared" si="25"/>
        <v/>
      </c>
      <c r="Q167" s="33" t="str">
        <f t="shared" si="23"/>
        <v/>
      </c>
      <c r="R167" s="89">
        <f ca="1">SUMIFS($J$25:$J$224,$C$25:$C$224,$C167,$G$25:$G$224,Lists!$A$16)</f>
        <v>0</v>
      </c>
      <c r="S167" s="89">
        <f t="shared" si="26"/>
        <v>0</v>
      </c>
      <c r="U167" s="2" t="str">
        <f t="shared" si="27"/>
        <v/>
      </c>
      <c r="W167" s="2" t="str">
        <f>IF(C167=0,"",LEFT(INDEX(Lists!$H$5:$H$49,MATCH(C167,Lists!$G$5:$G$49,0),1),1))</f>
        <v/>
      </c>
      <c r="Y167" s="4">
        <f ca="1">'Month 10'!H167+'Month 10'!I167-'Month 10'!J167</f>
        <v>0</v>
      </c>
      <c r="Z167" s="2" t="str">
        <f t="shared" ca="1" si="28"/>
        <v/>
      </c>
      <c r="AA167" s="2" t="str">
        <f t="shared" ca="1" si="24"/>
        <v/>
      </c>
      <c r="AC167" s="627" t="str">
        <f t="shared" si="29"/>
        <v>0</v>
      </c>
    </row>
    <row r="168" spans="1:29" ht="39" hidden="1" customHeight="1" x14ac:dyDescent="0.2">
      <c r="A168" s="14" t="str">
        <f>Planning!A152</f>
        <v>I144</v>
      </c>
      <c r="B168" s="9">
        <f>Planning!B152</f>
        <v>0</v>
      </c>
      <c r="C168" s="9">
        <f>Planning!C152</f>
        <v>0</v>
      </c>
      <c r="D168" s="9">
        <f>Planning!D152</f>
        <v>0</v>
      </c>
      <c r="E168" s="3">
        <f>Planning!E152</f>
        <v>0</v>
      </c>
      <c r="F168" s="3" t="str">
        <f>IF(Planning!G152&lt;&gt;0,Planning!G152,"")</f>
        <v/>
      </c>
      <c r="G168" s="194">
        <f>Planning!H152</f>
        <v>0</v>
      </c>
      <c r="H168" s="4">
        <f>Planning!AM152</f>
        <v>0</v>
      </c>
      <c r="I168" s="198">
        <f ca="1">IF(OR(W168="1",AND(W168&lt;&gt;"1",G168=Lists!$A$17)),Y168,0)</f>
        <v>0</v>
      </c>
      <c r="J168" s="174"/>
      <c r="K168" s="32" t="str">
        <f ca="1">IF(AND(W168="2",G168&lt;&gt;Lists!$A$17),AA168,Z168)</f>
        <v/>
      </c>
      <c r="L168" s="33" t="str">
        <f t="shared" ca="1" si="22"/>
        <v/>
      </c>
      <c r="M168" s="5">
        <f>Planning!AN152</f>
        <v>0</v>
      </c>
      <c r="N168" s="5">
        <f>'Month 10'!M168+'Month 10'!N168-'Month 10'!O168</f>
        <v>0</v>
      </c>
      <c r="O168" s="166"/>
      <c r="P168" s="32" t="str">
        <f t="shared" si="25"/>
        <v/>
      </c>
      <c r="Q168" s="33" t="str">
        <f t="shared" si="23"/>
        <v/>
      </c>
      <c r="R168" s="89">
        <f ca="1">SUMIFS($J$25:$J$224,$C$25:$C$224,$C168,$G$25:$G$224,Lists!$A$16)</f>
        <v>0</v>
      </c>
      <c r="S168" s="89">
        <f t="shared" si="26"/>
        <v>0</v>
      </c>
      <c r="U168" s="2" t="str">
        <f t="shared" si="27"/>
        <v/>
      </c>
      <c r="W168" s="2" t="str">
        <f>IF(C168=0,"",LEFT(INDEX(Lists!$H$5:$H$49,MATCH(C168,Lists!$G$5:$G$49,0),1),1))</f>
        <v/>
      </c>
      <c r="Y168" s="4">
        <f ca="1">'Month 10'!H168+'Month 10'!I168-'Month 10'!J168</f>
        <v>0</v>
      </c>
      <c r="Z168" s="2" t="str">
        <f t="shared" ca="1" si="28"/>
        <v/>
      </c>
      <c r="AA168" s="2" t="str">
        <f t="shared" ca="1" si="24"/>
        <v/>
      </c>
      <c r="AC168" s="627" t="str">
        <f t="shared" si="29"/>
        <v>0</v>
      </c>
    </row>
    <row r="169" spans="1:29" ht="39" hidden="1" customHeight="1" x14ac:dyDescent="0.2">
      <c r="A169" s="14" t="str">
        <f>Planning!A153</f>
        <v>I145</v>
      </c>
      <c r="B169" s="9">
        <f>Planning!B153</f>
        <v>0</v>
      </c>
      <c r="C169" s="9">
        <f>Planning!C153</f>
        <v>0</v>
      </c>
      <c r="D169" s="9">
        <f>Planning!D153</f>
        <v>0</v>
      </c>
      <c r="E169" s="3">
        <f>Planning!E153</f>
        <v>0</v>
      </c>
      <c r="F169" s="3" t="str">
        <f>IF(Planning!G153&lt;&gt;0,Planning!G153,"")</f>
        <v/>
      </c>
      <c r="G169" s="194">
        <f>Planning!H153</f>
        <v>0</v>
      </c>
      <c r="H169" s="4">
        <f>Planning!AM153</f>
        <v>0</v>
      </c>
      <c r="I169" s="198">
        <f ca="1">IF(OR(W169="1",AND(W169&lt;&gt;"1",G169=Lists!$A$17)),Y169,0)</f>
        <v>0</v>
      </c>
      <c r="J169" s="174"/>
      <c r="K169" s="32" t="str">
        <f ca="1">IF(AND(W169="2",G169&lt;&gt;Lists!$A$17),AA169,Z169)</f>
        <v/>
      </c>
      <c r="L169" s="33" t="str">
        <f t="shared" ca="1" si="22"/>
        <v/>
      </c>
      <c r="M169" s="5">
        <f>Planning!AN153</f>
        <v>0</v>
      </c>
      <c r="N169" s="5">
        <f>'Month 10'!M169+'Month 10'!N169-'Month 10'!O169</f>
        <v>0</v>
      </c>
      <c r="O169" s="166"/>
      <c r="P169" s="32" t="str">
        <f t="shared" si="25"/>
        <v/>
      </c>
      <c r="Q169" s="33" t="str">
        <f t="shared" si="23"/>
        <v/>
      </c>
      <c r="R169" s="89">
        <f ca="1">SUMIFS($J$25:$J$224,$C$25:$C$224,$C169,$G$25:$G$224,Lists!$A$16)</f>
        <v>0</v>
      </c>
      <c r="S169" s="89">
        <f t="shared" si="26"/>
        <v>0</v>
      </c>
      <c r="U169" s="2" t="str">
        <f t="shared" si="27"/>
        <v/>
      </c>
      <c r="W169" s="2" t="str">
        <f>IF(C169=0,"",LEFT(INDEX(Lists!$H$5:$H$49,MATCH(C169,Lists!$G$5:$G$49,0),1),1))</f>
        <v/>
      </c>
      <c r="Y169" s="4">
        <f ca="1">'Month 10'!H169+'Month 10'!I169-'Month 10'!J169</f>
        <v>0</v>
      </c>
      <c r="Z169" s="2" t="str">
        <f t="shared" ca="1" si="28"/>
        <v/>
      </c>
      <c r="AA169" s="2" t="str">
        <f t="shared" ca="1" si="24"/>
        <v/>
      </c>
      <c r="AC169" s="627" t="str">
        <f t="shared" si="29"/>
        <v>0</v>
      </c>
    </row>
    <row r="170" spans="1:29" ht="39" hidden="1" customHeight="1" x14ac:dyDescent="0.2">
      <c r="A170" s="14" t="str">
        <f>Planning!A154</f>
        <v>I146</v>
      </c>
      <c r="B170" s="9">
        <f>Planning!B154</f>
        <v>0</v>
      </c>
      <c r="C170" s="9">
        <f>Planning!C154</f>
        <v>0</v>
      </c>
      <c r="D170" s="9">
        <f>Planning!D154</f>
        <v>0</v>
      </c>
      <c r="E170" s="3">
        <f>Planning!E154</f>
        <v>0</v>
      </c>
      <c r="F170" s="3" t="str">
        <f>IF(Planning!G154&lt;&gt;0,Planning!G154,"")</f>
        <v/>
      </c>
      <c r="G170" s="194">
        <f>Planning!H154</f>
        <v>0</v>
      </c>
      <c r="H170" s="4">
        <f>Planning!AM154</f>
        <v>0</v>
      </c>
      <c r="I170" s="198">
        <f ca="1">IF(OR(W170="1",AND(W170&lt;&gt;"1",G170=Lists!$A$17)),Y170,0)</f>
        <v>0</v>
      </c>
      <c r="J170" s="174"/>
      <c r="K170" s="32" t="str">
        <f ca="1">IF(AND(W170="2",G170&lt;&gt;Lists!$A$17),AA170,Z170)</f>
        <v/>
      </c>
      <c r="L170" s="33" t="str">
        <f t="shared" ca="1" si="22"/>
        <v/>
      </c>
      <c r="M170" s="5">
        <f>Planning!AN154</f>
        <v>0</v>
      </c>
      <c r="N170" s="5">
        <f>'Month 10'!M170+'Month 10'!N170-'Month 10'!O170</f>
        <v>0</v>
      </c>
      <c r="O170" s="166"/>
      <c r="P170" s="32" t="str">
        <f t="shared" si="25"/>
        <v/>
      </c>
      <c r="Q170" s="33" t="str">
        <f t="shared" si="23"/>
        <v/>
      </c>
      <c r="R170" s="89">
        <f ca="1">SUMIFS($J$25:$J$224,$C$25:$C$224,$C170,$G$25:$G$224,Lists!$A$16)</f>
        <v>0</v>
      </c>
      <c r="S170" s="89">
        <f t="shared" si="26"/>
        <v>0</v>
      </c>
      <c r="U170" s="2" t="str">
        <f t="shared" si="27"/>
        <v/>
      </c>
      <c r="W170" s="2" t="str">
        <f>IF(C170=0,"",LEFT(INDEX(Lists!$H$5:$H$49,MATCH(C170,Lists!$G$5:$G$49,0),1),1))</f>
        <v/>
      </c>
      <c r="Y170" s="4">
        <f ca="1">'Month 10'!H170+'Month 10'!I170-'Month 10'!J170</f>
        <v>0</v>
      </c>
      <c r="Z170" s="2" t="str">
        <f t="shared" ca="1" si="28"/>
        <v/>
      </c>
      <c r="AA170" s="2" t="str">
        <f t="shared" ca="1" si="24"/>
        <v/>
      </c>
      <c r="AC170" s="627" t="str">
        <f t="shared" si="29"/>
        <v>0</v>
      </c>
    </row>
    <row r="171" spans="1:29" ht="39" hidden="1" customHeight="1" x14ac:dyDescent="0.2">
      <c r="A171" s="14" t="str">
        <f>Planning!A155</f>
        <v>I147</v>
      </c>
      <c r="B171" s="9">
        <f>Planning!B155</f>
        <v>0</v>
      </c>
      <c r="C171" s="9">
        <f>Planning!C155</f>
        <v>0</v>
      </c>
      <c r="D171" s="9">
        <f>Planning!D155</f>
        <v>0</v>
      </c>
      <c r="E171" s="3">
        <f>Planning!E155</f>
        <v>0</v>
      </c>
      <c r="F171" s="3" t="str">
        <f>IF(Planning!G155&lt;&gt;0,Planning!G155,"")</f>
        <v/>
      </c>
      <c r="G171" s="194">
        <f>Planning!H155</f>
        <v>0</v>
      </c>
      <c r="H171" s="4">
        <f>Planning!AM155</f>
        <v>0</v>
      </c>
      <c r="I171" s="198">
        <f ca="1">IF(OR(W171="1",AND(W171&lt;&gt;"1",G171=Lists!$A$17)),Y171,0)</f>
        <v>0</v>
      </c>
      <c r="J171" s="174"/>
      <c r="K171" s="32" t="str">
        <f ca="1">IF(AND(W171="2",G171&lt;&gt;Lists!$A$17),AA171,Z171)</f>
        <v/>
      </c>
      <c r="L171" s="33" t="str">
        <f t="shared" ca="1" si="22"/>
        <v/>
      </c>
      <c r="M171" s="5">
        <f>Planning!AN155</f>
        <v>0</v>
      </c>
      <c r="N171" s="5">
        <f>'Month 10'!M171+'Month 10'!N171-'Month 10'!O171</f>
        <v>0</v>
      </c>
      <c r="O171" s="166"/>
      <c r="P171" s="32" t="str">
        <f t="shared" si="25"/>
        <v/>
      </c>
      <c r="Q171" s="33" t="str">
        <f t="shared" si="23"/>
        <v/>
      </c>
      <c r="R171" s="89">
        <f ca="1">SUMIFS($J$25:$J$224,$C$25:$C$224,$C171,$G$25:$G$224,Lists!$A$16)</f>
        <v>0</v>
      </c>
      <c r="S171" s="89">
        <f t="shared" si="26"/>
        <v>0</v>
      </c>
      <c r="U171" s="2" t="str">
        <f t="shared" si="27"/>
        <v/>
      </c>
      <c r="W171" s="2" t="str">
        <f>IF(C171=0,"",LEFT(INDEX(Lists!$H$5:$H$49,MATCH(C171,Lists!$G$5:$G$49,0),1),1))</f>
        <v/>
      </c>
      <c r="Y171" s="4">
        <f ca="1">'Month 10'!H171+'Month 10'!I171-'Month 10'!J171</f>
        <v>0</v>
      </c>
      <c r="Z171" s="2" t="str">
        <f t="shared" ca="1" si="28"/>
        <v/>
      </c>
      <c r="AA171" s="2" t="str">
        <f t="shared" ca="1" si="24"/>
        <v/>
      </c>
      <c r="AC171" s="627" t="str">
        <f t="shared" si="29"/>
        <v>0</v>
      </c>
    </row>
    <row r="172" spans="1:29" ht="39" hidden="1" customHeight="1" x14ac:dyDescent="0.2">
      <c r="A172" s="14" t="str">
        <f>Planning!A156</f>
        <v>I148</v>
      </c>
      <c r="B172" s="9">
        <f>Planning!B156</f>
        <v>0</v>
      </c>
      <c r="C172" s="9">
        <f>Planning!C156</f>
        <v>0</v>
      </c>
      <c r="D172" s="9">
        <f>Planning!D156</f>
        <v>0</v>
      </c>
      <c r="E172" s="3">
        <f>Planning!E156</f>
        <v>0</v>
      </c>
      <c r="F172" s="3" t="str">
        <f>IF(Planning!G156&lt;&gt;0,Planning!G156,"")</f>
        <v/>
      </c>
      <c r="G172" s="194">
        <f>Planning!H156</f>
        <v>0</v>
      </c>
      <c r="H172" s="4">
        <f>Planning!AM156</f>
        <v>0</v>
      </c>
      <c r="I172" s="198">
        <f ca="1">IF(OR(W172="1",AND(W172&lt;&gt;"1",G172=Lists!$A$17)),Y172,0)</f>
        <v>0</v>
      </c>
      <c r="J172" s="174"/>
      <c r="K172" s="32" t="str">
        <f ca="1">IF(AND(W172="2",G172&lt;&gt;Lists!$A$17),AA172,Z172)</f>
        <v/>
      </c>
      <c r="L172" s="33" t="str">
        <f t="shared" ca="1" si="22"/>
        <v/>
      </c>
      <c r="M172" s="5">
        <f>Planning!AN156</f>
        <v>0</v>
      </c>
      <c r="N172" s="5">
        <f>'Month 10'!M172+'Month 10'!N172-'Month 10'!O172</f>
        <v>0</v>
      </c>
      <c r="O172" s="166"/>
      <c r="P172" s="32" t="str">
        <f t="shared" si="25"/>
        <v/>
      </c>
      <c r="Q172" s="33" t="str">
        <f t="shared" si="23"/>
        <v/>
      </c>
      <c r="R172" s="89">
        <f ca="1">SUMIFS($J$25:$J$224,$C$25:$C$224,$C172,$G$25:$G$224,Lists!$A$16)</f>
        <v>0</v>
      </c>
      <c r="S172" s="89">
        <f t="shared" si="26"/>
        <v>0</v>
      </c>
      <c r="U172" s="2" t="str">
        <f t="shared" si="27"/>
        <v/>
      </c>
      <c r="W172" s="2" t="str">
        <f>IF(C172=0,"",LEFT(INDEX(Lists!$H$5:$H$49,MATCH(C172,Lists!$G$5:$G$49,0),1),1))</f>
        <v/>
      </c>
      <c r="Y172" s="4">
        <f ca="1">'Month 10'!H172+'Month 10'!I172-'Month 10'!J172</f>
        <v>0</v>
      </c>
      <c r="Z172" s="2" t="str">
        <f t="shared" ca="1" si="28"/>
        <v/>
      </c>
      <c r="AA172" s="2" t="str">
        <f t="shared" ca="1" si="24"/>
        <v/>
      </c>
      <c r="AC172" s="627" t="str">
        <f t="shared" si="29"/>
        <v>0</v>
      </c>
    </row>
    <row r="173" spans="1:29" ht="39" hidden="1" customHeight="1" x14ac:dyDescent="0.2">
      <c r="A173" s="14" t="str">
        <f>Planning!A157</f>
        <v>I149</v>
      </c>
      <c r="B173" s="9">
        <f>Planning!B157</f>
        <v>0</v>
      </c>
      <c r="C173" s="9">
        <f>Planning!C157</f>
        <v>0</v>
      </c>
      <c r="D173" s="9">
        <f>Planning!D157</f>
        <v>0</v>
      </c>
      <c r="E173" s="3">
        <f>Planning!E157</f>
        <v>0</v>
      </c>
      <c r="F173" s="3" t="str">
        <f>IF(Planning!G157&lt;&gt;0,Planning!G157,"")</f>
        <v/>
      </c>
      <c r="G173" s="194">
        <f>Planning!H157</f>
        <v>0</v>
      </c>
      <c r="H173" s="4">
        <f>Planning!AM157</f>
        <v>0</v>
      </c>
      <c r="I173" s="198">
        <f ca="1">IF(OR(W173="1",AND(W173&lt;&gt;"1",G173=Lists!$A$17)),Y173,0)</f>
        <v>0</v>
      </c>
      <c r="J173" s="174"/>
      <c r="K173" s="32" t="str">
        <f ca="1">IF(AND(W173="2",G173&lt;&gt;Lists!$A$17),AA173,Z173)</f>
        <v/>
      </c>
      <c r="L173" s="33" t="str">
        <f t="shared" ca="1" si="22"/>
        <v/>
      </c>
      <c r="M173" s="5">
        <f>Planning!AN157</f>
        <v>0</v>
      </c>
      <c r="N173" s="5">
        <f>'Month 10'!M173+'Month 10'!N173-'Month 10'!O173</f>
        <v>0</v>
      </c>
      <c r="O173" s="166"/>
      <c r="P173" s="32" t="str">
        <f t="shared" si="25"/>
        <v/>
      </c>
      <c r="Q173" s="33" t="str">
        <f t="shared" si="23"/>
        <v/>
      </c>
      <c r="R173" s="89">
        <f ca="1">SUMIFS($J$25:$J$224,$C$25:$C$224,$C173,$G$25:$G$224,Lists!$A$16)</f>
        <v>0</v>
      </c>
      <c r="S173" s="89">
        <f t="shared" si="26"/>
        <v>0</v>
      </c>
      <c r="U173" s="2" t="str">
        <f t="shared" si="27"/>
        <v/>
      </c>
      <c r="W173" s="2" t="str">
        <f>IF(C173=0,"",LEFT(INDEX(Lists!$H$5:$H$49,MATCH(C173,Lists!$G$5:$G$49,0),1),1))</f>
        <v/>
      </c>
      <c r="Y173" s="4">
        <f ca="1">'Month 10'!H173+'Month 10'!I173-'Month 10'!J173</f>
        <v>0</v>
      </c>
      <c r="Z173" s="2" t="str">
        <f t="shared" ca="1" si="28"/>
        <v/>
      </c>
      <c r="AA173" s="2" t="str">
        <f t="shared" ca="1" si="24"/>
        <v/>
      </c>
      <c r="AC173" s="627" t="str">
        <f t="shared" si="29"/>
        <v>0</v>
      </c>
    </row>
    <row r="174" spans="1:29" ht="39" hidden="1" customHeight="1" x14ac:dyDescent="0.2">
      <c r="A174" s="14" t="str">
        <f>Planning!A158</f>
        <v>I150</v>
      </c>
      <c r="B174" s="9">
        <f>Planning!B158</f>
        <v>0</v>
      </c>
      <c r="C174" s="9">
        <f>Planning!C158</f>
        <v>0</v>
      </c>
      <c r="D174" s="9">
        <f>Planning!D158</f>
        <v>0</v>
      </c>
      <c r="E174" s="3">
        <f>Planning!E158</f>
        <v>0</v>
      </c>
      <c r="F174" s="3" t="str">
        <f>IF(Planning!G158&lt;&gt;0,Planning!G158,"")</f>
        <v/>
      </c>
      <c r="G174" s="194">
        <f>Planning!H158</f>
        <v>0</v>
      </c>
      <c r="H174" s="4">
        <f>Planning!AM158</f>
        <v>0</v>
      </c>
      <c r="I174" s="198">
        <f ca="1">IF(OR(W174="1",AND(W174&lt;&gt;"1",G174=Lists!$A$17)),Y174,0)</f>
        <v>0</v>
      </c>
      <c r="J174" s="174"/>
      <c r="K174" s="32" t="str">
        <f ca="1">IF(AND(W174="2",G174&lt;&gt;Lists!$A$17),AA174,Z174)</f>
        <v/>
      </c>
      <c r="L174" s="33" t="str">
        <f t="shared" ca="1" si="22"/>
        <v/>
      </c>
      <c r="M174" s="5">
        <f>Planning!AN158</f>
        <v>0</v>
      </c>
      <c r="N174" s="5">
        <f>'Month 10'!M174+'Month 10'!N174-'Month 10'!O174</f>
        <v>0</v>
      </c>
      <c r="O174" s="166"/>
      <c r="P174" s="32" t="str">
        <f t="shared" si="25"/>
        <v/>
      </c>
      <c r="Q174" s="33" t="str">
        <f t="shared" si="23"/>
        <v/>
      </c>
      <c r="R174" s="89">
        <f ca="1">SUMIFS($J$25:$J$224,$C$25:$C$224,$C174,$G$25:$G$224,Lists!$A$16)</f>
        <v>0</v>
      </c>
      <c r="S174" s="89">
        <f t="shared" si="26"/>
        <v>0</v>
      </c>
      <c r="U174" s="2" t="str">
        <f t="shared" si="27"/>
        <v/>
      </c>
      <c r="W174" s="2" t="str">
        <f>IF(C174=0,"",LEFT(INDEX(Lists!$H$5:$H$49,MATCH(C174,Lists!$G$5:$G$49,0),1),1))</f>
        <v/>
      </c>
      <c r="Y174" s="4">
        <f ca="1">'Month 10'!H174+'Month 10'!I174-'Month 10'!J174</f>
        <v>0</v>
      </c>
      <c r="Z174" s="2" t="str">
        <f t="shared" ca="1" si="28"/>
        <v/>
      </c>
      <c r="AA174" s="2" t="str">
        <f t="shared" ca="1" si="24"/>
        <v/>
      </c>
      <c r="AC174" s="627" t="str">
        <f t="shared" si="29"/>
        <v>0</v>
      </c>
    </row>
    <row r="175" spans="1:29" ht="39" hidden="1" customHeight="1" x14ac:dyDescent="0.2">
      <c r="A175" s="14" t="str">
        <f>Planning!A159</f>
        <v>I151</v>
      </c>
      <c r="B175" s="9">
        <f>Planning!B159</f>
        <v>0</v>
      </c>
      <c r="C175" s="9">
        <f>Planning!C159</f>
        <v>0</v>
      </c>
      <c r="D175" s="9">
        <f>Planning!D159</f>
        <v>0</v>
      </c>
      <c r="E175" s="3">
        <f>Planning!E159</f>
        <v>0</v>
      </c>
      <c r="F175" s="3" t="str">
        <f>IF(Planning!G159&lt;&gt;0,Planning!G159,"")</f>
        <v/>
      </c>
      <c r="G175" s="194">
        <f>Planning!H159</f>
        <v>0</v>
      </c>
      <c r="H175" s="4">
        <f>Planning!AM159</f>
        <v>0</v>
      </c>
      <c r="I175" s="198">
        <f ca="1">IF(OR(W175="1",AND(W175&lt;&gt;"1",G175=Lists!$A$17)),Y175,0)</f>
        <v>0</v>
      </c>
      <c r="J175" s="174"/>
      <c r="K175" s="32" t="str">
        <f ca="1">IF(AND(W175="2",G175&lt;&gt;Lists!$A$17),AA175,Z175)</f>
        <v/>
      </c>
      <c r="L175" s="33" t="str">
        <f t="shared" ca="1" si="22"/>
        <v/>
      </c>
      <c r="M175" s="5">
        <f>Planning!AN159</f>
        <v>0</v>
      </c>
      <c r="N175" s="5">
        <f>'Month 10'!M175+'Month 10'!N175-'Month 10'!O175</f>
        <v>0</v>
      </c>
      <c r="O175" s="166"/>
      <c r="P175" s="32" t="str">
        <f t="shared" si="25"/>
        <v/>
      </c>
      <c r="Q175" s="33" t="str">
        <f t="shared" si="23"/>
        <v/>
      </c>
      <c r="R175" s="89">
        <f ca="1">SUMIFS($J$25:$J$224,$C$25:$C$224,$C175,$G$25:$G$224,Lists!$A$16)</f>
        <v>0</v>
      </c>
      <c r="S175" s="89">
        <f t="shared" si="26"/>
        <v>0</v>
      </c>
      <c r="U175" s="2" t="str">
        <f t="shared" si="27"/>
        <v/>
      </c>
      <c r="W175" s="2" t="str">
        <f>IF(C175=0,"",LEFT(INDEX(Lists!$H$5:$H$49,MATCH(C175,Lists!$G$5:$G$49,0),1),1))</f>
        <v/>
      </c>
      <c r="Y175" s="4">
        <f ca="1">'Month 10'!H175+'Month 10'!I175-'Month 10'!J175</f>
        <v>0</v>
      </c>
      <c r="Z175" s="2" t="str">
        <f t="shared" ca="1" si="28"/>
        <v/>
      </c>
      <c r="AA175" s="2" t="str">
        <f t="shared" ca="1" si="24"/>
        <v/>
      </c>
      <c r="AC175" s="627" t="str">
        <f t="shared" si="29"/>
        <v>0</v>
      </c>
    </row>
    <row r="176" spans="1:29" ht="39" hidden="1" customHeight="1" x14ac:dyDescent="0.2">
      <c r="A176" s="14" t="str">
        <f>Planning!A160</f>
        <v>I152</v>
      </c>
      <c r="B176" s="9">
        <f>Planning!B160</f>
        <v>0</v>
      </c>
      <c r="C176" s="9">
        <f>Planning!C160</f>
        <v>0</v>
      </c>
      <c r="D176" s="9">
        <f>Planning!D160</f>
        <v>0</v>
      </c>
      <c r="E176" s="3">
        <f>Planning!E160</f>
        <v>0</v>
      </c>
      <c r="F176" s="3" t="str">
        <f>IF(Planning!G160&lt;&gt;0,Planning!G160,"")</f>
        <v/>
      </c>
      <c r="G176" s="194">
        <f>Planning!H160</f>
        <v>0</v>
      </c>
      <c r="H176" s="4">
        <f>Planning!AM160</f>
        <v>0</v>
      </c>
      <c r="I176" s="198">
        <f ca="1">IF(OR(W176="1",AND(W176&lt;&gt;"1",G176=Lists!$A$17)),Y176,0)</f>
        <v>0</v>
      </c>
      <c r="J176" s="174"/>
      <c r="K176" s="32" t="str">
        <f ca="1">IF(AND(W176="2",G176&lt;&gt;Lists!$A$17),AA176,Z176)</f>
        <v/>
      </c>
      <c r="L176" s="33" t="str">
        <f t="shared" ca="1" si="22"/>
        <v/>
      </c>
      <c r="M176" s="5">
        <f>Planning!AN160</f>
        <v>0</v>
      </c>
      <c r="N176" s="5">
        <f>'Month 10'!M176+'Month 10'!N176-'Month 10'!O176</f>
        <v>0</v>
      </c>
      <c r="O176" s="166"/>
      <c r="P176" s="32" t="str">
        <f t="shared" si="25"/>
        <v/>
      </c>
      <c r="Q176" s="33" t="str">
        <f t="shared" si="23"/>
        <v/>
      </c>
      <c r="R176" s="89">
        <f ca="1">SUMIFS($J$25:$J$224,$C$25:$C$224,$C176,$G$25:$G$224,Lists!$A$16)</f>
        <v>0</v>
      </c>
      <c r="S176" s="89">
        <f t="shared" si="26"/>
        <v>0</v>
      </c>
      <c r="U176" s="2" t="str">
        <f t="shared" si="27"/>
        <v/>
      </c>
      <c r="W176" s="2" t="str">
        <f>IF(C176=0,"",LEFT(INDEX(Lists!$H$5:$H$49,MATCH(C176,Lists!$G$5:$G$49,0),1),1))</f>
        <v/>
      </c>
      <c r="Y176" s="4">
        <f ca="1">'Month 10'!H176+'Month 10'!I176-'Month 10'!J176</f>
        <v>0</v>
      </c>
      <c r="Z176" s="2" t="str">
        <f t="shared" ca="1" si="28"/>
        <v/>
      </c>
      <c r="AA176" s="2" t="str">
        <f t="shared" ca="1" si="24"/>
        <v/>
      </c>
      <c r="AC176" s="627" t="str">
        <f t="shared" si="29"/>
        <v>0</v>
      </c>
    </row>
    <row r="177" spans="1:29" ht="39" hidden="1" customHeight="1" x14ac:dyDescent="0.2">
      <c r="A177" s="14" t="str">
        <f>Planning!A161</f>
        <v>I153</v>
      </c>
      <c r="B177" s="9">
        <f>Planning!B161</f>
        <v>0</v>
      </c>
      <c r="C177" s="9">
        <f>Planning!C161</f>
        <v>0</v>
      </c>
      <c r="D177" s="9">
        <f>Planning!D161</f>
        <v>0</v>
      </c>
      <c r="E177" s="3">
        <f>Planning!E161</f>
        <v>0</v>
      </c>
      <c r="F177" s="3" t="str">
        <f>IF(Planning!G161&lt;&gt;0,Planning!G161,"")</f>
        <v/>
      </c>
      <c r="G177" s="194">
        <f>Planning!H161</f>
        <v>0</v>
      </c>
      <c r="H177" s="4">
        <f>Planning!AM161</f>
        <v>0</v>
      </c>
      <c r="I177" s="198">
        <f ca="1">IF(OR(W177="1",AND(W177&lt;&gt;"1",G177=Lists!$A$17)),Y177,0)</f>
        <v>0</v>
      </c>
      <c r="J177" s="174"/>
      <c r="K177" s="32" t="str">
        <f ca="1">IF(AND(W177="2",G177&lt;&gt;Lists!$A$17),AA177,Z177)</f>
        <v/>
      </c>
      <c r="L177" s="33" t="str">
        <f t="shared" ca="1" si="22"/>
        <v/>
      </c>
      <c r="M177" s="5">
        <f>Planning!AN161</f>
        <v>0</v>
      </c>
      <c r="N177" s="5">
        <f>'Month 10'!M177+'Month 10'!N177-'Month 10'!O177</f>
        <v>0</v>
      </c>
      <c r="O177" s="166"/>
      <c r="P177" s="32" t="str">
        <f t="shared" si="25"/>
        <v/>
      </c>
      <c r="Q177" s="33" t="str">
        <f t="shared" si="23"/>
        <v/>
      </c>
      <c r="R177" s="89">
        <f ca="1">SUMIFS($J$25:$J$224,$C$25:$C$224,$C177,$G$25:$G$224,Lists!$A$16)</f>
        <v>0</v>
      </c>
      <c r="S177" s="89">
        <f t="shared" si="26"/>
        <v>0</v>
      </c>
      <c r="U177" s="2" t="str">
        <f t="shared" si="27"/>
        <v/>
      </c>
      <c r="W177" s="2" t="str">
        <f>IF(C177=0,"",LEFT(INDEX(Lists!$H$5:$H$49,MATCH(C177,Lists!$G$5:$G$49,0),1),1))</f>
        <v/>
      </c>
      <c r="Y177" s="4">
        <f ca="1">'Month 10'!H177+'Month 10'!I177-'Month 10'!J177</f>
        <v>0</v>
      </c>
      <c r="Z177" s="2" t="str">
        <f t="shared" ca="1" si="28"/>
        <v/>
      </c>
      <c r="AA177" s="2" t="str">
        <f t="shared" ca="1" si="24"/>
        <v/>
      </c>
      <c r="AC177" s="627" t="str">
        <f t="shared" si="29"/>
        <v>0</v>
      </c>
    </row>
    <row r="178" spans="1:29" ht="39" hidden="1" customHeight="1" x14ac:dyDescent="0.2">
      <c r="A178" s="14" t="str">
        <f>Planning!A162</f>
        <v>I154</v>
      </c>
      <c r="B178" s="9">
        <f>Planning!B162</f>
        <v>0</v>
      </c>
      <c r="C178" s="9">
        <f>Planning!C162</f>
        <v>0</v>
      </c>
      <c r="D178" s="9">
        <f>Planning!D162</f>
        <v>0</v>
      </c>
      <c r="E178" s="3">
        <f>Planning!E162</f>
        <v>0</v>
      </c>
      <c r="F178" s="3" t="str">
        <f>IF(Planning!G162&lt;&gt;0,Planning!G162,"")</f>
        <v/>
      </c>
      <c r="G178" s="194">
        <f>Planning!H162</f>
        <v>0</v>
      </c>
      <c r="H178" s="4">
        <f>Planning!AM162</f>
        <v>0</v>
      </c>
      <c r="I178" s="198">
        <f ca="1">IF(OR(W178="1",AND(W178&lt;&gt;"1",G178=Lists!$A$17)),Y178,0)</f>
        <v>0</v>
      </c>
      <c r="J178" s="174"/>
      <c r="K178" s="32" t="str">
        <f ca="1">IF(AND(W178="2",G178&lt;&gt;Lists!$A$17),AA178,Z178)</f>
        <v/>
      </c>
      <c r="L178" s="33" t="str">
        <f t="shared" ca="1" si="22"/>
        <v/>
      </c>
      <c r="M178" s="5">
        <f>Planning!AN162</f>
        <v>0</v>
      </c>
      <c r="N178" s="5">
        <f>'Month 10'!M178+'Month 10'!N178-'Month 10'!O178</f>
        <v>0</v>
      </c>
      <c r="O178" s="166"/>
      <c r="P178" s="32" t="str">
        <f t="shared" si="25"/>
        <v/>
      </c>
      <c r="Q178" s="33" t="str">
        <f t="shared" si="23"/>
        <v/>
      </c>
      <c r="R178" s="89">
        <f ca="1">SUMIFS($J$25:$J$224,$C$25:$C$224,$C178,$G$25:$G$224,Lists!$A$16)</f>
        <v>0</v>
      </c>
      <c r="S178" s="89">
        <f t="shared" si="26"/>
        <v>0</v>
      </c>
      <c r="U178" s="2" t="str">
        <f t="shared" si="27"/>
        <v/>
      </c>
      <c r="W178" s="2" t="str">
        <f>IF(C178=0,"",LEFT(INDEX(Lists!$H$5:$H$49,MATCH(C178,Lists!$G$5:$G$49,0),1),1))</f>
        <v/>
      </c>
      <c r="Y178" s="4">
        <f ca="1">'Month 10'!H178+'Month 10'!I178-'Month 10'!J178</f>
        <v>0</v>
      </c>
      <c r="Z178" s="2" t="str">
        <f t="shared" ca="1" si="28"/>
        <v/>
      </c>
      <c r="AA178" s="2" t="str">
        <f t="shared" ca="1" si="24"/>
        <v/>
      </c>
      <c r="AC178" s="627" t="str">
        <f t="shared" si="29"/>
        <v>0</v>
      </c>
    </row>
    <row r="179" spans="1:29" ht="39" hidden="1" customHeight="1" x14ac:dyDescent="0.2">
      <c r="A179" s="14" t="str">
        <f>Planning!A163</f>
        <v>I155</v>
      </c>
      <c r="B179" s="9">
        <f>Planning!B163</f>
        <v>0</v>
      </c>
      <c r="C179" s="9">
        <f>Planning!C163</f>
        <v>0</v>
      </c>
      <c r="D179" s="9">
        <f>Planning!D163</f>
        <v>0</v>
      </c>
      <c r="E179" s="3">
        <f>Planning!E163</f>
        <v>0</v>
      </c>
      <c r="F179" s="3" t="str">
        <f>IF(Planning!G163&lt;&gt;0,Planning!G163,"")</f>
        <v/>
      </c>
      <c r="G179" s="194">
        <f>Planning!H163</f>
        <v>0</v>
      </c>
      <c r="H179" s="4">
        <f>Planning!AM163</f>
        <v>0</v>
      </c>
      <c r="I179" s="198">
        <f ca="1">IF(OR(W179="1",AND(W179&lt;&gt;"1",G179=Lists!$A$17)),Y179,0)</f>
        <v>0</v>
      </c>
      <c r="J179" s="174"/>
      <c r="K179" s="32" t="str">
        <f ca="1">IF(AND(W179="2",G179&lt;&gt;Lists!$A$17),AA179,Z179)</f>
        <v/>
      </c>
      <c r="L179" s="33" t="str">
        <f t="shared" ca="1" si="22"/>
        <v/>
      </c>
      <c r="M179" s="5">
        <f>Planning!AN163</f>
        <v>0</v>
      </c>
      <c r="N179" s="5">
        <f>'Month 10'!M179+'Month 10'!N179-'Month 10'!O179</f>
        <v>0</v>
      </c>
      <c r="O179" s="166"/>
      <c r="P179" s="32" t="str">
        <f t="shared" si="25"/>
        <v/>
      </c>
      <c r="Q179" s="33" t="str">
        <f t="shared" si="23"/>
        <v/>
      </c>
      <c r="R179" s="89">
        <f ca="1">SUMIFS($J$25:$J$224,$C$25:$C$224,$C179,$G$25:$G$224,Lists!$A$16)</f>
        <v>0</v>
      </c>
      <c r="S179" s="89">
        <f t="shared" si="26"/>
        <v>0</v>
      </c>
      <c r="U179" s="2" t="str">
        <f t="shared" si="27"/>
        <v/>
      </c>
      <c r="W179" s="2" t="str">
        <f>IF(C179=0,"",LEFT(INDEX(Lists!$H$5:$H$49,MATCH(C179,Lists!$G$5:$G$49,0),1),1))</f>
        <v/>
      </c>
      <c r="Y179" s="4">
        <f ca="1">'Month 10'!H179+'Month 10'!I179-'Month 10'!J179</f>
        <v>0</v>
      </c>
      <c r="Z179" s="2" t="str">
        <f t="shared" ca="1" si="28"/>
        <v/>
      </c>
      <c r="AA179" s="2" t="str">
        <f t="shared" ca="1" si="24"/>
        <v/>
      </c>
      <c r="AC179" s="627" t="str">
        <f t="shared" si="29"/>
        <v>0</v>
      </c>
    </row>
    <row r="180" spans="1:29" ht="39" hidden="1" customHeight="1" x14ac:dyDescent="0.2">
      <c r="A180" s="14" t="str">
        <f>Planning!A164</f>
        <v>I156</v>
      </c>
      <c r="B180" s="9">
        <f>Planning!B164</f>
        <v>0</v>
      </c>
      <c r="C180" s="9">
        <f>Planning!C164</f>
        <v>0</v>
      </c>
      <c r="D180" s="9">
        <f>Planning!D164</f>
        <v>0</v>
      </c>
      <c r="E180" s="3">
        <f>Planning!E164</f>
        <v>0</v>
      </c>
      <c r="F180" s="3" t="str">
        <f>IF(Planning!G164&lt;&gt;0,Planning!G164,"")</f>
        <v/>
      </c>
      <c r="G180" s="194">
        <f>Planning!H164</f>
        <v>0</v>
      </c>
      <c r="H180" s="4">
        <f>Planning!AM164</f>
        <v>0</v>
      </c>
      <c r="I180" s="198">
        <f ca="1">IF(OR(W180="1",AND(W180&lt;&gt;"1",G180=Lists!$A$17)),Y180,0)</f>
        <v>0</v>
      </c>
      <c r="J180" s="174"/>
      <c r="K180" s="32" t="str">
        <f ca="1">IF(AND(W180="2",G180&lt;&gt;Lists!$A$17),AA180,Z180)</f>
        <v/>
      </c>
      <c r="L180" s="33" t="str">
        <f t="shared" ca="1" si="22"/>
        <v/>
      </c>
      <c r="M180" s="5">
        <f>Planning!AN164</f>
        <v>0</v>
      </c>
      <c r="N180" s="5">
        <f>'Month 10'!M180+'Month 10'!N180-'Month 10'!O180</f>
        <v>0</v>
      </c>
      <c r="O180" s="166"/>
      <c r="P180" s="32" t="str">
        <f t="shared" si="25"/>
        <v/>
      </c>
      <c r="Q180" s="33" t="str">
        <f t="shared" si="23"/>
        <v/>
      </c>
      <c r="R180" s="89">
        <f ca="1">SUMIFS($J$25:$J$224,$C$25:$C$224,$C180,$G$25:$G$224,Lists!$A$16)</f>
        <v>0</v>
      </c>
      <c r="S180" s="89">
        <f t="shared" si="26"/>
        <v>0</v>
      </c>
      <c r="U180" s="2" t="str">
        <f t="shared" si="27"/>
        <v/>
      </c>
      <c r="W180" s="2" t="str">
        <f>IF(C180=0,"",LEFT(INDEX(Lists!$H$5:$H$49,MATCH(C180,Lists!$G$5:$G$49,0),1),1))</f>
        <v/>
      </c>
      <c r="Y180" s="4">
        <f ca="1">'Month 10'!H180+'Month 10'!I180-'Month 10'!J180</f>
        <v>0</v>
      </c>
      <c r="Z180" s="2" t="str">
        <f t="shared" ca="1" si="28"/>
        <v/>
      </c>
      <c r="AA180" s="2" t="str">
        <f t="shared" ca="1" si="24"/>
        <v/>
      </c>
      <c r="AC180" s="627" t="str">
        <f t="shared" si="29"/>
        <v>0</v>
      </c>
    </row>
    <row r="181" spans="1:29" ht="39" hidden="1" customHeight="1" x14ac:dyDescent="0.2">
      <c r="A181" s="14" t="str">
        <f>Planning!A165</f>
        <v>I157</v>
      </c>
      <c r="B181" s="9">
        <f>Planning!B165</f>
        <v>0</v>
      </c>
      <c r="C181" s="9">
        <f>Planning!C165</f>
        <v>0</v>
      </c>
      <c r="D181" s="9">
        <f>Planning!D165</f>
        <v>0</v>
      </c>
      <c r="E181" s="3">
        <f>Planning!E165</f>
        <v>0</v>
      </c>
      <c r="F181" s="3" t="str">
        <f>IF(Planning!G165&lt;&gt;0,Planning!G165,"")</f>
        <v/>
      </c>
      <c r="G181" s="194">
        <f>Planning!H165</f>
        <v>0</v>
      </c>
      <c r="H181" s="4">
        <f>Planning!AM165</f>
        <v>0</v>
      </c>
      <c r="I181" s="198">
        <f ca="1">IF(OR(W181="1",AND(W181&lt;&gt;"1",G181=Lists!$A$17)),Y181,0)</f>
        <v>0</v>
      </c>
      <c r="J181" s="174"/>
      <c r="K181" s="32" t="str">
        <f ca="1">IF(AND(W181="2",G181&lt;&gt;Lists!$A$17),AA181,Z181)</f>
        <v/>
      </c>
      <c r="L181" s="33" t="str">
        <f t="shared" ca="1" si="22"/>
        <v/>
      </c>
      <c r="M181" s="5">
        <f>Planning!AN165</f>
        <v>0</v>
      </c>
      <c r="N181" s="5">
        <f>'Month 10'!M181+'Month 10'!N181-'Month 10'!O181</f>
        <v>0</v>
      </c>
      <c r="O181" s="166"/>
      <c r="P181" s="32" t="str">
        <f t="shared" si="25"/>
        <v/>
      </c>
      <c r="Q181" s="33" t="str">
        <f t="shared" si="23"/>
        <v/>
      </c>
      <c r="R181" s="89">
        <f ca="1">SUMIFS($J$25:$J$224,$C$25:$C$224,$C181,$G$25:$G$224,Lists!$A$16)</f>
        <v>0</v>
      </c>
      <c r="S181" s="89">
        <f t="shared" si="26"/>
        <v>0</v>
      </c>
      <c r="U181" s="2" t="str">
        <f t="shared" si="27"/>
        <v/>
      </c>
      <c r="W181" s="2" t="str">
        <f>IF(C181=0,"",LEFT(INDEX(Lists!$H$5:$H$49,MATCH(C181,Lists!$G$5:$G$49,0),1),1))</f>
        <v/>
      </c>
      <c r="Y181" s="4">
        <f ca="1">'Month 10'!H181+'Month 10'!I181-'Month 10'!J181</f>
        <v>0</v>
      </c>
      <c r="Z181" s="2" t="str">
        <f t="shared" ca="1" si="28"/>
        <v/>
      </c>
      <c r="AA181" s="2" t="str">
        <f t="shared" ca="1" si="24"/>
        <v/>
      </c>
      <c r="AC181" s="627" t="str">
        <f t="shared" si="29"/>
        <v>0</v>
      </c>
    </row>
    <row r="182" spans="1:29" ht="39" hidden="1" customHeight="1" x14ac:dyDescent="0.2">
      <c r="A182" s="14" t="str">
        <f>Planning!A166</f>
        <v>I158</v>
      </c>
      <c r="B182" s="9">
        <f>Planning!B166</f>
        <v>0</v>
      </c>
      <c r="C182" s="9">
        <f>Planning!C166</f>
        <v>0</v>
      </c>
      <c r="D182" s="9">
        <f>Planning!D166</f>
        <v>0</v>
      </c>
      <c r="E182" s="3">
        <f>Planning!E166</f>
        <v>0</v>
      </c>
      <c r="F182" s="3" t="str">
        <f>IF(Planning!G166&lt;&gt;0,Planning!G166,"")</f>
        <v/>
      </c>
      <c r="G182" s="194">
        <f>Planning!H166</f>
        <v>0</v>
      </c>
      <c r="H182" s="4">
        <f>Planning!AM166</f>
        <v>0</v>
      </c>
      <c r="I182" s="198">
        <f ca="1">IF(OR(W182="1",AND(W182&lt;&gt;"1",G182=Lists!$A$17)),Y182,0)</f>
        <v>0</v>
      </c>
      <c r="J182" s="174"/>
      <c r="K182" s="32" t="str">
        <f ca="1">IF(AND(W182="2",G182&lt;&gt;Lists!$A$17),AA182,Z182)</f>
        <v/>
      </c>
      <c r="L182" s="33" t="str">
        <f t="shared" ca="1" si="22"/>
        <v/>
      </c>
      <c r="M182" s="5">
        <f>Planning!AN166</f>
        <v>0</v>
      </c>
      <c r="N182" s="5">
        <f>'Month 10'!M182+'Month 10'!N182-'Month 10'!O182</f>
        <v>0</v>
      </c>
      <c r="O182" s="166"/>
      <c r="P182" s="32" t="str">
        <f t="shared" si="25"/>
        <v/>
      </c>
      <c r="Q182" s="33" t="str">
        <f t="shared" si="23"/>
        <v/>
      </c>
      <c r="R182" s="89">
        <f ca="1">SUMIFS($J$25:$J$224,$C$25:$C$224,$C182,$G$25:$G$224,Lists!$A$16)</f>
        <v>0</v>
      </c>
      <c r="S182" s="89">
        <f t="shared" si="26"/>
        <v>0</v>
      </c>
      <c r="U182" s="2" t="str">
        <f t="shared" si="27"/>
        <v/>
      </c>
      <c r="W182" s="2" t="str">
        <f>IF(C182=0,"",LEFT(INDEX(Lists!$H$5:$H$49,MATCH(C182,Lists!$G$5:$G$49,0),1),1))</f>
        <v/>
      </c>
      <c r="Y182" s="4">
        <f ca="1">'Month 10'!H182+'Month 10'!I182-'Month 10'!J182</f>
        <v>0</v>
      </c>
      <c r="Z182" s="2" t="str">
        <f t="shared" ca="1" si="28"/>
        <v/>
      </c>
      <c r="AA182" s="2" t="str">
        <f t="shared" ca="1" si="24"/>
        <v/>
      </c>
      <c r="AC182" s="627" t="str">
        <f t="shared" si="29"/>
        <v>0</v>
      </c>
    </row>
    <row r="183" spans="1:29" ht="39" hidden="1" customHeight="1" x14ac:dyDescent="0.2">
      <c r="A183" s="14" t="str">
        <f>Planning!A167</f>
        <v>I159</v>
      </c>
      <c r="B183" s="9">
        <f>Planning!B167</f>
        <v>0</v>
      </c>
      <c r="C183" s="9">
        <f>Planning!C167</f>
        <v>0</v>
      </c>
      <c r="D183" s="9">
        <f>Planning!D167</f>
        <v>0</v>
      </c>
      <c r="E183" s="3">
        <f>Planning!E167</f>
        <v>0</v>
      </c>
      <c r="F183" s="3" t="str">
        <f>IF(Planning!G167&lt;&gt;0,Planning!G167,"")</f>
        <v/>
      </c>
      <c r="G183" s="194">
        <f>Planning!H167</f>
        <v>0</v>
      </c>
      <c r="H183" s="4">
        <f>Planning!AM167</f>
        <v>0</v>
      </c>
      <c r="I183" s="198">
        <f ca="1">IF(OR(W183="1",AND(W183&lt;&gt;"1",G183=Lists!$A$17)),Y183,0)</f>
        <v>0</v>
      </c>
      <c r="J183" s="174"/>
      <c r="K183" s="32" t="str">
        <f ca="1">IF(AND(W183="2",G183&lt;&gt;Lists!$A$17),AA183,Z183)</f>
        <v/>
      </c>
      <c r="L183" s="33" t="str">
        <f t="shared" ca="1" si="22"/>
        <v/>
      </c>
      <c r="M183" s="5">
        <f>Planning!AN167</f>
        <v>0</v>
      </c>
      <c r="N183" s="5">
        <f>'Month 10'!M183+'Month 10'!N183-'Month 10'!O183</f>
        <v>0</v>
      </c>
      <c r="O183" s="166"/>
      <c r="P183" s="32" t="str">
        <f t="shared" si="25"/>
        <v/>
      </c>
      <c r="Q183" s="33" t="str">
        <f t="shared" si="23"/>
        <v/>
      </c>
      <c r="R183" s="89">
        <f ca="1">SUMIFS($J$25:$J$224,$C$25:$C$224,$C183,$G$25:$G$224,Lists!$A$16)</f>
        <v>0</v>
      </c>
      <c r="S183" s="89">
        <f t="shared" si="26"/>
        <v>0</v>
      </c>
      <c r="U183" s="2" t="str">
        <f t="shared" si="27"/>
        <v/>
      </c>
      <c r="W183" s="2" t="str">
        <f>IF(C183=0,"",LEFT(INDEX(Lists!$H$5:$H$49,MATCH(C183,Lists!$G$5:$G$49,0),1),1))</f>
        <v/>
      </c>
      <c r="Y183" s="4">
        <f ca="1">'Month 10'!H183+'Month 10'!I183-'Month 10'!J183</f>
        <v>0</v>
      </c>
      <c r="Z183" s="2" t="str">
        <f t="shared" ca="1" si="28"/>
        <v/>
      </c>
      <c r="AA183" s="2" t="str">
        <f t="shared" ca="1" si="24"/>
        <v/>
      </c>
      <c r="AC183" s="627" t="str">
        <f t="shared" si="29"/>
        <v>0</v>
      </c>
    </row>
    <row r="184" spans="1:29" ht="39" hidden="1" customHeight="1" x14ac:dyDescent="0.2">
      <c r="A184" s="14" t="str">
        <f>Planning!A168</f>
        <v>I160</v>
      </c>
      <c r="B184" s="9">
        <f>Planning!B168</f>
        <v>0</v>
      </c>
      <c r="C184" s="9">
        <f>Planning!C168</f>
        <v>0</v>
      </c>
      <c r="D184" s="9">
        <f>Planning!D168</f>
        <v>0</v>
      </c>
      <c r="E184" s="3">
        <f>Planning!E168</f>
        <v>0</v>
      </c>
      <c r="F184" s="3" t="str">
        <f>IF(Planning!G168&lt;&gt;0,Planning!G168,"")</f>
        <v/>
      </c>
      <c r="G184" s="194">
        <f>Planning!H168</f>
        <v>0</v>
      </c>
      <c r="H184" s="4">
        <f>Planning!AM168</f>
        <v>0</v>
      </c>
      <c r="I184" s="198">
        <f ca="1">IF(OR(W184="1",AND(W184&lt;&gt;"1",G184=Lists!$A$17)),Y184,0)</f>
        <v>0</v>
      </c>
      <c r="J184" s="174"/>
      <c r="K184" s="32" t="str">
        <f ca="1">IF(AND(W184="2",G184&lt;&gt;Lists!$A$17),AA184,Z184)</f>
        <v/>
      </c>
      <c r="L184" s="33" t="str">
        <f t="shared" ca="1" si="22"/>
        <v/>
      </c>
      <c r="M184" s="5">
        <f>Planning!AN168</f>
        <v>0</v>
      </c>
      <c r="N184" s="5">
        <f>'Month 10'!M184+'Month 10'!N184-'Month 10'!O184</f>
        <v>0</v>
      </c>
      <c r="O184" s="166"/>
      <c r="P184" s="32" t="str">
        <f t="shared" si="25"/>
        <v/>
      </c>
      <c r="Q184" s="33" t="str">
        <f t="shared" si="23"/>
        <v/>
      </c>
      <c r="R184" s="89">
        <f ca="1">SUMIFS($J$25:$J$224,$C$25:$C$224,$C184,$G$25:$G$224,Lists!$A$16)</f>
        <v>0</v>
      </c>
      <c r="S184" s="89">
        <f t="shared" si="26"/>
        <v>0</v>
      </c>
      <c r="U184" s="2" t="str">
        <f t="shared" si="27"/>
        <v/>
      </c>
      <c r="W184" s="2" t="str">
        <f>IF(C184=0,"",LEFT(INDEX(Lists!$H$5:$H$49,MATCH(C184,Lists!$G$5:$G$49,0),1),1))</f>
        <v/>
      </c>
      <c r="Y184" s="4">
        <f ca="1">'Month 10'!H184+'Month 10'!I184-'Month 10'!J184</f>
        <v>0</v>
      </c>
      <c r="Z184" s="2" t="str">
        <f t="shared" ca="1" si="28"/>
        <v/>
      </c>
      <c r="AA184" s="2" t="str">
        <f t="shared" ca="1" si="24"/>
        <v/>
      </c>
      <c r="AC184" s="627" t="str">
        <f t="shared" si="29"/>
        <v>0</v>
      </c>
    </row>
    <row r="185" spans="1:29" ht="39" hidden="1" customHeight="1" x14ac:dyDescent="0.2">
      <c r="A185" s="14" t="str">
        <f>Planning!A169</f>
        <v>I161</v>
      </c>
      <c r="B185" s="9">
        <f>Planning!B169</f>
        <v>0</v>
      </c>
      <c r="C185" s="9">
        <f>Planning!C169</f>
        <v>0</v>
      </c>
      <c r="D185" s="9">
        <f>Planning!D169</f>
        <v>0</v>
      </c>
      <c r="E185" s="3">
        <f>Planning!E169</f>
        <v>0</v>
      </c>
      <c r="F185" s="3" t="str">
        <f>IF(Planning!G169&lt;&gt;0,Planning!G169,"")</f>
        <v/>
      </c>
      <c r="G185" s="194">
        <f>Planning!H169</f>
        <v>0</v>
      </c>
      <c r="H185" s="4">
        <f>Planning!AM169</f>
        <v>0</v>
      </c>
      <c r="I185" s="198">
        <f ca="1">IF(OR(W185="1",AND(W185&lt;&gt;"1",G185=Lists!$A$17)),Y185,0)</f>
        <v>0</v>
      </c>
      <c r="J185" s="174"/>
      <c r="K185" s="32" t="str">
        <f ca="1">IF(AND(W185="2",G185&lt;&gt;Lists!$A$17),AA185,Z185)</f>
        <v/>
      </c>
      <c r="L185" s="33" t="str">
        <f t="shared" ref="L185:L216" ca="1" si="30">IF($U185=ExcluirDelPLogro,"",IF(AND(H185=0,I185=0,J185=0),"",K185))</f>
        <v/>
      </c>
      <c r="M185" s="5">
        <f>Planning!AN169</f>
        <v>0</v>
      </c>
      <c r="N185" s="5">
        <f>'Month 10'!M185+'Month 10'!N185-'Month 10'!O185</f>
        <v>0</v>
      </c>
      <c r="O185" s="166"/>
      <c r="P185" s="32" t="str">
        <f t="shared" si="25"/>
        <v/>
      </c>
      <c r="Q185" s="33" t="str">
        <f t="shared" ref="Q185:Q216" si="31">IF($U185=ExcluirDelPLogro,"",IF(AND(M185=0,N185=0,O185=0),"",P185))</f>
        <v/>
      </c>
      <c r="R185" s="89">
        <f ca="1">SUMIFS($J$25:$J$224,$C$25:$C$224,$C185,$G$25:$G$224,Lists!$A$16)</f>
        <v>0</v>
      </c>
      <c r="S185" s="89">
        <f t="shared" si="26"/>
        <v>0</v>
      </c>
      <c r="U185" s="2" t="str">
        <f t="shared" si="27"/>
        <v/>
      </c>
      <c r="W185" s="2" t="str">
        <f>IF(C185=0,"",LEFT(INDEX(Lists!$H$5:$H$49,MATCH(C185,Lists!$G$5:$G$49,0),1),1))</f>
        <v/>
      </c>
      <c r="Y185" s="4">
        <f ca="1">'Month 10'!H185+'Month 10'!I185-'Month 10'!J185</f>
        <v>0</v>
      </c>
      <c r="Z185" s="2" t="str">
        <f t="shared" ca="1" si="28"/>
        <v/>
      </c>
      <c r="AA185" s="2" t="str">
        <f t="shared" ref="AA185:AA216" ca="1" si="32">IF(AND(H185=0,I185=0,J185=0),"",IF(J185&gt;0,H185/J185,0))</f>
        <v/>
      </c>
      <c r="AC185" s="627" t="str">
        <f t="shared" si="29"/>
        <v>0</v>
      </c>
    </row>
    <row r="186" spans="1:29" ht="39" hidden="1" customHeight="1" x14ac:dyDescent="0.2">
      <c r="A186" s="14" t="str">
        <f>Planning!A170</f>
        <v>I162</v>
      </c>
      <c r="B186" s="9">
        <f>Planning!B170</f>
        <v>0</v>
      </c>
      <c r="C186" s="9">
        <f>Planning!C170</f>
        <v>0</v>
      </c>
      <c r="D186" s="9">
        <f>Planning!D170</f>
        <v>0</v>
      </c>
      <c r="E186" s="3">
        <f>Planning!E170</f>
        <v>0</v>
      </c>
      <c r="F186" s="3" t="str">
        <f>IF(Planning!G170&lt;&gt;0,Planning!G170,"")</f>
        <v/>
      </c>
      <c r="G186" s="194">
        <f>Planning!H170</f>
        <v>0</v>
      </c>
      <c r="H186" s="4">
        <f>Planning!AM170</f>
        <v>0</v>
      </c>
      <c r="I186" s="198">
        <f ca="1">IF(OR(W186="1",AND(W186&lt;&gt;"1",G186=Lists!$A$17)),Y186,0)</f>
        <v>0</v>
      </c>
      <c r="J186" s="174"/>
      <c r="K186" s="32" t="str">
        <f ca="1">IF(AND(W186="2",G186&lt;&gt;Lists!$A$17),AA186,Z186)</f>
        <v/>
      </c>
      <c r="L186" s="33" t="str">
        <f t="shared" ca="1" si="30"/>
        <v/>
      </c>
      <c r="M186" s="5">
        <f>Planning!AN170</f>
        <v>0</v>
      </c>
      <c r="N186" s="5">
        <f>'Month 10'!M186+'Month 10'!N186-'Month 10'!O186</f>
        <v>0</v>
      </c>
      <c r="O186" s="166"/>
      <c r="P186" s="32" t="str">
        <f t="shared" si="25"/>
        <v/>
      </c>
      <c r="Q186" s="33" t="str">
        <f t="shared" si="31"/>
        <v/>
      </c>
      <c r="R186" s="89">
        <f ca="1">SUMIFS($J$25:$J$224,$C$25:$C$224,$C186,$G$25:$G$224,Lists!$A$16)</f>
        <v>0</v>
      </c>
      <c r="S186" s="89">
        <f t="shared" si="26"/>
        <v>0</v>
      </c>
      <c r="U186" s="2" t="str">
        <f t="shared" si="27"/>
        <v/>
      </c>
      <c r="W186" s="2" t="str">
        <f>IF(C186=0,"",LEFT(INDEX(Lists!$H$5:$H$49,MATCH(C186,Lists!$G$5:$G$49,0),1),1))</f>
        <v/>
      </c>
      <c r="Y186" s="4">
        <f ca="1">'Month 10'!H186+'Month 10'!I186-'Month 10'!J186</f>
        <v>0</v>
      </c>
      <c r="Z186" s="2" t="str">
        <f t="shared" ca="1" si="28"/>
        <v/>
      </c>
      <c r="AA186" s="2" t="str">
        <f t="shared" ca="1" si="32"/>
        <v/>
      </c>
      <c r="AC186" s="627" t="str">
        <f t="shared" si="29"/>
        <v>0</v>
      </c>
    </row>
    <row r="187" spans="1:29" ht="39" hidden="1" customHeight="1" x14ac:dyDescent="0.2">
      <c r="A187" s="14" t="str">
        <f>Planning!A171</f>
        <v>I163</v>
      </c>
      <c r="B187" s="9">
        <f>Planning!B171</f>
        <v>0</v>
      </c>
      <c r="C187" s="9">
        <f>Planning!C171</f>
        <v>0</v>
      </c>
      <c r="D187" s="9">
        <f>Planning!D171</f>
        <v>0</v>
      </c>
      <c r="E187" s="3">
        <f>Planning!E171</f>
        <v>0</v>
      </c>
      <c r="F187" s="3" t="str">
        <f>IF(Planning!G171&lt;&gt;0,Planning!G171,"")</f>
        <v/>
      </c>
      <c r="G187" s="194">
        <f>Planning!H171</f>
        <v>0</v>
      </c>
      <c r="H187" s="4">
        <f>Planning!AM171</f>
        <v>0</v>
      </c>
      <c r="I187" s="198">
        <f ca="1">IF(OR(W187="1",AND(W187&lt;&gt;"1",G187=Lists!$A$17)),Y187,0)</f>
        <v>0</v>
      </c>
      <c r="J187" s="174"/>
      <c r="K187" s="32" t="str">
        <f ca="1">IF(AND(W187="2",G187&lt;&gt;Lists!$A$17),AA187,Z187)</f>
        <v/>
      </c>
      <c r="L187" s="33" t="str">
        <f t="shared" ca="1" si="30"/>
        <v/>
      </c>
      <c r="M187" s="5">
        <f>Planning!AN171</f>
        <v>0</v>
      </c>
      <c r="N187" s="5">
        <f>'Month 10'!M187+'Month 10'!N187-'Month 10'!O187</f>
        <v>0</v>
      </c>
      <c r="O187" s="166"/>
      <c r="P187" s="32" t="str">
        <f t="shared" si="25"/>
        <v/>
      </c>
      <c r="Q187" s="33" t="str">
        <f t="shared" si="31"/>
        <v/>
      </c>
      <c r="R187" s="89">
        <f ca="1">SUMIFS($J$25:$J$224,$C$25:$C$224,$C187,$G$25:$G$224,Lists!$A$16)</f>
        <v>0</v>
      </c>
      <c r="S187" s="89">
        <f t="shared" si="26"/>
        <v>0</v>
      </c>
      <c r="U187" s="2" t="str">
        <f t="shared" si="27"/>
        <v/>
      </c>
      <c r="W187" s="2" t="str">
        <f>IF(C187=0,"",LEFT(INDEX(Lists!$H$5:$H$49,MATCH(C187,Lists!$G$5:$G$49,0),1),1))</f>
        <v/>
      </c>
      <c r="Y187" s="4">
        <f ca="1">'Month 10'!H187+'Month 10'!I187-'Month 10'!J187</f>
        <v>0</v>
      </c>
      <c r="Z187" s="2" t="str">
        <f t="shared" ca="1" si="28"/>
        <v/>
      </c>
      <c r="AA187" s="2" t="str">
        <f t="shared" ca="1" si="32"/>
        <v/>
      </c>
      <c r="AC187" s="627" t="str">
        <f t="shared" si="29"/>
        <v>0</v>
      </c>
    </row>
    <row r="188" spans="1:29" ht="39" hidden="1" customHeight="1" x14ac:dyDescent="0.2">
      <c r="A188" s="14" t="str">
        <f>Planning!A172</f>
        <v>I164</v>
      </c>
      <c r="B188" s="9">
        <f>Planning!B172</f>
        <v>0</v>
      </c>
      <c r="C188" s="9">
        <f>Planning!C172</f>
        <v>0</v>
      </c>
      <c r="D188" s="9">
        <f>Planning!D172</f>
        <v>0</v>
      </c>
      <c r="E188" s="3">
        <f>Planning!E172</f>
        <v>0</v>
      </c>
      <c r="F188" s="3" t="str">
        <f>IF(Planning!G172&lt;&gt;0,Planning!G172,"")</f>
        <v/>
      </c>
      <c r="G188" s="194">
        <f>Planning!H172</f>
        <v>0</v>
      </c>
      <c r="H188" s="4">
        <f>Planning!AM172</f>
        <v>0</v>
      </c>
      <c r="I188" s="198">
        <f ca="1">IF(OR(W188="1",AND(W188&lt;&gt;"1",G188=Lists!$A$17)),Y188,0)</f>
        <v>0</v>
      </c>
      <c r="J188" s="174"/>
      <c r="K188" s="32" t="str">
        <f ca="1">IF(AND(W188="2",G188&lt;&gt;Lists!$A$17),AA188,Z188)</f>
        <v/>
      </c>
      <c r="L188" s="33" t="str">
        <f t="shared" ca="1" si="30"/>
        <v/>
      </c>
      <c r="M188" s="5">
        <f>Planning!AN172</f>
        <v>0</v>
      </c>
      <c r="N188" s="5">
        <f>'Month 10'!M188+'Month 10'!N188-'Month 10'!O188</f>
        <v>0</v>
      </c>
      <c r="O188" s="166"/>
      <c r="P188" s="32" t="str">
        <f t="shared" si="25"/>
        <v/>
      </c>
      <c r="Q188" s="33" t="str">
        <f t="shared" si="31"/>
        <v/>
      </c>
      <c r="R188" s="89">
        <f ca="1">SUMIFS($J$25:$J$224,$C$25:$C$224,$C188,$G$25:$G$224,Lists!$A$16)</f>
        <v>0</v>
      </c>
      <c r="S188" s="89">
        <f t="shared" si="26"/>
        <v>0</v>
      </c>
      <c r="U188" s="2" t="str">
        <f t="shared" si="27"/>
        <v/>
      </c>
      <c r="W188" s="2" t="str">
        <f>IF(C188=0,"",LEFT(INDEX(Lists!$H$5:$H$49,MATCH(C188,Lists!$G$5:$G$49,0),1),1))</f>
        <v/>
      </c>
      <c r="Y188" s="4">
        <f ca="1">'Month 10'!H188+'Month 10'!I188-'Month 10'!J188</f>
        <v>0</v>
      </c>
      <c r="Z188" s="2" t="str">
        <f t="shared" ca="1" si="28"/>
        <v/>
      </c>
      <c r="AA188" s="2" t="str">
        <f t="shared" ca="1" si="32"/>
        <v/>
      </c>
      <c r="AC188" s="627" t="str">
        <f t="shared" si="29"/>
        <v>0</v>
      </c>
    </row>
    <row r="189" spans="1:29" ht="39" hidden="1" customHeight="1" x14ac:dyDescent="0.2">
      <c r="A189" s="14" t="str">
        <f>Planning!A173</f>
        <v>I165</v>
      </c>
      <c r="B189" s="9">
        <f>Planning!B173</f>
        <v>0</v>
      </c>
      <c r="C189" s="9">
        <f>Planning!C173</f>
        <v>0</v>
      </c>
      <c r="D189" s="9">
        <f>Planning!D173</f>
        <v>0</v>
      </c>
      <c r="E189" s="3">
        <f>Planning!E173</f>
        <v>0</v>
      </c>
      <c r="F189" s="3" t="str">
        <f>IF(Planning!G173&lt;&gt;0,Planning!G173,"")</f>
        <v/>
      </c>
      <c r="G189" s="194">
        <f>Planning!H173</f>
        <v>0</v>
      </c>
      <c r="H189" s="4">
        <f>Planning!AM173</f>
        <v>0</v>
      </c>
      <c r="I189" s="198">
        <f ca="1">IF(OR(W189="1",AND(W189&lt;&gt;"1",G189=Lists!$A$17)),Y189,0)</f>
        <v>0</v>
      </c>
      <c r="J189" s="174"/>
      <c r="K189" s="32" t="str">
        <f ca="1">IF(AND(W189="2",G189&lt;&gt;Lists!$A$17),AA189,Z189)</f>
        <v/>
      </c>
      <c r="L189" s="33" t="str">
        <f t="shared" ca="1" si="30"/>
        <v/>
      </c>
      <c r="M189" s="5">
        <f>Planning!AN173</f>
        <v>0</v>
      </c>
      <c r="N189" s="5">
        <f>'Month 10'!M189+'Month 10'!N189-'Month 10'!O189</f>
        <v>0</v>
      </c>
      <c r="O189" s="166"/>
      <c r="P189" s="32" t="str">
        <f t="shared" si="25"/>
        <v/>
      </c>
      <c r="Q189" s="33" t="str">
        <f t="shared" si="31"/>
        <v/>
      </c>
      <c r="R189" s="89">
        <f ca="1">SUMIFS($J$25:$J$224,$C$25:$C$224,$C189,$G$25:$G$224,Lists!$A$16)</f>
        <v>0</v>
      </c>
      <c r="S189" s="89">
        <f t="shared" si="26"/>
        <v>0</v>
      </c>
      <c r="U189" s="2" t="str">
        <f t="shared" si="27"/>
        <v/>
      </c>
      <c r="W189" s="2" t="str">
        <f>IF(C189=0,"",LEFT(INDEX(Lists!$H$5:$H$49,MATCH(C189,Lists!$G$5:$G$49,0),1),1))</f>
        <v/>
      </c>
      <c r="Y189" s="4">
        <f ca="1">'Month 10'!H189+'Month 10'!I189-'Month 10'!J189</f>
        <v>0</v>
      </c>
      <c r="Z189" s="2" t="str">
        <f t="shared" ca="1" si="28"/>
        <v/>
      </c>
      <c r="AA189" s="2" t="str">
        <f t="shared" ca="1" si="32"/>
        <v/>
      </c>
      <c r="AC189" s="627" t="str">
        <f t="shared" si="29"/>
        <v>0</v>
      </c>
    </row>
    <row r="190" spans="1:29" ht="39" hidden="1" customHeight="1" x14ac:dyDescent="0.2">
      <c r="A190" s="14" t="str">
        <f>Planning!A174</f>
        <v>I166</v>
      </c>
      <c r="B190" s="9">
        <f>Planning!B174</f>
        <v>0</v>
      </c>
      <c r="C190" s="9">
        <f>Planning!C174</f>
        <v>0</v>
      </c>
      <c r="D190" s="9">
        <f>Planning!D174</f>
        <v>0</v>
      </c>
      <c r="E190" s="3">
        <f>Planning!E174</f>
        <v>0</v>
      </c>
      <c r="F190" s="3" t="str">
        <f>IF(Planning!G174&lt;&gt;0,Planning!G174,"")</f>
        <v/>
      </c>
      <c r="G190" s="194">
        <f>Planning!H174</f>
        <v>0</v>
      </c>
      <c r="H190" s="4">
        <f>Planning!AM174</f>
        <v>0</v>
      </c>
      <c r="I190" s="198">
        <f ca="1">IF(OR(W190="1",AND(W190&lt;&gt;"1",G190=Lists!$A$17)),Y190,0)</f>
        <v>0</v>
      </c>
      <c r="J190" s="174"/>
      <c r="K190" s="32" t="str">
        <f ca="1">IF(AND(W190="2",G190&lt;&gt;Lists!$A$17),AA190,Z190)</f>
        <v/>
      </c>
      <c r="L190" s="33" t="str">
        <f t="shared" ca="1" si="30"/>
        <v/>
      </c>
      <c r="M190" s="5">
        <f>Planning!AN174</f>
        <v>0</v>
      </c>
      <c r="N190" s="5">
        <f>'Month 10'!M190+'Month 10'!N190-'Month 10'!O190</f>
        <v>0</v>
      </c>
      <c r="O190" s="166"/>
      <c r="P190" s="32" t="str">
        <f t="shared" si="25"/>
        <v/>
      </c>
      <c r="Q190" s="33" t="str">
        <f t="shared" si="31"/>
        <v/>
      </c>
      <c r="R190" s="89">
        <f ca="1">SUMIFS($J$25:$J$224,$C$25:$C$224,$C190,$G$25:$G$224,Lists!$A$16)</f>
        <v>0</v>
      </c>
      <c r="S190" s="89">
        <f t="shared" si="26"/>
        <v>0</v>
      </c>
      <c r="U190" s="2" t="str">
        <f t="shared" si="27"/>
        <v/>
      </c>
      <c r="W190" s="2" t="str">
        <f>IF(C190=0,"",LEFT(INDEX(Lists!$H$5:$H$49,MATCH(C190,Lists!$G$5:$G$49,0),1),1))</f>
        <v/>
      </c>
      <c r="Y190" s="4">
        <f ca="1">'Month 10'!H190+'Month 10'!I190-'Month 10'!J190</f>
        <v>0</v>
      </c>
      <c r="Z190" s="2" t="str">
        <f t="shared" ca="1" si="28"/>
        <v/>
      </c>
      <c r="AA190" s="2" t="str">
        <f t="shared" ca="1" si="32"/>
        <v/>
      </c>
      <c r="AC190" s="627" t="str">
        <f t="shared" si="29"/>
        <v>0</v>
      </c>
    </row>
    <row r="191" spans="1:29" ht="39" hidden="1" customHeight="1" x14ac:dyDescent="0.2">
      <c r="A191" s="14" t="str">
        <f>Planning!A175</f>
        <v>I167</v>
      </c>
      <c r="B191" s="9">
        <f>Planning!B175</f>
        <v>0</v>
      </c>
      <c r="C191" s="9">
        <f>Planning!C175</f>
        <v>0</v>
      </c>
      <c r="D191" s="9">
        <f>Planning!D175</f>
        <v>0</v>
      </c>
      <c r="E191" s="3">
        <f>Planning!E175</f>
        <v>0</v>
      </c>
      <c r="F191" s="3" t="str">
        <f>IF(Planning!G175&lt;&gt;0,Planning!G175,"")</f>
        <v/>
      </c>
      <c r="G191" s="194">
        <f>Planning!H175</f>
        <v>0</v>
      </c>
      <c r="H191" s="4">
        <f>Planning!AM175</f>
        <v>0</v>
      </c>
      <c r="I191" s="198">
        <f ca="1">IF(OR(W191="1",AND(W191&lt;&gt;"1",G191=Lists!$A$17)),Y191,0)</f>
        <v>0</v>
      </c>
      <c r="J191" s="174"/>
      <c r="K191" s="32" t="str">
        <f ca="1">IF(AND(W191="2",G191&lt;&gt;Lists!$A$17),AA191,Z191)</f>
        <v/>
      </c>
      <c r="L191" s="33" t="str">
        <f t="shared" ca="1" si="30"/>
        <v/>
      </c>
      <c r="M191" s="5">
        <f>Planning!AN175</f>
        <v>0</v>
      </c>
      <c r="N191" s="5">
        <f>'Month 10'!M191+'Month 10'!N191-'Month 10'!O191</f>
        <v>0</v>
      </c>
      <c r="O191" s="166"/>
      <c r="P191" s="32" t="str">
        <f t="shared" si="25"/>
        <v/>
      </c>
      <c r="Q191" s="33" t="str">
        <f t="shared" si="31"/>
        <v/>
      </c>
      <c r="R191" s="89">
        <f ca="1">SUMIFS($J$25:$J$224,$C$25:$C$224,$C191,$G$25:$G$224,Lists!$A$16)</f>
        <v>0</v>
      </c>
      <c r="S191" s="89">
        <f t="shared" si="26"/>
        <v>0</v>
      </c>
      <c r="U191" s="2" t="str">
        <f t="shared" si="27"/>
        <v/>
      </c>
      <c r="W191" s="2" t="str">
        <f>IF(C191=0,"",LEFT(INDEX(Lists!$H$5:$H$49,MATCH(C191,Lists!$G$5:$G$49,0),1),1))</f>
        <v/>
      </c>
      <c r="Y191" s="4">
        <f ca="1">'Month 10'!H191+'Month 10'!I191-'Month 10'!J191</f>
        <v>0</v>
      </c>
      <c r="Z191" s="2" t="str">
        <f t="shared" ca="1" si="28"/>
        <v/>
      </c>
      <c r="AA191" s="2" t="str">
        <f t="shared" ca="1" si="32"/>
        <v/>
      </c>
      <c r="AC191" s="627" t="str">
        <f t="shared" si="29"/>
        <v>0</v>
      </c>
    </row>
    <row r="192" spans="1:29" ht="39" hidden="1" customHeight="1" x14ac:dyDescent="0.2">
      <c r="A192" s="14" t="str">
        <f>Planning!A176</f>
        <v>I168</v>
      </c>
      <c r="B192" s="9">
        <f>Planning!B176</f>
        <v>0</v>
      </c>
      <c r="C192" s="9">
        <f>Planning!C176</f>
        <v>0</v>
      </c>
      <c r="D192" s="9">
        <f>Planning!D176</f>
        <v>0</v>
      </c>
      <c r="E192" s="3">
        <f>Planning!E176</f>
        <v>0</v>
      </c>
      <c r="F192" s="3" t="str">
        <f>IF(Planning!G176&lt;&gt;0,Planning!G176,"")</f>
        <v/>
      </c>
      <c r="G192" s="194">
        <f>Planning!H176</f>
        <v>0</v>
      </c>
      <c r="H192" s="4">
        <f>Planning!AM176</f>
        <v>0</v>
      </c>
      <c r="I192" s="198">
        <f ca="1">IF(OR(W192="1",AND(W192&lt;&gt;"1",G192=Lists!$A$17)),Y192,0)</f>
        <v>0</v>
      </c>
      <c r="J192" s="174"/>
      <c r="K192" s="32" t="str">
        <f ca="1">IF(AND(W192="2",G192&lt;&gt;Lists!$A$17),AA192,Z192)</f>
        <v/>
      </c>
      <c r="L192" s="33" t="str">
        <f t="shared" ca="1" si="30"/>
        <v/>
      </c>
      <c r="M192" s="5">
        <f>Planning!AN176</f>
        <v>0</v>
      </c>
      <c r="N192" s="5">
        <f>'Month 10'!M192+'Month 10'!N192-'Month 10'!O192</f>
        <v>0</v>
      </c>
      <c r="O192" s="166"/>
      <c r="P192" s="32" t="str">
        <f t="shared" si="25"/>
        <v/>
      </c>
      <c r="Q192" s="33" t="str">
        <f t="shared" si="31"/>
        <v/>
      </c>
      <c r="R192" s="89">
        <f ca="1">SUMIFS($J$25:$J$224,$C$25:$C$224,$C192,$G$25:$G$224,Lists!$A$16)</f>
        <v>0</v>
      </c>
      <c r="S192" s="89">
        <f t="shared" si="26"/>
        <v>0</v>
      </c>
      <c r="U192" s="2" t="str">
        <f t="shared" si="27"/>
        <v/>
      </c>
      <c r="W192" s="2" t="str">
        <f>IF(C192=0,"",LEFT(INDEX(Lists!$H$5:$H$49,MATCH(C192,Lists!$G$5:$G$49,0),1),1))</f>
        <v/>
      </c>
      <c r="Y192" s="4">
        <f ca="1">'Month 10'!H192+'Month 10'!I192-'Month 10'!J192</f>
        <v>0</v>
      </c>
      <c r="Z192" s="2" t="str">
        <f t="shared" ca="1" si="28"/>
        <v/>
      </c>
      <c r="AA192" s="2" t="str">
        <f t="shared" ca="1" si="32"/>
        <v/>
      </c>
      <c r="AC192" s="627" t="str">
        <f t="shared" si="29"/>
        <v>0</v>
      </c>
    </row>
    <row r="193" spans="1:29" ht="39" hidden="1" customHeight="1" x14ac:dyDescent="0.2">
      <c r="A193" s="14" t="str">
        <f>Planning!A177</f>
        <v>I169</v>
      </c>
      <c r="B193" s="9">
        <f>Planning!B177</f>
        <v>0</v>
      </c>
      <c r="C193" s="9">
        <f>Planning!C177</f>
        <v>0</v>
      </c>
      <c r="D193" s="9">
        <f>Planning!D177</f>
        <v>0</v>
      </c>
      <c r="E193" s="3">
        <f>Planning!E177</f>
        <v>0</v>
      </c>
      <c r="F193" s="3" t="str">
        <f>IF(Planning!G177&lt;&gt;0,Planning!G177,"")</f>
        <v/>
      </c>
      <c r="G193" s="194">
        <f>Planning!H177</f>
        <v>0</v>
      </c>
      <c r="H193" s="4">
        <f>Planning!AM177</f>
        <v>0</v>
      </c>
      <c r="I193" s="198">
        <f ca="1">IF(OR(W193="1",AND(W193&lt;&gt;"1",G193=Lists!$A$17)),Y193,0)</f>
        <v>0</v>
      </c>
      <c r="J193" s="174"/>
      <c r="K193" s="32" t="str">
        <f ca="1">IF(AND(W193="2",G193&lt;&gt;Lists!$A$17),AA193,Z193)</f>
        <v/>
      </c>
      <c r="L193" s="33" t="str">
        <f t="shared" ca="1" si="30"/>
        <v/>
      </c>
      <c r="M193" s="5">
        <f>Planning!AN177</f>
        <v>0</v>
      </c>
      <c r="N193" s="5">
        <f>'Month 10'!M193+'Month 10'!N193-'Month 10'!O193</f>
        <v>0</v>
      </c>
      <c r="O193" s="166"/>
      <c r="P193" s="32" t="str">
        <f t="shared" si="25"/>
        <v/>
      </c>
      <c r="Q193" s="33" t="str">
        <f t="shared" si="31"/>
        <v/>
      </c>
      <c r="R193" s="89">
        <f ca="1">SUMIFS($J$25:$J$224,$C$25:$C$224,$C193,$G$25:$G$224,Lists!$A$16)</f>
        <v>0</v>
      </c>
      <c r="S193" s="89">
        <f t="shared" si="26"/>
        <v>0</v>
      </c>
      <c r="U193" s="2" t="str">
        <f t="shared" si="27"/>
        <v/>
      </c>
      <c r="W193" s="2" t="str">
        <f>IF(C193=0,"",LEFT(INDEX(Lists!$H$5:$H$49,MATCH(C193,Lists!$G$5:$G$49,0),1),1))</f>
        <v/>
      </c>
      <c r="Y193" s="4">
        <f ca="1">'Month 10'!H193+'Month 10'!I193-'Month 10'!J193</f>
        <v>0</v>
      </c>
      <c r="Z193" s="2" t="str">
        <f t="shared" ca="1" si="28"/>
        <v/>
      </c>
      <c r="AA193" s="2" t="str">
        <f t="shared" ca="1" si="32"/>
        <v/>
      </c>
      <c r="AC193" s="627" t="str">
        <f t="shared" si="29"/>
        <v>0</v>
      </c>
    </row>
    <row r="194" spans="1:29" ht="39" hidden="1" customHeight="1" x14ac:dyDescent="0.2">
      <c r="A194" s="14" t="str">
        <f>Planning!A178</f>
        <v>I170</v>
      </c>
      <c r="B194" s="9">
        <f>Planning!B178</f>
        <v>0</v>
      </c>
      <c r="C194" s="9">
        <f>Planning!C178</f>
        <v>0</v>
      </c>
      <c r="D194" s="9">
        <f>Planning!D178</f>
        <v>0</v>
      </c>
      <c r="E194" s="3">
        <f>Planning!E178</f>
        <v>0</v>
      </c>
      <c r="F194" s="3" t="str">
        <f>IF(Planning!G178&lt;&gt;0,Planning!G178,"")</f>
        <v/>
      </c>
      <c r="G194" s="194">
        <f>Planning!H178</f>
        <v>0</v>
      </c>
      <c r="H194" s="4">
        <f>Planning!AM178</f>
        <v>0</v>
      </c>
      <c r="I194" s="198">
        <f ca="1">IF(OR(W194="1",AND(W194&lt;&gt;"1",G194=Lists!$A$17)),Y194,0)</f>
        <v>0</v>
      </c>
      <c r="J194" s="174"/>
      <c r="K194" s="32" t="str">
        <f ca="1">IF(AND(W194="2",G194&lt;&gt;Lists!$A$17),AA194,Z194)</f>
        <v/>
      </c>
      <c r="L194" s="33" t="str">
        <f t="shared" ca="1" si="30"/>
        <v/>
      </c>
      <c r="M194" s="5">
        <f>Planning!AN178</f>
        <v>0</v>
      </c>
      <c r="N194" s="5">
        <f>'Month 10'!M194+'Month 10'!N194-'Month 10'!O194</f>
        <v>0</v>
      </c>
      <c r="O194" s="166"/>
      <c r="P194" s="32" t="str">
        <f t="shared" si="25"/>
        <v/>
      </c>
      <c r="Q194" s="33" t="str">
        <f t="shared" si="31"/>
        <v/>
      </c>
      <c r="R194" s="89">
        <f ca="1">SUMIFS($J$25:$J$224,$C$25:$C$224,$C194,$G$25:$G$224,Lists!$A$16)</f>
        <v>0</v>
      </c>
      <c r="S194" s="89">
        <f t="shared" si="26"/>
        <v>0</v>
      </c>
      <c r="U194" s="2" t="str">
        <f t="shared" si="27"/>
        <v/>
      </c>
      <c r="W194" s="2" t="str">
        <f>IF(C194=0,"",LEFT(INDEX(Lists!$H$5:$H$49,MATCH(C194,Lists!$G$5:$G$49,0),1),1))</f>
        <v/>
      </c>
      <c r="Y194" s="4">
        <f ca="1">'Month 10'!H194+'Month 10'!I194-'Month 10'!J194</f>
        <v>0</v>
      </c>
      <c r="Z194" s="2" t="str">
        <f t="shared" ca="1" si="28"/>
        <v/>
      </c>
      <c r="AA194" s="2" t="str">
        <f t="shared" ca="1" si="32"/>
        <v/>
      </c>
      <c r="AC194" s="627" t="str">
        <f t="shared" si="29"/>
        <v>0</v>
      </c>
    </row>
    <row r="195" spans="1:29" ht="39" hidden="1" customHeight="1" x14ac:dyDescent="0.2">
      <c r="A195" s="14" t="str">
        <f>Planning!A179</f>
        <v>I171</v>
      </c>
      <c r="B195" s="9">
        <f>Planning!B179</f>
        <v>0</v>
      </c>
      <c r="C195" s="9">
        <f>Planning!C179</f>
        <v>0</v>
      </c>
      <c r="D195" s="9">
        <f>Planning!D179</f>
        <v>0</v>
      </c>
      <c r="E195" s="3">
        <f>Planning!E179</f>
        <v>0</v>
      </c>
      <c r="F195" s="3" t="str">
        <f>IF(Planning!G179&lt;&gt;0,Planning!G179,"")</f>
        <v/>
      </c>
      <c r="G195" s="194">
        <f>Planning!H179</f>
        <v>0</v>
      </c>
      <c r="H195" s="4">
        <f>Planning!AM179</f>
        <v>0</v>
      </c>
      <c r="I195" s="198">
        <f ca="1">IF(OR(W195="1",AND(W195&lt;&gt;"1",G195=Lists!$A$17)),Y195,0)</f>
        <v>0</v>
      </c>
      <c r="J195" s="174"/>
      <c r="K195" s="32" t="str">
        <f ca="1">IF(AND(W195="2",G195&lt;&gt;Lists!$A$17),AA195,Z195)</f>
        <v/>
      </c>
      <c r="L195" s="33" t="str">
        <f t="shared" ca="1" si="30"/>
        <v/>
      </c>
      <c r="M195" s="5">
        <f>Planning!AN179</f>
        <v>0</v>
      </c>
      <c r="N195" s="5">
        <f>'Month 10'!M195+'Month 10'!N195-'Month 10'!O195</f>
        <v>0</v>
      </c>
      <c r="O195" s="166"/>
      <c r="P195" s="32" t="str">
        <f t="shared" si="25"/>
        <v/>
      </c>
      <c r="Q195" s="33" t="str">
        <f t="shared" si="31"/>
        <v/>
      </c>
      <c r="R195" s="89">
        <f ca="1">SUMIFS($J$25:$J$224,$C$25:$C$224,$C195,$G$25:$G$224,Lists!$A$16)</f>
        <v>0</v>
      </c>
      <c r="S195" s="89">
        <f t="shared" si="26"/>
        <v>0</v>
      </c>
      <c r="U195" s="2" t="str">
        <f t="shared" si="27"/>
        <v/>
      </c>
      <c r="W195" s="2" t="str">
        <f>IF(C195=0,"",LEFT(INDEX(Lists!$H$5:$H$49,MATCH(C195,Lists!$G$5:$G$49,0),1),1))</f>
        <v/>
      </c>
      <c r="Y195" s="4">
        <f ca="1">'Month 10'!H195+'Month 10'!I195-'Month 10'!J195</f>
        <v>0</v>
      </c>
      <c r="Z195" s="2" t="str">
        <f t="shared" ca="1" si="28"/>
        <v/>
      </c>
      <c r="AA195" s="2" t="str">
        <f t="shared" ca="1" si="32"/>
        <v/>
      </c>
      <c r="AC195" s="627" t="str">
        <f t="shared" si="29"/>
        <v>0</v>
      </c>
    </row>
    <row r="196" spans="1:29" ht="39" hidden="1" customHeight="1" x14ac:dyDescent="0.2">
      <c r="A196" s="14" t="str">
        <f>Planning!A180</f>
        <v>I172</v>
      </c>
      <c r="B196" s="9">
        <f>Planning!B180</f>
        <v>0</v>
      </c>
      <c r="C196" s="9">
        <f>Planning!C180</f>
        <v>0</v>
      </c>
      <c r="D196" s="9">
        <f>Planning!D180</f>
        <v>0</v>
      </c>
      <c r="E196" s="3">
        <f>Planning!E180</f>
        <v>0</v>
      </c>
      <c r="F196" s="3" t="str">
        <f>IF(Planning!G180&lt;&gt;0,Planning!G180,"")</f>
        <v/>
      </c>
      <c r="G196" s="194">
        <f>Planning!H180</f>
        <v>0</v>
      </c>
      <c r="H196" s="4">
        <f>Planning!AM180</f>
        <v>0</v>
      </c>
      <c r="I196" s="198">
        <f ca="1">IF(OR(W196="1",AND(W196&lt;&gt;"1",G196=Lists!$A$17)),Y196,0)</f>
        <v>0</v>
      </c>
      <c r="J196" s="174"/>
      <c r="K196" s="32" t="str">
        <f ca="1">IF(AND(W196="2",G196&lt;&gt;Lists!$A$17),AA196,Z196)</f>
        <v/>
      </c>
      <c r="L196" s="33" t="str">
        <f t="shared" ca="1" si="30"/>
        <v/>
      </c>
      <c r="M196" s="5">
        <f>Planning!AN180</f>
        <v>0</v>
      </c>
      <c r="N196" s="5">
        <f>'Month 10'!M196+'Month 10'!N196-'Month 10'!O196</f>
        <v>0</v>
      </c>
      <c r="O196" s="166"/>
      <c r="P196" s="32" t="str">
        <f t="shared" si="25"/>
        <v/>
      </c>
      <c r="Q196" s="33" t="str">
        <f t="shared" si="31"/>
        <v/>
      </c>
      <c r="R196" s="89">
        <f ca="1">SUMIFS($J$25:$J$224,$C$25:$C$224,$C196,$G$25:$G$224,Lists!$A$16)</f>
        <v>0</v>
      </c>
      <c r="S196" s="89">
        <f t="shared" si="26"/>
        <v>0</v>
      </c>
      <c r="U196" s="2" t="str">
        <f t="shared" si="27"/>
        <v/>
      </c>
      <c r="W196" s="2" t="str">
        <f>IF(C196=0,"",LEFT(INDEX(Lists!$H$5:$H$49,MATCH(C196,Lists!$G$5:$G$49,0),1),1))</f>
        <v/>
      </c>
      <c r="Y196" s="4">
        <f ca="1">'Month 10'!H196+'Month 10'!I196-'Month 10'!J196</f>
        <v>0</v>
      </c>
      <c r="Z196" s="2" t="str">
        <f t="shared" ca="1" si="28"/>
        <v/>
      </c>
      <c r="AA196" s="2" t="str">
        <f t="shared" ca="1" si="32"/>
        <v/>
      </c>
      <c r="AC196" s="627" t="str">
        <f t="shared" si="29"/>
        <v>0</v>
      </c>
    </row>
    <row r="197" spans="1:29" ht="39" hidden="1" customHeight="1" x14ac:dyDescent="0.2">
      <c r="A197" s="14" t="str">
        <f>Planning!A181</f>
        <v>I173</v>
      </c>
      <c r="B197" s="9">
        <f>Planning!B181</f>
        <v>0</v>
      </c>
      <c r="C197" s="9">
        <f>Planning!C181</f>
        <v>0</v>
      </c>
      <c r="D197" s="9">
        <f>Planning!D181</f>
        <v>0</v>
      </c>
      <c r="E197" s="3">
        <f>Planning!E181</f>
        <v>0</v>
      </c>
      <c r="F197" s="3" t="str">
        <f>IF(Planning!G181&lt;&gt;0,Planning!G181,"")</f>
        <v/>
      </c>
      <c r="G197" s="194">
        <f>Planning!H181</f>
        <v>0</v>
      </c>
      <c r="H197" s="4">
        <f>Planning!AM181</f>
        <v>0</v>
      </c>
      <c r="I197" s="198">
        <f ca="1">IF(OR(W197="1",AND(W197&lt;&gt;"1",G197=Lists!$A$17)),Y197,0)</f>
        <v>0</v>
      </c>
      <c r="J197" s="174"/>
      <c r="K197" s="32" t="str">
        <f ca="1">IF(AND(W197="2",G197&lt;&gt;Lists!$A$17),AA197,Z197)</f>
        <v/>
      </c>
      <c r="L197" s="33" t="str">
        <f t="shared" ca="1" si="30"/>
        <v/>
      </c>
      <c r="M197" s="5">
        <f>Planning!AN181</f>
        <v>0</v>
      </c>
      <c r="N197" s="5">
        <f>'Month 10'!M197+'Month 10'!N197-'Month 10'!O197</f>
        <v>0</v>
      </c>
      <c r="O197" s="166"/>
      <c r="P197" s="32" t="str">
        <f t="shared" si="25"/>
        <v/>
      </c>
      <c r="Q197" s="33" t="str">
        <f t="shared" si="31"/>
        <v/>
      </c>
      <c r="R197" s="89">
        <f ca="1">SUMIFS($J$25:$J$224,$C$25:$C$224,$C197,$G$25:$G$224,Lists!$A$16)</f>
        <v>0</v>
      </c>
      <c r="S197" s="89">
        <f t="shared" si="26"/>
        <v>0</v>
      </c>
      <c r="U197" s="2" t="str">
        <f t="shared" si="27"/>
        <v/>
      </c>
      <c r="W197" s="2" t="str">
        <f>IF(C197=0,"",LEFT(INDEX(Lists!$H$5:$H$49,MATCH(C197,Lists!$G$5:$G$49,0),1),1))</f>
        <v/>
      </c>
      <c r="Y197" s="4">
        <f ca="1">'Month 10'!H197+'Month 10'!I197-'Month 10'!J197</f>
        <v>0</v>
      </c>
      <c r="Z197" s="2" t="str">
        <f t="shared" ca="1" si="28"/>
        <v/>
      </c>
      <c r="AA197" s="2" t="str">
        <f t="shared" ca="1" si="32"/>
        <v/>
      </c>
      <c r="AC197" s="627" t="str">
        <f t="shared" si="29"/>
        <v>0</v>
      </c>
    </row>
    <row r="198" spans="1:29" ht="39" hidden="1" customHeight="1" x14ac:dyDescent="0.2">
      <c r="A198" s="14" t="str">
        <f>Planning!A182</f>
        <v>I174</v>
      </c>
      <c r="B198" s="9">
        <f>Planning!B182</f>
        <v>0</v>
      </c>
      <c r="C198" s="9">
        <f>Planning!C182</f>
        <v>0</v>
      </c>
      <c r="D198" s="9">
        <f>Planning!D182</f>
        <v>0</v>
      </c>
      <c r="E198" s="3">
        <f>Planning!E182</f>
        <v>0</v>
      </c>
      <c r="F198" s="3" t="str">
        <f>IF(Planning!G182&lt;&gt;0,Planning!G182,"")</f>
        <v/>
      </c>
      <c r="G198" s="194">
        <f>Planning!H182</f>
        <v>0</v>
      </c>
      <c r="H198" s="4">
        <f>Planning!AM182</f>
        <v>0</v>
      </c>
      <c r="I198" s="198">
        <f ca="1">IF(OR(W198="1",AND(W198&lt;&gt;"1",G198=Lists!$A$17)),Y198,0)</f>
        <v>0</v>
      </c>
      <c r="J198" s="174"/>
      <c r="K198" s="32" t="str">
        <f ca="1">IF(AND(W198="2",G198&lt;&gt;Lists!$A$17),AA198,Z198)</f>
        <v/>
      </c>
      <c r="L198" s="33" t="str">
        <f t="shared" ca="1" si="30"/>
        <v/>
      </c>
      <c r="M198" s="5">
        <f>Planning!AN182</f>
        <v>0</v>
      </c>
      <c r="N198" s="5">
        <f>'Month 10'!M198+'Month 10'!N198-'Month 10'!O198</f>
        <v>0</v>
      </c>
      <c r="O198" s="166"/>
      <c r="P198" s="32" t="str">
        <f t="shared" si="25"/>
        <v/>
      </c>
      <c r="Q198" s="33" t="str">
        <f t="shared" si="31"/>
        <v/>
      </c>
      <c r="R198" s="89">
        <f ca="1">SUMIFS($J$25:$J$224,$C$25:$C$224,$C198,$G$25:$G$224,Lists!$A$16)</f>
        <v>0</v>
      </c>
      <c r="S198" s="89">
        <f t="shared" si="26"/>
        <v>0</v>
      </c>
      <c r="U198" s="2" t="str">
        <f t="shared" si="27"/>
        <v/>
      </c>
      <c r="W198" s="2" t="str">
        <f>IF(C198=0,"",LEFT(INDEX(Lists!$H$5:$H$49,MATCH(C198,Lists!$G$5:$G$49,0),1),1))</f>
        <v/>
      </c>
      <c r="Y198" s="4">
        <f ca="1">'Month 10'!H198+'Month 10'!I198-'Month 10'!J198</f>
        <v>0</v>
      </c>
      <c r="Z198" s="2" t="str">
        <f t="shared" ca="1" si="28"/>
        <v/>
      </c>
      <c r="AA198" s="2" t="str">
        <f t="shared" ca="1" si="32"/>
        <v/>
      </c>
      <c r="AC198" s="627" t="str">
        <f t="shared" si="29"/>
        <v>0</v>
      </c>
    </row>
    <row r="199" spans="1:29" ht="39" hidden="1" customHeight="1" x14ac:dyDescent="0.2">
      <c r="A199" s="14" t="str">
        <f>Planning!A183</f>
        <v>I175</v>
      </c>
      <c r="B199" s="9">
        <f>Planning!B183</f>
        <v>0</v>
      </c>
      <c r="C199" s="9">
        <f>Planning!C183</f>
        <v>0</v>
      </c>
      <c r="D199" s="9">
        <f>Planning!D183</f>
        <v>0</v>
      </c>
      <c r="E199" s="3">
        <f>Planning!E183</f>
        <v>0</v>
      </c>
      <c r="F199" s="3" t="str">
        <f>IF(Planning!G183&lt;&gt;0,Planning!G183,"")</f>
        <v/>
      </c>
      <c r="G199" s="194">
        <f>Planning!H183</f>
        <v>0</v>
      </c>
      <c r="H199" s="4">
        <f>Planning!AM183</f>
        <v>0</v>
      </c>
      <c r="I199" s="198">
        <f ca="1">IF(OR(W199="1",AND(W199&lt;&gt;"1",G199=Lists!$A$17)),Y199,0)</f>
        <v>0</v>
      </c>
      <c r="J199" s="174"/>
      <c r="K199" s="32" t="str">
        <f ca="1">IF(AND(W199="2",G199&lt;&gt;Lists!$A$17),AA199,Z199)</f>
        <v/>
      </c>
      <c r="L199" s="33" t="str">
        <f t="shared" ca="1" si="30"/>
        <v/>
      </c>
      <c r="M199" s="5">
        <f>Planning!AN183</f>
        <v>0</v>
      </c>
      <c r="N199" s="5">
        <f>'Month 10'!M199+'Month 10'!N199-'Month 10'!O199</f>
        <v>0</v>
      </c>
      <c r="O199" s="166"/>
      <c r="P199" s="32" t="str">
        <f t="shared" si="25"/>
        <v/>
      </c>
      <c r="Q199" s="33" t="str">
        <f t="shared" si="31"/>
        <v/>
      </c>
      <c r="R199" s="89">
        <f ca="1">SUMIFS($J$25:$J$224,$C$25:$C$224,$C199,$G$25:$G$224,Lists!$A$16)</f>
        <v>0</v>
      </c>
      <c r="S199" s="89">
        <f t="shared" si="26"/>
        <v>0</v>
      </c>
      <c r="U199" s="2" t="str">
        <f t="shared" si="27"/>
        <v/>
      </c>
      <c r="W199" s="2" t="str">
        <f>IF(C199=0,"",LEFT(INDEX(Lists!$H$5:$H$49,MATCH(C199,Lists!$G$5:$G$49,0),1),1))</f>
        <v/>
      </c>
      <c r="Y199" s="4">
        <f ca="1">'Month 10'!H199+'Month 10'!I199-'Month 10'!J199</f>
        <v>0</v>
      </c>
      <c r="Z199" s="2" t="str">
        <f t="shared" ca="1" si="28"/>
        <v/>
      </c>
      <c r="AA199" s="2" t="str">
        <f t="shared" ca="1" si="32"/>
        <v/>
      </c>
      <c r="AC199" s="627" t="str">
        <f t="shared" si="29"/>
        <v>0</v>
      </c>
    </row>
    <row r="200" spans="1:29" ht="39" hidden="1" customHeight="1" x14ac:dyDescent="0.2">
      <c r="A200" s="14" t="str">
        <f>Planning!A184</f>
        <v>I176</v>
      </c>
      <c r="B200" s="9">
        <f>Planning!B184</f>
        <v>0</v>
      </c>
      <c r="C200" s="9">
        <f>Planning!C184</f>
        <v>0</v>
      </c>
      <c r="D200" s="9">
        <f>Planning!D184</f>
        <v>0</v>
      </c>
      <c r="E200" s="3">
        <f>Planning!E184</f>
        <v>0</v>
      </c>
      <c r="F200" s="3" t="str">
        <f>IF(Planning!G184&lt;&gt;0,Planning!G184,"")</f>
        <v/>
      </c>
      <c r="G200" s="194">
        <f>Planning!H184</f>
        <v>0</v>
      </c>
      <c r="H200" s="4">
        <f>Planning!AM184</f>
        <v>0</v>
      </c>
      <c r="I200" s="198">
        <f ca="1">IF(OR(W200="1",AND(W200&lt;&gt;"1",G200=Lists!$A$17)),Y200,0)</f>
        <v>0</v>
      </c>
      <c r="J200" s="174"/>
      <c r="K200" s="32" t="str">
        <f ca="1">IF(AND(W200="2",G200&lt;&gt;Lists!$A$17),AA200,Z200)</f>
        <v/>
      </c>
      <c r="L200" s="33" t="str">
        <f t="shared" ca="1" si="30"/>
        <v/>
      </c>
      <c r="M200" s="5">
        <f>Planning!AN184</f>
        <v>0</v>
      </c>
      <c r="N200" s="5">
        <f>'Month 10'!M200+'Month 10'!N200-'Month 10'!O200</f>
        <v>0</v>
      </c>
      <c r="O200" s="166"/>
      <c r="P200" s="32" t="str">
        <f t="shared" si="25"/>
        <v/>
      </c>
      <c r="Q200" s="33" t="str">
        <f t="shared" si="31"/>
        <v/>
      </c>
      <c r="R200" s="89">
        <f ca="1">SUMIFS($J$25:$J$224,$C$25:$C$224,$C200,$G$25:$G$224,Lists!$A$16)</f>
        <v>0</v>
      </c>
      <c r="S200" s="89">
        <f t="shared" si="26"/>
        <v>0</v>
      </c>
      <c r="U200" s="2" t="str">
        <f t="shared" si="27"/>
        <v/>
      </c>
      <c r="W200" s="2" t="str">
        <f>IF(C200=0,"",LEFT(INDEX(Lists!$H$5:$H$49,MATCH(C200,Lists!$G$5:$G$49,0),1),1))</f>
        <v/>
      </c>
      <c r="Y200" s="4">
        <f ca="1">'Month 10'!H200+'Month 10'!I200-'Month 10'!J200</f>
        <v>0</v>
      </c>
      <c r="Z200" s="2" t="str">
        <f t="shared" ca="1" si="28"/>
        <v/>
      </c>
      <c r="AA200" s="2" t="str">
        <f t="shared" ca="1" si="32"/>
        <v/>
      </c>
      <c r="AC200" s="627" t="str">
        <f t="shared" si="29"/>
        <v>0</v>
      </c>
    </row>
    <row r="201" spans="1:29" ht="39" hidden="1" customHeight="1" x14ac:dyDescent="0.2">
      <c r="A201" s="14" t="str">
        <f>Planning!A185</f>
        <v>I177</v>
      </c>
      <c r="B201" s="9">
        <f>Planning!B185</f>
        <v>0</v>
      </c>
      <c r="C201" s="9">
        <f>Planning!C185</f>
        <v>0</v>
      </c>
      <c r="D201" s="9">
        <f>Planning!D185</f>
        <v>0</v>
      </c>
      <c r="E201" s="3">
        <f>Planning!E185</f>
        <v>0</v>
      </c>
      <c r="F201" s="3" t="str">
        <f>IF(Planning!G185&lt;&gt;0,Planning!G185,"")</f>
        <v/>
      </c>
      <c r="G201" s="194">
        <f>Planning!H185</f>
        <v>0</v>
      </c>
      <c r="H201" s="4">
        <f>Planning!AM185</f>
        <v>0</v>
      </c>
      <c r="I201" s="198">
        <f ca="1">IF(OR(W201="1",AND(W201&lt;&gt;"1",G201=Lists!$A$17)),Y201,0)</f>
        <v>0</v>
      </c>
      <c r="J201" s="174"/>
      <c r="K201" s="32" t="str">
        <f ca="1">IF(AND(W201="2",G201&lt;&gt;Lists!$A$17),AA201,Z201)</f>
        <v/>
      </c>
      <c r="L201" s="33" t="str">
        <f t="shared" ca="1" si="30"/>
        <v/>
      </c>
      <c r="M201" s="5">
        <f>Planning!AN185</f>
        <v>0</v>
      </c>
      <c r="N201" s="5">
        <f>'Month 10'!M201+'Month 10'!N201-'Month 10'!O201</f>
        <v>0</v>
      </c>
      <c r="O201" s="166"/>
      <c r="P201" s="32" t="str">
        <f t="shared" si="25"/>
        <v/>
      </c>
      <c r="Q201" s="33" t="str">
        <f t="shared" si="31"/>
        <v/>
      </c>
      <c r="R201" s="89">
        <f ca="1">SUMIFS($J$25:$J$224,$C$25:$C$224,$C201,$G$25:$G$224,Lists!$A$16)</f>
        <v>0</v>
      </c>
      <c r="S201" s="89">
        <f t="shared" si="26"/>
        <v>0</v>
      </c>
      <c r="U201" s="2" t="str">
        <f t="shared" si="27"/>
        <v/>
      </c>
      <c r="W201" s="2" t="str">
        <f>IF(C201=0,"",LEFT(INDEX(Lists!$H$5:$H$49,MATCH(C201,Lists!$G$5:$G$49,0),1),1))</f>
        <v/>
      </c>
      <c r="Y201" s="4">
        <f ca="1">'Month 10'!H201+'Month 10'!I201-'Month 10'!J201</f>
        <v>0</v>
      </c>
      <c r="Z201" s="2" t="str">
        <f t="shared" ca="1" si="28"/>
        <v/>
      </c>
      <c r="AA201" s="2" t="str">
        <f t="shared" ca="1" si="32"/>
        <v/>
      </c>
      <c r="AC201" s="627" t="str">
        <f t="shared" si="29"/>
        <v>0</v>
      </c>
    </row>
    <row r="202" spans="1:29" ht="39" hidden="1" customHeight="1" x14ac:dyDescent="0.2">
      <c r="A202" s="14" t="str">
        <f>Planning!A186</f>
        <v>I178</v>
      </c>
      <c r="B202" s="9">
        <f>Planning!B186</f>
        <v>0</v>
      </c>
      <c r="C202" s="9">
        <f>Planning!C186</f>
        <v>0</v>
      </c>
      <c r="D202" s="9">
        <f>Planning!D186</f>
        <v>0</v>
      </c>
      <c r="E202" s="3">
        <f>Planning!E186</f>
        <v>0</v>
      </c>
      <c r="F202" s="3" t="str">
        <f>IF(Planning!G186&lt;&gt;0,Planning!G186,"")</f>
        <v/>
      </c>
      <c r="G202" s="194">
        <f>Planning!H186</f>
        <v>0</v>
      </c>
      <c r="H202" s="4">
        <f>Planning!AM186</f>
        <v>0</v>
      </c>
      <c r="I202" s="198">
        <f ca="1">IF(OR(W202="1",AND(W202&lt;&gt;"1",G202=Lists!$A$17)),Y202,0)</f>
        <v>0</v>
      </c>
      <c r="J202" s="174"/>
      <c r="K202" s="32" t="str">
        <f ca="1">IF(AND(W202="2",G202&lt;&gt;Lists!$A$17),AA202,Z202)</f>
        <v/>
      </c>
      <c r="L202" s="33" t="str">
        <f t="shared" ca="1" si="30"/>
        <v/>
      </c>
      <c r="M202" s="5">
        <f>Planning!AN186</f>
        <v>0</v>
      </c>
      <c r="N202" s="5">
        <f>'Month 10'!M202+'Month 10'!N202-'Month 10'!O202</f>
        <v>0</v>
      </c>
      <c r="O202" s="166"/>
      <c r="P202" s="32" t="str">
        <f t="shared" si="25"/>
        <v/>
      </c>
      <c r="Q202" s="33" t="str">
        <f t="shared" si="31"/>
        <v/>
      </c>
      <c r="R202" s="89">
        <f ca="1">SUMIFS($J$25:$J$224,$C$25:$C$224,$C202,$G$25:$G$224,Lists!$A$16)</f>
        <v>0</v>
      </c>
      <c r="S202" s="89">
        <f t="shared" si="26"/>
        <v>0</v>
      </c>
      <c r="U202" s="2" t="str">
        <f t="shared" si="27"/>
        <v/>
      </c>
      <c r="W202" s="2" t="str">
        <f>IF(C202=0,"",LEFT(INDEX(Lists!$H$5:$H$49,MATCH(C202,Lists!$G$5:$G$49,0),1),1))</f>
        <v/>
      </c>
      <c r="Y202" s="4">
        <f ca="1">'Month 10'!H202+'Month 10'!I202-'Month 10'!J202</f>
        <v>0</v>
      </c>
      <c r="Z202" s="2" t="str">
        <f t="shared" ca="1" si="28"/>
        <v/>
      </c>
      <c r="AA202" s="2" t="str">
        <f t="shared" ca="1" si="32"/>
        <v/>
      </c>
      <c r="AC202" s="627" t="str">
        <f t="shared" si="29"/>
        <v>0</v>
      </c>
    </row>
    <row r="203" spans="1:29" ht="39" hidden="1" customHeight="1" x14ac:dyDescent="0.2">
      <c r="A203" s="14" t="str">
        <f>Planning!A187</f>
        <v>I179</v>
      </c>
      <c r="B203" s="9">
        <f>Planning!B187</f>
        <v>0</v>
      </c>
      <c r="C203" s="9">
        <f>Planning!C187</f>
        <v>0</v>
      </c>
      <c r="D203" s="9">
        <f>Planning!D187</f>
        <v>0</v>
      </c>
      <c r="E203" s="3">
        <f>Planning!E187</f>
        <v>0</v>
      </c>
      <c r="F203" s="3" t="str">
        <f>IF(Planning!G187&lt;&gt;0,Planning!G187,"")</f>
        <v/>
      </c>
      <c r="G203" s="194">
        <f>Planning!H187</f>
        <v>0</v>
      </c>
      <c r="H203" s="4">
        <f>Planning!AM187</f>
        <v>0</v>
      </c>
      <c r="I203" s="198">
        <f ca="1">IF(OR(W203="1",AND(W203&lt;&gt;"1",G203=Lists!$A$17)),Y203,0)</f>
        <v>0</v>
      </c>
      <c r="J203" s="174"/>
      <c r="K203" s="32" t="str">
        <f ca="1">IF(AND(W203="2",G203&lt;&gt;Lists!$A$17),AA203,Z203)</f>
        <v/>
      </c>
      <c r="L203" s="33" t="str">
        <f t="shared" ca="1" si="30"/>
        <v/>
      </c>
      <c r="M203" s="5">
        <f>Planning!AN187</f>
        <v>0</v>
      </c>
      <c r="N203" s="5">
        <f>'Month 10'!M203+'Month 10'!N203-'Month 10'!O203</f>
        <v>0</v>
      </c>
      <c r="O203" s="166"/>
      <c r="P203" s="32" t="str">
        <f t="shared" si="25"/>
        <v/>
      </c>
      <c r="Q203" s="33" t="str">
        <f t="shared" si="31"/>
        <v/>
      </c>
      <c r="R203" s="89">
        <f ca="1">SUMIFS($J$25:$J$224,$C$25:$C$224,$C203,$G$25:$G$224,Lists!$A$16)</f>
        <v>0</v>
      </c>
      <c r="S203" s="89">
        <f t="shared" si="26"/>
        <v>0</v>
      </c>
      <c r="U203" s="2" t="str">
        <f t="shared" si="27"/>
        <v/>
      </c>
      <c r="W203" s="2" t="str">
        <f>IF(C203=0,"",LEFT(INDEX(Lists!$H$5:$H$49,MATCH(C203,Lists!$G$5:$G$49,0),1),1))</f>
        <v/>
      </c>
      <c r="Y203" s="4">
        <f ca="1">'Month 10'!H203+'Month 10'!I203-'Month 10'!J203</f>
        <v>0</v>
      </c>
      <c r="Z203" s="2" t="str">
        <f t="shared" ca="1" si="28"/>
        <v/>
      </c>
      <c r="AA203" s="2" t="str">
        <f t="shared" ca="1" si="32"/>
        <v/>
      </c>
      <c r="AC203" s="627" t="str">
        <f t="shared" si="29"/>
        <v>0</v>
      </c>
    </row>
    <row r="204" spans="1:29" ht="39" hidden="1" customHeight="1" x14ac:dyDescent="0.2">
      <c r="A204" s="14" t="str">
        <f>Planning!A188</f>
        <v>I180</v>
      </c>
      <c r="B204" s="9">
        <f>Planning!B188</f>
        <v>0</v>
      </c>
      <c r="C204" s="9">
        <f>Planning!C188</f>
        <v>0</v>
      </c>
      <c r="D204" s="9">
        <f>Planning!D188</f>
        <v>0</v>
      </c>
      <c r="E204" s="3">
        <f>Planning!E188</f>
        <v>0</v>
      </c>
      <c r="F204" s="3" t="str">
        <f>IF(Planning!G188&lt;&gt;0,Planning!G188,"")</f>
        <v/>
      </c>
      <c r="G204" s="194">
        <f>Planning!H188</f>
        <v>0</v>
      </c>
      <c r="H204" s="4">
        <f>Planning!AM188</f>
        <v>0</v>
      </c>
      <c r="I204" s="198">
        <f ca="1">IF(OR(W204="1",AND(W204&lt;&gt;"1",G204=Lists!$A$17)),Y204,0)</f>
        <v>0</v>
      </c>
      <c r="J204" s="174"/>
      <c r="K204" s="32" t="str">
        <f ca="1">IF(AND(W204="2",G204&lt;&gt;Lists!$A$17),AA204,Z204)</f>
        <v/>
      </c>
      <c r="L204" s="33" t="str">
        <f t="shared" ca="1" si="30"/>
        <v/>
      </c>
      <c r="M204" s="5">
        <f>Planning!AN188</f>
        <v>0</v>
      </c>
      <c r="N204" s="5">
        <f>'Month 10'!M204+'Month 10'!N204-'Month 10'!O204</f>
        <v>0</v>
      </c>
      <c r="O204" s="166"/>
      <c r="P204" s="32" t="str">
        <f t="shared" si="25"/>
        <v/>
      </c>
      <c r="Q204" s="33" t="str">
        <f t="shared" si="31"/>
        <v/>
      </c>
      <c r="R204" s="89">
        <f ca="1">SUMIFS($J$25:$J$224,$C$25:$C$224,$C204,$G$25:$G$224,Lists!$A$16)</f>
        <v>0</v>
      </c>
      <c r="S204" s="89">
        <f t="shared" si="26"/>
        <v>0</v>
      </c>
      <c r="U204" s="2" t="str">
        <f t="shared" si="27"/>
        <v/>
      </c>
      <c r="W204" s="2" t="str">
        <f>IF(C204=0,"",LEFT(INDEX(Lists!$H$5:$H$49,MATCH(C204,Lists!$G$5:$G$49,0),1),1))</f>
        <v/>
      </c>
      <c r="Y204" s="4">
        <f ca="1">'Month 10'!H204+'Month 10'!I204-'Month 10'!J204</f>
        <v>0</v>
      </c>
      <c r="Z204" s="2" t="str">
        <f t="shared" ca="1" si="28"/>
        <v/>
      </c>
      <c r="AA204" s="2" t="str">
        <f t="shared" ca="1" si="32"/>
        <v/>
      </c>
      <c r="AC204" s="627" t="str">
        <f t="shared" si="29"/>
        <v>0</v>
      </c>
    </row>
    <row r="205" spans="1:29" ht="39" hidden="1" customHeight="1" x14ac:dyDescent="0.2">
      <c r="A205" s="14" t="str">
        <f>Planning!A189</f>
        <v>I181</v>
      </c>
      <c r="B205" s="9">
        <f>Planning!B189</f>
        <v>0</v>
      </c>
      <c r="C205" s="9">
        <f>Planning!C189</f>
        <v>0</v>
      </c>
      <c r="D205" s="9">
        <f>Planning!D189</f>
        <v>0</v>
      </c>
      <c r="E205" s="3">
        <f>Planning!E189</f>
        <v>0</v>
      </c>
      <c r="F205" s="3" t="str">
        <f>IF(Planning!G189&lt;&gt;0,Planning!G189,"")</f>
        <v/>
      </c>
      <c r="G205" s="194">
        <f>Planning!H189</f>
        <v>0</v>
      </c>
      <c r="H205" s="4">
        <f>Planning!AM189</f>
        <v>0</v>
      </c>
      <c r="I205" s="198">
        <f ca="1">IF(OR(W205="1",AND(W205&lt;&gt;"1",G205=Lists!$A$17)),Y205,0)</f>
        <v>0</v>
      </c>
      <c r="J205" s="174"/>
      <c r="K205" s="32" t="str">
        <f ca="1">IF(AND(W205="2",G205&lt;&gt;Lists!$A$17),AA205,Z205)</f>
        <v/>
      </c>
      <c r="L205" s="33" t="str">
        <f t="shared" ca="1" si="30"/>
        <v/>
      </c>
      <c r="M205" s="5">
        <f>Planning!AN189</f>
        <v>0</v>
      </c>
      <c r="N205" s="5">
        <f>'Month 10'!M205+'Month 10'!N205-'Month 10'!O205</f>
        <v>0</v>
      </c>
      <c r="O205" s="166"/>
      <c r="P205" s="32" t="str">
        <f t="shared" si="25"/>
        <v/>
      </c>
      <c r="Q205" s="33" t="str">
        <f t="shared" si="31"/>
        <v/>
      </c>
      <c r="R205" s="89">
        <f ca="1">SUMIFS($J$25:$J$224,$C$25:$C$224,$C205,$G$25:$G$224,Lists!$A$16)</f>
        <v>0</v>
      </c>
      <c r="S205" s="89">
        <f t="shared" si="26"/>
        <v>0</v>
      </c>
      <c r="U205" s="2" t="str">
        <f t="shared" si="27"/>
        <v/>
      </c>
      <c r="W205" s="2" t="str">
        <f>IF(C205=0,"",LEFT(INDEX(Lists!$H$5:$H$49,MATCH(C205,Lists!$G$5:$G$49,0),1),1))</f>
        <v/>
      </c>
      <c r="Y205" s="4">
        <f ca="1">'Month 10'!H205+'Month 10'!I205-'Month 10'!J205</f>
        <v>0</v>
      </c>
      <c r="Z205" s="2" t="str">
        <f t="shared" ca="1" si="28"/>
        <v/>
      </c>
      <c r="AA205" s="2" t="str">
        <f t="shared" ca="1" si="32"/>
        <v/>
      </c>
      <c r="AC205" s="627" t="str">
        <f t="shared" si="29"/>
        <v>0</v>
      </c>
    </row>
    <row r="206" spans="1:29" ht="39" hidden="1" customHeight="1" x14ac:dyDescent="0.2">
      <c r="A206" s="14" t="str">
        <f>Planning!A190</f>
        <v>I182</v>
      </c>
      <c r="B206" s="9">
        <f>Planning!B190</f>
        <v>0</v>
      </c>
      <c r="C206" s="9">
        <f>Planning!C190</f>
        <v>0</v>
      </c>
      <c r="D206" s="9">
        <f>Planning!D190</f>
        <v>0</v>
      </c>
      <c r="E206" s="3">
        <f>Planning!E190</f>
        <v>0</v>
      </c>
      <c r="F206" s="3" t="str">
        <f>IF(Planning!G190&lt;&gt;0,Planning!G190,"")</f>
        <v/>
      </c>
      <c r="G206" s="194">
        <f>Planning!H190</f>
        <v>0</v>
      </c>
      <c r="H206" s="4">
        <f>Planning!AM190</f>
        <v>0</v>
      </c>
      <c r="I206" s="198">
        <f ca="1">IF(OR(W206="1",AND(W206&lt;&gt;"1",G206=Lists!$A$17)),Y206,0)</f>
        <v>0</v>
      </c>
      <c r="J206" s="174"/>
      <c r="K206" s="32" t="str">
        <f ca="1">IF(AND(W206="2",G206&lt;&gt;Lists!$A$17),AA206,Z206)</f>
        <v/>
      </c>
      <c r="L206" s="33" t="str">
        <f t="shared" ca="1" si="30"/>
        <v/>
      </c>
      <c r="M206" s="5">
        <f>Planning!AN190</f>
        <v>0</v>
      </c>
      <c r="N206" s="5">
        <f>'Month 10'!M206+'Month 10'!N206-'Month 10'!O206</f>
        <v>0</v>
      </c>
      <c r="O206" s="166"/>
      <c r="P206" s="32" t="str">
        <f t="shared" si="25"/>
        <v/>
      </c>
      <c r="Q206" s="33" t="str">
        <f t="shared" si="31"/>
        <v/>
      </c>
      <c r="R206" s="89">
        <f ca="1">SUMIFS($J$25:$J$224,$C$25:$C$224,$C206,$G$25:$G$224,Lists!$A$16)</f>
        <v>0</v>
      </c>
      <c r="S206" s="89">
        <f t="shared" si="26"/>
        <v>0</v>
      </c>
      <c r="U206" s="2" t="str">
        <f t="shared" si="27"/>
        <v/>
      </c>
      <c r="W206" s="2" t="str">
        <f>IF(C206=0,"",LEFT(INDEX(Lists!$H$5:$H$49,MATCH(C206,Lists!$G$5:$G$49,0),1),1))</f>
        <v/>
      </c>
      <c r="Y206" s="4">
        <f ca="1">'Month 10'!H206+'Month 10'!I206-'Month 10'!J206</f>
        <v>0</v>
      </c>
      <c r="Z206" s="2" t="str">
        <f t="shared" ca="1" si="28"/>
        <v/>
      </c>
      <c r="AA206" s="2" t="str">
        <f t="shared" ca="1" si="32"/>
        <v/>
      </c>
      <c r="AC206" s="627" t="str">
        <f t="shared" si="29"/>
        <v>0</v>
      </c>
    </row>
    <row r="207" spans="1:29" ht="39" hidden="1" customHeight="1" x14ac:dyDescent="0.2">
      <c r="A207" s="14" t="str">
        <f>Planning!A191</f>
        <v>I183</v>
      </c>
      <c r="B207" s="9">
        <f>Planning!B191</f>
        <v>0</v>
      </c>
      <c r="C207" s="9">
        <f>Planning!C191</f>
        <v>0</v>
      </c>
      <c r="D207" s="9">
        <f>Planning!D191</f>
        <v>0</v>
      </c>
      <c r="E207" s="3">
        <f>Planning!E191</f>
        <v>0</v>
      </c>
      <c r="F207" s="3" t="str">
        <f>IF(Planning!G191&lt;&gt;0,Planning!G191,"")</f>
        <v/>
      </c>
      <c r="G207" s="194">
        <f>Planning!H191</f>
        <v>0</v>
      </c>
      <c r="H207" s="4">
        <f>Planning!AM191</f>
        <v>0</v>
      </c>
      <c r="I207" s="198">
        <f ca="1">IF(OR(W207="1",AND(W207&lt;&gt;"1",G207=Lists!$A$17)),Y207,0)</f>
        <v>0</v>
      </c>
      <c r="J207" s="174"/>
      <c r="K207" s="32" t="str">
        <f ca="1">IF(AND(W207="2",G207&lt;&gt;Lists!$A$17),AA207,Z207)</f>
        <v/>
      </c>
      <c r="L207" s="33" t="str">
        <f t="shared" ca="1" si="30"/>
        <v/>
      </c>
      <c r="M207" s="5">
        <f>Planning!AN191</f>
        <v>0</v>
      </c>
      <c r="N207" s="5">
        <f>'Month 10'!M207+'Month 10'!N207-'Month 10'!O207</f>
        <v>0</v>
      </c>
      <c r="O207" s="166"/>
      <c r="P207" s="32" t="str">
        <f t="shared" si="25"/>
        <v/>
      </c>
      <c r="Q207" s="33" t="str">
        <f t="shared" si="31"/>
        <v/>
      </c>
      <c r="R207" s="89">
        <f ca="1">SUMIFS($J$25:$J$224,$C$25:$C$224,$C207,$G$25:$G$224,Lists!$A$16)</f>
        <v>0</v>
      </c>
      <c r="S207" s="89">
        <f t="shared" si="26"/>
        <v>0</v>
      </c>
      <c r="U207" s="2" t="str">
        <f t="shared" si="27"/>
        <v/>
      </c>
      <c r="W207" s="2" t="str">
        <f>IF(C207=0,"",LEFT(INDEX(Lists!$H$5:$H$49,MATCH(C207,Lists!$G$5:$G$49,0),1),1))</f>
        <v/>
      </c>
      <c r="Y207" s="4">
        <f ca="1">'Month 10'!H207+'Month 10'!I207-'Month 10'!J207</f>
        <v>0</v>
      </c>
      <c r="Z207" s="2" t="str">
        <f t="shared" ca="1" si="28"/>
        <v/>
      </c>
      <c r="AA207" s="2" t="str">
        <f t="shared" ca="1" si="32"/>
        <v/>
      </c>
      <c r="AC207" s="627" t="str">
        <f t="shared" si="29"/>
        <v>0</v>
      </c>
    </row>
    <row r="208" spans="1:29" ht="39" hidden="1" customHeight="1" x14ac:dyDescent="0.2">
      <c r="A208" s="14" t="str">
        <f>Planning!A192</f>
        <v>I184</v>
      </c>
      <c r="B208" s="9">
        <f>Planning!B192</f>
        <v>0</v>
      </c>
      <c r="C208" s="9">
        <f>Planning!C192</f>
        <v>0</v>
      </c>
      <c r="D208" s="9">
        <f>Planning!D192</f>
        <v>0</v>
      </c>
      <c r="E208" s="3">
        <f>Planning!E192</f>
        <v>0</v>
      </c>
      <c r="F208" s="3" t="str">
        <f>IF(Planning!G192&lt;&gt;0,Planning!G192,"")</f>
        <v/>
      </c>
      <c r="G208" s="194">
        <f>Planning!H192</f>
        <v>0</v>
      </c>
      <c r="H208" s="4">
        <f>Planning!AM192</f>
        <v>0</v>
      </c>
      <c r="I208" s="198">
        <f ca="1">IF(OR(W208="1",AND(W208&lt;&gt;"1",G208=Lists!$A$17)),Y208,0)</f>
        <v>0</v>
      </c>
      <c r="J208" s="174"/>
      <c r="K208" s="32" t="str">
        <f ca="1">IF(AND(W208="2",G208&lt;&gt;Lists!$A$17),AA208,Z208)</f>
        <v/>
      </c>
      <c r="L208" s="33" t="str">
        <f t="shared" ca="1" si="30"/>
        <v/>
      </c>
      <c r="M208" s="5">
        <f>Planning!AN192</f>
        <v>0</v>
      </c>
      <c r="N208" s="5">
        <f>'Month 10'!M208+'Month 10'!N208-'Month 10'!O208</f>
        <v>0</v>
      </c>
      <c r="O208" s="166"/>
      <c r="P208" s="32" t="str">
        <f t="shared" si="25"/>
        <v/>
      </c>
      <c r="Q208" s="33" t="str">
        <f t="shared" si="31"/>
        <v/>
      </c>
      <c r="R208" s="89">
        <f ca="1">SUMIFS($J$25:$J$224,$C$25:$C$224,$C208,$G$25:$G$224,Lists!$A$16)</f>
        <v>0</v>
      </c>
      <c r="S208" s="89">
        <f t="shared" si="26"/>
        <v>0</v>
      </c>
      <c r="U208" s="2" t="str">
        <f t="shared" si="27"/>
        <v/>
      </c>
      <c r="W208" s="2" t="str">
        <f>IF(C208=0,"",LEFT(INDEX(Lists!$H$5:$H$49,MATCH(C208,Lists!$G$5:$G$49,0),1),1))</f>
        <v/>
      </c>
      <c r="Y208" s="4">
        <f ca="1">'Month 10'!H208+'Month 10'!I208-'Month 10'!J208</f>
        <v>0</v>
      </c>
      <c r="Z208" s="2" t="str">
        <f t="shared" ca="1" si="28"/>
        <v/>
      </c>
      <c r="AA208" s="2" t="str">
        <f t="shared" ca="1" si="32"/>
        <v/>
      </c>
      <c r="AC208" s="627" t="str">
        <f t="shared" si="29"/>
        <v>0</v>
      </c>
    </row>
    <row r="209" spans="1:29" ht="39" hidden="1" customHeight="1" x14ac:dyDescent="0.2">
      <c r="A209" s="14" t="str">
        <f>Planning!A193</f>
        <v>I185</v>
      </c>
      <c r="B209" s="9">
        <f>Planning!B193</f>
        <v>0</v>
      </c>
      <c r="C209" s="9">
        <f>Planning!C193</f>
        <v>0</v>
      </c>
      <c r="D209" s="9">
        <f>Planning!D193</f>
        <v>0</v>
      </c>
      <c r="E209" s="3">
        <f>Planning!E193</f>
        <v>0</v>
      </c>
      <c r="F209" s="3" t="str">
        <f>IF(Planning!G193&lt;&gt;0,Planning!G193,"")</f>
        <v/>
      </c>
      <c r="G209" s="194">
        <f>Planning!H193</f>
        <v>0</v>
      </c>
      <c r="H209" s="4">
        <f>Planning!AM193</f>
        <v>0</v>
      </c>
      <c r="I209" s="198">
        <f ca="1">IF(OR(W209="1",AND(W209&lt;&gt;"1",G209=Lists!$A$17)),Y209,0)</f>
        <v>0</v>
      </c>
      <c r="J209" s="174"/>
      <c r="K209" s="32" t="str">
        <f ca="1">IF(AND(W209="2",G209&lt;&gt;Lists!$A$17),AA209,Z209)</f>
        <v/>
      </c>
      <c r="L209" s="33" t="str">
        <f t="shared" ca="1" si="30"/>
        <v/>
      </c>
      <c r="M209" s="5">
        <f>Planning!AN193</f>
        <v>0</v>
      </c>
      <c r="N209" s="5">
        <f>'Month 10'!M209+'Month 10'!N209-'Month 10'!O209</f>
        <v>0</v>
      </c>
      <c r="O209" s="166"/>
      <c r="P209" s="32" t="str">
        <f t="shared" si="25"/>
        <v/>
      </c>
      <c r="Q209" s="33" t="str">
        <f t="shared" si="31"/>
        <v/>
      </c>
      <c r="R209" s="89">
        <f ca="1">SUMIFS($J$25:$J$224,$C$25:$C$224,$C209,$G$25:$G$224,Lists!$A$16)</f>
        <v>0</v>
      </c>
      <c r="S209" s="89">
        <f t="shared" si="26"/>
        <v>0</v>
      </c>
      <c r="U209" s="2" t="str">
        <f t="shared" si="27"/>
        <v/>
      </c>
      <c r="W209" s="2" t="str">
        <f>IF(C209=0,"",LEFT(INDEX(Lists!$H$5:$H$49,MATCH(C209,Lists!$G$5:$G$49,0),1),1))</f>
        <v/>
      </c>
      <c r="Y209" s="4">
        <f ca="1">'Month 10'!H209+'Month 10'!I209-'Month 10'!J209</f>
        <v>0</v>
      </c>
      <c r="Z209" s="2" t="str">
        <f t="shared" ca="1" si="28"/>
        <v/>
      </c>
      <c r="AA209" s="2" t="str">
        <f t="shared" ca="1" si="32"/>
        <v/>
      </c>
      <c r="AC209" s="627" t="str">
        <f t="shared" si="29"/>
        <v>0</v>
      </c>
    </row>
    <row r="210" spans="1:29" ht="39" hidden="1" customHeight="1" x14ac:dyDescent="0.2">
      <c r="A210" s="14" t="str">
        <f>Planning!A194</f>
        <v>I186</v>
      </c>
      <c r="B210" s="9">
        <f>Planning!B194</f>
        <v>0</v>
      </c>
      <c r="C210" s="9">
        <f>Planning!C194</f>
        <v>0</v>
      </c>
      <c r="D210" s="9">
        <f>Planning!D194</f>
        <v>0</v>
      </c>
      <c r="E210" s="3">
        <f>Planning!E194</f>
        <v>0</v>
      </c>
      <c r="F210" s="3" t="str">
        <f>IF(Planning!G194&lt;&gt;0,Planning!G194,"")</f>
        <v/>
      </c>
      <c r="G210" s="194">
        <f>Planning!H194</f>
        <v>0</v>
      </c>
      <c r="H210" s="4">
        <f>Planning!AM194</f>
        <v>0</v>
      </c>
      <c r="I210" s="198">
        <f ca="1">IF(OR(W210="1",AND(W210&lt;&gt;"1",G210=Lists!$A$17)),Y210,0)</f>
        <v>0</v>
      </c>
      <c r="J210" s="174"/>
      <c r="K210" s="32" t="str">
        <f ca="1">IF(AND(W210="2",G210&lt;&gt;Lists!$A$17),AA210,Z210)</f>
        <v/>
      </c>
      <c r="L210" s="33" t="str">
        <f t="shared" ca="1" si="30"/>
        <v/>
      </c>
      <c r="M210" s="5">
        <f>Planning!AN194</f>
        <v>0</v>
      </c>
      <c r="N210" s="5">
        <f>'Month 10'!M210+'Month 10'!N210-'Month 10'!O210</f>
        <v>0</v>
      </c>
      <c r="O210" s="166"/>
      <c r="P210" s="32" t="str">
        <f t="shared" si="25"/>
        <v/>
      </c>
      <c r="Q210" s="33" t="str">
        <f t="shared" si="31"/>
        <v/>
      </c>
      <c r="R210" s="89">
        <f ca="1">SUMIFS($J$25:$J$224,$C$25:$C$224,$C210,$G$25:$G$224,Lists!$A$16)</f>
        <v>0</v>
      </c>
      <c r="S210" s="89">
        <f t="shared" si="26"/>
        <v>0</v>
      </c>
      <c r="U210" s="2" t="str">
        <f t="shared" si="27"/>
        <v/>
      </c>
      <c r="W210" s="2" t="str">
        <f>IF(C210=0,"",LEFT(INDEX(Lists!$H$5:$H$49,MATCH(C210,Lists!$G$5:$G$49,0),1),1))</f>
        <v/>
      </c>
      <c r="Y210" s="4">
        <f ca="1">'Month 10'!H210+'Month 10'!I210-'Month 10'!J210</f>
        <v>0</v>
      </c>
      <c r="Z210" s="2" t="str">
        <f t="shared" ca="1" si="28"/>
        <v/>
      </c>
      <c r="AA210" s="2" t="str">
        <f t="shared" ca="1" si="32"/>
        <v/>
      </c>
      <c r="AC210" s="627" t="str">
        <f t="shared" si="29"/>
        <v>0</v>
      </c>
    </row>
    <row r="211" spans="1:29" ht="39" hidden="1" customHeight="1" x14ac:dyDescent="0.2">
      <c r="A211" s="14" t="str">
        <f>Planning!A195</f>
        <v>I187</v>
      </c>
      <c r="B211" s="9">
        <f>Planning!B195</f>
        <v>0</v>
      </c>
      <c r="C211" s="9">
        <f>Planning!C195</f>
        <v>0</v>
      </c>
      <c r="D211" s="9">
        <f>Planning!D195</f>
        <v>0</v>
      </c>
      <c r="E211" s="3">
        <f>Planning!E195</f>
        <v>0</v>
      </c>
      <c r="F211" s="3" t="str">
        <f>IF(Planning!G195&lt;&gt;0,Planning!G195,"")</f>
        <v/>
      </c>
      <c r="G211" s="194">
        <f>Planning!H195</f>
        <v>0</v>
      </c>
      <c r="H211" s="4">
        <f>Planning!AM195</f>
        <v>0</v>
      </c>
      <c r="I211" s="198">
        <f ca="1">IF(OR(W211="1",AND(W211&lt;&gt;"1",G211=Lists!$A$17)),Y211,0)</f>
        <v>0</v>
      </c>
      <c r="J211" s="174"/>
      <c r="K211" s="32" t="str">
        <f ca="1">IF(AND(W211="2",G211&lt;&gt;Lists!$A$17),AA211,Z211)</f>
        <v/>
      </c>
      <c r="L211" s="33" t="str">
        <f t="shared" ca="1" si="30"/>
        <v/>
      </c>
      <c r="M211" s="5">
        <f>Planning!AN195</f>
        <v>0</v>
      </c>
      <c r="N211" s="5">
        <f>'Month 10'!M211+'Month 10'!N211-'Month 10'!O211</f>
        <v>0</v>
      </c>
      <c r="O211" s="166"/>
      <c r="P211" s="32" t="str">
        <f t="shared" si="25"/>
        <v/>
      </c>
      <c r="Q211" s="33" t="str">
        <f t="shared" si="31"/>
        <v/>
      </c>
      <c r="R211" s="89">
        <f ca="1">SUMIFS($J$25:$J$224,$C$25:$C$224,$C211,$G$25:$G$224,Lists!$A$16)</f>
        <v>0</v>
      </c>
      <c r="S211" s="89">
        <f t="shared" si="26"/>
        <v>0</v>
      </c>
      <c r="U211" s="2" t="str">
        <f t="shared" si="27"/>
        <v/>
      </c>
      <c r="W211" s="2" t="str">
        <f>IF(C211=0,"",LEFT(INDEX(Lists!$H$5:$H$49,MATCH(C211,Lists!$G$5:$G$49,0),1),1))</f>
        <v/>
      </c>
      <c r="Y211" s="4">
        <f ca="1">'Month 10'!H211+'Month 10'!I211-'Month 10'!J211</f>
        <v>0</v>
      </c>
      <c r="Z211" s="2" t="str">
        <f t="shared" ca="1" si="28"/>
        <v/>
      </c>
      <c r="AA211" s="2" t="str">
        <f t="shared" ca="1" si="32"/>
        <v/>
      </c>
      <c r="AC211" s="627" t="str">
        <f t="shared" si="29"/>
        <v>0</v>
      </c>
    </row>
    <row r="212" spans="1:29" ht="39" hidden="1" customHeight="1" x14ac:dyDescent="0.2">
      <c r="A212" s="14" t="str">
        <f>Planning!A196</f>
        <v>I188</v>
      </c>
      <c r="B212" s="9">
        <f>Planning!B196</f>
        <v>0</v>
      </c>
      <c r="C212" s="9">
        <f>Planning!C196</f>
        <v>0</v>
      </c>
      <c r="D212" s="9">
        <f>Planning!D196</f>
        <v>0</v>
      </c>
      <c r="E212" s="3">
        <f>Planning!E196</f>
        <v>0</v>
      </c>
      <c r="F212" s="3" t="str">
        <f>IF(Planning!G196&lt;&gt;0,Planning!G196,"")</f>
        <v/>
      </c>
      <c r="G212" s="194">
        <f>Planning!H196</f>
        <v>0</v>
      </c>
      <c r="H212" s="4">
        <f>Planning!AM196</f>
        <v>0</v>
      </c>
      <c r="I212" s="198">
        <f ca="1">IF(OR(W212="1",AND(W212&lt;&gt;"1",G212=Lists!$A$17)),Y212,0)</f>
        <v>0</v>
      </c>
      <c r="J212" s="174"/>
      <c r="K212" s="32" t="str">
        <f ca="1">IF(AND(W212="2",G212&lt;&gt;Lists!$A$17),AA212,Z212)</f>
        <v/>
      </c>
      <c r="L212" s="33" t="str">
        <f t="shared" ca="1" si="30"/>
        <v/>
      </c>
      <c r="M212" s="5">
        <f>Planning!AN196</f>
        <v>0</v>
      </c>
      <c r="N212" s="5">
        <f>'Month 10'!M212+'Month 10'!N212-'Month 10'!O212</f>
        <v>0</v>
      </c>
      <c r="O212" s="166"/>
      <c r="P212" s="32" t="str">
        <f t="shared" si="25"/>
        <v/>
      </c>
      <c r="Q212" s="33" t="str">
        <f t="shared" si="31"/>
        <v/>
      </c>
      <c r="R212" s="89">
        <f ca="1">SUMIFS($J$25:$J$224,$C$25:$C$224,$C212,$G$25:$G$224,Lists!$A$16)</f>
        <v>0</v>
      </c>
      <c r="S212" s="89">
        <f t="shared" si="26"/>
        <v>0</v>
      </c>
      <c r="U212" s="2" t="str">
        <f t="shared" si="27"/>
        <v/>
      </c>
      <c r="W212" s="2" t="str">
        <f>IF(C212=0,"",LEFT(INDEX(Lists!$H$5:$H$49,MATCH(C212,Lists!$G$5:$G$49,0),1),1))</f>
        <v/>
      </c>
      <c r="Y212" s="4">
        <f ca="1">'Month 10'!H212+'Month 10'!I212-'Month 10'!J212</f>
        <v>0</v>
      </c>
      <c r="Z212" s="2" t="str">
        <f t="shared" ca="1" si="28"/>
        <v/>
      </c>
      <c r="AA212" s="2" t="str">
        <f t="shared" ca="1" si="32"/>
        <v/>
      </c>
      <c r="AC212" s="627" t="str">
        <f t="shared" si="29"/>
        <v>0</v>
      </c>
    </row>
    <row r="213" spans="1:29" ht="39" hidden="1" customHeight="1" x14ac:dyDescent="0.2">
      <c r="A213" s="14" t="str">
        <f>Planning!A197</f>
        <v>I189</v>
      </c>
      <c r="B213" s="9">
        <f>Planning!B197</f>
        <v>0</v>
      </c>
      <c r="C213" s="9">
        <f>Planning!C197</f>
        <v>0</v>
      </c>
      <c r="D213" s="9">
        <f>Planning!D197</f>
        <v>0</v>
      </c>
      <c r="E213" s="3">
        <f>Planning!E197</f>
        <v>0</v>
      </c>
      <c r="F213" s="3" t="str">
        <f>IF(Planning!G197&lt;&gt;0,Planning!G197,"")</f>
        <v/>
      </c>
      <c r="G213" s="194">
        <f>Planning!H197</f>
        <v>0</v>
      </c>
      <c r="H213" s="4">
        <f>Planning!AM197</f>
        <v>0</v>
      </c>
      <c r="I213" s="198">
        <f ca="1">IF(OR(W213="1",AND(W213&lt;&gt;"1",G213=Lists!$A$17)),Y213,0)</f>
        <v>0</v>
      </c>
      <c r="J213" s="174"/>
      <c r="K213" s="32" t="str">
        <f ca="1">IF(AND(W213="2",G213&lt;&gt;Lists!$A$17),AA213,Z213)</f>
        <v/>
      </c>
      <c r="L213" s="33" t="str">
        <f t="shared" ca="1" si="30"/>
        <v/>
      </c>
      <c r="M213" s="5">
        <f>Planning!AN197</f>
        <v>0</v>
      </c>
      <c r="N213" s="5">
        <f>'Month 10'!M213+'Month 10'!N213-'Month 10'!O213</f>
        <v>0</v>
      </c>
      <c r="O213" s="166"/>
      <c r="P213" s="32" t="str">
        <f t="shared" si="25"/>
        <v/>
      </c>
      <c r="Q213" s="33" t="str">
        <f t="shared" si="31"/>
        <v/>
      </c>
      <c r="R213" s="89">
        <f ca="1">SUMIFS($J$25:$J$224,$C$25:$C$224,$C213,$G$25:$G$224,Lists!$A$16)</f>
        <v>0</v>
      </c>
      <c r="S213" s="89">
        <f t="shared" si="26"/>
        <v>0</v>
      </c>
      <c r="U213" s="2" t="str">
        <f t="shared" si="27"/>
        <v/>
      </c>
      <c r="W213" s="2" t="str">
        <f>IF(C213=0,"",LEFT(INDEX(Lists!$H$5:$H$49,MATCH(C213,Lists!$G$5:$G$49,0),1),1))</f>
        <v/>
      </c>
      <c r="Y213" s="4">
        <f ca="1">'Month 10'!H213+'Month 10'!I213-'Month 10'!J213</f>
        <v>0</v>
      </c>
      <c r="Z213" s="2" t="str">
        <f t="shared" ca="1" si="28"/>
        <v/>
      </c>
      <c r="AA213" s="2" t="str">
        <f t="shared" ca="1" si="32"/>
        <v/>
      </c>
      <c r="AC213" s="627" t="str">
        <f t="shared" si="29"/>
        <v>0</v>
      </c>
    </row>
    <row r="214" spans="1:29" ht="39" hidden="1" customHeight="1" x14ac:dyDescent="0.2">
      <c r="A214" s="14" t="str">
        <f>Planning!A198</f>
        <v>I190</v>
      </c>
      <c r="B214" s="9">
        <f>Planning!B198</f>
        <v>0</v>
      </c>
      <c r="C214" s="9">
        <f>Planning!C198</f>
        <v>0</v>
      </c>
      <c r="D214" s="9">
        <f>Planning!D198</f>
        <v>0</v>
      </c>
      <c r="E214" s="3">
        <f>Planning!E198</f>
        <v>0</v>
      </c>
      <c r="F214" s="3" t="str">
        <f>IF(Planning!G198&lt;&gt;0,Planning!G198,"")</f>
        <v/>
      </c>
      <c r="G214" s="194">
        <f>Planning!H198</f>
        <v>0</v>
      </c>
      <c r="H214" s="4">
        <f>Planning!AM198</f>
        <v>0</v>
      </c>
      <c r="I214" s="198">
        <f ca="1">IF(OR(W214="1",AND(W214&lt;&gt;"1",G214=Lists!$A$17)),Y214,0)</f>
        <v>0</v>
      </c>
      <c r="J214" s="174"/>
      <c r="K214" s="32" t="str">
        <f ca="1">IF(AND(W214="2",G214&lt;&gt;Lists!$A$17),AA214,Z214)</f>
        <v/>
      </c>
      <c r="L214" s="33" t="str">
        <f t="shared" ca="1" si="30"/>
        <v/>
      </c>
      <c r="M214" s="5">
        <f>Planning!AN198</f>
        <v>0</v>
      </c>
      <c r="N214" s="5">
        <f>'Month 10'!M214+'Month 10'!N214-'Month 10'!O214</f>
        <v>0</v>
      </c>
      <c r="O214" s="166"/>
      <c r="P214" s="32" t="str">
        <f t="shared" si="25"/>
        <v/>
      </c>
      <c r="Q214" s="33" t="str">
        <f t="shared" si="31"/>
        <v/>
      </c>
      <c r="R214" s="89">
        <f ca="1">SUMIFS($J$25:$J$224,$C$25:$C$224,$C214,$G$25:$G$224,Lists!$A$16)</f>
        <v>0</v>
      </c>
      <c r="S214" s="89">
        <f t="shared" si="26"/>
        <v>0</v>
      </c>
      <c r="U214" s="2" t="str">
        <f t="shared" si="27"/>
        <v/>
      </c>
      <c r="W214" s="2" t="str">
        <f>IF(C214=0,"",LEFT(INDEX(Lists!$H$5:$H$49,MATCH(C214,Lists!$G$5:$G$49,0),1),1))</f>
        <v/>
      </c>
      <c r="Y214" s="4">
        <f ca="1">'Month 10'!H214+'Month 10'!I214-'Month 10'!J214</f>
        <v>0</v>
      </c>
      <c r="Z214" s="2" t="str">
        <f t="shared" ca="1" si="28"/>
        <v/>
      </c>
      <c r="AA214" s="2" t="str">
        <f t="shared" ca="1" si="32"/>
        <v/>
      </c>
      <c r="AC214" s="627" t="str">
        <f t="shared" si="29"/>
        <v>0</v>
      </c>
    </row>
    <row r="215" spans="1:29" ht="39" hidden="1" customHeight="1" x14ac:dyDescent="0.2">
      <c r="A215" s="14" t="str">
        <f>Planning!A199</f>
        <v>I191</v>
      </c>
      <c r="B215" s="9">
        <f>Planning!B199</f>
        <v>0</v>
      </c>
      <c r="C215" s="9">
        <f>Planning!C199</f>
        <v>0</v>
      </c>
      <c r="D215" s="9">
        <f>Planning!D199</f>
        <v>0</v>
      </c>
      <c r="E215" s="3">
        <f>Planning!E199</f>
        <v>0</v>
      </c>
      <c r="F215" s="3" t="str">
        <f>IF(Planning!G199&lt;&gt;0,Planning!G199,"")</f>
        <v/>
      </c>
      <c r="G215" s="194">
        <f>Planning!H199</f>
        <v>0</v>
      </c>
      <c r="H215" s="4">
        <f>Planning!AM199</f>
        <v>0</v>
      </c>
      <c r="I215" s="198">
        <f ca="1">IF(OR(W215="1",AND(W215&lt;&gt;"1",G215=Lists!$A$17)),Y215,0)</f>
        <v>0</v>
      </c>
      <c r="J215" s="174"/>
      <c r="K215" s="32" t="str">
        <f ca="1">IF(AND(W215="2",G215&lt;&gt;Lists!$A$17),AA215,Z215)</f>
        <v/>
      </c>
      <c r="L215" s="33" t="str">
        <f t="shared" ca="1" si="30"/>
        <v/>
      </c>
      <c r="M215" s="5">
        <f>Planning!AN199</f>
        <v>0</v>
      </c>
      <c r="N215" s="5">
        <f>'Month 10'!M215+'Month 10'!N215-'Month 10'!O215</f>
        <v>0</v>
      </c>
      <c r="O215" s="166"/>
      <c r="P215" s="32" t="str">
        <f t="shared" si="25"/>
        <v/>
      </c>
      <c r="Q215" s="33" t="str">
        <f t="shared" si="31"/>
        <v/>
      </c>
      <c r="R215" s="89">
        <f ca="1">SUMIFS($J$25:$J$224,$C$25:$C$224,$C215,$G$25:$G$224,Lists!$A$16)</f>
        <v>0</v>
      </c>
      <c r="S215" s="89">
        <f t="shared" si="26"/>
        <v>0</v>
      </c>
      <c r="U215" s="2" t="str">
        <f t="shared" si="27"/>
        <v/>
      </c>
      <c r="W215" s="2" t="str">
        <f>IF(C215=0,"",LEFT(INDEX(Lists!$H$5:$H$49,MATCH(C215,Lists!$G$5:$G$49,0),1),1))</f>
        <v/>
      </c>
      <c r="Y215" s="4">
        <f ca="1">'Month 10'!H215+'Month 10'!I215-'Month 10'!J215</f>
        <v>0</v>
      </c>
      <c r="Z215" s="2" t="str">
        <f t="shared" ca="1" si="28"/>
        <v/>
      </c>
      <c r="AA215" s="2" t="str">
        <f t="shared" ca="1" si="32"/>
        <v/>
      </c>
      <c r="AC215" s="627" t="str">
        <f t="shared" si="29"/>
        <v>0</v>
      </c>
    </row>
    <row r="216" spans="1:29" ht="39" hidden="1" customHeight="1" x14ac:dyDescent="0.2">
      <c r="A216" s="14" t="str">
        <f>Planning!A200</f>
        <v>I192</v>
      </c>
      <c r="B216" s="9">
        <f>Planning!B200</f>
        <v>0</v>
      </c>
      <c r="C216" s="9">
        <f>Planning!C200</f>
        <v>0</v>
      </c>
      <c r="D216" s="9">
        <f>Planning!D200</f>
        <v>0</v>
      </c>
      <c r="E216" s="3">
        <f>Planning!E200</f>
        <v>0</v>
      </c>
      <c r="F216" s="3" t="str">
        <f>IF(Planning!G200&lt;&gt;0,Planning!G200,"")</f>
        <v/>
      </c>
      <c r="G216" s="194">
        <f>Planning!H200</f>
        <v>0</v>
      </c>
      <c r="H216" s="4">
        <f>Planning!AM200</f>
        <v>0</v>
      </c>
      <c r="I216" s="198">
        <f ca="1">IF(OR(W216="1",AND(W216&lt;&gt;"1",G216=Lists!$A$17)),Y216,0)</f>
        <v>0</v>
      </c>
      <c r="J216" s="174"/>
      <c r="K216" s="32" t="str">
        <f ca="1">IF(AND(W216="2",G216&lt;&gt;Lists!$A$17),AA216,Z216)</f>
        <v/>
      </c>
      <c r="L216" s="33" t="str">
        <f t="shared" ca="1" si="30"/>
        <v/>
      </c>
      <c r="M216" s="5">
        <f>Planning!AN200</f>
        <v>0</v>
      </c>
      <c r="N216" s="5">
        <f>'Month 10'!M216+'Month 10'!N216-'Month 10'!O216</f>
        <v>0</v>
      </c>
      <c r="O216" s="166"/>
      <c r="P216" s="32" t="str">
        <f t="shared" si="25"/>
        <v/>
      </c>
      <c r="Q216" s="33" t="str">
        <f t="shared" si="31"/>
        <v/>
      </c>
      <c r="R216" s="89">
        <f ca="1">SUMIFS($J$25:$J$224,$C$25:$C$224,$C216,$G$25:$G$224,Lists!$A$16)</f>
        <v>0</v>
      </c>
      <c r="S216" s="89">
        <f t="shared" si="26"/>
        <v>0</v>
      </c>
      <c r="U216" s="2" t="str">
        <f t="shared" si="27"/>
        <v/>
      </c>
      <c r="W216" s="2" t="str">
        <f>IF(C216=0,"",LEFT(INDEX(Lists!$H$5:$H$49,MATCH(C216,Lists!$G$5:$G$49,0),1),1))</f>
        <v/>
      </c>
      <c r="Y216" s="4">
        <f ca="1">'Month 10'!H216+'Month 10'!I216-'Month 10'!J216</f>
        <v>0</v>
      </c>
      <c r="Z216" s="2" t="str">
        <f t="shared" ca="1" si="28"/>
        <v/>
      </c>
      <c r="AA216" s="2" t="str">
        <f t="shared" ca="1" si="32"/>
        <v/>
      </c>
      <c r="AC216" s="627" t="str">
        <f t="shared" si="29"/>
        <v>0</v>
      </c>
    </row>
    <row r="217" spans="1:29" ht="39" hidden="1" customHeight="1" x14ac:dyDescent="0.2">
      <c r="A217" s="14" t="str">
        <f>Planning!A201</f>
        <v>I193</v>
      </c>
      <c r="B217" s="9">
        <f>Planning!B201</f>
        <v>0</v>
      </c>
      <c r="C217" s="9">
        <f>Planning!C201</f>
        <v>0</v>
      </c>
      <c r="D217" s="9">
        <f>Planning!D201</f>
        <v>0</v>
      </c>
      <c r="E217" s="3">
        <f>Planning!E201</f>
        <v>0</v>
      </c>
      <c r="F217" s="3" t="str">
        <f>IF(Planning!G201&lt;&gt;0,Planning!G201,"")</f>
        <v/>
      </c>
      <c r="G217" s="194">
        <f>Planning!H201</f>
        <v>0</v>
      </c>
      <c r="H217" s="4">
        <f>Planning!AM201</f>
        <v>0</v>
      </c>
      <c r="I217" s="198">
        <f ca="1">IF(OR(W217="1",AND(W217&lt;&gt;"1",G217=Lists!$A$17)),Y217,0)</f>
        <v>0</v>
      </c>
      <c r="J217" s="174"/>
      <c r="K217" s="32" t="str">
        <f ca="1">IF(AND(W217="2",G217&lt;&gt;Lists!$A$17),AA217,Z217)</f>
        <v/>
      </c>
      <c r="L217" s="33" t="str">
        <f t="shared" ref="L217:L224" ca="1" si="33">IF($U217=ExcluirDelPLogro,"",IF(AND(H217=0,I217=0,J217=0),"",K217))</f>
        <v/>
      </c>
      <c r="M217" s="5">
        <f>Planning!AN201</f>
        <v>0</v>
      </c>
      <c r="N217" s="5">
        <f>'Month 10'!M217+'Month 10'!N217-'Month 10'!O217</f>
        <v>0</v>
      </c>
      <c r="O217" s="166"/>
      <c r="P217" s="32" t="str">
        <f t="shared" si="25"/>
        <v/>
      </c>
      <c r="Q217" s="33" t="str">
        <f t="shared" ref="Q217:Q224" si="34">IF($U217=ExcluirDelPLogro,"",IF(AND(M217=0,N217=0,O217=0),"",P217))</f>
        <v/>
      </c>
      <c r="R217" s="89">
        <f ca="1">SUMIFS($J$25:$J$224,$C$25:$C$224,$C217,$G$25:$G$224,Lists!$A$16)</f>
        <v>0</v>
      </c>
      <c r="S217" s="89">
        <f t="shared" si="26"/>
        <v>0</v>
      </c>
      <c r="U217" s="2" t="str">
        <f t="shared" si="27"/>
        <v/>
      </c>
      <c r="W217" s="2" t="str">
        <f>IF(C217=0,"",LEFT(INDEX(Lists!$H$5:$H$49,MATCH(C217,Lists!$G$5:$G$49,0),1),1))</f>
        <v/>
      </c>
      <c r="Y217" s="4">
        <f ca="1">'Month 10'!H217+'Month 10'!I217-'Month 10'!J217</f>
        <v>0</v>
      </c>
      <c r="Z217" s="2" t="str">
        <f t="shared" ca="1" si="28"/>
        <v/>
      </c>
      <c r="AA217" s="2" t="str">
        <f t="shared" ref="AA217:AA224" ca="1" si="35">IF(AND(H217=0,I217=0,J217=0),"",IF(J217&gt;0,H217/J217,0))</f>
        <v/>
      </c>
      <c r="AC217" s="627" t="str">
        <f t="shared" si="29"/>
        <v>0</v>
      </c>
    </row>
    <row r="218" spans="1:29" ht="39" hidden="1" customHeight="1" x14ac:dyDescent="0.2">
      <c r="A218" s="14" t="str">
        <f>Planning!A202</f>
        <v>I194</v>
      </c>
      <c r="B218" s="9">
        <f>Planning!B202</f>
        <v>0</v>
      </c>
      <c r="C218" s="9">
        <f>Planning!C202</f>
        <v>0</v>
      </c>
      <c r="D218" s="9">
        <f>Planning!D202</f>
        <v>0</v>
      </c>
      <c r="E218" s="3">
        <f>Planning!E202</f>
        <v>0</v>
      </c>
      <c r="F218" s="3" t="str">
        <f>IF(Planning!G202&lt;&gt;0,Planning!G202,"")</f>
        <v/>
      </c>
      <c r="G218" s="194">
        <f>Planning!H202</f>
        <v>0</v>
      </c>
      <c r="H218" s="4">
        <f>Planning!AM202</f>
        <v>0</v>
      </c>
      <c r="I218" s="198">
        <f ca="1">IF(OR(W218="1",AND(W218&lt;&gt;"1",G218=Lists!$A$17)),Y218,0)</f>
        <v>0</v>
      </c>
      <c r="J218" s="174"/>
      <c r="K218" s="32" t="str">
        <f ca="1">IF(AND(W218="2",G218&lt;&gt;Lists!$A$17),AA218,Z218)</f>
        <v/>
      </c>
      <c r="L218" s="33" t="str">
        <f t="shared" ca="1" si="33"/>
        <v/>
      </c>
      <c r="M218" s="5">
        <f>Planning!AN202</f>
        <v>0</v>
      </c>
      <c r="N218" s="5">
        <f>'Month 10'!M218+'Month 10'!N218-'Month 10'!O218</f>
        <v>0</v>
      </c>
      <c r="O218" s="166"/>
      <c r="P218" s="32" t="str">
        <f t="shared" ref="P218:P224" si="36">IF(AND(M218=0,N218=0,O218=0),"",IF((M218+N218)&gt;0,O218/(M218+N218),O218))</f>
        <v/>
      </c>
      <c r="Q218" s="33" t="str">
        <f t="shared" si="34"/>
        <v/>
      </c>
      <c r="R218" s="89">
        <f ca="1">SUMIFS($J$25:$J$224,$C$25:$C$224,$C218,$G$25:$G$224,Lists!$A$16)</f>
        <v>0</v>
      </c>
      <c r="S218" s="89">
        <f t="shared" ref="S218:S224" si="37">SUMIFS($O$25:$O$224,$C$25:$C$224,$C218,$G$25:$G$224,"&lt;&gt;0")</f>
        <v>0</v>
      </c>
      <c r="U218" s="2" t="str">
        <f t="shared" ref="U218:U224" si="38">IF(B218=0,"",IF(LEFT(B218,1)="1","1","2"))</f>
        <v/>
      </c>
      <c r="W218" s="2" t="str">
        <f>IF(C218=0,"",LEFT(INDEX(Lists!$H$5:$H$49,MATCH(C218,Lists!$G$5:$G$49,0),1),1))</f>
        <v/>
      </c>
      <c r="Y218" s="4">
        <f ca="1">'Month 10'!H218+'Month 10'!I218-'Month 10'!J218</f>
        <v>0</v>
      </c>
      <c r="Z218" s="2" t="str">
        <f t="shared" ref="Z218:Z224" ca="1" si="39">IF(AND(H218=0,I218=0,J218=0),"",IF((H218+I218)&gt;0,J218/(H218+I218),J218))</f>
        <v/>
      </c>
      <c r="AA218" s="2" t="str">
        <f t="shared" ca="1" si="35"/>
        <v/>
      </c>
      <c r="AC218" s="627" t="str">
        <f t="shared" ref="AC218:AC224" si="40">U218&amp;C218</f>
        <v>0</v>
      </c>
    </row>
    <row r="219" spans="1:29" ht="39" hidden="1" customHeight="1" x14ac:dyDescent="0.2">
      <c r="A219" s="14" t="str">
        <f>Planning!A203</f>
        <v>I195</v>
      </c>
      <c r="B219" s="9">
        <f>Planning!B203</f>
        <v>0</v>
      </c>
      <c r="C219" s="9">
        <f>Planning!C203</f>
        <v>0</v>
      </c>
      <c r="D219" s="9">
        <f>Planning!D203</f>
        <v>0</v>
      </c>
      <c r="E219" s="3">
        <f>Planning!E203</f>
        <v>0</v>
      </c>
      <c r="F219" s="3" t="str">
        <f>IF(Planning!G203&lt;&gt;0,Planning!G203,"")</f>
        <v/>
      </c>
      <c r="G219" s="194">
        <f>Planning!H203</f>
        <v>0</v>
      </c>
      <c r="H219" s="4">
        <f>Planning!AM203</f>
        <v>0</v>
      </c>
      <c r="I219" s="198">
        <f ca="1">IF(OR(W219="1",AND(W219&lt;&gt;"1",G219=Lists!$A$17)),Y219,0)</f>
        <v>0</v>
      </c>
      <c r="J219" s="174"/>
      <c r="K219" s="32" t="str">
        <f ca="1">IF(AND(W219="2",G219&lt;&gt;Lists!$A$17),AA219,Z219)</f>
        <v/>
      </c>
      <c r="L219" s="33" t="str">
        <f t="shared" ca="1" si="33"/>
        <v/>
      </c>
      <c r="M219" s="5">
        <f>Planning!AN203</f>
        <v>0</v>
      </c>
      <c r="N219" s="5">
        <f>'Month 10'!M219+'Month 10'!N219-'Month 10'!O219</f>
        <v>0</v>
      </c>
      <c r="O219" s="166"/>
      <c r="P219" s="32" t="str">
        <f t="shared" si="36"/>
        <v/>
      </c>
      <c r="Q219" s="33" t="str">
        <f t="shared" si="34"/>
        <v/>
      </c>
      <c r="R219" s="89">
        <f ca="1">SUMIFS($J$25:$J$224,$C$25:$C$224,$C219,$G$25:$G$224,Lists!$A$16)</f>
        <v>0</v>
      </c>
      <c r="S219" s="89">
        <f t="shared" si="37"/>
        <v>0</v>
      </c>
      <c r="U219" s="2" t="str">
        <f t="shared" si="38"/>
        <v/>
      </c>
      <c r="W219" s="2" t="str">
        <f>IF(C219=0,"",LEFT(INDEX(Lists!$H$5:$H$49,MATCH(C219,Lists!$G$5:$G$49,0),1),1))</f>
        <v/>
      </c>
      <c r="Y219" s="4">
        <f ca="1">'Month 10'!H219+'Month 10'!I219-'Month 10'!J219</f>
        <v>0</v>
      </c>
      <c r="Z219" s="2" t="str">
        <f t="shared" ca="1" si="39"/>
        <v/>
      </c>
      <c r="AA219" s="2" t="str">
        <f t="shared" ca="1" si="35"/>
        <v/>
      </c>
      <c r="AC219" s="627" t="str">
        <f t="shared" si="40"/>
        <v>0</v>
      </c>
    </row>
    <row r="220" spans="1:29" ht="39" hidden="1" customHeight="1" x14ac:dyDescent="0.2">
      <c r="A220" s="14" t="str">
        <f>Planning!A204</f>
        <v>I196</v>
      </c>
      <c r="B220" s="9">
        <f>Planning!B204</f>
        <v>0</v>
      </c>
      <c r="C220" s="9">
        <f>Planning!C204</f>
        <v>0</v>
      </c>
      <c r="D220" s="9">
        <f>Planning!D204</f>
        <v>0</v>
      </c>
      <c r="E220" s="3">
        <f>Planning!E204</f>
        <v>0</v>
      </c>
      <c r="F220" s="3" t="str">
        <f>IF(Planning!G204&lt;&gt;0,Planning!G204,"")</f>
        <v/>
      </c>
      <c r="G220" s="194">
        <f>Planning!H204</f>
        <v>0</v>
      </c>
      <c r="H220" s="4">
        <f>Planning!AM204</f>
        <v>0</v>
      </c>
      <c r="I220" s="198">
        <f ca="1">IF(OR(W220="1",AND(W220&lt;&gt;"1",G220=Lists!$A$17)),Y220,0)</f>
        <v>0</v>
      </c>
      <c r="J220" s="174"/>
      <c r="K220" s="32" t="str">
        <f ca="1">IF(AND(W220="2",G220&lt;&gt;Lists!$A$17),AA220,Z220)</f>
        <v/>
      </c>
      <c r="L220" s="33" t="str">
        <f t="shared" ca="1" si="33"/>
        <v/>
      </c>
      <c r="M220" s="5">
        <f>Planning!AN204</f>
        <v>0</v>
      </c>
      <c r="N220" s="5">
        <f>'Month 10'!M220+'Month 10'!N220-'Month 10'!O220</f>
        <v>0</v>
      </c>
      <c r="O220" s="166"/>
      <c r="P220" s="32" t="str">
        <f t="shared" si="36"/>
        <v/>
      </c>
      <c r="Q220" s="33" t="str">
        <f t="shared" si="34"/>
        <v/>
      </c>
      <c r="R220" s="89">
        <f ca="1">SUMIFS($J$25:$J$224,$C$25:$C$224,$C220,$G$25:$G$224,Lists!$A$16)</f>
        <v>0</v>
      </c>
      <c r="S220" s="89">
        <f t="shared" si="37"/>
        <v>0</v>
      </c>
      <c r="U220" s="2" t="str">
        <f t="shared" si="38"/>
        <v/>
      </c>
      <c r="W220" s="2" t="str">
        <f>IF(C220=0,"",LEFT(INDEX(Lists!$H$5:$H$49,MATCH(C220,Lists!$G$5:$G$49,0),1),1))</f>
        <v/>
      </c>
      <c r="Y220" s="4">
        <f ca="1">'Month 10'!H220+'Month 10'!I220-'Month 10'!J220</f>
        <v>0</v>
      </c>
      <c r="Z220" s="2" t="str">
        <f t="shared" ca="1" si="39"/>
        <v/>
      </c>
      <c r="AA220" s="2" t="str">
        <f t="shared" ca="1" si="35"/>
        <v/>
      </c>
      <c r="AC220" s="627" t="str">
        <f t="shared" si="40"/>
        <v>0</v>
      </c>
    </row>
    <row r="221" spans="1:29" ht="39" hidden="1" customHeight="1" x14ac:dyDescent="0.2">
      <c r="A221" s="14" t="str">
        <f>Planning!A205</f>
        <v>I197</v>
      </c>
      <c r="B221" s="9">
        <f>Planning!B205</f>
        <v>0</v>
      </c>
      <c r="C221" s="9">
        <f>Planning!C205</f>
        <v>0</v>
      </c>
      <c r="D221" s="9">
        <f>Planning!D205</f>
        <v>0</v>
      </c>
      <c r="E221" s="3">
        <f>Planning!E205</f>
        <v>0</v>
      </c>
      <c r="F221" s="3" t="str">
        <f>IF(Planning!G205&lt;&gt;0,Planning!G205,"")</f>
        <v/>
      </c>
      <c r="G221" s="194">
        <f>Planning!H205</f>
        <v>0</v>
      </c>
      <c r="H221" s="4">
        <f>Planning!AM205</f>
        <v>0</v>
      </c>
      <c r="I221" s="198">
        <f ca="1">IF(OR(W221="1",AND(W221&lt;&gt;"1",G221=Lists!$A$17)),Y221,0)</f>
        <v>0</v>
      </c>
      <c r="J221" s="174"/>
      <c r="K221" s="32" t="str">
        <f ca="1">IF(AND(W221="2",G221&lt;&gt;Lists!$A$17),AA221,Z221)</f>
        <v/>
      </c>
      <c r="L221" s="33" t="str">
        <f t="shared" ca="1" si="33"/>
        <v/>
      </c>
      <c r="M221" s="5">
        <f>Planning!AN205</f>
        <v>0</v>
      </c>
      <c r="N221" s="5">
        <f>'Month 10'!M221+'Month 10'!N221-'Month 10'!O221</f>
        <v>0</v>
      </c>
      <c r="O221" s="166"/>
      <c r="P221" s="32" t="str">
        <f t="shared" si="36"/>
        <v/>
      </c>
      <c r="Q221" s="33" t="str">
        <f t="shared" si="34"/>
        <v/>
      </c>
      <c r="R221" s="89">
        <f ca="1">SUMIFS($J$25:$J$224,$C$25:$C$224,$C221,$G$25:$G$224,Lists!$A$16)</f>
        <v>0</v>
      </c>
      <c r="S221" s="89">
        <f t="shared" si="37"/>
        <v>0</v>
      </c>
      <c r="U221" s="2" t="str">
        <f t="shared" si="38"/>
        <v/>
      </c>
      <c r="W221" s="2" t="str">
        <f>IF(C221=0,"",LEFT(INDEX(Lists!$H$5:$H$49,MATCH(C221,Lists!$G$5:$G$49,0),1),1))</f>
        <v/>
      </c>
      <c r="Y221" s="4">
        <f ca="1">'Month 10'!H221+'Month 10'!I221-'Month 10'!J221</f>
        <v>0</v>
      </c>
      <c r="Z221" s="2" t="str">
        <f t="shared" ca="1" si="39"/>
        <v/>
      </c>
      <c r="AA221" s="2" t="str">
        <f t="shared" ca="1" si="35"/>
        <v/>
      </c>
      <c r="AC221" s="627" t="str">
        <f t="shared" si="40"/>
        <v>0</v>
      </c>
    </row>
    <row r="222" spans="1:29" ht="39" hidden="1" customHeight="1" x14ac:dyDescent="0.2">
      <c r="A222" s="14" t="str">
        <f>Planning!A206</f>
        <v>I198</v>
      </c>
      <c r="B222" s="9">
        <f>Planning!B206</f>
        <v>0</v>
      </c>
      <c r="C222" s="9">
        <f>Planning!C206</f>
        <v>0</v>
      </c>
      <c r="D222" s="9">
        <f>Planning!D206</f>
        <v>0</v>
      </c>
      <c r="E222" s="3">
        <f>Planning!E206</f>
        <v>0</v>
      </c>
      <c r="F222" s="3" t="str">
        <f>IF(Planning!G206&lt;&gt;0,Planning!G206,"")</f>
        <v/>
      </c>
      <c r="G222" s="194">
        <f>Planning!H206</f>
        <v>0</v>
      </c>
      <c r="H222" s="4">
        <f>Planning!AM206</f>
        <v>0</v>
      </c>
      <c r="I222" s="198">
        <f ca="1">IF(OR(W222="1",AND(W222&lt;&gt;"1",G222=Lists!$A$17)),Y222,0)</f>
        <v>0</v>
      </c>
      <c r="J222" s="174"/>
      <c r="K222" s="32" t="str">
        <f ca="1">IF(AND(W222="2",G222&lt;&gt;Lists!$A$17),AA222,Z222)</f>
        <v/>
      </c>
      <c r="L222" s="33" t="str">
        <f t="shared" ca="1" si="33"/>
        <v/>
      </c>
      <c r="M222" s="5">
        <f>Planning!AN206</f>
        <v>0</v>
      </c>
      <c r="N222" s="5">
        <f>'Month 10'!M222+'Month 10'!N222-'Month 10'!O222</f>
        <v>0</v>
      </c>
      <c r="O222" s="166"/>
      <c r="P222" s="32" t="str">
        <f t="shared" si="36"/>
        <v/>
      </c>
      <c r="Q222" s="33" t="str">
        <f t="shared" si="34"/>
        <v/>
      </c>
      <c r="R222" s="89">
        <f ca="1">SUMIFS($J$25:$J$224,$C$25:$C$224,$C222,$G$25:$G$224,Lists!$A$16)</f>
        <v>0</v>
      </c>
      <c r="S222" s="89">
        <f t="shared" si="37"/>
        <v>0</v>
      </c>
      <c r="U222" s="2" t="str">
        <f t="shared" si="38"/>
        <v/>
      </c>
      <c r="W222" s="2" t="str">
        <f>IF(C222=0,"",LEFT(INDEX(Lists!$H$5:$H$49,MATCH(C222,Lists!$G$5:$G$49,0),1),1))</f>
        <v/>
      </c>
      <c r="Y222" s="4">
        <f ca="1">'Month 10'!H222+'Month 10'!I222-'Month 10'!J222</f>
        <v>0</v>
      </c>
      <c r="Z222" s="2" t="str">
        <f t="shared" ca="1" si="39"/>
        <v/>
      </c>
      <c r="AA222" s="2" t="str">
        <f t="shared" ca="1" si="35"/>
        <v/>
      </c>
      <c r="AC222" s="627" t="str">
        <f t="shared" si="40"/>
        <v>0</v>
      </c>
    </row>
    <row r="223" spans="1:29" ht="39" hidden="1" customHeight="1" x14ac:dyDescent="0.2">
      <c r="A223" s="14" t="str">
        <f>Planning!A207</f>
        <v>I199</v>
      </c>
      <c r="B223" s="9">
        <f>Planning!B207</f>
        <v>0</v>
      </c>
      <c r="C223" s="9">
        <f>Planning!C207</f>
        <v>0</v>
      </c>
      <c r="D223" s="9">
        <f>Planning!D207</f>
        <v>0</v>
      </c>
      <c r="E223" s="3">
        <f>Planning!E207</f>
        <v>0</v>
      </c>
      <c r="F223" s="3" t="str">
        <f>IF(Planning!G207&lt;&gt;0,Planning!G207,"")</f>
        <v/>
      </c>
      <c r="G223" s="194">
        <f>Planning!H207</f>
        <v>0</v>
      </c>
      <c r="H223" s="4">
        <f>Planning!AM207</f>
        <v>0</v>
      </c>
      <c r="I223" s="198">
        <f ca="1">IF(OR(W223="1",AND(W223&lt;&gt;"1",G223=Lists!$A$17)),Y223,0)</f>
        <v>0</v>
      </c>
      <c r="J223" s="174"/>
      <c r="K223" s="32" t="str">
        <f ca="1">IF(AND(W223="2",G223&lt;&gt;Lists!$A$17),AA223,Z223)</f>
        <v/>
      </c>
      <c r="L223" s="33" t="str">
        <f t="shared" ca="1" si="33"/>
        <v/>
      </c>
      <c r="M223" s="5">
        <f>Planning!AN207</f>
        <v>0</v>
      </c>
      <c r="N223" s="5">
        <f>'Month 10'!M223+'Month 10'!N223-'Month 10'!O223</f>
        <v>0</v>
      </c>
      <c r="O223" s="166"/>
      <c r="P223" s="32" t="str">
        <f t="shared" si="36"/>
        <v/>
      </c>
      <c r="Q223" s="33" t="str">
        <f t="shared" si="34"/>
        <v/>
      </c>
      <c r="R223" s="89">
        <f ca="1">SUMIFS($J$25:$J$224,$C$25:$C$224,$C223,$G$25:$G$224,Lists!$A$16)</f>
        <v>0</v>
      </c>
      <c r="S223" s="89">
        <f t="shared" si="37"/>
        <v>0</v>
      </c>
      <c r="U223" s="2" t="str">
        <f t="shared" si="38"/>
        <v/>
      </c>
      <c r="W223" s="2" t="str">
        <f>IF(C223=0,"",LEFT(INDEX(Lists!$H$5:$H$49,MATCH(C223,Lists!$G$5:$G$49,0),1),1))</f>
        <v/>
      </c>
      <c r="Y223" s="4">
        <f ca="1">'Month 10'!H223+'Month 10'!I223-'Month 10'!J223</f>
        <v>0</v>
      </c>
      <c r="Z223" s="2" t="str">
        <f t="shared" ca="1" si="39"/>
        <v/>
      </c>
      <c r="AA223" s="2" t="str">
        <f t="shared" ca="1" si="35"/>
        <v/>
      </c>
      <c r="AC223" s="627" t="str">
        <f t="shared" si="40"/>
        <v>0</v>
      </c>
    </row>
    <row r="224" spans="1:29" ht="39" hidden="1" customHeight="1" x14ac:dyDescent="0.2">
      <c r="A224" s="14" t="str">
        <f>Planning!A208</f>
        <v>I200</v>
      </c>
      <c r="B224" s="9">
        <f>Planning!B208</f>
        <v>0</v>
      </c>
      <c r="C224" s="9">
        <f>Planning!C208</f>
        <v>0</v>
      </c>
      <c r="D224" s="9">
        <f>Planning!D208</f>
        <v>0</v>
      </c>
      <c r="E224" s="3">
        <f>Planning!E208</f>
        <v>0</v>
      </c>
      <c r="F224" s="3" t="str">
        <f>IF(Planning!G208&lt;&gt;0,Planning!G208,"")</f>
        <v/>
      </c>
      <c r="G224" s="194">
        <f>Planning!H208</f>
        <v>0</v>
      </c>
      <c r="H224" s="4">
        <f>Planning!AM208</f>
        <v>0</v>
      </c>
      <c r="I224" s="198">
        <f ca="1">IF(OR(W224="1",AND(W224&lt;&gt;"1",G224=Lists!$A$17)),Y224,0)</f>
        <v>0</v>
      </c>
      <c r="J224" s="174"/>
      <c r="K224" s="32" t="str">
        <f ca="1">IF(AND(W224="2",G224&lt;&gt;Lists!$A$17),AA224,Z224)</f>
        <v/>
      </c>
      <c r="L224" s="33" t="str">
        <f t="shared" ca="1" si="33"/>
        <v/>
      </c>
      <c r="M224" s="5">
        <f>Planning!AN208</f>
        <v>0</v>
      </c>
      <c r="N224" s="5">
        <f>'Month 10'!M224+'Month 10'!N224-'Month 10'!O224</f>
        <v>0</v>
      </c>
      <c r="O224" s="166"/>
      <c r="P224" s="32" t="str">
        <f t="shared" si="36"/>
        <v/>
      </c>
      <c r="Q224" s="33" t="str">
        <f t="shared" si="34"/>
        <v/>
      </c>
      <c r="R224" s="89">
        <f ca="1">SUMIFS($J$25:$J$224,$C$25:$C$224,$C224,$G$25:$G$224,Lists!$A$16)</f>
        <v>0</v>
      </c>
      <c r="S224" s="89">
        <f t="shared" si="37"/>
        <v>0</v>
      </c>
      <c r="U224" s="2" t="str">
        <f t="shared" si="38"/>
        <v/>
      </c>
      <c r="W224" s="2" t="str">
        <f>IF(C224=0,"",LEFT(INDEX(Lists!$H$5:$H$49,MATCH(C224,Lists!$G$5:$G$49,0),1),1))</f>
        <v/>
      </c>
      <c r="Y224" s="4">
        <f ca="1">'Month 10'!H224+'Month 10'!I224-'Month 10'!J224</f>
        <v>0</v>
      </c>
      <c r="Z224" s="2" t="str">
        <f t="shared" ca="1" si="39"/>
        <v/>
      </c>
      <c r="AA224" s="2" t="str">
        <f t="shared" ca="1" si="35"/>
        <v/>
      </c>
      <c r="AC224" s="627" t="str">
        <f t="shared" si="40"/>
        <v>0</v>
      </c>
    </row>
    <row r="225" spans="1:29" ht="15.75" customHeight="1" x14ac:dyDescent="0.2">
      <c r="U225" s="1" t="s">
        <v>334</v>
      </c>
      <c r="W225" s="1" t="s">
        <v>334</v>
      </c>
      <c r="Y225" s="1" t="s">
        <v>334</v>
      </c>
      <c r="Z225" s="1" t="s">
        <v>334</v>
      </c>
      <c r="AA225" s="1" t="s">
        <v>334</v>
      </c>
      <c r="AC225" s="1" t="s">
        <v>334</v>
      </c>
    </row>
    <row r="226" spans="1:29" ht="15.75" customHeight="1" x14ac:dyDescent="0.2"/>
    <row r="227" spans="1:29" ht="25.5" customHeight="1" x14ac:dyDescent="0.2">
      <c r="A227" s="972" t="str">
        <f ca="1">Setup!AN6</f>
        <v>PR Dashboard indicators</v>
      </c>
      <c r="B227" s="973"/>
      <c r="C227" s="973"/>
      <c r="D227" s="973"/>
      <c r="E227" s="973"/>
      <c r="F227" s="973"/>
      <c r="G227" s="973"/>
      <c r="H227" s="974"/>
    </row>
    <row r="228" spans="1:29" ht="25.5" customHeight="1" x14ac:dyDescent="0.2">
      <c r="A228" s="969" t="str">
        <f ca="1">Setup!AP8</f>
        <v>Financial reports planned</v>
      </c>
      <c r="B228" s="970"/>
      <c r="C228" s="970"/>
      <c r="D228" s="970"/>
      <c r="E228" s="970"/>
      <c r="F228" s="970"/>
      <c r="G228" s="971"/>
      <c r="H228" s="167"/>
      <c r="J228" s="101"/>
    </row>
    <row r="229" spans="1:29" ht="25.5" customHeight="1" x14ac:dyDescent="0.2">
      <c r="A229" s="978" t="str">
        <f ca="1">Setup!AP9</f>
        <v>Financial reports overdue</v>
      </c>
      <c r="B229" s="979"/>
      <c r="C229" s="979"/>
      <c r="D229" s="979"/>
      <c r="E229" s="979"/>
      <c r="F229" s="979"/>
      <c r="G229" s="980"/>
      <c r="H229" s="167"/>
      <c r="J229" s="101"/>
    </row>
    <row r="230" spans="1:29" ht="25.5" hidden="1" customHeight="1" x14ac:dyDescent="0.2">
      <c r="A230" s="996">
        <f ca="1">Setup!AP10</f>
        <v>0</v>
      </c>
      <c r="B230" s="997"/>
      <c r="C230" s="997"/>
      <c r="D230" s="997"/>
      <c r="E230" s="997"/>
      <c r="F230" s="997"/>
      <c r="G230" s="998"/>
      <c r="H230" s="167"/>
      <c r="J230" s="101"/>
    </row>
    <row r="231" spans="1:29" ht="25.5" hidden="1" customHeight="1" x14ac:dyDescent="0.2">
      <c r="A231" s="966">
        <f ca="1">Setup!AP11</f>
        <v>0</v>
      </c>
      <c r="B231" s="967"/>
      <c r="C231" s="967"/>
      <c r="D231" s="967"/>
      <c r="E231" s="967"/>
      <c r="F231" s="967"/>
      <c r="G231" s="968"/>
      <c r="H231" s="167"/>
      <c r="J231" s="101"/>
    </row>
    <row r="232" spans="1:29" ht="25.5" hidden="1" customHeight="1" x14ac:dyDescent="0.2">
      <c r="A232" s="966">
        <f ca="1">Setup!AP12</f>
        <v>0</v>
      </c>
      <c r="B232" s="967"/>
      <c r="C232" s="967"/>
      <c r="D232" s="967"/>
      <c r="E232" s="967"/>
      <c r="F232" s="967"/>
      <c r="G232" s="968"/>
      <c r="H232" s="167"/>
      <c r="J232" s="101"/>
    </row>
    <row r="233" spans="1:29" ht="25.5" hidden="1" customHeight="1" x14ac:dyDescent="0.2">
      <c r="A233" s="969">
        <f ca="1">Setup!AP13</f>
        <v>0</v>
      </c>
      <c r="B233" s="970"/>
      <c r="C233" s="970"/>
      <c r="D233" s="970"/>
      <c r="E233" s="970"/>
      <c r="F233" s="970"/>
      <c r="G233" s="971"/>
      <c r="H233" s="167"/>
      <c r="J233" s="101"/>
    </row>
    <row r="234" spans="1:29" ht="25.5" hidden="1" customHeight="1" x14ac:dyDescent="0.2">
      <c r="A234" s="978">
        <f ca="1">Setup!AP14</f>
        <v>0</v>
      </c>
      <c r="B234" s="979"/>
      <c r="C234" s="979"/>
      <c r="D234" s="979"/>
      <c r="E234" s="979"/>
      <c r="F234" s="979"/>
      <c r="G234" s="980"/>
      <c r="H234" s="167"/>
      <c r="J234" s="101"/>
    </row>
    <row r="235" spans="1:29" ht="25.5" customHeight="1" x14ac:dyDescent="0.2">
      <c r="A235" s="996" t="str">
        <f ca="1">Setup!AP15</f>
        <v>Supervision actions recommended</v>
      </c>
      <c r="B235" s="997"/>
      <c r="C235" s="997"/>
      <c r="D235" s="997"/>
      <c r="E235" s="997"/>
      <c r="F235" s="997"/>
      <c r="G235" s="998"/>
      <c r="H235" s="167"/>
      <c r="J235" s="101"/>
    </row>
    <row r="236" spans="1:29" ht="25.5" customHeight="1" x14ac:dyDescent="0.2">
      <c r="A236" s="966" t="str">
        <f ca="1">Setup!AP16</f>
        <v>Supervision recommendations past due</v>
      </c>
      <c r="B236" s="967"/>
      <c r="C236" s="967"/>
      <c r="D236" s="967"/>
      <c r="E236" s="967"/>
      <c r="F236" s="967"/>
      <c r="G236" s="968"/>
      <c r="H236" s="167"/>
      <c r="J236" s="101"/>
    </row>
    <row r="237" spans="1:29" ht="25.5" customHeight="1" x14ac:dyDescent="0.2">
      <c r="A237" s="969" t="str">
        <f ca="1">Setup!AP17</f>
        <v>Programmatic reports planned</v>
      </c>
      <c r="B237" s="970"/>
      <c r="C237" s="970"/>
      <c r="D237" s="970"/>
      <c r="E237" s="970"/>
      <c r="F237" s="970"/>
      <c r="G237" s="971"/>
      <c r="H237" s="167"/>
      <c r="J237" s="101"/>
    </row>
    <row r="238" spans="1:29" ht="25.5" customHeight="1" x14ac:dyDescent="0.2">
      <c r="A238" s="978" t="str">
        <f ca="1">Setup!AP18</f>
        <v>Programmatic reports past due</v>
      </c>
      <c r="B238" s="979"/>
      <c r="C238" s="979"/>
      <c r="D238" s="979"/>
      <c r="E238" s="979"/>
      <c r="F238" s="979"/>
      <c r="G238" s="980"/>
      <c r="H238" s="167"/>
      <c r="J238" s="101"/>
    </row>
    <row r="239" spans="1:29" ht="25.5" hidden="1" customHeight="1" x14ac:dyDescent="0.2">
      <c r="A239" s="996">
        <f ca="1">Setup!AP19</f>
        <v>0</v>
      </c>
      <c r="B239" s="997"/>
      <c r="C239" s="997"/>
      <c r="D239" s="997"/>
      <c r="E239" s="997"/>
      <c r="F239" s="997"/>
      <c r="G239" s="998"/>
      <c r="H239" s="167"/>
      <c r="J239" s="101"/>
    </row>
    <row r="240" spans="1:29" ht="25.5" hidden="1" customHeight="1" x14ac:dyDescent="0.2">
      <c r="A240" s="966">
        <f ca="1">Setup!AP20</f>
        <v>0</v>
      </c>
      <c r="B240" s="967"/>
      <c r="C240" s="967"/>
      <c r="D240" s="967"/>
      <c r="E240" s="967"/>
      <c r="F240" s="967"/>
      <c r="G240" s="968"/>
      <c r="H240" s="167"/>
      <c r="J240" s="101"/>
    </row>
    <row r="241" spans="1:10" ht="25.5" hidden="1" customHeight="1" x14ac:dyDescent="0.2">
      <c r="A241" s="969">
        <f ca="1">Setup!AP21</f>
        <v>0</v>
      </c>
      <c r="B241" s="970"/>
      <c r="C241" s="970"/>
      <c r="D241" s="970"/>
      <c r="E241" s="970"/>
      <c r="F241" s="970"/>
      <c r="G241" s="971"/>
      <c r="H241" s="167"/>
      <c r="J241" s="101"/>
    </row>
    <row r="242" spans="1:10" ht="25.5" hidden="1" customHeight="1" x14ac:dyDescent="0.2">
      <c r="A242" s="978">
        <f ca="1">Setup!AP22</f>
        <v>0</v>
      </c>
      <c r="B242" s="979"/>
      <c r="C242" s="979"/>
      <c r="D242" s="979"/>
      <c r="E242" s="979"/>
      <c r="F242" s="979"/>
      <c r="G242" s="980"/>
      <c r="H242" s="167"/>
      <c r="J242" s="101"/>
    </row>
    <row r="243" spans="1:10" ht="25.5" hidden="1" customHeight="1" x14ac:dyDescent="0.2">
      <c r="A243" s="978">
        <f ca="1">Setup!AP23</f>
        <v>0</v>
      </c>
      <c r="B243" s="979"/>
      <c r="C243" s="979"/>
      <c r="D243" s="979"/>
      <c r="E243" s="979"/>
      <c r="F243" s="979"/>
      <c r="G243" s="980"/>
      <c r="H243" s="167"/>
      <c r="J243" s="101"/>
    </row>
    <row r="244" spans="1:10" ht="25.5" hidden="1" customHeight="1" x14ac:dyDescent="0.2">
      <c r="A244" s="996">
        <f ca="1">Setup!AP24</f>
        <v>0</v>
      </c>
      <c r="B244" s="997"/>
      <c r="C244" s="997"/>
      <c r="D244" s="997"/>
      <c r="E244" s="997"/>
      <c r="F244" s="997"/>
      <c r="G244" s="998"/>
      <c r="H244" s="167"/>
      <c r="J244" s="101"/>
    </row>
    <row r="245" spans="1:10" ht="25.5" hidden="1" customHeight="1" x14ac:dyDescent="0.2">
      <c r="A245" s="966">
        <f ca="1">Setup!AP25</f>
        <v>0</v>
      </c>
      <c r="B245" s="967"/>
      <c r="C245" s="967"/>
      <c r="D245" s="967"/>
      <c r="E245" s="967"/>
      <c r="F245" s="967"/>
      <c r="G245" s="968"/>
      <c r="H245" s="168"/>
      <c r="J245" s="101"/>
    </row>
    <row r="246" spans="1:10" ht="25.5" hidden="1" customHeight="1" x14ac:dyDescent="0.2">
      <c r="A246" s="966">
        <f ca="1">Setup!AP26</f>
        <v>0</v>
      </c>
      <c r="B246" s="967"/>
      <c r="C246" s="967"/>
      <c r="D246" s="967"/>
      <c r="E246" s="967"/>
      <c r="F246" s="967"/>
      <c r="G246" s="968"/>
      <c r="H246" s="167"/>
      <c r="J246" s="101"/>
    </row>
    <row r="247" spans="1:10" ht="25.5" hidden="1" customHeight="1" x14ac:dyDescent="0.2">
      <c r="A247" s="969">
        <f ca="1">Setup!AP27</f>
        <v>0</v>
      </c>
      <c r="B247" s="970"/>
      <c r="C247" s="970"/>
      <c r="D247" s="970"/>
      <c r="E247" s="970"/>
      <c r="F247" s="970"/>
      <c r="G247" s="971"/>
      <c r="H247" s="167"/>
      <c r="J247" s="101"/>
    </row>
    <row r="248" spans="1:10" ht="25.5" hidden="1" customHeight="1" x14ac:dyDescent="0.2">
      <c r="A248" s="978">
        <f ca="1">Setup!AP28</f>
        <v>0</v>
      </c>
      <c r="B248" s="979"/>
      <c r="C248" s="979"/>
      <c r="D248" s="979"/>
      <c r="E248" s="979"/>
      <c r="F248" s="979"/>
      <c r="G248" s="980"/>
      <c r="H248" s="167"/>
      <c r="J248" s="101"/>
    </row>
    <row r="249" spans="1:10" ht="25.5" hidden="1" customHeight="1" x14ac:dyDescent="0.2">
      <c r="A249" s="978">
        <f ca="1">Setup!AP29</f>
        <v>0</v>
      </c>
      <c r="B249" s="979"/>
      <c r="C249" s="979"/>
      <c r="D249" s="979"/>
      <c r="E249" s="979"/>
      <c r="F249" s="979"/>
      <c r="G249" s="980"/>
      <c r="H249" s="167"/>
      <c r="J249" s="101"/>
    </row>
    <row r="250" spans="1:10" ht="25.5" hidden="1" customHeight="1" x14ac:dyDescent="0.2">
      <c r="A250" s="996">
        <f ca="1">Setup!AP30</f>
        <v>0</v>
      </c>
      <c r="B250" s="997"/>
      <c r="C250" s="997"/>
      <c r="D250" s="997"/>
      <c r="E250" s="997"/>
      <c r="F250" s="997"/>
      <c r="G250" s="998"/>
      <c r="H250" s="167"/>
      <c r="J250" s="101"/>
    </row>
    <row r="251" spans="1:10" ht="25.5" hidden="1" customHeight="1" x14ac:dyDescent="0.2">
      <c r="A251" s="966">
        <f ca="1">Setup!AP31</f>
        <v>0</v>
      </c>
      <c r="B251" s="967"/>
      <c r="C251" s="967"/>
      <c r="D251" s="967"/>
      <c r="E251" s="967"/>
      <c r="F251" s="967"/>
      <c r="G251" s="968"/>
      <c r="H251" s="167"/>
      <c r="J251" s="101"/>
    </row>
    <row r="252" spans="1:10" ht="25.5" hidden="1" customHeight="1" x14ac:dyDescent="0.2">
      <c r="A252" s="969">
        <f ca="1">Setup!AP32</f>
        <v>0</v>
      </c>
      <c r="B252" s="970"/>
      <c r="C252" s="970"/>
      <c r="D252" s="970"/>
      <c r="E252" s="970"/>
      <c r="F252" s="970"/>
      <c r="G252" s="971"/>
      <c r="H252" s="167"/>
      <c r="J252" s="101"/>
    </row>
    <row r="253" spans="1:10" ht="25.5" hidden="1" customHeight="1" x14ac:dyDescent="0.2">
      <c r="A253" s="978">
        <f ca="1">Setup!AP33</f>
        <v>0</v>
      </c>
      <c r="B253" s="979"/>
      <c r="C253" s="979"/>
      <c r="D253" s="979"/>
      <c r="E253" s="979"/>
      <c r="F253" s="979"/>
      <c r="G253" s="980"/>
      <c r="H253" s="167"/>
      <c r="J253" s="101"/>
    </row>
    <row r="254" spans="1:10" ht="25.5" hidden="1" customHeight="1" x14ac:dyDescent="0.2">
      <c r="A254" s="966">
        <f ca="1">Setup!AP34</f>
        <v>0</v>
      </c>
      <c r="B254" s="967"/>
      <c r="C254" s="967"/>
      <c r="D254" s="967"/>
      <c r="E254" s="967"/>
      <c r="F254" s="967"/>
      <c r="G254" s="968"/>
      <c r="H254" s="167"/>
      <c r="J254" s="101"/>
    </row>
    <row r="255" spans="1:10" ht="25.5" hidden="1" customHeight="1" x14ac:dyDescent="0.2">
      <c r="A255" s="969">
        <f ca="1">Setup!AP35</f>
        <v>0</v>
      </c>
      <c r="B255" s="970"/>
      <c r="C255" s="970"/>
      <c r="D255" s="970"/>
      <c r="E255" s="970"/>
      <c r="F255" s="970"/>
      <c r="G255" s="971"/>
      <c r="H255" s="167"/>
      <c r="J255" s="101"/>
    </row>
    <row r="256" spans="1:10" ht="25.5" hidden="1" customHeight="1" x14ac:dyDescent="0.2">
      <c r="A256" s="978">
        <f ca="1">Setup!AP36</f>
        <v>0</v>
      </c>
      <c r="B256" s="979"/>
      <c r="C256" s="979"/>
      <c r="D256" s="979"/>
      <c r="E256" s="979"/>
      <c r="F256" s="979"/>
      <c r="G256" s="980"/>
      <c r="H256" s="167"/>
      <c r="J256" s="101"/>
    </row>
    <row r="257" spans="1:10" ht="25.5" hidden="1" customHeight="1" x14ac:dyDescent="0.2">
      <c r="A257" s="996">
        <f ca="1">Setup!AP37</f>
        <v>0</v>
      </c>
      <c r="B257" s="997"/>
      <c r="C257" s="997"/>
      <c r="D257" s="997"/>
      <c r="E257" s="997"/>
      <c r="F257" s="997"/>
      <c r="G257" s="998"/>
      <c r="H257" s="167"/>
      <c r="J257" s="101"/>
    </row>
    <row r="258" spans="1:10" ht="25.5" hidden="1" customHeight="1" x14ac:dyDescent="0.2">
      <c r="A258" s="966">
        <f ca="1">Setup!AP38</f>
        <v>0</v>
      </c>
      <c r="B258" s="967"/>
      <c r="C258" s="967"/>
      <c r="D258" s="967"/>
      <c r="E258" s="967"/>
      <c r="F258" s="967"/>
      <c r="G258" s="968"/>
      <c r="H258" s="167"/>
      <c r="J258" s="101"/>
    </row>
    <row r="259" spans="1:10" ht="25.5" customHeight="1" x14ac:dyDescent="0.2">
      <c r="A259" s="969" t="str">
        <f ca="1">Setup!AP39</f>
        <v>Actual stock level - PS39 - Product 1: Efavirenz, 600 mg, 30 tablets</v>
      </c>
      <c r="B259" s="970"/>
      <c r="C259" s="970"/>
      <c r="D259" s="970"/>
      <c r="E259" s="970"/>
      <c r="F259" s="970"/>
      <c r="G259" s="971"/>
      <c r="H259" s="167"/>
      <c r="J259" s="101"/>
    </row>
    <row r="260" spans="1:10" ht="25.5" customHeight="1" x14ac:dyDescent="0.2">
      <c r="A260" s="996" t="str">
        <f ca="1">Setup!AP40</f>
        <v>Actual stock level - PS40 - Product 2: Efavirenz, 200 mg, 90 capsules</v>
      </c>
      <c r="B260" s="997"/>
      <c r="C260" s="997"/>
      <c r="D260" s="997"/>
      <c r="E260" s="997"/>
      <c r="F260" s="997"/>
      <c r="G260" s="998"/>
      <c r="H260" s="167"/>
      <c r="J260" s="101"/>
    </row>
    <row r="261" spans="1:10" ht="25.5" customHeight="1" x14ac:dyDescent="0.2">
      <c r="A261" s="969" t="str">
        <f ca="1">Setup!AP41</f>
        <v>Actual stock level - PS41 - Product 3: TDF/3TC, 300/300 mg, 30 tablets</v>
      </c>
      <c r="B261" s="970"/>
      <c r="C261" s="970"/>
      <c r="D261" s="970"/>
      <c r="E261" s="970"/>
      <c r="F261" s="970"/>
      <c r="G261" s="971"/>
      <c r="H261" s="167"/>
      <c r="J261" s="101"/>
    </row>
    <row r="262" spans="1:10" ht="25.5" customHeight="1" x14ac:dyDescent="0.2">
      <c r="A262" s="996" t="str">
        <f ca="1">Setup!AP42</f>
        <v>Actual stock level - PS42 - Product 4: 3TC, 10 mg/ml, oral solution 240 ml</v>
      </c>
      <c r="B262" s="997"/>
      <c r="C262" s="997"/>
      <c r="D262" s="997"/>
      <c r="E262" s="997"/>
      <c r="F262" s="997"/>
      <c r="G262" s="998"/>
      <c r="H262" s="167"/>
      <c r="J262" s="101"/>
    </row>
    <row r="263" spans="1:10" ht="25.5" hidden="1" customHeight="1" x14ac:dyDescent="0.2">
      <c r="A263" s="969">
        <f ca="1">Setup!AP43</f>
        <v>0</v>
      </c>
      <c r="B263" s="970"/>
      <c r="C263" s="970"/>
      <c r="D263" s="970"/>
      <c r="E263" s="970"/>
      <c r="F263" s="970"/>
      <c r="G263" s="971"/>
      <c r="H263" s="167"/>
      <c r="J263" s="101"/>
    </row>
    <row r="264" spans="1:10" ht="25.5" hidden="1" customHeight="1" x14ac:dyDescent="0.2">
      <c r="A264" s="996">
        <f ca="1">Setup!AP44</f>
        <v>0</v>
      </c>
      <c r="B264" s="997"/>
      <c r="C264" s="997"/>
      <c r="D264" s="997"/>
      <c r="E264" s="997"/>
      <c r="F264" s="997"/>
      <c r="G264" s="998"/>
      <c r="H264" s="167"/>
      <c r="J264" s="101"/>
    </row>
    <row r="265" spans="1:10" ht="25.5" hidden="1" customHeight="1" x14ac:dyDescent="0.2">
      <c r="A265" s="969">
        <f ca="1">Setup!AP45</f>
        <v>0</v>
      </c>
      <c r="B265" s="970"/>
      <c r="C265" s="970"/>
      <c r="D265" s="970"/>
      <c r="E265" s="970"/>
      <c r="F265" s="970"/>
      <c r="G265" s="971"/>
      <c r="H265" s="167"/>
      <c r="J265" s="101"/>
    </row>
    <row r="266" spans="1:10" ht="25.5" hidden="1" customHeight="1" x14ac:dyDescent="0.2">
      <c r="A266" s="996">
        <f ca="1">Setup!AP46</f>
        <v>0</v>
      </c>
      <c r="B266" s="997"/>
      <c r="C266" s="997"/>
      <c r="D266" s="997"/>
      <c r="E266" s="997"/>
      <c r="F266" s="997"/>
      <c r="G266" s="998"/>
      <c r="H266" s="167"/>
      <c r="J266" s="101"/>
    </row>
    <row r="267" spans="1:10" ht="25.5" hidden="1" customHeight="1" x14ac:dyDescent="0.2">
      <c r="A267" s="969">
        <f ca="1">Setup!AP47</f>
        <v>0</v>
      </c>
      <c r="B267" s="970"/>
      <c r="C267" s="970"/>
      <c r="D267" s="970"/>
      <c r="E267" s="970"/>
      <c r="F267" s="970"/>
      <c r="G267" s="971"/>
      <c r="H267" s="167"/>
      <c r="J267" s="101"/>
    </row>
    <row r="268" spans="1:10" ht="25.5" hidden="1" customHeight="1" x14ac:dyDescent="0.2">
      <c r="A268" s="996">
        <f ca="1">Setup!AP48</f>
        <v>0</v>
      </c>
      <c r="B268" s="997"/>
      <c r="C268" s="997"/>
      <c r="D268" s="997"/>
      <c r="E268" s="997"/>
      <c r="F268" s="997"/>
      <c r="G268" s="998"/>
      <c r="H268" s="167"/>
      <c r="J268" s="101"/>
    </row>
    <row r="269" spans="1:10" ht="25.5" hidden="1" customHeight="1" x14ac:dyDescent="0.2">
      <c r="A269" s="969">
        <f ca="1">Setup!AP49</f>
        <v>0</v>
      </c>
      <c r="B269" s="970"/>
      <c r="C269" s="970"/>
      <c r="D269" s="970"/>
      <c r="E269" s="970"/>
      <c r="F269" s="970"/>
      <c r="G269" s="971"/>
      <c r="H269" s="167"/>
      <c r="J269" s="101"/>
    </row>
    <row r="270" spans="1:10" ht="25.5" hidden="1" customHeight="1" x14ac:dyDescent="0.2">
      <c r="A270" s="996">
        <f ca="1">Setup!AP50</f>
        <v>0</v>
      </c>
      <c r="B270" s="997"/>
      <c r="C270" s="997"/>
      <c r="D270" s="997"/>
      <c r="E270" s="997"/>
      <c r="F270" s="997"/>
      <c r="G270" s="998"/>
      <c r="H270" s="167"/>
      <c r="J270" s="101"/>
    </row>
    <row r="271" spans="1:10" ht="25.5" hidden="1" customHeight="1" x14ac:dyDescent="0.2">
      <c r="A271" s="969">
        <f ca="1">Setup!AP51</f>
        <v>0</v>
      </c>
      <c r="B271" s="970"/>
      <c r="C271" s="970"/>
      <c r="D271" s="970"/>
      <c r="E271" s="970"/>
      <c r="F271" s="970"/>
      <c r="G271" s="971"/>
      <c r="H271" s="167"/>
      <c r="J271" s="101"/>
    </row>
    <row r="272" spans="1:10" ht="25.5" hidden="1" customHeight="1" x14ac:dyDescent="0.2">
      <c r="A272" s="996">
        <f ca="1">Setup!AP52</f>
        <v>0</v>
      </c>
      <c r="B272" s="997"/>
      <c r="C272" s="997"/>
      <c r="D272" s="997"/>
      <c r="E272" s="997"/>
      <c r="F272" s="997"/>
      <c r="G272" s="998"/>
      <c r="H272" s="167"/>
    </row>
    <row r="273" spans="1:8" ht="25.5" hidden="1" customHeight="1" x14ac:dyDescent="0.2">
      <c r="A273" s="969">
        <f ca="1">Setup!AP53</f>
        <v>0</v>
      </c>
      <c r="B273" s="970"/>
      <c r="C273" s="970"/>
      <c r="D273" s="970"/>
      <c r="E273" s="970"/>
      <c r="F273" s="970"/>
      <c r="G273" s="971"/>
      <c r="H273" s="167"/>
    </row>
    <row r="274" spans="1:8" ht="25.5" hidden="1" customHeight="1" x14ac:dyDescent="0.2">
      <c r="A274" s="996">
        <f ca="1">Setup!AP54</f>
        <v>0</v>
      </c>
      <c r="B274" s="997"/>
      <c r="C274" s="997"/>
      <c r="D274" s="997"/>
      <c r="E274" s="997"/>
      <c r="F274" s="997"/>
      <c r="G274" s="998"/>
      <c r="H274" s="167"/>
    </row>
    <row r="275" spans="1:8" ht="25.5" hidden="1" customHeight="1" x14ac:dyDescent="0.2">
      <c r="A275" s="969">
        <f ca="1">Setup!AP55</f>
        <v>0</v>
      </c>
      <c r="B275" s="970"/>
      <c r="C275" s="970"/>
      <c r="D275" s="970"/>
      <c r="E275" s="970"/>
      <c r="F275" s="970"/>
      <c r="G275" s="971"/>
      <c r="H275" s="167"/>
    </row>
    <row r="276" spans="1:8" ht="25.5" hidden="1" customHeight="1" x14ac:dyDescent="0.2">
      <c r="A276" s="996">
        <f ca="1">Setup!AP56</f>
        <v>0</v>
      </c>
      <c r="B276" s="997"/>
      <c r="C276" s="997"/>
      <c r="D276" s="997"/>
      <c r="E276" s="997"/>
      <c r="F276" s="997"/>
      <c r="G276" s="998"/>
      <c r="H276" s="167"/>
    </row>
    <row r="277" spans="1:8" ht="25.5" hidden="1" customHeight="1" x14ac:dyDescent="0.2">
      <c r="A277" s="969">
        <f ca="1">Setup!AP57</f>
        <v>0</v>
      </c>
      <c r="B277" s="970"/>
      <c r="C277" s="970"/>
      <c r="D277" s="970"/>
      <c r="E277" s="970"/>
      <c r="F277" s="970"/>
      <c r="G277" s="971"/>
      <c r="H277" s="167"/>
    </row>
    <row r="278" spans="1:8" ht="25.5" hidden="1" customHeight="1" x14ac:dyDescent="0.2">
      <c r="A278" s="996">
        <f ca="1">Setup!AP58</f>
        <v>0</v>
      </c>
      <c r="B278" s="997"/>
      <c r="C278" s="997"/>
      <c r="D278" s="997"/>
      <c r="E278" s="997"/>
      <c r="F278" s="997"/>
      <c r="G278" s="998"/>
      <c r="H278" s="167"/>
    </row>
    <row r="279" spans="1:8" ht="25.5" hidden="1" customHeight="1" x14ac:dyDescent="0.2">
      <c r="A279" s="969">
        <f ca="1">Setup!AP59</f>
        <v>0</v>
      </c>
      <c r="B279" s="970"/>
      <c r="C279" s="970"/>
      <c r="D279" s="970"/>
      <c r="E279" s="970"/>
      <c r="F279" s="970"/>
      <c r="G279" s="971"/>
      <c r="H279" s="167"/>
    </row>
    <row r="280" spans="1:8" ht="25.5" hidden="1" customHeight="1" x14ac:dyDescent="0.2">
      <c r="A280" s="978">
        <f ca="1">Setup!AP60</f>
        <v>0</v>
      </c>
      <c r="B280" s="979"/>
      <c r="C280" s="979"/>
      <c r="D280" s="979"/>
      <c r="E280" s="979"/>
      <c r="F280" s="979"/>
      <c r="G280" s="980"/>
      <c r="H280" s="167"/>
    </row>
    <row r="281" spans="1:8" ht="25.5" hidden="1" customHeight="1" x14ac:dyDescent="0.2">
      <c r="A281" s="996">
        <f ca="1">Setup!AP61</f>
        <v>0</v>
      </c>
      <c r="B281" s="997"/>
      <c r="C281" s="997"/>
      <c r="D281" s="997"/>
      <c r="E281" s="997"/>
      <c r="F281" s="997"/>
      <c r="G281" s="998"/>
      <c r="H281" s="167"/>
    </row>
    <row r="282" spans="1:8" ht="25.5" hidden="1" customHeight="1" x14ac:dyDescent="0.2">
      <c r="A282" s="966">
        <f ca="1">Setup!AP62</f>
        <v>0</v>
      </c>
      <c r="B282" s="967"/>
      <c r="C282" s="967"/>
      <c r="D282" s="967"/>
      <c r="E282" s="967"/>
      <c r="F282" s="967"/>
      <c r="G282" s="968"/>
      <c r="H282" s="167"/>
    </row>
    <row r="283" spans="1:8" ht="25.5" hidden="1" customHeight="1" x14ac:dyDescent="0.2">
      <c r="A283" s="966">
        <f ca="1">Setup!AP63</f>
        <v>0</v>
      </c>
      <c r="B283" s="967"/>
      <c r="C283" s="967"/>
      <c r="D283" s="967"/>
      <c r="E283" s="967"/>
      <c r="F283" s="967"/>
      <c r="G283" s="968"/>
      <c r="H283" s="167"/>
    </row>
    <row r="284" spans="1:8" ht="25.5" hidden="1" customHeight="1" x14ac:dyDescent="0.2">
      <c r="A284" s="969">
        <f ca="1">Setup!AP64</f>
        <v>0</v>
      </c>
      <c r="B284" s="970"/>
      <c r="C284" s="970"/>
      <c r="D284" s="970"/>
      <c r="E284" s="970"/>
      <c r="F284" s="970"/>
      <c r="G284" s="971"/>
      <c r="H284" s="167"/>
    </row>
    <row r="285" spans="1:8" ht="25.5" hidden="1" customHeight="1" x14ac:dyDescent="0.2">
      <c r="A285" s="978">
        <f ca="1">Setup!AP65</f>
        <v>0</v>
      </c>
      <c r="B285" s="979"/>
      <c r="C285" s="979"/>
      <c r="D285" s="979"/>
      <c r="E285" s="979"/>
      <c r="F285" s="979"/>
      <c r="G285" s="980"/>
      <c r="H285" s="167"/>
    </row>
    <row r="286" spans="1:8" ht="25.5" hidden="1" customHeight="1" x14ac:dyDescent="0.2">
      <c r="A286" s="978">
        <f ca="1">Setup!AP66</f>
        <v>0</v>
      </c>
      <c r="B286" s="979"/>
      <c r="C286" s="979"/>
      <c r="D286" s="979"/>
      <c r="E286" s="979"/>
      <c r="F286" s="979"/>
      <c r="G286" s="980"/>
      <c r="H286" s="167"/>
    </row>
    <row r="287" spans="1:8" ht="25.5" hidden="1" customHeight="1" x14ac:dyDescent="0.2">
      <c r="A287" s="996">
        <f ca="1">Setup!AP67</f>
        <v>0</v>
      </c>
      <c r="B287" s="997"/>
      <c r="C287" s="997"/>
      <c r="D287" s="997"/>
      <c r="E287" s="997"/>
      <c r="F287" s="997"/>
      <c r="G287" s="998"/>
      <c r="H287" s="167"/>
    </row>
    <row r="288" spans="1:8" ht="25.5" hidden="1" customHeight="1" x14ac:dyDescent="0.2">
      <c r="A288" s="966">
        <f ca="1">Setup!AP68</f>
        <v>0</v>
      </c>
      <c r="B288" s="967"/>
      <c r="C288" s="967"/>
      <c r="D288" s="967"/>
      <c r="E288" s="967"/>
      <c r="F288" s="967"/>
      <c r="G288" s="968"/>
      <c r="H288" s="167"/>
    </row>
    <row r="289" spans="1:17" ht="25.5" hidden="1" customHeight="1" x14ac:dyDescent="0.2">
      <c r="A289" s="966">
        <f ca="1">Setup!AP69</f>
        <v>0</v>
      </c>
      <c r="B289" s="967"/>
      <c r="C289" s="967"/>
      <c r="D289" s="967"/>
      <c r="E289" s="967"/>
      <c r="F289" s="967"/>
      <c r="G289" s="968"/>
      <c r="H289" s="167"/>
    </row>
    <row r="290" spans="1:17" ht="18.75" customHeight="1" x14ac:dyDescent="0.2">
      <c r="A290" s="187"/>
      <c r="B290" s="188"/>
      <c r="C290" s="188"/>
      <c r="D290" s="188"/>
      <c r="E290" s="188"/>
      <c r="F290" s="188"/>
      <c r="G290" s="458"/>
      <c r="H290" s="189"/>
    </row>
    <row r="291" spans="1:17" ht="12.75" customHeight="1" x14ac:dyDescent="0.2">
      <c r="A291" s="184"/>
      <c r="B291" s="185"/>
      <c r="C291" s="185"/>
      <c r="D291" s="185"/>
      <c r="E291" s="185"/>
      <c r="F291" s="185"/>
      <c r="G291" s="459"/>
      <c r="H291" s="186"/>
    </row>
    <row r="292" spans="1:17" ht="19.5" customHeight="1" x14ac:dyDescent="0.2">
      <c r="A292" s="768" t="str">
        <f ca="1">Translations!A138</f>
        <v>Narrative comments from results (to be filled by the Subrecipient)</v>
      </c>
      <c r="B292" s="769"/>
      <c r="C292" s="769"/>
      <c r="D292" s="769"/>
      <c r="E292" s="769"/>
      <c r="F292" s="769"/>
      <c r="G292" s="769"/>
      <c r="H292" s="769"/>
      <c r="I292" s="769"/>
      <c r="J292" s="769"/>
      <c r="K292" s="769"/>
      <c r="L292" s="769"/>
      <c r="M292" s="769"/>
      <c r="N292" s="769"/>
      <c r="O292" s="769"/>
      <c r="P292" s="769"/>
      <c r="Q292" s="487"/>
    </row>
    <row r="293" spans="1:17" ht="12.75" customHeight="1" x14ac:dyDescent="0.2">
      <c r="A293" s="1023"/>
      <c r="B293" s="1024"/>
      <c r="C293" s="1024"/>
      <c r="D293" s="1024"/>
      <c r="E293" s="1024"/>
      <c r="F293" s="1024"/>
      <c r="G293" s="1024"/>
      <c r="H293" s="1024"/>
      <c r="I293" s="1024"/>
      <c r="J293" s="1024"/>
      <c r="K293" s="1024"/>
      <c r="L293" s="1024"/>
      <c r="M293" s="1024"/>
      <c r="N293" s="1024"/>
      <c r="O293" s="1024"/>
      <c r="P293" s="1025"/>
      <c r="Q293" s="488"/>
    </row>
    <row r="294" spans="1:17" ht="12.75" customHeight="1" x14ac:dyDescent="0.2">
      <c r="A294" s="1026"/>
      <c r="B294" s="1027"/>
      <c r="C294" s="1027"/>
      <c r="D294" s="1027"/>
      <c r="E294" s="1027"/>
      <c r="F294" s="1027"/>
      <c r="G294" s="1027"/>
      <c r="H294" s="1027"/>
      <c r="I294" s="1027"/>
      <c r="J294" s="1027"/>
      <c r="K294" s="1027"/>
      <c r="L294" s="1027"/>
      <c r="M294" s="1027"/>
      <c r="N294" s="1027"/>
      <c r="O294" s="1027"/>
      <c r="P294" s="1028"/>
      <c r="Q294" s="488"/>
    </row>
    <row r="295" spans="1:17" ht="12.75" customHeight="1" x14ac:dyDescent="0.2">
      <c r="A295" s="1026"/>
      <c r="B295" s="1027"/>
      <c r="C295" s="1027"/>
      <c r="D295" s="1027"/>
      <c r="E295" s="1027"/>
      <c r="F295" s="1027"/>
      <c r="G295" s="1027"/>
      <c r="H295" s="1027"/>
      <c r="I295" s="1027"/>
      <c r="J295" s="1027"/>
      <c r="K295" s="1027"/>
      <c r="L295" s="1027"/>
      <c r="M295" s="1027"/>
      <c r="N295" s="1027"/>
      <c r="O295" s="1027"/>
      <c r="P295" s="1028"/>
      <c r="Q295" s="488"/>
    </row>
    <row r="296" spans="1:17" ht="12.75" customHeight="1" x14ac:dyDescent="0.2">
      <c r="A296" s="1026"/>
      <c r="B296" s="1027"/>
      <c r="C296" s="1027"/>
      <c r="D296" s="1027"/>
      <c r="E296" s="1027"/>
      <c r="F296" s="1027"/>
      <c r="G296" s="1027"/>
      <c r="H296" s="1027"/>
      <c r="I296" s="1027"/>
      <c r="J296" s="1027"/>
      <c r="K296" s="1027"/>
      <c r="L296" s="1027"/>
      <c r="M296" s="1027"/>
      <c r="N296" s="1027"/>
      <c r="O296" s="1027"/>
      <c r="P296" s="1028"/>
      <c r="Q296" s="488"/>
    </row>
    <row r="297" spans="1:17" ht="12.75" customHeight="1" x14ac:dyDescent="0.2">
      <c r="A297" s="1026"/>
      <c r="B297" s="1027"/>
      <c r="C297" s="1027"/>
      <c r="D297" s="1027"/>
      <c r="E297" s="1027"/>
      <c r="F297" s="1027"/>
      <c r="G297" s="1027"/>
      <c r="H297" s="1027"/>
      <c r="I297" s="1027"/>
      <c r="J297" s="1027"/>
      <c r="K297" s="1027"/>
      <c r="L297" s="1027"/>
      <c r="M297" s="1027"/>
      <c r="N297" s="1027"/>
      <c r="O297" s="1027"/>
      <c r="P297" s="1028"/>
      <c r="Q297" s="488"/>
    </row>
    <row r="298" spans="1:17" ht="12.75" customHeight="1" x14ac:dyDescent="0.2">
      <c r="A298" s="1026"/>
      <c r="B298" s="1027"/>
      <c r="C298" s="1027"/>
      <c r="D298" s="1027"/>
      <c r="E298" s="1027"/>
      <c r="F298" s="1027"/>
      <c r="G298" s="1027"/>
      <c r="H298" s="1027"/>
      <c r="I298" s="1027"/>
      <c r="J298" s="1027"/>
      <c r="K298" s="1027"/>
      <c r="L298" s="1027"/>
      <c r="M298" s="1027"/>
      <c r="N298" s="1027"/>
      <c r="O298" s="1027"/>
      <c r="P298" s="1028"/>
      <c r="Q298" s="488"/>
    </row>
    <row r="299" spans="1:17" ht="12.75" customHeight="1" x14ac:dyDescent="0.2">
      <c r="A299" s="1026"/>
      <c r="B299" s="1027"/>
      <c r="C299" s="1027"/>
      <c r="D299" s="1027"/>
      <c r="E299" s="1027"/>
      <c r="F299" s="1027"/>
      <c r="G299" s="1027"/>
      <c r="H299" s="1027"/>
      <c r="I299" s="1027"/>
      <c r="J299" s="1027"/>
      <c r="K299" s="1027"/>
      <c r="L299" s="1027"/>
      <c r="M299" s="1027"/>
      <c r="N299" s="1027"/>
      <c r="O299" s="1027"/>
      <c r="P299" s="1028"/>
      <c r="Q299" s="488"/>
    </row>
    <row r="300" spans="1:17" ht="12.75" customHeight="1" x14ac:dyDescent="0.2">
      <c r="A300" s="1026"/>
      <c r="B300" s="1027"/>
      <c r="C300" s="1027"/>
      <c r="D300" s="1027"/>
      <c r="E300" s="1027"/>
      <c r="F300" s="1027"/>
      <c r="G300" s="1027"/>
      <c r="H300" s="1027"/>
      <c r="I300" s="1027"/>
      <c r="J300" s="1027"/>
      <c r="K300" s="1027"/>
      <c r="L300" s="1027"/>
      <c r="M300" s="1027"/>
      <c r="N300" s="1027"/>
      <c r="O300" s="1027"/>
      <c r="P300" s="1028"/>
      <c r="Q300" s="488"/>
    </row>
    <row r="301" spans="1:17" ht="12.75" customHeight="1" x14ac:dyDescent="0.2">
      <c r="A301" s="1026"/>
      <c r="B301" s="1027"/>
      <c r="C301" s="1027"/>
      <c r="D301" s="1027"/>
      <c r="E301" s="1027"/>
      <c r="F301" s="1027"/>
      <c r="G301" s="1027"/>
      <c r="H301" s="1027"/>
      <c r="I301" s="1027"/>
      <c r="J301" s="1027"/>
      <c r="K301" s="1027"/>
      <c r="L301" s="1027"/>
      <c r="M301" s="1027"/>
      <c r="N301" s="1027"/>
      <c r="O301" s="1027"/>
      <c r="P301" s="1028"/>
      <c r="Q301" s="488"/>
    </row>
    <row r="302" spans="1:17" ht="12.75" customHeight="1" x14ac:dyDescent="0.2">
      <c r="A302" s="1026"/>
      <c r="B302" s="1027"/>
      <c r="C302" s="1027"/>
      <c r="D302" s="1027"/>
      <c r="E302" s="1027"/>
      <c r="F302" s="1027"/>
      <c r="G302" s="1027"/>
      <c r="H302" s="1027"/>
      <c r="I302" s="1027"/>
      <c r="J302" s="1027"/>
      <c r="K302" s="1027"/>
      <c r="L302" s="1027"/>
      <c r="M302" s="1027"/>
      <c r="N302" s="1027"/>
      <c r="O302" s="1027"/>
      <c r="P302" s="1028"/>
      <c r="Q302" s="488"/>
    </row>
    <row r="303" spans="1:17" ht="12.75" customHeight="1" x14ac:dyDescent="0.2">
      <c r="A303" s="1026"/>
      <c r="B303" s="1027"/>
      <c r="C303" s="1027"/>
      <c r="D303" s="1027"/>
      <c r="E303" s="1027"/>
      <c r="F303" s="1027"/>
      <c r="G303" s="1027"/>
      <c r="H303" s="1027"/>
      <c r="I303" s="1027"/>
      <c r="J303" s="1027"/>
      <c r="K303" s="1027"/>
      <c r="L303" s="1027"/>
      <c r="M303" s="1027"/>
      <c r="N303" s="1027"/>
      <c r="O303" s="1027"/>
      <c r="P303" s="1028"/>
      <c r="Q303" s="488"/>
    </row>
    <row r="304" spans="1:17" ht="12.75" customHeight="1" x14ac:dyDescent="0.2">
      <c r="A304" s="1026"/>
      <c r="B304" s="1027"/>
      <c r="C304" s="1027"/>
      <c r="D304" s="1027"/>
      <c r="E304" s="1027"/>
      <c r="F304" s="1027"/>
      <c r="G304" s="1027"/>
      <c r="H304" s="1027"/>
      <c r="I304" s="1027"/>
      <c r="J304" s="1027"/>
      <c r="K304" s="1027"/>
      <c r="L304" s="1027"/>
      <c r="M304" s="1027"/>
      <c r="N304" s="1027"/>
      <c r="O304" s="1027"/>
      <c r="P304" s="1028"/>
      <c r="Q304" s="488"/>
    </row>
    <row r="305" spans="1:17" ht="12.75" customHeight="1" x14ac:dyDescent="0.2">
      <c r="A305" s="1026"/>
      <c r="B305" s="1027"/>
      <c r="C305" s="1027"/>
      <c r="D305" s="1027"/>
      <c r="E305" s="1027"/>
      <c r="F305" s="1027"/>
      <c r="G305" s="1027"/>
      <c r="H305" s="1027"/>
      <c r="I305" s="1027"/>
      <c r="J305" s="1027"/>
      <c r="K305" s="1027"/>
      <c r="L305" s="1027"/>
      <c r="M305" s="1027"/>
      <c r="N305" s="1027"/>
      <c r="O305" s="1027"/>
      <c r="P305" s="1028"/>
      <c r="Q305" s="488"/>
    </row>
    <row r="306" spans="1:17" ht="12.75" customHeight="1" x14ac:dyDescent="0.2">
      <c r="A306" s="1026"/>
      <c r="B306" s="1027"/>
      <c r="C306" s="1027"/>
      <c r="D306" s="1027"/>
      <c r="E306" s="1027"/>
      <c r="F306" s="1027"/>
      <c r="G306" s="1027"/>
      <c r="H306" s="1027"/>
      <c r="I306" s="1027"/>
      <c r="J306" s="1027"/>
      <c r="K306" s="1027"/>
      <c r="L306" s="1027"/>
      <c r="M306" s="1027"/>
      <c r="N306" s="1027"/>
      <c r="O306" s="1027"/>
      <c r="P306" s="1028"/>
      <c r="Q306" s="488"/>
    </row>
    <row r="307" spans="1:17" ht="12.75" customHeight="1" x14ac:dyDescent="0.2">
      <c r="A307" s="1026"/>
      <c r="B307" s="1027"/>
      <c r="C307" s="1027"/>
      <c r="D307" s="1027"/>
      <c r="E307" s="1027"/>
      <c r="F307" s="1027"/>
      <c r="G307" s="1027"/>
      <c r="H307" s="1027"/>
      <c r="I307" s="1027"/>
      <c r="J307" s="1027"/>
      <c r="K307" s="1027"/>
      <c r="L307" s="1027"/>
      <c r="M307" s="1027"/>
      <c r="N307" s="1027"/>
      <c r="O307" s="1027"/>
      <c r="P307" s="1028"/>
      <c r="Q307" s="488"/>
    </row>
    <row r="308" spans="1:17" ht="12.75" customHeight="1" x14ac:dyDescent="0.2">
      <c r="A308" s="1026"/>
      <c r="B308" s="1027"/>
      <c r="C308" s="1027"/>
      <c r="D308" s="1027"/>
      <c r="E308" s="1027"/>
      <c r="F308" s="1027"/>
      <c r="G308" s="1027"/>
      <c r="H308" s="1027"/>
      <c r="I308" s="1027"/>
      <c r="J308" s="1027"/>
      <c r="K308" s="1027"/>
      <c r="L308" s="1027"/>
      <c r="M308" s="1027"/>
      <c r="N308" s="1027"/>
      <c r="O308" s="1027"/>
      <c r="P308" s="1028"/>
      <c r="Q308" s="488"/>
    </row>
    <row r="309" spans="1:17" ht="12.75" customHeight="1" x14ac:dyDescent="0.2">
      <c r="A309" s="1026"/>
      <c r="B309" s="1027"/>
      <c r="C309" s="1027"/>
      <c r="D309" s="1027"/>
      <c r="E309" s="1027"/>
      <c r="F309" s="1027"/>
      <c r="G309" s="1027"/>
      <c r="H309" s="1027"/>
      <c r="I309" s="1027"/>
      <c r="J309" s="1027"/>
      <c r="K309" s="1027"/>
      <c r="L309" s="1027"/>
      <c r="M309" s="1027"/>
      <c r="N309" s="1027"/>
      <c r="O309" s="1027"/>
      <c r="P309" s="1028"/>
      <c r="Q309" s="488"/>
    </row>
    <row r="310" spans="1:17" ht="12.75" customHeight="1" x14ac:dyDescent="0.2">
      <c r="A310" s="1026"/>
      <c r="B310" s="1027"/>
      <c r="C310" s="1027"/>
      <c r="D310" s="1027"/>
      <c r="E310" s="1027"/>
      <c r="F310" s="1027"/>
      <c r="G310" s="1027"/>
      <c r="H310" s="1027"/>
      <c r="I310" s="1027"/>
      <c r="J310" s="1027"/>
      <c r="K310" s="1027"/>
      <c r="L310" s="1027"/>
      <c r="M310" s="1027"/>
      <c r="N310" s="1027"/>
      <c r="O310" s="1027"/>
      <c r="P310" s="1028"/>
      <c r="Q310" s="488"/>
    </row>
    <row r="311" spans="1:17" ht="12.75" customHeight="1" x14ac:dyDescent="0.2">
      <c r="A311" s="1026"/>
      <c r="B311" s="1027"/>
      <c r="C311" s="1027"/>
      <c r="D311" s="1027"/>
      <c r="E311" s="1027"/>
      <c r="F311" s="1027"/>
      <c r="G311" s="1027"/>
      <c r="H311" s="1027"/>
      <c r="I311" s="1027"/>
      <c r="J311" s="1027"/>
      <c r="K311" s="1027"/>
      <c r="L311" s="1027"/>
      <c r="M311" s="1027"/>
      <c r="N311" s="1027"/>
      <c r="O311" s="1027"/>
      <c r="P311" s="1028"/>
      <c r="Q311" s="488"/>
    </row>
    <row r="312" spans="1:17" ht="12.75" customHeight="1" x14ac:dyDescent="0.2">
      <c r="A312" s="1026"/>
      <c r="B312" s="1027"/>
      <c r="C312" s="1027"/>
      <c r="D312" s="1027"/>
      <c r="E312" s="1027"/>
      <c r="F312" s="1027"/>
      <c r="G312" s="1027"/>
      <c r="H312" s="1027"/>
      <c r="I312" s="1027"/>
      <c r="J312" s="1027"/>
      <c r="K312" s="1027"/>
      <c r="L312" s="1027"/>
      <c r="M312" s="1027"/>
      <c r="N312" s="1027"/>
      <c r="O312" s="1027"/>
      <c r="P312" s="1028"/>
      <c r="Q312" s="488"/>
    </row>
    <row r="313" spans="1:17" ht="12.75" customHeight="1" x14ac:dyDescent="0.2">
      <c r="A313" s="1026"/>
      <c r="B313" s="1027"/>
      <c r="C313" s="1027"/>
      <c r="D313" s="1027"/>
      <c r="E313" s="1027"/>
      <c r="F313" s="1027"/>
      <c r="G313" s="1027"/>
      <c r="H313" s="1027"/>
      <c r="I313" s="1027"/>
      <c r="J313" s="1027"/>
      <c r="K313" s="1027"/>
      <c r="L313" s="1027"/>
      <c r="M313" s="1027"/>
      <c r="N313" s="1027"/>
      <c r="O313" s="1027"/>
      <c r="P313" s="1028"/>
      <c r="Q313" s="488"/>
    </row>
    <row r="314" spans="1:17" ht="12.75" customHeight="1" x14ac:dyDescent="0.2">
      <c r="A314" s="1026"/>
      <c r="B314" s="1027"/>
      <c r="C314" s="1027"/>
      <c r="D314" s="1027"/>
      <c r="E314" s="1027"/>
      <c r="F314" s="1027"/>
      <c r="G314" s="1027"/>
      <c r="H314" s="1027"/>
      <c r="I314" s="1027"/>
      <c r="J314" s="1027"/>
      <c r="K314" s="1027"/>
      <c r="L314" s="1027"/>
      <c r="M314" s="1027"/>
      <c r="N314" s="1027"/>
      <c r="O314" s="1027"/>
      <c r="P314" s="1028"/>
      <c r="Q314" s="488"/>
    </row>
    <row r="315" spans="1:17" ht="12.75" customHeight="1" x14ac:dyDescent="0.2">
      <c r="A315" s="1026"/>
      <c r="B315" s="1027"/>
      <c r="C315" s="1027"/>
      <c r="D315" s="1027"/>
      <c r="E315" s="1027"/>
      <c r="F315" s="1027"/>
      <c r="G315" s="1027"/>
      <c r="H315" s="1027"/>
      <c r="I315" s="1027"/>
      <c r="J315" s="1027"/>
      <c r="K315" s="1027"/>
      <c r="L315" s="1027"/>
      <c r="M315" s="1027"/>
      <c r="N315" s="1027"/>
      <c r="O315" s="1027"/>
      <c r="P315" s="1028"/>
      <c r="Q315" s="488"/>
    </row>
    <row r="316" spans="1:17" ht="12.75" customHeight="1" x14ac:dyDescent="0.2">
      <c r="A316" s="1026"/>
      <c r="B316" s="1027"/>
      <c r="C316" s="1027"/>
      <c r="D316" s="1027"/>
      <c r="E316" s="1027"/>
      <c r="F316" s="1027"/>
      <c r="G316" s="1027"/>
      <c r="H316" s="1027"/>
      <c r="I316" s="1027"/>
      <c r="J316" s="1027"/>
      <c r="K316" s="1027"/>
      <c r="L316" s="1027"/>
      <c r="M316" s="1027"/>
      <c r="N316" s="1027"/>
      <c r="O316" s="1027"/>
      <c r="P316" s="1028"/>
      <c r="Q316" s="488"/>
    </row>
    <row r="317" spans="1:17" ht="12.75" customHeight="1" x14ac:dyDescent="0.2">
      <c r="A317" s="1026"/>
      <c r="B317" s="1027"/>
      <c r="C317" s="1027"/>
      <c r="D317" s="1027"/>
      <c r="E317" s="1027"/>
      <c r="F317" s="1027"/>
      <c r="G317" s="1027"/>
      <c r="H317" s="1027"/>
      <c r="I317" s="1027"/>
      <c r="J317" s="1027"/>
      <c r="K317" s="1027"/>
      <c r="L317" s="1027"/>
      <c r="M317" s="1027"/>
      <c r="N317" s="1027"/>
      <c r="O317" s="1027"/>
      <c r="P317" s="1028"/>
      <c r="Q317" s="488"/>
    </row>
    <row r="318" spans="1:17" ht="12.75" customHeight="1" x14ac:dyDescent="0.2">
      <c r="A318" s="1026"/>
      <c r="B318" s="1027"/>
      <c r="C318" s="1027"/>
      <c r="D318" s="1027"/>
      <c r="E318" s="1027"/>
      <c r="F318" s="1027"/>
      <c r="G318" s="1027"/>
      <c r="H318" s="1027"/>
      <c r="I318" s="1027"/>
      <c r="J318" s="1027"/>
      <c r="K318" s="1027"/>
      <c r="L318" s="1027"/>
      <c r="M318" s="1027"/>
      <c r="N318" s="1027"/>
      <c r="O318" s="1027"/>
      <c r="P318" s="1028"/>
      <c r="Q318" s="488"/>
    </row>
    <row r="319" spans="1:17" ht="12.75" customHeight="1" x14ac:dyDescent="0.2">
      <c r="A319" s="1026"/>
      <c r="B319" s="1027"/>
      <c r="C319" s="1027"/>
      <c r="D319" s="1027"/>
      <c r="E319" s="1027"/>
      <c r="F319" s="1027"/>
      <c r="G319" s="1027"/>
      <c r="H319" s="1027"/>
      <c r="I319" s="1027"/>
      <c r="J319" s="1027"/>
      <c r="K319" s="1027"/>
      <c r="L319" s="1027"/>
      <c r="M319" s="1027"/>
      <c r="N319" s="1027"/>
      <c r="O319" s="1027"/>
      <c r="P319" s="1028"/>
      <c r="Q319" s="488"/>
    </row>
    <row r="320" spans="1:17" ht="12.75" customHeight="1" x14ac:dyDescent="0.2">
      <c r="A320" s="1026"/>
      <c r="B320" s="1027"/>
      <c r="C320" s="1027"/>
      <c r="D320" s="1027"/>
      <c r="E320" s="1027"/>
      <c r="F320" s="1027"/>
      <c r="G320" s="1027"/>
      <c r="H320" s="1027"/>
      <c r="I320" s="1027"/>
      <c r="J320" s="1027"/>
      <c r="K320" s="1027"/>
      <c r="L320" s="1027"/>
      <c r="M320" s="1027"/>
      <c r="N320" s="1027"/>
      <c r="O320" s="1027"/>
      <c r="P320" s="1028"/>
      <c r="Q320" s="488"/>
    </row>
    <row r="321" spans="1:17" ht="12.75" customHeight="1" x14ac:dyDescent="0.2">
      <c r="A321" s="1026"/>
      <c r="B321" s="1027"/>
      <c r="C321" s="1027"/>
      <c r="D321" s="1027"/>
      <c r="E321" s="1027"/>
      <c r="F321" s="1027"/>
      <c r="G321" s="1027"/>
      <c r="H321" s="1027"/>
      <c r="I321" s="1027"/>
      <c r="J321" s="1027"/>
      <c r="K321" s="1027"/>
      <c r="L321" s="1027"/>
      <c r="M321" s="1027"/>
      <c r="N321" s="1027"/>
      <c r="O321" s="1027"/>
      <c r="P321" s="1028"/>
      <c r="Q321" s="488"/>
    </row>
    <row r="322" spans="1:17" ht="12.75" customHeight="1" x14ac:dyDescent="0.2">
      <c r="A322" s="1026"/>
      <c r="B322" s="1027"/>
      <c r="C322" s="1027"/>
      <c r="D322" s="1027"/>
      <c r="E322" s="1027"/>
      <c r="F322" s="1027"/>
      <c r="G322" s="1027"/>
      <c r="H322" s="1027"/>
      <c r="I322" s="1027"/>
      <c r="J322" s="1027"/>
      <c r="K322" s="1027"/>
      <c r="L322" s="1027"/>
      <c r="M322" s="1027"/>
      <c r="N322" s="1027"/>
      <c r="O322" s="1027"/>
      <c r="P322" s="1028"/>
      <c r="Q322" s="488"/>
    </row>
    <row r="323" spans="1:17" ht="12.75" customHeight="1" x14ac:dyDescent="0.2">
      <c r="A323" s="1026"/>
      <c r="B323" s="1027"/>
      <c r="C323" s="1027"/>
      <c r="D323" s="1027"/>
      <c r="E323" s="1027"/>
      <c r="F323" s="1027"/>
      <c r="G323" s="1027"/>
      <c r="H323" s="1027"/>
      <c r="I323" s="1027"/>
      <c r="J323" s="1027"/>
      <c r="K323" s="1027"/>
      <c r="L323" s="1027"/>
      <c r="M323" s="1027"/>
      <c r="N323" s="1027"/>
      <c r="O323" s="1027"/>
      <c r="P323" s="1028"/>
      <c r="Q323" s="488"/>
    </row>
    <row r="324" spans="1:17" ht="12.75" customHeight="1" x14ac:dyDescent="0.2">
      <c r="A324" s="1026"/>
      <c r="B324" s="1027"/>
      <c r="C324" s="1027"/>
      <c r="D324" s="1027"/>
      <c r="E324" s="1027"/>
      <c r="F324" s="1027"/>
      <c r="G324" s="1027"/>
      <c r="H324" s="1027"/>
      <c r="I324" s="1027"/>
      <c r="J324" s="1027"/>
      <c r="K324" s="1027"/>
      <c r="L324" s="1027"/>
      <c r="M324" s="1027"/>
      <c r="N324" s="1027"/>
      <c r="O324" s="1027"/>
      <c r="P324" s="1028"/>
      <c r="Q324" s="488"/>
    </row>
    <row r="325" spans="1:17" ht="12.75" customHeight="1" x14ac:dyDescent="0.2">
      <c r="A325" s="1026"/>
      <c r="B325" s="1027"/>
      <c r="C325" s="1027"/>
      <c r="D325" s="1027"/>
      <c r="E325" s="1027"/>
      <c r="F325" s="1027"/>
      <c r="G325" s="1027"/>
      <c r="H325" s="1027"/>
      <c r="I325" s="1027"/>
      <c r="J325" s="1027"/>
      <c r="K325" s="1027"/>
      <c r="L325" s="1027"/>
      <c r="M325" s="1027"/>
      <c r="N325" s="1027"/>
      <c r="O325" s="1027"/>
      <c r="P325" s="1028"/>
      <c r="Q325" s="488"/>
    </row>
    <row r="326" spans="1:17" ht="12.75" customHeight="1" x14ac:dyDescent="0.2">
      <c r="A326" s="1026"/>
      <c r="B326" s="1027"/>
      <c r="C326" s="1027"/>
      <c r="D326" s="1027"/>
      <c r="E326" s="1027"/>
      <c r="F326" s="1027"/>
      <c r="G326" s="1027"/>
      <c r="H326" s="1027"/>
      <c r="I326" s="1027"/>
      <c r="J326" s="1027"/>
      <c r="K326" s="1027"/>
      <c r="L326" s="1027"/>
      <c r="M326" s="1027"/>
      <c r="N326" s="1027"/>
      <c r="O326" s="1027"/>
      <c r="P326" s="1028"/>
      <c r="Q326" s="488"/>
    </row>
    <row r="327" spans="1:17" ht="12.75" customHeight="1" x14ac:dyDescent="0.2">
      <c r="A327" s="1026"/>
      <c r="B327" s="1027"/>
      <c r="C327" s="1027"/>
      <c r="D327" s="1027"/>
      <c r="E327" s="1027"/>
      <c r="F327" s="1027"/>
      <c r="G327" s="1027"/>
      <c r="H327" s="1027"/>
      <c r="I327" s="1027"/>
      <c r="J327" s="1027"/>
      <c r="K327" s="1027"/>
      <c r="L327" s="1027"/>
      <c r="M327" s="1027"/>
      <c r="N327" s="1027"/>
      <c r="O327" s="1027"/>
      <c r="P327" s="1028"/>
      <c r="Q327" s="488"/>
    </row>
    <row r="328" spans="1:17" ht="12.75" customHeight="1" x14ac:dyDescent="0.2">
      <c r="A328" s="1026"/>
      <c r="B328" s="1027"/>
      <c r="C328" s="1027"/>
      <c r="D328" s="1027"/>
      <c r="E328" s="1027"/>
      <c r="F328" s="1027"/>
      <c r="G328" s="1027"/>
      <c r="H328" s="1027"/>
      <c r="I328" s="1027"/>
      <c r="J328" s="1027"/>
      <c r="K328" s="1027"/>
      <c r="L328" s="1027"/>
      <c r="M328" s="1027"/>
      <c r="N328" s="1027"/>
      <c r="O328" s="1027"/>
      <c r="P328" s="1028"/>
      <c r="Q328" s="488"/>
    </row>
    <row r="329" spans="1:17" ht="12.75" customHeight="1" x14ac:dyDescent="0.2">
      <c r="A329" s="1026"/>
      <c r="B329" s="1027"/>
      <c r="C329" s="1027"/>
      <c r="D329" s="1027"/>
      <c r="E329" s="1027"/>
      <c r="F329" s="1027"/>
      <c r="G329" s="1027"/>
      <c r="H329" s="1027"/>
      <c r="I329" s="1027"/>
      <c r="J329" s="1027"/>
      <c r="K329" s="1027"/>
      <c r="L329" s="1027"/>
      <c r="M329" s="1027"/>
      <c r="N329" s="1027"/>
      <c r="O329" s="1027"/>
      <c r="P329" s="1028"/>
      <c r="Q329" s="488"/>
    </row>
    <row r="330" spans="1:17" ht="12.75" customHeight="1" x14ac:dyDescent="0.2">
      <c r="A330" s="1026"/>
      <c r="B330" s="1027"/>
      <c r="C330" s="1027"/>
      <c r="D330" s="1027"/>
      <c r="E330" s="1027"/>
      <c r="F330" s="1027"/>
      <c r="G330" s="1027"/>
      <c r="H330" s="1027"/>
      <c r="I330" s="1027"/>
      <c r="J330" s="1027"/>
      <c r="K330" s="1027"/>
      <c r="L330" s="1027"/>
      <c r="M330" s="1027"/>
      <c r="N330" s="1027"/>
      <c r="O330" s="1027"/>
      <c r="P330" s="1028"/>
      <c r="Q330" s="488"/>
    </row>
    <row r="331" spans="1:17" ht="12.75" customHeight="1" x14ac:dyDescent="0.2">
      <c r="A331" s="1026"/>
      <c r="B331" s="1027"/>
      <c r="C331" s="1027"/>
      <c r="D331" s="1027"/>
      <c r="E331" s="1027"/>
      <c r="F331" s="1027"/>
      <c r="G331" s="1027"/>
      <c r="H331" s="1027"/>
      <c r="I331" s="1027"/>
      <c r="J331" s="1027"/>
      <c r="K331" s="1027"/>
      <c r="L331" s="1027"/>
      <c r="M331" s="1027"/>
      <c r="N331" s="1027"/>
      <c r="O331" s="1027"/>
      <c r="P331" s="1028"/>
      <c r="Q331" s="488"/>
    </row>
    <row r="332" spans="1:17" ht="12.75" customHeight="1" x14ac:dyDescent="0.2">
      <c r="A332" s="1026"/>
      <c r="B332" s="1027"/>
      <c r="C332" s="1027"/>
      <c r="D332" s="1027"/>
      <c r="E332" s="1027"/>
      <c r="F332" s="1027"/>
      <c r="G332" s="1027"/>
      <c r="H332" s="1027"/>
      <c r="I332" s="1027"/>
      <c r="J332" s="1027"/>
      <c r="K332" s="1027"/>
      <c r="L332" s="1027"/>
      <c r="M332" s="1027"/>
      <c r="N332" s="1027"/>
      <c r="O332" s="1027"/>
      <c r="P332" s="1028"/>
      <c r="Q332" s="488"/>
    </row>
    <row r="333" spans="1:17" ht="12.75" customHeight="1" x14ac:dyDescent="0.2">
      <c r="A333" s="1026"/>
      <c r="B333" s="1027"/>
      <c r="C333" s="1027"/>
      <c r="D333" s="1027"/>
      <c r="E333" s="1027"/>
      <c r="F333" s="1027"/>
      <c r="G333" s="1027"/>
      <c r="H333" s="1027"/>
      <c r="I333" s="1027"/>
      <c r="J333" s="1027"/>
      <c r="K333" s="1027"/>
      <c r="L333" s="1027"/>
      <c r="M333" s="1027"/>
      <c r="N333" s="1027"/>
      <c r="O333" s="1027"/>
      <c r="P333" s="1028"/>
      <c r="Q333" s="488"/>
    </row>
    <row r="334" spans="1:17" ht="12.75" customHeight="1" x14ac:dyDescent="0.2">
      <c r="A334" s="1029"/>
      <c r="B334" s="1030"/>
      <c r="C334" s="1030"/>
      <c r="D334" s="1030"/>
      <c r="E334" s="1030"/>
      <c r="F334" s="1030"/>
      <c r="G334" s="1030"/>
      <c r="H334" s="1030"/>
      <c r="I334" s="1030"/>
      <c r="J334" s="1030"/>
      <c r="K334" s="1030"/>
      <c r="L334" s="1030"/>
      <c r="M334" s="1030"/>
      <c r="N334" s="1030"/>
      <c r="O334" s="1030"/>
      <c r="P334" s="1031"/>
      <c r="Q334" s="488"/>
    </row>
    <row r="336" spans="1:17" ht="19.5" customHeight="1" x14ac:dyDescent="0.2">
      <c r="A336" s="768" t="str">
        <f ca="1">Translations!A139</f>
        <v>This section is filled in exclusively by PR's programmatic and financial monitors.</v>
      </c>
      <c r="B336" s="769"/>
      <c r="C336" s="769"/>
      <c r="D336" s="769"/>
      <c r="E336" s="769"/>
      <c r="F336" s="769"/>
      <c r="G336" s="769"/>
      <c r="H336" s="769"/>
      <c r="I336" s="769"/>
      <c r="J336" s="769"/>
      <c r="K336" s="769"/>
      <c r="L336" s="769"/>
      <c r="M336" s="769"/>
      <c r="N336" s="769"/>
      <c r="O336" s="769"/>
      <c r="P336" s="770"/>
      <c r="Q336" s="487"/>
    </row>
    <row r="337" spans="1:17" ht="8.25" customHeight="1" x14ac:dyDescent="0.2"/>
    <row r="338" spans="1:17" ht="18.75" customHeight="1" x14ac:dyDescent="0.2">
      <c r="A338" s="999" t="str">
        <f ca="1">Translations!A150</f>
        <v>PROGRAMMATIC</v>
      </c>
      <c r="B338" s="34"/>
      <c r="C338" s="34"/>
      <c r="D338" s="37" t="str">
        <f ca="1">Translations!A140</f>
        <v>Name of person conducting programmatic verification</v>
      </c>
      <c r="E338" s="116"/>
      <c r="F338" s="34"/>
      <c r="G338" s="460"/>
      <c r="H338" s="34"/>
      <c r="I338" s="34"/>
      <c r="J338" s="34"/>
      <c r="K338" s="34"/>
      <c r="L338" s="460"/>
      <c r="M338" s="34"/>
      <c r="N338" s="34"/>
      <c r="O338" s="1013"/>
      <c r="P338" s="1014"/>
    </row>
    <row r="339" spans="1:17" ht="19.5" customHeight="1" x14ac:dyDescent="0.2">
      <c r="A339" s="1000"/>
      <c r="B339" s="35"/>
      <c r="C339" s="35"/>
      <c r="D339" s="1015"/>
      <c r="E339" s="1016"/>
      <c r="F339" s="35"/>
      <c r="G339" s="461"/>
      <c r="H339" s="35"/>
      <c r="I339" s="35"/>
      <c r="J339" s="35"/>
      <c r="K339" s="35"/>
      <c r="L339" s="461"/>
      <c r="M339" s="35"/>
      <c r="N339" s="35"/>
      <c r="O339" s="1002"/>
      <c r="P339" s="1003"/>
    </row>
    <row r="340" spans="1:17" ht="7.5" customHeight="1" x14ac:dyDescent="0.2">
      <c r="A340" s="1000"/>
      <c r="B340" s="35"/>
      <c r="C340" s="35"/>
      <c r="D340" s="35"/>
      <c r="E340" s="35"/>
      <c r="F340" s="35"/>
      <c r="G340" s="461"/>
      <c r="H340" s="35"/>
      <c r="I340" s="35"/>
      <c r="J340" s="35"/>
      <c r="K340" s="35"/>
      <c r="L340" s="461"/>
      <c r="M340" s="35"/>
      <c r="N340" s="35"/>
      <c r="O340" s="35"/>
      <c r="P340" s="36"/>
    </row>
    <row r="341" spans="1:17" ht="21" customHeight="1" x14ac:dyDescent="0.2">
      <c r="A341" s="1000"/>
      <c r="B341" s="117"/>
      <c r="C341" s="117"/>
      <c r="D341" s="119" t="str">
        <f ca="1">Translations!A141</f>
        <v>Contextual details</v>
      </c>
      <c r="E341" s="117"/>
      <c r="F341" s="117"/>
      <c r="G341" s="462"/>
      <c r="H341" s="117"/>
      <c r="I341" s="117"/>
      <c r="J341" s="117"/>
      <c r="K341" s="117"/>
      <c r="L341" s="462"/>
      <c r="M341" s="117"/>
      <c r="N341" s="117"/>
      <c r="O341" s="117"/>
      <c r="P341" s="118"/>
      <c r="Q341" s="487"/>
    </row>
    <row r="342" spans="1:17" ht="26.25" customHeight="1" x14ac:dyDescent="0.2">
      <c r="A342" s="1000"/>
      <c r="B342" s="35"/>
      <c r="C342" s="35"/>
      <c r="D342" s="1017"/>
      <c r="E342" s="1018"/>
      <c r="F342" s="1018"/>
      <c r="G342" s="1018"/>
      <c r="H342" s="1018"/>
      <c r="I342" s="1018"/>
      <c r="J342" s="1018"/>
      <c r="K342" s="1018"/>
      <c r="L342" s="1018"/>
      <c r="M342" s="1018"/>
      <c r="N342" s="1018"/>
      <c r="O342" s="1018"/>
      <c r="P342" s="1019"/>
      <c r="Q342" s="489"/>
    </row>
    <row r="343" spans="1:17" ht="26.25" customHeight="1" x14ac:dyDescent="0.2">
      <c r="A343" s="1000"/>
      <c r="B343" s="35"/>
      <c r="C343" s="35"/>
      <c r="D343" s="1032"/>
      <c r="E343" s="1033"/>
      <c r="F343" s="1033"/>
      <c r="G343" s="1033"/>
      <c r="H343" s="1033"/>
      <c r="I343" s="1033"/>
      <c r="J343" s="1033"/>
      <c r="K343" s="1033"/>
      <c r="L343" s="1033"/>
      <c r="M343" s="1033"/>
      <c r="N343" s="1033"/>
      <c r="O343" s="1033"/>
      <c r="P343" s="1034"/>
      <c r="Q343" s="489"/>
    </row>
    <row r="344" spans="1:17" ht="26.25" customHeight="1" x14ac:dyDescent="0.2">
      <c r="A344" s="1000"/>
      <c r="B344" s="35"/>
      <c r="C344" s="35"/>
      <c r="D344" s="1032"/>
      <c r="E344" s="1033"/>
      <c r="F344" s="1033"/>
      <c r="G344" s="1033"/>
      <c r="H344" s="1033"/>
      <c r="I344" s="1033"/>
      <c r="J344" s="1033"/>
      <c r="K344" s="1033"/>
      <c r="L344" s="1033"/>
      <c r="M344" s="1033"/>
      <c r="N344" s="1033"/>
      <c r="O344" s="1033"/>
      <c r="P344" s="1034"/>
      <c r="Q344" s="489"/>
    </row>
    <row r="345" spans="1:17" ht="26.25" customHeight="1" x14ac:dyDescent="0.2">
      <c r="A345" s="1000"/>
      <c r="B345" s="35"/>
      <c r="C345" s="35"/>
      <c r="D345" s="1032"/>
      <c r="E345" s="1033"/>
      <c r="F345" s="1033"/>
      <c r="G345" s="1033"/>
      <c r="H345" s="1033"/>
      <c r="I345" s="1033"/>
      <c r="J345" s="1033"/>
      <c r="K345" s="1033"/>
      <c r="L345" s="1033"/>
      <c r="M345" s="1033"/>
      <c r="N345" s="1033"/>
      <c r="O345" s="1033"/>
      <c r="P345" s="1034"/>
      <c r="Q345" s="489"/>
    </row>
    <row r="346" spans="1:17" ht="26.25" customHeight="1" x14ac:dyDescent="0.2">
      <c r="A346" s="1000"/>
      <c r="B346" s="35"/>
      <c r="C346" s="35"/>
      <c r="D346" s="1035"/>
      <c r="E346" s="1036"/>
      <c r="F346" s="1036"/>
      <c r="G346" s="1036"/>
      <c r="H346" s="1036"/>
      <c r="I346" s="1036"/>
      <c r="J346" s="1036"/>
      <c r="K346" s="1036"/>
      <c r="L346" s="1036"/>
      <c r="M346" s="1036"/>
      <c r="N346" s="1036"/>
      <c r="O346" s="1036"/>
      <c r="P346" s="1037"/>
      <c r="Q346" s="489"/>
    </row>
    <row r="347" spans="1:17" x14ac:dyDescent="0.2">
      <c r="A347" s="1000"/>
      <c r="B347" s="35"/>
      <c r="C347" s="35"/>
      <c r="D347" s="35"/>
      <c r="E347" s="35"/>
      <c r="F347" s="35"/>
      <c r="G347" s="461"/>
      <c r="H347" s="35"/>
      <c r="I347" s="35"/>
      <c r="J347" s="35"/>
      <c r="K347" s="35"/>
      <c r="L347" s="461"/>
      <c r="M347" s="35"/>
      <c r="N347" s="35"/>
      <c r="O347" s="35"/>
      <c r="P347" s="36"/>
    </row>
    <row r="348" spans="1:17" ht="21" customHeight="1" x14ac:dyDescent="0.2">
      <c r="A348" s="1000"/>
      <c r="B348" s="117"/>
      <c r="C348" s="117"/>
      <c r="D348" s="119" t="str">
        <f ca="1">Translations!A151</f>
        <v>Description of identified problem(s)</v>
      </c>
      <c r="E348" s="117"/>
      <c r="F348" s="117"/>
      <c r="G348" s="462"/>
      <c r="H348" s="117"/>
      <c r="I348" s="117"/>
      <c r="J348" s="117"/>
      <c r="K348" s="117"/>
      <c r="L348" s="462"/>
      <c r="M348" s="117"/>
      <c r="N348" s="117"/>
      <c r="O348" s="117"/>
      <c r="P348" s="118"/>
      <c r="Q348" s="490"/>
    </row>
    <row r="349" spans="1:17" ht="26.25" customHeight="1" x14ac:dyDescent="0.2">
      <c r="A349" s="1000"/>
      <c r="B349" s="35"/>
      <c r="C349" s="35"/>
      <c r="D349" s="1017"/>
      <c r="E349" s="1018"/>
      <c r="F349" s="1018"/>
      <c r="G349" s="1018"/>
      <c r="H349" s="1018"/>
      <c r="I349" s="1018"/>
      <c r="J349" s="1018"/>
      <c r="K349" s="1018"/>
      <c r="L349" s="1018"/>
      <c r="M349" s="1018"/>
      <c r="N349" s="1018"/>
      <c r="O349" s="1018"/>
      <c r="P349" s="1019"/>
      <c r="Q349" s="60"/>
    </row>
    <row r="350" spans="1:17" ht="26.25" customHeight="1" x14ac:dyDescent="0.2">
      <c r="A350" s="1000"/>
      <c r="B350" s="35"/>
      <c r="C350" s="35"/>
      <c r="D350" s="1032"/>
      <c r="E350" s="1033"/>
      <c r="F350" s="1033"/>
      <c r="G350" s="1033"/>
      <c r="H350" s="1033"/>
      <c r="I350" s="1033"/>
      <c r="J350" s="1033"/>
      <c r="K350" s="1033"/>
      <c r="L350" s="1033"/>
      <c r="M350" s="1033"/>
      <c r="N350" s="1033"/>
      <c r="O350" s="1033"/>
      <c r="P350" s="1034"/>
      <c r="Q350" s="60"/>
    </row>
    <row r="351" spans="1:17" ht="26.25" customHeight="1" x14ac:dyDescent="0.2">
      <c r="A351" s="1000"/>
      <c r="B351" s="35"/>
      <c r="C351" s="35"/>
      <c r="D351" s="1032"/>
      <c r="E351" s="1033"/>
      <c r="F351" s="1033"/>
      <c r="G351" s="1033"/>
      <c r="H351" s="1033"/>
      <c r="I351" s="1033"/>
      <c r="J351" s="1033"/>
      <c r="K351" s="1033"/>
      <c r="L351" s="1033"/>
      <c r="M351" s="1033"/>
      <c r="N351" s="1033"/>
      <c r="O351" s="1033"/>
      <c r="P351" s="1034"/>
      <c r="Q351" s="60"/>
    </row>
    <row r="352" spans="1:17" ht="26.25" customHeight="1" x14ac:dyDescent="0.2">
      <c r="A352" s="1000"/>
      <c r="B352" s="35"/>
      <c r="C352" s="35"/>
      <c r="D352" s="1032"/>
      <c r="E352" s="1033"/>
      <c r="F352" s="1033"/>
      <c r="G352" s="1033"/>
      <c r="H352" s="1033"/>
      <c r="I352" s="1033"/>
      <c r="J352" s="1033"/>
      <c r="K352" s="1033"/>
      <c r="L352" s="1033"/>
      <c r="M352" s="1033"/>
      <c r="N352" s="1033"/>
      <c r="O352" s="1033"/>
      <c r="P352" s="1034"/>
      <c r="Q352" s="60"/>
    </row>
    <row r="353" spans="1:17" ht="26.25" customHeight="1" x14ac:dyDescent="0.2">
      <c r="A353" s="1000"/>
      <c r="B353" s="35"/>
      <c r="C353" s="35"/>
      <c r="D353" s="1035"/>
      <c r="E353" s="1036"/>
      <c r="F353" s="1036"/>
      <c r="G353" s="1036"/>
      <c r="H353" s="1036"/>
      <c r="I353" s="1036"/>
      <c r="J353" s="1036"/>
      <c r="K353" s="1036"/>
      <c r="L353" s="1036"/>
      <c r="M353" s="1036"/>
      <c r="N353" s="1036"/>
      <c r="O353" s="1036"/>
      <c r="P353" s="1037"/>
      <c r="Q353" s="60"/>
    </row>
    <row r="354" spans="1:17" x14ac:dyDescent="0.2">
      <c r="A354" s="1000"/>
      <c r="B354" s="35"/>
      <c r="C354" s="35"/>
      <c r="D354" s="35"/>
      <c r="E354" s="35"/>
      <c r="F354" s="35"/>
      <c r="G354" s="461"/>
      <c r="H354" s="35"/>
      <c r="I354" s="35"/>
      <c r="J354" s="35"/>
      <c r="K354" s="35"/>
      <c r="L354" s="461"/>
      <c r="M354" s="35"/>
      <c r="N354" s="35"/>
      <c r="O354" s="35"/>
      <c r="P354" s="36"/>
    </row>
    <row r="355" spans="1:17" ht="21" customHeight="1" x14ac:dyDescent="0.2">
      <c r="A355" s="1000"/>
      <c r="B355" s="117"/>
      <c r="C355" s="117"/>
      <c r="D355" s="119" t="str">
        <f ca="1">Translations!A152</f>
        <v>Recommendations and actions to be taken</v>
      </c>
      <c r="E355" s="117"/>
      <c r="F355" s="117"/>
      <c r="G355" s="462"/>
      <c r="H355" s="117"/>
      <c r="I355" s="117"/>
      <c r="J355" s="117"/>
      <c r="K355" s="117"/>
      <c r="L355" s="462"/>
      <c r="M355" s="117"/>
      <c r="N355" s="117"/>
      <c r="O355" s="117"/>
      <c r="P355" s="118"/>
      <c r="Q355" s="490"/>
    </row>
    <row r="356" spans="1:17" ht="29.25" customHeight="1" x14ac:dyDescent="0.2">
      <c r="A356" s="1000"/>
      <c r="B356" s="35"/>
      <c r="C356" s="35"/>
      <c r="D356" s="1020" t="s">
        <v>282</v>
      </c>
      <c r="E356" s="1021"/>
      <c r="F356" s="1021"/>
      <c r="G356" s="1021"/>
      <c r="H356" s="1021"/>
      <c r="I356" s="1021"/>
      <c r="J356" s="1021"/>
      <c r="K356" s="1021"/>
      <c r="L356" s="1021"/>
      <c r="M356" s="1021"/>
      <c r="N356" s="1021"/>
      <c r="O356" s="1021"/>
      <c r="P356" s="1022"/>
    </row>
    <row r="357" spans="1:17" ht="29.25" customHeight="1" x14ac:dyDescent="0.2">
      <c r="A357" s="1000"/>
      <c r="B357" s="35"/>
      <c r="C357" s="35"/>
      <c r="D357" s="1017" t="s">
        <v>283</v>
      </c>
      <c r="E357" s="1018"/>
      <c r="F357" s="1018"/>
      <c r="G357" s="1018"/>
      <c r="H357" s="1018"/>
      <c r="I357" s="1018"/>
      <c r="J357" s="1018"/>
      <c r="K357" s="1018"/>
      <c r="L357" s="1018"/>
      <c r="M357" s="1018"/>
      <c r="N357" s="1018"/>
      <c r="O357" s="1018"/>
      <c r="P357" s="1019"/>
    </row>
    <row r="358" spans="1:17" ht="29.25" customHeight="1" x14ac:dyDescent="0.2">
      <c r="A358" s="1000"/>
      <c r="B358" s="35"/>
      <c r="C358" s="35"/>
      <c r="D358" s="1017" t="s">
        <v>284</v>
      </c>
      <c r="E358" s="1018"/>
      <c r="F358" s="1018"/>
      <c r="G358" s="1018"/>
      <c r="H358" s="1018"/>
      <c r="I358" s="1018"/>
      <c r="J358" s="1018"/>
      <c r="K358" s="1018"/>
      <c r="L358" s="1018"/>
      <c r="M358" s="1018"/>
      <c r="N358" s="1018"/>
      <c r="O358" s="1018"/>
      <c r="P358" s="1019"/>
    </row>
    <row r="359" spans="1:17" ht="29.25" customHeight="1" x14ac:dyDescent="0.2">
      <c r="A359" s="1000"/>
      <c r="B359" s="35"/>
      <c r="C359" s="35"/>
      <c r="D359" s="1017" t="s">
        <v>285</v>
      </c>
      <c r="E359" s="1018"/>
      <c r="F359" s="1018"/>
      <c r="G359" s="1018"/>
      <c r="H359" s="1018"/>
      <c r="I359" s="1018"/>
      <c r="J359" s="1018"/>
      <c r="K359" s="1018"/>
      <c r="L359" s="1018"/>
      <c r="M359" s="1018"/>
      <c r="N359" s="1018"/>
      <c r="O359" s="1018"/>
      <c r="P359" s="1019"/>
    </row>
    <row r="360" spans="1:17" ht="29.25" customHeight="1" x14ac:dyDescent="0.2">
      <c r="A360" s="1000"/>
      <c r="B360" s="35"/>
      <c r="C360" s="35"/>
      <c r="D360" s="1020" t="s">
        <v>286</v>
      </c>
      <c r="E360" s="1021"/>
      <c r="F360" s="1021"/>
      <c r="G360" s="1021"/>
      <c r="H360" s="1021"/>
      <c r="I360" s="1021"/>
      <c r="J360" s="1021"/>
      <c r="K360" s="1021"/>
      <c r="L360" s="1021"/>
      <c r="M360" s="1021"/>
      <c r="N360" s="1021"/>
      <c r="O360" s="1021"/>
      <c r="P360" s="1022"/>
    </row>
    <row r="361" spans="1:17" x14ac:dyDescent="0.2">
      <c r="A361" s="1001"/>
      <c r="B361" s="82"/>
      <c r="C361" s="82"/>
      <c r="D361" s="82"/>
      <c r="E361" s="82"/>
      <c r="F361" s="82"/>
      <c r="G361" s="463"/>
      <c r="H361" s="82"/>
      <c r="I361" s="82"/>
      <c r="J361" s="82"/>
      <c r="K361" s="82"/>
      <c r="L361" s="463"/>
      <c r="M361" s="82"/>
      <c r="N361" s="82"/>
      <c r="O361" s="82"/>
      <c r="P361" s="98"/>
    </row>
    <row r="363" spans="1:17" ht="23.25" customHeight="1" x14ac:dyDescent="0.2"/>
    <row r="364" spans="1:17" ht="18.75" customHeight="1" x14ac:dyDescent="0.2">
      <c r="A364" s="999" t="str">
        <f ca="1">Translations!A154</f>
        <v>FINANCIAL</v>
      </c>
      <c r="B364" s="34"/>
      <c r="C364" s="34"/>
      <c r="D364" s="37" t="str">
        <f ca="1">Translations!A153</f>
        <v>Name of person conducting financial verification</v>
      </c>
      <c r="E364" s="116"/>
      <c r="F364" s="34"/>
      <c r="G364" s="460"/>
      <c r="H364" s="34"/>
      <c r="I364" s="34"/>
      <c r="J364" s="34"/>
      <c r="K364" s="34"/>
      <c r="L364" s="460"/>
      <c r="M364" s="34"/>
      <c r="N364" s="34"/>
      <c r="O364" s="1013"/>
      <c r="P364" s="1014"/>
    </row>
    <row r="365" spans="1:17" ht="19.5" customHeight="1" x14ac:dyDescent="0.2">
      <c r="A365" s="1000"/>
      <c r="B365" s="35"/>
      <c r="C365" s="35"/>
      <c r="D365" s="1015"/>
      <c r="E365" s="1016"/>
      <c r="F365" s="35"/>
      <c r="G365" s="461"/>
      <c r="H365" s="35"/>
      <c r="I365" s="35"/>
      <c r="J365" s="35"/>
      <c r="K365" s="35"/>
      <c r="L365" s="461"/>
      <c r="M365" s="35"/>
      <c r="N365" s="35"/>
      <c r="O365" s="1002"/>
      <c r="P365" s="1003"/>
    </row>
    <row r="366" spans="1:17" ht="7.5" customHeight="1" x14ac:dyDescent="0.2">
      <c r="A366" s="1000"/>
      <c r="B366" s="35"/>
      <c r="C366" s="35"/>
      <c r="D366" s="35"/>
      <c r="E366" s="35"/>
      <c r="F366" s="35"/>
      <c r="G366" s="461"/>
      <c r="H366" s="35"/>
      <c r="I366" s="35"/>
      <c r="J366" s="35"/>
      <c r="K366" s="35"/>
      <c r="L366" s="461"/>
      <c r="M366" s="35"/>
      <c r="N366" s="35"/>
      <c r="O366" s="35"/>
      <c r="P366" s="36"/>
    </row>
    <row r="367" spans="1:17" ht="21" customHeight="1" x14ac:dyDescent="0.2">
      <c r="A367" s="1000"/>
      <c r="B367" s="117"/>
      <c r="C367" s="117"/>
      <c r="D367" s="119" t="str">
        <f ca="1">Translations!A141</f>
        <v>Contextual details</v>
      </c>
      <c r="E367" s="117"/>
      <c r="F367" s="117"/>
      <c r="G367" s="462"/>
      <c r="H367" s="117"/>
      <c r="I367" s="117"/>
      <c r="J367" s="117"/>
      <c r="K367" s="117"/>
      <c r="L367" s="462"/>
      <c r="M367" s="117"/>
      <c r="N367" s="117"/>
      <c r="O367" s="117"/>
      <c r="P367" s="118"/>
      <c r="Q367" s="487"/>
    </row>
    <row r="368" spans="1:17" ht="26.25" customHeight="1" x14ac:dyDescent="0.2">
      <c r="A368" s="1000"/>
      <c r="B368" s="35"/>
      <c r="C368" s="35"/>
      <c r="D368" s="1017"/>
      <c r="E368" s="1018"/>
      <c r="F368" s="1018"/>
      <c r="G368" s="1018"/>
      <c r="H368" s="1018"/>
      <c r="I368" s="1018"/>
      <c r="J368" s="1018"/>
      <c r="K368" s="1018"/>
      <c r="L368" s="1018"/>
      <c r="M368" s="1018"/>
      <c r="N368" s="1018"/>
      <c r="O368" s="1018"/>
      <c r="P368" s="1019"/>
      <c r="Q368" s="489"/>
    </row>
    <row r="369" spans="1:17" ht="26.25" customHeight="1" x14ac:dyDescent="0.2">
      <c r="A369" s="1000"/>
      <c r="B369" s="35"/>
      <c r="C369" s="35"/>
      <c r="D369" s="1032"/>
      <c r="E369" s="1033"/>
      <c r="F369" s="1033"/>
      <c r="G369" s="1033"/>
      <c r="H369" s="1033"/>
      <c r="I369" s="1033"/>
      <c r="J369" s="1033"/>
      <c r="K369" s="1033"/>
      <c r="L369" s="1033"/>
      <c r="M369" s="1033"/>
      <c r="N369" s="1033"/>
      <c r="O369" s="1033"/>
      <c r="P369" s="1034"/>
      <c r="Q369" s="489"/>
    </row>
    <row r="370" spans="1:17" ht="26.25" customHeight="1" x14ac:dyDescent="0.2">
      <c r="A370" s="1000"/>
      <c r="B370" s="35"/>
      <c r="C370" s="35"/>
      <c r="D370" s="1032"/>
      <c r="E370" s="1033"/>
      <c r="F370" s="1033"/>
      <c r="G370" s="1033"/>
      <c r="H370" s="1033"/>
      <c r="I370" s="1033"/>
      <c r="J370" s="1033"/>
      <c r="K370" s="1033"/>
      <c r="L370" s="1033"/>
      <c r="M370" s="1033"/>
      <c r="N370" s="1033"/>
      <c r="O370" s="1033"/>
      <c r="P370" s="1034"/>
      <c r="Q370" s="489"/>
    </row>
    <row r="371" spans="1:17" ht="26.25" customHeight="1" x14ac:dyDescent="0.2">
      <c r="A371" s="1000"/>
      <c r="B371" s="35"/>
      <c r="C371" s="35"/>
      <c r="D371" s="1032"/>
      <c r="E371" s="1033"/>
      <c r="F371" s="1033"/>
      <c r="G371" s="1033"/>
      <c r="H371" s="1033"/>
      <c r="I371" s="1033"/>
      <c r="J371" s="1033"/>
      <c r="K371" s="1033"/>
      <c r="L371" s="1033"/>
      <c r="M371" s="1033"/>
      <c r="N371" s="1033"/>
      <c r="O371" s="1033"/>
      <c r="P371" s="1034"/>
      <c r="Q371" s="489"/>
    </row>
    <row r="372" spans="1:17" ht="26.25" customHeight="1" x14ac:dyDescent="0.2">
      <c r="A372" s="1000"/>
      <c r="B372" s="35"/>
      <c r="C372" s="35"/>
      <c r="D372" s="1035"/>
      <c r="E372" s="1036"/>
      <c r="F372" s="1036"/>
      <c r="G372" s="1036"/>
      <c r="H372" s="1036"/>
      <c r="I372" s="1036"/>
      <c r="J372" s="1036"/>
      <c r="K372" s="1036"/>
      <c r="L372" s="1036"/>
      <c r="M372" s="1036"/>
      <c r="N372" s="1036"/>
      <c r="O372" s="1036"/>
      <c r="P372" s="1037"/>
      <c r="Q372" s="489"/>
    </row>
    <row r="373" spans="1:17" ht="7.5" customHeight="1" x14ac:dyDescent="0.2">
      <c r="A373" s="1000"/>
      <c r="B373" s="35"/>
      <c r="C373" s="35"/>
      <c r="D373" s="35"/>
      <c r="E373" s="35"/>
      <c r="F373" s="35"/>
      <c r="G373" s="461"/>
      <c r="H373" s="35"/>
      <c r="I373" s="35"/>
      <c r="J373" s="35"/>
      <c r="K373" s="35"/>
      <c r="L373" s="461"/>
      <c r="M373" s="35"/>
      <c r="N373" s="35"/>
      <c r="O373" s="35"/>
      <c r="P373" s="36"/>
      <c r="Q373" s="42"/>
    </row>
    <row r="374" spans="1:17" x14ac:dyDescent="0.2">
      <c r="A374" s="1000"/>
      <c r="B374" s="35"/>
      <c r="C374" s="35"/>
      <c r="D374" s="35"/>
      <c r="E374" s="35"/>
      <c r="F374" s="35"/>
      <c r="G374" s="461"/>
      <c r="H374" s="35"/>
      <c r="I374" s="35"/>
      <c r="J374" s="35"/>
      <c r="K374" s="35"/>
      <c r="L374" s="461"/>
      <c r="M374" s="35"/>
      <c r="N374" s="35"/>
      <c r="O374" s="35"/>
      <c r="P374" s="36"/>
    </row>
    <row r="375" spans="1:17" ht="21" customHeight="1" x14ac:dyDescent="0.2">
      <c r="A375" s="1000"/>
      <c r="B375" s="117"/>
      <c r="C375" s="117"/>
      <c r="D375" s="119" t="str">
        <f ca="1">Translations!A151</f>
        <v>Description of identified problem(s)</v>
      </c>
      <c r="E375" s="117"/>
      <c r="F375" s="117"/>
      <c r="G375" s="462"/>
      <c r="H375" s="117"/>
      <c r="I375" s="117"/>
      <c r="J375" s="117"/>
      <c r="K375" s="117"/>
      <c r="L375" s="462"/>
      <c r="M375" s="117"/>
      <c r="N375" s="117"/>
      <c r="O375" s="117"/>
      <c r="P375" s="118"/>
      <c r="Q375" s="490"/>
    </row>
    <row r="376" spans="1:17" ht="26.25" customHeight="1" x14ac:dyDescent="0.2">
      <c r="A376" s="1000"/>
      <c r="B376" s="35"/>
      <c r="C376" s="35"/>
      <c r="D376" s="1017"/>
      <c r="E376" s="1018"/>
      <c r="F376" s="1018"/>
      <c r="G376" s="1018"/>
      <c r="H376" s="1018"/>
      <c r="I376" s="1018"/>
      <c r="J376" s="1018"/>
      <c r="K376" s="1018"/>
      <c r="L376" s="1018"/>
      <c r="M376" s="1018"/>
      <c r="N376" s="1018"/>
      <c r="O376" s="1018"/>
      <c r="P376" s="1019"/>
      <c r="Q376" s="60"/>
    </row>
    <row r="377" spans="1:17" ht="26.25" customHeight="1" x14ac:dyDescent="0.2">
      <c r="A377" s="1000"/>
      <c r="B377" s="35"/>
      <c r="C377" s="35"/>
      <c r="D377" s="1032"/>
      <c r="E377" s="1033"/>
      <c r="F377" s="1033"/>
      <c r="G377" s="1033"/>
      <c r="H377" s="1033"/>
      <c r="I377" s="1033"/>
      <c r="J377" s="1033"/>
      <c r="K377" s="1033"/>
      <c r="L377" s="1033"/>
      <c r="M377" s="1033"/>
      <c r="N377" s="1033"/>
      <c r="O377" s="1033"/>
      <c r="P377" s="1034"/>
      <c r="Q377" s="60"/>
    </row>
    <row r="378" spans="1:17" ht="26.25" customHeight="1" x14ac:dyDescent="0.2">
      <c r="A378" s="1000"/>
      <c r="B378" s="35"/>
      <c r="C378" s="35"/>
      <c r="D378" s="1032"/>
      <c r="E378" s="1033"/>
      <c r="F378" s="1033"/>
      <c r="G378" s="1033"/>
      <c r="H378" s="1033"/>
      <c r="I378" s="1033"/>
      <c r="J378" s="1033"/>
      <c r="K378" s="1033"/>
      <c r="L378" s="1033"/>
      <c r="M378" s="1033"/>
      <c r="N378" s="1033"/>
      <c r="O378" s="1033"/>
      <c r="P378" s="1034"/>
      <c r="Q378" s="60"/>
    </row>
    <row r="379" spans="1:17" ht="26.25" customHeight="1" x14ac:dyDescent="0.2">
      <c r="A379" s="1000"/>
      <c r="B379" s="35"/>
      <c r="C379" s="35"/>
      <c r="D379" s="1032"/>
      <c r="E379" s="1033"/>
      <c r="F379" s="1033"/>
      <c r="G379" s="1033"/>
      <c r="H379" s="1033"/>
      <c r="I379" s="1033"/>
      <c r="J379" s="1033"/>
      <c r="K379" s="1033"/>
      <c r="L379" s="1033"/>
      <c r="M379" s="1033"/>
      <c r="N379" s="1033"/>
      <c r="O379" s="1033"/>
      <c r="P379" s="1034"/>
      <c r="Q379" s="60"/>
    </row>
    <row r="380" spans="1:17" ht="26.25" customHeight="1" x14ac:dyDescent="0.2">
      <c r="A380" s="1000"/>
      <c r="B380" s="35"/>
      <c r="C380" s="35"/>
      <c r="D380" s="1035"/>
      <c r="E380" s="1036"/>
      <c r="F380" s="1036"/>
      <c r="G380" s="1036"/>
      <c r="H380" s="1036"/>
      <c r="I380" s="1036"/>
      <c r="J380" s="1036"/>
      <c r="K380" s="1036"/>
      <c r="L380" s="1036"/>
      <c r="M380" s="1036"/>
      <c r="N380" s="1036"/>
      <c r="O380" s="1036"/>
      <c r="P380" s="1037"/>
      <c r="Q380" s="60"/>
    </row>
    <row r="381" spans="1:17" x14ac:dyDescent="0.2">
      <c r="A381" s="1000"/>
      <c r="B381" s="35"/>
      <c r="C381" s="35"/>
      <c r="D381" s="35"/>
      <c r="E381" s="35"/>
      <c r="F381" s="35"/>
      <c r="G381" s="461"/>
      <c r="H381" s="35"/>
      <c r="I381" s="35"/>
      <c r="J381" s="35"/>
      <c r="K381" s="35"/>
      <c r="L381" s="461"/>
      <c r="M381" s="35"/>
      <c r="N381" s="35"/>
      <c r="O381" s="35"/>
      <c r="P381" s="36"/>
    </row>
    <row r="382" spans="1:17" ht="21" customHeight="1" x14ac:dyDescent="0.2">
      <c r="A382" s="1000"/>
      <c r="B382" s="117"/>
      <c r="C382" s="117"/>
      <c r="D382" s="119" t="str">
        <f ca="1">Translations!A152</f>
        <v>Recommendations and actions to be taken</v>
      </c>
      <c r="E382" s="117"/>
      <c r="F382" s="117"/>
      <c r="G382" s="462"/>
      <c r="H382" s="117"/>
      <c r="I382" s="117"/>
      <c r="J382" s="117"/>
      <c r="K382" s="117"/>
      <c r="L382" s="462"/>
      <c r="M382" s="117"/>
      <c r="N382" s="117"/>
      <c r="O382" s="117"/>
      <c r="P382" s="118"/>
      <c r="Q382" s="490"/>
    </row>
    <row r="383" spans="1:17" ht="29.25" customHeight="1" x14ac:dyDescent="0.2">
      <c r="A383" s="1000"/>
      <c r="B383" s="35"/>
      <c r="C383" s="35"/>
      <c r="D383" s="1020" t="s">
        <v>282</v>
      </c>
      <c r="E383" s="1021"/>
      <c r="F383" s="1021"/>
      <c r="G383" s="1021"/>
      <c r="H383" s="1021"/>
      <c r="I383" s="1021"/>
      <c r="J383" s="1021"/>
      <c r="K383" s="1021"/>
      <c r="L383" s="1021"/>
      <c r="M383" s="1021"/>
      <c r="N383" s="1021"/>
      <c r="O383" s="1021"/>
      <c r="P383" s="1022"/>
    </row>
    <row r="384" spans="1:17" ht="29.25" customHeight="1" x14ac:dyDescent="0.2">
      <c r="A384" s="1000"/>
      <c r="B384" s="35"/>
      <c r="C384" s="35"/>
      <c r="D384" s="1017" t="s">
        <v>283</v>
      </c>
      <c r="E384" s="1018"/>
      <c r="F384" s="1018"/>
      <c r="G384" s="1018"/>
      <c r="H384" s="1018"/>
      <c r="I384" s="1018"/>
      <c r="J384" s="1018"/>
      <c r="K384" s="1018"/>
      <c r="L384" s="1018"/>
      <c r="M384" s="1018"/>
      <c r="N384" s="1018"/>
      <c r="O384" s="1018"/>
      <c r="P384" s="1019"/>
    </row>
    <row r="385" spans="1:16" ht="29.25" customHeight="1" x14ac:dyDescent="0.2">
      <c r="A385" s="1000"/>
      <c r="B385" s="35"/>
      <c r="C385" s="35"/>
      <c r="D385" s="1017" t="s">
        <v>284</v>
      </c>
      <c r="E385" s="1018"/>
      <c r="F385" s="1018"/>
      <c r="G385" s="1018"/>
      <c r="H385" s="1018"/>
      <c r="I385" s="1018"/>
      <c r="J385" s="1018"/>
      <c r="K385" s="1018"/>
      <c r="L385" s="1018"/>
      <c r="M385" s="1018"/>
      <c r="N385" s="1018"/>
      <c r="O385" s="1018"/>
      <c r="P385" s="1019"/>
    </row>
    <row r="386" spans="1:16" ht="29.25" customHeight="1" x14ac:dyDescent="0.2">
      <c r="A386" s="1000"/>
      <c r="B386" s="35"/>
      <c r="C386" s="35"/>
      <c r="D386" s="1017" t="s">
        <v>285</v>
      </c>
      <c r="E386" s="1018"/>
      <c r="F386" s="1018"/>
      <c r="G386" s="1018"/>
      <c r="H386" s="1018"/>
      <c r="I386" s="1018"/>
      <c r="J386" s="1018"/>
      <c r="K386" s="1018"/>
      <c r="L386" s="1018"/>
      <c r="M386" s="1018"/>
      <c r="N386" s="1018"/>
      <c r="O386" s="1018"/>
      <c r="P386" s="1019"/>
    </row>
    <row r="387" spans="1:16" ht="29.25" customHeight="1" x14ac:dyDescent="0.2">
      <c r="A387" s="1000"/>
      <c r="B387" s="35"/>
      <c r="C387" s="35"/>
      <c r="D387" s="1020" t="s">
        <v>286</v>
      </c>
      <c r="E387" s="1021"/>
      <c r="F387" s="1021"/>
      <c r="G387" s="1021"/>
      <c r="H387" s="1021"/>
      <c r="I387" s="1021"/>
      <c r="J387" s="1021"/>
      <c r="K387" s="1021"/>
      <c r="L387" s="1021"/>
      <c r="M387" s="1021"/>
      <c r="N387" s="1021"/>
      <c r="O387" s="1021"/>
      <c r="P387" s="1022"/>
    </row>
    <row r="388" spans="1:16" x14ac:dyDescent="0.2">
      <c r="A388" s="1001"/>
      <c r="B388" s="82"/>
      <c r="C388" s="82"/>
      <c r="D388" s="82"/>
      <c r="E388" s="82"/>
      <c r="F388" s="82"/>
      <c r="G388" s="463"/>
      <c r="H388" s="82"/>
      <c r="I388" s="82"/>
      <c r="J388" s="82"/>
      <c r="K388" s="82"/>
      <c r="L388" s="463"/>
      <c r="M388" s="82"/>
      <c r="N388" s="82"/>
      <c r="O388" s="82"/>
      <c r="P388" s="98"/>
    </row>
    <row r="389" spans="1:16" x14ac:dyDescent="0.2">
      <c r="A389" s="99"/>
      <c r="B389" s="35"/>
      <c r="C389" s="35"/>
      <c r="D389" s="35"/>
      <c r="E389" s="35"/>
      <c r="F389" s="35"/>
      <c r="G389" s="461"/>
      <c r="H389" s="35"/>
      <c r="I389" s="35"/>
      <c r="J389" s="35"/>
      <c r="K389" s="35"/>
      <c r="L389" s="461"/>
      <c r="M389" s="35"/>
      <c r="N389" s="35"/>
      <c r="O389" s="35"/>
      <c r="P389" s="35"/>
    </row>
    <row r="391" spans="1:16" ht="48" customHeight="1" x14ac:dyDescent="0.2"/>
    <row r="393" spans="1:16" ht="21" customHeight="1" x14ac:dyDescent="0.2">
      <c r="A393" s="768" t="str">
        <f ca="1">Translations!A321</f>
        <v>To be completed by the PR</v>
      </c>
      <c r="B393" s="769"/>
      <c r="C393" s="769"/>
      <c r="D393" s="769"/>
      <c r="E393" s="770"/>
      <c r="H393" s="768" t="str">
        <f ca="1">Translations!A324</f>
        <v>To be completed by the SR</v>
      </c>
      <c r="I393" s="769"/>
      <c r="J393" s="769"/>
      <c r="K393" s="769"/>
      <c r="L393" s="769"/>
      <c r="M393" s="770"/>
    </row>
    <row r="394" spans="1:16" ht="27" customHeight="1" x14ac:dyDescent="0.2">
      <c r="A394" s="777" t="str">
        <f ca="1">Translations!A322</f>
        <v>Position</v>
      </c>
      <c r="B394" s="790"/>
      <c r="C394" s="790"/>
      <c r="D394" s="791"/>
      <c r="E394" s="466" t="str">
        <f ca="1">Translations!A323</f>
        <v>Signature</v>
      </c>
      <c r="H394" s="783" t="str">
        <f ca="1">Translations!A322</f>
        <v>Position</v>
      </c>
      <c r="I394" s="785"/>
      <c r="J394" s="768" t="str">
        <f ca="1">Translations!A323</f>
        <v>Signature</v>
      </c>
      <c r="K394" s="769"/>
      <c r="L394" s="769"/>
      <c r="M394" s="770"/>
    </row>
    <row r="395" spans="1:16" ht="37.5" customHeight="1" x14ac:dyDescent="0.2">
      <c r="A395" s="1038"/>
      <c r="B395" s="1039"/>
      <c r="C395" s="1039"/>
      <c r="D395" s="1040"/>
      <c r="E395" s="2"/>
      <c r="H395" s="1038"/>
      <c r="I395" s="1039"/>
      <c r="J395" s="773"/>
      <c r="K395" s="774"/>
      <c r="L395" s="774"/>
      <c r="M395" s="1041"/>
    </row>
    <row r="396" spans="1:16" ht="37.5" customHeight="1" x14ac:dyDescent="0.2">
      <c r="A396" s="1038"/>
      <c r="B396" s="1039"/>
      <c r="C396" s="1039"/>
      <c r="D396" s="1040"/>
      <c r="E396" s="2"/>
      <c r="H396" s="1038"/>
      <c r="I396" s="1039"/>
      <c r="J396" s="773"/>
      <c r="K396" s="774"/>
      <c r="L396" s="774"/>
      <c r="M396" s="1041"/>
    </row>
    <row r="397" spans="1:16" ht="37.5" customHeight="1" x14ac:dyDescent="0.2">
      <c r="A397" s="1038"/>
      <c r="B397" s="1039"/>
      <c r="C397" s="1039"/>
      <c r="D397" s="1040"/>
      <c r="E397" s="2"/>
      <c r="H397" s="1038"/>
      <c r="I397" s="1039"/>
      <c r="J397" s="773"/>
      <c r="K397" s="774"/>
      <c r="L397" s="774"/>
      <c r="M397" s="1041"/>
    </row>
    <row r="398" spans="1:16" ht="37.5" customHeight="1" x14ac:dyDescent="0.2">
      <c r="A398" s="1038"/>
      <c r="B398" s="1039"/>
      <c r="C398" s="1039"/>
      <c r="D398" s="1040"/>
      <c r="E398" s="2"/>
      <c r="H398" s="1038"/>
      <c r="I398" s="1039"/>
      <c r="J398" s="773"/>
      <c r="K398" s="774"/>
      <c r="L398" s="774"/>
      <c r="M398" s="1041"/>
    </row>
    <row r="399" spans="1:16" ht="33" customHeight="1" x14ac:dyDescent="0.2"/>
  </sheetData>
  <sheetProtection password="8F94" sheet="1" objects="1" scenarios="1"/>
  <mergeCells count="152">
    <mergeCell ref="A283:G283"/>
    <mergeCell ref="A284:G284"/>
    <mergeCell ref="A338:A361"/>
    <mergeCell ref="AC20:AC21"/>
    <mergeCell ref="W5:AA17"/>
    <mergeCell ref="Y19:AA19"/>
    <mergeCell ref="W20:W21"/>
    <mergeCell ref="Y20:Y21"/>
    <mergeCell ref="Z20:Z21"/>
    <mergeCell ref="AA20:AA21"/>
    <mergeCell ref="R20:S20"/>
    <mergeCell ref="D18:E18"/>
    <mergeCell ref="H19:K19"/>
    <mergeCell ref="M19:P19"/>
    <mergeCell ref="O20:O21"/>
    <mergeCell ref="P20:P21"/>
    <mergeCell ref="A292:P292"/>
    <mergeCell ref="A293:P334"/>
    <mergeCell ref="A20:A21"/>
    <mergeCell ref="B20:B21"/>
    <mergeCell ref="C20:C21"/>
    <mergeCell ref="D20:D21"/>
    <mergeCell ref="E20:E21"/>
    <mergeCell ref="F20:F21"/>
    <mergeCell ref="A398:D398"/>
    <mergeCell ref="H398:I398"/>
    <mergeCell ref="J398:M398"/>
    <mergeCell ref="A393:E393"/>
    <mergeCell ref="H393:M393"/>
    <mergeCell ref="A394:D394"/>
    <mergeCell ref="H394:I394"/>
    <mergeCell ref="J394:M394"/>
    <mergeCell ref="A395:D395"/>
    <mergeCell ref="H395:I395"/>
    <mergeCell ref="J395:M395"/>
    <mergeCell ref="A396:D396"/>
    <mergeCell ref="H396:I396"/>
    <mergeCell ref="J396:M396"/>
    <mergeCell ref="A397:D397"/>
    <mergeCell ref="H397:I397"/>
    <mergeCell ref="J397:M397"/>
    <mergeCell ref="E2:N2"/>
    <mergeCell ref="O2:P2"/>
    <mergeCell ref="E3:N3"/>
    <mergeCell ref="O3:P4"/>
    <mergeCell ref="E4:N4"/>
    <mergeCell ref="E5:N5"/>
    <mergeCell ref="G17:H17"/>
    <mergeCell ref="H18:I18"/>
    <mergeCell ref="J18:K18"/>
    <mergeCell ref="M18:N18"/>
    <mergeCell ref="O18:P18"/>
    <mergeCell ref="J6:P6"/>
    <mergeCell ref="A7:H16"/>
    <mergeCell ref="J7:P8"/>
    <mergeCell ref="J10:K10"/>
    <mergeCell ref="M10:P10"/>
    <mergeCell ref="J11:K12"/>
    <mergeCell ref="M11:P12"/>
    <mergeCell ref="J14:N16"/>
    <mergeCell ref="O14:P14"/>
    <mergeCell ref="O15:P16"/>
    <mergeCell ref="A259:G259"/>
    <mergeCell ref="A260:G260"/>
    <mergeCell ref="A261:G261"/>
    <mergeCell ref="A262:G262"/>
    <mergeCell ref="A263:G263"/>
    <mergeCell ref="A264:G264"/>
    <mergeCell ref="A237:G237"/>
    <mergeCell ref="A238:G238"/>
    <mergeCell ref="A239:G239"/>
    <mergeCell ref="A253:G253"/>
    <mergeCell ref="A254:G254"/>
    <mergeCell ref="A255:G255"/>
    <mergeCell ref="A256:G256"/>
    <mergeCell ref="A257:G257"/>
    <mergeCell ref="A258:G258"/>
    <mergeCell ref="A247:G247"/>
    <mergeCell ref="A248:G248"/>
    <mergeCell ref="A249:G249"/>
    <mergeCell ref="A250:G250"/>
    <mergeCell ref="A251:G251"/>
    <mergeCell ref="A252:G252"/>
    <mergeCell ref="A272:G272"/>
    <mergeCell ref="A336:P336"/>
    <mergeCell ref="A271:G271"/>
    <mergeCell ref="A265:G265"/>
    <mergeCell ref="A273:G273"/>
    <mergeCell ref="A274:G274"/>
    <mergeCell ref="A275:G275"/>
    <mergeCell ref="A285:G285"/>
    <mergeCell ref="A286:G286"/>
    <mergeCell ref="A287:G287"/>
    <mergeCell ref="A288:G288"/>
    <mergeCell ref="A289:G289"/>
    <mergeCell ref="A266:G266"/>
    <mergeCell ref="A267:G267"/>
    <mergeCell ref="A268:G268"/>
    <mergeCell ref="A269:G269"/>
    <mergeCell ref="A270:G270"/>
    <mergeCell ref="A276:G276"/>
    <mergeCell ref="A277:G277"/>
    <mergeCell ref="A278:G278"/>
    <mergeCell ref="A279:G279"/>
    <mergeCell ref="A280:G280"/>
    <mergeCell ref="A281:G281"/>
    <mergeCell ref="A282:G282"/>
    <mergeCell ref="A233:G233"/>
    <mergeCell ref="A234:G234"/>
    <mergeCell ref="A241:G241"/>
    <mergeCell ref="A242:G242"/>
    <mergeCell ref="A243:G243"/>
    <mergeCell ref="A244:G244"/>
    <mergeCell ref="A245:G245"/>
    <mergeCell ref="A246:G246"/>
    <mergeCell ref="A235:G235"/>
    <mergeCell ref="A236:G236"/>
    <mergeCell ref="A240:G240"/>
    <mergeCell ref="A232:G232"/>
    <mergeCell ref="H20:H21"/>
    <mergeCell ref="I20:I21"/>
    <mergeCell ref="J20:J21"/>
    <mergeCell ref="K20:K21"/>
    <mergeCell ref="M20:M21"/>
    <mergeCell ref="N20:N21"/>
    <mergeCell ref="A229:G229"/>
    <mergeCell ref="A230:G230"/>
    <mergeCell ref="A231:G231"/>
    <mergeCell ref="U20:U21"/>
    <mergeCell ref="D387:P387"/>
    <mergeCell ref="A227:H227"/>
    <mergeCell ref="A228:G228"/>
    <mergeCell ref="D358:P358"/>
    <mergeCell ref="D359:P359"/>
    <mergeCell ref="D360:P360"/>
    <mergeCell ref="A364:A388"/>
    <mergeCell ref="O364:P364"/>
    <mergeCell ref="D365:E365"/>
    <mergeCell ref="O365:P365"/>
    <mergeCell ref="D368:P372"/>
    <mergeCell ref="D376:P380"/>
    <mergeCell ref="D383:P383"/>
    <mergeCell ref="D349:P353"/>
    <mergeCell ref="D356:P356"/>
    <mergeCell ref="D357:P357"/>
    <mergeCell ref="D384:P384"/>
    <mergeCell ref="D385:P385"/>
    <mergeCell ref="D386:P386"/>
    <mergeCell ref="O338:P338"/>
    <mergeCell ref="D339:E339"/>
    <mergeCell ref="O339:P339"/>
    <mergeCell ref="D342:P346"/>
  </mergeCells>
  <dataValidations disablePrompts="1" count="1">
    <dataValidation type="date" operator="greaterThan" allowBlank="1" showInputMessage="1" showErrorMessage="1" prompt="DD/MM/AAAA" sqref="O365:P365 O339:P339">
      <formula1>40179</formula1>
    </dataValidation>
  </dataValidations>
  <pageMargins left="0.47244094488188981" right="0.55118110236220474" top="0.43307086614173229" bottom="0.59055118110236227" header="0.31496062992125984" footer="0.31496062992125984"/>
  <pageSetup scale="65" orientation="landscape" horizontalDpi="4294967293" verticalDpi="4294967293" r:id="rId1"/>
  <headerFooter>
    <oddFooter>&amp;R&amp;P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between" id="{23BE1E2F-5B91-48FF-A948-86A01B66DD49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30" operator="between" id="{DED7FFD3-C4A3-436B-9D39-8DAD37DE7FCC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greaterThanOrEqual" id="{5AFE4BF1-0E8D-4C14-8EDE-125EA9FCF52E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K26:K224</xm:sqref>
        </x14:conditionalFormatting>
        <x14:conditionalFormatting xmlns:xm="http://schemas.microsoft.com/office/excel/2006/main">
          <x14:cfRule type="cellIs" priority="20" operator="between" id="{306602A4-88E1-4D04-BF60-E48817EB2095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between" id="{BC63A07E-974E-4504-A746-4656A7090167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greaterThanOrEqual" id="{C4BE407E-CB16-4832-A0D2-E2F3738FEE79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P23</xm:sqref>
        </x14:conditionalFormatting>
        <x14:conditionalFormatting xmlns:xm="http://schemas.microsoft.com/office/excel/2006/main">
          <x14:cfRule type="cellIs" priority="23" operator="between" id="{E0B32EC1-CCE5-4986-A11F-1988B5B1D059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4" operator="between" id="{E3CC58F8-BBEF-4D43-9F7A-01A35208E812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greaterThanOrEqual" id="{2472E439-C8D6-4220-886C-9E9C06F8E1A7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P25:P224</xm:sqref>
        </x14:conditionalFormatting>
        <x14:conditionalFormatting xmlns:xm="http://schemas.microsoft.com/office/excel/2006/main">
          <x14:cfRule type="cellIs" priority="26" operator="between" id="{33AEA606-95A4-4E96-8EBB-717E530D75FB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7" operator="between" id="{E95EAA95-B6D7-4423-8ED0-A5CFA3C53CB2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greaterThanOrEqual" id="{C5CDA6B5-99B1-45AE-81D6-D87BBB521FA9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K23 O3</xm:sqref>
        </x14:conditionalFormatting>
        <x14:conditionalFormatting xmlns:xm="http://schemas.microsoft.com/office/excel/2006/main">
          <x14:cfRule type="expression" priority="2675" id="{8BBDD829-B998-462C-93B5-D6194B638FA6}">
            <xm:f>'Month 1'!$C228="N"</xm:f>
            <x14:dxf>
              <font>
                <strike/>
              </font>
              <fill>
                <patternFill>
                  <bgColor theme="1" tint="4.9989318521683403E-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expression" priority="2676" id="{95507861-171F-4133-BBDD-6867A49E652F}">
            <xm:f>AND(MID('Month 1'!XFD228,3,3)/1&lt;212, MID('Month 1'!XFD228,3,3)/1&gt;199)</xm:f>
            <x14:dxf>
              <font>
                <color theme="1"/>
              </font>
              <fill>
                <patternFill>
                  <bgColor theme="7" tint="0.59996337778862885"/>
                </patternFill>
              </fill>
            </x14:dxf>
          </x14:cfRule>
          <x14:cfRule type="expression" priority="2677" id="{8F1AB988-40AB-4A87-A4B1-5F8893EDFD00}">
            <xm:f>AND(MID('Month 1'!XFD228,3,3)/1&lt;200, MID('Month 1'!XFD228,3,3)/1&gt;179)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expression" priority="2678" id="{8F3F9467-C4A8-4648-BD9E-12025E38F5F1}">
            <xm:f>AND(MID('Month 1'!XFD228,3,3)/1&lt;180, MID('Month 1'!XFD228,3,3)/1&gt;149)</xm:f>
            <x14:dxf>
              <font>
                <color theme="1"/>
              </font>
              <fill>
                <patternFill>
                  <bgColor theme="7" tint="0.39994506668294322"/>
                </patternFill>
              </fill>
            </x14:dxf>
          </x14:cfRule>
          <x14:cfRule type="expression" priority="2679" id="{DC4C72E8-33EE-4A47-ADFB-246189298B54}">
            <xm:f>AND(MID('Month 1'!#REF!,3,3)/1&lt;149, MID('Month 1'!#REF!,3,3)/1&gt;111)</xm:f>
            <x14:dxf>
              <font>
                <color theme="1"/>
              </font>
              <fill>
                <patternFill>
                  <bgColor theme="7" tint="0.79998168889431442"/>
                </patternFill>
              </fill>
            </x14:dxf>
          </x14:cfRule>
          <x14:cfRule type="expression" priority="2680" id="{E3AD1A5C-452B-4254-A1EF-EB24D7A1C9C5}">
            <xm:f>AND(MID('Month 1'!#REF!,3,3)/1&lt;112, MID('Month 1'!#REF!,3,3)/1&gt;65)</xm:f>
            <x14:dxf>
              <font>
                <color theme="0"/>
              </font>
              <fill>
                <patternFill>
                  <bgColor theme="7" tint="-0.49998474074526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cellIs" priority="1" operator="between" id="{69C92A4E-8AE0-481E-97D1-741510BC4C79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between" id="{882A3F83-D945-44AD-9E73-09A54E236669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greaterThanOrEqual" id="{1E573B50-49EC-43A0-B142-3D3C09245221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K25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FF9F89"/>
  </sheetPr>
  <dimension ref="A1:AC399"/>
  <sheetViews>
    <sheetView showGridLines="0" defaultGridColor="0" colorId="55" zoomScale="70" zoomScaleNormal="70" zoomScalePageLayoutView="60" workbookViewId="0"/>
  </sheetViews>
  <sheetFormatPr baseColWidth="10" defaultColWidth="11.42578125" defaultRowHeight="12.75" x14ac:dyDescent="0.2"/>
  <cols>
    <col min="1" max="1" width="5.7109375" style="1" customWidth="1"/>
    <col min="2" max="2" width="10.85546875" style="1" hidden="1" customWidth="1"/>
    <col min="3" max="3" width="6.85546875" style="1" hidden="1" customWidth="1"/>
    <col min="4" max="4" width="13.7109375" style="1" customWidth="1"/>
    <col min="5" max="5" width="50.7109375" style="1" customWidth="1"/>
    <col min="6" max="6" width="21.85546875" style="1" customWidth="1"/>
    <col min="7" max="7" width="1" style="33" customWidth="1"/>
    <col min="8" max="8" width="13" style="1" customWidth="1"/>
    <col min="9" max="11" width="10.7109375" style="1" customWidth="1"/>
    <col min="12" max="12" width="1.28515625" style="33" customWidth="1"/>
    <col min="13" max="13" width="17" style="1" customWidth="1"/>
    <col min="14" max="14" width="15.42578125" style="1" customWidth="1"/>
    <col min="15" max="15" width="14.28515625" style="1" customWidth="1"/>
    <col min="16" max="16" width="10.7109375" style="1" customWidth="1"/>
    <col min="17" max="17" width="1.28515625" style="33" customWidth="1"/>
    <col min="18" max="18" width="17.28515625" style="1" hidden="1" customWidth="1"/>
    <col min="19" max="19" width="18.85546875" style="1" hidden="1" customWidth="1"/>
    <col min="20" max="20" width="4.85546875" style="1" hidden="1" customWidth="1"/>
    <col min="21" max="21" width="15.5703125" style="1" hidden="1" customWidth="1"/>
    <col min="22" max="22" width="11.42578125" style="1" hidden="1" customWidth="1"/>
    <col min="23" max="23" width="23.5703125" style="1" hidden="1" customWidth="1"/>
    <col min="24" max="24" width="3.5703125" style="1" hidden="1" customWidth="1"/>
    <col min="25" max="25" width="14.7109375" style="1" hidden="1" customWidth="1"/>
    <col min="26" max="26" width="14" style="1" hidden="1" customWidth="1"/>
    <col min="27" max="27" width="16.140625" style="1" hidden="1" customWidth="1"/>
    <col min="28" max="28" width="11.42578125" style="1" hidden="1" customWidth="1"/>
    <col min="29" max="29" width="15.28515625" style="1" hidden="1" customWidth="1"/>
    <col min="30" max="31" width="0" style="1" hidden="1" customWidth="1"/>
    <col min="32" max="16384" width="11.42578125" style="1"/>
  </cols>
  <sheetData>
    <row r="1" spans="1:29" ht="5.25" customHeight="1" x14ac:dyDescent="0.2"/>
    <row r="2" spans="1:29" ht="15" customHeight="1" x14ac:dyDescent="0.25">
      <c r="A2" s="1" t="s">
        <v>1315</v>
      </c>
      <c r="E2" s="788" t="str">
        <f ca="1">Translations!A80</f>
        <v>SR Management Tool</v>
      </c>
      <c r="F2" s="788"/>
      <c r="G2" s="788"/>
      <c r="H2" s="788"/>
      <c r="I2" s="788"/>
      <c r="J2" s="788"/>
      <c r="K2" s="788"/>
      <c r="L2" s="788"/>
      <c r="M2" s="788"/>
      <c r="N2" s="788"/>
      <c r="O2" s="768" t="str">
        <f ca="1">Translations!A129</f>
        <v>SCORE</v>
      </c>
      <c r="P2" s="770"/>
    </row>
    <row r="3" spans="1:29" ht="15" customHeight="1" x14ac:dyDescent="0.2">
      <c r="E3" s="789" t="str">
        <f>Setup!H11</f>
        <v>Direct Gender Partnership (DGP)</v>
      </c>
      <c r="F3" s="789"/>
      <c r="G3" s="789"/>
      <c r="H3" s="789"/>
      <c r="I3" s="789"/>
      <c r="J3" s="789"/>
      <c r="K3" s="789"/>
      <c r="L3" s="789"/>
      <c r="M3" s="789"/>
      <c r="N3" s="789"/>
      <c r="O3" s="984">
        <f ca="1">K23</f>
        <v>0</v>
      </c>
      <c r="P3" s="985"/>
    </row>
    <row r="4" spans="1:29" ht="15" customHeight="1" x14ac:dyDescent="0.2">
      <c r="E4" s="789" t="str">
        <f xml:space="preserve"> Setup!H14 &amp; "  (" &amp; Setup!H13 &amp; ")" &amp; "  (" &amp; Setup!H15 &amp; ")"</f>
        <v>DMR-202-G01-H-00  (January  2016 - December 2016)  (HIV / AIDS)</v>
      </c>
      <c r="F4" s="789"/>
      <c r="G4" s="789"/>
      <c r="H4" s="789"/>
      <c r="I4" s="789"/>
      <c r="J4" s="789"/>
      <c r="K4" s="789"/>
      <c r="L4" s="789"/>
      <c r="M4" s="789"/>
      <c r="N4" s="789"/>
      <c r="O4" s="984"/>
      <c r="P4" s="985"/>
    </row>
    <row r="5" spans="1:29" ht="25.5" customHeight="1" x14ac:dyDescent="0.2">
      <c r="E5" s="986" t="str">
        <f>Setup!AB19 &amp; "  (" &amp; Setup!H16 &amp; ")"</f>
        <v>December  ($ - USD)</v>
      </c>
      <c r="F5" s="986"/>
      <c r="G5" s="986"/>
      <c r="H5" s="986"/>
      <c r="I5" s="986"/>
      <c r="J5" s="986"/>
      <c r="K5" s="986"/>
      <c r="L5" s="986"/>
      <c r="M5" s="986"/>
      <c r="N5" s="986"/>
      <c r="W5" s="1044" t="s">
        <v>2631</v>
      </c>
      <c r="X5" s="1045"/>
      <c r="Y5" s="1045"/>
      <c r="Z5" s="1045"/>
      <c r="AA5" s="1046"/>
    </row>
    <row r="6" spans="1:29" ht="20.25" customHeight="1" x14ac:dyDescent="0.2">
      <c r="A6" s="119" t="str">
        <f ca="1">Setup!G19</f>
        <v>Details of programatic indicators</v>
      </c>
      <c r="B6" s="78"/>
      <c r="C6" s="78"/>
      <c r="D6" s="78"/>
      <c r="E6" s="72"/>
      <c r="F6" s="72"/>
      <c r="G6" s="455"/>
      <c r="H6" s="73"/>
      <c r="I6" s="22"/>
      <c r="J6" s="777" t="str">
        <f ca="1">Setup!G17</f>
        <v>Key population</v>
      </c>
      <c r="K6" s="790"/>
      <c r="L6" s="790"/>
      <c r="M6" s="790"/>
      <c r="N6" s="790"/>
      <c r="O6" s="790"/>
      <c r="P6" s="791"/>
      <c r="W6" s="1047"/>
      <c r="X6" s="1048"/>
      <c r="Y6" s="1048"/>
      <c r="Z6" s="1048"/>
      <c r="AA6" s="1049"/>
    </row>
    <row r="7" spans="1:29" ht="13.5" customHeight="1" x14ac:dyDescent="0.2">
      <c r="A7" s="792" t="str">
        <f>Setup!H19</f>
        <v xml:space="preserve"># PLHIV that initiated ARV with CD4 count &lt;200
# new HIV+ enrolled in care services 
# aged 10-24 yrs reached by HIV life skills ed. in school </v>
      </c>
      <c r="B7" s="793"/>
      <c r="C7" s="793"/>
      <c r="D7" s="793"/>
      <c r="E7" s="793"/>
      <c r="F7" s="793"/>
      <c r="G7" s="793"/>
      <c r="H7" s="794"/>
      <c r="J7" s="792" t="str">
        <f>Setup!H17</f>
        <v>Sex Workers - Migrants - Women</v>
      </c>
      <c r="K7" s="793"/>
      <c r="L7" s="793"/>
      <c r="M7" s="793"/>
      <c r="N7" s="793"/>
      <c r="O7" s="793"/>
      <c r="P7" s="794"/>
      <c r="W7" s="1047"/>
      <c r="X7" s="1048"/>
      <c r="Y7" s="1048"/>
      <c r="Z7" s="1048"/>
      <c r="AA7" s="1049"/>
    </row>
    <row r="8" spans="1:29" ht="17.25" customHeight="1" x14ac:dyDescent="0.2">
      <c r="A8" s="795"/>
      <c r="B8" s="796"/>
      <c r="C8" s="796"/>
      <c r="D8" s="796"/>
      <c r="E8" s="796"/>
      <c r="F8" s="796"/>
      <c r="G8" s="796"/>
      <c r="H8" s="797"/>
      <c r="J8" s="798"/>
      <c r="K8" s="799"/>
      <c r="L8" s="799"/>
      <c r="M8" s="799"/>
      <c r="N8" s="799"/>
      <c r="O8" s="799"/>
      <c r="P8" s="800"/>
      <c r="W8" s="1047"/>
      <c r="X8" s="1048"/>
      <c r="Y8" s="1048"/>
      <c r="Z8" s="1048"/>
      <c r="AA8" s="1049"/>
    </row>
    <row r="9" spans="1:29" ht="13.5" customHeight="1" x14ac:dyDescent="0.2">
      <c r="A9" s="795"/>
      <c r="B9" s="796"/>
      <c r="C9" s="796"/>
      <c r="D9" s="796"/>
      <c r="E9" s="796"/>
      <c r="F9" s="796"/>
      <c r="G9" s="796"/>
      <c r="H9" s="797"/>
      <c r="W9" s="1047"/>
      <c r="X9" s="1048"/>
      <c r="Y9" s="1048"/>
      <c r="Z9" s="1048"/>
      <c r="AA9" s="1049"/>
    </row>
    <row r="10" spans="1:29" ht="19.5" customHeight="1" x14ac:dyDescent="0.2">
      <c r="A10" s="795"/>
      <c r="B10" s="796"/>
      <c r="C10" s="796"/>
      <c r="D10" s="796"/>
      <c r="E10" s="796"/>
      <c r="F10" s="796"/>
      <c r="G10" s="796"/>
      <c r="H10" s="797"/>
      <c r="J10" s="783" t="str">
        <f ca="1">Translations!A119</f>
        <v>Report date</v>
      </c>
      <c r="K10" s="785"/>
      <c r="M10" s="768" t="str">
        <f ca="1">Translations!A130</f>
        <v>Reported by</v>
      </c>
      <c r="N10" s="769"/>
      <c r="O10" s="769"/>
      <c r="P10" s="770"/>
      <c r="W10" s="1047"/>
      <c r="X10" s="1048"/>
      <c r="Y10" s="1048"/>
      <c r="Z10" s="1048"/>
      <c r="AA10" s="1049"/>
    </row>
    <row r="11" spans="1:29" ht="13.5" customHeight="1" x14ac:dyDescent="0.2">
      <c r="A11" s="795"/>
      <c r="B11" s="796"/>
      <c r="C11" s="796"/>
      <c r="D11" s="796"/>
      <c r="E11" s="796"/>
      <c r="F11" s="796"/>
      <c r="G11" s="796"/>
      <c r="H11" s="797"/>
      <c r="J11" s="1004"/>
      <c r="K11" s="1005"/>
      <c r="M11" s="989"/>
      <c r="N11" s="990"/>
      <c r="O11" s="990"/>
      <c r="P11" s="991"/>
      <c r="W11" s="1047"/>
      <c r="X11" s="1048"/>
      <c r="Y11" s="1048"/>
      <c r="Z11" s="1048"/>
      <c r="AA11" s="1049"/>
      <c r="AC11" s="499"/>
    </row>
    <row r="12" spans="1:29" ht="13.5" customHeight="1" x14ac:dyDescent="0.2">
      <c r="A12" s="795"/>
      <c r="B12" s="796"/>
      <c r="C12" s="796"/>
      <c r="D12" s="796"/>
      <c r="E12" s="796"/>
      <c r="F12" s="796"/>
      <c r="G12" s="796"/>
      <c r="H12" s="797"/>
      <c r="J12" s="1006"/>
      <c r="K12" s="1007"/>
      <c r="M12" s="992"/>
      <c r="N12" s="993"/>
      <c r="O12" s="993"/>
      <c r="P12" s="994"/>
      <c r="W12" s="1047"/>
      <c r="X12" s="1048"/>
      <c r="Y12" s="1048"/>
      <c r="Z12" s="1048"/>
      <c r="AA12" s="1049"/>
      <c r="AC12" s="499"/>
    </row>
    <row r="13" spans="1:29" ht="13.5" customHeight="1" x14ac:dyDescent="0.2">
      <c r="A13" s="795"/>
      <c r="B13" s="796"/>
      <c r="C13" s="796"/>
      <c r="D13" s="796"/>
      <c r="E13" s="796"/>
      <c r="F13" s="796"/>
      <c r="G13" s="796"/>
      <c r="H13" s="797"/>
      <c r="W13" s="1047"/>
      <c r="X13" s="1048"/>
      <c r="Y13" s="1048"/>
      <c r="Z13" s="1048"/>
      <c r="AA13" s="1049"/>
      <c r="AC13" s="499"/>
    </row>
    <row r="14" spans="1:29" ht="21.75" customHeight="1" x14ac:dyDescent="0.2">
      <c r="A14" s="795"/>
      <c r="B14" s="796"/>
      <c r="C14" s="796"/>
      <c r="D14" s="796"/>
      <c r="E14" s="796"/>
      <c r="F14" s="796"/>
      <c r="G14" s="796"/>
      <c r="H14" s="797"/>
      <c r="J14" s="920" t="str">
        <f ca="1">Translations!A132</f>
        <v>Note: Enter disubursment ammount here if the PR made a disbursment this month. Leave blank if no disbursment was made.</v>
      </c>
      <c r="K14" s="942"/>
      <c r="L14" s="942"/>
      <c r="M14" s="942"/>
      <c r="N14" s="942"/>
      <c r="O14" s="768" t="str">
        <f ca="1">Translations!A131</f>
        <v>Disbursement</v>
      </c>
      <c r="P14" s="770"/>
      <c r="W14" s="1047"/>
      <c r="X14" s="1048"/>
      <c r="Y14" s="1048"/>
      <c r="Z14" s="1048"/>
      <c r="AA14" s="1049"/>
      <c r="AC14" s="499"/>
    </row>
    <row r="15" spans="1:29" ht="13.5" customHeight="1" x14ac:dyDescent="0.2">
      <c r="A15" s="795"/>
      <c r="B15" s="796"/>
      <c r="C15" s="796"/>
      <c r="D15" s="796"/>
      <c r="E15" s="796"/>
      <c r="F15" s="796"/>
      <c r="G15" s="796"/>
      <c r="H15" s="797"/>
      <c r="J15" s="922"/>
      <c r="K15" s="943"/>
      <c r="L15" s="943"/>
      <c r="M15" s="943"/>
      <c r="N15" s="943"/>
      <c r="O15" s="1008"/>
      <c r="P15" s="1009"/>
      <c r="W15" s="1047"/>
      <c r="X15" s="1048"/>
      <c r="Y15" s="1048"/>
      <c r="Z15" s="1048"/>
      <c r="AA15" s="1049"/>
      <c r="AC15" s="499"/>
    </row>
    <row r="16" spans="1:29" ht="24" customHeight="1" x14ac:dyDescent="0.2">
      <c r="A16" s="798"/>
      <c r="B16" s="799"/>
      <c r="C16" s="799"/>
      <c r="D16" s="799"/>
      <c r="E16" s="799"/>
      <c r="F16" s="799"/>
      <c r="G16" s="799"/>
      <c r="H16" s="800"/>
      <c r="J16" s="924"/>
      <c r="K16" s="944"/>
      <c r="L16" s="944"/>
      <c r="M16" s="944"/>
      <c r="N16" s="944"/>
      <c r="O16" s="1010"/>
      <c r="P16" s="1011"/>
      <c r="W16" s="1047"/>
      <c r="X16" s="1048"/>
      <c r="Y16" s="1048"/>
      <c r="Z16" s="1048"/>
      <c r="AA16" s="1049"/>
      <c r="AC16" s="499"/>
    </row>
    <row r="17" spans="1:29" ht="11.25" customHeight="1" x14ac:dyDescent="0.2">
      <c r="E17" s="63"/>
      <c r="F17" s="38"/>
      <c r="G17" s="995"/>
      <c r="H17" s="995"/>
      <c r="W17" s="1050"/>
      <c r="X17" s="1051"/>
      <c r="Y17" s="1051"/>
      <c r="Z17" s="1051"/>
      <c r="AA17" s="1052"/>
      <c r="AC17" s="499"/>
    </row>
    <row r="18" spans="1:29" ht="21" customHeight="1" x14ac:dyDescent="0.2">
      <c r="D18" s="987" t="str">
        <f ca="1">Translations!A233</f>
        <v>Input data in spaces with this color</v>
      </c>
      <c r="E18" s="988"/>
      <c r="H18" s="981" t="str">
        <f ca="1">Translations!A120</f>
        <v>Date of verification</v>
      </c>
      <c r="I18" s="981"/>
      <c r="J18" s="982"/>
      <c r="K18" s="983"/>
      <c r="L18" s="484"/>
      <c r="M18" s="981" t="str">
        <f ca="1">Translations!A120</f>
        <v>Date of verification</v>
      </c>
      <c r="N18" s="981"/>
      <c r="O18" s="982"/>
      <c r="P18" s="983"/>
      <c r="Y18" s="499"/>
      <c r="Z18" s="499"/>
      <c r="AA18" s="499"/>
      <c r="AC18" s="499"/>
    </row>
    <row r="19" spans="1:29" ht="20.25" customHeight="1" x14ac:dyDescent="0.2">
      <c r="H19" s="859" t="str">
        <f ca="1">Translations!A133</f>
        <v>Programmatic aspects</v>
      </c>
      <c r="I19" s="860"/>
      <c r="J19" s="860"/>
      <c r="K19" s="861"/>
      <c r="L19" s="485"/>
      <c r="M19" s="1012" t="str">
        <f ca="1">Translations!A134</f>
        <v>Financial aspects</v>
      </c>
      <c r="N19" s="1012"/>
      <c r="O19" s="1012"/>
      <c r="P19" s="1012"/>
      <c r="W19" s="495" t="s">
        <v>1863</v>
      </c>
      <c r="Y19" s="768" t="s">
        <v>1866</v>
      </c>
      <c r="Z19" s="769"/>
      <c r="AA19" s="770"/>
    </row>
    <row r="20" spans="1:29" ht="15" customHeight="1" x14ac:dyDescent="0.2">
      <c r="A20" s="806" t="str">
        <f ca="1">Translations!A88</f>
        <v>Item</v>
      </c>
      <c r="B20" s="771" t="s">
        <v>256</v>
      </c>
      <c r="C20" s="771" t="s">
        <v>259</v>
      </c>
      <c r="D20" s="771" t="str">
        <f ca="1">Translations!A91</f>
        <v>Activity code</v>
      </c>
      <c r="E20" s="777" t="str">
        <f ca="1">Translations!A92</f>
        <v>Indicator / Activity</v>
      </c>
      <c r="F20" s="771" t="str">
        <f ca="1">Translations!A79</f>
        <v>TGF costs groups</v>
      </c>
      <c r="G20" s="456"/>
      <c r="H20" s="771" t="str">
        <f ca="1">Translations!A135</f>
        <v>Monthly target</v>
      </c>
      <c r="I20" s="771" t="str">
        <f ca="1">Translations!A136</f>
        <v>Balance from previous period</v>
      </c>
      <c r="J20" s="771" t="str">
        <f ca="1">Translations!A137</f>
        <v xml:space="preserve">Results </v>
      </c>
      <c r="K20" s="771" t="str">
        <f ca="1">Translations!A108</f>
        <v>Result %</v>
      </c>
      <c r="L20" s="485"/>
      <c r="M20" s="977" t="str">
        <f ca="1">Translations!$A$360</f>
        <v>Monthly budget</v>
      </c>
      <c r="N20" s="977" t="str">
        <f ca="1">Translations!A136</f>
        <v>Balance from previous period</v>
      </c>
      <c r="O20" s="771" t="str">
        <f ca="1">Translations!$A$361</f>
        <v>Monthly expenditure</v>
      </c>
      <c r="P20" s="977" t="str">
        <f ca="1">Translations!A108</f>
        <v>Result %</v>
      </c>
      <c r="R20" s="975" t="s">
        <v>1450</v>
      </c>
      <c r="S20" s="976"/>
      <c r="U20" s="771" t="s">
        <v>1854</v>
      </c>
      <c r="W20" s="771" t="s">
        <v>1862</v>
      </c>
      <c r="Y20" s="1042" t="s">
        <v>1867</v>
      </c>
      <c r="Z20" s="771" t="s">
        <v>1864</v>
      </c>
      <c r="AA20" s="771" t="s">
        <v>1865</v>
      </c>
      <c r="AC20" s="771" t="s">
        <v>2634</v>
      </c>
    </row>
    <row r="21" spans="1:29" ht="38.1" customHeight="1" x14ac:dyDescent="0.2">
      <c r="A21" s="806"/>
      <c r="B21" s="772"/>
      <c r="C21" s="772"/>
      <c r="D21" s="772"/>
      <c r="E21" s="777"/>
      <c r="F21" s="772"/>
      <c r="G21" s="456"/>
      <c r="H21" s="772"/>
      <c r="I21" s="772"/>
      <c r="J21" s="772"/>
      <c r="K21" s="772"/>
      <c r="L21" s="485"/>
      <c r="M21" s="977"/>
      <c r="N21" s="977"/>
      <c r="O21" s="772"/>
      <c r="P21" s="977"/>
      <c r="R21" s="193" t="s">
        <v>1448</v>
      </c>
      <c r="S21" s="193" t="s">
        <v>1449</v>
      </c>
      <c r="U21" s="772"/>
      <c r="W21" s="772"/>
      <c r="Y21" s="1043"/>
      <c r="Z21" s="772"/>
      <c r="AA21" s="772"/>
      <c r="AC21" s="772"/>
    </row>
    <row r="22" spans="1:29" ht="4.5" customHeight="1" x14ac:dyDescent="0.2">
      <c r="A22" s="6"/>
      <c r="B22" s="6"/>
      <c r="C22" s="6"/>
      <c r="D22" s="6"/>
      <c r="E22" s="6"/>
      <c r="F22" s="8"/>
      <c r="G22" s="58"/>
      <c r="AC22" s="38"/>
    </row>
    <row r="23" spans="1:29" ht="25.5" customHeight="1" x14ac:dyDescent="0.2">
      <c r="A23" s="120" t="str">
        <f ca="1">Translations!A109</f>
        <v>Totals</v>
      </c>
      <c r="B23" s="121"/>
      <c r="C23" s="121"/>
      <c r="D23" s="121"/>
      <c r="E23" s="121"/>
      <c r="F23" s="122"/>
      <c r="G23" s="59"/>
      <c r="H23" s="29" t="s">
        <v>217</v>
      </c>
      <c r="I23" s="29" t="s">
        <v>217</v>
      </c>
      <c r="J23" s="29" t="s">
        <v>217</v>
      </c>
      <c r="K23" s="31">
        <f ca="1">IFERROR(AVERAGEIF(L25:L224,"&lt;&gt; "),"")</f>
        <v>0</v>
      </c>
      <c r="L23" s="486"/>
      <c r="M23" s="30">
        <f>SUMIFS(M25:M224,$G$25:$G$224,"&lt;&gt;0")</f>
        <v>0</v>
      </c>
      <c r="N23" s="30">
        <f>SUMIFS(N25:N224,$G$25:$G$224,"&lt;&gt;0")</f>
        <v>7250</v>
      </c>
      <c r="O23" s="30">
        <f>SUMIFS(O25:O224,$G$25:$G$224,"&lt;&gt;0")</f>
        <v>0</v>
      </c>
      <c r="P23" s="31">
        <f>IFERROR(AVERAGEIF(Q25:Q224,"&lt;&gt; "),"")</f>
        <v>0</v>
      </c>
      <c r="R23" s="192"/>
      <c r="S23" s="192"/>
      <c r="AC23" s="38"/>
    </row>
    <row r="24" spans="1:29" ht="5.25" customHeight="1" x14ac:dyDescent="0.2">
      <c r="A24" s="175"/>
      <c r="B24" s="175"/>
      <c r="C24" s="175"/>
      <c r="D24" s="175"/>
      <c r="E24" s="175"/>
      <c r="F24" s="176"/>
      <c r="G24" s="457"/>
      <c r="H24" s="38"/>
      <c r="I24" s="38"/>
      <c r="J24" s="177"/>
      <c r="K24" s="38"/>
      <c r="L24" s="43"/>
      <c r="M24" s="38"/>
      <c r="N24" s="38"/>
      <c r="O24" s="178"/>
      <c r="P24" s="38"/>
      <c r="AC24" s="38"/>
    </row>
    <row r="25" spans="1:29" ht="39" customHeight="1" x14ac:dyDescent="0.2">
      <c r="A25" s="14" t="str">
        <f>Planning!A9</f>
        <v>I001</v>
      </c>
      <c r="B25" s="9" t="str">
        <f>Planning!B9</f>
        <v>1. Indicator</v>
      </c>
      <c r="C25" s="9" t="str">
        <f>Planning!C9</f>
        <v>Pr68</v>
      </c>
      <c r="D25" s="195">
        <f>Planning!D9</f>
        <v>1</v>
      </c>
      <c r="E25" s="196" t="str">
        <f>Planning!E9</f>
        <v>[Pr68] # PLHIV that initiated ARV with CD4 count &lt;200 Target [2. Inverse]</v>
      </c>
      <c r="F25" s="196" t="str">
        <f>IF(Planning!G9&lt;&gt;0,Planning!G9,"")</f>
        <v/>
      </c>
      <c r="G25" s="194">
        <f>Planning!H9</f>
        <v>0</v>
      </c>
      <c r="H25" s="197">
        <f ca="1">Planning!AP9</f>
        <v>0</v>
      </c>
      <c r="I25" s="198">
        <f ca="1">IF(OR(W25="1",AND(W25&lt;&gt;"1",G25=Lists!$A$17)),Y25,0)</f>
        <v>0</v>
      </c>
      <c r="J25" s="210">
        <f ca="1">R25</f>
        <v>0</v>
      </c>
      <c r="K25" s="32" t="str">
        <f ca="1">IF(AND(W25="2",G25&lt;&gt;Lists!$A$17),AA25,Z25)</f>
        <v/>
      </c>
      <c r="L25" s="33" t="str">
        <f t="shared" ref="L25:L56" ca="1" si="0">IF($U25=ExcluirDelPLogro,"",IF(AND(H25=0,I25=0,J25=0),"",K25))</f>
        <v/>
      </c>
      <c r="M25" s="199">
        <f>Planning!AQ9</f>
        <v>0</v>
      </c>
      <c r="N25" s="199">
        <f>'Month 11'!M25+'Month 11'!N25-'Month 11'!O25</f>
        <v>0</v>
      </c>
      <c r="O25" s="516">
        <f>S25</f>
        <v>0</v>
      </c>
      <c r="P25" s="32" t="str">
        <f t="shared" ref="P25:P89" si="1">IF(AND(M25=0,N25=0,O25=0),"",IF((M25+N25)&gt;0,O25/(M25+N25),O25))</f>
        <v/>
      </c>
      <c r="Q25" s="33" t="str">
        <f t="shared" ref="Q25:Q56" si="2">IF($U25=ExcluirDelPLogro,"",IF(AND(M25=0,N25=0,O25=0),"",P25))</f>
        <v/>
      </c>
      <c r="R25" s="89">
        <f ca="1">SUMIFS($J$25:$J$224,$C$25:$C$224,$C25,$G$25:$G$224,Lists!$A$16)</f>
        <v>0</v>
      </c>
      <c r="S25" s="89">
        <f>SUMIFS($O$25:$O$224,$C$25:$C$224,$C25,$G$25:$G$224,"&lt;&gt;0")</f>
        <v>0</v>
      </c>
      <c r="U25" s="2" t="str">
        <f>IF(B25=0,"",IF(LEFT(B25,1)="1","1","2"))</f>
        <v>1</v>
      </c>
      <c r="W25" s="2" t="str">
        <f ca="1">IF(C25=0,"",LEFT(INDEX(Lists!$H$5:$H$49,MATCH(C25,Lists!$G$5:$G$49,0),1),1))</f>
        <v>2</v>
      </c>
      <c r="Y25" s="4">
        <f ca="1">'Month 11'!H25+'Month 11'!I25-'Month 11'!J25</f>
        <v>0</v>
      </c>
      <c r="Z25" s="2" t="str">
        <f ca="1">IF(AND(H25=0,I25=0,J25=0),"",IF((H25+I25)&gt;0,J25/(H25+I25),J25))</f>
        <v/>
      </c>
      <c r="AA25" s="2" t="str">
        <f t="shared" ref="AA25:AA56" ca="1" si="3">IF(AND(H25=0,I25=0,J25=0),"",IF(J25&gt;0,H25/J25,0))</f>
        <v/>
      </c>
      <c r="AC25" s="627" t="str">
        <f>U25&amp;C25</f>
        <v>1Pr68</v>
      </c>
    </row>
    <row r="26" spans="1:29" ht="39" customHeight="1" x14ac:dyDescent="0.2">
      <c r="A26" s="14" t="str">
        <f>Planning!A10</f>
        <v>I002</v>
      </c>
      <c r="B26" s="9" t="str">
        <f>Planning!B10</f>
        <v>2. Activity: Contributing</v>
      </c>
      <c r="C26" s="9" t="str">
        <f>Planning!C10</f>
        <v>Pr68</v>
      </c>
      <c r="D26" s="200">
        <f>Planning!D10</f>
        <v>1.2</v>
      </c>
      <c r="E26" s="201" t="str">
        <f>Planning!E10</f>
        <v xml:space="preserve">PLHIV reimbursed for transportation costs to HIV testing and treatment centres
</v>
      </c>
      <c r="F26" s="201" t="str">
        <f>IF(Planning!G10&lt;&gt;0,Planning!G10,"")</f>
        <v xml:space="preserve">12. Living support to client/ target population </v>
      </c>
      <c r="G26" s="194" t="str">
        <f>Planning!H10</f>
        <v>1. YES</v>
      </c>
      <c r="H26" s="202">
        <f>Planning!AP10</f>
        <v>0</v>
      </c>
      <c r="I26" s="606">
        <f ca="1">IF(OR(W26="1",AND(W26&lt;&gt;"1",G26=Lists!$A$17)),Y26,0)</f>
        <v>0</v>
      </c>
      <c r="J26" s="658">
        <v>0</v>
      </c>
      <c r="K26" s="32" t="str">
        <f ca="1">IF(AND(W26="2",G26&lt;&gt;Lists!$A$17),AA26,Z26)</f>
        <v/>
      </c>
      <c r="L26" s="33" t="str">
        <f t="shared" si="0"/>
        <v/>
      </c>
      <c r="M26" s="203">
        <f>Planning!AQ10</f>
        <v>0</v>
      </c>
      <c r="N26" s="203">
        <f>'Month 11'!M26+'Month 11'!N26-'Month 11'!O26</f>
        <v>0</v>
      </c>
      <c r="O26" s="659">
        <v>0</v>
      </c>
      <c r="P26" s="32" t="str">
        <f t="shared" si="1"/>
        <v/>
      </c>
      <c r="Q26" s="33" t="str">
        <f t="shared" si="2"/>
        <v/>
      </c>
      <c r="R26" s="89">
        <f ca="1">SUMIFS($J$25:$J$224,$C$25:$C$224,$C26,$G$25:$G$224,Lists!$A$16)</f>
        <v>0</v>
      </c>
      <c r="S26" s="89">
        <f t="shared" ref="S26:S89" si="4">SUMIFS($O$25:$O$224,$C$25:$C$224,$C26,$G$25:$G$224,"&lt;&gt;0")</f>
        <v>0</v>
      </c>
      <c r="U26" s="2" t="str">
        <f t="shared" ref="U26:U89" si="5">IF(B26=0,"",IF(LEFT(B26,1)="1","1","2"))</f>
        <v>2</v>
      </c>
      <c r="W26" s="2" t="str">
        <f ca="1">IF(C26=0,"",LEFT(INDEX(Lists!$H$5:$H$49,MATCH(C26,Lists!$G$5:$G$49,0),1),1))</f>
        <v>2</v>
      </c>
      <c r="Y26" s="4">
        <f ca="1">'Month 11'!H26+'Month 11'!I26-'Month 11'!J26</f>
        <v>0</v>
      </c>
      <c r="Z26" s="2" t="str">
        <f t="shared" ref="Z26:Z89" ca="1" si="6">IF(AND(H26=0,I26=0,J26=0),"",IF((H26+I26)&gt;0,J26/(H26+I26),J26))</f>
        <v/>
      </c>
      <c r="AA26" s="2" t="str">
        <f t="shared" ca="1" si="3"/>
        <v/>
      </c>
      <c r="AC26" s="627" t="str">
        <f t="shared" ref="AC26:AC89" si="7">U26&amp;C26</f>
        <v>2Pr68</v>
      </c>
    </row>
    <row r="27" spans="1:29" ht="39" customHeight="1" x14ac:dyDescent="0.2">
      <c r="A27" s="14" t="str">
        <f>Planning!A11</f>
        <v>I003</v>
      </c>
      <c r="B27" s="9" t="str">
        <f>Planning!B11</f>
        <v>3. Activity: Non-Contributing</v>
      </c>
      <c r="C27" s="9" t="str">
        <f>Planning!C11</f>
        <v>Pr68</v>
      </c>
      <c r="D27" s="204">
        <f>Planning!D11</f>
        <v>1.3</v>
      </c>
      <c r="E27" s="205" t="str">
        <f>Planning!E11</f>
        <v xml:space="preserve">Communication materials produced to educate HIV+ patients about HIV treatment (Migrants and Sexual Workers). 
</v>
      </c>
      <c r="F27" s="205" t="str">
        <f>IF(Planning!G11&lt;&gt;0,Planning!G11,"")</f>
        <v>10. Communication material and publications</v>
      </c>
      <c r="G27" s="194" t="str">
        <f>Planning!H11</f>
        <v>2. NO</v>
      </c>
      <c r="H27" s="206">
        <f>Planning!AP11</f>
        <v>0</v>
      </c>
      <c r="I27" s="207">
        <f ca="1">IF(OR(W27="1",AND(W27&lt;&gt;"1",G27=Lists!$A$17)),Y27,0)</f>
        <v>1</v>
      </c>
      <c r="J27" s="658">
        <v>0</v>
      </c>
      <c r="K27" s="32">
        <f ca="1">IF(AND(W27="2",G27&lt;&gt;Lists!$A$17),AA27,Z27)</f>
        <v>0</v>
      </c>
      <c r="L27" s="33" t="str">
        <f t="shared" si="0"/>
        <v/>
      </c>
      <c r="M27" s="208">
        <f>Planning!AQ11</f>
        <v>0</v>
      </c>
      <c r="N27" s="208">
        <f>'Month 11'!M27+'Month 11'!N27-'Month 11'!O27</f>
        <v>0</v>
      </c>
      <c r="O27" s="659">
        <v>0</v>
      </c>
      <c r="P27" s="32" t="str">
        <f t="shared" si="1"/>
        <v/>
      </c>
      <c r="Q27" s="33" t="str">
        <f t="shared" si="2"/>
        <v/>
      </c>
      <c r="R27" s="89">
        <f ca="1">SUMIFS($J$25:$J$224,$C$25:$C$224,$C27,$G$25:$G$224,Lists!$A$16)</f>
        <v>0</v>
      </c>
      <c r="S27" s="89">
        <f t="shared" si="4"/>
        <v>0</v>
      </c>
      <c r="U27" s="2" t="str">
        <f t="shared" si="5"/>
        <v>2</v>
      </c>
      <c r="W27" s="2" t="str">
        <f ca="1">IF(C27=0,"",LEFT(INDEX(Lists!$H$5:$H$49,MATCH(C27,Lists!$G$5:$G$49,0),1),1))</f>
        <v>2</v>
      </c>
      <c r="Y27" s="4">
        <f ca="1">'Month 11'!H27+'Month 11'!I27-'Month 11'!J27</f>
        <v>1</v>
      </c>
      <c r="Z27" s="2">
        <f t="shared" ca="1" si="6"/>
        <v>0</v>
      </c>
      <c r="AA27" s="2">
        <f t="shared" ca="1" si="3"/>
        <v>0</v>
      </c>
      <c r="AC27" s="627" t="str">
        <f t="shared" si="7"/>
        <v>2Pr68</v>
      </c>
    </row>
    <row r="28" spans="1:29" ht="39" customHeight="1" x14ac:dyDescent="0.2">
      <c r="A28" s="14" t="str">
        <f>Planning!A12</f>
        <v>I004</v>
      </c>
      <c r="B28" s="9" t="str">
        <f>Planning!B12</f>
        <v>3. Activity: Non-Contributing</v>
      </c>
      <c r="C28" s="9" t="str">
        <f>Planning!C12</f>
        <v>Pr68</v>
      </c>
      <c r="D28" s="204">
        <f>Planning!D12</f>
        <v>1.4</v>
      </c>
      <c r="E28" s="205" t="str">
        <f>Planning!E12</f>
        <v xml:space="preserve">Supervisory visits to verify the appropriate application of testing and treatment protocols at centers. </v>
      </c>
      <c r="F28" s="205" t="str">
        <f>IF(Planning!G12&lt;&gt;0,Planning!G12,"")</f>
        <v>11. Programme administration costs</v>
      </c>
      <c r="G28" s="194" t="str">
        <f>Planning!H12</f>
        <v>2. NO</v>
      </c>
      <c r="H28" s="206">
        <f>Planning!AP12</f>
        <v>0</v>
      </c>
      <c r="I28" s="207">
        <f ca="1">IF(OR(W28="1",AND(W28&lt;&gt;"1",G28=Lists!$A$17)),Y28,0)</f>
        <v>0</v>
      </c>
      <c r="J28" s="658">
        <v>0</v>
      </c>
      <c r="K28" s="32" t="str">
        <f ca="1">IF(AND(W28="2",G28&lt;&gt;Lists!$A$17),AA28,Z28)</f>
        <v/>
      </c>
      <c r="L28" s="33" t="str">
        <f t="shared" si="0"/>
        <v/>
      </c>
      <c r="M28" s="208">
        <f>Planning!AQ12</f>
        <v>0</v>
      </c>
      <c r="N28" s="208">
        <f>'Month 11'!M28+'Month 11'!N28-'Month 11'!O28</f>
        <v>0</v>
      </c>
      <c r="O28" s="659">
        <v>0</v>
      </c>
      <c r="P28" s="32" t="str">
        <f t="shared" si="1"/>
        <v/>
      </c>
      <c r="Q28" s="33" t="str">
        <f t="shared" si="2"/>
        <v/>
      </c>
      <c r="R28" s="89">
        <f ca="1">SUMIFS($J$25:$J$224,$C$25:$C$224,$C28,$G$25:$G$224,Lists!$A$16)</f>
        <v>0</v>
      </c>
      <c r="S28" s="89">
        <f t="shared" si="4"/>
        <v>0</v>
      </c>
      <c r="U28" s="2" t="str">
        <f t="shared" si="5"/>
        <v>2</v>
      </c>
      <c r="W28" s="2" t="str">
        <f ca="1">IF(C28=0,"",LEFT(INDEX(Lists!$H$5:$H$49,MATCH(C28,Lists!$G$5:$G$49,0),1),1))</f>
        <v>2</v>
      </c>
      <c r="Y28" s="4">
        <f ca="1">'Month 11'!H28+'Month 11'!I28-'Month 11'!J28</f>
        <v>0</v>
      </c>
      <c r="Z28" s="2" t="str">
        <f t="shared" ca="1" si="6"/>
        <v/>
      </c>
      <c r="AA28" s="2" t="str">
        <f t="shared" ca="1" si="3"/>
        <v/>
      </c>
      <c r="AC28" s="627" t="str">
        <f t="shared" si="7"/>
        <v>2Pr68</v>
      </c>
    </row>
    <row r="29" spans="1:29" ht="39" customHeight="1" x14ac:dyDescent="0.2">
      <c r="A29" s="14" t="str">
        <f>Planning!A13</f>
        <v>I005</v>
      </c>
      <c r="B29" s="9" t="str">
        <f>Planning!B13</f>
        <v>1. Indicator</v>
      </c>
      <c r="C29" s="9" t="str">
        <f>Planning!C13</f>
        <v>Pr72</v>
      </c>
      <c r="D29" s="195">
        <f>Planning!D13</f>
        <v>2</v>
      </c>
      <c r="E29" s="196" t="str">
        <f>Planning!E13</f>
        <v>[Pr72] # new HIV+ enrolled in care services Target [3. Non-Cumulative]</v>
      </c>
      <c r="F29" s="196" t="str">
        <f>IF(Planning!G13&lt;&gt;0,Planning!G13,"")</f>
        <v/>
      </c>
      <c r="G29" s="194">
        <f>Planning!H13</f>
        <v>0</v>
      </c>
      <c r="H29" s="197">
        <f ca="1">Planning!AP13</f>
        <v>0</v>
      </c>
      <c r="I29" s="198">
        <f ca="1">IF(OR(W29="1",AND(W29&lt;&gt;"1",G29=Lists!$A$17)),Y29,0)</f>
        <v>0</v>
      </c>
      <c r="J29" s="210">
        <f ca="1">R29</f>
        <v>0</v>
      </c>
      <c r="K29" s="32" t="str">
        <f ca="1">IF(AND(W29="2",G29&lt;&gt;Lists!$A$17),AA29,Z29)</f>
        <v/>
      </c>
      <c r="L29" s="33" t="str">
        <f t="shared" ca="1" si="0"/>
        <v/>
      </c>
      <c r="M29" s="199">
        <f>Planning!AQ13</f>
        <v>0</v>
      </c>
      <c r="N29" s="199">
        <f>'Month 11'!M29+'Month 11'!N29-'Month 11'!O29</f>
        <v>0</v>
      </c>
      <c r="O29" s="516">
        <f>S29</f>
        <v>0</v>
      </c>
      <c r="P29" s="32" t="str">
        <f t="shared" si="1"/>
        <v/>
      </c>
      <c r="Q29" s="33" t="str">
        <f t="shared" si="2"/>
        <v/>
      </c>
      <c r="R29" s="89">
        <f ca="1">SUMIFS($J$25:$J$224,$C$25:$C$224,$C29,$G$25:$G$224,Lists!$A$16)</f>
        <v>0</v>
      </c>
      <c r="S29" s="89">
        <f t="shared" si="4"/>
        <v>0</v>
      </c>
      <c r="U29" s="2" t="str">
        <f t="shared" si="5"/>
        <v>1</v>
      </c>
      <c r="W29" s="2" t="str">
        <f ca="1">IF(C29=0,"",LEFT(INDEX(Lists!$H$5:$H$49,MATCH(C29,Lists!$G$5:$G$49,0),1),1))</f>
        <v>3</v>
      </c>
      <c r="Y29" s="4">
        <f ca="1">'Month 11'!H29+'Month 11'!I29-'Month 11'!J29</f>
        <v>0</v>
      </c>
      <c r="Z29" s="2" t="str">
        <f t="shared" ca="1" si="6"/>
        <v/>
      </c>
      <c r="AA29" s="2" t="str">
        <f t="shared" ca="1" si="3"/>
        <v/>
      </c>
      <c r="AC29" s="627" t="str">
        <f t="shared" si="7"/>
        <v>1Pr72</v>
      </c>
    </row>
    <row r="30" spans="1:29" ht="39" customHeight="1" x14ac:dyDescent="0.2">
      <c r="A30" s="14" t="str">
        <f>Planning!A14</f>
        <v>I006</v>
      </c>
      <c r="B30" s="9" t="str">
        <f>Planning!B14</f>
        <v>2. Activity: Contributing</v>
      </c>
      <c r="C30" s="9" t="str">
        <f>Planning!C14</f>
        <v>Pr72</v>
      </c>
      <c r="D30" s="200">
        <f>Planning!D14</f>
        <v>2.1</v>
      </c>
      <c r="E30" s="201" t="str">
        <f>Planning!E14</f>
        <v>Enrollment of  newly diagnosed HIV+ patients for home visits to monitor use of ARV.</v>
      </c>
      <c r="F30" s="201" t="str">
        <f>IF(Planning!G14&lt;&gt;0,Planning!G14,"")</f>
        <v xml:space="preserve">12. Living support to client/ target population </v>
      </c>
      <c r="G30" s="194" t="str">
        <f>Planning!H14</f>
        <v>1. YES</v>
      </c>
      <c r="H30" s="202">
        <f>Planning!AP14</f>
        <v>0</v>
      </c>
      <c r="I30" s="606">
        <f ca="1">IF(OR(W30="1",AND(W30&lt;&gt;"1",G30=Lists!$A$17)),Y30,0)</f>
        <v>0</v>
      </c>
      <c r="J30" s="658">
        <v>0</v>
      </c>
      <c r="K30" s="32" t="str">
        <f ca="1">IF(AND(W30="2",G30&lt;&gt;Lists!$A$17),AA30,Z30)</f>
        <v/>
      </c>
      <c r="L30" s="33" t="str">
        <f t="shared" si="0"/>
        <v/>
      </c>
      <c r="M30" s="203">
        <f>Planning!AQ14</f>
        <v>0</v>
      </c>
      <c r="N30" s="203">
        <f>'Month 11'!M30+'Month 11'!N30-'Month 11'!O30</f>
        <v>0</v>
      </c>
      <c r="O30" s="659">
        <v>0</v>
      </c>
      <c r="P30" s="32" t="str">
        <f t="shared" si="1"/>
        <v/>
      </c>
      <c r="Q30" s="33" t="str">
        <f t="shared" si="2"/>
        <v/>
      </c>
      <c r="R30" s="89">
        <f ca="1">SUMIFS($J$25:$J$224,$C$25:$C$224,$C30,$G$25:$G$224,Lists!$A$16)</f>
        <v>0</v>
      </c>
      <c r="S30" s="89">
        <f t="shared" si="4"/>
        <v>0</v>
      </c>
      <c r="U30" s="2" t="str">
        <f t="shared" si="5"/>
        <v>2</v>
      </c>
      <c r="W30" s="2" t="str">
        <f ca="1">IF(C30=0,"",LEFT(INDEX(Lists!$H$5:$H$49,MATCH(C30,Lists!$G$5:$G$49,0),1),1))</f>
        <v>3</v>
      </c>
      <c r="Y30" s="4">
        <f ca="1">'Month 11'!H30+'Month 11'!I30-'Month 11'!J30</f>
        <v>0</v>
      </c>
      <c r="Z30" s="2" t="str">
        <f t="shared" ca="1" si="6"/>
        <v/>
      </c>
      <c r="AA30" s="2" t="str">
        <f t="shared" ca="1" si="3"/>
        <v/>
      </c>
      <c r="AC30" s="627" t="str">
        <f t="shared" si="7"/>
        <v>2Pr72</v>
      </c>
    </row>
    <row r="31" spans="1:29" ht="39" customHeight="1" x14ac:dyDescent="0.2">
      <c r="A31" s="14" t="str">
        <f>Planning!A15</f>
        <v>I007</v>
      </c>
      <c r="B31" s="9" t="str">
        <f>Planning!B15</f>
        <v>1. Indicator</v>
      </c>
      <c r="C31" s="9" t="str">
        <f>Planning!C15</f>
        <v>Pr74</v>
      </c>
      <c r="D31" s="195">
        <f>Planning!D15</f>
        <v>3</v>
      </c>
      <c r="E31" s="196" t="str">
        <f>Planning!E15</f>
        <v>[Pr74] # aged 10-24 yrs reached by HIV life skills ed. in school  Target [1. Standard]</v>
      </c>
      <c r="F31" s="196" t="str">
        <f>IF(Planning!G15&lt;&gt;0,Planning!G15,"")</f>
        <v/>
      </c>
      <c r="G31" s="194">
        <f>Planning!H15</f>
        <v>0</v>
      </c>
      <c r="H31" s="197">
        <f ca="1">Planning!AP15</f>
        <v>0</v>
      </c>
      <c r="I31" s="198">
        <f ca="1">IF(OR(W31="1",AND(W31&lt;&gt;"1",G31=Lists!$A$17)),Y31,0)</f>
        <v>30</v>
      </c>
      <c r="J31" s="210">
        <f ca="1">R31</f>
        <v>0</v>
      </c>
      <c r="K31" s="32">
        <f ca="1">IF(AND(W31="2",G31&lt;&gt;Lists!$A$17),AA31,Z31)</f>
        <v>0</v>
      </c>
      <c r="L31" s="33">
        <f t="shared" ca="1" si="0"/>
        <v>0</v>
      </c>
      <c r="M31" s="199">
        <f>Planning!AQ15</f>
        <v>0</v>
      </c>
      <c r="N31" s="199">
        <f>'Month 11'!M31+'Month 11'!N31-'Month 11'!O31</f>
        <v>6250</v>
      </c>
      <c r="O31" s="516">
        <f>S31</f>
        <v>0</v>
      </c>
      <c r="P31" s="32">
        <f t="shared" si="1"/>
        <v>0</v>
      </c>
      <c r="Q31" s="33">
        <f t="shared" si="2"/>
        <v>0</v>
      </c>
      <c r="R31" s="89">
        <f ca="1">SUMIFS($J$25:$J$224,$C$25:$C$224,$C31,$G$25:$G$224,Lists!$A$16)</f>
        <v>0</v>
      </c>
      <c r="S31" s="89">
        <f t="shared" si="4"/>
        <v>0</v>
      </c>
      <c r="U31" s="2" t="str">
        <f t="shared" si="5"/>
        <v>1</v>
      </c>
      <c r="W31" s="2" t="str">
        <f ca="1">IF(C31=0,"",LEFT(INDEX(Lists!$H$5:$H$49,MATCH(C31,Lists!$G$5:$G$49,0),1),1))</f>
        <v>1</v>
      </c>
      <c r="Y31" s="4">
        <f ca="1">'Month 11'!H31+'Month 11'!I31-'Month 11'!J31</f>
        <v>30</v>
      </c>
      <c r="Z31" s="2">
        <f t="shared" ca="1" si="6"/>
        <v>0</v>
      </c>
      <c r="AA31" s="2">
        <f t="shared" ca="1" si="3"/>
        <v>0</v>
      </c>
      <c r="AC31" s="627" t="str">
        <f t="shared" si="7"/>
        <v>1Pr74</v>
      </c>
    </row>
    <row r="32" spans="1:29" ht="39" customHeight="1" x14ac:dyDescent="0.2">
      <c r="A32" s="14" t="str">
        <f>Planning!A16</f>
        <v>I008</v>
      </c>
      <c r="B32" s="9" t="str">
        <f>Planning!B16</f>
        <v>2. Activity: Contributing</v>
      </c>
      <c r="C32" s="9" t="str">
        <f>Planning!C16</f>
        <v>Pr74</v>
      </c>
      <c r="D32" s="200">
        <f>Planning!D16</f>
        <v>3.1</v>
      </c>
      <c r="E32" s="201" t="str">
        <f>Planning!E16</f>
        <v>Transportation of students to meetings and conferences for peer education activities</v>
      </c>
      <c r="F32" s="201" t="str">
        <f>IF(Planning!G16&lt;&gt;0,Planning!G16,"")</f>
        <v>2. Travel related costs</v>
      </c>
      <c r="G32" s="194" t="str">
        <f>Planning!H16</f>
        <v>1. YES</v>
      </c>
      <c r="H32" s="202">
        <f>Planning!AP16</f>
        <v>0</v>
      </c>
      <c r="I32" s="606">
        <f ca="1">IF(OR(W32="1",AND(W32&lt;&gt;"1",G32=Lists!$A$17)),Y32,0)</f>
        <v>30</v>
      </c>
      <c r="J32" s="658">
        <v>0</v>
      </c>
      <c r="K32" s="32">
        <f ca="1">IF(AND(W32="2",G32&lt;&gt;Lists!$A$17),AA32,Z32)</f>
        <v>0</v>
      </c>
      <c r="L32" s="33" t="str">
        <f t="shared" si="0"/>
        <v/>
      </c>
      <c r="M32" s="203">
        <f>Planning!AQ16</f>
        <v>0</v>
      </c>
      <c r="N32" s="203">
        <f>'Month 11'!M32+'Month 11'!N32-'Month 11'!O32</f>
        <v>6250</v>
      </c>
      <c r="O32" s="659">
        <v>0</v>
      </c>
      <c r="P32" s="32">
        <f t="shared" si="1"/>
        <v>0</v>
      </c>
      <c r="Q32" s="33" t="str">
        <f t="shared" si="2"/>
        <v/>
      </c>
      <c r="R32" s="89">
        <f ca="1">SUMIFS($J$25:$J$224,$C$25:$C$224,$C32,$G$25:$G$224,Lists!$A$16)</f>
        <v>0</v>
      </c>
      <c r="S32" s="89">
        <f t="shared" si="4"/>
        <v>0</v>
      </c>
      <c r="U32" s="2" t="str">
        <f t="shared" si="5"/>
        <v>2</v>
      </c>
      <c r="W32" s="2" t="str">
        <f ca="1">IF(C32=0,"",LEFT(INDEX(Lists!$H$5:$H$49,MATCH(C32,Lists!$G$5:$G$49,0),1),1))</f>
        <v>1</v>
      </c>
      <c r="Y32" s="4">
        <f ca="1">'Month 11'!H32+'Month 11'!I32-'Month 11'!J32</f>
        <v>30</v>
      </c>
      <c r="Z32" s="2">
        <f t="shared" ca="1" si="6"/>
        <v>0</v>
      </c>
      <c r="AA32" s="2">
        <f t="shared" ca="1" si="3"/>
        <v>0</v>
      </c>
      <c r="AC32" s="627" t="str">
        <f t="shared" si="7"/>
        <v>2Pr74</v>
      </c>
    </row>
    <row r="33" spans="1:29" ht="39" customHeight="1" x14ac:dyDescent="0.2">
      <c r="A33" s="14" t="str">
        <f>Planning!A17</f>
        <v>I009</v>
      </c>
      <c r="B33" s="9" t="str">
        <f>Planning!B17</f>
        <v>1. Indicator</v>
      </c>
      <c r="C33" s="9" t="str">
        <f>Planning!C17</f>
        <v>OI01</v>
      </c>
      <c r="D33" s="195">
        <f>Planning!D17</f>
        <v>4</v>
      </c>
      <c r="E33" s="196" t="str">
        <f>Planning!E17</f>
        <v>[OI01] # of new orphans and vulnerable children (0 - 17 yrs) benefiting from  services provided at OVC centers [1. Standard]</v>
      </c>
      <c r="F33" s="196" t="str">
        <f>IF(Planning!G17&lt;&gt;0,Planning!G17,"")</f>
        <v/>
      </c>
      <c r="G33" s="194">
        <f>Planning!H17</f>
        <v>0</v>
      </c>
      <c r="H33" s="197">
        <f ca="1">Planning!AP17</f>
        <v>0</v>
      </c>
      <c r="I33" s="198">
        <f ca="1">IF(OR(W33="1",AND(W33&lt;&gt;"1",G33=Lists!$A$17)),Y33,0)</f>
        <v>0</v>
      </c>
      <c r="J33" s="210">
        <f ca="1">R33</f>
        <v>0</v>
      </c>
      <c r="K33" s="32" t="str">
        <f ca="1">IF(AND(W33="2",G33&lt;&gt;Lists!$A$17),AA33,Z33)</f>
        <v/>
      </c>
      <c r="L33" s="33" t="str">
        <f t="shared" ca="1" si="0"/>
        <v/>
      </c>
      <c r="M33" s="199">
        <f>Planning!AQ17</f>
        <v>0</v>
      </c>
      <c r="N33" s="199">
        <f>'Month 11'!M33+'Month 11'!N33-'Month 11'!O33</f>
        <v>1000</v>
      </c>
      <c r="O33" s="516">
        <f>S33</f>
        <v>0</v>
      </c>
      <c r="P33" s="32">
        <f t="shared" si="1"/>
        <v>0</v>
      </c>
      <c r="Q33" s="33">
        <f t="shared" si="2"/>
        <v>0</v>
      </c>
      <c r="R33" s="89">
        <f ca="1">SUMIFS($J$25:$J$224,$C$25:$C$224,$C33,$G$25:$G$224,Lists!$A$16)</f>
        <v>0</v>
      </c>
      <c r="S33" s="89">
        <f t="shared" si="4"/>
        <v>0</v>
      </c>
      <c r="U33" s="2" t="str">
        <f t="shared" si="5"/>
        <v>1</v>
      </c>
      <c r="W33" s="2" t="str">
        <f ca="1">IF(C33=0,"",LEFT(INDEX(Lists!$H$5:$H$49,MATCH(C33,Lists!$G$5:$G$49,0),1),1))</f>
        <v>1</v>
      </c>
      <c r="Y33" s="4">
        <f ca="1">'Month 11'!H33+'Month 11'!I33-'Month 11'!J33</f>
        <v>0</v>
      </c>
      <c r="Z33" s="2" t="str">
        <f t="shared" ca="1" si="6"/>
        <v/>
      </c>
      <c r="AA33" s="2" t="str">
        <f t="shared" ca="1" si="3"/>
        <v/>
      </c>
      <c r="AC33" s="627" t="str">
        <f t="shared" si="7"/>
        <v>1OI01</v>
      </c>
    </row>
    <row r="34" spans="1:29" ht="39" customHeight="1" x14ac:dyDescent="0.2">
      <c r="A34" s="14" t="str">
        <f>Planning!A18</f>
        <v>I010</v>
      </c>
      <c r="B34" s="9" t="str">
        <f>Planning!B18</f>
        <v>3. Activity: Non-Contributing</v>
      </c>
      <c r="C34" s="9" t="str">
        <f>Planning!C18</f>
        <v>OI01</v>
      </c>
      <c r="D34" s="204">
        <f>Planning!D18</f>
        <v>4.0999999999999996</v>
      </c>
      <c r="E34" s="205" t="str">
        <f>Planning!E18</f>
        <v xml:space="preserve"># of OVC centers established and fully equipped  </v>
      </c>
      <c r="F34" s="205" t="str">
        <f>IF(Planning!G18&lt;&gt;0,Planning!G18,"")</f>
        <v xml:space="preserve">8. Infrastructure </v>
      </c>
      <c r="G34" s="194" t="str">
        <f>Planning!H18</f>
        <v>2. NO</v>
      </c>
      <c r="H34" s="206">
        <f>Planning!AP18</f>
        <v>0</v>
      </c>
      <c r="I34" s="207">
        <f ca="1">IF(OR(W34="1",AND(W34&lt;&gt;"1",G34=Lists!$A$17)),Y34,0)</f>
        <v>0</v>
      </c>
      <c r="J34" s="658">
        <v>0</v>
      </c>
      <c r="K34" s="32" t="str">
        <f ca="1">IF(AND(W34="2",G34&lt;&gt;Lists!$A$17),AA34,Z34)</f>
        <v/>
      </c>
      <c r="L34" s="33" t="str">
        <f t="shared" si="0"/>
        <v/>
      </c>
      <c r="M34" s="208">
        <f>Planning!AQ18</f>
        <v>0</v>
      </c>
      <c r="N34" s="208">
        <f>'Month 11'!M34+'Month 11'!N34-'Month 11'!O34</f>
        <v>0</v>
      </c>
      <c r="O34" s="659">
        <v>0</v>
      </c>
      <c r="P34" s="32" t="str">
        <f t="shared" si="1"/>
        <v/>
      </c>
      <c r="Q34" s="33" t="str">
        <f t="shared" si="2"/>
        <v/>
      </c>
      <c r="R34" s="89">
        <f ca="1">SUMIFS($J$25:$J$224,$C$25:$C$224,$C34,$G$25:$G$224,Lists!$A$16)</f>
        <v>0</v>
      </c>
      <c r="S34" s="89">
        <f t="shared" si="4"/>
        <v>0</v>
      </c>
      <c r="U34" s="2" t="str">
        <f t="shared" si="5"/>
        <v>2</v>
      </c>
      <c r="W34" s="2" t="str">
        <f ca="1">IF(C34=0,"",LEFT(INDEX(Lists!$H$5:$H$49,MATCH(C34,Lists!$G$5:$G$49,0),1),1))</f>
        <v>1</v>
      </c>
      <c r="Y34" s="4">
        <f ca="1">'Month 11'!H34+'Month 11'!I34-'Month 11'!J34</f>
        <v>0</v>
      </c>
      <c r="Z34" s="2" t="str">
        <f t="shared" ca="1" si="6"/>
        <v/>
      </c>
      <c r="AA34" s="2" t="str">
        <f t="shared" ca="1" si="3"/>
        <v/>
      </c>
      <c r="AC34" s="627" t="str">
        <f t="shared" si="7"/>
        <v>2OI01</v>
      </c>
    </row>
    <row r="35" spans="1:29" ht="39" customHeight="1" x14ac:dyDescent="0.2">
      <c r="A35" s="14" t="str">
        <f>Planning!A19</f>
        <v>I011</v>
      </c>
      <c r="B35" s="9" t="str">
        <f>Planning!B19</f>
        <v>2. Activity: Contributing</v>
      </c>
      <c r="C35" s="9" t="str">
        <f>Planning!C19</f>
        <v>OI01</v>
      </c>
      <c r="D35" s="200">
        <f>Planning!D19</f>
        <v>4.2</v>
      </c>
      <c r="E35" s="201" t="str">
        <f>Planning!E19</f>
        <v># of OVC registered at centres</v>
      </c>
      <c r="F35" s="201" t="str">
        <f>IF(Planning!G19&lt;&gt;0,Planning!G19,"")</f>
        <v xml:space="preserve">12. Living support to client/ target population </v>
      </c>
      <c r="G35" s="194" t="str">
        <f>Planning!H19</f>
        <v>1. YES</v>
      </c>
      <c r="H35" s="202">
        <f>Planning!AP19</f>
        <v>0</v>
      </c>
      <c r="I35" s="606">
        <f ca="1">IF(OR(W35="1",AND(W35&lt;&gt;"1",G35=Lists!$A$17)),Y35,0)</f>
        <v>0</v>
      </c>
      <c r="J35" s="658">
        <v>0</v>
      </c>
      <c r="K35" s="32" t="str">
        <f ca="1">IF(AND(W35="2",G35&lt;&gt;Lists!$A$17),AA35,Z35)</f>
        <v/>
      </c>
      <c r="L35" s="33" t="str">
        <f t="shared" si="0"/>
        <v/>
      </c>
      <c r="M35" s="203">
        <f>Planning!AQ19</f>
        <v>0</v>
      </c>
      <c r="N35" s="203">
        <f>'Month 11'!M35+'Month 11'!N35-'Month 11'!O35</f>
        <v>0</v>
      </c>
      <c r="O35" s="659">
        <v>0</v>
      </c>
      <c r="P35" s="32" t="str">
        <f t="shared" si="1"/>
        <v/>
      </c>
      <c r="Q35" s="33" t="str">
        <f t="shared" si="2"/>
        <v/>
      </c>
      <c r="R35" s="89">
        <f ca="1">SUMIFS($J$25:$J$224,$C$25:$C$224,$C35,$G$25:$G$224,Lists!$A$16)</f>
        <v>0</v>
      </c>
      <c r="S35" s="89">
        <f t="shared" si="4"/>
        <v>0</v>
      </c>
      <c r="U35" s="2" t="str">
        <f t="shared" si="5"/>
        <v>2</v>
      </c>
      <c r="W35" s="2" t="str">
        <f ca="1">IF(C35=0,"",LEFT(INDEX(Lists!$H$5:$H$49,MATCH(C35,Lists!$G$5:$G$49,0),1),1))</f>
        <v>1</v>
      </c>
      <c r="Y35" s="4">
        <f ca="1">'Month 11'!H35+'Month 11'!I35-'Month 11'!J35</f>
        <v>0</v>
      </c>
      <c r="Z35" s="2" t="str">
        <f t="shared" ca="1" si="6"/>
        <v/>
      </c>
      <c r="AA35" s="2" t="str">
        <f t="shared" ca="1" si="3"/>
        <v/>
      </c>
      <c r="AC35" s="627" t="str">
        <f t="shared" si="7"/>
        <v>2OI01</v>
      </c>
    </row>
    <row r="36" spans="1:29" ht="39" customHeight="1" x14ac:dyDescent="0.2">
      <c r="A36" s="14" t="str">
        <f>Planning!A20</f>
        <v>I012</v>
      </c>
      <c r="B36" s="9" t="str">
        <f>Planning!B20</f>
        <v>3. Activity: Non-Contributing</v>
      </c>
      <c r="C36" s="9" t="str">
        <f>Planning!C20</f>
        <v>OI01</v>
      </c>
      <c r="D36" s="204">
        <f>Planning!D20</f>
        <v>4.3</v>
      </c>
      <c r="E36" s="205" t="str">
        <f>Planning!E20</f>
        <v xml:space="preserve"># of meals provided at the OVC centers </v>
      </c>
      <c r="F36" s="205" t="str">
        <f>IF(Planning!G20&lt;&gt;0,Planning!G20,"")</f>
        <v xml:space="preserve">12. Living support to client/ target population </v>
      </c>
      <c r="G36" s="194" t="str">
        <f>Planning!H20</f>
        <v>2. NO</v>
      </c>
      <c r="H36" s="206">
        <f>Planning!AP20</f>
        <v>0</v>
      </c>
      <c r="I36" s="207">
        <f ca="1">IF(OR(W36="1",AND(W36&lt;&gt;"1",G36=Lists!$A$17)),Y36,0)</f>
        <v>100</v>
      </c>
      <c r="J36" s="658">
        <v>0</v>
      </c>
      <c r="K36" s="32">
        <f ca="1">IF(AND(W36="2",G36&lt;&gt;Lists!$A$17),AA36,Z36)</f>
        <v>0</v>
      </c>
      <c r="L36" s="33" t="str">
        <f t="shared" si="0"/>
        <v/>
      </c>
      <c r="M36" s="208">
        <f>Planning!AQ20</f>
        <v>0</v>
      </c>
      <c r="N36" s="208">
        <f>'Month 11'!M36+'Month 11'!N36-'Month 11'!O36</f>
        <v>1000</v>
      </c>
      <c r="O36" s="659">
        <v>0</v>
      </c>
      <c r="P36" s="32">
        <f t="shared" si="1"/>
        <v>0</v>
      </c>
      <c r="Q36" s="33" t="str">
        <f t="shared" si="2"/>
        <v/>
      </c>
      <c r="R36" s="89">
        <f ca="1">SUMIFS($J$25:$J$224,$C$25:$C$224,$C36,$G$25:$G$224,Lists!$A$16)</f>
        <v>0</v>
      </c>
      <c r="S36" s="89">
        <f t="shared" si="4"/>
        <v>0</v>
      </c>
      <c r="U36" s="2" t="str">
        <f t="shared" si="5"/>
        <v>2</v>
      </c>
      <c r="W36" s="2" t="str">
        <f ca="1">IF(C36=0,"",LEFT(INDEX(Lists!$H$5:$H$49,MATCH(C36,Lists!$G$5:$G$49,0),1),1))</f>
        <v>1</v>
      </c>
      <c r="Y36" s="4">
        <f ca="1">'Month 11'!H36+'Month 11'!I36-'Month 11'!J36</f>
        <v>100</v>
      </c>
      <c r="Z36" s="2">
        <f t="shared" ca="1" si="6"/>
        <v>0</v>
      </c>
      <c r="AA36" s="2">
        <f t="shared" ca="1" si="3"/>
        <v>0</v>
      </c>
      <c r="AC36" s="627" t="str">
        <f t="shared" si="7"/>
        <v>2OI01</v>
      </c>
    </row>
    <row r="37" spans="1:29" ht="39" hidden="1" customHeight="1" x14ac:dyDescent="0.2">
      <c r="A37" s="14" t="str">
        <f>Planning!A21</f>
        <v>I013</v>
      </c>
      <c r="B37" s="9">
        <f>Planning!B21</f>
        <v>0</v>
      </c>
      <c r="C37" s="9">
        <f>Planning!C21</f>
        <v>0</v>
      </c>
      <c r="D37" s="200">
        <f>Planning!D21</f>
        <v>0</v>
      </c>
      <c r="E37" s="201">
        <f>Planning!E21</f>
        <v>0</v>
      </c>
      <c r="F37" s="201" t="str">
        <f>IF(Planning!G21&lt;&gt;0,Planning!G21,"")</f>
        <v/>
      </c>
      <c r="G37" s="194">
        <f>Planning!H21</f>
        <v>0</v>
      </c>
      <c r="H37" s="202">
        <f>Planning!AP21</f>
        <v>0</v>
      </c>
      <c r="I37" s="198">
        <f ca="1">IF(OR(W37="1",AND(W37&lt;&gt;"1",G37=Lists!$A$17)),Y37,0)</f>
        <v>0</v>
      </c>
      <c r="J37" s="174"/>
      <c r="K37" s="32" t="str">
        <f ca="1">IF(AND(W37="2",G37&lt;&gt;Lists!$A$17),AA37,Z37)</f>
        <v/>
      </c>
      <c r="L37" s="33" t="str">
        <f t="shared" ca="1" si="0"/>
        <v/>
      </c>
      <c r="M37" s="203">
        <f>Planning!AQ21</f>
        <v>0</v>
      </c>
      <c r="N37" s="203">
        <f>'Month 11'!M37+'Month 11'!N37-'Month 11'!O37</f>
        <v>0</v>
      </c>
      <c r="O37" s="166"/>
      <c r="P37" s="32" t="str">
        <f t="shared" si="1"/>
        <v/>
      </c>
      <c r="Q37" s="33" t="str">
        <f t="shared" si="2"/>
        <v/>
      </c>
      <c r="R37" s="89">
        <f ca="1">SUMIFS($J$25:$J$224,$C$25:$C$224,$C37,$G$25:$G$224,Lists!$A$16)</f>
        <v>0</v>
      </c>
      <c r="S37" s="89">
        <f t="shared" si="4"/>
        <v>0</v>
      </c>
      <c r="U37" s="2" t="str">
        <f t="shared" si="5"/>
        <v/>
      </c>
      <c r="W37" s="2" t="str">
        <f>IF(C37=0,"",LEFT(INDEX(Lists!$H$5:$H$49,MATCH(C37,Lists!$G$5:$G$49,0),1),1))</f>
        <v/>
      </c>
      <c r="Y37" s="4">
        <f ca="1">'Month 11'!H37+'Month 11'!I37-'Month 11'!J37</f>
        <v>0</v>
      </c>
      <c r="Z37" s="2" t="str">
        <f t="shared" ca="1" si="6"/>
        <v/>
      </c>
      <c r="AA37" s="2" t="str">
        <f t="shared" ca="1" si="3"/>
        <v/>
      </c>
      <c r="AC37" s="627" t="str">
        <f t="shared" si="7"/>
        <v>0</v>
      </c>
    </row>
    <row r="38" spans="1:29" ht="39" hidden="1" customHeight="1" x14ac:dyDescent="0.2">
      <c r="A38" s="14" t="str">
        <f>Planning!A22</f>
        <v>I014</v>
      </c>
      <c r="B38" s="9">
        <f>Planning!B22</f>
        <v>0</v>
      </c>
      <c r="C38" s="9">
        <f>Planning!C22</f>
        <v>0</v>
      </c>
      <c r="D38" s="200">
        <f>Planning!D22</f>
        <v>0</v>
      </c>
      <c r="E38" s="201">
        <f>Planning!E22</f>
        <v>0</v>
      </c>
      <c r="F38" s="201" t="str">
        <f>IF(Planning!G22&lt;&gt;0,Planning!G22,"")</f>
        <v/>
      </c>
      <c r="G38" s="194">
        <f>Planning!H22</f>
        <v>0</v>
      </c>
      <c r="H38" s="202">
        <f>Planning!AP22</f>
        <v>0</v>
      </c>
      <c r="I38" s="198">
        <f ca="1">IF(OR(W38="1",AND(W38&lt;&gt;"1",G38=Lists!$A$17)),Y38,0)</f>
        <v>0</v>
      </c>
      <c r="J38" s="174"/>
      <c r="K38" s="32" t="str">
        <f ca="1">IF(AND(W38="2",G38&lt;&gt;Lists!$A$17),AA38,Z38)</f>
        <v/>
      </c>
      <c r="L38" s="33" t="str">
        <f t="shared" ca="1" si="0"/>
        <v/>
      </c>
      <c r="M38" s="203">
        <f>Planning!AQ22</f>
        <v>0</v>
      </c>
      <c r="N38" s="203">
        <f>'Month 11'!M38+'Month 11'!N38-'Month 11'!O38</f>
        <v>0</v>
      </c>
      <c r="O38" s="166"/>
      <c r="P38" s="32" t="str">
        <f t="shared" si="1"/>
        <v/>
      </c>
      <c r="Q38" s="33" t="str">
        <f t="shared" si="2"/>
        <v/>
      </c>
      <c r="R38" s="89">
        <f ca="1">SUMIFS($J$25:$J$224,$C$25:$C$224,$C38,$G$25:$G$224,Lists!$A$16)</f>
        <v>0</v>
      </c>
      <c r="S38" s="89">
        <f t="shared" si="4"/>
        <v>0</v>
      </c>
      <c r="U38" s="2" t="str">
        <f t="shared" si="5"/>
        <v/>
      </c>
      <c r="W38" s="2" t="str">
        <f>IF(C38=0,"",LEFT(INDEX(Lists!$H$5:$H$49,MATCH(C38,Lists!$G$5:$G$49,0),1),1))</f>
        <v/>
      </c>
      <c r="Y38" s="4">
        <f ca="1">'Month 11'!H38+'Month 11'!I38-'Month 11'!J38</f>
        <v>0</v>
      </c>
      <c r="Z38" s="2" t="str">
        <f t="shared" ca="1" si="6"/>
        <v/>
      </c>
      <c r="AA38" s="2" t="str">
        <f t="shared" ca="1" si="3"/>
        <v/>
      </c>
      <c r="AC38" s="627" t="str">
        <f t="shared" si="7"/>
        <v>0</v>
      </c>
    </row>
    <row r="39" spans="1:29" ht="39" hidden="1" customHeight="1" x14ac:dyDescent="0.2">
      <c r="A39" s="14" t="str">
        <f>Planning!A23</f>
        <v>I015</v>
      </c>
      <c r="B39" s="9">
        <f>Planning!B23</f>
        <v>0</v>
      </c>
      <c r="C39" s="9">
        <f>Planning!C23</f>
        <v>0</v>
      </c>
      <c r="D39" s="204">
        <f>Planning!D23</f>
        <v>0</v>
      </c>
      <c r="E39" s="205">
        <f>Planning!E23</f>
        <v>0</v>
      </c>
      <c r="F39" s="205" t="str">
        <f>IF(Planning!G23&lt;&gt;0,Planning!G23,"")</f>
        <v/>
      </c>
      <c r="G39" s="194">
        <f>Planning!H23</f>
        <v>0</v>
      </c>
      <c r="H39" s="206">
        <f>Planning!AP23</f>
        <v>0</v>
      </c>
      <c r="I39" s="198">
        <f ca="1">IF(OR(W39="1",AND(W39&lt;&gt;"1",G39=Lists!$A$17)),Y39,0)</f>
        <v>0</v>
      </c>
      <c r="J39" s="174"/>
      <c r="K39" s="32" t="str">
        <f ca="1">IF(AND(W39="2",G39&lt;&gt;Lists!$A$17),AA39,Z39)</f>
        <v/>
      </c>
      <c r="L39" s="33" t="str">
        <f t="shared" ca="1" si="0"/>
        <v/>
      </c>
      <c r="M39" s="208">
        <f>Planning!AQ23</f>
        <v>0</v>
      </c>
      <c r="N39" s="208">
        <f>'Month 11'!M39+'Month 11'!N39-'Month 11'!O39</f>
        <v>0</v>
      </c>
      <c r="O39" s="166"/>
      <c r="P39" s="32" t="str">
        <f t="shared" si="1"/>
        <v/>
      </c>
      <c r="Q39" s="33" t="str">
        <f t="shared" si="2"/>
        <v/>
      </c>
      <c r="R39" s="89">
        <f ca="1">SUMIFS($J$25:$J$224,$C$25:$C$224,$C39,$G$25:$G$224,Lists!$A$16)</f>
        <v>0</v>
      </c>
      <c r="S39" s="89">
        <f t="shared" si="4"/>
        <v>0</v>
      </c>
      <c r="U39" s="2" t="str">
        <f t="shared" si="5"/>
        <v/>
      </c>
      <c r="W39" s="2" t="str">
        <f>IF(C39=0,"",LEFT(INDEX(Lists!$H$5:$H$49,MATCH(C39,Lists!$G$5:$G$49,0),1),1))</f>
        <v/>
      </c>
      <c r="Y39" s="4">
        <f ca="1">'Month 11'!H39+'Month 11'!I39-'Month 11'!J39</f>
        <v>0</v>
      </c>
      <c r="Z39" s="2" t="str">
        <f t="shared" ca="1" si="6"/>
        <v/>
      </c>
      <c r="AA39" s="2" t="str">
        <f t="shared" ca="1" si="3"/>
        <v/>
      </c>
      <c r="AC39" s="627" t="str">
        <f t="shared" si="7"/>
        <v>0</v>
      </c>
    </row>
    <row r="40" spans="1:29" ht="39" hidden="1" customHeight="1" x14ac:dyDescent="0.2">
      <c r="A40" s="14" t="str">
        <f>Planning!A24</f>
        <v>I016</v>
      </c>
      <c r="B40" s="9">
        <f>Planning!B24</f>
        <v>0</v>
      </c>
      <c r="C40" s="9">
        <f>Planning!C24</f>
        <v>0</v>
      </c>
      <c r="D40" s="204">
        <f>Planning!D24</f>
        <v>0</v>
      </c>
      <c r="E40" s="205">
        <f>Planning!E24</f>
        <v>0</v>
      </c>
      <c r="F40" s="205" t="str">
        <f>IF(Planning!G24&lt;&gt;0,Planning!G24,"")</f>
        <v/>
      </c>
      <c r="G40" s="194">
        <f>Planning!H24</f>
        <v>0</v>
      </c>
      <c r="H40" s="206">
        <f>Planning!AP24</f>
        <v>0</v>
      </c>
      <c r="I40" s="198">
        <f ca="1">IF(OR(W40="1",AND(W40&lt;&gt;"1",G40=Lists!$A$17)),Y40,0)</f>
        <v>0</v>
      </c>
      <c r="J40" s="174"/>
      <c r="K40" s="32" t="str">
        <f ca="1">IF(AND(W40="2",G40&lt;&gt;Lists!$A$17),AA40,Z40)</f>
        <v/>
      </c>
      <c r="L40" s="33" t="str">
        <f t="shared" ca="1" si="0"/>
        <v/>
      </c>
      <c r="M40" s="208">
        <f>Planning!AQ24</f>
        <v>0</v>
      </c>
      <c r="N40" s="208">
        <f>'Month 11'!M40+'Month 11'!N40-'Month 11'!O40</f>
        <v>0</v>
      </c>
      <c r="O40" s="166"/>
      <c r="P40" s="32" t="str">
        <f t="shared" si="1"/>
        <v/>
      </c>
      <c r="Q40" s="33" t="str">
        <f t="shared" si="2"/>
        <v/>
      </c>
      <c r="R40" s="89">
        <f ca="1">SUMIFS($J$25:$J$224,$C$25:$C$224,$C40,$G$25:$G$224,Lists!$A$16)</f>
        <v>0</v>
      </c>
      <c r="S40" s="89">
        <f t="shared" si="4"/>
        <v>0</v>
      </c>
      <c r="U40" s="2" t="str">
        <f t="shared" si="5"/>
        <v/>
      </c>
      <c r="W40" s="2" t="str">
        <f>IF(C40=0,"",LEFT(INDEX(Lists!$H$5:$H$49,MATCH(C40,Lists!$G$5:$G$49,0),1),1))</f>
        <v/>
      </c>
      <c r="Y40" s="4">
        <f ca="1">'Month 11'!H40+'Month 11'!I40-'Month 11'!J40</f>
        <v>0</v>
      </c>
      <c r="Z40" s="2" t="str">
        <f t="shared" ca="1" si="6"/>
        <v/>
      </c>
      <c r="AA40" s="2" t="str">
        <f t="shared" ca="1" si="3"/>
        <v/>
      </c>
      <c r="AC40" s="627" t="str">
        <f t="shared" si="7"/>
        <v>0</v>
      </c>
    </row>
    <row r="41" spans="1:29" ht="39" hidden="1" customHeight="1" x14ac:dyDescent="0.2">
      <c r="A41" s="14" t="str">
        <f>Planning!A25</f>
        <v>I017</v>
      </c>
      <c r="B41" s="9">
        <f>Planning!B25</f>
        <v>0</v>
      </c>
      <c r="C41" s="9">
        <f>Planning!C25</f>
        <v>0</v>
      </c>
      <c r="D41" s="200">
        <f>Planning!D25</f>
        <v>0</v>
      </c>
      <c r="E41" s="201">
        <f>Planning!E25</f>
        <v>0</v>
      </c>
      <c r="F41" s="201" t="str">
        <f>IF(Planning!G25&lt;&gt;0,Planning!G25,"")</f>
        <v/>
      </c>
      <c r="G41" s="194">
        <f>Planning!H25</f>
        <v>0</v>
      </c>
      <c r="H41" s="202">
        <f>Planning!AP25</f>
        <v>0</v>
      </c>
      <c r="I41" s="198">
        <f ca="1">IF(OR(W41="1",AND(W41&lt;&gt;"1",G41=Lists!$A$17)),Y41,0)</f>
        <v>0</v>
      </c>
      <c r="J41" s="174"/>
      <c r="K41" s="32" t="str">
        <f ca="1">IF(AND(W41="2",G41&lt;&gt;Lists!$A$17),AA41,Z41)</f>
        <v/>
      </c>
      <c r="L41" s="33" t="str">
        <f t="shared" ca="1" si="0"/>
        <v/>
      </c>
      <c r="M41" s="203">
        <f>Planning!AQ25</f>
        <v>0</v>
      </c>
      <c r="N41" s="203">
        <f>'Month 11'!M41+'Month 11'!N41-'Month 11'!O41</f>
        <v>0</v>
      </c>
      <c r="O41" s="166"/>
      <c r="P41" s="32" t="str">
        <f t="shared" si="1"/>
        <v/>
      </c>
      <c r="Q41" s="33" t="str">
        <f t="shared" si="2"/>
        <v/>
      </c>
      <c r="R41" s="89">
        <f ca="1">SUMIFS($J$25:$J$224,$C$25:$C$224,$C41,$G$25:$G$224,Lists!$A$16)</f>
        <v>0</v>
      </c>
      <c r="S41" s="89">
        <f t="shared" si="4"/>
        <v>0</v>
      </c>
      <c r="U41" s="2" t="str">
        <f t="shared" si="5"/>
        <v/>
      </c>
      <c r="W41" s="2" t="str">
        <f>IF(C41=0,"",LEFT(INDEX(Lists!$H$5:$H$49,MATCH(C41,Lists!$G$5:$G$49,0),1),1))</f>
        <v/>
      </c>
      <c r="Y41" s="4">
        <f ca="1">'Month 11'!H41+'Month 11'!I41-'Month 11'!J41</f>
        <v>0</v>
      </c>
      <c r="Z41" s="2" t="str">
        <f t="shared" ca="1" si="6"/>
        <v/>
      </c>
      <c r="AA41" s="2" t="str">
        <f t="shared" ca="1" si="3"/>
        <v/>
      </c>
      <c r="AC41" s="627" t="str">
        <f t="shared" si="7"/>
        <v>0</v>
      </c>
    </row>
    <row r="42" spans="1:29" ht="39" hidden="1" customHeight="1" x14ac:dyDescent="0.2">
      <c r="A42" s="14" t="str">
        <f>Planning!A26</f>
        <v>I018</v>
      </c>
      <c r="B42" s="9">
        <f>Planning!B26</f>
        <v>0</v>
      </c>
      <c r="C42" s="9">
        <f>Planning!C26</f>
        <v>0</v>
      </c>
      <c r="D42" s="204">
        <f>Planning!D26</f>
        <v>0</v>
      </c>
      <c r="E42" s="205">
        <f>Planning!E26</f>
        <v>0</v>
      </c>
      <c r="F42" s="205" t="str">
        <f>IF(Planning!G26&lt;&gt;0,Planning!G26,"")</f>
        <v/>
      </c>
      <c r="G42" s="194">
        <f>Planning!H26</f>
        <v>0</v>
      </c>
      <c r="H42" s="206">
        <f>Planning!AP26</f>
        <v>0</v>
      </c>
      <c r="I42" s="198">
        <f ca="1">IF(OR(W42="1",AND(W42&lt;&gt;"1",G42=Lists!$A$17)),Y42,0)</f>
        <v>0</v>
      </c>
      <c r="J42" s="174"/>
      <c r="K42" s="32" t="str">
        <f ca="1">IF(AND(W42="2",G42&lt;&gt;Lists!$A$17),AA42,Z42)</f>
        <v/>
      </c>
      <c r="L42" s="33" t="str">
        <f t="shared" ca="1" si="0"/>
        <v/>
      </c>
      <c r="M42" s="208">
        <f>Planning!AQ26</f>
        <v>0</v>
      </c>
      <c r="N42" s="208">
        <f>'Month 11'!M42+'Month 11'!N42-'Month 11'!O42</f>
        <v>0</v>
      </c>
      <c r="O42" s="166"/>
      <c r="P42" s="32" t="str">
        <f t="shared" si="1"/>
        <v/>
      </c>
      <c r="Q42" s="33" t="str">
        <f t="shared" si="2"/>
        <v/>
      </c>
      <c r="R42" s="89">
        <f ca="1">SUMIFS($J$25:$J$224,$C$25:$C$224,$C42,$G$25:$G$224,Lists!$A$16)</f>
        <v>0</v>
      </c>
      <c r="S42" s="89">
        <f t="shared" si="4"/>
        <v>0</v>
      </c>
      <c r="U42" s="2" t="str">
        <f t="shared" si="5"/>
        <v/>
      </c>
      <c r="W42" s="2" t="str">
        <f>IF(C42=0,"",LEFT(INDEX(Lists!$H$5:$H$49,MATCH(C42,Lists!$G$5:$G$49,0),1),1))</f>
        <v/>
      </c>
      <c r="Y42" s="4">
        <f ca="1">'Month 11'!H42+'Month 11'!I42-'Month 11'!J42</f>
        <v>0</v>
      </c>
      <c r="Z42" s="2" t="str">
        <f t="shared" ca="1" si="6"/>
        <v/>
      </c>
      <c r="AA42" s="2" t="str">
        <f t="shared" ca="1" si="3"/>
        <v/>
      </c>
      <c r="AC42" s="627" t="str">
        <f t="shared" si="7"/>
        <v>0</v>
      </c>
    </row>
    <row r="43" spans="1:29" ht="39" hidden="1" customHeight="1" x14ac:dyDescent="0.2">
      <c r="A43" s="14" t="str">
        <f>Planning!A27</f>
        <v>I019</v>
      </c>
      <c r="B43" s="9">
        <f>Planning!B27</f>
        <v>0</v>
      </c>
      <c r="C43" s="9">
        <f>Planning!C27</f>
        <v>0</v>
      </c>
      <c r="D43" s="200">
        <f>Planning!D27</f>
        <v>0</v>
      </c>
      <c r="E43" s="201">
        <f>Planning!E27</f>
        <v>0</v>
      </c>
      <c r="F43" s="201" t="str">
        <f>IF(Planning!G27&lt;&gt;0,Planning!G27,"")</f>
        <v/>
      </c>
      <c r="G43" s="194">
        <f>Planning!H27</f>
        <v>0</v>
      </c>
      <c r="H43" s="202">
        <f>Planning!AP27</f>
        <v>0</v>
      </c>
      <c r="I43" s="198">
        <f ca="1">IF(OR(W43="1",AND(W43&lt;&gt;"1",G43=Lists!$A$17)),Y43,0)</f>
        <v>0</v>
      </c>
      <c r="J43" s="174"/>
      <c r="K43" s="32" t="str">
        <f ca="1">IF(AND(W43="2",G43&lt;&gt;Lists!$A$17),AA43,Z43)</f>
        <v/>
      </c>
      <c r="L43" s="33" t="str">
        <f t="shared" ca="1" si="0"/>
        <v/>
      </c>
      <c r="M43" s="203">
        <f>Planning!AQ27</f>
        <v>0</v>
      </c>
      <c r="N43" s="203">
        <f>'Month 11'!M43+'Month 11'!N43-'Month 11'!O43</f>
        <v>0</v>
      </c>
      <c r="O43" s="166"/>
      <c r="P43" s="32" t="str">
        <f t="shared" si="1"/>
        <v/>
      </c>
      <c r="Q43" s="33" t="str">
        <f t="shared" si="2"/>
        <v/>
      </c>
      <c r="R43" s="89">
        <f ca="1">SUMIFS($J$25:$J$224,$C$25:$C$224,$C43,$G$25:$G$224,Lists!$A$16)</f>
        <v>0</v>
      </c>
      <c r="S43" s="89">
        <f t="shared" si="4"/>
        <v>0</v>
      </c>
      <c r="U43" s="2" t="str">
        <f t="shared" si="5"/>
        <v/>
      </c>
      <c r="W43" s="2" t="str">
        <f>IF(C43=0,"",LEFT(INDEX(Lists!$H$5:$H$49,MATCH(C43,Lists!$G$5:$G$49,0),1),1))</f>
        <v/>
      </c>
      <c r="Y43" s="4">
        <f ca="1">'Month 11'!H43+'Month 11'!I43-'Month 11'!J43</f>
        <v>0</v>
      </c>
      <c r="Z43" s="2" t="str">
        <f t="shared" ca="1" si="6"/>
        <v/>
      </c>
      <c r="AA43" s="2" t="str">
        <f t="shared" ca="1" si="3"/>
        <v/>
      </c>
      <c r="AC43" s="627" t="str">
        <f t="shared" si="7"/>
        <v>0</v>
      </c>
    </row>
    <row r="44" spans="1:29" ht="39" hidden="1" customHeight="1" x14ac:dyDescent="0.2">
      <c r="A44" s="14" t="str">
        <f>Planning!A28</f>
        <v>I020</v>
      </c>
      <c r="B44" s="9">
        <f>Planning!B28</f>
        <v>0</v>
      </c>
      <c r="C44" s="9">
        <f>Planning!C28</f>
        <v>0</v>
      </c>
      <c r="D44" s="200">
        <f>Planning!D28</f>
        <v>0</v>
      </c>
      <c r="E44" s="201">
        <f>Planning!E28</f>
        <v>0</v>
      </c>
      <c r="F44" s="201" t="str">
        <f>IF(Planning!G28&lt;&gt;0,Planning!G28,"")</f>
        <v/>
      </c>
      <c r="G44" s="194">
        <f>Planning!H28</f>
        <v>0</v>
      </c>
      <c r="H44" s="202">
        <f>Planning!AP28</f>
        <v>0</v>
      </c>
      <c r="I44" s="198">
        <f ca="1">IF(OR(W44="1",AND(W44&lt;&gt;"1",G44=Lists!$A$17)),Y44,0)</f>
        <v>0</v>
      </c>
      <c r="J44" s="174"/>
      <c r="K44" s="32" t="str">
        <f ca="1">IF(AND(W44="2",G44&lt;&gt;Lists!$A$17),AA44,Z44)</f>
        <v/>
      </c>
      <c r="L44" s="33" t="str">
        <f t="shared" ca="1" si="0"/>
        <v/>
      </c>
      <c r="M44" s="203">
        <f>Planning!AQ28</f>
        <v>0</v>
      </c>
      <c r="N44" s="203">
        <f>'Month 11'!M44+'Month 11'!N44-'Month 11'!O44</f>
        <v>0</v>
      </c>
      <c r="O44" s="166"/>
      <c r="P44" s="32" t="str">
        <f t="shared" si="1"/>
        <v/>
      </c>
      <c r="Q44" s="33" t="str">
        <f t="shared" si="2"/>
        <v/>
      </c>
      <c r="R44" s="89">
        <f ca="1">SUMIFS($J$25:$J$224,$C$25:$C$224,$C44,$G$25:$G$224,Lists!$A$16)</f>
        <v>0</v>
      </c>
      <c r="S44" s="89">
        <f t="shared" si="4"/>
        <v>0</v>
      </c>
      <c r="U44" s="2" t="str">
        <f t="shared" si="5"/>
        <v/>
      </c>
      <c r="W44" s="2" t="str">
        <f>IF(C44=0,"",LEFT(INDEX(Lists!$H$5:$H$49,MATCH(C44,Lists!$G$5:$G$49,0),1),1))</f>
        <v/>
      </c>
      <c r="Y44" s="4">
        <f ca="1">'Month 11'!H44+'Month 11'!I44-'Month 11'!J44</f>
        <v>0</v>
      </c>
      <c r="Z44" s="2" t="str">
        <f t="shared" ca="1" si="6"/>
        <v/>
      </c>
      <c r="AA44" s="2" t="str">
        <f t="shared" ca="1" si="3"/>
        <v/>
      </c>
      <c r="AC44" s="627" t="str">
        <f t="shared" si="7"/>
        <v>0</v>
      </c>
    </row>
    <row r="45" spans="1:29" ht="39" hidden="1" customHeight="1" x14ac:dyDescent="0.2">
      <c r="A45" s="14" t="str">
        <f>Planning!A29</f>
        <v>I021</v>
      </c>
      <c r="B45" s="9">
        <f>Planning!B29</f>
        <v>0</v>
      </c>
      <c r="C45" s="9">
        <f>Planning!C29</f>
        <v>0</v>
      </c>
      <c r="D45" s="200">
        <f>Planning!D29</f>
        <v>0</v>
      </c>
      <c r="E45" s="201">
        <f>Planning!E29</f>
        <v>0</v>
      </c>
      <c r="F45" s="201" t="str">
        <f>IF(Planning!G29&lt;&gt;0,Planning!G29,"")</f>
        <v/>
      </c>
      <c r="G45" s="194">
        <f>Planning!H29</f>
        <v>0</v>
      </c>
      <c r="H45" s="202">
        <f>Planning!AP29</f>
        <v>0</v>
      </c>
      <c r="I45" s="198">
        <f ca="1">IF(OR(W45="1",AND(W45&lt;&gt;"1",G45=Lists!$A$17)),Y45,0)</f>
        <v>0</v>
      </c>
      <c r="J45" s="174"/>
      <c r="K45" s="32" t="str">
        <f ca="1">IF(AND(W45="2",G45&lt;&gt;Lists!$A$17),AA45,Z45)</f>
        <v/>
      </c>
      <c r="L45" s="33" t="str">
        <f t="shared" ca="1" si="0"/>
        <v/>
      </c>
      <c r="M45" s="203">
        <f>Planning!AQ29</f>
        <v>0</v>
      </c>
      <c r="N45" s="203">
        <f>'Month 11'!M45+'Month 11'!N45-'Month 11'!O45</f>
        <v>0</v>
      </c>
      <c r="O45" s="166"/>
      <c r="P45" s="32" t="str">
        <f t="shared" si="1"/>
        <v/>
      </c>
      <c r="Q45" s="33" t="str">
        <f t="shared" si="2"/>
        <v/>
      </c>
      <c r="R45" s="89">
        <f ca="1">SUMIFS($J$25:$J$224,$C$25:$C$224,$C45,$G$25:$G$224,Lists!$A$16)</f>
        <v>0</v>
      </c>
      <c r="S45" s="89">
        <f t="shared" si="4"/>
        <v>0</v>
      </c>
      <c r="U45" s="2" t="str">
        <f t="shared" si="5"/>
        <v/>
      </c>
      <c r="W45" s="2" t="str">
        <f>IF(C45=0,"",LEFT(INDEX(Lists!$H$5:$H$49,MATCH(C45,Lists!$G$5:$G$49,0),1),1))</f>
        <v/>
      </c>
      <c r="Y45" s="4">
        <f ca="1">'Month 11'!H45+'Month 11'!I45-'Month 11'!J45</f>
        <v>0</v>
      </c>
      <c r="Z45" s="2" t="str">
        <f t="shared" ca="1" si="6"/>
        <v/>
      </c>
      <c r="AA45" s="2" t="str">
        <f t="shared" ca="1" si="3"/>
        <v/>
      </c>
      <c r="AC45" s="627" t="str">
        <f t="shared" si="7"/>
        <v>0</v>
      </c>
    </row>
    <row r="46" spans="1:29" ht="39" hidden="1" customHeight="1" x14ac:dyDescent="0.2">
      <c r="A46" s="14" t="str">
        <f>Planning!A30</f>
        <v>I022</v>
      </c>
      <c r="B46" s="9">
        <f>Planning!B30</f>
        <v>0</v>
      </c>
      <c r="C46" s="9">
        <f>Planning!C30</f>
        <v>0</v>
      </c>
      <c r="D46" s="200">
        <f>Planning!D30</f>
        <v>0</v>
      </c>
      <c r="E46" s="201">
        <f>Planning!E30</f>
        <v>0</v>
      </c>
      <c r="F46" s="201" t="str">
        <f>IF(Planning!G30&lt;&gt;0,Planning!G30,"")</f>
        <v/>
      </c>
      <c r="G46" s="194">
        <f>Planning!H30</f>
        <v>0</v>
      </c>
      <c r="H46" s="202">
        <f>Planning!AP30</f>
        <v>0</v>
      </c>
      <c r="I46" s="198">
        <f ca="1">IF(OR(W46="1",AND(W46&lt;&gt;"1",G46=Lists!$A$17)),Y46,0)</f>
        <v>0</v>
      </c>
      <c r="J46" s="174"/>
      <c r="K46" s="32" t="str">
        <f ca="1">IF(AND(W46="2",G46&lt;&gt;Lists!$A$17),AA46,Z46)</f>
        <v/>
      </c>
      <c r="L46" s="33" t="str">
        <f t="shared" ca="1" si="0"/>
        <v/>
      </c>
      <c r="M46" s="203">
        <f>Planning!AQ30</f>
        <v>0</v>
      </c>
      <c r="N46" s="203">
        <f>'Month 11'!M46+'Month 11'!N46-'Month 11'!O46</f>
        <v>0</v>
      </c>
      <c r="O46" s="166"/>
      <c r="P46" s="32" t="str">
        <f t="shared" si="1"/>
        <v/>
      </c>
      <c r="Q46" s="33" t="str">
        <f t="shared" si="2"/>
        <v/>
      </c>
      <c r="R46" s="89">
        <f ca="1">SUMIFS($J$25:$J$224,$C$25:$C$224,$C46,$G$25:$G$224,Lists!$A$16)</f>
        <v>0</v>
      </c>
      <c r="S46" s="89">
        <f t="shared" si="4"/>
        <v>0</v>
      </c>
      <c r="U46" s="2" t="str">
        <f t="shared" si="5"/>
        <v/>
      </c>
      <c r="W46" s="2" t="str">
        <f>IF(C46=0,"",LEFT(INDEX(Lists!$H$5:$H$49,MATCH(C46,Lists!$G$5:$G$49,0),1),1))</f>
        <v/>
      </c>
      <c r="Y46" s="4">
        <f ca="1">'Month 11'!H46+'Month 11'!I46-'Month 11'!J46</f>
        <v>0</v>
      </c>
      <c r="Z46" s="2" t="str">
        <f t="shared" ca="1" si="6"/>
        <v/>
      </c>
      <c r="AA46" s="2" t="str">
        <f t="shared" ca="1" si="3"/>
        <v/>
      </c>
      <c r="AC46" s="627" t="str">
        <f t="shared" si="7"/>
        <v>0</v>
      </c>
    </row>
    <row r="47" spans="1:29" ht="39" hidden="1" customHeight="1" x14ac:dyDescent="0.2">
      <c r="A47" s="14" t="str">
        <f>Planning!A31</f>
        <v>I023</v>
      </c>
      <c r="B47" s="9">
        <f>Planning!B31</f>
        <v>0</v>
      </c>
      <c r="C47" s="9">
        <f>Planning!C31</f>
        <v>0</v>
      </c>
      <c r="D47" s="200">
        <f>Planning!D31</f>
        <v>0</v>
      </c>
      <c r="E47" s="201">
        <f>Planning!E31</f>
        <v>0</v>
      </c>
      <c r="F47" s="201" t="str">
        <f>IF(Planning!G31&lt;&gt;0,Planning!G31,"")</f>
        <v/>
      </c>
      <c r="G47" s="194">
        <f>Planning!H31</f>
        <v>0</v>
      </c>
      <c r="H47" s="202">
        <f>Planning!AP31</f>
        <v>0</v>
      </c>
      <c r="I47" s="198">
        <f ca="1">IF(OR(W47="1",AND(W47&lt;&gt;"1",G47=Lists!$A$17)),Y47,0)</f>
        <v>0</v>
      </c>
      <c r="J47" s="174"/>
      <c r="K47" s="32" t="str">
        <f ca="1">IF(AND(W47="2",G47&lt;&gt;Lists!$A$17),AA47,Z47)</f>
        <v/>
      </c>
      <c r="L47" s="33" t="str">
        <f t="shared" ca="1" si="0"/>
        <v/>
      </c>
      <c r="M47" s="203">
        <f>Planning!AQ31</f>
        <v>0</v>
      </c>
      <c r="N47" s="203">
        <f>'Month 11'!M47+'Month 11'!N47-'Month 11'!O47</f>
        <v>0</v>
      </c>
      <c r="O47" s="166"/>
      <c r="P47" s="32" t="str">
        <f t="shared" si="1"/>
        <v/>
      </c>
      <c r="Q47" s="33" t="str">
        <f t="shared" si="2"/>
        <v/>
      </c>
      <c r="R47" s="89">
        <f ca="1">SUMIFS($J$25:$J$224,$C$25:$C$224,$C47,$G$25:$G$224,Lists!$A$16)</f>
        <v>0</v>
      </c>
      <c r="S47" s="89">
        <f t="shared" si="4"/>
        <v>0</v>
      </c>
      <c r="U47" s="2" t="str">
        <f t="shared" si="5"/>
        <v/>
      </c>
      <c r="W47" s="2" t="str">
        <f>IF(C47=0,"",LEFT(INDEX(Lists!$H$5:$H$49,MATCH(C47,Lists!$G$5:$G$49,0),1),1))</f>
        <v/>
      </c>
      <c r="Y47" s="4">
        <f ca="1">'Month 11'!H47+'Month 11'!I47-'Month 11'!J47</f>
        <v>0</v>
      </c>
      <c r="Z47" s="2" t="str">
        <f t="shared" ca="1" si="6"/>
        <v/>
      </c>
      <c r="AA47" s="2" t="str">
        <f t="shared" ca="1" si="3"/>
        <v/>
      </c>
      <c r="AC47" s="627" t="str">
        <f t="shared" si="7"/>
        <v>0</v>
      </c>
    </row>
    <row r="48" spans="1:29" ht="39" hidden="1" customHeight="1" x14ac:dyDescent="0.2">
      <c r="A48" s="14" t="str">
        <f>Planning!A32</f>
        <v>I024</v>
      </c>
      <c r="B48" s="9">
        <f>Planning!B32</f>
        <v>0</v>
      </c>
      <c r="C48" s="9">
        <f>Planning!C32</f>
        <v>0</v>
      </c>
      <c r="D48" s="200">
        <f>Planning!D32</f>
        <v>0</v>
      </c>
      <c r="E48" s="201">
        <f>Planning!E32</f>
        <v>0</v>
      </c>
      <c r="F48" s="201" t="str">
        <f>IF(Planning!G32&lt;&gt;0,Planning!G32,"")</f>
        <v/>
      </c>
      <c r="G48" s="194">
        <f>Planning!H32</f>
        <v>0</v>
      </c>
      <c r="H48" s="202">
        <f>Planning!AP32</f>
        <v>0</v>
      </c>
      <c r="I48" s="198">
        <f ca="1">IF(OR(W48="1",AND(W48&lt;&gt;"1",G48=Lists!$A$17)),Y48,0)</f>
        <v>0</v>
      </c>
      <c r="J48" s="174"/>
      <c r="K48" s="32" t="str">
        <f ca="1">IF(AND(W48="2",G48&lt;&gt;Lists!$A$17),AA48,Z48)</f>
        <v/>
      </c>
      <c r="L48" s="33" t="str">
        <f t="shared" ca="1" si="0"/>
        <v/>
      </c>
      <c r="M48" s="203">
        <f>Planning!AQ32</f>
        <v>0</v>
      </c>
      <c r="N48" s="203">
        <f>'Month 11'!M48+'Month 11'!N48-'Month 11'!O48</f>
        <v>0</v>
      </c>
      <c r="O48" s="166"/>
      <c r="P48" s="32" t="str">
        <f t="shared" si="1"/>
        <v/>
      </c>
      <c r="Q48" s="33" t="str">
        <f t="shared" si="2"/>
        <v/>
      </c>
      <c r="R48" s="89">
        <f ca="1">SUMIFS($J$25:$J$224,$C$25:$C$224,$C48,$G$25:$G$224,Lists!$A$16)</f>
        <v>0</v>
      </c>
      <c r="S48" s="89">
        <f t="shared" si="4"/>
        <v>0</v>
      </c>
      <c r="U48" s="2" t="str">
        <f t="shared" si="5"/>
        <v/>
      </c>
      <c r="W48" s="2" t="str">
        <f>IF(C48=0,"",LEFT(INDEX(Lists!$H$5:$H$49,MATCH(C48,Lists!$G$5:$G$49,0),1),1))</f>
        <v/>
      </c>
      <c r="Y48" s="4">
        <f ca="1">'Month 11'!H48+'Month 11'!I48-'Month 11'!J48</f>
        <v>0</v>
      </c>
      <c r="Z48" s="2" t="str">
        <f t="shared" ca="1" si="6"/>
        <v/>
      </c>
      <c r="AA48" s="2" t="str">
        <f t="shared" ca="1" si="3"/>
        <v/>
      </c>
      <c r="AC48" s="627" t="str">
        <f t="shared" si="7"/>
        <v>0</v>
      </c>
    </row>
    <row r="49" spans="1:29" ht="39" hidden="1" customHeight="1" x14ac:dyDescent="0.2">
      <c r="A49" s="14" t="str">
        <f>Planning!A33</f>
        <v>I025</v>
      </c>
      <c r="B49" s="9">
        <f>Planning!B33</f>
        <v>0</v>
      </c>
      <c r="C49" s="9">
        <f>Planning!C33</f>
        <v>0</v>
      </c>
      <c r="D49" s="200">
        <f>Planning!D33</f>
        <v>0</v>
      </c>
      <c r="E49" s="201">
        <f>Planning!E33</f>
        <v>0</v>
      </c>
      <c r="F49" s="201" t="str">
        <f>IF(Planning!G33&lt;&gt;0,Planning!G33,"")</f>
        <v/>
      </c>
      <c r="G49" s="194">
        <f>Planning!H33</f>
        <v>0</v>
      </c>
      <c r="H49" s="202">
        <f>Planning!AP33</f>
        <v>0</v>
      </c>
      <c r="I49" s="198">
        <f ca="1">IF(OR(W49="1",AND(W49&lt;&gt;"1",G49=Lists!$A$17)),Y49,0)</f>
        <v>0</v>
      </c>
      <c r="J49" s="174"/>
      <c r="K49" s="32" t="str">
        <f ca="1">IF(AND(W49="2",G49&lt;&gt;Lists!$A$17),AA49,Z49)</f>
        <v/>
      </c>
      <c r="L49" s="33" t="str">
        <f t="shared" ca="1" si="0"/>
        <v/>
      </c>
      <c r="M49" s="203">
        <f>Planning!AQ33</f>
        <v>0</v>
      </c>
      <c r="N49" s="203">
        <f>'Month 11'!M49+'Month 11'!N49-'Month 11'!O49</f>
        <v>0</v>
      </c>
      <c r="O49" s="166"/>
      <c r="P49" s="32" t="str">
        <f t="shared" si="1"/>
        <v/>
      </c>
      <c r="Q49" s="33" t="str">
        <f t="shared" si="2"/>
        <v/>
      </c>
      <c r="R49" s="89">
        <f ca="1">SUMIFS($J$25:$J$224,$C$25:$C$224,$C49,$G$25:$G$224,Lists!$A$16)</f>
        <v>0</v>
      </c>
      <c r="S49" s="89">
        <f t="shared" si="4"/>
        <v>0</v>
      </c>
      <c r="U49" s="2" t="str">
        <f t="shared" si="5"/>
        <v/>
      </c>
      <c r="W49" s="2" t="str">
        <f>IF(C49=0,"",LEFT(INDEX(Lists!$H$5:$H$49,MATCH(C49,Lists!$G$5:$G$49,0),1),1))</f>
        <v/>
      </c>
      <c r="Y49" s="4">
        <f ca="1">'Month 11'!H49+'Month 11'!I49-'Month 11'!J49</f>
        <v>0</v>
      </c>
      <c r="Z49" s="2" t="str">
        <f t="shared" ca="1" si="6"/>
        <v/>
      </c>
      <c r="AA49" s="2" t="str">
        <f t="shared" ca="1" si="3"/>
        <v/>
      </c>
      <c r="AC49" s="627" t="str">
        <f t="shared" si="7"/>
        <v>0</v>
      </c>
    </row>
    <row r="50" spans="1:29" ht="39" hidden="1" customHeight="1" x14ac:dyDescent="0.2">
      <c r="A50" s="14" t="str">
        <f>Planning!A34</f>
        <v>I026</v>
      </c>
      <c r="B50" s="9">
        <f>Planning!B34</f>
        <v>0</v>
      </c>
      <c r="C50" s="9">
        <f>Planning!C34</f>
        <v>0</v>
      </c>
      <c r="D50" s="204">
        <f>Planning!D34</f>
        <v>0</v>
      </c>
      <c r="E50" s="205">
        <f>Planning!E34</f>
        <v>0</v>
      </c>
      <c r="F50" s="205" t="str">
        <f>IF(Planning!G34&lt;&gt;0,Planning!G34,"")</f>
        <v/>
      </c>
      <c r="G50" s="194">
        <f>Planning!H34</f>
        <v>0</v>
      </c>
      <c r="H50" s="206">
        <f>Planning!AP34</f>
        <v>0</v>
      </c>
      <c r="I50" s="198">
        <f ca="1">IF(OR(W50="1",AND(W50&lt;&gt;"1",G50=Lists!$A$17)),Y50,0)</f>
        <v>0</v>
      </c>
      <c r="J50" s="174"/>
      <c r="K50" s="32" t="str">
        <f ca="1">IF(AND(W50="2",G50&lt;&gt;Lists!$A$17),AA50,Z50)</f>
        <v/>
      </c>
      <c r="L50" s="33" t="str">
        <f t="shared" ca="1" si="0"/>
        <v/>
      </c>
      <c r="M50" s="208">
        <f>Planning!AQ34</f>
        <v>0</v>
      </c>
      <c r="N50" s="208">
        <f>'Month 11'!M50+'Month 11'!N50-'Month 11'!O50</f>
        <v>0</v>
      </c>
      <c r="O50" s="166"/>
      <c r="P50" s="32" t="str">
        <f t="shared" si="1"/>
        <v/>
      </c>
      <c r="Q50" s="33" t="str">
        <f t="shared" si="2"/>
        <v/>
      </c>
      <c r="R50" s="89">
        <f ca="1">SUMIFS($J$25:$J$224,$C$25:$C$224,$C50,$G$25:$G$224,Lists!$A$16)</f>
        <v>0</v>
      </c>
      <c r="S50" s="89">
        <f t="shared" si="4"/>
        <v>0</v>
      </c>
      <c r="U50" s="2" t="str">
        <f t="shared" si="5"/>
        <v/>
      </c>
      <c r="W50" s="2" t="str">
        <f>IF(C50=0,"",LEFT(INDEX(Lists!$H$5:$H$49,MATCH(C50,Lists!$G$5:$G$49,0),1),1))</f>
        <v/>
      </c>
      <c r="Y50" s="4">
        <f ca="1">'Month 11'!H50+'Month 11'!I50-'Month 11'!J50</f>
        <v>0</v>
      </c>
      <c r="Z50" s="2" t="str">
        <f t="shared" ca="1" si="6"/>
        <v/>
      </c>
      <c r="AA50" s="2" t="str">
        <f t="shared" ca="1" si="3"/>
        <v/>
      </c>
      <c r="AC50" s="627" t="str">
        <f t="shared" si="7"/>
        <v>0</v>
      </c>
    </row>
    <row r="51" spans="1:29" ht="39" hidden="1" customHeight="1" x14ac:dyDescent="0.2">
      <c r="A51" s="14" t="str">
        <f>Planning!A35</f>
        <v>I027</v>
      </c>
      <c r="B51" s="9">
        <f>Planning!B35</f>
        <v>0</v>
      </c>
      <c r="C51" s="9">
        <f>Planning!C35</f>
        <v>0</v>
      </c>
      <c r="D51" s="200">
        <f>Planning!D35</f>
        <v>0</v>
      </c>
      <c r="E51" s="201">
        <f>Planning!E35</f>
        <v>0</v>
      </c>
      <c r="F51" s="201" t="str">
        <f>IF(Planning!G35&lt;&gt;0,Planning!G35,"")</f>
        <v/>
      </c>
      <c r="G51" s="194">
        <f>Planning!H35</f>
        <v>0</v>
      </c>
      <c r="H51" s="202">
        <f>Planning!AP35</f>
        <v>0</v>
      </c>
      <c r="I51" s="198">
        <f ca="1">IF(OR(W51="1",AND(W51&lt;&gt;"1",G51=Lists!$A$17)),Y51,0)</f>
        <v>0</v>
      </c>
      <c r="J51" s="174"/>
      <c r="K51" s="32" t="str">
        <f ca="1">IF(AND(W51="2",G51&lt;&gt;Lists!$A$17),AA51,Z51)</f>
        <v/>
      </c>
      <c r="L51" s="33" t="str">
        <f t="shared" ca="1" si="0"/>
        <v/>
      </c>
      <c r="M51" s="203">
        <f>Planning!AQ35</f>
        <v>0</v>
      </c>
      <c r="N51" s="203">
        <f>'Month 11'!M51+'Month 11'!N51-'Month 11'!O51</f>
        <v>0</v>
      </c>
      <c r="O51" s="166"/>
      <c r="P51" s="32" t="str">
        <f t="shared" si="1"/>
        <v/>
      </c>
      <c r="Q51" s="33" t="str">
        <f t="shared" si="2"/>
        <v/>
      </c>
      <c r="R51" s="89">
        <f ca="1">SUMIFS($J$25:$J$224,$C$25:$C$224,$C51,$G$25:$G$224,Lists!$A$16)</f>
        <v>0</v>
      </c>
      <c r="S51" s="89">
        <f t="shared" si="4"/>
        <v>0</v>
      </c>
      <c r="U51" s="2" t="str">
        <f t="shared" si="5"/>
        <v/>
      </c>
      <c r="W51" s="2" t="str">
        <f>IF(C51=0,"",LEFT(INDEX(Lists!$H$5:$H$49,MATCH(C51,Lists!$G$5:$G$49,0),1),1))</f>
        <v/>
      </c>
      <c r="Y51" s="4">
        <f ca="1">'Month 11'!H51+'Month 11'!I51-'Month 11'!J51</f>
        <v>0</v>
      </c>
      <c r="Z51" s="2" t="str">
        <f t="shared" ca="1" si="6"/>
        <v/>
      </c>
      <c r="AA51" s="2" t="str">
        <f t="shared" ca="1" si="3"/>
        <v/>
      </c>
      <c r="AC51" s="627" t="str">
        <f t="shared" si="7"/>
        <v>0</v>
      </c>
    </row>
    <row r="52" spans="1:29" ht="39" hidden="1" customHeight="1" x14ac:dyDescent="0.2">
      <c r="A52" s="14" t="str">
        <f>Planning!A36</f>
        <v>I028</v>
      </c>
      <c r="B52" s="9">
        <f>Planning!B36</f>
        <v>0</v>
      </c>
      <c r="C52" s="9">
        <f>Planning!C36</f>
        <v>0</v>
      </c>
      <c r="D52" s="204">
        <f>Planning!D36</f>
        <v>0</v>
      </c>
      <c r="E52" s="205">
        <f>Planning!E36</f>
        <v>0</v>
      </c>
      <c r="F52" s="205" t="str">
        <f>IF(Planning!G36&lt;&gt;0,Planning!G36,"")</f>
        <v/>
      </c>
      <c r="G52" s="194">
        <f>Planning!H36</f>
        <v>0</v>
      </c>
      <c r="H52" s="206">
        <f>Planning!AP36</f>
        <v>0</v>
      </c>
      <c r="I52" s="198">
        <f ca="1">IF(OR(W52="1",AND(W52&lt;&gt;"1",G52=Lists!$A$17)),Y52,0)</f>
        <v>0</v>
      </c>
      <c r="J52" s="174"/>
      <c r="K52" s="32" t="str">
        <f ca="1">IF(AND(W52="2",G52&lt;&gt;Lists!$A$17),AA52,Z52)</f>
        <v/>
      </c>
      <c r="L52" s="33" t="str">
        <f t="shared" ca="1" si="0"/>
        <v/>
      </c>
      <c r="M52" s="208">
        <f>Planning!AQ36</f>
        <v>0</v>
      </c>
      <c r="N52" s="208">
        <f>'Month 11'!M52+'Month 11'!N52-'Month 11'!O52</f>
        <v>0</v>
      </c>
      <c r="O52" s="166"/>
      <c r="P52" s="32" t="str">
        <f t="shared" si="1"/>
        <v/>
      </c>
      <c r="Q52" s="33" t="str">
        <f t="shared" si="2"/>
        <v/>
      </c>
      <c r="R52" s="89">
        <f ca="1">SUMIFS($J$25:$J$224,$C$25:$C$224,$C52,$G$25:$G$224,Lists!$A$16)</f>
        <v>0</v>
      </c>
      <c r="S52" s="89">
        <f t="shared" si="4"/>
        <v>0</v>
      </c>
      <c r="U52" s="2" t="str">
        <f t="shared" si="5"/>
        <v/>
      </c>
      <c r="W52" s="2" t="str">
        <f>IF(C52=0,"",LEFT(INDEX(Lists!$H$5:$H$49,MATCH(C52,Lists!$G$5:$G$49,0),1),1))</f>
        <v/>
      </c>
      <c r="Y52" s="4">
        <f ca="1">'Month 11'!H52+'Month 11'!I52-'Month 11'!J52</f>
        <v>0</v>
      </c>
      <c r="Z52" s="2" t="str">
        <f t="shared" ca="1" si="6"/>
        <v/>
      </c>
      <c r="AA52" s="2" t="str">
        <f t="shared" ca="1" si="3"/>
        <v/>
      </c>
      <c r="AC52" s="627" t="str">
        <f t="shared" si="7"/>
        <v>0</v>
      </c>
    </row>
    <row r="53" spans="1:29" ht="39" hidden="1" customHeight="1" x14ac:dyDescent="0.2">
      <c r="A53" s="14" t="str">
        <f>Planning!A37</f>
        <v>I029</v>
      </c>
      <c r="B53" s="9">
        <f>Planning!B37</f>
        <v>0</v>
      </c>
      <c r="C53" s="9">
        <f>Planning!C37</f>
        <v>0</v>
      </c>
      <c r="D53" s="200">
        <f>Planning!D37</f>
        <v>0</v>
      </c>
      <c r="E53" s="201">
        <f>Planning!E37</f>
        <v>0</v>
      </c>
      <c r="F53" s="201" t="str">
        <f>IF(Planning!G37&lt;&gt;0,Planning!G37,"")</f>
        <v/>
      </c>
      <c r="G53" s="194">
        <f>Planning!H37</f>
        <v>0</v>
      </c>
      <c r="H53" s="202">
        <f>Planning!AP37</f>
        <v>0</v>
      </c>
      <c r="I53" s="198">
        <f ca="1">IF(OR(W53="1",AND(W53&lt;&gt;"1",G53=Lists!$A$17)),Y53,0)</f>
        <v>0</v>
      </c>
      <c r="J53" s="174"/>
      <c r="K53" s="32" t="str">
        <f ca="1">IF(AND(W53="2",G53&lt;&gt;Lists!$A$17),AA53,Z53)</f>
        <v/>
      </c>
      <c r="L53" s="33" t="str">
        <f t="shared" ca="1" si="0"/>
        <v/>
      </c>
      <c r="M53" s="203">
        <f>Planning!AQ37</f>
        <v>0</v>
      </c>
      <c r="N53" s="203">
        <f>'Month 11'!M53+'Month 11'!N53-'Month 11'!O53</f>
        <v>0</v>
      </c>
      <c r="O53" s="166"/>
      <c r="P53" s="32" t="str">
        <f t="shared" si="1"/>
        <v/>
      </c>
      <c r="Q53" s="33" t="str">
        <f t="shared" si="2"/>
        <v/>
      </c>
      <c r="R53" s="89">
        <f ca="1">SUMIFS($J$25:$J$224,$C$25:$C$224,$C53,$G$25:$G$224,Lists!$A$16)</f>
        <v>0</v>
      </c>
      <c r="S53" s="89">
        <f t="shared" si="4"/>
        <v>0</v>
      </c>
      <c r="U53" s="2" t="str">
        <f t="shared" si="5"/>
        <v/>
      </c>
      <c r="W53" s="2" t="str">
        <f>IF(C53=0,"",LEFT(INDEX(Lists!$H$5:$H$49,MATCH(C53,Lists!$G$5:$G$49,0),1),1))</f>
        <v/>
      </c>
      <c r="Y53" s="4">
        <f ca="1">'Month 11'!H53+'Month 11'!I53-'Month 11'!J53</f>
        <v>0</v>
      </c>
      <c r="Z53" s="2" t="str">
        <f t="shared" ca="1" si="6"/>
        <v/>
      </c>
      <c r="AA53" s="2" t="str">
        <f t="shared" ca="1" si="3"/>
        <v/>
      </c>
      <c r="AC53" s="627" t="str">
        <f t="shared" si="7"/>
        <v>0</v>
      </c>
    </row>
    <row r="54" spans="1:29" ht="39" hidden="1" customHeight="1" x14ac:dyDescent="0.2">
      <c r="A54" s="14" t="str">
        <f>Planning!A38</f>
        <v>I030</v>
      </c>
      <c r="B54" s="9">
        <f>Planning!B38</f>
        <v>0</v>
      </c>
      <c r="C54" s="9">
        <f>Planning!C38</f>
        <v>0</v>
      </c>
      <c r="D54" s="204">
        <f>Planning!D38</f>
        <v>0</v>
      </c>
      <c r="E54" s="205">
        <f>Planning!E38</f>
        <v>0</v>
      </c>
      <c r="F54" s="205" t="str">
        <f>IF(Planning!G38&lt;&gt;0,Planning!G38,"")</f>
        <v/>
      </c>
      <c r="G54" s="194">
        <f>Planning!H38</f>
        <v>0</v>
      </c>
      <c r="H54" s="206">
        <f>Planning!AP38</f>
        <v>0</v>
      </c>
      <c r="I54" s="198">
        <f ca="1">IF(OR(W54="1",AND(W54&lt;&gt;"1",G54=Lists!$A$17)),Y54,0)</f>
        <v>0</v>
      </c>
      <c r="J54" s="174"/>
      <c r="K54" s="32" t="str">
        <f ca="1">IF(AND(W54="2",G54&lt;&gt;Lists!$A$17),AA54,Z54)</f>
        <v/>
      </c>
      <c r="L54" s="33" t="str">
        <f t="shared" ca="1" si="0"/>
        <v/>
      </c>
      <c r="M54" s="208">
        <f>Planning!AQ38</f>
        <v>0</v>
      </c>
      <c r="N54" s="208">
        <f>'Month 11'!M54+'Month 11'!N54-'Month 11'!O54</f>
        <v>0</v>
      </c>
      <c r="O54" s="166"/>
      <c r="P54" s="32" t="str">
        <f t="shared" si="1"/>
        <v/>
      </c>
      <c r="Q54" s="33" t="str">
        <f t="shared" si="2"/>
        <v/>
      </c>
      <c r="R54" s="89">
        <f ca="1">SUMIFS($J$25:$J$224,$C$25:$C$224,$C54,$G$25:$G$224,Lists!$A$16)</f>
        <v>0</v>
      </c>
      <c r="S54" s="89">
        <f t="shared" si="4"/>
        <v>0</v>
      </c>
      <c r="U54" s="2" t="str">
        <f t="shared" si="5"/>
        <v/>
      </c>
      <c r="W54" s="2" t="str">
        <f>IF(C54=0,"",LEFT(INDEX(Lists!$H$5:$H$49,MATCH(C54,Lists!$G$5:$G$49,0),1),1))</f>
        <v/>
      </c>
      <c r="Y54" s="4">
        <f ca="1">'Month 11'!H54+'Month 11'!I54-'Month 11'!J54</f>
        <v>0</v>
      </c>
      <c r="Z54" s="2" t="str">
        <f t="shared" ca="1" si="6"/>
        <v/>
      </c>
      <c r="AA54" s="2" t="str">
        <f t="shared" ca="1" si="3"/>
        <v/>
      </c>
      <c r="AC54" s="627" t="str">
        <f t="shared" si="7"/>
        <v>0</v>
      </c>
    </row>
    <row r="55" spans="1:29" ht="39" hidden="1" customHeight="1" x14ac:dyDescent="0.2">
      <c r="A55" s="14" t="str">
        <f>Planning!A39</f>
        <v>I031</v>
      </c>
      <c r="B55" s="9">
        <f>Planning!B39</f>
        <v>0</v>
      </c>
      <c r="C55" s="9">
        <f>Planning!C39</f>
        <v>0</v>
      </c>
      <c r="D55" s="204">
        <f>Planning!D39</f>
        <v>0</v>
      </c>
      <c r="E55" s="205">
        <f>Planning!E39</f>
        <v>0</v>
      </c>
      <c r="F55" s="205" t="str">
        <f>IF(Planning!G39&lt;&gt;0,Planning!G39,"")</f>
        <v/>
      </c>
      <c r="G55" s="194">
        <f>Planning!H39</f>
        <v>0</v>
      </c>
      <c r="H55" s="206">
        <f>Planning!AP39</f>
        <v>0</v>
      </c>
      <c r="I55" s="198">
        <f ca="1">IF(OR(W55="1",AND(W55&lt;&gt;"1",G55=Lists!$A$17)),Y55,0)</f>
        <v>0</v>
      </c>
      <c r="J55" s="174"/>
      <c r="K55" s="32" t="str">
        <f ca="1">IF(AND(W55="2",G55&lt;&gt;Lists!$A$17),AA55,Z55)</f>
        <v/>
      </c>
      <c r="L55" s="33" t="str">
        <f t="shared" ca="1" si="0"/>
        <v/>
      </c>
      <c r="M55" s="208">
        <f>Planning!AQ39</f>
        <v>0</v>
      </c>
      <c r="N55" s="208">
        <f>'Month 11'!M55+'Month 11'!N55-'Month 11'!O55</f>
        <v>0</v>
      </c>
      <c r="O55" s="166"/>
      <c r="P55" s="32" t="str">
        <f t="shared" si="1"/>
        <v/>
      </c>
      <c r="Q55" s="33" t="str">
        <f t="shared" si="2"/>
        <v/>
      </c>
      <c r="R55" s="89">
        <f ca="1">SUMIFS($J$25:$J$224,$C$25:$C$224,$C55,$G$25:$G$224,Lists!$A$16)</f>
        <v>0</v>
      </c>
      <c r="S55" s="89">
        <f t="shared" si="4"/>
        <v>0</v>
      </c>
      <c r="U55" s="2" t="str">
        <f t="shared" si="5"/>
        <v/>
      </c>
      <c r="W55" s="2" t="str">
        <f>IF(C55=0,"",LEFT(INDEX(Lists!$H$5:$H$49,MATCH(C55,Lists!$G$5:$G$49,0),1),1))</f>
        <v/>
      </c>
      <c r="Y55" s="4">
        <f ca="1">'Month 11'!H55+'Month 11'!I55-'Month 11'!J55</f>
        <v>0</v>
      </c>
      <c r="Z55" s="2" t="str">
        <f t="shared" ca="1" si="6"/>
        <v/>
      </c>
      <c r="AA55" s="2" t="str">
        <f t="shared" ca="1" si="3"/>
        <v/>
      </c>
      <c r="AC55" s="627" t="str">
        <f t="shared" si="7"/>
        <v>0</v>
      </c>
    </row>
    <row r="56" spans="1:29" ht="39" hidden="1" customHeight="1" x14ac:dyDescent="0.2">
      <c r="A56" s="14" t="str">
        <f>Planning!A40</f>
        <v>I032</v>
      </c>
      <c r="B56" s="9">
        <f>Planning!B40</f>
        <v>0</v>
      </c>
      <c r="C56" s="9">
        <f>Planning!C40</f>
        <v>0</v>
      </c>
      <c r="D56" s="204">
        <f>Planning!D40</f>
        <v>0</v>
      </c>
      <c r="E56" s="205">
        <f>Planning!E40</f>
        <v>0</v>
      </c>
      <c r="F56" s="205" t="str">
        <f>IF(Planning!G40&lt;&gt;0,Planning!G40,"")</f>
        <v/>
      </c>
      <c r="G56" s="194">
        <f>Planning!H40</f>
        <v>0</v>
      </c>
      <c r="H56" s="206">
        <f>Planning!AP40</f>
        <v>0</v>
      </c>
      <c r="I56" s="198">
        <f ca="1">IF(OR(W56="1",AND(W56&lt;&gt;"1",G56=Lists!$A$17)),Y56,0)</f>
        <v>0</v>
      </c>
      <c r="J56" s="174"/>
      <c r="K56" s="32" t="str">
        <f ca="1">IF(AND(W56="2",G56&lt;&gt;Lists!$A$17),AA56,Z56)</f>
        <v/>
      </c>
      <c r="L56" s="33" t="str">
        <f t="shared" ca="1" si="0"/>
        <v/>
      </c>
      <c r="M56" s="208">
        <f>Planning!AQ40</f>
        <v>0</v>
      </c>
      <c r="N56" s="208">
        <f>'Month 11'!M56+'Month 11'!N56-'Month 11'!O56</f>
        <v>0</v>
      </c>
      <c r="O56" s="166"/>
      <c r="P56" s="32" t="str">
        <f t="shared" si="1"/>
        <v/>
      </c>
      <c r="Q56" s="33" t="str">
        <f t="shared" si="2"/>
        <v/>
      </c>
      <c r="R56" s="89">
        <f ca="1">SUMIFS($J$25:$J$224,$C$25:$C$224,$C56,$G$25:$G$224,Lists!$A$16)</f>
        <v>0</v>
      </c>
      <c r="S56" s="89">
        <f t="shared" si="4"/>
        <v>0</v>
      </c>
      <c r="U56" s="2" t="str">
        <f t="shared" si="5"/>
        <v/>
      </c>
      <c r="W56" s="2" t="str">
        <f>IF(C56=0,"",LEFT(INDEX(Lists!$H$5:$H$49,MATCH(C56,Lists!$G$5:$G$49,0),1),1))</f>
        <v/>
      </c>
      <c r="Y56" s="4">
        <f ca="1">'Month 11'!H56+'Month 11'!I56-'Month 11'!J56</f>
        <v>0</v>
      </c>
      <c r="Z56" s="2" t="str">
        <f t="shared" ca="1" si="6"/>
        <v/>
      </c>
      <c r="AA56" s="2" t="str">
        <f t="shared" ca="1" si="3"/>
        <v/>
      </c>
      <c r="AC56" s="627" t="str">
        <f t="shared" si="7"/>
        <v>0</v>
      </c>
    </row>
    <row r="57" spans="1:29" ht="39" hidden="1" customHeight="1" x14ac:dyDescent="0.2">
      <c r="A57" s="14" t="str">
        <f>Planning!A41</f>
        <v>I033</v>
      </c>
      <c r="B57" s="9">
        <f>Planning!B41</f>
        <v>0</v>
      </c>
      <c r="C57" s="9">
        <f>Planning!C41</f>
        <v>0</v>
      </c>
      <c r="D57" s="9">
        <f>Planning!D41</f>
        <v>0</v>
      </c>
      <c r="E57" s="3">
        <f>Planning!E41</f>
        <v>0</v>
      </c>
      <c r="F57" s="3" t="str">
        <f>IF(Planning!G41&lt;&gt;0,Planning!G41,"")</f>
        <v/>
      </c>
      <c r="G57" s="194">
        <f>Planning!H41</f>
        <v>0</v>
      </c>
      <c r="H57" s="4">
        <f>Planning!AP41</f>
        <v>0</v>
      </c>
      <c r="I57" s="198">
        <f ca="1">IF(OR(W57="1",AND(W57&lt;&gt;"1",G57=Lists!$A$17)),Y57,0)</f>
        <v>0</v>
      </c>
      <c r="J57" s="174"/>
      <c r="K57" s="32" t="str">
        <f ca="1">IF(AND(W57="2",G57&lt;&gt;Lists!$A$17),AA57,Z57)</f>
        <v/>
      </c>
      <c r="L57" s="33" t="str">
        <f t="shared" ref="L57:L88" ca="1" si="8">IF($U57=ExcluirDelPLogro,"",IF(AND(H57=0,I57=0,J57=0),"",K57))</f>
        <v/>
      </c>
      <c r="M57" s="5">
        <f>Planning!AQ41</f>
        <v>0</v>
      </c>
      <c r="N57" s="5">
        <f>'Month 11'!M57+'Month 11'!N57-'Month 11'!O57</f>
        <v>0</v>
      </c>
      <c r="O57" s="166"/>
      <c r="P57" s="32" t="str">
        <f t="shared" si="1"/>
        <v/>
      </c>
      <c r="Q57" s="33" t="str">
        <f t="shared" ref="Q57:Q88" si="9">IF($U57=ExcluirDelPLogro,"",IF(AND(M57=0,N57=0,O57=0),"",P57))</f>
        <v/>
      </c>
      <c r="R57" s="89">
        <f ca="1">SUMIFS($J$25:$J$224,$C$25:$C$224,$C57,$G$25:$G$224,Lists!$A$16)</f>
        <v>0</v>
      </c>
      <c r="S57" s="89">
        <f t="shared" si="4"/>
        <v>0</v>
      </c>
      <c r="U57" s="2" t="str">
        <f t="shared" si="5"/>
        <v/>
      </c>
      <c r="W57" s="2" t="str">
        <f>IF(C57=0,"",LEFT(INDEX(Lists!$H$5:$H$49,MATCH(C57,Lists!$G$5:$G$49,0),1),1))</f>
        <v/>
      </c>
      <c r="Y57" s="4">
        <f ca="1">'Month 11'!H57+'Month 11'!I57-'Month 11'!J57</f>
        <v>0</v>
      </c>
      <c r="Z57" s="2" t="str">
        <f t="shared" ca="1" si="6"/>
        <v/>
      </c>
      <c r="AA57" s="2" t="str">
        <f t="shared" ref="AA57:AA88" ca="1" si="10">IF(AND(H57=0,I57=0,J57=0),"",IF(J57&gt;0,H57/J57,0))</f>
        <v/>
      </c>
      <c r="AC57" s="627" t="str">
        <f t="shared" si="7"/>
        <v>0</v>
      </c>
    </row>
    <row r="58" spans="1:29" ht="39" hidden="1" customHeight="1" x14ac:dyDescent="0.2">
      <c r="A58" s="14" t="str">
        <f>Planning!A42</f>
        <v>I034</v>
      </c>
      <c r="B58" s="9">
        <f>Planning!B42</f>
        <v>0</v>
      </c>
      <c r="C58" s="9">
        <f>Planning!C42</f>
        <v>0</v>
      </c>
      <c r="D58" s="9">
        <f>Planning!D42</f>
        <v>0</v>
      </c>
      <c r="E58" s="3">
        <f>Planning!E42</f>
        <v>0</v>
      </c>
      <c r="F58" s="3" t="str">
        <f>IF(Planning!G42&lt;&gt;0,Planning!G42,"")</f>
        <v/>
      </c>
      <c r="G58" s="194">
        <f>Planning!H42</f>
        <v>0</v>
      </c>
      <c r="H58" s="4">
        <f>Planning!AP42</f>
        <v>0</v>
      </c>
      <c r="I58" s="198">
        <f ca="1">IF(OR(W58="1",AND(W58&lt;&gt;"1",G58=Lists!$A$17)),Y58,0)</f>
        <v>0</v>
      </c>
      <c r="J58" s="174"/>
      <c r="K58" s="32" t="str">
        <f ca="1">IF(AND(W58="2",G58&lt;&gt;Lists!$A$17),AA58,Z58)</f>
        <v/>
      </c>
      <c r="L58" s="33" t="str">
        <f t="shared" ca="1" si="8"/>
        <v/>
      </c>
      <c r="M58" s="5">
        <f>Planning!AQ42</f>
        <v>0</v>
      </c>
      <c r="N58" s="5">
        <f>'Month 11'!M58+'Month 11'!N58-'Month 11'!O58</f>
        <v>0</v>
      </c>
      <c r="O58" s="166"/>
      <c r="P58" s="32" t="str">
        <f t="shared" si="1"/>
        <v/>
      </c>
      <c r="Q58" s="33" t="str">
        <f t="shared" si="9"/>
        <v/>
      </c>
      <c r="R58" s="89">
        <f ca="1">SUMIFS($J$25:$J$224,$C$25:$C$224,$C58,$G$25:$G$224,Lists!$A$16)</f>
        <v>0</v>
      </c>
      <c r="S58" s="89">
        <f t="shared" si="4"/>
        <v>0</v>
      </c>
      <c r="U58" s="2" t="str">
        <f t="shared" si="5"/>
        <v/>
      </c>
      <c r="W58" s="2" t="str">
        <f>IF(C58=0,"",LEFT(INDEX(Lists!$H$5:$H$49,MATCH(C58,Lists!$G$5:$G$49,0),1),1))</f>
        <v/>
      </c>
      <c r="Y58" s="4">
        <f ca="1">'Month 11'!H58+'Month 11'!I58-'Month 11'!J58</f>
        <v>0</v>
      </c>
      <c r="Z58" s="2" t="str">
        <f t="shared" ca="1" si="6"/>
        <v/>
      </c>
      <c r="AA58" s="2" t="str">
        <f t="shared" ca="1" si="10"/>
        <v/>
      </c>
      <c r="AC58" s="627" t="str">
        <f t="shared" si="7"/>
        <v>0</v>
      </c>
    </row>
    <row r="59" spans="1:29" ht="39" hidden="1" customHeight="1" x14ac:dyDescent="0.2">
      <c r="A59" s="14" t="str">
        <f>Planning!A43</f>
        <v>I035</v>
      </c>
      <c r="B59" s="9">
        <f>Planning!B43</f>
        <v>0</v>
      </c>
      <c r="C59" s="9">
        <f>Planning!C43</f>
        <v>0</v>
      </c>
      <c r="D59" s="9">
        <f>Planning!D43</f>
        <v>0</v>
      </c>
      <c r="E59" s="3">
        <f>Planning!E43</f>
        <v>0</v>
      </c>
      <c r="F59" s="3" t="str">
        <f>IF(Planning!G43&lt;&gt;0,Planning!G43,"")</f>
        <v/>
      </c>
      <c r="G59" s="194">
        <f>Planning!H43</f>
        <v>0</v>
      </c>
      <c r="H59" s="4">
        <f>Planning!AP43</f>
        <v>0</v>
      </c>
      <c r="I59" s="198">
        <f ca="1">IF(OR(W59="1",AND(W59&lt;&gt;"1",G59=Lists!$A$17)),Y59,0)</f>
        <v>0</v>
      </c>
      <c r="J59" s="174"/>
      <c r="K59" s="32" t="str">
        <f ca="1">IF(AND(W59="2",G59&lt;&gt;Lists!$A$17),AA59,Z59)</f>
        <v/>
      </c>
      <c r="L59" s="33" t="str">
        <f t="shared" ca="1" si="8"/>
        <v/>
      </c>
      <c r="M59" s="5">
        <f>Planning!AQ43</f>
        <v>0</v>
      </c>
      <c r="N59" s="5">
        <f>'Month 11'!M59+'Month 11'!N59-'Month 11'!O59</f>
        <v>0</v>
      </c>
      <c r="O59" s="166"/>
      <c r="P59" s="32" t="str">
        <f t="shared" si="1"/>
        <v/>
      </c>
      <c r="Q59" s="33" t="str">
        <f t="shared" si="9"/>
        <v/>
      </c>
      <c r="R59" s="89">
        <f ca="1">SUMIFS($J$25:$J$224,$C$25:$C$224,$C59,$G$25:$G$224,Lists!$A$16)</f>
        <v>0</v>
      </c>
      <c r="S59" s="89">
        <f t="shared" si="4"/>
        <v>0</v>
      </c>
      <c r="U59" s="2" t="str">
        <f t="shared" si="5"/>
        <v/>
      </c>
      <c r="W59" s="2" t="str">
        <f>IF(C59=0,"",LEFT(INDEX(Lists!$H$5:$H$49,MATCH(C59,Lists!$G$5:$G$49,0),1),1))</f>
        <v/>
      </c>
      <c r="Y59" s="4">
        <f ca="1">'Month 11'!H59+'Month 11'!I59-'Month 11'!J59</f>
        <v>0</v>
      </c>
      <c r="Z59" s="2" t="str">
        <f t="shared" ca="1" si="6"/>
        <v/>
      </c>
      <c r="AA59" s="2" t="str">
        <f t="shared" ca="1" si="10"/>
        <v/>
      </c>
      <c r="AC59" s="627" t="str">
        <f t="shared" si="7"/>
        <v>0</v>
      </c>
    </row>
    <row r="60" spans="1:29" ht="39" hidden="1" customHeight="1" x14ac:dyDescent="0.2">
      <c r="A60" s="14" t="str">
        <f>Planning!A44</f>
        <v>I036</v>
      </c>
      <c r="B60" s="9">
        <f>Planning!B44</f>
        <v>0</v>
      </c>
      <c r="C60" s="9">
        <f>Planning!C44</f>
        <v>0</v>
      </c>
      <c r="D60" s="9">
        <f>Planning!D44</f>
        <v>0</v>
      </c>
      <c r="E60" s="3">
        <f>Planning!E44</f>
        <v>0</v>
      </c>
      <c r="F60" s="3" t="str">
        <f>IF(Planning!G44&lt;&gt;0,Planning!G44,"")</f>
        <v/>
      </c>
      <c r="G60" s="194">
        <f>Planning!H44</f>
        <v>0</v>
      </c>
      <c r="H60" s="4">
        <f>Planning!AP44</f>
        <v>0</v>
      </c>
      <c r="I60" s="198">
        <f ca="1">IF(OR(W60="1",AND(W60&lt;&gt;"1",G60=Lists!$A$17)),Y60,0)</f>
        <v>0</v>
      </c>
      <c r="J60" s="174"/>
      <c r="K60" s="32" t="str">
        <f ca="1">IF(AND(W60="2",G60&lt;&gt;Lists!$A$17),AA60,Z60)</f>
        <v/>
      </c>
      <c r="L60" s="33" t="str">
        <f t="shared" ca="1" si="8"/>
        <v/>
      </c>
      <c r="M60" s="5">
        <f>Planning!AQ44</f>
        <v>0</v>
      </c>
      <c r="N60" s="5">
        <f>'Month 11'!M60+'Month 11'!N60-'Month 11'!O60</f>
        <v>0</v>
      </c>
      <c r="O60" s="166"/>
      <c r="P60" s="32" t="str">
        <f t="shared" si="1"/>
        <v/>
      </c>
      <c r="Q60" s="33" t="str">
        <f t="shared" si="9"/>
        <v/>
      </c>
      <c r="R60" s="89">
        <f ca="1">SUMIFS($J$25:$J$224,$C$25:$C$224,$C60,$G$25:$G$224,Lists!$A$16)</f>
        <v>0</v>
      </c>
      <c r="S60" s="89">
        <f t="shared" si="4"/>
        <v>0</v>
      </c>
      <c r="U60" s="2" t="str">
        <f t="shared" si="5"/>
        <v/>
      </c>
      <c r="W60" s="2" t="str">
        <f>IF(C60=0,"",LEFT(INDEX(Lists!$H$5:$H$49,MATCH(C60,Lists!$G$5:$G$49,0),1),1))</f>
        <v/>
      </c>
      <c r="Y60" s="4">
        <f ca="1">'Month 11'!H60+'Month 11'!I60-'Month 11'!J60</f>
        <v>0</v>
      </c>
      <c r="Z60" s="2" t="str">
        <f t="shared" ca="1" si="6"/>
        <v/>
      </c>
      <c r="AA60" s="2" t="str">
        <f t="shared" ca="1" si="10"/>
        <v/>
      </c>
      <c r="AC60" s="627" t="str">
        <f t="shared" si="7"/>
        <v>0</v>
      </c>
    </row>
    <row r="61" spans="1:29" ht="39" hidden="1" customHeight="1" x14ac:dyDescent="0.2">
      <c r="A61" s="14" t="str">
        <f>Planning!A45</f>
        <v>I037</v>
      </c>
      <c r="B61" s="9">
        <f>Planning!B45</f>
        <v>0</v>
      </c>
      <c r="C61" s="9">
        <f>Planning!C45</f>
        <v>0</v>
      </c>
      <c r="D61" s="9">
        <f>Planning!D45</f>
        <v>0</v>
      </c>
      <c r="E61" s="3">
        <f>Planning!E45</f>
        <v>0</v>
      </c>
      <c r="F61" s="3" t="str">
        <f>IF(Planning!G45&lt;&gt;0,Planning!G45,"")</f>
        <v/>
      </c>
      <c r="G61" s="194">
        <f>Planning!H45</f>
        <v>0</v>
      </c>
      <c r="H61" s="4">
        <f>Planning!AP45</f>
        <v>0</v>
      </c>
      <c r="I61" s="198">
        <f ca="1">IF(OR(W61="1",AND(W61&lt;&gt;"1",G61=Lists!$A$17)),Y61,0)</f>
        <v>0</v>
      </c>
      <c r="J61" s="174"/>
      <c r="K61" s="32" t="str">
        <f ca="1">IF(AND(W61="2",G61&lt;&gt;Lists!$A$17),AA61,Z61)</f>
        <v/>
      </c>
      <c r="L61" s="33" t="str">
        <f t="shared" ca="1" si="8"/>
        <v/>
      </c>
      <c r="M61" s="5">
        <f>Planning!AQ45</f>
        <v>0</v>
      </c>
      <c r="N61" s="5">
        <f>'Month 11'!M61+'Month 11'!N61-'Month 11'!O61</f>
        <v>0</v>
      </c>
      <c r="O61" s="166"/>
      <c r="P61" s="32" t="str">
        <f t="shared" si="1"/>
        <v/>
      </c>
      <c r="Q61" s="33" t="str">
        <f t="shared" si="9"/>
        <v/>
      </c>
      <c r="R61" s="89">
        <f ca="1">SUMIFS($J$25:$J$224,$C$25:$C$224,$C61,$G$25:$G$224,Lists!$A$16)</f>
        <v>0</v>
      </c>
      <c r="S61" s="89">
        <f t="shared" si="4"/>
        <v>0</v>
      </c>
      <c r="U61" s="2" t="str">
        <f t="shared" si="5"/>
        <v/>
      </c>
      <c r="W61" s="2" t="str">
        <f>IF(C61=0,"",LEFT(INDEX(Lists!$H$5:$H$49,MATCH(C61,Lists!$G$5:$G$49,0),1),1))</f>
        <v/>
      </c>
      <c r="Y61" s="4">
        <f ca="1">'Month 11'!H61+'Month 11'!I61-'Month 11'!J61</f>
        <v>0</v>
      </c>
      <c r="Z61" s="2" t="str">
        <f t="shared" ca="1" si="6"/>
        <v/>
      </c>
      <c r="AA61" s="2" t="str">
        <f t="shared" ca="1" si="10"/>
        <v/>
      </c>
      <c r="AC61" s="627" t="str">
        <f t="shared" si="7"/>
        <v>0</v>
      </c>
    </row>
    <row r="62" spans="1:29" ht="39" hidden="1" customHeight="1" x14ac:dyDescent="0.2">
      <c r="A62" s="14" t="str">
        <f>Planning!A46</f>
        <v>I038</v>
      </c>
      <c r="B62" s="9">
        <f>Planning!B46</f>
        <v>0</v>
      </c>
      <c r="C62" s="9">
        <f>Planning!C46</f>
        <v>0</v>
      </c>
      <c r="D62" s="9">
        <f>Planning!D46</f>
        <v>0</v>
      </c>
      <c r="E62" s="3">
        <f>Planning!E46</f>
        <v>0</v>
      </c>
      <c r="F62" s="3" t="str">
        <f>IF(Planning!G46&lt;&gt;0,Planning!G46,"")</f>
        <v/>
      </c>
      <c r="G62" s="194">
        <f>Planning!H46</f>
        <v>0</v>
      </c>
      <c r="H62" s="4">
        <f>Planning!AP46</f>
        <v>0</v>
      </c>
      <c r="I62" s="198">
        <f ca="1">IF(OR(W62="1",AND(W62&lt;&gt;"1",G62=Lists!$A$17)),Y62,0)</f>
        <v>0</v>
      </c>
      <c r="J62" s="174"/>
      <c r="K62" s="32" t="str">
        <f ca="1">IF(AND(W62="2",G62&lt;&gt;Lists!$A$17),AA62,Z62)</f>
        <v/>
      </c>
      <c r="L62" s="33" t="str">
        <f t="shared" ca="1" si="8"/>
        <v/>
      </c>
      <c r="M62" s="5">
        <f>Planning!AQ46</f>
        <v>0</v>
      </c>
      <c r="N62" s="5">
        <f>'Month 11'!M62+'Month 11'!N62-'Month 11'!O62</f>
        <v>0</v>
      </c>
      <c r="O62" s="166"/>
      <c r="P62" s="32" t="str">
        <f t="shared" si="1"/>
        <v/>
      </c>
      <c r="Q62" s="33" t="str">
        <f t="shared" si="9"/>
        <v/>
      </c>
      <c r="R62" s="89">
        <f ca="1">SUMIFS($J$25:$J$224,$C$25:$C$224,$C62,$G$25:$G$224,Lists!$A$16)</f>
        <v>0</v>
      </c>
      <c r="S62" s="89">
        <f t="shared" si="4"/>
        <v>0</v>
      </c>
      <c r="U62" s="2" t="str">
        <f t="shared" si="5"/>
        <v/>
      </c>
      <c r="W62" s="2" t="str">
        <f>IF(C62=0,"",LEFT(INDEX(Lists!$H$5:$H$49,MATCH(C62,Lists!$G$5:$G$49,0),1),1))</f>
        <v/>
      </c>
      <c r="Y62" s="4">
        <f ca="1">'Month 11'!H62+'Month 11'!I62-'Month 11'!J62</f>
        <v>0</v>
      </c>
      <c r="Z62" s="2" t="str">
        <f t="shared" ca="1" si="6"/>
        <v/>
      </c>
      <c r="AA62" s="2" t="str">
        <f t="shared" ca="1" si="10"/>
        <v/>
      </c>
      <c r="AC62" s="627" t="str">
        <f t="shared" si="7"/>
        <v>0</v>
      </c>
    </row>
    <row r="63" spans="1:29" ht="39" hidden="1" customHeight="1" x14ac:dyDescent="0.2">
      <c r="A63" s="14" t="str">
        <f>Planning!A47</f>
        <v>I039</v>
      </c>
      <c r="B63" s="9">
        <f>Planning!B47</f>
        <v>0</v>
      </c>
      <c r="C63" s="9">
        <f>Planning!C47</f>
        <v>0</v>
      </c>
      <c r="D63" s="9">
        <f>Planning!D47</f>
        <v>0</v>
      </c>
      <c r="E63" s="3">
        <f>Planning!E47</f>
        <v>0</v>
      </c>
      <c r="F63" s="3" t="str">
        <f>IF(Planning!G47&lt;&gt;0,Planning!G47,"")</f>
        <v/>
      </c>
      <c r="G63" s="194">
        <f>Planning!H47</f>
        <v>0</v>
      </c>
      <c r="H63" s="4">
        <f>Planning!AP47</f>
        <v>0</v>
      </c>
      <c r="I63" s="198">
        <f ca="1">IF(OR(W63="1",AND(W63&lt;&gt;"1",G63=Lists!$A$17)),Y63,0)</f>
        <v>0</v>
      </c>
      <c r="J63" s="174"/>
      <c r="K63" s="32" t="str">
        <f ca="1">IF(AND(W63="2",G63&lt;&gt;Lists!$A$17),AA63,Z63)</f>
        <v/>
      </c>
      <c r="L63" s="33" t="str">
        <f t="shared" ca="1" si="8"/>
        <v/>
      </c>
      <c r="M63" s="5">
        <f>Planning!AQ47</f>
        <v>0</v>
      </c>
      <c r="N63" s="5">
        <f>'Month 11'!M63+'Month 11'!N63-'Month 11'!O63</f>
        <v>0</v>
      </c>
      <c r="O63" s="166"/>
      <c r="P63" s="32" t="str">
        <f t="shared" si="1"/>
        <v/>
      </c>
      <c r="Q63" s="33" t="str">
        <f t="shared" si="9"/>
        <v/>
      </c>
      <c r="R63" s="89">
        <f ca="1">SUMIFS($J$25:$J$224,$C$25:$C$224,$C63,$G$25:$G$224,Lists!$A$16)</f>
        <v>0</v>
      </c>
      <c r="S63" s="89">
        <f t="shared" si="4"/>
        <v>0</v>
      </c>
      <c r="U63" s="2" t="str">
        <f t="shared" si="5"/>
        <v/>
      </c>
      <c r="W63" s="2" t="str">
        <f>IF(C63=0,"",LEFT(INDEX(Lists!$H$5:$H$49,MATCH(C63,Lists!$G$5:$G$49,0),1),1))</f>
        <v/>
      </c>
      <c r="Y63" s="4">
        <f ca="1">'Month 11'!H63+'Month 11'!I63-'Month 11'!J63</f>
        <v>0</v>
      </c>
      <c r="Z63" s="2" t="str">
        <f t="shared" ca="1" si="6"/>
        <v/>
      </c>
      <c r="AA63" s="2" t="str">
        <f t="shared" ca="1" si="10"/>
        <v/>
      </c>
      <c r="AC63" s="627" t="str">
        <f t="shared" si="7"/>
        <v>0</v>
      </c>
    </row>
    <row r="64" spans="1:29" ht="39" hidden="1" customHeight="1" x14ac:dyDescent="0.2">
      <c r="A64" s="14" t="str">
        <f>Planning!A48</f>
        <v>I040</v>
      </c>
      <c r="B64" s="9">
        <f>Planning!B48</f>
        <v>0</v>
      </c>
      <c r="C64" s="9">
        <f>Planning!C48</f>
        <v>0</v>
      </c>
      <c r="D64" s="9">
        <f>Planning!D48</f>
        <v>0</v>
      </c>
      <c r="E64" s="3">
        <f>Planning!E48</f>
        <v>0</v>
      </c>
      <c r="F64" s="3" t="str">
        <f>IF(Planning!G48&lt;&gt;0,Planning!G48,"")</f>
        <v/>
      </c>
      <c r="G64" s="194">
        <f>Planning!H48</f>
        <v>0</v>
      </c>
      <c r="H64" s="4">
        <f>Planning!AP48</f>
        <v>0</v>
      </c>
      <c r="I64" s="198">
        <f ca="1">IF(OR(W64="1",AND(W64&lt;&gt;"1",G64=Lists!$A$17)),Y64,0)</f>
        <v>0</v>
      </c>
      <c r="J64" s="174"/>
      <c r="K64" s="32" t="str">
        <f ca="1">IF(AND(W64="2",G64&lt;&gt;Lists!$A$17),AA64,Z64)</f>
        <v/>
      </c>
      <c r="L64" s="33" t="str">
        <f t="shared" ca="1" si="8"/>
        <v/>
      </c>
      <c r="M64" s="5">
        <f>Planning!AQ48</f>
        <v>0</v>
      </c>
      <c r="N64" s="5">
        <f>'Month 11'!M64+'Month 11'!N64-'Month 11'!O64</f>
        <v>0</v>
      </c>
      <c r="O64" s="166"/>
      <c r="P64" s="32" t="str">
        <f t="shared" si="1"/>
        <v/>
      </c>
      <c r="Q64" s="33" t="str">
        <f t="shared" si="9"/>
        <v/>
      </c>
      <c r="R64" s="89">
        <f ca="1">SUMIFS($J$25:$J$224,$C$25:$C$224,$C64,$G$25:$G$224,Lists!$A$16)</f>
        <v>0</v>
      </c>
      <c r="S64" s="89">
        <f t="shared" si="4"/>
        <v>0</v>
      </c>
      <c r="U64" s="2" t="str">
        <f t="shared" si="5"/>
        <v/>
      </c>
      <c r="W64" s="2" t="str">
        <f>IF(C64=0,"",LEFT(INDEX(Lists!$H$5:$H$49,MATCH(C64,Lists!$G$5:$G$49,0),1),1))</f>
        <v/>
      </c>
      <c r="Y64" s="4">
        <f ca="1">'Month 11'!H64+'Month 11'!I64-'Month 11'!J64</f>
        <v>0</v>
      </c>
      <c r="Z64" s="2" t="str">
        <f t="shared" ca="1" si="6"/>
        <v/>
      </c>
      <c r="AA64" s="2" t="str">
        <f t="shared" ca="1" si="10"/>
        <v/>
      </c>
      <c r="AC64" s="627" t="str">
        <f t="shared" si="7"/>
        <v>0</v>
      </c>
    </row>
    <row r="65" spans="1:29" ht="39" hidden="1" customHeight="1" x14ac:dyDescent="0.2">
      <c r="A65" s="14" t="str">
        <f>Planning!A49</f>
        <v>I041</v>
      </c>
      <c r="B65" s="9">
        <f>Planning!B49</f>
        <v>0</v>
      </c>
      <c r="C65" s="9">
        <f>Planning!C49</f>
        <v>0</v>
      </c>
      <c r="D65" s="9">
        <f>Planning!D49</f>
        <v>0</v>
      </c>
      <c r="E65" s="3">
        <f>Planning!E49</f>
        <v>0</v>
      </c>
      <c r="F65" s="3" t="str">
        <f>IF(Planning!G49&lt;&gt;0,Planning!G49,"")</f>
        <v/>
      </c>
      <c r="G65" s="194">
        <f>Planning!H49</f>
        <v>0</v>
      </c>
      <c r="H65" s="4">
        <f>Planning!AP49</f>
        <v>0</v>
      </c>
      <c r="I65" s="198">
        <f ca="1">IF(OR(W65="1",AND(W65&lt;&gt;"1",G65=Lists!$A$17)),Y65,0)</f>
        <v>0</v>
      </c>
      <c r="J65" s="174"/>
      <c r="K65" s="32" t="str">
        <f ca="1">IF(AND(W65="2",G65&lt;&gt;Lists!$A$17),AA65,Z65)</f>
        <v/>
      </c>
      <c r="L65" s="33" t="str">
        <f t="shared" ca="1" si="8"/>
        <v/>
      </c>
      <c r="M65" s="5">
        <f>Planning!AQ49</f>
        <v>0</v>
      </c>
      <c r="N65" s="5">
        <f>'Month 11'!M65+'Month 11'!N65-'Month 11'!O65</f>
        <v>0</v>
      </c>
      <c r="O65" s="166"/>
      <c r="P65" s="32" t="str">
        <f t="shared" si="1"/>
        <v/>
      </c>
      <c r="Q65" s="33" t="str">
        <f t="shared" si="9"/>
        <v/>
      </c>
      <c r="R65" s="89">
        <f ca="1">SUMIFS($J$25:$J$224,$C$25:$C$224,$C65,$G$25:$G$224,Lists!$A$16)</f>
        <v>0</v>
      </c>
      <c r="S65" s="89">
        <f t="shared" si="4"/>
        <v>0</v>
      </c>
      <c r="U65" s="2" t="str">
        <f t="shared" si="5"/>
        <v/>
      </c>
      <c r="W65" s="2" t="str">
        <f>IF(C65=0,"",LEFT(INDEX(Lists!$H$5:$H$49,MATCH(C65,Lists!$G$5:$G$49,0),1),1))</f>
        <v/>
      </c>
      <c r="Y65" s="4">
        <f ca="1">'Month 11'!H65+'Month 11'!I65-'Month 11'!J65</f>
        <v>0</v>
      </c>
      <c r="Z65" s="2" t="str">
        <f t="shared" ca="1" si="6"/>
        <v/>
      </c>
      <c r="AA65" s="2" t="str">
        <f t="shared" ca="1" si="10"/>
        <v/>
      </c>
      <c r="AC65" s="627" t="str">
        <f t="shared" si="7"/>
        <v>0</v>
      </c>
    </row>
    <row r="66" spans="1:29" ht="39" hidden="1" customHeight="1" x14ac:dyDescent="0.2">
      <c r="A66" s="14" t="str">
        <f>Planning!A50</f>
        <v>I042</v>
      </c>
      <c r="B66" s="9">
        <f>Planning!B50</f>
        <v>0</v>
      </c>
      <c r="C66" s="9">
        <f>Planning!C50</f>
        <v>0</v>
      </c>
      <c r="D66" s="9">
        <f>Planning!D50</f>
        <v>0</v>
      </c>
      <c r="E66" s="3">
        <f>Planning!E50</f>
        <v>0</v>
      </c>
      <c r="F66" s="3" t="str">
        <f>IF(Planning!G50&lt;&gt;0,Planning!G50,"")</f>
        <v/>
      </c>
      <c r="G66" s="194">
        <f>Planning!H50</f>
        <v>0</v>
      </c>
      <c r="H66" s="4">
        <f>Planning!AP50</f>
        <v>0</v>
      </c>
      <c r="I66" s="198">
        <f ca="1">IF(OR(W66="1",AND(W66&lt;&gt;"1",G66=Lists!$A$17)),Y66,0)</f>
        <v>0</v>
      </c>
      <c r="J66" s="174"/>
      <c r="K66" s="32" t="str">
        <f ca="1">IF(AND(W66="2",G66&lt;&gt;Lists!$A$17),AA66,Z66)</f>
        <v/>
      </c>
      <c r="L66" s="33" t="str">
        <f t="shared" ca="1" si="8"/>
        <v/>
      </c>
      <c r="M66" s="5">
        <f>Planning!AQ50</f>
        <v>0</v>
      </c>
      <c r="N66" s="5">
        <f>'Month 11'!M66+'Month 11'!N66-'Month 11'!O66</f>
        <v>0</v>
      </c>
      <c r="O66" s="166"/>
      <c r="P66" s="32" t="str">
        <f t="shared" si="1"/>
        <v/>
      </c>
      <c r="Q66" s="33" t="str">
        <f t="shared" si="9"/>
        <v/>
      </c>
      <c r="R66" s="89">
        <f ca="1">SUMIFS($J$25:$J$224,$C$25:$C$224,$C66,$G$25:$G$224,Lists!$A$16)</f>
        <v>0</v>
      </c>
      <c r="S66" s="89">
        <f t="shared" si="4"/>
        <v>0</v>
      </c>
      <c r="U66" s="2" t="str">
        <f t="shared" si="5"/>
        <v/>
      </c>
      <c r="W66" s="2" t="str">
        <f>IF(C66=0,"",LEFT(INDEX(Lists!$H$5:$H$49,MATCH(C66,Lists!$G$5:$G$49,0),1),1))</f>
        <v/>
      </c>
      <c r="Y66" s="4">
        <f ca="1">'Month 11'!H66+'Month 11'!I66-'Month 11'!J66</f>
        <v>0</v>
      </c>
      <c r="Z66" s="2" t="str">
        <f t="shared" ca="1" si="6"/>
        <v/>
      </c>
      <c r="AA66" s="2" t="str">
        <f t="shared" ca="1" si="10"/>
        <v/>
      </c>
      <c r="AC66" s="627" t="str">
        <f t="shared" si="7"/>
        <v>0</v>
      </c>
    </row>
    <row r="67" spans="1:29" ht="39" hidden="1" customHeight="1" x14ac:dyDescent="0.2">
      <c r="A67" s="14" t="str">
        <f>Planning!A51</f>
        <v>I043</v>
      </c>
      <c r="B67" s="9">
        <f>Planning!B51</f>
        <v>0</v>
      </c>
      <c r="C67" s="9">
        <f>Planning!C51</f>
        <v>0</v>
      </c>
      <c r="D67" s="9">
        <f>Planning!D51</f>
        <v>0</v>
      </c>
      <c r="E67" s="3">
        <f>Planning!E51</f>
        <v>0</v>
      </c>
      <c r="F67" s="3" t="str">
        <f>IF(Planning!G51&lt;&gt;0,Planning!G51,"")</f>
        <v/>
      </c>
      <c r="G67" s="194">
        <f>Planning!H51</f>
        <v>0</v>
      </c>
      <c r="H67" s="4">
        <f>Planning!AP51</f>
        <v>0</v>
      </c>
      <c r="I67" s="198">
        <f ca="1">IF(OR(W67="1",AND(W67&lt;&gt;"1",G67=Lists!$A$17)),Y67,0)</f>
        <v>0</v>
      </c>
      <c r="J67" s="174"/>
      <c r="K67" s="32" t="str">
        <f ca="1">IF(AND(W67="2",G67&lt;&gt;Lists!$A$17),AA67,Z67)</f>
        <v/>
      </c>
      <c r="L67" s="33" t="str">
        <f t="shared" ca="1" si="8"/>
        <v/>
      </c>
      <c r="M67" s="5">
        <f>Planning!AQ51</f>
        <v>0</v>
      </c>
      <c r="N67" s="5">
        <f>'Month 11'!M67+'Month 11'!N67-'Month 11'!O67</f>
        <v>0</v>
      </c>
      <c r="O67" s="166"/>
      <c r="P67" s="32" t="str">
        <f t="shared" si="1"/>
        <v/>
      </c>
      <c r="Q67" s="33" t="str">
        <f t="shared" si="9"/>
        <v/>
      </c>
      <c r="R67" s="89">
        <f ca="1">SUMIFS($J$25:$J$224,$C$25:$C$224,$C67,$G$25:$G$224,Lists!$A$16)</f>
        <v>0</v>
      </c>
      <c r="S67" s="89">
        <f t="shared" si="4"/>
        <v>0</v>
      </c>
      <c r="U67" s="2" t="str">
        <f t="shared" si="5"/>
        <v/>
      </c>
      <c r="W67" s="2" t="str">
        <f>IF(C67=0,"",LEFT(INDEX(Lists!$H$5:$H$49,MATCH(C67,Lists!$G$5:$G$49,0),1),1))</f>
        <v/>
      </c>
      <c r="Y67" s="4">
        <f ca="1">'Month 11'!H67+'Month 11'!I67-'Month 11'!J67</f>
        <v>0</v>
      </c>
      <c r="Z67" s="2" t="str">
        <f t="shared" ca="1" si="6"/>
        <v/>
      </c>
      <c r="AA67" s="2" t="str">
        <f t="shared" ca="1" si="10"/>
        <v/>
      </c>
      <c r="AC67" s="627" t="str">
        <f t="shared" si="7"/>
        <v>0</v>
      </c>
    </row>
    <row r="68" spans="1:29" ht="39" hidden="1" customHeight="1" x14ac:dyDescent="0.2">
      <c r="A68" s="14" t="str">
        <f>Planning!A52</f>
        <v>I044</v>
      </c>
      <c r="B68" s="9">
        <f>Planning!B52</f>
        <v>0</v>
      </c>
      <c r="C68" s="9">
        <f>Planning!C52</f>
        <v>0</v>
      </c>
      <c r="D68" s="9">
        <f>Planning!D52</f>
        <v>0</v>
      </c>
      <c r="E68" s="3">
        <f>Planning!E52</f>
        <v>0</v>
      </c>
      <c r="F68" s="3" t="str">
        <f>IF(Planning!G52&lt;&gt;0,Planning!G52,"")</f>
        <v/>
      </c>
      <c r="G68" s="194">
        <f>Planning!H52</f>
        <v>0</v>
      </c>
      <c r="H68" s="4">
        <f>Planning!AP52</f>
        <v>0</v>
      </c>
      <c r="I68" s="198">
        <f ca="1">IF(OR(W68="1",AND(W68&lt;&gt;"1",G68=Lists!$A$17)),Y68,0)</f>
        <v>0</v>
      </c>
      <c r="J68" s="174"/>
      <c r="K68" s="32" t="str">
        <f ca="1">IF(AND(W68="2",G68&lt;&gt;Lists!$A$17),AA68,Z68)</f>
        <v/>
      </c>
      <c r="L68" s="33" t="str">
        <f t="shared" ca="1" si="8"/>
        <v/>
      </c>
      <c r="M68" s="5">
        <f>Planning!AQ52</f>
        <v>0</v>
      </c>
      <c r="N68" s="5">
        <f>'Month 11'!M68+'Month 11'!N68-'Month 11'!O68</f>
        <v>0</v>
      </c>
      <c r="O68" s="166"/>
      <c r="P68" s="32" t="str">
        <f t="shared" si="1"/>
        <v/>
      </c>
      <c r="Q68" s="33" t="str">
        <f t="shared" si="9"/>
        <v/>
      </c>
      <c r="R68" s="89">
        <f ca="1">SUMIFS($J$25:$J$224,$C$25:$C$224,$C68,$G$25:$G$224,Lists!$A$16)</f>
        <v>0</v>
      </c>
      <c r="S68" s="89">
        <f t="shared" si="4"/>
        <v>0</v>
      </c>
      <c r="U68" s="2" t="str">
        <f t="shared" si="5"/>
        <v/>
      </c>
      <c r="W68" s="2" t="str">
        <f>IF(C68=0,"",LEFT(INDEX(Lists!$H$5:$H$49,MATCH(C68,Lists!$G$5:$G$49,0),1),1))</f>
        <v/>
      </c>
      <c r="Y68" s="4">
        <f ca="1">'Month 11'!H68+'Month 11'!I68-'Month 11'!J68</f>
        <v>0</v>
      </c>
      <c r="Z68" s="2" t="str">
        <f t="shared" ca="1" si="6"/>
        <v/>
      </c>
      <c r="AA68" s="2" t="str">
        <f t="shared" ca="1" si="10"/>
        <v/>
      </c>
      <c r="AC68" s="627" t="str">
        <f t="shared" si="7"/>
        <v>0</v>
      </c>
    </row>
    <row r="69" spans="1:29" ht="39" hidden="1" customHeight="1" x14ac:dyDescent="0.2">
      <c r="A69" s="14" t="str">
        <f>Planning!A53</f>
        <v>I045</v>
      </c>
      <c r="B69" s="9">
        <f>Planning!B53</f>
        <v>0</v>
      </c>
      <c r="C69" s="9">
        <f>Planning!C53</f>
        <v>0</v>
      </c>
      <c r="D69" s="9">
        <f>Planning!D53</f>
        <v>0</v>
      </c>
      <c r="E69" s="3">
        <f>Planning!E53</f>
        <v>0</v>
      </c>
      <c r="F69" s="3" t="str">
        <f>IF(Planning!G53&lt;&gt;0,Planning!G53,"")</f>
        <v/>
      </c>
      <c r="G69" s="194">
        <f>Planning!H53</f>
        <v>0</v>
      </c>
      <c r="H69" s="4">
        <f>Planning!AP53</f>
        <v>0</v>
      </c>
      <c r="I69" s="198">
        <f ca="1">IF(OR(W69="1",AND(W69&lt;&gt;"1",G69=Lists!$A$17)),Y69,0)</f>
        <v>0</v>
      </c>
      <c r="J69" s="174"/>
      <c r="K69" s="32" t="str">
        <f ca="1">IF(AND(W69="2",G69&lt;&gt;Lists!$A$17),AA69,Z69)</f>
        <v/>
      </c>
      <c r="L69" s="33" t="str">
        <f t="shared" ca="1" si="8"/>
        <v/>
      </c>
      <c r="M69" s="5">
        <f>Planning!AQ53</f>
        <v>0</v>
      </c>
      <c r="N69" s="5">
        <f>'Month 11'!M69+'Month 11'!N69-'Month 11'!O69</f>
        <v>0</v>
      </c>
      <c r="O69" s="166"/>
      <c r="P69" s="32" t="str">
        <f t="shared" si="1"/>
        <v/>
      </c>
      <c r="Q69" s="33" t="str">
        <f t="shared" si="9"/>
        <v/>
      </c>
      <c r="R69" s="89">
        <f ca="1">SUMIFS($J$25:$J$224,$C$25:$C$224,$C69,$G$25:$G$224,Lists!$A$16)</f>
        <v>0</v>
      </c>
      <c r="S69" s="89">
        <f t="shared" si="4"/>
        <v>0</v>
      </c>
      <c r="U69" s="2" t="str">
        <f t="shared" si="5"/>
        <v/>
      </c>
      <c r="W69" s="2" t="str">
        <f>IF(C69=0,"",LEFT(INDEX(Lists!$H$5:$H$49,MATCH(C69,Lists!$G$5:$G$49,0),1),1))</f>
        <v/>
      </c>
      <c r="Y69" s="4">
        <f ca="1">'Month 11'!H69+'Month 11'!I69-'Month 11'!J69</f>
        <v>0</v>
      </c>
      <c r="Z69" s="2" t="str">
        <f t="shared" ca="1" si="6"/>
        <v/>
      </c>
      <c r="AA69" s="2" t="str">
        <f t="shared" ca="1" si="10"/>
        <v/>
      </c>
      <c r="AC69" s="627" t="str">
        <f t="shared" si="7"/>
        <v>0</v>
      </c>
    </row>
    <row r="70" spans="1:29" ht="39" hidden="1" customHeight="1" x14ac:dyDescent="0.2">
      <c r="A70" s="14" t="str">
        <f>Planning!A54</f>
        <v>I046</v>
      </c>
      <c r="B70" s="9">
        <f>Planning!B54</f>
        <v>0</v>
      </c>
      <c r="C70" s="9">
        <f>Planning!C54</f>
        <v>0</v>
      </c>
      <c r="D70" s="9">
        <f>Planning!D54</f>
        <v>0</v>
      </c>
      <c r="E70" s="3">
        <f>Planning!E54</f>
        <v>0</v>
      </c>
      <c r="F70" s="3" t="str">
        <f>IF(Planning!G54&lt;&gt;0,Planning!G54,"")</f>
        <v/>
      </c>
      <c r="G70" s="194">
        <f>Planning!H54</f>
        <v>0</v>
      </c>
      <c r="H70" s="4">
        <f>Planning!AP54</f>
        <v>0</v>
      </c>
      <c r="I70" s="198">
        <f ca="1">IF(OR(W70="1",AND(W70&lt;&gt;"1",G70=Lists!$A$17)),Y70,0)</f>
        <v>0</v>
      </c>
      <c r="J70" s="174"/>
      <c r="K70" s="32" t="str">
        <f ca="1">IF(AND(W70="2",G70&lt;&gt;Lists!$A$17),AA70,Z70)</f>
        <v/>
      </c>
      <c r="L70" s="33" t="str">
        <f t="shared" ca="1" si="8"/>
        <v/>
      </c>
      <c r="M70" s="5">
        <f>Planning!AQ54</f>
        <v>0</v>
      </c>
      <c r="N70" s="5">
        <f>'Month 11'!M70+'Month 11'!N70-'Month 11'!O70</f>
        <v>0</v>
      </c>
      <c r="O70" s="166"/>
      <c r="P70" s="32" t="str">
        <f t="shared" si="1"/>
        <v/>
      </c>
      <c r="Q70" s="33" t="str">
        <f t="shared" si="9"/>
        <v/>
      </c>
      <c r="R70" s="89">
        <f ca="1">SUMIFS($J$25:$J$224,$C$25:$C$224,$C70,$G$25:$G$224,Lists!$A$16)</f>
        <v>0</v>
      </c>
      <c r="S70" s="89">
        <f t="shared" si="4"/>
        <v>0</v>
      </c>
      <c r="U70" s="2" t="str">
        <f t="shared" si="5"/>
        <v/>
      </c>
      <c r="W70" s="2" t="str">
        <f>IF(C70=0,"",LEFT(INDEX(Lists!$H$5:$H$49,MATCH(C70,Lists!$G$5:$G$49,0),1),1))</f>
        <v/>
      </c>
      <c r="Y70" s="4">
        <f ca="1">'Month 11'!H70+'Month 11'!I70-'Month 11'!J70</f>
        <v>0</v>
      </c>
      <c r="Z70" s="2" t="str">
        <f t="shared" ca="1" si="6"/>
        <v/>
      </c>
      <c r="AA70" s="2" t="str">
        <f t="shared" ca="1" si="10"/>
        <v/>
      </c>
      <c r="AC70" s="627" t="str">
        <f t="shared" si="7"/>
        <v>0</v>
      </c>
    </row>
    <row r="71" spans="1:29" ht="39" hidden="1" customHeight="1" x14ac:dyDescent="0.2">
      <c r="A71" s="14" t="str">
        <f>Planning!A55</f>
        <v>I047</v>
      </c>
      <c r="B71" s="9">
        <f>Planning!B55</f>
        <v>0</v>
      </c>
      <c r="C71" s="9">
        <f>Planning!C55</f>
        <v>0</v>
      </c>
      <c r="D71" s="9">
        <f>Planning!D55</f>
        <v>0</v>
      </c>
      <c r="E71" s="3">
        <f>Planning!E55</f>
        <v>0</v>
      </c>
      <c r="F71" s="3" t="str">
        <f>IF(Planning!G55&lt;&gt;0,Planning!G55,"")</f>
        <v/>
      </c>
      <c r="G71" s="194">
        <f>Planning!H55</f>
        <v>0</v>
      </c>
      <c r="H71" s="4">
        <f>Planning!AP55</f>
        <v>0</v>
      </c>
      <c r="I71" s="198">
        <f ca="1">IF(OR(W71="1",AND(W71&lt;&gt;"1",G71=Lists!$A$17)),Y71,0)</f>
        <v>0</v>
      </c>
      <c r="J71" s="174"/>
      <c r="K71" s="32" t="str">
        <f ca="1">IF(AND(W71="2",G71&lt;&gt;Lists!$A$17),AA71,Z71)</f>
        <v/>
      </c>
      <c r="L71" s="33" t="str">
        <f t="shared" ca="1" si="8"/>
        <v/>
      </c>
      <c r="M71" s="5">
        <f>Planning!AQ55</f>
        <v>0</v>
      </c>
      <c r="N71" s="5">
        <f>'Month 11'!M71+'Month 11'!N71-'Month 11'!O71</f>
        <v>0</v>
      </c>
      <c r="O71" s="166"/>
      <c r="P71" s="32" t="str">
        <f t="shared" si="1"/>
        <v/>
      </c>
      <c r="Q71" s="33" t="str">
        <f t="shared" si="9"/>
        <v/>
      </c>
      <c r="R71" s="89">
        <f ca="1">SUMIFS($J$25:$J$224,$C$25:$C$224,$C71,$G$25:$G$224,Lists!$A$16)</f>
        <v>0</v>
      </c>
      <c r="S71" s="89">
        <f t="shared" si="4"/>
        <v>0</v>
      </c>
      <c r="U71" s="2" t="str">
        <f t="shared" si="5"/>
        <v/>
      </c>
      <c r="W71" s="2" t="str">
        <f>IF(C71=0,"",LEFT(INDEX(Lists!$H$5:$H$49,MATCH(C71,Lists!$G$5:$G$49,0),1),1))</f>
        <v/>
      </c>
      <c r="Y71" s="4">
        <f ca="1">'Month 11'!H71+'Month 11'!I71-'Month 11'!J71</f>
        <v>0</v>
      </c>
      <c r="Z71" s="2" t="str">
        <f t="shared" ca="1" si="6"/>
        <v/>
      </c>
      <c r="AA71" s="2" t="str">
        <f t="shared" ca="1" si="10"/>
        <v/>
      </c>
      <c r="AC71" s="627" t="str">
        <f t="shared" si="7"/>
        <v>0</v>
      </c>
    </row>
    <row r="72" spans="1:29" ht="39" hidden="1" customHeight="1" x14ac:dyDescent="0.2">
      <c r="A72" s="14" t="str">
        <f>Planning!A56</f>
        <v>I048</v>
      </c>
      <c r="B72" s="9">
        <f>Planning!B56</f>
        <v>0</v>
      </c>
      <c r="C72" s="9">
        <f>Planning!C56</f>
        <v>0</v>
      </c>
      <c r="D72" s="9">
        <f>Planning!D56</f>
        <v>0</v>
      </c>
      <c r="E72" s="3">
        <f>Planning!E56</f>
        <v>0</v>
      </c>
      <c r="F72" s="3" t="str">
        <f>IF(Planning!G56&lt;&gt;0,Planning!G56,"")</f>
        <v/>
      </c>
      <c r="G72" s="194">
        <f>Planning!H56</f>
        <v>0</v>
      </c>
      <c r="H72" s="4">
        <f>Planning!AP56</f>
        <v>0</v>
      </c>
      <c r="I72" s="198">
        <f ca="1">IF(OR(W72="1",AND(W72&lt;&gt;"1",G72=Lists!$A$17)),Y72,0)</f>
        <v>0</v>
      </c>
      <c r="J72" s="174"/>
      <c r="K72" s="32" t="str">
        <f ca="1">IF(AND(W72="2",G72&lt;&gt;Lists!$A$17),AA72,Z72)</f>
        <v/>
      </c>
      <c r="L72" s="33" t="str">
        <f t="shared" ca="1" si="8"/>
        <v/>
      </c>
      <c r="M72" s="5">
        <f>Planning!AQ56</f>
        <v>0</v>
      </c>
      <c r="N72" s="5">
        <f>'Month 11'!M72+'Month 11'!N72-'Month 11'!O72</f>
        <v>0</v>
      </c>
      <c r="O72" s="166"/>
      <c r="P72" s="32" t="str">
        <f t="shared" si="1"/>
        <v/>
      </c>
      <c r="Q72" s="33" t="str">
        <f t="shared" si="9"/>
        <v/>
      </c>
      <c r="R72" s="89">
        <f ca="1">SUMIFS($J$25:$J$224,$C$25:$C$224,$C72,$G$25:$G$224,Lists!$A$16)</f>
        <v>0</v>
      </c>
      <c r="S72" s="89">
        <f t="shared" si="4"/>
        <v>0</v>
      </c>
      <c r="U72" s="2" t="str">
        <f t="shared" si="5"/>
        <v/>
      </c>
      <c r="W72" s="2" t="str">
        <f>IF(C72=0,"",LEFT(INDEX(Lists!$H$5:$H$49,MATCH(C72,Lists!$G$5:$G$49,0),1),1))</f>
        <v/>
      </c>
      <c r="Y72" s="4">
        <f ca="1">'Month 11'!H72+'Month 11'!I72-'Month 11'!J72</f>
        <v>0</v>
      </c>
      <c r="Z72" s="2" t="str">
        <f t="shared" ca="1" si="6"/>
        <v/>
      </c>
      <c r="AA72" s="2" t="str">
        <f t="shared" ca="1" si="10"/>
        <v/>
      </c>
      <c r="AC72" s="627" t="str">
        <f t="shared" si="7"/>
        <v>0</v>
      </c>
    </row>
    <row r="73" spans="1:29" ht="39" hidden="1" customHeight="1" x14ac:dyDescent="0.2">
      <c r="A73" s="14" t="str">
        <f>Planning!A57</f>
        <v>I049</v>
      </c>
      <c r="B73" s="9">
        <f>Planning!B57</f>
        <v>0</v>
      </c>
      <c r="C73" s="9">
        <f>Planning!C57</f>
        <v>0</v>
      </c>
      <c r="D73" s="9">
        <f>Planning!D57</f>
        <v>0</v>
      </c>
      <c r="E73" s="3">
        <f>Planning!E57</f>
        <v>0</v>
      </c>
      <c r="F73" s="3" t="str">
        <f>IF(Planning!G57&lt;&gt;0,Planning!G57,"")</f>
        <v/>
      </c>
      <c r="G73" s="194">
        <f>Planning!H57</f>
        <v>0</v>
      </c>
      <c r="H73" s="4">
        <f>Planning!AP57</f>
        <v>0</v>
      </c>
      <c r="I73" s="198">
        <f ca="1">IF(OR(W73="1",AND(W73&lt;&gt;"1",G73=Lists!$A$17)),Y73,0)</f>
        <v>0</v>
      </c>
      <c r="J73" s="174"/>
      <c r="K73" s="32" t="str">
        <f ca="1">IF(AND(W73="2",G73&lt;&gt;Lists!$A$17),AA73,Z73)</f>
        <v/>
      </c>
      <c r="L73" s="33" t="str">
        <f t="shared" ca="1" si="8"/>
        <v/>
      </c>
      <c r="M73" s="5">
        <f>Planning!AQ57</f>
        <v>0</v>
      </c>
      <c r="N73" s="5">
        <f>'Month 11'!M73+'Month 11'!N73-'Month 11'!O73</f>
        <v>0</v>
      </c>
      <c r="O73" s="166"/>
      <c r="P73" s="32" t="str">
        <f t="shared" si="1"/>
        <v/>
      </c>
      <c r="Q73" s="33" t="str">
        <f t="shared" si="9"/>
        <v/>
      </c>
      <c r="R73" s="89">
        <f ca="1">SUMIFS($J$25:$J$224,$C$25:$C$224,$C73,$G$25:$G$224,Lists!$A$16)</f>
        <v>0</v>
      </c>
      <c r="S73" s="89">
        <f t="shared" si="4"/>
        <v>0</v>
      </c>
      <c r="U73" s="2" t="str">
        <f t="shared" si="5"/>
        <v/>
      </c>
      <c r="W73" s="2" t="str">
        <f>IF(C73=0,"",LEFT(INDEX(Lists!$H$5:$H$49,MATCH(C73,Lists!$G$5:$G$49,0),1),1))</f>
        <v/>
      </c>
      <c r="Y73" s="4">
        <f ca="1">'Month 11'!H73+'Month 11'!I73-'Month 11'!J73</f>
        <v>0</v>
      </c>
      <c r="Z73" s="2" t="str">
        <f t="shared" ca="1" si="6"/>
        <v/>
      </c>
      <c r="AA73" s="2" t="str">
        <f t="shared" ca="1" si="10"/>
        <v/>
      </c>
      <c r="AC73" s="627" t="str">
        <f t="shared" si="7"/>
        <v>0</v>
      </c>
    </row>
    <row r="74" spans="1:29" ht="39" hidden="1" customHeight="1" x14ac:dyDescent="0.2">
      <c r="A74" s="14" t="str">
        <f>Planning!A58</f>
        <v>I050</v>
      </c>
      <c r="B74" s="9">
        <f>Planning!B58</f>
        <v>0</v>
      </c>
      <c r="C74" s="9">
        <f>Planning!C58</f>
        <v>0</v>
      </c>
      <c r="D74" s="9">
        <f>Planning!D58</f>
        <v>0</v>
      </c>
      <c r="E74" s="3">
        <f>Planning!E58</f>
        <v>0</v>
      </c>
      <c r="F74" s="3" t="str">
        <f>IF(Planning!G58&lt;&gt;0,Planning!G58,"")</f>
        <v/>
      </c>
      <c r="G74" s="194">
        <f>Planning!H58</f>
        <v>0</v>
      </c>
      <c r="H74" s="4">
        <f>Planning!AP58</f>
        <v>0</v>
      </c>
      <c r="I74" s="198">
        <f ca="1">IF(OR(W74="1",AND(W74&lt;&gt;"1",G74=Lists!$A$17)),Y74,0)</f>
        <v>0</v>
      </c>
      <c r="J74" s="174"/>
      <c r="K74" s="32" t="str">
        <f ca="1">IF(AND(W74="2",G74&lt;&gt;Lists!$A$17),AA74,Z74)</f>
        <v/>
      </c>
      <c r="L74" s="33" t="str">
        <f t="shared" ca="1" si="8"/>
        <v/>
      </c>
      <c r="M74" s="5">
        <f>Planning!AQ58</f>
        <v>0</v>
      </c>
      <c r="N74" s="5">
        <f>'Month 11'!M74+'Month 11'!N74-'Month 11'!O74</f>
        <v>0</v>
      </c>
      <c r="O74" s="166"/>
      <c r="P74" s="32" t="str">
        <f t="shared" si="1"/>
        <v/>
      </c>
      <c r="Q74" s="33" t="str">
        <f t="shared" si="9"/>
        <v/>
      </c>
      <c r="R74" s="89">
        <f ca="1">SUMIFS($J$25:$J$224,$C$25:$C$224,$C74,$G$25:$G$224,Lists!$A$16)</f>
        <v>0</v>
      </c>
      <c r="S74" s="89">
        <f t="shared" si="4"/>
        <v>0</v>
      </c>
      <c r="U74" s="2" t="str">
        <f t="shared" si="5"/>
        <v/>
      </c>
      <c r="W74" s="2" t="str">
        <f>IF(C74=0,"",LEFT(INDEX(Lists!$H$5:$H$49,MATCH(C74,Lists!$G$5:$G$49,0),1),1))</f>
        <v/>
      </c>
      <c r="Y74" s="4">
        <f ca="1">'Month 11'!H74+'Month 11'!I74-'Month 11'!J74</f>
        <v>0</v>
      </c>
      <c r="Z74" s="2" t="str">
        <f t="shared" ca="1" si="6"/>
        <v/>
      </c>
      <c r="AA74" s="2" t="str">
        <f t="shared" ca="1" si="10"/>
        <v/>
      </c>
      <c r="AC74" s="627" t="str">
        <f t="shared" si="7"/>
        <v>0</v>
      </c>
    </row>
    <row r="75" spans="1:29" ht="39" hidden="1" customHeight="1" x14ac:dyDescent="0.2">
      <c r="A75" s="14" t="str">
        <f>Planning!A59</f>
        <v>I051</v>
      </c>
      <c r="B75" s="9">
        <f>Planning!B59</f>
        <v>0</v>
      </c>
      <c r="C75" s="9">
        <f>Planning!C59</f>
        <v>0</v>
      </c>
      <c r="D75" s="9">
        <f>Planning!D59</f>
        <v>0</v>
      </c>
      <c r="E75" s="3">
        <f>Planning!E59</f>
        <v>0</v>
      </c>
      <c r="F75" s="3" t="str">
        <f>IF(Planning!G59&lt;&gt;0,Planning!G59,"")</f>
        <v/>
      </c>
      <c r="G75" s="194">
        <f>Planning!H59</f>
        <v>0</v>
      </c>
      <c r="H75" s="4">
        <f>Planning!AP59</f>
        <v>0</v>
      </c>
      <c r="I75" s="198">
        <f ca="1">IF(OR(W75="1",AND(W75&lt;&gt;"1",G75=Lists!$A$17)),Y75,0)</f>
        <v>0</v>
      </c>
      <c r="J75" s="174"/>
      <c r="K75" s="32" t="str">
        <f ca="1">IF(AND(W75="2",G75&lt;&gt;Lists!$A$17),AA75,Z75)</f>
        <v/>
      </c>
      <c r="L75" s="33" t="str">
        <f t="shared" ca="1" si="8"/>
        <v/>
      </c>
      <c r="M75" s="5">
        <f>Planning!AQ59</f>
        <v>0</v>
      </c>
      <c r="N75" s="5">
        <f>'Month 11'!M75+'Month 11'!N75-'Month 11'!O75</f>
        <v>0</v>
      </c>
      <c r="O75" s="166"/>
      <c r="P75" s="32" t="str">
        <f t="shared" si="1"/>
        <v/>
      </c>
      <c r="Q75" s="33" t="str">
        <f t="shared" si="9"/>
        <v/>
      </c>
      <c r="R75" s="89">
        <f ca="1">SUMIFS($J$25:$J$224,$C$25:$C$224,$C75,$G$25:$G$224,Lists!$A$16)</f>
        <v>0</v>
      </c>
      <c r="S75" s="89">
        <f t="shared" si="4"/>
        <v>0</v>
      </c>
      <c r="U75" s="2" t="str">
        <f t="shared" si="5"/>
        <v/>
      </c>
      <c r="W75" s="2" t="str">
        <f>IF(C75=0,"",LEFT(INDEX(Lists!$H$5:$H$49,MATCH(C75,Lists!$G$5:$G$49,0),1),1))</f>
        <v/>
      </c>
      <c r="Y75" s="4">
        <f ca="1">'Month 11'!H75+'Month 11'!I75-'Month 11'!J75</f>
        <v>0</v>
      </c>
      <c r="Z75" s="2" t="str">
        <f t="shared" ca="1" si="6"/>
        <v/>
      </c>
      <c r="AA75" s="2" t="str">
        <f t="shared" ca="1" si="10"/>
        <v/>
      </c>
      <c r="AC75" s="627" t="str">
        <f t="shared" si="7"/>
        <v>0</v>
      </c>
    </row>
    <row r="76" spans="1:29" ht="39" hidden="1" customHeight="1" x14ac:dyDescent="0.2">
      <c r="A76" s="14" t="str">
        <f>Planning!A60</f>
        <v>I052</v>
      </c>
      <c r="B76" s="9">
        <f>Planning!B60</f>
        <v>0</v>
      </c>
      <c r="C76" s="9">
        <f>Planning!C60</f>
        <v>0</v>
      </c>
      <c r="D76" s="9">
        <f>Planning!D60</f>
        <v>0</v>
      </c>
      <c r="E76" s="3">
        <f>Planning!E60</f>
        <v>0</v>
      </c>
      <c r="F76" s="3" t="str">
        <f>IF(Planning!G60&lt;&gt;0,Planning!G60,"")</f>
        <v/>
      </c>
      <c r="G76" s="194">
        <f>Planning!H60</f>
        <v>0</v>
      </c>
      <c r="H76" s="4">
        <f>Planning!AP60</f>
        <v>0</v>
      </c>
      <c r="I76" s="198">
        <f ca="1">IF(OR(W76="1",AND(W76&lt;&gt;"1",G76=Lists!$A$17)),Y76,0)</f>
        <v>0</v>
      </c>
      <c r="J76" s="174"/>
      <c r="K76" s="32" t="str">
        <f ca="1">IF(AND(W76="2",G76&lt;&gt;Lists!$A$17),AA76,Z76)</f>
        <v/>
      </c>
      <c r="L76" s="33" t="str">
        <f t="shared" ca="1" si="8"/>
        <v/>
      </c>
      <c r="M76" s="5">
        <f>Planning!AQ60</f>
        <v>0</v>
      </c>
      <c r="N76" s="5">
        <f>'Month 11'!M76+'Month 11'!N76-'Month 11'!O76</f>
        <v>0</v>
      </c>
      <c r="O76" s="166"/>
      <c r="P76" s="32" t="str">
        <f t="shared" si="1"/>
        <v/>
      </c>
      <c r="Q76" s="33" t="str">
        <f t="shared" si="9"/>
        <v/>
      </c>
      <c r="R76" s="89">
        <f ca="1">SUMIFS($J$25:$J$224,$C$25:$C$224,$C76,$G$25:$G$224,Lists!$A$16)</f>
        <v>0</v>
      </c>
      <c r="S76" s="89">
        <f t="shared" si="4"/>
        <v>0</v>
      </c>
      <c r="U76" s="2" t="str">
        <f t="shared" si="5"/>
        <v/>
      </c>
      <c r="W76" s="2" t="str">
        <f>IF(C76=0,"",LEFT(INDEX(Lists!$H$5:$H$49,MATCH(C76,Lists!$G$5:$G$49,0),1),1))</f>
        <v/>
      </c>
      <c r="Y76" s="4">
        <f ca="1">'Month 11'!H76+'Month 11'!I76-'Month 11'!J76</f>
        <v>0</v>
      </c>
      <c r="Z76" s="2" t="str">
        <f t="shared" ca="1" si="6"/>
        <v/>
      </c>
      <c r="AA76" s="2" t="str">
        <f t="shared" ca="1" si="10"/>
        <v/>
      </c>
      <c r="AC76" s="627" t="str">
        <f t="shared" si="7"/>
        <v>0</v>
      </c>
    </row>
    <row r="77" spans="1:29" ht="39" hidden="1" customHeight="1" x14ac:dyDescent="0.2">
      <c r="A77" s="14" t="str">
        <f>Planning!A61</f>
        <v>I053</v>
      </c>
      <c r="B77" s="9">
        <f>Planning!B61</f>
        <v>0</v>
      </c>
      <c r="C77" s="9">
        <f>Planning!C61</f>
        <v>0</v>
      </c>
      <c r="D77" s="9">
        <f>Planning!D61</f>
        <v>0</v>
      </c>
      <c r="E77" s="3">
        <f>Planning!E61</f>
        <v>0</v>
      </c>
      <c r="F77" s="3" t="str">
        <f>IF(Planning!G61&lt;&gt;0,Planning!G61,"")</f>
        <v/>
      </c>
      <c r="G77" s="194">
        <f>Planning!H61</f>
        <v>0</v>
      </c>
      <c r="H77" s="4">
        <f>Planning!AP61</f>
        <v>0</v>
      </c>
      <c r="I77" s="198">
        <f ca="1">IF(OR(W77="1",AND(W77&lt;&gt;"1",G77=Lists!$A$17)),Y77,0)</f>
        <v>0</v>
      </c>
      <c r="J77" s="174"/>
      <c r="K77" s="32" t="str">
        <f ca="1">IF(AND(W77="2",G77&lt;&gt;Lists!$A$17),AA77,Z77)</f>
        <v/>
      </c>
      <c r="L77" s="33" t="str">
        <f t="shared" ca="1" si="8"/>
        <v/>
      </c>
      <c r="M77" s="5">
        <f>Planning!AQ61</f>
        <v>0</v>
      </c>
      <c r="N77" s="5">
        <f>'Month 11'!M77+'Month 11'!N77-'Month 11'!O77</f>
        <v>0</v>
      </c>
      <c r="O77" s="166"/>
      <c r="P77" s="32" t="str">
        <f t="shared" si="1"/>
        <v/>
      </c>
      <c r="Q77" s="33" t="str">
        <f t="shared" si="9"/>
        <v/>
      </c>
      <c r="R77" s="89">
        <f ca="1">SUMIFS($J$25:$J$224,$C$25:$C$224,$C77,$G$25:$G$224,Lists!$A$16)</f>
        <v>0</v>
      </c>
      <c r="S77" s="89">
        <f t="shared" si="4"/>
        <v>0</v>
      </c>
      <c r="U77" s="2" t="str">
        <f t="shared" si="5"/>
        <v/>
      </c>
      <c r="W77" s="2" t="str">
        <f>IF(C77=0,"",LEFT(INDEX(Lists!$H$5:$H$49,MATCH(C77,Lists!$G$5:$G$49,0),1),1))</f>
        <v/>
      </c>
      <c r="Y77" s="4">
        <f ca="1">'Month 11'!H77+'Month 11'!I77-'Month 11'!J77</f>
        <v>0</v>
      </c>
      <c r="Z77" s="2" t="str">
        <f t="shared" ca="1" si="6"/>
        <v/>
      </c>
      <c r="AA77" s="2" t="str">
        <f t="shared" ca="1" si="10"/>
        <v/>
      </c>
      <c r="AC77" s="627" t="str">
        <f t="shared" si="7"/>
        <v>0</v>
      </c>
    </row>
    <row r="78" spans="1:29" ht="39" hidden="1" customHeight="1" x14ac:dyDescent="0.2">
      <c r="A78" s="14" t="str">
        <f>Planning!A62</f>
        <v>I054</v>
      </c>
      <c r="B78" s="9">
        <f>Planning!B62</f>
        <v>0</v>
      </c>
      <c r="C78" s="9">
        <f>Planning!C62</f>
        <v>0</v>
      </c>
      <c r="D78" s="9">
        <f>Planning!D62</f>
        <v>0</v>
      </c>
      <c r="E78" s="3">
        <f>Planning!E62</f>
        <v>0</v>
      </c>
      <c r="F78" s="3" t="str">
        <f>IF(Planning!G62&lt;&gt;0,Planning!G62,"")</f>
        <v/>
      </c>
      <c r="G78" s="194">
        <f>Planning!H62</f>
        <v>0</v>
      </c>
      <c r="H78" s="4">
        <f>Planning!AP62</f>
        <v>0</v>
      </c>
      <c r="I78" s="198">
        <f ca="1">IF(OR(W78="1",AND(W78&lt;&gt;"1",G78=Lists!$A$17)),Y78,0)</f>
        <v>0</v>
      </c>
      <c r="J78" s="174"/>
      <c r="K78" s="32" t="str">
        <f ca="1">IF(AND(W78="2",G78&lt;&gt;Lists!$A$17),AA78,Z78)</f>
        <v/>
      </c>
      <c r="L78" s="33" t="str">
        <f t="shared" ca="1" si="8"/>
        <v/>
      </c>
      <c r="M78" s="5">
        <f>Planning!AQ62</f>
        <v>0</v>
      </c>
      <c r="N78" s="5">
        <f>'Month 11'!M78+'Month 11'!N78-'Month 11'!O78</f>
        <v>0</v>
      </c>
      <c r="O78" s="166"/>
      <c r="P78" s="32" t="str">
        <f t="shared" si="1"/>
        <v/>
      </c>
      <c r="Q78" s="33" t="str">
        <f t="shared" si="9"/>
        <v/>
      </c>
      <c r="R78" s="89">
        <f ca="1">SUMIFS($J$25:$J$224,$C$25:$C$224,$C78,$G$25:$G$224,Lists!$A$16)</f>
        <v>0</v>
      </c>
      <c r="S78" s="89">
        <f t="shared" si="4"/>
        <v>0</v>
      </c>
      <c r="U78" s="2" t="str">
        <f t="shared" si="5"/>
        <v/>
      </c>
      <c r="W78" s="2" t="str">
        <f>IF(C78=0,"",LEFT(INDEX(Lists!$H$5:$H$49,MATCH(C78,Lists!$G$5:$G$49,0),1),1))</f>
        <v/>
      </c>
      <c r="Y78" s="4">
        <f ca="1">'Month 11'!H78+'Month 11'!I78-'Month 11'!J78</f>
        <v>0</v>
      </c>
      <c r="Z78" s="2" t="str">
        <f t="shared" ca="1" si="6"/>
        <v/>
      </c>
      <c r="AA78" s="2" t="str">
        <f t="shared" ca="1" si="10"/>
        <v/>
      </c>
      <c r="AC78" s="627" t="str">
        <f t="shared" si="7"/>
        <v>0</v>
      </c>
    </row>
    <row r="79" spans="1:29" ht="39" hidden="1" customHeight="1" x14ac:dyDescent="0.2">
      <c r="A79" s="14" t="str">
        <f>Planning!A63</f>
        <v>I055</v>
      </c>
      <c r="B79" s="9">
        <f>Planning!B63</f>
        <v>0</v>
      </c>
      <c r="C79" s="9">
        <f>Planning!C63</f>
        <v>0</v>
      </c>
      <c r="D79" s="9">
        <f>Planning!D63</f>
        <v>0</v>
      </c>
      <c r="E79" s="3">
        <f>Planning!E63</f>
        <v>0</v>
      </c>
      <c r="F79" s="3" t="str">
        <f>IF(Planning!G63&lt;&gt;0,Planning!G63,"")</f>
        <v/>
      </c>
      <c r="G79" s="194">
        <f>Planning!H63</f>
        <v>0</v>
      </c>
      <c r="H79" s="4">
        <f>Planning!AP63</f>
        <v>0</v>
      </c>
      <c r="I79" s="198">
        <f ca="1">IF(OR(W79="1",AND(W79&lt;&gt;"1",G79=Lists!$A$17)),Y79,0)</f>
        <v>0</v>
      </c>
      <c r="J79" s="174"/>
      <c r="K79" s="32" t="str">
        <f ca="1">IF(AND(W79="2",G79&lt;&gt;Lists!$A$17),AA79,Z79)</f>
        <v/>
      </c>
      <c r="L79" s="33" t="str">
        <f t="shared" ca="1" si="8"/>
        <v/>
      </c>
      <c r="M79" s="5">
        <f>Planning!AQ63</f>
        <v>0</v>
      </c>
      <c r="N79" s="5">
        <f>'Month 11'!M79+'Month 11'!N79-'Month 11'!O79</f>
        <v>0</v>
      </c>
      <c r="O79" s="166"/>
      <c r="P79" s="32" t="str">
        <f t="shared" si="1"/>
        <v/>
      </c>
      <c r="Q79" s="33" t="str">
        <f t="shared" si="9"/>
        <v/>
      </c>
      <c r="R79" s="89">
        <f ca="1">SUMIFS($J$25:$J$224,$C$25:$C$224,$C79,$G$25:$G$224,Lists!$A$16)</f>
        <v>0</v>
      </c>
      <c r="S79" s="89">
        <f t="shared" si="4"/>
        <v>0</v>
      </c>
      <c r="U79" s="2" t="str">
        <f t="shared" si="5"/>
        <v/>
      </c>
      <c r="W79" s="2" t="str">
        <f>IF(C79=0,"",LEFT(INDEX(Lists!$H$5:$H$49,MATCH(C79,Lists!$G$5:$G$49,0),1),1))</f>
        <v/>
      </c>
      <c r="Y79" s="4">
        <f ca="1">'Month 11'!H79+'Month 11'!I79-'Month 11'!J79</f>
        <v>0</v>
      </c>
      <c r="Z79" s="2" t="str">
        <f t="shared" ca="1" si="6"/>
        <v/>
      </c>
      <c r="AA79" s="2" t="str">
        <f t="shared" ca="1" si="10"/>
        <v/>
      </c>
      <c r="AC79" s="627" t="str">
        <f t="shared" si="7"/>
        <v>0</v>
      </c>
    </row>
    <row r="80" spans="1:29" ht="39" hidden="1" customHeight="1" x14ac:dyDescent="0.2">
      <c r="A80" s="14" t="str">
        <f>Planning!A64</f>
        <v>I056</v>
      </c>
      <c r="B80" s="9">
        <f>Planning!B64</f>
        <v>0</v>
      </c>
      <c r="C80" s="9">
        <f>Planning!C64</f>
        <v>0</v>
      </c>
      <c r="D80" s="9">
        <f>Planning!D64</f>
        <v>0</v>
      </c>
      <c r="E80" s="3">
        <f>Planning!E64</f>
        <v>0</v>
      </c>
      <c r="F80" s="3" t="str">
        <f>IF(Planning!G64&lt;&gt;0,Planning!G64,"")</f>
        <v/>
      </c>
      <c r="G80" s="194">
        <f>Planning!H64</f>
        <v>0</v>
      </c>
      <c r="H80" s="4">
        <f>Planning!AP64</f>
        <v>0</v>
      </c>
      <c r="I80" s="198">
        <f ca="1">IF(OR(W80="1",AND(W80&lt;&gt;"1",G80=Lists!$A$17)),Y80,0)</f>
        <v>0</v>
      </c>
      <c r="J80" s="174"/>
      <c r="K80" s="32" t="str">
        <f ca="1">IF(AND(W80="2",G80&lt;&gt;Lists!$A$17),AA80,Z80)</f>
        <v/>
      </c>
      <c r="L80" s="33" t="str">
        <f t="shared" ca="1" si="8"/>
        <v/>
      </c>
      <c r="M80" s="5">
        <f>Planning!AQ64</f>
        <v>0</v>
      </c>
      <c r="N80" s="5">
        <f>'Month 11'!M80+'Month 11'!N80-'Month 11'!O80</f>
        <v>0</v>
      </c>
      <c r="O80" s="166"/>
      <c r="P80" s="32" t="str">
        <f t="shared" si="1"/>
        <v/>
      </c>
      <c r="Q80" s="33" t="str">
        <f t="shared" si="9"/>
        <v/>
      </c>
      <c r="R80" s="89">
        <f ca="1">SUMIFS($J$25:$J$224,$C$25:$C$224,$C80,$G$25:$G$224,Lists!$A$16)</f>
        <v>0</v>
      </c>
      <c r="S80" s="89">
        <f t="shared" si="4"/>
        <v>0</v>
      </c>
      <c r="U80" s="2" t="str">
        <f t="shared" si="5"/>
        <v/>
      </c>
      <c r="W80" s="2" t="str">
        <f>IF(C80=0,"",LEFT(INDEX(Lists!$H$5:$H$49,MATCH(C80,Lists!$G$5:$G$49,0),1),1))</f>
        <v/>
      </c>
      <c r="Y80" s="4">
        <f ca="1">'Month 11'!H80+'Month 11'!I80-'Month 11'!J80</f>
        <v>0</v>
      </c>
      <c r="Z80" s="2" t="str">
        <f t="shared" ca="1" si="6"/>
        <v/>
      </c>
      <c r="AA80" s="2" t="str">
        <f t="shared" ca="1" si="10"/>
        <v/>
      </c>
      <c r="AC80" s="627" t="str">
        <f t="shared" si="7"/>
        <v>0</v>
      </c>
    </row>
    <row r="81" spans="1:29" ht="39" hidden="1" customHeight="1" x14ac:dyDescent="0.2">
      <c r="A81" s="14" t="str">
        <f>Planning!A65</f>
        <v>I057</v>
      </c>
      <c r="B81" s="9">
        <f>Planning!B65</f>
        <v>0</v>
      </c>
      <c r="C81" s="9">
        <f>Planning!C65</f>
        <v>0</v>
      </c>
      <c r="D81" s="9">
        <f>Planning!D65</f>
        <v>0</v>
      </c>
      <c r="E81" s="3">
        <f>Planning!E65</f>
        <v>0</v>
      </c>
      <c r="F81" s="3" t="str">
        <f>IF(Planning!G65&lt;&gt;0,Planning!G65,"")</f>
        <v/>
      </c>
      <c r="G81" s="194">
        <f>Planning!H65</f>
        <v>0</v>
      </c>
      <c r="H81" s="4">
        <f>Planning!AP65</f>
        <v>0</v>
      </c>
      <c r="I81" s="198">
        <f ca="1">IF(OR(W81="1",AND(W81&lt;&gt;"1",G81=Lists!$A$17)),Y81,0)</f>
        <v>0</v>
      </c>
      <c r="J81" s="174"/>
      <c r="K81" s="32" t="str">
        <f ca="1">IF(AND(W81="2",G81&lt;&gt;Lists!$A$17),AA81,Z81)</f>
        <v/>
      </c>
      <c r="L81" s="33" t="str">
        <f t="shared" ca="1" si="8"/>
        <v/>
      </c>
      <c r="M81" s="5">
        <f>Planning!AQ65</f>
        <v>0</v>
      </c>
      <c r="N81" s="5">
        <f>'Month 11'!M81+'Month 11'!N81-'Month 11'!O81</f>
        <v>0</v>
      </c>
      <c r="O81" s="166"/>
      <c r="P81" s="32" t="str">
        <f t="shared" si="1"/>
        <v/>
      </c>
      <c r="Q81" s="33" t="str">
        <f t="shared" si="9"/>
        <v/>
      </c>
      <c r="R81" s="89">
        <f ca="1">SUMIFS($J$25:$J$224,$C$25:$C$224,$C81,$G$25:$G$224,Lists!$A$16)</f>
        <v>0</v>
      </c>
      <c r="S81" s="89">
        <f t="shared" si="4"/>
        <v>0</v>
      </c>
      <c r="U81" s="2" t="str">
        <f t="shared" si="5"/>
        <v/>
      </c>
      <c r="W81" s="2" t="str">
        <f>IF(C81=0,"",LEFT(INDEX(Lists!$H$5:$H$49,MATCH(C81,Lists!$G$5:$G$49,0),1),1))</f>
        <v/>
      </c>
      <c r="Y81" s="4">
        <f ca="1">'Month 11'!H81+'Month 11'!I81-'Month 11'!J81</f>
        <v>0</v>
      </c>
      <c r="Z81" s="2" t="str">
        <f t="shared" ca="1" si="6"/>
        <v/>
      </c>
      <c r="AA81" s="2" t="str">
        <f t="shared" ca="1" si="10"/>
        <v/>
      </c>
      <c r="AC81" s="627" t="str">
        <f t="shared" si="7"/>
        <v>0</v>
      </c>
    </row>
    <row r="82" spans="1:29" ht="39" hidden="1" customHeight="1" x14ac:dyDescent="0.2">
      <c r="A82" s="14" t="str">
        <f>Planning!A66</f>
        <v>I058</v>
      </c>
      <c r="B82" s="9">
        <f>Planning!B66</f>
        <v>0</v>
      </c>
      <c r="C82" s="9">
        <f>Planning!C66</f>
        <v>0</v>
      </c>
      <c r="D82" s="9">
        <f>Planning!D66</f>
        <v>0</v>
      </c>
      <c r="E82" s="3">
        <f>Planning!E66</f>
        <v>0</v>
      </c>
      <c r="F82" s="3" t="str">
        <f>IF(Planning!G66&lt;&gt;0,Planning!G66,"")</f>
        <v/>
      </c>
      <c r="G82" s="194">
        <f>Planning!H66</f>
        <v>0</v>
      </c>
      <c r="H82" s="4">
        <f>Planning!AP66</f>
        <v>0</v>
      </c>
      <c r="I82" s="198">
        <f ca="1">IF(OR(W82="1",AND(W82&lt;&gt;"1",G82=Lists!$A$17)),Y82,0)</f>
        <v>0</v>
      </c>
      <c r="J82" s="174"/>
      <c r="K82" s="32" t="str">
        <f ca="1">IF(AND(W82="2",G82&lt;&gt;Lists!$A$17),AA82,Z82)</f>
        <v/>
      </c>
      <c r="L82" s="33" t="str">
        <f t="shared" ca="1" si="8"/>
        <v/>
      </c>
      <c r="M82" s="5">
        <f>Planning!AQ66</f>
        <v>0</v>
      </c>
      <c r="N82" s="5">
        <f>'Month 11'!M82+'Month 11'!N82-'Month 11'!O82</f>
        <v>0</v>
      </c>
      <c r="O82" s="166"/>
      <c r="P82" s="32" t="str">
        <f t="shared" si="1"/>
        <v/>
      </c>
      <c r="Q82" s="33" t="str">
        <f t="shared" si="9"/>
        <v/>
      </c>
      <c r="R82" s="89">
        <f ca="1">SUMIFS($J$25:$J$224,$C$25:$C$224,$C82,$G$25:$G$224,Lists!$A$16)</f>
        <v>0</v>
      </c>
      <c r="S82" s="89">
        <f t="shared" si="4"/>
        <v>0</v>
      </c>
      <c r="U82" s="2" t="str">
        <f t="shared" si="5"/>
        <v/>
      </c>
      <c r="W82" s="2" t="str">
        <f>IF(C82=0,"",LEFT(INDEX(Lists!$H$5:$H$49,MATCH(C82,Lists!$G$5:$G$49,0),1),1))</f>
        <v/>
      </c>
      <c r="Y82" s="4">
        <f ca="1">'Month 11'!H82+'Month 11'!I82-'Month 11'!J82</f>
        <v>0</v>
      </c>
      <c r="Z82" s="2" t="str">
        <f t="shared" ca="1" si="6"/>
        <v/>
      </c>
      <c r="AA82" s="2" t="str">
        <f t="shared" ca="1" si="10"/>
        <v/>
      </c>
      <c r="AC82" s="627" t="str">
        <f t="shared" si="7"/>
        <v>0</v>
      </c>
    </row>
    <row r="83" spans="1:29" ht="39" hidden="1" customHeight="1" x14ac:dyDescent="0.2">
      <c r="A83" s="14" t="str">
        <f>Planning!A67</f>
        <v>I059</v>
      </c>
      <c r="B83" s="9">
        <f>Planning!B67</f>
        <v>0</v>
      </c>
      <c r="C83" s="9">
        <f>Planning!C67</f>
        <v>0</v>
      </c>
      <c r="D83" s="9">
        <f>Planning!D67</f>
        <v>0</v>
      </c>
      <c r="E83" s="3">
        <f>Planning!E67</f>
        <v>0</v>
      </c>
      <c r="F83" s="3" t="str">
        <f>IF(Planning!G67&lt;&gt;0,Planning!G67,"")</f>
        <v/>
      </c>
      <c r="G83" s="194">
        <f>Planning!H67</f>
        <v>0</v>
      </c>
      <c r="H83" s="4">
        <f>Planning!AP67</f>
        <v>0</v>
      </c>
      <c r="I83" s="198">
        <f ca="1">IF(OR(W83="1",AND(W83&lt;&gt;"1",G83=Lists!$A$17)),Y83,0)</f>
        <v>0</v>
      </c>
      <c r="J83" s="174"/>
      <c r="K83" s="32" t="str">
        <f ca="1">IF(AND(W83="2",G83&lt;&gt;Lists!$A$17),AA83,Z83)</f>
        <v/>
      </c>
      <c r="L83" s="33" t="str">
        <f t="shared" ca="1" si="8"/>
        <v/>
      </c>
      <c r="M83" s="5">
        <f>Planning!AQ67</f>
        <v>0</v>
      </c>
      <c r="N83" s="5">
        <f>'Month 11'!M83+'Month 11'!N83-'Month 11'!O83</f>
        <v>0</v>
      </c>
      <c r="O83" s="166"/>
      <c r="P83" s="32" t="str">
        <f t="shared" si="1"/>
        <v/>
      </c>
      <c r="Q83" s="33" t="str">
        <f t="shared" si="9"/>
        <v/>
      </c>
      <c r="R83" s="89">
        <f ca="1">SUMIFS($J$25:$J$224,$C$25:$C$224,$C83,$G$25:$G$224,Lists!$A$16)</f>
        <v>0</v>
      </c>
      <c r="S83" s="89">
        <f t="shared" si="4"/>
        <v>0</v>
      </c>
      <c r="U83" s="2" t="str">
        <f t="shared" si="5"/>
        <v/>
      </c>
      <c r="W83" s="2" t="str">
        <f>IF(C83=0,"",LEFT(INDEX(Lists!$H$5:$H$49,MATCH(C83,Lists!$G$5:$G$49,0),1),1))</f>
        <v/>
      </c>
      <c r="Y83" s="4">
        <f ca="1">'Month 11'!H83+'Month 11'!I83-'Month 11'!J83</f>
        <v>0</v>
      </c>
      <c r="Z83" s="2" t="str">
        <f t="shared" ca="1" si="6"/>
        <v/>
      </c>
      <c r="AA83" s="2" t="str">
        <f t="shared" ca="1" si="10"/>
        <v/>
      </c>
      <c r="AC83" s="627" t="str">
        <f t="shared" si="7"/>
        <v>0</v>
      </c>
    </row>
    <row r="84" spans="1:29" ht="39" hidden="1" customHeight="1" x14ac:dyDescent="0.2">
      <c r="A84" s="14" t="str">
        <f>Planning!A68</f>
        <v>I060</v>
      </c>
      <c r="B84" s="9">
        <f>Planning!B68</f>
        <v>0</v>
      </c>
      <c r="C84" s="9">
        <f>Planning!C68</f>
        <v>0</v>
      </c>
      <c r="D84" s="9">
        <f>Planning!D68</f>
        <v>0</v>
      </c>
      <c r="E84" s="3">
        <f>Planning!E68</f>
        <v>0</v>
      </c>
      <c r="F84" s="3" t="str">
        <f>IF(Planning!G68&lt;&gt;0,Planning!G68,"")</f>
        <v/>
      </c>
      <c r="G84" s="194">
        <f>Planning!H68</f>
        <v>0</v>
      </c>
      <c r="H84" s="4">
        <f>Planning!AP68</f>
        <v>0</v>
      </c>
      <c r="I84" s="198">
        <f ca="1">IF(OR(W84="1",AND(W84&lt;&gt;"1",G84=Lists!$A$17)),Y84,0)</f>
        <v>0</v>
      </c>
      <c r="J84" s="174"/>
      <c r="K84" s="32" t="str">
        <f ca="1">IF(AND(W84="2",G84&lt;&gt;Lists!$A$17),AA84,Z84)</f>
        <v/>
      </c>
      <c r="L84" s="33" t="str">
        <f t="shared" ca="1" si="8"/>
        <v/>
      </c>
      <c r="M84" s="5">
        <f>Planning!AQ68</f>
        <v>0</v>
      </c>
      <c r="N84" s="5">
        <f>'Month 11'!M84+'Month 11'!N84-'Month 11'!O84</f>
        <v>0</v>
      </c>
      <c r="O84" s="166"/>
      <c r="P84" s="32" t="str">
        <f t="shared" si="1"/>
        <v/>
      </c>
      <c r="Q84" s="33" t="str">
        <f t="shared" si="9"/>
        <v/>
      </c>
      <c r="R84" s="89">
        <f ca="1">SUMIFS($J$25:$J$224,$C$25:$C$224,$C84,$G$25:$G$224,Lists!$A$16)</f>
        <v>0</v>
      </c>
      <c r="S84" s="89">
        <f t="shared" si="4"/>
        <v>0</v>
      </c>
      <c r="U84" s="2" t="str">
        <f t="shared" si="5"/>
        <v/>
      </c>
      <c r="W84" s="2" t="str">
        <f>IF(C84=0,"",LEFT(INDEX(Lists!$H$5:$H$49,MATCH(C84,Lists!$G$5:$G$49,0),1),1))</f>
        <v/>
      </c>
      <c r="Y84" s="4">
        <f ca="1">'Month 11'!H84+'Month 11'!I84-'Month 11'!J84</f>
        <v>0</v>
      </c>
      <c r="Z84" s="2" t="str">
        <f t="shared" ca="1" si="6"/>
        <v/>
      </c>
      <c r="AA84" s="2" t="str">
        <f t="shared" ca="1" si="10"/>
        <v/>
      </c>
      <c r="AC84" s="627" t="str">
        <f t="shared" si="7"/>
        <v>0</v>
      </c>
    </row>
    <row r="85" spans="1:29" ht="39" hidden="1" customHeight="1" x14ac:dyDescent="0.2">
      <c r="A85" s="14" t="str">
        <f>Planning!A69</f>
        <v>I061</v>
      </c>
      <c r="B85" s="9">
        <f>Planning!B69</f>
        <v>0</v>
      </c>
      <c r="C85" s="9">
        <f>Planning!C69</f>
        <v>0</v>
      </c>
      <c r="D85" s="9">
        <f>Planning!D69</f>
        <v>0</v>
      </c>
      <c r="E85" s="3">
        <f>Planning!E69</f>
        <v>0</v>
      </c>
      <c r="F85" s="3" t="str">
        <f>IF(Planning!G69&lt;&gt;0,Planning!G69,"")</f>
        <v/>
      </c>
      <c r="G85" s="194">
        <f>Planning!H69</f>
        <v>0</v>
      </c>
      <c r="H85" s="4">
        <f>Planning!AP69</f>
        <v>0</v>
      </c>
      <c r="I85" s="198">
        <f ca="1">IF(OR(W85="1",AND(W85&lt;&gt;"1",G85=Lists!$A$17)),Y85,0)</f>
        <v>0</v>
      </c>
      <c r="J85" s="174"/>
      <c r="K85" s="32" t="str">
        <f ca="1">IF(AND(W85="2",G85&lt;&gt;Lists!$A$17),AA85,Z85)</f>
        <v/>
      </c>
      <c r="L85" s="33" t="str">
        <f t="shared" ca="1" si="8"/>
        <v/>
      </c>
      <c r="M85" s="5">
        <f>Planning!AQ69</f>
        <v>0</v>
      </c>
      <c r="N85" s="5">
        <f>'Month 11'!M85+'Month 11'!N85-'Month 11'!O85</f>
        <v>0</v>
      </c>
      <c r="O85" s="166"/>
      <c r="P85" s="32" t="str">
        <f t="shared" si="1"/>
        <v/>
      </c>
      <c r="Q85" s="33" t="str">
        <f t="shared" si="9"/>
        <v/>
      </c>
      <c r="R85" s="89">
        <f ca="1">SUMIFS($J$25:$J$224,$C$25:$C$224,$C85,$G$25:$G$224,Lists!$A$16)</f>
        <v>0</v>
      </c>
      <c r="S85" s="89">
        <f t="shared" si="4"/>
        <v>0</v>
      </c>
      <c r="U85" s="2" t="str">
        <f t="shared" si="5"/>
        <v/>
      </c>
      <c r="W85" s="2" t="str">
        <f>IF(C85=0,"",LEFT(INDEX(Lists!$H$5:$H$49,MATCH(C85,Lists!$G$5:$G$49,0),1),1))</f>
        <v/>
      </c>
      <c r="Y85" s="4">
        <f ca="1">'Month 11'!H85+'Month 11'!I85-'Month 11'!J85</f>
        <v>0</v>
      </c>
      <c r="Z85" s="2" t="str">
        <f t="shared" ca="1" si="6"/>
        <v/>
      </c>
      <c r="AA85" s="2" t="str">
        <f t="shared" ca="1" si="10"/>
        <v/>
      </c>
      <c r="AC85" s="627" t="str">
        <f t="shared" si="7"/>
        <v>0</v>
      </c>
    </row>
    <row r="86" spans="1:29" ht="39" hidden="1" customHeight="1" x14ac:dyDescent="0.2">
      <c r="A86" s="14" t="str">
        <f>Planning!A70</f>
        <v>I062</v>
      </c>
      <c r="B86" s="9">
        <f>Planning!B70</f>
        <v>0</v>
      </c>
      <c r="C86" s="9">
        <f>Planning!C70</f>
        <v>0</v>
      </c>
      <c r="D86" s="9">
        <f>Planning!D70</f>
        <v>0</v>
      </c>
      <c r="E86" s="3">
        <f>Planning!E70</f>
        <v>0</v>
      </c>
      <c r="F86" s="3" t="str">
        <f>IF(Planning!G70&lt;&gt;0,Planning!G70,"")</f>
        <v/>
      </c>
      <c r="G86" s="194">
        <f>Planning!H70</f>
        <v>0</v>
      </c>
      <c r="H86" s="4">
        <f>Planning!AP70</f>
        <v>0</v>
      </c>
      <c r="I86" s="198">
        <f ca="1">IF(OR(W86="1",AND(W86&lt;&gt;"1",G86=Lists!$A$17)),Y86,0)</f>
        <v>0</v>
      </c>
      <c r="J86" s="174"/>
      <c r="K86" s="32" t="str">
        <f ca="1">IF(AND(W86="2",G86&lt;&gt;Lists!$A$17),AA86,Z86)</f>
        <v/>
      </c>
      <c r="L86" s="33" t="str">
        <f t="shared" ca="1" si="8"/>
        <v/>
      </c>
      <c r="M86" s="5">
        <f>Planning!AQ70</f>
        <v>0</v>
      </c>
      <c r="N86" s="5">
        <f>'Month 11'!M86+'Month 11'!N86-'Month 11'!O86</f>
        <v>0</v>
      </c>
      <c r="O86" s="166"/>
      <c r="P86" s="32" t="str">
        <f t="shared" si="1"/>
        <v/>
      </c>
      <c r="Q86" s="33" t="str">
        <f t="shared" si="9"/>
        <v/>
      </c>
      <c r="R86" s="89">
        <f ca="1">SUMIFS($J$25:$J$224,$C$25:$C$224,$C86,$G$25:$G$224,Lists!$A$16)</f>
        <v>0</v>
      </c>
      <c r="S86" s="89">
        <f t="shared" si="4"/>
        <v>0</v>
      </c>
      <c r="U86" s="2" t="str">
        <f t="shared" si="5"/>
        <v/>
      </c>
      <c r="W86" s="2" t="str">
        <f>IF(C86=0,"",LEFT(INDEX(Lists!$H$5:$H$49,MATCH(C86,Lists!$G$5:$G$49,0),1),1))</f>
        <v/>
      </c>
      <c r="Y86" s="4">
        <f ca="1">'Month 11'!H86+'Month 11'!I86-'Month 11'!J86</f>
        <v>0</v>
      </c>
      <c r="Z86" s="2" t="str">
        <f t="shared" ca="1" si="6"/>
        <v/>
      </c>
      <c r="AA86" s="2" t="str">
        <f t="shared" ca="1" si="10"/>
        <v/>
      </c>
      <c r="AC86" s="627" t="str">
        <f t="shared" si="7"/>
        <v>0</v>
      </c>
    </row>
    <row r="87" spans="1:29" ht="39" hidden="1" customHeight="1" x14ac:dyDescent="0.2">
      <c r="A87" s="14" t="str">
        <f>Planning!A71</f>
        <v>I063</v>
      </c>
      <c r="B87" s="9">
        <f>Planning!B71</f>
        <v>0</v>
      </c>
      <c r="C87" s="9">
        <f>Planning!C71</f>
        <v>0</v>
      </c>
      <c r="D87" s="9">
        <f>Planning!D71</f>
        <v>0</v>
      </c>
      <c r="E87" s="3">
        <f>Planning!E71</f>
        <v>0</v>
      </c>
      <c r="F87" s="3" t="str">
        <f>IF(Planning!G71&lt;&gt;0,Planning!G71,"")</f>
        <v/>
      </c>
      <c r="G87" s="194">
        <f>Planning!H71</f>
        <v>0</v>
      </c>
      <c r="H87" s="4">
        <f>Planning!AP71</f>
        <v>0</v>
      </c>
      <c r="I87" s="198">
        <f ca="1">IF(OR(W87="1",AND(W87&lt;&gt;"1",G87=Lists!$A$17)),Y87,0)</f>
        <v>0</v>
      </c>
      <c r="J87" s="174"/>
      <c r="K87" s="32" t="str">
        <f ca="1">IF(AND(W87="2",G87&lt;&gt;Lists!$A$17),AA87,Z87)</f>
        <v/>
      </c>
      <c r="L87" s="33" t="str">
        <f t="shared" ca="1" si="8"/>
        <v/>
      </c>
      <c r="M87" s="5">
        <f>Planning!AQ71</f>
        <v>0</v>
      </c>
      <c r="N87" s="5">
        <f>'Month 11'!M87+'Month 11'!N87-'Month 11'!O87</f>
        <v>0</v>
      </c>
      <c r="O87" s="166"/>
      <c r="P87" s="32" t="str">
        <f t="shared" si="1"/>
        <v/>
      </c>
      <c r="Q87" s="33" t="str">
        <f t="shared" si="9"/>
        <v/>
      </c>
      <c r="R87" s="89">
        <f ca="1">SUMIFS($J$25:$J$224,$C$25:$C$224,$C87,$G$25:$G$224,Lists!$A$16)</f>
        <v>0</v>
      </c>
      <c r="S87" s="89">
        <f t="shared" si="4"/>
        <v>0</v>
      </c>
      <c r="U87" s="2" t="str">
        <f t="shared" si="5"/>
        <v/>
      </c>
      <c r="W87" s="2" t="str">
        <f>IF(C87=0,"",LEFT(INDEX(Lists!$H$5:$H$49,MATCH(C87,Lists!$G$5:$G$49,0),1),1))</f>
        <v/>
      </c>
      <c r="Y87" s="4">
        <f ca="1">'Month 11'!H87+'Month 11'!I87-'Month 11'!J87</f>
        <v>0</v>
      </c>
      <c r="Z87" s="2" t="str">
        <f t="shared" ca="1" si="6"/>
        <v/>
      </c>
      <c r="AA87" s="2" t="str">
        <f t="shared" ca="1" si="10"/>
        <v/>
      </c>
      <c r="AC87" s="627" t="str">
        <f t="shared" si="7"/>
        <v>0</v>
      </c>
    </row>
    <row r="88" spans="1:29" ht="39" hidden="1" customHeight="1" x14ac:dyDescent="0.2">
      <c r="A88" s="14" t="str">
        <f>Planning!A72</f>
        <v>I064</v>
      </c>
      <c r="B88" s="9">
        <f>Planning!B72</f>
        <v>0</v>
      </c>
      <c r="C88" s="9">
        <f>Planning!C72</f>
        <v>0</v>
      </c>
      <c r="D88" s="9">
        <f>Planning!D72</f>
        <v>0</v>
      </c>
      <c r="E88" s="3">
        <f>Planning!E72</f>
        <v>0</v>
      </c>
      <c r="F88" s="3" t="str">
        <f>IF(Planning!G72&lt;&gt;0,Planning!G72,"")</f>
        <v/>
      </c>
      <c r="G88" s="194">
        <f>Planning!H72</f>
        <v>0</v>
      </c>
      <c r="H88" s="4">
        <f>Planning!AP72</f>
        <v>0</v>
      </c>
      <c r="I88" s="198">
        <f ca="1">IF(OR(W88="1",AND(W88&lt;&gt;"1",G88=Lists!$A$17)),Y88,0)</f>
        <v>0</v>
      </c>
      <c r="J88" s="174"/>
      <c r="K88" s="32" t="str">
        <f ca="1">IF(AND(W88="2",G88&lt;&gt;Lists!$A$17),AA88,Z88)</f>
        <v/>
      </c>
      <c r="L88" s="33" t="str">
        <f t="shared" ca="1" si="8"/>
        <v/>
      </c>
      <c r="M88" s="5">
        <f>Planning!AQ72</f>
        <v>0</v>
      </c>
      <c r="N88" s="5">
        <f>'Month 11'!M88+'Month 11'!N88-'Month 11'!O88</f>
        <v>0</v>
      </c>
      <c r="O88" s="166"/>
      <c r="P88" s="32" t="str">
        <f t="shared" si="1"/>
        <v/>
      </c>
      <c r="Q88" s="33" t="str">
        <f t="shared" si="9"/>
        <v/>
      </c>
      <c r="R88" s="89">
        <f ca="1">SUMIFS($J$25:$J$224,$C$25:$C$224,$C88,$G$25:$G$224,Lists!$A$16)</f>
        <v>0</v>
      </c>
      <c r="S88" s="89">
        <f t="shared" si="4"/>
        <v>0</v>
      </c>
      <c r="U88" s="2" t="str">
        <f t="shared" si="5"/>
        <v/>
      </c>
      <c r="W88" s="2" t="str">
        <f>IF(C88=0,"",LEFT(INDEX(Lists!$H$5:$H$49,MATCH(C88,Lists!$G$5:$G$49,0),1),1))</f>
        <v/>
      </c>
      <c r="Y88" s="4">
        <f ca="1">'Month 11'!H88+'Month 11'!I88-'Month 11'!J88</f>
        <v>0</v>
      </c>
      <c r="Z88" s="2" t="str">
        <f t="shared" ca="1" si="6"/>
        <v/>
      </c>
      <c r="AA88" s="2" t="str">
        <f t="shared" ca="1" si="10"/>
        <v/>
      </c>
      <c r="AC88" s="627" t="str">
        <f t="shared" si="7"/>
        <v>0</v>
      </c>
    </row>
    <row r="89" spans="1:29" ht="39" hidden="1" customHeight="1" x14ac:dyDescent="0.2">
      <c r="A89" s="14" t="str">
        <f>Planning!A73</f>
        <v>I065</v>
      </c>
      <c r="B89" s="9">
        <f>Planning!B73</f>
        <v>0</v>
      </c>
      <c r="C89" s="9">
        <f>Planning!C73</f>
        <v>0</v>
      </c>
      <c r="D89" s="9">
        <f>Planning!D73</f>
        <v>0</v>
      </c>
      <c r="E89" s="3">
        <f>Planning!E73</f>
        <v>0</v>
      </c>
      <c r="F89" s="3" t="str">
        <f>IF(Planning!G73&lt;&gt;0,Planning!G73,"")</f>
        <v/>
      </c>
      <c r="G89" s="194">
        <f>Planning!H73</f>
        <v>0</v>
      </c>
      <c r="H89" s="4">
        <f>Planning!AP73</f>
        <v>0</v>
      </c>
      <c r="I89" s="198">
        <f ca="1">IF(OR(W89="1",AND(W89&lt;&gt;"1",G89=Lists!$A$17)),Y89,0)</f>
        <v>0</v>
      </c>
      <c r="J89" s="174"/>
      <c r="K89" s="32" t="str">
        <f ca="1">IF(AND(W89="2",G89&lt;&gt;Lists!$A$17),AA89,Z89)</f>
        <v/>
      </c>
      <c r="L89" s="33" t="str">
        <f t="shared" ref="L89:L120" ca="1" si="11">IF($U89=ExcluirDelPLogro,"",IF(AND(H89=0,I89=0,J89=0),"",K89))</f>
        <v/>
      </c>
      <c r="M89" s="5">
        <f>Planning!AQ73</f>
        <v>0</v>
      </c>
      <c r="N89" s="5">
        <f>'Month 11'!M89+'Month 11'!N89-'Month 11'!O89</f>
        <v>0</v>
      </c>
      <c r="O89" s="166"/>
      <c r="P89" s="32" t="str">
        <f t="shared" si="1"/>
        <v/>
      </c>
      <c r="Q89" s="33" t="str">
        <f t="shared" ref="Q89:Q120" si="12">IF($U89=ExcluirDelPLogro,"",IF(AND(M89=0,N89=0,O89=0),"",P89))</f>
        <v/>
      </c>
      <c r="R89" s="89">
        <f ca="1">SUMIFS($J$25:$J$224,$C$25:$C$224,$C89,$G$25:$G$224,Lists!$A$16)</f>
        <v>0</v>
      </c>
      <c r="S89" s="89">
        <f t="shared" si="4"/>
        <v>0</v>
      </c>
      <c r="U89" s="2" t="str">
        <f t="shared" si="5"/>
        <v/>
      </c>
      <c r="W89" s="2" t="str">
        <f>IF(C89=0,"",LEFT(INDEX(Lists!$H$5:$H$49,MATCH(C89,Lists!$G$5:$G$49,0),1),1))</f>
        <v/>
      </c>
      <c r="Y89" s="4">
        <f ca="1">'Month 11'!H89+'Month 11'!I89-'Month 11'!J89</f>
        <v>0</v>
      </c>
      <c r="Z89" s="2" t="str">
        <f t="shared" ca="1" si="6"/>
        <v/>
      </c>
      <c r="AA89" s="2" t="str">
        <f t="shared" ref="AA89:AA120" ca="1" si="13">IF(AND(H89=0,I89=0,J89=0),"",IF(J89&gt;0,H89/J89,0))</f>
        <v/>
      </c>
      <c r="AC89" s="627" t="str">
        <f t="shared" si="7"/>
        <v>0</v>
      </c>
    </row>
    <row r="90" spans="1:29" ht="39" hidden="1" customHeight="1" x14ac:dyDescent="0.2">
      <c r="A90" s="14" t="str">
        <f>Planning!A74</f>
        <v>I066</v>
      </c>
      <c r="B90" s="9">
        <f>Planning!B74</f>
        <v>0</v>
      </c>
      <c r="C90" s="9">
        <f>Planning!C74</f>
        <v>0</v>
      </c>
      <c r="D90" s="9">
        <f>Planning!D74</f>
        <v>0</v>
      </c>
      <c r="E90" s="3">
        <f>Planning!E74</f>
        <v>0</v>
      </c>
      <c r="F90" s="3" t="str">
        <f>IF(Planning!G74&lt;&gt;0,Planning!G74,"")</f>
        <v/>
      </c>
      <c r="G90" s="194">
        <f>Planning!H74</f>
        <v>0</v>
      </c>
      <c r="H90" s="4">
        <f>Planning!AP74</f>
        <v>0</v>
      </c>
      <c r="I90" s="198">
        <f ca="1">IF(OR(W90="1",AND(W90&lt;&gt;"1",G90=Lists!$A$17)),Y90,0)</f>
        <v>0</v>
      </c>
      <c r="J90" s="174"/>
      <c r="K90" s="32" t="str">
        <f ca="1">IF(AND(W90="2",G90&lt;&gt;Lists!$A$17),AA90,Z90)</f>
        <v/>
      </c>
      <c r="L90" s="33" t="str">
        <f t="shared" ca="1" si="11"/>
        <v/>
      </c>
      <c r="M90" s="5">
        <f>Planning!AQ74</f>
        <v>0</v>
      </c>
      <c r="N90" s="5">
        <f>'Month 11'!M90+'Month 11'!N90-'Month 11'!O90</f>
        <v>0</v>
      </c>
      <c r="O90" s="166"/>
      <c r="P90" s="32" t="str">
        <f t="shared" ref="P90:P153" si="14">IF(AND(M90=0,N90=0,O90=0),"",IF((M90+N90)&gt;0,O90/(M90+N90),O90))</f>
        <v/>
      </c>
      <c r="Q90" s="33" t="str">
        <f t="shared" si="12"/>
        <v/>
      </c>
      <c r="R90" s="89">
        <f ca="1">SUMIFS($J$25:$J$224,$C$25:$C$224,$C90,$G$25:$G$224,Lists!$A$16)</f>
        <v>0</v>
      </c>
      <c r="S90" s="89">
        <f t="shared" ref="S90:S153" si="15">SUMIFS($O$25:$O$224,$C$25:$C$224,$C90,$G$25:$G$224,"&lt;&gt;0")</f>
        <v>0</v>
      </c>
      <c r="U90" s="2" t="str">
        <f t="shared" ref="U90:U153" si="16">IF(B90=0,"",IF(LEFT(B90,1)="1","1","2"))</f>
        <v/>
      </c>
      <c r="W90" s="2" t="str">
        <f>IF(C90=0,"",LEFT(INDEX(Lists!$H$5:$H$49,MATCH(C90,Lists!$G$5:$G$49,0),1),1))</f>
        <v/>
      </c>
      <c r="Y90" s="4">
        <f ca="1">'Month 11'!H90+'Month 11'!I90-'Month 11'!J90</f>
        <v>0</v>
      </c>
      <c r="Z90" s="2" t="str">
        <f t="shared" ref="Z90:Z153" ca="1" si="17">IF(AND(H90=0,I90=0,J90=0),"",IF((H90+I90)&gt;0,J90/(H90+I90),J90))</f>
        <v/>
      </c>
      <c r="AA90" s="2" t="str">
        <f t="shared" ca="1" si="13"/>
        <v/>
      </c>
      <c r="AC90" s="627" t="str">
        <f t="shared" ref="AC90:AC153" si="18">U90&amp;C90</f>
        <v>0</v>
      </c>
    </row>
    <row r="91" spans="1:29" ht="39" hidden="1" customHeight="1" x14ac:dyDescent="0.2">
      <c r="A91" s="14" t="str">
        <f>Planning!A75</f>
        <v>I067</v>
      </c>
      <c r="B91" s="9">
        <f>Planning!B75</f>
        <v>0</v>
      </c>
      <c r="C91" s="9">
        <f>Planning!C75</f>
        <v>0</v>
      </c>
      <c r="D91" s="9">
        <f>Planning!D75</f>
        <v>0</v>
      </c>
      <c r="E91" s="3">
        <f>Planning!E75</f>
        <v>0</v>
      </c>
      <c r="F91" s="3" t="str">
        <f>IF(Planning!G75&lt;&gt;0,Planning!G75,"")</f>
        <v/>
      </c>
      <c r="G91" s="194">
        <f>Planning!H75</f>
        <v>0</v>
      </c>
      <c r="H91" s="4">
        <f>Planning!AP75</f>
        <v>0</v>
      </c>
      <c r="I91" s="198">
        <f ca="1">IF(OR(W91="1",AND(W91&lt;&gt;"1",G91=Lists!$A$17)),Y91,0)</f>
        <v>0</v>
      </c>
      <c r="J91" s="174"/>
      <c r="K91" s="32" t="str">
        <f ca="1">IF(AND(W91="2",G91&lt;&gt;Lists!$A$17),AA91,Z91)</f>
        <v/>
      </c>
      <c r="L91" s="33" t="str">
        <f t="shared" ca="1" si="11"/>
        <v/>
      </c>
      <c r="M91" s="5">
        <f>Planning!AQ75</f>
        <v>0</v>
      </c>
      <c r="N91" s="5">
        <f>'Month 11'!M91+'Month 11'!N91-'Month 11'!O91</f>
        <v>0</v>
      </c>
      <c r="O91" s="166"/>
      <c r="P91" s="32" t="str">
        <f t="shared" si="14"/>
        <v/>
      </c>
      <c r="Q91" s="33" t="str">
        <f t="shared" si="12"/>
        <v/>
      </c>
      <c r="R91" s="89">
        <f ca="1">SUMIFS($J$25:$J$224,$C$25:$C$224,$C91,$G$25:$G$224,Lists!$A$16)</f>
        <v>0</v>
      </c>
      <c r="S91" s="89">
        <f t="shared" si="15"/>
        <v>0</v>
      </c>
      <c r="U91" s="2" t="str">
        <f t="shared" si="16"/>
        <v/>
      </c>
      <c r="W91" s="2" t="str">
        <f>IF(C91=0,"",LEFT(INDEX(Lists!$H$5:$H$49,MATCH(C91,Lists!$G$5:$G$49,0),1),1))</f>
        <v/>
      </c>
      <c r="Y91" s="4">
        <f ca="1">'Month 11'!H91+'Month 11'!I91-'Month 11'!J91</f>
        <v>0</v>
      </c>
      <c r="Z91" s="2" t="str">
        <f t="shared" ca="1" si="17"/>
        <v/>
      </c>
      <c r="AA91" s="2" t="str">
        <f t="shared" ca="1" si="13"/>
        <v/>
      </c>
      <c r="AC91" s="627" t="str">
        <f t="shared" si="18"/>
        <v>0</v>
      </c>
    </row>
    <row r="92" spans="1:29" ht="39" hidden="1" customHeight="1" x14ac:dyDescent="0.2">
      <c r="A92" s="14" t="str">
        <f>Planning!A76</f>
        <v>I068</v>
      </c>
      <c r="B92" s="9">
        <f>Planning!B76</f>
        <v>0</v>
      </c>
      <c r="C92" s="9">
        <f>Planning!C76</f>
        <v>0</v>
      </c>
      <c r="D92" s="9">
        <f>Planning!D76</f>
        <v>0</v>
      </c>
      <c r="E92" s="3">
        <f>Planning!E76</f>
        <v>0</v>
      </c>
      <c r="F92" s="3" t="str">
        <f>IF(Planning!G76&lt;&gt;0,Planning!G76,"")</f>
        <v/>
      </c>
      <c r="G92" s="194">
        <f>Planning!H76</f>
        <v>0</v>
      </c>
      <c r="H92" s="4">
        <f>Planning!AP76</f>
        <v>0</v>
      </c>
      <c r="I92" s="198">
        <f ca="1">IF(OR(W92="1",AND(W92&lt;&gt;"1",G92=Lists!$A$17)),Y92,0)</f>
        <v>0</v>
      </c>
      <c r="J92" s="174"/>
      <c r="K92" s="32" t="str">
        <f ca="1">IF(AND(W92="2",G92&lt;&gt;Lists!$A$17),AA92,Z92)</f>
        <v/>
      </c>
      <c r="L92" s="33" t="str">
        <f t="shared" ca="1" si="11"/>
        <v/>
      </c>
      <c r="M92" s="5">
        <f>Planning!AQ76</f>
        <v>0</v>
      </c>
      <c r="N92" s="5">
        <f>'Month 11'!M92+'Month 11'!N92-'Month 11'!O92</f>
        <v>0</v>
      </c>
      <c r="O92" s="166"/>
      <c r="P92" s="32" t="str">
        <f t="shared" si="14"/>
        <v/>
      </c>
      <c r="Q92" s="33" t="str">
        <f t="shared" si="12"/>
        <v/>
      </c>
      <c r="R92" s="89">
        <f ca="1">SUMIFS($J$25:$J$224,$C$25:$C$224,$C92,$G$25:$G$224,Lists!$A$16)</f>
        <v>0</v>
      </c>
      <c r="S92" s="89">
        <f t="shared" si="15"/>
        <v>0</v>
      </c>
      <c r="U92" s="2" t="str">
        <f t="shared" si="16"/>
        <v/>
      </c>
      <c r="W92" s="2" t="str">
        <f>IF(C92=0,"",LEFT(INDEX(Lists!$H$5:$H$49,MATCH(C92,Lists!$G$5:$G$49,0),1),1))</f>
        <v/>
      </c>
      <c r="Y92" s="4">
        <f ca="1">'Month 11'!H92+'Month 11'!I92-'Month 11'!J92</f>
        <v>0</v>
      </c>
      <c r="Z92" s="2" t="str">
        <f t="shared" ca="1" si="17"/>
        <v/>
      </c>
      <c r="AA92" s="2" t="str">
        <f t="shared" ca="1" si="13"/>
        <v/>
      </c>
      <c r="AC92" s="627" t="str">
        <f t="shared" si="18"/>
        <v>0</v>
      </c>
    </row>
    <row r="93" spans="1:29" ht="39" hidden="1" customHeight="1" x14ac:dyDescent="0.2">
      <c r="A93" s="14" t="str">
        <f>Planning!A77</f>
        <v>I069</v>
      </c>
      <c r="B93" s="9">
        <f>Planning!B77</f>
        <v>0</v>
      </c>
      <c r="C93" s="9">
        <f>Planning!C77</f>
        <v>0</v>
      </c>
      <c r="D93" s="9">
        <f>Planning!D77</f>
        <v>0</v>
      </c>
      <c r="E93" s="3">
        <f>Planning!E77</f>
        <v>0</v>
      </c>
      <c r="F93" s="3" t="str">
        <f>IF(Planning!G77&lt;&gt;0,Planning!G77,"")</f>
        <v/>
      </c>
      <c r="G93" s="194">
        <f>Planning!H77</f>
        <v>0</v>
      </c>
      <c r="H93" s="4">
        <f>Planning!AP77</f>
        <v>0</v>
      </c>
      <c r="I93" s="198">
        <f ca="1">IF(OR(W93="1",AND(W93&lt;&gt;"1",G93=Lists!$A$17)),Y93,0)</f>
        <v>0</v>
      </c>
      <c r="J93" s="174"/>
      <c r="K93" s="32" t="str">
        <f ca="1">IF(AND(W93="2",G93&lt;&gt;Lists!$A$17),AA93,Z93)</f>
        <v/>
      </c>
      <c r="L93" s="33" t="str">
        <f t="shared" ca="1" si="11"/>
        <v/>
      </c>
      <c r="M93" s="5">
        <f>Planning!AQ77</f>
        <v>0</v>
      </c>
      <c r="N93" s="5">
        <f>'Month 11'!M93+'Month 11'!N93-'Month 11'!O93</f>
        <v>0</v>
      </c>
      <c r="O93" s="166"/>
      <c r="P93" s="32" t="str">
        <f t="shared" si="14"/>
        <v/>
      </c>
      <c r="Q93" s="33" t="str">
        <f t="shared" si="12"/>
        <v/>
      </c>
      <c r="R93" s="89">
        <f ca="1">SUMIFS($J$25:$J$224,$C$25:$C$224,$C93,$G$25:$G$224,Lists!$A$16)</f>
        <v>0</v>
      </c>
      <c r="S93" s="89">
        <f t="shared" si="15"/>
        <v>0</v>
      </c>
      <c r="U93" s="2" t="str">
        <f t="shared" si="16"/>
        <v/>
      </c>
      <c r="W93" s="2" t="str">
        <f>IF(C93=0,"",LEFT(INDEX(Lists!$H$5:$H$49,MATCH(C93,Lists!$G$5:$G$49,0),1),1))</f>
        <v/>
      </c>
      <c r="Y93" s="4">
        <f ca="1">'Month 11'!H93+'Month 11'!I93-'Month 11'!J93</f>
        <v>0</v>
      </c>
      <c r="Z93" s="2" t="str">
        <f t="shared" ca="1" si="17"/>
        <v/>
      </c>
      <c r="AA93" s="2" t="str">
        <f t="shared" ca="1" si="13"/>
        <v/>
      </c>
      <c r="AC93" s="627" t="str">
        <f t="shared" si="18"/>
        <v>0</v>
      </c>
    </row>
    <row r="94" spans="1:29" ht="39" hidden="1" customHeight="1" x14ac:dyDescent="0.2">
      <c r="A94" s="14" t="str">
        <f>Planning!A78</f>
        <v>I070</v>
      </c>
      <c r="B94" s="9">
        <f>Planning!B78</f>
        <v>0</v>
      </c>
      <c r="C94" s="9">
        <f>Planning!C78</f>
        <v>0</v>
      </c>
      <c r="D94" s="9">
        <f>Planning!D78</f>
        <v>0</v>
      </c>
      <c r="E94" s="3">
        <f>Planning!E78</f>
        <v>0</v>
      </c>
      <c r="F94" s="3" t="str">
        <f>IF(Planning!G78&lt;&gt;0,Planning!G78,"")</f>
        <v/>
      </c>
      <c r="G94" s="194">
        <f>Planning!H78</f>
        <v>0</v>
      </c>
      <c r="H94" s="4">
        <f>Planning!AP78</f>
        <v>0</v>
      </c>
      <c r="I94" s="198">
        <f ca="1">IF(OR(W94="1",AND(W94&lt;&gt;"1",G94=Lists!$A$17)),Y94,0)</f>
        <v>0</v>
      </c>
      <c r="J94" s="174"/>
      <c r="K94" s="32" t="str">
        <f ca="1">IF(AND(W94="2",G94&lt;&gt;Lists!$A$17),AA94,Z94)</f>
        <v/>
      </c>
      <c r="L94" s="33" t="str">
        <f t="shared" ca="1" si="11"/>
        <v/>
      </c>
      <c r="M94" s="5">
        <f>Planning!AQ78</f>
        <v>0</v>
      </c>
      <c r="N94" s="5">
        <f>'Month 11'!M94+'Month 11'!N94-'Month 11'!O94</f>
        <v>0</v>
      </c>
      <c r="O94" s="166"/>
      <c r="P94" s="32" t="str">
        <f t="shared" si="14"/>
        <v/>
      </c>
      <c r="Q94" s="33" t="str">
        <f t="shared" si="12"/>
        <v/>
      </c>
      <c r="R94" s="89">
        <f ca="1">SUMIFS($J$25:$J$224,$C$25:$C$224,$C94,$G$25:$G$224,Lists!$A$16)</f>
        <v>0</v>
      </c>
      <c r="S94" s="89">
        <f t="shared" si="15"/>
        <v>0</v>
      </c>
      <c r="U94" s="2" t="str">
        <f t="shared" si="16"/>
        <v/>
      </c>
      <c r="W94" s="2" t="str">
        <f>IF(C94=0,"",LEFT(INDEX(Lists!$H$5:$H$49,MATCH(C94,Lists!$G$5:$G$49,0),1),1))</f>
        <v/>
      </c>
      <c r="Y94" s="4">
        <f ca="1">'Month 11'!H94+'Month 11'!I94-'Month 11'!J94</f>
        <v>0</v>
      </c>
      <c r="Z94" s="2" t="str">
        <f t="shared" ca="1" si="17"/>
        <v/>
      </c>
      <c r="AA94" s="2" t="str">
        <f t="shared" ca="1" si="13"/>
        <v/>
      </c>
      <c r="AC94" s="627" t="str">
        <f t="shared" si="18"/>
        <v>0</v>
      </c>
    </row>
    <row r="95" spans="1:29" ht="39" hidden="1" customHeight="1" x14ac:dyDescent="0.2">
      <c r="A95" s="14" t="str">
        <f>Planning!A79</f>
        <v>I071</v>
      </c>
      <c r="B95" s="9">
        <f>Planning!B79</f>
        <v>0</v>
      </c>
      <c r="C95" s="9">
        <f>Planning!C79</f>
        <v>0</v>
      </c>
      <c r="D95" s="9">
        <f>Planning!D79</f>
        <v>0</v>
      </c>
      <c r="E95" s="3">
        <f>Planning!E79</f>
        <v>0</v>
      </c>
      <c r="F95" s="3" t="str">
        <f>IF(Planning!G79&lt;&gt;0,Planning!G79,"")</f>
        <v/>
      </c>
      <c r="G95" s="194">
        <f>Planning!H79</f>
        <v>0</v>
      </c>
      <c r="H95" s="4">
        <f>Planning!AP79</f>
        <v>0</v>
      </c>
      <c r="I95" s="198">
        <f ca="1">IF(OR(W95="1",AND(W95&lt;&gt;"1",G95=Lists!$A$17)),Y95,0)</f>
        <v>0</v>
      </c>
      <c r="J95" s="174"/>
      <c r="K95" s="32" t="str">
        <f ca="1">IF(AND(W95="2",G95&lt;&gt;Lists!$A$17),AA95,Z95)</f>
        <v/>
      </c>
      <c r="L95" s="33" t="str">
        <f t="shared" ca="1" si="11"/>
        <v/>
      </c>
      <c r="M95" s="5">
        <f>Planning!AQ79</f>
        <v>0</v>
      </c>
      <c r="N95" s="5">
        <f>'Month 11'!M95+'Month 11'!N95-'Month 11'!O95</f>
        <v>0</v>
      </c>
      <c r="O95" s="166"/>
      <c r="P95" s="32" t="str">
        <f t="shared" si="14"/>
        <v/>
      </c>
      <c r="Q95" s="33" t="str">
        <f t="shared" si="12"/>
        <v/>
      </c>
      <c r="R95" s="89">
        <f ca="1">SUMIFS($J$25:$J$224,$C$25:$C$224,$C95,$G$25:$G$224,Lists!$A$16)</f>
        <v>0</v>
      </c>
      <c r="S95" s="89">
        <f t="shared" si="15"/>
        <v>0</v>
      </c>
      <c r="U95" s="2" t="str">
        <f t="shared" si="16"/>
        <v/>
      </c>
      <c r="W95" s="2" t="str">
        <f>IF(C95=0,"",LEFT(INDEX(Lists!$H$5:$H$49,MATCH(C95,Lists!$G$5:$G$49,0),1),1))</f>
        <v/>
      </c>
      <c r="Y95" s="4">
        <f ca="1">'Month 11'!H95+'Month 11'!I95-'Month 11'!J95</f>
        <v>0</v>
      </c>
      <c r="Z95" s="2" t="str">
        <f t="shared" ca="1" si="17"/>
        <v/>
      </c>
      <c r="AA95" s="2" t="str">
        <f t="shared" ca="1" si="13"/>
        <v/>
      </c>
      <c r="AC95" s="627" t="str">
        <f t="shared" si="18"/>
        <v>0</v>
      </c>
    </row>
    <row r="96" spans="1:29" ht="39" hidden="1" customHeight="1" x14ac:dyDescent="0.2">
      <c r="A96" s="14" t="str">
        <f>Planning!A80</f>
        <v>I072</v>
      </c>
      <c r="B96" s="9">
        <f>Planning!B80</f>
        <v>0</v>
      </c>
      <c r="C96" s="9">
        <f>Planning!C80</f>
        <v>0</v>
      </c>
      <c r="D96" s="9">
        <f>Planning!D80</f>
        <v>0</v>
      </c>
      <c r="E96" s="3">
        <f>Planning!E80</f>
        <v>0</v>
      </c>
      <c r="F96" s="3" t="str">
        <f>IF(Planning!G80&lt;&gt;0,Planning!G80,"")</f>
        <v/>
      </c>
      <c r="G96" s="194">
        <f>Planning!H80</f>
        <v>0</v>
      </c>
      <c r="H96" s="4">
        <f>Planning!AP80</f>
        <v>0</v>
      </c>
      <c r="I96" s="198">
        <f ca="1">IF(OR(W96="1",AND(W96&lt;&gt;"1",G96=Lists!$A$17)),Y96,0)</f>
        <v>0</v>
      </c>
      <c r="J96" s="174"/>
      <c r="K96" s="32" t="str">
        <f ca="1">IF(AND(W96="2",G96&lt;&gt;Lists!$A$17),AA96,Z96)</f>
        <v/>
      </c>
      <c r="L96" s="33" t="str">
        <f t="shared" ca="1" si="11"/>
        <v/>
      </c>
      <c r="M96" s="5">
        <f>Planning!AQ80</f>
        <v>0</v>
      </c>
      <c r="N96" s="5">
        <f>'Month 11'!M96+'Month 11'!N96-'Month 11'!O96</f>
        <v>0</v>
      </c>
      <c r="O96" s="166"/>
      <c r="P96" s="32" t="str">
        <f t="shared" si="14"/>
        <v/>
      </c>
      <c r="Q96" s="33" t="str">
        <f t="shared" si="12"/>
        <v/>
      </c>
      <c r="R96" s="89">
        <f ca="1">SUMIFS($J$25:$J$224,$C$25:$C$224,$C96,$G$25:$G$224,Lists!$A$16)</f>
        <v>0</v>
      </c>
      <c r="S96" s="89">
        <f t="shared" si="15"/>
        <v>0</v>
      </c>
      <c r="U96" s="2" t="str">
        <f t="shared" si="16"/>
        <v/>
      </c>
      <c r="W96" s="2" t="str">
        <f>IF(C96=0,"",LEFT(INDEX(Lists!$H$5:$H$49,MATCH(C96,Lists!$G$5:$G$49,0),1),1))</f>
        <v/>
      </c>
      <c r="Y96" s="4">
        <f ca="1">'Month 11'!H96+'Month 11'!I96-'Month 11'!J96</f>
        <v>0</v>
      </c>
      <c r="Z96" s="2" t="str">
        <f t="shared" ca="1" si="17"/>
        <v/>
      </c>
      <c r="AA96" s="2" t="str">
        <f t="shared" ca="1" si="13"/>
        <v/>
      </c>
      <c r="AC96" s="627" t="str">
        <f t="shared" si="18"/>
        <v>0</v>
      </c>
    </row>
    <row r="97" spans="1:29" ht="39" hidden="1" customHeight="1" x14ac:dyDescent="0.2">
      <c r="A97" s="14" t="str">
        <f>Planning!A81</f>
        <v>I073</v>
      </c>
      <c r="B97" s="9">
        <f>Planning!B81</f>
        <v>0</v>
      </c>
      <c r="C97" s="9">
        <f>Planning!C81</f>
        <v>0</v>
      </c>
      <c r="D97" s="9">
        <f>Planning!D81</f>
        <v>0</v>
      </c>
      <c r="E97" s="3">
        <f>Planning!E81</f>
        <v>0</v>
      </c>
      <c r="F97" s="3" t="str">
        <f>IF(Planning!G81&lt;&gt;0,Planning!G81,"")</f>
        <v/>
      </c>
      <c r="G97" s="194">
        <f>Planning!H81</f>
        <v>0</v>
      </c>
      <c r="H97" s="4">
        <f>Planning!AP81</f>
        <v>0</v>
      </c>
      <c r="I97" s="198">
        <f ca="1">IF(OR(W97="1",AND(W97&lt;&gt;"1",G97=Lists!$A$17)),Y97,0)</f>
        <v>0</v>
      </c>
      <c r="J97" s="174"/>
      <c r="K97" s="32" t="str">
        <f ca="1">IF(AND(W97="2",G97&lt;&gt;Lists!$A$17),AA97,Z97)</f>
        <v/>
      </c>
      <c r="L97" s="33" t="str">
        <f t="shared" ca="1" si="11"/>
        <v/>
      </c>
      <c r="M97" s="5">
        <f>Planning!AQ81</f>
        <v>0</v>
      </c>
      <c r="N97" s="5">
        <f>'Month 11'!M97+'Month 11'!N97-'Month 11'!O97</f>
        <v>0</v>
      </c>
      <c r="O97" s="166"/>
      <c r="P97" s="32" t="str">
        <f t="shared" si="14"/>
        <v/>
      </c>
      <c r="Q97" s="33" t="str">
        <f t="shared" si="12"/>
        <v/>
      </c>
      <c r="R97" s="89">
        <f ca="1">SUMIFS($J$25:$J$224,$C$25:$C$224,$C97,$G$25:$G$224,Lists!$A$16)</f>
        <v>0</v>
      </c>
      <c r="S97" s="89">
        <f t="shared" si="15"/>
        <v>0</v>
      </c>
      <c r="U97" s="2" t="str">
        <f t="shared" si="16"/>
        <v/>
      </c>
      <c r="W97" s="2" t="str">
        <f>IF(C97=0,"",LEFT(INDEX(Lists!$H$5:$H$49,MATCH(C97,Lists!$G$5:$G$49,0),1),1))</f>
        <v/>
      </c>
      <c r="Y97" s="4">
        <f ca="1">'Month 11'!H97+'Month 11'!I97-'Month 11'!J97</f>
        <v>0</v>
      </c>
      <c r="Z97" s="2" t="str">
        <f t="shared" ca="1" si="17"/>
        <v/>
      </c>
      <c r="AA97" s="2" t="str">
        <f t="shared" ca="1" si="13"/>
        <v/>
      </c>
      <c r="AC97" s="627" t="str">
        <f t="shared" si="18"/>
        <v>0</v>
      </c>
    </row>
    <row r="98" spans="1:29" ht="39" hidden="1" customHeight="1" x14ac:dyDescent="0.2">
      <c r="A98" s="14" t="str">
        <f>Planning!A82</f>
        <v>I074</v>
      </c>
      <c r="B98" s="9">
        <f>Planning!B82</f>
        <v>0</v>
      </c>
      <c r="C98" s="9">
        <f>Planning!C82</f>
        <v>0</v>
      </c>
      <c r="D98" s="9">
        <f>Planning!D82</f>
        <v>0</v>
      </c>
      <c r="E98" s="3">
        <f>Planning!E82</f>
        <v>0</v>
      </c>
      <c r="F98" s="3" t="str">
        <f>IF(Planning!G82&lt;&gt;0,Planning!G82,"")</f>
        <v/>
      </c>
      <c r="G98" s="194">
        <f>Planning!H82</f>
        <v>0</v>
      </c>
      <c r="H98" s="4">
        <f>Planning!AP82</f>
        <v>0</v>
      </c>
      <c r="I98" s="198">
        <f ca="1">IF(OR(W98="1",AND(W98&lt;&gt;"1",G98=Lists!$A$17)),Y98,0)</f>
        <v>0</v>
      </c>
      <c r="J98" s="174"/>
      <c r="K98" s="32" t="str">
        <f ca="1">IF(AND(W98="2",G98&lt;&gt;Lists!$A$17),AA98,Z98)</f>
        <v/>
      </c>
      <c r="L98" s="33" t="str">
        <f t="shared" ca="1" si="11"/>
        <v/>
      </c>
      <c r="M98" s="5">
        <f>Planning!AQ82</f>
        <v>0</v>
      </c>
      <c r="N98" s="5">
        <f>'Month 11'!M98+'Month 11'!N98-'Month 11'!O98</f>
        <v>0</v>
      </c>
      <c r="O98" s="166"/>
      <c r="P98" s="32" t="str">
        <f t="shared" si="14"/>
        <v/>
      </c>
      <c r="Q98" s="33" t="str">
        <f t="shared" si="12"/>
        <v/>
      </c>
      <c r="R98" s="89">
        <f ca="1">SUMIFS($J$25:$J$224,$C$25:$C$224,$C98,$G$25:$G$224,Lists!$A$16)</f>
        <v>0</v>
      </c>
      <c r="S98" s="89">
        <f t="shared" si="15"/>
        <v>0</v>
      </c>
      <c r="U98" s="2" t="str">
        <f t="shared" si="16"/>
        <v/>
      </c>
      <c r="W98" s="2" t="str">
        <f>IF(C98=0,"",LEFT(INDEX(Lists!$H$5:$H$49,MATCH(C98,Lists!$G$5:$G$49,0),1),1))</f>
        <v/>
      </c>
      <c r="Y98" s="4">
        <f ca="1">'Month 11'!H98+'Month 11'!I98-'Month 11'!J98</f>
        <v>0</v>
      </c>
      <c r="Z98" s="2" t="str">
        <f t="shared" ca="1" si="17"/>
        <v/>
      </c>
      <c r="AA98" s="2" t="str">
        <f t="shared" ca="1" si="13"/>
        <v/>
      </c>
      <c r="AC98" s="627" t="str">
        <f t="shared" si="18"/>
        <v>0</v>
      </c>
    </row>
    <row r="99" spans="1:29" ht="39" hidden="1" customHeight="1" x14ac:dyDescent="0.2">
      <c r="A99" s="14" t="str">
        <f>Planning!A83</f>
        <v>I075</v>
      </c>
      <c r="B99" s="9">
        <f>Planning!B83</f>
        <v>0</v>
      </c>
      <c r="C99" s="9">
        <f>Planning!C83</f>
        <v>0</v>
      </c>
      <c r="D99" s="9">
        <f>Planning!D83</f>
        <v>0</v>
      </c>
      <c r="E99" s="3">
        <f>Planning!E83</f>
        <v>0</v>
      </c>
      <c r="F99" s="3" t="str">
        <f>IF(Planning!G83&lt;&gt;0,Planning!G83,"")</f>
        <v/>
      </c>
      <c r="G99" s="194">
        <f>Planning!H83</f>
        <v>0</v>
      </c>
      <c r="H99" s="4">
        <f>Planning!AP83</f>
        <v>0</v>
      </c>
      <c r="I99" s="198">
        <f ca="1">IF(OR(W99="1",AND(W99&lt;&gt;"1",G99=Lists!$A$17)),Y99,0)</f>
        <v>0</v>
      </c>
      <c r="J99" s="174"/>
      <c r="K99" s="32" t="str">
        <f ca="1">IF(AND(W99="2",G99&lt;&gt;Lists!$A$17),AA99,Z99)</f>
        <v/>
      </c>
      <c r="L99" s="33" t="str">
        <f t="shared" ca="1" si="11"/>
        <v/>
      </c>
      <c r="M99" s="5">
        <f>Planning!AQ83</f>
        <v>0</v>
      </c>
      <c r="N99" s="5">
        <f>'Month 11'!M99+'Month 11'!N99-'Month 11'!O99</f>
        <v>0</v>
      </c>
      <c r="O99" s="166"/>
      <c r="P99" s="32" t="str">
        <f t="shared" si="14"/>
        <v/>
      </c>
      <c r="Q99" s="33" t="str">
        <f t="shared" si="12"/>
        <v/>
      </c>
      <c r="R99" s="89">
        <f ca="1">SUMIFS($J$25:$J$224,$C$25:$C$224,$C99,$G$25:$G$224,Lists!$A$16)</f>
        <v>0</v>
      </c>
      <c r="S99" s="89">
        <f t="shared" si="15"/>
        <v>0</v>
      </c>
      <c r="U99" s="2" t="str">
        <f t="shared" si="16"/>
        <v/>
      </c>
      <c r="W99" s="2" t="str">
        <f>IF(C99=0,"",LEFT(INDEX(Lists!$H$5:$H$49,MATCH(C99,Lists!$G$5:$G$49,0),1),1))</f>
        <v/>
      </c>
      <c r="Y99" s="4">
        <f ca="1">'Month 11'!H99+'Month 11'!I99-'Month 11'!J99</f>
        <v>0</v>
      </c>
      <c r="Z99" s="2" t="str">
        <f t="shared" ca="1" si="17"/>
        <v/>
      </c>
      <c r="AA99" s="2" t="str">
        <f t="shared" ca="1" si="13"/>
        <v/>
      </c>
      <c r="AC99" s="627" t="str">
        <f t="shared" si="18"/>
        <v>0</v>
      </c>
    </row>
    <row r="100" spans="1:29" ht="39" hidden="1" customHeight="1" x14ac:dyDescent="0.2">
      <c r="A100" s="14" t="str">
        <f>Planning!A84</f>
        <v>I076</v>
      </c>
      <c r="B100" s="9">
        <f>Planning!B84</f>
        <v>0</v>
      </c>
      <c r="C100" s="9">
        <f>Planning!C84</f>
        <v>0</v>
      </c>
      <c r="D100" s="9">
        <f>Planning!D84</f>
        <v>0</v>
      </c>
      <c r="E100" s="3">
        <f>Planning!E84</f>
        <v>0</v>
      </c>
      <c r="F100" s="3" t="str">
        <f>IF(Planning!G84&lt;&gt;0,Planning!G84,"")</f>
        <v/>
      </c>
      <c r="G100" s="194">
        <f>Planning!H84</f>
        <v>0</v>
      </c>
      <c r="H100" s="4">
        <f>Planning!AP84</f>
        <v>0</v>
      </c>
      <c r="I100" s="198">
        <f ca="1">IF(OR(W100="1",AND(W100&lt;&gt;"1",G100=Lists!$A$17)),Y100,0)</f>
        <v>0</v>
      </c>
      <c r="J100" s="174"/>
      <c r="K100" s="32" t="str">
        <f ca="1">IF(AND(W100="2",G100&lt;&gt;Lists!$A$17),AA100,Z100)</f>
        <v/>
      </c>
      <c r="L100" s="33" t="str">
        <f t="shared" ca="1" si="11"/>
        <v/>
      </c>
      <c r="M100" s="5">
        <f>Planning!AQ84</f>
        <v>0</v>
      </c>
      <c r="N100" s="5">
        <f>'Month 11'!M100+'Month 11'!N100-'Month 11'!O100</f>
        <v>0</v>
      </c>
      <c r="O100" s="166"/>
      <c r="P100" s="32" t="str">
        <f t="shared" si="14"/>
        <v/>
      </c>
      <c r="Q100" s="33" t="str">
        <f t="shared" si="12"/>
        <v/>
      </c>
      <c r="R100" s="89">
        <f ca="1">SUMIFS($J$25:$J$224,$C$25:$C$224,$C100,$G$25:$G$224,Lists!$A$16)</f>
        <v>0</v>
      </c>
      <c r="S100" s="89">
        <f t="shared" si="15"/>
        <v>0</v>
      </c>
      <c r="U100" s="2" t="str">
        <f t="shared" si="16"/>
        <v/>
      </c>
      <c r="W100" s="2" t="str">
        <f>IF(C100=0,"",LEFT(INDEX(Lists!$H$5:$H$49,MATCH(C100,Lists!$G$5:$G$49,0),1),1))</f>
        <v/>
      </c>
      <c r="Y100" s="4">
        <f ca="1">'Month 11'!H100+'Month 11'!I100-'Month 11'!J100</f>
        <v>0</v>
      </c>
      <c r="Z100" s="2" t="str">
        <f t="shared" ca="1" si="17"/>
        <v/>
      </c>
      <c r="AA100" s="2" t="str">
        <f t="shared" ca="1" si="13"/>
        <v/>
      </c>
      <c r="AC100" s="627" t="str">
        <f t="shared" si="18"/>
        <v>0</v>
      </c>
    </row>
    <row r="101" spans="1:29" ht="39" hidden="1" customHeight="1" x14ac:dyDescent="0.2">
      <c r="A101" s="14" t="str">
        <f>Planning!A85</f>
        <v>I077</v>
      </c>
      <c r="B101" s="9">
        <f>Planning!B85</f>
        <v>0</v>
      </c>
      <c r="C101" s="9">
        <f>Planning!C85</f>
        <v>0</v>
      </c>
      <c r="D101" s="9">
        <f>Planning!D85</f>
        <v>0</v>
      </c>
      <c r="E101" s="3">
        <f>Planning!E85</f>
        <v>0</v>
      </c>
      <c r="F101" s="3" t="str">
        <f>IF(Planning!G85&lt;&gt;0,Planning!G85,"")</f>
        <v/>
      </c>
      <c r="G101" s="194">
        <f>Planning!H85</f>
        <v>0</v>
      </c>
      <c r="H101" s="4">
        <f>Planning!AP85</f>
        <v>0</v>
      </c>
      <c r="I101" s="198">
        <f ca="1">IF(OR(W101="1",AND(W101&lt;&gt;"1",G101=Lists!$A$17)),Y101,0)</f>
        <v>0</v>
      </c>
      <c r="J101" s="174"/>
      <c r="K101" s="32" t="str">
        <f ca="1">IF(AND(W101="2",G101&lt;&gt;Lists!$A$17),AA101,Z101)</f>
        <v/>
      </c>
      <c r="L101" s="33" t="str">
        <f t="shared" ca="1" si="11"/>
        <v/>
      </c>
      <c r="M101" s="5">
        <f>Planning!AQ85</f>
        <v>0</v>
      </c>
      <c r="N101" s="5">
        <f>'Month 11'!M101+'Month 11'!N101-'Month 11'!O101</f>
        <v>0</v>
      </c>
      <c r="O101" s="166"/>
      <c r="P101" s="32" t="str">
        <f t="shared" si="14"/>
        <v/>
      </c>
      <c r="Q101" s="33" t="str">
        <f t="shared" si="12"/>
        <v/>
      </c>
      <c r="R101" s="89">
        <f ca="1">SUMIFS($J$25:$J$224,$C$25:$C$224,$C101,$G$25:$G$224,Lists!$A$16)</f>
        <v>0</v>
      </c>
      <c r="S101" s="89">
        <f t="shared" si="15"/>
        <v>0</v>
      </c>
      <c r="U101" s="2" t="str">
        <f t="shared" si="16"/>
        <v/>
      </c>
      <c r="W101" s="2" t="str">
        <f>IF(C101=0,"",LEFT(INDEX(Lists!$H$5:$H$49,MATCH(C101,Lists!$G$5:$G$49,0),1),1))</f>
        <v/>
      </c>
      <c r="Y101" s="4">
        <f ca="1">'Month 11'!H101+'Month 11'!I101-'Month 11'!J101</f>
        <v>0</v>
      </c>
      <c r="Z101" s="2" t="str">
        <f t="shared" ca="1" si="17"/>
        <v/>
      </c>
      <c r="AA101" s="2" t="str">
        <f t="shared" ca="1" si="13"/>
        <v/>
      </c>
      <c r="AC101" s="627" t="str">
        <f t="shared" si="18"/>
        <v>0</v>
      </c>
    </row>
    <row r="102" spans="1:29" ht="39" hidden="1" customHeight="1" x14ac:dyDescent="0.2">
      <c r="A102" s="14" t="str">
        <f>Planning!A86</f>
        <v>I078</v>
      </c>
      <c r="B102" s="9">
        <f>Planning!B86</f>
        <v>0</v>
      </c>
      <c r="C102" s="9">
        <f>Planning!C86</f>
        <v>0</v>
      </c>
      <c r="D102" s="9">
        <f>Planning!D86</f>
        <v>0</v>
      </c>
      <c r="E102" s="3">
        <f>Planning!E86</f>
        <v>0</v>
      </c>
      <c r="F102" s="3" t="str">
        <f>IF(Planning!G86&lt;&gt;0,Planning!G86,"")</f>
        <v/>
      </c>
      <c r="G102" s="194">
        <f>Planning!H86</f>
        <v>0</v>
      </c>
      <c r="H102" s="4">
        <f>Planning!AP86</f>
        <v>0</v>
      </c>
      <c r="I102" s="198">
        <f ca="1">IF(OR(W102="1",AND(W102&lt;&gt;"1",G102=Lists!$A$17)),Y102,0)</f>
        <v>0</v>
      </c>
      <c r="J102" s="174"/>
      <c r="K102" s="32" t="str">
        <f ca="1">IF(AND(W102="2",G102&lt;&gt;Lists!$A$17),AA102,Z102)</f>
        <v/>
      </c>
      <c r="L102" s="33" t="str">
        <f t="shared" ca="1" si="11"/>
        <v/>
      </c>
      <c r="M102" s="5">
        <f>Planning!AQ86</f>
        <v>0</v>
      </c>
      <c r="N102" s="5">
        <f>'Month 11'!M102+'Month 11'!N102-'Month 11'!O102</f>
        <v>0</v>
      </c>
      <c r="O102" s="166"/>
      <c r="P102" s="32" t="str">
        <f t="shared" si="14"/>
        <v/>
      </c>
      <c r="Q102" s="33" t="str">
        <f t="shared" si="12"/>
        <v/>
      </c>
      <c r="R102" s="89">
        <f ca="1">SUMIFS($J$25:$J$224,$C$25:$C$224,$C102,$G$25:$G$224,Lists!$A$16)</f>
        <v>0</v>
      </c>
      <c r="S102" s="89">
        <f t="shared" si="15"/>
        <v>0</v>
      </c>
      <c r="U102" s="2" t="str">
        <f t="shared" si="16"/>
        <v/>
      </c>
      <c r="W102" s="2" t="str">
        <f>IF(C102=0,"",LEFT(INDEX(Lists!$H$5:$H$49,MATCH(C102,Lists!$G$5:$G$49,0),1),1))</f>
        <v/>
      </c>
      <c r="Y102" s="4">
        <f ca="1">'Month 11'!H102+'Month 11'!I102-'Month 11'!J102</f>
        <v>0</v>
      </c>
      <c r="Z102" s="2" t="str">
        <f t="shared" ca="1" si="17"/>
        <v/>
      </c>
      <c r="AA102" s="2" t="str">
        <f t="shared" ca="1" si="13"/>
        <v/>
      </c>
      <c r="AC102" s="627" t="str">
        <f t="shared" si="18"/>
        <v>0</v>
      </c>
    </row>
    <row r="103" spans="1:29" ht="39" hidden="1" customHeight="1" x14ac:dyDescent="0.2">
      <c r="A103" s="14" t="str">
        <f>Planning!A87</f>
        <v>I079</v>
      </c>
      <c r="B103" s="9">
        <f>Planning!B87</f>
        <v>0</v>
      </c>
      <c r="C103" s="9">
        <f>Planning!C87</f>
        <v>0</v>
      </c>
      <c r="D103" s="9">
        <f>Planning!D87</f>
        <v>0</v>
      </c>
      <c r="E103" s="3">
        <f>Planning!E87</f>
        <v>0</v>
      </c>
      <c r="F103" s="3" t="str">
        <f>IF(Planning!G87&lt;&gt;0,Planning!G87,"")</f>
        <v/>
      </c>
      <c r="G103" s="194">
        <f>Planning!H87</f>
        <v>0</v>
      </c>
      <c r="H103" s="4">
        <f>Planning!AP87</f>
        <v>0</v>
      </c>
      <c r="I103" s="198">
        <f ca="1">IF(OR(W103="1",AND(W103&lt;&gt;"1",G103=Lists!$A$17)),Y103,0)</f>
        <v>0</v>
      </c>
      <c r="J103" s="174"/>
      <c r="K103" s="32" t="str">
        <f ca="1">IF(AND(W103="2",G103&lt;&gt;Lists!$A$17),AA103,Z103)</f>
        <v/>
      </c>
      <c r="L103" s="33" t="str">
        <f t="shared" ca="1" si="11"/>
        <v/>
      </c>
      <c r="M103" s="5">
        <f>Planning!AQ87</f>
        <v>0</v>
      </c>
      <c r="N103" s="5">
        <f>'Month 11'!M103+'Month 11'!N103-'Month 11'!O103</f>
        <v>0</v>
      </c>
      <c r="O103" s="166"/>
      <c r="P103" s="32" t="str">
        <f t="shared" si="14"/>
        <v/>
      </c>
      <c r="Q103" s="33" t="str">
        <f t="shared" si="12"/>
        <v/>
      </c>
      <c r="R103" s="89">
        <f ca="1">SUMIFS($J$25:$J$224,$C$25:$C$224,$C103,$G$25:$G$224,Lists!$A$16)</f>
        <v>0</v>
      </c>
      <c r="S103" s="89">
        <f t="shared" si="15"/>
        <v>0</v>
      </c>
      <c r="U103" s="2" t="str">
        <f t="shared" si="16"/>
        <v/>
      </c>
      <c r="W103" s="2" t="str">
        <f>IF(C103=0,"",LEFT(INDEX(Lists!$H$5:$H$49,MATCH(C103,Lists!$G$5:$G$49,0),1),1))</f>
        <v/>
      </c>
      <c r="Y103" s="4">
        <f ca="1">'Month 11'!H103+'Month 11'!I103-'Month 11'!J103</f>
        <v>0</v>
      </c>
      <c r="Z103" s="2" t="str">
        <f t="shared" ca="1" si="17"/>
        <v/>
      </c>
      <c r="AA103" s="2" t="str">
        <f t="shared" ca="1" si="13"/>
        <v/>
      </c>
      <c r="AC103" s="627" t="str">
        <f t="shared" si="18"/>
        <v>0</v>
      </c>
    </row>
    <row r="104" spans="1:29" ht="39" hidden="1" customHeight="1" x14ac:dyDescent="0.2">
      <c r="A104" s="14" t="str">
        <f>Planning!A88</f>
        <v>I080</v>
      </c>
      <c r="B104" s="9">
        <f>Planning!B88</f>
        <v>0</v>
      </c>
      <c r="C104" s="9">
        <f>Planning!C88</f>
        <v>0</v>
      </c>
      <c r="D104" s="9">
        <f>Planning!D88</f>
        <v>0</v>
      </c>
      <c r="E104" s="3">
        <f>Planning!E88</f>
        <v>0</v>
      </c>
      <c r="F104" s="3" t="str">
        <f>IF(Planning!G88&lt;&gt;0,Planning!G88,"")</f>
        <v/>
      </c>
      <c r="G104" s="194">
        <f>Planning!H88</f>
        <v>0</v>
      </c>
      <c r="H104" s="4">
        <f>Planning!AP88</f>
        <v>0</v>
      </c>
      <c r="I104" s="198">
        <f ca="1">IF(OR(W104="1",AND(W104&lt;&gt;"1",G104=Lists!$A$17)),Y104,0)</f>
        <v>0</v>
      </c>
      <c r="J104" s="174"/>
      <c r="K104" s="32" t="str">
        <f ca="1">IF(AND(W104="2",G104&lt;&gt;Lists!$A$17),AA104,Z104)</f>
        <v/>
      </c>
      <c r="L104" s="33" t="str">
        <f t="shared" ca="1" si="11"/>
        <v/>
      </c>
      <c r="M104" s="5">
        <f>Planning!AQ88</f>
        <v>0</v>
      </c>
      <c r="N104" s="5">
        <f>'Month 11'!M104+'Month 11'!N104-'Month 11'!O104</f>
        <v>0</v>
      </c>
      <c r="O104" s="166"/>
      <c r="P104" s="32" t="str">
        <f t="shared" si="14"/>
        <v/>
      </c>
      <c r="Q104" s="33" t="str">
        <f t="shared" si="12"/>
        <v/>
      </c>
      <c r="R104" s="89">
        <f ca="1">SUMIFS($J$25:$J$224,$C$25:$C$224,$C104,$G$25:$G$224,Lists!$A$16)</f>
        <v>0</v>
      </c>
      <c r="S104" s="89">
        <f t="shared" si="15"/>
        <v>0</v>
      </c>
      <c r="U104" s="2" t="str">
        <f t="shared" si="16"/>
        <v/>
      </c>
      <c r="W104" s="2" t="str">
        <f>IF(C104=0,"",LEFT(INDEX(Lists!$H$5:$H$49,MATCH(C104,Lists!$G$5:$G$49,0),1),1))</f>
        <v/>
      </c>
      <c r="Y104" s="4">
        <f ca="1">'Month 11'!H104+'Month 11'!I104-'Month 11'!J104</f>
        <v>0</v>
      </c>
      <c r="Z104" s="2" t="str">
        <f t="shared" ca="1" si="17"/>
        <v/>
      </c>
      <c r="AA104" s="2" t="str">
        <f t="shared" ca="1" si="13"/>
        <v/>
      </c>
      <c r="AC104" s="627" t="str">
        <f t="shared" si="18"/>
        <v>0</v>
      </c>
    </row>
    <row r="105" spans="1:29" ht="39" hidden="1" customHeight="1" x14ac:dyDescent="0.2">
      <c r="A105" s="14" t="str">
        <f>Planning!A89</f>
        <v>I081</v>
      </c>
      <c r="B105" s="9">
        <f>Planning!B89</f>
        <v>0</v>
      </c>
      <c r="C105" s="9">
        <f>Planning!C89</f>
        <v>0</v>
      </c>
      <c r="D105" s="9">
        <f>Planning!D89</f>
        <v>0</v>
      </c>
      <c r="E105" s="3">
        <f>Planning!E89</f>
        <v>0</v>
      </c>
      <c r="F105" s="3" t="str">
        <f>IF(Planning!G89&lt;&gt;0,Planning!G89,"")</f>
        <v/>
      </c>
      <c r="G105" s="194">
        <f>Planning!H89</f>
        <v>0</v>
      </c>
      <c r="H105" s="4">
        <f>Planning!AP89</f>
        <v>0</v>
      </c>
      <c r="I105" s="198">
        <f ca="1">IF(OR(W105="1",AND(W105&lt;&gt;"1",G105=Lists!$A$17)),Y105,0)</f>
        <v>0</v>
      </c>
      <c r="J105" s="174"/>
      <c r="K105" s="32" t="str">
        <f ca="1">IF(AND(W105="2",G105&lt;&gt;Lists!$A$17),AA105,Z105)</f>
        <v/>
      </c>
      <c r="L105" s="33" t="str">
        <f t="shared" ca="1" si="11"/>
        <v/>
      </c>
      <c r="M105" s="5">
        <f>Planning!AQ89</f>
        <v>0</v>
      </c>
      <c r="N105" s="5">
        <f>'Month 11'!M105+'Month 11'!N105-'Month 11'!O105</f>
        <v>0</v>
      </c>
      <c r="O105" s="166"/>
      <c r="P105" s="32" t="str">
        <f t="shared" si="14"/>
        <v/>
      </c>
      <c r="Q105" s="33" t="str">
        <f t="shared" si="12"/>
        <v/>
      </c>
      <c r="R105" s="89">
        <f ca="1">SUMIFS($J$25:$J$224,$C$25:$C$224,$C105,$G$25:$G$224,Lists!$A$16)</f>
        <v>0</v>
      </c>
      <c r="S105" s="89">
        <f t="shared" si="15"/>
        <v>0</v>
      </c>
      <c r="U105" s="2" t="str">
        <f t="shared" si="16"/>
        <v/>
      </c>
      <c r="W105" s="2" t="str">
        <f>IF(C105=0,"",LEFT(INDEX(Lists!$H$5:$H$49,MATCH(C105,Lists!$G$5:$G$49,0),1),1))</f>
        <v/>
      </c>
      <c r="Y105" s="4">
        <f ca="1">'Month 11'!H105+'Month 11'!I105-'Month 11'!J105</f>
        <v>0</v>
      </c>
      <c r="Z105" s="2" t="str">
        <f t="shared" ca="1" si="17"/>
        <v/>
      </c>
      <c r="AA105" s="2" t="str">
        <f t="shared" ca="1" si="13"/>
        <v/>
      </c>
      <c r="AC105" s="627" t="str">
        <f t="shared" si="18"/>
        <v>0</v>
      </c>
    </row>
    <row r="106" spans="1:29" ht="39" hidden="1" customHeight="1" x14ac:dyDescent="0.2">
      <c r="A106" s="14" t="str">
        <f>Planning!A90</f>
        <v>I082</v>
      </c>
      <c r="B106" s="9">
        <f>Planning!B90</f>
        <v>0</v>
      </c>
      <c r="C106" s="9">
        <f>Planning!C90</f>
        <v>0</v>
      </c>
      <c r="D106" s="9">
        <f>Planning!D90</f>
        <v>0</v>
      </c>
      <c r="E106" s="3">
        <f>Planning!E90</f>
        <v>0</v>
      </c>
      <c r="F106" s="3" t="str">
        <f>IF(Planning!G90&lt;&gt;0,Planning!G90,"")</f>
        <v/>
      </c>
      <c r="G106" s="194">
        <f>Planning!H90</f>
        <v>0</v>
      </c>
      <c r="H106" s="4">
        <f>Planning!AP90</f>
        <v>0</v>
      </c>
      <c r="I106" s="198">
        <f ca="1">IF(OR(W106="1",AND(W106&lt;&gt;"1",G106=Lists!$A$17)),Y106,0)</f>
        <v>0</v>
      </c>
      <c r="J106" s="174"/>
      <c r="K106" s="32" t="str">
        <f ca="1">IF(AND(W106="2",G106&lt;&gt;Lists!$A$17),AA106,Z106)</f>
        <v/>
      </c>
      <c r="L106" s="33" t="str">
        <f t="shared" ca="1" si="11"/>
        <v/>
      </c>
      <c r="M106" s="5">
        <f>Planning!AQ90</f>
        <v>0</v>
      </c>
      <c r="N106" s="5">
        <f>'Month 11'!M106+'Month 11'!N106-'Month 11'!O106</f>
        <v>0</v>
      </c>
      <c r="O106" s="166"/>
      <c r="P106" s="32" t="str">
        <f t="shared" si="14"/>
        <v/>
      </c>
      <c r="Q106" s="33" t="str">
        <f t="shared" si="12"/>
        <v/>
      </c>
      <c r="R106" s="89">
        <f ca="1">SUMIFS($J$25:$J$224,$C$25:$C$224,$C106,$G$25:$G$224,Lists!$A$16)</f>
        <v>0</v>
      </c>
      <c r="S106" s="89">
        <f t="shared" si="15"/>
        <v>0</v>
      </c>
      <c r="U106" s="2" t="str">
        <f t="shared" si="16"/>
        <v/>
      </c>
      <c r="W106" s="2" t="str">
        <f>IF(C106=0,"",LEFT(INDEX(Lists!$H$5:$H$49,MATCH(C106,Lists!$G$5:$G$49,0),1),1))</f>
        <v/>
      </c>
      <c r="Y106" s="4">
        <f ca="1">'Month 11'!H106+'Month 11'!I106-'Month 11'!J106</f>
        <v>0</v>
      </c>
      <c r="Z106" s="2" t="str">
        <f t="shared" ca="1" si="17"/>
        <v/>
      </c>
      <c r="AA106" s="2" t="str">
        <f t="shared" ca="1" si="13"/>
        <v/>
      </c>
      <c r="AC106" s="627" t="str">
        <f t="shared" si="18"/>
        <v>0</v>
      </c>
    </row>
    <row r="107" spans="1:29" ht="39" hidden="1" customHeight="1" x14ac:dyDescent="0.2">
      <c r="A107" s="14" t="str">
        <f>Planning!A91</f>
        <v>I083</v>
      </c>
      <c r="B107" s="9">
        <f>Planning!B91</f>
        <v>0</v>
      </c>
      <c r="C107" s="9">
        <f>Planning!C91</f>
        <v>0</v>
      </c>
      <c r="D107" s="9">
        <f>Planning!D91</f>
        <v>0</v>
      </c>
      <c r="E107" s="3">
        <f>Planning!E91</f>
        <v>0</v>
      </c>
      <c r="F107" s="3" t="str">
        <f>IF(Planning!G91&lt;&gt;0,Planning!G91,"")</f>
        <v/>
      </c>
      <c r="G107" s="194">
        <f>Planning!H91</f>
        <v>0</v>
      </c>
      <c r="H107" s="4">
        <f>Planning!AP91</f>
        <v>0</v>
      </c>
      <c r="I107" s="198">
        <f ca="1">IF(OR(W107="1",AND(W107&lt;&gt;"1",G107=Lists!$A$17)),Y107,0)</f>
        <v>0</v>
      </c>
      <c r="J107" s="174"/>
      <c r="K107" s="32" t="str">
        <f ca="1">IF(AND(W107="2",G107&lt;&gt;Lists!$A$17),AA107,Z107)</f>
        <v/>
      </c>
      <c r="L107" s="33" t="str">
        <f t="shared" ca="1" si="11"/>
        <v/>
      </c>
      <c r="M107" s="5">
        <f>Planning!AQ91</f>
        <v>0</v>
      </c>
      <c r="N107" s="5">
        <f>'Month 11'!M107+'Month 11'!N107-'Month 11'!O107</f>
        <v>0</v>
      </c>
      <c r="O107" s="166"/>
      <c r="P107" s="32" t="str">
        <f t="shared" si="14"/>
        <v/>
      </c>
      <c r="Q107" s="33" t="str">
        <f t="shared" si="12"/>
        <v/>
      </c>
      <c r="R107" s="89">
        <f ca="1">SUMIFS($J$25:$J$224,$C$25:$C$224,$C107,$G$25:$G$224,Lists!$A$16)</f>
        <v>0</v>
      </c>
      <c r="S107" s="89">
        <f t="shared" si="15"/>
        <v>0</v>
      </c>
      <c r="U107" s="2" t="str">
        <f t="shared" si="16"/>
        <v/>
      </c>
      <c r="W107" s="2" t="str">
        <f>IF(C107=0,"",LEFT(INDEX(Lists!$H$5:$H$49,MATCH(C107,Lists!$G$5:$G$49,0),1),1))</f>
        <v/>
      </c>
      <c r="Y107" s="4">
        <f ca="1">'Month 11'!H107+'Month 11'!I107-'Month 11'!J107</f>
        <v>0</v>
      </c>
      <c r="Z107" s="2" t="str">
        <f t="shared" ca="1" si="17"/>
        <v/>
      </c>
      <c r="AA107" s="2" t="str">
        <f t="shared" ca="1" si="13"/>
        <v/>
      </c>
      <c r="AC107" s="627" t="str">
        <f t="shared" si="18"/>
        <v>0</v>
      </c>
    </row>
    <row r="108" spans="1:29" ht="39" hidden="1" customHeight="1" x14ac:dyDescent="0.2">
      <c r="A108" s="14" t="str">
        <f>Planning!A92</f>
        <v>I084</v>
      </c>
      <c r="B108" s="9">
        <f>Planning!B92</f>
        <v>0</v>
      </c>
      <c r="C108" s="9">
        <f>Planning!C92</f>
        <v>0</v>
      </c>
      <c r="D108" s="9">
        <f>Planning!D92</f>
        <v>0</v>
      </c>
      <c r="E108" s="3">
        <f>Planning!E92</f>
        <v>0</v>
      </c>
      <c r="F108" s="3" t="str">
        <f>IF(Planning!G92&lt;&gt;0,Planning!G92,"")</f>
        <v/>
      </c>
      <c r="G108" s="194">
        <f>Planning!H92</f>
        <v>0</v>
      </c>
      <c r="H108" s="4">
        <f>Planning!AP92</f>
        <v>0</v>
      </c>
      <c r="I108" s="198">
        <f ca="1">IF(OR(W108="1",AND(W108&lt;&gt;"1",G108=Lists!$A$17)),Y108,0)</f>
        <v>0</v>
      </c>
      <c r="J108" s="174"/>
      <c r="K108" s="32" t="str">
        <f ca="1">IF(AND(W108="2",G108&lt;&gt;Lists!$A$17),AA108,Z108)</f>
        <v/>
      </c>
      <c r="L108" s="33" t="str">
        <f t="shared" ca="1" si="11"/>
        <v/>
      </c>
      <c r="M108" s="5">
        <f>Planning!AQ92</f>
        <v>0</v>
      </c>
      <c r="N108" s="5">
        <f>'Month 11'!M108+'Month 11'!N108-'Month 11'!O108</f>
        <v>0</v>
      </c>
      <c r="O108" s="166"/>
      <c r="P108" s="32" t="str">
        <f t="shared" si="14"/>
        <v/>
      </c>
      <c r="Q108" s="33" t="str">
        <f t="shared" si="12"/>
        <v/>
      </c>
      <c r="R108" s="89">
        <f ca="1">SUMIFS($J$25:$J$224,$C$25:$C$224,$C108,$G$25:$G$224,Lists!$A$16)</f>
        <v>0</v>
      </c>
      <c r="S108" s="89">
        <f t="shared" si="15"/>
        <v>0</v>
      </c>
      <c r="U108" s="2" t="str">
        <f t="shared" si="16"/>
        <v/>
      </c>
      <c r="W108" s="2" t="str">
        <f>IF(C108=0,"",LEFT(INDEX(Lists!$H$5:$H$49,MATCH(C108,Lists!$G$5:$G$49,0),1),1))</f>
        <v/>
      </c>
      <c r="Y108" s="4">
        <f ca="1">'Month 11'!H108+'Month 11'!I108-'Month 11'!J108</f>
        <v>0</v>
      </c>
      <c r="Z108" s="2" t="str">
        <f t="shared" ca="1" si="17"/>
        <v/>
      </c>
      <c r="AA108" s="2" t="str">
        <f t="shared" ca="1" si="13"/>
        <v/>
      </c>
      <c r="AC108" s="627" t="str">
        <f t="shared" si="18"/>
        <v>0</v>
      </c>
    </row>
    <row r="109" spans="1:29" ht="39" hidden="1" customHeight="1" x14ac:dyDescent="0.2">
      <c r="A109" s="14" t="str">
        <f>Planning!A93</f>
        <v>I085</v>
      </c>
      <c r="B109" s="9">
        <f>Planning!B93</f>
        <v>0</v>
      </c>
      <c r="C109" s="9">
        <f>Planning!C93</f>
        <v>0</v>
      </c>
      <c r="D109" s="9">
        <f>Planning!D93</f>
        <v>0</v>
      </c>
      <c r="E109" s="3">
        <f>Planning!E93</f>
        <v>0</v>
      </c>
      <c r="F109" s="3" t="str">
        <f>IF(Planning!G93&lt;&gt;0,Planning!G93,"")</f>
        <v/>
      </c>
      <c r="G109" s="194">
        <f>Planning!H93</f>
        <v>0</v>
      </c>
      <c r="H109" s="4">
        <f>Planning!AP93</f>
        <v>0</v>
      </c>
      <c r="I109" s="198">
        <f ca="1">IF(OR(W109="1",AND(W109&lt;&gt;"1",G109=Lists!$A$17)),Y109,0)</f>
        <v>0</v>
      </c>
      <c r="J109" s="174"/>
      <c r="K109" s="32" t="str">
        <f ca="1">IF(AND(W109="2",G109&lt;&gt;Lists!$A$17),AA109,Z109)</f>
        <v/>
      </c>
      <c r="L109" s="33" t="str">
        <f t="shared" ca="1" si="11"/>
        <v/>
      </c>
      <c r="M109" s="5">
        <f>Planning!AQ93</f>
        <v>0</v>
      </c>
      <c r="N109" s="5">
        <f>'Month 11'!M109+'Month 11'!N109-'Month 11'!O109</f>
        <v>0</v>
      </c>
      <c r="O109" s="166"/>
      <c r="P109" s="32" t="str">
        <f t="shared" si="14"/>
        <v/>
      </c>
      <c r="Q109" s="33" t="str">
        <f t="shared" si="12"/>
        <v/>
      </c>
      <c r="R109" s="89">
        <f ca="1">SUMIFS($J$25:$J$224,$C$25:$C$224,$C109,$G$25:$G$224,Lists!$A$16)</f>
        <v>0</v>
      </c>
      <c r="S109" s="89">
        <f t="shared" si="15"/>
        <v>0</v>
      </c>
      <c r="U109" s="2" t="str">
        <f t="shared" si="16"/>
        <v/>
      </c>
      <c r="W109" s="2" t="str">
        <f>IF(C109=0,"",LEFT(INDEX(Lists!$H$5:$H$49,MATCH(C109,Lists!$G$5:$G$49,0),1),1))</f>
        <v/>
      </c>
      <c r="Y109" s="4">
        <f ca="1">'Month 11'!H109+'Month 11'!I109-'Month 11'!J109</f>
        <v>0</v>
      </c>
      <c r="Z109" s="2" t="str">
        <f t="shared" ca="1" si="17"/>
        <v/>
      </c>
      <c r="AA109" s="2" t="str">
        <f t="shared" ca="1" si="13"/>
        <v/>
      </c>
      <c r="AC109" s="627" t="str">
        <f t="shared" si="18"/>
        <v>0</v>
      </c>
    </row>
    <row r="110" spans="1:29" ht="39" hidden="1" customHeight="1" x14ac:dyDescent="0.2">
      <c r="A110" s="14" t="str">
        <f>Planning!A94</f>
        <v>I086</v>
      </c>
      <c r="B110" s="9">
        <f>Planning!B94</f>
        <v>0</v>
      </c>
      <c r="C110" s="9">
        <f>Planning!C94</f>
        <v>0</v>
      </c>
      <c r="D110" s="9">
        <f>Planning!D94</f>
        <v>0</v>
      </c>
      <c r="E110" s="3">
        <f>Planning!E94</f>
        <v>0</v>
      </c>
      <c r="F110" s="3" t="str">
        <f>IF(Planning!G94&lt;&gt;0,Planning!G94,"")</f>
        <v/>
      </c>
      <c r="G110" s="194">
        <f>Planning!H94</f>
        <v>0</v>
      </c>
      <c r="H110" s="4">
        <f>Planning!AP94</f>
        <v>0</v>
      </c>
      <c r="I110" s="198">
        <f ca="1">IF(OR(W110="1",AND(W110&lt;&gt;"1",G110=Lists!$A$17)),Y110,0)</f>
        <v>0</v>
      </c>
      <c r="J110" s="174"/>
      <c r="K110" s="32" t="str">
        <f ca="1">IF(AND(W110="2",G110&lt;&gt;Lists!$A$17),AA110,Z110)</f>
        <v/>
      </c>
      <c r="L110" s="33" t="str">
        <f t="shared" ca="1" si="11"/>
        <v/>
      </c>
      <c r="M110" s="5">
        <f>Planning!AQ94</f>
        <v>0</v>
      </c>
      <c r="N110" s="5">
        <f>'Month 11'!M110+'Month 11'!N110-'Month 11'!O110</f>
        <v>0</v>
      </c>
      <c r="O110" s="166"/>
      <c r="P110" s="32" t="str">
        <f t="shared" si="14"/>
        <v/>
      </c>
      <c r="Q110" s="33" t="str">
        <f t="shared" si="12"/>
        <v/>
      </c>
      <c r="R110" s="89">
        <f ca="1">SUMIFS($J$25:$J$224,$C$25:$C$224,$C110,$G$25:$G$224,Lists!$A$16)</f>
        <v>0</v>
      </c>
      <c r="S110" s="89">
        <f t="shared" si="15"/>
        <v>0</v>
      </c>
      <c r="U110" s="2" t="str">
        <f t="shared" si="16"/>
        <v/>
      </c>
      <c r="W110" s="2" t="str">
        <f>IF(C110=0,"",LEFT(INDEX(Lists!$H$5:$H$49,MATCH(C110,Lists!$G$5:$G$49,0),1),1))</f>
        <v/>
      </c>
      <c r="Y110" s="4">
        <f ca="1">'Month 11'!H110+'Month 11'!I110-'Month 11'!J110</f>
        <v>0</v>
      </c>
      <c r="Z110" s="2" t="str">
        <f t="shared" ca="1" si="17"/>
        <v/>
      </c>
      <c r="AA110" s="2" t="str">
        <f t="shared" ca="1" si="13"/>
        <v/>
      </c>
      <c r="AC110" s="627" t="str">
        <f t="shared" si="18"/>
        <v>0</v>
      </c>
    </row>
    <row r="111" spans="1:29" ht="39" hidden="1" customHeight="1" x14ac:dyDescent="0.2">
      <c r="A111" s="14" t="str">
        <f>Planning!A95</f>
        <v>I087</v>
      </c>
      <c r="B111" s="9">
        <f>Planning!B95</f>
        <v>0</v>
      </c>
      <c r="C111" s="9">
        <f>Planning!C95</f>
        <v>0</v>
      </c>
      <c r="D111" s="9">
        <f>Planning!D95</f>
        <v>0</v>
      </c>
      <c r="E111" s="3">
        <f>Planning!E95</f>
        <v>0</v>
      </c>
      <c r="F111" s="3" t="str">
        <f>IF(Planning!G95&lt;&gt;0,Planning!G95,"")</f>
        <v/>
      </c>
      <c r="G111" s="194">
        <f>Planning!H95</f>
        <v>0</v>
      </c>
      <c r="H111" s="4">
        <f>Planning!AP95</f>
        <v>0</v>
      </c>
      <c r="I111" s="198">
        <f ca="1">IF(OR(W111="1",AND(W111&lt;&gt;"1",G111=Lists!$A$17)),Y111,0)</f>
        <v>0</v>
      </c>
      <c r="J111" s="174"/>
      <c r="K111" s="32" t="str">
        <f ca="1">IF(AND(W111="2",G111&lt;&gt;Lists!$A$17),AA111,Z111)</f>
        <v/>
      </c>
      <c r="L111" s="33" t="str">
        <f t="shared" ca="1" si="11"/>
        <v/>
      </c>
      <c r="M111" s="5">
        <f>Planning!AQ95</f>
        <v>0</v>
      </c>
      <c r="N111" s="5">
        <f>'Month 11'!M111+'Month 11'!N111-'Month 11'!O111</f>
        <v>0</v>
      </c>
      <c r="O111" s="166"/>
      <c r="P111" s="32" t="str">
        <f t="shared" si="14"/>
        <v/>
      </c>
      <c r="Q111" s="33" t="str">
        <f t="shared" si="12"/>
        <v/>
      </c>
      <c r="R111" s="89">
        <f ca="1">SUMIFS($J$25:$J$224,$C$25:$C$224,$C111,$G$25:$G$224,Lists!$A$16)</f>
        <v>0</v>
      </c>
      <c r="S111" s="89">
        <f t="shared" si="15"/>
        <v>0</v>
      </c>
      <c r="U111" s="2" t="str">
        <f t="shared" si="16"/>
        <v/>
      </c>
      <c r="W111" s="2" t="str">
        <f>IF(C111=0,"",LEFT(INDEX(Lists!$H$5:$H$49,MATCH(C111,Lists!$G$5:$G$49,0),1),1))</f>
        <v/>
      </c>
      <c r="Y111" s="4">
        <f ca="1">'Month 11'!H111+'Month 11'!I111-'Month 11'!J111</f>
        <v>0</v>
      </c>
      <c r="Z111" s="2" t="str">
        <f t="shared" ca="1" si="17"/>
        <v/>
      </c>
      <c r="AA111" s="2" t="str">
        <f t="shared" ca="1" si="13"/>
        <v/>
      </c>
      <c r="AC111" s="627" t="str">
        <f t="shared" si="18"/>
        <v>0</v>
      </c>
    </row>
    <row r="112" spans="1:29" ht="39" hidden="1" customHeight="1" x14ac:dyDescent="0.2">
      <c r="A112" s="14" t="str">
        <f>Planning!A96</f>
        <v>I088</v>
      </c>
      <c r="B112" s="9">
        <f>Planning!B96</f>
        <v>0</v>
      </c>
      <c r="C112" s="9">
        <f>Planning!C96</f>
        <v>0</v>
      </c>
      <c r="D112" s="9">
        <f>Planning!D96</f>
        <v>0</v>
      </c>
      <c r="E112" s="3">
        <f>Planning!E96</f>
        <v>0</v>
      </c>
      <c r="F112" s="3" t="str">
        <f>IF(Planning!G96&lt;&gt;0,Planning!G96,"")</f>
        <v/>
      </c>
      <c r="G112" s="194">
        <f>Planning!H96</f>
        <v>0</v>
      </c>
      <c r="H112" s="4">
        <f>Planning!AP96</f>
        <v>0</v>
      </c>
      <c r="I112" s="198">
        <f ca="1">IF(OR(W112="1",AND(W112&lt;&gt;"1",G112=Lists!$A$17)),Y112,0)</f>
        <v>0</v>
      </c>
      <c r="J112" s="174"/>
      <c r="K112" s="32" t="str">
        <f ca="1">IF(AND(W112="2",G112&lt;&gt;Lists!$A$17),AA112,Z112)</f>
        <v/>
      </c>
      <c r="L112" s="33" t="str">
        <f t="shared" ca="1" si="11"/>
        <v/>
      </c>
      <c r="M112" s="5">
        <f>Planning!AQ96</f>
        <v>0</v>
      </c>
      <c r="N112" s="5">
        <f>'Month 11'!M112+'Month 11'!N112-'Month 11'!O112</f>
        <v>0</v>
      </c>
      <c r="O112" s="166"/>
      <c r="P112" s="32" t="str">
        <f t="shared" si="14"/>
        <v/>
      </c>
      <c r="Q112" s="33" t="str">
        <f t="shared" si="12"/>
        <v/>
      </c>
      <c r="R112" s="89">
        <f ca="1">SUMIFS($J$25:$J$224,$C$25:$C$224,$C112,$G$25:$G$224,Lists!$A$16)</f>
        <v>0</v>
      </c>
      <c r="S112" s="89">
        <f t="shared" si="15"/>
        <v>0</v>
      </c>
      <c r="U112" s="2" t="str">
        <f t="shared" si="16"/>
        <v/>
      </c>
      <c r="W112" s="2" t="str">
        <f>IF(C112=0,"",LEFT(INDEX(Lists!$H$5:$H$49,MATCH(C112,Lists!$G$5:$G$49,0),1),1))</f>
        <v/>
      </c>
      <c r="Y112" s="4">
        <f ca="1">'Month 11'!H112+'Month 11'!I112-'Month 11'!J112</f>
        <v>0</v>
      </c>
      <c r="Z112" s="2" t="str">
        <f t="shared" ca="1" si="17"/>
        <v/>
      </c>
      <c r="AA112" s="2" t="str">
        <f t="shared" ca="1" si="13"/>
        <v/>
      </c>
      <c r="AC112" s="627" t="str">
        <f t="shared" si="18"/>
        <v>0</v>
      </c>
    </row>
    <row r="113" spans="1:29" ht="39" hidden="1" customHeight="1" x14ac:dyDescent="0.2">
      <c r="A113" s="14" t="str">
        <f>Planning!A97</f>
        <v>I089</v>
      </c>
      <c r="B113" s="9">
        <f>Planning!B97</f>
        <v>0</v>
      </c>
      <c r="C113" s="9">
        <f>Planning!C97</f>
        <v>0</v>
      </c>
      <c r="D113" s="9">
        <f>Planning!D97</f>
        <v>0</v>
      </c>
      <c r="E113" s="3">
        <f>Planning!E97</f>
        <v>0</v>
      </c>
      <c r="F113" s="3" t="str">
        <f>IF(Planning!G97&lt;&gt;0,Planning!G97,"")</f>
        <v/>
      </c>
      <c r="G113" s="194">
        <f>Planning!H97</f>
        <v>0</v>
      </c>
      <c r="H113" s="4">
        <f>Planning!AP97</f>
        <v>0</v>
      </c>
      <c r="I113" s="198">
        <f ca="1">IF(OR(W113="1",AND(W113&lt;&gt;"1",G113=Lists!$A$17)),Y113,0)</f>
        <v>0</v>
      </c>
      <c r="J113" s="174"/>
      <c r="K113" s="32" t="str">
        <f ca="1">IF(AND(W113="2",G113&lt;&gt;Lists!$A$17),AA113,Z113)</f>
        <v/>
      </c>
      <c r="L113" s="33" t="str">
        <f t="shared" ca="1" si="11"/>
        <v/>
      </c>
      <c r="M113" s="5">
        <f>Planning!AQ97</f>
        <v>0</v>
      </c>
      <c r="N113" s="5">
        <f>'Month 11'!M113+'Month 11'!N113-'Month 11'!O113</f>
        <v>0</v>
      </c>
      <c r="O113" s="166"/>
      <c r="P113" s="32" t="str">
        <f t="shared" si="14"/>
        <v/>
      </c>
      <c r="Q113" s="33" t="str">
        <f t="shared" si="12"/>
        <v/>
      </c>
      <c r="R113" s="89">
        <f ca="1">SUMIFS($J$25:$J$224,$C$25:$C$224,$C113,$G$25:$G$224,Lists!$A$16)</f>
        <v>0</v>
      </c>
      <c r="S113" s="89">
        <f t="shared" si="15"/>
        <v>0</v>
      </c>
      <c r="U113" s="2" t="str">
        <f t="shared" si="16"/>
        <v/>
      </c>
      <c r="W113" s="2" t="str">
        <f>IF(C113=0,"",LEFT(INDEX(Lists!$H$5:$H$49,MATCH(C113,Lists!$G$5:$G$49,0),1),1))</f>
        <v/>
      </c>
      <c r="Y113" s="4">
        <f ca="1">'Month 11'!H113+'Month 11'!I113-'Month 11'!J113</f>
        <v>0</v>
      </c>
      <c r="Z113" s="2" t="str">
        <f t="shared" ca="1" si="17"/>
        <v/>
      </c>
      <c r="AA113" s="2" t="str">
        <f t="shared" ca="1" si="13"/>
        <v/>
      </c>
      <c r="AC113" s="627" t="str">
        <f t="shared" si="18"/>
        <v>0</v>
      </c>
    </row>
    <row r="114" spans="1:29" ht="39" hidden="1" customHeight="1" x14ac:dyDescent="0.2">
      <c r="A114" s="14" t="str">
        <f>Planning!A98</f>
        <v>I090</v>
      </c>
      <c r="B114" s="9">
        <f>Planning!B98</f>
        <v>0</v>
      </c>
      <c r="C114" s="9">
        <f>Planning!C98</f>
        <v>0</v>
      </c>
      <c r="D114" s="9">
        <f>Planning!D98</f>
        <v>0</v>
      </c>
      <c r="E114" s="3">
        <f>Planning!E98</f>
        <v>0</v>
      </c>
      <c r="F114" s="3" t="str">
        <f>IF(Planning!G98&lt;&gt;0,Planning!G98,"")</f>
        <v/>
      </c>
      <c r="G114" s="194">
        <f>Planning!H98</f>
        <v>0</v>
      </c>
      <c r="H114" s="4">
        <f>Planning!AP98</f>
        <v>0</v>
      </c>
      <c r="I114" s="198">
        <f ca="1">IF(OR(W114="1",AND(W114&lt;&gt;"1",G114=Lists!$A$17)),Y114,0)</f>
        <v>0</v>
      </c>
      <c r="J114" s="174"/>
      <c r="K114" s="32" t="str">
        <f ca="1">IF(AND(W114="2",G114&lt;&gt;Lists!$A$17),AA114,Z114)</f>
        <v/>
      </c>
      <c r="L114" s="33" t="str">
        <f t="shared" ca="1" si="11"/>
        <v/>
      </c>
      <c r="M114" s="5">
        <f>Planning!AQ98</f>
        <v>0</v>
      </c>
      <c r="N114" s="5">
        <f>'Month 11'!M114+'Month 11'!N114-'Month 11'!O114</f>
        <v>0</v>
      </c>
      <c r="O114" s="166"/>
      <c r="P114" s="32" t="str">
        <f t="shared" si="14"/>
        <v/>
      </c>
      <c r="Q114" s="33" t="str">
        <f t="shared" si="12"/>
        <v/>
      </c>
      <c r="R114" s="89">
        <f ca="1">SUMIFS($J$25:$J$224,$C$25:$C$224,$C114,$G$25:$G$224,Lists!$A$16)</f>
        <v>0</v>
      </c>
      <c r="S114" s="89">
        <f t="shared" si="15"/>
        <v>0</v>
      </c>
      <c r="U114" s="2" t="str">
        <f t="shared" si="16"/>
        <v/>
      </c>
      <c r="W114" s="2" t="str">
        <f>IF(C114=0,"",LEFT(INDEX(Lists!$H$5:$H$49,MATCH(C114,Lists!$G$5:$G$49,0),1),1))</f>
        <v/>
      </c>
      <c r="Y114" s="4">
        <f ca="1">'Month 11'!H114+'Month 11'!I114-'Month 11'!J114</f>
        <v>0</v>
      </c>
      <c r="Z114" s="2" t="str">
        <f t="shared" ca="1" si="17"/>
        <v/>
      </c>
      <c r="AA114" s="2" t="str">
        <f t="shared" ca="1" si="13"/>
        <v/>
      </c>
      <c r="AC114" s="627" t="str">
        <f t="shared" si="18"/>
        <v>0</v>
      </c>
    </row>
    <row r="115" spans="1:29" ht="39" hidden="1" customHeight="1" x14ac:dyDescent="0.2">
      <c r="A115" s="14" t="str">
        <f>Planning!A99</f>
        <v>I091</v>
      </c>
      <c r="B115" s="9">
        <f>Planning!B99</f>
        <v>0</v>
      </c>
      <c r="C115" s="9">
        <f>Planning!C99</f>
        <v>0</v>
      </c>
      <c r="D115" s="9">
        <f>Planning!D99</f>
        <v>0</v>
      </c>
      <c r="E115" s="3">
        <f>Planning!E99</f>
        <v>0</v>
      </c>
      <c r="F115" s="3" t="str">
        <f>IF(Planning!G99&lt;&gt;0,Planning!G99,"")</f>
        <v/>
      </c>
      <c r="G115" s="194">
        <f>Planning!H99</f>
        <v>0</v>
      </c>
      <c r="H115" s="4">
        <f>Planning!AP99</f>
        <v>0</v>
      </c>
      <c r="I115" s="198">
        <f ca="1">IF(OR(W115="1",AND(W115&lt;&gt;"1",G115=Lists!$A$17)),Y115,0)</f>
        <v>0</v>
      </c>
      <c r="J115" s="174"/>
      <c r="K115" s="32" t="str">
        <f ca="1">IF(AND(W115="2",G115&lt;&gt;Lists!$A$17),AA115,Z115)</f>
        <v/>
      </c>
      <c r="L115" s="33" t="str">
        <f t="shared" ca="1" si="11"/>
        <v/>
      </c>
      <c r="M115" s="5">
        <f>Planning!AQ99</f>
        <v>0</v>
      </c>
      <c r="N115" s="5">
        <f>'Month 11'!M115+'Month 11'!N115-'Month 11'!O115</f>
        <v>0</v>
      </c>
      <c r="O115" s="166"/>
      <c r="P115" s="32" t="str">
        <f t="shared" si="14"/>
        <v/>
      </c>
      <c r="Q115" s="33" t="str">
        <f t="shared" si="12"/>
        <v/>
      </c>
      <c r="R115" s="89">
        <f ca="1">SUMIFS($J$25:$J$224,$C$25:$C$224,$C115,$G$25:$G$224,Lists!$A$16)</f>
        <v>0</v>
      </c>
      <c r="S115" s="89">
        <f t="shared" si="15"/>
        <v>0</v>
      </c>
      <c r="U115" s="2" t="str">
        <f t="shared" si="16"/>
        <v/>
      </c>
      <c r="W115" s="2" t="str">
        <f>IF(C115=0,"",LEFT(INDEX(Lists!$H$5:$H$49,MATCH(C115,Lists!$G$5:$G$49,0),1),1))</f>
        <v/>
      </c>
      <c r="Y115" s="4">
        <f ca="1">'Month 11'!H115+'Month 11'!I115-'Month 11'!J115</f>
        <v>0</v>
      </c>
      <c r="Z115" s="2" t="str">
        <f t="shared" ca="1" si="17"/>
        <v/>
      </c>
      <c r="AA115" s="2" t="str">
        <f t="shared" ca="1" si="13"/>
        <v/>
      </c>
      <c r="AC115" s="627" t="str">
        <f t="shared" si="18"/>
        <v>0</v>
      </c>
    </row>
    <row r="116" spans="1:29" ht="39" hidden="1" customHeight="1" x14ac:dyDescent="0.2">
      <c r="A116" s="14" t="str">
        <f>Planning!A100</f>
        <v>I092</v>
      </c>
      <c r="B116" s="9">
        <f>Planning!B100</f>
        <v>0</v>
      </c>
      <c r="C116" s="9">
        <f>Planning!C100</f>
        <v>0</v>
      </c>
      <c r="D116" s="9">
        <f>Planning!D100</f>
        <v>0</v>
      </c>
      <c r="E116" s="3">
        <f>Planning!E100</f>
        <v>0</v>
      </c>
      <c r="F116" s="3" t="str">
        <f>IF(Planning!G100&lt;&gt;0,Planning!G100,"")</f>
        <v/>
      </c>
      <c r="G116" s="194">
        <f>Planning!H100</f>
        <v>0</v>
      </c>
      <c r="H116" s="4">
        <f>Planning!AP100</f>
        <v>0</v>
      </c>
      <c r="I116" s="198">
        <f ca="1">IF(OR(W116="1",AND(W116&lt;&gt;"1",G116=Lists!$A$17)),Y116,0)</f>
        <v>0</v>
      </c>
      <c r="J116" s="174"/>
      <c r="K116" s="32" t="str">
        <f ca="1">IF(AND(W116="2",G116&lt;&gt;Lists!$A$17),AA116,Z116)</f>
        <v/>
      </c>
      <c r="L116" s="33" t="str">
        <f t="shared" ca="1" si="11"/>
        <v/>
      </c>
      <c r="M116" s="5">
        <f>Planning!AQ100</f>
        <v>0</v>
      </c>
      <c r="N116" s="5">
        <f>'Month 11'!M116+'Month 11'!N116-'Month 11'!O116</f>
        <v>0</v>
      </c>
      <c r="O116" s="166"/>
      <c r="P116" s="32" t="str">
        <f t="shared" si="14"/>
        <v/>
      </c>
      <c r="Q116" s="33" t="str">
        <f t="shared" si="12"/>
        <v/>
      </c>
      <c r="R116" s="89">
        <f ca="1">SUMIFS($J$25:$J$224,$C$25:$C$224,$C116,$G$25:$G$224,Lists!$A$16)</f>
        <v>0</v>
      </c>
      <c r="S116" s="89">
        <f t="shared" si="15"/>
        <v>0</v>
      </c>
      <c r="U116" s="2" t="str">
        <f t="shared" si="16"/>
        <v/>
      </c>
      <c r="W116" s="2" t="str">
        <f>IF(C116=0,"",LEFT(INDEX(Lists!$H$5:$H$49,MATCH(C116,Lists!$G$5:$G$49,0),1),1))</f>
        <v/>
      </c>
      <c r="Y116" s="4">
        <f ca="1">'Month 11'!H116+'Month 11'!I116-'Month 11'!J116</f>
        <v>0</v>
      </c>
      <c r="Z116" s="2" t="str">
        <f t="shared" ca="1" si="17"/>
        <v/>
      </c>
      <c r="AA116" s="2" t="str">
        <f t="shared" ca="1" si="13"/>
        <v/>
      </c>
      <c r="AC116" s="627" t="str">
        <f t="shared" si="18"/>
        <v>0</v>
      </c>
    </row>
    <row r="117" spans="1:29" ht="39" hidden="1" customHeight="1" x14ac:dyDescent="0.2">
      <c r="A117" s="14" t="str">
        <f>Planning!A101</f>
        <v>I093</v>
      </c>
      <c r="B117" s="9">
        <f>Planning!B101</f>
        <v>0</v>
      </c>
      <c r="C117" s="9">
        <f>Planning!C101</f>
        <v>0</v>
      </c>
      <c r="D117" s="9">
        <f>Planning!D101</f>
        <v>0</v>
      </c>
      <c r="E117" s="3">
        <f>Planning!E101</f>
        <v>0</v>
      </c>
      <c r="F117" s="3" t="str">
        <f>IF(Planning!G101&lt;&gt;0,Planning!G101,"")</f>
        <v/>
      </c>
      <c r="G117" s="194">
        <f>Planning!H101</f>
        <v>0</v>
      </c>
      <c r="H117" s="4">
        <f>Planning!AP101</f>
        <v>0</v>
      </c>
      <c r="I117" s="198">
        <f ca="1">IF(OR(W117="1",AND(W117&lt;&gt;"1",G117=Lists!$A$17)),Y117,0)</f>
        <v>0</v>
      </c>
      <c r="J117" s="174"/>
      <c r="K117" s="32" t="str">
        <f ca="1">IF(AND(W117="2",G117&lt;&gt;Lists!$A$17),AA117,Z117)</f>
        <v/>
      </c>
      <c r="L117" s="33" t="str">
        <f t="shared" ca="1" si="11"/>
        <v/>
      </c>
      <c r="M117" s="5">
        <f>Planning!AQ101</f>
        <v>0</v>
      </c>
      <c r="N117" s="5">
        <f>'Month 11'!M117+'Month 11'!N117-'Month 11'!O117</f>
        <v>0</v>
      </c>
      <c r="O117" s="166"/>
      <c r="P117" s="32" t="str">
        <f t="shared" si="14"/>
        <v/>
      </c>
      <c r="Q117" s="33" t="str">
        <f t="shared" si="12"/>
        <v/>
      </c>
      <c r="R117" s="89">
        <f ca="1">SUMIFS($J$25:$J$224,$C$25:$C$224,$C117,$G$25:$G$224,Lists!$A$16)</f>
        <v>0</v>
      </c>
      <c r="S117" s="89">
        <f t="shared" si="15"/>
        <v>0</v>
      </c>
      <c r="U117" s="2" t="str">
        <f t="shared" si="16"/>
        <v/>
      </c>
      <c r="W117" s="2" t="str">
        <f>IF(C117=0,"",LEFT(INDEX(Lists!$H$5:$H$49,MATCH(C117,Lists!$G$5:$G$49,0),1),1))</f>
        <v/>
      </c>
      <c r="Y117" s="4">
        <f ca="1">'Month 11'!H117+'Month 11'!I117-'Month 11'!J117</f>
        <v>0</v>
      </c>
      <c r="Z117" s="2" t="str">
        <f t="shared" ca="1" si="17"/>
        <v/>
      </c>
      <c r="AA117" s="2" t="str">
        <f t="shared" ca="1" si="13"/>
        <v/>
      </c>
      <c r="AC117" s="627" t="str">
        <f t="shared" si="18"/>
        <v>0</v>
      </c>
    </row>
    <row r="118" spans="1:29" ht="39" hidden="1" customHeight="1" x14ac:dyDescent="0.2">
      <c r="A118" s="14" t="str">
        <f>Planning!A102</f>
        <v>I094</v>
      </c>
      <c r="B118" s="9">
        <f>Planning!B102</f>
        <v>0</v>
      </c>
      <c r="C118" s="9">
        <f>Planning!C102</f>
        <v>0</v>
      </c>
      <c r="D118" s="9">
        <f>Planning!D102</f>
        <v>0</v>
      </c>
      <c r="E118" s="3">
        <f>Planning!E102</f>
        <v>0</v>
      </c>
      <c r="F118" s="3" t="str">
        <f>IF(Planning!G102&lt;&gt;0,Planning!G102,"")</f>
        <v/>
      </c>
      <c r="G118" s="194">
        <f>Planning!H102</f>
        <v>0</v>
      </c>
      <c r="H118" s="4">
        <f>Planning!AP102</f>
        <v>0</v>
      </c>
      <c r="I118" s="198">
        <f ca="1">IF(OR(W118="1",AND(W118&lt;&gt;"1",G118=Lists!$A$17)),Y118,0)</f>
        <v>0</v>
      </c>
      <c r="J118" s="174"/>
      <c r="K118" s="32" t="str">
        <f ca="1">IF(AND(W118="2",G118&lt;&gt;Lists!$A$17),AA118,Z118)</f>
        <v/>
      </c>
      <c r="L118" s="33" t="str">
        <f t="shared" ca="1" si="11"/>
        <v/>
      </c>
      <c r="M118" s="5">
        <f>Planning!AQ102</f>
        <v>0</v>
      </c>
      <c r="N118" s="5">
        <f>'Month 11'!M118+'Month 11'!N118-'Month 11'!O118</f>
        <v>0</v>
      </c>
      <c r="O118" s="166"/>
      <c r="P118" s="32" t="str">
        <f t="shared" si="14"/>
        <v/>
      </c>
      <c r="Q118" s="33" t="str">
        <f t="shared" si="12"/>
        <v/>
      </c>
      <c r="R118" s="89">
        <f ca="1">SUMIFS($J$25:$J$224,$C$25:$C$224,$C118,$G$25:$G$224,Lists!$A$16)</f>
        <v>0</v>
      </c>
      <c r="S118" s="89">
        <f t="shared" si="15"/>
        <v>0</v>
      </c>
      <c r="U118" s="2" t="str">
        <f t="shared" si="16"/>
        <v/>
      </c>
      <c r="W118" s="2" t="str">
        <f>IF(C118=0,"",LEFT(INDEX(Lists!$H$5:$H$49,MATCH(C118,Lists!$G$5:$G$49,0),1),1))</f>
        <v/>
      </c>
      <c r="Y118" s="4">
        <f ca="1">'Month 11'!H118+'Month 11'!I118-'Month 11'!J118</f>
        <v>0</v>
      </c>
      <c r="Z118" s="2" t="str">
        <f t="shared" ca="1" si="17"/>
        <v/>
      </c>
      <c r="AA118" s="2" t="str">
        <f t="shared" ca="1" si="13"/>
        <v/>
      </c>
      <c r="AC118" s="627" t="str">
        <f t="shared" si="18"/>
        <v>0</v>
      </c>
    </row>
    <row r="119" spans="1:29" ht="39" hidden="1" customHeight="1" x14ac:dyDescent="0.2">
      <c r="A119" s="14" t="str">
        <f>Planning!A103</f>
        <v>I095</v>
      </c>
      <c r="B119" s="9">
        <f>Planning!B103</f>
        <v>0</v>
      </c>
      <c r="C119" s="9">
        <f>Planning!C103</f>
        <v>0</v>
      </c>
      <c r="D119" s="9">
        <f>Planning!D103</f>
        <v>0</v>
      </c>
      <c r="E119" s="3">
        <f>Planning!E103</f>
        <v>0</v>
      </c>
      <c r="F119" s="3" t="str">
        <f>IF(Planning!G103&lt;&gt;0,Planning!G103,"")</f>
        <v/>
      </c>
      <c r="G119" s="194">
        <f>Planning!H103</f>
        <v>0</v>
      </c>
      <c r="H119" s="4">
        <f>Planning!AP103</f>
        <v>0</v>
      </c>
      <c r="I119" s="198">
        <f ca="1">IF(OR(W119="1",AND(W119&lt;&gt;"1",G119=Lists!$A$17)),Y119,0)</f>
        <v>0</v>
      </c>
      <c r="J119" s="174"/>
      <c r="K119" s="32" t="str">
        <f ca="1">IF(AND(W119="2",G119&lt;&gt;Lists!$A$17),AA119,Z119)</f>
        <v/>
      </c>
      <c r="L119" s="33" t="str">
        <f t="shared" ca="1" si="11"/>
        <v/>
      </c>
      <c r="M119" s="5">
        <f>Planning!AQ103</f>
        <v>0</v>
      </c>
      <c r="N119" s="5">
        <f>'Month 11'!M119+'Month 11'!N119-'Month 11'!O119</f>
        <v>0</v>
      </c>
      <c r="O119" s="166"/>
      <c r="P119" s="32" t="str">
        <f t="shared" si="14"/>
        <v/>
      </c>
      <c r="Q119" s="33" t="str">
        <f t="shared" si="12"/>
        <v/>
      </c>
      <c r="R119" s="89">
        <f ca="1">SUMIFS($J$25:$J$224,$C$25:$C$224,$C119,$G$25:$G$224,Lists!$A$16)</f>
        <v>0</v>
      </c>
      <c r="S119" s="89">
        <f t="shared" si="15"/>
        <v>0</v>
      </c>
      <c r="U119" s="2" t="str">
        <f t="shared" si="16"/>
        <v/>
      </c>
      <c r="W119" s="2" t="str">
        <f>IF(C119=0,"",LEFT(INDEX(Lists!$H$5:$H$49,MATCH(C119,Lists!$G$5:$G$49,0),1),1))</f>
        <v/>
      </c>
      <c r="Y119" s="4">
        <f ca="1">'Month 11'!H119+'Month 11'!I119-'Month 11'!J119</f>
        <v>0</v>
      </c>
      <c r="Z119" s="2" t="str">
        <f t="shared" ca="1" si="17"/>
        <v/>
      </c>
      <c r="AA119" s="2" t="str">
        <f t="shared" ca="1" si="13"/>
        <v/>
      </c>
      <c r="AC119" s="627" t="str">
        <f t="shared" si="18"/>
        <v>0</v>
      </c>
    </row>
    <row r="120" spans="1:29" ht="39" hidden="1" customHeight="1" x14ac:dyDescent="0.2">
      <c r="A120" s="14" t="str">
        <f>Planning!A104</f>
        <v>I096</v>
      </c>
      <c r="B120" s="9">
        <f>Planning!B104</f>
        <v>0</v>
      </c>
      <c r="C120" s="9">
        <f>Planning!C104</f>
        <v>0</v>
      </c>
      <c r="D120" s="9">
        <f>Planning!D104</f>
        <v>0</v>
      </c>
      <c r="E120" s="3">
        <f>Planning!E104</f>
        <v>0</v>
      </c>
      <c r="F120" s="3" t="str">
        <f>IF(Planning!G104&lt;&gt;0,Planning!G104,"")</f>
        <v/>
      </c>
      <c r="G120" s="194">
        <f>Planning!H104</f>
        <v>0</v>
      </c>
      <c r="H120" s="4">
        <f>Planning!AP104</f>
        <v>0</v>
      </c>
      <c r="I120" s="198">
        <f ca="1">IF(OR(W120="1",AND(W120&lt;&gt;"1",G120=Lists!$A$17)),Y120,0)</f>
        <v>0</v>
      </c>
      <c r="J120" s="174"/>
      <c r="K120" s="32" t="str">
        <f ca="1">IF(AND(W120="2",G120&lt;&gt;Lists!$A$17),AA120,Z120)</f>
        <v/>
      </c>
      <c r="L120" s="33" t="str">
        <f t="shared" ca="1" si="11"/>
        <v/>
      </c>
      <c r="M120" s="5">
        <f>Planning!AQ104</f>
        <v>0</v>
      </c>
      <c r="N120" s="5">
        <f>'Month 11'!M120+'Month 11'!N120-'Month 11'!O120</f>
        <v>0</v>
      </c>
      <c r="O120" s="166"/>
      <c r="P120" s="32" t="str">
        <f t="shared" si="14"/>
        <v/>
      </c>
      <c r="Q120" s="33" t="str">
        <f t="shared" si="12"/>
        <v/>
      </c>
      <c r="R120" s="89">
        <f ca="1">SUMIFS($J$25:$J$224,$C$25:$C$224,$C120,$G$25:$G$224,Lists!$A$16)</f>
        <v>0</v>
      </c>
      <c r="S120" s="89">
        <f t="shared" si="15"/>
        <v>0</v>
      </c>
      <c r="U120" s="2" t="str">
        <f t="shared" si="16"/>
        <v/>
      </c>
      <c r="W120" s="2" t="str">
        <f>IF(C120=0,"",LEFT(INDEX(Lists!$H$5:$H$49,MATCH(C120,Lists!$G$5:$G$49,0),1),1))</f>
        <v/>
      </c>
      <c r="Y120" s="4">
        <f ca="1">'Month 11'!H120+'Month 11'!I120-'Month 11'!J120</f>
        <v>0</v>
      </c>
      <c r="Z120" s="2" t="str">
        <f t="shared" ca="1" si="17"/>
        <v/>
      </c>
      <c r="AA120" s="2" t="str">
        <f t="shared" ca="1" si="13"/>
        <v/>
      </c>
      <c r="AC120" s="627" t="str">
        <f t="shared" si="18"/>
        <v>0</v>
      </c>
    </row>
    <row r="121" spans="1:29" ht="39" hidden="1" customHeight="1" x14ac:dyDescent="0.2">
      <c r="A121" s="14" t="str">
        <f>Planning!A105</f>
        <v>I097</v>
      </c>
      <c r="B121" s="9">
        <f>Planning!B105</f>
        <v>0</v>
      </c>
      <c r="C121" s="9">
        <f>Planning!C105</f>
        <v>0</v>
      </c>
      <c r="D121" s="9">
        <f>Planning!D105</f>
        <v>0</v>
      </c>
      <c r="E121" s="3">
        <f>Planning!E105</f>
        <v>0</v>
      </c>
      <c r="F121" s="3" t="str">
        <f>IF(Planning!G105&lt;&gt;0,Planning!G105,"")</f>
        <v/>
      </c>
      <c r="G121" s="194">
        <f>Planning!H105</f>
        <v>0</v>
      </c>
      <c r="H121" s="4">
        <f>Planning!AP105</f>
        <v>0</v>
      </c>
      <c r="I121" s="198">
        <f ca="1">IF(OR(W121="1",AND(W121&lt;&gt;"1",G121=Lists!$A$17)),Y121,0)</f>
        <v>0</v>
      </c>
      <c r="J121" s="174"/>
      <c r="K121" s="32" t="str">
        <f ca="1">IF(AND(W121="2",G121&lt;&gt;Lists!$A$17),AA121,Z121)</f>
        <v/>
      </c>
      <c r="L121" s="33" t="str">
        <f t="shared" ref="L121:L152" ca="1" si="19">IF($U121=ExcluirDelPLogro,"",IF(AND(H121=0,I121=0,J121=0),"",K121))</f>
        <v/>
      </c>
      <c r="M121" s="5">
        <f>Planning!AQ105</f>
        <v>0</v>
      </c>
      <c r="N121" s="5">
        <f>'Month 11'!M121+'Month 11'!N121-'Month 11'!O121</f>
        <v>0</v>
      </c>
      <c r="O121" s="166"/>
      <c r="P121" s="32" t="str">
        <f t="shared" si="14"/>
        <v/>
      </c>
      <c r="Q121" s="33" t="str">
        <f t="shared" ref="Q121:Q152" si="20">IF($U121=ExcluirDelPLogro,"",IF(AND(M121=0,N121=0,O121=0),"",P121))</f>
        <v/>
      </c>
      <c r="R121" s="89">
        <f ca="1">SUMIFS($J$25:$J$224,$C$25:$C$224,$C121,$G$25:$G$224,Lists!$A$16)</f>
        <v>0</v>
      </c>
      <c r="S121" s="89">
        <f t="shared" si="15"/>
        <v>0</v>
      </c>
      <c r="U121" s="2" t="str">
        <f t="shared" si="16"/>
        <v/>
      </c>
      <c r="W121" s="2" t="str">
        <f>IF(C121=0,"",LEFT(INDEX(Lists!$H$5:$H$49,MATCH(C121,Lists!$G$5:$G$49,0),1),1))</f>
        <v/>
      </c>
      <c r="Y121" s="4">
        <f ca="1">'Month 11'!H121+'Month 11'!I121-'Month 11'!J121</f>
        <v>0</v>
      </c>
      <c r="Z121" s="2" t="str">
        <f t="shared" ca="1" si="17"/>
        <v/>
      </c>
      <c r="AA121" s="2" t="str">
        <f t="shared" ref="AA121:AA152" ca="1" si="21">IF(AND(H121=0,I121=0,J121=0),"",IF(J121&gt;0,H121/J121,0))</f>
        <v/>
      </c>
      <c r="AC121" s="627" t="str">
        <f t="shared" si="18"/>
        <v>0</v>
      </c>
    </row>
    <row r="122" spans="1:29" ht="39" hidden="1" customHeight="1" x14ac:dyDescent="0.2">
      <c r="A122" s="14" t="str">
        <f>Planning!A106</f>
        <v>I098</v>
      </c>
      <c r="B122" s="9">
        <f>Planning!B106</f>
        <v>0</v>
      </c>
      <c r="C122" s="9">
        <f>Planning!C106</f>
        <v>0</v>
      </c>
      <c r="D122" s="9">
        <f>Planning!D106</f>
        <v>0</v>
      </c>
      <c r="E122" s="3">
        <f>Planning!E106</f>
        <v>0</v>
      </c>
      <c r="F122" s="3" t="str">
        <f>IF(Planning!G106&lt;&gt;0,Planning!G106,"")</f>
        <v/>
      </c>
      <c r="G122" s="194">
        <f>Planning!H106</f>
        <v>0</v>
      </c>
      <c r="H122" s="4">
        <f>Planning!AP106</f>
        <v>0</v>
      </c>
      <c r="I122" s="198">
        <f ca="1">IF(OR(W122="1",AND(W122&lt;&gt;"1",G122=Lists!$A$17)),Y122,0)</f>
        <v>0</v>
      </c>
      <c r="J122" s="174"/>
      <c r="K122" s="32" t="str">
        <f ca="1">IF(AND(W122="2",G122&lt;&gt;Lists!$A$17),AA122,Z122)</f>
        <v/>
      </c>
      <c r="L122" s="33" t="str">
        <f t="shared" ca="1" si="19"/>
        <v/>
      </c>
      <c r="M122" s="5">
        <f>Planning!AQ106</f>
        <v>0</v>
      </c>
      <c r="N122" s="5">
        <f>'Month 11'!M122+'Month 11'!N122-'Month 11'!O122</f>
        <v>0</v>
      </c>
      <c r="O122" s="166"/>
      <c r="P122" s="32" t="str">
        <f t="shared" si="14"/>
        <v/>
      </c>
      <c r="Q122" s="33" t="str">
        <f t="shared" si="20"/>
        <v/>
      </c>
      <c r="R122" s="89">
        <f ca="1">SUMIFS($J$25:$J$224,$C$25:$C$224,$C122,$G$25:$G$224,Lists!$A$16)</f>
        <v>0</v>
      </c>
      <c r="S122" s="89">
        <f t="shared" si="15"/>
        <v>0</v>
      </c>
      <c r="U122" s="2" t="str">
        <f t="shared" si="16"/>
        <v/>
      </c>
      <c r="W122" s="2" t="str">
        <f>IF(C122=0,"",LEFT(INDEX(Lists!$H$5:$H$49,MATCH(C122,Lists!$G$5:$G$49,0),1),1))</f>
        <v/>
      </c>
      <c r="Y122" s="4">
        <f ca="1">'Month 11'!H122+'Month 11'!I122-'Month 11'!J122</f>
        <v>0</v>
      </c>
      <c r="Z122" s="2" t="str">
        <f t="shared" ca="1" si="17"/>
        <v/>
      </c>
      <c r="AA122" s="2" t="str">
        <f t="shared" ca="1" si="21"/>
        <v/>
      </c>
      <c r="AC122" s="627" t="str">
        <f t="shared" si="18"/>
        <v>0</v>
      </c>
    </row>
    <row r="123" spans="1:29" ht="39" hidden="1" customHeight="1" x14ac:dyDescent="0.2">
      <c r="A123" s="14" t="str">
        <f>Planning!A107</f>
        <v>I099</v>
      </c>
      <c r="B123" s="9">
        <f>Planning!B107</f>
        <v>0</v>
      </c>
      <c r="C123" s="9">
        <f>Planning!C107</f>
        <v>0</v>
      </c>
      <c r="D123" s="9">
        <f>Planning!D107</f>
        <v>0</v>
      </c>
      <c r="E123" s="3">
        <f>Planning!E107</f>
        <v>0</v>
      </c>
      <c r="F123" s="3" t="str">
        <f>IF(Planning!G107&lt;&gt;0,Planning!G107,"")</f>
        <v/>
      </c>
      <c r="G123" s="194">
        <f>Planning!H107</f>
        <v>0</v>
      </c>
      <c r="H123" s="4">
        <f>Planning!AP107</f>
        <v>0</v>
      </c>
      <c r="I123" s="198">
        <f ca="1">IF(OR(W123="1",AND(W123&lt;&gt;"1",G123=Lists!$A$17)),Y123,0)</f>
        <v>0</v>
      </c>
      <c r="J123" s="174"/>
      <c r="K123" s="32" t="str">
        <f ca="1">IF(AND(W123="2",G123&lt;&gt;Lists!$A$17),AA123,Z123)</f>
        <v/>
      </c>
      <c r="L123" s="33" t="str">
        <f t="shared" ca="1" si="19"/>
        <v/>
      </c>
      <c r="M123" s="5">
        <f>Planning!AQ107</f>
        <v>0</v>
      </c>
      <c r="N123" s="5">
        <f>'Month 11'!M123+'Month 11'!N123-'Month 11'!O123</f>
        <v>0</v>
      </c>
      <c r="O123" s="166"/>
      <c r="P123" s="32" t="str">
        <f t="shared" si="14"/>
        <v/>
      </c>
      <c r="Q123" s="33" t="str">
        <f t="shared" si="20"/>
        <v/>
      </c>
      <c r="R123" s="89">
        <f ca="1">SUMIFS($J$25:$J$224,$C$25:$C$224,$C123,$G$25:$G$224,Lists!$A$16)</f>
        <v>0</v>
      </c>
      <c r="S123" s="89">
        <f t="shared" si="15"/>
        <v>0</v>
      </c>
      <c r="U123" s="2" t="str">
        <f t="shared" si="16"/>
        <v/>
      </c>
      <c r="W123" s="2" t="str">
        <f>IF(C123=0,"",LEFT(INDEX(Lists!$H$5:$H$49,MATCH(C123,Lists!$G$5:$G$49,0),1),1))</f>
        <v/>
      </c>
      <c r="Y123" s="4">
        <f ca="1">'Month 11'!H123+'Month 11'!I123-'Month 11'!J123</f>
        <v>0</v>
      </c>
      <c r="Z123" s="2" t="str">
        <f t="shared" ca="1" si="17"/>
        <v/>
      </c>
      <c r="AA123" s="2" t="str">
        <f t="shared" ca="1" si="21"/>
        <v/>
      </c>
      <c r="AC123" s="627" t="str">
        <f t="shared" si="18"/>
        <v>0</v>
      </c>
    </row>
    <row r="124" spans="1:29" ht="39" hidden="1" customHeight="1" x14ac:dyDescent="0.2">
      <c r="A124" s="14" t="str">
        <f>Planning!A108</f>
        <v>I100</v>
      </c>
      <c r="B124" s="9">
        <f>Planning!B108</f>
        <v>0</v>
      </c>
      <c r="C124" s="9">
        <f>Planning!C108</f>
        <v>0</v>
      </c>
      <c r="D124" s="9">
        <f>Planning!D108</f>
        <v>0</v>
      </c>
      <c r="E124" s="3">
        <f>Planning!E108</f>
        <v>0</v>
      </c>
      <c r="F124" s="3" t="str">
        <f>IF(Planning!G108&lt;&gt;0,Planning!G108,"")</f>
        <v/>
      </c>
      <c r="G124" s="194">
        <f>Planning!H108</f>
        <v>0</v>
      </c>
      <c r="H124" s="4">
        <f>Planning!AP108</f>
        <v>0</v>
      </c>
      <c r="I124" s="198">
        <f ca="1">IF(OR(W124="1",AND(W124&lt;&gt;"1",G124=Lists!$A$17)),Y124,0)</f>
        <v>0</v>
      </c>
      <c r="J124" s="174"/>
      <c r="K124" s="32" t="str">
        <f ca="1">IF(AND(W124="2",G124&lt;&gt;Lists!$A$17),AA124,Z124)</f>
        <v/>
      </c>
      <c r="L124" s="33" t="str">
        <f t="shared" ca="1" si="19"/>
        <v/>
      </c>
      <c r="M124" s="5">
        <f>Planning!AQ108</f>
        <v>0</v>
      </c>
      <c r="N124" s="5">
        <f>'Month 11'!M124+'Month 11'!N124-'Month 11'!O124</f>
        <v>0</v>
      </c>
      <c r="O124" s="166"/>
      <c r="P124" s="32" t="str">
        <f t="shared" si="14"/>
        <v/>
      </c>
      <c r="Q124" s="33" t="str">
        <f t="shared" si="20"/>
        <v/>
      </c>
      <c r="R124" s="89">
        <f ca="1">SUMIFS($J$25:$J$224,$C$25:$C$224,$C124,$G$25:$G$224,Lists!$A$16)</f>
        <v>0</v>
      </c>
      <c r="S124" s="89">
        <f t="shared" si="15"/>
        <v>0</v>
      </c>
      <c r="U124" s="2" t="str">
        <f t="shared" si="16"/>
        <v/>
      </c>
      <c r="W124" s="2" t="str">
        <f>IF(C124=0,"",LEFT(INDEX(Lists!$H$5:$H$49,MATCH(C124,Lists!$G$5:$G$49,0),1),1))</f>
        <v/>
      </c>
      <c r="Y124" s="4">
        <f ca="1">'Month 11'!H124+'Month 11'!I124-'Month 11'!J124</f>
        <v>0</v>
      </c>
      <c r="Z124" s="2" t="str">
        <f t="shared" ca="1" si="17"/>
        <v/>
      </c>
      <c r="AA124" s="2" t="str">
        <f t="shared" ca="1" si="21"/>
        <v/>
      </c>
      <c r="AC124" s="627" t="str">
        <f t="shared" si="18"/>
        <v>0</v>
      </c>
    </row>
    <row r="125" spans="1:29" ht="39" hidden="1" customHeight="1" x14ac:dyDescent="0.2">
      <c r="A125" s="14" t="str">
        <f>Planning!A109</f>
        <v>I101</v>
      </c>
      <c r="B125" s="9">
        <f>Planning!B109</f>
        <v>0</v>
      </c>
      <c r="C125" s="9">
        <f>Planning!C109</f>
        <v>0</v>
      </c>
      <c r="D125" s="9">
        <f>Planning!D109</f>
        <v>0</v>
      </c>
      <c r="E125" s="3">
        <f>Planning!E109</f>
        <v>0</v>
      </c>
      <c r="F125" s="3" t="str">
        <f>IF(Planning!G109&lt;&gt;0,Planning!G109,"")</f>
        <v/>
      </c>
      <c r="G125" s="194">
        <f>Planning!H109</f>
        <v>0</v>
      </c>
      <c r="H125" s="4">
        <f>Planning!AP109</f>
        <v>0</v>
      </c>
      <c r="I125" s="198">
        <f ca="1">IF(OR(W125="1",AND(W125&lt;&gt;"1",G125=Lists!$A$17)),Y125,0)</f>
        <v>0</v>
      </c>
      <c r="J125" s="174"/>
      <c r="K125" s="32" t="str">
        <f ca="1">IF(AND(W125="2",G125&lt;&gt;Lists!$A$17),AA125,Z125)</f>
        <v/>
      </c>
      <c r="L125" s="33" t="str">
        <f t="shared" ca="1" si="19"/>
        <v/>
      </c>
      <c r="M125" s="5">
        <f>Planning!AQ109</f>
        <v>0</v>
      </c>
      <c r="N125" s="5">
        <f>'Month 11'!M125+'Month 11'!N125-'Month 11'!O125</f>
        <v>0</v>
      </c>
      <c r="O125" s="166"/>
      <c r="P125" s="32" t="str">
        <f t="shared" si="14"/>
        <v/>
      </c>
      <c r="Q125" s="33" t="str">
        <f t="shared" si="20"/>
        <v/>
      </c>
      <c r="R125" s="89">
        <f ca="1">SUMIFS($J$25:$J$224,$C$25:$C$224,$C125,$G$25:$G$224,Lists!$A$16)</f>
        <v>0</v>
      </c>
      <c r="S125" s="89">
        <f t="shared" si="15"/>
        <v>0</v>
      </c>
      <c r="U125" s="2" t="str">
        <f t="shared" si="16"/>
        <v/>
      </c>
      <c r="W125" s="2" t="str">
        <f>IF(C125=0,"",LEFT(INDEX(Lists!$H$5:$H$49,MATCH(C125,Lists!$G$5:$G$49,0),1),1))</f>
        <v/>
      </c>
      <c r="Y125" s="4">
        <f ca="1">'Month 11'!H125+'Month 11'!I125-'Month 11'!J125</f>
        <v>0</v>
      </c>
      <c r="Z125" s="2" t="str">
        <f t="shared" ca="1" si="17"/>
        <v/>
      </c>
      <c r="AA125" s="2" t="str">
        <f t="shared" ca="1" si="21"/>
        <v/>
      </c>
      <c r="AC125" s="627" t="str">
        <f t="shared" si="18"/>
        <v>0</v>
      </c>
    </row>
    <row r="126" spans="1:29" ht="39" hidden="1" customHeight="1" x14ac:dyDescent="0.2">
      <c r="A126" s="14" t="str">
        <f>Planning!A110</f>
        <v>I102</v>
      </c>
      <c r="B126" s="9">
        <f>Planning!B110</f>
        <v>0</v>
      </c>
      <c r="C126" s="9">
        <f>Planning!C110</f>
        <v>0</v>
      </c>
      <c r="D126" s="9">
        <f>Planning!D110</f>
        <v>0</v>
      </c>
      <c r="E126" s="3">
        <f>Planning!E110</f>
        <v>0</v>
      </c>
      <c r="F126" s="3" t="str">
        <f>IF(Planning!G110&lt;&gt;0,Planning!G110,"")</f>
        <v/>
      </c>
      <c r="G126" s="194">
        <f>Planning!H110</f>
        <v>0</v>
      </c>
      <c r="H126" s="4">
        <f>Planning!AP110</f>
        <v>0</v>
      </c>
      <c r="I126" s="198">
        <f ca="1">IF(OR(W126="1",AND(W126&lt;&gt;"1",G126=Lists!$A$17)),Y126,0)</f>
        <v>0</v>
      </c>
      <c r="J126" s="174"/>
      <c r="K126" s="32" t="str">
        <f ca="1">IF(AND(W126="2",G126&lt;&gt;Lists!$A$17),AA126,Z126)</f>
        <v/>
      </c>
      <c r="L126" s="33" t="str">
        <f t="shared" ca="1" si="19"/>
        <v/>
      </c>
      <c r="M126" s="5">
        <f>Planning!AQ110</f>
        <v>0</v>
      </c>
      <c r="N126" s="5">
        <f>'Month 11'!M126+'Month 11'!N126-'Month 11'!O126</f>
        <v>0</v>
      </c>
      <c r="O126" s="166"/>
      <c r="P126" s="32" t="str">
        <f t="shared" si="14"/>
        <v/>
      </c>
      <c r="Q126" s="33" t="str">
        <f t="shared" si="20"/>
        <v/>
      </c>
      <c r="R126" s="89">
        <f ca="1">SUMIFS($J$25:$J$224,$C$25:$C$224,$C126,$G$25:$G$224,Lists!$A$16)</f>
        <v>0</v>
      </c>
      <c r="S126" s="89">
        <f t="shared" si="15"/>
        <v>0</v>
      </c>
      <c r="U126" s="2" t="str">
        <f t="shared" si="16"/>
        <v/>
      </c>
      <c r="W126" s="2" t="str">
        <f>IF(C126=0,"",LEFT(INDEX(Lists!$H$5:$H$49,MATCH(C126,Lists!$G$5:$G$49,0),1),1))</f>
        <v/>
      </c>
      <c r="Y126" s="4">
        <f ca="1">'Month 11'!H126+'Month 11'!I126-'Month 11'!J126</f>
        <v>0</v>
      </c>
      <c r="Z126" s="2" t="str">
        <f t="shared" ca="1" si="17"/>
        <v/>
      </c>
      <c r="AA126" s="2" t="str">
        <f t="shared" ca="1" si="21"/>
        <v/>
      </c>
      <c r="AC126" s="627" t="str">
        <f t="shared" si="18"/>
        <v>0</v>
      </c>
    </row>
    <row r="127" spans="1:29" ht="39" hidden="1" customHeight="1" x14ac:dyDescent="0.2">
      <c r="A127" s="14" t="str">
        <f>Planning!A111</f>
        <v>I103</v>
      </c>
      <c r="B127" s="9">
        <f>Planning!B111</f>
        <v>0</v>
      </c>
      <c r="C127" s="9">
        <f>Planning!C111</f>
        <v>0</v>
      </c>
      <c r="D127" s="9">
        <f>Planning!D111</f>
        <v>0</v>
      </c>
      <c r="E127" s="3">
        <f>Planning!E111</f>
        <v>0</v>
      </c>
      <c r="F127" s="3" t="str">
        <f>IF(Planning!G111&lt;&gt;0,Planning!G111,"")</f>
        <v/>
      </c>
      <c r="G127" s="194">
        <f>Planning!H111</f>
        <v>0</v>
      </c>
      <c r="H127" s="4">
        <f>Planning!AP111</f>
        <v>0</v>
      </c>
      <c r="I127" s="198">
        <f ca="1">IF(OR(W127="1",AND(W127&lt;&gt;"1",G127=Lists!$A$17)),Y127,0)</f>
        <v>0</v>
      </c>
      <c r="J127" s="174"/>
      <c r="K127" s="32" t="str">
        <f ca="1">IF(AND(W127="2",G127&lt;&gt;Lists!$A$17),AA127,Z127)</f>
        <v/>
      </c>
      <c r="L127" s="33" t="str">
        <f t="shared" ca="1" si="19"/>
        <v/>
      </c>
      <c r="M127" s="5">
        <f>Planning!AQ111</f>
        <v>0</v>
      </c>
      <c r="N127" s="5">
        <f>'Month 11'!M127+'Month 11'!N127-'Month 11'!O127</f>
        <v>0</v>
      </c>
      <c r="O127" s="166"/>
      <c r="P127" s="32" t="str">
        <f t="shared" si="14"/>
        <v/>
      </c>
      <c r="Q127" s="33" t="str">
        <f t="shared" si="20"/>
        <v/>
      </c>
      <c r="R127" s="89">
        <f ca="1">SUMIFS($J$25:$J$224,$C$25:$C$224,$C127,$G$25:$G$224,Lists!$A$16)</f>
        <v>0</v>
      </c>
      <c r="S127" s="89">
        <f t="shared" si="15"/>
        <v>0</v>
      </c>
      <c r="U127" s="2" t="str">
        <f t="shared" si="16"/>
        <v/>
      </c>
      <c r="W127" s="2" t="str">
        <f>IF(C127=0,"",LEFT(INDEX(Lists!$H$5:$H$49,MATCH(C127,Lists!$G$5:$G$49,0),1),1))</f>
        <v/>
      </c>
      <c r="Y127" s="4">
        <f ca="1">'Month 11'!H127+'Month 11'!I127-'Month 11'!J127</f>
        <v>0</v>
      </c>
      <c r="Z127" s="2" t="str">
        <f t="shared" ca="1" si="17"/>
        <v/>
      </c>
      <c r="AA127" s="2" t="str">
        <f t="shared" ca="1" si="21"/>
        <v/>
      </c>
      <c r="AC127" s="627" t="str">
        <f t="shared" si="18"/>
        <v>0</v>
      </c>
    </row>
    <row r="128" spans="1:29" ht="39" hidden="1" customHeight="1" x14ac:dyDescent="0.2">
      <c r="A128" s="14" t="str">
        <f>Planning!A112</f>
        <v>I104</v>
      </c>
      <c r="B128" s="9">
        <f>Planning!B112</f>
        <v>0</v>
      </c>
      <c r="C128" s="9">
        <f>Planning!C112</f>
        <v>0</v>
      </c>
      <c r="D128" s="9">
        <f>Planning!D112</f>
        <v>0</v>
      </c>
      <c r="E128" s="3">
        <f>Planning!E112</f>
        <v>0</v>
      </c>
      <c r="F128" s="3" t="str">
        <f>IF(Planning!G112&lt;&gt;0,Planning!G112,"")</f>
        <v/>
      </c>
      <c r="G128" s="194">
        <f>Planning!H112</f>
        <v>0</v>
      </c>
      <c r="H128" s="4">
        <f>Planning!AP112</f>
        <v>0</v>
      </c>
      <c r="I128" s="198">
        <f ca="1">IF(OR(W128="1",AND(W128&lt;&gt;"1",G128=Lists!$A$17)),Y128,0)</f>
        <v>0</v>
      </c>
      <c r="J128" s="174"/>
      <c r="K128" s="32" t="str">
        <f ca="1">IF(AND(W128="2",G128&lt;&gt;Lists!$A$17),AA128,Z128)</f>
        <v/>
      </c>
      <c r="L128" s="33" t="str">
        <f t="shared" ca="1" si="19"/>
        <v/>
      </c>
      <c r="M128" s="5">
        <f>Planning!AQ112</f>
        <v>0</v>
      </c>
      <c r="N128" s="5">
        <f>'Month 11'!M128+'Month 11'!N128-'Month 11'!O128</f>
        <v>0</v>
      </c>
      <c r="O128" s="166"/>
      <c r="P128" s="32" t="str">
        <f t="shared" si="14"/>
        <v/>
      </c>
      <c r="Q128" s="33" t="str">
        <f t="shared" si="20"/>
        <v/>
      </c>
      <c r="R128" s="89">
        <f ca="1">SUMIFS($J$25:$J$224,$C$25:$C$224,$C128,$G$25:$G$224,Lists!$A$16)</f>
        <v>0</v>
      </c>
      <c r="S128" s="89">
        <f t="shared" si="15"/>
        <v>0</v>
      </c>
      <c r="U128" s="2" t="str">
        <f t="shared" si="16"/>
        <v/>
      </c>
      <c r="W128" s="2" t="str">
        <f>IF(C128=0,"",LEFT(INDEX(Lists!$H$5:$H$49,MATCH(C128,Lists!$G$5:$G$49,0),1),1))</f>
        <v/>
      </c>
      <c r="Y128" s="4">
        <f ca="1">'Month 11'!H128+'Month 11'!I128-'Month 11'!J128</f>
        <v>0</v>
      </c>
      <c r="Z128" s="2" t="str">
        <f t="shared" ca="1" si="17"/>
        <v/>
      </c>
      <c r="AA128" s="2" t="str">
        <f t="shared" ca="1" si="21"/>
        <v/>
      </c>
      <c r="AC128" s="627" t="str">
        <f t="shared" si="18"/>
        <v>0</v>
      </c>
    </row>
    <row r="129" spans="1:29" ht="39" hidden="1" customHeight="1" x14ac:dyDescent="0.2">
      <c r="A129" s="14" t="str">
        <f>Planning!A113</f>
        <v>I105</v>
      </c>
      <c r="B129" s="9">
        <f>Planning!B113</f>
        <v>0</v>
      </c>
      <c r="C129" s="9">
        <f>Planning!C113</f>
        <v>0</v>
      </c>
      <c r="D129" s="9">
        <f>Planning!D113</f>
        <v>0</v>
      </c>
      <c r="E129" s="3">
        <f>Planning!E113</f>
        <v>0</v>
      </c>
      <c r="F129" s="3" t="str">
        <f>IF(Planning!G113&lt;&gt;0,Planning!G113,"")</f>
        <v/>
      </c>
      <c r="G129" s="194">
        <f>Planning!H113</f>
        <v>0</v>
      </c>
      <c r="H129" s="4">
        <f>Planning!AP113</f>
        <v>0</v>
      </c>
      <c r="I129" s="198">
        <f ca="1">IF(OR(W129="1",AND(W129&lt;&gt;"1",G129=Lists!$A$17)),Y129,0)</f>
        <v>0</v>
      </c>
      <c r="J129" s="174"/>
      <c r="K129" s="32" t="str">
        <f ca="1">IF(AND(W129="2",G129&lt;&gt;Lists!$A$17),AA129,Z129)</f>
        <v/>
      </c>
      <c r="L129" s="33" t="str">
        <f t="shared" ca="1" si="19"/>
        <v/>
      </c>
      <c r="M129" s="5">
        <f>Planning!AQ113</f>
        <v>0</v>
      </c>
      <c r="N129" s="5">
        <f>'Month 11'!M129+'Month 11'!N129-'Month 11'!O129</f>
        <v>0</v>
      </c>
      <c r="O129" s="166"/>
      <c r="P129" s="32" t="str">
        <f t="shared" si="14"/>
        <v/>
      </c>
      <c r="Q129" s="33" t="str">
        <f t="shared" si="20"/>
        <v/>
      </c>
      <c r="R129" s="89">
        <f ca="1">SUMIFS($J$25:$J$224,$C$25:$C$224,$C129,$G$25:$G$224,Lists!$A$16)</f>
        <v>0</v>
      </c>
      <c r="S129" s="89">
        <f t="shared" si="15"/>
        <v>0</v>
      </c>
      <c r="U129" s="2" t="str">
        <f t="shared" si="16"/>
        <v/>
      </c>
      <c r="W129" s="2" t="str">
        <f>IF(C129=0,"",LEFT(INDEX(Lists!$H$5:$H$49,MATCH(C129,Lists!$G$5:$G$49,0),1),1))</f>
        <v/>
      </c>
      <c r="Y129" s="4">
        <f ca="1">'Month 11'!H129+'Month 11'!I129-'Month 11'!J129</f>
        <v>0</v>
      </c>
      <c r="Z129" s="2" t="str">
        <f t="shared" ca="1" si="17"/>
        <v/>
      </c>
      <c r="AA129" s="2" t="str">
        <f t="shared" ca="1" si="21"/>
        <v/>
      </c>
      <c r="AC129" s="627" t="str">
        <f t="shared" si="18"/>
        <v>0</v>
      </c>
    </row>
    <row r="130" spans="1:29" ht="39" hidden="1" customHeight="1" x14ac:dyDescent="0.2">
      <c r="A130" s="14" t="str">
        <f>Planning!A114</f>
        <v>I106</v>
      </c>
      <c r="B130" s="9">
        <f>Planning!B114</f>
        <v>0</v>
      </c>
      <c r="C130" s="9">
        <f>Planning!C114</f>
        <v>0</v>
      </c>
      <c r="D130" s="9">
        <f>Planning!D114</f>
        <v>0</v>
      </c>
      <c r="E130" s="3">
        <f>Planning!E114</f>
        <v>0</v>
      </c>
      <c r="F130" s="3" t="str">
        <f>IF(Planning!G114&lt;&gt;0,Planning!G114,"")</f>
        <v/>
      </c>
      <c r="G130" s="194">
        <f>Planning!H114</f>
        <v>0</v>
      </c>
      <c r="H130" s="4">
        <f>Planning!AP114</f>
        <v>0</v>
      </c>
      <c r="I130" s="198">
        <f ca="1">IF(OR(W130="1",AND(W130&lt;&gt;"1",G130=Lists!$A$17)),Y130,0)</f>
        <v>0</v>
      </c>
      <c r="J130" s="174"/>
      <c r="K130" s="32" t="str">
        <f ca="1">IF(AND(W130="2",G130&lt;&gt;Lists!$A$17),AA130,Z130)</f>
        <v/>
      </c>
      <c r="L130" s="33" t="str">
        <f t="shared" ca="1" si="19"/>
        <v/>
      </c>
      <c r="M130" s="5">
        <f>Planning!AQ114</f>
        <v>0</v>
      </c>
      <c r="N130" s="5">
        <f>'Month 11'!M130+'Month 11'!N130-'Month 11'!O130</f>
        <v>0</v>
      </c>
      <c r="O130" s="166"/>
      <c r="P130" s="32" t="str">
        <f t="shared" si="14"/>
        <v/>
      </c>
      <c r="Q130" s="33" t="str">
        <f t="shared" si="20"/>
        <v/>
      </c>
      <c r="R130" s="89">
        <f ca="1">SUMIFS($J$25:$J$224,$C$25:$C$224,$C130,$G$25:$G$224,Lists!$A$16)</f>
        <v>0</v>
      </c>
      <c r="S130" s="89">
        <f t="shared" si="15"/>
        <v>0</v>
      </c>
      <c r="U130" s="2" t="str">
        <f t="shared" si="16"/>
        <v/>
      </c>
      <c r="W130" s="2" t="str">
        <f>IF(C130=0,"",LEFT(INDEX(Lists!$H$5:$H$49,MATCH(C130,Lists!$G$5:$G$49,0),1),1))</f>
        <v/>
      </c>
      <c r="Y130" s="4">
        <f ca="1">'Month 11'!H130+'Month 11'!I130-'Month 11'!J130</f>
        <v>0</v>
      </c>
      <c r="Z130" s="2" t="str">
        <f t="shared" ca="1" si="17"/>
        <v/>
      </c>
      <c r="AA130" s="2" t="str">
        <f t="shared" ca="1" si="21"/>
        <v/>
      </c>
      <c r="AC130" s="627" t="str">
        <f t="shared" si="18"/>
        <v>0</v>
      </c>
    </row>
    <row r="131" spans="1:29" ht="39" hidden="1" customHeight="1" x14ac:dyDescent="0.2">
      <c r="A131" s="14" t="str">
        <f>Planning!A115</f>
        <v>I107</v>
      </c>
      <c r="B131" s="9">
        <f>Planning!B115</f>
        <v>0</v>
      </c>
      <c r="C131" s="9">
        <f>Planning!C115</f>
        <v>0</v>
      </c>
      <c r="D131" s="9">
        <f>Planning!D115</f>
        <v>0</v>
      </c>
      <c r="E131" s="3">
        <f>Planning!E115</f>
        <v>0</v>
      </c>
      <c r="F131" s="3" t="str">
        <f>IF(Planning!G115&lt;&gt;0,Planning!G115,"")</f>
        <v/>
      </c>
      <c r="G131" s="194">
        <f>Planning!H115</f>
        <v>0</v>
      </c>
      <c r="H131" s="4">
        <f>Planning!AP115</f>
        <v>0</v>
      </c>
      <c r="I131" s="198">
        <f ca="1">IF(OR(W131="1",AND(W131&lt;&gt;"1",G131=Lists!$A$17)),Y131,0)</f>
        <v>0</v>
      </c>
      <c r="J131" s="174"/>
      <c r="K131" s="32" t="str">
        <f ca="1">IF(AND(W131="2",G131&lt;&gt;Lists!$A$17),AA131,Z131)</f>
        <v/>
      </c>
      <c r="L131" s="33" t="str">
        <f t="shared" ca="1" si="19"/>
        <v/>
      </c>
      <c r="M131" s="5">
        <f>Planning!AQ115</f>
        <v>0</v>
      </c>
      <c r="N131" s="5">
        <f>'Month 11'!M131+'Month 11'!N131-'Month 11'!O131</f>
        <v>0</v>
      </c>
      <c r="O131" s="166"/>
      <c r="P131" s="32" t="str">
        <f t="shared" si="14"/>
        <v/>
      </c>
      <c r="Q131" s="33" t="str">
        <f t="shared" si="20"/>
        <v/>
      </c>
      <c r="R131" s="89">
        <f ca="1">SUMIFS($J$25:$J$224,$C$25:$C$224,$C131,$G$25:$G$224,Lists!$A$16)</f>
        <v>0</v>
      </c>
      <c r="S131" s="89">
        <f t="shared" si="15"/>
        <v>0</v>
      </c>
      <c r="U131" s="2" t="str">
        <f t="shared" si="16"/>
        <v/>
      </c>
      <c r="W131" s="2" t="str">
        <f>IF(C131=0,"",LEFT(INDEX(Lists!$H$5:$H$49,MATCH(C131,Lists!$G$5:$G$49,0),1),1))</f>
        <v/>
      </c>
      <c r="Y131" s="4">
        <f ca="1">'Month 11'!H131+'Month 11'!I131-'Month 11'!J131</f>
        <v>0</v>
      </c>
      <c r="Z131" s="2" t="str">
        <f t="shared" ca="1" si="17"/>
        <v/>
      </c>
      <c r="AA131" s="2" t="str">
        <f t="shared" ca="1" si="21"/>
        <v/>
      </c>
      <c r="AC131" s="627" t="str">
        <f t="shared" si="18"/>
        <v>0</v>
      </c>
    </row>
    <row r="132" spans="1:29" ht="39" hidden="1" customHeight="1" x14ac:dyDescent="0.2">
      <c r="A132" s="14" t="str">
        <f>Planning!A116</f>
        <v>I108</v>
      </c>
      <c r="B132" s="9">
        <f>Planning!B116</f>
        <v>0</v>
      </c>
      <c r="C132" s="9">
        <f>Planning!C116</f>
        <v>0</v>
      </c>
      <c r="D132" s="9">
        <f>Planning!D116</f>
        <v>0</v>
      </c>
      <c r="E132" s="3">
        <f>Planning!E116</f>
        <v>0</v>
      </c>
      <c r="F132" s="3" t="str">
        <f>IF(Planning!G116&lt;&gt;0,Planning!G116,"")</f>
        <v/>
      </c>
      <c r="G132" s="194">
        <f>Planning!H116</f>
        <v>0</v>
      </c>
      <c r="H132" s="4">
        <f>Planning!AP116</f>
        <v>0</v>
      </c>
      <c r="I132" s="198">
        <f ca="1">IF(OR(W132="1",AND(W132&lt;&gt;"1",G132=Lists!$A$17)),Y132,0)</f>
        <v>0</v>
      </c>
      <c r="J132" s="174"/>
      <c r="K132" s="32" t="str">
        <f ca="1">IF(AND(W132="2",G132&lt;&gt;Lists!$A$17),AA132,Z132)</f>
        <v/>
      </c>
      <c r="L132" s="33" t="str">
        <f t="shared" ca="1" si="19"/>
        <v/>
      </c>
      <c r="M132" s="5">
        <f>Planning!AQ116</f>
        <v>0</v>
      </c>
      <c r="N132" s="5">
        <f>'Month 11'!M132+'Month 11'!N132-'Month 11'!O132</f>
        <v>0</v>
      </c>
      <c r="O132" s="166"/>
      <c r="P132" s="32" t="str">
        <f t="shared" si="14"/>
        <v/>
      </c>
      <c r="Q132" s="33" t="str">
        <f t="shared" si="20"/>
        <v/>
      </c>
      <c r="R132" s="89">
        <f ca="1">SUMIFS($J$25:$J$224,$C$25:$C$224,$C132,$G$25:$G$224,Lists!$A$16)</f>
        <v>0</v>
      </c>
      <c r="S132" s="89">
        <f t="shared" si="15"/>
        <v>0</v>
      </c>
      <c r="U132" s="2" t="str">
        <f t="shared" si="16"/>
        <v/>
      </c>
      <c r="W132" s="2" t="str">
        <f>IF(C132=0,"",LEFT(INDEX(Lists!$H$5:$H$49,MATCH(C132,Lists!$G$5:$G$49,0),1),1))</f>
        <v/>
      </c>
      <c r="Y132" s="4">
        <f ca="1">'Month 11'!H132+'Month 11'!I132-'Month 11'!J132</f>
        <v>0</v>
      </c>
      <c r="Z132" s="2" t="str">
        <f t="shared" ca="1" si="17"/>
        <v/>
      </c>
      <c r="AA132" s="2" t="str">
        <f t="shared" ca="1" si="21"/>
        <v/>
      </c>
      <c r="AC132" s="627" t="str">
        <f t="shared" si="18"/>
        <v>0</v>
      </c>
    </row>
    <row r="133" spans="1:29" ht="39" hidden="1" customHeight="1" x14ac:dyDescent="0.2">
      <c r="A133" s="14" t="str">
        <f>Planning!A117</f>
        <v>I109</v>
      </c>
      <c r="B133" s="9">
        <f>Planning!B117</f>
        <v>0</v>
      </c>
      <c r="C133" s="9">
        <f>Planning!C117</f>
        <v>0</v>
      </c>
      <c r="D133" s="9">
        <f>Planning!D117</f>
        <v>0</v>
      </c>
      <c r="E133" s="3">
        <f>Planning!E117</f>
        <v>0</v>
      </c>
      <c r="F133" s="3" t="str">
        <f>IF(Planning!G117&lt;&gt;0,Planning!G117,"")</f>
        <v/>
      </c>
      <c r="G133" s="194">
        <f>Planning!H117</f>
        <v>0</v>
      </c>
      <c r="H133" s="4">
        <f>Planning!AP117</f>
        <v>0</v>
      </c>
      <c r="I133" s="198">
        <f ca="1">IF(OR(W133="1",AND(W133&lt;&gt;"1",G133=Lists!$A$17)),Y133,0)</f>
        <v>0</v>
      </c>
      <c r="J133" s="174"/>
      <c r="K133" s="32" t="str">
        <f ca="1">IF(AND(W133="2",G133&lt;&gt;Lists!$A$17),AA133,Z133)</f>
        <v/>
      </c>
      <c r="L133" s="33" t="str">
        <f t="shared" ca="1" si="19"/>
        <v/>
      </c>
      <c r="M133" s="5">
        <f>Planning!AQ117</f>
        <v>0</v>
      </c>
      <c r="N133" s="5">
        <f>'Month 11'!M133+'Month 11'!N133-'Month 11'!O133</f>
        <v>0</v>
      </c>
      <c r="O133" s="166"/>
      <c r="P133" s="32" t="str">
        <f t="shared" si="14"/>
        <v/>
      </c>
      <c r="Q133" s="33" t="str">
        <f t="shared" si="20"/>
        <v/>
      </c>
      <c r="R133" s="89">
        <f ca="1">SUMIFS($J$25:$J$224,$C$25:$C$224,$C133,$G$25:$G$224,Lists!$A$16)</f>
        <v>0</v>
      </c>
      <c r="S133" s="89">
        <f t="shared" si="15"/>
        <v>0</v>
      </c>
      <c r="U133" s="2" t="str">
        <f t="shared" si="16"/>
        <v/>
      </c>
      <c r="W133" s="2" t="str">
        <f>IF(C133=0,"",LEFT(INDEX(Lists!$H$5:$H$49,MATCH(C133,Lists!$G$5:$G$49,0),1),1))</f>
        <v/>
      </c>
      <c r="Y133" s="4">
        <f ca="1">'Month 11'!H133+'Month 11'!I133-'Month 11'!J133</f>
        <v>0</v>
      </c>
      <c r="Z133" s="2" t="str">
        <f t="shared" ca="1" si="17"/>
        <v/>
      </c>
      <c r="AA133" s="2" t="str">
        <f t="shared" ca="1" si="21"/>
        <v/>
      </c>
      <c r="AC133" s="627" t="str">
        <f t="shared" si="18"/>
        <v>0</v>
      </c>
    </row>
    <row r="134" spans="1:29" ht="39" hidden="1" customHeight="1" x14ac:dyDescent="0.2">
      <c r="A134" s="14" t="str">
        <f>Planning!A118</f>
        <v>I110</v>
      </c>
      <c r="B134" s="9">
        <f>Planning!B118</f>
        <v>0</v>
      </c>
      <c r="C134" s="9">
        <f>Planning!C118</f>
        <v>0</v>
      </c>
      <c r="D134" s="9">
        <f>Planning!D118</f>
        <v>0</v>
      </c>
      <c r="E134" s="3">
        <f>Planning!E118</f>
        <v>0</v>
      </c>
      <c r="F134" s="3" t="str">
        <f>IF(Planning!G118&lt;&gt;0,Planning!G118,"")</f>
        <v/>
      </c>
      <c r="G134" s="194">
        <f>Planning!H118</f>
        <v>0</v>
      </c>
      <c r="H134" s="4">
        <f>Planning!AP118</f>
        <v>0</v>
      </c>
      <c r="I134" s="198">
        <f ca="1">IF(OR(W134="1",AND(W134&lt;&gt;"1",G134=Lists!$A$17)),Y134,0)</f>
        <v>0</v>
      </c>
      <c r="J134" s="174"/>
      <c r="K134" s="32" t="str">
        <f ca="1">IF(AND(W134="2",G134&lt;&gt;Lists!$A$17),AA134,Z134)</f>
        <v/>
      </c>
      <c r="L134" s="33" t="str">
        <f t="shared" ca="1" si="19"/>
        <v/>
      </c>
      <c r="M134" s="5">
        <f>Planning!AQ118</f>
        <v>0</v>
      </c>
      <c r="N134" s="5">
        <f>'Month 11'!M134+'Month 11'!N134-'Month 11'!O134</f>
        <v>0</v>
      </c>
      <c r="O134" s="166"/>
      <c r="P134" s="32" t="str">
        <f t="shared" si="14"/>
        <v/>
      </c>
      <c r="Q134" s="33" t="str">
        <f t="shared" si="20"/>
        <v/>
      </c>
      <c r="R134" s="89">
        <f ca="1">SUMIFS($J$25:$J$224,$C$25:$C$224,$C134,$G$25:$G$224,Lists!$A$16)</f>
        <v>0</v>
      </c>
      <c r="S134" s="89">
        <f t="shared" si="15"/>
        <v>0</v>
      </c>
      <c r="U134" s="2" t="str">
        <f t="shared" si="16"/>
        <v/>
      </c>
      <c r="W134" s="2" t="str">
        <f>IF(C134=0,"",LEFT(INDEX(Lists!$H$5:$H$49,MATCH(C134,Lists!$G$5:$G$49,0),1),1))</f>
        <v/>
      </c>
      <c r="Y134" s="4">
        <f ca="1">'Month 11'!H134+'Month 11'!I134-'Month 11'!J134</f>
        <v>0</v>
      </c>
      <c r="Z134" s="2" t="str">
        <f t="shared" ca="1" si="17"/>
        <v/>
      </c>
      <c r="AA134" s="2" t="str">
        <f t="shared" ca="1" si="21"/>
        <v/>
      </c>
      <c r="AC134" s="627" t="str">
        <f t="shared" si="18"/>
        <v>0</v>
      </c>
    </row>
    <row r="135" spans="1:29" ht="39" hidden="1" customHeight="1" x14ac:dyDescent="0.2">
      <c r="A135" s="14" t="str">
        <f>Planning!A119</f>
        <v>I111</v>
      </c>
      <c r="B135" s="9">
        <f>Planning!B119</f>
        <v>0</v>
      </c>
      <c r="C135" s="9">
        <f>Planning!C119</f>
        <v>0</v>
      </c>
      <c r="D135" s="9">
        <f>Planning!D119</f>
        <v>0</v>
      </c>
      <c r="E135" s="3">
        <f>Planning!E119</f>
        <v>0</v>
      </c>
      <c r="F135" s="3" t="str">
        <f>IF(Planning!G119&lt;&gt;0,Planning!G119,"")</f>
        <v/>
      </c>
      <c r="G135" s="194">
        <f>Planning!H119</f>
        <v>0</v>
      </c>
      <c r="H135" s="4">
        <f>Planning!AP119</f>
        <v>0</v>
      </c>
      <c r="I135" s="198">
        <f ca="1">IF(OR(W135="1",AND(W135&lt;&gt;"1",G135=Lists!$A$17)),Y135,0)</f>
        <v>0</v>
      </c>
      <c r="J135" s="174"/>
      <c r="K135" s="32" t="str">
        <f ca="1">IF(AND(W135="2",G135&lt;&gt;Lists!$A$17),AA135,Z135)</f>
        <v/>
      </c>
      <c r="L135" s="33" t="str">
        <f t="shared" ca="1" si="19"/>
        <v/>
      </c>
      <c r="M135" s="5">
        <f>Planning!AQ119</f>
        <v>0</v>
      </c>
      <c r="N135" s="5">
        <f>'Month 11'!M135+'Month 11'!N135-'Month 11'!O135</f>
        <v>0</v>
      </c>
      <c r="O135" s="166"/>
      <c r="P135" s="32" t="str">
        <f t="shared" si="14"/>
        <v/>
      </c>
      <c r="Q135" s="33" t="str">
        <f t="shared" si="20"/>
        <v/>
      </c>
      <c r="R135" s="89">
        <f ca="1">SUMIFS($J$25:$J$224,$C$25:$C$224,$C135,$G$25:$G$224,Lists!$A$16)</f>
        <v>0</v>
      </c>
      <c r="S135" s="89">
        <f t="shared" si="15"/>
        <v>0</v>
      </c>
      <c r="U135" s="2" t="str">
        <f t="shared" si="16"/>
        <v/>
      </c>
      <c r="W135" s="2" t="str">
        <f>IF(C135=0,"",LEFT(INDEX(Lists!$H$5:$H$49,MATCH(C135,Lists!$G$5:$G$49,0),1),1))</f>
        <v/>
      </c>
      <c r="Y135" s="4">
        <f ca="1">'Month 11'!H135+'Month 11'!I135-'Month 11'!J135</f>
        <v>0</v>
      </c>
      <c r="Z135" s="2" t="str">
        <f t="shared" ca="1" si="17"/>
        <v/>
      </c>
      <c r="AA135" s="2" t="str">
        <f t="shared" ca="1" si="21"/>
        <v/>
      </c>
      <c r="AC135" s="627" t="str">
        <f t="shared" si="18"/>
        <v>0</v>
      </c>
    </row>
    <row r="136" spans="1:29" ht="39" hidden="1" customHeight="1" x14ac:dyDescent="0.2">
      <c r="A136" s="14" t="str">
        <f>Planning!A120</f>
        <v>I112</v>
      </c>
      <c r="B136" s="9">
        <f>Planning!B120</f>
        <v>0</v>
      </c>
      <c r="C136" s="9">
        <f>Planning!C120</f>
        <v>0</v>
      </c>
      <c r="D136" s="9">
        <f>Planning!D120</f>
        <v>0</v>
      </c>
      <c r="E136" s="3">
        <f>Planning!E120</f>
        <v>0</v>
      </c>
      <c r="F136" s="3" t="str">
        <f>IF(Planning!G120&lt;&gt;0,Planning!G120,"")</f>
        <v/>
      </c>
      <c r="G136" s="194">
        <f>Planning!H120</f>
        <v>0</v>
      </c>
      <c r="H136" s="4">
        <f>Planning!AP120</f>
        <v>0</v>
      </c>
      <c r="I136" s="198">
        <f ca="1">IF(OR(W136="1",AND(W136&lt;&gt;"1",G136=Lists!$A$17)),Y136,0)</f>
        <v>0</v>
      </c>
      <c r="J136" s="174"/>
      <c r="K136" s="32" t="str">
        <f ca="1">IF(AND(W136="2",G136&lt;&gt;Lists!$A$17),AA136,Z136)</f>
        <v/>
      </c>
      <c r="L136" s="33" t="str">
        <f t="shared" ca="1" si="19"/>
        <v/>
      </c>
      <c r="M136" s="5">
        <f>Planning!AQ120</f>
        <v>0</v>
      </c>
      <c r="N136" s="5">
        <f>'Month 11'!M136+'Month 11'!N136-'Month 11'!O136</f>
        <v>0</v>
      </c>
      <c r="O136" s="166"/>
      <c r="P136" s="32" t="str">
        <f t="shared" si="14"/>
        <v/>
      </c>
      <c r="Q136" s="33" t="str">
        <f t="shared" si="20"/>
        <v/>
      </c>
      <c r="R136" s="89">
        <f ca="1">SUMIFS($J$25:$J$224,$C$25:$C$224,$C136,$G$25:$G$224,Lists!$A$16)</f>
        <v>0</v>
      </c>
      <c r="S136" s="89">
        <f t="shared" si="15"/>
        <v>0</v>
      </c>
      <c r="U136" s="2" t="str">
        <f t="shared" si="16"/>
        <v/>
      </c>
      <c r="W136" s="2" t="str">
        <f>IF(C136=0,"",LEFT(INDEX(Lists!$H$5:$H$49,MATCH(C136,Lists!$G$5:$G$49,0),1),1))</f>
        <v/>
      </c>
      <c r="Y136" s="4">
        <f ca="1">'Month 11'!H136+'Month 11'!I136-'Month 11'!J136</f>
        <v>0</v>
      </c>
      <c r="Z136" s="2" t="str">
        <f t="shared" ca="1" si="17"/>
        <v/>
      </c>
      <c r="AA136" s="2" t="str">
        <f t="shared" ca="1" si="21"/>
        <v/>
      </c>
      <c r="AC136" s="627" t="str">
        <f t="shared" si="18"/>
        <v>0</v>
      </c>
    </row>
    <row r="137" spans="1:29" ht="39" hidden="1" customHeight="1" x14ac:dyDescent="0.2">
      <c r="A137" s="14" t="str">
        <f>Planning!A121</f>
        <v>I113</v>
      </c>
      <c r="B137" s="9">
        <f>Planning!B121</f>
        <v>0</v>
      </c>
      <c r="C137" s="9">
        <f>Planning!C121</f>
        <v>0</v>
      </c>
      <c r="D137" s="9">
        <f>Planning!D121</f>
        <v>0</v>
      </c>
      <c r="E137" s="3">
        <f>Planning!E121</f>
        <v>0</v>
      </c>
      <c r="F137" s="3" t="str">
        <f>IF(Planning!G121&lt;&gt;0,Planning!G121,"")</f>
        <v/>
      </c>
      <c r="G137" s="194">
        <f>Planning!H121</f>
        <v>0</v>
      </c>
      <c r="H137" s="4">
        <f>Planning!AP121</f>
        <v>0</v>
      </c>
      <c r="I137" s="198">
        <f ca="1">IF(OR(W137="1",AND(W137&lt;&gt;"1",G137=Lists!$A$17)),Y137,0)</f>
        <v>0</v>
      </c>
      <c r="J137" s="174"/>
      <c r="K137" s="32" t="str">
        <f ca="1">IF(AND(W137="2",G137&lt;&gt;Lists!$A$17),AA137,Z137)</f>
        <v/>
      </c>
      <c r="L137" s="33" t="str">
        <f t="shared" ca="1" si="19"/>
        <v/>
      </c>
      <c r="M137" s="5">
        <f>Planning!AQ121</f>
        <v>0</v>
      </c>
      <c r="N137" s="5">
        <f>'Month 11'!M137+'Month 11'!N137-'Month 11'!O137</f>
        <v>0</v>
      </c>
      <c r="O137" s="166"/>
      <c r="P137" s="32" t="str">
        <f t="shared" si="14"/>
        <v/>
      </c>
      <c r="Q137" s="33" t="str">
        <f t="shared" si="20"/>
        <v/>
      </c>
      <c r="R137" s="89">
        <f ca="1">SUMIFS($J$25:$J$224,$C$25:$C$224,$C137,$G$25:$G$224,Lists!$A$16)</f>
        <v>0</v>
      </c>
      <c r="S137" s="89">
        <f t="shared" si="15"/>
        <v>0</v>
      </c>
      <c r="U137" s="2" t="str">
        <f t="shared" si="16"/>
        <v/>
      </c>
      <c r="W137" s="2" t="str">
        <f>IF(C137=0,"",LEFT(INDEX(Lists!$H$5:$H$49,MATCH(C137,Lists!$G$5:$G$49,0),1),1))</f>
        <v/>
      </c>
      <c r="Y137" s="4">
        <f ca="1">'Month 11'!H137+'Month 11'!I137-'Month 11'!J137</f>
        <v>0</v>
      </c>
      <c r="Z137" s="2" t="str">
        <f t="shared" ca="1" si="17"/>
        <v/>
      </c>
      <c r="AA137" s="2" t="str">
        <f t="shared" ca="1" si="21"/>
        <v/>
      </c>
      <c r="AC137" s="627" t="str">
        <f t="shared" si="18"/>
        <v>0</v>
      </c>
    </row>
    <row r="138" spans="1:29" ht="39" hidden="1" customHeight="1" x14ac:dyDescent="0.2">
      <c r="A138" s="14" t="str">
        <f>Planning!A122</f>
        <v>I114</v>
      </c>
      <c r="B138" s="9">
        <f>Planning!B122</f>
        <v>0</v>
      </c>
      <c r="C138" s="9">
        <f>Planning!C122</f>
        <v>0</v>
      </c>
      <c r="D138" s="9">
        <f>Planning!D122</f>
        <v>0</v>
      </c>
      <c r="E138" s="3">
        <f>Planning!E122</f>
        <v>0</v>
      </c>
      <c r="F138" s="3" t="str">
        <f>IF(Planning!G122&lt;&gt;0,Planning!G122,"")</f>
        <v/>
      </c>
      <c r="G138" s="194">
        <f>Planning!H122</f>
        <v>0</v>
      </c>
      <c r="H138" s="4">
        <f>Planning!AP122</f>
        <v>0</v>
      </c>
      <c r="I138" s="198">
        <f ca="1">IF(OR(W138="1",AND(W138&lt;&gt;"1",G138=Lists!$A$17)),Y138,0)</f>
        <v>0</v>
      </c>
      <c r="J138" s="174"/>
      <c r="K138" s="32" t="str">
        <f ca="1">IF(AND(W138="2",G138&lt;&gt;Lists!$A$17),AA138,Z138)</f>
        <v/>
      </c>
      <c r="L138" s="33" t="str">
        <f t="shared" ca="1" si="19"/>
        <v/>
      </c>
      <c r="M138" s="5">
        <f>Planning!AQ122</f>
        <v>0</v>
      </c>
      <c r="N138" s="5">
        <f>'Month 11'!M138+'Month 11'!N138-'Month 11'!O138</f>
        <v>0</v>
      </c>
      <c r="O138" s="166"/>
      <c r="P138" s="32" t="str">
        <f t="shared" si="14"/>
        <v/>
      </c>
      <c r="Q138" s="33" t="str">
        <f t="shared" si="20"/>
        <v/>
      </c>
      <c r="R138" s="89">
        <f ca="1">SUMIFS($J$25:$J$224,$C$25:$C$224,$C138,$G$25:$G$224,Lists!$A$16)</f>
        <v>0</v>
      </c>
      <c r="S138" s="89">
        <f t="shared" si="15"/>
        <v>0</v>
      </c>
      <c r="U138" s="2" t="str">
        <f t="shared" si="16"/>
        <v/>
      </c>
      <c r="W138" s="2" t="str">
        <f>IF(C138=0,"",LEFT(INDEX(Lists!$H$5:$H$49,MATCH(C138,Lists!$G$5:$G$49,0),1),1))</f>
        <v/>
      </c>
      <c r="Y138" s="4">
        <f ca="1">'Month 11'!H138+'Month 11'!I138-'Month 11'!J138</f>
        <v>0</v>
      </c>
      <c r="Z138" s="2" t="str">
        <f t="shared" ca="1" si="17"/>
        <v/>
      </c>
      <c r="AA138" s="2" t="str">
        <f t="shared" ca="1" si="21"/>
        <v/>
      </c>
      <c r="AC138" s="627" t="str">
        <f t="shared" si="18"/>
        <v>0</v>
      </c>
    </row>
    <row r="139" spans="1:29" ht="39" hidden="1" customHeight="1" x14ac:dyDescent="0.2">
      <c r="A139" s="14" t="str">
        <f>Planning!A123</f>
        <v>I115</v>
      </c>
      <c r="B139" s="9">
        <f>Planning!B123</f>
        <v>0</v>
      </c>
      <c r="C139" s="9">
        <f>Planning!C123</f>
        <v>0</v>
      </c>
      <c r="D139" s="9">
        <f>Planning!D123</f>
        <v>0</v>
      </c>
      <c r="E139" s="3">
        <f>Planning!E123</f>
        <v>0</v>
      </c>
      <c r="F139" s="3" t="str">
        <f>IF(Planning!G123&lt;&gt;0,Planning!G123,"")</f>
        <v/>
      </c>
      <c r="G139" s="194">
        <f>Planning!H123</f>
        <v>0</v>
      </c>
      <c r="H139" s="4">
        <f>Planning!AP123</f>
        <v>0</v>
      </c>
      <c r="I139" s="198">
        <f ca="1">IF(OR(W139="1",AND(W139&lt;&gt;"1",G139=Lists!$A$17)),Y139,0)</f>
        <v>0</v>
      </c>
      <c r="J139" s="174"/>
      <c r="K139" s="32" t="str">
        <f ca="1">IF(AND(W139="2",G139&lt;&gt;Lists!$A$17),AA139,Z139)</f>
        <v/>
      </c>
      <c r="L139" s="33" t="str">
        <f t="shared" ca="1" si="19"/>
        <v/>
      </c>
      <c r="M139" s="5">
        <f>Planning!AQ123</f>
        <v>0</v>
      </c>
      <c r="N139" s="5">
        <f>'Month 11'!M139+'Month 11'!N139-'Month 11'!O139</f>
        <v>0</v>
      </c>
      <c r="O139" s="166"/>
      <c r="P139" s="32" t="str">
        <f t="shared" si="14"/>
        <v/>
      </c>
      <c r="Q139" s="33" t="str">
        <f t="shared" si="20"/>
        <v/>
      </c>
      <c r="R139" s="89">
        <f ca="1">SUMIFS($J$25:$J$224,$C$25:$C$224,$C139,$G$25:$G$224,Lists!$A$16)</f>
        <v>0</v>
      </c>
      <c r="S139" s="89">
        <f t="shared" si="15"/>
        <v>0</v>
      </c>
      <c r="U139" s="2" t="str">
        <f t="shared" si="16"/>
        <v/>
      </c>
      <c r="W139" s="2" t="str">
        <f>IF(C139=0,"",LEFT(INDEX(Lists!$H$5:$H$49,MATCH(C139,Lists!$G$5:$G$49,0),1),1))</f>
        <v/>
      </c>
      <c r="Y139" s="4">
        <f ca="1">'Month 11'!H139+'Month 11'!I139-'Month 11'!J139</f>
        <v>0</v>
      </c>
      <c r="Z139" s="2" t="str">
        <f t="shared" ca="1" si="17"/>
        <v/>
      </c>
      <c r="AA139" s="2" t="str">
        <f t="shared" ca="1" si="21"/>
        <v/>
      </c>
      <c r="AC139" s="627" t="str">
        <f t="shared" si="18"/>
        <v>0</v>
      </c>
    </row>
    <row r="140" spans="1:29" ht="39" hidden="1" customHeight="1" x14ac:dyDescent="0.2">
      <c r="A140" s="14" t="str">
        <f>Planning!A124</f>
        <v>I116</v>
      </c>
      <c r="B140" s="9">
        <f>Planning!B124</f>
        <v>0</v>
      </c>
      <c r="C140" s="9">
        <f>Planning!C124</f>
        <v>0</v>
      </c>
      <c r="D140" s="9">
        <f>Planning!D124</f>
        <v>0</v>
      </c>
      <c r="E140" s="3">
        <f>Planning!E124</f>
        <v>0</v>
      </c>
      <c r="F140" s="3" t="str">
        <f>IF(Planning!G124&lt;&gt;0,Planning!G124,"")</f>
        <v/>
      </c>
      <c r="G140" s="194">
        <f>Planning!H124</f>
        <v>0</v>
      </c>
      <c r="H140" s="4">
        <f>Planning!AP124</f>
        <v>0</v>
      </c>
      <c r="I140" s="198">
        <f ca="1">IF(OR(W140="1",AND(W140&lt;&gt;"1",G140=Lists!$A$17)),Y140,0)</f>
        <v>0</v>
      </c>
      <c r="J140" s="174"/>
      <c r="K140" s="32" t="str">
        <f ca="1">IF(AND(W140="2",G140&lt;&gt;Lists!$A$17),AA140,Z140)</f>
        <v/>
      </c>
      <c r="L140" s="33" t="str">
        <f t="shared" ca="1" si="19"/>
        <v/>
      </c>
      <c r="M140" s="5">
        <f>Planning!AQ124</f>
        <v>0</v>
      </c>
      <c r="N140" s="5">
        <f>'Month 11'!M140+'Month 11'!N140-'Month 11'!O140</f>
        <v>0</v>
      </c>
      <c r="O140" s="166"/>
      <c r="P140" s="32" t="str">
        <f t="shared" si="14"/>
        <v/>
      </c>
      <c r="Q140" s="33" t="str">
        <f t="shared" si="20"/>
        <v/>
      </c>
      <c r="R140" s="89">
        <f ca="1">SUMIFS($J$25:$J$224,$C$25:$C$224,$C140,$G$25:$G$224,Lists!$A$16)</f>
        <v>0</v>
      </c>
      <c r="S140" s="89">
        <f t="shared" si="15"/>
        <v>0</v>
      </c>
      <c r="U140" s="2" t="str">
        <f t="shared" si="16"/>
        <v/>
      </c>
      <c r="W140" s="2" t="str">
        <f>IF(C140=0,"",LEFT(INDEX(Lists!$H$5:$H$49,MATCH(C140,Lists!$G$5:$G$49,0),1),1))</f>
        <v/>
      </c>
      <c r="Y140" s="4">
        <f ca="1">'Month 11'!H140+'Month 11'!I140-'Month 11'!J140</f>
        <v>0</v>
      </c>
      <c r="Z140" s="2" t="str">
        <f t="shared" ca="1" si="17"/>
        <v/>
      </c>
      <c r="AA140" s="2" t="str">
        <f t="shared" ca="1" si="21"/>
        <v/>
      </c>
      <c r="AC140" s="627" t="str">
        <f t="shared" si="18"/>
        <v>0</v>
      </c>
    </row>
    <row r="141" spans="1:29" ht="39" hidden="1" customHeight="1" x14ac:dyDescent="0.2">
      <c r="A141" s="14" t="str">
        <f>Planning!A125</f>
        <v>I117</v>
      </c>
      <c r="B141" s="9">
        <f>Planning!B125</f>
        <v>0</v>
      </c>
      <c r="C141" s="9">
        <f>Planning!C125</f>
        <v>0</v>
      </c>
      <c r="D141" s="9">
        <f>Planning!D125</f>
        <v>0</v>
      </c>
      <c r="E141" s="3">
        <f>Planning!E125</f>
        <v>0</v>
      </c>
      <c r="F141" s="3" t="str">
        <f>IF(Planning!G125&lt;&gt;0,Planning!G125,"")</f>
        <v/>
      </c>
      <c r="G141" s="194">
        <f>Planning!H125</f>
        <v>0</v>
      </c>
      <c r="H141" s="4">
        <f>Planning!AP125</f>
        <v>0</v>
      </c>
      <c r="I141" s="198">
        <f ca="1">IF(OR(W141="1",AND(W141&lt;&gt;"1",G141=Lists!$A$17)),Y141,0)</f>
        <v>0</v>
      </c>
      <c r="J141" s="174"/>
      <c r="K141" s="32" t="str">
        <f ca="1">IF(AND(W141="2",G141&lt;&gt;Lists!$A$17),AA141,Z141)</f>
        <v/>
      </c>
      <c r="L141" s="33" t="str">
        <f t="shared" ca="1" si="19"/>
        <v/>
      </c>
      <c r="M141" s="5">
        <f>Planning!AQ125</f>
        <v>0</v>
      </c>
      <c r="N141" s="5">
        <f>'Month 11'!M141+'Month 11'!N141-'Month 11'!O141</f>
        <v>0</v>
      </c>
      <c r="O141" s="166"/>
      <c r="P141" s="32" t="str">
        <f t="shared" si="14"/>
        <v/>
      </c>
      <c r="Q141" s="33" t="str">
        <f t="shared" si="20"/>
        <v/>
      </c>
      <c r="R141" s="89">
        <f ca="1">SUMIFS($J$25:$J$224,$C$25:$C$224,$C141,$G$25:$G$224,Lists!$A$16)</f>
        <v>0</v>
      </c>
      <c r="S141" s="89">
        <f t="shared" si="15"/>
        <v>0</v>
      </c>
      <c r="U141" s="2" t="str">
        <f t="shared" si="16"/>
        <v/>
      </c>
      <c r="W141" s="2" t="str">
        <f>IF(C141=0,"",LEFT(INDEX(Lists!$H$5:$H$49,MATCH(C141,Lists!$G$5:$G$49,0),1),1))</f>
        <v/>
      </c>
      <c r="Y141" s="4">
        <f ca="1">'Month 11'!H141+'Month 11'!I141-'Month 11'!J141</f>
        <v>0</v>
      </c>
      <c r="Z141" s="2" t="str">
        <f t="shared" ca="1" si="17"/>
        <v/>
      </c>
      <c r="AA141" s="2" t="str">
        <f t="shared" ca="1" si="21"/>
        <v/>
      </c>
      <c r="AC141" s="627" t="str">
        <f t="shared" si="18"/>
        <v>0</v>
      </c>
    </row>
    <row r="142" spans="1:29" ht="39" hidden="1" customHeight="1" x14ac:dyDescent="0.2">
      <c r="A142" s="14" t="str">
        <f>Planning!A126</f>
        <v>I118</v>
      </c>
      <c r="B142" s="9">
        <f>Planning!B126</f>
        <v>0</v>
      </c>
      <c r="C142" s="9">
        <f>Planning!C126</f>
        <v>0</v>
      </c>
      <c r="D142" s="9">
        <f>Planning!D126</f>
        <v>0</v>
      </c>
      <c r="E142" s="3">
        <f>Planning!E126</f>
        <v>0</v>
      </c>
      <c r="F142" s="3" t="str">
        <f>IF(Planning!G126&lt;&gt;0,Planning!G126,"")</f>
        <v/>
      </c>
      <c r="G142" s="194">
        <f>Planning!H126</f>
        <v>0</v>
      </c>
      <c r="H142" s="4">
        <f>Planning!AP126</f>
        <v>0</v>
      </c>
      <c r="I142" s="198">
        <f ca="1">IF(OR(W142="1",AND(W142&lt;&gt;"1",G142=Lists!$A$17)),Y142,0)</f>
        <v>0</v>
      </c>
      <c r="J142" s="174"/>
      <c r="K142" s="32" t="str">
        <f ca="1">IF(AND(W142="2",G142&lt;&gt;Lists!$A$17),AA142,Z142)</f>
        <v/>
      </c>
      <c r="L142" s="33" t="str">
        <f t="shared" ca="1" si="19"/>
        <v/>
      </c>
      <c r="M142" s="5">
        <f>Planning!AQ126</f>
        <v>0</v>
      </c>
      <c r="N142" s="5">
        <f>'Month 11'!M142+'Month 11'!N142-'Month 11'!O142</f>
        <v>0</v>
      </c>
      <c r="O142" s="166"/>
      <c r="P142" s="32" t="str">
        <f t="shared" si="14"/>
        <v/>
      </c>
      <c r="Q142" s="33" t="str">
        <f t="shared" si="20"/>
        <v/>
      </c>
      <c r="R142" s="89">
        <f ca="1">SUMIFS($J$25:$J$224,$C$25:$C$224,$C142,$G$25:$G$224,Lists!$A$16)</f>
        <v>0</v>
      </c>
      <c r="S142" s="89">
        <f t="shared" si="15"/>
        <v>0</v>
      </c>
      <c r="U142" s="2" t="str">
        <f t="shared" si="16"/>
        <v/>
      </c>
      <c r="W142" s="2" t="str">
        <f>IF(C142=0,"",LEFT(INDEX(Lists!$H$5:$H$49,MATCH(C142,Lists!$G$5:$G$49,0),1),1))</f>
        <v/>
      </c>
      <c r="Y142" s="4">
        <f ca="1">'Month 11'!H142+'Month 11'!I142-'Month 11'!J142</f>
        <v>0</v>
      </c>
      <c r="Z142" s="2" t="str">
        <f t="shared" ca="1" si="17"/>
        <v/>
      </c>
      <c r="AA142" s="2" t="str">
        <f t="shared" ca="1" si="21"/>
        <v/>
      </c>
      <c r="AC142" s="627" t="str">
        <f t="shared" si="18"/>
        <v>0</v>
      </c>
    </row>
    <row r="143" spans="1:29" ht="39" hidden="1" customHeight="1" x14ac:dyDescent="0.2">
      <c r="A143" s="14" t="str">
        <f>Planning!A127</f>
        <v>I119</v>
      </c>
      <c r="B143" s="9">
        <f>Planning!B127</f>
        <v>0</v>
      </c>
      <c r="C143" s="9">
        <f>Planning!C127</f>
        <v>0</v>
      </c>
      <c r="D143" s="9">
        <f>Planning!D127</f>
        <v>0</v>
      </c>
      <c r="E143" s="3">
        <f>Planning!E127</f>
        <v>0</v>
      </c>
      <c r="F143" s="3" t="str">
        <f>IF(Planning!G127&lt;&gt;0,Planning!G127,"")</f>
        <v/>
      </c>
      <c r="G143" s="194">
        <f>Planning!H127</f>
        <v>0</v>
      </c>
      <c r="H143" s="4">
        <f>Planning!AP127</f>
        <v>0</v>
      </c>
      <c r="I143" s="198">
        <f ca="1">IF(OR(W143="1",AND(W143&lt;&gt;"1",G143=Lists!$A$17)),Y143,0)</f>
        <v>0</v>
      </c>
      <c r="J143" s="174"/>
      <c r="K143" s="32" t="str">
        <f ca="1">IF(AND(W143="2",G143&lt;&gt;Lists!$A$17),AA143,Z143)</f>
        <v/>
      </c>
      <c r="L143" s="33" t="str">
        <f t="shared" ca="1" si="19"/>
        <v/>
      </c>
      <c r="M143" s="5">
        <f>Planning!AQ127</f>
        <v>0</v>
      </c>
      <c r="N143" s="5">
        <f>'Month 11'!M143+'Month 11'!N143-'Month 11'!O143</f>
        <v>0</v>
      </c>
      <c r="O143" s="166"/>
      <c r="P143" s="32" t="str">
        <f t="shared" si="14"/>
        <v/>
      </c>
      <c r="Q143" s="33" t="str">
        <f t="shared" si="20"/>
        <v/>
      </c>
      <c r="R143" s="89">
        <f ca="1">SUMIFS($J$25:$J$224,$C$25:$C$224,$C143,$G$25:$G$224,Lists!$A$16)</f>
        <v>0</v>
      </c>
      <c r="S143" s="89">
        <f t="shared" si="15"/>
        <v>0</v>
      </c>
      <c r="U143" s="2" t="str">
        <f t="shared" si="16"/>
        <v/>
      </c>
      <c r="W143" s="2" t="str">
        <f>IF(C143=0,"",LEFT(INDEX(Lists!$H$5:$H$49,MATCH(C143,Lists!$G$5:$G$49,0),1),1))</f>
        <v/>
      </c>
      <c r="Y143" s="4">
        <f ca="1">'Month 11'!H143+'Month 11'!I143-'Month 11'!J143</f>
        <v>0</v>
      </c>
      <c r="Z143" s="2" t="str">
        <f t="shared" ca="1" si="17"/>
        <v/>
      </c>
      <c r="AA143" s="2" t="str">
        <f t="shared" ca="1" si="21"/>
        <v/>
      </c>
      <c r="AC143" s="627" t="str">
        <f t="shared" si="18"/>
        <v>0</v>
      </c>
    </row>
    <row r="144" spans="1:29" ht="39" hidden="1" customHeight="1" x14ac:dyDescent="0.2">
      <c r="A144" s="14" t="str">
        <f>Planning!A128</f>
        <v>I120</v>
      </c>
      <c r="B144" s="9">
        <f>Planning!B128</f>
        <v>0</v>
      </c>
      <c r="C144" s="9">
        <f>Planning!C128</f>
        <v>0</v>
      </c>
      <c r="D144" s="9">
        <f>Planning!D128</f>
        <v>0</v>
      </c>
      <c r="E144" s="3">
        <f>Planning!E128</f>
        <v>0</v>
      </c>
      <c r="F144" s="3" t="str">
        <f>IF(Planning!G128&lt;&gt;0,Planning!G128,"")</f>
        <v/>
      </c>
      <c r="G144" s="194">
        <f>Planning!H128</f>
        <v>0</v>
      </c>
      <c r="H144" s="4">
        <f>Planning!AP128</f>
        <v>0</v>
      </c>
      <c r="I144" s="198">
        <f ca="1">IF(OR(W144="1",AND(W144&lt;&gt;"1",G144=Lists!$A$17)),Y144,0)</f>
        <v>0</v>
      </c>
      <c r="J144" s="174"/>
      <c r="K144" s="32" t="str">
        <f ca="1">IF(AND(W144="2",G144&lt;&gt;Lists!$A$17),AA144,Z144)</f>
        <v/>
      </c>
      <c r="L144" s="33" t="str">
        <f t="shared" ca="1" si="19"/>
        <v/>
      </c>
      <c r="M144" s="5">
        <f>Planning!AQ128</f>
        <v>0</v>
      </c>
      <c r="N144" s="5">
        <f>'Month 11'!M144+'Month 11'!N144-'Month 11'!O144</f>
        <v>0</v>
      </c>
      <c r="O144" s="166"/>
      <c r="P144" s="32" t="str">
        <f t="shared" si="14"/>
        <v/>
      </c>
      <c r="Q144" s="33" t="str">
        <f t="shared" si="20"/>
        <v/>
      </c>
      <c r="R144" s="89">
        <f ca="1">SUMIFS($J$25:$J$224,$C$25:$C$224,$C144,$G$25:$G$224,Lists!$A$16)</f>
        <v>0</v>
      </c>
      <c r="S144" s="89">
        <f t="shared" si="15"/>
        <v>0</v>
      </c>
      <c r="U144" s="2" t="str">
        <f t="shared" si="16"/>
        <v/>
      </c>
      <c r="W144" s="2" t="str">
        <f>IF(C144=0,"",LEFT(INDEX(Lists!$H$5:$H$49,MATCH(C144,Lists!$G$5:$G$49,0),1),1))</f>
        <v/>
      </c>
      <c r="Y144" s="4">
        <f ca="1">'Month 11'!H144+'Month 11'!I144-'Month 11'!J144</f>
        <v>0</v>
      </c>
      <c r="Z144" s="2" t="str">
        <f t="shared" ca="1" si="17"/>
        <v/>
      </c>
      <c r="AA144" s="2" t="str">
        <f t="shared" ca="1" si="21"/>
        <v/>
      </c>
      <c r="AC144" s="627" t="str">
        <f t="shared" si="18"/>
        <v>0</v>
      </c>
    </row>
    <row r="145" spans="1:29" ht="39" hidden="1" customHeight="1" x14ac:dyDescent="0.2">
      <c r="A145" s="14" t="str">
        <f>Planning!A129</f>
        <v>I121</v>
      </c>
      <c r="B145" s="9">
        <f>Planning!B129</f>
        <v>0</v>
      </c>
      <c r="C145" s="9">
        <f>Planning!C129</f>
        <v>0</v>
      </c>
      <c r="D145" s="9">
        <f>Planning!D129</f>
        <v>0</v>
      </c>
      <c r="E145" s="3">
        <f>Planning!E129</f>
        <v>0</v>
      </c>
      <c r="F145" s="3" t="str">
        <f>IF(Planning!G129&lt;&gt;0,Planning!G129,"")</f>
        <v/>
      </c>
      <c r="G145" s="194">
        <f>Planning!H129</f>
        <v>0</v>
      </c>
      <c r="H145" s="4">
        <f>Planning!AP129</f>
        <v>0</v>
      </c>
      <c r="I145" s="198">
        <f ca="1">IF(OR(W145="1",AND(W145&lt;&gt;"1",G145=Lists!$A$17)),Y145,0)</f>
        <v>0</v>
      </c>
      <c r="J145" s="174"/>
      <c r="K145" s="32" t="str">
        <f ca="1">IF(AND(W145="2",G145&lt;&gt;Lists!$A$17),AA145,Z145)</f>
        <v/>
      </c>
      <c r="L145" s="33" t="str">
        <f t="shared" ca="1" si="19"/>
        <v/>
      </c>
      <c r="M145" s="5">
        <f>Planning!AQ129</f>
        <v>0</v>
      </c>
      <c r="N145" s="5">
        <f>'Month 11'!M145+'Month 11'!N145-'Month 11'!O145</f>
        <v>0</v>
      </c>
      <c r="O145" s="166"/>
      <c r="P145" s="32" t="str">
        <f t="shared" si="14"/>
        <v/>
      </c>
      <c r="Q145" s="33" t="str">
        <f t="shared" si="20"/>
        <v/>
      </c>
      <c r="R145" s="89">
        <f ca="1">SUMIFS($J$25:$J$224,$C$25:$C$224,$C145,$G$25:$G$224,Lists!$A$16)</f>
        <v>0</v>
      </c>
      <c r="S145" s="89">
        <f t="shared" si="15"/>
        <v>0</v>
      </c>
      <c r="U145" s="2" t="str">
        <f t="shared" si="16"/>
        <v/>
      </c>
      <c r="W145" s="2" t="str">
        <f>IF(C145=0,"",LEFT(INDEX(Lists!$H$5:$H$49,MATCH(C145,Lists!$G$5:$G$49,0),1),1))</f>
        <v/>
      </c>
      <c r="Y145" s="4">
        <f ca="1">'Month 11'!H145+'Month 11'!I145-'Month 11'!J145</f>
        <v>0</v>
      </c>
      <c r="Z145" s="2" t="str">
        <f t="shared" ca="1" si="17"/>
        <v/>
      </c>
      <c r="AA145" s="2" t="str">
        <f t="shared" ca="1" si="21"/>
        <v/>
      </c>
      <c r="AC145" s="627" t="str">
        <f t="shared" si="18"/>
        <v>0</v>
      </c>
    </row>
    <row r="146" spans="1:29" ht="39" hidden="1" customHeight="1" x14ac:dyDescent="0.2">
      <c r="A146" s="14" t="str">
        <f>Planning!A130</f>
        <v>I122</v>
      </c>
      <c r="B146" s="9">
        <f>Planning!B130</f>
        <v>0</v>
      </c>
      <c r="C146" s="9">
        <f>Planning!C130</f>
        <v>0</v>
      </c>
      <c r="D146" s="9">
        <f>Planning!D130</f>
        <v>0</v>
      </c>
      <c r="E146" s="3">
        <f>Planning!E130</f>
        <v>0</v>
      </c>
      <c r="F146" s="3" t="str">
        <f>IF(Planning!G130&lt;&gt;0,Planning!G130,"")</f>
        <v/>
      </c>
      <c r="G146" s="194">
        <f>Planning!H130</f>
        <v>0</v>
      </c>
      <c r="H146" s="4">
        <f>Planning!AP130</f>
        <v>0</v>
      </c>
      <c r="I146" s="198">
        <f ca="1">IF(OR(W146="1",AND(W146&lt;&gt;"1",G146=Lists!$A$17)),Y146,0)</f>
        <v>0</v>
      </c>
      <c r="J146" s="174"/>
      <c r="K146" s="32" t="str">
        <f ca="1">IF(AND(W146="2",G146&lt;&gt;Lists!$A$17),AA146,Z146)</f>
        <v/>
      </c>
      <c r="L146" s="33" t="str">
        <f t="shared" ca="1" si="19"/>
        <v/>
      </c>
      <c r="M146" s="5">
        <f>Planning!AQ130</f>
        <v>0</v>
      </c>
      <c r="N146" s="5">
        <f>'Month 11'!M146+'Month 11'!N146-'Month 11'!O146</f>
        <v>0</v>
      </c>
      <c r="O146" s="166"/>
      <c r="P146" s="32" t="str">
        <f t="shared" si="14"/>
        <v/>
      </c>
      <c r="Q146" s="33" t="str">
        <f t="shared" si="20"/>
        <v/>
      </c>
      <c r="R146" s="89">
        <f ca="1">SUMIFS($J$25:$J$224,$C$25:$C$224,$C146,$G$25:$G$224,Lists!$A$16)</f>
        <v>0</v>
      </c>
      <c r="S146" s="89">
        <f t="shared" si="15"/>
        <v>0</v>
      </c>
      <c r="U146" s="2" t="str">
        <f t="shared" si="16"/>
        <v/>
      </c>
      <c r="W146" s="2" t="str">
        <f>IF(C146=0,"",LEFT(INDEX(Lists!$H$5:$H$49,MATCH(C146,Lists!$G$5:$G$49,0),1),1))</f>
        <v/>
      </c>
      <c r="Y146" s="4">
        <f ca="1">'Month 11'!H146+'Month 11'!I146-'Month 11'!J146</f>
        <v>0</v>
      </c>
      <c r="Z146" s="2" t="str">
        <f t="shared" ca="1" si="17"/>
        <v/>
      </c>
      <c r="AA146" s="2" t="str">
        <f t="shared" ca="1" si="21"/>
        <v/>
      </c>
      <c r="AC146" s="627" t="str">
        <f t="shared" si="18"/>
        <v>0</v>
      </c>
    </row>
    <row r="147" spans="1:29" ht="39" hidden="1" customHeight="1" x14ac:dyDescent="0.2">
      <c r="A147" s="14" t="str">
        <f>Planning!A131</f>
        <v>I123</v>
      </c>
      <c r="B147" s="9">
        <f>Planning!B131</f>
        <v>0</v>
      </c>
      <c r="C147" s="9">
        <f>Planning!C131</f>
        <v>0</v>
      </c>
      <c r="D147" s="9">
        <f>Planning!D131</f>
        <v>0</v>
      </c>
      <c r="E147" s="3">
        <f>Planning!E131</f>
        <v>0</v>
      </c>
      <c r="F147" s="3" t="str">
        <f>IF(Planning!G131&lt;&gt;0,Planning!G131,"")</f>
        <v/>
      </c>
      <c r="G147" s="194">
        <f>Planning!H131</f>
        <v>0</v>
      </c>
      <c r="H147" s="4">
        <f>Planning!AP131</f>
        <v>0</v>
      </c>
      <c r="I147" s="198">
        <f ca="1">IF(OR(W147="1",AND(W147&lt;&gt;"1",G147=Lists!$A$17)),Y147,0)</f>
        <v>0</v>
      </c>
      <c r="J147" s="174"/>
      <c r="K147" s="32" t="str">
        <f ca="1">IF(AND(W147="2",G147&lt;&gt;Lists!$A$17),AA147,Z147)</f>
        <v/>
      </c>
      <c r="L147" s="33" t="str">
        <f t="shared" ca="1" si="19"/>
        <v/>
      </c>
      <c r="M147" s="5">
        <f>Planning!AQ131</f>
        <v>0</v>
      </c>
      <c r="N147" s="5">
        <f>'Month 11'!M147+'Month 11'!N147-'Month 11'!O147</f>
        <v>0</v>
      </c>
      <c r="O147" s="166"/>
      <c r="P147" s="32" t="str">
        <f t="shared" si="14"/>
        <v/>
      </c>
      <c r="Q147" s="33" t="str">
        <f t="shared" si="20"/>
        <v/>
      </c>
      <c r="R147" s="89">
        <f ca="1">SUMIFS($J$25:$J$224,$C$25:$C$224,$C147,$G$25:$G$224,Lists!$A$16)</f>
        <v>0</v>
      </c>
      <c r="S147" s="89">
        <f t="shared" si="15"/>
        <v>0</v>
      </c>
      <c r="U147" s="2" t="str">
        <f t="shared" si="16"/>
        <v/>
      </c>
      <c r="W147" s="2" t="str">
        <f>IF(C147=0,"",LEFT(INDEX(Lists!$H$5:$H$49,MATCH(C147,Lists!$G$5:$G$49,0),1),1))</f>
        <v/>
      </c>
      <c r="Y147" s="4">
        <f ca="1">'Month 11'!H147+'Month 11'!I147-'Month 11'!J147</f>
        <v>0</v>
      </c>
      <c r="Z147" s="2" t="str">
        <f t="shared" ca="1" si="17"/>
        <v/>
      </c>
      <c r="AA147" s="2" t="str">
        <f t="shared" ca="1" si="21"/>
        <v/>
      </c>
      <c r="AC147" s="627" t="str">
        <f t="shared" si="18"/>
        <v>0</v>
      </c>
    </row>
    <row r="148" spans="1:29" ht="39" hidden="1" customHeight="1" x14ac:dyDescent="0.2">
      <c r="A148" s="14" t="str">
        <f>Planning!A132</f>
        <v>I124</v>
      </c>
      <c r="B148" s="9">
        <f>Planning!B132</f>
        <v>0</v>
      </c>
      <c r="C148" s="9">
        <f>Planning!C132</f>
        <v>0</v>
      </c>
      <c r="D148" s="9">
        <f>Planning!D132</f>
        <v>0</v>
      </c>
      <c r="E148" s="3">
        <f>Planning!E132</f>
        <v>0</v>
      </c>
      <c r="F148" s="3" t="str">
        <f>IF(Planning!G132&lt;&gt;0,Planning!G132,"")</f>
        <v/>
      </c>
      <c r="G148" s="194">
        <f>Planning!H132</f>
        <v>0</v>
      </c>
      <c r="H148" s="4">
        <f>Planning!AP132</f>
        <v>0</v>
      </c>
      <c r="I148" s="198">
        <f ca="1">IF(OR(W148="1",AND(W148&lt;&gt;"1",G148=Lists!$A$17)),Y148,0)</f>
        <v>0</v>
      </c>
      <c r="J148" s="174"/>
      <c r="K148" s="32" t="str">
        <f ca="1">IF(AND(W148="2",G148&lt;&gt;Lists!$A$17),AA148,Z148)</f>
        <v/>
      </c>
      <c r="L148" s="33" t="str">
        <f t="shared" ca="1" si="19"/>
        <v/>
      </c>
      <c r="M148" s="5">
        <f>Planning!AQ132</f>
        <v>0</v>
      </c>
      <c r="N148" s="5">
        <f>'Month 11'!M148+'Month 11'!N148-'Month 11'!O148</f>
        <v>0</v>
      </c>
      <c r="O148" s="166"/>
      <c r="P148" s="32" t="str">
        <f t="shared" si="14"/>
        <v/>
      </c>
      <c r="Q148" s="33" t="str">
        <f t="shared" si="20"/>
        <v/>
      </c>
      <c r="R148" s="89">
        <f ca="1">SUMIFS($J$25:$J$224,$C$25:$C$224,$C148,$G$25:$G$224,Lists!$A$16)</f>
        <v>0</v>
      </c>
      <c r="S148" s="89">
        <f t="shared" si="15"/>
        <v>0</v>
      </c>
      <c r="U148" s="2" t="str">
        <f t="shared" si="16"/>
        <v/>
      </c>
      <c r="W148" s="2" t="str">
        <f>IF(C148=0,"",LEFT(INDEX(Lists!$H$5:$H$49,MATCH(C148,Lists!$G$5:$G$49,0),1),1))</f>
        <v/>
      </c>
      <c r="Y148" s="4">
        <f ca="1">'Month 11'!H148+'Month 11'!I148-'Month 11'!J148</f>
        <v>0</v>
      </c>
      <c r="Z148" s="2" t="str">
        <f t="shared" ca="1" si="17"/>
        <v/>
      </c>
      <c r="AA148" s="2" t="str">
        <f t="shared" ca="1" si="21"/>
        <v/>
      </c>
      <c r="AC148" s="627" t="str">
        <f t="shared" si="18"/>
        <v>0</v>
      </c>
    </row>
    <row r="149" spans="1:29" ht="39" hidden="1" customHeight="1" x14ac:dyDescent="0.2">
      <c r="A149" s="14" t="str">
        <f>Planning!A133</f>
        <v>I125</v>
      </c>
      <c r="B149" s="9">
        <f>Planning!B133</f>
        <v>0</v>
      </c>
      <c r="C149" s="9">
        <f>Planning!C133</f>
        <v>0</v>
      </c>
      <c r="D149" s="9">
        <f>Planning!D133</f>
        <v>0</v>
      </c>
      <c r="E149" s="3">
        <f>Planning!E133</f>
        <v>0</v>
      </c>
      <c r="F149" s="3" t="str">
        <f>IF(Planning!G133&lt;&gt;0,Planning!G133,"")</f>
        <v/>
      </c>
      <c r="G149" s="194">
        <f>Planning!H133</f>
        <v>0</v>
      </c>
      <c r="H149" s="4">
        <f>Planning!AP133</f>
        <v>0</v>
      </c>
      <c r="I149" s="198">
        <f ca="1">IF(OR(W149="1",AND(W149&lt;&gt;"1",G149=Lists!$A$17)),Y149,0)</f>
        <v>0</v>
      </c>
      <c r="J149" s="174"/>
      <c r="K149" s="32" t="str">
        <f ca="1">IF(AND(W149="2",G149&lt;&gt;Lists!$A$17),AA149,Z149)</f>
        <v/>
      </c>
      <c r="L149" s="33" t="str">
        <f t="shared" ca="1" si="19"/>
        <v/>
      </c>
      <c r="M149" s="5">
        <f>Planning!AQ133</f>
        <v>0</v>
      </c>
      <c r="N149" s="5">
        <f>'Month 11'!M149+'Month 11'!N149-'Month 11'!O149</f>
        <v>0</v>
      </c>
      <c r="O149" s="166"/>
      <c r="P149" s="32" t="str">
        <f t="shared" si="14"/>
        <v/>
      </c>
      <c r="Q149" s="33" t="str">
        <f t="shared" si="20"/>
        <v/>
      </c>
      <c r="R149" s="89">
        <f ca="1">SUMIFS($J$25:$J$224,$C$25:$C$224,$C149,$G$25:$G$224,Lists!$A$16)</f>
        <v>0</v>
      </c>
      <c r="S149" s="89">
        <f t="shared" si="15"/>
        <v>0</v>
      </c>
      <c r="U149" s="2" t="str">
        <f t="shared" si="16"/>
        <v/>
      </c>
      <c r="W149" s="2" t="str">
        <f>IF(C149=0,"",LEFT(INDEX(Lists!$H$5:$H$49,MATCH(C149,Lists!$G$5:$G$49,0),1),1))</f>
        <v/>
      </c>
      <c r="Y149" s="4">
        <f ca="1">'Month 11'!H149+'Month 11'!I149-'Month 11'!J149</f>
        <v>0</v>
      </c>
      <c r="Z149" s="2" t="str">
        <f t="shared" ca="1" si="17"/>
        <v/>
      </c>
      <c r="AA149" s="2" t="str">
        <f t="shared" ca="1" si="21"/>
        <v/>
      </c>
      <c r="AC149" s="627" t="str">
        <f t="shared" si="18"/>
        <v>0</v>
      </c>
    </row>
    <row r="150" spans="1:29" ht="39" hidden="1" customHeight="1" x14ac:dyDescent="0.2">
      <c r="A150" s="14" t="str">
        <f>Planning!A134</f>
        <v>I126</v>
      </c>
      <c r="B150" s="9">
        <f>Planning!B134</f>
        <v>0</v>
      </c>
      <c r="C150" s="9">
        <f>Planning!C134</f>
        <v>0</v>
      </c>
      <c r="D150" s="9">
        <f>Planning!D134</f>
        <v>0</v>
      </c>
      <c r="E150" s="3">
        <f>Planning!E134</f>
        <v>0</v>
      </c>
      <c r="F150" s="3" t="str">
        <f>IF(Planning!G134&lt;&gt;0,Planning!G134,"")</f>
        <v/>
      </c>
      <c r="G150" s="194">
        <f>Planning!H134</f>
        <v>0</v>
      </c>
      <c r="H150" s="4">
        <f>Planning!AP134</f>
        <v>0</v>
      </c>
      <c r="I150" s="198">
        <f ca="1">IF(OR(W150="1",AND(W150&lt;&gt;"1",G150=Lists!$A$17)),Y150,0)</f>
        <v>0</v>
      </c>
      <c r="J150" s="174"/>
      <c r="K150" s="32" t="str">
        <f ca="1">IF(AND(W150="2",G150&lt;&gt;Lists!$A$17),AA150,Z150)</f>
        <v/>
      </c>
      <c r="L150" s="33" t="str">
        <f t="shared" ca="1" si="19"/>
        <v/>
      </c>
      <c r="M150" s="5">
        <f>Planning!AQ134</f>
        <v>0</v>
      </c>
      <c r="N150" s="5">
        <f>'Month 11'!M150+'Month 11'!N150-'Month 11'!O150</f>
        <v>0</v>
      </c>
      <c r="O150" s="166"/>
      <c r="P150" s="32" t="str">
        <f t="shared" si="14"/>
        <v/>
      </c>
      <c r="Q150" s="33" t="str">
        <f t="shared" si="20"/>
        <v/>
      </c>
      <c r="R150" s="89">
        <f ca="1">SUMIFS($J$25:$J$224,$C$25:$C$224,$C150,$G$25:$G$224,Lists!$A$16)</f>
        <v>0</v>
      </c>
      <c r="S150" s="89">
        <f t="shared" si="15"/>
        <v>0</v>
      </c>
      <c r="U150" s="2" t="str">
        <f t="shared" si="16"/>
        <v/>
      </c>
      <c r="W150" s="2" t="str">
        <f>IF(C150=0,"",LEFT(INDEX(Lists!$H$5:$H$49,MATCH(C150,Lists!$G$5:$G$49,0),1),1))</f>
        <v/>
      </c>
      <c r="Y150" s="4">
        <f ca="1">'Month 11'!H150+'Month 11'!I150-'Month 11'!J150</f>
        <v>0</v>
      </c>
      <c r="Z150" s="2" t="str">
        <f t="shared" ca="1" si="17"/>
        <v/>
      </c>
      <c r="AA150" s="2" t="str">
        <f t="shared" ca="1" si="21"/>
        <v/>
      </c>
      <c r="AC150" s="627" t="str">
        <f t="shared" si="18"/>
        <v>0</v>
      </c>
    </row>
    <row r="151" spans="1:29" ht="39" hidden="1" customHeight="1" x14ac:dyDescent="0.2">
      <c r="A151" s="14" t="str">
        <f>Planning!A135</f>
        <v>I127</v>
      </c>
      <c r="B151" s="9">
        <f>Planning!B135</f>
        <v>0</v>
      </c>
      <c r="C151" s="9">
        <f>Planning!C135</f>
        <v>0</v>
      </c>
      <c r="D151" s="9">
        <f>Planning!D135</f>
        <v>0</v>
      </c>
      <c r="E151" s="3">
        <f>Planning!E135</f>
        <v>0</v>
      </c>
      <c r="F151" s="3" t="str">
        <f>IF(Planning!G135&lt;&gt;0,Planning!G135,"")</f>
        <v/>
      </c>
      <c r="G151" s="194">
        <f>Planning!H135</f>
        <v>0</v>
      </c>
      <c r="H151" s="4">
        <f>Planning!AP135</f>
        <v>0</v>
      </c>
      <c r="I151" s="198">
        <f ca="1">IF(OR(W151="1",AND(W151&lt;&gt;"1",G151=Lists!$A$17)),Y151,0)</f>
        <v>0</v>
      </c>
      <c r="J151" s="174"/>
      <c r="K151" s="32" t="str">
        <f ca="1">IF(AND(W151="2",G151&lt;&gt;Lists!$A$17),AA151,Z151)</f>
        <v/>
      </c>
      <c r="L151" s="33" t="str">
        <f t="shared" ca="1" si="19"/>
        <v/>
      </c>
      <c r="M151" s="5">
        <f>Planning!AQ135</f>
        <v>0</v>
      </c>
      <c r="N151" s="5">
        <f>'Month 11'!M151+'Month 11'!N151-'Month 11'!O151</f>
        <v>0</v>
      </c>
      <c r="O151" s="166"/>
      <c r="P151" s="32" t="str">
        <f t="shared" si="14"/>
        <v/>
      </c>
      <c r="Q151" s="33" t="str">
        <f t="shared" si="20"/>
        <v/>
      </c>
      <c r="R151" s="89">
        <f ca="1">SUMIFS($J$25:$J$224,$C$25:$C$224,$C151,$G$25:$G$224,Lists!$A$16)</f>
        <v>0</v>
      </c>
      <c r="S151" s="89">
        <f t="shared" si="15"/>
        <v>0</v>
      </c>
      <c r="U151" s="2" t="str">
        <f t="shared" si="16"/>
        <v/>
      </c>
      <c r="W151" s="2" t="str">
        <f>IF(C151=0,"",LEFT(INDEX(Lists!$H$5:$H$49,MATCH(C151,Lists!$G$5:$G$49,0),1),1))</f>
        <v/>
      </c>
      <c r="Y151" s="4">
        <f ca="1">'Month 11'!H151+'Month 11'!I151-'Month 11'!J151</f>
        <v>0</v>
      </c>
      <c r="Z151" s="2" t="str">
        <f t="shared" ca="1" si="17"/>
        <v/>
      </c>
      <c r="AA151" s="2" t="str">
        <f t="shared" ca="1" si="21"/>
        <v/>
      </c>
      <c r="AC151" s="627" t="str">
        <f t="shared" si="18"/>
        <v>0</v>
      </c>
    </row>
    <row r="152" spans="1:29" ht="39" hidden="1" customHeight="1" x14ac:dyDescent="0.2">
      <c r="A152" s="14" t="str">
        <f>Planning!A136</f>
        <v>I128</v>
      </c>
      <c r="B152" s="9">
        <f>Planning!B136</f>
        <v>0</v>
      </c>
      <c r="C152" s="9">
        <f>Planning!C136</f>
        <v>0</v>
      </c>
      <c r="D152" s="9">
        <f>Planning!D136</f>
        <v>0</v>
      </c>
      <c r="E152" s="3">
        <f>Planning!E136</f>
        <v>0</v>
      </c>
      <c r="F152" s="3" t="str">
        <f>IF(Planning!G136&lt;&gt;0,Planning!G136,"")</f>
        <v/>
      </c>
      <c r="G152" s="194">
        <f>Planning!H136</f>
        <v>0</v>
      </c>
      <c r="H152" s="4">
        <f>Planning!AP136</f>
        <v>0</v>
      </c>
      <c r="I152" s="198">
        <f ca="1">IF(OR(W152="1",AND(W152&lt;&gt;"1",G152=Lists!$A$17)),Y152,0)</f>
        <v>0</v>
      </c>
      <c r="J152" s="174"/>
      <c r="K152" s="32" t="str">
        <f ca="1">IF(AND(W152="2",G152&lt;&gt;Lists!$A$17),AA152,Z152)</f>
        <v/>
      </c>
      <c r="L152" s="33" t="str">
        <f t="shared" ca="1" si="19"/>
        <v/>
      </c>
      <c r="M152" s="5">
        <f>Planning!AQ136</f>
        <v>0</v>
      </c>
      <c r="N152" s="5">
        <f>'Month 11'!M152+'Month 11'!N152-'Month 11'!O152</f>
        <v>0</v>
      </c>
      <c r="O152" s="166"/>
      <c r="P152" s="32" t="str">
        <f t="shared" si="14"/>
        <v/>
      </c>
      <c r="Q152" s="33" t="str">
        <f t="shared" si="20"/>
        <v/>
      </c>
      <c r="R152" s="89">
        <f ca="1">SUMIFS($J$25:$J$224,$C$25:$C$224,$C152,$G$25:$G$224,Lists!$A$16)</f>
        <v>0</v>
      </c>
      <c r="S152" s="89">
        <f t="shared" si="15"/>
        <v>0</v>
      </c>
      <c r="U152" s="2" t="str">
        <f t="shared" si="16"/>
        <v/>
      </c>
      <c r="W152" s="2" t="str">
        <f>IF(C152=0,"",LEFT(INDEX(Lists!$H$5:$H$49,MATCH(C152,Lists!$G$5:$G$49,0),1),1))</f>
        <v/>
      </c>
      <c r="Y152" s="4">
        <f ca="1">'Month 11'!H152+'Month 11'!I152-'Month 11'!J152</f>
        <v>0</v>
      </c>
      <c r="Z152" s="2" t="str">
        <f t="shared" ca="1" si="17"/>
        <v/>
      </c>
      <c r="AA152" s="2" t="str">
        <f t="shared" ca="1" si="21"/>
        <v/>
      </c>
      <c r="AC152" s="627" t="str">
        <f t="shared" si="18"/>
        <v>0</v>
      </c>
    </row>
    <row r="153" spans="1:29" ht="39" hidden="1" customHeight="1" x14ac:dyDescent="0.2">
      <c r="A153" s="14" t="str">
        <f>Planning!A137</f>
        <v>I129</v>
      </c>
      <c r="B153" s="9">
        <f>Planning!B137</f>
        <v>0</v>
      </c>
      <c r="C153" s="9">
        <f>Planning!C137</f>
        <v>0</v>
      </c>
      <c r="D153" s="9">
        <f>Planning!D137</f>
        <v>0</v>
      </c>
      <c r="E153" s="3">
        <f>Planning!E137</f>
        <v>0</v>
      </c>
      <c r="F153" s="3" t="str">
        <f>IF(Planning!G137&lt;&gt;0,Planning!G137,"")</f>
        <v/>
      </c>
      <c r="G153" s="194">
        <f>Planning!H137</f>
        <v>0</v>
      </c>
      <c r="H153" s="4">
        <f>Planning!AP137</f>
        <v>0</v>
      </c>
      <c r="I153" s="198">
        <f ca="1">IF(OR(W153="1",AND(W153&lt;&gt;"1",G153=Lists!$A$17)),Y153,0)</f>
        <v>0</v>
      </c>
      <c r="J153" s="174"/>
      <c r="K153" s="32" t="str">
        <f ca="1">IF(AND(W153="2",G153&lt;&gt;Lists!$A$17),AA153,Z153)</f>
        <v/>
      </c>
      <c r="L153" s="33" t="str">
        <f t="shared" ref="L153:L184" ca="1" si="22">IF($U153=ExcluirDelPLogro,"",IF(AND(H153=0,I153=0,J153=0),"",K153))</f>
        <v/>
      </c>
      <c r="M153" s="5">
        <f>Planning!AQ137</f>
        <v>0</v>
      </c>
      <c r="N153" s="5">
        <f>'Month 11'!M153+'Month 11'!N153-'Month 11'!O153</f>
        <v>0</v>
      </c>
      <c r="O153" s="166"/>
      <c r="P153" s="32" t="str">
        <f t="shared" si="14"/>
        <v/>
      </c>
      <c r="Q153" s="33" t="str">
        <f t="shared" ref="Q153:Q184" si="23">IF($U153=ExcluirDelPLogro,"",IF(AND(M153=0,N153=0,O153=0),"",P153))</f>
        <v/>
      </c>
      <c r="R153" s="89">
        <f ca="1">SUMIFS($J$25:$J$224,$C$25:$C$224,$C153,$G$25:$G$224,Lists!$A$16)</f>
        <v>0</v>
      </c>
      <c r="S153" s="89">
        <f t="shared" si="15"/>
        <v>0</v>
      </c>
      <c r="U153" s="2" t="str">
        <f t="shared" si="16"/>
        <v/>
      </c>
      <c r="W153" s="2" t="str">
        <f>IF(C153=0,"",LEFT(INDEX(Lists!$H$5:$H$49,MATCH(C153,Lists!$G$5:$G$49,0),1),1))</f>
        <v/>
      </c>
      <c r="Y153" s="4">
        <f ca="1">'Month 11'!H153+'Month 11'!I153-'Month 11'!J153</f>
        <v>0</v>
      </c>
      <c r="Z153" s="2" t="str">
        <f t="shared" ca="1" si="17"/>
        <v/>
      </c>
      <c r="AA153" s="2" t="str">
        <f t="shared" ref="AA153:AA184" ca="1" si="24">IF(AND(H153=0,I153=0,J153=0),"",IF(J153&gt;0,H153/J153,0))</f>
        <v/>
      </c>
      <c r="AC153" s="627" t="str">
        <f t="shared" si="18"/>
        <v>0</v>
      </c>
    </row>
    <row r="154" spans="1:29" ht="39" hidden="1" customHeight="1" x14ac:dyDescent="0.2">
      <c r="A154" s="14" t="str">
        <f>Planning!A138</f>
        <v>I130</v>
      </c>
      <c r="B154" s="9">
        <f>Planning!B138</f>
        <v>0</v>
      </c>
      <c r="C154" s="9">
        <f>Planning!C138</f>
        <v>0</v>
      </c>
      <c r="D154" s="9">
        <f>Planning!D138</f>
        <v>0</v>
      </c>
      <c r="E154" s="3">
        <f>Planning!E138</f>
        <v>0</v>
      </c>
      <c r="F154" s="3" t="str">
        <f>IF(Planning!G138&lt;&gt;0,Planning!G138,"")</f>
        <v/>
      </c>
      <c r="G154" s="194">
        <f>Planning!H138</f>
        <v>0</v>
      </c>
      <c r="H154" s="4">
        <f>Planning!AP138</f>
        <v>0</v>
      </c>
      <c r="I154" s="198">
        <f ca="1">IF(OR(W154="1",AND(W154&lt;&gt;"1",G154=Lists!$A$17)),Y154,0)</f>
        <v>0</v>
      </c>
      <c r="J154" s="174"/>
      <c r="K154" s="32" t="str">
        <f ca="1">IF(AND(W154="2",G154&lt;&gt;Lists!$A$17),AA154,Z154)</f>
        <v/>
      </c>
      <c r="L154" s="33" t="str">
        <f t="shared" ca="1" si="22"/>
        <v/>
      </c>
      <c r="M154" s="5">
        <f>Planning!AQ138</f>
        <v>0</v>
      </c>
      <c r="N154" s="5">
        <f>'Month 11'!M154+'Month 11'!N154-'Month 11'!O154</f>
        <v>0</v>
      </c>
      <c r="O154" s="166"/>
      <c r="P154" s="32" t="str">
        <f t="shared" ref="P154:P217" si="25">IF(AND(M154=0,N154=0,O154=0),"",IF((M154+N154)&gt;0,O154/(M154+N154),O154))</f>
        <v/>
      </c>
      <c r="Q154" s="33" t="str">
        <f t="shared" si="23"/>
        <v/>
      </c>
      <c r="R154" s="89">
        <f ca="1">SUMIFS($J$25:$J$224,$C$25:$C$224,$C154,$G$25:$G$224,Lists!$A$16)</f>
        <v>0</v>
      </c>
      <c r="S154" s="89">
        <f t="shared" ref="S154:S217" si="26">SUMIFS($O$25:$O$224,$C$25:$C$224,$C154,$G$25:$G$224,"&lt;&gt;0")</f>
        <v>0</v>
      </c>
      <c r="U154" s="2" t="str">
        <f t="shared" ref="U154:U217" si="27">IF(B154=0,"",IF(LEFT(B154,1)="1","1","2"))</f>
        <v/>
      </c>
      <c r="W154" s="2" t="str">
        <f>IF(C154=0,"",LEFT(INDEX(Lists!$H$5:$H$49,MATCH(C154,Lists!$G$5:$G$49,0),1),1))</f>
        <v/>
      </c>
      <c r="Y154" s="4">
        <f ca="1">'Month 11'!H154+'Month 11'!I154-'Month 11'!J154</f>
        <v>0</v>
      </c>
      <c r="Z154" s="2" t="str">
        <f t="shared" ref="Z154:Z217" ca="1" si="28">IF(AND(H154=0,I154=0,J154=0),"",IF((H154+I154)&gt;0,J154/(H154+I154),J154))</f>
        <v/>
      </c>
      <c r="AA154" s="2" t="str">
        <f t="shared" ca="1" si="24"/>
        <v/>
      </c>
      <c r="AC154" s="627" t="str">
        <f t="shared" ref="AC154:AC217" si="29">U154&amp;C154</f>
        <v>0</v>
      </c>
    </row>
    <row r="155" spans="1:29" ht="39" hidden="1" customHeight="1" x14ac:dyDescent="0.2">
      <c r="A155" s="14" t="str">
        <f>Planning!A139</f>
        <v>I131</v>
      </c>
      <c r="B155" s="9">
        <f>Planning!B139</f>
        <v>0</v>
      </c>
      <c r="C155" s="9">
        <f>Planning!C139</f>
        <v>0</v>
      </c>
      <c r="D155" s="9">
        <f>Planning!D139</f>
        <v>0</v>
      </c>
      <c r="E155" s="3">
        <f>Planning!E139</f>
        <v>0</v>
      </c>
      <c r="F155" s="3" t="str">
        <f>IF(Planning!G139&lt;&gt;0,Planning!G139,"")</f>
        <v/>
      </c>
      <c r="G155" s="194">
        <f>Planning!H139</f>
        <v>0</v>
      </c>
      <c r="H155" s="4">
        <f>Planning!AP139</f>
        <v>0</v>
      </c>
      <c r="I155" s="198">
        <f ca="1">IF(OR(W155="1",AND(W155&lt;&gt;"1",G155=Lists!$A$17)),Y155,0)</f>
        <v>0</v>
      </c>
      <c r="J155" s="174"/>
      <c r="K155" s="32" t="str">
        <f ca="1">IF(AND(W155="2",G155&lt;&gt;Lists!$A$17),AA155,Z155)</f>
        <v/>
      </c>
      <c r="L155" s="33" t="str">
        <f t="shared" ca="1" si="22"/>
        <v/>
      </c>
      <c r="M155" s="5">
        <f>Planning!AQ139</f>
        <v>0</v>
      </c>
      <c r="N155" s="5">
        <f>'Month 11'!M155+'Month 11'!N155-'Month 11'!O155</f>
        <v>0</v>
      </c>
      <c r="O155" s="166"/>
      <c r="P155" s="32" t="str">
        <f t="shared" si="25"/>
        <v/>
      </c>
      <c r="Q155" s="33" t="str">
        <f t="shared" si="23"/>
        <v/>
      </c>
      <c r="R155" s="89">
        <f ca="1">SUMIFS($J$25:$J$224,$C$25:$C$224,$C155,$G$25:$G$224,Lists!$A$16)</f>
        <v>0</v>
      </c>
      <c r="S155" s="89">
        <f t="shared" si="26"/>
        <v>0</v>
      </c>
      <c r="U155" s="2" t="str">
        <f t="shared" si="27"/>
        <v/>
      </c>
      <c r="W155" s="2" t="str">
        <f>IF(C155=0,"",LEFT(INDEX(Lists!$H$5:$H$49,MATCH(C155,Lists!$G$5:$G$49,0),1),1))</f>
        <v/>
      </c>
      <c r="Y155" s="4">
        <f ca="1">'Month 11'!H155+'Month 11'!I155-'Month 11'!J155</f>
        <v>0</v>
      </c>
      <c r="Z155" s="2" t="str">
        <f t="shared" ca="1" si="28"/>
        <v/>
      </c>
      <c r="AA155" s="2" t="str">
        <f t="shared" ca="1" si="24"/>
        <v/>
      </c>
      <c r="AC155" s="627" t="str">
        <f t="shared" si="29"/>
        <v>0</v>
      </c>
    </row>
    <row r="156" spans="1:29" ht="39" hidden="1" customHeight="1" x14ac:dyDescent="0.2">
      <c r="A156" s="14" t="str">
        <f>Planning!A140</f>
        <v>I132</v>
      </c>
      <c r="B156" s="9">
        <f>Planning!B140</f>
        <v>0</v>
      </c>
      <c r="C156" s="9">
        <f>Planning!C140</f>
        <v>0</v>
      </c>
      <c r="D156" s="9">
        <f>Planning!D140</f>
        <v>0</v>
      </c>
      <c r="E156" s="3">
        <f>Planning!E140</f>
        <v>0</v>
      </c>
      <c r="F156" s="3" t="str">
        <f>IF(Planning!G140&lt;&gt;0,Planning!G140,"")</f>
        <v/>
      </c>
      <c r="G156" s="194">
        <f>Planning!H140</f>
        <v>0</v>
      </c>
      <c r="H156" s="4">
        <f>Planning!AP140</f>
        <v>0</v>
      </c>
      <c r="I156" s="198">
        <f ca="1">IF(OR(W156="1",AND(W156&lt;&gt;"1",G156=Lists!$A$17)),Y156,0)</f>
        <v>0</v>
      </c>
      <c r="J156" s="174"/>
      <c r="K156" s="32" t="str">
        <f ca="1">IF(AND(W156="2",G156&lt;&gt;Lists!$A$17),AA156,Z156)</f>
        <v/>
      </c>
      <c r="L156" s="33" t="str">
        <f t="shared" ca="1" si="22"/>
        <v/>
      </c>
      <c r="M156" s="5">
        <f>Planning!AQ140</f>
        <v>0</v>
      </c>
      <c r="N156" s="5">
        <f>'Month 11'!M156+'Month 11'!N156-'Month 11'!O156</f>
        <v>0</v>
      </c>
      <c r="O156" s="166"/>
      <c r="P156" s="32" t="str">
        <f t="shared" si="25"/>
        <v/>
      </c>
      <c r="Q156" s="33" t="str">
        <f t="shared" si="23"/>
        <v/>
      </c>
      <c r="R156" s="89">
        <f ca="1">SUMIFS($J$25:$J$224,$C$25:$C$224,$C156,$G$25:$G$224,Lists!$A$16)</f>
        <v>0</v>
      </c>
      <c r="S156" s="89">
        <f t="shared" si="26"/>
        <v>0</v>
      </c>
      <c r="U156" s="2" t="str">
        <f t="shared" si="27"/>
        <v/>
      </c>
      <c r="W156" s="2" t="str">
        <f>IF(C156=0,"",LEFT(INDEX(Lists!$H$5:$H$49,MATCH(C156,Lists!$G$5:$G$49,0),1),1))</f>
        <v/>
      </c>
      <c r="Y156" s="4">
        <f ca="1">'Month 11'!H156+'Month 11'!I156-'Month 11'!J156</f>
        <v>0</v>
      </c>
      <c r="Z156" s="2" t="str">
        <f t="shared" ca="1" si="28"/>
        <v/>
      </c>
      <c r="AA156" s="2" t="str">
        <f t="shared" ca="1" si="24"/>
        <v/>
      </c>
      <c r="AC156" s="627" t="str">
        <f t="shared" si="29"/>
        <v>0</v>
      </c>
    </row>
    <row r="157" spans="1:29" ht="39" hidden="1" customHeight="1" x14ac:dyDescent="0.2">
      <c r="A157" s="14" t="str">
        <f>Planning!A141</f>
        <v>I133</v>
      </c>
      <c r="B157" s="9">
        <f>Planning!B141</f>
        <v>0</v>
      </c>
      <c r="C157" s="9">
        <f>Planning!C141</f>
        <v>0</v>
      </c>
      <c r="D157" s="9">
        <f>Planning!D141</f>
        <v>0</v>
      </c>
      <c r="E157" s="3">
        <f>Planning!E141</f>
        <v>0</v>
      </c>
      <c r="F157" s="3" t="str">
        <f>IF(Planning!G141&lt;&gt;0,Planning!G141,"")</f>
        <v/>
      </c>
      <c r="G157" s="194">
        <f>Planning!H141</f>
        <v>0</v>
      </c>
      <c r="H157" s="4">
        <f>Planning!AP141</f>
        <v>0</v>
      </c>
      <c r="I157" s="198">
        <f ca="1">IF(OR(W157="1",AND(W157&lt;&gt;"1",G157=Lists!$A$17)),Y157,0)</f>
        <v>0</v>
      </c>
      <c r="J157" s="174"/>
      <c r="K157" s="32" t="str">
        <f ca="1">IF(AND(W157="2",G157&lt;&gt;Lists!$A$17),AA157,Z157)</f>
        <v/>
      </c>
      <c r="L157" s="33" t="str">
        <f t="shared" ca="1" si="22"/>
        <v/>
      </c>
      <c r="M157" s="5">
        <f>Planning!AQ141</f>
        <v>0</v>
      </c>
      <c r="N157" s="5">
        <f>'Month 11'!M157+'Month 11'!N157-'Month 11'!O157</f>
        <v>0</v>
      </c>
      <c r="O157" s="166"/>
      <c r="P157" s="32" t="str">
        <f t="shared" si="25"/>
        <v/>
      </c>
      <c r="Q157" s="33" t="str">
        <f t="shared" si="23"/>
        <v/>
      </c>
      <c r="R157" s="89">
        <f ca="1">SUMIFS($J$25:$J$224,$C$25:$C$224,$C157,$G$25:$G$224,Lists!$A$16)</f>
        <v>0</v>
      </c>
      <c r="S157" s="89">
        <f t="shared" si="26"/>
        <v>0</v>
      </c>
      <c r="U157" s="2" t="str">
        <f t="shared" si="27"/>
        <v/>
      </c>
      <c r="W157" s="2" t="str">
        <f>IF(C157=0,"",LEFT(INDEX(Lists!$H$5:$H$49,MATCH(C157,Lists!$G$5:$G$49,0),1),1))</f>
        <v/>
      </c>
      <c r="Y157" s="4">
        <f ca="1">'Month 11'!H157+'Month 11'!I157-'Month 11'!J157</f>
        <v>0</v>
      </c>
      <c r="Z157" s="2" t="str">
        <f t="shared" ca="1" si="28"/>
        <v/>
      </c>
      <c r="AA157" s="2" t="str">
        <f t="shared" ca="1" si="24"/>
        <v/>
      </c>
      <c r="AC157" s="627" t="str">
        <f t="shared" si="29"/>
        <v>0</v>
      </c>
    </row>
    <row r="158" spans="1:29" ht="39" hidden="1" customHeight="1" x14ac:dyDescent="0.2">
      <c r="A158" s="14" t="str">
        <f>Planning!A142</f>
        <v>I134</v>
      </c>
      <c r="B158" s="9">
        <f>Planning!B142</f>
        <v>0</v>
      </c>
      <c r="C158" s="9">
        <f>Planning!C142</f>
        <v>0</v>
      </c>
      <c r="D158" s="9">
        <f>Planning!D142</f>
        <v>0</v>
      </c>
      <c r="E158" s="3">
        <f>Planning!E142</f>
        <v>0</v>
      </c>
      <c r="F158" s="3" t="str">
        <f>IF(Planning!G142&lt;&gt;0,Planning!G142,"")</f>
        <v/>
      </c>
      <c r="G158" s="194">
        <f>Planning!H142</f>
        <v>0</v>
      </c>
      <c r="H158" s="4">
        <f>Planning!AP142</f>
        <v>0</v>
      </c>
      <c r="I158" s="198">
        <f ca="1">IF(OR(W158="1",AND(W158&lt;&gt;"1",G158=Lists!$A$17)),Y158,0)</f>
        <v>0</v>
      </c>
      <c r="J158" s="174"/>
      <c r="K158" s="32" t="str">
        <f ca="1">IF(AND(W158="2",G158&lt;&gt;Lists!$A$17),AA158,Z158)</f>
        <v/>
      </c>
      <c r="L158" s="33" t="str">
        <f t="shared" ca="1" si="22"/>
        <v/>
      </c>
      <c r="M158" s="5">
        <f>Planning!AQ142</f>
        <v>0</v>
      </c>
      <c r="N158" s="5">
        <f>'Month 11'!M158+'Month 11'!N158-'Month 11'!O158</f>
        <v>0</v>
      </c>
      <c r="O158" s="166"/>
      <c r="P158" s="32" t="str">
        <f t="shared" si="25"/>
        <v/>
      </c>
      <c r="Q158" s="33" t="str">
        <f t="shared" si="23"/>
        <v/>
      </c>
      <c r="R158" s="89">
        <f ca="1">SUMIFS($J$25:$J$224,$C$25:$C$224,$C158,$G$25:$G$224,Lists!$A$16)</f>
        <v>0</v>
      </c>
      <c r="S158" s="89">
        <f t="shared" si="26"/>
        <v>0</v>
      </c>
      <c r="U158" s="2" t="str">
        <f t="shared" si="27"/>
        <v/>
      </c>
      <c r="W158" s="2" t="str">
        <f>IF(C158=0,"",LEFT(INDEX(Lists!$H$5:$H$49,MATCH(C158,Lists!$G$5:$G$49,0),1),1))</f>
        <v/>
      </c>
      <c r="Y158" s="4">
        <f ca="1">'Month 11'!H158+'Month 11'!I158-'Month 11'!J158</f>
        <v>0</v>
      </c>
      <c r="Z158" s="2" t="str">
        <f t="shared" ca="1" si="28"/>
        <v/>
      </c>
      <c r="AA158" s="2" t="str">
        <f t="shared" ca="1" si="24"/>
        <v/>
      </c>
      <c r="AC158" s="627" t="str">
        <f t="shared" si="29"/>
        <v>0</v>
      </c>
    </row>
    <row r="159" spans="1:29" ht="39" hidden="1" customHeight="1" x14ac:dyDescent="0.2">
      <c r="A159" s="14" t="str">
        <f>Planning!A143</f>
        <v>I135</v>
      </c>
      <c r="B159" s="9">
        <f>Planning!B143</f>
        <v>0</v>
      </c>
      <c r="C159" s="9">
        <f>Planning!C143</f>
        <v>0</v>
      </c>
      <c r="D159" s="9">
        <f>Planning!D143</f>
        <v>0</v>
      </c>
      <c r="E159" s="3">
        <f>Planning!E143</f>
        <v>0</v>
      </c>
      <c r="F159" s="3" t="str">
        <f>IF(Planning!G143&lt;&gt;0,Planning!G143,"")</f>
        <v/>
      </c>
      <c r="G159" s="194">
        <f>Planning!H143</f>
        <v>0</v>
      </c>
      <c r="H159" s="4">
        <f>Planning!AP143</f>
        <v>0</v>
      </c>
      <c r="I159" s="198">
        <f ca="1">IF(OR(W159="1",AND(W159&lt;&gt;"1",G159=Lists!$A$17)),Y159,0)</f>
        <v>0</v>
      </c>
      <c r="J159" s="174"/>
      <c r="K159" s="32" t="str">
        <f ca="1">IF(AND(W159="2",G159&lt;&gt;Lists!$A$17),AA159,Z159)</f>
        <v/>
      </c>
      <c r="L159" s="33" t="str">
        <f t="shared" ca="1" si="22"/>
        <v/>
      </c>
      <c r="M159" s="5">
        <f>Planning!AQ143</f>
        <v>0</v>
      </c>
      <c r="N159" s="5">
        <f>'Month 11'!M159+'Month 11'!N159-'Month 11'!O159</f>
        <v>0</v>
      </c>
      <c r="O159" s="166"/>
      <c r="P159" s="32" t="str">
        <f t="shared" si="25"/>
        <v/>
      </c>
      <c r="Q159" s="33" t="str">
        <f t="shared" si="23"/>
        <v/>
      </c>
      <c r="R159" s="89">
        <f ca="1">SUMIFS($J$25:$J$224,$C$25:$C$224,$C159,$G$25:$G$224,Lists!$A$16)</f>
        <v>0</v>
      </c>
      <c r="S159" s="89">
        <f t="shared" si="26"/>
        <v>0</v>
      </c>
      <c r="U159" s="2" t="str">
        <f t="shared" si="27"/>
        <v/>
      </c>
      <c r="W159" s="2" t="str">
        <f>IF(C159=0,"",LEFT(INDEX(Lists!$H$5:$H$49,MATCH(C159,Lists!$G$5:$G$49,0),1),1))</f>
        <v/>
      </c>
      <c r="Y159" s="4">
        <f ca="1">'Month 11'!H159+'Month 11'!I159-'Month 11'!J159</f>
        <v>0</v>
      </c>
      <c r="Z159" s="2" t="str">
        <f t="shared" ca="1" si="28"/>
        <v/>
      </c>
      <c r="AA159" s="2" t="str">
        <f t="shared" ca="1" si="24"/>
        <v/>
      </c>
      <c r="AC159" s="627" t="str">
        <f t="shared" si="29"/>
        <v>0</v>
      </c>
    </row>
    <row r="160" spans="1:29" ht="39" hidden="1" customHeight="1" x14ac:dyDescent="0.2">
      <c r="A160" s="14" t="str">
        <f>Planning!A144</f>
        <v>I136</v>
      </c>
      <c r="B160" s="9">
        <f>Planning!B144</f>
        <v>0</v>
      </c>
      <c r="C160" s="9">
        <f>Planning!C144</f>
        <v>0</v>
      </c>
      <c r="D160" s="9">
        <f>Planning!D144</f>
        <v>0</v>
      </c>
      <c r="E160" s="3">
        <f>Planning!E144</f>
        <v>0</v>
      </c>
      <c r="F160" s="3" t="str">
        <f>IF(Planning!G144&lt;&gt;0,Planning!G144,"")</f>
        <v/>
      </c>
      <c r="G160" s="194">
        <f>Planning!H144</f>
        <v>0</v>
      </c>
      <c r="H160" s="4">
        <f>Planning!AP144</f>
        <v>0</v>
      </c>
      <c r="I160" s="198">
        <f ca="1">IF(OR(W160="1",AND(W160&lt;&gt;"1",G160=Lists!$A$17)),Y160,0)</f>
        <v>0</v>
      </c>
      <c r="J160" s="174"/>
      <c r="K160" s="32" t="str">
        <f ca="1">IF(AND(W160="2",G160&lt;&gt;Lists!$A$17),AA160,Z160)</f>
        <v/>
      </c>
      <c r="L160" s="33" t="str">
        <f t="shared" ca="1" si="22"/>
        <v/>
      </c>
      <c r="M160" s="5">
        <f>Planning!AQ144</f>
        <v>0</v>
      </c>
      <c r="N160" s="5">
        <f>'Month 11'!M160+'Month 11'!N160-'Month 11'!O160</f>
        <v>0</v>
      </c>
      <c r="O160" s="166"/>
      <c r="P160" s="32" t="str">
        <f t="shared" si="25"/>
        <v/>
      </c>
      <c r="Q160" s="33" t="str">
        <f t="shared" si="23"/>
        <v/>
      </c>
      <c r="R160" s="89">
        <f ca="1">SUMIFS($J$25:$J$224,$C$25:$C$224,$C160,$G$25:$G$224,Lists!$A$16)</f>
        <v>0</v>
      </c>
      <c r="S160" s="89">
        <f t="shared" si="26"/>
        <v>0</v>
      </c>
      <c r="U160" s="2" t="str">
        <f t="shared" si="27"/>
        <v/>
      </c>
      <c r="W160" s="2" t="str">
        <f>IF(C160=0,"",LEFT(INDEX(Lists!$H$5:$H$49,MATCH(C160,Lists!$G$5:$G$49,0),1),1))</f>
        <v/>
      </c>
      <c r="Y160" s="4">
        <f ca="1">'Month 11'!H160+'Month 11'!I160-'Month 11'!J160</f>
        <v>0</v>
      </c>
      <c r="Z160" s="2" t="str">
        <f t="shared" ca="1" si="28"/>
        <v/>
      </c>
      <c r="AA160" s="2" t="str">
        <f t="shared" ca="1" si="24"/>
        <v/>
      </c>
      <c r="AC160" s="627" t="str">
        <f t="shared" si="29"/>
        <v>0</v>
      </c>
    </row>
    <row r="161" spans="1:29" ht="39" hidden="1" customHeight="1" x14ac:dyDescent="0.2">
      <c r="A161" s="14" t="str">
        <f>Planning!A145</f>
        <v>I137</v>
      </c>
      <c r="B161" s="9">
        <f>Planning!B145</f>
        <v>0</v>
      </c>
      <c r="C161" s="9">
        <f>Planning!C145</f>
        <v>0</v>
      </c>
      <c r="D161" s="9">
        <f>Planning!D145</f>
        <v>0</v>
      </c>
      <c r="E161" s="3">
        <f>Planning!E145</f>
        <v>0</v>
      </c>
      <c r="F161" s="3" t="str">
        <f>IF(Planning!G145&lt;&gt;0,Planning!G145,"")</f>
        <v/>
      </c>
      <c r="G161" s="194">
        <f>Planning!H145</f>
        <v>0</v>
      </c>
      <c r="H161" s="4">
        <f>Planning!AP145</f>
        <v>0</v>
      </c>
      <c r="I161" s="198">
        <f ca="1">IF(OR(W161="1",AND(W161&lt;&gt;"1",G161=Lists!$A$17)),Y161,0)</f>
        <v>0</v>
      </c>
      <c r="J161" s="174"/>
      <c r="K161" s="32" t="str">
        <f ca="1">IF(AND(W161="2",G161&lt;&gt;Lists!$A$17),AA161,Z161)</f>
        <v/>
      </c>
      <c r="L161" s="33" t="str">
        <f t="shared" ca="1" si="22"/>
        <v/>
      </c>
      <c r="M161" s="5">
        <f>Planning!AQ145</f>
        <v>0</v>
      </c>
      <c r="N161" s="5">
        <f>'Month 11'!M161+'Month 11'!N161-'Month 11'!O161</f>
        <v>0</v>
      </c>
      <c r="O161" s="166"/>
      <c r="P161" s="32" t="str">
        <f t="shared" si="25"/>
        <v/>
      </c>
      <c r="Q161" s="33" t="str">
        <f t="shared" si="23"/>
        <v/>
      </c>
      <c r="R161" s="89">
        <f ca="1">SUMIFS($J$25:$J$224,$C$25:$C$224,$C161,$G$25:$G$224,Lists!$A$16)</f>
        <v>0</v>
      </c>
      <c r="S161" s="89">
        <f t="shared" si="26"/>
        <v>0</v>
      </c>
      <c r="U161" s="2" t="str">
        <f t="shared" si="27"/>
        <v/>
      </c>
      <c r="W161" s="2" t="str">
        <f>IF(C161=0,"",LEFT(INDEX(Lists!$H$5:$H$49,MATCH(C161,Lists!$G$5:$G$49,0),1),1))</f>
        <v/>
      </c>
      <c r="Y161" s="4">
        <f ca="1">'Month 11'!H161+'Month 11'!I161-'Month 11'!J161</f>
        <v>0</v>
      </c>
      <c r="Z161" s="2" t="str">
        <f t="shared" ca="1" si="28"/>
        <v/>
      </c>
      <c r="AA161" s="2" t="str">
        <f t="shared" ca="1" si="24"/>
        <v/>
      </c>
      <c r="AC161" s="627" t="str">
        <f t="shared" si="29"/>
        <v>0</v>
      </c>
    </row>
    <row r="162" spans="1:29" ht="39" hidden="1" customHeight="1" x14ac:dyDescent="0.2">
      <c r="A162" s="14" t="str">
        <f>Planning!A146</f>
        <v>I138</v>
      </c>
      <c r="B162" s="9">
        <f>Planning!B146</f>
        <v>0</v>
      </c>
      <c r="C162" s="9">
        <f>Planning!C146</f>
        <v>0</v>
      </c>
      <c r="D162" s="9">
        <f>Planning!D146</f>
        <v>0</v>
      </c>
      <c r="E162" s="3">
        <f>Planning!E146</f>
        <v>0</v>
      </c>
      <c r="F162" s="3" t="str">
        <f>IF(Planning!G146&lt;&gt;0,Planning!G146,"")</f>
        <v/>
      </c>
      <c r="G162" s="194">
        <f>Planning!H146</f>
        <v>0</v>
      </c>
      <c r="H162" s="4">
        <f>Planning!AP146</f>
        <v>0</v>
      </c>
      <c r="I162" s="198">
        <f ca="1">IF(OR(W162="1",AND(W162&lt;&gt;"1",G162=Lists!$A$17)),Y162,0)</f>
        <v>0</v>
      </c>
      <c r="J162" s="174"/>
      <c r="K162" s="32" t="str">
        <f ca="1">IF(AND(W162="2",G162&lt;&gt;Lists!$A$17),AA162,Z162)</f>
        <v/>
      </c>
      <c r="L162" s="33" t="str">
        <f t="shared" ca="1" si="22"/>
        <v/>
      </c>
      <c r="M162" s="5">
        <f>Planning!AQ146</f>
        <v>0</v>
      </c>
      <c r="N162" s="5">
        <f>'Month 11'!M162+'Month 11'!N162-'Month 11'!O162</f>
        <v>0</v>
      </c>
      <c r="O162" s="166"/>
      <c r="P162" s="32" t="str">
        <f t="shared" si="25"/>
        <v/>
      </c>
      <c r="Q162" s="33" t="str">
        <f t="shared" si="23"/>
        <v/>
      </c>
      <c r="R162" s="89">
        <f ca="1">SUMIFS($J$25:$J$224,$C$25:$C$224,$C162,$G$25:$G$224,Lists!$A$16)</f>
        <v>0</v>
      </c>
      <c r="S162" s="89">
        <f t="shared" si="26"/>
        <v>0</v>
      </c>
      <c r="U162" s="2" t="str">
        <f t="shared" si="27"/>
        <v/>
      </c>
      <c r="W162" s="2" t="str">
        <f>IF(C162=0,"",LEFT(INDEX(Lists!$H$5:$H$49,MATCH(C162,Lists!$G$5:$G$49,0),1),1))</f>
        <v/>
      </c>
      <c r="Y162" s="4">
        <f ca="1">'Month 11'!H162+'Month 11'!I162-'Month 11'!J162</f>
        <v>0</v>
      </c>
      <c r="Z162" s="2" t="str">
        <f t="shared" ca="1" si="28"/>
        <v/>
      </c>
      <c r="AA162" s="2" t="str">
        <f t="shared" ca="1" si="24"/>
        <v/>
      </c>
      <c r="AC162" s="627" t="str">
        <f t="shared" si="29"/>
        <v>0</v>
      </c>
    </row>
    <row r="163" spans="1:29" ht="39" hidden="1" customHeight="1" x14ac:dyDescent="0.2">
      <c r="A163" s="14" t="str">
        <f>Planning!A147</f>
        <v>I139</v>
      </c>
      <c r="B163" s="9">
        <f>Planning!B147</f>
        <v>0</v>
      </c>
      <c r="C163" s="9">
        <f>Planning!C147</f>
        <v>0</v>
      </c>
      <c r="D163" s="9">
        <f>Planning!D147</f>
        <v>0</v>
      </c>
      <c r="E163" s="3">
        <f>Planning!E147</f>
        <v>0</v>
      </c>
      <c r="F163" s="3" t="str">
        <f>IF(Planning!G147&lt;&gt;0,Planning!G147,"")</f>
        <v/>
      </c>
      <c r="G163" s="194">
        <f>Planning!H147</f>
        <v>0</v>
      </c>
      <c r="H163" s="4">
        <f>Planning!AP147</f>
        <v>0</v>
      </c>
      <c r="I163" s="198">
        <f ca="1">IF(OR(W163="1",AND(W163&lt;&gt;"1",G163=Lists!$A$17)),Y163,0)</f>
        <v>0</v>
      </c>
      <c r="J163" s="174"/>
      <c r="K163" s="32" t="str">
        <f ca="1">IF(AND(W163="2",G163&lt;&gt;Lists!$A$17),AA163,Z163)</f>
        <v/>
      </c>
      <c r="L163" s="33" t="str">
        <f t="shared" ca="1" si="22"/>
        <v/>
      </c>
      <c r="M163" s="5">
        <f>Planning!AQ147</f>
        <v>0</v>
      </c>
      <c r="N163" s="5">
        <f>'Month 11'!M163+'Month 11'!N163-'Month 11'!O163</f>
        <v>0</v>
      </c>
      <c r="O163" s="166"/>
      <c r="P163" s="32" t="str">
        <f t="shared" si="25"/>
        <v/>
      </c>
      <c r="Q163" s="33" t="str">
        <f t="shared" si="23"/>
        <v/>
      </c>
      <c r="R163" s="89">
        <f ca="1">SUMIFS($J$25:$J$224,$C$25:$C$224,$C163,$G$25:$G$224,Lists!$A$16)</f>
        <v>0</v>
      </c>
      <c r="S163" s="89">
        <f t="shared" si="26"/>
        <v>0</v>
      </c>
      <c r="U163" s="2" t="str">
        <f t="shared" si="27"/>
        <v/>
      </c>
      <c r="W163" s="2" t="str">
        <f>IF(C163=0,"",LEFT(INDEX(Lists!$H$5:$H$49,MATCH(C163,Lists!$G$5:$G$49,0),1),1))</f>
        <v/>
      </c>
      <c r="Y163" s="4">
        <f ca="1">'Month 11'!H163+'Month 11'!I163-'Month 11'!J163</f>
        <v>0</v>
      </c>
      <c r="Z163" s="2" t="str">
        <f t="shared" ca="1" si="28"/>
        <v/>
      </c>
      <c r="AA163" s="2" t="str">
        <f t="shared" ca="1" si="24"/>
        <v/>
      </c>
      <c r="AC163" s="627" t="str">
        <f t="shared" si="29"/>
        <v>0</v>
      </c>
    </row>
    <row r="164" spans="1:29" ht="39" hidden="1" customHeight="1" x14ac:dyDescent="0.2">
      <c r="A164" s="14" t="str">
        <f>Planning!A148</f>
        <v>I140</v>
      </c>
      <c r="B164" s="9">
        <f>Planning!B148</f>
        <v>0</v>
      </c>
      <c r="C164" s="9">
        <f>Planning!C148</f>
        <v>0</v>
      </c>
      <c r="D164" s="9">
        <f>Planning!D148</f>
        <v>0</v>
      </c>
      <c r="E164" s="3">
        <f>Planning!E148</f>
        <v>0</v>
      </c>
      <c r="F164" s="3" t="str">
        <f>IF(Planning!G148&lt;&gt;0,Planning!G148,"")</f>
        <v/>
      </c>
      <c r="G164" s="194">
        <f>Planning!H148</f>
        <v>0</v>
      </c>
      <c r="H164" s="4">
        <f>Planning!AP148</f>
        <v>0</v>
      </c>
      <c r="I164" s="198">
        <f ca="1">IF(OR(W164="1",AND(W164&lt;&gt;"1",G164=Lists!$A$17)),Y164,0)</f>
        <v>0</v>
      </c>
      <c r="J164" s="174"/>
      <c r="K164" s="32" t="str">
        <f ca="1">IF(AND(W164="2",G164&lt;&gt;Lists!$A$17),AA164,Z164)</f>
        <v/>
      </c>
      <c r="L164" s="33" t="str">
        <f t="shared" ca="1" si="22"/>
        <v/>
      </c>
      <c r="M164" s="5">
        <f>Planning!AQ148</f>
        <v>0</v>
      </c>
      <c r="N164" s="5">
        <f>'Month 11'!M164+'Month 11'!N164-'Month 11'!O164</f>
        <v>0</v>
      </c>
      <c r="O164" s="166"/>
      <c r="P164" s="32" t="str">
        <f t="shared" si="25"/>
        <v/>
      </c>
      <c r="Q164" s="33" t="str">
        <f t="shared" si="23"/>
        <v/>
      </c>
      <c r="R164" s="89">
        <f ca="1">SUMIFS($J$25:$J$224,$C$25:$C$224,$C164,$G$25:$G$224,Lists!$A$16)</f>
        <v>0</v>
      </c>
      <c r="S164" s="89">
        <f t="shared" si="26"/>
        <v>0</v>
      </c>
      <c r="U164" s="2" t="str">
        <f t="shared" si="27"/>
        <v/>
      </c>
      <c r="W164" s="2" t="str">
        <f>IF(C164=0,"",LEFT(INDEX(Lists!$H$5:$H$49,MATCH(C164,Lists!$G$5:$G$49,0),1),1))</f>
        <v/>
      </c>
      <c r="Y164" s="4">
        <f ca="1">'Month 11'!H164+'Month 11'!I164-'Month 11'!J164</f>
        <v>0</v>
      </c>
      <c r="Z164" s="2" t="str">
        <f t="shared" ca="1" si="28"/>
        <v/>
      </c>
      <c r="AA164" s="2" t="str">
        <f t="shared" ca="1" si="24"/>
        <v/>
      </c>
      <c r="AC164" s="627" t="str">
        <f t="shared" si="29"/>
        <v>0</v>
      </c>
    </row>
    <row r="165" spans="1:29" ht="39" hidden="1" customHeight="1" x14ac:dyDescent="0.2">
      <c r="A165" s="14" t="str">
        <f>Planning!A149</f>
        <v>I141</v>
      </c>
      <c r="B165" s="9">
        <f>Planning!B149</f>
        <v>0</v>
      </c>
      <c r="C165" s="9">
        <f>Planning!C149</f>
        <v>0</v>
      </c>
      <c r="D165" s="9">
        <f>Planning!D149</f>
        <v>0</v>
      </c>
      <c r="E165" s="3">
        <f>Planning!E149</f>
        <v>0</v>
      </c>
      <c r="F165" s="3" t="str">
        <f>IF(Planning!G149&lt;&gt;0,Planning!G149,"")</f>
        <v/>
      </c>
      <c r="G165" s="194">
        <f>Planning!H149</f>
        <v>0</v>
      </c>
      <c r="H165" s="4">
        <f>Planning!AP149</f>
        <v>0</v>
      </c>
      <c r="I165" s="198">
        <f ca="1">IF(OR(W165="1",AND(W165&lt;&gt;"1",G165=Lists!$A$17)),Y165,0)</f>
        <v>0</v>
      </c>
      <c r="J165" s="174"/>
      <c r="K165" s="32" t="str">
        <f ca="1">IF(AND(W165="2",G165&lt;&gt;Lists!$A$17),AA165,Z165)</f>
        <v/>
      </c>
      <c r="L165" s="33" t="str">
        <f t="shared" ca="1" si="22"/>
        <v/>
      </c>
      <c r="M165" s="5">
        <f>Planning!AQ149</f>
        <v>0</v>
      </c>
      <c r="N165" s="5">
        <f>'Month 11'!M165+'Month 11'!N165-'Month 11'!O165</f>
        <v>0</v>
      </c>
      <c r="O165" s="166"/>
      <c r="P165" s="32" t="str">
        <f t="shared" si="25"/>
        <v/>
      </c>
      <c r="Q165" s="33" t="str">
        <f t="shared" si="23"/>
        <v/>
      </c>
      <c r="R165" s="89">
        <f ca="1">SUMIFS($J$25:$J$224,$C$25:$C$224,$C165,$G$25:$G$224,Lists!$A$16)</f>
        <v>0</v>
      </c>
      <c r="S165" s="89">
        <f t="shared" si="26"/>
        <v>0</v>
      </c>
      <c r="U165" s="2" t="str">
        <f t="shared" si="27"/>
        <v/>
      </c>
      <c r="W165" s="2" t="str">
        <f>IF(C165=0,"",LEFT(INDEX(Lists!$H$5:$H$49,MATCH(C165,Lists!$G$5:$G$49,0),1),1))</f>
        <v/>
      </c>
      <c r="Y165" s="4">
        <f ca="1">'Month 11'!H165+'Month 11'!I165-'Month 11'!J165</f>
        <v>0</v>
      </c>
      <c r="Z165" s="2" t="str">
        <f t="shared" ca="1" si="28"/>
        <v/>
      </c>
      <c r="AA165" s="2" t="str">
        <f t="shared" ca="1" si="24"/>
        <v/>
      </c>
      <c r="AC165" s="627" t="str">
        <f t="shared" si="29"/>
        <v>0</v>
      </c>
    </row>
    <row r="166" spans="1:29" ht="39" hidden="1" customHeight="1" x14ac:dyDescent="0.2">
      <c r="A166" s="14" t="str">
        <f>Planning!A150</f>
        <v>I142</v>
      </c>
      <c r="B166" s="9">
        <f>Planning!B150</f>
        <v>0</v>
      </c>
      <c r="C166" s="9">
        <f>Planning!C150</f>
        <v>0</v>
      </c>
      <c r="D166" s="9">
        <f>Planning!D150</f>
        <v>0</v>
      </c>
      <c r="E166" s="3">
        <f>Planning!E150</f>
        <v>0</v>
      </c>
      <c r="F166" s="3" t="str">
        <f>IF(Planning!G150&lt;&gt;0,Planning!G150,"")</f>
        <v/>
      </c>
      <c r="G166" s="194">
        <f>Planning!H150</f>
        <v>0</v>
      </c>
      <c r="H166" s="4">
        <f>Planning!AP150</f>
        <v>0</v>
      </c>
      <c r="I166" s="198">
        <f ca="1">IF(OR(W166="1",AND(W166&lt;&gt;"1",G166=Lists!$A$17)),Y166,0)</f>
        <v>0</v>
      </c>
      <c r="J166" s="174"/>
      <c r="K166" s="32" t="str">
        <f ca="1">IF(AND(W166="2",G166&lt;&gt;Lists!$A$17),AA166,Z166)</f>
        <v/>
      </c>
      <c r="L166" s="33" t="str">
        <f t="shared" ca="1" si="22"/>
        <v/>
      </c>
      <c r="M166" s="5">
        <f>Planning!AQ150</f>
        <v>0</v>
      </c>
      <c r="N166" s="5">
        <f>'Month 11'!M166+'Month 11'!N166-'Month 11'!O166</f>
        <v>0</v>
      </c>
      <c r="O166" s="166"/>
      <c r="P166" s="32" t="str">
        <f t="shared" si="25"/>
        <v/>
      </c>
      <c r="Q166" s="33" t="str">
        <f t="shared" si="23"/>
        <v/>
      </c>
      <c r="R166" s="89">
        <f ca="1">SUMIFS($J$25:$J$224,$C$25:$C$224,$C166,$G$25:$G$224,Lists!$A$16)</f>
        <v>0</v>
      </c>
      <c r="S166" s="89">
        <f t="shared" si="26"/>
        <v>0</v>
      </c>
      <c r="U166" s="2" t="str">
        <f t="shared" si="27"/>
        <v/>
      </c>
      <c r="W166" s="2" t="str">
        <f>IF(C166=0,"",LEFT(INDEX(Lists!$H$5:$H$49,MATCH(C166,Lists!$G$5:$G$49,0),1),1))</f>
        <v/>
      </c>
      <c r="Y166" s="4">
        <f ca="1">'Month 11'!H166+'Month 11'!I166-'Month 11'!J166</f>
        <v>0</v>
      </c>
      <c r="Z166" s="2" t="str">
        <f t="shared" ca="1" si="28"/>
        <v/>
      </c>
      <c r="AA166" s="2" t="str">
        <f t="shared" ca="1" si="24"/>
        <v/>
      </c>
      <c r="AC166" s="627" t="str">
        <f t="shared" si="29"/>
        <v>0</v>
      </c>
    </row>
    <row r="167" spans="1:29" ht="39" hidden="1" customHeight="1" x14ac:dyDescent="0.2">
      <c r="A167" s="14" t="str">
        <f>Planning!A151</f>
        <v>I143</v>
      </c>
      <c r="B167" s="9">
        <f>Planning!B151</f>
        <v>0</v>
      </c>
      <c r="C167" s="9">
        <f>Planning!C151</f>
        <v>0</v>
      </c>
      <c r="D167" s="9">
        <f>Planning!D151</f>
        <v>0</v>
      </c>
      <c r="E167" s="3">
        <f>Planning!E151</f>
        <v>0</v>
      </c>
      <c r="F167" s="3" t="str">
        <f>IF(Planning!G151&lt;&gt;0,Planning!G151,"")</f>
        <v/>
      </c>
      <c r="G167" s="194">
        <f>Planning!H151</f>
        <v>0</v>
      </c>
      <c r="H167" s="4">
        <f>Planning!AP151</f>
        <v>0</v>
      </c>
      <c r="I167" s="198">
        <f ca="1">IF(OR(W167="1",AND(W167&lt;&gt;"1",G167=Lists!$A$17)),Y167,0)</f>
        <v>0</v>
      </c>
      <c r="J167" s="174"/>
      <c r="K167" s="32" t="str">
        <f ca="1">IF(AND(W167="2",G167&lt;&gt;Lists!$A$17),AA167,Z167)</f>
        <v/>
      </c>
      <c r="L167" s="33" t="str">
        <f t="shared" ca="1" si="22"/>
        <v/>
      </c>
      <c r="M167" s="5">
        <f>Planning!AQ151</f>
        <v>0</v>
      </c>
      <c r="N167" s="5">
        <f>'Month 11'!M167+'Month 11'!N167-'Month 11'!O167</f>
        <v>0</v>
      </c>
      <c r="O167" s="166"/>
      <c r="P167" s="32" t="str">
        <f t="shared" si="25"/>
        <v/>
      </c>
      <c r="Q167" s="33" t="str">
        <f t="shared" si="23"/>
        <v/>
      </c>
      <c r="R167" s="89">
        <f ca="1">SUMIFS($J$25:$J$224,$C$25:$C$224,$C167,$G$25:$G$224,Lists!$A$16)</f>
        <v>0</v>
      </c>
      <c r="S167" s="89">
        <f t="shared" si="26"/>
        <v>0</v>
      </c>
      <c r="U167" s="2" t="str">
        <f t="shared" si="27"/>
        <v/>
      </c>
      <c r="W167" s="2" t="str">
        <f>IF(C167=0,"",LEFT(INDEX(Lists!$H$5:$H$49,MATCH(C167,Lists!$G$5:$G$49,0),1),1))</f>
        <v/>
      </c>
      <c r="Y167" s="4">
        <f ca="1">'Month 11'!H167+'Month 11'!I167-'Month 11'!J167</f>
        <v>0</v>
      </c>
      <c r="Z167" s="2" t="str">
        <f t="shared" ca="1" si="28"/>
        <v/>
      </c>
      <c r="AA167" s="2" t="str">
        <f t="shared" ca="1" si="24"/>
        <v/>
      </c>
      <c r="AC167" s="627" t="str">
        <f t="shared" si="29"/>
        <v>0</v>
      </c>
    </row>
    <row r="168" spans="1:29" ht="39" hidden="1" customHeight="1" x14ac:dyDescent="0.2">
      <c r="A168" s="14" t="str">
        <f>Planning!A152</f>
        <v>I144</v>
      </c>
      <c r="B168" s="9">
        <f>Planning!B152</f>
        <v>0</v>
      </c>
      <c r="C168" s="9">
        <f>Planning!C152</f>
        <v>0</v>
      </c>
      <c r="D168" s="9">
        <f>Planning!D152</f>
        <v>0</v>
      </c>
      <c r="E168" s="3">
        <f>Planning!E152</f>
        <v>0</v>
      </c>
      <c r="F168" s="3" t="str">
        <f>IF(Planning!G152&lt;&gt;0,Planning!G152,"")</f>
        <v/>
      </c>
      <c r="G168" s="194">
        <f>Planning!H152</f>
        <v>0</v>
      </c>
      <c r="H168" s="4">
        <f>Planning!AP152</f>
        <v>0</v>
      </c>
      <c r="I168" s="198">
        <f ca="1">IF(OR(W168="1",AND(W168&lt;&gt;"1",G168=Lists!$A$17)),Y168,0)</f>
        <v>0</v>
      </c>
      <c r="J168" s="174"/>
      <c r="K168" s="32" t="str">
        <f ca="1">IF(AND(W168="2",G168&lt;&gt;Lists!$A$17),AA168,Z168)</f>
        <v/>
      </c>
      <c r="L168" s="33" t="str">
        <f t="shared" ca="1" si="22"/>
        <v/>
      </c>
      <c r="M168" s="5">
        <f>Planning!AQ152</f>
        <v>0</v>
      </c>
      <c r="N168" s="5">
        <f>'Month 11'!M168+'Month 11'!N168-'Month 11'!O168</f>
        <v>0</v>
      </c>
      <c r="O168" s="166"/>
      <c r="P168" s="32" t="str">
        <f t="shared" si="25"/>
        <v/>
      </c>
      <c r="Q168" s="33" t="str">
        <f t="shared" si="23"/>
        <v/>
      </c>
      <c r="R168" s="89">
        <f ca="1">SUMIFS($J$25:$J$224,$C$25:$C$224,$C168,$G$25:$G$224,Lists!$A$16)</f>
        <v>0</v>
      </c>
      <c r="S168" s="89">
        <f t="shared" si="26"/>
        <v>0</v>
      </c>
      <c r="U168" s="2" t="str">
        <f t="shared" si="27"/>
        <v/>
      </c>
      <c r="W168" s="2" t="str">
        <f>IF(C168=0,"",LEFT(INDEX(Lists!$H$5:$H$49,MATCH(C168,Lists!$G$5:$G$49,0),1),1))</f>
        <v/>
      </c>
      <c r="Y168" s="4">
        <f ca="1">'Month 11'!H168+'Month 11'!I168-'Month 11'!J168</f>
        <v>0</v>
      </c>
      <c r="Z168" s="2" t="str">
        <f t="shared" ca="1" si="28"/>
        <v/>
      </c>
      <c r="AA168" s="2" t="str">
        <f t="shared" ca="1" si="24"/>
        <v/>
      </c>
      <c r="AC168" s="627" t="str">
        <f t="shared" si="29"/>
        <v>0</v>
      </c>
    </row>
    <row r="169" spans="1:29" ht="39" hidden="1" customHeight="1" x14ac:dyDescent="0.2">
      <c r="A169" s="14" t="str">
        <f>Planning!A153</f>
        <v>I145</v>
      </c>
      <c r="B169" s="9">
        <f>Planning!B153</f>
        <v>0</v>
      </c>
      <c r="C169" s="9">
        <f>Planning!C153</f>
        <v>0</v>
      </c>
      <c r="D169" s="9">
        <f>Planning!D153</f>
        <v>0</v>
      </c>
      <c r="E169" s="3">
        <f>Planning!E153</f>
        <v>0</v>
      </c>
      <c r="F169" s="3" t="str">
        <f>IF(Planning!G153&lt;&gt;0,Planning!G153,"")</f>
        <v/>
      </c>
      <c r="G169" s="194">
        <f>Planning!H153</f>
        <v>0</v>
      </c>
      <c r="H169" s="4">
        <f>Planning!AP153</f>
        <v>0</v>
      </c>
      <c r="I169" s="198">
        <f ca="1">IF(OR(W169="1",AND(W169&lt;&gt;"1",G169=Lists!$A$17)),Y169,0)</f>
        <v>0</v>
      </c>
      <c r="J169" s="174"/>
      <c r="K169" s="32" t="str">
        <f ca="1">IF(AND(W169="2",G169&lt;&gt;Lists!$A$17),AA169,Z169)</f>
        <v/>
      </c>
      <c r="L169" s="33" t="str">
        <f t="shared" ca="1" si="22"/>
        <v/>
      </c>
      <c r="M169" s="5">
        <f>Planning!AQ153</f>
        <v>0</v>
      </c>
      <c r="N169" s="5">
        <f>'Month 11'!M169+'Month 11'!N169-'Month 11'!O169</f>
        <v>0</v>
      </c>
      <c r="O169" s="166"/>
      <c r="P169" s="32" t="str">
        <f t="shared" si="25"/>
        <v/>
      </c>
      <c r="Q169" s="33" t="str">
        <f t="shared" si="23"/>
        <v/>
      </c>
      <c r="R169" s="89">
        <f ca="1">SUMIFS($J$25:$J$224,$C$25:$C$224,$C169,$G$25:$G$224,Lists!$A$16)</f>
        <v>0</v>
      </c>
      <c r="S169" s="89">
        <f t="shared" si="26"/>
        <v>0</v>
      </c>
      <c r="U169" s="2" t="str">
        <f t="shared" si="27"/>
        <v/>
      </c>
      <c r="W169" s="2" t="str">
        <f>IF(C169=0,"",LEFT(INDEX(Lists!$H$5:$H$49,MATCH(C169,Lists!$G$5:$G$49,0),1),1))</f>
        <v/>
      </c>
      <c r="Y169" s="4">
        <f ca="1">'Month 11'!H169+'Month 11'!I169-'Month 11'!J169</f>
        <v>0</v>
      </c>
      <c r="Z169" s="2" t="str">
        <f t="shared" ca="1" si="28"/>
        <v/>
      </c>
      <c r="AA169" s="2" t="str">
        <f t="shared" ca="1" si="24"/>
        <v/>
      </c>
      <c r="AC169" s="627" t="str">
        <f t="shared" si="29"/>
        <v>0</v>
      </c>
    </row>
    <row r="170" spans="1:29" ht="39" hidden="1" customHeight="1" x14ac:dyDescent="0.2">
      <c r="A170" s="14" t="str">
        <f>Planning!A154</f>
        <v>I146</v>
      </c>
      <c r="B170" s="9">
        <f>Planning!B154</f>
        <v>0</v>
      </c>
      <c r="C170" s="9">
        <f>Planning!C154</f>
        <v>0</v>
      </c>
      <c r="D170" s="9">
        <f>Planning!D154</f>
        <v>0</v>
      </c>
      <c r="E170" s="3">
        <f>Planning!E154</f>
        <v>0</v>
      </c>
      <c r="F170" s="3" t="str">
        <f>IF(Planning!G154&lt;&gt;0,Planning!G154,"")</f>
        <v/>
      </c>
      <c r="G170" s="194">
        <f>Planning!H154</f>
        <v>0</v>
      </c>
      <c r="H170" s="4">
        <f>Planning!AP154</f>
        <v>0</v>
      </c>
      <c r="I170" s="198">
        <f ca="1">IF(OR(W170="1",AND(W170&lt;&gt;"1",G170=Lists!$A$17)),Y170,0)</f>
        <v>0</v>
      </c>
      <c r="J170" s="174"/>
      <c r="K170" s="32" t="str">
        <f ca="1">IF(AND(W170="2",G170&lt;&gt;Lists!$A$17),AA170,Z170)</f>
        <v/>
      </c>
      <c r="L170" s="33" t="str">
        <f t="shared" ca="1" si="22"/>
        <v/>
      </c>
      <c r="M170" s="5">
        <f>Planning!AQ154</f>
        <v>0</v>
      </c>
      <c r="N170" s="5">
        <f>'Month 11'!M170+'Month 11'!N170-'Month 11'!O170</f>
        <v>0</v>
      </c>
      <c r="O170" s="166"/>
      <c r="P170" s="32" t="str">
        <f t="shared" si="25"/>
        <v/>
      </c>
      <c r="Q170" s="33" t="str">
        <f t="shared" si="23"/>
        <v/>
      </c>
      <c r="R170" s="89">
        <f ca="1">SUMIFS($J$25:$J$224,$C$25:$C$224,$C170,$G$25:$G$224,Lists!$A$16)</f>
        <v>0</v>
      </c>
      <c r="S170" s="89">
        <f t="shared" si="26"/>
        <v>0</v>
      </c>
      <c r="U170" s="2" t="str">
        <f t="shared" si="27"/>
        <v/>
      </c>
      <c r="W170" s="2" t="str">
        <f>IF(C170=0,"",LEFT(INDEX(Lists!$H$5:$H$49,MATCH(C170,Lists!$G$5:$G$49,0),1),1))</f>
        <v/>
      </c>
      <c r="Y170" s="4">
        <f ca="1">'Month 11'!H170+'Month 11'!I170-'Month 11'!J170</f>
        <v>0</v>
      </c>
      <c r="Z170" s="2" t="str">
        <f t="shared" ca="1" si="28"/>
        <v/>
      </c>
      <c r="AA170" s="2" t="str">
        <f t="shared" ca="1" si="24"/>
        <v/>
      </c>
      <c r="AC170" s="627" t="str">
        <f t="shared" si="29"/>
        <v>0</v>
      </c>
    </row>
    <row r="171" spans="1:29" ht="39" hidden="1" customHeight="1" x14ac:dyDescent="0.2">
      <c r="A171" s="14" t="str">
        <f>Planning!A155</f>
        <v>I147</v>
      </c>
      <c r="B171" s="9">
        <f>Planning!B155</f>
        <v>0</v>
      </c>
      <c r="C171" s="9">
        <f>Planning!C155</f>
        <v>0</v>
      </c>
      <c r="D171" s="9">
        <f>Planning!D155</f>
        <v>0</v>
      </c>
      <c r="E171" s="3">
        <f>Planning!E155</f>
        <v>0</v>
      </c>
      <c r="F171" s="3" t="str">
        <f>IF(Planning!G155&lt;&gt;0,Planning!G155,"")</f>
        <v/>
      </c>
      <c r="G171" s="194">
        <f>Planning!H155</f>
        <v>0</v>
      </c>
      <c r="H171" s="4">
        <f>Planning!AP155</f>
        <v>0</v>
      </c>
      <c r="I171" s="198">
        <f ca="1">IF(OR(W171="1",AND(W171&lt;&gt;"1",G171=Lists!$A$17)),Y171,0)</f>
        <v>0</v>
      </c>
      <c r="J171" s="174"/>
      <c r="K171" s="32" t="str">
        <f ca="1">IF(AND(W171="2",G171&lt;&gt;Lists!$A$17),AA171,Z171)</f>
        <v/>
      </c>
      <c r="L171" s="33" t="str">
        <f t="shared" ca="1" si="22"/>
        <v/>
      </c>
      <c r="M171" s="5">
        <f>Planning!AQ155</f>
        <v>0</v>
      </c>
      <c r="N171" s="5">
        <f>'Month 11'!M171+'Month 11'!N171-'Month 11'!O171</f>
        <v>0</v>
      </c>
      <c r="O171" s="166"/>
      <c r="P171" s="32" t="str">
        <f t="shared" si="25"/>
        <v/>
      </c>
      <c r="Q171" s="33" t="str">
        <f t="shared" si="23"/>
        <v/>
      </c>
      <c r="R171" s="89">
        <f ca="1">SUMIFS($J$25:$J$224,$C$25:$C$224,$C171,$G$25:$G$224,Lists!$A$16)</f>
        <v>0</v>
      </c>
      <c r="S171" s="89">
        <f t="shared" si="26"/>
        <v>0</v>
      </c>
      <c r="U171" s="2" t="str">
        <f t="shared" si="27"/>
        <v/>
      </c>
      <c r="W171" s="2" t="str">
        <f>IF(C171=0,"",LEFT(INDEX(Lists!$H$5:$H$49,MATCH(C171,Lists!$G$5:$G$49,0),1),1))</f>
        <v/>
      </c>
      <c r="Y171" s="4">
        <f ca="1">'Month 11'!H171+'Month 11'!I171-'Month 11'!J171</f>
        <v>0</v>
      </c>
      <c r="Z171" s="2" t="str">
        <f t="shared" ca="1" si="28"/>
        <v/>
      </c>
      <c r="AA171" s="2" t="str">
        <f t="shared" ca="1" si="24"/>
        <v/>
      </c>
      <c r="AC171" s="627" t="str">
        <f t="shared" si="29"/>
        <v>0</v>
      </c>
    </row>
    <row r="172" spans="1:29" ht="39" hidden="1" customHeight="1" x14ac:dyDescent="0.2">
      <c r="A172" s="14" t="str">
        <f>Planning!A156</f>
        <v>I148</v>
      </c>
      <c r="B172" s="9">
        <f>Planning!B156</f>
        <v>0</v>
      </c>
      <c r="C172" s="9">
        <f>Planning!C156</f>
        <v>0</v>
      </c>
      <c r="D172" s="9">
        <f>Planning!D156</f>
        <v>0</v>
      </c>
      <c r="E172" s="3">
        <f>Planning!E156</f>
        <v>0</v>
      </c>
      <c r="F172" s="3" t="str">
        <f>IF(Planning!G156&lt;&gt;0,Planning!G156,"")</f>
        <v/>
      </c>
      <c r="G172" s="194">
        <f>Planning!H156</f>
        <v>0</v>
      </c>
      <c r="H172" s="4">
        <f>Planning!AP156</f>
        <v>0</v>
      </c>
      <c r="I172" s="198">
        <f ca="1">IF(OR(W172="1",AND(W172&lt;&gt;"1",G172=Lists!$A$17)),Y172,0)</f>
        <v>0</v>
      </c>
      <c r="J172" s="174"/>
      <c r="K172" s="32" t="str">
        <f ca="1">IF(AND(W172="2",G172&lt;&gt;Lists!$A$17),AA172,Z172)</f>
        <v/>
      </c>
      <c r="L172" s="33" t="str">
        <f t="shared" ca="1" si="22"/>
        <v/>
      </c>
      <c r="M172" s="5">
        <f>Planning!AQ156</f>
        <v>0</v>
      </c>
      <c r="N172" s="5">
        <f>'Month 11'!M172+'Month 11'!N172-'Month 11'!O172</f>
        <v>0</v>
      </c>
      <c r="O172" s="166"/>
      <c r="P172" s="32" t="str">
        <f t="shared" si="25"/>
        <v/>
      </c>
      <c r="Q172" s="33" t="str">
        <f t="shared" si="23"/>
        <v/>
      </c>
      <c r="R172" s="89">
        <f ca="1">SUMIFS($J$25:$J$224,$C$25:$C$224,$C172,$G$25:$G$224,Lists!$A$16)</f>
        <v>0</v>
      </c>
      <c r="S172" s="89">
        <f t="shared" si="26"/>
        <v>0</v>
      </c>
      <c r="U172" s="2" t="str">
        <f t="shared" si="27"/>
        <v/>
      </c>
      <c r="W172" s="2" t="str">
        <f>IF(C172=0,"",LEFT(INDEX(Lists!$H$5:$H$49,MATCH(C172,Lists!$G$5:$G$49,0),1),1))</f>
        <v/>
      </c>
      <c r="Y172" s="4">
        <f ca="1">'Month 11'!H172+'Month 11'!I172-'Month 11'!J172</f>
        <v>0</v>
      </c>
      <c r="Z172" s="2" t="str">
        <f t="shared" ca="1" si="28"/>
        <v/>
      </c>
      <c r="AA172" s="2" t="str">
        <f t="shared" ca="1" si="24"/>
        <v/>
      </c>
      <c r="AC172" s="627" t="str">
        <f t="shared" si="29"/>
        <v>0</v>
      </c>
    </row>
    <row r="173" spans="1:29" ht="39" hidden="1" customHeight="1" x14ac:dyDescent="0.2">
      <c r="A173" s="14" t="str">
        <f>Planning!A157</f>
        <v>I149</v>
      </c>
      <c r="B173" s="9">
        <f>Planning!B157</f>
        <v>0</v>
      </c>
      <c r="C173" s="9">
        <f>Planning!C157</f>
        <v>0</v>
      </c>
      <c r="D173" s="9">
        <f>Planning!D157</f>
        <v>0</v>
      </c>
      <c r="E173" s="3">
        <f>Planning!E157</f>
        <v>0</v>
      </c>
      <c r="F173" s="3" t="str">
        <f>IF(Planning!G157&lt;&gt;0,Planning!G157,"")</f>
        <v/>
      </c>
      <c r="G173" s="194">
        <f>Planning!H157</f>
        <v>0</v>
      </c>
      <c r="H173" s="4">
        <f>Planning!AP157</f>
        <v>0</v>
      </c>
      <c r="I173" s="198">
        <f ca="1">IF(OR(W173="1",AND(W173&lt;&gt;"1",G173=Lists!$A$17)),Y173,0)</f>
        <v>0</v>
      </c>
      <c r="J173" s="174"/>
      <c r="K173" s="32" t="str">
        <f ca="1">IF(AND(W173="2",G173&lt;&gt;Lists!$A$17),AA173,Z173)</f>
        <v/>
      </c>
      <c r="L173" s="33" t="str">
        <f t="shared" ca="1" si="22"/>
        <v/>
      </c>
      <c r="M173" s="5">
        <f>Planning!AQ157</f>
        <v>0</v>
      </c>
      <c r="N173" s="5">
        <f>'Month 11'!M173+'Month 11'!N173-'Month 11'!O173</f>
        <v>0</v>
      </c>
      <c r="O173" s="166"/>
      <c r="P173" s="32" t="str">
        <f t="shared" si="25"/>
        <v/>
      </c>
      <c r="Q173" s="33" t="str">
        <f t="shared" si="23"/>
        <v/>
      </c>
      <c r="R173" s="89">
        <f ca="1">SUMIFS($J$25:$J$224,$C$25:$C$224,$C173,$G$25:$G$224,Lists!$A$16)</f>
        <v>0</v>
      </c>
      <c r="S173" s="89">
        <f t="shared" si="26"/>
        <v>0</v>
      </c>
      <c r="U173" s="2" t="str">
        <f t="shared" si="27"/>
        <v/>
      </c>
      <c r="W173" s="2" t="str">
        <f>IF(C173=0,"",LEFT(INDEX(Lists!$H$5:$H$49,MATCH(C173,Lists!$G$5:$G$49,0),1),1))</f>
        <v/>
      </c>
      <c r="Y173" s="4">
        <f ca="1">'Month 11'!H173+'Month 11'!I173-'Month 11'!J173</f>
        <v>0</v>
      </c>
      <c r="Z173" s="2" t="str">
        <f t="shared" ca="1" si="28"/>
        <v/>
      </c>
      <c r="AA173" s="2" t="str">
        <f t="shared" ca="1" si="24"/>
        <v/>
      </c>
      <c r="AC173" s="627" t="str">
        <f t="shared" si="29"/>
        <v>0</v>
      </c>
    </row>
    <row r="174" spans="1:29" ht="39" hidden="1" customHeight="1" x14ac:dyDescent="0.2">
      <c r="A174" s="14" t="str">
        <f>Planning!A158</f>
        <v>I150</v>
      </c>
      <c r="B174" s="9">
        <f>Planning!B158</f>
        <v>0</v>
      </c>
      <c r="C174" s="9">
        <f>Planning!C158</f>
        <v>0</v>
      </c>
      <c r="D174" s="9">
        <f>Planning!D158</f>
        <v>0</v>
      </c>
      <c r="E174" s="3">
        <f>Planning!E158</f>
        <v>0</v>
      </c>
      <c r="F174" s="3" t="str">
        <f>IF(Planning!G158&lt;&gt;0,Planning!G158,"")</f>
        <v/>
      </c>
      <c r="G174" s="194">
        <f>Planning!H158</f>
        <v>0</v>
      </c>
      <c r="H174" s="4">
        <f>Planning!AP158</f>
        <v>0</v>
      </c>
      <c r="I174" s="198">
        <f ca="1">IF(OR(W174="1",AND(W174&lt;&gt;"1",G174=Lists!$A$17)),Y174,0)</f>
        <v>0</v>
      </c>
      <c r="J174" s="174"/>
      <c r="K174" s="32" t="str">
        <f ca="1">IF(AND(W174="2",G174&lt;&gt;Lists!$A$17),AA174,Z174)</f>
        <v/>
      </c>
      <c r="L174" s="33" t="str">
        <f t="shared" ca="1" si="22"/>
        <v/>
      </c>
      <c r="M174" s="5">
        <f>Planning!AQ158</f>
        <v>0</v>
      </c>
      <c r="N174" s="5">
        <f>'Month 11'!M174+'Month 11'!N174-'Month 11'!O174</f>
        <v>0</v>
      </c>
      <c r="O174" s="166"/>
      <c r="P174" s="32" t="str">
        <f t="shared" si="25"/>
        <v/>
      </c>
      <c r="Q174" s="33" t="str">
        <f t="shared" si="23"/>
        <v/>
      </c>
      <c r="R174" s="89">
        <f ca="1">SUMIFS($J$25:$J$224,$C$25:$C$224,$C174,$G$25:$G$224,Lists!$A$16)</f>
        <v>0</v>
      </c>
      <c r="S174" s="89">
        <f t="shared" si="26"/>
        <v>0</v>
      </c>
      <c r="U174" s="2" t="str">
        <f t="shared" si="27"/>
        <v/>
      </c>
      <c r="W174" s="2" t="str">
        <f>IF(C174=0,"",LEFT(INDEX(Lists!$H$5:$H$49,MATCH(C174,Lists!$G$5:$G$49,0),1),1))</f>
        <v/>
      </c>
      <c r="Y174" s="4">
        <f ca="1">'Month 11'!H174+'Month 11'!I174-'Month 11'!J174</f>
        <v>0</v>
      </c>
      <c r="Z174" s="2" t="str">
        <f t="shared" ca="1" si="28"/>
        <v/>
      </c>
      <c r="AA174" s="2" t="str">
        <f t="shared" ca="1" si="24"/>
        <v/>
      </c>
      <c r="AC174" s="627" t="str">
        <f t="shared" si="29"/>
        <v>0</v>
      </c>
    </row>
    <row r="175" spans="1:29" ht="39" hidden="1" customHeight="1" x14ac:dyDescent="0.2">
      <c r="A175" s="14" t="str">
        <f>Planning!A159</f>
        <v>I151</v>
      </c>
      <c r="B175" s="9">
        <f>Planning!B159</f>
        <v>0</v>
      </c>
      <c r="C175" s="9">
        <f>Planning!C159</f>
        <v>0</v>
      </c>
      <c r="D175" s="9">
        <f>Planning!D159</f>
        <v>0</v>
      </c>
      <c r="E175" s="3">
        <f>Planning!E159</f>
        <v>0</v>
      </c>
      <c r="F175" s="3" t="str">
        <f>IF(Planning!G159&lt;&gt;0,Planning!G159,"")</f>
        <v/>
      </c>
      <c r="G175" s="194">
        <f>Planning!H159</f>
        <v>0</v>
      </c>
      <c r="H175" s="4">
        <f>Planning!AP159</f>
        <v>0</v>
      </c>
      <c r="I175" s="198">
        <f ca="1">IF(OR(W175="1",AND(W175&lt;&gt;"1",G175=Lists!$A$17)),Y175,0)</f>
        <v>0</v>
      </c>
      <c r="J175" s="174"/>
      <c r="K175" s="32" t="str">
        <f ca="1">IF(AND(W175="2",G175&lt;&gt;Lists!$A$17),AA175,Z175)</f>
        <v/>
      </c>
      <c r="L175" s="33" t="str">
        <f t="shared" ca="1" si="22"/>
        <v/>
      </c>
      <c r="M175" s="5">
        <f>Planning!AQ159</f>
        <v>0</v>
      </c>
      <c r="N175" s="5">
        <f>'Month 11'!M175+'Month 11'!N175-'Month 11'!O175</f>
        <v>0</v>
      </c>
      <c r="O175" s="166"/>
      <c r="P175" s="32" t="str">
        <f t="shared" si="25"/>
        <v/>
      </c>
      <c r="Q175" s="33" t="str">
        <f t="shared" si="23"/>
        <v/>
      </c>
      <c r="R175" s="89">
        <f ca="1">SUMIFS($J$25:$J$224,$C$25:$C$224,$C175,$G$25:$G$224,Lists!$A$16)</f>
        <v>0</v>
      </c>
      <c r="S175" s="89">
        <f t="shared" si="26"/>
        <v>0</v>
      </c>
      <c r="U175" s="2" t="str">
        <f t="shared" si="27"/>
        <v/>
      </c>
      <c r="W175" s="2" t="str">
        <f>IF(C175=0,"",LEFT(INDEX(Lists!$H$5:$H$49,MATCH(C175,Lists!$G$5:$G$49,0),1),1))</f>
        <v/>
      </c>
      <c r="Y175" s="4">
        <f ca="1">'Month 11'!H175+'Month 11'!I175-'Month 11'!J175</f>
        <v>0</v>
      </c>
      <c r="Z175" s="2" t="str">
        <f t="shared" ca="1" si="28"/>
        <v/>
      </c>
      <c r="AA175" s="2" t="str">
        <f t="shared" ca="1" si="24"/>
        <v/>
      </c>
      <c r="AC175" s="627" t="str">
        <f t="shared" si="29"/>
        <v>0</v>
      </c>
    </row>
    <row r="176" spans="1:29" ht="39" hidden="1" customHeight="1" x14ac:dyDescent="0.2">
      <c r="A176" s="14" t="str">
        <f>Planning!A160</f>
        <v>I152</v>
      </c>
      <c r="B176" s="9">
        <f>Planning!B160</f>
        <v>0</v>
      </c>
      <c r="C176" s="9">
        <f>Planning!C160</f>
        <v>0</v>
      </c>
      <c r="D176" s="9">
        <f>Planning!D160</f>
        <v>0</v>
      </c>
      <c r="E176" s="3">
        <f>Planning!E160</f>
        <v>0</v>
      </c>
      <c r="F176" s="3" t="str">
        <f>IF(Planning!G160&lt;&gt;0,Planning!G160,"")</f>
        <v/>
      </c>
      <c r="G176" s="194">
        <f>Planning!H160</f>
        <v>0</v>
      </c>
      <c r="H176" s="4">
        <f>Planning!AP160</f>
        <v>0</v>
      </c>
      <c r="I176" s="198">
        <f ca="1">IF(OR(W176="1",AND(W176&lt;&gt;"1",G176=Lists!$A$17)),Y176,0)</f>
        <v>0</v>
      </c>
      <c r="J176" s="174"/>
      <c r="K176" s="32" t="str">
        <f ca="1">IF(AND(W176="2",G176&lt;&gt;Lists!$A$17),AA176,Z176)</f>
        <v/>
      </c>
      <c r="L176" s="33" t="str">
        <f t="shared" ca="1" si="22"/>
        <v/>
      </c>
      <c r="M176" s="5">
        <f>Planning!AQ160</f>
        <v>0</v>
      </c>
      <c r="N176" s="5">
        <f>'Month 11'!M176+'Month 11'!N176-'Month 11'!O176</f>
        <v>0</v>
      </c>
      <c r="O176" s="166"/>
      <c r="P176" s="32" t="str">
        <f t="shared" si="25"/>
        <v/>
      </c>
      <c r="Q176" s="33" t="str">
        <f t="shared" si="23"/>
        <v/>
      </c>
      <c r="R176" s="89">
        <f ca="1">SUMIFS($J$25:$J$224,$C$25:$C$224,$C176,$G$25:$G$224,Lists!$A$16)</f>
        <v>0</v>
      </c>
      <c r="S176" s="89">
        <f t="shared" si="26"/>
        <v>0</v>
      </c>
      <c r="U176" s="2" t="str">
        <f t="shared" si="27"/>
        <v/>
      </c>
      <c r="W176" s="2" t="str">
        <f>IF(C176=0,"",LEFT(INDEX(Lists!$H$5:$H$49,MATCH(C176,Lists!$G$5:$G$49,0),1),1))</f>
        <v/>
      </c>
      <c r="Y176" s="4">
        <f ca="1">'Month 11'!H176+'Month 11'!I176-'Month 11'!J176</f>
        <v>0</v>
      </c>
      <c r="Z176" s="2" t="str">
        <f t="shared" ca="1" si="28"/>
        <v/>
      </c>
      <c r="AA176" s="2" t="str">
        <f t="shared" ca="1" si="24"/>
        <v/>
      </c>
      <c r="AC176" s="627" t="str">
        <f t="shared" si="29"/>
        <v>0</v>
      </c>
    </row>
    <row r="177" spans="1:29" ht="39" hidden="1" customHeight="1" x14ac:dyDescent="0.2">
      <c r="A177" s="14" t="str">
        <f>Planning!A161</f>
        <v>I153</v>
      </c>
      <c r="B177" s="9">
        <f>Planning!B161</f>
        <v>0</v>
      </c>
      <c r="C177" s="9">
        <f>Planning!C161</f>
        <v>0</v>
      </c>
      <c r="D177" s="9">
        <f>Planning!D161</f>
        <v>0</v>
      </c>
      <c r="E177" s="3">
        <f>Planning!E161</f>
        <v>0</v>
      </c>
      <c r="F177" s="3" t="str">
        <f>IF(Planning!G161&lt;&gt;0,Planning!G161,"")</f>
        <v/>
      </c>
      <c r="G177" s="194">
        <f>Planning!H161</f>
        <v>0</v>
      </c>
      <c r="H177" s="4">
        <f>Planning!AP161</f>
        <v>0</v>
      </c>
      <c r="I177" s="198">
        <f ca="1">IF(OR(W177="1",AND(W177&lt;&gt;"1",G177=Lists!$A$17)),Y177,0)</f>
        <v>0</v>
      </c>
      <c r="J177" s="174"/>
      <c r="K177" s="32" t="str">
        <f ca="1">IF(AND(W177="2",G177&lt;&gt;Lists!$A$17),AA177,Z177)</f>
        <v/>
      </c>
      <c r="L177" s="33" t="str">
        <f t="shared" ca="1" si="22"/>
        <v/>
      </c>
      <c r="M177" s="5">
        <f>Planning!AQ161</f>
        <v>0</v>
      </c>
      <c r="N177" s="5">
        <f>'Month 11'!M177+'Month 11'!N177-'Month 11'!O177</f>
        <v>0</v>
      </c>
      <c r="O177" s="166"/>
      <c r="P177" s="32" t="str">
        <f t="shared" si="25"/>
        <v/>
      </c>
      <c r="Q177" s="33" t="str">
        <f t="shared" si="23"/>
        <v/>
      </c>
      <c r="R177" s="89">
        <f ca="1">SUMIFS($J$25:$J$224,$C$25:$C$224,$C177,$G$25:$G$224,Lists!$A$16)</f>
        <v>0</v>
      </c>
      <c r="S177" s="89">
        <f t="shared" si="26"/>
        <v>0</v>
      </c>
      <c r="U177" s="2" t="str">
        <f t="shared" si="27"/>
        <v/>
      </c>
      <c r="W177" s="2" t="str">
        <f>IF(C177=0,"",LEFT(INDEX(Lists!$H$5:$H$49,MATCH(C177,Lists!$G$5:$G$49,0),1),1))</f>
        <v/>
      </c>
      <c r="Y177" s="4">
        <f ca="1">'Month 11'!H177+'Month 11'!I177-'Month 11'!J177</f>
        <v>0</v>
      </c>
      <c r="Z177" s="2" t="str">
        <f t="shared" ca="1" si="28"/>
        <v/>
      </c>
      <c r="AA177" s="2" t="str">
        <f t="shared" ca="1" si="24"/>
        <v/>
      </c>
      <c r="AC177" s="627" t="str">
        <f t="shared" si="29"/>
        <v>0</v>
      </c>
    </row>
    <row r="178" spans="1:29" ht="39" hidden="1" customHeight="1" x14ac:dyDescent="0.2">
      <c r="A178" s="14" t="str">
        <f>Planning!A162</f>
        <v>I154</v>
      </c>
      <c r="B178" s="9">
        <f>Planning!B162</f>
        <v>0</v>
      </c>
      <c r="C178" s="9">
        <f>Planning!C162</f>
        <v>0</v>
      </c>
      <c r="D178" s="9">
        <f>Planning!D162</f>
        <v>0</v>
      </c>
      <c r="E178" s="3">
        <f>Planning!E162</f>
        <v>0</v>
      </c>
      <c r="F178" s="3" t="str">
        <f>IF(Planning!G162&lt;&gt;0,Planning!G162,"")</f>
        <v/>
      </c>
      <c r="G178" s="194">
        <f>Planning!H162</f>
        <v>0</v>
      </c>
      <c r="H178" s="4">
        <f>Planning!AP162</f>
        <v>0</v>
      </c>
      <c r="I178" s="198">
        <f ca="1">IF(OR(W178="1",AND(W178&lt;&gt;"1",G178=Lists!$A$17)),Y178,0)</f>
        <v>0</v>
      </c>
      <c r="J178" s="174"/>
      <c r="K178" s="32" t="str">
        <f ca="1">IF(AND(W178="2",G178&lt;&gt;Lists!$A$17),AA178,Z178)</f>
        <v/>
      </c>
      <c r="L178" s="33" t="str">
        <f t="shared" ca="1" si="22"/>
        <v/>
      </c>
      <c r="M178" s="5">
        <f>Planning!AQ162</f>
        <v>0</v>
      </c>
      <c r="N178" s="5">
        <f>'Month 11'!M178+'Month 11'!N178-'Month 11'!O178</f>
        <v>0</v>
      </c>
      <c r="O178" s="166"/>
      <c r="P178" s="32" t="str">
        <f t="shared" si="25"/>
        <v/>
      </c>
      <c r="Q178" s="33" t="str">
        <f t="shared" si="23"/>
        <v/>
      </c>
      <c r="R178" s="89">
        <f ca="1">SUMIFS($J$25:$J$224,$C$25:$C$224,$C178,$G$25:$G$224,Lists!$A$16)</f>
        <v>0</v>
      </c>
      <c r="S178" s="89">
        <f t="shared" si="26"/>
        <v>0</v>
      </c>
      <c r="U178" s="2" t="str">
        <f t="shared" si="27"/>
        <v/>
      </c>
      <c r="W178" s="2" t="str">
        <f>IF(C178=0,"",LEFT(INDEX(Lists!$H$5:$H$49,MATCH(C178,Lists!$G$5:$G$49,0),1),1))</f>
        <v/>
      </c>
      <c r="Y178" s="4">
        <f ca="1">'Month 11'!H178+'Month 11'!I178-'Month 11'!J178</f>
        <v>0</v>
      </c>
      <c r="Z178" s="2" t="str">
        <f t="shared" ca="1" si="28"/>
        <v/>
      </c>
      <c r="AA178" s="2" t="str">
        <f t="shared" ca="1" si="24"/>
        <v/>
      </c>
      <c r="AC178" s="627" t="str">
        <f t="shared" si="29"/>
        <v>0</v>
      </c>
    </row>
    <row r="179" spans="1:29" ht="39" hidden="1" customHeight="1" x14ac:dyDescent="0.2">
      <c r="A179" s="14" t="str">
        <f>Planning!A163</f>
        <v>I155</v>
      </c>
      <c r="B179" s="9">
        <f>Planning!B163</f>
        <v>0</v>
      </c>
      <c r="C179" s="9">
        <f>Planning!C163</f>
        <v>0</v>
      </c>
      <c r="D179" s="9">
        <f>Planning!D163</f>
        <v>0</v>
      </c>
      <c r="E179" s="3">
        <f>Planning!E163</f>
        <v>0</v>
      </c>
      <c r="F179" s="3" t="str">
        <f>IF(Planning!G163&lt;&gt;0,Planning!G163,"")</f>
        <v/>
      </c>
      <c r="G179" s="194">
        <f>Planning!H163</f>
        <v>0</v>
      </c>
      <c r="H179" s="4">
        <f>Planning!AP163</f>
        <v>0</v>
      </c>
      <c r="I179" s="198">
        <f ca="1">IF(OR(W179="1",AND(W179&lt;&gt;"1",G179=Lists!$A$17)),Y179,0)</f>
        <v>0</v>
      </c>
      <c r="J179" s="174"/>
      <c r="K179" s="32" t="str">
        <f ca="1">IF(AND(W179="2",G179&lt;&gt;Lists!$A$17),AA179,Z179)</f>
        <v/>
      </c>
      <c r="L179" s="33" t="str">
        <f t="shared" ca="1" si="22"/>
        <v/>
      </c>
      <c r="M179" s="5">
        <f>Planning!AQ163</f>
        <v>0</v>
      </c>
      <c r="N179" s="5">
        <f>'Month 11'!M179+'Month 11'!N179-'Month 11'!O179</f>
        <v>0</v>
      </c>
      <c r="O179" s="166"/>
      <c r="P179" s="32" t="str">
        <f t="shared" si="25"/>
        <v/>
      </c>
      <c r="Q179" s="33" t="str">
        <f t="shared" si="23"/>
        <v/>
      </c>
      <c r="R179" s="89">
        <f ca="1">SUMIFS($J$25:$J$224,$C$25:$C$224,$C179,$G$25:$G$224,Lists!$A$16)</f>
        <v>0</v>
      </c>
      <c r="S179" s="89">
        <f t="shared" si="26"/>
        <v>0</v>
      </c>
      <c r="U179" s="2" t="str">
        <f t="shared" si="27"/>
        <v/>
      </c>
      <c r="W179" s="2" t="str">
        <f>IF(C179=0,"",LEFT(INDEX(Lists!$H$5:$H$49,MATCH(C179,Lists!$G$5:$G$49,0),1),1))</f>
        <v/>
      </c>
      <c r="Y179" s="4">
        <f ca="1">'Month 11'!H179+'Month 11'!I179-'Month 11'!J179</f>
        <v>0</v>
      </c>
      <c r="Z179" s="2" t="str">
        <f t="shared" ca="1" si="28"/>
        <v/>
      </c>
      <c r="AA179" s="2" t="str">
        <f t="shared" ca="1" si="24"/>
        <v/>
      </c>
      <c r="AC179" s="627" t="str">
        <f t="shared" si="29"/>
        <v>0</v>
      </c>
    </row>
    <row r="180" spans="1:29" ht="39" hidden="1" customHeight="1" x14ac:dyDescent="0.2">
      <c r="A180" s="14" t="str">
        <f>Planning!A164</f>
        <v>I156</v>
      </c>
      <c r="B180" s="9">
        <f>Planning!B164</f>
        <v>0</v>
      </c>
      <c r="C180" s="9">
        <f>Planning!C164</f>
        <v>0</v>
      </c>
      <c r="D180" s="9">
        <f>Planning!D164</f>
        <v>0</v>
      </c>
      <c r="E180" s="3">
        <f>Planning!E164</f>
        <v>0</v>
      </c>
      <c r="F180" s="3" t="str">
        <f>IF(Planning!G164&lt;&gt;0,Planning!G164,"")</f>
        <v/>
      </c>
      <c r="G180" s="194">
        <f>Planning!H164</f>
        <v>0</v>
      </c>
      <c r="H180" s="4">
        <f>Planning!AP164</f>
        <v>0</v>
      </c>
      <c r="I180" s="198">
        <f ca="1">IF(OR(W180="1",AND(W180&lt;&gt;"1",G180=Lists!$A$17)),Y180,0)</f>
        <v>0</v>
      </c>
      <c r="J180" s="174"/>
      <c r="K180" s="32" t="str">
        <f ca="1">IF(AND(W180="2",G180&lt;&gt;Lists!$A$17),AA180,Z180)</f>
        <v/>
      </c>
      <c r="L180" s="33" t="str">
        <f t="shared" ca="1" si="22"/>
        <v/>
      </c>
      <c r="M180" s="5">
        <f>Planning!AQ164</f>
        <v>0</v>
      </c>
      <c r="N180" s="5">
        <f>'Month 11'!M180+'Month 11'!N180-'Month 11'!O180</f>
        <v>0</v>
      </c>
      <c r="O180" s="166"/>
      <c r="P180" s="32" t="str">
        <f t="shared" si="25"/>
        <v/>
      </c>
      <c r="Q180" s="33" t="str">
        <f t="shared" si="23"/>
        <v/>
      </c>
      <c r="R180" s="89">
        <f ca="1">SUMIFS($J$25:$J$224,$C$25:$C$224,$C180,$G$25:$G$224,Lists!$A$16)</f>
        <v>0</v>
      </c>
      <c r="S180" s="89">
        <f t="shared" si="26"/>
        <v>0</v>
      </c>
      <c r="U180" s="2" t="str">
        <f t="shared" si="27"/>
        <v/>
      </c>
      <c r="W180" s="2" t="str">
        <f>IF(C180=0,"",LEFT(INDEX(Lists!$H$5:$H$49,MATCH(C180,Lists!$G$5:$G$49,0),1),1))</f>
        <v/>
      </c>
      <c r="Y180" s="4">
        <f ca="1">'Month 11'!H180+'Month 11'!I180-'Month 11'!J180</f>
        <v>0</v>
      </c>
      <c r="Z180" s="2" t="str">
        <f t="shared" ca="1" si="28"/>
        <v/>
      </c>
      <c r="AA180" s="2" t="str">
        <f t="shared" ca="1" si="24"/>
        <v/>
      </c>
      <c r="AC180" s="627" t="str">
        <f t="shared" si="29"/>
        <v>0</v>
      </c>
    </row>
    <row r="181" spans="1:29" ht="39" hidden="1" customHeight="1" x14ac:dyDescent="0.2">
      <c r="A181" s="14" t="str">
        <f>Planning!A165</f>
        <v>I157</v>
      </c>
      <c r="B181" s="9">
        <f>Planning!B165</f>
        <v>0</v>
      </c>
      <c r="C181" s="9">
        <f>Planning!C165</f>
        <v>0</v>
      </c>
      <c r="D181" s="9">
        <f>Planning!D165</f>
        <v>0</v>
      </c>
      <c r="E181" s="3">
        <f>Planning!E165</f>
        <v>0</v>
      </c>
      <c r="F181" s="3" t="str">
        <f>IF(Planning!G165&lt;&gt;0,Planning!G165,"")</f>
        <v/>
      </c>
      <c r="G181" s="194">
        <f>Planning!H165</f>
        <v>0</v>
      </c>
      <c r="H181" s="4">
        <f>Planning!AP165</f>
        <v>0</v>
      </c>
      <c r="I181" s="198">
        <f ca="1">IF(OR(W181="1",AND(W181&lt;&gt;"1",G181=Lists!$A$17)),Y181,0)</f>
        <v>0</v>
      </c>
      <c r="J181" s="174"/>
      <c r="K181" s="32" t="str">
        <f ca="1">IF(AND(W181="2",G181&lt;&gt;Lists!$A$17),AA181,Z181)</f>
        <v/>
      </c>
      <c r="L181" s="33" t="str">
        <f t="shared" ca="1" si="22"/>
        <v/>
      </c>
      <c r="M181" s="5">
        <f>Planning!AQ165</f>
        <v>0</v>
      </c>
      <c r="N181" s="5">
        <f>'Month 11'!M181+'Month 11'!N181-'Month 11'!O181</f>
        <v>0</v>
      </c>
      <c r="O181" s="166"/>
      <c r="P181" s="32" t="str">
        <f t="shared" si="25"/>
        <v/>
      </c>
      <c r="Q181" s="33" t="str">
        <f t="shared" si="23"/>
        <v/>
      </c>
      <c r="R181" s="89">
        <f ca="1">SUMIFS($J$25:$J$224,$C$25:$C$224,$C181,$G$25:$G$224,Lists!$A$16)</f>
        <v>0</v>
      </c>
      <c r="S181" s="89">
        <f t="shared" si="26"/>
        <v>0</v>
      </c>
      <c r="U181" s="2" t="str">
        <f t="shared" si="27"/>
        <v/>
      </c>
      <c r="W181" s="2" t="str">
        <f>IF(C181=0,"",LEFT(INDEX(Lists!$H$5:$H$49,MATCH(C181,Lists!$G$5:$G$49,0),1),1))</f>
        <v/>
      </c>
      <c r="Y181" s="4">
        <f ca="1">'Month 11'!H181+'Month 11'!I181-'Month 11'!J181</f>
        <v>0</v>
      </c>
      <c r="Z181" s="2" t="str">
        <f t="shared" ca="1" si="28"/>
        <v/>
      </c>
      <c r="AA181" s="2" t="str">
        <f t="shared" ca="1" si="24"/>
        <v/>
      </c>
      <c r="AC181" s="627" t="str">
        <f t="shared" si="29"/>
        <v>0</v>
      </c>
    </row>
    <row r="182" spans="1:29" ht="39" hidden="1" customHeight="1" x14ac:dyDescent="0.2">
      <c r="A182" s="14" t="str">
        <f>Planning!A166</f>
        <v>I158</v>
      </c>
      <c r="B182" s="9">
        <f>Planning!B166</f>
        <v>0</v>
      </c>
      <c r="C182" s="9">
        <f>Planning!C166</f>
        <v>0</v>
      </c>
      <c r="D182" s="9">
        <f>Planning!D166</f>
        <v>0</v>
      </c>
      <c r="E182" s="3">
        <f>Planning!E166</f>
        <v>0</v>
      </c>
      <c r="F182" s="3" t="str">
        <f>IF(Planning!G166&lt;&gt;0,Planning!G166,"")</f>
        <v/>
      </c>
      <c r="G182" s="194">
        <f>Planning!H166</f>
        <v>0</v>
      </c>
      <c r="H182" s="4">
        <f>Planning!AP166</f>
        <v>0</v>
      </c>
      <c r="I182" s="198">
        <f ca="1">IF(OR(W182="1",AND(W182&lt;&gt;"1",G182=Lists!$A$17)),Y182,0)</f>
        <v>0</v>
      </c>
      <c r="J182" s="174"/>
      <c r="K182" s="32" t="str">
        <f ca="1">IF(AND(W182="2",G182&lt;&gt;Lists!$A$17),AA182,Z182)</f>
        <v/>
      </c>
      <c r="L182" s="33" t="str">
        <f t="shared" ca="1" si="22"/>
        <v/>
      </c>
      <c r="M182" s="5">
        <f>Planning!AQ166</f>
        <v>0</v>
      </c>
      <c r="N182" s="5">
        <f>'Month 11'!M182+'Month 11'!N182-'Month 11'!O182</f>
        <v>0</v>
      </c>
      <c r="O182" s="166"/>
      <c r="P182" s="32" t="str">
        <f t="shared" si="25"/>
        <v/>
      </c>
      <c r="Q182" s="33" t="str">
        <f t="shared" si="23"/>
        <v/>
      </c>
      <c r="R182" s="89">
        <f ca="1">SUMIFS($J$25:$J$224,$C$25:$C$224,$C182,$G$25:$G$224,Lists!$A$16)</f>
        <v>0</v>
      </c>
      <c r="S182" s="89">
        <f t="shared" si="26"/>
        <v>0</v>
      </c>
      <c r="U182" s="2" t="str">
        <f t="shared" si="27"/>
        <v/>
      </c>
      <c r="W182" s="2" t="str">
        <f>IF(C182=0,"",LEFT(INDEX(Lists!$H$5:$H$49,MATCH(C182,Lists!$G$5:$G$49,0),1),1))</f>
        <v/>
      </c>
      <c r="Y182" s="4">
        <f ca="1">'Month 11'!H182+'Month 11'!I182-'Month 11'!J182</f>
        <v>0</v>
      </c>
      <c r="Z182" s="2" t="str">
        <f t="shared" ca="1" si="28"/>
        <v/>
      </c>
      <c r="AA182" s="2" t="str">
        <f t="shared" ca="1" si="24"/>
        <v/>
      </c>
      <c r="AC182" s="627" t="str">
        <f t="shared" si="29"/>
        <v>0</v>
      </c>
    </row>
    <row r="183" spans="1:29" ht="39" hidden="1" customHeight="1" x14ac:dyDescent="0.2">
      <c r="A183" s="14" t="str">
        <f>Planning!A167</f>
        <v>I159</v>
      </c>
      <c r="B183" s="9">
        <f>Planning!B167</f>
        <v>0</v>
      </c>
      <c r="C183" s="9">
        <f>Planning!C167</f>
        <v>0</v>
      </c>
      <c r="D183" s="9">
        <f>Planning!D167</f>
        <v>0</v>
      </c>
      <c r="E183" s="3">
        <f>Planning!E167</f>
        <v>0</v>
      </c>
      <c r="F183" s="3" t="str">
        <f>IF(Planning!G167&lt;&gt;0,Planning!G167,"")</f>
        <v/>
      </c>
      <c r="G183" s="194">
        <f>Planning!H167</f>
        <v>0</v>
      </c>
      <c r="H183" s="4">
        <f>Planning!AP167</f>
        <v>0</v>
      </c>
      <c r="I183" s="198">
        <f ca="1">IF(OR(W183="1",AND(W183&lt;&gt;"1",G183=Lists!$A$17)),Y183,0)</f>
        <v>0</v>
      </c>
      <c r="J183" s="174"/>
      <c r="K183" s="32" t="str">
        <f ca="1">IF(AND(W183="2",G183&lt;&gt;Lists!$A$17),AA183,Z183)</f>
        <v/>
      </c>
      <c r="L183" s="33" t="str">
        <f t="shared" ca="1" si="22"/>
        <v/>
      </c>
      <c r="M183" s="5">
        <f>Planning!AQ167</f>
        <v>0</v>
      </c>
      <c r="N183" s="5">
        <f>'Month 11'!M183+'Month 11'!N183-'Month 11'!O183</f>
        <v>0</v>
      </c>
      <c r="O183" s="166"/>
      <c r="P183" s="32" t="str">
        <f t="shared" si="25"/>
        <v/>
      </c>
      <c r="Q183" s="33" t="str">
        <f t="shared" si="23"/>
        <v/>
      </c>
      <c r="R183" s="89">
        <f ca="1">SUMIFS($J$25:$J$224,$C$25:$C$224,$C183,$G$25:$G$224,Lists!$A$16)</f>
        <v>0</v>
      </c>
      <c r="S183" s="89">
        <f t="shared" si="26"/>
        <v>0</v>
      </c>
      <c r="U183" s="2" t="str">
        <f t="shared" si="27"/>
        <v/>
      </c>
      <c r="W183" s="2" t="str">
        <f>IF(C183=0,"",LEFT(INDEX(Lists!$H$5:$H$49,MATCH(C183,Lists!$G$5:$G$49,0),1),1))</f>
        <v/>
      </c>
      <c r="Y183" s="4">
        <f ca="1">'Month 11'!H183+'Month 11'!I183-'Month 11'!J183</f>
        <v>0</v>
      </c>
      <c r="Z183" s="2" t="str">
        <f t="shared" ca="1" si="28"/>
        <v/>
      </c>
      <c r="AA183" s="2" t="str">
        <f t="shared" ca="1" si="24"/>
        <v/>
      </c>
      <c r="AC183" s="627" t="str">
        <f t="shared" si="29"/>
        <v>0</v>
      </c>
    </row>
    <row r="184" spans="1:29" ht="39" hidden="1" customHeight="1" x14ac:dyDescent="0.2">
      <c r="A184" s="14" t="str">
        <f>Planning!A168</f>
        <v>I160</v>
      </c>
      <c r="B184" s="9">
        <f>Planning!B168</f>
        <v>0</v>
      </c>
      <c r="C184" s="9">
        <f>Planning!C168</f>
        <v>0</v>
      </c>
      <c r="D184" s="9">
        <f>Planning!D168</f>
        <v>0</v>
      </c>
      <c r="E184" s="3">
        <f>Planning!E168</f>
        <v>0</v>
      </c>
      <c r="F184" s="3" t="str">
        <f>IF(Planning!G168&lt;&gt;0,Planning!G168,"")</f>
        <v/>
      </c>
      <c r="G184" s="194">
        <f>Planning!H168</f>
        <v>0</v>
      </c>
      <c r="H184" s="4">
        <f>Planning!AP168</f>
        <v>0</v>
      </c>
      <c r="I184" s="198">
        <f ca="1">IF(OR(W184="1",AND(W184&lt;&gt;"1",G184=Lists!$A$17)),Y184,0)</f>
        <v>0</v>
      </c>
      <c r="J184" s="174"/>
      <c r="K184" s="32" t="str">
        <f ca="1">IF(AND(W184="2",G184&lt;&gt;Lists!$A$17),AA184,Z184)</f>
        <v/>
      </c>
      <c r="L184" s="33" t="str">
        <f t="shared" ca="1" si="22"/>
        <v/>
      </c>
      <c r="M184" s="5">
        <f>Planning!AQ168</f>
        <v>0</v>
      </c>
      <c r="N184" s="5">
        <f>'Month 11'!M184+'Month 11'!N184-'Month 11'!O184</f>
        <v>0</v>
      </c>
      <c r="O184" s="166"/>
      <c r="P184" s="32" t="str">
        <f t="shared" si="25"/>
        <v/>
      </c>
      <c r="Q184" s="33" t="str">
        <f t="shared" si="23"/>
        <v/>
      </c>
      <c r="R184" s="89">
        <f ca="1">SUMIFS($J$25:$J$224,$C$25:$C$224,$C184,$G$25:$G$224,Lists!$A$16)</f>
        <v>0</v>
      </c>
      <c r="S184" s="89">
        <f t="shared" si="26"/>
        <v>0</v>
      </c>
      <c r="U184" s="2" t="str">
        <f t="shared" si="27"/>
        <v/>
      </c>
      <c r="W184" s="2" t="str">
        <f>IF(C184=0,"",LEFT(INDEX(Lists!$H$5:$H$49,MATCH(C184,Lists!$G$5:$G$49,0),1),1))</f>
        <v/>
      </c>
      <c r="Y184" s="4">
        <f ca="1">'Month 11'!H184+'Month 11'!I184-'Month 11'!J184</f>
        <v>0</v>
      </c>
      <c r="Z184" s="2" t="str">
        <f t="shared" ca="1" si="28"/>
        <v/>
      </c>
      <c r="AA184" s="2" t="str">
        <f t="shared" ca="1" si="24"/>
        <v/>
      </c>
      <c r="AC184" s="627" t="str">
        <f t="shared" si="29"/>
        <v>0</v>
      </c>
    </row>
    <row r="185" spans="1:29" ht="39" hidden="1" customHeight="1" x14ac:dyDescent="0.2">
      <c r="A185" s="14" t="str">
        <f>Planning!A169</f>
        <v>I161</v>
      </c>
      <c r="B185" s="9">
        <f>Planning!B169</f>
        <v>0</v>
      </c>
      <c r="C185" s="9">
        <f>Planning!C169</f>
        <v>0</v>
      </c>
      <c r="D185" s="9">
        <f>Planning!D169</f>
        <v>0</v>
      </c>
      <c r="E185" s="3">
        <f>Planning!E169</f>
        <v>0</v>
      </c>
      <c r="F185" s="3" t="str">
        <f>IF(Planning!G169&lt;&gt;0,Planning!G169,"")</f>
        <v/>
      </c>
      <c r="G185" s="194">
        <f>Planning!H169</f>
        <v>0</v>
      </c>
      <c r="H185" s="4">
        <f>Planning!AP169</f>
        <v>0</v>
      </c>
      <c r="I185" s="198">
        <f ca="1">IF(OR(W185="1",AND(W185&lt;&gt;"1",G185=Lists!$A$17)),Y185,0)</f>
        <v>0</v>
      </c>
      <c r="J185" s="174"/>
      <c r="K185" s="32" t="str">
        <f ca="1">IF(AND(W185="2",G185&lt;&gt;Lists!$A$17),AA185,Z185)</f>
        <v/>
      </c>
      <c r="L185" s="33" t="str">
        <f t="shared" ref="L185:L216" ca="1" si="30">IF($U185=ExcluirDelPLogro,"",IF(AND(H185=0,I185=0,J185=0),"",K185))</f>
        <v/>
      </c>
      <c r="M185" s="5">
        <f>Planning!AQ169</f>
        <v>0</v>
      </c>
      <c r="N185" s="5">
        <f>'Month 11'!M185+'Month 11'!N185-'Month 11'!O185</f>
        <v>0</v>
      </c>
      <c r="O185" s="166"/>
      <c r="P185" s="32" t="str">
        <f t="shared" si="25"/>
        <v/>
      </c>
      <c r="Q185" s="33" t="str">
        <f t="shared" ref="Q185:Q216" si="31">IF($U185=ExcluirDelPLogro,"",IF(AND(M185=0,N185=0,O185=0),"",P185))</f>
        <v/>
      </c>
      <c r="R185" s="89">
        <f ca="1">SUMIFS($J$25:$J$224,$C$25:$C$224,$C185,$G$25:$G$224,Lists!$A$16)</f>
        <v>0</v>
      </c>
      <c r="S185" s="89">
        <f t="shared" si="26"/>
        <v>0</v>
      </c>
      <c r="U185" s="2" t="str">
        <f t="shared" si="27"/>
        <v/>
      </c>
      <c r="W185" s="2" t="str">
        <f>IF(C185=0,"",LEFT(INDEX(Lists!$H$5:$H$49,MATCH(C185,Lists!$G$5:$G$49,0),1),1))</f>
        <v/>
      </c>
      <c r="Y185" s="4">
        <f ca="1">'Month 11'!H185+'Month 11'!I185-'Month 11'!J185</f>
        <v>0</v>
      </c>
      <c r="Z185" s="2" t="str">
        <f t="shared" ca="1" si="28"/>
        <v/>
      </c>
      <c r="AA185" s="2" t="str">
        <f t="shared" ref="AA185:AA216" ca="1" si="32">IF(AND(H185=0,I185=0,J185=0),"",IF(J185&gt;0,H185/J185,0))</f>
        <v/>
      </c>
      <c r="AC185" s="627" t="str">
        <f t="shared" si="29"/>
        <v>0</v>
      </c>
    </row>
    <row r="186" spans="1:29" ht="39" hidden="1" customHeight="1" x14ac:dyDescent="0.2">
      <c r="A186" s="14" t="str">
        <f>Planning!A170</f>
        <v>I162</v>
      </c>
      <c r="B186" s="9">
        <f>Planning!B170</f>
        <v>0</v>
      </c>
      <c r="C186" s="9">
        <f>Planning!C170</f>
        <v>0</v>
      </c>
      <c r="D186" s="9">
        <f>Planning!D170</f>
        <v>0</v>
      </c>
      <c r="E186" s="3">
        <f>Planning!E170</f>
        <v>0</v>
      </c>
      <c r="F186" s="3" t="str">
        <f>IF(Planning!G170&lt;&gt;0,Planning!G170,"")</f>
        <v/>
      </c>
      <c r="G186" s="194">
        <f>Planning!H170</f>
        <v>0</v>
      </c>
      <c r="H186" s="4">
        <f>Planning!AP170</f>
        <v>0</v>
      </c>
      <c r="I186" s="198">
        <f ca="1">IF(OR(W186="1",AND(W186&lt;&gt;"1",G186=Lists!$A$17)),Y186,0)</f>
        <v>0</v>
      </c>
      <c r="J186" s="174"/>
      <c r="K186" s="32" t="str">
        <f ca="1">IF(AND(W186="2",G186&lt;&gt;Lists!$A$17),AA186,Z186)</f>
        <v/>
      </c>
      <c r="L186" s="33" t="str">
        <f t="shared" ca="1" si="30"/>
        <v/>
      </c>
      <c r="M186" s="5">
        <f>Planning!AQ170</f>
        <v>0</v>
      </c>
      <c r="N186" s="5">
        <f>'Month 11'!M186+'Month 11'!N186-'Month 11'!O186</f>
        <v>0</v>
      </c>
      <c r="O186" s="166"/>
      <c r="P186" s="32" t="str">
        <f t="shared" si="25"/>
        <v/>
      </c>
      <c r="Q186" s="33" t="str">
        <f t="shared" si="31"/>
        <v/>
      </c>
      <c r="R186" s="89">
        <f ca="1">SUMIFS($J$25:$J$224,$C$25:$C$224,$C186,$G$25:$G$224,Lists!$A$16)</f>
        <v>0</v>
      </c>
      <c r="S186" s="89">
        <f t="shared" si="26"/>
        <v>0</v>
      </c>
      <c r="U186" s="2" t="str">
        <f t="shared" si="27"/>
        <v/>
      </c>
      <c r="W186" s="2" t="str">
        <f>IF(C186=0,"",LEFT(INDEX(Lists!$H$5:$H$49,MATCH(C186,Lists!$G$5:$G$49,0),1),1))</f>
        <v/>
      </c>
      <c r="Y186" s="4">
        <f ca="1">'Month 11'!H186+'Month 11'!I186-'Month 11'!J186</f>
        <v>0</v>
      </c>
      <c r="Z186" s="2" t="str">
        <f t="shared" ca="1" si="28"/>
        <v/>
      </c>
      <c r="AA186" s="2" t="str">
        <f t="shared" ca="1" si="32"/>
        <v/>
      </c>
      <c r="AC186" s="627" t="str">
        <f t="shared" si="29"/>
        <v>0</v>
      </c>
    </row>
    <row r="187" spans="1:29" ht="39" hidden="1" customHeight="1" x14ac:dyDescent="0.2">
      <c r="A187" s="14" t="str">
        <f>Planning!A171</f>
        <v>I163</v>
      </c>
      <c r="B187" s="9">
        <f>Planning!B171</f>
        <v>0</v>
      </c>
      <c r="C187" s="9">
        <f>Planning!C171</f>
        <v>0</v>
      </c>
      <c r="D187" s="9">
        <f>Planning!D171</f>
        <v>0</v>
      </c>
      <c r="E187" s="3">
        <f>Planning!E171</f>
        <v>0</v>
      </c>
      <c r="F187" s="3" t="str">
        <f>IF(Planning!G171&lt;&gt;0,Planning!G171,"")</f>
        <v/>
      </c>
      <c r="G187" s="194">
        <f>Planning!H171</f>
        <v>0</v>
      </c>
      <c r="H187" s="4">
        <f>Planning!AP171</f>
        <v>0</v>
      </c>
      <c r="I187" s="198">
        <f ca="1">IF(OR(W187="1",AND(W187&lt;&gt;"1",G187=Lists!$A$17)),Y187,0)</f>
        <v>0</v>
      </c>
      <c r="J187" s="174"/>
      <c r="K187" s="32" t="str">
        <f ca="1">IF(AND(W187="2",G187&lt;&gt;Lists!$A$17),AA187,Z187)</f>
        <v/>
      </c>
      <c r="L187" s="33" t="str">
        <f t="shared" ca="1" si="30"/>
        <v/>
      </c>
      <c r="M187" s="5">
        <f>Planning!AQ171</f>
        <v>0</v>
      </c>
      <c r="N187" s="5">
        <f>'Month 11'!M187+'Month 11'!N187-'Month 11'!O187</f>
        <v>0</v>
      </c>
      <c r="O187" s="166"/>
      <c r="P187" s="32" t="str">
        <f t="shared" si="25"/>
        <v/>
      </c>
      <c r="Q187" s="33" t="str">
        <f t="shared" si="31"/>
        <v/>
      </c>
      <c r="R187" s="89">
        <f ca="1">SUMIFS($J$25:$J$224,$C$25:$C$224,$C187,$G$25:$G$224,Lists!$A$16)</f>
        <v>0</v>
      </c>
      <c r="S187" s="89">
        <f t="shared" si="26"/>
        <v>0</v>
      </c>
      <c r="U187" s="2" t="str">
        <f t="shared" si="27"/>
        <v/>
      </c>
      <c r="W187" s="2" t="str">
        <f>IF(C187=0,"",LEFT(INDEX(Lists!$H$5:$H$49,MATCH(C187,Lists!$G$5:$G$49,0),1),1))</f>
        <v/>
      </c>
      <c r="Y187" s="4">
        <f ca="1">'Month 11'!H187+'Month 11'!I187-'Month 11'!J187</f>
        <v>0</v>
      </c>
      <c r="Z187" s="2" t="str">
        <f t="shared" ca="1" si="28"/>
        <v/>
      </c>
      <c r="AA187" s="2" t="str">
        <f t="shared" ca="1" si="32"/>
        <v/>
      </c>
      <c r="AC187" s="627" t="str">
        <f t="shared" si="29"/>
        <v>0</v>
      </c>
    </row>
    <row r="188" spans="1:29" ht="39" hidden="1" customHeight="1" x14ac:dyDescent="0.2">
      <c r="A188" s="14" t="str">
        <f>Planning!A172</f>
        <v>I164</v>
      </c>
      <c r="B188" s="9">
        <f>Planning!B172</f>
        <v>0</v>
      </c>
      <c r="C188" s="9">
        <f>Planning!C172</f>
        <v>0</v>
      </c>
      <c r="D188" s="9">
        <f>Planning!D172</f>
        <v>0</v>
      </c>
      <c r="E188" s="3">
        <f>Planning!E172</f>
        <v>0</v>
      </c>
      <c r="F188" s="3" t="str">
        <f>IF(Planning!G172&lt;&gt;0,Planning!G172,"")</f>
        <v/>
      </c>
      <c r="G188" s="194">
        <f>Planning!H172</f>
        <v>0</v>
      </c>
      <c r="H188" s="4">
        <f>Planning!AP172</f>
        <v>0</v>
      </c>
      <c r="I188" s="198">
        <f ca="1">IF(OR(W188="1",AND(W188&lt;&gt;"1",G188=Lists!$A$17)),Y188,0)</f>
        <v>0</v>
      </c>
      <c r="J188" s="174"/>
      <c r="K188" s="32" t="str">
        <f ca="1">IF(AND(W188="2",G188&lt;&gt;Lists!$A$17),AA188,Z188)</f>
        <v/>
      </c>
      <c r="L188" s="33" t="str">
        <f t="shared" ca="1" si="30"/>
        <v/>
      </c>
      <c r="M188" s="5">
        <f>Planning!AQ172</f>
        <v>0</v>
      </c>
      <c r="N188" s="5">
        <f>'Month 11'!M188+'Month 11'!N188-'Month 11'!O188</f>
        <v>0</v>
      </c>
      <c r="O188" s="166"/>
      <c r="P188" s="32" t="str">
        <f t="shared" si="25"/>
        <v/>
      </c>
      <c r="Q188" s="33" t="str">
        <f t="shared" si="31"/>
        <v/>
      </c>
      <c r="R188" s="89">
        <f ca="1">SUMIFS($J$25:$J$224,$C$25:$C$224,$C188,$G$25:$G$224,Lists!$A$16)</f>
        <v>0</v>
      </c>
      <c r="S188" s="89">
        <f t="shared" si="26"/>
        <v>0</v>
      </c>
      <c r="U188" s="2" t="str">
        <f t="shared" si="27"/>
        <v/>
      </c>
      <c r="W188" s="2" t="str">
        <f>IF(C188=0,"",LEFT(INDEX(Lists!$H$5:$H$49,MATCH(C188,Lists!$G$5:$G$49,0),1),1))</f>
        <v/>
      </c>
      <c r="Y188" s="4">
        <f ca="1">'Month 11'!H188+'Month 11'!I188-'Month 11'!J188</f>
        <v>0</v>
      </c>
      <c r="Z188" s="2" t="str">
        <f t="shared" ca="1" si="28"/>
        <v/>
      </c>
      <c r="AA188" s="2" t="str">
        <f t="shared" ca="1" si="32"/>
        <v/>
      </c>
      <c r="AC188" s="627" t="str">
        <f t="shared" si="29"/>
        <v>0</v>
      </c>
    </row>
    <row r="189" spans="1:29" ht="39" hidden="1" customHeight="1" x14ac:dyDescent="0.2">
      <c r="A189" s="14" t="str">
        <f>Planning!A173</f>
        <v>I165</v>
      </c>
      <c r="B189" s="9">
        <f>Planning!B173</f>
        <v>0</v>
      </c>
      <c r="C189" s="9">
        <f>Planning!C173</f>
        <v>0</v>
      </c>
      <c r="D189" s="9">
        <f>Planning!D173</f>
        <v>0</v>
      </c>
      <c r="E189" s="3">
        <f>Planning!E173</f>
        <v>0</v>
      </c>
      <c r="F189" s="3" t="str">
        <f>IF(Planning!G173&lt;&gt;0,Planning!G173,"")</f>
        <v/>
      </c>
      <c r="G189" s="194">
        <f>Planning!H173</f>
        <v>0</v>
      </c>
      <c r="H189" s="4">
        <f>Planning!AP173</f>
        <v>0</v>
      </c>
      <c r="I189" s="198">
        <f ca="1">IF(OR(W189="1",AND(W189&lt;&gt;"1",G189=Lists!$A$17)),Y189,0)</f>
        <v>0</v>
      </c>
      <c r="J189" s="174"/>
      <c r="K189" s="32" t="str">
        <f ca="1">IF(AND(W189="2",G189&lt;&gt;Lists!$A$17),AA189,Z189)</f>
        <v/>
      </c>
      <c r="L189" s="33" t="str">
        <f t="shared" ca="1" si="30"/>
        <v/>
      </c>
      <c r="M189" s="5">
        <f>Planning!AQ173</f>
        <v>0</v>
      </c>
      <c r="N189" s="5">
        <f>'Month 11'!M189+'Month 11'!N189-'Month 11'!O189</f>
        <v>0</v>
      </c>
      <c r="O189" s="166"/>
      <c r="P189" s="32" t="str">
        <f t="shared" si="25"/>
        <v/>
      </c>
      <c r="Q189" s="33" t="str">
        <f t="shared" si="31"/>
        <v/>
      </c>
      <c r="R189" s="89">
        <f ca="1">SUMIFS($J$25:$J$224,$C$25:$C$224,$C189,$G$25:$G$224,Lists!$A$16)</f>
        <v>0</v>
      </c>
      <c r="S189" s="89">
        <f t="shared" si="26"/>
        <v>0</v>
      </c>
      <c r="U189" s="2" t="str">
        <f t="shared" si="27"/>
        <v/>
      </c>
      <c r="W189" s="2" t="str">
        <f>IF(C189=0,"",LEFT(INDEX(Lists!$H$5:$H$49,MATCH(C189,Lists!$G$5:$G$49,0),1),1))</f>
        <v/>
      </c>
      <c r="Y189" s="4">
        <f ca="1">'Month 11'!H189+'Month 11'!I189-'Month 11'!J189</f>
        <v>0</v>
      </c>
      <c r="Z189" s="2" t="str">
        <f t="shared" ca="1" si="28"/>
        <v/>
      </c>
      <c r="AA189" s="2" t="str">
        <f t="shared" ca="1" si="32"/>
        <v/>
      </c>
      <c r="AC189" s="627" t="str">
        <f t="shared" si="29"/>
        <v>0</v>
      </c>
    </row>
    <row r="190" spans="1:29" ht="39" hidden="1" customHeight="1" x14ac:dyDescent="0.2">
      <c r="A190" s="14" t="str">
        <f>Planning!A174</f>
        <v>I166</v>
      </c>
      <c r="B190" s="9">
        <f>Planning!B174</f>
        <v>0</v>
      </c>
      <c r="C190" s="9">
        <f>Planning!C174</f>
        <v>0</v>
      </c>
      <c r="D190" s="9">
        <f>Planning!D174</f>
        <v>0</v>
      </c>
      <c r="E190" s="3">
        <f>Planning!E174</f>
        <v>0</v>
      </c>
      <c r="F190" s="3" t="str">
        <f>IF(Planning!G174&lt;&gt;0,Planning!G174,"")</f>
        <v/>
      </c>
      <c r="G190" s="194">
        <f>Planning!H174</f>
        <v>0</v>
      </c>
      <c r="H190" s="4">
        <f>Planning!AP174</f>
        <v>0</v>
      </c>
      <c r="I190" s="198">
        <f ca="1">IF(OR(W190="1",AND(W190&lt;&gt;"1",G190=Lists!$A$17)),Y190,0)</f>
        <v>0</v>
      </c>
      <c r="J190" s="174"/>
      <c r="K190" s="32" t="str">
        <f ca="1">IF(AND(W190="2",G190&lt;&gt;Lists!$A$17),AA190,Z190)</f>
        <v/>
      </c>
      <c r="L190" s="33" t="str">
        <f t="shared" ca="1" si="30"/>
        <v/>
      </c>
      <c r="M190" s="5">
        <f>Planning!AQ174</f>
        <v>0</v>
      </c>
      <c r="N190" s="5">
        <f>'Month 11'!M190+'Month 11'!N190-'Month 11'!O190</f>
        <v>0</v>
      </c>
      <c r="O190" s="166"/>
      <c r="P190" s="32" t="str">
        <f t="shared" si="25"/>
        <v/>
      </c>
      <c r="Q190" s="33" t="str">
        <f t="shared" si="31"/>
        <v/>
      </c>
      <c r="R190" s="89">
        <f ca="1">SUMIFS($J$25:$J$224,$C$25:$C$224,$C190,$G$25:$G$224,Lists!$A$16)</f>
        <v>0</v>
      </c>
      <c r="S190" s="89">
        <f t="shared" si="26"/>
        <v>0</v>
      </c>
      <c r="U190" s="2" t="str">
        <f t="shared" si="27"/>
        <v/>
      </c>
      <c r="W190" s="2" t="str">
        <f>IF(C190=0,"",LEFT(INDEX(Lists!$H$5:$H$49,MATCH(C190,Lists!$G$5:$G$49,0),1),1))</f>
        <v/>
      </c>
      <c r="Y190" s="4">
        <f ca="1">'Month 11'!H190+'Month 11'!I190-'Month 11'!J190</f>
        <v>0</v>
      </c>
      <c r="Z190" s="2" t="str">
        <f t="shared" ca="1" si="28"/>
        <v/>
      </c>
      <c r="AA190" s="2" t="str">
        <f t="shared" ca="1" si="32"/>
        <v/>
      </c>
      <c r="AC190" s="627" t="str">
        <f t="shared" si="29"/>
        <v>0</v>
      </c>
    </row>
    <row r="191" spans="1:29" ht="39" hidden="1" customHeight="1" x14ac:dyDescent="0.2">
      <c r="A191" s="14" t="str">
        <f>Planning!A175</f>
        <v>I167</v>
      </c>
      <c r="B191" s="9">
        <f>Planning!B175</f>
        <v>0</v>
      </c>
      <c r="C191" s="9">
        <f>Planning!C175</f>
        <v>0</v>
      </c>
      <c r="D191" s="9">
        <f>Planning!D175</f>
        <v>0</v>
      </c>
      <c r="E191" s="3">
        <f>Planning!E175</f>
        <v>0</v>
      </c>
      <c r="F191" s="3" t="str">
        <f>IF(Planning!G175&lt;&gt;0,Planning!G175,"")</f>
        <v/>
      </c>
      <c r="G191" s="194">
        <f>Planning!H175</f>
        <v>0</v>
      </c>
      <c r="H191" s="4">
        <f>Planning!AP175</f>
        <v>0</v>
      </c>
      <c r="I191" s="198">
        <f ca="1">IF(OR(W191="1",AND(W191&lt;&gt;"1",G191=Lists!$A$17)),Y191,0)</f>
        <v>0</v>
      </c>
      <c r="J191" s="174"/>
      <c r="K191" s="32" t="str">
        <f ca="1">IF(AND(W191="2",G191&lt;&gt;Lists!$A$17),AA191,Z191)</f>
        <v/>
      </c>
      <c r="L191" s="33" t="str">
        <f t="shared" ca="1" si="30"/>
        <v/>
      </c>
      <c r="M191" s="5">
        <f>Planning!AQ175</f>
        <v>0</v>
      </c>
      <c r="N191" s="5">
        <f>'Month 11'!M191+'Month 11'!N191-'Month 11'!O191</f>
        <v>0</v>
      </c>
      <c r="O191" s="166"/>
      <c r="P191" s="32" t="str">
        <f t="shared" si="25"/>
        <v/>
      </c>
      <c r="Q191" s="33" t="str">
        <f t="shared" si="31"/>
        <v/>
      </c>
      <c r="R191" s="89">
        <f ca="1">SUMIFS($J$25:$J$224,$C$25:$C$224,$C191,$G$25:$G$224,Lists!$A$16)</f>
        <v>0</v>
      </c>
      <c r="S191" s="89">
        <f t="shared" si="26"/>
        <v>0</v>
      </c>
      <c r="U191" s="2" t="str">
        <f t="shared" si="27"/>
        <v/>
      </c>
      <c r="W191" s="2" t="str">
        <f>IF(C191=0,"",LEFT(INDEX(Lists!$H$5:$H$49,MATCH(C191,Lists!$G$5:$G$49,0),1),1))</f>
        <v/>
      </c>
      <c r="Y191" s="4">
        <f ca="1">'Month 11'!H191+'Month 11'!I191-'Month 11'!J191</f>
        <v>0</v>
      </c>
      <c r="Z191" s="2" t="str">
        <f t="shared" ca="1" si="28"/>
        <v/>
      </c>
      <c r="AA191" s="2" t="str">
        <f t="shared" ca="1" si="32"/>
        <v/>
      </c>
      <c r="AC191" s="627" t="str">
        <f t="shared" si="29"/>
        <v>0</v>
      </c>
    </row>
    <row r="192" spans="1:29" ht="39" hidden="1" customHeight="1" x14ac:dyDescent="0.2">
      <c r="A192" s="14" t="str">
        <f>Planning!A176</f>
        <v>I168</v>
      </c>
      <c r="B192" s="9">
        <f>Planning!B176</f>
        <v>0</v>
      </c>
      <c r="C192" s="9">
        <f>Planning!C176</f>
        <v>0</v>
      </c>
      <c r="D192" s="9">
        <f>Planning!D176</f>
        <v>0</v>
      </c>
      <c r="E192" s="3">
        <f>Planning!E176</f>
        <v>0</v>
      </c>
      <c r="F192" s="3" t="str">
        <f>IF(Planning!G176&lt;&gt;0,Planning!G176,"")</f>
        <v/>
      </c>
      <c r="G192" s="194">
        <f>Planning!H176</f>
        <v>0</v>
      </c>
      <c r="H192" s="4">
        <f>Planning!AP176</f>
        <v>0</v>
      </c>
      <c r="I192" s="198">
        <f ca="1">IF(OR(W192="1",AND(W192&lt;&gt;"1",G192=Lists!$A$17)),Y192,0)</f>
        <v>0</v>
      </c>
      <c r="J192" s="174"/>
      <c r="K192" s="32" t="str">
        <f ca="1">IF(AND(W192="2",G192&lt;&gt;Lists!$A$17),AA192,Z192)</f>
        <v/>
      </c>
      <c r="L192" s="33" t="str">
        <f t="shared" ca="1" si="30"/>
        <v/>
      </c>
      <c r="M192" s="5">
        <f>Planning!AQ176</f>
        <v>0</v>
      </c>
      <c r="N192" s="5">
        <f>'Month 11'!M192+'Month 11'!N192-'Month 11'!O192</f>
        <v>0</v>
      </c>
      <c r="O192" s="166"/>
      <c r="P192" s="32" t="str">
        <f t="shared" si="25"/>
        <v/>
      </c>
      <c r="Q192" s="33" t="str">
        <f t="shared" si="31"/>
        <v/>
      </c>
      <c r="R192" s="89">
        <f ca="1">SUMIFS($J$25:$J$224,$C$25:$C$224,$C192,$G$25:$G$224,Lists!$A$16)</f>
        <v>0</v>
      </c>
      <c r="S192" s="89">
        <f t="shared" si="26"/>
        <v>0</v>
      </c>
      <c r="U192" s="2" t="str">
        <f t="shared" si="27"/>
        <v/>
      </c>
      <c r="W192" s="2" t="str">
        <f>IF(C192=0,"",LEFT(INDEX(Lists!$H$5:$H$49,MATCH(C192,Lists!$G$5:$G$49,0),1),1))</f>
        <v/>
      </c>
      <c r="Y192" s="4">
        <f ca="1">'Month 11'!H192+'Month 11'!I192-'Month 11'!J192</f>
        <v>0</v>
      </c>
      <c r="Z192" s="2" t="str">
        <f t="shared" ca="1" si="28"/>
        <v/>
      </c>
      <c r="AA192" s="2" t="str">
        <f t="shared" ca="1" si="32"/>
        <v/>
      </c>
      <c r="AC192" s="627" t="str">
        <f t="shared" si="29"/>
        <v>0</v>
      </c>
    </row>
    <row r="193" spans="1:29" ht="39" hidden="1" customHeight="1" x14ac:dyDescent="0.2">
      <c r="A193" s="14" t="str">
        <f>Planning!A177</f>
        <v>I169</v>
      </c>
      <c r="B193" s="9">
        <f>Planning!B177</f>
        <v>0</v>
      </c>
      <c r="C193" s="9">
        <f>Planning!C177</f>
        <v>0</v>
      </c>
      <c r="D193" s="9">
        <f>Planning!D177</f>
        <v>0</v>
      </c>
      <c r="E193" s="3">
        <f>Planning!E177</f>
        <v>0</v>
      </c>
      <c r="F193" s="3" t="str">
        <f>IF(Planning!G177&lt;&gt;0,Planning!G177,"")</f>
        <v/>
      </c>
      <c r="G193" s="194">
        <f>Planning!H177</f>
        <v>0</v>
      </c>
      <c r="H193" s="4">
        <f>Planning!AP177</f>
        <v>0</v>
      </c>
      <c r="I193" s="198">
        <f ca="1">IF(OR(W193="1",AND(W193&lt;&gt;"1",G193=Lists!$A$17)),Y193,0)</f>
        <v>0</v>
      </c>
      <c r="J193" s="174"/>
      <c r="K193" s="32" t="str">
        <f ca="1">IF(AND(W193="2",G193&lt;&gt;Lists!$A$17),AA193,Z193)</f>
        <v/>
      </c>
      <c r="L193" s="33" t="str">
        <f t="shared" ca="1" si="30"/>
        <v/>
      </c>
      <c r="M193" s="5">
        <f>Planning!AQ177</f>
        <v>0</v>
      </c>
      <c r="N193" s="5">
        <f>'Month 11'!M193+'Month 11'!N193-'Month 11'!O193</f>
        <v>0</v>
      </c>
      <c r="O193" s="166"/>
      <c r="P193" s="32" t="str">
        <f t="shared" si="25"/>
        <v/>
      </c>
      <c r="Q193" s="33" t="str">
        <f t="shared" si="31"/>
        <v/>
      </c>
      <c r="R193" s="89">
        <f ca="1">SUMIFS($J$25:$J$224,$C$25:$C$224,$C193,$G$25:$G$224,Lists!$A$16)</f>
        <v>0</v>
      </c>
      <c r="S193" s="89">
        <f t="shared" si="26"/>
        <v>0</v>
      </c>
      <c r="U193" s="2" t="str">
        <f t="shared" si="27"/>
        <v/>
      </c>
      <c r="W193" s="2" t="str">
        <f>IF(C193=0,"",LEFT(INDEX(Lists!$H$5:$H$49,MATCH(C193,Lists!$G$5:$G$49,0),1),1))</f>
        <v/>
      </c>
      <c r="Y193" s="4">
        <f ca="1">'Month 11'!H193+'Month 11'!I193-'Month 11'!J193</f>
        <v>0</v>
      </c>
      <c r="Z193" s="2" t="str">
        <f t="shared" ca="1" si="28"/>
        <v/>
      </c>
      <c r="AA193" s="2" t="str">
        <f t="shared" ca="1" si="32"/>
        <v/>
      </c>
      <c r="AC193" s="627" t="str">
        <f t="shared" si="29"/>
        <v>0</v>
      </c>
    </row>
    <row r="194" spans="1:29" ht="39" hidden="1" customHeight="1" x14ac:dyDescent="0.2">
      <c r="A194" s="14" t="str">
        <f>Planning!A178</f>
        <v>I170</v>
      </c>
      <c r="B194" s="9">
        <f>Planning!B178</f>
        <v>0</v>
      </c>
      <c r="C194" s="9">
        <f>Planning!C178</f>
        <v>0</v>
      </c>
      <c r="D194" s="9">
        <f>Planning!D178</f>
        <v>0</v>
      </c>
      <c r="E194" s="3">
        <f>Planning!E178</f>
        <v>0</v>
      </c>
      <c r="F194" s="3" t="str">
        <f>IF(Planning!G178&lt;&gt;0,Planning!G178,"")</f>
        <v/>
      </c>
      <c r="G194" s="194">
        <f>Planning!H178</f>
        <v>0</v>
      </c>
      <c r="H194" s="4">
        <f>Planning!AP178</f>
        <v>0</v>
      </c>
      <c r="I194" s="198">
        <f ca="1">IF(OR(W194="1",AND(W194&lt;&gt;"1",G194=Lists!$A$17)),Y194,0)</f>
        <v>0</v>
      </c>
      <c r="J194" s="174"/>
      <c r="K194" s="32" t="str">
        <f ca="1">IF(AND(W194="2",G194&lt;&gt;Lists!$A$17),AA194,Z194)</f>
        <v/>
      </c>
      <c r="L194" s="33" t="str">
        <f t="shared" ca="1" si="30"/>
        <v/>
      </c>
      <c r="M194" s="5">
        <f>Planning!AQ178</f>
        <v>0</v>
      </c>
      <c r="N194" s="5">
        <f>'Month 11'!M194+'Month 11'!N194-'Month 11'!O194</f>
        <v>0</v>
      </c>
      <c r="O194" s="166"/>
      <c r="P194" s="32" t="str">
        <f t="shared" si="25"/>
        <v/>
      </c>
      <c r="Q194" s="33" t="str">
        <f t="shared" si="31"/>
        <v/>
      </c>
      <c r="R194" s="89">
        <f ca="1">SUMIFS($J$25:$J$224,$C$25:$C$224,$C194,$G$25:$G$224,Lists!$A$16)</f>
        <v>0</v>
      </c>
      <c r="S194" s="89">
        <f t="shared" si="26"/>
        <v>0</v>
      </c>
      <c r="U194" s="2" t="str">
        <f t="shared" si="27"/>
        <v/>
      </c>
      <c r="W194" s="2" t="str">
        <f>IF(C194=0,"",LEFT(INDEX(Lists!$H$5:$H$49,MATCH(C194,Lists!$G$5:$G$49,0),1),1))</f>
        <v/>
      </c>
      <c r="Y194" s="4">
        <f ca="1">'Month 11'!H194+'Month 11'!I194-'Month 11'!J194</f>
        <v>0</v>
      </c>
      <c r="Z194" s="2" t="str">
        <f t="shared" ca="1" si="28"/>
        <v/>
      </c>
      <c r="AA194" s="2" t="str">
        <f t="shared" ca="1" si="32"/>
        <v/>
      </c>
      <c r="AC194" s="627" t="str">
        <f t="shared" si="29"/>
        <v>0</v>
      </c>
    </row>
    <row r="195" spans="1:29" ht="39" hidden="1" customHeight="1" x14ac:dyDescent="0.2">
      <c r="A195" s="14" t="str">
        <f>Planning!A179</f>
        <v>I171</v>
      </c>
      <c r="B195" s="9">
        <f>Planning!B179</f>
        <v>0</v>
      </c>
      <c r="C195" s="9">
        <f>Planning!C179</f>
        <v>0</v>
      </c>
      <c r="D195" s="9">
        <f>Planning!D179</f>
        <v>0</v>
      </c>
      <c r="E195" s="3">
        <f>Planning!E179</f>
        <v>0</v>
      </c>
      <c r="F195" s="3" t="str">
        <f>IF(Planning!G179&lt;&gt;0,Planning!G179,"")</f>
        <v/>
      </c>
      <c r="G195" s="194">
        <f>Planning!H179</f>
        <v>0</v>
      </c>
      <c r="H195" s="4">
        <f>Planning!AP179</f>
        <v>0</v>
      </c>
      <c r="I195" s="198">
        <f ca="1">IF(OR(W195="1",AND(W195&lt;&gt;"1",G195=Lists!$A$17)),Y195,0)</f>
        <v>0</v>
      </c>
      <c r="J195" s="174"/>
      <c r="K195" s="32" t="str">
        <f ca="1">IF(AND(W195="2",G195&lt;&gt;Lists!$A$17),AA195,Z195)</f>
        <v/>
      </c>
      <c r="L195" s="33" t="str">
        <f t="shared" ca="1" si="30"/>
        <v/>
      </c>
      <c r="M195" s="5">
        <f>Planning!AQ179</f>
        <v>0</v>
      </c>
      <c r="N195" s="5">
        <f>'Month 11'!M195+'Month 11'!N195-'Month 11'!O195</f>
        <v>0</v>
      </c>
      <c r="O195" s="166"/>
      <c r="P195" s="32" t="str">
        <f t="shared" si="25"/>
        <v/>
      </c>
      <c r="Q195" s="33" t="str">
        <f t="shared" si="31"/>
        <v/>
      </c>
      <c r="R195" s="89">
        <f ca="1">SUMIFS($J$25:$J$224,$C$25:$C$224,$C195,$G$25:$G$224,Lists!$A$16)</f>
        <v>0</v>
      </c>
      <c r="S195" s="89">
        <f t="shared" si="26"/>
        <v>0</v>
      </c>
      <c r="U195" s="2" t="str">
        <f t="shared" si="27"/>
        <v/>
      </c>
      <c r="W195" s="2" t="str">
        <f>IF(C195=0,"",LEFT(INDEX(Lists!$H$5:$H$49,MATCH(C195,Lists!$G$5:$G$49,0),1),1))</f>
        <v/>
      </c>
      <c r="Y195" s="4">
        <f ca="1">'Month 11'!H195+'Month 11'!I195-'Month 11'!J195</f>
        <v>0</v>
      </c>
      <c r="Z195" s="2" t="str">
        <f t="shared" ca="1" si="28"/>
        <v/>
      </c>
      <c r="AA195" s="2" t="str">
        <f t="shared" ca="1" si="32"/>
        <v/>
      </c>
      <c r="AC195" s="627" t="str">
        <f t="shared" si="29"/>
        <v>0</v>
      </c>
    </row>
    <row r="196" spans="1:29" ht="39" hidden="1" customHeight="1" x14ac:dyDescent="0.2">
      <c r="A196" s="14" t="str">
        <f>Planning!A180</f>
        <v>I172</v>
      </c>
      <c r="B196" s="9">
        <f>Planning!B180</f>
        <v>0</v>
      </c>
      <c r="C196" s="9">
        <f>Planning!C180</f>
        <v>0</v>
      </c>
      <c r="D196" s="9">
        <f>Planning!D180</f>
        <v>0</v>
      </c>
      <c r="E196" s="3">
        <f>Planning!E180</f>
        <v>0</v>
      </c>
      <c r="F196" s="3" t="str">
        <f>IF(Planning!G180&lt;&gt;0,Planning!G180,"")</f>
        <v/>
      </c>
      <c r="G196" s="194">
        <f>Planning!H180</f>
        <v>0</v>
      </c>
      <c r="H196" s="4">
        <f>Planning!AP180</f>
        <v>0</v>
      </c>
      <c r="I196" s="198">
        <f ca="1">IF(OR(W196="1",AND(W196&lt;&gt;"1",G196=Lists!$A$17)),Y196,0)</f>
        <v>0</v>
      </c>
      <c r="J196" s="174"/>
      <c r="K196" s="32" t="str">
        <f ca="1">IF(AND(W196="2",G196&lt;&gt;Lists!$A$17),AA196,Z196)</f>
        <v/>
      </c>
      <c r="L196" s="33" t="str">
        <f t="shared" ca="1" si="30"/>
        <v/>
      </c>
      <c r="M196" s="5">
        <f>Planning!AQ180</f>
        <v>0</v>
      </c>
      <c r="N196" s="5">
        <f>'Month 11'!M196+'Month 11'!N196-'Month 11'!O196</f>
        <v>0</v>
      </c>
      <c r="O196" s="166"/>
      <c r="P196" s="32" t="str">
        <f t="shared" si="25"/>
        <v/>
      </c>
      <c r="Q196" s="33" t="str">
        <f t="shared" si="31"/>
        <v/>
      </c>
      <c r="R196" s="89">
        <f ca="1">SUMIFS($J$25:$J$224,$C$25:$C$224,$C196,$G$25:$G$224,Lists!$A$16)</f>
        <v>0</v>
      </c>
      <c r="S196" s="89">
        <f t="shared" si="26"/>
        <v>0</v>
      </c>
      <c r="U196" s="2" t="str">
        <f t="shared" si="27"/>
        <v/>
      </c>
      <c r="W196" s="2" t="str">
        <f>IF(C196=0,"",LEFT(INDEX(Lists!$H$5:$H$49,MATCH(C196,Lists!$G$5:$G$49,0),1),1))</f>
        <v/>
      </c>
      <c r="Y196" s="4">
        <f ca="1">'Month 11'!H196+'Month 11'!I196-'Month 11'!J196</f>
        <v>0</v>
      </c>
      <c r="Z196" s="2" t="str">
        <f t="shared" ca="1" si="28"/>
        <v/>
      </c>
      <c r="AA196" s="2" t="str">
        <f t="shared" ca="1" si="32"/>
        <v/>
      </c>
      <c r="AC196" s="627" t="str">
        <f t="shared" si="29"/>
        <v>0</v>
      </c>
    </row>
    <row r="197" spans="1:29" ht="39" hidden="1" customHeight="1" x14ac:dyDescent="0.2">
      <c r="A197" s="14" t="str">
        <f>Planning!A181</f>
        <v>I173</v>
      </c>
      <c r="B197" s="9">
        <f>Planning!B181</f>
        <v>0</v>
      </c>
      <c r="C197" s="9">
        <f>Planning!C181</f>
        <v>0</v>
      </c>
      <c r="D197" s="9">
        <f>Planning!D181</f>
        <v>0</v>
      </c>
      <c r="E197" s="3">
        <f>Planning!E181</f>
        <v>0</v>
      </c>
      <c r="F197" s="3" t="str">
        <f>IF(Planning!G181&lt;&gt;0,Planning!G181,"")</f>
        <v/>
      </c>
      <c r="G197" s="194">
        <f>Planning!H181</f>
        <v>0</v>
      </c>
      <c r="H197" s="4">
        <f>Planning!AP181</f>
        <v>0</v>
      </c>
      <c r="I197" s="198">
        <f ca="1">IF(OR(W197="1",AND(W197&lt;&gt;"1",G197=Lists!$A$17)),Y197,0)</f>
        <v>0</v>
      </c>
      <c r="J197" s="174"/>
      <c r="K197" s="32" t="str">
        <f ca="1">IF(AND(W197="2",G197&lt;&gt;Lists!$A$17),AA197,Z197)</f>
        <v/>
      </c>
      <c r="L197" s="33" t="str">
        <f t="shared" ca="1" si="30"/>
        <v/>
      </c>
      <c r="M197" s="5">
        <f>Planning!AQ181</f>
        <v>0</v>
      </c>
      <c r="N197" s="5">
        <f>'Month 11'!M197+'Month 11'!N197-'Month 11'!O197</f>
        <v>0</v>
      </c>
      <c r="O197" s="166"/>
      <c r="P197" s="32" t="str">
        <f t="shared" si="25"/>
        <v/>
      </c>
      <c r="Q197" s="33" t="str">
        <f t="shared" si="31"/>
        <v/>
      </c>
      <c r="R197" s="89">
        <f ca="1">SUMIFS($J$25:$J$224,$C$25:$C$224,$C197,$G$25:$G$224,Lists!$A$16)</f>
        <v>0</v>
      </c>
      <c r="S197" s="89">
        <f t="shared" si="26"/>
        <v>0</v>
      </c>
      <c r="U197" s="2" t="str">
        <f t="shared" si="27"/>
        <v/>
      </c>
      <c r="W197" s="2" t="str">
        <f>IF(C197=0,"",LEFT(INDEX(Lists!$H$5:$H$49,MATCH(C197,Lists!$G$5:$G$49,0),1),1))</f>
        <v/>
      </c>
      <c r="Y197" s="4">
        <f ca="1">'Month 11'!H197+'Month 11'!I197-'Month 11'!J197</f>
        <v>0</v>
      </c>
      <c r="Z197" s="2" t="str">
        <f t="shared" ca="1" si="28"/>
        <v/>
      </c>
      <c r="AA197" s="2" t="str">
        <f t="shared" ca="1" si="32"/>
        <v/>
      </c>
      <c r="AC197" s="627" t="str">
        <f t="shared" si="29"/>
        <v>0</v>
      </c>
    </row>
    <row r="198" spans="1:29" ht="39" hidden="1" customHeight="1" x14ac:dyDescent="0.2">
      <c r="A198" s="14" t="str">
        <f>Planning!A182</f>
        <v>I174</v>
      </c>
      <c r="B198" s="9">
        <f>Planning!B182</f>
        <v>0</v>
      </c>
      <c r="C198" s="9">
        <f>Planning!C182</f>
        <v>0</v>
      </c>
      <c r="D198" s="9">
        <f>Planning!D182</f>
        <v>0</v>
      </c>
      <c r="E198" s="3">
        <f>Planning!E182</f>
        <v>0</v>
      </c>
      <c r="F198" s="3" t="str">
        <f>IF(Planning!G182&lt;&gt;0,Planning!G182,"")</f>
        <v/>
      </c>
      <c r="G198" s="194">
        <f>Planning!H182</f>
        <v>0</v>
      </c>
      <c r="H198" s="4">
        <f>Planning!AP182</f>
        <v>0</v>
      </c>
      <c r="I198" s="198">
        <f ca="1">IF(OR(W198="1",AND(W198&lt;&gt;"1",G198=Lists!$A$17)),Y198,0)</f>
        <v>0</v>
      </c>
      <c r="J198" s="174"/>
      <c r="K198" s="32" t="str">
        <f ca="1">IF(AND(W198="2",G198&lt;&gt;Lists!$A$17),AA198,Z198)</f>
        <v/>
      </c>
      <c r="L198" s="33" t="str">
        <f t="shared" ca="1" si="30"/>
        <v/>
      </c>
      <c r="M198" s="5">
        <f>Planning!AQ182</f>
        <v>0</v>
      </c>
      <c r="N198" s="5">
        <f>'Month 11'!M198+'Month 11'!N198-'Month 11'!O198</f>
        <v>0</v>
      </c>
      <c r="O198" s="166"/>
      <c r="P198" s="32" t="str">
        <f t="shared" si="25"/>
        <v/>
      </c>
      <c r="Q198" s="33" t="str">
        <f t="shared" si="31"/>
        <v/>
      </c>
      <c r="R198" s="89">
        <f ca="1">SUMIFS($J$25:$J$224,$C$25:$C$224,$C198,$G$25:$G$224,Lists!$A$16)</f>
        <v>0</v>
      </c>
      <c r="S198" s="89">
        <f t="shared" si="26"/>
        <v>0</v>
      </c>
      <c r="U198" s="2" t="str">
        <f t="shared" si="27"/>
        <v/>
      </c>
      <c r="W198" s="2" t="str">
        <f>IF(C198=0,"",LEFT(INDEX(Lists!$H$5:$H$49,MATCH(C198,Lists!$G$5:$G$49,0),1),1))</f>
        <v/>
      </c>
      <c r="Y198" s="4">
        <f ca="1">'Month 11'!H198+'Month 11'!I198-'Month 11'!J198</f>
        <v>0</v>
      </c>
      <c r="Z198" s="2" t="str">
        <f t="shared" ca="1" si="28"/>
        <v/>
      </c>
      <c r="AA198" s="2" t="str">
        <f t="shared" ca="1" si="32"/>
        <v/>
      </c>
      <c r="AC198" s="627" t="str">
        <f t="shared" si="29"/>
        <v>0</v>
      </c>
    </row>
    <row r="199" spans="1:29" ht="39" hidden="1" customHeight="1" x14ac:dyDescent="0.2">
      <c r="A199" s="14" t="str">
        <f>Planning!A183</f>
        <v>I175</v>
      </c>
      <c r="B199" s="9">
        <f>Planning!B183</f>
        <v>0</v>
      </c>
      <c r="C199" s="9">
        <f>Planning!C183</f>
        <v>0</v>
      </c>
      <c r="D199" s="9">
        <f>Planning!D183</f>
        <v>0</v>
      </c>
      <c r="E199" s="3">
        <f>Planning!E183</f>
        <v>0</v>
      </c>
      <c r="F199" s="3" t="str">
        <f>IF(Planning!G183&lt;&gt;0,Planning!G183,"")</f>
        <v/>
      </c>
      <c r="G199" s="194">
        <f>Planning!H183</f>
        <v>0</v>
      </c>
      <c r="H199" s="4">
        <f>Planning!AP183</f>
        <v>0</v>
      </c>
      <c r="I199" s="198">
        <f ca="1">IF(OR(W199="1",AND(W199&lt;&gt;"1",G199=Lists!$A$17)),Y199,0)</f>
        <v>0</v>
      </c>
      <c r="J199" s="174"/>
      <c r="K199" s="32" t="str">
        <f ca="1">IF(AND(W199="2",G199&lt;&gt;Lists!$A$17),AA199,Z199)</f>
        <v/>
      </c>
      <c r="L199" s="33" t="str">
        <f t="shared" ca="1" si="30"/>
        <v/>
      </c>
      <c r="M199" s="5">
        <f>Planning!AQ183</f>
        <v>0</v>
      </c>
      <c r="N199" s="5">
        <f>'Month 11'!M199+'Month 11'!N199-'Month 11'!O199</f>
        <v>0</v>
      </c>
      <c r="O199" s="166"/>
      <c r="P199" s="32" t="str">
        <f t="shared" si="25"/>
        <v/>
      </c>
      <c r="Q199" s="33" t="str">
        <f t="shared" si="31"/>
        <v/>
      </c>
      <c r="R199" s="89">
        <f ca="1">SUMIFS($J$25:$J$224,$C$25:$C$224,$C199,$G$25:$G$224,Lists!$A$16)</f>
        <v>0</v>
      </c>
      <c r="S199" s="89">
        <f t="shared" si="26"/>
        <v>0</v>
      </c>
      <c r="U199" s="2" t="str">
        <f t="shared" si="27"/>
        <v/>
      </c>
      <c r="W199" s="2" t="str">
        <f>IF(C199=0,"",LEFT(INDEX(Lists!$H$5:$H$49,MATCH(C199,Lists!$G$5:$G$49,0),1),1))</f>
        <v/>
      </c>
      <c r="Y199" s="4">
        <f ca="1">'Month 11'!H199+'Month 11'!I199-'Month 11'!J199</f>
        <v>0</v>
      </c>
      <c r="Z199" s="2" t="str">
        <f t="shared" ca="1" si="28"/>
        <v/>
      </c>
      <c r="AA199" s="2" t="str">
        <f t="shared" ca="1" si="32"/>
        <v/>
      </c>
      <c r="AC199" s="627" t="str">
        <f t="shared" si="29"/>
        <v>0</v>
      </c>
    </row>
    <row r="200" spans="1:29" ht="39" hidden="1" customHeight="1" x14ac:dyDescent="0.2">
      <c r="A200" s="14" t="str">
        <f>Planning!A184</f>
        <v>I176</v>
      </c>
      <c r="B200" s="9">
        <f>Planning!B184</f>
        <v>0</v>
      </c>
      <c r="C200" s="9">
        <f>Planning!C184</f>
        <v>0</v>
      </c>
      <c r="D200" s="9">
        <f>Planning!D184</f>
        <v>0</v>
      </c>
      <c r="E200" s="3">
        <f>Planning!E184</f>
        <v>0</v>
      </c>
      <c r="F200" s="3" t="str">
        <f>IF(Planning!G184&lt;&gt;0,Planning!G184,"")</f>
        <v/>
      </c>
      <c r="G200" s="194">
        <f>Planning!H184</f>
        <v>0</v>
      </c>
      <c r="H200" s="4">
        <f>Planning!AP184</f>
        <v>0</v>
      </c>
      <c r="I200" s="198">
        <f ca="1">IF(OR(W200="1",AND(W200&lt;&gt;"1",G200=Lists!$A$17)),Y200,0)</f>
        <v>0</v>
      </c>
      <c r="J200" s="174"/>
      <c r="K200" s="32" t="str">
        <f ca="1">IF(AND(W200="2",G200&lt;&gt;Lists!$A$17),AA200,Z200)</f>
        <v/>
      </c>
      <c r="L200" s="33" t="str">
        <f t="shared" ca="1" si="30"/>
        <v/>
      </c>
      <c r="M200" s="5">
        <f>Planning!AQ184</f>
        <v>0</v>
      </c>
      <c r="N200" s="5">
        <f>'Month 11'!M200+'Month 11'!N200-'Month 11'!O200</f>
        <v>0</v>
      </c>
      <c r="O200" s="166"/>
      <c r="P200" s="32" t="str">
        <f t="shared" si="25"/>
        <v/>
      </c>
      <c r="Q200" s="33" t="str">
        <f t="shared" si="31"/>
        <v/>
      </c>
      <c r="R200" s="89">
        <f ca="1">SUMIFS($J$25:$J$224,$C$25:$C$224,$C200,$G$25:$G$224,Lists!$A$16)</f>
        <v>0</v>
      </c>
      <c r="S200" s="89">
        <f t="shared" si="26"/>
        <v>0</v>
      </c>
      <c r="U200" s="2" t="str">
        <f t="shared" si="27"/>
        <v/>
      </c>
      <c r="W200" s="2" t="str">
        <f>IF(C200=0,"",LEFT(INDEX(Lists!$H$5:$H$49,MATCH(C200,Lists!$G$5:$G$49,0),1),1))</f>
        <v/>
      </c>
      <c r="Y200" s="4">
        <f ca="1">'Month 11'!H200+'Month 11'!I200-'Month 11'!J200</f>
        <v>0</v>
      </c>
      <c r="Z200" s="2" t="str">
        <f t="shared" ca="1" si="28"/>
        <v/>
      </c>
      <c r="AA200" s="2" t="str">
        <f t="shared" ca="1" si="32"/>
        <v/>
      </c>
      <c r="AC200" s="627" t="str">
        <f t="shared" si="29"/>
        <v>0</v>
      </c>
    </row>
    <row r="201" spans="1:29" ht="39" hidden="1" customHeight="1" x14ac:dyDescent="0.2">
      <c r="A201" s="14" t="str">
        <f>Planning!A185</f>
        <v>I177</v>
      </c>
      <c r="B201" s="9">
        <f>Planning!B185</f>
        <v>0</v>
      </c>
      <c r="C201" s="9">
        <f>Planning!C185</f>
        <v>0</v>
      </c>
      <c r="D201" s="9">
        <f>Planning!D185</f>
        <v>0</v>
      </c>
      <c r="E201" s="3">
        <f>Planning!E185</f>
        <v>0</v>
      </c>
      <c r="F201" s="3" t="str">
        <f>IF(Planning!G185&lt;&gt;0,Planning!G185,"")</f>
        <v/>
      </c>
      <c r="G201" s="194">
        <f>Planning!H185</f>
        <v>0</v>
      </c>
      <c r="H201" s="4">
        <f>Planning!AP185</f>
        <v>0</v>
      </c>
      <c r="I201" s="198">
        <f ca="1">IF(OR(W201="1",AND(W201&lt;&gt;"1",G201=Lists!$A$17)),Y201,0)</f>
        <v>0</v>
      </c>
      <c r="J201" s="174"/>
      <c r="K201" s="32" t="str">
        <f ca="1">IF(AND(W201="2",G201&lt;&gt;Lists!$A$17),AA201,Z201)</f>
        <v/>
      </c>
      <c r="L201" s="33" t="str">
        <f t="shared" ca="1" si="30"/>
        <v/>
      </c>
      <c r="M201" s="5">
        <f>Planning!AQ185</f>
        <v>0</v>
      </c>
      <c r="N201" s="5">
        <f>'Month 11'!M201+'Month 11'!N201-'Month 11'!O201</f>
        <v>0</v>
      </c>
      <c r="O201" s="166"/>
      <c r="P201" s="32" t="str">
        <f t="shared" si="25"/>
        <v/>
      </c>
      <c r="Q201" s="33" t="str">
        <f t="shared" si="31"/>
        <v/>
      </c>
      <c r="R201" s="89">
        <f ca="1">SUMIFS($J$25:$J$224,$C$25:$C$224,$C201,$G$25:$G$224,Lists!$A$16)</f>
        <v>0</v>
      </c>
      <c r="S201" s="89">
        <f t="shared" si="26"/>
        <v>0</v>
      </c>
      <c r="U201" s="2" t="str">
        <f t="shared" si="27"/>
        <v/>
      </c>
      <c r="W201" s="2" t="str">
        <f>IF(C201=0,"",LEFT(INDEX(Lists!$H$5:$H$49,MATCH(C201,Lists!$G$5:$G$49,0),1),1))</f>
        <v/>
      </c>
      <c r="Y201" s="4">
        <f ca="1">'Month 11'!H201+'Month 11'!I201-'Month 11'!J201</f>
        <v>0</v>
      </c>
      <c r="Z201" s="2" t="str">
        <f t="shared" ca="1" si="28"/>
        <v/>
      </c>
      <c r="AA201" s="2" t="str">
        <f t="shared" ca="1" si="32"/>
        <v/>
      </c>
      <c r="AC201" s="627" t="str">
        <f t="shared" si="29"/>
        <v>0</v>
      </c>
    </row>
    <row r="202" spans="1:29" ht="39" hidden="1" customHeight="1" x14ac:dyDescent="0.2">
      <c r="A202" s="14" t="str">
        <f>Planning!A186</f>
        <v>I178</v>
      </c>
      <c r="B202" s="9">
        <f>Planning!B186</f>
        <v>0</v>
      </c>
      <c r="C202" s="9">
        <f>Planning!C186</f>
        <v>0</v>
      </c>
      <c r="D202" s="9">
        <f>Planning!D186</f>
        <v>0</v>
      </c>
      <c r="E202" s="3">
        <f>Planning!E186</f>
        <v>0</v>
      </c>
      <c r="F202" s="3" t="str">
        <f>IF(Planning!G186&lt;&gt;0,Planning!G186,"")</f>
        <v/>
      </c>
      <c r="G202" s="194">
        <f>Planning!H186</f>
        <v>0</v>
      </c>
      <c r="H202" s="4">
        <f>Planning!AP186</f>
        <v>0</v>
      </c>
      <c r="I202" s="198">
        <f ca="1">IF(OR(W202="1",AND(W202&lt;&gt;"1",G202=Lists!$A$17)),Y202,0)</f>
        <v>0</v>
      </c>
      <c r="J202" s="174"/>
      <c r="K202" s="32" t="str">
        <f ca="1">IF(AND(W202="2",G202&lt;&gt;Lists!$A$17),AA202,Z202)</f>
        <v/>
      </c>
      <c r="L202" s="33" t="str">
        <f t="shared" ca="1" si="30"/>
        <v/>
      </c>
      <c r="M202" s="5">
        <f>Planning!AQ186</f>
        <v>0</v>
      </c>
      <c r="N202" s="5">
        <f>'Month 11'!M202+'Month 11'!N202-'Month 11'!O202</f>
        <v>0</v>
      </c>
      <c r="O202" s="166"/>
      <c r="P202" s="32" t="str">
        <f t="shared" si="25"/>
        <v/>
      </c>
      <c r="Q202" s="33" t="str">
        <f t="shared" si="31"/>
        <v/>
      </c>
      <c r="R202" s="89">
        <f ca="1">SUMIFS($J$25:$J$224,$C$25:$C$224,$C202,$G$25:$G$224,Lists!$A$16)</f>
        <v>0</v>
      </c>
      <c r="S202" s="89">
        <f t="shared" si="26"/>
        <v>0</v>
      </c>
      <c r="U202" s="2" t="str">
        <f t="shared" si="27"/>
        <v/>
      </c>
      <c r="W202" s="2" t="str">
        <f>IF(C202=0,"",LEFT(INDEX(Lists!$H$5:$H$49,MATCH(C202,Lists!$G$5:$G$49,0),1),1))</f>
        <v/>
      </c>
      <c r="Y202" s="4">
        <f ca="1">'Month 11'!H202+'Month 11'!I202-'Month 11'!J202</f>
        <v>0</v>
      </c>
      <c r="Z202" s="2" t="str">
        <f t="shared" ca="1" si="28"/>
        <v/>
      </c>
      <c r="AA202" s="2" t="str">
        <f t="shared" ca="1" si="32"/>
        <v/>
      </c>
      <c r="AC202" s="627" t="str">
        <f t="shared" si="29"/>
        <v>0</v>
      </c>
    </row>
    <row r="203" spans="1:29" ht="39" hidden="1" customHeight="1" x14ac:dyDescent="0.2">
      <c r="A203" s="14" t="str">
        <f>Planning!A187</f>
        <v>I179</v>
      </c>
      <c r="B203" s="9">
        <f>Planning!B187</f>
        <v>0</v>
      </c>
      <c r="C203" s="9">
        <f>Planning!C187</f>
        <v>0</v>
      </c>
      <c r="D203" s="9">
        <f>Planning!D187</f>
        <v>0</v>
      </c>
      <c r="E203" s="3">
        <f>Planning!E187</f>
        <v>0</v>
      </c>
      <c r="F203" s="3" t="str">
        <f>IF(Planning!G187&lt;&gt;0,Planning!G187,"")</f>
        <v/>
      </c>
      <c r="G203" s="194">
        <f>Planning!H187</f>
        <v>0</v>
      </c>
      <c r="H203" s="4">
        <f>Planning!AP187</f>
        <v>0</v>
      </c>
      <c r="I203" s="198">
        <f ca="1">IF(OR(W203="1",AND(W203&lt;&gt;"1",G203=Lists!$A$17)),Y203,0)</f>
        <v>0</v>
      </c>
      <c r="J203" s="174"/>
      <c r="K203" s="32" t="str">
        <f ca="1">IF(AND(W203="2",G203&lt;&gt;Lists!$A$17),AA203,Z203)</f>
        <v/>
      </c>
      <c r="L203" s="33" t="str">
        <f t="shared" ca="1" si="30"/>
        <v/>
      </c>
      <c r="M203" s="5">
        <f>Planning!AQ187</f>
        <v>0</v>
      </c>
      <c r="N203" s="5">
        <f>'Month 11'!M203+'Month 11'!N203-'Month 11'!O203</f>
        <v>0</v>
      </c>
      <c r="O203" s="166"/>
      <c r="P203" s="32" t="str">
        <f t="shared" si="25"/>
        <v/>
      </c>
      <c r="Q203" s="33" t="str">
        <f t="shared" si="31"/>
        <v/>
      </c>
      <c r="R203" s="89">
        <f ca="1">SUMIFS($J$25:$J$224,$C$25:$C$224,$C203,$G$25:$G$224,Lists!$A$16)</f>
        <v>0</v>
      </c>
      <c r="S203" s="89">
        <f t="shared" si="26"/>
        <v>0</v>
      </c>
      <c r="U203" s="2" t="str">
        <f t="shared" si="27"/>
        <v/>
      </c>
      <c r="W203" s="2" t="str">
        <f>IF(C203=0,"",LEFT(INDEX(Lists!$H$5:$H$49,MATCH(C203,Lists!$G$5:$G$49,0),1),1))</f>
        <v/>
      </c>
      <c r="Y203" s="4">
        <f ca="1">'Month 11'!H203+'Month 11'!I203-'Month 11'!J203</f>
        <v>0</v>
      </c>
      <c r="Z203" s="2" t="str">
        <f t="shared" ca="1" si="28"/>
        <v/>
      </c>
      <c r="AA203" s="2" t="str">
        <f t="shared" ca="1" si="32"/>
        <v/>
      </c>
      <c r="AC203" s="627" t="str">
        <f t="shared" si="29"/>
        <v>0</v>
      </c>
    </row>
    <row r="204" spans="1:29" ht="39" hidden="1" customHeight="1" x14ac:dyDescent="0.2">
      <c r="A204" s="14" t="str">
        <f>Planning!A188</f>
        <v>I180</v>
      </c>
      <c r="B204" s="9">
        <f>Planning!B188</f>
        <v>0</v>
      </c>
      <c r="C204" s="9">
        <f>Planning!C188</f>
        <v>0</v>
      </c>
      <c r="D204" s="9">
        <f>Planning!D188</f>
        <v>0</v>
      </c>
      <c r="E204" s="3">
        <f>Planning!E188</f>
        <v>0</v>
      </c>
      <c r="F204" s="3" t="str">
        <f>IF(Planning!G188&lt;&gt;0,Planning!G188,"")</f>
        <v/>
      </c>
      <c r="G204" s="194">
        <f>Planning!H188</f>
        <v>0</v>
      </c>
      <c r="H204" s="4">
        <f>Planning!AP188</f>
        <v>0</v>
      </c>
      <c r="I204" s="198">
        <f ca="1">IF(OR(W204="1",AND(W204&lt;&gt;"1",G204=Lists!$A$17)),Y204,0)</f>
        <v>0</v>
      </c>
      <c r="J204" s="174"/>
      <c r="K204" s="32" t="str">
        <f ca="1">IF(AND(W204="2",G204&lt;&gt;Lists!$A$17),AA204,Z204)</f>
        <v/>
      </c>
      <c r="L204" s="33" t="str">
        <f t="shared" ca="1" si="30"/>
        <v/>
      </c>
      <c r="M204" s="5">
        <f>Planning!AQ188</f>
        <v>0</v>
      </c>
      <c r="N204" s="5">
        <f>'Month 11'!M204+'Month 11'!N204-'Month 11'!O204</f>
        <v>0</v>
      </c>
      <c r="O204" s="166"/>
      <c r="P204" s="32" t="str">
        <f t="shared" si="25"/>
        <v/>
      </c>
      <c r="Q204" s="33" t="str">
        <f t="shared" si="31"/>
        <v/>
      </c>
      <c r="R204" s="89">
        <f ca="1">SUMIFS($J$25:$J$224,$C$25:$C$224,$C204,$G$25:$G$224,Lists!$A$16)</f>
        <v>0</v>
      </c>
      <c r="S204" s="89">
        <f t="shared" si="26"/>
        <v>0</v>
      </c>
      <c r="U204" s="2" t="str">
        <f t="shared" si="27"/>
        <v/>
      </c>
      <c r="W204" s="2" t="str">
        <f>IF(C204=0,"",LEFT(INDEX(Lists!$H$5:$H$49,MATCH(C204,Lists!$G$5:$G$49,0),1),1))</f>
        <v/>
      </c>
      <c r="Y204" s="4">
        <f ca="1">'Month 11'!H204+'Month 11'!I204-'Month 11'!J204</f>
        <v>0</v>
      </c>
      <c r="Z204" s="2" t="str">
        <f t="shared" ca="1" si="28"/>
        <v/>
      </c>
      <c r="AA204" s="2" t="str">
        <f t="shared" ca="1" si="32"/>
        <v/>
      </c>
      <c r="AC204" s="627" t="str">
        <f t="shared" si="29"/>
        <v>0</v>
      </c>
    </row>
    <row r="205" spans="1:29" ht="39" hidden="1" customHeight="1" x14ac:dyDescent="0.2">
      <c r="A205" s="14" t="str">
        <f>Planning!A189</f>
        <v>I181</v>
      </c>
      <c r="B205" s="9">
        <f>Planning!B189</f>
        <v>0</v>
      </c>
      <c r="C205" s="9">
        <f>Planning!C189</f>
        <v>0</v>
      </c>
      <c r="D205" s="9">
        <f>Planning!D189</f>
        <v>0</v>
      </c>
      <c r="E205" s="3">
        <f>Planning!E189</f>
        <v>0</v>
      </c>
      <c r="F205" s="3" t="str">
        <f>IF(Planning!G189&lt;&gt;0,Planning!G189,"")</f>
        <v/>
      </c>
      <c r="G205" s="194">
        <f>Planning!H189</f>
        <v>0</v>
      </c>
      <c r="H205" s="4">
        <f>Planning!AP189</f>
        <v>0</v>
      </c>
      <c r="I205" s="198">
        <f ca="1">IF(OR(W205="1",AND(W205&lt;&gt;"1",G205=Lists!$A$17)),Y205,0)</f>
        <v>0</v>
      </c>
      <c r="J205" s="174"/>
      <c r="K205" s="32" t="str">
        <f ca="1">IF(AND(W205="2",G205&lt;&gt;Lists!$A$17),AA205,Z205)</f>
        <v/>
      </c>
      <c r="L205" s="33" t="str">
        <f t="shared" ca="1" si="30"/>
        <v/>
      </c>
      <c r="M205" s="5">
        <f>Planning!AQ189</f>
        <v>0</v>
      </c>
      <c r="N205" s="5">
        <f>'Month 11'!M205+'Month 11'!N205-'Month 11'!O205</f>
        <v>0</v>
      </c>
      <c r="O205" s="166"/>
      <c r="P205" s="32" t="str">
        <f t="shared" si="25"/>
        <v/>
      </c>
      <c r="Q205" s="33" t="str">
        <f t="shared" si="31"/>
        <v/>
      </c>
      <c r="R205" s="89">
        <f ca="1">SUMIFS($J$25:$J$224,$C$25:$C$224,$C205,$G$25:$G$224,Lists!$A$16)</f>
        <v>0</v>
      </c>
      <c r="S205" s="89">
        <f t="shared" si="26"/>
        <v>0</v>
      </c>
      <c r="U205" s="2" t="str">
        <f t="shared" si="27"/>
        <v/>
      </c>
      <c r="W205" s="2" t="str">
        <f>IF(C205=0,"",LEFT(INDEX(Lists!$H$5:$H$49,MATCH(C205,Lists!$G$5:$G$49,0),1),1))</f>
        <v/>
      </c>
      <c r="Y205" s="4">
        <f ca="1">'Month 11'!H205+'Month 11'!I205-'Month 11'!J205</f>
        <v>0</v>
      </c>
      <c r="Z205" s="2" t="str">
        <f t="shared" ca="1" si="28"/>
        <v/>
      </c>
      <c r="AA205" s="2" t="str">
        <f t="shared" ca="1" si="32"/>
        <v/>
      </c>
      <c r="AC205" s="627" t="str">
        <f t="shared" si="29"/>
        <v>0</v>
      </c>
    </row>
    <row r="206" spans="1:29" ht="39" hidden="1" customHeight="1" x14ac:dyDescent="0.2">
      <c r="A206" s="14" t="str">
        <f>Planning!A190</f>
        <v>I182</v>
      </c>
      <c r="B206" s="9">
        <f>Planning!B190</f>
        <v>0</v>
      </c>
      <c r="C206" s="9">
        <f>Planning!C190</f>
        <v>0</v>
      </c>
      <c r="D206" s="9">
        <f>Planning!D190</f>
        <v>0</v>
      </c>
      <c r="E206" s="3">
        <f>Planning!E190</f>
        <v>0</v>
      </c>
      <c r="F206" s="3" t="str">
        <f>IF(Planning!G190&lt;&gt;0,Planning!G190,"")</f>
        <v/>
      </c>
      <c r="G206" s="194">
        <f>Planning!H190</f>
        <v>0</v>
      </c>
      <c r="H206" s="4">
        <f>Planning!AP190</f>
        <v>0</v>
      </c>
      <c r="I206" s="198">
        <f ca="1">IF(OR(W206="1",AND(W206&lt;&gt;"1",G206=Lists!$A$17)),Y206,0)</f>
        <v>0</v>
      </c>
      <c r="J206" s="174"/>
      <c r="K206" s="32" t="str">
        <f ca="1">IF(AND(W206="2",G206&lt;&gt;Lists!$A$17),AA206,Z206)</f>
        <v/>
      </c>
      <c r="L206" s="33" t="str">
        <f t="shared" ca="1" si="30"/>
        <v/>
      </c>
      <c r="M206" s="5">
        <f>Planning!AQ190</f>
        <v>0</v>
      </c>
      <c r="N206" s="5">
        <f>'Month 11'!M206+'Month 11'!N206-'Month 11'!O206</f>
        <v>0</v>
      </c>
      <c r="O206" s="166"/>
      <c r="P206" s="32" t="str">
        <f t="shared" si="25"/>
        <v/>
      </c>
      <c r="Q206" s="33" t="str">
        <f t="shared" si="31"/>
        <v/>
      </c>
      <c r="R206" s="89">
        <f ca="1">SUMIFS($J$25:$J$224,$C$25:$C$224,$C206,$G$25:$G$224,Lists!$A$16)</f>
        <v>0</v>
      </c>
      <c r="S206" s="89">
        <f t="shared" si="26"/>
        <v>0</v>
      </c>
      <c r="U206" s="2" t="str">
        <f t="shared" si="27"/>
        <v/>
      </c>
      <c r="W206" s="2" t="str">
        <f>IF(C206=0,"",LEFT(INDEX(Lists!$H$5:$H$49,MATCH(C206,Lists!$G$5:$G$49,0),1),1))</f>
        <v/>
      </c>
      <c r="Y206" s="4">
        <f ca="1">'Month 11'!H206+'Month 11'!I206-'Month 11'!J206</f>
        <v>0</v>
      </c>
      <c r="Z206" s="2" t="str">
        <f t="shared" ca="1" si="28"/>
        <v/>
      </c>
      <c r="AA206" s="2" t="str">
        <f t="shared" ca="1" si="32"/>
        <v/>
      </c>
      <c r="AC206" s="627" t="str">
        <f t="shared" si="29"/>
        <v>0</v>
      </c>
    </row>
    <row r="207" spans="1:29" ht="39" hidden="1" customHeight="1" x14ac:dyDescent="0.2">
      <c r="A207" s="14" t="str">
        <f>Planning!A191</f>
        <v>I183</v>
      </c>
      <c r="B207" s="9">
        <f>Planning!B191</f>
        <v>0</v>
      </c>
      <c r="C207" s="9">
        <f>Planning!C191</f>
        <v>0</v>
      </c>
      <c r="D207" s="9">
        <f>Planning!D191</f>
        <v>0</v>
      </c>
      <c r="E207" s="3">
        <f>Planning!E191</f>
        <v>0</v>
      </c>
      <c r="F207" s="3" t="str">
        <f>IF(Planning!G191&lt;&gt;0,Planning!G191,"")</f>
        <v/>
      </c>
      <c r="G207" s="194">
        <f>Planning!H191</f>
        <v>0</v>
      </c>
      <c r="H207" s="4">
        <f>Planning!AP191</f>
        <v>0</v>
      </c>
      <c r="I207" s="198">
        <f ca="1">IF(OR(W207="1",AND(W207&lt;&gt;"1",G207=Lists!$A$17)),Y207,0)</f>
        <v>0</v>
      </c>
      <c r="J207" s="174"/>
      <c r="K207" s="32" t="str">
        <f ca="1">IF(AND(W207="2",G207&lt;&gt;Lists!$A$17),AA207,Z207)</f>
        <v/>
      </c>
      <c r="L207" s="33" t="str">
        <f t="shared" ca="1" si="30"/>
        <v/>
      </c>
      <c r="M207" s="5">
        <f>Planning!AQ191</f>
        <v>0</v>
      </c>
      <c r="N207" s="5">
        <f>'Month 11'!M207+'Month 11'!N207-'Month 11'!O207</f>
        <v>0</v>
      </c>
      <c r="O207" s="166"/>
      <c r="P207" s="32" t="str">
        <f t="shared" si="25"/>
        <v/>
      </c>
      <c r="Q207" s="33" t="str">
        <f t="shared" si="31"/>
        <v/>
      </c>
      <c r="R207" s="89">
        <f ca="1">SUMIFS($J$25:$J$224,$C$25:$C$224,$C207,$G$25:$G$224,Lists!$A$16)</f>
        <v>0</v>
      </c>
      <c r="S207" s="89">
        <f t="shared" si="26"/>
        <v>0</v>
      </c>
      <c r="U207" s="2" t="str">
        <f t="shared" si="27"/>
        <v/>
      </c>
      <c r="W207" s="2" t="str">
        <f>IF(C207=0,"",LEFT(INDEX(Lists!$H$5:$H$49,MATCH(C207,Lists!$G$5:$G$49,0),1),1))</f>
        <v/>
      </c>
      <c r="Y207" s="4">
        <f ca="1">'Month 11'!H207+'Month 11'!I207-'Month 11'!J207</f>
        <v>0</v>
      </c>
      <c r="Z207" s="2" t="str">
        <f t="shared" ca="1" si="28"/>
        <v/>
      </c>
      <c r="AA207" s="2" t="str">
        <f t="shared" ca="1" si="32"/>
        <v/>
      </c>
      <c r="AC207" s="627" t="str">
        <f t="shared" si="29"/>
        <v>0</v>
      </c>
    </row>
    <row r="208" spans="1:29" ht="39" hidden="1" customHeight="1" x14ac:dyDescent="0.2">
      <c r="A208" s="14" t="str">
        <f>Planning!A192</f>
        <v>I184</v>
      </c>
      <c r="B208" s="9">
        <f>Planning!B192</f>
        <v>0</v>
      </c>
      <c r="C208" s="9">
        <f>Planning!C192</f>
        <v>0</v>
      </c>
      <c r="D208" s="9">
        <f>Planning!D192</f>
        <v>0</v>
      </c>
      <c r="E208" s="3">
        <f>Planning!E192</f>
        <v>0</v>
      </c>
      <c r="F208" s="3" t="str">
        <f>IF(Planning!G192&lt;&gt;0,Planning!G192,"")</f>
        <v/>
      </c>
      <c r="G208" s="194">
        <f>Planning!H192</f>
        <v>0</v>
      </c>
      <c r="H208" s="4">
        <f>Planning!AP192</f>
        <v>0</v>
      </c>
      <c r="I208" s="198">
        <f ca="1">IF(OR(W208="1",AND(W208&lt;&gt;"1",G208=Lists!$A$17)),Y208,0)</f>
        <v>0</v>
      </c>
      <c r="J208" s="174"/>
      <c r="K208" s="32" t="str">
        <f ca="1">IF(AND(W208="2",G208&lt;&gt;Lists!$A$17),AA208,Z208)</f>
        <v/>
      </c>
      <c r="L208" s="33" t="str">
        <f t="shared" ca="1" si="30"/>
        <v/>
      </c>
      <c r="M208" s="5">
        <f>Planning!AQ192</f>
        <v>0</v>
      </c>
      <c r="N208" s="5">
        <f>'Month 11'!M208+'Month 11'!N208-'Month 11'!O208</f>
        <v>0</v>
      </c>
      <c r="O208" s="166"/>
      <c r="P208" s="32" t="str">
        <f t="shared" si="25"/>
        <v/>
      </c>
      <c r="Q208" s="33" t="str">
        <f t="shared" si="31"/>
        <v/>
      </c>
      <c r="R208" s="89">
        <f ca="1">SUMIFS($J$25:$J$224,$C$25:$C$224,$C208,$G$25:$G$224,Lists!$A$16)</f>
        <v>0</v>
      </c>
      <c r="S208" s="89">
        <f t="shared" si="26"/>
        <v>0</v>
      </c>
      <c r="U208" s="2" t="str">
        <f t="shared" si="27"/>
        <v/>
      </c>
      <c r="W208" s="2" t="str">
        <f>IF(C208=0,"",LEFT(INDEX(Lists!$H$5:$H$49,MATCH(C208,Lists!$G$5:$G$49,0),1),1))</f>
        <v/>
      </c>
      <c r="Y208" s="4">
        <f ca="1">'Month 11'!H208+'Month 11'!I208-'Month 11'!J208</f>
        <v>0</v>
      </c>
      <c r="Z208" s="2" t="str">
        <f t="shared" ca="1" si="28"/>
        <v/>
      </c>
      <c r="AA208" s="2" t="str">
        <f t="shared" ca="1" si="32"/>
        <v/>
      </c>
      <c r="AC208" s="627" t="str">
        <f t="shared" si="29"/>
        <v>0</v>
      </c>
    </row>
    <row r="209" spans="1:29" ht="39" hidden="1" customHeight="1" x14ac:dyDescent="0.2">
      <c r="A209" s="14" t="str">
        <f>Planning!A193</f>
        <v>I185</v>
      </c>
      <c r="B209" s="9">
        <f>Planning!B193</f>
        <v>0</v>
      </c>
      <c r="C209" s="9">
        <f>Planning!C193</f>
        <v>0</v>
      </c>
      <c r="D209" s="9">
        <f>Planning!D193</f>
        <v>0</v>
      </c>
      <c r="E209" s="3">
        <f>Planning!E193</f>
        <v>0</v>
      </c>
      <c r="F209" s="3" t="str">
        <f>IF(Planning!G193&lt;&gt;0,Planning!G193,"")</f>
        <v/>
      </c>
      <c r="G209" s="194">
        <f>Planning!H193</f>
        <v>0</v>
      </c>
      <c r="H209" s="4">
        <f>Planning!AP193</f>
        <v>0</v>
      </c>
      <c r="I209" s="198">
        <f ca="1">IF(OR(W209="1",AND(W209&lt;&gt;"1",G209=Lists!$A$17)),Y209,0)</f>
        <v>0</v>
      </c>
      <c r="J209" s="174"/>
      <c r="K209" s="32" t="str">
        <f ca="1">IF(AND(W209="2",G209&lt;&gt;Lists!$A$17),AA209,Z209)</f>
        <v/>
      </c>
      <c r="L209" s="33" t="str">
        <f t="shared" ca="1" si="30"/>
        <v/>
      </c>
      <c r="M209" s="5">
        <f>Planning!AQ193</f>
        <v>0</v>
      </c>
      <c r="N209" s="5">
        <f>'Month 11'!M209+'Month 11'!N209-'Month 11'!O209</f>
        <v>0</v>
      </c>
      <c r="O209" s="166"/>
      <c r="P209" s="32" t="str">
        <f t="shared" si="25"/>
        <v/>
      </c>
      <c r="Q209" s="33" t="str">
        <f t="shared" si="31"/>
        <v/>
      </c>
      <c r="R209" s="89">
        <f ca="1">SUMIFS($J$25:$J$224,$C$25:$C$224,$C209,$G$25:$G$224,Lists!$A$16)</f>
        <v>0</v>
      </c>
      <c r="S209" s="89">
        <f t="shared" si="26"/>
        <v>0</v>
      </c>
      <c r="U209" s="2" t="str">
        <f t="shared" si="27"/>
        <v/>
      </c>
      <c r="W209" s="2" t="str">
        <f>IF(C209=0,"",LEFT(INDEX(Lists!$H$5:$H$49,MATCH(C209,Lists!$G$5:$G$49,0),1),1))</f>
        <v/>
      </c>
      <c r="Y209" s="4">
        <f ca="1">'Month 11'!H209+'Month 11'!I209-'Month 11'!J209</f>
        <v>0</v>
      </c>
      <c r="Z209" s="2" t="str">
        <f t="shared" ca="1" si="28"/>
        <v/>
      </c>
      <c r="AA209" s="2" t="str">
        <f t="shared" ca="1" si="32"/>
        <v/>
      </c>
      <c r="AC209" s="627" t="str">
        <f t="shared" si="29"/>
        <v>0</v>
      </c>
    </row>
    <row r="210" spans="1:29" ht="39" hidden="1" customHeight="1" x14ac:dyDescent="0.2">
      <c r="A210" s="14" t="str">
        <f>Planning!A194</f>
        <v>I186</v>
      </c>
      <c r="B210" s="9">
        <f>Planning!B194</f>
        <v>0</v>
      </c>
      <c r="C210" s="9">
        <f>Planning!C194</f>
        <v>0</v>
      </c>
      <c r="D210" s="9">
        <f>Planning!D194</f>
        <v>0</v>
      </c>
      <c r="E210" s="3">
        <f>Planning!E194</f>
        <v>0</v>
      </c>
      <c r="F210" s="3" t="str">
        <f>IF(Planning!G194&lt;&gt;0,Planning!G194,"")</f>
        <v/>
      </c>
      <c r="G210" s="194">
        <f>Planning!H194</f>
        <v>0</v>
      </c>
      <c r="H210" s="4">
        <f>Planning!AP194</f>
        <v>0</v>
      </c>
      <c r="I210" s="198">
        <f ca="1">IF(OR(W210="1",AND(W210&lt;&gt;"1",G210=Lists!$A$17)),Y210,0)</f>
        <v>0</v>
      </c>
      <c r="J210" s="174"/>
      <c r="K210" s="32" t="str">
        <f ca="1">IF(AND(W210="2",G210&lt;&gt;Lists!$A$17),AA210,Z210)</f>
        <v/>
      </c>
      <c r="L210" s="33" t="str">
        <f t="shared" ca="1" si="30"/>
        <v/>
      </c>
      <c r="M210" s="5">
        <f>Planning!AQ194</f>
        <v>0</v>
      </c>
      <c r="N210" s="5">
        <f>'Month 11'!M210+'Month 11'!N210-'Month 11'!O210</f>
        <v>0</v>
      </c>
      <c r="O210" s="166"/>
      <c r="P210" s="32" t="str">
        <f t="shared" si="25"/>
        <v/>
      </c>
      <c r="Q210" s="33" t="str">
        <f t="shared" si="31"/>
        <v/>
      </c>
      <c r="R210" s="89">
        <f ca="1">SUMIFS($J$25:$J$224,$C$25:$C$224,$C210,$G$25:$G$224,Lists!$A$16)</f>
        <v>0</v>
      </c>
      <c r="S210" s="89">
        <f t="shared" si="26"/>
        <v>0</v>
      </c>
      <c r="U210" s="2" t="str">
        <f t="shared" si="27"/>
        <v/>
      </c>
      <c r="W210" s="2" t="str">
        <f>IF(C210=0,"",LEFT(INDEX(Lists!$H$5:$H$49,MATCH(C210,Lists!$G$5:$G$49,0),1),1))</f>
        <v/>
      </c>
      <c r="Y210" s="4">
        <f ca="1">'Month 11'!H210+'Month 11'!I210-'Month 11'!J210</f>
        <v>0</v>
      </c>
      <c r="Z210" s="2" t="str">
        <f t="shared" ca="1" si="28"/>
        <v/>
      </c>
      <c r="AA210" s="2" t="str">
        <f t="shared" ca="1" si="32"/>
        <v/>
      </c>
      <c r="AC210" s="627" t="str">
        <f t="shared" si="29"/>
        <v>0</v>
      </c>
    </row>
    <row r="211" spans="1:29" ht="39" hidden="1" customHeight="1" x14ac:dyDescent="0.2">
      <c r="A211" s="14" t="str">
        <f>Planning!A195</f>
        <v>I187</v>
      </c>
      <c r="B211" s="9">
        <f>Planning!B195</f>
        <v>0</v>
      </c>
      <c r="C211" s="9">
        <f>Planning!C195</f>
        <v>0</v>
      </c>
      <c r="D211" s="9">
        <f>Planning!D195</f>
        <v>0</v>
      </c>
      <c r="E211" s="3">
        <f>Planning!E195</f>
        <v>0</v>
      </c>
      <c r="F211" s="3" t="str">
        <f>IF(Planning!G195&lt;&gt;0,Planning!G195,"")</f>
        <v/>
      </c>
      <c r="G211" s="194">
        <f>Planning!H195</f>
        <v>0</v>
      </c>
      <c r="H211" s="4">
        <f>Planning!AP195</f>
        <v>0</v>
      </c>
      <c r="I211" s="198">
        <f ca="1">IF(OR(W211="1",AND(W211&lt;&gt;"1",G211=Lists!$A$17)),Y211,0)</f>
        <v>0</v>
      </c>
      <c r="J211" s="174"/>
      <c r="K211" s="32" t="str">
        <f ca="1">IF(AND(W211="2",G211&lt;&gt;Lists!$A$17),AA211,Z211)</f>
        <v/>
      </c>
      <c r="L211" s="33" t="str">
        <f t="shared" ca="1" si="30"/>
        <v/>
      </c>
      <c r="M211" s="5">
        <f>Planning!AQ195</f>
        <v>0</v>
      </c>
      <c r="N211" s="5">
        <f>'Month 11'!M211+'Month 11'!N211-'Month 11'!O211</f>
        <v>0</v>
      </c>
      <c r="O211" s="166"/>
      <c r="P211" s="32" t="str">
        <f t="shared" si="25"/>
        <v/>
      </c>
      <c r="Q211" s="33" t="str">
        <f t="shared" si="31"/>
        <v/>
      </c>
      <c r="R211" s="89">
        <f ca="1">SUMIFS($J$25:$J$224,$C$25:$C$224,$C211,$G$25:$G$224,Lists!$A$16)</f>
        <v>0</v>
      </c>
      <c r="S211" s="89">
        <f t="shared" si="26"/>
        <v>0</v>
      </c>
      <c r="U211" s="2" t="str">
        <f t="shared" si="27"/>
        <v/>
      </c>
      <c r="W211" s="2" t="str">
        <f>IF(C211=0,"",LEFT(INDEX(Lists!$H$5:$H$49,MATCH(C211,Lists!$G$5:$G$49,0),1),1))</f>
        <v/>
      </c>
      <c r="Y211" s="4">
        <f ca="1">'Month 11'!H211+'Month 11'!I211-'Month 11'!J211</f>
        <v>0</v>
      </c>
      <c r="Z211" s="2" t="str">
        <f t="shared" ca="1" si="28"/>
        <v/>
      </c>
      <c r="AA211" s="2" t="str">
        <f t="shared" ca="1" si="32"/>
        <v/>
      </c>
      <c r="AC211" s="627" t="str">
        <f t="shared" si="29"/>
        <v>0</v>
      </c>
    </row>
    <row r="212" spans="1:29" ht="39" hidden="1" customHeight="1" x14ac:dyDescent="0.2">
      <c r="A212" s="14" t="str">
        <f>Planning!A196</f>
        <v>I188</v>
      </c>
      <c r="B212" s="9">
        <f>Planning!B196</f>
        <v>0</v>
      </c>
      <c r="C212" s="9">
        <f>Planning!C196</f>
        <v>0</v>
      </c>
      <c r="D212" s="9">
        <f>Planning!D196</f>
        <v>0</v>
      </c>
      <c r="E212" s="3">
        <f>Planning!E196</f>
        <v>0</v>
      </c>
      <c r="F212" s="3" t="str">
        <f>IF(Planning!G196&lt;&gt;0,Planning!G196,"")</f>
        <v/>
      </c>
      <c r="G212" s="194">
        <f>Planning!H196</f>
        <v>0</v>
      </c>
      <c r="H212" s="4">
        <f>Planning!AP196</f>
        <v>0</v>
      </c>
      <c r="I212" s="198">
        <f ca="1">IF(OR(W212="1",AND(W212&lt;&gt;"1",G212=Lists!$A$17)),Y212,0)</f>
        <v>0</v>
      </c>
      <c r="J212" s="174"/>
      <c r="K212" s="32" t="str">
        <f ca="1">IF(AND(W212="2",G212&lt;&gt;Lists!$A$17),AA212,Z212)</f>
        <v/>
      </c>
      <c r="L212" s="33" t="str">
        <f t="shared" ca="1" si="30"/>
        <v/>
      </c>
      <c r="M212" s="5">
        <f>Planning!AQ196</f>
        <v>0</v>
      </c>
      <c r="N212" s="5">
        <f>'Month 11'!M212+'Month 11'!N212-'Month 11'!O212</f>
        <v>0</v>
      </c>
      <c r="O212" s="166"/>
      <c r="P212" s="32" t="str">
        <f t="shared" si="25"/>
        <v/>
      </c>
      <c r="Q212" s="33" t="str">
        <f t="shared" si="31"/>
        <v/>
      </c>
      <c r="R212" s="89">
        <f ca="1">SUMIFS($J$25:$J$224,$C$25:$C$224,$C212,$G$25:$G$224,Lists!$A$16)</f>
        <v>0</v>
      </c>
      <c r="S212" s="89">
        <f t="shared" si="26"/>
        <v>0</v>
      </c>
      <c r="U212" s="2" t="str">
        <f t="shared" si="27"/>
        <v/>
      </c>
      <c r="W212" s="2" t="str">
        <f>IF(C212=0,"",LEFT(INDEX(Lists!$H$5:$H$49,MATCH(C212,Lists!$G$5:$G$49,0),1),1))</f>
        <v/>
      </c>
      <c r="Y212" s="4">
        <f ca="1">'Month 11'!H212+'Month 11'!I212-'Month 11'!J212</f>
        <v>0</v>
      </c>
      <c r="Z212" s="2" t="str">
        <f t="shared" ca="1" si="28"/>
        <v/>
      </c>
      <c r="AA212" s="2" t="str">
        <f t="shared" ca="1" si="32"/>
        <v/>
      </c>
      <c r="AC212" s="627" t="str">
        <f t="shared" si="29"/>
        <v>0</v>
      </c>
    </row>
    <row r="213" spans="1:29" ht="39" hidden="1" customHeight="1" x14ac:dyDescent="0.2">
      <c r="A213" s="14" t="str">
        <f>Planning!A197</f>
        <v>I189</v>
      </c>
      <c r="B213" s="9">
        <f>Planning!B197</f>
        <v>0</v>
      </c>
      <c r="C213" s="9">
        <f>Planning!C197</f>
        <v>0</v>
      </c>
      <c r="D213" s="9">
        <f>Planning!D197</f>
        <v>0</v>
      </c>
      <c r="E213" s="3">
        <f>Planning!E197</f>
        <v>0</v>
      </c>
      <c r="F213" s="3" t="str">
        <f>IF(Planning!G197&lt;&gt;0,Planning!G197,"")</f>
        <v/>
      </c>
      <c r="G213" s="194">
        <f>Planning!H197</f>
        <v>0</v>
      </c>
      <c r="H213" s="4">
        <f>Planning!AP197</f>
        <v>0</v>
      </c>
      <c r="I213" s="198">
        <f ca="1">IF(OR(W213="1",AND(W213&lt;&gt;"1",G213=Lists!$A$17)),Y213,0)</f>
        <v>0</v>
      </c>
      <c r="J213" s="174"/>
      <c r="K213" s="32" t="str">
        <f ca="1">IF(AND(W213="2",G213&lt;&gt;Lists!$A$17),AA213,Z213)</f>
        <v/>
      </c>
      <c r="L213" s="33" t="str">
        <f t="shared" ca="1" si="30"/>
        <v/>
      </c>
      <c r="M213" s="5">
        <f>Planning!AQ197</f>
        <v>0</v>
      </c>
      <c r="N213" s="5">
        <f>'Month 11'!M213+'Month 11'!N213-'Month 11'!O213</f>
        <v>0</v>
      </c>
      <c r="O213" s="166"/>
      <c r="P213" s="32" t="str">
        <f t="shared" si="25"/>
        <v/>
      </c>
      <c r="Q213" s="33" t="str">
        <f t="shared" si="31"/>
        <v/>
      </c>
      <c r="R213" s="89">
        <f ca="1">SUMIFS($J$25:$J$224,$C$25:$C$224,$C213,$G$25:$G$224,Lists!$A$16)</f>
        <v>0</v>
      </c>
      <c r="S213" s="89">
        <f t="shared" si="26"/>
        <v>0</v>
      </c>
      <c r="U213" s="2" t="str">
        <f t="shared" si="27"/>
        <v/>
      </c>
      <c r="W213" s="2" t="str">
        <f>IF(C213=0,"",LEFT(INDEX(Lists!$H$5:$H$49,MATCH(C213,Lists!$G$5:$G$49,0),1),1))</f>
        <v/>
      </c>
      <c r="Y213" s="4">
        <f ca="1">'Month 11'!H213+'Month 11'!I213-'Month 11'!J213</f>
        <v>0</v>
      </c>
      <c r="Z213" s="2" t="str">
        <f t="shared" ca="1" si="28"/>
        <v/>
      </c>
      <c r="AA213" s="2" t="str">
        <f t="shared" ca="1" si="32"/>
        <v/>
      </c>
      <c r="AC213" s="627" t="str">
        <f t="shared" si="29"/>
        <v>0</v>
      </c>
    </row>
    <row r="214" spans="1:29" ht="39" hidden="1" customHeight="1" x14ac:dyDescent="0.2">
      <c r="A214" s="14" t="str">
        <f>Planning!A198</f>
        <v>I190</v>
      </c>
      <c r="B214" s="9">
        <f>Planning!B198</f>
        <v>0</v>
      </c>
      <c r="C214" s="9">
        <f>Planning!C198</f>
        <v>0</v>
      </c>
      <c r="D214" s="9">
        <f>Planning!D198</f>
        <v>0</v>
      </c>
      <c r="E214" s="3">
        <f>Planning!E198</f>
        <v>0</v>
      </c>
      <c r="F214" s="3" t="str">
        <f>IF(Planning!G198&lt;&gt;0,Planning!G198,"")</f>
        <v/>
      </c>
      <c r="G214" s="194">
        <f>Planning!H198</f>
        <v>0</v>
      </c>
      <c r="H214" s="4">
        <f>Planning!AP198</f>
        <v>0</v>
      </c>
      <c r="I214" s="198">
        <f ca="1">IF(OR(W214="1",AND(W214&lt;&gt;"1",G214=Lists!$A$17)),Y214,0)</f>
        <v>0</v>
      </c>
      <c r="J214" s="174"/>
      <c r="K214" s="32" t="str">
        <f ca="1">IF(AND(W214="2",G214&lt;&gt;Lists!$A$17),AA214,Z214)</f>
        <v/>
      </c>
      <c r="L214" s="33" t="str">
        <f t="shared" ca="1" si="30"/>
        <v/>
      </c>
      <c r="M214" s="5">
        <f>Planning!AQ198</f>
        <v>0</v>
      </c>
      <c r="N214" s="5">
        <f>'Month 11'!M214+'Month 11'!N214-'Month 11'!O214</f>
        <v>0</v>
      </c>
      <c r="O214" s="166"/>
      <c r="P214" s="32" t="str">
        <f t="shared" si="25"/>
        <v/>
      </c>
      <c r="Q214" s="33" t="str">
        <f t="shared" si="31"/>
        <v/>
      </c>
      <c r="R214" s="89">
        <f ca="1">SUMIFS($J$25:$J$224,$C$25:$C$224,$C214,$G$25:$G$224,Lists!$A$16)</f>
        <v>0</v>
      </c>
      <c r="S214" s="89">
        <f t="shared" si="26"/>
        <v>0</v>
      </c>
      <c r="U214" s="2" t="str">
        <f t="shared" si="27"/>
        <v/>
      </c>
      <c r="W214" s="2" t="str">
        <f>IF(C214=0,"",LEFT(INDEX(Lists!$H$5:$H$49,MATCH(C214,Lists!$G$5:$G$49,0),1),1))</f>
        <v/>
      </c>
      <c r="Y214" s="4">
        <f ca="1">'Month 11'!H214+'Month 11'!I214-'Month 11'!J214</f>
        <v>0</v>
      </c>
      <c r="Z214" s="2" t="str">
        <f t="shared" ca="1" si="28"/>
        <v/>
      </c>
      <c r="AA214" s="2" t="str">
        <f t="shared" ca="1" si="32"/>
        <v/>
      </c>
      <c r="AC214" s="627" t="str">
        <f t="shared" si="29"/>
        <v>0</v>
      </c>
    </row>
    <row r="215" spans="1:29" ht="39" hidden="1" customHeight="1" x14ac:dyDescent="0.2">
      <c r="A215" s="14" t="str">
        <f>Planning!A199</f>
        <v>I191</v>
      </c>
      <c r="B215" s="9">
        <f>Planning!B199</f>
        <v>0</v>
      </c>
      <c r="C215" s="9">
        <f>Planning!C199</f>
        <v>0</v>
      </c>
      <c r="D215" s="9">
        <f>Planning!D199</f>
        <v>0</v>
      </c>
      <c r="E215" s="3">
        <f>Planning!E199</f>
        <v>0</v>
      </c>
      <c r="F215" s="3" t="str">
        <f>IF(Planning!G199&lt;&gt;0,Planning!G199,"")</f>
        <v/>
      </c>
      <c r="G215" s="194">
        <f>Planning!H199</f>
        <v>0</v>
      </c>
      <c r="H215" s="4">
        <f>Planning!AP199</f>
        <v>0</v>
      </c>
      <c r="I215" s="198">
        <f ca="1">IF(OR(W215="1",AND(W215&lt;&gt;"1",G215=Lists!$A$17)),Y215,0)</f>
        <v>0</v>
      </c>
      <c r="J215" s="174"/>
      <c r="K215" s="32" t="str">
        <f ca="1">IF(AND(W215="2",G215&lt;&gt;Lists!$A$17),AA215,Z215)</f>
        <v/>
      </c>
      <c r="L215" s="33" t="str">
        <f t="shared" ca="1" si="30"/>
        <v/>
      </c>
      <c r="M215" s="5">
        <f>Planning!AQ199</f>
        <v>0</v>
      </c>
      <c r="N215" s="5">
        <f>'Month 11'!M215+'Month 11'!N215-'Month 11'!O215</f>
        <v>0</v>
      </c>
      <c r="O215" s="166"/>
      <c r="P215" s="32" t="str">
        <f t="shared" si="25"/>
        <v/>
      </c>
      <c r="Q215" s="33" t="str">
        <f t="shared" si="31"/>
        <v/>
      </c>
      <c r="R215" s="89">
        <f ca="1">SUMIFS($J$25:$J$224,$C$25:$C$224,$C215,$G$25:$G$224,Lists!$A$16)</f>
        <v>0</v>
      </c>
      <c r="S215" s="89">
        <f t="shared" si="26"/>
        <v>0</v>
      </c>
      <c r="U215" s="2" t="str">
        <f t="shared" si="27"/>
        <v/>
      </c>
      <c r="W215" s="2" t="str">
        <f>IF(C215=0,"",LEFT(INDEX(Lists!$H$5:$H$49,MATCH(C215,Lists!$G$5:$G$49,0),1),1))</f>
        <v/>
      </c>
      <c r="Y215" s="4">
        <f ca="1">'Month 11'!H215+'Month 11'!I215-'Month 11'!J215</f>
        <v>0</v>
      </c>
      <c r="Z215" s="2" t="str">
        <f t="shared" ca="1" si="28"/>
        <v/>
      </c>
      <c r="AA215" s="2" t="str">
        <f t="shared" ca="1" si="32"/>
        <v/>
      </c>
      <c r="AC215" s="627" t="str">
        <f t="shared" si="29"/>
        <v>0</v>
      </c>
    </row>
    <row r="216" spans="1:29" ht="39" hidden="1" customHeight="1" x14ac:dyDescent="0.2">
      <c r="A216" s="14" t="str">
        <f>Planning!A200</f>
        <v>I192</v>
      </c>
      <c r="B216" s="9">
        <f>Planning!B200</f>
        <v>0</v>
      </c>
      <c r="C216" s="9">
        <f>Planning!C200</f>
        <v>0</v>
      </c>
      <c r="D216" s="9">
        <f>Planning!D200</f>
        <v>0</v>
      </c>
      <c r="E216" s="3">
        <f>Planning!E200</f>
        <v>0</v>
      </c>
      <c r="F216" s="3" t="str">
        <f>IF(Planning!G200&lt;&gt;0,Planning!G200,"")</f>
        <v/>
      </c>
      <c r="G216" s="194">
        <f>Planning!H200</f>
        <v>0</v>
      </c>
      <c r="H216" s="4">
        <f>Planning!AP200</f>
        <v>0</v>
      </c>
      <c r="I216" s="198">
        <f ca="1">IF(OR(W216="1",AND(W216&lt;&gt;"1",G216=Lists!$A$17)),Y216,0)</f>
        <v>0</v>
      </c>
      <c r="J216" s="174"/>
      <c r="K216" s="32" t="str">
        <f ca="1">IF(AND(W216="2",G216&lt;&gt;Lists!$A$17),AA216,Z216)</f>
        <v/>
      </c>
      <c r="L216" s="33" t="str">
        <f t="shared" ca="1" si="30"/>
        <v/>
      </c>
      <c r="M216" s="5">
        <f>Planning!AQ200</f>
        <v>0</v>
      </c>
      <c r="N216" s="5">
        <f>'Month 11'!M216+'Month 11'!N216-'Month 11'!O216</f>
        <v>0</v>
      </c>
      <c r="O216" s="166"/>
      <c r="P216" s="32" t="str">
        <f t="shared" si="25"/>
        <v/>
      </c>
      <c r="Q216" s="33" t="str">
        <f t="shared" si="31"/>
        <v/>
      </c>
      <c r="R216" s="89">
        <f ca="1">SUMIFS($J$25:$J$224,$C$25:$C$224,$C216,$G$25:$G$224,Lists!$A$16)</f>
        <v>0</v>
      </c>
      <c r="S216" s="89">
        <f t="shared" si="26"/>
        <v>0</v>
      </c>
      <c r="U216" s="2" t="str">
        <f t="shared" si="27"/>
        <v/>
      </c>
      <c r="W216" s="2" t="str">
        <f>IF(C216=0,"",LEFT(INDEX(Lists!$H$5:$H$49,MATCH(C216,Lists!$G$5:$G$49,0),1),1))</f>
        <v/>
      </c>
      <c r="Y216" s="4">
        <f ca="1">'Month 11'!H216+'Month 11'!I216-'Month 11'!J216</f>
        <v>0</v>
      </c>
      <c r="Z216" s="2" t="str">
        <f t="shared" ca="1" si="28"/>
        <v/>
      </c>
      <c r="AA216" s="2" t="str">
        <f t="shared" ca="1" si="32"/>
        <v/>
      </c>
      <c r="AC216" s="627" t="str">
        <f t="shared" si="29"/>
        <v>0</v>
      </c>
    </row>
    <row r="217" spans="1:29" ht="39" hidden="1" customHeight="1" x14ac:dyDescent="0.2">
      <c r="A217" s="14" t="str">
        <f>Planning!A201</f>
        <v>I193</v>
      </c>
      <c r="B217" s="9">
        <f>Planning!B201</f>
        <v>0</v>
      </c>
      <c r="C217" s="9">
        <f>Planning!C201</f>
        <v>0</v>
      </c>
      <c r="D217" s="9">
        <f>Planning!D201</f>
        <v>0</v>
      </c>
      <c r="E217" s="3">
        <f>Planning!E201</f>
        <v>0</v>
      </c>
      <c r="F217" s="3" t="str">
        <f>IF(Planning!G201&lt;&gt;0,Planning!G201,"")</f>
        <v/>
      </c>
      <c r="G217" s="194">
        <f>Planning!H201</f>
        <v>0</v>
      </c>
      <c r="H217" s="4">
        <f>Planning!AP201</f>
        <v>0</v>
      </c>
      <c r="I217" s="198">
        <f ca="1">IF(OR(W217="1",AND(W217&lt;&gt;"1",G217=Lists!$A$17)),Y217,0)</f>
        <v>0</v>
      </c>
      <c r="J217" s="174"/>
      <c r="K217" s="32" t="str">
        <f ca="1">IF(AND(W217="2",G217&lt;&gt;Lists!$A$17),AA217,Z217)</f>
        <v/>
      </c>
      <c r="L217" s="33" t="str">
        <f t="shared" ref="L217:L224" ca="1" si="33">IF($U217=ExcluirDelPLogro,"",IF(AND(H217=0,I217=0,J217=0),"",K217))</f>
        <v/>
      </c>
      <c r="M217" s="5">
        <f>Planning!AQ201</f>
        <v>0</v>
      </c>
      <c r="N217" s="5">
        <f>'Month 11'!M217+'Month 11'!N217-'Month 11'!O217</f>
        <v>0</v>
      </c>
      <c r="O217" s="166"/>
      <c r="P217" s="32" t="str">
        <f t="shared" si="25"/>
        <v/>
      </c>
      <c r="Q217" s="33" t="str">
        <f t="shared" ref="Q217:Q224" si="34">IF($U217=ExcluirDelPLogro,"",IF(AND(M217=0,N217=0,O217=0),"",P217))</f>
        <v/>
      </c>
      <c r="R217" s="89">
        <f ca="1">SUMIFS($J$25:$J$224,$C$25:$C$224,$C217,$G$25:$G$224,Lists!$A$16)</f>
        <v>0</v>
      </c>
      <c r="S217" s="89">
        <f t="shared" si="26"/>
        <v>0</v>
      </c>
      <c r="U217" s="2" t="str">
        <f t="shared" si="27"/>
        <v/>
      </c>
      <c r="W217" s="2" t="str">
        <f>IF(C217=0,"",LEFT(INDEX(Lists!$H$5:$H$49,MATCH(C217,Lists!$G$5:$G$49,0),1),1))</f>
        <v/>
      </c>
      <c r="Y217" s="4">
        <f ca="1">'Month 11'!H217+'Month 11'!I217-'Month 11'!J217</f>
        <v>0</v>
      </c>
      <c r="Z217" s="2" t="str">
        <f t="shared" ca="1" si="28"/>
        <v/>
      </c>
      <c r="AA217" s="2" t="str">
        <f t="shared" ref="AA217:AA224" ca="1" si="35">IF(AND(H217=0,I217=0,J217=0),"",IF(J217&gt;0,H217/J217,0))</f>
        <v/>
      </c>
      <c r="AC217" s="627" t="str">
        <f t="shared" si="29"/>
        <v>0</v>
      </c>
    </row>
    <row r="218" spans="1:29" ht="39" hidden="1" customHeight="1" x14ac:dyDescent="0.2">
      <c r="A218" s="14" t="str">
        <f>Planning!A202</f>
        <v>I194</v>
      </c>
      <c r="B218" s="9">
        <f>Planning!B202</f>
        <v>0</v>
      </c>
      <c r="C218" s="9">
        <f>Planning!C202</f>
        <v>0</v>
      </c>
      <c r="D218" s="9">
        <f>Planning!D202</f>
        <v>0</v>
      </c>
      <c r="E218" s="3">
        <f>Planning!E202</f>
        <v>0</v>
      </c>
      <c r="F218" s="3" t="str">
        <f>IF(Planning!G202&lt;&gt;0,Planning!G202,"")</f>
        <v/>
      </c>
      <c r="G218" s="194">
        <f>Planning!H202</f>
        <v>0</v>
      </c>
      <c r="H218" s="4">
        <f>Planning!AP202</f>
        <v>0</v>
      </c>
      <c r="I218" s="198">
        <f ca="1">IF(OR(W218="1",AND(W218&lt;&gt;"1",G218=Lists!$A$17)),Y218,0)</f>
        <v>0</v>
      </c>
      <c r="J218" s="174"/>
      <c r="K218" s="32" t="str">
        <f ca="1">IF(AND(W218="2",G218&lt;&gt;Lists!$A$17),AA218,Z218)</f>
        <v/>
      </c>
      <c r="L218" s="33" t="str">
        <f t="shared" ca="1" si="33"/>
        <v/>
      </c>
      <c r="M218" s="5">
        <f>Planning!AQ202</f>
        <v>0</v>
      </c>
      <c r="N218" s="5">
        <f>'Month 11'!M218+'Month 11'!N218-'Month 11'!O218</f>
        <v>0</v>
      </c>
      <c r="O218" s="166"/>
      <c r="P218" s="32" t="str">
        <f t="shared" ref="P218:P224" si="36">IF(AND(M218=0,N218=0,O218=0),"",IF((M218+N218)&gt;0,O218/(M218+N218),O218))</f>
        <v/>
      </c>
      <c r="Q218" s="33" t="str">
        <f t="shared" si="34"/>
        <v/>
      </c>
      <c r="R218" s="89">
        <f ca="1">SUMIFS($J$25:$J$224,$C$25:$C$224,$C218,$G$25:$G$224,Lists!$A$16)</f>
        <v>0</v>
      </c>
      <c r="S218" s="89">
        <f t="shared" ref="S218:S224" si="37">SUMIFS($O$25:$O$224,$C$25:$C$224,$C218,$G$25:$G$224,"&lt;&gt;0")</f>
        <v>0</v>
      </c>
      <c r="U218" s="2" t="str">
        <f t="shared" ref="U218:U224" si="38">IF(B218=0,"",IF(LEFT(B218,1)="1","1","2"))</f>
        <v/>
      </c>
      <c r="W218" s="2" t="str">
        <f>IF(C218=0,"",LEFT(INDEX(Lists!$H$5:$H$49,MATCH(C218,Lists!$G$5:$G$49,0),1),1))</f>
        <v/>
      </c>
      <c r="Y218" s="4">
        <f ca="1">'Month 11'!H218+'Month 11'!I218-'Month 11'!J218</f>
        <v>0</v>
      </c>
      <c r="Z218" s="2" t="str">
        <f t="shared" ref="Z218:Z224" ca="1" si="39">IF(AND(H218=0,I218=0,J218=0),"",IF((H218+I218)&gt;0,J218/(H218+I218),J218))</f>
        <v/>
      </c>
      <c r="AA218" s="2" t="str">
        <f t="shared" ca="1" si="35"/>
        <v/>
      </c>
      <c r="AC218" s="627" t="str">
        <f t="shared" ref="AC218:AC224" si="40">U218&amp;C218</f>
        <v>0</v>
      </c>
    </row>
    <row r="219" spans="1:29" ht="39" hidden="1" customHeight="1" x14ac:dyDescent="0.2">
      <c r="A219" s="14" t="str">
        <f>Planning!A203</f>
        <v>I195</v>
      </c>
      <c r="B219" s="9">
        <f>Planning!B203</f>
        <v>0</v>
      </c>
      <c r="C219" s="9">
        <f>Planning!C203</f>
        <v>0</v>
      </c>
      <c r="D219" s="9">
        <f>Planning!D203</f>
        <v>0</v>
      </c>
      <c r="E219" s="3">
        <f>Planning!E203</f>
        <v>0</v>
      </c>
      <c r="F219" s="3" t="str">
        <f>IF(Planning!G203&lt;&gt;0,Planning!G203,"")</f>
        <v/>
      </c>
      <c r="G219" s="194">
        <f>Planning!H203</f>
        <v>0</v>
      </c>
      <c r="H219" s="4">
        <f>Planning!AP203</f>
        <v>0</v>
      </c>
      <c r="I219" s="198">
        <f ca="1">IF(OR(W219="1",AND(W219&lt;&gt;"1",G219=Lists!$A$17)),Y219,0)</f>
        <v>0</v>
      </c>
      <c r="J219" s="174"/>
      <c r="K219" s="32" t="str">
        <f ca="1">IF(AND(W219="2",G219&lt;&gt;Lists!$A$17),AA219,Z219)</f>
        <v/>
      </c>
      <c r="L219" s="33" t="str">
        <f t="shared" ca="1" si="33"/>
        <v/>
      </c>
      <c r="M219" s="5">
        <f>Planning!AQ203</f>
        <v>0</v>
      </c>
      <c r="N219" s="5">
        <f>'Month 11'!M219+'Month 11'!N219-'Month 11'!O219</f>
        <v>0</v>
      </c>
      <c r="O219" s="166"/>
      <c r="P219" s="32" t="str">
        <f t="shared" si="36"/>
        <v/>
      </c>
      <c r="Q219" s="33" t="str">
        <f t="shared" si="34"/>
        <v/>
      </c>
      <c r="R219" s="89">
        <f ca="1">SUMIFS($J$25:$J$224,$C$25:$C$224,$C219,$G$25:$G$224,Lists!$A$16)</f>
        <v>0</v>
      </c>
      <c r="S219" s="89">
        <f t="shared" si="37"/>
        <v>0</v>
      </c>
      <c r="U219" s="2" t="str">
        <f t="shared" si="38"/>
        <v/>
      </c>
      <c r="W219" s="2" t="str">
        <f>IF(C219=0,"",LEFT(INDEX(Lists!$H$5:$H$49,MATCH(C219,Lists!$G$5:$G$49,0),1),1))</f>
        <v/>
      </c>
      <c r="Y219" s="4">
        <f ca="1">'Month 11'!H219+'Month 11'!I219-'Month 11'!J219</f>
        <v>0</v>
      </c>
      <c r="Z219" s="2" t="str">
        <f t="shared" ca="1" si="39"/>
        <v/>
      </c>
      <c r="AA219" s="2" t="str">
        <f t="shared" ca="1" si="35"/>
        <v/>
      </c>
      <c r="AC219" s="627" t="str">
        <f t="shared" si="40"/>
        <v>0</v>
      </c>
    </row>
    <row r="220" spans="1:29" ht="39" hidden="1" customHeight="1" x14ac:dyDescent="0.2">
      <c r="A220" s="14" t="str">
        <f>Planning!A204</f>
        <v>I196</v>
      </c>
      <c r="B220" s="9">
        <f>Planning!B204</f>
        <v>0</v>
      </c>
      <c r="C220" s="9">
        <f>Planning!C204</f>
        <v>0</v>
      </c>
      <c r="D220" s="9">
        <f>Planning!D204</f>
        <v>0</v>
      </c>
      <c r="E220" s="3">
        <f>Planning!E204</f>
        <v>0</v>
      </c>
      <c r="F220" s="3" t="str">
        <f>IF(Planning!G204&lt;&gt;0,Planning!G204,"")</f>
        <v/>
      </c>
      <c r="G220" s="194">
        <f>Planning!H204</f>
        <v>0</v>
      </c>
      <c r="H220" s="4">
        <f>Planning!AP204</f>
        <v>0</v>
      </c>
      <c r="I220" s="198">
        <f ca="1">IF(OR(W220="1",AND(W220&lt;&gt;"1",G220=Lists!$A$17)),Y220,0)</f>
        <v>0</v>
      </c>
      <c r="J220" s="174"/>
      <c r="K220" s="32" t="str">
        <f ca="1">IF(AND(W220="2",G220&lt;&gt;Lists!$A$17),AA220,Z220)</f>
        <v/>
      </c>
      <c r="L220" s="33" t="str">
        <f t="shared" ca="1" si="33"/>
        <v/>
      </c>
      <c r="M220" s="5">
        <f>Planning!AQ204</f>
        <v>0</v>
      </c>
      <c r="N220" s="5">
        <f>'Month 11'!M220+'Month 11'!N220-'Month 11'!O220</f>
        <v>0</v>
      </c>
      <c r="O220" s="166"/>
      <c r="P220" s="32" t="str">
        <f t="shared" si="36"/>
        <v/>
      </c>
      <c r="Q220" s="33" t="str">
        <f t="shared" si="34"/>
        <v/>
      </c>
      <c r="R220" s="89">
        <f ca="1">SUMIFS($J$25:$J$224,$C$25:$C$224,$C220,$G$25:$G$224,Lists!$A$16)</f>
        <v>0</v>
      </c>
      <c r="S220" s="89">
        <f t="shared" si="37"/>
        <v>0</v>
      </c>
      <c r="U220" s="2" t="str">
        <f t="shared" si="38"/>
        <v/>
      </c>
      <c r="W220" s="2" t="str">
        <f>IF(C220=0,"",LEFT(INDEX(Lists!$H$5:$H$49,MATCH(C220,Lists!$G$5:$G$49,0),1),1))</f>
        <v/>
      </c>
      <c r="Y220" s="4">
        <f ca="1">'Month 11'!H220+'Month 11'!I220-'Month 11'!J220</f>
        <v>0</v>
      </c>
      <c r="Z220" s="2" t="str">
        <f t="shared" ca="1" si="39"/>
        <v/>
      </c>
      <c r="AA220" s="2" t="str">
        <f t="shared" ca="1" si="35"/>
        <v/>
      </c>
      <c r="AC220" s="627" t="str">
        <f t="shared" si="40"/>
        <v>0</v>
      </c>
    </row>
    <row r="221" spans="1:29" ht="39" hidden="1" customHeight="1" x14ac:dyDescent="0.2">
      <c r="A221" s="14" t="str">
        <f>Planning!A205</f>
        <v>I197</v>
      </c>
      <c r="B221" s="9">
        <f>Planning!B205</f>
        <v>0</v>
      </c>
      <c r="C221" s="9">
        <f>Planning!C205</f>
        <v>0</v>
      </c>
      <c r="D221" s="9">
        <f>Planning!D205</f>
        <v>0</v>
      </c>
      <c r="E221" s="3">
        <f>Planning!E205</f>
        <v>0</v>
      </c>
      <c r="F221" s="3" t="str">
        <f>IF(Planning!G205&lt;&gt;0,Planning!G205,"")</f>
        <v/>
      </c>
      <c r="G221" s="194">
        <f>Planning!H205</f>
        <v>0</v>
      </c>
      <c r="H221" s="4">
        <f>Planning!AP205</f>
        <v>0</v>
      </c>
      <c r="I221" s="198">
        <f ca="1">IF(OR(W221="1",AND(W221&lt;&gt;"1",G221=Lists!$A$17)),Y221,0)</f>
        <v>0</v>
      </c>
      <c r="J221" s="174"/>
      <c r="K221" s="32" t="str">
        <f ca="1">IF(AND(W221="2",G221&lt;&gt;Lists!$A$17),AA221,Z221)</f>
        <v/>
      </c>
      <c r="L221" s="33" t="str">
        <f t="shared" ca="1" si="33"/>
        <v/>
      </c>
      <c r="M221" s="5">
        <f>Planning!AQ205</f>
        <v>0</v>
      </c>
      <c r="N221" s="5">
        <f>'Month 11'!M221+'Month 11'!N221-'Month 11'!O221</f>
        <v>0</v>
      </c>
      <c r="O221" s="166"/>
      <c r="P221" s="32" t="str">
        <f t="shared" si="36"/>
        <v/>
      </c>
      <c r="Q221" s="33" t="str">
        <f t="shared" si="34"/>
        <v/>
      </c>
      <c r="R221" s="89">
        <f ca="1">SUMIFS($J$25:$J$224,$C$25:$C$224,$C221,$G$25:$G$224,Lists!$A$16)</f>
        <v>0</v>
      </c>
      <c r="S221" s="89">
        <f t="shared" si="37"/>
        <v>0</v>
      </c>
      <c r="U221" s="2" t="str">
        <f t="shared" si="38"/>
        <v/>
      </c>
      <c r="W221" s="2" t="str">
        <f>IF(C221=0,"",LEFT(INDEX(Lists!$H$5:$H$49,MATCH(C221,Lists!$G$5:$G$49,0),1),1))</f>
        <v/>
      </c>
      <c r="Y221" s="4">
        <f ca="1">'Month 11'!H221+'Month 11'!I221-'Month 11'!J221</f>
        <v>0</v>
      </c>
      <c r="Z221" s="2" t="str">
        <f t="shared" ca="1" si="39"/>
        <v/>
      </c>
      <c r="AA221" s="2" t="str">
        <f t="shared" ca="1" si="35"/>
        <v/>
      </c>
      <c r="AC221" s="627" t="str">
        <f t="shared" si="40"/>
        <v>0</v>
      </c>
    </row>
    <row r="222" spans="1:29" ht="39" hidden="1" customHeight="1" x14ac:dyDescent="0.2">
      <c r="A222" s="14" t="str">
        <f>Planning!A206</f>
        <v>I198</v>
      </c>
      <c r="B222" s="9">
        <f>Planning!B206</f>
        <v>0</v>
      </c>
      <c r="C222" s="9">
        <f>Planning!C206</f>
        <v>0</v>
      </c>
      <c r="D222" s="9">
        <f>Planning!D206</f>
        <v>0</v>
      </c>
      <c r="E222" s="3">
        <f>Planning!E206</f>
        <v>0</v>
      </c>
      <c r="F222" s="3" t="str">
        <f>IF(Planning!G206&lt;&gt;0,Planning!G206,"")</f>
        <v/>
      </c>
      <c r="G222" s="194">
        <f>Planning!H206</f>
        <v>0</v>
      </c>
      <c r="H222" s="4">
        <f>Planning!AP206</f>
        <v>0</v>
      </c>
      <c r="I222" s="198">
        <f ca="1">IF(OR(W222="1",AND(W222&lt;&gt;"1",G222=Lists!$A$17)),Y222,0)</f>
        <v>0</v>
      </c>
      <c r="J222" s="174"/>
      <c r="K222" s="32" t="str">
        <f ca="1">IF(AND(W222="2",G222&lt;&gt;Lists!$A$17),AA222,Z222)</f>
        <v/>
      </c>
      <c r="L222" s="33" t="str">
        <f t="shared" ca="1" si="33"/>
        <v/>
      </c>
      <c r="M222" s="5">
        <f>Planning!AQ206</f>
        <v>0</v>
      </c>
      <c r="N222" s="5">
        <f>'Month 11'!M222+'Month 11'!N222-'Month 11'!O222</f>
        <v>0</v>
      </c>
      <c r="O222" s="166"/>
      <c r="P222" s="32" t="str">
        <f t="shared" si="36"/>
        <v/>
      </c>
      <c r="Q222" s="33" t="str">
        <f t="shared" si="34"/>
        <v/>
      </c>
      <c r="R222" s="89">
        <f ca="1">SUMIFS($J$25:$J$224,$C$25:$C$224,$C222,$G$25:$G$224,Lists!$A$16)</f>
        <v>0</v>
      </c>
      <c r="S222" s="89">
        <f t="shared" si="37"/>
        <v>0</v>
      </c>
      <c r="U222" s="2" t="str">
        <f t="shared" si="38"/>
        <v/>
      </c>
      <c r="W222" s="2" t="str">
        <f>IF(C222=0,"",LEFT(INDEX(Lists!$H$5:$H$49,MATCH(C222,Lists!$G$5:$G$49,0),1),1))</f>
        <v/>
      </c>
      <c r="Y222" s="4">
        <f ca="1">'Month 11'!H222+'Month 11'!I222-'Month 11'!J222</f>
        <v>0</v>
      </c>
      <c r="Z222" s="2" t="str">
        <f t="shared" ca="1" si="39"/>
        <v/>
      </c>
      <c r="AA222" s="2" t="str">
        <f t="shared" ca="1" si="35"/>
        <v/>
      </c>
      <c r="AC222" s="627" t="str">
        <f t="shared" si="40"/>
        <v>0</v>
      </c>
    </row>
    <row r="223" spans="1:29" ht="39" hidden="1" customHeight="1" x14ac:dyDescent="0.2">
      <c r="A223" s="14" t="str">
        <f>Planning!A207</f>
        <v>I199</v>
      </c>
      <c r="B223" s="9">
        <f>Planning!B207</f>
        <v>0</v>
      </c>
      <c r="C223" s="9">
        <f>Planning!C207</f>
        <v>0</v>
      </c>
      <c r="D223" s="9">
        <f>Planning!D207</f>
        <v>0</v>
      </c>
      <c r="E223" s="3">
        <f>Planning!E207</f>
        <v>0</v>
      </c>
      <c r="F223" s="3" t="str">
        <f>IF(Planning!G207&lt;&gt;0,Planning!G207,"")</f>
        <v/>
      </c>
      <c r="G223" s="194">
        <f>Planning!H207</f>
        <v>0</v>
      </c>
      <c r="H223" s="4">
        <f>Planning!AP207</f>
        <v>0</v>
      </c>
      <c r="I223" s="198">
        <f ca="1">IF(OR(W223="1",AND(W223&lt;&gt;"1",G223=Lists!$A$17)),Y223,0)</f>
        <v>0</v>
      </c>
      <c r="J223" s="174"/>
      <c r="K223" s="32" t="str">
        <f ca="1">IF(AND(W223="2",G223&lt;&gt;Lists!$A$17),AA223,Z223)</f>
        <v/>
      </c>
      <c r="L223" s="33" t="str">
        <f t="shared" ca="1" si="33"/>
        <v/>
      </c>
      <c r="M223" s="5">
        <f>Planning!AQ207</f>
        <v>0</v>
      </c>
      <c r="N223" s="5">
        <f>'Month 11'!M223+'Month 11'!N223-'Month 11'!O223</f>
        <v>0</v>
      </c>
      <c r="O223" s="166"/>
      <c r="P223" s="32" t="str">
        <f t="shared" si="36"/>
        <v/>
      </c>
      <c r="Q223" s="33" t="str">
        <f t="shared" si="34"/>
        <v/>
      </c>
      <c r="R223" s="89">
        <f ca="1">SUMIFS($J$25:$J$224,$C$25:$C$224,$C223,$G$25:$G$224,Lists!$A$16)</f>
        <v>0</v>
      </c>
      <c r="S223" s="89">
        <f t="shared" si="37"/>
        <v>0</v>
      </c>
      <c r="U223" s="2" t="str">
        <f t="shared" si="38"/>
        <v/>
      </c>
      <c r="W223" s="2" t="str">
        <f>IF(C223=0,"",LEFT(INDEX(Lists!$H$5:$H$49,MATCH(C223,Lists!$G$5:$G$49,0),1),1))</f>
        <v/>
      </c>
      <c r="Y223" s="4">
        <f ca="1">'Month 11'!H223+'Month 11'!I223-'Month 11'!J223</f>
        <v>0</v>
      </c>
      <c r="Z223" s="2" t="str">
        <f t="shared" ca="1" si="39"/>
        <v/>
      </c>
      <c r="AA223" s="2" t="str">
        <f t="shared" ca="1" si="35"/>
        <v/>
      </c>
      <c r="AC223" s="627" t="str">
        <f t="shared" si="40"/>
        <v>0</v>
      </c>
    </row>
    <row r="224" spans="1:29" ht="39" hidden="1" customHeight="1" x14ac:dyDescent="0.2">
      <c r="A224" s="14" t="str">
        <f>Planning!A208</f>
        <v>I200</v>
      </c>
      <c r="B224" s="9">
        <f>Planning!B208</f>
        <v>0</v>
      </c>
      <c r="C224" s="9">
        <f>Planning!C208</f>
        <v>0</v>
      </c>
      <c r="D224" s="9">
        <f>Planning!D208</f>
        <v>0</v>
      </c>
      <c r="E224" s="3">
        <f>Planning!E208</f>
        <v>0</v>
      </c>
      <c r="F224" s="3" t="str">
        <f>IF(Planning!G208&lt;&gt;0,Planning!G208,"")</f>
        <v/>
      </c>
      <c r="G224" s="194">
        <f>Planning!H208</f>
        <v>0</v>
      </c>
      <c r="H224" s="4">
        <f>Planning!AP208</f>
        <v>0</v>
      </c>
      <c r="I224" s="198">
        <f ca="1">IF(OR(W224="1",AND(W224&lt;&gt;"1",G224=Lists!$A$17)),Y224,0)</f>
        <v>0</v>
      </c>
      <c r="J224" s="174"/>
      <c r="K224" s="32" t="str">
        <f ca="1">IF(AND(W224="2",G224&lt;&gt;Lists!$A$17),AA224,Z224)</f>
        <v/>
      </c>
      <c r="L224" s="33" t="str">
        <f t="shared" ca="1" si="33"/>
        <v/>
      </c>
      <c r="M224" s="5">
        <f>Planning!AQ208</f>
        <v>0</v>
      </c>
      <c r="N224" s="5">
        <f>'Month 11'!M224+'Month 11'!N224-'Month 11'!O224</f>
        <v>0</v>
      </c>
      <c r="O224" s="166"/>
      <c r="P224" s="32" t="str">
        <f t="shared" si="36"/>
        <v/>
      </c>
      <c r="Q224" s="33" t="str">
        <f t="shared" si="34"/>
        <v/>
      </c>
      <c r="R224" s="89">
        <f ca="1">SUMIFS($J$25:$J$224,$C$25:$C$224,$C224,$G$25:$G$224,Lists!$A$16)</f>
        <v>0</v>
      </c>
      <c r="S224" s="89">
        <f t="shared" si="37"/>
        <v>0</v>
      </c>
      <c r="U224" s="2" t="str">
        <f t="shared" si="38"/>
        <v/>
      </c>
      <c r="W224" s="2" t="str">
        <f>IF(C224=0,"",LEFT(INDEX(Lists!$H$5:$H$49,MATCH(C224,Lists!$G$5:$G$49,0),1),1))</f>
        <v/>
      </c>
      <c r="Y224" s="4">
        <f ca="1">'Month 11'!H224+'Month 11'!I224-'Month 11'!J224</f>
        <v>0</v>
      </c>
      <c r="Z224" s="2" t="str">
        <f t="shared" ca="1" si="39"/>
        <v/>
      </c>
      <c r="AA224" s="2" t="str">
        <f t="shared" ca="1" si="35"/>
        <v/>
      </c>
      <c r="AC224" s="627" t="str">
        <f t="shared" si="40"/>
        <v>0</v>
      </c>
    </row>
    <row r="225" spans="1:29" ht="15.75" customHeight="1" x14ac:dyDescent="0.2">
      <c r="U225" s="1" t="s">
        <v>334</v>
      </c>
      <c r="W225" s="1" t="s">
        <v>334</v>
      </c>
      <c r="Y225" s="1" t="s">
        <v>334</v>
      </c>
      <c r="Z225" s="1" t="s">
        <v>334</v>
      </c>
      <c r="AA225" s="1" t="s">
        <v>334</v>
      </c>
      <c r="AC225" s="1" t="s">
        <v>334</v>
      </c>
    </row>
    <row r="226" spans="1:29" ht="15.75" customHeight="1" x14ac:dyDescent="0.2"/>
    <row r="227" spans="1:29" ht="25.5" customHeight="1" x14ac:dyDescent="0.2">
      <c r="A227" s="972" t="str">
        <f ca="1">Setup!AN6</f>
        <v>PR Dashboard indicators</v>
      </c>
      <c r="B227" s="973"/>
      <c r="C227" s="973"/>
      <c r="D227" s="973"/>
      <c r="E227" s="973"/>
      <c r="F227" s="973"/>
      <c r="G227" s="973"/>
      <c r="H227" s="974"/>
    </row>
    <row r="228" spans="1:29" ht="25.5" customHeight="1" x14ac:dyDescent="0.2">
      <c r="A228" s="969" t="str">
        <f ca="1">Setup!AP8</f>
        <v>Financial reports planned</v>
      </c>
      <c r="B228" s="970"/>
      <c r="C228" s="970"/>
      <c r="D228" s="970"/>
      <c r="E228" s="970"/>
      <c r="F228" s="970"/>
      <c r="G228" s="971"/>
      <c r="H228" s="167"/>
      <c r="J228" s="101"/>
    </row>
    <row r="229" spans="1:29" ht="25.5" customHeight="1" x14ac:dyDescent="0.2">
      <c r="A229" s="978" t="str">
        <f ca="1">Setup!AP9</f>
        <v>Financial reports overdue</v>
      </c>
      <c r="B229" s="979"/>
      <c r="C229" s="979"/>
      <c r="D229" s="979"/>
      <c r="E229" s="979"/>
      <c r="F229" s="979"/>
      <c r="G229" s="980"/>
      <c r="H229" s="167"/>
      <c r="J229" s="101"/>
    </row>
    <row r="230" spans="1:29" ht="25.5" hidden="1" customHeight="1" x14ac:dyDescent="0.2">
      <c r="A230" s="996">
        <f ca="1">Setup!AP10</f>
        <v>0</v>
      </c>
      <c r="B230" s="997"/>
      <c r="C230" s="997"/>
      <c r="D230" s="997"/>
      <c r="E230" s="997"/>
      <c r="F230" s="997"/>
      <c r="G230" s="998"/>
      <c r="H230" s="167"/>
      <c r="J230" s="101"/>
    </row>
    <row r="231" spans="1:29" ht="25.5" hidden="1" customHeight="1" x14ac:dyDescent="0.2">
      <c r="A231" s="966">
        <f ca="1">Setup!AP11</f>
        <v>0</v>
      </c>
      <c r="B231" s="967"/>
      <c r="C231" s="967"/>
      <c r="D231" s="967"/>
      <c r="E231" s="967"/>
      <c r="F231" s="967"/>
      <c r="G231" s="968"/>
      <c r="H231" s="167"/>
      <c r="J231" s="101"/>
    </row>
    <row r="232" spans="1:29" ht="25.5" hidden="1" customHeight="1" x14ac:dyDescent="0.2">
      <c r="A232" s="966">
        <f ca="1">Setup!AP12</f>
        <v>0</v>
      </c>
      <c r="B232" s="967"/>
      <c r="C232" s="967"/>
      <c r="D232" s="967"/>
      <c r="E232" s="967"/>
      <c r="F232" s="967"/>
      <c r="G232" s="968"/>
      <c r="H232" s="167"/>
      <c r="J232" s="101"/>
    </row>
    <row r="233" spans="1:29" ht="25.5" hidden="1" customHeight="1" x14ac:dyDescent="0.2">
      <c r="A233" s="969">
        <f ca="1">Setup!AP13</f>
        <v>0</v>
      </c>
      <c r="B233" s="970"/>
      <c r="C233" s="970"/>
      <c r="D233" s="970"/>
      <c r="E233" s="970"/>
      <c r="F233" s="970"/>
      <c r="G233" s="971"/>
      <c r="H233" s="167"/>
      <c r="J233" s="101"/>
    </row>
    <row r="234" spans="1:29" ht="25.5" hidden="1" customHeight="1" x14ac:dyDescent="0.2">
      <c r="A234" s="978">
        <f ca="1">Setup!AP14</f>
        <v>0</v>
      </c>
      <c r="B234" s="979"/>
      <c r="C234" s="979"/>
      <c r="D234" s="979"/>
      <c r="E234" s="979"/>
      <c r="F234" s="979"/>
      <c r="G234" s="980"/>
      <c r="H234" s="167"/>
      <c r="J234" s="101"/>
    </row>
    <row r="235" spans="1:29" ht="25.5" customHeight="1" x14ac:dyDescent="0.2">
      <c r="A235" s="996" t="str">
        <f ca="1">Setup!AP15</f>
        <v>Supervision actions recommended</v>
      </c>
      <c r="B235" s="997"/>
      <c r="C235" s="997"/>
      <c r="D235" s="997"/>
      <c r="E235" s="997"/>
      <c r="F235" s="997"/>
      <c r="G235" s="998"/>
      <c r="H235" s="167"/>
      <c r="J235" s="101"/>
    </row>
    <row r="236" spans="1:29" ht="25.5" customHeight="1" x14ac:dyDescent="0.2">
      <c r="A236" s="966" t="str">
        <f ca="1">Setup!AP16</f>
        <v>Supervision recommendations past due</v>
      </c>
      <c r="B236" s="967"/>
      <c r="C236" s="967"/>
      <c r="D236" s="967"/>
      <c r="E236" s="967"/>
      <c r="F236" s="967"/>
      <c r="G236" s="968"/>
      <c r="H236" s="167"/>
      <c r="J236" s="101"/>
    </row>
    <row r="237" spans="1:29" ht="25.5" customHeight="1" x14ac:dyDescent="0.2">
      <c r="A237" s="969" t="str">
        <f ca="1">Setup!AP17</f>
        <v>Programmatic reports planned</v>
      </c>
      <c r="B237" s="970"/>
      <c r="C237" s="970"/>
      <c r="D237" s="970"/>
      <c r="E237" s="970"/>
      <c r="F237" s="970"/>
      <c r="G237" s="971"/>
      <c r="H237" s="167"/>
      <c r="J237" s="101"/>
    </row>
    <row r="238" spans="1:29" ht="25.5" customHeight="1" x14ac:dyDescent="0.2">
      <c r="A238" s="978" t="str">
        <f ca="1">Setup!AP18</f>
        <v>Programmatic reports past due</v>
      </c>
      <c r="B238" s="979"/>
      <c r="C238" s="979"/>
      <c r="D238" s="979"/>
      <c r="E238" s="979"/>
      <c r="F238" s="979"/>
      <c r="G238" s="980"/>
      <c r="H238" s="167"/>
      <c r="J238" s="101"/>
    </row>
    <row r="239" spans="1:29" ht="25.5" hidden="1" customHeight="1" x14ac:dyDescent="0.2">
      <c r="A239" s="996">
        <f ca="1">Setup!AP19</f>
        <v>0</v>
      </c>
      <c r="B239" s="997"/>
      <c r="C239" s="997"/>
      <c r="D239" s="997"/>
      <c r="E239" s="997"/>
      <c r="F239" s="997"/>
      <c r="G239" s="998"/>
      <c r="H239" s="167"/>
      <c r="J239" s="101"/>
    </row>
    <row r="240" spans="1:29" ht="25.5" hidden="1" customHeight="1" x14ac:dyDescent="0.2">
      <c r="A240" s="966">
        <f ca="1">Setup!AP20</f>
        <v>0</v>
      </c>
      <c r="B240" s="967"/>
      <c r="C240" s="967"/>
      <c r="D240" s="967"/>
      <c r="E240" s="967"/>
      <c r="F240" s="967"/>
      <c r="G240" s="968"/>
      <c r="H240" s="167"/>
      <c r="J240" s="101"/>
    </row>
    <row r="241" spans="1:10" ht="25.5" hidden="1" customHeight="1" x14ac:dyDescent="0.2">
      <c r="A241" s="969">
        <f ca="1">Setup!AP21</f>
        <v>0</v>
      </c>
      <c r="B241" s="970"/>
      <c r="C241" s="970"/>
      <c r="D241" s="970"/>
      <c r="E241" s="970"/>
      <c r="F241" s="970"/>
      <c r="G241" s="971"/>
      <c r="H241" s="167"/>
      <c r="J241" s="101"/>
    </row>
    <row r="242" spans="1:10" ht="25.5" hidden="1" customHeight="1" x14ac:dyDescent="0.2">
      <c r="A242" s="978">
        <f ca="1">Setup!AP22</f>
        <v>0</v>
      </c>
      <c r="B242" s="979"/>
      <c r="C242" s="979"/>
      <c r="D242" s="979"/>
      <c r="E242" s="979"/>
      <c r="F242" s="979"/>
      <c r="G242" s="980"/>
      <c r="H242" s="167"/>
      <c r="J242" s="101"/>
    </row>
    <row r="243" spans="1:10" ht="25.5" hidden="1" customHeight="1" x14ac:dyDescent="0.2">
      <c r="A243" s="978">
        <f ca="1">Setup!AP23</f>
        <v>0</v>
      </c>
      <c r="B243" s="979"/>
      <c r="C243" s="979"/>
      <c r="D243" s="979"/>
      <c r="E243" s="979"/>
      <c r="F243" s="979"/>
      <c r="G243" s="980"/>
      <c r="H243" s="167"/>
      <c r="J243" s="101"/>
    </row>
    <row r="244" spans="1:10" ht="25.5" hidden="1" customHeight="1" x14ac:dyDescent="0.2">
      <c r="A244" s="996">
        <f ca="1">Setup!AP24</f>
        <v>0</v>
      </c>
      <c r="B244" s="997"/>
      <c r="C244" s="997"/>
      <c r="D244" s="997"/>
      <c r="E244" s="997"/>
      <c r="F244" s="997"/>
      <c r="G244" s="998"/>
      <c r="H244" s="167"/>
      <c r="J244" s="101"/>
    </row>
    <row r="245" spans="1:10" ht="25.5" hidden="1" customHeight="1" x14ac:dyDescent="0.2">
      <c r="A245" s="966">
        <f ca="1">Setup!AP25</f>
        <v>0</v>
      </c>
      <c r="B245" s="967"/>
      <c r="C245" s="967"/>
      <c r="D245" s="967"/>
      <c r="E245" s="967"/>
      <c r="F245" s="967"/>
      <c r="G245" s="968"/>
      <c r="H245" s="168"/>
      <c r="J245" s="101"/>
    </row>
    <row r="246" spans="1:10" ht="25.5" hidden="1" customHeight="1" x14ac:dyDescent="0.2">
      <c r="A246" s="966">
        <f ca="1">Setup!AP26</f>
        <v>0</v>
      </c>
      <c r="B246" s="967"/>
      <c r="C246" s="967"/>
      <c r="D246" s="967"/>
      <c r="E246" s="967"/>
      <c r="F246" s="967"/>
      <c r="G246" s="968"/>
      <c r="H246" s="167"/>
      <c r="J246" s="101"/>
    </row>
    <row r="247" spans="1:10" ht="25.5" hidden="1" customHeight="1" x14ac:dyDescent="0.2">
      <c r="A247" s="969">
        <f ca="1">Setup!AP27</f>
        <v>0</v>
      </c>
      <c r="B247" s="970"/>
      <c r="C247" s="970"/>
      <c r="D247" s="970"/>
      <c r="E247" s="970"/>
      <c r="F247" s="970"/>
      <c r="G247" s="971"/>
      <c r="H247" s="167"/>
      <c r="J247" s="101"/>
    </row>
    <row r="248" spans="1:10" ht="25.5" hidden="1" customHeight="1" x14ac:dyDescent="0.2">
      <c r="A248" s="978">
        <f ca="1">Setup!AP28</f>
        <v>0</v>
      </c>
      <c r="B248" s="979"/>
      <c r="C248" s="979"/>
      <c r="D248" s="979"/>
      <c r="E248" s="979"/>
      <c r="F248" s="979"/>
      <c r="G248" s="980"/>
      <c r="H248" s="167"/>
      <c r="J248" s="101"/>
    </row>
    <row r="249" spans="1:10" ht="25.5" hidden="1" customHeight="1" x14ac:dyDescent="0.2">
      <c r="A249" s="978">
        <f ca="1">Setup!AP29</f>
        <v>0</v>
      </c>
      <c r="B249" s="979"/>
      <c r="C249" s="979"/>
      <c r="D249" s="979"/>
      <c r="E249" s="979"/>
      <c r="F249" s="979"/>
      <c r="G249" s="980"/>
      <c r="H249" s="167"/>
      <c r="J249" s="101"/>
    </row>
    <row r="250" spans="1:10" ht="25.5" hidden="1" customHeight="1" x14ac:dyDescent="0.2">
      <c r="A250" s="996">
        <f ca="1">Setup!AP30</f>
        <v>0</v>
      </c>
      <c r="B250" s="997"/>
      <c r="C250" s="997"/>
      <c r="D250" s="997"/>
      <c r="E250" s="997"/>
      <c r="F250" s="997"/>
      <c r="G250" s="998"/>
      <c r="H250" s="167"/>
      <c r="J250" s="101"/>
    </row>
    <row r="251" spans="1:10" ht="25.5" hidden="1" customHeight="1" x14ac:dyDescent="0.2">
      <c r="A251" s="966">
        <f ca="1">Setup!AP31</f>
        <v>0</v>
      </c>
      <c r="B251" s="967"/>
      <c r="C251" s="967"/>
      <c r="D251" s="967"/>
      <c r="E251" s="967"/>
      <c r="F251" s="967"/>
      <c r="G251" s="968"/>
      <c r="H251" s="167"/>
      <c r="J251" s="101"/>
    </row>
    <row r="252" spans="1:10" ht="25.5" hidden="1" customHeight="1" x14ac:dyDescent="0.2">
      <c r="A252" s="969">
        <f ca="1">Setup!AP32</f>
        <v>0</v>
      </c>
      <c r="B252" s="970"/>
      <c r="C252" s="970"/>
      <c r="D252" s="970"/>
      <c r="E252" s="970"/>
      <c r="F252" s="970"/>
      <c r="G252" s="971"/>
      <c r="H252" s="167"/>
      <c r="J252" s="101"/>
    </row>
    <row r="253" spans="1:10" ht="25.5" hidden="1" customHeight="1" x14ac:dyDescent="0.2">
      <c r="A253" s="978">
        <f ca="1">Setup!AP33</f>
        <v>0</v>
      </c>
      <c r="B253" s="979"/>
      <c r="C253" s="979"/>
      <c r="D253" s="979"/>
      <c r="E253" s="979"/>
      <c r="F253" s="979"/>
      <c r="G253" s="980"/>
      <c r="H253" s="167"/>
      <c r="J253" s="101"/>
    </row>
    <row r="254" spans="1:10" ht="25.5" hidden="1" customHeight="1" x14ac:dyDescent="0.2">
      <c r="A254" s="966">
        <f ca="1">Setup!AP34</f>
        <v>0</v>
      </c>
      <c r="B254" s="967"/>
      <c r="C254" s="967"/>
      <c r="D254" s="967"/>
      <c r="E254" s="967"/>
      <c r="F254" s="967"/>
      <c r="G254" s="968"/>
      <c r="H254" s="167"/>
      <c r="J254" s="101"/>
    </row>
    <row r="255" spans="1:10" ht="25.5" hidden="1" customHeight="1" x14ac:dyDescent="0.2">
      <c r="A255" s="969">
        <f ca="1">Setup!AP35</f>
        <v>0</v>
      </c>
      <c r="B255" s="970"/>
      <c r="C255" s="970"/>
      <c r="D255" s="970"/>
      <c r="E255" s="970"/>
      <c r="F255" s="970"/>
      <c r="G255" s="971"/>
      <c r="H255" s="167"/>
      <c r="J255" s="101"/>
    </row>
    <row r="256" spans="1:10" ht="25.5" hidden="1" customHeight="1" x14ac:dyDescent="0.2">
      <c r="A256" s="978">
        <f ca="1">Setup!AP36</f>
        <v>0</v>
      </c>
      <c r="B256" s="979"/>
      <c r="C256" s="979"/>
      <c r="D256" s="979"/>
      <c r="E256" s="979"/>
      <c r="F256" s="979"/>
      <c r="G256" s="980"/>
      <c r="H256" s="167"/>
      <c r="J256" s="101"/>
    </row>
    <row r="257" spans="1:10" ht="25.5" hidden="1" customHeight="1" x14ac:dyDescent="0.2">
      <c r="A257" s="996">
        <f ca="1">Setup!AP37</f>
        <v>0</v>
      </c>
      <c r="B257" s="997"/>
      <c r="C257" s="997"/>
      <c r="D257" s="997"/>
      <c r="E257" s="997"/>
      <c r="F257" s="997"/>
      <c r="G257" s="998"/>
      <c r="H257" s="167"/>
      <c r="J257" s="101"/>
    </row>
    <row r="258" spans="1:10" ht="25.5" hidden="1" customHeight="1" x14ac:dyDescent="0.2">
      <c r="A258" s="966">
        <f ca="1">Setup!AP38</f>
        <v>0</v>
      </c>
      <c r="B258" s="967"/>
      <c r="C258" s="967"/>
      <c r="D258" s="967"/>
      <c r="E258" s="967"/>
      <c r="F258" s="967"/>
      <c r="G258" s="968"/>
      <c r="H258" s="167"/>
      <c r="J258" s="101"/>
    </row>
    <row r="259" spans="1:10" ht="25.5" customHeight="1" x14ac:dyDescent="0.2">
      <c r="A259" s="969" t="str">
        <f ca="1">Setup!AP39</f>
        <v>Actual stock level - PS39 - Product 1: Efavirenz, 600 mg, 30 tablets</v>
      </c>
      <c r="B259" s="970"/>
      <c r="C259" s="970"/>
      <c r="D259" s="970"/>
      <c r="E259" s="970"/>
      <c r="F259" s="970"/>
      <c r="G259" s="971"/>
      <c r="H259" s="167"/>
      <c r="J259" s="101"/>
    </row>
    <row r="260" spans="1:10" ht="25.5" customHeight="1" x14ac:dyDescent="0.2">
      <c r="A260" s="996" t="str">
        <f ca="1">Setup!AP40</f>
        <v>Actual stock level - PS40 - Product 2: Efavirenz, 200 mg, 90 capsules</v>
      </c>
      <c r="B260" s="997"/>
      <c r="C260" s="997"/>
      <c r="D260" s="997"/>
      <c r="E260" s="997"/>
      <c r="F260" s="997"/>
      <c r="G260" s="998"/>
      <c r="H260" s="167"/>
      <c r="J260" s="101"/>
    </row>
    <row r="261" spans="1:10" ht="25.5" customHeight="1" x14ac:dyDescent="0.2">
      <c r="A261" s="969" t="str">
        <f ca="1">Setup!AP41</f>
        <v>Actual stock level - PS41 - Product 3: TDF/3TC, 300/300 mg, 30 tablets</v>
      </c>
      <c r="B261" s="970"/>
      <c r="C261" s="970"/>
      <c r="D261" s="970"/>
      <c r="E261" s="970"/>
      <c r="F261" s="970"/>
      <c r="G261" s="971"/>
      <c r="H261" s="167"/>
      <c r="J261" s="101"/>
    </row>
    <row r="262" spans="1:10" ht="25.5" customHeight="1" x14ac:dyDescent="0.2">
      <c r="A262" s="996" t="str">
        <f ca="1">Setup!AP42</f>
        <v>Actual stock level - PS42 - Product 4: 3TC, 10 mg/ml, oral solution 240 ml</v>
      </c>
      <c r="B262" s="997"/>
      <c r="C262" s="997"/>
      <c r="D262" s="997"/>
      <c r="E262" s="997"/>
      <c r="F262" s="997"/>
      <c r="G262" s="998"/>
      <c r="H262" s="167"/>
      <c r="J262" s="101"/>
    </row>
    <row r="263" spans="1:10" ht="25.5" hidden="1" customHeight="1" x14ac:dyDescent="0.2">
      <c r="A263" s="969">
        <f ca="1">Setup!AP43</f>
        <v>0</v>
      </c>
      <c r="B263" s="970"/>
      <c r="C263" s="970"/>
      <c r="D263" s="970"/>
      <c r="E263" s="970"/>
      <c r="F263" s="970"/>
      <c r="G263" s="971"/>
      <c r="H263" s="167"/>
      <c r="J263" s="101"/>
    </row>
    <row r="264" spans="1:10" ht="25.5" hidden="1" customHeight="1" x14ac:dyDescent="0.2">
      <c r="A264" s="996">
        <f ca="1">Setup!AP44</f>
        <v>0</v>
      </c>
      <c r="B264" s="997"/>
      <c r="C264" s="997"/>
      <c r="D264" s="997"/>
      <c r="E264" s="997"/>
      <c r="F264" s="997"/>
      <c r="G264" s="998"/>
      <c r="H264" s="167"/>
      <c r="J264" s="101"/>
    </row>
    <row r="265" spans="1:10" ht="25.5" hidden="1" customHeight="1" x14ac:dyDescent="0.2">
      <c r="A265" s="969">
        <f ca="1">Setup!AP45</f>
        <v>0</v>
      </c>
      <c r="B265" s="970"/>
      <c r="C265" s="970"/>
      <c r="D265" s="970"/>
      <c r="E265" s="970"/>
      <c r="F265" s="970"/>
      <c r="G265" s="971"/>
      <c r="H265" s="167"/>
      <c r="J265" s="101"/>
    </row>
    <row r="266" spans="1:10" ht="25.5" hidden="1" customHeight="1" x14ac:dyDescent="0.2">
      <c r="A266" s="996">
        <f ca="1">Setup!AP46</f>
        <v>0</v>
      </c>
      <c r="B266" s="997"/>
      <c r="C266" s="997"/>
      <c r="D266" s="997"/>
      <c r="E266" s="997"/>
      <c r="F266" s="997"/>
      <c r="G266" s="998"/>
      <c r="H266" s="167"/>
      <c r="J266" s="101"/>
    </row>
    <row r="267" spans="1:10" ht="25.5" hidden="1" customHeight="1" x14ac:dyDescent="0.2">
      <c r="A267" s="969">
        <f ca="1">Setup!AP47</f>
        <v>0</v>
      </c>
      <c r="B267" s="970"/>
      <c r="C267" s="970"/>
      <c r="D267" s="970"/>
      <c r="E267" s="970"/>
      <c r="F267" s="970"/>
      <c r="G267" s="971"/>
      <c r="H267" s="167"/>
      <c r="J267" s="101"/>
    </row>
    <row r="268" spans="1:10" ht="25.5" hidden="1" customHeight="1" x14ac:dyDescent="0.2">
      <c r="A268" s="996">
        <f ca="1">Setup!AP48</f>
        <v>0</v>
      </c>
      <c r="B268" s="997"/>
      <c r="C268" s="997"/>
      <c r="D268" s="997"/>
      <c r="E268" s="997"/>
      <c r="F268" s="997"/>
      <c r="G268" s="998"/>
      <c r="H268" s="167"/>
      <c r="J268" s="101"/>
    </row>
    <row r="269" spans="1:10" ht="25.5" hidden="1" customHeight="1" x14ac:dyDescent="0.2">
      <c r="A269" s="969">
        <f ca="1">Setup!AP49</f>
        <v>0</v>
      </c>
      <c r="B269" s="970"/>
      <c r="C269" s="970"/>
      <c r="D269" s="970"/>
      <c r="E269" s="970"/>
      <c r="F269" s="970"/>
      <c r="G269" s="971"/>
      <c r="H269" s="167"/>
      <c r="J269" s="101"/>
    </row>
    <row r="270" spans="1:10" ht="25.5" hidden="1" customHeight="1" x14ac:dyDescent="0.2">
      <c r="A270" s="996">
        <f ca="1">Setup!AP50</f>
        <v>0</v>
      </c>
      <c r="B270" s="997"/>
      <c r="C270" s="997"/>
      <c r="D270" s="997"/>
      <c r="E270" s="997"/>
      <c r="F270" s="997"/>
      <c r="G270" s="998"/>
      <c r="H270" s="167"/>
      <c r="J270" s="101"/>
    </row>
    <row r="271" spans="1:10" ht="25.5" hidden="1" customHeight="1" x14ac:dyDescent="0.2">
      <c r="A271" s="969">
        <f ca="1">Setup!AP51</f>
        <v>0</v>
      </c>
      <c r="B271" s="970"/>
      <c r="C271" s="970"/>
      <c r="D271" s="970"/>
      <c r="E271" s="970"/>
      <c r="F271" s="970"/>
      <c r="G271" s="971"/>
      <c r="H271" s="167"/>
      <c r="J271" s="101"/>
    </row>
    <row r="272" spans="1:10" ht="25.5" hidden="1" customHeight="1" x14ac:dyDescent="0.2">
      <c r="A272" s="996">
        <f ca="1">Setup!AP52</f>
        <v>0</v>
      </c>
      <c r="B272" s="997"/>
      <c r="C272" s="997"/>
      <c r="D272" s="997"/>
      <c r="E272" s="997"/>
      <c r="F272" s="997"/>
      <c r="G272" s="998"/>
      <c r="H272" s="167"/>
    </row>
    <row r="273" spans="1:8" ht="25.5" hidden="1" customHeight="1" x14ac:dyDescent="0.2">
      <c r="A273" s="969">
        <f ca="1">Setup!AP53</f>
        <v>0</v>
      </c>
      <c r="B273" s="970"/>
      <c r="C273" s="970"/>
      <c r="D273" s="970"/>
      <c r="E273" s="970"/>
      <c r="F273" s="970"/>
      <c r="G273" s="971"/>
      <c r="H273" s="167"/>
    </row>
    <row r="274" spans="1:8" ht="25.5" hidden="1" customHeight="1" x14ac:dyDescent="0.2">
      <c r="A274" s="996">
        <f ca="1">Setup!AP54</f>
        <v>0</v>
      </c>
      <c r="B274" s="997"/>
      <c r="C274" s="997"/>
      <c r="D274" s="997"/>
      <c r="E274" s="997"/>
      <c r="F274" s="997"/>
      <c r="G274" s="998"/>
      <c r="H274" s="167"/>
    </row>
    <row r="275" spans="1:8" ht="25.5" hidden="1" customHeight="1" x14ac:dyDescent="0.2">
      <c r="A275" s="969">
        <f ca="1">Setup!AP55</f>
        <v>0</v>
      </c>
      <c r="B275" s="970"/>
      <c r="C275" s="970"/>
      <c r="D275" s="970"/>
      <c r="E275" s="970"/>
      <c r="F275" s="970"/>
      <c r="G275" s="971"/>
      <c r="H275" s="167"/>
    </row>
    <row r="276" spans="1:8" ht="25.5" hidden="1" customHeight="1" x14ac:dyDescent="0.2">
      <c r="A276" s="996">
        <f ca="1">Setup!AP56</f>
        <v>0</v>
      </c>
      <c r="B276" s="997"/>
      <c r="C276" s="997"/>
      <c r="D276" s="997"/>
      <c r="E276" s="997"/>
      <c r="F276" s="997"/>
      <c r="G276" s="998"/>
      <c r="H276" s="167"/>
    </row>
    <row r="277" spans="1:8" ht="25.5" hidden="1" customHeight="1" x14ac:dyDescent="0.2">
      <c r="A277" s="969">
        <f ca="1">Setup!AP57</f>
        <v>0</v>
      </c>
      <c r="B277" s="970"/>
      <c r="C277" s="970"/>
      <c r="D277" s="970"/>
      <c r="E277" s="970"/>
      <c r="F277" s="970"/>
      <c r="G277" s="971"/>
      <c r="H277" s="167"/>
    </row>
    <row r="278" spans="1:8" ht="25.5" hidden="1" customHeight="1" x14ac:dyDescent="0.2">
      <c r="A278" s="996">
        <f ca="1">Setup!AP58</f>
        <v>0</v>
      </c>
      <c r="B278" s="997"/>
      <c r="C278" s="997"/>
      <c r="D278" s="997"/>
      <c r="E278" s="997"/>
      <c r="F278" s="997"/>
      <c r="G278" s="998"/>
      <c r="H278" s="167"/>
    </row>
    <row r="279" spans="1:8" ht="25.5" hidden="1" customHeight="1" x14ac:dyDescent="0.2">
      <c r="A279" s="969">
        <f ca="1">Setup!AP59</f>
        <v>0</v>
      </c>
      <c r="B279" s="970"/>
      <c r="C279" s="970"/>
      <c r="D279" s="970"/>
      <c r="E279" s="970"/>
      <c r="F279" s="970"/>
      <c r="G279" s="971"/>
      <c r="H279" s="167"/>
    </row>
    <row r="280" spans="1:8" ht="25.5" hidden="1" customHeight="1" x14ac:dyDescent="0.2">
      <c r="A280" s="978">
        <f ca="1">Setup!AP60</f>
        <v>0</v>
      </c>
      <c r="B280" s="979"/>
      <c r="C280" s="979"/>
      <c r="D280" s="979"/>
      <c r="E280" s="979"/>
      <c r="F280" s="979"/>
      <c r="G280" s="980"/>
      <c r="H280" s="167"/>
    </row>
    <row r="281" spans="1:8" ht="25.5" hidden="1" customHeight="1" x14ac:dyDescent="0.2">
      <c r="A281" s="996">
        <f ca="1">Setup!AP61</f>
        <v>0</v>
      </c>
      <c r="B281" s="997"/>
      <c r="C281" s="997"/>
      <c r="D281" s="997"/>
      <c r="E281" s="997"/>
      <c r="F281" s="997"/>
      <c r="G281" s="998"/>
      <c r="H281" s="167"/>
    </row>
    <row r="282" spans="1:8" ht="25.5" hidden="1" customHeight="1" x14ac:dyDescent="0.2">
      <c r="A282" s="966">
        <f ca="1">Setup!AP62</f>
        <v>0</v>
      </c>
      <c r="B282" s="967"/>
      <c r="C282" s="967"/>
      <c r="D282" s="967"/>
      <c r="E282" s="967"/>
      <c r="F282" s="967"/>
      <c r="G282" s="968"/>
      <c r="H282" s="167"/>
    </row>
    <row r="283" spans="1:8" ht="25.5" hidden="1" customHeight="1" x14ac:dyDescent="0.2">
      <c r="A283" s="966">
        <f ca="1">Setup!AP63</f>
        <v>0</v>
      </c>
      <c r="B283" s="967"/>
      <c r="C283" s="967"/>
      <c r="D283" s="967"/>
      <c r="E283" s="967"/>
      <c r="F283" s="967"/>
      <c r="G283" s="968"/>
      <c r="H283" s="167"/>
    </row>
    <row r="284" spans="1:8" ht="25.5" hidden="1" customHeight="1" x14ac:dyDescent="0.2">
      <c r="A284" s="969">
        <f ca="1">Setup!AP64</f>
        <v>0</v>
      </c>
      <c r="B284" s="970"/>
      <c r="C284" s="970"/>
      <c r="D284" s="970"/>
      <c r="E284" s="970"/>
      <c r="F284" s="970"/>
      <c r="G284" s="971"/>
      <c r="H284" s="167"/>
    </row>
    <row r="285" spans="1:8" ht="25.5" hidden="1" customHeight="1" x14ac:dyDescent="0.2">
      <c r="A285" s="978">
        <f ca="1">Setup!AP65</f>
        <v>0</v>
      </c>
      <c r="B285" s="979"/>
      <c r="C285" s="979"/>
      <c r="D285" s="979"/>
      <c r="E285" s="979"/>
      <c r="F285" s="979"/>
      <c r="G285" s="980"/>
      <c r="H285" s="167"/>
    </row>
    <row r="286" spans="1:8" ht="25.5" hidden="1" customHeight="1" x14ac:dyDescent="0.2">
      <c r="A286" s="978">
        <f ca="1">Setup!AP66</f>
        <v>0</v>
      </c>
      <c r="B286" s="979"/>
      <c r="C286" s="979"/>
      <c r="D286" s="979"/>
      <c r="E286" s="979"/>
      <c r="F286" s="979"/>
      <c r="G286" s="980"/>
      <c r="H286" s="167"/>
    </row>
    <row r="287" spans="1:8" ht="25.5" hidden="1" customHeight="1" x14ac:dyDescent="0.2">
      <c r="A287" s="996">
        <f ca="1">Setup!AP67</f>
        <v>0</v>
      </c>
      <c r="B287" s="997"/>
      <c r="C287" s="997"/>
      <c r="D287" s="997"/>
      <c r="E287" s="997"/>
      <c r="F287" s="997"/>
      <c r="G287" s="998"/>
      <c r="H287" s="167"/>
    </row>
    <row r="288" spans="1:8" ht="25.5" hidden="1" customHeight="1" x14ac:dyDescent="0.2">
      <c r="A288" s="966">
        <f ca="1">Setup!AP68</f>
        <v>0</v>
      </c>
      <c r="B288" s="967"/>
      <c r="C288" s="967"/>
      <c r="D288" s="967"/>
      <c r="E288" s="967"/>
      <c r="F288" s="967"/>
      <c r="G288" s="968"/>
      <c r="H288" s="167"/>
    </row>
    <row r="289" spans="1:17" ht="25.5" hidden="1" customHeight="1" x14ac:dyDescent="0.2">
      <c r="A289" s="966">
        <f ca="1">Setup!AP69</f>
        <v>0</v>
      </c>
      <c r="B289" s="967"/>
      <c r="C289" s="967"/>
      <c r="D289" s="967"/>
      <c r="E289" s="967"/>
      <c r="F289" s="967"/>
      <c r="G289" s="968"/>
      <c r="H289" s="167"/>
    </row>
    <row r="290" spans="1:17" ht="18.75" customHeight="1" x14ac:dyDescent="0.2">
      <c r="A290" s="187"/>
      <c r="B290" s="188"/>
      <c r="C290" s="188"/>
      <c r="D290" s="188"/>
      <c r="E290" s="188"/>
      <c r="F290" s="188"/>
      <c r="G290" s="458"/>
      <c r="H290" s="189"/>
    </row>
    <row r="291" spans="1:17" ht="12.75" customHeight="1" x14ac:dyDescent="0.2">
      <c r="A291" s="184"/>
      <c r="B291" s="185"/>
      <c r="C291" s="185"/>
      <c r="D291" s="185"/>
      <c r="E291" s="185"/>
      <c r="F291" s="185"/>
      <c r="G291" s="459"/>
      <c r="H291" s="186"/>
    </row>
    <row r="292" spans="1:17" ht="19.5" customHeight="1" x14ac:dyDescent="0.2">
      <c r="A292" s="768" t="str">
        <f ca="1">Translations!A138</f>
        <v>Narrative comments from results (to be filled by the Subrecipient)</v>
      </c>
      <c r="B292" s="769"/>
      <c r="C292" s="769"/>
      <c r="D292" s="769"/>
      <c r="E292" s="769"/>
      <c r="F292" s="769"/>
      <c r="G292" s="769"/>
      <c r="H292" s="769"/>
      <c r="I292" s="769"/>
      <c r="J292" s="769"/>
      <c r="K292" s="769"/>
      <c r="L292" s="769"/>
      <c r="M292" s="769"/>
      <c r="N292" s="769"/>
      <c r="O292" s="769"/>
      <c r="P292" s="769"/>
      <c r="Q292" s="487"/>
    </row>
    <row r="293" spans="1:17" ht="12.75" customHeight="1" x14ac:dyDescent="0.2">
      <c r="A293" s="1023"/>
      <c r="B293" s="1024"/>
      <c r="C293" s="1024"/>
      <c r="D293" s="1024"/>
      <c r="E293" s="1024"/>
      <c r="F293" s="1024"/>
      <c r="G293" s="1024"/>
      <c r="H293" s="1024"/>
      <c r="I293" s="1024"/>
      <c r="J293" s="1024"/>
      <c r="K293" s="1024"/>
      <c r="L293" s="1024"/>
      <c r="M293" s="1024"/>
      <c r="N293" s="1024"/>
      <c r="O293" s="1024"/>
      <c r="P293" s="1025"/>
      <c r="Q293" s="488"/>
    </row>
    <row r="294" spans="1:17" ht="12.75" customHeight="1" x14ac:dyDescent="0.2">
      <c r="A294" s="1026"/>
      <c r="B294" s="1027"/>
      <c r="C294" s="1027"/>
      <c r="D294" s="1027"/>
      <c r="E294" s="1027"/>
      <c r="F294" s="1027"/>
      <c r="G294" s="1027"/>
      <c r="H294" s="1027"/>
      <c r="I294" s="1027"/>
      <c r="J294" s="1027"/>
      <c r="K294" s="1027"/>
      <c r="L294" s="1027"/>
      <c r="M294" s="1027"/>
      <c r="N294" s="1027"/>
      <c r="O294" s="1027"/>
      <c r="P294" s="1028"/>
      <c r="Q294" s="488"/>
    </row>
    <row r="295" spans="1:17" ht="12.75" customHeight="1" x14ac:dyDescent="0.2">
      <c r="A295" s="1026"/>
      <c r="B295" s="1027"/>
      <c r="C295" s="1027"/>
      <c r="D295" s="1027"/>
      <c r="E295" s="1027"/>
      <c r="F295" s="1027"/>
      <c r="G295" s="1027"/>
      <c r="H295" s="1027"/>
      <c r="I295" s="1027"/>
      <c r="J295" s="1027"/>
      <c r="K295" s="1027"/>
      <c r="L295" s="1027"/>
      <c r="M295" s="1027"/>
      <c r="N295" s="1027"/>
      <c r="O295" s="1027"/>
      <c r="P295" s="1028"/>
      <c r="Q295" s="488"/>
    </row>
    <row r="296" spans="1:17" ht="12.75" customHeight="1" x14ac:dyDescent="0.2">
      <c r="A296" s="1026"/>
      <c r="B296" s="1027"/>
      <c r="C296" s="1027"/>
      <c r="D296" s="1027"/>
      <c r="E296" s="1027"/>
      <c r="F296" s="1027"/>
      <c r="G296" s="1027"/>
      <c r="H296" s="1027"/>
      <c r="I296" s="1027"/>
      <c r="J296" s="1027"/>
      <c r="K296" s="1027"/>
      <c r="L296" s="1027"/>
      <c r="M296" s="1027"/>
      <c r="N296" s="1027"/>
      <c r="O296" s="1027"/>
      <c r="P296" s="1028"/>
      <c r="Q296" s="488"/>
    </row>
    <row r="297" spans="1:17" ht="12.75" customHeight="1" x14ac:dyDescent="0.2">
      <c r="A297" s="1026"/>
      <c r="B297" s="1027"/>
      <c r="C297" s="1027"/>
      <c r="D297" s="1027"/>
      <c r="E297" s="1027"/>
      <c r="F297" s="1027"/>
      <c r="G297" s="1027"/>
      <c r="H297" s="1027"/>
      <c r="I297" s="1027"/>
      <c r="J297" s="1027"/>
      <c r="K297" s="1027"/>
      <c r="L297" s="1027"/>
      <c r="M297" s="1027"/>
      <c r="N297" s="1027"/>
      <c r="O297" s="1027"/>
      <c r="P297" s="1028"/>
      <c r="Q297" s="488"/>
    </row>
    <row r="298" spans="1:17" ht="12.75" customHeight="1" x14ac:dyDescent="0.2">
      <c r="A298" s="1026"/>
      <c r="B298" s="1027"/>
      <c r="C298" s="1027"/>
      <c r="D298" s="1027"/>
      <c r="E298" s="1027"/>
      <c r="F298" s="1027"/>
      <c r="G298" s="1027"/>
      <c r="H298" s="1027"/>
      <c r="I298" s="1027"/>
      <c r="J298" s="1027"/>
      <c r="K298" s="1027"/>
      <c r="L298" s="1027"/>
      <c r="M298" s="1027"/>
      <c r="N298" s="1027"/>
      <c r="O298" s="1027"/>
      <c r="P298" s="1028"/>
      <c r="Q298" s="488"/>
    </row>
    <row r="299" spans="1:17" ht="12.75" customHeight="1" x14ac:dyDescent="0.2">
      <c r="A299" s="1026"/>
      <c r="B299" s="1027"/>
      <c r="C299" s="1027"/>
      <c r="D299" s="1027"/>
      <c r="E299" s="1027"/>
      <c r="F299" s="1027"/>
      <c r="G299" s="1027"/>
      <c r="H299" s="1027"/>
      <c r="I299" s="1027"/>
      <c r="J299" s="1027"/>
      <c r="K299" s="1027"/>
      <c r="L299" s="1027"/>
      <c r="M299" s="1027"/>
      <c r="N299" s="1027"/>
      <c r="O299" s="1027"/>
      <c r="P299" s="1028"/>
      <c r="Q299" s="488"/>
    </row>
    <row r="300" spans="1:17" ht="12.75" customHeight="1" x14ac:dyDescent="0.2">
      <c r="A300" s="1026"/>
      <c r="B300" s="1027"/>
      <c r="C300" s="1027"/>
      <c r="D300" s="1027"/>
      <c r="E300" s="1027"/>
      <c r="F300" s="1027"/>
      <c r="G300" s="1027"/>
      <c r="H300" s="1027"/>
      <c r="I300" s="1027"/>
      <c r="J300" s="1027"/>
      <c r="K300" s="1027"/>
      <c r="L300" s="1027"/>
      <c r="M300" s="1027"/>
      <c r="N300" s="1027"/>
      <c r="O300" s="1027"/>
      <c r="P300" s="1028"/>
      <c r="Q300" s="488"/>
    </row>
    <row r="301" spans="1:17" ht="12.75" customHeight="1" x14ac:dyDescent="0.2">
      <c r="A301" s="1026"/>
      <c r="B301" s="1027"/>
      <c r="C301" s="1027"/>
      <c r="D301" s="1027"/>
      <c r="E301" s="1027"/>
      <c r="F301" s="1027"/>
      <c r="G301" s="1027"/>
      <c r="H301" s="1027"/>
      <c r="I301" s="1027"/>
      <c r="J301" s="1027"/>
      <c r="K301" s="1027"/>
      <c r="L301" s="1027"/>
      <c r="M301" s="1027"/>
      <c r="N301" s="1027"/>
      <c r="O301" s="1027"/>
      <c r="P301" s="1028"/>
      <c r="Q301" s="488"/>
    </row>
    <row r="302" spans="1:17" ht="12.75" customHeight="1" x14ac:dyDescent="0.2">
      <c r="A302" s="1026"/>
      <c r="B302" s="1027"/>
      <c r="C302" s="1027"/>
      <c r="D302" s="1027"/>
      <c r="E302" s="1027"/>
      <c r="F302" s="1027"/>
      <c r="G302" s="1027"/>
      <c r="H302" s="1027"/>
      <c r="I302" s="1027"/>
      <c r="J302" s="1027"/>
      <c r="K302" s="1027"/>
      <c r="L302" s="1027"/>
      <c r="M302" s="1027"/>
      <c r="N302" s="1027"/>
      <c r="O302" s="1027"/>
      <c r="P302" s="1028"/>
      <c r="Q302" s="488"/>
    </row>
    <row r="303" spans="1:17" ht="12.75" customHeight="1" x14ac:dyDescent="0.2">
      <c r="A303" s="1026"/>
      <c r="B303" s="1027"/>
      <c r="C303" s="1027"/>
      <c r="D303" s="1027"/>
      <c r="E303" s="1027"/>
      <c r="F303" s="1027"/>
      <c r="G303" s="1027"/>
      <c r="H303" s="1027"/>
      <c r="I303" s="1027"/>
      <c r="J303" s="1027"/>
      <c r="K303" s="1027"/>
      <c r="L303" s="1027"/>
      <c r="M303" s="1027"/>
      <c r="N303" s="1027"/>
      <c r="O303" s="1027"/>
      <c r="P303" s="1028"/>
      <c r="Q303" s="488"/>
    </row>
    <row r="304" spans="1:17" ht="12.75" customHeight="1" x14ac:dyDescent="0.2">
      <c r="A304" s="1026"/>
      <c r="B304" s="1027"/>
      <c r="C304" s="1027"/>
      <c r="D304" s="1027"/>
      <c r="E304" s="1027"/>
      <c r="F304" s="1027"/>
      <c r="G304" s="1027"/>
      <c r="H304" s="1027"/>
      <c r="I304" s="1027"/>
      <c r="J304" s="1027"/>
      <c r="K304" s="1027"/>
      <c r="L304" s="1027"/>
      <c r="M304" s="1027"/>
      <c r="N304" s="1027"/>
      <c r="O304" s="1027"/>
      <c r="P304" s="1028"/>
      <c r="Q304" s="488"/>
    </row>
    <row r="305" spans="1:17" ht="12.75" customHeight="1" x14ac:dyDescent="0.2">
      <c r="A305" s="1026"/>
      <c r="B305" s="1027"/>
      <c r="C305" s="1027"/>
      <c r="D305" s="1027"/>
      <c r="E305" s="1027"/>
      <c r="F305" s="1027"/>
      <c r="G305" s="1027"/>
      <c r="H305" s="1027"/>
      <c r="I305" s="1027"/>
      <c r="J305" s="1027"/>
      <c r="K305" s="1027"/>
      <c r="L305" s="1027"/>
      <c r="M305" s="1027"/>
      <c r="N305" s="1027"/>
      <c r="O305" s="1027"/>
      <c r="P305" s="1028"/>
      <c r="Q305" s="488"/>
    </row>
    <row r="306" spans="1:17" ht="12.75" customHeight="1" x14ac:dyDescent="0.2">
      <c r="A306" s="1026"/>
      <c r="B306" s="1027"/>
      <c r="C306" s="1027"/>
      <c r="D306" s="1027"/>
      <c r="E306" s="1027"/>
      <c r="F306" s="1027"/>
      <c r="G306" s="1027"/>
      <c r="H306" s="1027"/>
      <c r="I306" s="1027"/>
      <c r="J306" s="1027"/>
      <c r="K306" s="1027"/>
      <c r="L306" s="1027"/>
      <c r="M306" s="1027"/>
      <c r="N306" s="1027"/>
      <c r="O306" s="1027"/>
      <c r="P306" s="1028"/>
      <c r="Q306" s="488"/>
    </row>
    <row r="307" spans="1:17" ht="12.75" customHeight="1" x14ac:dyDescent="0.2">
      <c r="A307" s="1026"/>
      <c r="B307" s="1027"/>
      <c r="C307" s="1027"/>
      <c r="D307" s="1027"/>
      <c r="E307" s="1027"/>
      <c r="F307" s="1027"/>
      <c r="G307" s="1027"/>
      <c r="H307" s="1027"/>
      <c r="I307" s="1027"/>
      <c r="J307" s="1027"/>
      <c r="K307" s="1027"/>
      <c r="L307" s="1027"/>
      <c r="M307" s="1027"/>
      <c r="N307" s="1027"/>
      <c r="O307" s="1027"/>
      <c r="P307" s="1028"/>
      <c r="Q307" s="488"/>
    </row>
    <row r="308" spans="1:17" ht="12.75" customHeight="1" x14ac:dyDescent="0.2">
      <c r="A308" s="1026"/>
      <c r="B308" s="1027"/>
      <c r="C308" s="1027"/>
      <c r="D308" s="1027"/>
      <c r="E308" s="1027"/>
      <c r="F308" s="1027"/>
      <c r="G308" s="1027"/>
      <c r="H308" s="1027"/>
      <c r="I308" s="1027"/>
      <c r="J308" s="1027"/>
      <c r="K308" s="1027"/>
      <c r="L308" s="1027"/>
      <c r="M308" s="1027"/>
      <c r="N308" s="1027"/>
      <c r="O308" s="1027"/>
      <c r="P308" s="1028"/>
      <c r="Q308" s="488"/>
    </row>
    <row r="309" spans="1:17" ht="12.75" customHeight="1" x14ac:dyDescent="0.2">
      <c r="A309" s="1026"/>
      <c r="B309" s="1027"/>
      <c r="C309" s="1027"/>
      <c r="D309" s="1027"/>
      <c r="E309" s="1027"/>
      <c r="F309" s="1027"/>
      <c r="G309" s="1027"/>
      <c r="H309" s="1027"/>
      <c r="I309" s="1027"/>
      <c r="J309" s="1027"/>
      <c r="K309" s="1027"/>
      <c r="L309" s="1027"/>
      <c r="M309" s="1027"/>
      <c r="N309" s="1027"/>
      <c r="O309" s="1027"/>
      <c r="P309" s="1028"/>
      <c r="Q309" s="488"/>
    </row>
    <row r="310" spans="1:17" ht="12.75" customHeight="1" x14ac:dyDescent="0.2">
      <c r="A310" s="1026"/>
      <c r="B310" s="1027"/>
      <c r="C310" s="1027"/>
      <c r="D310" s="1027"/>
      <c r="E310" s="1027"/>
      <c r="F310" s="1027"/>
      <c r="G310" s="1027"/>
      <c r="H310" s="1027"/>
      <c r="I310" s="1027"/>
      <c r="J310" s="1027"/>
      <c r="K310" s="1027"/>
      <c r="L310" s="1027"/>
      <c r="M310" s="1027"/>
      <c r="N310" s="1027"/>
      <c r="O310" s="1027"/>
      <c r="P310" s="1028"/>
      <c r="Q310" s="488"/>
    </row>
    <row r="311" spans="1:17" ht="12.75" customHeight="1" x14ac:dyDescent="0.2">
      <c r="A311" s="1026"/>
      <c r="B311" s="1027"/>
      <c r="C311" s="1027"/>
      <c r="D311" s="1027"/>
      <c r="E311" s="1027"/>
      <c r="F311" s="1027"/>
      <c r="G311" s="1027"/>
      <c r="H311" s="1027"/>
      <c r="I311" s="1027"/>
      <c r="J311" s="1027"/>
      <c r="K311" s="1027"/>
      <c r="L311" s="1027"/>
      <c r="M311" s="1027"/>
      <c r="N311" s="1027"/>
      <c r="O311" s="1027"/>
      <c r="P311" s="1028"/>
      <c r="Q311" s="488"/>
    </row>
    <row r="312" spans="1:17" ht="12.75" customHeight="1" x14ac:dyDescent="0.2">
      <c r="A312" s="1026"/>
      <c r="B312" s="1027"/>
      <c r="C312" s="1027"/>
      <c r="D312" s="1027"/>
      <c r="E312" s="1027"/>
      <c r="F312" s="1027"/>
      <c r="G312" s="1027"/>
      <c r="H312" s="1027"/>
      <c r="I312" s="1027"/>
      <c r="J312" s="1027"/>
      <c r="K312" s="1027"/>
      <c r="L312" s="1027"/>
      <c r="M312" s="1027"/>
      <c r="N312" s="1027"/>
      <c r="O312" s="1027"/>
      <c r="P312" s="1028"/>
      <c r="Q312" s="488"/>
    </row>
    <row r="313" spans="1:17" ht="12.75" customHeight="1" x14ac:dyDescent="0.2">
      <c r="A313" s="1026"/>
      <c r="B313" s="1027"/>
      <c r="C313" s="1027"/>
      <c r="D313" s="1027"/>
      <c r="E313" s="1027"/>
      <c r="F313" s="1027"/>
      <c r="G313" s="1027"/>
      <c r="H313" s="1027"/>
      <c r="I313" s="1027"/>
      <c r="J313" s="1027"/>
      <c r="K313" s="1027"/>
      <c r="L313" s="1027"/>
      <c r="M313" s="1027"/>
      <c r="N313" s="1027"/>
      <c r="O313" s="1027"/>
      <c r="P313" s="1028"/>
      <c r="Q313" s="488"/>
    </row>
    <row r="314" spans="1:17" ht="12.75" customHeight="1" x14ac:dyDescent="0.2">
      <c r="A314" s="1026"/>
      <c r="B314" s="1027"/>
      <c r="C314" s="1027"/>
      <c r="D314" s="1027"/>
      <c r="E314" s="1027"/>
      <c r="F314" s="1027"/>
      <c r="G314" s="1027"/>
      <c r="H314" s="1027"/>
      <c r="I314" s="1027"/>
      <c r="J314" s="1027"/>
      <c r="K314" s="1027"/>
      <c r="L314" s="1027"/>
      <c r="M314" s="1027"/>
      <c r="N314" s="1027"/>
      <c r="O314" s="1027"/>
      <c r="P314" s="1028"/>
      <c r="Q314" s="488"/>
    </row>
    <row r="315" spans="1:17" ht="12.75" customHeight="1" x14ac:dyDescent="0.2">
      <c r="A315" s="1026"/>
      <c r="B315" s="1027"/>
      <c r="C315" s="1027"/>
      <c r="D315" s="1027"/>
      <c r="E315" s="1027"/>
      <c r="F315" s="1027"/>
      <c r="G315" s="1027"/>
      <c r="H315" s="1027"/>
      <c r="I315" s="1027"/>
      <c r="J315" s="1027"/>
      <c r="K315" s="1027"/>
      <c r="L315" s="1027"/>
      <c r="M315" s="1027"/>
      <c r="N315" s="1027"/>
      <c r="O315" s="1027"/>
      <c r="P315" s="1028"/>
      <c r="Q315" s="488"/>
    </row>
    <row r="316" spans="1:17" ht="12.75" customHeight="1" x14ac:dyDescent="0.2">
      <c r="A316" s="1026"/>
      <c r="B316" s="1027"/>
      <c r="C316" s="1027"/>
      <c r="D316" s="1027"/>
      <c r="E316" s="1027"/>
      <c r="F316" s="1027"/>
      <c r="G316" s="1027"/>
      <c r="H316" s="1027"/>
      <c r="I316" s="1027"/>
      <c r="J316" s="1027"/>
      <c r="K316" s="1027"/>
      <c r="L316" s="1027"/>
      <c r="M316" s="1027"/>
      <c r="N316" s="1027"/>
      <c r="O316" s="1027"/>
      <c r="P316" s="1028"/>
      <c r="Q316" s="488"/>
    </row>
    <row r="317" spans="1:17" ht="12.75" customHeight="1" x14ac:dyDescent="0.2">
      <c r="A317" s="1026"/>
      <c r="B317" s="1027"/>
      <c r="C317" s="1027"/>
      <c r="D317" s="1027"/>
      <c r="E317" s="1027"/>
      <c r="F317" s="1027"/>
      <c r="G317" s="1027"/>
      <c r="H317" s="1027"/>
      <c r="I317" s="1027"/>
      <c r="J317" s="1027"/>
      <c r="K317" s="1027"/>
      <c r="L317" s="1027"/>
      <c r="M317" s="1027"/>
      <c r="N317" s="1027"/>
      <c r="O317" s="1027"/>
      <c r="P317" s="1028"/>
      <c r="Q317" s="488"/>
    </row>
    <row r="318" spans="1:17" ht="12.75" customHeight="1" x14ac:dyDescent="0.2">
      <c r="A318" s="1026"/>
      <c r="B318" s="1027"/>
      <c r="C318" s="1027"/>
      <c r="D318" s="1027"/>
      <c r="E318" s="1027"/>
      <c r="F318" s="1027"/>
      <c r="G318" s="1027"/>
      <c r="H318" s="1027"/>
      <c r="I318" s="1027"/>
      <c r="J318" s="1027"/>
      <c r="K318" s="1027"/>
      <c r="L318" s="1027"/>
      <c r="M318" s="1027"/>
      <c r="N318" s="1027"/>
      <c r="O318" s="1027"/>
      <c r="P318" s="1028"/>
      <c r="Q318" s="488"/>
    </row>
    <row r="319" spans="1:17" ht="12.75" customHeight="1" x14ac:dyDescent="0.2">
      <c r="A319" s="1026"/>
      <c r="B319" s="1027"/>
      <c r="C319" s="1027"/>
      <c r="D319" s="1027"/>
      <c r="E319" s="1027"/>
      <c r="F319" s="1027"/>
      <c r="G319" s="1027"/>
      <c r="H319" s="1027"/>
      <c r="I319" s="1027"/>
      <c r="J319" s="1027"/>
      <c r="K319" s="1027"/>
      <c r="L319" s="1027"/>
      <c r="M319" s="1027"/>
      <c r="N319" s="1027"/>
      <c r="O319" s="1027"/>
      <c r="P319" s="1028"/>
      <c r="Q319" s="488"/>
    </row>
    <row r="320" spans="1:17" ht="12.75" customHeight="1" x14ac:dyDescent="0.2">
      <c r="A320" s="1026"/>
      <c r="B320" s="1027"/>
      <c r="C320" s="1027"/>
      <c r="D320" s="1027"/>
      <c r="E320" s="1027"/>
      <c r="F320" s="1027"/>
      <c r="G320" s="1027"/>
      <c r="H320" s="1027"/>
      <c r="I320" s="1027"/>
      <c r="J320" s="1027"/>
      <c r="K320" s="1027"/>
      <c r="L320" s="1027"/>
      <c r="M320" s="1027"/>
      <c r="N320" s="1027"/>
      <c r="O320" s="1027"/>
      <c r="P320" s="1028"/>
      <c r="Q320" s="488"/>
    </row>
    <row r="321" spans="1:17" ht="12.75" customHeight="1" x14ac:dyDescent="0.2">
      <c r="A321" s="1026"/>
      <c r="B321" s="1027"/>
      <c r="C321" s="1027"/>
      <c r="D321" s="1027"/>
      <c r="E321" s="1027"/>
      <c r="F321" s="1027"/>
      <c r="G321" s="1027"/>
      <c r="H321" s="1027"/>
      <c r="I321" s="1027"/>
      <c r="J321" s="1027"/>
      <c r="K321" s="1027"/>
      <c r="L321" s="1027"/>
      <c r="M321" s="1027"/>
      <c r="N321" s="1027"/>
      <c r="O321" s="1027"/>
      <c r="P321" s="1028"/>
      <c r="Q321" s="488"/>
    </row>
    <row r="322" spans="1:17" ht="12.75" customHeight="1" x14ac:dyDescent="0.2">
      <c r="A322" s="1026"/>
      <c r="B322" s="1027"/>
      <c r="C322" s="1027"/>
      <c r="D322" s="1027"/>
      <c r="E322" s="1027"/>
      <c r="F322" s="1027"/>
      <c r="G322" s="1027"/>
      <c r="H322" s="1027"/>
      <c r="I322" s="1027"/>
      <c r="J322" s="1027"/>
      <c r="K322" s="1027"/>
      <c r="L322" s="1027"/>
      <c r="M322" s="1027"/>
      <c r="N322" s="1027"/>
      <c r="O322" s="1027"/>
      <c r="P322" s="1028"/>
      <c r="Q322" s="488"/>
    </row>
    <row r="323" spans="1:17" ht="12.75" customHeight="1" x14ac:dyDescent="0.2">
      <c r="A323" s="1026"/>
      <c r="B323" s="1027"/>
      <c r="C323" s="1027"/>
      <c r="D323" s="1027"/>
      <c r="E323" s="1027"/>
      <c r="F323" s="1027"/>
      <c r="G323" s="1027"/>
      <c r="H323" s="1027"/>
      <c r="I323" s="1027"/>
      <c r="J323" s="1027"/>
      <c r="K323" s="1027"/>
      <c r="L323" s="1027"/>
      <c r="M323" s="1027"/>
      <c r="N323" s="1027"/>
      <c r="O323" s="1027"/>
      <c r="P323" s="1028"/>
      <c r="Q323" s="488"/>
    </row>
    <row r="324" spans="1:17" ht="12.75" customHeight="1" x14ac:dyDescent="0.2">
      <c r="A324" s="1026"/>
      <c r="B324" s="1027"/>
      <c r="C324" s="1027"/>
      <c r="D324" s="1027"/>
      <c r="E324" s="1027"/>
      <c r="F324" s="1027"/>
      <c r="G324" s="1027"/>
      <c r="H324" s="1027"/>
      <c r="I324" s="1027"/>
      <c r="J324" s="1027"/>
      <c r="K324" s="1027"/>
      <c r="L324" s="1027"/>
      <c r="M324" s="1027"/>
      <c r="N324" s="1027"/>
      <c r="O324" s="1027"/>
      <c r="P324" s="1028"/>
      <c r="Q324" s="488"/>
    </row>
    <row r="325" spans="1:17" ht="12.75" customHeight="1" x14ac:dyDescent="0.2">
      <c r="A325" s="1026"/>
      <c r="B325" s="1027"/>
      <c r="C325" s="1027"/>
      <c r="D325" s="1027"/>
      <c r="E325" s="1027"/>
      <c r="F325" s="1027"/>
      <c r="G325" s="1027"/>
      <c r="H325" s="1027"/>
      <c r="I325" s="1027"/>
      <c r="J325" s="1027"/>
      <c r="K325" s="1027"/>
      <c r="L325" s="1027"/>
      <c r="M325" s="1027"/>
      <c r="N325" s="1027"/>
      <c r="O325" s="1027"/>
      <c r="P325" s="1028"/>
      <c r="Q325" s="488"/>
    </row>
    <row r="326" spans="1:17" ht="12.75" customHeight="1" x14ac:dyDescent="0.2">
      <c r="A326" s="1026"/>
      <c r="B326" s="1027"/>
      <c r="C326" s="1027"/>
      <c r="D326" s="1027"/>
      <c r="E326" s="1027"/>
      <c r="F326" s="1027"/>
      <c r="G326" s="1027"/>
      <c r="H326" s="1027"/>
      <c r="I326" s="1027"/>
      <c r="J326" s="1027"/>
      <c r="K326" s="1027"/>
      <c r="L326" s="1027"/>
      <c r="M326" s="1027"/>
      <c r="N326" s="1027"/>
      <c r="O326" s="1027"/>
      <c r="P326" s="1028"/>
      <c r="Q326" s="488"/>
    </row>
    <row r="327" spans="1:17" ht="12.75" customHeight="1" x14ac:dyDescent="0.2">
      <c r="A327" s="1026"/>
      <c r="B327" s="1027"/>
      <c r="C327" s="1027"/>
      <c r="D327" s="1027"/>
      <c r="E327" s="1027"/>
      <c r="F327" s="1027"/>
      <c r="G327" s="1027"/>
      <c r="H327" s="1027"/>
      <c r="I327" s="1027"/>
      <c r="J327" s="1027"/>
      <c r="K327" s="1027"/>
      <c r="L327" s="1027"/>
      <c r="M327" s="1027"/>
      <c r="N327" s="1027"/>
      <c r="O327" s="1027"/>
      <c r="P327" s="1028"/>
      <c r="Q327" s="488"/>
    </row>
    <row r="328" spans="1:17" ht="12.75" customHeight="1" x14ac:dyDescent="0.2">
      <c r="A328" s="1026"/>
      <c r="B328" s="1027"/>
      <c r="C328" s="1027"/>
      <c r="D328" s="1027"/>
      <c r="E328" s="1027"/>
      <c r="F328" s="1027"/>
      <c r="G328" s="1027"/>
      <c r="H328" s="1027"/>
      <c r="I328" s="1027"/>
      <c r="J328" s="1027"/>
      <c r="K328" s="1027"/>
      <c r="L328" s="1027"/>
      <c r="M328" s="1027"/>
      <c r="N328" s="1027"/>
      <c r="O328" s="1027"/>
      <c r="P328" s="1028"/>
      <c r="Q328" s="488"/>
    </row>
    <row r="329" spans="1:17" ht="12.75" customHeight="1" x14ac:dyDescent="0.2">
      <c r="A329" s="1026"/>
      <c r="B329" s="1027"/>
      <c r="C329" s="1027"/>
      <c r="D329" s="1027"/>
      <c r="E329" s="1027"/>
      <c r="F329" s="1027"/>
      <c r="G329" s="1027"/>
      <c r="H329" s="1027"/>
      <c r="I329" s="1027"/>
      <c r="J329" s="1027"/>
      <c r="K329" s="1027"/>
      <c r="L329" s="1027"/>
      <c r="M329" s="1027"/>
      <c r="N329" s="1027"/>
      <c r="O329" s="1027"/>
      <c r="P329" s="1028"/>
      <c r="Q329" s="488"/>
    </row>
    <row r="330" spans="1:17" ht="12.75" customHeight="1" x14ac:dyDescent="0.2">
      <c r="A330" s="1026"/>
      <c r="B330" s="1027"/>
      <c r="C330" s="1027"/>
      <c r="D330" s="1027"/>
      <c r="E330" s="1027"/>
      <c r="F330" s="1027"/>
      <c r="G330" s="1027"/>
      <c r="H330" s="1027"/>
      <c r="I330" s="1027"/>
      <c r="J330" s="1027"/>
      <c r="K330" s="1027"/>
      <c r="L330" s="1027"/>
      <c r="M330" s="1027"/>
      <c r="N330" s="1027"/>
      <c r="O330" s="1027"/>
      <c r="P330" s="1028"/>
      <c r="Q330" s="488"/>
    </row>
    <row r="331" spans="1:17" ht="12.75" customHeight="1" x14ac:dyDescent="0.2">
      <c r="A331" s="1026"/>
      <c r="B331" s="1027"/>
      <c r="C331" s="1027"/>
      <c r="D331" s="1027"/>
      <c r="E331" s="1027"/>
      <c r="F331" s="1027"/>
      <c r="G331" s="1027"/>
      <c r="H331" s="1027"/>
      <c r="I331" s="1027"/>
      <c r="J331" s="1027"/>
      <c r="K331" s="1027"/>
      <c r="L331" s="1027"/>
      <c r="M331" s="1027"/>
      <c r="N331" s="1027"/>
      <c r="O331" s="1027"/>
      <c r="P331" s="1028"/>
      <c r="Q331" s="488"/>
    </row>
    <row r="332" spans="1:17" ht="12.75" customHeight="1" x14ac:dyDescent="0.2">
      <c r="A332" s="1026"/>
      <c r="B332" s="1027"/>
      <c r="C332" s="1027"/>
      <c r="D332" s="1027"/>
      <c r="E332" s="1027"/>
      <c r="F332" s="1027"/>
      <c r="G332" s="1027"/>
      <c r="H332" s="1027"/>
      <c r="I332" s="1027"/>
      <c r="J332" s="1027"/>
      <c r="K332" s="1027"/>
      <c r="L332" s="1027"/>
      <c r="M332" s="1027"/>
      <c r="N332" s="1027"/>
      <c r="O332" s="1027"/>
      <c r="P332" s="1028"/>
      <c r="Q332" s="488"/>
    </row>
    <row r="333" spans="1:17" ht="12.75" customHeight="1" x14ac:dyDescent="0.2">
      <c r="A333" s="1026"/>
      <c r="B333" s="1027"/>
      <c r="C333" s="1027"/>
      <c r="D333" s="1027"/>
      <c r="E333" s="1027"/>
      <c r="F333" s="1027"/>
      <c r="G333" s="1027"/>
      <c r="H333" s="1027"/>
      <c r="I333" s="1027"/>
      <c r="J333" s="1027"/>
      <c r="K333" s="1027"/>
      <c r="L333" s="1027"/>
      <c r="M333" s="1027"/>
      <c r="N333" s="1027"/>
      <c r="O333" s="1027"/>
      <c r="P333" s="1028"/>
      <c r="Q333" s="488"/>
    </row>
    <row r="334" spans="1:17" ht="12.75" customHeight="1" x14ac:dyDescent="0.2">
      <c r="A334" s="1029"/>
      <c r="B334" s="1030"/>
      <c r="C334" s="1030"/>
      <c r="D334" s="1030"/>
      <c r="E334" s="1030"/>
      <c r="F334" s="1030"/>
      <c r="G334" s="1030"/>
      <c r="H334" s="1030"/>
      <c r="I334" s="1030"/>
      <c r="J334" s="1030"/>
      <c r="K334" s="1030"/>
      <c r="L334" s="1030"/>
      <c r="M334" s="1030"/>
      <c r="N334" s="1030"/>
      <c r="O334" s="1030"/>
      <c r="P334" s="1031"/>
      <c r="Q334" s="488"/>
    </row>
    <row r="336" spans="1:17" ht="19.5" customHeight="1" x14ac:dyDescent="0.2">
      <c r="A336" s="768" t="str">
        <f ca="1">Translations!A139</f>
        <v>This section is filled in exclusively by PR's programmatic and financial monitors.</v>
      </c>
      <c r="B336" s="769"/>
      <c r="C336" s="769"/>
      <c r="D336" s="769"/>
      <c r="E336" s="769"/>
      <c r="F336" s="769"/>
      <c r="G336" s="769"/>
      <c r="H336" s="769"/>
      <c r="I336" s="769"/>
      <c r="J336" s="769"/>
      <c r="K336" s="769"/>
      <c r="L336" s="769"/>
      <c r="M336" s="769"/>
      <c r="N336" s="769"/>
      <c r="O336" s="769"/>
      <c r="P336" s="770"/>
      <c r="Q336" s="487"/>
    </row>
    <row r="337" spans="1:17" ht="8.25" customHeight="1" x14ac:dyDescent="0.2"/>
    <row r="338" spans="1:17" ht="18.75" customHeight="1" x14ac:dyDescent="0.2">
      <c r="A338" s="999" t="str">
        <f ca="1">Translations!A150</f>
        <v>PROGRAMMATIC</v>
      </c>
      <c r="B338" s="34"/>
      <c r="C338" s="34"/>
      <c r="D338" s="37" t="str">
        <f ca="1">Translations!A140</f>
        <v>Name of person conducting programmatic verification</v>
      </c>
      <c r="E338" s="116"/>
      <c r="F338" s="34"/>
      <c r="G338" s="460"/>
      <c r="H338" s="34"/>
      <c r="I338" s="34"/>
      <c r="J338" s="34"/>
      <c r="K338" s="34"/>
      <c r="L338" s="460"/>
      <c r="M338" s="34"/>
      <c r="N338" s="34"/>
      <c r="O338" s="1013"/>
      <c r="P338" s="1014"/>
    </row>
    <row r="339" spans="1:17" ht="19.5" customHeight="1" x14ac:dyDescent="0.2">
      <c r="A339" s="1000"/>
      <c r="B339" s="35"/>
      <c r="C339" s="35"/>
      <c r="D339" s="1015"/>
      <c r="E339" s="1016"/>
      <c r="F339" s="35"/>
      <c r="G339" s="461"/>
      <c r="H339" s="35"/>
      <c r="I339" s="35"/>
      <c r="J339" s="35"/>
      <c r="K339" s="35"/>
      <c r="L339" s="461"/>
      <c r="M339" s="35"/>
      <c r="N339" s="35"/>
      <c r="O339" s="1002"/>
      <c r="P339" s="1003"/>
    </row>
    <row r="340" spans="1:17" ht="7.5" customHeight="1" x14ac:dyDescent="0.2">
      <c r="A340" s="1000"/>
      <c r="B340" s="35"/>
      <c r="C340" s="35"/>
      <c r="D340" s="35"/>
      <c r="E340" s="35"/>
      <c r="F340" s="35"/>
      <c r="G340" s="461"/>
      <c r="H340" s="35"/>
      <c r="I340" s="35"/>
      <c r="J340" s="35"/>
      <c r="K340" s="35"/>
      <c r="L340" s="461"/>
      <c r="M340" s="35"/>
      <c r="N340" s="35"/>
      <c r="O340" s="35"/>
      <c r="P340" s="36"/>
    </row>
    <row r="341" spans="1:17" ht="21" customHeight="1" x14ac:dyDescent="0.2">
      <c r="A341" s="1000"/>
      <c r="B341" s="117"/>
      <c r="C341" s="117"/>
      <c r="D341" s="119" t="str">
        <f ca="1">Translations!A141</f>
        <v>Contextual details</v>
      </c>
      <c r="E341" s="117"/>
      <c r="F341" s="117"/>
      <c r="G341" s="462"/>
      <c r="H341" s="117"/>
      <c r="I341" s="117"/>
      <c r="J341" s="117"/>
      <c r="K341" s="117"/>
      <c r="L341" s="462"/>
      <c r="M341" s="117"/>
      <c r="N341" s="117"/>
      <c r="O341" s="117"/>
      <c r="P341" s="118"/>
      <c r="Q341" s="487"/>
    </row>
    <row r="342" spans="1:17" ht="26.25" customHeight="1" x14ac:dyDescent="0.2">
      <c r="A342" s="1000"/>
      <c r="B342" s="35"/>
      <c r="C342" s="35"/>
      <c r="D342" s="1017"/>
      <c r="E342" s="1018"/>
      <c r="F342" s="1018"/>
      <c r="G342" s="1018"/>
      <c r="H342" s="1018"/>
      <c r="I342" s="1018"/>
      <c r="J342" s="1018"/>
      <c r="K342" s="1018"/>
      <c r="L342" s="1018"/>
      <c r="M342" s="1018"/>
      <c r="N342" s="1018"/>
      <c r="O342" s="1018"/>
      <c r="P342" s="1019"/>
      <c r="Q342" s="489"/>
    </row>
    <row r="343" spans="1:17" ht="26.25" customHeight="1" x14ac:dyDescent="0.2">
      <c r="A343" s="1000"/>
      <c r="B343" s="35"/>
      <c r="C343" s="35"/>
      <c r="D343" s="1032"/>
      <c r="E343" s="1033"/>
      <c r="F343" s="1033"/>
      <c r="G343" s="1033"/>
      <c r="H343" s="1033"/>
      <c r="I343" s="1033"/>
      <c r="J343" s="1033"/>
      <c r="K343" s="1033"/>
      <c r="L343" s="1033"/>
      <c r="M343" s="1033"/>
      <c r="N343" s="1033"/>
      <c r="O343" s="1033"/>
      <c r="P343" s="1034"/>
      <c r="Q343" s="489"/>
    </row>
    <row r="344" spans="1:17" ht="26.25" customHeight="1" x14ac:dyDescent="0.2">
      <c r="A344" s="1000"/>
      <c r="B344" s="35"/>
      <c r="C344" s="35"/>
      <c r="D344" s="1032"/>
      <c r="E344" s="1033"/>
      <c r="F344" s="1033"/>
      <c r="G344" s="1033"/>
      <c r="H344" s="1033"/>
      <c r="I344" s="1033"/>
      <c r="J344" s="1033"/>
      <c r="K344" s="1033"/>
      <c r="L344" s="1033"/>
      <c r="M344" s="1033"/>
      <c r="N344" s="1033"/>
      <c r="O344" s="1033"/>
      <c r="P344" s="1034"/>
      <c r="Q344" s="489"/>
    </row>
    <row r="345" spans="1:17" ht="26.25" customHeight="1" x14ac:dyDescent="0.2">
      <c r="A345" s="1000"/>
      <c r="B345" s="35"/>
      <c r="C345" s="35"/>
      <c r="D345" s="1032"/>
      <c r="E345" s="1033"/>
      <c r="F345" s="1033"/>
      <c r="G345" s="1033"/>
      <c r="H345" s="1033"/>
      <c r="I345" s="1033"/>
      <c r="J345" s="1033"/>
      <c r="K345" s="1033"/>
      <c r="L345" s="1033"/>
      <c r="M345" s="1033"/>
      <c r="N345" s="1033"/>
      <c r="O345" s="1033"/>
      <c r="P345" s="1034"/>
      <c r="Q345" s="489"/>
    </row>
    <row r="346" spans="1:17" ht="26.25" customHeight="1" x14ac:dyDescent="0.2">
      <c r="A346" s="1000"/>
      <c r="B346" s="35"/>
      <c r="C346" s="35"/>
      <c r="D346" s="1035"/>
      <c r="E346" s="1036"/>
      <c r="F346" s="1036"/>
      <c r="G346" s="1036"/>
      <c r="H346" s="1036"/>
      <c r="I346" s="1036"/>
      <c r="J346" s="1036"/>
      <c r="K346" s="1036"/>
      <c r="L346" s="1036"/>
      <c r="M346" s="1036"/>
      <c r="N346" s="1036"/>
      <c r="O346" s="1036"/>
      <c r="P346" s="1037"/>
      <c r="Q346" s="489"/>
    </row>
    <row r="347" spans="1:17" x14ac:dyDescent="0.2">
      <c r="A347" s="1000"/>
      <c r="B347" s="35"/>
      <c r="C347" s="35"/>
      <c r="D347" s="35"/>
      <c r="E347" s="35"/>
      <c r="F347" s="35"/>
      <c r="G347" s="461"/>
      <c r="H347" s="35"/>
      <c r="I347" s="35"/>
      <c r="J347" s="35"/>
      <c r="K347" s="35"/>
      <c r="L347" s="461"/>
      <c r="M347" s="35"/>
      <c r="N347" s="35"/>
      <c r="O347" s="35"/>
      <c r="P347" s="36"/>
    </row>
    <row r="348" spans="1:17" ht="21" customHeight="1" x14ac:dyDescent="0.2">
      <c r="A348" s="1000"/>
      <c r="B348" s="117"/>
      <c r="C348" s="117"/>
      <c r="D348" s="119" t="str">
        <f ca="1">Translations!A151</f>
        <v>Description of identified problem(s)</v>
      </c>
      <c r="E348" s="117"/>
      <c r="F348" s="117"/>
      <c r="G348" s="462"/>
      <c r="H348" s="117"/>
      <c r="I348" s="117"/>
      <c r="J348" s="117"/>
      <c r="K348" s="117"/>
      <c r="L348" s="462"/>
      <c r="M348" s="117"/>
      <c r="N348" s="117"/>
      <c r="O348" s="117"/>
      <c r="P348" s="118"/>
      <c r="Q348" s="490"/>
    </row>
    <row r="349" spans="1:17" ht="26.25" customHeight="1" x14ac:dyDescent="0.2">
      <c r="A349" s="1000"/>
      <c r="B349" s="35"/>
      <c r="C349" s="35"/>
      <c r="D349" s="1017"/>
      <c r="E349" s="1018"/>
      <c r="F349" s="1018"/>
      <c r="G349" s="1018"/>
      <c r="H349" s="1018"/>
      <c r="I349" s="1018"/>
      <c r="J349" s="1018"/>
      <c r="K349" s="1018"/>
      <c r="L349" s="1018"/>
      <c r="M349" s="1018"/>
      <c r="N349" s="1018"/>
      <c r="O349" s="1018"/>
      <c r="P349" s="1019"/>
      <c r="Q349" s="60"/>
    </row>
    <row r="350" spans="1:17" ht="26.25" customHeight="1" x14ac:dyDescent="0.2">
      <c r="A350" s="1000"/>
      <c r="B350" s="35"/>
      <c r="C350" s="35"/>
      <c r="D350" s="1032"/>
      <c r="E350" s="1033"/>
      <c r="F350" s="1033"/>
      <c r="G350" s="1033"/>
      <c r="H350" s="1033"/>
      <c r="I350" s="1033"/>
      <c r="J350" s="1033"/>
      <c r="K350" s="1033"/>
      <c r="L350" s="1033"/>
      <c r="M350" s="1033"/>
      <c r="N350" s="1033"/>
      <c r="O350" s="1033"/>
      <c r="P350" s="1034"/>
      <c r="Q350" s="60"/>
    </row>
    <row r="351" spans="1:17" ht="26.25" customHeight="1" x14ac:dyDescent="0.2">
      <c r="A351" s="1000"/>
      <c r="B351" s="35"/>
      <c r="C351" s="35"/>
      <c r="D351" s="1032"/>
      <c r="E351" s="1033"/>
      <c r="F351" s="1033"/>
      <c r="G351" s="1033"/>
      <c r="H351" s="1033"/>
      <c r="I351" s="1033"/>
      <c r="J351" s="1033"/>
      <c r="K351" s="1033"/>
      <c r="L351" s="1033"/>
      <c r="M351" s="1033"/>
      <c r="N351" s="1033"/>
      <c r="O351" s="1033"/>
      <c r="P351" s="1034"/>
      <c r="Q351" s="60"/>
    </row>
    <row r="352" spans="1:17" ht="26.25" customHeight="1" x14ac:dyDescent="0.2">
      <c r="A352" s="1000"/>
      <c r="B352" s="35"/>
      <c r="C352" s="35"/>
      <c r="D352" s="1032"/>
      <c r="E352" s="1033"/>
      <c r="F352" s="1033"/>
      <c r="G352" s="1033"/>
      <c r="H352" s="1033"/>
      <c r="I352" s="1033"/>
      <c r="J352" s="1033"/>
      <c r="K352" s="1033"/>
      <c r="L352" s="1033"/>
      <c r="M352" s="1033"/>
      <c r="N352" s="1033"/>
      <c r="O352" s="1033"/>
      <c r="P352" s="1034"/>
      <c r="Q352" s="60"/>
    </row>
    <row r="353" spans="1:17" ht="26.25" customHeight="1" x14ac:dyDescent="0.2">
      <c r="A353" s="1000"/>
      <c r="B353" s="35"/>
      <c r="C353" s="35"/>
      <c r="D353" s="1035"/>
      <c r="E353" s="1036"/>
      <c r="F353" s="1036"/>
      <c r="G353" s="1036"/>
      <c r="H353" s="1036"/>
      <c r="I353" s="1036"/>
      <c r="J353" s="1036"/>
      <c r="K353" s="1036"/>
      <c r="L353" s="1036"/>
      <c r="M353" s="1036"/>
      <c r="N353" s="1036"/>
      <c r="O353" s="1036"/>
      <c r="P353" s="1037"/>
      <c r="Q353" s="60"/>
    </row>
    <row r="354" spans="1:17" x14ac:dyDescent="0.2">
      <c r="A354" s="1000"/>
      <c r="B354" s="35"/>
      <c r="C354" s="35"/>
      <c r="D354" s="35"/>
      <c r="E354" s="35"/>
      <c r="F354" s="35"/>
      <c r="G354" s="461"/>
      <c r="H354" s="35"/>
      <c r="I354" s="35"/>
      <c r="J354" s="35"/>
      <c r="K354" s="35"/>
      <c r="L354" s="461"/>
      <c r="M354" s="35"/>
      <c r="N354" s="35"/>
      <c r="O354" s="35"/>
      <c r="P354" s="36"/>
    </row>
    <row r="355" spans="1:17" ht="21" customHeight="1" x14ac:dyDescent="0.2">
      <c r="A355" s="1000"/>
      <c r="B355" s="117"/>
      <c r="C355" s="117"/>
      <c r="D355" s="119" t="str">
        <f ca="1">Translations!A152</f>
        <v>Recommendations and actions to be taken</v>
      </c>
      <c r="E355" s="117"/>
      <c r="F355" s="117"/>
      <c r="G355" s="462"/>
      <c r="H355" s="117"/>
      <c r="I355" s="117"/>
      <c r="J355" s="117"/>
      <c r="K355" s="117"/>
      <c r="L355" s="462"/>
      <c r="M355" s="117"/>
      <c r="N355" s="117"/>
      <c r="O355" s="117"/>
      <c r="P355" s="118"/>
      <c r="Q355" s="490"/>
    </row>
    <row r="356" spans="1:17" ht="29.25" customHeight="1" x14ac:dyDescent="0.2">
      <c r="A356" s="1000"/>
      <c r="B356" s="35"/>
      <c r="C356" s="35"/>
      <c r="D356" s="1020" t="s">
        <v>282</v>
      </c>
      <c r="E356" s="1021"/>
      <c r="F356" s="1021"/>
      <c r="G356" s="1021"/>
      <c r="H356" s="1021"/>
      <c r="I356" s="1021"/>
      <c r="J356" s="1021"/>
      <c r="K356" s="1021"/>
      <c r="L356" s="1021"/>
      <c r="M356" s="1021"/>
      <c r="N356" s="1021"/>
      <c r="O356" s="1021"/>
      <c r="P356" s="1022"/>
    </row>
    <row r="357" spans="1:17" ht="29.25" customHeight="1" x14ac:dyDescent="0.2">
      <c r="A357" s="1000"/>
      <c r="B357" s="35"/>
      <c r="C357" s="35"/>
      <c r="D357" s="1017" t="s">
        <v>283</v>
      </c>
      <c r="E357" s="1018"/>
      <c r="F357" s="1018"/>
      <c r="G357" s="1018"/>
      <c r="H357" s="1018"/>
      <c r="I357" s="1018"/>
      <c r="J357" s="1018"/>
      <c r="K357" s="1018"/>
      <c r="L357" s="1018"/>
      <c r="M357" s="1018"/>
      <c r="N357" s="1018"/>
      <c r="O357" s="1018"/>
      <c r="P357" s="1019"/>
    </row>
    <row r="358" spans="1:17" ht="29.25" customHeight="1" x14ac:dyDescent="0.2">
      <c r="A358" s="1000"/>
      <c r="B358" s="35"/>
      <c r="C358" s="35"/>
      <c r="D358" s="1017" t="s">
        <v>284</v>
      </c>
      <c r="E358" s="1018"/>
      <c r="F358" s="1018"/>
      <c r="G358" s="1018"/>
      <c r="H358" s="1018"/>
      <c r="I358" s="1018"/>
      <c r="J358" s="1018"/>
      <c r="K358" s="1018"/>
      <c r="L358" s="1018"/>
      <c r="M358" s="1018"/>
      <c r="N358" s="1018"/>
      <c r="O358" s="1018"/>
      <c r="P358" s="1019"/>
    </row>
    <row r="359" spans="1:17" ht="29.25" customHeight="1" x14ac:dyDescent="0.2">
      <c r="A359" s="1000"/>
      <c r="B359" s="35"/>
      <c r="C359" s="35"/>
      <c r="D359" s="1017" t="s">
        <v>285</v>
      </c>
      <c r="E359" s="1018"/>
      <c r="F359" s="1018"/>
      <c r="G359" s="1018"/>
      <c r="H359" s="1018"/>
      <c r="I359" s="1018"/>
      <c r="J359" s="1018"/>
      <c r="K359" s="1018"/>
      <c r="L359" s="1018"/>
      <c r="M359" s="1018"/>
      <c r="N359" s="1018"/>
      <c r="O359" s="1018"/>
      <c r="P359" s="1019"/>
    </row>
    <row r="360" spans="1:17" ht="29.25" customHeight="1" x14ac:dyDescent="0.2">
      <c r="A360" s="1000"/>
      <c r="B360" s="35"/>
      <c r="C360" s="35"/>
      <c r="D360" s="1020" t="s">
        <v>286</v>
      </c>
      <c r="E360" s="1021"/>
      <c r="F360" s="1021"/>
      <c r="G360" s="1021"/>
      <c r="H360" s="1021"/>
      <c r="I360" s="1021"/>
      <c r="J360" s="1021"/>
      <c r="K360" s="1021"/>
      <c r="L360" s="1021"/>
      <c r="M360" s="1021"/>
      <c r="N360" s="1021"/>
      <c r="O360" s="1021"/>
      <c r="P360" s="1022"/>
    </row>
    <row r="361" spans="1:17" x14ac:dyDescent="0.2">
      <c r="A361" s="1001"/>
      <c r="B361" s="82"/>
      <c r="C361" s="82"/>
      <c r="D361" s="82"/>
      <c r="E361" s="82"/>
      <c r="F361" s="82"/>
      <c r="G361" s="463"/>
      <c r="H361" s="82"/>
      <c r="I361" s="82"/>
      <c r="J361" s="82"/>
      <c r="K361" s="82"/>
      <c r="L361" s="463"/>
      <c r="M361" s="82"/>
      <c r="N361" s="82"/>
      <c r="O361" s="82"/>
      <c r="P361" s="98"/>
    </row>
    <row r="363" spans="1:17" ht="23.25" customHeight="1" x14ac:dyDescent="0.2"/>
    <row r="364" spans="1:17" ht="18.75" customHeight="1" x14ac:dyDescent="0.2">
      <c r="A364" s="999" t="str">
        <f ca="1">Translations!A154</f>
        <v>FINANCIAL</v>
      </c>
      <c r="B364" s="34"/>
      <c r="C364" s="34"/>
      <c r="D364" s="37" t="str">
        <f ca="1">Translations!A153</f>
        <v>Name of person conducting financial verification</v>
      </c>
      <c r="E364" s="116"/>
      <c r="F364" s="34"/>
      <c r="G364" s="460"/>
      <c r="H364" s="34"/>
      <c r="I364" s="34"/>
      <c r="J364" s="34"/>
      <c r="K364" s="34"/>
      <c r="L364" s="460"/>
      <c r="M364" s="34"/>
      <c r="N364" s="34"/>
      <c r="O364" s="1013"/>
      <c r="P364" s="1014"/>
    </row>
    <row r="365" spans="1:17" ht="19.5" customHeight="1" x14ac:dyDescent="0.2">
      <c r="A365" s="1000"/>
      <c r="B365" s="35"/>
      <c r="C365" s="35"/>
      <c r="D365" s="1015"/>
      <c r="E365" s="1016"/>
      <c r="F365" s="35"/>
      <c r="G365" s="461"/>
      <c r="H365" s="35"/>
      <c r="I365" s="35"/>
      <c r="J365" s="35"/>
      <c r="K365" s="35"/>
      <c r="L365" s="461"/>
      <c r="M365" s="35"/>
      <c r="N365" s="35"/>
      <c r="O365" s="1002"/>
      <c r="P365" s="1003"/>
    </row>
    <row r="366" spans="1:17" ht="7.5" customHeight="1" x14ac:dyDescent="0.2">
      <c r="A366" s="1000"/>
      <c r="B366" s="35"/>
      <c r="C366" s="35"/>
      <c r="D366" s="35"/>
      <c r="E366" s="35"/>
      <c r="F366" s="35"/>
      <c r="G366" s="461"/>
      <c r="H366" s="35"/>
      <c r="I366" s="35"/>
      <c r="J366" s="35"/>
      <c r="K366" s="35"/>
      <c r="L366" s="461"/>
      <c r="M366" s="35"/>
      <c r="N366" s="35"/>
      <c r="O366" s="35"/>
      <c r="P366" s="36"/>
    </row>
    <row r="367" spans="1:17" ht="21" customHeight="1" x14ac:dyDescent="0.2">
      <c r="A367" s="1000"/>
      <c r="B367" s="117"/>
      <c r="C367" s="117"/>
      <c r="D367" s="119" t="str">
        <f ca="1">Translations!A141</f>
        <v>Contextual details</v>
      </c>
      <c r="E367" s="117"/>
      <c r="F367" s="117"/>
      <c r="G367" s="462"/>
      <c r="H367" s="117"/>
      <c r="I367" s="117"/>
      <c r="J367" s="117"/>
      <c r="K367" s="117"/>
      <c r="L367" s="462"/>
      <c r="M367" s="117"/>
      <c r="N367" s="117"/>
      <c r="O367" s="117"/>
      <c r="P367" s="118"/>
      <c r="Q367" s="487"/>
    </row>
    <row r="368" spans="1:17" ht="26.25" customHeight="1" x14ac:dyDescent="0.2">
      <c r="A368" s="1000"/>
      <c r="B368" s="35"/>
      <c r="C368" s="35"/>
      <c r="D368" s="1017"/>
      <c r="E368" s="1018"/>
      <c r="F368" s="1018"/>
      <c r="G368" s="1018"/>
      <c r="H368" s="1018"/>
      <c r="I368" s="1018"/>
      <c r="J368" s="1018"/>
      <c r="K368" s="1018"/>
      <c r="L368" s="1018"/>
      <c r="M368" s="1018"/>
      <c r="N368" s="1018"/>
      <c r="O368" s="1018"/>
      <c r="P368" s="1019"/>
      <c r="Q368" s="489"/>
    </row>
    <row r="369" spans="1:17" ht="26.25" customHeight="1" x14ac:dyDescent="0.2">
      <c r="A369" s="1000"/>
      <c r="B369" s="35"/>
      <c r="C369" s="35"/>
      <c r="D369" s="1032"/>
      <c r="E369" s="1033"/>
      <c r="F369" s="1033"/>
      <c r="G369" s="1033"/>
      <c r="H369" s="1033"/>
      <c r="I369" s="1033"/>
      <c r="J369" s="1033"/>
      <c r="K369" s="1033"/>
      <c r="L369" s="1033"/>
      <c r="M369" s="1033"/>
      <c r="N369" s="1033"/>
      <c r="O369" s="1033"/>
      <c r="P369" s="1034"/>
      <c r="Q369" s="489"/>
    </row>
    <row r="370" spans="1:17" ht="26.25" customHeight="1" x14ac:dyDescent="0.2">
      <c r="A370" s="1000"/>
      <c r="B370" s="35"/>
      <c r="C370" s="35"/>
      <c r="D370" s="1032"/>
      <c r="E370" s="1033"/>
      <c r="F370" s="1033"/>
      <c r="G370" s="1033"/>
      <c r="H370" s="1033"/>
      <c r="I370" s="1033"/>
      <c r="J370" s="1033"/>
      <c r="K370" s="1033"/>
      <c r="L370" s="1033"/>
      <c r="M370" s="1033"/>
      <c r="N370" s="1033"/>
      <c r="O370" s="1033"/>
      <c r="P370" s="1034"/>
      <c r="Q370" s="489"/>
    </row>
    <row r="371" spans="1:17" ht="26.25" customHeight="1" x14ac:dyDescent="0.2">
      <c r="A371" s="1000"/>
      <c r="B371" s="35"/>
      <c r="C371" s="35"/>
      <c r="D371" s="1032"/>
      <c r="E371" s="1033"/>
      <c r="F371" s="1033"/>
      <c r="G371" s="1033"/>
      <c r="H371" s="1033"/>
      <c r="I371" s="1033"/>
      <c r="J371" s="1033"/>
      <c r="K371" s="1033"/>
      <c r="L371" s="1033"/>
      <c r="M371" s="1033"/>
      <c r="N371" s="1033"/>
      <c r="O371" s="1033"/>
      <c r="P371" s="1034"/>
      <c r="Q371" s="489"/>
    </row>
    <row r="372" spans="1:17" ht="26.25" customHeight="1" x14ac:dyDescent="0.2">
      <c r="A372" s="1000"/>
      <c r="B372" s="35"/>
      <c r="C372" s="35"/>
      <c r="D372" s="1035"/>
      <c r="E372" s="1036"/>
      <c r="F372" s="1036"/>
      <c r="G372" s="1036"/>
      <c r="H372" s="1036"/>
      <c r="I372" s="1036"/>
      <c r="J372" s="1036"/>
      <c r="K372" s="1036"/>
      <c r="L372" s="1036"/>
      <c r="M372" s="1036"/>
      <c r="N372" s="1036"/>
      <c r="O372" s="1036"/>
      <c r="P372" s="1037"/>
      <c r="Q372" s="489"/>
    </row>
    <row r="373" spans="1:17" ht="7.5" customHeight="1" x14ac:dyDescent="0.2">
      <c r="A373" s="1000"/>
      <c r="B373" s="35"/>
      <c r="C373" s="35"/>
      <c r="D373" s="35"/>
      <c r="E373" s="35"/>
      <c r="F373" s="35"/>
      <c r="G373" s="461"/>
      <c r="H373" s="35"/>
      <c r="I373" s="35"/>
      <c r="J373" s="35"/>
      <c r="K373" s="35"/>
      <c r="L373" s="461"/>
      <c r="M373" s="35"/>
      <c r="N373" s="35"/>
      <c r="O373" s="35"/>
      <c r="P373" s="36"/>
      <c r="Q373" s="42"/>
    </row>
    <row r="374" spans="1:17" x14ac:dyDescent="0.2">
      <c r="A374" s="1000"/>
      <c r="B374" s="35"/>
      <c r="C374" s="35"/>
      <c r="D374" s="35"/>
      <c r="E374" s="35"/>
      <c r="F374" s="35"/>
      <c r="G374" s="461"/>
      <c r="H374" s="35"/>
      <c r="I374" s="35"/>
      <c r="J374" s="35"/>
      <c r="K374" s="35"/>
      <c r="L374" s="461"/>
      <c r="M374" s="35"/>
      <c r="N374" s="35"/>
      <c r="O374" s="35"/>
      <c r="P374" s="36"/>
    </row>
    <row r="375" spans="1:17" ht="21" customHeight="1" x14ac:dyDescent="0.2">
      <c r="A375" s="1000"/>
      <c r="B375" s="117"/>
      <c r="C375" s="117"/>
      <c r="D375" s="119" t="str">
        <f ca="1">Translations!A151</f>
        <v>Description of identified problem(s)</v>
      </c>
      <c r="E375" s="117"/>
      <c r="F375" s="117"/>
      <c r="G375" s="462"/>
      <c r="H375" s="117"/>
      <c r="I375" s="117"/>
      <c r="J375" s="117"/>
      <c r="K375" s="117"/>
      <c r="L375" s="462"/>
      <c r="M375" s="117"/>
      <c r="N375" s="117"/>
      <c r="O375" s="117"/>
      <c r="P375" s="118"/>
      <c r="Q375" s="490"/>
    </row>
    <row r="376" spans="1:17" ht="26.25" customHeight="1" x14ac:dyDescent="0.2">
      <c r="A376" s="1000"/>
      <c r="B376" s="35"/>
      <c r="C376" s="35"/>
      <c r="D376" s="1017"/>
      <c r="E376" s="1018"/>
      <c r="F376" s="1018"/>
      <c r="G376" s="1018"/>
      <c r="H376" s="1018"/>
      <c r="I376" s="1018"/>
      <c r="J376" s="1018"/>
      <c r="K376" s="1018"/>
      <c r="L376" s="1018"/>
      <c r="M376" s="1018"/>
      <c r="N376" s="1018"/>
      <c r="O376" s="1018"/>
      <c r="P376" s="1019"/>
      <c r="Q376" s="60"/>
    </row>
    <row r="377" spans="1:17" ht="26.25" customHeight="1" x14ac:dyDescent="0.2">
      <c r="A377" s="1000"/>
      <c r="B377" s="35"/>
      <c r="C377" s="35"/>
      <c r="D377" s="1032"/>
      <c r="E377" s="1033"/>
      <c r="F377" s="1033"/>
      <c r="G377" s="1033"/>
      <c r="H377" s="1033"/>
      <c r="I377" s="1033"/>
      <c r="J377" s="1033"/>
      <c r="K377" s="1033"/>
      <c r="L377" s="1033"/>
      <c r="M377" s="1033"/>
      <c r="N377" s="1033"/>
      <c r="O377" s="1033"/>
      <c r="P377" s="1034"/>
      <c r="Q377" s="60"/>
    </row>
    <row r="378" spans="1:17" ht="26.25" customHeight="1" x14ac:dyDescent="0.2">
      <c r="A378" s="1000"/>
      <c r="B378" s="35"/>
      <c r="C378" s="35"/>
      <c r="D378" s="1032"/>
      <c r="E378" s="1033"/>
      <c r="F378" s="1033"/>
      <c r="G378" s="1033"/>
      <c r="H378" s="1033"/>
      <c r="I378" s="1033"/>
      <c r="J378" s="1033"/>
      <c r="K378" s="1033"/>
      <c r="L378" s="1033"/>
      <c r="M378" s="1033"/>
      <c r="N378" s="1033"/>
      <c r="O378" s="1033"/>
      <c r="P378" s="1034"/>
      <c r="Q378" s="60"/>
    </row>
    <row r="379" spans="1:17" ht="26.25" customHeight="1" x14ac:dyDescent="0.2">
      <c r="A379" s="1000"/>
      <c r="B379" s="35"/>
      <c r="C379" s="35"/>
      <c r="D379" s="1032"/>
      <c r="E379" s="1033"/>
      <c r="F379" s="1033"/>
      <c r="G379" s="1033"/>
      <c r="H379" s="1033"/>
      <c r="I379" s="1033"/>
      <c r="J379" s="1033"/>
      <c r="K379" s="1033"/>
      <c r="L379" s="1033"/>
      <c r="M379" s="1033"/>
      <c r="N379" s="1033"/>
      <c r="O379" s="1033"/>
      <c r="P379" s="1034"/>
      <c r="Q379" s="60"/>
    </row>
    <row r="380" spans="1:17" ht="26.25" customHeight="1" x14ac:dyDescent="0.2">
      <c r="A380" s="1000"/>
      <c r="B380" s="35"/>
      <c r="C380" s="35"/>
      <c r="D380" s="1035"/>
      <c r="E380" s="1036"/>
      <c r="F380" s="1036"/>
      <c r="G380" s="1036"/>
      <c r="H380" s="1036"/>
      <c r="I380" s="1036"/>
      <c r="J380" s="1036"/>
      <c r="K380" s="1036"/>
      <c r="L380" s="1036"/>
      <c r="M380" s="1036"/>
      <c r="N380" s="1036"/>
      <c r="O380" s="1036"/>
      <c r="P380" s="1037"/>
      <c r="Q380" s="60"/>
    </row>
    <row r="381" spans="1:17" x14ac:dyDescent="0.2">
      <c r="A381" s="1000"/>
      <c r="B381" s="35"/>
      <c r="C381" s="35"/>
      <c r="D381" s="35"/>
      <c r="E381" s="35"/>
      <c r="F381" s="35"/>
      <c r="G381" s="461"/>
      <c r="H381" s="35"/>
      <c r="I381" s="35"/>
      <c r="J381" s="35"/>
      <c r="K381" s="35"/>
      <c r="L381" s="461"/>
      <c r="M381" s="35"/>
      <c r="N381" s="35"/>
      <c r="O381" s="35"/>
      <c r="P381" s="36"/>
    </row>
    <row r="382" spans="1:17" ht="21" customHeight="1" x14ac:dyDescent="0.2">
      <c r="A382" s="1000"/>
      <c r="B382" s="117"/>
      <c r="C382" s="117"/>
      <c r="D382" s="119" t="str">
        <f ca="1">Translations!A152</f>
        <v>Recommendations and actions to be taken</v>
      </c>
      <c r="E382" s="117"/>
      <c r="F382" s="117"/>
      <c r="G382" s="462"/>
      <c r="H382" s="117"/>
      <c r="I382" s="117"/>
      <c r="J382" s="117"/>
      <c r="K382" s="117"/>
      <c r="L382" s="462"/>
      <c r="M382" s="117"/>
      <c r="N382" s="117"/>
      <c r="O382" s="117"/>
      <c r="P382" s="118"/>
      <c r="Q382" s="490"/>
    </row>
    <row r="383" spans="1:17" ht="29.25" customHeight="1" x14ac:dyDescent="0.2">
      <c r="A383" s="1000"/>
      <c r="B383" s="35"/>
      <c r="C383" s="35"/>
      <c r="D383" s="1020" t="s">
        <v>282</v>
      </c>
      <c r="E383" s="1021"/>
      <c r="F383" s="1021"/>
      <c r="G383" s="1021"/>
      <c r="H383" s="1021"/>
      <c r="I383" s="1021"/>
      <c r="J383" s="1021"/>
      <c r="K383" s="1021"/>
      <c r="L383" s="1021"/>
      <c r="M383" s="1021"/>
      <c r="N383" s="1021"/>
      <c r="O383" s="1021"/>
      <c r="P383" s="1022"/>
    </row>
    <row r="384" spans="1:17" ht="29.25" customHeight="1" x14ac:dyDescent="0.2">
      <c r="A384" s="1000"/>
      <c r="B384" s="35"/>
      <c r="C384" s="35"/>
      <c r="D384" s="1017" t="s">
        <v>283</v>
      </c>
      <c r="E384" s="1018"/>
      <c r="F384" s="1018"/>
      <c r="G384" s="1018"/>
      <c r="H384" s="1018"/>
      <c r="I384" s="1018"/>
      <c r="J384" s="1018"/>
      <c r="K384" s="1018"/>
      <c r="L384" s="1018"/>
      <c r="M384" s="1018"/>
      <c r="N384" s="1018"/>
      <c r="O384" s="1018"/>
      <c r="P384" s="1019"/>
    </row>
    <row r="385" spans="1:16" ht="29.25" customHeight="1" x14ac:dyDescent="0.2">
      <c r="A385" s="1000"/>
      <c r="B385" s="35"/>
      <c r="C385" s="35"/>
      <c r="D385" s="1017" t="s">
        <v>284</v>
      </c>
      <c r="E385" s="1018"/>
      <c r="F385" s="1018"/>
      <c r="G385" s="1018"/>
      <c r="H385" s="1018"/>
      <c r="I385" s="1018"/>
      <c r="J385" s="1018"/>
      <c r="K385" s="1018"/>
      <c r="L385" s="1018"/>
      <c r="M385" s="1018"/>
      <c r="N385" s="1018"/>
      <c r="O385" s="1018"/>
      <c r="P385" s="1019"/>
    </row>
    <row r="386" spans="1:16" ht="29.25" customHeight="1" x14ac:dyDescent="0.2">
      <c r="A386" s="1000"/>
      <c r="B386" s="35"/>
      <c r="C386" s="35"/>
      <c r="D386" s="1017" t="s">
        <v>285</v>
      </c>
      <c r="E386" s="1018"/>
      <c r="F386" s="1018"/>
      <c r="G386" s="1018"/>
      <c r="H386" s="1018"/>
      <c r="I386" s="1018"/>
      <c r="J386" s="1018"/>
      <c r="K386" s="1018"/>
      <c r="L386" s="1018"/>
      <c r="M386" s="1018"/>
      <c r="N386" s="1018"/>
      <c r="O386" s="1018"/>
      <c r="P386" s="1019"/>
    </row>
    <row r="387" spans="1:16" ht="29.25" customHeight="1" x14ac:dyDescent="0.2">
      <c r="A387" s="1000"/>
      <c r="B387" s="35"/>
      <c r="C387" s="35"/>
      <c r="D387" s="1020" t="s">
        <v>286</v>
      </c>
      <c r="E387" s="1021"/>
      <c r="F387" s="1021"/>
      <c r="G387" s="1021"/>
      <c r="H387" s="1021"/>
      <c r="I387" s="1021"/>
      <c r="J387" s="1021"/>
      <c r="K387" s="1021"/>
      <c r="L387" s="1021"/>
      <c r="M387" s="1021"/>
      <c r="N387" s="1021"/>
      <c r="O387" s="1021"/>
      <c r="P387" s="1022"/>
    </row>
    <row r="388" spans="1:16" x14ac:dyDescent="0.2">
      <c r="A388" s="1001"/>
      <c r="B388" s="82"/>
      <c r="C388" s="82"/>
      <c r="D388" s="82"/>
      <c r="E388" s="82"/>
      <c r="F388" s="82"/>
      <c r="G388" s="463"/>
      <c r="H388" s="82"/>
      <c r="I388" s="82"/>
      <c r="J388" s="82"/>
      <c r="K388" s="82"/>
      <c r="L388" s="463"/>
      <c r="M388" s="82"/>
      <c r="N388" s="82"/>
      <c r="O388" s="82"/>
      <c r="P388" s="98"/>
    </row>
    <row r="389" spans="1:16" x14ac:dyDescent="0.2">
      <c r="A389" s="99"/>
      <c r="B389" s="35"/>
      <c r="C389" s="35"/>
      <c r="D389" s="35"/>
      <c r="E389" s="35"/>
      <c r="F389" s="35"/>
      <c r="G389" s="461"/>
      <c r="H389" s="35"/>
      <c r="I389" s="35"/>
      <c r="J389" s="35"/>
      <c r="K389" s="35"/>
      <c r="L389" s="461"/>
      <c r="M389" s="35"/>
      <c r="N389" s="35"/>
      <c r="O389" s="35"/>
      <c r="P389" s="35"/>
    </row>
    <row r="391" spans="1:16" ht="48" customHeight="1" x14ac:dyDescent="0.2"/>
    <row r="393" spans="1:16" ht="21" customHeight="1" x14ac:dyDescent="0.2">
      <c r="A393" s="768" t="str">
        <f ca="1">Translations!A321</f>
        <v>To be completed by the PR</v>
      </c>
      <c r="B393" s="769"/>
      <c r="C393" s="769"/>
      <c r="D393" s="769"/>
      <c r="E393" s="770"/>
      <c r="H393" s="768" t="str">
        <f ca="1">Translations!A324</f>
        <v>To be completed by the SR</v>
      </c>
      <c r="I393" s="769"/>
      <c r="J393" s="769"/>
      <c r="K393" s="769"/>
      <c r="L393" s="769"/>
      <c r="M393" s="770"/>
    </row>
    <row r="394" spans="1:16" ht="27" customHeight="1" x14ac:dyDescent="0.2">
      <c r="A394" s="777" t="str">
        <f ca="1">Translations!A322</f>
        <v>Position</v>
      </c>
      <c r="B394" s="790"/>
      <c r="C394" s="790"/>
      <c r="D394" s="791"/>
      <c r="E394" s="466" t="str">
        <f ca="1">Translations!A323</f>
        <v>Signature</v>
      </c>
      <c r="H394" s="783" t="str">
        <f ca="1">Translations!A322</f>
        <v>Position</v>
      </c>
      <c r="I394" s="785"/>
      <c r="J394" s="768" t="str">
        <f ca="1">Translations!A323</f>
        <v>Signature</v>
      </c>
      <c r="K394" s="769"/>
      <c r="L394" s="769"/>
      <c r="M394" s="770"/>
    </row>
    <row r="395" spans="1:16" ht="37.5" customHeight="1" x14ac:dyDescent="0.2">
      <c r="A395" s="1038"/>
      <c r="B395" s="1039"/>
      <c r="C395" s="1039"/>
      <c r="D395" s="1040"/>
      <c r="E395" s="2"/>
      <c r="H395" s="1038"/>
      <c r="I395" s="1039"/>
      <c r="J395" s="773"/>
      <c r="K395" s="774"/>
      <c r="L395" s="774"/>
      <c r="M395" s="1041"/>
    </row>
    <row r="396" spans="1:16" ht="37.5" customHeight="1" x14ac:dyDescent="0.2">
      <c r="A396" s="1038"/>
      <c r="B396" s="1039"/>
      <c r="C396" s="1039"/>
      <c r="D396" s="1040"/>
      <c r="E396" s="2"/>
      <c r="H396" s="1038"/>
      <c r="I396" s="1039"/>
      <c r="J396" s="773"/>
      <c r="K396" s="774"/>
      <c r="L396" s="774"/>
      <c r="M396" s="1041"/>
    </row>
    <row r="397" spans="1:16" ht="37.5" customHeight="1" x14ac:dyDescent="0.2">
      <c r="A397" s="1038"/>
      <c r="B397" s="1039"/>
      <c r="C397" s="1039"/>
      <c r="D397" s="1040"/>
      <c r="E397" s="2"/>
      <c r="H397" s="1038"/>
      <c r="I397" s="1039"/>
      <c r="J397" s="773"/>
      <c r="K397" s="774"/>
      <c r="L397" s="774"/>
      <c r="M397" s="1041"/>
    </row>
    <row r="398" spans="1:16" ht="37.5" customHeight="1" x14ac:dyDescent="0.2">
      <c r="A398" s="1038"/>
      <c r="B398" s="1039"/>
      <c r="C398" s="1039"/>
      <c r="D398" s="1040"/>
      <c r="E398" s="2"/>
      <c r="H398" s="1038"/>
      <c r="I398" s="1039"/>
      <c r="J398" s="773"/>
      <c r="K398" s="774"/>
      <c r="L398" s="774"/>
      <c r="M398" s="1041"/>
    </row>
    <row r="399" spans="1:16" ht="33" customHeight="1" x14ac:dyDescent="0.2"/>
  </sheetData>
  <sheetProtection password="8F94" sheet="1" objects="1" scenarios="1"/>
  <mergeCells count="152">
    <mergeCell ref="A283:G283"/>
    <mergeCell ref="A284:G284"/>
    <mergeCell ref="A338:A361"/>
    <mergeCell ref="AC20:AC21"/>
    <mergeCell ref="W5:AA17"/>
    <mergeCell ref="Y19:AA19"/>
    <mergeCell ref="W20:W21"/>
    <mergeCell ref="Y20:Y21"/>
    <mergeCell ref="Z20:Z21"/>
    <mergeCell ref="AA20:AA21"/>
    <mergeCell ref="R20:S20"/>
    <mergeCell ref="D18:E18"/>
    <mergeCell ref="H19:K19"/>
    <mergeCell ref="M19:P19"/>
    <mergeCell ref="O20:O21"/>
    <mergeCell ref="P20:P21"/>
    <mergeCell ref="A292:P292"/>
    <mergeCell ref="A293:P334"/>
    <mergeCell ref="A20:A21"/>
    <mergeCell ref="B20:B21"/>
    <mergeCell ref="C20:C21"/>
    <mergeCell ref="D20:D21"/>
    <mergeCell ref="E20:E21"/>
    <mergeCell ref="F20:F21"/>
    <mergeCell ref="A398:D398"/>
    <mergeCell ref="H398:I398"/>
    <mergeCell ref="J398:M398"/>
    <mergeCell ref="A393:E393"/>
    <mergeCell ref="H393:M393"/>
    <mergeCell ref="A394:D394"/>
    <mergeCell ref="H394:I394"/>
    <mergeCell ref="J394:M394"/>
    <mergeCell ref="A395:D395"/>
    <mergeCell ref="H395:I395"/>
    <mergeCell ref="J395:M395"/>
    <mergeCell ref="A396:D396"/>
    <mergeCell ref="H396:I396"/>
    <mergeCell ref="J396:M396"/>
    <mergeCell ref="A397:D397"/>
    <mergeCell ref="H397:I397"/>
    <mergeCell ref="J397:M397"/>
    <mergeCell ref="E2:N2"/>
    <mergeCell ref="O2:P2"/>
    <mergeCell ref="E3:N3"/>
    <mergeCell ref="O3:P4"/>
    <mergeCell ref="E4:N4"/>
    <mergeCell ref="E5:N5"/>
    <mergeCell ref="G17:H17"/>
    <mergeCell ref="H18:I18"/>
    <mergeCell ref="J18:K18"/>
    <mergeCell ref="M18:N18"/>
    <mergeCell ref="O18:P18"/>
    <mergeCell ref="J6:P6"/>
    <mergeCell ref="A7:H16"/>
    <mergeCell ref="J7:P8"/>
    <mergeCell ref="J10:K10"/>
    <mergeCell ref="M10:P10"/>
    <mergeCell ref="J11:K12"/>
    <mergeCell ref="M11:P12"/>
    <mergeCell ref="J14:N16"/>
    <mergeCell ref="O14:P14"/>
    <mergeCell ref="O15:P16"/>
    <mergeCell ref="A259:G259"/>
    <mergeCell ref="A260:G260"/>
    <mergeCell ref="A261:G261"/>
    <mergeCell ref="A262:G262"/>
    <mergeCell ref="A263:G263"/>
    <mergeCell ref="A264:G264"/>
    <mergeCell ref="A237:G237"/>
    <mergeCell ref="A238:G238"/>
    <mergeCell ref="A239:G239"/>
    <mergeCell ref="A253:G253"/>
    <mergeCell ref="A254:G254"/>
    <mergeCell ref="A255:G255"/>
    <mergeCell ref="A256:G256"/>
    <mergeCell ref="A257:G257"/>
    <mergeCell ref="A258:G258"/>
    <mergeCell ref="A247:G247"/>
    <mergeCell ref="A248:G248"/>
    <mergeCell ref="A249:G249"/>
    <mergeCell ref="A250:G250"/>
    <mergeCell ref="A251:G251"/>
    <mergeCell ref="A252:G252"/>
    <mergeCell ref="A272:G272"/>
    <mergeCell ref="A336:P336"/>
    <mergeCell ref="A271:G271"/>
    <mergeCell ref="A265:G265"/>
    <mergeCell ref="A273:G273"/>
    <mergeCell ref="A274:G274"/>
    <mergeCell ref="A275:G275"/>
    <mergeCell ref="A285:G285"/>
    <mergeCell ref="A286:G286"/>
    <mergeCell ref="A287:G287"/>
    <mergeCell ref="A288:G288"/>
    <mergeCell ref="A289:G289"/>
    <mergeCell ref="A266:G266"/>
    <mergeCell ref="A267:G267"/>
    <mergeCell ref="A268:G268"/>
    <mergeCell ref="A269:G269"/>
    <mergeCell ref="A270:G270"/>
    <mergeCell ref="A276:G276"/>
    <mergeCell ref="A277:G277"/>
    <mergeCell ref="A278:G278"/>
    <mergeCell ref="A279:G279"/>
    <mergeCell ref="A280:G280"/>
    <mergeCell ref="A281:G281"/>
    <mergeCell ref="A282:G282"/>
    <mergeCell ref="A233:G233"/>
    <mergeCell ref="A234:G234"/>
    <mergeCell ref="A241:G241"/>
    <mergeCell ref="A242:G242"/>
    <mergeCell ref="A243:G243"/>
    <mergeCell ref="A244:G244"/>
    <mergeCell ref="A245:G245"/>
    <mergeCell ref="A246:G246"/>
    <mergeCell ref="A235:G235"/>
    <mergeCell ref="A236:G236"/>
    <mergeCell ref="A240:G240"/>
    <mergeCell ref="A232:G232"/>
    <mergeCell ref="H20:H21"/>
    <mergeCell ref="I20:I21"/>
    <mergeCell ref="J20:J21"/>
    <mergeCell ref="K20:K21"/>
    <mergeCell ref="M20:M21"/>
    <mergeCell ref="N20:N21"/>
    <mergeCell ref="A229:G229"/>
    <mergeCell ref="A230:G230"/>
    <mergeCell ref="A231:G231"/>
    <mergeCell ref="U20:U21"/>
    <mergeCell ref="D387:P387"/>
    <mergeCell ref="A227:H227"/>
    <mergeCell ref="A228:G228"/>
    <mergeCell ref="D358:P358"/>
    <mergeCell ref="D359:P359"/>
    <mergeCell ref="D360:P360"/>
    <mergeCell ref="A364:A388"/>
    <mergeCell ref="O364:P364"/>
    <mergeCell ref="D365:E365"/>
    <mergeCell ref="O365:P365"/>
    <mergeCell ref="D368:P372"/>
    <mergeCell ref="D376:P380"/>
    <mergeCell ref="D383:P383"/>
    <mergeCell ref="D349:P353"/>
    <mergeCell ref="D356:P356"/>
    <mergeCell ref="D357:P357"/>
    <mergeCell ref="D384:P384"/>
    <mergeCell ref="D385:P385"/>
    <mergeCell ref="D386:P386"/>
    <mergeCell ref="O338:P338"/>
    <mergeCell ref="D339:E339"/>
    <mergeCell ref="O339:P339"/>
    <mergeCell ref="D342:P346"/>
  </mergeCells>
  <dataValidations disablePrompts="1" count="1">
    <dataValidation type="date" operator="greaterThan" allowBlank="1" showInputMessage="1" showErrorMessage="1" prompt="DD/MM/AAAA" sqref="O365:P365 O339:P339">
      <formula1>40179</formula1>
    </dataValidation>
  </dataValidations>
  <pageMargins left="0.47244094488188981" right="0.55118110236220474" top="0.43307086614173229" bottom="0.59055118110236227" header="0.31496062992125984" footer="0.31496062992125984"/>
  <pageSetup scale="65" orientation="landscape" horizontalDpi="4294967293" verticalDpi="4294967293" r:id="rId1"/>
  <headerFooter>
    <oddFooter>&amp;R&amp;P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between" id="{A19EDAC7-2948-48B4-AC10-224422C0744D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30" operator="between" id="{90166425-A138-4E8C-938E-B1A598ABC906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greaterThanOrEqual" id="{6F98FE5B-2042-4841-B0E3-11D966199DAA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K26:K224</xm:sqref>
        </x14:conditionalFormatting>
        <x14:conditionalFormatting xmlns:xm="http://schemas.microsoft.com/office/excel/2006/main">
          <x14:cfRule type="cellIs" priority="20" operator="between" id="{3F71CFD0-785F-4756-9C64-0D5CF8900079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between" id="{1414809D-1195-4F4B-9366-BBA647FB9102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greaterThanOrEqual" id="{2705CE09-8DE0-4EC6-80DC-8A57A49039FF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P23</xm:sqref>
        </x14:conditionalFormatting>
        <x14:conditionalFormatting xmlns:xm="http://schemas.microsoft.com/office/excel/2006/main">
          <x14:cfRule type="cellIs" priority="23" operator="between" id="{8A05B09E-7495-46D9-88EF-505854C77C4A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4" operator="between" id="{6621EB89-CCE7-4709-ACF4-E12224359BFF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greaterThanOrEqual" id="{2675C9D4-A12E-4199-B2C8-A37BCD946812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P25:P224</xm:sqref>
        </x14:conditionalFormatting>
        <x14:conditionalFormatting xmlns:xm="http://schemas.microsoft.com/office/excel/2006/main">
          <x14:cfRule type="cellIs" priority="26" operator="between" id="{FE9D4BBA-CEE6-48B4-B6E0-79E508A711AE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7" operator="between" id="{468A59D9-CB2A-4378-A588-DF8D9F38082B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greaterThanOrEqual" id="{0FA88A76-BDF6-4AA0-B3B0-49CF9319B6AA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K23 O3</xm:sqref>
        </x14:conditionalFormatting>
        <x14:conditionalFormatting xmlns:xm="http://schemas.microsoft.com/office/excel/2006/main">
          <x14:cfRule type="expression" priority="2681" id="{E9D9E782-AC6D-408A-B7FD-D531F4D1B707}">
            <xm:f>'Month 1'!$C228="N"</xm:f>
            <x14:dxf>
              <font>
                <strike/>
              </font>
              <fill>
                <patternFill>
                  <bgColor theme="1" tint="4.9989318521683403E-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expression" priority="2682" id="{6B1920B8-141D-463C-943F-64C2EF959AC2}">
            <xm:f>AND(MID('Month 1'!XFD228,3,3)/1&lt;212, MID('Month 1'!XFD228,3,3)/1&gt;199)</xm:f>
            <x14:dxf>
              <font>
                <color theme="1"/>
              </font>
              <fill>
                <patternFill>
                  <bgColor theme="7" tint="0.59996337778862885"/>
                </patternFill>
              </fill>
            </x14:dxf>
          </x14:cfRule>
          <x14:cfRule type="expression" priority="2683" id="{203E1AD7-084F-44C0-9BB8-91CC9A397523}">
            <xm:f>AND(MID('Month 1'!XFD228,3,3)/1&lt;200, MID('Month 1'!XFD228,3,3)/1&gt;179)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expression" priority="2684" id="{DFAD2DCA-FBB4-4B2F-BE6F-6BB88E0682B5}">
            <xm:f>AND(MID('Month 1'!XFD228,3,3)/1&lt;180, MID('Month 1'!XFD228,3,3)/1&gt;149)</xm:f>
            <x14:dxf>
              <font>
                <color theme="1"/>
              </font>
              <fill>
                <patternFill>
                  <bgColor theme="7" tint="0.39994506668294322"/>
                </patternFill>
              </fill>
            </x14:dxf>
          </x14:cfRule>
          <x14:cfRule type="expression" priority="2685" id="{23079E5E-8FA7-46EB-81B6-29EEDC9CA158}">
            <xm:f>AND(MID('Month 1'!#REF!,3,3)/1&lt;149, MID('Month 1'!#REF!,3,3)/1&gt;111)</xm:f>
            <x14:dxf>
              <font>
                <color theme="1"/>
              </font>
              <fill>
                <patternFill>
                  <bgColor theme="7" tint="0.79998168889431442"/>
                </patternFill>
              </fill>
            </x14:dxf>
          </x14:cfRule>
          <x14:cfRule type="expression" priority="2686" id="{8C103FA4-F12C-4A13-8AB0-78C18FA80B8D}">
            <xm:f>AND(MID('Month 1'!#REF!,3,3)/1&lt;112, MID('Month 1'!#REF!,3,3)/1&gt;65)</xm:f>
            <x14:dxf>
              <font>
                <color theme="0"/>
              </font>
              <fill>
                <patternFill>
                  <bgColor theme="7" tint="-0.499984740745262"/>
                </patternFill>
              </fill>
            </x14:dxf>
          </x14:cfRule>
          <xm:sqref>A228:A291</xm:sqref>
        </x14:conditionalFormatting>
        <x14:conditionalFormatting xmlns:xm="http://schemas.microsoft.com/office/excel/2006/main">
          <x14:cfRule type="cellIs" priority="1" operator="between" id="{DD7BB860-6821-4CD9-9A49-F59359456700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between" id="{3F8AD889-D156-4007-B079-9B9AA96F8E71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greaterThanOrEqual" id="{243EE8A5-3C26-45C4-AEE6-9BC7842EDBB5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K25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2:BO120"/>
  <sheetViews>
    <sheetView showGridLines="0" defaultGridColor="0" colorId="55" zoomScale="70" zoomScaleNormal="70" workbookViewId="0">
      <selection activeCell="E9" sqref="E9"/>
    </sheetView>
  </sheetViews>
  <sheetFormatPr baseColWidth="10" defaultColWidth="11.42578125" defaultRowHeight="15" x14ac:dyDescent="0.2"/>
  <cols>
    <col min="1" max="1" width="37.28515625" style="629" customWidth="1"/>
    <col min="2" max="2" width="6.7109375" style="629" hidden="1" customWidth="1"/>
    <col min="3" max="67" width="20.7109375" style="629" customWidth="1"/>
    <col min="68" max="16384" width="11.42578125" style="629"/>
  </cols>
  <sheetData>
    <row r="2" spans="1:10" ht="18" x14ac:dyDescent="0.25">
      <c r="A2" s="629" t="s">
        <v>388</v>
      </c>
      <c r="D2" s="1071" t="str">
        <f ca="1">Translations!$A$80</f>
        <v>SR Management Tool</v>
      </c>
      <c r="E2" s="1071"/>
      <c r="F2" s="1071"/>
      <c r="G2" s="1071"/>
      <c r="H2" s="1071"/>
      <c r="I2" s="1071"/>
      <c r="J2" s="1071"/>
    </row>
    <row r="3" spans="1:10" x14ac:dyDescent="0.2">
      <c r="D3" s="1072" t="str">
        <f>Setup!$H$11</f>
        <v>Direct Gender Partnership (DGP)</v>
      </c>
      <c r="E3" s="1072"/>
      <c r="F3" s="1072"/>
      <c r="G3" s="1072"/>
      <c r="H3" s="1072"/>
      <c r="I3" s="1072"/>
      <c r="J3" s="1072"/>
    </row>
    <row r="4" spans="1:10" x14ac:dyDescent="0.2">
      <c r="D4" s="1072" t="str">
        <f xml:space="preserve"> Setup!$H$14 &amp; "  (" &amp; Setup!$H$13 &amp; ")"&amp; "  (" &amp; Setup!$H$15 &amp; ")"</f>
        <v>DMR-202-G01-H-00  (January  2016 - December 2016)  (HIV / AIDS)</v>
      </c>
      <c r="E4" s="1072"/>
      <c r="F4" s="1072"/>
      <c r="G4" s="1072"/>
      <c r="H4" s="1072"/>
      <c r="I4" s="1072"/>
      <c r="J4" s="1072"/>
    </row>
    <row r="5" spans="1:10" x14ac:dyDescent="0.2">
      <c r="D5" s="1073" t="str">
        <f ca="1">Setup!$AE$8 &amp; "  (" &amp; Setup!$H$16 &amp; ")"</f>
        <v>SSR advances liquidation  ($ - USD)</v>
      </c>
      <c r="E5" s="1073"/>
      <c r="F5" s="1073"/>
      <c r="G5" s="1073"/>
      <c r="H5" s="1073"/>
      <c r="I5" s="1073"/>
      <c r="J5" s="1073"/>
    </row>
    <row r="8" spans="1:10" ht="17.25" customHeight="1" x14ac:dyDescent="0.2">
      <c r="A8" s="885" t="str">
        <f ca="1">Setup!G19</f>
        <v>Details of programatic indicators</v>
      </c>
      <c r="B8" s="886"/>
      <c r="C8" s="886"/>
      <c r="D8" s="887"/>
      <c r="G8" s="885" t="str">
        <f ca="1">Setup!G17</f>
        <v>Key population</v>
      </c>
      <c r="H8" s="886"/>
      <c r="I8" s="886"/>
      <c r="J8" s="887"/>
    </row>
    <row r="9" spans="1:10" x14ac:dyDescent="0.2">
      <c r="A9" s="1062" t="str">
        <f>Setup!H19</f>
        <v xml:space="preserve"># PLHIV that initiated ARV with CD4 count &lt;200
# new HIV+ enrolled in care services 
# aged 10-24 yrs reached by HIV life skills ed. in school </v>
      </c>
      <c r="B9" s="1063"/>
      <c r="C9" s="1063"/>
      <c r="D9" s="1064"/>
      <c r="G9" s="1062" t="str">
        <f>Setup!H17</f>
        <v>Sex Workers - Migrants - Women</v>
      </c>
      <c r="H9" s="1063"/>
      <c r="I9" s="1063"/>
      <c r="J9" s="1064"/>
    </row>
    <row r="10" spans="1:10" x14ac:dyDescent="0.2">
      <c r="A10" s="1065"/>
      <c r="B10" s="1066"/>
      <c r="C10" s="1066"/>
      <c r="D10" s="1067"/>
      <c r="G10" s="1065"/>
      <c r="H10" s="1066"/>
      <c r="I10" s="1066"/>
      <c r="J10" s="1067"/>
    </row>
    <row r="11" spans="1:10" x14ac:dyDescent="0.2">
      <c r="A11" s="1065"/>
      <c r="B11" s="1066"/>
      <c r="C11" s="1066"/>
      <c r="D11" s="1067"/>
      <c r="G11" s="1068"/>
      <c r="H11" s="1069"/>
      <c r="I11" s="1069"/>
      <c r="J11" s="1070"/>
    </row>
    <row r="12" spans="1:10" x14ac:dyDescent="0.2">
      <c r="A12" s="1065"/>
      <c r="B12" s="1066"/>
      <c r="C12" s="1066"/>
      <c r="D12" s="1067"/>
    </row>
    <row r="13" spans="1:10" x14ac:dyDescent="0.2">
      <c r="A13" s="1065"/>
      <c r="B13" s="1066"/>
      <c r="C13" s="1066"/>
      <c r="D13" s="1067"/>
    </row>
    <row r="14" spans="1:10" x14ac:dyDescent="0.2">
      <c r="A14" s="1065"/>
      <c r="B14" s="1066"/>
      <c r="C14" s="1066"/>
      <c r="D14" s="1067"/>
    </row>
    <row r="15" spans="1:10" x14ac:dyDescent="0.2">
      <c r="A15" s="1065"/>
      <c r="B15" s="1066"/>
      <c r="C15" s="1066"/>
      <c r="D15" s="1067"/>
      <c r="J15" s="631"/>
    </row>
    <row r="16" spans="1:10" x14ac:dyDescent="0.2">
      <c r="A16" s="1068"/>
      <c r="B16" s="1069"/>
      <c r="C16" s="1069"/>
      <c r="D16" s="1070"/>
    </row>
    <row r="18" spans="1:67" ht="35.25" customHeight="1" x14ac:dyDescent="0.3">
      <c r="C18" s="1077" t="str">
        <f ca="1">Translations!A396</f>
        <v>SSR advances liquidation summary</v>
      </c>
      <c r="D18" s="1077"/>
      <c r="E18" s="1077"/>
      <c r="F18" s="1077"/>
      <c r="G18" s="1077"/>
      <c r="H18" s="1077"/>
      <c r="I18" s="1077"/>
      <c r="J18" s="1077"/>
    </row>
    <row r="19" spans="1:67" ht="6" customHeight="1" x14ac:dyDescent="0.2">
      <c r="D19" s="628"/>
      <c r="E19" s="628"/>
      <c r="F19" s="633"/>
      <c r="G19" s="628"/>
      <c r="H19" s="628"/>
      <c r="I19" s="628"/>
      <c r="J19" s="628"/>
      <c r="K19" s="628"/>
      <c r="L19" s="628"/>
      <c r="M19" s="628"/>
      <c r="N19" s="628"/>
      <c r="O19" s="628"/>
      <c r="P19" s="628"/>
    </row>
    <row r="20" spans="1:67" ht="26.25" customHeight="1" x14ac:dyDescent="0.2">
      <c r="D20" s="637" t="str">
        <f>Setup!$AB8</f>
        <v>January</v>
      </c>
      <c r="E20" s="637" t="str">
        <f>Setup!$AB9</f>
        <v>February</v>
      </c>
      <c r="F20" s="637" t="str">
        <f>Setup!$AB10</f>
        <v>March</v>
      </c>
      <c r="G20" s="637" t="str">
        <f>Setup!$AB11</f>
        <v>April</v>
      </c>
      <c r="H20" s="637" t="str">
        <f>Setup!$AB12</f>
        <v>May</v>
      </c>
      <c r="I20" s="637" t="str">
        <f>Setup!$AB13</f>
        <v>June</v>
      </c>
      <c r="J20" s="637" t="str">
        <f>Setup!$AB14</f>
        <v>July</v>
      </c>
      <c r="K20" s="637" t="str">
        <f>Setup!$AB15</f>
        <v>August</v>
      </c>
      <c r="L20" s="637" t="str">
        <f>Setup!$AB16</f>
        <v>September</v>
      </c>
      <c r="M20" s="637" t="str">
        <f>Setup!$AB17</f>
        <v>October</v>
      </c>
      <c r="N20" s="637" t="str">
        <f>Setup!$AB18</f>
        <v>November</v>
      </c>
      <c r="O20" s="637" t="str">
        <f>Setup!$AB19</f>
        <v>December</v>
      </c>
      <c r="P20" s="638" t="str">
        <f ca="1">Translations!A109</f>
        <v>Totals</v>
      </c>
      <c r="Q20" s="649"/>
    </row>
    <row r="21" spans="1:67" ht="26.25" customHeight="1" x14ac:dyDescent="0.2">
      <c r="C21" s="639" t="str">
        <f ca="1">Translations!A131</f>
        <v>Disbursement</v>
      </c>
      <c r="D21" s="630">
        <f>+C120</f>
        <v>0</v>
      </c>
      <c r="E21" s="630">
        <f>+H120</f>
        <v>0</v>
      </c>
      <c r="F21" s="630">
        <f>+M120</f>
        <v>0</v>
      </c>
      <c r="G21" s="630">
        <f>+R120</f>
        <v>0</v>
      </c>
      <c r="H21" s="630">
        <f>+W120</f>
        <v>0</v>
      </c>
      <c r="I21" s="630">
        <f>+AB120</f>
        <v>0</v>
      </c>
      <c r="J21" s="630">
        <f>+AG120</f>
        <v>0</v>
      </c>
      <c r="K21" s="630">
        <f>+AL120</f>
        <v>0</v>
      </c>
      <c r="L21" s="630">
        <f>+AQ120</f>
        <v>0</v>
      </c>
      <c r="M21" s="630">
        <f>+AV120</f>
        <v>0</v>
      </c>
      <c r="N21" s="630">
        <f>+BA120</f>
        <v>0</v>
      </c>
      <c r="O21" s="630">
        <f>+BF120</f>
        <v>0</v>
      </c>
      <c r="P21" s="630">
        <f>+BK120</f>
        <v>0</v>
      </c>
      <c r="Q21" s="650"/>
    </row>
    <row r="22" spans="1:67" ht="26.25" customHeight="1" x14ac:dyDescent="0.2">
      <c r="C22" s="639" t="str">
        <f ca="1">Translations!A122</f>
        <v>Executed</v>
      </c>
      <c r="D22" s="630">
        <f>D120</f>
        <v>0</v>
      </c>
      <c r="E22" s="630">
        <f>+I120</f>
        <v>0</v>
      </c>
      <c r="F22" s="630">
        <f>N120</f>
        <v>0</v>
      </c>
      <c r="G22" s="630">
        <f>S120</f>
        <v>0</v>
      </c>
      <c r="H22" s="630">
        <f>X120</f>
        <v>0</v>
      </c>
      <c r="I22" s="630">
        <f>AC120</f>
        <v>0</v>
      </c>
      <c r="J22" s="630">
        <f>AH120</f>
        <v>0</v>
      </c>
      <c r="K22" s="630">
        <f>AM120</f>
        <v>0</v>
      </c>
      <c r="L22" s="630">
        <f>AR120</f>
        <v>0</v>
      </c>
      <c r="M22" s="630">
        <f>AW120</f>
        <v>0</v>
      </c>
      <c r="N22" s="630">
        <f>+BB120</f>
        <v>0</v>
      </c>
      <c r="O22" s="630">
        <f>+BG120</f>
        <v>0</v>
      </c>
      <c r="P22" s="630">
        <f>BL120</f>
        <v>0</v>
      </c>
      <c r="Q22" s="650"/>
    </row>
    <row r="23" spans="1:67" ht="26.25" customHeight="1" x14ac:dyDescent="0.2">
      <c r="C23" s="639" t="str">
        <f ca="1">Translations!A397</f>
        <v>Justified</v>
      </c>
      <c r="D23" s="630">
        <f>E120</f>
        <v>0</v>
      </c>
      <c r="E23" s="630">
        <f>J120</f>
        <v>0</v>
      </c>
      <c r="F23" s="630">
        <f>O120</f>
        <v>0</v>
      </c>
      <c r="G23" s="630">
        <f>T120</f>
        <v>0</v>
      </c>
      <c r="H23" s="630">
        <f>Y120</f>
        <v>0</v>
      </c>
      <c r="I23" s="630">
        <f>AD120</f>
        <v>0</v>
      </c>
      <c r="J23" s="630">
        <f>AI120</f>
        <v>0</v>
      </c>
      <c r="K23" s="630">
        <f>AN120</f>
        <v>0</v>
      </c>
      <c r="L23" s="630">
        <f>AS120</f>
        <v>0</v>
      </c>
      <c r="M23" s="630">
        <f>AX120</f>
        <v>0</v>
      </c>
      <c r="N23" s="630">
        <f>+BC120</f>
        <v>0</v>
      </c>
      <c r="O23" s="630">
        <f>+BH120</f>
        <v>0</v>
      </c>
      <c r="P23" s="630">
        <f>BM120</f>
        <v>0</v>
      </c>
      <c r="Q23" s="650"/>
    </row>
    <row r="24" spans="1:67" ht="26.25" customHeight="1" x14ac:dyDescent="0.2">
      <c r="C24" s="639" t="str">
        <f ca="1">Translations!A398</f>
        <v>Non Justified</v>
      </c>
      <c r="D24" s="630">
        <f>F120</f>
        <v>0</v>
      </c>
      <c r="E24" s="630">
        <f>K120</f>
        <v>0</v>
      </c>
      <c r="F24" s="630">
        <f>P120</f>
        <v>0</v>
      </c>
      <c r="G24" s="630">
        <f>U120</f>
        <v>0</v>
      </c>
      <c r="H24" s="630">
        <f>Z120</f>
        <v>0</v>
      </c>
      <c r="I24" s="630">
        <f>AE120</f>
        <v>0</v>
      </c>
      <c r="J24" s="630">
        <f>AJ120</f>
        <v>0</v>
      </c>
      <c r="K24" s="630">
        <f>AO120</f>
        <v>0</v>
      </c>
      <c r="L24" s="630">
        <f>AT120</f>
        <v>0</v>
      </c>
      <c r="M24" s="630">
        <f>AY120</f>
        <v>0</v>
      </c>
      <c r="N24" s="630">
        <f>+BD120</f>
        <v>0</v>
      </c>
      <c r="O24" s="630">
        <f>+BI120</f>
        <v>0</v>
      </c>
      <c r="P24" s="630">
        <f>BN120</f>
        <v>0</v>
      </c>
      <c r="Q24" s="650"/>
    </row>
    <row r="25" spans="1:67" ht="26.25" customHeight="1" x14ac:dyDescent="0.2">
      <c r="C25" s="639" t="str">
        <f ca="1">Translations!A374</f>
        <v>Balance</v>
      </c>
      <c r="D25" s="640">
        <f>G120</f>
        <v>0</v>
      </c>
      <c r="E25" s="640">
        <f>L120</f>
        <v>0</v>
      </c>
      <c r="F25" s="640">
        <f>Q120</f>
        <v>0</v>
      </c>
      <c r="G25" s="640">
        <f>V120</f>
        <v>0</v>
      </c>
      <c r="H25" s="640">
        <f>AA120</f>
        <v>0</v>
      </c>
      <c r="I25" s="640">
        <f>AF120</f>
        <v>0</v>
      </c>
      <c r="J25" s="640">
        <f>AK120</f>
        <v>0</v>
      </c>
      <c r="K25" s="640">
        <f>AP120</f>
        <v>0</v>
      </c>
      <c r="L25" s="640">
        <f>AU120</f>
        <v>0</v>
      </c>
      <c r="M25" s="640">
        <f>AZ120</f>
        <v>0</v>
      </c>
      <c r="N25" s="640">
        <f>BE120</f>
        <v>0</v>
      </c>
      <c r="O25" s="640">
        <f>BJ120</f>
        <v>0</v>
      </c>
      <c r="P25" s="640">
        <f>BO120</f>
        <v>0</v>
      </c>
      <c r="Q25" s="650"/>
    </row>
    <row r="28" spans="1:67" ht="23.25" customHeight="1" x14ac:dyDescent="0.2">
      <c r="C28" s="1074" t="str">
        <f>D20</f>
        <v>January</v>
      </c>
      <c r="D28" s="1075"/>
      <c r="E28" s="1075"/>
      <c r="F28" s="1075"/>
      <c r="G28" s="1076"/>
      <c r="H28" s="1074" t="str">
        <f>E20</f>
        <v>February</v>
      </c>
      <c r="I28" s="1075"/>
      <c r="J28" s="1075"/>
      <c r="K28" s="1075"/>
      <c r="L28" s="1076"/>
      <c r="M28" s="1074" t="str">
        <f>F20</f>
        <v>March</v>
      </c>
      <c r="N28" s="1075"/>
      <c r="O28" s="1075"/>
      <c r="P28" s="1075"/>
      <c r="Q28" s="1076"/>
      <c r="R28" s="1074" t="str">
        <f>G20</f>
        <v>April</v>
      </c>
      <c r="S28" s="1075"/>
      <c r="T28" s="1075"/>
      <c r="U28" s="1075"/>
      <c r="V28" s="1076"/>
      <c r="W28" s="1074" t="str">
        <f>H20</f>
        <v>May</v>
      </c>
      <c r="X28" s="1075"/>
      <c r="Y28" s="1075"/>
      <c r="Z28" s="1075"/>
      <c r="AA28" s="1076"/>
      <c r="AB28" s="1074" t="str">
        <f>I20</f>
        <v>June</v>
      </c>
      <c r="AC28" s="1075"/>
      <c r="AD28" s="1075"/>
      <c r="AE28" s="1075"/>
      <c r="AF28" s="1076"/>
      <c r="AG28" s="1074" t="str">
        <f>J20</f>
        <v>July</v>
      </c>
      <c r="AH28" s="1075"/>
      <c r="AI28" s="1075"/>
      <c r="AJ28" s="1075"/>
      <c r="AK28" s="1076"/>
      <c r="AL28" s="1074" t="str">
        <f>K20</f>
        <v>August</v>
      </c>
      <c r="AM28" s="1075"/>
      <c r="AN28" s="1075"/>
      <c r="AO28" s="1075"/>
      <c r="AP28" s="1076"/>
      <c r="AQ28" s="1074" t="str">
        <f>L20</f>
        <v>September</v>
      </c>
      <c r="AR28" s="1075"/>
      <c r="AS28" s="1075"/>
      <c r="AT28" s="1075"/>
      <c r="AU28" s="1076"/>
      <c r="AV28" s="1074" t="str">
        <f>M20</f>
        <v>October</v>
      </c>
      <c r="AW28" s="1075"/>
      <c r="AX28" s="1075"/>
      <c r="AY28" s="1075"/>
      <c r="AZ28" s="1076"/>
      <c r="BA28" s="1074" t="str">
        <f>N20</f>
        <v>November</v>
      </c>
      <c r="BB28" s="1075"/>
      <c r="BC28" s="1075"/>
      <c r="BD28" s="1075"/>
      <c r="BE28" s="1076"/>
      <c r="BF28" s="1074" t="str">
        <f>O20</f>
        <v>December</v>
      </c>
      <c r="BG28" s="1075"/>
      <c r="BH28" s="1075"/>
      <c r="BI28" s="1075"/>
      <c r="BJ28" s="1076"/>
      <c r="BK28" s="1074" t="str">
        <f ca="1">Translations!A109</f>
        <v>Totals</v>
      </c>
      <c r="BL28" s="1075"/>
      <c r="BM28" s="1075"/>
      <c r="BN28" s="1075"/>
      <c r="BO28" s="1076"/>
    </row>
    <row r="29" spans="1:67" ht="24.75" customHeight="1" x14ac:dyDescent="0.2">
      <c r="C29" s="639" t="str">
        <f ca="1">$C$21</f>
        <v>Disbursement</v>
      </c>
      <c r="D29" s="639" t="str">
        <f ca="1">$C$22</f>
        <v>Executed</v>
      </c>
      <c r="E29" s="639" t="str">
        <f ca="1">$C$23</f>
        <v>Justified</v>
      </c>
      <c r="F29" s="639" t="str">
        <f ca="1">$C$24</f>
        <v>Non Justified</v>
      </c>
      <c r="G29" s="639" t="str">
        <f ca="1">$C$25</f>
        <v>Balance</v>
      </c>
      <c r="H29" s="639" t="str">
        <f ca="1">$C$21</f>
        <v>Disbursement</v>
      </c>
      <c r="I29" s="639" t="str">
        <f ca="1">$C$22</f>
        <v>Executed</v>
      </c>
      <c r="J29" s="639" t="str">
        <f ca="1">$C$23</f>
        <v>Justified</v>
      </c>
      <c r="K29" s="639" t="str">
        <f ca="1">$C$24</f>
        <v>Non Justified</v>
      </c>
      <c r="L29" s="639" t="str">
        <f ca="1">$C$25</f>
        <v>Balance</v>
      </c>
      <c r="M29" s="639" t="str">
        <f ca="1">$C$21</f>
        <v>Disbursement</v>
      </c>
      <c r="N29" s="639" t="str">
        <f ca="1">$C$22</f>
        <v>Executed</v>
      </c>
      <c r="O29" s="639" t="str">
        <f ca="1">$C$23</f>
        <v>Justified</v>
      </c>
      <c r="P29" s="639" t="str">
        <f ca="1">$C$24</f>
        <v>Non Justified</v>
      </c>
      <c r="Q29" s="639" t="str">
        <f ca="1">$C$25</f>
        <v>Balance</v>
      </c>
      <c r="R29" s="639" t="str">
        <f ca="1">$C$21</f>
        <v>Disbursement</v>
      </c>
      <c r="S29" s="639" t="str">
        <f ca="1">$C$22</f>
        <v>Executed</v>
      </c>
      <c r="T29" s="639" t="str">
        <f ca="1">$C$23</f>
        <v>Justified</v>
      </c>
      <c r="U29" s="639" t="str">
        <f ca="1">$C$24</f>
        <v>Non Justified</v>
      </c>
      <c r="V29" s="639" t="str">
        <f ca="1">$C$25</f>
        <v>Balance</v>
      </c>
      <c r="W29" s="639" t="str">
        <f ca="1">$C$21</f>
        <v>Disbursement</v>
      </c>
      <c r="X29" s="639" t="str">
        <f ca="1">$C$22</f>
        <v>Executed</v>
      </c>
      <c r="Y29" s="639" t="str">
        <f ca="1">$C$23</f>
        <v>Justified</v>
      </c>
      <c r="Z29" s="639" t="str">
        <f ca="1">$C$24</f>
        <v>Non Justified</v>
      </c>
      <c r="AA29" s="639" t="str">
        <f ca="1">$C$25</f>
        <v>Balance</v>
      </c>
      <c r="AB29" s="639" t="str">
        <f ca="1">$C$21</f>
        <v>Disbursement</v>
      </c>
      <c r="AC29" s="639" t="str">
        <f ca="1">$C$22</f>
        <v>Executed</v>
      </c>
      <c r="AD29" s="639" t="str">
        <f ca="1">$C$23</f>
        <v>Justified</v>
      </c>
      <c r="AE29" s="639" t="str">
        <f ca="1">$C$24</f>
        <v>Non Justified</v>
      </c>
      <c r="AF29" s="639" t="str">
        <f ca="1">$C$25</f>
        <v>Balance</v>
      </c>
      <c r="AG29" s="639" t="str">
        <f ca="1">$C$21</f>
        <v>Disbursement</v>
      </c>
      <c r="AH29" s="639" t="str">
        <f ca="1">$C$22</f>
        <v>Executed</v>
      </c>
      <c r="AI29" s="639" t="str">
        <f ca="1">$C$23</f>
        <v>Justified</v>
      </c>
      <c r="AJ29" s="639" t="str">
        <f ca="1">$C$24</f>
        <v>Non Justified</v>
      </c>
      <c r="AK29" s="639" t="str">
        <f ca="1">$C$25</f>
        <v>Balance</v>
      </c>
      <c r="AL29" s="639" t="str">
        <f ca="1">$C$21</f>
        <v>Disbursement</v>
      </c>
      <c r="AM29" s="639" t="str">
        <f ca="1">$C$22</f>
        <v>Executed</v>
      </c>
      <c r="AN29" s="639" t="str">
        <f ca="1">$C$23</f>
        <v>Justified</v>
      </c>
      <c r="AO29" s="639" t="str">
        <f ca="1">$C$24</f>
        <v>Non Justified</v>
      </c>
      <c r="AP29" s="639" t="str">
        <f ca="1">$C$25</f>
        <v>Balance</v>
      </c>
      <c r="AQ29" s="639" t="str">
        <f ca="1">$C$21</f>
        <v>Disbursement</v>
      </c>
      <c r="AR29" s="639" t="str">
        <f ca="1">$C$22</f>
        <v>Executed</v>
      </c>
      <c r="AS29" s="639" t="str">
        <f ca="1">$C$23</f>
        <v>Justified</v>
      </c>
      <c r="AT29" s="639" t="str">
        <f ca="1">$C$24</f>
        <v>Non Justified</v>
      </c>
      <c r="AU29" s="639" t="str">
        <f ca="1">$C$25</f>
        <v>Balance</v>
      </c>
      <c r="AV29" s="639" t="str">
        <f ca="1">$C$21</f>
        <v>Disbursement</v>
      </c>
      <c r="AW29" s="639" t="str">
        <f ca="1">$C$22</f>
        <v>Executed</v>
      </c>
      <c r="AX29" s="639" t="str">
        <f ca="1">$C$23</f>
        <v>Justified</v>
      </c>
      <c r="AY29" s="639" t="str">
        <f ca="1">$C$24</f>
        <v>Non Justified</v>
      </c>
      <c r="AZ29" s="639" t="str">
        <f ca="1">$C$25</f>
        <v>Balance</v>
      </c>
      <c r="BA29" s="639" t="str">
        <f ca="1">$C$21</f>
        <v>Disbursement</v>
      </c>
      <c r="BB29" s="639" t="str">
        <f ca="1">$C$22</f>
        <v>Executed</v>
      </c>
      <c r="BC29" s="639" t="str">
        <f ca="1">$C$23</f>
        <v>Justified</v>
      </c>
      <c r="BD29" s="639" t="str">
        <f ca="1">$C$24</f>
        <v>Non Justified</v>
      </c>
      <c r="BE29" s="639" t="str">
        <f ca="1">$C$25</f>
        <v>Balance</v>
      </c>
      <c r="BF29" s="639" t="str">
        <f ca="1">$C$21</f>
        <v>Disbursement</v>
      </c>
      <c r="BG29" s="639" t="str">
        <f ca="1">$C$22</f>
        <v>Executed</v>
      </c>
      <c r="BH29" s="639" t="str">
        <f ca="1">$C$23</f>
        <v>Justified</v>
      </c>
      <c r="BI29" s="639" t="str">
        <f ca="1">$C$24</f>
        <v>Non Justified</v>
      </c>
      <c r="BJ29" s="639" t="str">
        <f ca="1">$C$25</f>
        <v>Balance</v>
      </c>
      <c r="BK29" s="639" t="str">
        <f ca="1">$C$21</f>
        <v>Disbursement</v>
      </c>
      <c r="BL29" s="639" t="str">
        <f ca="1">$C$22</f>
        <v>Executed</v>
      </c>
      <c r="BM29" s="639" t="str">
        <f ca="1">$C$23</f>
        <v>Justified</v>
      </c>
      <c r="BN29" s="639" t="str">
        <f ca="1">$C$24</f>
        <v>Non Justified</v>
      </c>
      <c r="BO29" s="639" t="str">
        <f ca="1">$C$25</f>
        <v>Balance</v>
      </c>
    </row>
    <row r="30" spans="1:67" ht="22.5" customHeight="1" x14ac:dyDescent="0.2">
      <c r="A30" s="645" t="str">
        <f ca="1">Translations!$A$376</f>
        <v>SSR 1: (SSR name)</v>
      </c>
      <c r="B30" s="641"/>
      <c r="C30" s="640">
        <f>SUM(C31:C35)</f>
        <v>0</v>
      </c>
      <c r="D30" s="640">
        <f t="shared" ref="D30:G30" si="0">SUM(D31:D35)</f>
        <v>0</v>
      </c>
      <c r="E30" s="640">
        <f t="shared" si="0"/>
        <v>0</v>
      </c>
      <c r="F30" s="640">
        <f t="shared" si="0"/>
        <v>0</v>
      </c>
      <c r="G30" s="640">
        <f t="shared" si="0"/>
        <v>0</v>
      </c>
      <c r="H30" s="640">
        <f>SUM(H31:H35)</f>
        <v>0</v>
      </c>
      <c r="I30" s="640">
        <f t="shared" ref="I30:L30" si="1">SUM(I31:I35)</f>
        <v>0</v>
      </c>
      <c r="J30" s="640">
        <f t="shared" si="1"/>
        <v>0</v>
      </c>
      <c r="K30" s="640">
        <f t="shared" si="1"/>
        <v>0</v>
      </c>
      <c r="L30" s="640">
        <f t="shared" si="1"/>
        <v>0</v>
      </c>
      <c r="M30" s="640">
        <f>SUM(M31:M35)</f>
        <v>0</v>
      </c>
      <c r="N30" s="640">
        <f t="shared" ref="N30:Q30" si="2">SUM(N31:N35)</f>
        <v>0</v>
      </c>
      <c r="O30" s="640">
        <f t="shared" si="2"/>
        <v>0</v>
      </c>
      <c r="P30" s="640">
        <f t="shared" si="2"/>
        <v>0</v>
      </c>
      <c r="Q30" s="640">
        <f t="shared" si="2"/>
        <v>0</v>
      </c>
      <c r="R30" s="640">
        <f>SUM(R31:R35)</f>
        <v>0</v>
      </c>
      <c r="S30" s="640">
        <f t="shared" ref="S30:V30" si="3">SUM(S31:S35)</f>
        <v>0</v>
      </c>
      <c r="T30" s="640">
        <f t="shared" si="3"/>
        <v>0</v>
      </c>
      <c r="U30" s="640">
        <f t="shared" si="3"/>
        <v>0</v>
      </c>
      <c r="V30" s="640">
        <f t="shared" si="3"/>
        <v>0</v>
      </c>
      <c r="W30" s="640">
        <f>SUM(W31:W35)</f>
        <v>0</v>
      </c>
      <c r="X30" s="640">
        <f t="shared" ref="X30:AA30" si="4">SUM(X31:X35)</f>
        <v>0</v>
      </c>
      <c r="Y30" s="640">
        <f t="shared" si="4"/>
        <v>0</v>
      </c>
      <c r="Z30" s="640">
        <f t="shared" si="4"/>
        <v>0</v>
      </c>
      <c r="AA30" s="640">
        <f t="shared" si="4"/>
        <v>0</v>
      </c>
      <c r="AB30" s="640">
        <f>SUM(AB31:AB35)</f>
        <v>0</v>
      </c>
      <c r="AC30" s="640">
        <f t="shared" ref="AC30:AF30" si="5">SUM(AC31:AC35)</f>
        <v>0</v>
      </c>
      <c r="AD30" s="640">
        <f t="shared" si="5"/>
        <v>0</v>
      </c>
      <c r="AE30" s="640">
        <f t="shared" si="5"/>
        <v>0</v>
      </c>
      <c r="AF30" s="640">
        <f t="shared" si="5"/>
        <v>0</v>
      </c>
      <c r="AG30" s="640">
        <f>SUM(AG31:AG35)</f>
        <v>0</v>
      </c>
      <c r="AH30" s="640">
        <f t="shared" ref="AH30:AK30" si="6">SUM(AH31:AH35)</f>
        <v>0</v>
      </c>
      <c r="AI30" s="640">
        <f t="shared" si="6"/>
        <v>0</v>
      </c>
      <c r="AJ30" s="640">
        <f t="shared" si="6"/>
        <v>0</v>
      </c>
      <c r="AK30" s="640">
        <f t="shared" si="6"/>
        <v>0</v>
      </c>
      <c r="AL30" s="640">
        <f>SUM(AL31:AL35)</f>
        <v>0</v>
      </c>
      <c r="AM30" s="640">
        <f t="shared" ref="AM30:AP30" si="7">SUM(AM31:AM35)</f>
        <v>0</v>
      </c>
      <c r="AN30" s="640">
        <f t="shared" si="7"/>
        <v>0</v>
      </c>
      <c r="AO30" s="640">
        <f t="shared" si="7"/>
        <v>0</v>
      </c>
      <c r="AP30" s="640">
        <f t="shared" si="7"/>
        <v>0</v>
      </c>
      <c r="AQ30" s="640">
        <f>SUM(AQ31:AQ35)</f>
        <v>0</v>
      </c>
      <c r="AR30" s="640">
        <f t="shared" ref="AR30:AU30" si="8">SUM(AR31:AR35)</f>
        <v>0</v>
      </c>
      <c r="AS30" s="640">
        <f t="shared" si="8"/>
        <v>0</v>
      </c>
      <c r="AT30" s="640">
        <f t="shared" si="8"/>
        <v>0</v>
      </c>
      <c r="AU30" s="640">
        <f t="shared" si="8"/>
        <v>0</v>
      </c>
      <c r="AV30" s="640">
        <f>SUM(AV31:AV35)</f>
        <v>0</v>
      </c>
      <c r="AW30" s="640">
        <f t="shared" ref="AW30:AZ30" si="9">SUM(AW31:AW35)</f>
        <v>0</v>
      </c>
      <c r="AX30" s="640">
        <f t="shared" si="9"/>
        <v>0</v>
      </c>
      <c r="AY30" s="640">
        <f t="shared" si="9"/>
        <v>0</v>
      </c>
      <c r="AZ30" s="640">
        <f t="shared" si="9"/>
        <v>0</v>
      </c>
      <c r="BA30" s="640">
        <f>SUM(BA31:BA35)</f>
        <v>0</v>
      </c>
      <c r="BB30" s="640">
        <f t="shared" ref="BB30:BE30" si="10">SUM(BB31:BB35)</f>
        <v>0</v>
      </c>
      <c r="BC30" s="640">
        <f t="shared" si="10"/>
        <v>0</v>
      </c>
      <c r="BD30" s="640">
        <f t="shared" si="10"/>
        <v>0</v>
      </c>
      <c r="BE30" s="640">
        <f t="shared" si="10"/>
        <v>0</v>
      </c>
      <c r="BF30" s="640">
        <f>SUM(BF31:BF35)</f>
        <v>0</v>
      </c>
      <c r="BG30" s="640">
        <f t="shared" ref="BG30:BJ30" si="11">SUM(BG31:BG35)</f>
        <v>0</v>
      </c>
      <c r="BH30" s="640">
        <f t="shared" si="11"/>
        <v>0</v>
      </c>
      <c r="BI30" s="640">
        <f t="shared" si="11"/>
        <v>0</v>
      </c>
      <c r="BJ30" s="640">
        <f t="shared" si="11"/>
        <v>0</v>
      </c>
      <c r="BK30" s="640">
        <f>SUM(BK31:BK35)</f>
        <v>0</v>
      </c>
      <c r="BL30" s="640">
        <f t="shared" ref="BL30:BO30" si="12">SUM(BL31:BL35)</f>
        <v>0</v>
      </c>
      <c r="BM30" s="640">
        <f t="shared" si="12"/>
        <v>0</v>
      </c>
      <c r="BN30" s="640">
        <f t="shared" si="12"/>
        <v>0</v>
      </c>
      <c r="BO30" s="640">
        <f t="shared" si="12"/>
        <v>0</v>
      </c>
    </row>
    <row r="31" spans="1:67" ht="22.5" customHeight="1" x14ac:dyDescent="0.2">
      <c r="A31" s="646" t="str">
        <f ca="1">Translations!$A$388</f>
        <v>Transfer 1 (MM/DD/YYYY)</v>
      </c>
      <c r="B31" s="636" t="s">
        <v>2644</v>
      </c>
      <c r="C31" s="643"/>
      <c r="D31" s="644"/>
      <c r="E31" s="644"/>
      <c r="F31" s="647">
        <f>D31-E31</f>
        <v>0</v>
      </c>
      <c r="G31" s="640">
        <f>+C31-E31+F31</f>
        <v>0</v>
      </c>
      <c r="H31" s="643"/>
      <c r="I31" s="644"/>
      <c r="J31" s="644"/>
      <c r="K31" s="647">
        <f>I31-J31</f>
        <v>0</v>
      </c>
      <c r="L31" s="640">
        <f>G31+H31-J31+K31</f>
        <v>0</v>
      </c>
      <c r="M31" s="643"/>
      <c r="N31" s="644"/>
      <c r="O31" s="644"/>
      <c r="P31" s="647">
        <f>N31-O31</f>
        <v>0</v>
      </c>
      <c r="Q31" s="640">
        <f>L31+M31-O31+P31</f>
        <v>0</v>
      </c>
      <c r="R31" s="643"/>
      <c r="S31" s="644"/>
      <c r="T31" s="644"/>
      <c r="U31" s="647">
        <f>S31-T31</f>
        <v>0</v>
      </c>
      <c r="V31" s="640">
        <f>Q31+R31-T31+U31</f>
        <v>0</v>
      </c>
      <c r="W31" s="643"/>
      <c r="X31" s="644"/>
      <c r="Y31" s="644"/>
      <c r="Z31" s="647">
        <f>X31-Y31</f>
        <v>0</v>
      </c>
      <c r="AA31" s="640">
        <f>V31+W31-Y31+Z31</f>
        <v>0</v>
      </c>
      <c r="AB31" s="643"/>
      <c r="AC31" s="644"/>
      <c r="AD31" s="644"/>
      <c r="AE31" s="647">
        <f>AC31-AD31</f>
        <v>0</v>
      </c>
      <c r="AF31" s="640">
        <f>AA31+AB31-AD31+AE31</f>
        <v>0</v>
      </c>
      <c r="AG31" s="643"/>
      <c r="AH31" s="644"/>
      <c r="AI31" s="644"/>
      <c r="AJ31" s="647">
        <f>AH31-AI31</f>
        <v>0</v>
      </c>
      <c r="AK31" s="640">
        <f>AF31+AG31-AI31+AJ31</f>
        <v>0</v>
      </c>
      <c r="AL31" s="643"/>
      <c r="AM31" s="644"/>
      <c r="AN31" s="644"/>
      <c r="AO31" s="647">
        <f>AM31-AN31</f>
        <v>0</v>
      </c>
      <c r="AP31" s="640">
        <f>AK31+AL31-AN31+AO31</f>
        <v>0</v>
      </c>
      <c r="AQ31" s="643"/>
      <c r="AR31" s="644"/>
      <c r="AS31" s="644"/>
      <c r="AT31" s="647">
        <f>AR31-AS31</f>
        <v>0</v>
      </c>
      <c r="AU31" s="640">
        <f>AP31+AQ31-AS31+AT31</f>
        <v>0</v>
      </c>
      <c r="AV31" s="643"/>
      <c r="AW31" s="644"/>
      <c r="AX31" s="644"/>
      <c r="AY31" s="647">
        <f>AW31-AX31</f>
        <v>0</v>
      </c>
      <c r="AZ31" s="640">
        <f>AU31+AV31-AX31+AY31</f>
        <v>0</v>
      </c>
      <c r="BA31" s="643"/>
      <c r="BB31" s="644"/>
      <c r="BC31" s="644"/>
      <c r="BD31" s="647">
        <f>BB31-BC31</f>
        <v>0</v>
      </c>
      <c r="BE31" s="640">
        <f>AZ31+BA31-BC31+BD31</f>
        <v>0</v>
      </c>
      <c r="BF31" s="643"/>
      <c r="BG31" s="644"/>
      <c r="BH31" s="644"/>
      <c r="BI31" s="647">
        <f>BG31-BH31</f>
        <v>0</v>
      </c>
      <c r="BJ31" s="640">
        <f>BE31+BF31-BH31+BI31</f>
        <v>0</v>
      </c>
      <c r="BK31" s="648">
        <f>C31+H31+M31+R31+W31+AB31+AG31+AL31+AQ31+AV31+BA31+BF31</f>
        <v>0</v>
      </c>
      <c r="BL31" s="648">
        <f>D31+I31+N31+S31+X31+AC31+AH31+AM31+AR31+AW31+BB31+BG31</f>
        <v>0</v>
      </c>
      <c r="BM31" s="648">
        <f>E31+J31+O31+T31+Y31+AD31+AI31+AN31+AS31+AX31+BC31+BH31</f>
        <v>0</v>
      </c>
      <c r="BN31" s="648">
        <f>F31+K31+P31+U31+Z31+AE31+AJ31+AO31+AT31+AY31+BD31+BI31</f>
        <v>0</v>
      </c>
      <c r="BO31" s="640">
        <f>BK31-BM31+BN31</f>
        <v>0</v>
      </c>
    </row>
    <row r="32" spans="1:67" ht="22.5" customHeight="1" x14ac:dyDescent="0.2">
      <c r="A32" s="646" t="str">
        <f ca="1">Translations!$A$389</f>
        <v>Transfer 2 (MM/DD/YYYY)</v>
      </c>
      <c r="B32" s="636" t="s">
        <v>2644</v>
      </c>
      <c r="C32" s="643"/>
      <c r="D32" s="644"/>
      <c r="E32" s="644"/>
      <c r="F32" s="647">
        <f t="shared" ref="F32:F35" si="13">D32-E32</f>
        <v>0</v>
      </c>
      <c r="G32" s="640">
        <f t="shared" ref="G32:G35" si="14">+C32-E32+F32</f>
        <v>0</v>
      </c>
      <c r="H32" s="643"/>
      <c r="I32" s="644"/>
      <c r="J32" s="644"/>
      <c r="K32" s="647">
        <f t="shared" ref="K32:K35" si="15">I32-J32</f>
        <v>0</v>
      </c>
      <c r="L32" s="640">
        <f t="shared" ref="L32:L35" si="16">G32+H32-J32+K32</f>
        <v>0</v>
      </c>
      <c r="M32" s="643"/>
      <c r="N32" s="644"/>
      <c r="O32" s="644"/>
      <c r="P32" s="647">
        <f t="shared" ref="P32:P35" si="17">N32-O32</f>
        <v>0</v>
      </c>
      <c r="Q32" s="640">
        <f t="shared" ref="Q32:Q35" si="18">L32+M32-O32+P32</f>
        <v>0</v>
      </c>
      <c r="R32" s="643"/>
      <c r="S32" s="644"/>
      <c r="T32" s="644"/>
      <c r="U32" s="647">
        <f t="shared" ref="U32:U35" si="19">S32-T32</f>
        <v>0</v>
      </c>
      <c r="V32" s="640">
        <f t="shared" ref="V32:V35" si="20">Q32+R32-T32+U32</f>
        <v>0</v>
      </c>
      <c r="W32" s="643"/>
      <c r="X32" s="644"/>
      <c r="Y32" s="644"/>
      <c r="Z32" s="647">
        <f t="shared" ref="Z32:Z35" si="21">X32-Y32</f>
        <v>0</v>
      </c>
      <c r="AA32" s="640">
        <f t="shared" ref="AA32:AA35" si="22">V32+W32-Y32+Z32</f>
        <v>0</v>
      </c>
      <c r="AB32" s="643"/>
      <c r="AC32" s="644"/>
      <c r="AD32" s="644"/>
      <c r="AE32" s="647">
        <f t="shared" ref="AE32:AE35" si="23">AC32-AD32</f>
        <v>0</v>
      </c>
      <c r="AF32" s="640">
        <f t="shared" ref="AF32:AF35" si="24">AA32+AB32-AD32+AE32</f>
        <v>0</v>
      </c>
      <c r="AG32" s="643"/>
      <c r="AH32" s="644"/>
      <c r="AI32" s="644"/>
      <c r="AJ32" s="647">
        <f t="shared" ref="AJ32:AJ35" si="25">AH32-AI32</f>
        <v>0</v>
      </c>
      <c r="AK32" s="640">
        <f t="shared" ref="AK32:AK35" si="26">AF32+AG32-AI32+AJ32</f>
        <v>0</v>
      </c>
      <c r="AL32" s="643"/>
      <c r="AM32" s="644"/>
      <c r="AN32" s="644"/>
      <c r="AO32" s="647">
        <f t="shared" ref="AO32:AO35" si="27">AM32-AN32</f>
        <v>0</v>
      </c>
      <c r="AP32" s="640">
        <f t="shared" ref="AP32:AP35" si="28">AK32+AL32-AN32+AO32</f>
        <v>0</v>
      </c>
      <c r="AQ32" s="643"/>
      <c r="AR32" s="644"/>
      <c r="AS32" s="644"/>
      <c r="AT32" s="647">
        <f t="shared" ref="AT32:AT35" si="29">AR32-AS32</f>
        <v>0</v>
      </c>
      <c r="AU32" s="640">
        <f t="shared" ref="AU32:AU35" si="30">AP32+AQ32-AS32+AT32</f>
        <v>0</v>
      </c>
      <c r="AV32" s="643"/>
      <c r="AW32" s="644"/>
      <c r="AX32" s="644"/>
      <c r="AY32" s="647">
        <f t="shared" ref="AY32:AY35" si="31">AW32-AX32</f>
        <v>0</v>
      </c>
      <c r="AZ32" s="640">
        <f t="shared" ref="AZ32:AZ35" si="32">AU32+AV32-AX32+AY32</f>
        <v>0</v>
      </c>
      <c r="BA32" s="643"/>
      <c r="BB32" s="644"/>
      <c r="BC32" s="644"/>
      <c r="BD32" s="647">
        <f t="shared" ref="BD32:BD35" si="33">BB32-BC32</f>
        <v>0</v>
      </c>
      <c r="BE32" s="640">
        <f t="shared" ref="BE32:BE35" si="34">AZ32+BA32-BC32+BD32</f>
        <v>0</v>
      </c>
      <c r="BF32" s="643"/>
      <c r="BG32" s="644"/>
      <c r="BH32" s="644"/>
      <c r="BI32" s="647">
        <f t="shared" ref="BI32:BI35" si="35">BG32-BH32</f>
        <v>0</v>
      </c>
      <c r="BJ32" s="640">
        <f t="shared" ref="BJ32:BJ35" si="36">BE32+BF32-BH32+BI32</f>
        <v>0</v>
      </c>
      <c r="BK32" s="648">
        <f t="shared" ref="BK32:BK35" si="37">C32+H32+M32+R32+W32+AB32+AG32+AL32+AQ32+AV32+BA32+BF32</f>
        <v>0</v>
      </c>
      <c r="BL32" s="648">
        <f t="shared" ref="BL32:BL35" si="38">D32+I32+N32+S32+X32+AC32+AH32+AM32+AR32+AW32+BB32+BG32</f>
        <v>0</v>
      </c>
      <c r="BM32" s="648">
        <f t="shared" ref="BM32:BM35" si="39">E32+J32+O32+T32+Y32+AD32+AI32+AN32+AS32+AX32+BC32+BH32</f>
        <v>0</v>
      </c>
      <c r="BN32" s="648">
        <f t="shared" ref="BN32:BN35" si="40">F32+K32+P32+U32+Z32+AE32+AJ32+AO32+AT32+AY32+BD32+BI32</f>
        <v>0</v>
      </c>
      <c r="BO32" s="640">
        <f t="shared" ref="BO32:BO35" si="41">BK32-BM32+BN32</f>
        <v>0</v>
      </c>
    </row>
    <row r="33" spans="1:67" ht="22.5" customHeight="1" x14ac:dyDescent="0.2">
      <c r="A33" s="646" t="str">
        <f ca="1">Translations!$A$390</f>
        <v>Transfer 3 (MM/DD/YYYY)</v>
      </c>
      <c r="B33" s="636" t="s">
        <v>2644</v>
      </c>
      <c r="C33" s="643"/>
      <c r="D33" s="644"/>
      <c r="E33" s="644"/>
      <c r="F33" s="647">
        <f t="shared" si="13"/>
        <v>0</v>
      </c>
      <c r="G33" s="640">
        <f t="shared" si="14"/>
        <v>0</v>
      </c>
      <c r="H33" s="643"/>
      <c r="I33" s="644"/>
      <c r="J33" s="644"/>
      <c r="K33" s="647">
        <f t="shared" si="15"/>
        <v>0</v>
      </c>
      <c r="L33" s="640">
        <f t="shared" si="16"/>
        <v>0</v>
      </c>
      <c r="M33" s="643"/>
      <c r="N33" s="644"/>
      <c r="O33" s="644"/>
      <c r="P33" s="647">
        <f t="shared" si="17"/>
        <v>0</v>
      </c>
      <c r="Q33" s="640">
        <f t="shared" si="18"/>
        <v>0</v>
      </c>
      <c r="R33" s="643"/>
      <c r="S33" s="644"/>
      <c r="T33" s="644"/>
      <c r="U33" s="647">
        <f t="shared" si="19"/>
        <v>0</v>
      </c>
      <c r="V33" s="640">
        <f t="shared" si="20"/>
        <v>0</v>
      </c>
      <c r="W33" s="643"/>
      <c r="X33" s="644"/>
      <c r="Y33" s="644"/>
      <c r="Z33" s="647">
        <f t="shared" si="21"/>
        <v>0</v>
      </c>
      <c r="AA33" s="640">
        <f t="shared" si="22"/>
        <v>0</v>
      </c>
      <c r="AB33" s="643"/>
      <c r="AC33" s="644"/>
      <c r="AD33" s="644"/>
      <c r="AE33" s="647">
        <f t="shared" si="23"/>
        <v>0</v>
      </c>
      <c r="AF33" s="640">
        <f t="shared" si="24"/>
        <v>0</v>
      </c>
      <c r="AG33" s="643"/>
      <c r="AH33" s="644"/>
      <c r="AI33" s="644"/>
      <c r="AJ33" s="647">
        <f t="shared" si="25"/>
        <v>0</v>
      </c>
      <c r="AK33" s="640">
        <f t="shared" si="26"/>
        <v>0</v>
      </c>
      <c r="AL33" s="643"/>
      <c r="AM33" s="644"/>
      <c r="AN33" s="644"/>
      <c r="AO33" s="647">
        <f t="shared" si="27"/>
        <v>0</v>
      </c>
      <c r="AP33" s="640">
        <f t="shared" si="28"/>
        <v>0</v>
      </c>
      <c r="AQ33" s="643"/>
      <c r="AR33" s="644"/>
      <c r="AS33" s="644"/>
      <c r="AT33" s="647">
        <f t="shared" si="29"/>
        <v>0</v>
      </c>
      <c r="AU33" s="640">
        <f t="shared" si="30"/>
        <v>0</v>
      </c>
      <c r="AV33" s="643"/>
      <c r="AW33" s="644"/>
      <c r="AX33" s="644"/>
      <c r="AY33" s="647">
        <f t="shared" si="31"/>
        <v>0</v>
      </c>
      <c r="AZ33" s="640">
        <f t="shared" si="32"/>
        <v>0</v>
      </c>
      <c r="BA33" s="643"/>
      <c r="BB33" s="644"/>
      <c r="BC33" s="644"/>
      <c r="BD33" s="647">
        <f t="shared" si="33"/>
        <v>0</v>
      </c>
      <c r="BE33" s="640">
        <f t="shared" si="34"/>
        <v>0</v>
      </c>
      <c r="BF33" s="643"/>
      <c r="BG33" s="644"/>
      <c r="BH33" s="644"/>
      <c r="BI33" s="647">
        <f t="shared" si="35"/>
        <v>0</v>
      </c>
      <c r="BJ33" s="640">
        <f t="shared" si="36"/>
        <v>0</v>
      </c>
      <c r="BK33" s="648">
        <f t="shared" si="37"/>
        <v>0</v>
      </c>
      <c r="BL33" s="648">
        <f t="shared" si="38"/>
        <v>0</v>
      </c>
      <c r="BM33" s="648">
        <f t="shared" si="39"/>
        <v>0</v>
      </c>
      <c r="BN33" s="648">
        <f t="shared" si="40"/>
        <v>0</v>
      </c>
      <c r="BO33" s="640">
        <f t="shared" si="41"/>
        <v>0</v>
      </c>
    </row>
    <row r="34" spans="1:67" ht="22.5" customHeight="1" x14ac:dyDescent="0.2">
      <c r="A34" s="646" t="str">
        <f ca="1">Translations!$A$391</f>
        <v>Transfer 4 (MM/DD/YYYY)</v>
      </c>
      <c r="B34" s="636" t="s">
        <v>2644</v>
      </c>
      <c r="C34" s="643"/>
      <c r="D34" s="644"/>
      <c r="E34" s="644"/>
      <c r="F34" s="647">
        <f t="shared" si="13"/>
        <v>0</v>
      </c>
      <c r="G34" s="640">
        <f t="shared" si="14"/>
        <v>0</v>
      </c>
      <c r="H34" s="643"/>
      <c r="I34" s="644"/>
      <c r="J34" s="644"/>
      <c r="K34" s="647">
        <f t="shared" si="15"/>
        <v>0</v>
      </c>
      <c r="L34" s="640">
        <f t="shared" si="16"/>
        <v>0</v>
      </c>
      <c r="M34" s="643"/>
      <c r="N34" s="644"/>
      <c r="O34" s="644"/>
      <c r="P34" s="647">
        <f t="shared" si="17"/>
        <v>0</v>
      </c>
      <c r="Q34" s="640">
        <f t="shared" si="18"/>
        <v>0</v>
      </c>
      <c r="R34" s="643"/>
      <c r="S34" s="644"/>
      <c r="T34" s="644"/>
      <c r="U34" s="647">
        <f t="shared" si="19"/>
        <v>0</v>
      </c>
      <c r="V34" s="640">
        <f t="shared" si="20"/>
        <v>0</v>
      </c>
      <c r="W34" s="643"/>
      <c r="X34" s="644"/>
      <c r="Y34" s="644"/>
      <c r="Z34" s="647">
        <f t="shared" si="21"/>
        <v>0</v>
      </c>
      <c r="AA34" s="640">
        <f t="shared" si="22"/>
        <v>0</v>
      </c>
      <c r="AB34" s="643"/>
      <c r="AC34" s="644"/>
      <c r="AD34" s="644"/>
      <c r="AE34" s="647">
        <f t="shared" si="23"/>
        <v>0</v>
      </c>
      <c r="AF34" s="640">
        <f t="shared" si="24"/>
        <v>0</v>
      </c>
      <c r="AG34" s="643"/>
      <c r="AH34" s="644"/>
      <c r="AI34" s="644"/>
      <c r="AJ34" s="647">
        <f t="shared" si="25"/>
        <v>0</v>
      </c>
      <c r="AK34" s="640">
        <f t="shared" si="26"/>
        <v>0</v>
      </c>
      <c r="AL34" s="643"/>
      <c r="AM34" s="644"/>
      <c r="AN34" s="644"/>
      <c r="AO34" s="647">
        <f t="shared" si="27"/>
        <v>0</v>
      </c>
      <c r="AP34" s="640">
        <f t="shared" si="28"/>
        <v>0</v>
      </c>
      <c r="AQ34" s="643"/>
      <c r="AR34" s="644"/>
      <c r="AS34" s="644"/>
      <c r="AT34" s="647">
        <f t="shared" si="29"/>
        <v>0</v>
      </c>
      <c r="AU34" s="640">
        <f t="shared" si="30"/>
        <v>0</v>
      </c>
      <c r="AV34" s="643"/>
      <c r="AW34" s="644"/>
      <c r="AX34" s="644"/>
      <c r="AY34" s="647">
        <f t="shared" si="31"/>
        <v>0</v>
      </c>
      <c r="AZ34" s="640">
        <f t="shared" si="32"/>
        <v>0</v>
      </c>
      <c r="BA34" s="643"/>
      <c r="BB34" s="644"/>
      <c r="BC34" s="644"/>
      <c r="BD34" s="647">
        <f t="shared" si="33"/>
        <v>0</v>
      </c>
      <c r="BE34" s="640">
        <f t="shared" si="34"/>
        <v>0</v>
      </c>
      <c r="BF34" s="643"/>
      <c r="BG34" s="644"/>
      <c r="BH34" s="644"/>
      <c r="BI34" s="647">
        <f t="shared" si="35"/>
        <v>0</v>
      </c>
      <c r="BJ34" s="640">
        <f t="shared" si="36"/>
        <v>0</v>
      </c>
      <c r="BK34" s="648">
        <f t="shared" si="37"/>
        <v>0</v>
      </c>
      <c r="BL34" s="648">
        <f t="shared" si="38"/>
        <v>0</v>
      </c>
      <c r="BM34" s="648">
        <f t="shared" si="39"/>
        <v>0</v>
      </c>
      <c r="BN34" s="648">
        <f t="shared" si="40"/>
        <v>0</v>
      </c>
      <c r="BO34" s="640">
        <f t="shared" si="41"/>
        <v>0</v>
      </c>
    </row>
    <row r="35" spans="1:67" ht="22.5" customHeight="1" x14ac:dyDescent="0.2">
      <c r="A35" s="646" t="str">
        <f ca="1">Translations!$A$392</f>
        <v>Transfer 5 (MM/DD/YYYY)</v>
      </c>
      <c r="B35" s="636" t="s">
        <v>2644</v>
      </c>
      <c r="C35" s="643"/>
      <c r="D35" s="644"/>
      <c r="E35" s="644"/>
      <c r="F35" s="647">
        <f t="shared" si="13"/>
        <v>0</v>
      </c>
      <c r="G35" s="640">
        <f t="shared" si="14"/>
        <v>0</v>
      </c>
      <c r="H35" s="643"/>
      <c r="I35" s="644"/>
      <c r="J35" s="644"/>
      <c r="K35" s="647">
        <f t="shared" si="15"/>
        <v>0</v>
      </c>
      <c r="L35" s="640">
        <f t="shared" si="16"/>
        <v>0</v>
      </c>
      <c r="M35" s="643"/>
      <c r="N35" s="644"/>
      <c r="O35" s="644"/>
      <c r="P35" s="647">
        <f t="shared" si="17"/>
        <v>0</v>
      </c>
      <c r="Q35" s="640">
        <f t="shared" si="18"/>
        <v>0</v>
      </c>
      <c r="R35" s="643"/>
      <c r="S35" s="644"/>
      <c r="T35" s="644"/>
      <c r="U35" s="647">
        <f t="shared" si="19"/>
        <v>0</v>
      </c>
      <c r="V35" s="640">
        <f t="shared" si="20"/>
        <v>0</v>
      </c>
      <c r="W35" s="643"/>
      <c r="X35" s="644"/>
      <c r="Y35" s="644"/>
      <c r="Z35" s="647">
        <f t="shared" si="21"/>
        <v>0</v>
      </c>
      <c r="AA35" s="640">
        <f t="shared" si="22"/>
        <v>0</v>
      </c>
      <c r="AB35" s="643"/>
      <c r="AC35" s="644"/>
      <c r="AD35" s="644"/>
      <c r="AE35" s="647">
        <f t="shared" si="23"/>
        <v>0</v>
      </c>
      <c r="AF35" s="640">
        <f t="shared" si="24"/>
        <v>0</v>
      </c>
      <c r="AG35" s="643"/>
      <c r="AH35" s="644"/>
      <c r="AI35" s="644"/>
      <c r="AJ35" s="647">
        <f t="shared" si="25"/>
        <v>0</v>
      </c>
      <c r="AK35" s="640">
        <f t="shared" si="26"/>
        <v>0</v>
      </c>
      <c r="AL35" s="643"/>
      <c r="AM35" s="644"/>
      <c r="AN35" s="644"/>
      <c r="AO35" s="647">
        <f t="shared" si="27"/>
        <v>0</v>
      </c>
      <c r="AP35" s="640">
        <f t="shared" si="28"/>
        <v>0</v>
      </c>
      <c r="AQ35" s="643"/>
      <c r="AR35" s="644"/>
      <c r="AS35" s="644"/>
      <c r="AT35" s="647">
        <f t="shared" si="29"/>
        <v>0</v>
      </c>
      <c r="AU35" s="640">
        <f t="shared" si="30"/>
        <v>0</v>
      </c>
      <c r="AV35" s="643"/>
      <c r="AW35" s="644"/>
      <c r="AX35" s="644"/>
      <c r="AY35" s="647">
        <f t="shared" si="31"/>
        <v>0</v>
      </c>
      <c r="AZ35" s="640">
        <f t="shared" si="32"/>
        <v>0</v>
      </c>
      <c r="BA35" s="643"/>
      <c r="BB35" s="644"/>
      <c r="BC35" s="644"/>
      <c r="BD35" s="647">
        <f t="shared" si="33"/>
        <v>0</v>
      </c>
      <c r="BE35" s="640">
        <f t="shared" si="34"/>
        <v>0</v>
      </c>
      <c r="BF35" s="643"/>
      <c r="BG35" s="644"/>
      <c r="BH35" s="644"/>
      <c r="BI35" s="647">
        <f t="shared" si="35"/>
        <v>0</v>
      </c>
      <c r="BJ35" s="640">
        <f t="shared" si="36"/>
        <v>0</v>
      </c>
      <c r="BK35" s="648">
        <f t="shared" si="37"/>
        <v>0</v>
      </c>
      <c r="BL35" s="648">
        <f t="shared" si="38"/>
        <v>0</v>
      </c>
      <c r="BM35" s="648">
        <f t="shared" si="39"/>
        <v>0</v>
      </c>
      <c r="BN35" s="648">
        <f t="shared" si="40"/>
        <v>0</v>
      </c>
      <c r="BO35" s="640">
        <f t="shared" si="41"/>
        <v>0</v>
      </c>
    </row>
    <row r="36" spans="1:67" ht="22.5" customHeight="1" x14ac:dyDescent="0.2">
      <c r="A36" s="645" t="str">
        <f ca="1">Translations!$A$377</f>
        <v>SSR 2: (SSR name)</v>
      </c>
      <c r="B36" s="641"/>
      <c r="C36" s="640">
        <f>SUM(C37:C41)</f>
        <v>0</v>
      </c>
      <c r="D36" s="640">
        <f t="shared" ref="D36:G36" si="42">SUM(D37:D41)</f>
        <v>0</v>
      </c>
      <c r="E36" s="640">
        <f t="shared" si="42"/>
        <v>0</v>
      </c>
      <c r="F36" s="640">
        <f t="shared" si="42"/>
        <v>0</v>
      </c>
      <c r="G36" s="640">
        <f t="shared" si="42"/>
        <v>0</v>
      </c>
      <c r="H36" s="640">
        <f>SUM(H37:H41)</f>
        <v>0</v>
      </c>
      <c r="I36" s="640">
        <f t="shared" ref="I36:L36" si="43">SUM(I37:I41)</f>
        <v>0</v>
      </c>
      <c r="J36" s="640">
        <f t="shared" si="43"/>
        <v>0</v>
      </c>
      <c r="K36" s="640">
        <f t="shared" si="43"/>
        <v>0</v>
      </c>
      <c r="L36" s="640">
        <f t="shared" si="43"/>
        <v>0</v>
      </c>
      <c r="M36" s="640">
        <f>SUM(M37:M41)</f>
        <v>0</v>
      </c>
      <c r="N36" s="640">
        <f t="shared" ref="N36:Q36" si="44">SUM(N37:N41)</f>
        <v>0</v>
      </c>
      <c r="O36" s="640">
        <f t="shared" si="44"/>
        <v>0</v>
      </c>
      <c r="P36" s="640">
        <f t="shared" si="44"/>
        <v>0</v>
      </c>
      <c r="Q36" s="640">
        <f t="shared" si="44"/>
        <v>0</v>
      </c>
      <c r="R36" s="640">
        <f>SUM(R37:R41)</f>
        <v>0</v>
      </c>
      <c r="S36" s="640">
        <f t="shared" ref="S36:V36" si="45">SUM(S37:S41)</f>
        <v>0</v>
      </c>
      <c r="T36" s="640">
        <f t="shared" si="45"/>
        <v>0</v>
      </c>
      <c r="U36" s="640">
        <f t="shared" si="45"/>
        <v>0</v>
      </c>
      <c r="V36" s="640">
        <f t="shared" si="45"/>
        <v>0</v>
      </c>
      <c r="W36" s="640">
        <f>SUM(W37:W41)</f>
        <v>0</v>
      </c>
      <c r="X36" s="640">
        <f t="shared" ref="X36:AA36" si="46">SUM(X37:X41)</f>
        <v>0</v>
      </c>
      <c r="Y36" s="640">
        <f t="shared" si="46"/>
        <v>0</v>
      </c>
      <c r="Z36" s="640">
        <f t="shared" si="46"/>
        <v>0</v>
      </c>
      <c r="AA36" s="640">
        <f t="shared" si="46"/>
        <v>0</v>
      </c>
      <c r="AB36" s="640">
        <f>SUM(AB37:AB41)</f>
        <v>0</v>
      </c>
      <c r="AC36" s="640">
        <f t="shared" ref="AC36:AF36" si="47">SUM(AC37:AC41)</f>
        <v>0</v>
      </c>
      <c r="AD36" s="640">
        <f t="shared" si="47"/>
        <v>0</v>
      </c>
      <c r="AE36" s="640">
        <f t="shared" si="47"/>
        <v>0</v>
      </c>
      <c r="AF36" s="640">
        <f t="shared" si="47"/>
        <v>0</v>
      </c>
      <c r="AG36" s="640">
        <f>SUM(AG37:AG41)</f>
        <v>0</v>
      </c>
      <c r="AH36" s="640">
        <f t="shared" ref="AH36:AK36" si="48">SUM(AH37:AH41)</f>
        <v>0</v>
      </c>
      <c r="AI36" s="640">
        <f t="shared" si="48"/>
        <v>0</v>
      </c>
      <c r="AJ36" s="640">
        <f t="shared" si="48"/>
        <v>0</v>
      </c>
      <c r="AK36" s="640">
        <f t="shared" si="48"/>
        <v>0</v>
      </c>
      <c r="AL36" s="640">
        <f>SUM(AL37:AL41)</f>
        <v>0</v>
      </c>
      <c r="AM36" s="640">
        <f t="shared" ref="AM36:AP36" si="49">SUM(AM37:AM41)</f>
        <v>0</v>
      </c>
      <c r="AN36" s="640">
        <f t="shared" si="49"/>
        <v>0</v>
      </c>
      <c r="AO36" s="640">
        <f t="shared" si="49"/>
        <v>0</v>
      </c>
      <c r="AP36" s="640">
        <f t="shared" si="49"/>
        <v>0</v>
      </c>
      <c r="AQ36" s="640">
        <f>SUM(AQ37:AQ41)</f>
        <v>0</v>
      </c>
      <c r="AR36" s="640">
        <f t="shared" ref="AR36:AU36" si="50">SUM(AR37:AR41)</f>
        <v>0</v>
      </c>
      <c r="AS36" s="640">
        <f t="shared" si="50"/>
        <v>0</v>
      </c>
      <c r="AT36" s="640">
        <f t="shared" si="50"/>
        <v>0</v>
      </c>
      <c r="AU36" s="640">
        <f t="shared" si="50"/>
        <v>0</v>
      </c>
      <c r="AV36" s="640">
        <f>SUM(AV37:AV41)</f>
        <v>0</v>
      </c>
      <c r="AW36" s="640">
        <f t="shared" ref="AW36:AZ36" si="51">SUM(AW37:AW41)</f>
        <v>0</v>
      </c>
      <c r="AX36" s="640">
        <f t="shared" si="51"/>
        <v>0</v>
      </c>
      <c r="AY36" s="640">
        <f t="shared" si="51"/>
        <v>0</v>
      </c>
      <c r="AZ36" s="640">
        <f t="shared" si="51"/>
        <v>0</v>
      </c>
      <c r="BA36" s="640">
        <f>SUM(BA37:BA41)</f>
        <v>0</v>
      </c>
      <c r="BB36" s="640">
        <f t="shared" ref="BB36:BE36" si="52">SUM(BB37:BB41)</f>
        <v>0</v>
      </c>
      <c r="BC36" s="640">
        <f t="shared" si="52"/>
        <v>0</v>
      </c>
      <c r="BD36" s="640">
        <f t="shared" si="52"/>
        <v>0</v>
      </c>
      <c r="BE36" s="640">
        <f t="shared" si="52"/>
        <v>0</v>
      </c>
      <c r="BF36" s="640">
        <f>SUM(BF37:BF41)</f>
        <v>0</v>
      </c>
      <c r="BG36" s="640">
        <f t="shared" ref="BG36:BJ36" si="53">SUM(BG37:BG41)</f>
        <v>0</v>
      </c>
      <c r="BH36" s="640">
        <f t="shared" si="53"/>
        <v>0</v>
      </c>
      <c r="BI36" s="640">
        <f t="shared" si="53"/>
        <v>0</v>
      </c>
      <c r="BJ36" s="640">
        <f t="shared" si="53"/>
        <v>0</v>
      </c>
      <c r="BK36" s="640">
        <f>SUM(BK37:BK41)</f>
        <v>0</v>
      </c>
      <c r="BL36" s="640">
        <f t="shared" ref="BL36:BO36" si="54">SUM(BL37:BL41)</f>
        <v>0</v>
      </c>
      <c r="BM36" s="640">
        <f t="shared" si="54"/>
        <v>0</v>
      </c>
      <c r="BN36" s="640">
        <f t="shared" si="54"/>
        <v>0</v>
      </c>
      <c r="BO36" s="640">
        <f t="shared" si="54"/>
        <v>0</v>
      </c>
    </row>
    <row r="37" spans="1:67" ht="22.5" customHeight="1" x14ac:dyDescent="0.2">
      <c r="A37" s="646" t="str">
        <f ca="1">Translations!$A$388</f>
        <v>Transfer 1 (MM/DD/YYYY)</v>
      </c>
      <c r="B37" s="636" t="s">
        <v>2644</v>
      </c>
      <c r="C37" s="643"/>
      <c r="D37" s="644"/>
      <c r="E37" s="644"/>
      <c r="F37" s="647"/>
      <c r="G37" s="640">
        <f>+C37-E37+F37</f>
        <v>0</v>
      </c>
      <c r="H37" s="643"/>
      <c r="I37" s="644"/>
      <c r="J37" s="644"/>
      <c r="K37" s="647">
        <f>I37-J37</f>
        <v>0</v>
      </c>
      <c r="L37" s="640">
        <f>G37+H37-J37+K37</f>
        <v>0</v>
      </c>
      <c r="M37" s="643"/>
      <c r="N37" s="644"/>
      <c r="O37" s="644"/>
      <c r="P37" s="647">
        <f>N37-O37</f>
        <v>0</v>
      </c>
      <c r="Q37" s="640">
        <f>L37+M37-O37+P37</f>
        <v>0</v>
      </c>
      <c r="R37" s="643"/>
      <c r="S37" s="644"/>
      <c r="T37" s="644"/>
      <c r="U37" s="647">
        <f>S37-T37</f>
        <v>0</v>
      </c>
      <c r="V37" s="640">
        <f>Q37+R37-T37+U37</f>
        <v>0</v>
      </c>
      <c r="W37" s="643"/>
      <c r="X37" s="644"/>
      <c r="Y37" s="644"/>
      <c r="Z37" s="647">
        <f>X37-Y37</f>
        <v>0</v>
      </c>
      <c r="AA37" s="640">
        <f>V37+W37-Y37+Z37</f>
        <v>0</v>
      </c>
      <c r="AB37" s="643"/>
      <c r="AC37" s="644"/>
      <c r="AD37" s="644"/>
      <c r="AE37" s="647">
        <f>AC37-AD37</f>
        <v>0</v>
      </c>
      <c r="AF37" s="640">
        <f>AA37+AB37-AD37+AE37</f>
        <v>0</v>
      </c>
      <c r="AG37" s="643"/>
      <c r="AH37" s="644"/>
      <c r="AI37" s="644"/>
      <c r="AJ37" s="647">
        <f>AH37-AI37</f>
        <v>0</v>
      </c>
      <c r="AK37" s="640">
        <f>AF37+AG37-AI37+AJ37</f>
        <v>0</v>
      </c>
      <c r="AL37" s="643"/>
      <c r="AM37" s="644"/>
      <c r="AN37" s="644"/>
      <c r="AO37" s="647">
        <f>AM37-AN37</f>
        <v>0</v>
      </c>
      <c r="AP37" s="640">
        <f>AK37+AL37-AN37+AO37</f>
        <v>0</v>
      </c>
      <c r="AQ37" s="643"/>
      <c r="AR37" s="644"/>
      <c r="AS37" s="644"/>
      <c r="AT37" s="647">
        <f>AR37-AS37</f>
        <v>0</v>
      </c>
      <c r="AU37" s="640">
        <f>AP37+AQ37-AS37+AT37</f>
        <v>0</v>
      </c>
      <c r="AV37" s="643"/>
      <c r="AW37" s="644"/>
      <c r="AX37" s="644"/>
      <c r="AY37" s="647">
        <f>AW37-AX37</f>
        <v>0</v>
      </c>
      <c r="AZ37" s="640">
        <f>AU37+AV37-AX37+AY37</f>
        <v>0</v>
      </c>
      <c r="BA37" s="643"/>
      <c r="BB37" s="644"/>
      <c r="BC37" s="644"/>
      <c r="BD37" s="647">
        <f>BB37-BC37</f>
        <v>0</v>
      </c>
      <c r="BE37" s="640">
        <f>AZ37+BA37-BC37+BD37</f>
        <v>0</v>
      </c>
      <c r="BF37" s="643"/>
      <c r="BG37" s="644"/>
      <c r="BH37" s="644"/>
      <c r="BI37" s="647">
        <f>BG37-BH37</f>
        <v>0</v>
      </c>
      <c r="BJ37" s="640">
        <f>BE37+BF37-BH37+BI37</f>
        <v>0</v>
      </c>
      <c r="BK37" s="648">
        <f>C37+H37+M37+R37+W37+AB37+AG37+AL37+AQ37+AV37+BA37+BF37</f>
        <v>0</v>
      </c>
      <c r="BL37" s="648">
        <f>D37+I37+N37+S37+X37+AC37+AH37+AM37+AR37+AW37+BB37+BG37</f>
        <v>0</v>
      </c>
      <c r="BM37" s="648">
        <f>E37+J37+O37+T37+Y37+AD37+AI37+AN37+AS37+AX37+BC37+BH37</f>
        <v>0</v>
      </c>
      <c r="BN37" s="648">
        <f>F37+K37+P37+U37+Z37+AE37+AJ37+AO37+AT37+AY37+BD37+BI37</f>
        <v>0</v>
      </c>
      <c r="BO37" s="640">
        <f>BK37-BM37+BN37</f>
        <v>0</v>
      </c>
    </row>
    <row r="38" spans="1:67" ht="22.5" customHeight="1" x14ac:dyDescent="0.2">
      <c r="A38" s="646" t="str">
        <f ca="1">Translations!$A$389</f>
        <v>Transfer 2 (MM/DD/YYYY)</v>
      </c>
      <c r="B38" s="636" t="s">
        <v>2644</v>
      </c>
      <c r="C38" s="643"/>
      <c r="D38" s="644"/>
      <c r="E38" s="644"/>
      <c r="F38" s="647">
        <f t="shared" ref="F38:F41" si="55">D38-E38</f>
        <v>0</v>
      </c>
      <c r="G38" s="640">
        <f t="shared" ref="G38:G41" si="56">+C38-E38+F38</f>
        <v>0</v>
      </c>
      <c r="H38" s="643"/>
      <c r="I38" s="644"/>
      <c r="J38" s="644"/>
      <c r="K38" s="647">
        <f t="shared" ref="K38:K41" si="57">I38-J38</f>
        <v>0</v>
      </c>
      <c r="L38" s="640">
        <f t="shared" ref="L38:L41" si="58">G38+H38-J38+K38</f>
        <v>0</v>
      </c>
      <c r="M38" s="643"/>
      <c r="N38" s="644"/>
      <c r="O38" s="644"/>
      <c r="P38" s="647">
        <f t="shared" ref="P38:P41" si="59">N38-O38</f>
        <v>0</v>
      </c>
      <c r="Q38" s="640">
        <f t="shared" ref="Q38:Q41" si="60">L38+M38-O38+P38</f>
        <v>0</v>
      </c>
      <c r="R38" s="643"/>
      <c r="S38" s="644"/>
      <c r="T38" s="644"/>
      <c r="U38" s="647">
        <f t="shared" ref="U38:U41" si="61">S38-T38</f>
        <v>0</v>
      </c>
      <c r="V38" s="640">
        <f t="shared" ref="V38:V41" si="62">Q38+R38-T38+U38</f>
        <v>0</v>
      </c>
      <c r="W38" s="643"/>
      <c r="X38" s="644"/>
      <c r="Y38" s="644"/>
      <c r="Z38" s="647">
        <f t="shared" ref="Z38:Z41" si="63">X38-Y38</f>
        <v>0</v>
      </c>
      <c r="AA38" s="640">
        <f t="shared" ref="AA38:AA41" si="64">V38+W38-Y38+Z38</f>
        <v>0</v>
      </c>
      <c r="AB38" s="643"/>
      <c r="AC38" s="644"/>
      <c r="AD38" s="644"/>
      <c r="AE38" s="647">
        <f t="shared" ref="AE38:AE41" si="65">AC38-AD38</f>
        <v>0</v>
      </c>
      <c r="AF38" s="640">
        <f t="shared" ref="AF38:AF41" si="66">AA38+AB38-AD38+AE38</f>
        <v>0</v>
      </c>
      <c r="AG38" s="643"/>
      <c r="AH38" s="644"/>
      <c r="AI38" s="644"/>
      <c r="AJ38" s="647">
        <f t="shared" ref="AJ38:AJ41" si="67">AH38-AI38</f>
        <v>0</v>
      </c>
      <c r="AK38" s="640">
        <f t="shared" ref="AK38:AK41" si="68">AF38+AG38-AI38+AJ38</f>
        <v>0</v>
      </c>
      <c r="AL38" s="643"/>
      <c r="AM38" s="644"/>
      <c r="AN38" s="644"/>
      <c r="AO38" s="647">
        <f t="shared" ref="AO38:AO41" si="69">AM38-AN38</f>
        <v>0</v>
      </c>
      <c r="AP38" s="640">
        <f t="shared" ref="AP38:AP41" si="70">AK38+AL38-AN38+AO38</f>
        <v>0</v>
      </c>
      <c r="AQ38" s="643"/>
      <c r="AR38" s="644"/>
      <c r="AS38" s="644"/>
      <c r="AT38" s="647">
        <f t="shared" ref="AT38:AT41" si="71">AR38-AS38</f>
        <v>0</v>
      </c>
      <c r="AU38" s="640">
        <f t="shared" ref="AU38:AU41" si="72">AP38+AQ38-AS38+AT38</f>
        <v>0</v>
      </c>
      <c r="AV38" s="643"/>
      <c r="AW38" s="644"/>
      <c r="AX38" s="644"/>
      <c r="AY38" s="647">
        <f t="shared" ref="AY38:AY41" si="73">AW38-AX38</f>
        <v>0</v>
      </c>
      <c r="AZ38" s="640">
        <f t="shared" ref="AZ38:AZ41" si="74">AU38+AV38-AX38+AY38</f>
        <v>0</v>
      </c>
      <c r="BA38" s="643"/>
      <c r="BB38" s="644"/>
      <c r="BC38" s="644"/>
      <c r="BD38" s="647">
        <f t="shared" ref="BD38:BD41" si="75">BB38-BC38</f>
        <v>0</v>
      </c>
      <c r="BE38" s="640">
        <f t="shared" ref="BE38:BE41" si="76">AZ38+BA38-BC38+BD38</f>
        <v>0</v>
      </c>
      <c r="BF38" s="643"/>
      <c r="BG38" s="644"/>
      <c r="BH38" s="644"/>
      <c r="BI38" s="647">
        <f t="shared" ref="BI38:BI41" si="77">BG38-BH38</f>
        <v>0</v>
      </c>
      <c r="BJ38" s="640">
        <f t="shared" ref="BJ38:BJ41" si="78">BE38+BF38-BH38+BI38</f>
        <v>0</v>
      </c>
      <c r="BK38" s="648">
        <f t="shared" ref="BK38:BK41" si="79">C38+H38+M38+R38+W38+AB38+AG38+AL38+AQ38+AV38+BA38+BF38</f>
        <v>0</v>
      </c>
      <c r="BL38" s="648">
        <f t="shared" ref="BL38:BL41" si="80">D38+I38+N38+S38+X38+AC38+AH38+AM38+AR38+AW38+BB38+BG38</f>
        <v>0</v>
      </c>
      <c r="BM38" s="648">
        <f t="shared" ref="BM38:BM41" si="81">E38+J38+O38+T38+Y38+AD38+AI38+AN38+AS38+AX38+BC38+BH38</f>
        <v>0</v>
      </c>
      <c r="BN38" s="648">
        <f t="shared" ref="BN38:BN41" si="82">F38+K38+P38+U38+Z38+AE38+AJ38+AO38+AT38+AY38+BD38+BI38</f>
        <v>0</v>
      </c>
      <c r="BO38" s="640">
        <f t="shared" ref="BO38:BO41" si="83">BK38-BM38+BN38</f>
        <v>0</v>
      </c>
    </row>
    <row r="39" spans="1:67" ht="22.5" customHeight="1" x14ac:dyDescent="0.2">
      <c r="A39" s="646" t="str">
        <f ca="1">Translations!$A$390</f>
        <v>Transfer 3 (MM/DD/YYYY)</v>
      </c>
      <c r="B39" s="636" t="s">
        <v>2644</v>
      </c>
      <c r="C39" s="643"/>
      <c r="D39" s="644"/>
      <c r="E39" s="644"/>
      <c r="F39" s="647">
        <f t="shared" si="55"/>
        <v>0</v>
      </c>
      <c r="G39" s="640">
        <f t="shared" si="56"/>
        <v>0</v>
      </c>
      <c r="H39" s="643"/>
      <c r="I39" s="644"/>
      <c r="J39" s="644"/>
      <c r="K39" s="647">
        <f t="shared" si="57"/>
        <v>0</v>
      </c>
      <c r="L39" s="640">
        <f t="shared" si="58"/>
        <v>0</v>
      </c>
      <c r="M39" s="643"/>
      <c r="N39" s="644"/>
      <c r="O39" s="644"/>
      <c r="P39" s="647">
        <f t="shared" si="59"/>
        <v>0</v>
      </c>
      <c r="Q39" s="640">
        <f t="shared" si="60"/>
        <v>0</v>
      </c>
      <c r="R39" s="643"/>
      <c r="S39" s="644"/>
      <c r="T39" s="644"/>
      <c r="U39" s="647">
        <f t="shared" si="61"/>
        <v>0</v>
      </c>
      <c r="V39" s="640">
        <f t="shared" si="62"/>
        <v>0</v>
      </c>
      <c r="W39" s="643"/>
      <c r="X39" s="644"/>
      <c r="Y39" s="644"/>
      <c r="Z39" s="647">
        <f t="shared" si="63"/>
        <v>0</v>
      </c>
      <c r="AA39" s="640">
        <f t="shared" si="64"/>
        <v>0</v>
      </c>
      <c r="AB39" s="643"/>
      <c r="AC39" s="644"/>
      <c r="AD39" s="644"/>
      <c r="AE39" s="647">
        <f t="shared" si="65"/>
        <v>0</v>
      </c>
      <c r="AF39" s="640">
        <f t="shared" si="66"/>
        <v>0</v>
      </c>
      <c r="AG39" s="643"/>
      <c r="AH39" s="644"/>
      <c r="AI39" s="644"/>
      <c r="AJ39" s="647">
        <f t="shared" si="67"/>
        <v>0</v>
      </c>
      <c r="AK39" s="640">
        <f t="shared" si="68"/>
        <v>0</v>
      </c>
      <c r="AL39" s="643"/>
      <c r="AM39" s="644"/>
      <c r="AN39" s="644"/>
      <c r="AO39" s="647">
        <f t="shared" si="69"/>
        <v>0</v>
      </c>
      <c r="AP39" s="640">
        <f t="shared" si="70"/>
        <v>0</v>
      </c>
      <c r="AQ39" s="643"/>
      <c r="AR39" s="644"/>
      <c r="AS39" s="644"/>
      <c r="AT39" s="647">
        <f t="shared" si="71"/>
        <v>0</v>
      </c>
      <c r="AU39" s="640">
        <f t="shared" si="72"/>
        <v>0</v>
      </c>
      <c r="AV39" s="643"/>
      <c r="AW39" s="644"/>
      <c r="AX39" s="644"/>
      <c r="AY39" s="647">
        <f t="shared" si="73"/>
        <v>0</v>
      </c>
      <c r="AZ39" s="640">
        <f t="shared" si="74"/>
        <v>0</v>
      </c>
      <c r="BA39" s="643"/>
      <c r="BB39" s="644"/>
      <c r="BC39" s="644"/>
      <c r="BD39" s="647">
        <f t="shared" si="75"/>
        <v>0</v>
      </c>
      <c r="BE39" s="640">
        <f t="shared" si="76"/>
        <v>0</v>
      </c>
      <c r="BF39" s="643"/>
      <c r="BG39" s="644"/>
      <c r="BH39" s="644"/>
      <c r="BI39" s="647">
        <f t="shared" si="77"/>
        <v>0</v>
      </c>
      <c r="BJ39" s="640">
        <f t="shared" si="78"/>
        <v>0</v>
      </c>
      <c r="BK39" s="648">
        <f t="shared" si="79"/>
        <v>0</v>
      </c>
      <c r="BL39" s="648">
        <f t="shared" si="80"/>
        <v>0</v>
      </c>
      <c r="BM39" s="648">
        <f t="shared" si="81"/>
        <v>0</v>
      </c>
      <c r="BN39" s="648">
        <f t="shared" si="82"/>
        <v>0</v>
      </c>
      <c r="BO39" s="640">
        <f t="shared" si="83"/>
        <v>0</v>
      </c>
    </row>
    <row r="40" spans="1:67" ht="22.5" customHeight="1" x14ac:dyDescent="0.2">
      <c r="A40" s="646" t="str">
        <f ca="1">Translations!$A$391</f>
        <v>Transfer 4 (MM/DD/YYYY)</v>
      </c>
      <c r="B40" s="636" t="s">
        <v>2644</v>
      </c>
      <c r="C40" s="643"/>
      <c r="D40" s="644"/>
      <c r="E40" s="644"/>
      <c r="F40" s="647">
        <f t="shared" si="55"/>
        <v>0</v>
      </c>
      <c r="G40" s="640">
        <f t="shared" si="56"/>
        <v>0</v>
      </c>
      <c r="H40" s="643"/>
      <c r="I40" s="644"/>
      <c r="J40" s="644"/>
      <c r="K40" s="647">
        <f t="shared" si="57"/>
        <v>0</v>
      </c>
      <c r="L40" s="640">
        <f t="shared" si="58"/>
        <v>0</v>
      </c>
      <c r="M40" s="643"/>
      <c r="N40" s="644"/>
      <c r="O40" s="644"/>
      <c r="P40" s="647">
        <f t="shared" si="59"/>
        <v>0</v>
      </c>
      <c r="Q40" s="640">
        <f t="shared" si="60"/>
        <v>0</v>
      </c>
      <c r="R40" s="643"/>
      <c r="S40" s="644"/>
      <c r="T40" s="644"/>
      <c r="U40" s="647">
        <f t="shared" si="61"/>
        <v>0</v>
      </c>
      <c r="V40" s="640">
        <f t="shared" si="62"/>
        <v>0</v>
      </c>
      <c r="W40" s="643"/>
      <c r="X40" s="644"/>
      <c r="Y40" s="644"/>
      <c r="Z40" s="647">
        <f t="shared" si="63"/>
        <v>0</v>
      </c>
      <c r="AA40" s="640">
        <f t="shared" si="64"/>
        <v>0</v>
      </c>
      <c r="AB40" s="643"/>
      <c r="AC40" s="644"/>
      <c r="AD40" s="644"/>
      <c r="AE40" s="647">
        <f t="shared" si="65"/>
        <v>0</v>
      </c>
      <c r="AF40" s="640">
        <f t="shared" si="66"/>
        <v>0</v>
      </c>
      <c r="AG40" s="643"/>
      <c r="AH40" s="644"/>
      <c r="AI40" s="644"/>
      <c r="AJ40" s="647">
        <f t="shared" si="67"/>
        <v>0</v>
      </c>
      <c r="AK40" s="640">
        <f t="shared" si="68"/>
        <v>0</v>
      </c>
      <c r="AL40" s="643"/>
      <c r="AM40" s="644"/>
      <c r="AN40" s="644"/>
      <c r="AO40" s="647">
        <f t="shared" si="69"/>
        <v>0</v>
      </c>
      <c r="AP40" s="640">
        <f t="shared" si="70"/>
        <v>0</v>
      </c>
      <c r="AQ40" s="643"/>
      <c r="AR40" s="644"/>
      <c r="AS40" s="644"/>
      <c r="AT40" s="647">
        <f t="shared" si="71"/>
        <v>0</v>
      </c>
      <c r="AU40" s="640">
        <f t="shared" si="72"/>
        <v>0</v>
      </c>
      <c r="AV40" s="643"/>
      <c r="AW40" s="644"/>
      <c r="AX40" s="644"/>
      <c r="AY40" s="647">
        <f t="shared" si="73"/>
        <v>0</v>
      </c>
      <c r="AZ40" s="640">
        <f t="shared" si="74"/>
        <v>0</v>
      </c>
      <c r="BA40" s="643"/>
      <c r="BB40" s="644"/>
      <c r="BC40" s="644"/>
      <c r="BD40" s="647">
        <f t="shared" si="75"/>
        <v>0</v>
      </c>
      <c r="BE40" s="640">
        <f t="shared" si="76"/>
        <v>0</v>
      </c>
      <c r="BF40" s="643"/>
      <c r="BG40" s="644"/>
      <c r="BH40" s="644"/>
      <c r="BI40" s="647">
        <f t="shared" si="77"/>
        <v>0</v>
      </c>
      <c r="BJ40" s="640">
        <f t="shared" si="78"/>
        <v>0</v>
      </c>
      <c r="BK40" s="648">
        <f t="shared" si="79"/>
        <v>0</v>
      </c>
      <c r="BL40" s="648">
        <f t="shared" si="80"/>
        <v>0</v>
      </c>
      <c r="BM40" s="648">
        <f t="shared" si="81"/>
        <v>0</v>
      </c>
      <c r="BN40" s="648">
        <f t="shared" si="82"/>
        <v>0</v>
      </c>
      <c r="BO40" s="640">
        <f t="shared" si="83"/>
        <v>0</v>
      </c>
    </row>
    <row r="41" spans="1:67" ht="22.5" customHeight="1" x14ac:dyDescent="0.2">
      <c r="A41" s="646" t="str">
        <f ca="1">Translations!$A$392</f>
        <v>Transfer 5 (MM/DD/YYYY)</v>
      </c>
      <c r="B41" s="636" t="s">
        <v>2644</v>
      </c>
      <c r="C41" s="643"/>
      <c r="D41" s="644"/>
      <c r="E41" s="644"/>
      <c r="F41" s="647">
        <f t="shared" si="55"/>
        <v>0</v>
      </c>
      <c r="G41" s="640">
        <f t="shared" si="56"/>
        <v>0</v>
      </c>
      <c r="H41" s="643"/>
      <c r="I41" s="644"/>
      <c r="J41" s="644"/>
      <c r="K41" s="647">
        <f t="shared" si="57"/>
        <v>0</v>
      </c>
      <c r="L41" s="640">
        <f t="shared" si="58"/>
        <v>0</v>
      </c>
      <c r="M41" s="643"/>
      <c r="N41" s="644"/>
      <c r="O41" s="644"/>
      <c r="P41" s="647">
        <f t="shared" si="59"/>
        <v>0</v>
      </c>
      <c r="Q41" s="640">
        <f t="shared" si="60"/>
        <v>0</v>
      </c>
      <c r="R41" s="643"/>
      <c r="S41" s="644"/>
      <c r="T41" s="644"/>
      <c r="U41" s="647">
        <f t="shared" si="61"/>
        <v>0</v>
      </c>
      <c r="V41" s="640">
        <f t="shared" si="62"/>
        <v>0</v>
      </c>
      <c r="W41" s="643"/>
      <c r="X41" s="644"/>
      <c r="Y41" s="644"/>
      <c r="Z41" s="647">
        <f t="shared" si="63"/>
        <v>0</v>
      </c>
      <c r="AA41" s="640">
        <f t="shared" si="64"/>
        <v>0</v>
      </c>
      <c r="AB41" s="643"/>
      <c r="AC41" s="644"/>
      <c r="AD41" s="644"/>
      <c r="AE41" s="647">
        <f t="shared" si="65"/>
        <v>0</v>
      </c>
      <c r="AF41" s="640">
        <f t="shared" si="66"/>
        <v>0</v>
      </c>
      <c r="AG41" s="643"/>
      <c r="AH41" s="644"/>
      <c r="AI41" s="644"/>
      <c r="AJ41" s="647">
        <f t="shared" si="67"/>
        <v>0</v>
      </c>
      <c r="AK41" s="640">
        <f t="shared" si="68"/>
        <v>0</v>
      </c>
      <c r="AL41" s="643"/>
      <c r="AM41" s="644"/>
      <c r="AN41" s="644"/>
      <c r="AO41" s="647">
        <f t="shared" si="69"/>
        <v>0</v>
      </c>
      <c r="AP41" s="640">
        <f t="shared" si="70"/>
        <v>0</v>
      </c>
      <c r="AQ41" s="643"/>
      <c r="AR41" s="644"/>
      <c r="AS41" s="644"/>
      <c r="AT41" s="647">
        <f t="shared" si="71"/>
        <v>0</v>
      </c>
      <c r="AU41" s="640">
        <f t="shared" si="72"/>
        <v>0</v>
      </c>
      <c r="AV41" s="643"/>
      <c r="AW41" s="644"/>
      <c r="AX41" s="644"/>
      <c r="AY41" s="647">
        <f t="shared" si="73"/>
        <v>0</v>
      </c>
      <c r="AZ41" s="640">
        <f t="shared" si="74"/>
        <v>0</v>
      </c>
      <c r="BA41" s="643"/>
      <c r="BB41" s="644"/>
      <c r="BC41" s="644"/>
      <c r="BD41" s="647">
        <f t="shared" si="75"/>
        <v>0</v>
      </c>
      <c r="BE41" s="640">
        <f t="shared" si="76"/>
        <v>0</v>
      </c>
      <c r="BF41" s="643"/>
      <c r="BG41" s="644"/>
      <c r="BH41" s="644"/>
      <c r="BI41" s="647">
        <f t="shared" si="77"/>
        <v>0</v>
      </c>
      <c r="BJ41" s="640">
        <f t="shared" si="78"/>
        <v>0</v>
      </c>
      <c r="BK41" s="648">
        <f t="shared" si="79"/>
        <v>0</v>
      </c>
      <c r="BL41" s="648">
        <f t="shared" si="80"/>
        <v>0</v>
      </c>
      <c r="BM41" s="648">
        <f t="shared" si="81"/>
        <v>0</v>
      </c>
      <c r="BN41" s="648">
        <f t="shared" si="82"/>
        <v>0</v>
      </c>
      <c r="BO41" s="640">
        <f t="shared" si="83"/>
        <v>0</v>
      </c>
    </row>
    <row r="42" spans="1:67" ht="22.5" customHeight="1" x14ac:dyDescent="0.2">
      <c r="A42" s="645" t="str">
        <f ca="1">Translations!$A$378</f>
        <v>SSR 3: (SSR name)</v>
      </c>
      <c r="B42" s="641"/>
      <c r="C42" s="640">
        <f>SUM(C43:C47)</f>
        <v>0</v>
      </c>
      <c r="D42" s="640">
        <f t="shared" ref="D42:G42" si="84">SUM(D43:D47)</f>
        <v>0</v>
      </c>
      <c r="E42" s="640">
        <f t="shared" si="84"/>
        <v>0</v>
      </c>
      <c r="F42" s="640">
        <f t="shared" si="84"/>
        <v>0</v>
      </c>
      <c r="G42" s="640">
        <f t="shared" si="84"/>
        <v>0</v>
      </c>
      <c r="H42" s="640">
        <f>SUM(H43:H47)</f>
        <v>0</v>
      </c>
      <c r="I42" s="640">
        <f t="shared" ref="I42:L42" si="85">SUM(I43:I47)</f>
        <v>0</v>
      </c>
      <c r="J42" s="640">
        <f t="shared" si="85"/>
        <v>0</v>
      </c>
      <c r="K42" s="640">
        <f t="shared" si="85"/>
        <v>0</v>
      </c>
      <c r="L42" s="640">
        <f t="shared" si="85"/>
        <v>0</v>
      </c>
      <c r="M42" s="640">
        <f>SUM(M43:M47)</f>
        <v>0</v>
      </c>
      <c r="N42" s="640">
        <f t="shared" ref="N42:Q42" si="86">SUM(N43:N47)</f>
        <v>0</v>
      </c>
      <c r="O42" s="640">
        <f t="shared" si="86"/>
        <v>0</v>
      </c>
      <c r="P42" s="640">
        <f t="shared" si="86"/>
        <v>0</v>
      </c>
      <c r="Q42" s="640">
        <f t="shared" si="86"/>
        <v>0</v>
      </c>
      <c r="R42" s="640">
        <f>SUM(R43:R47)</f>
        <v>0</v>
      </c>
      <c r="S42" s="640">
        <f t="shared" ref="S42:V42" si="87">SUM(S43:S47)</f>
        <v>0</v>
      </c>
      <c r="T42" s="640">
        <f t="shared" si="87"/>
        <v>0</v>
      </c>
      <c r="U42" s="640">
        <f t="shared" si="87"/>
        <v>0</v>
      </c>
      <c r="V42" s="640">
        <f t="shared" si="87"/>
        <v>0</v>
      </c>
      <c r="W42" s="640">
        <f>SUM(W43:W47)</f>
        <v>0</v>
      </c>
      <c r="X42" s="640">
        <f t="shared" ref="X42:AA42" si="88">SUM(X43:X47)</f>
        <v>0</v>
      </c>
      <c r="Y42" s="640">
        <f t="shared" si="88"/>
        <v>0</v>
      </c>
      <c r="Z42" s="640">
        <f t="shared" si="88"/>
        <v>0</v>
      </c>
      <c r="AA42" s="640">
        <f t="shared" si="88"/>
        <v>0</v>
      </c>
      <c r="AB42" s="640">
        <f>SUM(AB43:AB47)</f>
        <v>0</v>
      </c>
      <c r="AC42" s="640">
        <f t="shared" ref="AC42:AF42" si="89">SUM(AC43:AC47)</f>
        <v>0</v>
      </c>
      <c r="AD42" s="640">
        <f t="shared" si="89"/>
        <v>0</v>
      </c>
      <c r="AE42" s="640">
        <f t="shared" si="89"/>
        <v>0</v>
      </c>
      <c r="AF42" s="640">
        <f t="shared" si="89"/>
        <v>0</v>
      </c>
      <c r="AG42" s="640">
        <f>SUM(AG43:AG47)</f>
        <v>0</v>
      </c>
      <c r="AH42" s="640">
        <f t="shared" ref="AH42:AK42" si="90">SUM(AH43:AH47)</f>
        <v>0</v>
      </c>
      <c r="AI42" s="640">
        <f t="shared" si="90"/>
        <v>0</v>
      </c>
      <c r="AJ42" s="640">
        <f t="shared" si="90"/>
        <v>0</v>
      </c>
      <c r="AK42" s="640">
        <f t="shared" si="90"/>
        <v>0</v>
      </c>
      <c r="AL42" s="640">
        <f>SUM(AL43:AL47)</f>
        <v>0</v>
      </c>
      <c r="AM42" s="640">
        <f t="shared" ref="AM42:AP42" si="91">SUM(AM43:AM47)</f>
        <v>0</v>
      </c>
      <c r="AN42" s="640">
        <f t="shared" si="91"/>
        <v>0</v>
      </c>
      <c r="AO42" s="640">
        <f t="shared" si="91"/>
        <v>0</v>
      </c>
      <c r="AP42" s="640">
        <f t="shared" si="91"/>
        <v>0</v>
      </c>
      <c r="AQ42" s="640">
        <f>SUM(AQ43:AQ47)</f>
        <v>0</v>
      </c>
      <c r="AR42" s="640">
        <f t="shared" ref="AR42:AU42" si="92">SUM(AR43:AR47)</f>
        <v>0</v>
      </c>
      <c r="AS42" s="640">
        <f t="shared" si="92"/>
        <v>0</v>
      </c>
      <c r="AT42" s="640">
        <f t="shared" si="92"/>
        <v>0</v>
      </c>
      <c r="AU42" s="640">
        <f t="shared" si="92"/>
        <v>0</v>
      </c>
      <c r="AV42" s="640">
        <f>SUM(AV43:AV47)</f>
        <v>0</v>
      </c>
      <c r="AW42" s="640">
        <f t="shared" ref="AW42:AZ42" si="93">SUM(AW43:AW47)</f>
        <v>0</v>
      </c>
      <c r="AX42" s="640">
        <f t="shared" si="93"/>
        <v>0</v>
      </c>
      <c r="AY42" s="640">
        <f t="shared" si="93"/>
        <v>0</v>
      </c>
      <c r="AZ42" s="640">
        <f t="shared" si="93"/>
        <v>0</v>
      </c>
      <c r="BA42" s="640">
        <f>SUM(BA43:BA47)</f>
        <v>0</v>
      </c>
      <c r="BB42" s="640">
        <f t="shared" ref="BB42:BE42" si="94">SUM(BB43:BB47)</f>
        <v>0</v>
      </c>
      <c r="BC42" s="640">
        <f t="shared" si="94"/>
        <v>0</v>
      </c>
      <c r="BD42" s="640">
        <f t="shared" si="94"/>
        <v>0</v>
      </c>
      <c r="BE42" s="640">
        <f t="shared" si="94"/>
        <v>0</v>
      </c>
      <c r="BF42" s="640">
        <f>SUM(BF43:BF47)</f>
        <v>0</v>
      </c>
      <c r="BG42" s="640">
        <f t="shared" ref="BG42:BJ42" si="95">SUM(BG43:BG47)</f>
        <v>0</v>
      </c>
      <c r="BH42" s="640">
        <f t="shared" si="95"/>
        <v>0</v>
      </c>
      <c r="BI42" s="640">
        <f t="shared" si="95"/>
        <v>0</v>
      </c>
      <c r="BJ42" s="640">
        <f t="shared" si="95"/>
        <v>0</v>
      </c>
      <c r="BK42" s="640">
        <f>SUM(BK43:BK47)</f>
        <v>0</v>
      </c>
      <c r="BL42" s="640">
        <f t="shared" ref="BL42:BO42" si="96">SUM(BL43:BL47)</f>
        <v>0</v>
      </c>
      <c r="BM42" s="640">
        <f t="shared" si="96"/>
        <v>0</v>
      </c>
      <c r="BN42" s="640">
        <f t="shared" si="96"/>
        <v>0</v>
      </c>
      <c r="BO42" s="640">
        <f t="shared" si="96"/>
        <v>0</v>
      </c>
    </row>
    <row r="43" spans="1:67" ht="22.5" customHeight="1" x14ac:dyDescent="0.2">
      <c r="A43" s="646" t="str">
        <f ca="1">Translations!$A$388</f>
        <v>Transfer 1 (MM/DD/YYYY)</v>
      </c>
      <c r="B43" s="636" t="s">
        <v>2644</v>
      </c>
      <c r="C43" s="643"/>
      <c r="D43" s="644"/>
      <c r="E43" s="644"/>
      <c r="F43" s="647"/>
      <c r="G43" s="640">
        <f>+C43-E43+F43</f>
        <v>0</v>
      </c>
      <c r="H43" s="643"/>
      <c r="I43" s="644"/>
      <c r="J43" s="644"/>
      <c r="K43" s="647">
        <f>I43-J43</f>
        <v>0</v>
      </c>
      <c r="L43" s="640">
        <f>G43+H43-J43+K43</f>
        <v>0</v>
      </c>
      <c r="M43" s="643"/>
      <c r="N43" s="644"/>
      <c r="O43" s="644"/>
      <c r="P43" s="647">
        <f>N43-O43</f>
        <v>0</v>
      </c>
      <c r="Q43" s="640">
        <f>L43+M43-O43+P43</f>
        <v>0</v>
      </c>
      <c r="R43" s="643"/>
      <c r="S43" s="644"/>
      <c r="T43" s="644"/>
      <c r="U43" s="647">
        <f>S43-T43</f>
        <v>0</v>
      </c>
      <c r="V43" s="640">
        <f>Q43+R43-T43+U43</f>
        <v>0</v>
      </c>
      <c r="W43" s="643"/>
      <c r="X43" s="644"/>
      <c r="Y43" s="644"/>
      <c r="Z43" s="647">
        <f>X43-Y43</f>
        <v>0</v>
      </c>
      <c r="AA43" s="640">
        <f>V43+W43-Y43+Z43</f>
        <v>0</v>
      </c>
      <c r="AB43" s="643"/>
      <c r="AC43" s="644"/>
      <c r="AD43" s="644"/>
      <c r="AE43" s="647">
        <f>AC43-AD43</f>
        <v>0</v>
      </c>
      <c r="AF43" s="640">
        <f>AA43+AB43-AD43+AE43</f>
        <v>0</v>
      </c>
      <c r="AG43" s="643"/>
      <c r="AH43" s="644"/>
      <c r="AI43" s="644"/>
      <c r="AJ43" s="647">
        <f>AH43-AI43</f>
        <v>0</v>
      </c>
      <c r="AK43" s="640">
        <f>AF43+AG43-AI43+AJ43</f>
        <v>0</v>
      </c>
      <c r="AL43" s="643"/>
      <c r="AM43" s="644"/>
      <c r="AN43" s="644"/>
      <c r="AO43" s="647">
        <f>AM43-AN43</f>
        <v>0</v>
      </c>
      <c r="AP43" s="640">
        <f>AK43+AL43-AN43+AO43</f>
        <v>0</v>
      </c>
      <c r="AQ43" s="643"/>
      <c r="AR43" s="644"/>
      <c r="AS43" s="644"/>
      <c r="AT43" s="647">
        <f>AR43-AS43</f>
        <v>0</v>
      </c>
      <c r="AU43" s="640">
        <f>AP43+AQ43-AS43+AT43</f>
        <v>0</v>
      </c>
      <c r="AV43" s="643"/>
      <c r="AW43" s="644"/>
      <c r="AX43" s="644"/>
      <c r="AY43" s="647">
        <f>AW43-AX43</f>
        <v>0</v>
      </c>
      <c r="AZ43" s="640">
        <f>AU43+AV43-AX43+AY43</f>
        <v>0</v>
      </c>
      <c r="BA43" s="643"/>
      <c r="BB43" s="644"/>
      <c r="BC43" s="644"/>
      <c r="BD43" s="647">
        <f>BB43-BC43</f>
        <v>0</v>
      </c>
      <c r="BE43" s="640">
        <f>AZ43+BA43-BC43+BD43</f>
        <v>0</v>
      </c>
      <c r="BF43" s="643"/>
      <c r="BG43" s="644"/>
      <c r="BH43" s="644"/>
      <c r="BI43" s="647">
        <f>BG43-BH43</f>
        <v>0</v>
      </c>
      <c r="BJ43" s="640">
        <f>BE43+BF43-BH43+BI43</f>
        <v>0</v>
      </c>
      <c r="BK43" s="648">
        <f>C43+H43+M43+R43+W43+AB43+AG43+AL43+AQ43+AV43+BA43+BF43</f>
        <v>0</v>
      </c>
      <c r="BL43" s="648">
        <f>D43+I43+N43+S43+X43+AC43+AH43+AM43+AR43+AW43+BB43+BG43</f>
        <v>0</v>
      </c>
      <c r="BM43" s="648">
        <f>E43+J43+O43+T43+Y43+AD43+AI43+AN43+AS43+AX43+BC43+BH43</f>
        <v>0</v>
      </c>
      <c r="BN43" s="648">
        <f>F43+K43+P43+U43+Z43+AE43+AJ43+AO43+AT43+AY43+BD43+BI43</f>
        <v>0</v>
      </c>
      <c r="BO43" s="640">
        <f>BK43-BM43+BN43</f>
        <v>0</v>
      </c>
    </row>
    <row r="44" spans="1:67" ht="22.5" customHeight="1" x14ac:dyDescent="0.2">
      <c r="A44" s="646" t="str">
        <f ca="1">Translations!$A$389</f>
        <v>Transfer 2 (MM/DD/YYYY)</v>
      </c>
      <c r="B44" s="636" t="s">
        <v>2644</v>
      </c>
      <c r="C44" s="643"/>
      <c r="D44" s="644"/>
      <c r="E44" s="644"/>
      <c r="F44" s="647">
        <f t="shared" ref="F44:F47" si="97">D44-E44</f>
        <v>0</v>
      </c>
      <c r="G44" s="640">
        <f t="shared" ref="G44:G47" si="98">+C44-E44+F44</f>
        <v>0</v>
      </c>
      <c r="H44" s="643"/>
      <c r="I44" s="644"/>
      <c r="J44" s="644"/>
      <c r="K44" s="647">
        <f t="shared" ref="K44:K47" si="99">I44-J44</f>
        <v>0</v>
      </c>
      <c r="L44" s="640">
        <f t="shared" ref="L44:L47" si="100">G44+H44-J44+K44</f>
        <v>0</v>
      </c>
      <c r="M44" s="643"/>
      <c r="N44" s="644"/>
      <c r="O44" s="644"/>
      <c r="P44" s="647">
        <f t="shared" ref="P44:P47" si="101">N44-O44</f>
        <v>0</v>
      </c>
      <c r="Q44" s="640">
        <f t="shared" ref="Q44:Q47" si="102">L44+M44-O44+P44</f>
        <v>0</v>
      </c>
      <c r="R44" s="643"/>
      <c r="S44" s="644"/>
      <c r="T44" s="644"/>
      <c r="U44" s="647">
        <f t="shared" ref="U44:U47" si="103">S44-T44</f>
        <v>0</v>
      </c>
      <c r="V44" s="640">
        <f t="shared" ref="V44:V47" si="104">Q44+R44-T44+U44</f>
        <v>0</v>
      </c>
      <c r="W44" s="643"/>
      <c r="X44" s="644"/>
      <c r="Y44" s="644"/>
      <c r="Z44" s="647">
        <f t="shared" ref="Z44:Z47" si="105">X44-Y44</f>
        <v>0</v>
      </c>
      <c r="AA44" s="640">
        <f t="shared" ref="AA44:AA47" si="106">V44+W44-Y44+Z44</f>
        <v>0</v>
      </c>
      <c r="AB44" s="643"/>
      <c r="AC44" s="644"/>
      <c r="AD44" s="644"/>
      <c r="AE44" s="647">
        <f t="shared" ref="AE44:AE47" si="107">AC44-AD44</f>
        <v>0</v>
      </c>
      <c r="AF44" s="640">
        <f t="shared" ref="AF44:AF47" si="108">AA44+AB44-AD44+AE44</f>
        <v>0</v>
      </c>
      <c r="AG44" s="643"/>
      <c r="AH44" s="644"/>
      <c r="AI44" s="644"/>
      <c r="AJ44" s="647">
        <f t="shared" ref="AJ44:AJ47" si="109">AH44-AI44</f>
        <v>0</v>
      </c>
      <c r="AK44" s="640">
        <f t="shared" ref="AK44:AK47" si="110">AF44+AG44-AI44+AJ44</f>
        <v>0</v>
      </c>
      <c r="AL44" s="643"/>
      <c r="AM44" s="644"/>
      <c r="AN44" s="644"/>
      <c r="AO44" s="647">
        <f t="shared" ref="AO44:AO47" si="111">AM44-AN44</f>
        <v>0</v>
      </c>
      <c r="AP44" s="640">
        <f t="shared" ref="AP44:AP47" si="112">AK44+AL44-AN44+AO44</f>
        <v>0</v>
      </c>
      <c r="AQ44" s="643"/>
      <c r="AR44" s="644"/>
      <c r="AS44" s="644"/>
      <c r="AT44" s="647">
        <f t="shared" ref="AT44:AT47" si="113">AR44-AS44</f>
        <v>0</v>
      </c>
      <c r="AU44" s="640">
        <f t="shared" ref="AU44:AU47" si="114">AP44+AQ44-AS44+AT44</f>
        <v>0</v>
      </c>
      <c r="AV44" s="643"/>
      <c r="AW44" s="644"/>
      <c r="AX44" s="644"/>
      <c r="AY44" s="647">
        <f t="shared" ref="AY44:AY47" si="115">AW44-AX44</f>
        <v>0</v>
      </c>
      <c r="AZ44" s="640">
        <f t="shared" ref="AZ44:AZ47" si="116">AU44+AV44-AX44+AY44</f>
        <v>0</v>
      </c>
      <c r="BA44" s="643"/>
      <c r="BB44" s="644"/>
      <c r="BC44" s="644"/>
      <c r="BD44" s="647">
        <f t="shared" ref="BD44:BD47" si="117">BB44-BC44</f>
        <v>0</v>
      </c>
      <c r="BE44" s="640">
        <f t="shared" ref="BE44:BE47" si="118">AZ44+BA44-BC44+BD44</f>
        <v>0</v>
      </c>
      <c r="BF44" s="643"/>
      <c r="BG44" s="644"/>
      <c r="BH44" s="644"/>
      <c r="BI44" s="647">
        <f t="shared" ref="BI44:BI47" si="119">BG44-BH44</f>
        <v>0</v>
      </c>
      <c r="BJ44" s="640">
        <f t="shared" ref="BJ44:BJ47" si="120">BE44+BF44-BH44+BI44</f>
        <v>0</v>
      </c>
      <c r="BK44" s="648">
        <f t="shared" ref="BK44:BK47" si="121">C44+H44+M44+R44+W44+AB44+AG44+AL44+AQ44+AV44+BA44+BF44</f>
        <v>0</v>
      </c>
      <c r="BL44" s="648">
        <f t="shared" ref="BL44:BL47" si="122">D44+I44+N44+S44+X44+AC44+AH44+AM44+AR44+AW44+BB44+BG44</f>
        <v>0</v>
      </c>
      <c r="BM44" s="648">
        <f t="shared" ref="BM44:BM47" si="123">E44+J44+O44+T44+Y44+AD44+AI44+AN44+AS44+AX44+BC44+BH44</f>
        <v>0</v>
      </c>
      <c r="BN44" s="648">
        <f t="shared" ref="BN44:BN47" si="124">F44+K44+P44+U44+Z44+AE44+AJ44+AO44+AT44+AY44+BD44+BI44</f>
        <v>0</v>
      </c>
      <c r="BO44" s="640">
        <f t="shared" ref="BO44:BO47" si="125">BK44-BM44+BN44</f>
        <v>0</v>
      </c>
    </row>
    <row r="45" spans="1:67" ht="22.5" customHeight="1" x14ac:dyDescent="0.2">
      <c r="A45" s="646" t="str">
        <f ca="1">Translations!$A$390</f>
        <v>Transfer 3 (MM/DD/YYYY)</v>
      </c>
      <c r="B45" s="636" t="s">
        <v>2644</v>
      </c>
      <c r="C45" s="643"/>
      <c r="D45" s="644"/>
      <c r="E45" s="644"/>
      <c r="F45" s="647">
        <f t="shared" si="97"/>
        <v>0</v>
      </c>
      <c r="G45" s="640">
        <f t="shared" si="98"/>
        <v>0</v>
      </c>
      <c r="H45" s="643"/>
      <c r="I45" s="644"/>
      <c r="J45" s="644"/>
      <c r="K45" s="647">
        <f t="shared" si="99"/>
        <v>0</v>
      </c>
      <c r="L45" s="640">
        <f t="shared" si="100"/>
        <v>0</v>
      </c>
      <c r="M45" s="643"/>
      <c r="N45" s="644"/>
      <c r="O45" s="644"/>
      <c r="P45" s="647">
        <f t="shared" si="101"/>
        <v>0</v>
      </c>
      <c r="Q45" s="640">
        <f t="shared" si="102"/>
        <v>0</v>
      </c>
      <c r="R45" s="643"/>
      <c r="S45" s="644"/>
      <c r="T45" s="644"/>
      <c r="U45" s="647">
        <f t="shared" si="103"/>
        <v>0</v>
      </c>
      <c r="V45" s="640">
        <f t="shared" si="104"/>
        <v>0</v>
      </c>
      <c r="W45" s="643"/>
      <c r="X45" s="644"/>
      <c r="Y45" s="644"/>
      <c r="Z45" s="647">
        <f t="shared" si="105"/>
        <v>0</v>
      </c>
      <c r="AA45" s="640">
        <f t="shared" si="106"/>
        <v>0</v>
      </c>
      <c r="AB45" s="643"/>
      <c r="AC45" s="644"/>
      <c r="AD45" s="644"/>
      <c r="AE45" s="647">
        <f t="shared" si="107"/>
        <v>0</v>
      </c>
      <c r="AF45" s="640">
        <f t="shared" si="108"/>
        <v>0</v>
      </c>
      <c r="AG45" s="643"/>
      <c r="AH45" s="644"/>
      <c r="AI45" s="644"/>
      <c r="AJ45" s="647">
        <f t="shared" si="109"/>
        <v>0</v>
      </c>
      <c r="AK45" s="640">
        <f t="shared" si="110"/>
        <v>0</v>
      </c>
      <c r="AL45" s="643"/>
      <c r="AM45" s="644"/>
      <c r="AN45" s="644"/>
      <c r="AO45" s="647">
        <f t="shared" si="111"/>
        <v>0</v>
      </c>
      <c r="AP45" s="640">
        <f t="shared" si="112"/>
        <v>0</v>
      </c>
      <c r="AQ45" s="643"/>
      <c r="AR45" s="644"/>
      <c r="AS45" s="644"/>
      <c r="AT45" s="647">
        <f t="shared" si="113"/>
        <v>0</v>
      </c>
      <c r="AU45" s="640">
        <f t="shared" si="114"/>
        <v>0</v>
      </c>
      <c r="AV45" s="643"/>
      <c r="AW45" s="644"/>
      <c r="AX45" s="644"/>
      <c r="AY45" s="647">
        <f t="shared" si="115"/>
        <v>0</v>
      </c>
      <c r="AZ45" s="640">
        <f t="shared" si="116"/>
        <v>0</v>
      </c>
      <c r="BA45" s="643"/>
      <c r="BB45" s="644"/>
      <c r="BC45" s="644"/>
      <c r="BD45" s="647">
        <f t="shared" si="117"/>
        <v>0</v>
      </c>
      <c r="BE45" s="640">
        <f t="shared" si="118"/>
        <v>0</v>
      </c>
      <c r="BF45" s="643"/>
      <c r="BG45" s="644"/>
      <c r="BH45" s="644"/>
      <c r="BI45" s="647">
        <f t="shared" si="119"/>
        <v>0</v>
      </c>
      <c r="BJ45" s="640">
        <f t="shared" si="120"/>
        <v>0</v>
      </c>
      <c r="BK45" s="648">
        <f t="shared" si="121"/>
        <v>0</v>
      </c>
      <c r="BL45" s="648">
        <f t="shared" si="122"/>
        <v>0</v>
      </c>
      <c r="BM45" s="648">
        <f t="shared" si="123"/>
        <v>0</v>
      </c>
      <c r="BN45" s="648">
        <f t="shared" si="124"/>
        <v>0</v>
      </c>
      <c r="BO45" s="640">
        <f t="shared" si="125"/>
        <v>0</v>
      </c>
    </row>
    <row r="46" spans="1:67" ht="22.5" customHeight="1" x14ac:dyDescent="0.2">
      <c r="A46" s="646" t="str">
        <f ca="1">Translations!$A$391</f>
        <v>Transfer 4 (MM/DD/YYYY)</v>
      </c>
      <c r="B46" s="636" t="s">
        <v>2644</v>
      </c>
      <c r="C46" s="643"/>
      <c r="D46" s="644"/>
      <c r="E46" s="644"/>
      <c r="F46" s="647">
        <f t="shared" si="97"/>
        <v>0</v>
      </c>
      <c r="G46" s="640">
        <f t="shared" si="98"/>
        <v>0</v>
      </c>
      <c r="H46" s="643"/>
      <c r="I46" s="644"/>
      <c r="J46" s="644"/>
      <c r="K46" s="647">
        <f t="shared" si="99"/>
        <v>0</v>
      </c>
      <c r="L46" s="640">
        <f t="shared" si="100"/>
        <v>0</v>
      </c>
      <c r="M46" s="643"/>
      <c r="N46" s="644"/>
      <c r="O46" s="644"/>
      <c r="P46" s="647">
        <f t="shared" si="101"/>
        <v>0</v>
      </c>
      <c r="Q46" s="640">
        <f t="shared" si="102"/>
        <v>0</v>
      </c>
      <c r="R46" s="643"/>
      <c r="S46" s="644"/>
      <c r="T46" s="644"/>
      <c r="U46" s="647">
        <f t="shared" si="103"/>
        <v>0</v>
      </c>
      <c r="V46" s="640">
        <f t="shared" si="104"/>
        <v>0</v>
      </c>
      <c r="W46" s="643"/>
      <c r="X46" s="644"/>
      <c r="Y46" s="644"/>
      <c r="Z46" s="647">
        <f t="shared" si="105"/>
        <v>0</v>
      </c>
      <c r="AA46" s="640">
        <f t="shared" si="106"/>
        <v>0</v>
      </c>
      <c r="AB46" s="643"/>
      <c r="AC46" s="644"/>
      <c r="AD46" s="644"/>
      <c r="AE46" s="647">
        <f t="shared" si="107"/>
        <v>0</v>
      </c>
      <c r="AF46" s="640">
        <f t="shared" si="108"/>
        <v>0</v>
      </c>
      <c r="AG46" s="643"/>
      <c r="AH46" s="644"/>
      <c r="AI46" s="644"/>
      <c r="AJ46" s="647">
        <f t="shared" si="109"/>
        <v>0</v>
      </c>
      <c r="AK46" s="640">
        <f t="shared" si="110"/>
        <v>0</v>
      </c>
      <c r="AL46" s="643"/>
      <c r="AM46" s="644"/>
      <c r="AN46" s="644"/>
      <c r="AO46" s="647">
        <f t="shared" si="111"/>
        <v>0</v>
      </c>
      <c r="AP46" s="640">
        <f t="shared" si="112"/>
        <v>0</v>
      </c>
      <c r="AQ46" s="643"/>
      <c r="AR46" s="644"/>
      <c r="AS46" s="644"/>
      <c r="AT46" s="647">
        <f t="shared" si="113"/>
        <v>0</v>
      </c>
      <c r="AU46" s="640">
        <f t="shared" si="114"/>
        <v>0</v>
      </c>
      <c r="AV46" s="643"/>
      <c r="AW46" s="644"/>
      <c r="AX46" s="644"/>
      <c r="AY46" s="647">
        <f t="shared" si="115"/>
        <v>0</v>
      </c>
      <c r="AZ46" s="640">
        <f t="shared" si="116"/>
        <v>0</v>
      </c>
      <c r="BA46" s="643"/>
      <c r="BB46" s="644"/>
      <c r="BC46" s="644"/>
      <c r="BD46" s="647">
        <f t="shared" si="117"/>
        <v>0</v>
      </c>
      <c r="BE46" s="640">
        <f t="shared" si="118"/>
        <v>0</v>
      </c>
      <c r="BF46" s="643"/>
      <c r="BG46" s="644"/>
      <c r="BH46" s="644"/>
      <c r="BI46" s="647">
        <f t="shared" si="119"/>
        <v>0</v>
      </c>
      <c r="BJ46" s="640">
        <f t="shared" si="120"/>
        <v>0</v>
      </c>
      <c r="BK46" s="648">
        <f t="shared" si="121"/>
        <v>0</v>
      </c>
      <c r="BL46" s="648">
        <f t="shared" si="122"/>
        <v>0</v>
      </c>
      <c r="BM46" s="648">
        <f t="shared" si="123"/>
        <v>0</v>
      </c>
      <c r="BN46" s="648">
        <f t="shared" si="124"/>
        <v>0</v>
      </c>
      <c r="BO46" s="640">
        <f t="shared" si="125"/>
        <v>0</v>
      </c>
    </row>
    <row r="47" spans="1:67" ht="22.5" customHeight="1" x14ac:dyDescent="0.2">
      <c r="A47" s="646" t="str">
        <f ca="1">Translations!$A$392</f>
        <v>Transfer 5 (MM/DD/YYYY)</v>
      </c>
      <c r="B47" s="636" t="s">
        <v>2644</v>
      </c>
      <c r="C47" s="643"/>
      <c r="D47" s="644"/>
      <c r="E47" s="644"/>
      <c r="F47" s="647">
        <f t="shared" si="97"/>
        <v>0</v>
      </c>
      <c r="G47" s="640">
        <f t="shared" si="98"/>
        <v>0</v>
      </c>
      <c r="H47" s="643"/>
      <c r="I47" s="644"/>
      <c r="J47" s="644"/>
      <c r="K47" s="647">
        <f t="shared" si="99"/>
        <v>0</v>
      </c>
      <c r="L47" s="640">
        <f t="shared" si="100"/>
        <v>0</v>
      </c>
      <c r="M47" s="643"/>
      <c r="N47" s="644"/>
      <c r="O47" s="644"/>
      <c r="P47" s="647">
        <f t="shared" si="101"/>
        <v>0</v>
      </c>
      <c r="Q47" s="640">
        <f t="shared" si="102"/>
        <v>0</v>
      </c>
      <c r="R47" s="643"/>
      <c r="S47" s="644"/>
      <c r="T47" s="644"/>
      <c r="U47" s="647">
        <f t="shared" si="103"/>
        <v>0</v>
      </c>
      <c r="V47" s="640">
        <f t="shared" si="104"/>
        <v>0</v>
      </c>
      <c r="W47" s="643"/>
      <c r="X47" s="644"/>
      <c r="Y47" s="644"/>
      <c r="Z47" s="647">
        <f t="shared" si="105"/>
        <v>0</v>
      </c>
      <c r="AA47" s="640">
        <f t="shared" si="106"/>
        <v>0</v>
      </c>
      <c r="AB47" s="643"/>
      <c r="AC47" s="644"/>
      <c r="AD47" s="644"/>
      <c r="AE47" s="647">
        <f t="shared" si="107"/>
        <v>0</v>
      </c>
      <c r="AF47" s="640">
        <f t="shared" si="108"/>
        <v>0</v>
      </c>
      <c r="AG47" s="643"/>
      <c r="AH47" s="644"/>
      <c r="AI47" s="644"/>
      <c r="AJ47" s="647">
        <f t="shared" si="109"/>
        <v>0</v>
      </c>
      <c r="AK47" s="640">
        <f t="shared" si="110"/>
        <v>0</v>
      </c>
      <c r="AL47" s="643"/>
      <c r="AM47" s="644"/>
      <c r="AN47" s="644"/>
      <c r="AO47" s="647">
        <f t="shared" si="111"/>
        <v>0</v>
      </c>
      <c r="AP47" s="640">
        <f t="shared" si="112"/>
        <v>0</v>
      </c>
      <c r="AQ47" s="643"/>
      <c r="AR47" s="644"/>
      <c r="AS47" s="644"/>
      <c r="AT47" s="647">
        <f t="shared" si="113"/>
        <v>0</v>
      </c>
      <c r="AU47" s="640">
        <f t="shared" si="114"/>
        <v>0</v>
      </c>
      <c r="AV47" s="643"/>
      <c r="AW47" s="644"/>
      <c r="AX47" s="644"/>
      <c r="AY47" s="647">
        <f t="shared" si="115"/>
        <v>0</v>
      </c>
      <c r="AZ47" s="640">
        <f t="shared" si="116"/>
        <v>0</v>
      </c>
      <c r="BA47" s="643"/>
      <c r="BB47" s="644"/>
      <c r="BC47" s="644"/>
      <c r="BD47" s="647">
        <f t="shared" si="117"/>
        <v>0</v>
      </c>
      <c r="BE47" s="640">
        <f t="shared" si="118"/>
        <v>0</v>
      </c>
      <c r="BF47" s="643"/>
      <c r="BG47" s="644"/>
      <c r="BH47" s="644"/>
      <c r="BI47" s="647">
        <f t="shared" si="119"/>
        <v>0</v>
      </c>
      <c r="BJ47" s="640">
        <f t="shared" si="120"/>
        <v>0</v>
      </c>
      <c r="BK47" s="648">
        <f t="shared" si="121"/>
        <v>0</v>
      </c>
      <c r="BL47" s="648">
        <f t="shared" si="122"/>
        <v>0</v>
      </c>
      <c r="BM47" s="648">
        <f t="shared" si="123"/>
        <v>0</v>
      </c>
      <c r="BN47" s="648">
        <f t="shared" si="124"/>
        <v>0</v>
      </c>
      <c r="BO47" s="640">
        <f t="shared" si="125"/>
        <v>0</v>
      </c>
    </row>
    <row r="48" spans="1:67" ht="22.5" customHeight="1" x14ac:dyDescent="0.2">
      <c r="A48" s="645" t="str">
        <f ca="1">Translations!$A$379</f>
        <v>SSR 4: (SSR name)</v>
      </c>
      <c r="B48" s="641"/>
      <c r="C48" s="640">
        <f>SUM(C49:C53)</f>
        <v>0</v>
      </c>
      <c r="D48" s="640">
        <f t="shared" ref="D48:G48" si="126">SUM(D49:D53)</f>
        <v>0</v>
      </c>
      <c r="E48" s="640">
        <f t="shared" si="126"/>
        <v>0</v>
      </c>
      <c r="F48" s="640">
        <f t="shared" si="126"/>
        <v>0</v>
      </c>
      <c r="G48" s="640">
        <f t="shared" si="126"/>
        <v>0</v>
      </c>
      <c r="H48" s="640">
        <f>SUM(H49:H53)</f>
        <v>0</v>
      </c>
      <c r="I48" s="640">
        <f t="shared" ref="I48:L48" si="127">SUM(I49:I53)</f>
        <v>0</v>
      </c>
      <c r="J48" s="640">
        <f t="shared" si="127"/>
        <v>0</v>
      </c>
      <c r="K48" s="640">
        <f t="shared" si="127"/>
        <v>0</v>
      </c>
      <c r="L48" s="640">
        <f t="shared" si="127"/>
        <v>0</v>
      </c>
      <c r="M48" s="640">
        <f>SUM(M49:M53)</f>
        <v>0</v>
      </c>
      <c r="N48" s="640">
        <f t="shared" ref="N48:Q48" si="128">SUM(N49:N53)</f>
        <v>0</v>
      </c>
      <c r="O48" s="640">
        <f t="shared" si="128"/>
        <v>0</v>
      </c>
      <c r="P48" s="640">
        <f t="shared" si="128"/>
        <v>0</v>
      </c>
      <c r="Q48" s="640">
        <f t="shared" si="128"/>
        <v>0</v>
      </c>
      <c r="R48" s="640">
        <f>SUM(R49:R53)</f>
        <v>0</v>
      </c>
      <c r="S48" s="640">
        <f t="shared" ref="S48:V48" si="129">SUM(S49:S53)</f>
        <v>0</v>
      </c>
      <c r="T48" s="640">
        <f t="shared" si="129"/>
        <v>0</v>
      </c>
      <c r="U48" s="640">
        <f t="shared" si="129"/>
        <v>0</v>
      </c>
      <c r="V48" s="640">
        <f t="shared" si="129"/>
        <v>0</v>
      </c>
      <c r="W48" s="640">
        <f>SUM(W49:W53)</f>
        <v>0</v>
      </c>
      <c r="X48" s="640">
        <f t="shared" ref="X48:AA48" si="130">SUM(X49:X53)</f>
        <v>0</v>
      </c>
      <c r="Y48" s="640">
        <f t="shared" si="130"/>
        <v>0</v>
      </c>
      <c r="Z48" s="640">
        <f t="shared" si="130"/>
        <v>0</v>
      </c>
      <c r="AA48" s="640">
        <f t="shared" si="130"/>
        <v>0</v>
      </c>
      <c r="AB48" s="640">
        <f>SUM(AB49:AB53)</f>
        <v>0</v>
      </c>
      <c r="AC48" s="640">
        <f t="shared" ref="AC48:AF48" si="131">SUM(AC49:AC53)</f>
        <v>0</v>
      </c>
      <c r="AD48" s="640">
        <f t="shared" si="131"/>
        <v>0</v>
      </c>
      <c r="AE48" s="640">
        <f t="shared" si="131"/>
        <v>0</v>
      </c>
      <c r="AF48" s="640">
        <f t="shared" si="131"/>
        <v>0</v>
      </c>
      <c r="AG48" s="640">
        <f>SUM(AG49:AG53)</f>
        <v>0</v>
      </c>
      <c r="AH48" s="640">
        <f t="shared" ref="AH48:AK48" si="132">SUM(AH49:AH53)</f>
        <v>0</v>
      </c>
      <c r="AI48" s="640">
        <f t="shared" si="132"/>
        <v>0</v>
      </c>
      <c r="AJ48" s="640">
        <f t="shared" si="132"/>
        <v>0</v>
      </c>
      <c r="AK48" s="640">
        <f t="shared" si="132"/>
        <v>0</v>
      </c>
      <c r="AL48" s="640">
        <f>SUM(AL49:AL53)</f>
        <v>0</v>
      </c>
      <c r="AM48" s="640">
        <f t="shared" ref="AM48:AP48" si="133">SUM(AM49:AM53)</f>
        <v>0</v>
      </c>
      <c r="AN48" s="640">
        <f t="shared" si="133"/>
        <v>0</v>
      </c>
      <c r="AO48" s="640">
        <f t="shared" si="133"/>
        <v>0</v>
      </c>
      <c r="AP48" s="640">
        <f t="shared" si="133"/>
        <v>0</v>
      </c>
      <c r="AQ48" s="640">
        <f>SUM(AQ49:AQ53)</f>
        <v>0</v>
      </c>
      <c r="AR48" s="640">
        <f t="shared" ref="AR48:AU48" si="134">SUM(AR49:AR53)</f>
        <v>0</v>
      </c>
      <c r="AS48" s="640">
        <f t="shared" si="134"/>
        <v>0</v>
      </c>
      <c r="AT48" s="640">
        <f t="shared" si="134"/>
        <v>0</v>
      </c>
      <c r="AU48" s="640">
        <f t="shared" si="134"/>
        <v>0</v>
      </c>
      <c r="AV48" s="640">
        <f>SUM(AV49:AV53)</f>
        <v>0</v>
      </c>
      <c r="AW48" s="640">
        <f t="shared" ref="AW48:AZ48" si="135">SUM(AW49:AW53)</f>
        <v>0</v>
      </c>
      <c r="AX48" s="640">
        <f t="shared" si="135"/>
        <v>0</v>
      </c>
      <c r="AY48" s="640">
        <f t="shared" si="135"/>
        <v>0</v>
      </c>
      <c r="AZ48" s="640">
        <f t="shared" si="135"/>
        <v>0</v>
      </c>
      <c r="BA48" s="640">
        <f>SUM(BA49:BA53)</f>
        <v>0</v>
      </c>
      <c r="BB48" s="640">
        <f t="shared" ref="BB48:BE48" si="136">SUM(BB49:BB53)</f>
        <v>0</v>
      </c>
      <c r="BC48" s="640">
        <f t="shared" si="136"/>
        <v>0</v>
      </c>
      <c r="BD48" s="640">
        <f t="shared" si="136"/>
        <v>0</v>
      </c>
      <c r="BE48" s="640">
        <f t="shared" si="136"/>
        <v>0</v>
      </c>
      <c r="BF48" s="640">
        <f>SUM(BF49:BF53)</f>
        <v>0</v>
      </c>
      <c r="BG48" s="640">
        <f t="shared" ref="BG48:BJ48" si="137">SUM(BG49:BG53)</f>
        <v>0</v>
      </c>
      <c r="BH48" s="640">
        <f t="shared" si="137"/>
        <v>0</v>
      </c>
      <c r="BI48" s="640">
        <f t="shared" si="137"/>
        <v>0</v>
      </c>
      <c r="BJ48" s="640">
        <f t="shared" si="137"/>
        <v>0</v>
      </c>
      <c r="BK48" s="640">
        <f>SUM(BK49:BK53)</f>
        <v>0</v>
      </c>
      <c r="BL48" s="640">
        <f t="shared" ref="BL48:BO48" si="138">SUM(BL49:BL53)</f>
        <v>0</v>
      </c>
      <c r="BM48" s="640">
        <f t="shared" si="138"/>
        <v>0</v>
      </c>
      <c r="BN48" s="640">
        <f t="shared" si="138"/>
        <v>0</v>
      </c>
      <c r="BO48" s="640">
        <f t="shared" si="138"/>
        <v>0</v>
      </c>
    </row>
    <row r="49" spans="1:67" ht="22.5" customHeight="1" x14ac:dyDescent="0.2">
      <c r="A49" s="646" t="str">
        <f ca="1">Translations!$A$388</f>
        <v>Transfer 1 (MM/DD/YYYY)</v>
      </c>
      <c r="B49" s="636" t="s">
        <v>2644</v>
      </c>
      <c r="C49" s="643"/>
      <c r="D49" s="644"/>
      <c r="E49" s="644"/>
      <c r="F49" s="647"/>
      <c r="G49" s="640">
        <f>+C49-E49+F49</f>
        <v>0</v>
      </c>
      <c r="H49" s="643"/>
      <c r="I49" s="644"/>
      <c r="J49" s="644"/>
      <c r="K49" s="647">
        <f>I49-J49</f>
        <v>0</v>
      </c>
      <c r="L49" s="640">
        <f>G49+H49-J49+K49</f>
        <v>0</v>
      </c>
      <c r="M49" s="643"/>
      <c r="N49" s="644"/>
      <c r="O49" s="644"/>
      <c r="P49" s="647">
        <f>N49-O49</f>
        <v>0</v>
      </c>
      <c r="Q49" s="640">
        <f>L49+M49-O49+P49</f>
        <v>0</v>
      </c>
      <c r="R49" s="643"/>
      <c r="S49" s="644"/>
      <c r="T49" s="644"/>
      <c r="U49" s="647">
        <f>S49-T49</f>
        <v>0</v>
      </c>
      <c r="V49" s="640">
        <f>Q49+R49-T49+U49</f>
        <v>0</v>
      </c>
      <c r="W49" s="643"/>
      <c r="X49" s="644"/>
      <c r="Y49" s="644"/>
      <c r="Z49" s="647">
        <f>X49-Y49</f>
        <v>0</v>
      </c>
      <c r="AA49" s="640">
        <f>V49+W49-Y49+Z49</f>
        <v>0</v>
      </c>
      <c r="AB49" s="643"/>
      <c r="AC49" s="644"/>
      <c r="AD49" s="644"/>
      <c r="AE49" s="647">
        <f>AC49-AD49</f>
        <v>0</v>
      </c>
      <c r="AF49" s="640">
        <f>AA49+AB49-AD49+AE49</f>
        <v>0</v>
      </c>
      <c r="AG49" s="643"/>
      <c r="AH49" s="644"/>
      <c r="AI49" s="644"/>
      <c r="AJ49" s="647">
        <f>AH49-AI49</f>
        <v>0</v>
      </c>
      <c r="AK49" s="640">
        <f>AF49+AG49-AI49+AJ49</f>
        <v>0</v>
      </c>
      <c r="AL49" s="643"/>
      <c r="AM49" s="644"/>
      <c r="AN49" s="644"/>
      <c r="AO49" s="647">
        <f>AM49-AN49</f>
        <v>0</v>
      </c>
      <c r="AP49" s="640">
        <f>AK49+AL49-AN49+AO49</f>
        <v>0</v>
      </c>
      <c r="AQ49" s="643"/>
      <c r="AR49" s="644"/>
      <c r="AS49" s="644"/>
      <c r="AT49" s="647">
        <f>AR49-AS49</f>
        <v>0</v>
      </c>
      <c r="AU49" s="640">
        <f>AP49+AQ49-AS49+AT49</f>
        <v>0</v>
      </c>
      <c r="AV49" s="643"/>
      <c r="AW49" s="644"/>
      <c r="AX49" s="644"/>
      <c r="AY49" s="647">
        <f>AW49-AX49</f>
        <v>0</v>
      </c>
      <c r="AZ49" s="640">
        <f>AU49+AV49-AX49+AY49</f>
        <v>0</v>
      </c>
      <c r="BA49" s="643"/>
      <c r="BB49" s="644"/>
      <c r="BC49" s="644"/>
      <c r="BD49" s="647">
        <f>BB49-BC49</f>
        <v>0</v>
      </c>
      <c r="BE49" s="640">
        <f>AZ49+BA49-BC49+BD49</f>
        <v>0</v>
      </c>
      <c r="BF49" s="643"/>
      <c r="BG49" s="644"/>
      <c r="BH49" s="644"/>
      <c r="BI49" s="647">
        <f>BG49-BH49</f>
        <v>0</v>
      </c>
      <c r="BJ49" s="640">
        <f>BE49+BF49-BH49+BI49</f>
        <v>0</v>
      </c>
      <c r="BK49" s="648">
        <f>C49+H49+M49+R49+W49+AB49+AG49+AL49+AQ49+AV49+BA49+BF49</f>
        <v>0</v>
      </c>
      <c r="BL49" s="648">
        <f>D49+I49+N49+S49+X49+AC49+AH49+AM49+AR49+AW49+BB49+BG49</f>
        <v>0</v>
      </c>
      <c r="BM49" s="648">
        <f>E49+J49+O49+T49+Y49+AD49+AI49+AN49+AS49+AX49+BC49+BH49</f>
        <v>0</v>
      </c>
      <c r="BN49" s="648">
        <f>F49+K49+P49+U49+Z49+AE49+AJ49+AO49+AT49+AY49+BD49+BI49</f>
        <v>0</v>
      </c>
      <c r="BO49" s="640">
        <f>BK49-BM49+BN49</f>
        <v>0</v>
      </c>
    </row>
    <row r="50" spans="1:67" ht="22.5" customHeight="1" x14ac:dyDescent="0.2">
      <c r="A50" s="646" t="str">
        <f ca="1">Translations!$A$389</f>
        <v>Transfer 2 (MM/DD/YYYY)</v>
      </c>
      <c r="B50" s="636" t="s">
        <v>2644</v>
      </c>
      <c r="C50" s="643"/>
      <c r="D50" s="644"/>
      <c r="E50" s="644"/>
      <c r="F50" s="647">
        <f t="shared" ref="F50:F53" si="139">D50-E50</f>
        <v>0</v>
      </c>
      <c r="G50" s="640">
        <f t="shared" ref="G50:G53" si="140">+C50-E50+F50</f>
        <v>0</v>
      </c>
      <c r="H50" s="643"/>
      <c r="I50" s="644"/>
      <c r="J50" s="644"/>
      <c r="K50" s="647">
        <f t="shared" ref="K50:K53" si="141">I50-J50</f>
        <v>0</v>
      </c>
      <c r="L50" s="640">
        <f t="shared" ref="L50:L53" si="142">G50+H50-J50+K50</f>
        <v>0</v>
      </c>
      <c r="M50" s="643"/>
      <c r="N50" s="644"/>
      <c r="O50" s="644"/>
      <c r="P50" s="647">
        <f t="shared" ref="P50:P53" si="143">N50-O50</f>
        <v>0</v>
      </c>
      <c r="Q50" s="640">
        <f t="shared" ref="Q50:Q53" si="144">L50+M50-O50+P50</f>
        <v>0</v>
      </c>
      <c r="R50" s="643"/>
      <c r="S50" s="644"/>
      <c r="T50" s="644"/>
      <c r="U50" s="647">
        <f t="shared" ref="U50:U53" si="145">S50-T50</f>
        <v>0</v>
      </c>
      <c r="V50" s="640">
        <f t="shared" ref="V50:V53" si="146">Q50+R50-T50+U50</f>
        <v>0</v>
      </c>
      <c r="W50" s="643"/>
      <c r="X50" s="644"/>
      <c r="Y50" s="644"/>
      <c r="Z50" s="647">
        <f t="shared" ref="Z50:Z53" si="147">X50-Y50</f>
        <v>0</v>
      </c>
      <c r="AA50" s="640">
        <f t="shared" ref="AA50:AA53" si="148">V50+W50-Y50+Z50</f>
        <v>0</v>
      </c>
      <c r="AB50" s="643"/>
      <c r="AC50" s="644"/>
      <c r="AD50" s="644"/>
      <c r="AE50" s="647">
        <f t="shared" ref="AE50:AE53" si="149">AC50-AD50</f>
        <v>0</v>
      </c>
      <c r="AF50" s="640">
        <f t="shared" ref="AF50:AF53" si="150">AA50+AB50-AD50+AE50</f>
        <v>0</v>
      </c>
      <c r="AG50" s="643"/>
      <c r="AH50" s="644"/>
      <c r="AI50" s="644"/>
      <c r="AJ50" s="647">
        <f t="shared" ref="AJ50:AJ53" si="151">AH50-AI50</f>
        <v>0</v>
      </c>
      <c r="AK50" s="640">
        <f t="shared" ref="AK50:AK53" si="152">AF50+AG50-AI50+AJ50</f>
        <v>0</v>
      </c>
      <c r="AL50" s="643"/>
      <c r="AM50" s="644"/>
      <c r="AN50" s="644"/>
      <c r="AO50" s="647">
        <f t="shared" ref="AO50:AO53" si="153">AM50-AN50</f>
        <v>0</v>
      </c>
      <c r="AP50" s="640">
        <f t="shared" ref="AP50:AP53" si="154">AK50+AL50-AN50+AO50</f>
        <v>0</v>
      </c>
      <c r="AQ50" s="643"/>
      <c r="AR50" s="644"/>
      <c r="AS50" s="644"/>
      <c r="AT50" s="647">
        <f t="shared" ref="AT50:AT53" si="155">AR50-AS50</f>
        <v>0</v>
      </c>
      <c r="AU50" s="640">
        <f t="shared" ref="AU50:AU53" si="156">AP50+AQ50-AS50+AT50</f>
        <v>0</v>
      </c>
      <c r="AV50" s="643"/>
      <c r="AW50" s="644"/>
      <c r="AX50" s="644"/>
      <c r="AY50" s="647">
        <f t="shared" ref="AY50:AY53" si="157">AW50-AX50</f>
        <v>0</v>
      </c>
      <c r="AZ50" s="640">
        <f t="shared" ref="AZ50:AZ53" si="158">AU50+AV50-AX50+AY50</f>
        <v>0</v>
      </c>
      <c r="BA50" s="643"/>
      <c r="BB50" s="644"/>
      <c r="BC50" s="644"/>
      <c r="BD50" s="647">
        <f t="shared" ref="BD50:BD53" si="159">BB50-BC50</f>
        <v>0</v>
      </c>
      <c r="BE50" s="640">
        <f t="shared" ref="BE50:BE53" si="160">AZ50+BA50-BC50+BD50</f>
        <v>0</v>
      </c>
      <c r="BF50" s="643"/>
      <c r="BG50" s="644"/>
      <c r="BH50" s="644"/>
      <c r="BI50" s="647">
        <f t="shared" ref="BI50:BI53" si="161">BG50-BH50</f>
        <v>0</v>
      </c>
      <c r="BJ50" s="640">
        <f t="shared" ref="BJ50:BJ53" si="162">BE50+BF50-BH50+BI50</f>
        <v>0</v>
      </c>
      <c r="BK50" s="648">
        <f t="shared" ref="BK50:BK53" si="163">C50+H50+M50+R50+W50+AB50+AG50+AL50+AQ50+AV50+BA50+BF50</f>
        <v>0</v>
      </c>
      <c r="BL50" s="648">
        <f t="shared" ref="BL50:BL53" si="164">D50+I50+N50+S50+X50+AC50+AH50+AM50+AR50+AW50+BB50+BG50</f>
        <v>0</v>
      </c>
      <c r="BM50" s="648">
        <f t="shared" ref="BM50:BM53" si="165">E50+J50+O50+T50+Y50+AD50+AI50+AN50+AS50+AX50+BC50+BH50</f>
        <v>0</v>
      </c>
      <c r="BN50" s="648">
        <f t="shared" ref="BN50:BN53" si="166">F50+K50+P50+U50+Z50+AE50+AJ50+AO50+AT50+AY50+BD50+BI50</f>
        <v>0</v>
      </c>
      <c r="BO50" s="640">
        <f t="shared" ref="BO50:BO53" si="167">BK50-BM50+BN50</f>
        <v>0</v>
      </c>
    </row>
    <row r="51" spans="1:67" ht="22.5" customHeight="1" x14ac:dyDescent="0.2">
      <c r="A51" s="646" t="str">
        <f ca="1">Translations!$A$390</f>
        <v>Transfer 3 (MM/DD/YYYY)</v>
      </c>
      <c r="B51" s="636" t="s">
        <v>2644</v>
      </c>
      <c r="C51" s="643"/>
      <c r="D51" s="644"/>
      <c r="E51" s="644"/>
      <c r="F51" s="647">
        <f t="shared" si="139"/>
        <v>0</v>
      </c>
      <c r="G51" s="640">
        <f t="shared" si="140"/>
        <v>0</v>
      </c>
      <c r="H51" s="643"/>
      <c r="I51" s="644"/>
      <c r="J51" s="644"/>
      <c r="K51" s="647">
        <f t="shared" si="141"/>
        <v>0</v>
      </c>
      <c r="L51" s="640">
        <f t="shared" si="142"/>
        <v>0</v>
      </c>
      <c r="M51" s="643"/>
      <c r="N51" s="644"/>
      <c r="O51" s="644"/>
      <c r="P51" s="647">
        <f t="shared" si="143"/>
        <v>0</v>
      </c>
      <c r="Q51" s="640">
        <f t="shared" si="144"/>
        <v>0</v>
      </c>
      <c r="R51" s="643"/>
      <c r="S51" s="644"/>
      <c r="T51" s="644"/>
      <c r="U51" s="647">
        <f t="shared" si="145"/>
        <v>0</v>
      </c>
      <c r="V51" s="640">
        <f t="shared" si="146"/>
        <v>0</v>
      </c>
      <c r="W51" s="643"/>
      <c r="X51" s="644"/>
      <c r="Y51" s="644"/>
      <c r="Z51" s="647">
        <f t="shared" si="147"/>
        <v>0</v>
      </c>
      <c r="AA51" s="640">
        <f t="shared" si="148"/>
        <v>0</v>
      </c>
      <c r="AB51" s="643"/>
      <c r="AC51" s="644"/>
      <c r="AD51" s="644"/>
      <c r="AE51" s="647">
        <f t="shared" si="149"/>
        <v>0</v>
      </c>
      <c r="AF51" s="640">
        <f t="shared" si="150"/>
        <v>0</v>
      </c>
      <c r="AG51" s="643"/>
      <c r="AH51" s="644"/>
      <c r="AI51" s="644"/>
      <c r="AJ51" s="647">
        <f t="shared" si="151"/>
        <v>0</v>
      </c>
      <c r="AK51" s="640">
        <f t="shared" si="152"/>
        <v>0</v>
      </c>
      <c r="AL51" s="643"/>
      <c r="AM51" s="644"/>
      <c r="AN51" s="644"/>
      <c r="AO51" s="647">
        <f t="shared" si="153"/>
        <v>0</v>
      </c>
      <c r="AP51" s="640">
        <f t="shared" si="154"/>
        <v>0</v>
      </c>
      <c r="AQ51" s="643"/>
      <c r="AR51" s="644"/>
      <c r="AS51" s="644"/>
      <c r="AT51" s="647">
        <f t="shared" si="155"/>
        <v>0</v>
      </c>
      <c r="AU51" s="640">
        <f t="shared" si="156"/>
        <v>0</v>
      </c>
      <c r="AV51" s="643"/>
      <c r="AW51" s="644"/>
      <c r="AX51" s="644"/>
      <c r="AY51" s="647">
        <f t="shared" si="157"/>
        <v>0</v>
      </c>
      <c r="AZ51" s="640">
        <f t="shared" si="158"/>
        <v>0</v>
      </c>
      <c r="BA51" s="643"/>
      <c r="BB51" s="644"/>
      <c r="BC51" s="644"/>
      <c r="BD51" s="647">
        <f t="shared" si="159"/>
        <v>0</v>
      </c>
      <c r="BE51" s="640">
        <f t="shared" si="160"/>
        <v>0</v>
      </c>
      <c r="BF51" s="643"/>
      <c r="BG51" s="644"/>
      <c r="BH51" s="644"/>
      <c r="BI51" s="647">
        <f t="shared" si="161"/>
        <v>0</v>
      </c>
      <c r="BJ51" s="640">
        <f t="shared" si="162"/>
        <v>0</v>
      </c>
      <c r="BK51" s="648">
        <f t="shared" si="163"/>
        <v>0</v>
      </c>
      <c r="BL51" s="648">
        <f t="shared" si="164"/>
        <v>0</v>
      </c>
      <c r="BM51" s="648">
        <f t="shared" si="165"/>
        <v>0</v>
      </c>
      <c r="BN51" s="648">
        <f t="shared" si="166"/>
        <v>0</v>
      </c>
      <c r="BO51" s="640">
        <f t="shared" si="167"/>
        <v>0</v>
      </c>
    </row>
    <row r="52" spans="1:67" ht="22.5" customHeight="1" x14ac:dyDescent="0.2">
      <c r="A52" s="646" t="str">
        <f ca="1">Translations!$A$391</f>
        <v>Transfer 4 (MM/DD/YYYY)</v>
      </c>
      <c r="B52" s="636" t="s">
        <v>2644</v>
      </c>
      <c r="C52" s="643"/>
      <c r="D52" s="644"/>
      <c r="E52" s="644"/>
      <c r="F52" s="647">
        <f t="shared" si="139"/>
        <v>0</v>
      </c>
      <c r="G52" s="640">
        <f t="shared" si="140"/>
        <v>0</v>
      </c>
      <c r="H52" s="643"/>
      <c r="I52" s="644"/>
      <c r="J52" s="644"/>
      <c r="K52" s="647">
        <f t="shared" si="141"/>
        <v>0</v>
      </c>
      <c r="L52" s="640">
        <f t="shared" si="142"/>
        <v>0</v>
      </c>
      <c r="M52" s="643"/>
      <c r="N52" s="644"/>
      <c r="O52" s="644"/>
      <c r="P52" s="647">
        <f t="shared" si="143"/>
        <v>0</v>
      </c>
      <c r="Q52" s="640">
        <f t="shared" si="144"/>
        <v>0</v>
      </c>
      <c r="R52" s="643"/>
      <c r="S52" s="644"/>
      <c r="T52" s="644"/>
      <c r="U52" s="647">
        <f t="shared" si="145"/>
        <v>0</v>
      </c>
      <c r="V52" s="640">
        <f t="shared" si="146"/>
        <v>0</v>
      </c>
      <c r="W52" s="643"/>
      <c r="X52" s="644"/>
      <c r="Y52" s="644"/>
      <c r="Z52" s="647">
        <f t="shared" si="147"/>
        <v>0</v>
      </c>
      <c r="AA52" s="640">
        <f t="shared" si="148"/>
        <v>0</v>
      </c>
      <c r="AB52" s="643"/>
      <c r="AC52" s="644"/>
      <c r="AD52" s="644"/>
      <c r="AE52" s="647">
        <f t="shared" si="149"/>
        <v>0</v>
      </c>
      <c r="AF52" s="640">
        <f t="shared" si="150"/>
        <v>0</v>
      </c>
      <c r="AG52" s="643"/>
      <c r="AH52" s="644"/>
      <c r="AI52" s="644"/>
      <c r="AJ52" s="647">
        <f t="shared" si="151"/>
        <v>0</v>
      </c>
      <c r="AK52" s="640">
        <f t="shared" si="152"/>
        <v>0</v>
      </c>
      <c r="AL52" s="643"/>
      <c r="AM52" s="644"/>
      <c r="AN52" s="644"/>
      <c r="AO52" s="647">
        <f t="shared" si="153"/>
        <v>0</v>
      </c>
      <c r="AP52" s="640">
        <f t="shared" si="154"/>
        <v>0</v>
      </c>
      <c r="AQ52" s="643"/>
      <c r="AR52" s="644"/>
      <c r="AS52" s="644"/>
      <c r="AT52" s="647">
        <f t="shared" si="155"/>
        <v>0</v>
      </c>
      <c r="AU52" s="640">
        <f t="shared" si="156"/>
        <v>0</v>
      </c>
      <c r="AV52" s="643"/>
      <c r="AW52" s="644"/>
      <c r="AX52" s="644"/>
      <c r="AY52" s="647">
        <f t="shared" si="157"/>
        <v>0</v>
      </c>
      <c r="AZ52" s="640">
        <f t="shared" si="158"/>
        <v>0</v>
      </c>
      <c r="BA52" s="643"/>
      <c r="BB52" s="644"/>
      <c r="BC52" s="644"/>
      <c r="BD52" s="647">
        <f t="shared" si="159"/>
        <v>0</v>
      </c>
      <c r="BE52" s="640">
        <f t="shared" si="160"/>
        <v>0</v>
      </c>
      <c r="BF52" s="643"/>
      <c r="BG52" s="644"/>
      <c r="BH52" s="644"/>
      <c r="BI52" s="647">
        <f t="shared" si="161"/>
        <v>0</v>
      </c>
      <c r="BJ52" s="640">
        <f t="shared" si="162"/>
        <v>0</v>
      </c>
      <c r="BK52" s="648">
        <f t="shared" si="163"/>
        <v>0</v>
      </c>
      <c r="BL52" s="648">
        <f t="shared" si="164"/>
        <v>0</v>
      </c>
      <c r="BM52" s="648">
        <f t="shared" si="165"/>
        <v>0</v>
      </c>
      <c r="BN52" s="648">
        <f t="shared" si="166"/>
        <v>0</v>
      </c>
      <c r="BO52" s="640">
        <f t="shared" si="167"/>
        <v>0</v>
      </c>
    </row>
    <row r="53" spans="1:67" ht="22.5" customHeight="1" x14ac:dyDescent="0.2">
      <c r="A53" s="646" t="str">
        <f ca="1">Translations!$A$392</f>
        <v>Transfer 5 (MM/DD/YYYY)</v>
      </c>
      <c r="B53" s="636" t="s">
        <v>2644</v>
      </c>
      <c r="C53" s="643"/>
      <c r="D53" s="644"/>
      <c r="E53" s="644"/>
      <c r="F53" s="647">
        <f t="shared" si="139"/>
        <v>0</v>
      </c>
      <c r="G53" s="640">
        <f t="shared" si="140"/>
        <v>0</v>
      </c>
      <c r="H53" s="643"/>
      <c r="I53" s="644"/>
      <c r="J53" s="644"/>
      <c r="K53" s="647">
        <f t="shared" si="141"/>
        <v>0</v>
      </c>
      <c r="L53" s="640">
        <f t="shared" si="142"/>
        <v>0</v>
      </c>
      <c r="M53" s="643"/>
      <c r="N53" s="644"/>
      <c r="O53" s="644"/>
      <c r="P53" s="647">
        <f t="shared" si="143"/>
        <v>0</v>
      </c>
      <c r="Q53" s="640">
        <f t="shared" si="144"/>
        <v>0</v>
      </c>
      <c r="R53" s="643"/>
      <c r="S53" s="644"/>
      <c r="T53" s="644"/>
      <c r="U53" s="647">
        <f t="shared" si="145"/>
        <v>0</v>
      </c>
      <c r="V53" s="640">
        <f t="shared" si="146"/>
        <v>0</v>
      </c>
      <c r="W53" s="643"/>
      <c r="X53" s="644"/>
      <c r="Y53" s="644"/>
      <c r="Z53" s="647">
        <f t="shared" si="147"/>
        <v>0</v>
      </c>
      <c r="AA53" s="640">
        <f t="shared" si="148"/>
        <v>0</v>
      </c>
      <c r="AB53" s="643"/>
      <c r="AC53" s="644"/>
      <c r="AD53" s="644"/>
      <c r="AE53" s="647">
        <f t="shared" si="149"/>
        <v>0</v>
      </c>
      <c r="AF53" s="640">
        <f t="shared" si="150"/>
        <v>0</v>
      </c>
      <c r="AG53" s="643"/>
      <c r="AH53" s="644"/>
      <c r="AI53" s="644"/>
      <c r="AJ53" s="647">
        <f t="shared" si="151"/>
        <v>0</v>
      </c>
      <c r="AK53" s="640">
        <f t="shared" si="152"/>
        <v>0</v>
      </c>
      <c r="AL53" s="643"/>
      <c r="AM53" s="644"/>
      <c r="AN53" s="644"/>
      <c r="AO53" s="647">
        <f t="shared" si="153"/>
        <v>0</v>
      </c>
      <c r="AP53" s="640">
        <f t="shared" si="154"/>
        <v>0</v>
      </c>
      <c r="AQ53" s="643"/>
      <c r="AR53" s="644"/>
      <c r="AS53" s="644"/>
      <c r="AT53" s="647">
        <f t="shared" si="155"/>
        <v>0</v>
      </c>
      <c r="AU53" s="640">
        <f t="shared" si="156"/>
        <v>0</v>
      </c>
      <c r="AV53" s="643"/>
      <c r="AW53" s="644"/>
      <c r="AX53" s="644"/>
      <c r="AY53" s="647">
        <f t="shared" si="157"/>
        <v>0</v>
      </c>
      <c r="AZ53" s="640">
        <f t="shared" si="158"/>
        <v>0</v>
      </c>
      <c r="BA53" s="643"/>
      <c r="BB53" s="644"/>
      <c r="BC53" s="644"/>
      <c r="BD53" s="647">
        <f t="shared" si="159"/>
        <v>0</v>
      </c>
      <c r="BE53" s="640">
        <f t="shared" si="160"/>
        <v>0</v>
      </c>
      <c r="BF53" s="643"/>
      <c r="BG53" s="644"/>
      <c r="BH53" s="644"/>
      <c r="BI53" s="647">
        <f t="shared" si="161"/>
        <v>0</v>
      </c>
      <c r="BJ53" s="640">
        <f t="shared" si="162"/>
        <v>0</v>
      </c>
      <c r="BK53" s="648">
        <f t="shared" si="163"/>
        <v>0</v>
      </c>
      <c r="BL53" s="648">
        <f t="shared" si="164"/>
        <v>0</v>
      </c>
      <c r="BM53" s="648">
        <f t="shared" si="165"/>
        <v>0</v>
      </c>
      <c r="BN53" s="648">
        <f t="shared" si="166"/>
        <v>0</v>
      </c>
      <c r="BO53" s="640">
        <f t="shared" si="167"/>
        <v>0</v>
      </c>
    </row>
    <row r="54" spans="1:67" ht="22.5" customHeight="1" x14ac:dyDescent="0.2">
      <c r="A54" s="645" t="str">
        <f ca="1">Translations!$A$380</f>
        <v>SSR 5: (SSR name)</v>
      </c>
      <c r="B54" s="641"/>
      <c r="C54" s="640">
        <f>SUM(C55:C59)</f>
        <v>0</v>
      </c>
      <c r="D54" s="640">
        <f t="shared" ref="D54:G54" si="168">SUM(D55:D59)</f>
        <v>0</v>
      </c>
      <c r="E54" s="640">
        <f t="shared" si="168"/>
        <v>0</v>
      </c>
      <c r="F54" s="640">
        <f t="shared" si="168"/>
        <v>0</v>
      </c>
      <c r="G54" s="640">
        <f t="shared" si="168"/>
        <v>0</v>
      </c>
      <c r="H54" s="640">
        <f>SUM(H55:H59)</f>
        <v>0</v>
      </c>
      <c r="I54" s="640">
        <f t="shared" ref="I54:L54" si="169">SUM(I55:I59)</f>
        <v>0</v>
      </c>
      <c r="J54" s="640">
        <f t="shared" si="169"/>
        <v>0</v>
      </c>
      <c r="K54" s="640">
        <f t="shared" si="169"/>
        <v>0</v>
      </c>
      <c r="L54" s="640">
        <f t="shared" si="169"/>
        <v>0</v>
      </c>
      <c r="M54" s="640">
        <f>SUM(M55:M59)</f>
        <v>0</v>
      </c>
      <c r="N54" s="640">
        <f t="shared" ref="N54:Q54" si="170">SUM(N55:N59)</f>
        <v>0</v>
      </c>
      <c r="O54" s="640">
        <f t="shared" si="170"/>
        <v>0</v>
      </c>
      <c r="P54" s="640">
        <f t="shared" si="170"/>
        <v>0</v>
      </c>
      <c r="Q54" s="640">
        <f t="shared" si="170"/>
        <v>0</v>
      </c>
      <c r="R54" s="640">
        <f>SUM(R55:R59)</f>
        <v>0</v>
      </c>
      <c r="S54" s="640">
        <f t="shared" ref="S54:V54" si="171">SUM(S55:S59)</f>
        <v>0</v>
      </c>
      <c r="T54" s="640">
        <f t="shared" si="171"/>
        <v>0</v>
      </c>
      <c r="U54" s="640">
        <f t="shared" si="171"/>
        <v>0</v>
      </c>
      <c r="V54" s="640">
        <f t="shared" si="171"/>
        <v>0</v>
      </c>
      <c r="W54" s="640">
        <f>SUM(W55:W59)</f>
        <v>0</v>
      </c>
      <c r="X54" s="640">
        <f t="shared" ref="X54:AA54" si="172">SUM(X55:X59)</f>
        <v>0</v>
      </c>
      <c r="Y54" s="640">
        <f t="shared" si="172"/>
        <v>0</v>
      </c>
      <c r="Z54" s="640">
        <f t="shared" si="172"/>
        <v>0</v>
      </c>
      <c r="AA54" s="640">
        <f t="shared" si="172"/>
        <v>0</v>
      </c>
      <c r="AB54" s="640">
        <f>SUM(AB55:AB59)</f>
        <v>0</v>
      </c>
      <c r="AC54" s="640">
        <f t="shared" ref="AC54:AF54" si="173">SUM(AC55:AC59)</f>
        <v>0</v>
      </c>
      <c r="AD54" s="640">
        <f t="shared" si="173"/>
        <v>0</v>
      </c>
      <c r="AE54" s="640">
        <f t="shared" si="173"/>
        <v>0</v>
      </c>
      <c r="AF54" s="640">
        <f t="shared" si="173"/>
        <v>0</v>
      </c>
      <c r="AG54" s="640">
        <f>SUM(AG55:AG59)</f>
        <v>0</v>
      </c>
      <c r="AH54" s="640">
        <f t="shared" ref="AH54:AK54" si="174">SUM(AH55:AH59)</f>
        <v>0</v>
      </c>
      <c r="AI54" s="640">
        <f t="shared" si="174"/>
        <v>0</v>
      </c>
      <c r="AJ54" s="640">
        <f t="shared" si="174"/>
        <v>0</v>
      </c>
      <c r="AK54" s="640">
        <f t="shared" si="174"/>
        <v>0</v>
      </c>
      <c r="AL54" s="640">
        <f>SUM(AL55:AL59)</f>
        <v>0</v>
      </c>
      <c r="AM54" s="640">
        <f t="shared" ref="AM54:AP54" si="175">SUM(AM55:AM59)</f>
        <v>0</v>
      </c>
      <c r="AN54" s="640">
        <f t="shared" si="175"/>
        <v>0</v>
      </c>
      <c r="AO54" s="640">
        <f t="shared" si="175"/>
        <v>0</v>
      </c>
      <c r="AP54" s="640">
        <f t="shared" si="175"/>
        <v>0</v>
      </c>
      <c r="AQ54" s="640">
        <f>SUM(AQ55:AQ59)</f>
        <v>0</v>
      </c>
      <c r="AR54" s="640">
        <f t="shared" ref="AR54:AU54" si="176">SUM(AR55:AR59)</f>
        <v>0</v>
      </c>
      <c r="AS54" s="640">
        <f t="shared" si="176"/>
        <v>0</v>
      </c>
      <c r="AT54" s="640">
        <f t="shared" si="176"/>
        <v>0</v>
      </c>
      <c r="AU54" s="640">
        <f t="shared" si="176"/>
        <v>0</v>
      </c>
      <c r="AV54" s="640">
        <f>SUM(AV55:AV59)</f>
        <v>0</v>
      </c>
      <c r="AW54" s="640">
        <f t="shared" ref="AW54:AZ54" si="177">SUM(AW55:AW59)</f>
        <v>0</v>
      </c>
      <c r="AX54" s="640">
        <f t="shared" si="177"/>
        <v>0</v>
      </c>
      <c r="AY54" s="640">
        <f t="shared" si="177"/>
        <v>0</v>
      </c>
      <c r="AZ54" s="640">
        <f t="shared" si="177"/>
        <v>0</v>
      </c>
      <c r="BA54" s="640">
        <f>SUM(BA55:BA59)</f>
        <v>0</v>
      </c>
      <c r="BB54" s="640">
        <f t="shared" ref="BB54:BE54" si="178">SUM(BB55:BB59)</f>
        <v>0</v>
      </c>
      <c r="BC54" s="640">
        <f t="shared" si="178"/>
        <v>0</v>
      </c>
      <c r="BD54" s="640">
        <f t="shared" si="178"/>
        <v>0</v>
      </c>
      <c r="BE54" s="640">
        <f t="shared" si="178"/>
        <v>0</v>
      </c>
      <c r="BF54" s="640">
        <f>SUM(BF55:BF59)</f>
        <v>0</v>
      </c>
      <c r="BG54" s="640">
        <f t="shared" ref="BG54:BJ54" si="179">SUM(BG55:BG59)</f>
        <v>0</v>
      </c>
      <c r="BH54" s="640">
        <f t="shared" si="179"/>
        <v>0</v>
      </c>
      <c r="BI54" s="640">
        <f t="shared" si="179"/>
        <v>0</v>
      </c>
      <c r="BJ54" s="640">
        <f t="shared" si="179"/>
        <v>0</v>
      </c>
      <c r="BK54" s="640">
        <f>SUM(BK55:BK59)</f>
        <v>0</v>
      </c>
      <c r="BL54" s="640">
        <f t="shared" ref="BL54:BO54" si="180">SUM(BL55:BL59)</f>
        <v>0</v>
      </c>
      <c r="BM54" s="640">
        <f t="shared" si="180"/>
        <v>0</v>
      </c>
      <c r="BN54" s="640">
        <f t="shared" si="180"/>
        <v>0</v>
      </c>
      <c r="BO54" s="640">
        <f t="shared" si="180"/>
        <v>0</v>
      </c>
    </row>
    <row r="55" spans="1:67" ht="22.5" customHeight="1" x14ac:dyDescent="0.2">
      <c r="A55" s="646" t="str">
        <f ca="1">Translations!$A$388</f>
        <v>Transfer 1 (MM/DD/YYYY)</v>
      </c>
      <c r="B55" s="636" t="s">
        <v>2644</v>
      </c>
      <c r="C55" s="643"/>
      <c r="D55" s="644"/>
      <c r="E55" s="644"/>
      <c r="F55" s="647"/>
      <c r="G55" s="640">
        <f>+C55-E55+F55</f>
        <v>0</v>
      </c>
      <c r="H55" s="643"/>
      <c r="I55" s="644"/>
      <c r="J55" s="644"/>
      <c r="K55" s="647">
        <f>I55-J55</f>
        <v>0</v>
      </c>
      <c r="L55" s="640">
        <f>G55+H55-J55+K55</f>
        <v>0</v>
      </c>
      <c r="M55" s="643"/>
      <c r="N55" s="644"/>
      <c r="O55" s="644"/>
      <c r="P55" s="647">
        <f>N55-O55</f>
        <v>0</v>
      </c>
      <c r="Q55" s="640">
        <f>L55+M55-O55+P55</f>
        <v>0</v>
      </c>
      <c r="R55" s="643"/>
      <c r="S55" s="644"/>
      <c r="T55" s="644"/>
      <c r="U55" s="647">
        <f>S55-T55</f>
        <v>0</v>
      </c>
      <c r="V55" s="640">
        <f>Q55+R55-T55+U55</f>
        <v>0</v>
      </c>
      <c r="W55" s="643"/>
      <c r="X55" s="644"/>
      <c r="Y55" s="644"/>
      <c r="Z55" s="647">
        <f>X55-Y55</f>
        <v>0</v>
      </c>
      <c r="AA55" s="640">
        <f>V55+W55-Y55+Z55</f>
        <v>0</v>
      </c>
      <c r="AB55" s="643"/>
      <c r="AC55" s="644"/>
      <c r="AD55" s="644"/>
      <c r="AE55" s="647">
        <f>AC55-AD55</f>
        <v>0</v>
      </c>
      <c r="AF55" s="640">
        <f>AA55+AB55-AD55+AE55</f>
        <v>0</v>
      </c>
      <c r="AG55" s="643"/>
      <c r="AH55" s="644"/>
      <c r="AI55" s="644"/>
      <c r="AJ55" s="647">
        <f>AH55-AI55</f>
        <v>0</v>
      </c>
      <c r="AK55" s="640">
        <f>AF55+AG55-AI55+AJ55</f>
        <v>0</v>
      </c>
      <c r="AL55" s="643"/>
      <c r="AM55" s="644"/>
      <c r="AN55" s="644"/>
      <c r="AO55" s="647">
        <f>AM55-AN55</f>
        <v>0</v>
      </c>
      <c r="AP55" s="640">
        <f>AK55+AL55-AN55+AO55</f>
        <v>0</v>
      </c>
      <c r="AQ55" s="643"/>
      <c r="AR55" s="644"/>
      <c r="AS55" s="644"/>
      <c r="AT55" s="647">
        <f>AR55-AS55</f>
        <v>0</v>
      </c>
      <c r="AU55" s="640">
        <f>AP55+AQ55-AS55+AT55</f>
        <v>0</v>
      </c>
      <c r="AV55" s="643"/>
      <c r="AW55" s="644"/>
      <c r="AX55" s="644"/>
      <c r="AY55" s="647">
        <f>AW55-AX55</f>
        <v>0</v>
      </c>
      <c r="AZ55" s="640">
        <f>AU55+AV55-AX55+AY55</f>
        <v>0</v>
      </c>
      <c r="BA55" s="643"/>
      <c r="BB55" s="644"/>
      <c r="BC55" s="644"/>
      <c r="BD55" s="647">
        <f>BB55-BC55</f>
        <v>0</v>
      </c>
      <c r="BE55" s="640">
        <f>AZ55+BA55-BC55+BD55</f>
        <v>0</v>
      </c>
      <c r="BF55" s="643"/>
      <c r="BG55" s="644"/>
      <c r="BH55" s="644"/>
      <c r="BI55" s="647">
        <f>BG55-BH55</f>
        <v>0</v>
      </c>
      <c r="BJ55" s="640">
        <f>BE55+BF55-BH55+BI55</f>
        <v>0</v>
      </c>
      <c r="BK55" s="648">
        <f>C55+H55+M55+R55+W55+AB55+AG55+AL55+AQ55+AV55+BA55+BF55</f>
        <v>0</v>
      </c>
      <c r="BL55" s="648">
        <f>D55+I55+N55+S55+X55+AC55+AH55+AM55+AR55+AW55+BB55+BG55</f>
        <v>0</v>
      </c>
      <c r="BM55" s="648">
        <f>E55+J55+O55+T55+Y55+AD55+AI55+AN55+AS55+AX55+BC55+BH55</f>
        <v>0</v>
      </c>
      <c r="BN55" s="648">
        <f>F55+K55+P55+U55+Z55+AE55+AJ55+AO55+AT55+AY55+BD55+BI55</f>
        <v>0</v>
      </c>
      <c r="BO55" s="640">
        <f>BK55-BM55+BN55</f>
        <v>0</v>
      </c>
    </row>
    <row r="56" spans="1:67" ht="22.5" customHeight="1" x14ac:dyDescent="0.2">
      <c r="A56" s="646" t="str">
        <f ca="1">Translations!$A$389</f>
        <v>Transfer 2 (MM/DD/YYYY)</v>
      </c>
      <c r="B56" s="636" t="s">
        <v>2644</v>
      </c>
      <c r="C56" s="643"/>
      <c r="D56" s="644"/>
      <c r="E56" s="644"/>
      <c r="F56" s="647">
        <f t="shared" ref="F56:F59" si="181">D56-E56</f>
        <v>0</v>
      </c>
      <c r="G56" s="640">
        <f t="shared" ref="G56:G59" si="182">+C56-E56+F56</f>
        <v>0</v>
      </c>
      <c r="H56" s="643"/>
      <c r="I56" s="644"/>
      <c r="J56" s="644"/>
      <c r="K56" s="647">
        <f t="shared" ref="K56:K59" si="183">I56-J56</f>
        <v>0</v>
      </c>
      <c r="L56" s="640">
        <f t="shared" ref="L56:L59" si="184">G56+H56-J56+K56</f>
        <v>0</v>
      </c>
      <c r="M56" s="643"/>
      <c r="N56" s="644"/>
      <c r="O56" s="644"/>
      <c r="P56" s="647">
        <f t="shared" ref="P56:P59" si="185">N56-O56</f>
        <v>0</v>
      </c>
      <c r="Q56" s="640">
        <f t="shared" ref="Q56:Q59" si="186">L56+M56-O56+P56</f>
        <v>0</v>
      </c>
      <c r="R56" s="643"/>
      <c r="S56" s="644"/>
      <c r="T56" s="644"/>
      <c r="U56" s="647">
        <f t="shared" ref="U56:U59" si="187">S56-T56</f>
        <v>0</v>
      </c>
      <c r="V56" s="640">
        <f t="shared" ref="V56:V59" si="188">Q56+R56-T56+U56</f>
        <v>0</v>
      </c>
      <c r="W56" s="643"/>
      <c r="X56" s="644"/>
      <c r="Y56" s="644"/>
      <c r="Z56" s="647">
        <f t="shared" ref="Z56:Z59" si="189">X56-Y56</f>
        <v>0</v>
      </c>
      <c r="AA56" s="640">
        <f t="shared" ref="AA56:AA59" si="190">V56+W56-Y56+Z56</f>
        <v>0</v>
      </c>
      <c r="AB56" s="643"/>
      <c r="AC56" s="644"/>
      <c r="AD56" s="644"/>
      <c r="AE56" s="647">
        <f t="shared" ref="AE56:AE59" si="191">AC56-AD56</f>
        <v>0</v>
      </c>
      <c r="AF56" s="640">
        <f t="shared" ref="AF56:AF59" si="192">AA56+AB56-AD56+AE56</f>
        <v>0</v>
      </c>
      <c r="AG56" s="643"/>
      <c r="AH56" s="644"/>
      <c r="AI56" s="644"/>
      <c r="AJ56" s="647">
        <f t="shared" ref="AJ56:AJ59" si="193">AH56-AI56</f>
        <v>0</v>
      </c>
      <c r="AK56" s="640">
        <f t="shared" ref="AK56:AK59" si="194">AF56+AG56-AI56+AJ56</f>
        <v>0</v>
      </c>
      <c r="AL56" s="643"/>
      <c r="AM56" s="644"/>
      <c r="AN56" s="644"/>
      <c r="AO56" s="647">
        <f t="shared" ref="AO56:AO59" si="195">AM56-AN56</f>
        <v>0</v>
      </c>
      <c r="AP56" s="640">
        <f t="shared" ref="AP56:AP59" si="196">AK56+AL56-AN56+AO56</f>
        <v>0</v>
      </c>
      <c r="AQ56" s="643"/>
      <c r="AR56" s="644"/>
      <c r="AS56" s="644"/>
      <c r="AT56" s="647">
        <f t="shared" ref="AT56:AT59" si="197">AR56-AS56</f>
        <v>0</v>
      </c>
      <c r="AU56" s="640">
        <f t="shared" ref="AU56:AU59" si="198">AP56+AQ56-AS56+AT56</f>
        <v>0</v>
      </c>
      <c r="AV56" s="643"/>
      <c r="AW56" s="644"/>
      <c r="AX56" s="644"/>
      <c r="AY56" s="647">
        <f t="shared" ref="AY56:AY59" si="199">AW56-AX56</f>
        <v>0</v>
      </c>
      <c r="AZ56" s="640">
        <f t="shared" ref="AZ56:AZ59" si="200">AU56+AV56-AX56+AY56</f>
        <v>0</v>
      </c>
      <c r="BA56" s="643"/>
      <c r="BB56" s="644"/>
      <c r="BC56" s="644"/>
      <c r="BD56" s="647">
        <f t="shared" ref="BD56:BD59" si="201">BB56-BC56</f>
        <v>0</v>
      </c>
      <c r="BE56" s="640">
        <f t="shared" ref="BE56:BE59" si="202">AZ56+BA56-BC56+BD56</f>
        <v>0</v>
      </c>
      <c r="BF56" s="643"/>
      <c r="BG56" s="644"/>
      <c r="BH56" s="644"/>
      <c r="BI56" s="647">
        <f t="shared" ref="BI56:BI59" si="203">BG56-BH56</f>
        <v>0</v>
      </c>
      <c r="BJ56" s="640">
        <f t="shared" ref="BJ56:BJ59" si="204">BE56+BF56-BH56+BI56</f>
        <v>0</v>
      </c>
      <c r="BK56" s="648">
        <f t="shared" ref="BK56:BK59" si="205">C56+H56+M56+R56+W56+AB56+AG56+AL56+AQ56+AV56+BA56+BF56</f>
        <v>0</v>
      </c>
      <c r="BL56" s="648">
        <f t="shared" ref="BL56:BL59" si="206">D56+I56+N56+S56+X56+AC56+AH56+AM56+AR56+AW56+BB56+BG56</f>
        <v>0</v>
      </c>
      <c r="BM56" s="648">
        <f t="shared" ref="BM56:BM59" si="207">E56+J56+O56+T56+Y56+AD56+AI56+AN56+AS56+AX56+BC56+BH56</f>
        <v>0</v>
      </c>
      <c r="BN56" s="648">
        <f t="shared" ref="BN56:BN59" si="208">F56+K56+P56+U56+Z56+AE56+AJ56+AO56+AT56+AY56+BD56+BI56</f>
        <v>0</v>
      </c>
      <c r="BO56" s="640">
        <f t="shared" ref="BO56:BO59" si="209">BK56-BM56+BN56</f>
        <v>0</v>
      </c>
    </row>
    <row r="57" spans="1:67" ht="22.5" customHeight="1" x14ac:dyDescent="0.2">
      <c r="A57" s="646" t="str">
        <f ca="1">Translations!$A$390</f>
        <v>Transfer 3 (MM/DD/YYYY)</v>
      </c>
      <c r="B57" s="636" t="s">
        <v>2644</v>
      </c>
      <c r="C57" s="643"/>
      <c r="D57" s="644"/>
      <c r="E57" s="644"/>
      <c r="F57" s="647">
        <f t="shared" si="181"/>
        <v>0</v>
      </c>
      <c r="G57" s="640">
        <f t="shared" si="182"/>
        <v>0</v>
      </c>
      <c r="H57" s="643"/>
      <c r="I57" s="644"/>
      <c r="J57" s="644"/>
      <c r="K57" s="647">
        <f t="shared" si="183"/>
        <v>0</v>
      </c>
      <c r="L57" s="640">
        <f t="shared" si="184"/>
        <v>0</v>
      </c>
      <c r="M57" s="643"/>
      <c r="N57" s="644"/>
      <c r="O57" s="644"/>
      <c r="P57" s="647">
        <f t="shared" si="185"/>
        <v>0</v>
      </c>
      <c r="Q57" s="640">
        <f t="shared" si="186"/>
        <v>0</v>
      </c>
      <c r="R57" s="643"/>
      <c r="S57" s="644"/>
      <c r="T57" s="644"/>
      <c r="U57" s="647">
        <f t="shared" si="187"/>
        <v>0</v>
      </c>
      <c r="V57" s="640">
        <f t="shared" si="188"/>
        <v>0</v>
      </c>
      <c r="W57" s="643"/>
      <c r="X57" s="644"/>
      <c r="Y57" s="644"/>
      <c r="Z57" s="647">
        <f t="shared" si="189"/>
        <v>0</v>
      </c>
      <c r="AA57" s="640">
        <f t="shared" si="190"/>
        <v>0</v>
      </c>
      <c r="AB57" s="643"/>
      <c r="AC57" s="644"/>
      <c r="AD57" s="644"/>
      <c r="AE57" s="647">
        <f t="shared" si="191"/>
        <v>0</v>
      </c>
      <c r="AF57" s="640">
        <f t="shared" si="192"/>
        <v>0</v>
      </c>
      <c r="AG57" s="643"/>
      <c r="AH57" s="644"/>
      <c r="AI57" s="644"/>
      <c r="AJ57" s="647">
        <f t="shared" si="193"/>
        <v>0</v>
      </c>
      <c r="AK57" s="640">
        <f t="shared" si="194"/>
        <v>0</v>
      </c>
      <c r="AL57" s="643"/>
      <c r="AM57" s="644"/>
      <c r="AN57" s="644"/>
      <c r="AO57" s="647">
        <f t="shared" si="195"/>
        <v>0</v>
      </c>
      <c r="AP57" s="640">
        <f t="shared" si="196"/>
        <v>0</v>
      </c>
      <c r="AQ57" s="643"/>
      <c r="AR57" s="644"/>
      <c r="AS57" s="644"/>
      <c r="AT57" s="647">
        <f t="shared" si="197"/>
        <v>0</v>
      </c>
      <c r="AU57" s="640">
        <f t="shared" si="198"/>
        <v>0</v>
      </c>
      <c r="AV57" s="643"/>
      <c r="AW57" s="644"/>
      <c r="AX57" s="644"/>
      <c r="AY57" s="647">
        <f t="shared" si="199"/>
        <v>0</v>
      </c>
      <c r="AZ57" s="640">
        <f t="shared" si="200"/>
        <v>0</v>
      </c>
      <c r="BA57" s="643"/>
      <c r="BB57" s="644"/>
      <c r="BC57" s="644"/>
      <c r="BD57" s="647">
        <f t="shared" si="201"/>
        <v>0</v>
      </c>
      <c r="BE57" s="640">
        <f t="shared" si="202"/>
        <v>0</v>
      </c>
      <c r="BF57" s="643"/>
      <c r="BG57" s="644"/>
      <c r="BH57" s="644"/>
      <c r="BI57" s="647">
        <f t="shared" si="203"/>
        <v>0</v>
      </c>
      <c r="BJ57" s="640">
        <f t="shared" si="204"/>
        <v>0</v>
      </c>
      <c r="BK57" s="648">
        <f t="shared" si="205"/>
        <v>0</v>
      </c>
      <c r="BL57" s="648">
        <f t="shared" si="206"/>
        <v>0</v>
      </c>
      <c r="BM57" s="648">
        <f t="shared" si="207"/>
        <v>0</v>
      </c>
      <c r="BN57" s="648">
        <f t="shared" si="208"/>
        <v>0</v>
      </c>
      <c r="BO57" s="640">
        <f t="shared" si="209"/>
        <v>0</v>
      </c>
    </row>
    <row r="58" spans="1:67" ht="22.5" customHeight="1" x14ac:dyDescent="0.2">
      <c r="A58" s="646" t="str">
        <f ca="1">Translations!$A$391</f>
        <v>Transfer 4 (MM/DD/YYYY)</v>
      </c>
      <c r="B58" s="636" t="s">
        <v>2644</v>
      </c>
      <c r="C58" s="643"/>
      <c r="D58" s="644"/>
      <c r="E58" s="644"/>
      <c r="F58" s="647">
        <f t="shared" si="181"/>
        <v>0</v>
      </c>
      <c r="G58" s="640">
        <f t="shared" si="182"/>
        <v>0</v>
      </c>
      <c r="H58" s="643"/>
      <c r="I58" s="644"/>
      <c r="J58" s="644"/>
      <c r="K58" s="647">
        <f t="shared" si="183"/>
        <v>0</v>
      </c>
      <c r="L58" s="640">
        <f t="shared" si="184"/>
        <v>0</v>
      </c>
      <c r="M58" s="643"/>
      <c r="N58" s="644"/>
      <c r="O58" s="644"/>
      <c r="P58" s="647">
        <f t="shared" si="185"/>
        <v>0</v>
      </c>
      <c r="Q58" s="640">
        <f t="shared" si="186"/>
        <v>0</v>
      </c>
      <c r="R58" s="643"/>
      <c r="S58" s="644"/>
      <c r="T58" s="644"/>
      <c r="U58" s="647">
        <f t="shared" si="187"/>
        <v>0</v>
      </c>
      <c r="V58" s="640">
        <f t="shared" si="188"/>
        <v>0</v>
      </c>
      <c r="W58" s="643"/>
      <c r="X58" s="644"/>
      <c r="Y58" s="644"/>
      <c r="Z58" s="647">
        <f t="shared" si="189"/>
        <v>0</v>
      </c>
      <c r="AA58" s="640">
        <f t="shared" si="190"/>
        <v>0</v>
      </c>
      <c r="AB58" s="643"/>
      <c r="AC58" s="644"/>
      <c r="AD58" s="644"/>
      <c r="AE58" s="647">
        <f t="shared" si="191"/>
        <v>0</v>
      </c>
      <c r="AF58" s="640">
        <f t="shared" si="192"/>
        <v>0</v>
      </c>
      <c r="AG58" s="643"/>
      <c r="AH58" s="644"/>
      <c r="AI58" s="644"/>
      <c r="AJ58" s="647">
        <f t="shared" si="193"/>
        <v>0</v>
      </c>
      <c r="AK58" s="640">
        <f t="shared" si="194"/>
        <v>0</v>
      </c>
      <c r="AL58" s="643"/>
      <c r="AM58" s="644"/>
      <c r="AN58" s="644"/>
      <c r="AO58" s="647">
        <f t="shared" si="195"/>
        <v>0</v>
      </c>
      <c r="AP58" s="640">
        <f t="shared" si="196"/>
        <v>0</v>
      </c>
      <c r="AQ58" s="643"/>
      <c r="AR58" s="644"/>
      <c r="AS58" s="644"/>
      <c r="AT58" s="647">
        <f t="shared" si="197"/>
        <v>0</v>
      </c>
      <c r="AU58" s="640">
        <f t="shared" si="198"/>
        <v>0</v>
      </c>
      <c r="AV58" s="643"/>
      <c r="AW58" s="644"/>
      <c r="AX58" s="644"/>
      <c r="AY58" s="647">
        <f t="shared" si="199"/>
        <v>0</v>
      </c>
      <c r="AZ58" s="640">
        <f t="shared" si="200"/>
        <v>0</v>
      </c>
      <c r="BA58" s="643"/>
      <c r="BB58" s="644"/>
      <c r="BC58" s="644"/>
      <c r="BD58" s="647">
        <f t="shared" si="201"/>
        <v>0</v>
      </c>
      <c r="BE58" s="640">
        <f t="shared" si="202"/>
        <v>0</v>
      </c>
      <c r="BF58" s="643"/>
      <c r="BG58" s="644"/>
      <c r="BH58" s="644"/>
      <c r="BI58" s="647">
        <f t="shared" si="203"/>
        <v>0</v>
      </c>
      <c r="BJ58" s="640">
        <f t="shared" si="204"/>
        <v>0</v>
      </c>
      <c r="BK58" s="648">
        <f t="shared" si="205"/>
        <v>0</v>
      </c>
      <c r="BL58" s="648">
        <f t="shared" si="206"/>
        <v>0</v>
      </c>
      <c r="BM58" s="648">
        <f t="shared" si="207"/>
        <v>0</v>
      </c>
      <c r="BN58" s="648">
        <f t="shared" si="208"/>
        <v>0</v>
      </c>
      <c r="BO58" s="640">
        <f t="shared" si="209"/>
        <v>0</v>
      </c>
    </row>
    <row r="59" spans="1:67" ht="22.5" customHeight="1" x14ac:dyDescent="0.2">
      <c r="A59" s="646" t="str">
        <f ca="1">Translations!$A$392</f>
        <v>Transfer 5 (MM/DD/YYYY)</v>
      </c>
      <c r="B59" s="636" t="s">
        <v>2644</v>
      </c>
      <c r="C59" s="643"/>
      <c r="D59" s="644"/>
      <c r="E59" s="644"/>
      <c r="F59" s="647">
        <f t="shared" si="181"/>
        <v>0</v>
      </c>
      <c r="G59" s="640">
        <f t="shared" si="182"/>
        <v>0</v>
      </c>
      <c r="H59" s="643"/>
      <c r="I59" s="644"/>
      <c r="J59" s="644"/>
      <c r="K59" s="647">
        <f t="shared" si="183"/>
        <v>0</v>
      </c>
      <c r="L59" s="640">
        <f t="shared" si="184"/>
        <v>0</v>
      </c>
      <c r="M59" s="643"/>
      <c r="N59" s="644"/>
      <c r="O59" s="644"/>
      <c r="P59" s="647">
        <f t="shared" si="185"/>
        <v>0</v>
      </c>
      <c r="Q59" s="640">
        <f t="shared" si="186"/>
        <v>0</v>
      </c>
      <c r="R59" s="643"/>
      <c r="S59" s="644"/>
      <c r="T59" s="644"/>
      <c r="U59" s="647">
        <f t="shared" si="187"/>
        <v>0</v>
      </c>
      <c r="V59" s="640">
        <f t="shared" si="188"/>
        <v>0</v>
      </c>
      <c r="W59" s="643"/>
      <c r="X59" s="644"/>
      <c r="Y59" s="644"/>
      <c r="Z59" s="647">
        <f t="shared" si="189"/>
        <v>0</v>
      </c>
      <c r="AA59" s="640">
        <f t="shared" si="190"/>
        <v>0</v>
      </c>
      <c r="AB59" s="643"/>
      <c r="AC59" s="644"/>
      <c r="AD59" s="644"/>
      <c r="AE59" s="647">
        <f t="shared" si="191"/>
        <v>0</v>
      </c>
      <c r="AF59" s="640">
        <f t="shared" si="192"/>
        <v>0</v>
      </c>
      <c r="AG59" s="643"/>
      <c r="AH59" s="644"/>
      <c r="AI59" s="644"/>
      <c r="AJ59" s="647">
        <f t="shared" si="193"/>
        <v>0</v>
      </c>
      <c r="AK59" s="640">
        <f t="shared" si="194"/>
        <v>0</v>
      </c>
      <c r="AL59" s="643"/>
      <c r="AM59" s="644"/>
      <c r="AN59" s="644"/>
      <c r="AO59" s="647">
        <f t="shared" si="195"/>
        <v>0</v>
      </c>
      <c r="AP59" s="640">
        <f t="shared" si="196"/>
        <v>0</v>
      </c>
      <c r="AQ59" s="643"/>
      <c r="AR59" s="644"/>
      <c r="AS59" s="644"/>
      <c r="AT59" s="647">
        <f t="shared" si="197"/>
        <v>0</v>
      </c>
      <c r="AU59" s="640">
        <f t="shared" si="198"/>
        <v>0</v>
      </c>
      <c r="AV59" s="643"/>
      <c r="AW59" s="644"/>
      <c r="AX59" s="644"/>
      <c r="AY59" s="647">
        <f t="shared" si="199"/>
        <v>0</v>
      </c>
      <c r="AZ59" s="640">
        <f t="shared" si="200"/>
        <v>0</v>
      </c>
      <c r="BA59" s="643"/>
      <c r="BB59" s="644"/>
      <c r="BC59" s="644"/>
      <c r="BD59" s="647">
        <f t="shared" si="201"/>
        <v>0</v>
      </c>
      <c r="BE59" s="640">
        <f t="shared" si="202"/>
        <v>0</v>
      </c>
      <c r="BF59" s="643"/>
      <c r="BG59" s="644"/>
      <c r="BH59" s="644"/>
      <c r="BI59" s="647">
        <f t="shared" si="203"/>
        <v>0</v>
      </c>
      <c r="BJ59" s="640">
        <f t="shared" si="204"/>
        <v>0</v>
      </c>
      <c r="BK59" s="648">
        <f t="shared" si="205"/>
        <v>0</v>
      </c>
      <c r="BL59" s="648">
        <f t="shared" si="206"/>
        <v>0</v>
      </c>
      <c r="BM59" s="648">
        <f t="shared" si="207"/>
        <v>0</v>
      </c>
      <c r="BN59" s="648">
        <f t="shared" si="208"/>
        <v>0</v>
      </c>
      <c r="BO59" s="640">
        <f t="shared" si="209"/>
        <v>0</v>
      </c>
    </row>
    <row r="60" spans="1:67" ht="22.5" customHeight="1" x14ac:dyDescent="0.2">
      <c r="A60" s="645" t="str">
        <f ca="1">Translations!$A$381</f>
        <v>SSR 6: (SSR name)</v>
      </c>
      <c r="B60" s="641"/>
      <c r="C60" s="640">
        <f>SUM(C61:C65)</f>
        <v>0</v>
      </c>
      <c r="D60" s="640">
        <f t="shared" ref="D60:G60" si="210">SUM(D61:D65)</f>
        <v>0</v>
      </c>
      <c r="E60" s="640">
        <f t="shared" si="210"/>
        <v>0</v>
      </c>
      <c r="F60" s="640">
        <f t="shared" si="210"/>
        <v>0</v>
      </c>
      <c r="G60" s="640">
        <f t="shared" si="210"/>
        <v>0</v>
      </c>
      <c r="H60" s="640">
        <f>SUM(H61:H65)</f>
        <v>0</v>
      </c>
      <c r="I60" s="640">
        <f t="shared" ref="I60:L60" si="211">SUM(I61:I65)</f>
        <v>0</v>
      </c>
      <c r="J60" s="640">
        <f t="shared" si="211"/>
        <v>0</v>
      </c>
      <c r="K60" s="640">
        <f t="shared" si="211"/>
        <v>0</v>
      </c>
      <c r="L60" s="640">
        <f t="shared" si="211"/>
        <v>0</v>
      </c>
      <c r="M60" s="640">
        <f>SUM(M61:M65)</f>
        <v>0</v>
      </c>
      <c r="N60" s="640">
        <f t="shared" ref="N60:Q60" si="212">SUM(N61:N65)</f>
        <v>0</v>
      </c>
      <c r="O60" s="640">
        <f t="shared" si="212"/>
        <v>0</v>
      </c>
      <c r="P60" s="640">
        <f t="shared" si="212"/>
        <v>0</v>
      </c>
      <c r="Q60" s="640">
        <f t="shared" si="212"/>
        <v>0</v>
      </c>
      <c r="R60" s="640">
        <f>SUM(R61:R65)</f>
        <v>0</v>
      </c>
      <c r="S60" s="640">
        <f t="shared" ref="S60:V60" si="213">SUM(S61:S65)</f>
        <v>0</v>
      </c>
      <c r="T60" s="640">
        <f t="shared" si="213"/>
        <v>0</v>
      </c>
      <c r="U60" s="640">
        <f t="shared" si="213"/>
        <v>0</v>
      </c>
      <c r="V60" s="640">
        <f t="shared" si="213"/>
        <v>0</v>
      </c>
      <c r="W60" s="640">
        <f>SUM(W61:W65)</f>
        <v>0</v>
      </c>
      <c r="X60" s="640">
        <f t="shared" ref="X60:AA60" si="214">SUM(X61:X65)</f>
        <v>0</v>
      </c>
      <c r="Y60" s="640">
        <f t="shared" si="214"/>
        <v>0</v>
      </c>
      <c r="Z60" s="640">
        <f t="shared" si="214"/>
        <v>0</v>
      </c>
      <c r="AA60" s="640">
        <f t="shared" si="214"/>
        <v>0</v>
      </c>
      <c r="AB60" s="640">
        <f>SUM(AB61:AB65)</f>
        <v>0</v>
      </c>
      <c r="AC60" s="640">
        <f t="shared" ref="AC60:AF60" si="215">SUM(AC61:AC65)</f>
        <v>0</v>
      </c>
      <c r="AD60" s="640">
        <f t="shared" si="215"/>
        <v>0</v>
      </c>
      <c r="AE60" s="640">
        <f t="shared" si="215"/>
        <v>0</v>
      </c>
      <c r="AF60" s="640">
        <f t="shared" si="215"/>
        <v>0</v>
      </c>
      <c r="AG60" s="640">
        <f>SUM(AG61:AG65)</f>
        <v>0</v>
      </c>
      <c r="AH60" s="640">
        <f t="shared" ref="AH60:AK60" si="216">SUM(AH61:AH65)</f>
        <v>0</v>
      </c>
      <c r="AI60" s="640">
        <f t="shared" si="216"/>
        <v>0</v>
      </c>
      <c r="AJ60" s="640">
        <f t="shared" si="216"/>
        <v>0</v>
      </c>
      <c r="AK60" s="640">
        <f t="shared" si="216"/>
        <v>0</v>
      </c>
      <c r="AL60" s="640">
        <f>SUM(AL61:AL65)</f>
        <v>0</v>
      </c>
      <c r="AM60" s="640">
        <f t="shared" ref="AM60:AP60" si="217">SUM(AM61:AM65)</f>
        <v>0</v>
      </c>
      <c r="AN60" s="640">
        <f t="shared" si="217"/>
        <v>0</v>
      </c>
      <c r="AO60" s="640">
        <f t="shared" si="217"/>
        <v>0</v>
      </c>
      <c r="AP60" s="640">
        <f t="shared" si="217"/>
        <v>0</v>
      </c>
      <c r="AQ60" s="640">
        <f>SUM(AQ61:AQ65)</f>
        <v>0</v>
      </c>
      <c r="AR60" s="640">
        <f t="shared" ref="AR60:AU60" si="218">SUM(AR61:AR65)</f>
        <v>0</v>
      </c>
      <c r="AS60" s="640">
        <f t="shared" si="218"/>
        <v>0</v>
      </c>
      <c r="AT60" s="640">
        <f t="shared" si="218"/>
        <v>0</v>
      </c>
      <c r="AU60" s="640">
        <f t="shared" si="218"/>
        <v>0</v>
      </c>
      <c r="AV60" s="640">
        <f>SUM(AV61:AV65)</f>
        <v>0</v>
      </c>
      <c r="AW60" s="640">
        <f t="shared" ref="AW60:AZ60" si="219">SUM(AW61:AW65)</f>
        <v>0</v>
      </c>
      <c r="AX60" s="640">
        <f t="shared" si="219"/>
        <v>0</v>
      </c>
      <c r="AY60" s="640">
        <f t="shared" si="219"/>
        <v>0</v>
      </c>
      <c r="AZ60" s="640">
        <f t="shared" si="219"/>
        <v>0</v>
      </c>
      <c r="BA60" s="640">
        <f>SUM(BA61:BA65)</f>
        <v>0</v>
      </c>
      <c r="BB60" s="640">
        <f t="shared" ref="BB60:BE60" si="220">SUM(BB61:BB65)</f>
        <v>0</v>
      </c>
      <c r="BC60" s="640">
        <f t="shared" si="220"/>
        <v>0</v>
      </c>
      <c r="BD60" s="640">
        <f t="shared" si="220"/>
        <v>0</v>
      </c>
      <c r="BE60" s="640">
        <f t="shared" si="220"/>
        <v>0</v>
      </c>
      <c r="BF60" s="640">
        <f>SUM(BF61:BF65)</f>
        <v>0</v>
      </c>
      <c r="BG60" s="640">
        <f t="shared" ref="BG60:BJ60" si="221">SUM(BG61:BG65)</f>
        <v>0</v>
      </c>
      <c r="BH60" s="640">
        <f t="shared" si="221"/>
        <v>0</v>
      </c>
      <c r="BI60" s="640">
        <f t="shared" si="221"/>
        <v>0</v>
      </c>
      <c r="BJ60" s="640">
        <f t="shared" si="221"/>
        <v>0</v>
      </c>
      <c r="BK60" s="640">
        <f>SUM(BK61:BK65)</f>
        <v>0</v>
      </c>
      <c r="BL60" s="640">
        <f t="shared" ref="BL60:BO60" si="222">SUM(BL61:BL65)</f>
        <v>0</v>
      </c>
      <c r="BM60" s="640">
        <f t="shared" si="222"/>
        <v>0</v>
      </c>
      <c r="BN60" s="640">
        <f t="shared" si="222"/>
        <v>0</v>
      </c>
      <c r="BO60" s="640">
        <f t="shared" si="222"/>
        <v>0</v>
      </c>
    </row>
    <row r="61" spans="1:67" ht="22.5" customHeight="1" x14ac:dyDescent="0.2">
      <c r="A61" s="646" t="str">
        <f ca="1">Translations!$A$388</f>
        <v>Transfer 1 (MM/DD/YYYY)</v>
      </c>
      <c r="B61" s="636" t="s">
        <v>2644</v>
      </c>
      <c r="C61" s="643"/>
      <c r="D61" s="644"/>
      <c r="E61" s="644"/>
      <c r="F61" s="647"/>
      <c r="G61" s="640">
        <f>+C61-E61+F61</f>
        <v>0</v>
      </c>
      <c r="H61" s="643"/>
      <c r="I61" s="644"/>
      <c r="J61" s="644"/>
      <c r="K61" s="647">
        <f>I61-J61</f>
        <v>0</v>
      </c>
      <c r="L61" s="640">
        <f>G61+H61-J61+K61</f>
        <v>0</v>
      </c>
      <c r="M61" s="643"/>
      <c r="N61" s="644"/>
      <c r="O61" s="644"/>
      <c r="P61" s="647">
        <f>N61-O61</f>
        <v>0</v>
      </c>
      <c r="Q61" s="640">
        <f>L61+M61-O61+P61</f>
        <v>0</v>
      </c>
      <c r="R61" s="643"/>
      <c r="S61" s="644"/>
      <c r="T61" s="644"/>
      <c r="U61" s="647">
        <f>S61-T61</f>
        <v>0</v>
      </c>
      <c r="V61" s="640">
        <f>Q61+R61-T61+U61</f>
        <v>0</v>
      </c>
      <c r="W61" s="643"/>
      <c r="X61" s="644"/>
      <c r="Y61" s="644"/>
      <c r="Z61" s="647">
        <f>X61-Y61</f>
        <v>0</v>
      </c>
      <c r="AA61" s="640">
        <f>V61+W61-Y61+Z61</f>
        <v>0</v>
      </c>
      <c r="AB61" s="643"/>
      <c r="AC61" s="644"/>
      <c r="AD61" s="644"/>
      <c r="AE61" s="647">
        <f>AC61-AD61</f>
        <v>0</v>
      </c>
      <c r="AF61" s="640">
        <f>AA61+AB61-AD61+AE61</f>
        <v>0</v>
      </c>
      <c r="AG61" s="643"/>
      <c r="AH61" s="644"/>
      <c r="AI61" s="644"/>
      <c r="AJ61" s="647">
        <f>AH61-AI61</f>
        <v>0</v>
      </c>
      <c r="AK61" s="640">
        <f>AF61+AG61-AI61+AJ61</f>
        <v>0</v>
      </c>
      <c r="AL61" s="643"/>
      <c r="AM61" s="644"/>
      <c r="AN61" s="644"/>
      <c r="AO61" s="647">
        <f>AM61-AN61</f>
        <v>0</v>
      </c>
      <c r="AP61" s="640">
        <f>AK61+AL61-AN61+AO61</f>
        <v>0</v>
      </c>
      <c r="AQ61" s="643"/>
      <c r="AR61" s="644"/>
      <c r="AS61" s="644"/>
      <c r="AT61" s="647">
        <f>AR61-AS61</f>
        <v>0</v>
      </c>
      <c r="AU61" s="640">
        <f>AP61+AQ61-AS61+AT61</f>
        <v>0</v>
      </c>
      <c r="AV61" s="643"/>
      <c r="AW61" s="644"/>
      <c r="AX61" s="644"/>
      <c r="AY61" s="647">
        <f>AW61-AX61</f>
        <v>0</v>
      </c>
      <c r="AZ61" s="640">
        <f>AU61+AV61-AX61+AY61</f>
        <v>0</v>
      </c>
      <c r="BA61" s="643"/>
      <c r="BB61" s="644"/>
      <c r="BC61" s="644"/>
      <c r="BD61" s="647">
        <f>BB61-BC61</f>
        <v>0</v>
      </c>
      <c r="BE61" s="640">
        <f>AZ61+BA61-BC61+BD61</f>
        <v>0</v>
      </c>
      <c r="BF61" s="643"/>
      <c r="BG61" s="644"/>
      <c r="BH61" s="644"/>
      <c r="BI61" s="647">
        <f>BG61-BH61</f>
        <v>0</v>
      </c>
      <c r="BJ61" s="640">
        <f>BE61+BF61-BH61+BI61</f>
        <v>0</v>
      </c>
      <c r="BK61" s="648">
        <f>C61+H61+M61+R61+W61+AB61+AG61+AL61+AQ61+AV61+BA61+BF61</f>
        <v>0</v>
      </c>
      <c r="BL61" s="648">
        <f>D61+I61+N61+S61+X61+AC61+AH61+AM61+AR61+AW61+BB61+BG61</f>
        <v>0</v>
      </c>
      <c r="BM61" s="648">
        <f>E61+J61+O61+T61+Y61+AD61+AI61+AN61+AS61+AX61+BC61+BH61</f>
        <v>0</v>
      </c>
      <c r="BN61" s="648">
        <f>F61+K61+P61+U61+Z61+AE61+AJ61+AO61+AT61+AY61+BD61+BI61</f>
        <v>0</v>
      </c>
      <c r="BO61" s="640">
        <f>BK61-BM61+BN61</f>
        <v>0</v>
      </c>
    </row>
    <row r="62" spans="1:67" ht="22.5" customHeight="1" x14ac:dyDescent="0.2">
      <c r="A62" s="646" t="str">
        <f ca="1">Translations!$A$389</f>
        <v>Transfer 2 (MM/DD/YYYY)</v>
      </c>
      <c r="B62" s="636" t="s">
        <v>2644</v>
      </c>
      <c r="C62" s="643"/>
      <c r="D62" s="644"/>
      <c r="E62" s="644"/>
      <c r="F62" s="647">
        <f t="shared" ref="F62:F65" si="223">D62-E62</f>
        <v>0</v>
      </c>
      <c r="G62" s="640">
        <f t="shared" ref="G62:G65" si="224">+C62-E62+F62</f>
        <v>0</v>
      </c>
      <c r="H62" s="643"/>
      <c r="I62" s="644"/>
      <c r="J62" s="644"/>
      <c r="K62" s="647">
        <f t="shared" ref="K62:K65" si="225">I62-J62</f>
        <v>0</v>
      </c>
      <c r="L62" s="640">
        <f t="shared" ref="L62:L65" si="226">G62+H62-J62+K62</f>
        <v>0</v>
      </c>
      <c r="M62" s="643"/>
      <c r="N62" s="644"/>
      <c r="O62" s="644"/>
      <c r="P62" s="647">
        <f t="shared" ref="P62:P65" si="227">N62-O62</f>
        <v>0</v>
      </c>
      <c r="Q62" s="640">
        <f t="shared" ref="Q62:Q65" si="228">L62+M62-O62+P62</f>
        <v>0</v>
      </c>
      <c r="R62" s="643"/>
      <c r="S62" s="644"/>
      <c r="T62" s="644"/>
      <c r="U62" s="647">
        <f t="shared" ref="U62:U65" si="229">S62-T62</f>
        <v>0</v>
      </c>
      <c r="V62" s="640">
        <f t="shared" ref="V62:V65" si="230">Q62+R62-T62+U62</f>
        <v>0</v>
      </c>
      <c r="W62" s="643"/>
      <c r="X62" s="644"/>
      <c r="Y62" s="644"/>
      <c r="Z62" s="647">
        <f t="shared" ref="Z62:Z65" si="231">X62-Y62</f>
        <v>0</v>
      </c>
      <c r="AA62" s="640">
        <f t="shared" ref="AA62:AA65" si="232">V62+W62-Y62+Z62</f>
        <v>0</v>
      </c>
      <c r="AB62" s="643"/>
      <c r="AC62" s="644"/>
      <c r="AD62" s="644"/>
      <c r="AE62" s="647">
        <f t="shared" ref="AE62:AE65" si="233">AC62-AD62</f>
        <v>0</v>
      </c>
      <c r="AF62" s="640">
        <f t="shared" ref="AF62:AF65" si="234">AA62+AB62-AD62+AE62</f>
        <v>0</v>
      </c>
      <c r="AG62" s="643"/>
      <c r="AH62" s="644"/>
      <c r="AI62" s="644"/>
      <c r="AJ62" s="647">
        <f t="shared" ref="AJ62:AJ65" si="235">AH62-AI62</f>
        <v>0</v>
      </c>
      <c r="AK62" s="640">
        <f t="shared" ref="AK62:AK65" si="236">AF62+AG62-AI62+AJ62</f>
        <v>0</v>
      </c>
      <c r="AL62" s="643"/>
      <c r="AM62" s="644"/>
      <c r="AN62" s="644"/>
      <c r="AO62" s="647">
        <f t="shared" ref="AO62:AO65" si="237">AM62-AN62</f>
        <v>0</v>
      </c>
      <c r="AP62" s="640">
        <f t="shared" ref="AP62:AP65" si="238">AK62+AL62-AN62+AO62</f>
        <v>0</v>
      </c>
      <c r="AQ62" s="643"/>
      <c r="AR62" s="644"/>
      <c r="AS62" s="644"/>
      <c r="AT62" s="647">
        <f t="shared" ref="AT62:AT65" si="239">AR62-AS62</f>
        <v>0</v>
      </c>
      <c r="AU62" s="640">
        <f t="shared" ref="AU62:AU65" si="240">AP62+AQ62-AS62+AT62</f>
        <v>0</v>
      </c>
      <c r="AV62" s="643"/>
      <c r="AW62" s="644"/>
      <c r="AX62" s="644"/>
      <c r="AY62" s="647">
        <f t="shared" ref="AY62:AY65" si="241">AW62-AX62</f>
        <v>0</v>
      </c>
      <c r="AZ62" s="640">
        <f t="shared" ref="AZ62:AZ65" si="242">AU62+AV62-AX62+AY62</f>
        <v>0</v>
      </c>
      <c r="BA62" s="643"/>
      <c r="BB62" s="644"/>
      <c r="BC62" s="644"/>
      <c r="BD62" s="647">
        <f t="shared" ref="BD62:BD65" si="243">BB62-BC62</f>
        <v>0</v>
      </c>
      <c r="BE62" s="640">
        <f t="shared" ref="BE62:BE65" si="244">AZ62+BA62-BC62+BD62</f>
        <v>0</v>
      </c>
      <c r="BF62" s="643"/>
      <c r="BG62" s="644"/>
      <c r="BH62" s="644"/>
      <c r="BI62" s="647">
        <f t="shared" ref="BI62:BI65" si="245">BG62-BH62</f>
        <v>0</v>
      </c>
      <c r="BJ62" s="640">
        <f t="shared" ref="BJ62:BJ65" si="246">BE62+BF62-BH62+BI62</f>
        <v>0</v>
      </c>
      <c r="BK62" s="648">
        <f t="shared" ref="BK62:BK65" si="247">C62+H62+M62+R62+W62+AB62+AG62+AL62+AQ62+AV62+BA62+BF62</f>
        <v>0</v>
      </c>
      <c r="BL62" s="648">
        <f t="shared" ref="BL62:BL65" si="248">D62+I62+N62+S62+X62+AC62+AH62+AM62+AR62+AW62+BB62+BG62</f>
        <v>0</v>
      </c>
      <c r="BM62" s="648">
        <f t="shared" ref="BM62:BM65" si="249">E62+J62+O62+T62+Y62+AD62+AI62+AN62+AS62+AX62+BC62+BH62</f>
        <v>0</v>
      </c>
      <c r="BN62" s="648">
        <f t="shared" ref="BN62:BN65" si="250">F62+K62+P62+U62+Z62+AE62+AJ62+AO62+AT62+AY62+BD62+BI62</f>
        <v>0</v>
      </c>
      <c r="BO62" s="640">
        <f t="shared" ref="BO62:BO65" si="251">BK62-BM62+BN62</f>
        <v>0</v>
      </c>
    </row>
    <row r="63" spans="1:67" ht="22.5" customHeight="1" x14ac:dyDescent="0.2">
      <c r="A63" s="646" t="str">
        <f ca="1">Translations!$A$390</f>
        <v>Transfer 3 (MM/DD/YYYY)</v>
      </c>
      <c r="B63" s="636" t="s">
        <v>2644</v>
      </c>
      <c r="C63" s="643"/>
      <c r="D63" s="644"/>
      <c r="E63" s="644"/>
      <c r="F63" s="647">
        <f t="shared" si="223"/>
        <v>0</v>
      </c>
      <c r="G63" s="640">
        <f t="shared" si="224"/>
        <v>0</v>
      </c>
      <c r="H63" s="643"/>
      <c r="I63" s="644"/>
      <c r="J63" s="644"/>
      <c r="K63" s="647">
        <f t="shared" si="225"/>
        <v>0</v>
      </c>
      <c r="L63" s="640">
        <f t="shared" si="226"/>
        <v>0</v>
      </c>
      <c r="M63" s="643"/>
      <c r="N63" s="644"/>
      <c r="O63" s="644"/>
      <c r="P63" s="647">
        <f t="shared" si="227"/>
        <v>0</v>
      </c>
      <c r="Q63" s="640">
        <f t="shared" si="228"/>
        <v>0</v>
      </c>
      <c r="R63" s="643"/>
      <c r="S63" s="644"/>
      <c r="T63" s="644"/>
      <c r="U63" s="647">
        <f t="shared" si="229"/>
        <v>0</v>
      </c>
      <c r="V63" s="640">
        <f t="shared" si="230"/>
        <v>0</v>
      </c>
      <c r="W63" s="643"/>
      <c r="X63" s="644"/>
      <c r="Y63" s="644"/>
      <c r="Z63" s="647">
        <f t="shared" si="231"/>
        <v>0</v>
      </c>
      <c r="AA63" s="640">
        <f t="shared" si="232"/>
        <v>0</v>
      </c>
      <c r="AB63" s="643"/>
      <c r="AC63" s="644"/>
      <c r="AD63" s="644"/>
      <c r="AE63" s="647">
        <f t="shared" si="233"/>
        <v>0</v>
      </c>
      <c r="AF63" s="640">
        <f t="shared" si="234"/>
        <v>0</v>
      </c>
      <c r="AG63" s="643"/>
      <c r="AH63" s="644"/>
      <c r="AI63" s="644"/>
      <c r="AJ63" s="647">
        <f t="shared" si="235"/>
        <v>0</v>
      </c>
      <c r="AK63" s="640">
        <f t="shared" si="236"/>
        <v>0</v>
      </c>
      <c r="AL63" s="643"/>
      <c r="AM63" s="644"/>
      <c r="AN63" s="644"/>
      <c r="AO63" s="647">
        <f t="shared" si="237"/>
        <v>0</v>
      </c>
      <c r="AP63" s="640">
        <f t="shared" si="238"/>
        <v>0</v>
      </c>
      <c r="AQ63" s="643"/>
      <c r="AR63" s="644"/>
      <c r="AS63" s="644"/>
      <c r="AT63" s="647">
        <f t="shared" si="239"/>
        <v>0</v>
      </c>
      <c r="AU63" s="640">
        <f t="shared" si="240"/>
        <v>0</v>
      </c>
      <c r="AV63" s="643"/>
      <c r="AW63" s="644"/>
      <c r="AX63" s="644"/>
      <c r="AY63" s="647">
        <f t="shared" si="241"/>
        <v>0</v>
      </c>
      <c r="AZ63" s="640">
        <f t="shared" si="242"/>
        <v>0</v>
      </c>
      <c r="BA63" s="643"/>
      <c r="BB63" s="644"/>
      <c r="BC63" s="644"/>
      <c r="BD63" s="647">
        <f t="shared" si="243"/>
        <v>0</v>
      </c>
      <c r="BE63" s="640">
        <f t="shared" si="244"/>
        <v>0</v>
      </c>
      <c r="BF63" s="643"/>
      <c r="BG63" s="644"/>
      <c r="BH63" s="644"/>
      <c r="BI63" s="647">
        <f t="shared" si="245"/>
        <v>0</v>
      </c>
      <c r="BJ63" s="640">
        <f t="shared" si="246"/>
        <v>0</v>
      </c>
      <c r="BK63" s="648">
        <f t="shared" si="247"/>
        <v>0</v>
      </c>
      <c r="BL63" s="648">
        <f t="shared" si="248"/>
        <v>0</v>
      </c>
      <c r="BM63" s="648">
        <f t="shared" si="249"/>
        <v>0</v>
      </c>
      <c r="BN63" s="648">
        <f t="shared" si="250"/>
        <v>0</v>
      </c>
      <c r="BO63" s="640">
        <f t="shared" si="251"/>
        <v>0</v>
      </c>
    </row>
    <row r="64" spans="1:67" ht="22.5" customHeight="1" x14ac:dyDescent="0.2">
      <c r="A64" s="646" t="str">
        <f ca="1">Translations!$A$391</f>
        <v>Transfer 4 (MM/DD/YYYY)</v>
      </c>
      <c r="B64" s="636" t="s">
        <v>2644</v>
      </c>
      <c r="C64" s="643"/>
      <c r="D64" s="644"/>
      <c r="E64" s="644"/>
      <c r="F64" s="647">
        <f t="shared" si="223"/>
        <v>0</v>
      </c>
      <c r="G64" s="640">
        <f t="shared" si="224"/>
        <v>0</v>
      </c>
      <c r="H64" s="643"/>
      <c r="I64" s="644"/>
      <c r="J64" s="644"/>
      <c r="K64" s="647">
        <f t="shared" si="225"/>
        <v>0</v>
      </c>
      <c r="L64" s="640">
        <f t="shared" si="226"/>
        <v>0</v>
      </c>
      <c r="M64" s="643"/>
      <c r="N64" s="644"/>
      <c r="O64" s="644"/>
      <c r="P64" s="647">
        <f t="shared" si="227"/>
        <v>0</v>
      </c>
      <c r="Q64" s="640">
        <f t="shared" si="228"/>
        <v>0</v>
      </c>
      <c r="R64" s="643"/>
      <c r="S64" s="644"/>
      <c r="T64" s="644"/>
      <c r="U64" s="647">
        <f t="shared" si="229"/>
        <v>0</v>
      </c>
      <c r="V64" s="640">
        <f t="shared" si="230"/>
        <v>0</v>
      </c>
      <c r="W64" s="643"/>
      <c r="X64" s="644"/>
      <c r="Y64" s="644"/>
      <c r="Z64" s="647">
        <f t="shared" si="231"/>
        <v>0</v>
      </c>
      <c r="AA64" s="640">
        <f t="shared" si="232"/>
        <v>0</v>
      </c>
      <c r="AB64" s="643"/>
      <c r="AC64" s="644"/>
      <c r="AD64" s="644"/>
      <c r="AE64" s="647">
        <f t="shared" si="233"/>
        <v>0</v>
      </c>
      <c r="AF64" s="640">
        <f t="shared" si="234"/>
        <v>0</v>
      </c>
      <c r="AG64" s="643"/>
      <c r="AH64" s="644"/>
      <c r="AI64" s="644"/>
      <c r="AJ64" s="647">
        <f t="shared" si="235"/>
        <v>0</v>
      </c>
      <c r="AK64" s="640">
        <f t="shared" si="236"/>
        <v>0</v>
      </c>
      <c r="AL64" s="643"/>
      <c r="AM64" s="644"/>
      <c r="AN64" s="644"/>
      <c r="AO64" s="647">
        <f t="shared" si="237"/>
        <v>0</v>
      </c>
      <c r="AP64" s="640">
        <f t="shared" si="238"/>
        <v>0</v>
      </c>
      <c r="AQ64" s="643"/>
      <c r="AR64" s="644"/>
      <c r="AS64" s="644"/>
      <c r="AT64" s="647">
        <f t="shared" si="239"/>
        <v>0</v>
      </c>
      <c r="AU64" s="640">
        <f t="shared" si="240"/>
        <v>0</v>
      </c>
      <c r="AV64" s="643"/>
      <c r="AW64" s="644"/>
      <c r="AX64" s="644"/>
      <c r="AY64" s="647">
        <f t="shared" si="241"/>
        <v>0</v>
      </c>
      <c r="AZ64" s="640">
        <f t="shared" si="242"/>
        <v>0</v>
      </c>
      <c r="BA64" s="643"/>
      <c r="BB64" s="644"/>
      <c r="BC64" s="644"/>
      <c r="BD64" s="647">
        <f t="shared" si="243"/>
        <v>0</v>
      </c>
      <c r="BE64" s="640">
        <f t="shared" si="244"/>
        <v>0</v>
      </c>
      <c r="BF64" s="643"/>
      <c r="BG64" s="644"/>
      <c r="BH64" s="644"/>
      <c r="BI64" s="647">
        <f t="shared" si="245"/>
        <v>0</v>
      </c>
      <c r="BJ64" s="640">
        <f t="shared" si="246"/>
        <v>0</v>
      </c>
      <c r="BK64" s="648">
        <f t="shared" si="247"/>
        <v>0</v>
      </c>
      <c r="BL64" s="648">
        <f t="shared" si="248"/>
        <v>0</v>
      </c>
      <c r="BM64" s="648">
        <f t="shared" si="249"/>
        <v>0</v>
      </c>
      <c r="BN64" s="648">
        <f t="shared" si="250"/>
        <v>0</v>
      </c>
      <c r="BO64" s="640">
        <f t="shared" si="251"/>
        <v>0</v>
      </c>
    </row>
    <row r="65" spans="1:67" ht="22.5" customHeight="1" x14ac:dyDescent="0.2">
      <c r="A65" s="646" t="str">
        <f ca="1">Translations!$A$392</f>
        <v>Transfer 5 (MM/DD/YYYY)</v>
      </c>
      <c r="B65" s="636" t="s">
        <v>2644</v>
      </c>
      <c r="C65" s="643"/>
      <c r="D65" s="644"/>
      <c r="E65" s="644"/>
      <c r="F65" s="647">
        <f t="shared" si="223"/>
        <v>0</v>
      </c>
      <c r="G65" s="640">
        <f t="shared" si="224"/>
        <v>0</v>
      </c>
      <c r="H65" s="643"/>
      <c r="I65" s="644"/>
      <c r="J65" s="644"/>
      <c r="K65" s="647">
        <f t="shared" si="225"/>
        <v>0</v>
      </c>
      <c r="L65" s="640">
        <f t="shared" si="226"/>
        <v>0</v>
      </c>
      <c r="M65" s="643"/>
      <c r="N65" s="644"/>
      <c r="O65" s="644"/>
      <c r="P65" s="647">
        <f t="shared" si="227"/>
        <v>0</v>
      </c>
      <c r="Q65" s="640">
        <f t="shared" si="228"/>
        <v>0</v>
      </c>
      <c r="R65" s="643"/>
      <c r="S65" s="644"/>
      <c r="T65" s="644"/>
      <c r="U65" s="647">
        <f t="shared" si="229"/>
        <v>0</v>
      </c>
      <c r="V65" s="640">
        <f t="shared" si="230"/>
        <v>0</v>
      </c>
      <c r="W65" s="643"/>
      <c r="X65" s="644"/>
      <c r="Y65" s="644"/>
      <c r="Z65" s="647">
        <f t="shared" si="231"/>
        <v>0</v>
      </c>
      <c r="AA65" s="640">
        <f t="shared" si="232"/>
        <v>0</v>
      </c>
      <c r="AB65" s="643"/>
      <c r="AC65" s="644"/>
      <c r="AD65" s="644"/>
      <c r="AE65" s="647">
        <f t="shared" si="233"/>
        <v>0</v>
      </c>
      <c r="AF65" s="640">
        <f t="shared" si="234"/>
        <v>0</v>
      </c>
      <c r="AG65" s="643"/>
      <c r="AH65" s="644"/>
      <c r="AI65" s="644"/>
      <c r="AJ65" s="647">
        <f t="shared" si="235"/>
        <v>0</v>
      </c>
      <c r="AK65" s="640">
        <f t="shared" si="236"/>
        <v>0</v>
      </c>
      <c r="AL65" s="643"/>
      <c r="AM65" s="644"/>
      <c r="AN65" s="644"/>
      <c r="AO65" s="647">
        <f t="shared" si="237"/>
        <v>0</v>
      </c>
      <c r="AP65" s="640">
        <f t="shared" si="238"/>
        <v>0</v>
      </c>
      <c r="AQ65" s="643"/>
      <c r="AR65" s="644"/>
      <c r="AS65" s="644"/>
      <c r="AT65" s="647">
        <f t="shared" si="239"/>
        <v>0</v>
      </c>
      <c r="AU65" s="640">
        <f t="shared" si="240"/>
        <v>0</v>
      </c>
      <c r="AV65" s="643"/>
      <c r="AW65" s="644"/>
      <c r="AX65" s="644"/>
      <c r="AY65" s="647">
        <f t="shared" si="241"/>
        <v>0</v>
      </c>
      <c r="AZ65" s="640">
        <f t="shared" si="242"/>
        <v>0</v>
      </c>
      <c r="BA65" s="643"/>
      <c r="BB65" s="644"/>
      <c r="BC65" s="644"/>
      <c r="BD65" s="647">
        <f t="shared" si="243"/>
        <v>0</v>
      </c>
      <c r="BE65" s="640">
        <f t="shared" si="244"/>
        <v>0</v>
      </c>
      <c r="BF65" s="643"/>
      <c r="BG65" s="644"/>
      <c r="BH65" s="644"/>
      <c r="BI65" s="647">
        <f t="shared" si="245"/>
        <v>0</v>
      </c>
      <c r="BJ65" s="640">
        <f t="shared" si="246"/>
        <v>0</v>
      </c>
      <c r="BK65" s="648">
        <f t="shared" si="247"/>
        <v>0</v>
      </c>
      <c r="BL65" s="648">
        <f t="shared" si="248"/>
        <v>0</v>
      </c>
      <c r="BM65" s="648">
        <f t="shared" si="249"/>
        <v>0</v>
      </c>
      <c r="BN65" s="648">
        <f t="shared" si="250"/>
        <v>0</v>
      </c>
      <c r="BO65" s="640">
        <f t="shared" si="251"/>
        <v>0</v>
      </c>
    </row>
    <row r="66" spans="1:67" ht="22.5" customHeight="1" x14ac:dyDescent="0.2">
      <c r="A66" s="645" t="str">
        <f ca="1">Translations!$A$382</f>
        <v>SSR 7: (SSR name)</v>
      </c>
      <c r="B66" s="641"/>
      <c r="C66" s="640">
        <f>SUM(C67:C71)</f>
        <v>0</v>
      </c>
      <c r="D66" s="640">
        <f t="shared" ref="D66:G66" si="252">SUM(D67:D71)</f>
        <v>0</v>
      </c>
      <c r="E66" s="640">
        <f t="shared" si="252"/>
        <v>0</v>
      </c>
      <c r="F66" s="640">
        <f t="shared" si="252"/>
        <v>0</v>
      </c>
      <c r="G66" s="640">
        <f t="shared" si="252"/>
        <v>0</v>
      </c>
      <c r="H66" s="640">
        <f>SUM(H67:H71)</f>
        <v>0</v>
      </c>
      <c r="I66" s="640">
        <f t="shared" ref="I66:L66" si="253">SUM(I67:I71)</f>
        <v>0</v>
      </c>
      <c r="J66" s="640">
        <f t="shared" si="253"/>
        <v>0</v>
      </c>
      <c r="K66" s="640">
        <f t="shared" si="253"/>
        <v>0</v>
      </c>
      <c r="L66" s="640">
        <f t="shared" si="253"/>
        <v>0</v>
      </c>
      <c r="M66" s="640">
        <f>SUM(M67:M71)</f>
        <v>0</v>
      </c>
      <c r="N66" s="640">
        <f t="shared" ref="N66:Q66" si="254">SUM(N67:N71)</f>
        <v>0</v>
      </c>
      <c r="O66" s="640">
        <f t="shared" si="254"/>
        <v>0</v>
      </c>
      <c r="P66" s="640">
        <f t="shared" si="254"/>
        <v>0</v>
      </c>
      <c r="Q66" s="640">
        <f t="shared" si="254"/>
        <v>0</v>
      </c>
      <c r="R66" s="640">
        <f>SUM(R67:R71)</f>
        <v>0</v>
      </c>
      <c r="S66" s="640">
        <f t="shared" ref="S66:V66" si="255">SUM(S67:S71)</f>
        <v>0</v>
      </c>
      <c r="T66" s="640">
        <f t="shared" si="255"/>
        <v>0</v>
      </c>
      <c r="U66" s="640">
        <f t="shared" si="255"/>
        <v>0</v>
      </c>
      <c r="V66" s="640">
        <f t="shared" si="255"/>
        <v>0</v>
      </c>
      <c r="W66" s="640">
        <f>SUM(W67:W71)</f>
        <v>0</v>
      </c>
      <c r="X66" s="640">
        <f t="shared" ref="X66:AA66" si="256">SUM(X67:X71)</f>
        <v>0</v>
      </c>
      <c r="Y66" s="640">
        <f t="shared" si="256"/>
        <v>0</v>
      </c>
      <c r="Z66" s="640">
        <f t="shared" si="256"/>
        <v>0</v>
      </c>
      <c r="AA66" s="640">
        <f t="shared" si="256"/>
        <v>0</v>
      </c>
      <c r="AB66" s="640">
        <f>SUM(AB67:AB71)</f>
        <v>0</v>
      </c>
      <c r="AC66" s="640">
        <f t="shared" ref="AC66:AF66" si="257">SUM(AC67:AC71)</f>
        <v>0</v>
      </c>
      <c r="AD66" s="640">
        <f t="shared" si="257"/>
        <v>0</v>
      </c>
      <c r="AE66" s="640">
        <f t="shared" si="257"/>
        <v>0</v>
      </c>
      <c r="AF66" s="640">
        <f t="shared" si="257"/>
        <v>0</v>
      </c>
      <c r="AG66" s="640">
        <f>SUM(AG67:AG71)</f>
        <v>0</v>
      </c>
      <c r="AH66" s="640">
        <f t="shared" ref="AH66:AK66" si="258">SUM(AH67:AH71)</f>
        <v>0</v>
      </c>
      <c r="AI66" s="640">
        <f t="shared" si="258"/>
        <v>0</v>
      </c>
      <c r="AJ66" s="640">
        <f t="shared" si="258"/>
        <v>0</v>
      </c>
      <c r="AK66" s="640">
        <f t="shared" si="258"/>
        <v>0</v>
      </c>
      <c r="AL66" s="640">
        <f>SUM(AL67:AL71)</f>
        <v>0</v>
      </c>
      <c r="AM66" s="640">
        <f t="shared" ref="AM66:AP66" si="259">SUM(AM67:AM71)</f>
        <v>0</v>
      </c>
      <c r="AN66" s="640">
        <f t="shared" si="259"/>
        <v>0</v>
      </c>
      <c r="AO66" s="640">
        <f t="shared" si="259"/>
        <v>0</v>
      </c>
      <c r="AP66" s="640">
        <f t="shared" si="259"/>
        <v>0</v>
      </c>
      <c r="AQ66" s="640">
        <f>SUM(AQ67:AQ71)</f>
        <v>0</v>
      </c>
      <c r="AR66" s="640">
        <f t="shared" ref="AR66:AU66" si="260">SUM(AR67:AR71)</f>
        <v>0</v>
      </c>
      <c r="AS66" s="640">
        <f t="shared" si="260"/>
        <v>0</v>
      </c>
      <c r="AT66" s="640">
        <f t="shared" si="260"/>
        <v>0</v>
      </c>
      <c r="AU66" s="640">
        <f t="shared" si="260"/>
        <v>0</v>
      </c>
      <c r="AV66" s="640">
        <f>SUM(AV67:AV71)</f>
        <v>0</v>
      </c>
      <c r="AW66" s="640">
        <f t="shared" ref="AW66:AZ66" si="261">SUM(AW67:AW71)</f>
        <v>0</v>
      </c>
      <c r="AX66" s="640">
        <f t="shared" si="261"/>
        <v>0</v>
      </c>
      <c r="AY66" s="640">
        <f t="shared" si="261"/>
        <v>0</v>
      </c>
      <c r="AZ66" s="640">
        <f t="shared" si="261"/>
        <v>0</v>
      </c>
      <c r="BA66" s="640">
        <f>SUM(BA67:BA71)</f>
        <v>0</v>
      </c>
      <c r="BB66" s="640">
        <f t="shared" ref="BB66:BE66" si="262">SUM(BB67:BB71)</f>
        <v>0</v>
      </c>
      <c r="BC66" s="640">
        <f t="shared" si="262"/>
        <v>0</v>
      </c>
      <c r="BD66" s="640">
        <f t="shared" si="262"/>
        <v>0</v>
      </c>
      <c r="BE66" s="640">
        <f t="shared" si="262"/>
        <v>0</v>
      </c>
      <c r="BF66" s="640">
        <f>SUM(BF67:BF71)</f>
        <v>0</v>
      </c>
      <c r="BG66" s="640">
        <f t="shared" ref="BG66:BJ66" si="263">SUM(BG67:BG71)</f>
        <v>0</v>
      </c>
      <c r="BH66" s="640">
        <f t="shared" si="263"/>
        <v>0</v>
      </c>
      <c r="BI66" s="640">
        <f t="shared" si="263"/>
        <v>0</v>
      </c>
      <c r="BJ66" s="640">
        <f t="shared" si="263"/>
        <v>0</v>
      </c>
      <c r="BK66" s="640">
        <f>SUM(BK67:BK71)</f>
        <v>0</v>
      </c>
      <c r="BL66" s="640">
        <f t="shared" ref="BL66:BO66" si="264">SUM(BL67:BL71)</f>
        <v>0</v>
      </c>
      <c r="BM66" s="640">
        <f t="shared" si="264"/>
        <v>0</v>
      </c>
      <c r="BN66" s="640">
        <f t="shared" si="264"/>
        <v>0</v>
      </c>
      <c r="BO66" s="640">
        <f t="shared" si="264"/>
        <v>0</v>
      </c>
    </row>
    <row r="67" spans="1:67" ht="22.5" customHeight="1" x14ac:dyDescent="0.2">
      <c r="A67" s="646" t="str">
        <f ca="1">Translations!$A$388</f>
        <v>Transfer 1 (MM/DD/YYYY)</v>
      </c>
      <c r="B67" s="636" t="s">
        <v>2644</v>
      </c>
      <c r="C67" s="643"/>
      <c r="D67" s="644"/>
      <c r="E67" s="644"/>
      <c r="F67" s="647"/>
      <c r="G67" s="640">
        <f>+C67-E67+F67</f>
        <v>0</v>
      </c>
      <c r="H67" s="643"/>
      <c r="I67" s="644"/>
      <c r="J67" s="644"/>
      <c r="K67" s="647">
        <f>I67-J67</f>
        <v>0</v>
      </c>
      <c r="L67" s="640">
        <f>G67+H67-J67+K67</f>
        <v>0</v>
      </c>
      <c r="M67" s="643"/>
      <c r="N67" s="644"/>
      <c r="O67" s="644"/>
      <c r="P67" s="647">
        <f>N67-O67</f>
        <v>0</v>
      </c>
      <c r="Q67" s="640">
        <f>L67+M67-O67+P67</f>
        <v>0</v>
      </c>
      <c r="R67" s="643"/>
      <c r="S67" s="644"/>
      <c r="T67" s="644"/>
      <c r="U67" s="647">
        <f>S67-T67</f>
        <v>0</v>
      </c>
      <c r="V67" s="640">
        <f>Q67+R67-T67+U67</f>
        <v>0</v>
      </c>
      <c r="W67" s="643"/>
      <c r="X67" s="644"/>
      <c r="Y67" s="644"/>
      <c r="Z67" s="647">
        <f>X67-Y67</f>
        <v>0</v>
      </c>
      <c r="AA67" s="640">
        <f>V67+W67-Y67+Z67</f>
        <v>0</v>
      </c>
      <c r="AB67" s="643"/>
      <c r="AC67" s="644"/>
      <c r="AD67" s="644"/>
      <c r="AE67" s="647">
        <f>AC67-AD67</f>
        <v>0</v>
      </c>
      <c r="AF67" s="640">
        <f>AA67+AB67-AD67+AE67</f>
        <v>0</v>
      </c>
      <c r="AG67" s="643"/>
      <c r="AH67" s="644"/>
      <c r="AI67" s="644"/>
      <c r="AJ67" s="647">
        <f>AH67-AI67</f>
        <v>0</v>
      </c>
      <c r="AK67" s="640">
        <f>AF67+AG67-AI67+AJ67</f>
        <v>0</v>
      </c>
      <c r="AL67" s="643"/>
      <c r="AM67" s="644"/>
      <c r="AN67" s="644"/>
      <c r="AO67" s="647">
        <f>AM67-AN67</f>
        <v>0</v>
      </c>
      <c r="AP67" s="640">
        <f>AK67+AL67-AN67+AO67</f>
        <v>0</v>
      </c>
      <c r="AQ67" s="643"/>
      <c r="AR67" s="644"/>
      <c r="AS67" s="644"/>
      <c r="AT67" s="647">
        <f>AR67-AS67</f>
        <v>0</v>
      </c>
      <c r="AU67" s="640">
        <f>AP67+AQ67-AS67+AT67</f>
        <v>0</v>
      </c>
      <c r="AV67" s="643"/>
      <c r="AW67" s="644"/>
      <c r="AX67" s="644"/>
      <c r="AY67" s="647">
        <f>AW67-AX67</f>
        <v>0</v>
      </c>
      <c r="AZ67" s="640">
        <f>AU67+AV67-AX67+AY67</f>
        <v>0</v>
      </c>
      <c r="BA67" s="643"/>
      <c r="BB67" s="644"/>
      <c r="BC67" s="644"/>
      <c r="BD67" s="647">
        <f>BB67-BC67</f>
        <v>0</v>
      </c>
      <c r="BE67" s="640">
        <f>AZ67+BA67-BC67+BD67</f>
        <v>0</v>
      </c>
      <c r="BF67" s="643"/>
      <c r="BG67" s="644"/>
      <c r="BH67" s="644"/>
      <c r="BI67" s="647">
        <f>BG67-BH67</f>
        <v>0</v>
      </c>
      <c r="BJ67" s="640">
        <f>BE67+BF67-BH67+BI67</f>
        <v>0</v>
      </c>
      <c r="BK67" s="648">
        <f>C67+H67+M67+R67+W67+AB67+AG67+AL67+AQ67+AV67+BA67+BF67</f>
        <v>0</v>
      </c>
      <c r="BL67" s="648">
        <f>D67+I67+N67+S67+X67+AC67+AH67+AM67+AR67+AW67+BB67+BG67</f>
        <v>0</v>
      </c>
      <c r="BM67" s="648">
        <f>E67+J67+O67+T67+Y67+AD67+AI67+AN67+AS67+AX67+BC67+BH67</f>
        <v>0</v>
      </c>
      <c r="BN67" s="648">
        <f>F67+K67+P67+U67+Z67+AE67+AJ67+AO67+AT67+AY67+BD67+BI67</f>
        <v>0</v>
      </c>
      <c r="BO67" s="640">
        <f>BK67-BM67+BN67</f>
        <v>0</v>
      </c>
    </row>
    <row r="68" spans="1:67" ht="22.5" customHeight="1" x14ac:dyDescent="0.2">
      <c r="A68" s="646" t="str">
        <f ca="1">Translations!$A$389</f>
        <v>Transfer 2 (MM/DD/YYYY)</v>
      </c>
      <c r="B68" s="636" t="s">
        <v>2644</v>
      </c>
      <c r="C68" s="643"/>
      <c r="D68" s="644"/>
      <c r="E68" s="644"/>
      <c r="F68" s="647">
        <f t="shared" ref="F68:F71" si="265">D68-E68</f>
        <v>0</v>
      </c>
      <c r="G68" s="640">
        <f t="shared" ref="G68:G71" si="266">+C68-E68+F68</f>
        <v>0</v>
      </c>
      <c r="H68" s="643"/>
      <c r="I68" s="644"/>
      <c r="J68" s="644"/>
      <c r="K68" s="647">
        <f t="shared" ref="K68:K71" si="267">I68-J68</f>
        <v>0</v>
      </c>
      <c r="L68" s="640">
        <f t="shared" ref="L68:L71" si="268">G68+H68-J68+K68</f>
        <v>0</v>
      </c>
      <c r="M68" s="643"/>
      <c r="N68" s="644"/>
      <c r="O68" s="644"/>
      <c r="P68" s="647">
        <f t="shared" ref="P68:P71" si="269">N68-O68</f>
        <v>0</v>
      </c>
      <c r="Q68" s="640">
        <f t="shared" ref="Q68:Q71" si="270">L68+M68-O68+P68</f>
        <v>0</v>
      </c>
      <c r="R68" s="643"/>
      <c r="S68" s="644"/>
      <c r="T68" s="644"/>
      <c r="U68" s="647">
        <f t="shared" ref="U68:U71" si="271">S68-T68</f>
        <v>0</v>
      </c>
      <c r="V68" s="640">
        <f t="shared" ref="V68:V71" si="272">Q68+R68-T68+U68</f>
        <v>0</v>
      </c>
      <c r="W68" s="643"/>
      <c r="X68" s="644"/>
      <c r="Y68" s="644"/>
      <c r="Z68" s="647">
        <f t="shared" ref="Z68:Z71" si="273">X68-Y68</f>
        <v>0</v>
      </c>
      <c r="AA68" s="640">
        <f t="shared" ref="AA68:AA71" si="274">V68+W68-Y68+Z68</f>
        <v>0</v>
      </c>
      <c r="AB68" s="643"/>
      <c r="AC68" s="644"/>
      <c r="AD68" s="644"/>
      <c r="AE68" s="647">
        <f t="shared" ref="AE68:AE71" si="275">AC68-AD68</f>
        <v>0</v>
      </c>
      <c r="AF68" s="640">
        <f t="shared" ref="AF68:AF71" si="276">AA68+AB68-AD68+AE68</f>
        <v>0</v>
      </c>
      <c r="AG68" s="643"/>
      <c r="AH68" s="644"/>
      <c r="AI68" s="644"/>
      <c r="AJ68" s="647">
        <f t="shared" ref="AJ68:AJ71" si="277">AH68-AI68</f>
        <v>0</v>
      </c>
      <c r="AK68" s="640">
        <f t="shared" ref="AK68:AK71" si="278">AF68+AG68-AI68+AJ68</f>
        <v>0</v>
      </c>
      <c r="AL68" s="643"/>
      <c r="AM68" s="644"/>
      <c r="AN68" s="644"/>
      <c r="AO68" s="647">
        <f t="shared" ref="AO68:AO71" si="279">AM68-AN68</f>
        <v>0</v>
      </c>
      <c r="AP68" s="640">
        <f t="shared" ref="AP68:AP71" si="280">AK68+AL68-AN68+AO68</f>
        <v>0</v>
      </c>
      <c r="AQ68" s="643"/>
      <c r="AR68" s="644"/>
      <c r="AS68" s="644"/>
      <c r="AT68" s="647">
        <f t="shared" ref="AT68:AT71" si="281">AR68-AS68</f>
        <v>0</v>
      </c>
      <c r="AU68" s="640">
        <f t="shared" ref="AU68:AU71" si="282">AP68+AQ68-AS68+AT68</f>
        <v>0</v>
      </c>
      <c r="AV68" s="643"/>
      <c r="AW68" s="644"/>
      <c r="AX68" s="644"/>
      <c r="AY68" s="647">
        <f t="shared" ref="AY68:AY71" si="283">AW68-AX68</f>
        <v>0</v>
      </c>
      <c r="AZ68" s="640">
        <f t="shared" ref="AZ68:AZ71" si="284">AU68+AV68-AX68+AY68</f>
        <v>0</v>
      </c>
      <c r="BA68" s="643"/>
      <c r="BB68" s="644"/>
      <c r="BC68" s="644"/>
      <c r="BD68" s="647">
        <f t="shared" ref="BD68:BD71" si="285">BB68-BC68</f>
        <v>0</v>
      </c>
      <c r="BE68" s="640">
        <f t="shared" ref="BE68:BE71" si="286">AZ68+BA68-BC68+BD68</f>
        <v>0</v>
      </c>
      <c r="BF68" s="643"/>
      <c r="BG68" s="644"/>
      <c r="BH68" s="644"/>
      <c r="BI68" s="647">
        <f t="shared" ref="BI68:BI71" si="287">BG68-BH68</f>
        <v>0</v>
      </c>
      <c r="BJ68" s="640">
        <f t="shared" ref="BJ68:BJ71" si="288">BE68+BF68-BH68+BI68</f>
        <v>0</v>
      </c>
      <c r="BK68" s="648">
        <f t="shared" ref="BK68:BK71" si="289">C68+H68+M68+R68+W68+AB68+AG68+AL68+AQ68+AV68+BA68+BF68</f>
        <v>0</v>
      </c>
      <c r="BL68" s="648">
        <f t="shared" ref="BL68:BL71" si="290">D68+I68+N68+S68+X68+AC68+AH68+AM68+AR68+AW68+BB68+BG68</f>
        <v>0</v>
      </c>
      <c r="BM68" s="648">
        <f t="shared" ref="BM68:BM71" si="291">E68+J68+O68+T68+Y68+AD68+AI68+AN68+AS68+AX68+BC68+BH68</f>
        <v>0</v>
      </c>
      <c r="BN68" s="648">
        <f t="shared" ref="BN68:BN71" si="292">F68+K68+P68+U68+Z68+AE68+AJ68+AO68+AT68+AY68+BD68+BI68</f>
        <v>0</v>
      </c>
      <c r="BO68" s="640">
        <f t="shared" ref="BO68:BO71" si="293">BK68-BM68+BN68</f>
        <v>0</v>
      </c>
    </row>
    <row r="69" spans="1:67" ht="22.5" customHeight="1" x14ac:dyDescent="0.2">
      <c r="A69" s="646" t="str">
        <f ca="1">Translations!$A$390</f>
        <v>Transfer 3 (MM/DD/YYYY)</v>
      </c>
      <c r="B69" s="636" t="s">
        <v>2644</v>
      </c>
      <c r="C69" s="643"/>
      <c r="D69" s="644"/>
      <c r="E69" s="644"/>
      <c r="F69" s="647">
        <f t="shared" si="265"/>
        <v>0</v>
      </c>
      <c r="G69" s="640">
        <f t="shared" si="266"/>
        <v>0</v>
      </c>
      <c r="H69" s="643"/>
      <c r="I69" s="644"/>
      <c r="J69" s="644"/>
      <c r="K69" s="647">
        <f t="shared" si="267"/>
        <v>0</v>
      </c>
      <c r="L69" s="640">
        <f t="shared" si="268"/>
        <v>0</v>
      </c>
      <c r="M69" s="643"/>
      <c r="N69" s="644"/>
      <c r="O69" s="644"/>
      <c r="P69" s="647">
        <f t="shared" si="269"/>
        <v>0</v>
      </c>
      <c r="Q69" s="640">
        <f t="shared" si="270"/>
        <v>0</v>
      </c>
      <c r="R69" s="643"/>
      <c r="S69" s="644"/>
      <c r="T69" s="644"/>
      <c r="U69" s="647">
        <f t="shared" si="271"/>
        <v>0</v>
      </c>
      <c r="V69" s="640">
        <f t="shared" si="272"/>
        <v>0</v>
      </c>
      <c r="W69" s="643"/>
      <c r="X69" s="644"/>
      <c r="Y69" s="644"/>
      <c r="Z69" s="647">
        <f t="shared" si="273"/>
        <v>0</v>
      </c>
      <c r="AA69" s="640">
        <f t="shared" si="274"/>
        <v>0</v>
      </c>
      <c r="AB69" s="643"/>
      <c r="AC69" s="644"/>
      <c r="AD69" s="644"/>
      <c r="AE69" s="647">
        <f t="shared" si="275"/>
        <v>0</v>
      </c>
      <c r="AF69" s="640">
        <f t="shared" si="276"/>
        <v>0</v>
      </c>
      <c r="AG69" s="643"/>
      <c r="AH69" s="644"/>
      <c r="AI69" s="644"/>
      <c r="AJ69" s="647">
        <f t="shared" si="277"/>
        <v>0</v>
      </c>
      <c r="AK69" s="640">
        <f t="shared" si="278"/>
        <v>0</v>
      </c>
      <c r="AL69" s="643"/>
      <c r="AM69" s="644"/>
      <c r="AN69" s="644"/>
      <c r="AO69" s="647">
        <f t="shared" si="279"/>
        <v>0</v>
      </c>
      <c r="AP69" s="640">
        <f t="shared" si="280"/>
        <v>0</v>
      </c>
      <c r="AQ69" s="643"/>
      <c r="AR69" s="644"/>
      <c r="AS69" s="644"/>
      <c r="AT69" s="647">
        <f t="shared" si="281"/>
        <v>0</v>
      </c>
      <c r="AU69" s="640">
        <f t="shared" si="282"/>
        <v>0</v>
      </c>
      <c r="AV69" s="643"/>
      <c r="AW69" s="644"/>
      <c r="AX69" s="644"/>
      <c r="AY69" s="647">
        <f t="shared" si="283"/>
        <v>0</v>
      </c>
      <c r="AZ69" s="640">
        <f t="shared" si="284"/>
        <v>0</v>
      </c>
      <c r="BA69" s="643"/>
      <c r="BB69" s="644"/>
      <c r="BC69" s="644"/>
      <c r="BD69" s="647">
        <f t="shared" si="285"/>
        <v>0</v>
      </c>
      <c r="BE69" s="640">
        <f t="shared" si="286"/>
        <v>0</v>
      </c>
      <c r="BF69" s="643"/>
      <c r="BG69" s="644"/>
      <c r="BH69" s="644"/>
      <c r="BI69" s="647">
        <f t="shared" si="287"/>
        <v>0</v>
      </c>
      <c r="BJ69" s="640">
        <f t="shared" si="288"/>
        <v>0</v>
      </c>
      <c r="BK69" s="648">
        <f t="shared" si="289"/>
        <v>0</v>
      </c>
      <c r="BL69" s="648">
        <f t="shared" si="290"/>
        <v>0</v>
      </c>
      <c r="BM69" s="648">
        <f t="shared" si="291"/>
        <v>0</v>
      </c>
      <c r="BN69" s="648">
        <f t="shared" si="292"/>
        <v>0</v>
      </c>
      <c r="BO69" s="640">
        <f t="shared" si="293"/>
        <v>0</v>
      </c>
    </row>
    <row r="70" spans="1:67" ht="22.5" customHeight="1" x14ac:dyDescent="0.2">
      <c r="A70" s="646" t="str">
        <f ca="1">Translations!$A$391</f>
        <v>Transfer 4 (MM/DD/YYYY)</v>
      </c>
      <c r="B70" s="636" t="s">
        <v>2644</v>
      </c>
      <c r="C70" s="643"/>
      <c r="D70" s="644"/>
      <c r="E70" s="644"/>
      <c r="F70" s="647">
        <f t="shared" si="265"/>
        <v>0</v>
      </c>
      <c r="G70" s="640">
        <f t="shared" si="266"/>
        <v>0</v>
      </c>
      <c r="H70" s="643"/>
      <c r="I70" s="644"/>
      <c r="J70" s="644"/>
      <c r="K70" s="647">
        <f t="shared" si="267"/>
        <v>0</v>
      </c>
      <c r="L70" s="640">
        <f t="shared" si="268"/>
        <v>0</v>
      </c>
      <c r="M70" s="643"/>
      <c r="N70" s="644"/>
      <c r="O70" s="644"/>
      <c r="P70" s="647">
        <f t="shared" si="269"/>
        <v>0</v>
      </c>
      <c r="Q70" s="640">
        <f t="shared" si="270"/>
        <v>0</v>
      </c>
      <c r="R70" s="643"/>
      <c r="S70" s="644"/>
      <c r="T70" s="644"/>
      <c r="U70" s="647">
        <f t="shared" si="271"/>
        <v>0</v>
      </c>
      <c r="V70" s="640">
        <f t="shared" si="272"/>
        <v>0</v>
      </c>
      <c r="W70" s="643"/>
      <c r="X70" s="644"/>
      <c r="Y70" s="644"/>
      <c r="Z70" s="647">
        <f t="shared" si="273"/>
        <v>0</v>
      </c>
      <c r="AA70" s="640">
        <f t="shared" si="274"/>
        <v>0</v>
      </c>
      <c r="AB70" s="643"/>
      <c r="AC70" s="644"/>
      <c r="AD70" s="644"/>
      <c r="AE70" s="647">
        <f t="shared" si="275"/>
        <v>0</v>
      </c>
      <c r="AF70" s="640">
        <f t="shared" si="276"/>
        <v>0</v>
      </c>
      <c r="AG70" s="643"/>
      <c r="AH70" s="644"/>
      <c r="AI70" s="644"/>
      <c r="AJ70" s="647">
        <f t="shared" si="277"/>
        <v>0</v>
      </c>
      <c r="AK70" s="640">
        <f t="shared" si="278"/>
        <v>0</v>
      </c>
      <c r="AL70" s="643"/>
      <c r="AM70" s="644"/>
      <c r="AN70" s="644"/>
      <c r="AO70" s="647">
        <f t="shared" si="279"/>
        <v>0</v>
      </c>
      <c r="AP70" s="640">
        <f t="shared" si="280"/>
        <v>0</v>
      </c>
      <c r="AQ70" s="643"/>
      <c r="AR70" s="644"/>
      <c r="AS70" s="644"/>
      <c r="AT70" s="647">
        <f t="shared" si="281"/>
        <v>0</v>
      </c>
      <c r="AU70" s="640">
        <f t="shared" si="282"/>
        <v>0</v>
      </c>
      <c r="AV70" s="643"/>
      <c r="AW70" s="644"/>
      <c r="AX70" s="644"/>
      <c r="AY70" s="647">
        <f t="shared" si="283"/>
        <v>0</v>
      </c>
      <c r="AZ70" s="640">
        <f t="shared" si="284"/>
        <v>0</v>
      </c>
      <c r="BA70" s="643"/>
      <c r="BB70" s="644"/>
      <c r="BC70" s="644"/>
      <c r="BD70" s="647">
        <f t="shared" si="285"/>
        <v>0</v>
      </c>
      <c r="BE70" s="640">
        <f t="shared" si="286"/>
        <v>0</v>
      </c>
      <c r="BF70" s="643"/>
      <c r="BG70" s="644"/>
      <c r="BH70" s="644"/>
      <c r="BI70" s="647">
        <f t="shared" si="287"/>
        <v>0</v>
      </c>
      <c r="BJ70" s="640">
        <f t="shared" si="288"/>
        <v>0</v>
      </c>
      <c r="BK70" s="648">
        <f t="shared" si="289"/>
        <v>0</v>
      </c>
      <c r="BL70" s="648">
        <f t="shared" si="290"/>
        <v>0</v>
      </c>
      <c r="BM70" s="648">
        <f t="shared" si="291"/>
        <v>0</v>
      </c>
      <c r="BN70" s="648">
        <f t="shared" si="292"/>
        <v>0</v>
      </c>
      <c r="BO70" s="640">
        <f t="shared" si="293"/>
        <v>0</v>
      </c>
    </row>
    <row r="71" spans="1:67" ht="22.5" customHeight="1" x14ac:dyDescent="0.2">
      <c r="A71" s="646" t="str">
        <f ca="1">Translations!$A$392</f>
        <v>Transfer 5 (MM/DD/YYYY)</v>
      </c>
      <c r="B71" s="636" t="s">
        <v>2644</v>
      </c>
      <c r="C71" s="643"/>
      <c r="D71" s="644"/>
      <c r="E71" s="644"/>
      <c r="F71" s="647">
        <f t="shared" si="265"/>
        <v>0</v>
      </c>
      <c r="G71" s="640">
        <f t="shared" si="266"/>
        <v>0</v>
      </c>
      <c r="H71" s="643"/>
      <c r="I71" s="644"/>
      <c r="J71" s="644"/>
      <c r="K71" s="647">
        <f t="shared" si="267"/>
        <v>0</v>
      </c>
      <c r="L71" s="640">
        <f t="shared" si="268"/>
        <v>0</v>
      </c>
      <c r="M71" s="643"/>
      <c r="N71" s="644"/>
      <c r="O71" s="644"/>
      <c r="P71" s="647">
        <f t="shared" si="269"/>
        <v>0</v>
      </c>
      <c r="Q71" s="640">
        <f t="shared" si="270"/>
        <v>0</v>
      </c>
      <c r="R71" s="643"/>
      <c r="S71" s="644"/>
      <c r="T71" s="644"/>
      <c r="U71" s="647">
        <f t="shared" si="271"/>
        <v>0</v>
      </c>
      <c r="V71" s="640">
        <f t="shared" si="272"/>
        <v>0</v>
      </c>
      <c r="W71" s="643"/>
      <c r="X71" s="644"/>
      <c r="Y71" s="644"/>
      <c r="Z71" s="647">
        <f t="shared" si="273"/>
        <v>0</v>
      </c>
      <c r="AA71" s="640">
        <f t="shared" si="274"/>
        <v>0</v>
      </c>
      <c r="AB71" s="643"/>
      <c r="AC71" s="644"/>
      <c r="AD71" s="644"/>
      <c r="AE71" s="647">
        <f t="shared" si="275"/>
        <v>0</v>
      </c>
      <c r="AF71" s="640">
        <f t="shared" si="276"/>
        <v>0</v>
      </c>
      <c r="AG71" s="643"/>
      <c r="AH71" s="644"/>
      <c r="AI71" s="644"/>
      <c r="AJ71" s="647">
        <f t="shared" si="277"/>
        <v>0</v>
      </c>
      <c r="AK71" s="640">
        <f t="shared" si="278"/>
        <v>0</v>
      </c>
      <c r="AL71" s="643"/>
      <c r="AM71" s="644"/>
      <c r="AN71" s="644"/>
      <c r="AO71" s="647">
        <f t="shared" si="279"/>
        <v>0</v>
      </c>
      <c r="AP71" s="640">
        <f t="shared" si="280"/>
        <v>0</v>
      </c>
      <c r="AQ71" s="643"/>
      <c r="AR71" s="644"/>
      <c r="AS71" s="644"/>
      <c r="AT71" s="647">
        <f t="shared" si="281"/>
        <v>0</v>
      </c>
      <c r="AU71" s="640">
        <f t="shared" si="282"/>
        <v>0</v>
      </c>
      <c r="AV71" s="643"/>
      <c r="AW71" s="644"/>
      <c r="AX71" s="644"/>
      <c r="AY71" s="647">
        <f t="shared" si="283"/>
        <v>0</v>
      </c>
      <c r="AZ71" s="640">
        <f t="shared" si="284"/>
        <v>0</v>
      </c>
      <c r="BA71" s="643"/>
      <c r="BB71" s="644"/>
      <c r="BC71" s="644"/>
      <c r="BD71" s="647">
        <f t="shared" si="285"/>
        <v>0</v>
      </c>
      <c r="BE71" s="640">
        <f t="shared" si="286"/>
        <v>0</v>
      </c>
      <c r="BF71" s="643"/>
      <c r="BG71" s="644"/>
      <c r="BH71" s="644"/>
      <c r="BI71" s="647">
        <f t="shared" si="287"/>
        <v>0</v>
      </c>
      <c r="BJ71" s="640">
        <f t="shared" si="288"/>
        <v>0</v>
      </c>
      <c r="BK71" s="648">
        <f t="shared" si="289"/>
        <v>0</v>
      </c>
      <c r="BL71" s="648">
        <f t="shared" si="290"/>
        <v>0</v>
      </c>
      <c r="BM71" s="648">
        <f t="shared" si="291"/>
        <v>0</v>
      </c>
      <c r="BN71" s="648">
        <f t="shared" si="292"/>
        <v>0</v>
      </c>
      <c r="BO71" s="640">
        <f t="shared" si="293"/>
        <v>0</v>
      </c>
    </row>
    <row r="72" spans="1:67" ht="22.5" customHeight="1" x14ac:dyDescent="0.2">
      <c r="A72" s="645" t="str">
        <f ca="1">Translations!$A$383</f>
        <v>SSR 8: (SSR name)</v>
      </c>
      <c r="B72" s="641"/>
      <c r="C72" s="640">
        <f>SUM(C73:C77)</f>
        <v>0</v>
      </c>
      <c r="D72" s="640">
        <f t="shared" ref="D72:G72" si="294">SUM(D73:D77)</f>
        <v>0</v>
      </c>
      <c r="E72" s="640">
        <f t="shared" si="294"/>
        <v>0</v>
      </c>
      <c r="F72" s="640">
        <f t="shared" si="294"/>
        <v>0</v>
      </c>
      <c r="G72" s="640">
        <f t="shared" si="294"/>
        <v>0</v>
      </c>
      <c r="H72" s="640">
        <f>SUM(H73:H77)</f>
        <v>0</v>
      </c>
      <c r="I72" s="640">
        <f t="shared" ref="I72:L72" si="295">SUM(I73:I77)</f>
        <v>0</v>
      </c>
      <c r="J72" s="640">
        <f t="shared" si="295"/>
        <v>0</v>
      </c>
      <c r="K72" s="640">
        <f t="shared" si="295"/>
        <v>0</v>
      </c>
      <c r="L72" s="640">
        <f t="shared" si="295"/>
        <v>0</v>
      </c>
      <c r="M72" s="640">
        <f>SUM(M73:M77)</f>
        <v>0</v>
      </c>
      <c r="N72" s="640">
        <f t="shared" ref="N72:Q72" si="296">SUM(N73:N77)</f>
        <v>0</v>
      </c>
      <c r="O72" s="640">
        <f t="shared" si="296"/>
        <v>0</v>
      </c>
      <c r="P72" s="640">
        <f t="shared" si="296"/>
        <v>0</v>
      </c>
      <c r="Q72" s="640">
        <f t="shared" si="296"/>
        <v>0</v>
      </c>
      <c r="R72" s="640">
        <f>SUM(R73:R77)</f>
        <v>0</v>
      </c>
      <c r="S72" s="640">
        <f t="shared" ref="S72:V72" si="297">SUM(S73:S77)</f>
        <v>0</v>
      </c>
      <c r="T72" s="640">
        <f t="shared" si="297"/>
        <v>0</v>
      </c>
      <c r="U72" s="640">
        <f t="shared" si="297"/>
        <v>0</v>
      </c>
      <c r="V72" s="640">
        <f t="shared" si="297"/>
        <v>0</v>
      </c>
      <c r="W72" s="640">
        <f>SUM(W73:W77)</f>
        <v>0</v>
      </c>
      <c r="X72" s="640">
        <f t="shared" ref="X72:AA72" si="298">SUM(X73:X77)</f>
        <v>0</v>
      </c>
      <c r="Y72" s="640">
        <f t="shared" si="298"/>
        <v>0</v>
      </c>
      <c r="Z72" s="640">
        <f t="shared" si="298"/>
        <v>0</v>
      </c>
      <c r="AA72" s="640">
        <f t="shared" si="298"/>
        <v>0</v>
      </c>
      <c r="AB72" s="640">
        <f>SUM(AB73:AB77)</f>
        <v>0</v>
      </c>
      <c r="AC72" s="640">
        <f t="shared" ref="AC72:AF72" si="299">SUM(AC73:AC77)</f>
        <v>0</v>
      </c>
      <c r="AD72" s="640">
        <f t="shared" si="299"/>
        <v>0</v>
      </c>
      <c r="AE72" s="640">
        <f t="shared" si="299"/>
        <v>0</v>
      </c>
      <c r="AF72" s="640">
        <f t="shared" si="299"/>
        <v>0</v>
      </c>
      <c r="AG72" s="640">
        <f>SUM(AG73:AG77)</f>
        <v>0</v>
      </c>
      <c r="AH72" s="640">
        <f t="shared" ref="AH72:AK72" si="300">SUM(AH73:AH77)</f>
        <v>0</v>
      </c>
      <c r="AI72" s="640">
        <f t="shared" si="300"/>
        <v>0</v>
      </c>
      <c r="AJ72" s="640">
        <f t="shared" si="300"/>
        <v>0</v>
      </c>
      <c r="AK72" s="640">
        <f t="shared" si="300"/>
        <v>0</v>
      </c>
      <c r="AL72" s="640">
        <f>SUM(AL73:AL77)</f>
        <v>0</v>
      </c>
      <c r="AM72" s="640">
        <f t="shared" ref="AM72:AP72" si="301">SUM(AM73:AM77)</f>
        <v>0</v>
      </c>
      <c r="AN72" s="640">
        <f t="shared" si="301"/>
        <v>0</v>
      </c>
      <c r="AO72" s="640">
        <f t="shared" si="301"/>
        <v>0</v>
      </c>
      <c r="AP72" s="640">
        <f t="shared" si="301"/>
        <v>0</v>
      </c>
      <c r="AQ72" s="640">
        <f>SUM(AQ73:AQ77)</f>
        <v>0</v>
      </c>
      <c r="AR72" s="640">
        <f t="shared" ref="AR72:AU72" si="302">SUM(AR73:AR77)</f>
        <v>0</v>
      </c>
      <c r="AS72" s="640">
        <f t="shared" si="302"/>
        <v>0</v>
      </c>
      <c r="AT72" s="640">
        <f t="shared" si="302"/>
        <v>0</v>
      </c>
      <c r="AU72" s="640">
        <f t="shared" si="302"/>
        <v>0</v>
      </c>
      <c r="AV72" s="640">
        <f>SUM(AV73:AV77)</f>
        <v>0</v>
      </c>
      <c r="AW72" s="640">
        <f t="shared" ref="AW72:AZ72" si="303">SUM(AW73:AW77)</f>
        <v>0</v>
      </c>
      <c r="AX72" s="640">
        <f t="shared" si="303"/>
        <v>0</v>
      </c>
      <c r="AY72" s="640">
        <f t="shared" si="303"/>
        <v>0</v>
      </c>
      <c r="AZ72" s="640">
        <f t="shared" si="303"/>
        <v>0</v>
      </c>
      <c r="BA72" s="640">
        <f>SUM(BA73:BA77)</f>
        <v>0</v>
      </c>
      <c r="BB72" s="640">
        <f t="shared" ref="BB72:BE72" si="304">SUM(BB73:BB77)</f>
        <v>0</v>
      </c>
      <c r="BC72" s="640">
        <f t="shared" si="304"/>
        <v>0</v>
      </c>
      <c r="BD72" s="640">
        <f t="shared" si="304"/>
        <v>0</v>
      </c>
      <c r="BE72" s="640">
        <f t="shared" si="304"/>
        <v>0</v>
      </c>
      <c r="BF72" s="640">
        <f>SUM(BF73:BF77)</f>
        <v>0</v>
      </c>
      <c r="BG72" s="640">
        <f t="shared" ref="BG72:BJ72" si="305">SUM(BG73:BG77)</f>
        <v>0</v>
      </c>
      <c r="BH72" s="640">
        <f t="shared" si="305"/>
        <v>0</v>
      </c>
      <c r="BI72" s="640">
        <f t="shared" si="305"/>
        <v>0</v>
      </c>
      <c r="BJ72" s="640">
        <f t="shared" si="305"/>
        <v>0</v>
      </c>
      <c r="BK72" s="640">
        <f>SUM(BK73:BK77)</f>
        <v>0</v>
      </c>
      <c r="BL72" s="640">
        <f t="shared" ref="BL72:BO72" si="306">SUM(BL73:BL77)</f>
        <v>0</v>
      </c>
      <c r="BM72" s="640">
        <f t="shared" si="306"/>
        <v>0</v>
      </c>
      <c r="BN72" s="640">
        <f t="shared" si="306"/>
        <v>0</v>
      </c>
      <c r="BO72" s="640">
        <f t="shared" si="306"/>
        <v>0</v>
      </c>
    </row>
    <row r="73" spans="1:67" ht="22.5" customHeight="1" x14ac:dyDescent="0.2">
      <c r="A73" s="646" t="str">
        <f ca="1">Translations!$A$388</f>
        <v>Transfer 1 (MM/DD/YYYY)</v>
      </c>
      <c r="B73" s="636" t="s">
        <v>2644</v>
      </c>
      <c r="C73" s="643"/>
      <c r="D73" s="644"/>
      <c r="E73" s="644"/>
      <c r="F73" s="647"/>
      <c r="G73" s="640">
        <f>+C73-E73+F73</f>
        <v>0</v>
      </c>
      <c r="H73" s="643"/>
      <c r="I73" s="644"/>
      <c r="J73" s="644"/>
      <c r="K73" s="647">
        <f>I73-J73</f>
        <v>0</v>
      </c>
      <c r="L73" s="640">
        <f>G73+H73-J73+K73</f>
        <v>0</v>
      </c>
      <c r="M73" s="643"/>
      <c r="N73" s="644"/>
      <c r="O73" s="644"/>
      <c r="P73" s="647">
        <f>N73-O73</f>
        <v>0</v>
      </c>
      <c r="Q73" s="640">
        <f>L73+M73-O73+P73</f>
        <v>0</v>
      </c>
      <c r="R73" s="643"/>
      <c r="S73" s="644"/>
      <c r="T73" s="644"/>
      <c r="U73" s="647">
        <f>S73-T73</f>
        <v>0</v>
      </c>
      <c r="V73" s="640">
        <f>Q73+R73-T73+U73</f>
        <v>0</v>
      </c>
      <c r="W73" s="643"/>
      <c r="X73" s="644"/>
      <c r="Y73" s="644"/>
      <c r="Z73" s="647">
        <f>X73-Y73</f>
        <v>0</v>
      </c>
      <c r="AA73" s="640">
        <f>V73+W73-Y73+Z73</f>
        <v>0</v>
      </c>
      <c r="AB73" s="643"/>
      <c r="AC73" s="644"/>
      <c r="AD73" s="644"/>
      <c r="AE73" s="647">
        <f>AC73-AD73</f>
        <v>0</v>
      </c>
      <c r="AF73" s="640">
        <f>AA73+AB73-AD73+AE73</f>
        <v>0</v>
      </c>
      <c r="AG73" s="643"/>
      <c r="AH73" s="644"/>
      <c r="AI73" s="644"/>
      <c r="AJ73" s="647">
        <f>AH73-AI73</f>
        <v>0</v>
      </c>
      <c r="AK73" s="640">
        <f>AF73+AG73-AI73+AJ73</f>
        <v>0</v>
      </c>
      <c r="AL73" s="643"/>
      <c r="AM73" s="644"/>
      <c r="AN73" s="644"/>
      <c r="AO73" s="647">
        <f>AM73-AN73</f>
        <v>0</v>
      </c>
      <c r="AP73" s="640">
        <f>AK73+AL73-AN73+AO73</f>
        <v>0</v>
      </c>
      <c r="AQ73" s="643"/>
      <c r="AR73" s="644"/>
      <c r="AS73" s="644"/>
      <c r="AT73" s="647">
        <f>AR73-AS73</f>
        <v>0</v>
      </c>
      <c r="AU73" s="640">
        <f>AP73+AQ73-AS73+AT73</f>
        <v>0</v>
      </c>
      <c r="AV73" s="643"/>
      <c r="AW73" s="644"/>
      <c r="AX73" s="644"/>
      <c r="AY73" s="647">
        <f>AW73-AX73</f>
        <v>0</v>
      </c>
      <c r="AZ73" s="640">
        <f>AU73+AV73-AX73+AY73</f>
        <v>0</v>
      </c>
      <c r="BA73" s="643"/>
      <c r="BB73" s="644"/>
      <c r="BC73" s="644"/>
      <c r="BD73" s="647">
        <f>BB73-BC73</f>
        <v>0</v>
      </c>
      <c r="BE73" s="640">
        <f>AZ73+BA73-BC73+BD73</f>
        <v>0</v>
      </c>
      <c r="BF73" s="643"/>
      <c r="BG73" s="644"/>
      <c r="BH73" s="644"/>
      <c r="BI73" s="647">
        <f>BG73-BH73</f>
        <v>0</v>
      </c>
      <c r="BJ73" s="640">
        <f>BE73+BF73-BH73+BI73</f>
        <v>0</v>
      </c>
      <c r="BK73" s="648">
        <f>C73+H73+M73+R73+W73+AB73+AG73+AL73+AQ73+AV73+BA73+BF73</f>
        <v>0</v>
      </c>
      <c r="BL73" s="648">
        <f>D73+I73+N73+S73+X73+AC73+AH73+AM73+AR73+AW73+BB73+BG73</f>
        <v>0</v>
      </c>
      <c r="BM73" s="648">
        <f>E73+J73+O73+T73+Y73+AD73+AI73+AN73+AS73+AX73+BC73+BH73</f>
        <v>0</v>
      </c>
      <c r="BN73" s="648">
        <f>F73+K73+P73+U73+Z73+AE73+AJ73+AO73+AT73+AY73+BD73+BI73</f>
        <v>0</v>
      </c>
      <c r="BO73" s="640">
        <f>BK73-BM73+BN73</f>
        <v>0</v>
      </c>
    </row>
    <row r="74" spans="1:67" ht="22.5" customHeight="1" x14ac:dyDescent="0.2">
      <c r="A74" s="646" t="str">
        <f ca="1">Translations!$A$389</f>
        <v>Transfer 2 (MM/DD/YYYY)</v>
      </c>
      <c r="B74" s="636" t="s">
        <v>2644</v>
      </c>
      <c r="C74" s="643"/>
      <c r="D74" s="644"/>
      <c r="E74" s="644"/>
      <c r="F74" s="647">
        <f t="shared" ref="F74:F77" si="307">D74-E74</f>
        <v>0</v>
      </c>
      <c r="G74" s="640">
        <f t="shared" ref="G74:G77" si="308">+C74-E74+F74</f>
        <v>0</v>
      </c>
      <c r="H74" s="643"/>
      <c r="I74" s="644"/>
      <c r="J74" s="644"/>
      <c r="K74" s="647">
        <f t="shared" ref="K74:K77" si="309">I74-J74</f>
        <v>0</v>
      </c>
      <c r="L74" s="640">
        <f t="shared" ref="L74:L77" si="310">G74+H74-J74+K74</f>
        <v>0</v>
      </c>
      <c r="M74" s="643"/>
      <c r="N74" s="644"/>
      <c r="O74" s="644"/>
      <c r="P74" s="647">
        <f t="shared" ref="P74:P77" si="311">N74-O74</f>
        <v>0</v>
      </c>
      <c r="Q74" s="640">
        <f t="shared" ref="Q74:Q77" si="312">L74+M74-O74+P74</f>
        <v>0</v>
      </c>
      <c r="R74" s="643"/>
      <c r="S74" s="644"/>
      <c r="T74" s="644"/>
      <c r="U74" s="647">
        <f t="shared" ref="U74:U77" si="313">S74-T74</f>
        <v>0</v>
      </c>
      <c r="V74" s="640">
        <f t="shared" ref="V74:V77" si="314">Q74+R74-T74+U74</f>
        <v>0</v>
      </c>
      <c r="W74" s="643"/>
      <c r="X74" s="644"/>
      <c r="Y74" s="644"/>
      <c r="Z74" s="647">
        <f t="shared" ref="Z74:Z77" si="315">X74-Y74</f>
        <v>0</v>
      </c>
      <c r="AA74" s="640">
        <f t="shared" ref="AA74:AA77" si="316">V74+W74-Y74+Z74</f>
        <v>0</v>
      </c>
      <c r="AB74" s="643"/>
      <c r="AC74" s="644"/>
      <c r="AD74" s="644"/>
      <c r="AE74" s="647">
        <f t="shared" ref="AE74:AE77" si="317">AC74-AD74</f>
        <v>0</v>
      </c>
      <c r="AF74" s="640">
        <f t="shared" ref="AF74:AF77" si="318">AA74+AB74-AD74+AE74</f>
        <v>0</v>
      </c>
      <c r="AG74" s="643"/>
      <c r="AH74" s="644"/>
      <c r="AI74" s="644"/>
      <c r="AJ74" s="647">
        <f t="shared" ref="AJ74:AJ77" si="319">AH74-AI74</f>
        <v>0</v>
      </c>
      <c r="AK74" s="640">
        <f t="shared" ref="AK74:AK77" si="320">AF74+AG74-AI74+AJ74</f>
        <v>0</v>
      </c>
      <c r="AL74" s="643"/>
      <c r="AM74" s="644"/>
      <c r="AN74" s="644"/>
      <c r="AO74" s="647">
        <f t="shared" ref="AO74:AO77" si="321">AM74-AN74</f>
        <v>0</v>
      </c>
      <c r="AP74" s="640">
        <f t="shared" ref="AP74:AP77" si="322">AK74+AL74-AN74+AO74</f>
        <v>0</v>
      </c>
      <c r="AQ74" s="643"/>
      <c r="AR74" s="644"/>
      <c r="AS74" s="644"/>
      <c r="AT74" s="647">
        <f t="shared" ref="AT74:AT77" si="323">AR74-AS74</f>
        <v>0</v>
      </c>
      <c r="AU74" s="640">
        <f t="shared" ref="AU74:AU77" si="324">AP74+AQ74-AS74+AT74</f>
        <v>0</v>
      </c>
      <c r="AV74" s="643"/>
      <c r="AW74" s="644"/>
      <c r="AX74" s="644"/>
      <c r="AY74" s="647">
        <f t="shared" ref="AY74:AY77" si="325">AW74-AX74</f>
        <v>0</v>
      </c>
      <c r="AZ74" s="640">
        <f t="shared" ref="AZ74:AZ77" si="326">AU74+AV74-AX74+AY74</f>
        <v>0</v>
      </c>
      <c r="BA74" s="643"/>
      <c r="BB74" s="644"/>
      <c r="BC74" s="644"/>
      <c r="BD74" s="647">
        <f t="shared" ref="BD74:BD77" si="327">BB74-BC74</f>
        <v>0</v>
      </c>
      <c r="BE74" s="640">
        <f t="shared" ref="BE74:BE77" si="328">AZ74+BA74-BC74+BD74</f>
        <v>0</v>
      </c>
      <c r="BF74" s="643"/>
      <c r="BG74" s="644"/>
      <c r="BH74" s="644"/>
      <c r="BI74" s="647">
        <f t="shared" ref="BI74:BI77" si="329">BG74-BH74</f>
        <v>0</v>
      </c>
      <c r="BJ74" s="640">
        <f t="shared" ref="BJ74:BJ77" si="330">BE74+BF74-BH74+BI74</f>
        <v>0</v>
      </c>
      <c r="BK74" s="648">
        <f t="shared" ref="BK74:BK77" si="331">C74+H74+M74+R74+W74+AB74+AG74+AL74+AQ74+AV74+BA74+BF74</f>
        <v>0</v>
      </c>
      <c r="BL74" s="648">
        <f t="shared" ref="BL74:BL77" si="332">D74+I74+N74+S74+X74+AC74+AH74+AM74+AR74+AW74+BB74+BG74</f>
        <v>0</v>
      </c>
      <c r="BM74" s="648">
        <f t="shared" ref="BM74:BM77" si="333">E74+J74+O74+T74+Y74+AD74+AI74+AN74+AS74+AX74+BC74+BH74</f>
        <v>0</v>
      </c>
      <c r="BN74" s="648">
        <f t="shared" ref="BN74:BN77" si="334">F74+K74+P74+U74+Z74+AE74+AJ74+AO74+AT74+AY74+BD74+BI74</f>
        <v>0</v>
      </c>
      <c r="BO74" s="640">
        <f t="shared" ref="BO74:BO77" si="335">BK74-BM74+BN74</f>
        <v>0</v>
      </c>
    </row>
    <row r="75" spans="1:67" ht="22.5" customHeight="1" x14ac:dyDescent="0.2">
      <c r="A75" s="646" t="str">
        <f ca="1">Translations!$A$390</f>
        <v>Transfer 3 (MM/DD/YYYY)</v>
      </c>
      <c r="B75" s="636" t="s">
        <v>2644</v>
      </c>
      <c r="C75" s="643"/>
      <c r="D75" s="644"/>
      <c r="E75" s="644"/>
      <c r="F75" s="647">
        <f t="shared" si="307"/>
        <v>0</v>
      </c>
      <c r="G75" s="640">
        <f t="shared" si="308"/>
        <v>0</v>
      </c>
      <c r="H75" s="643"/>
      <c r="I75" s="644"/>
      <c r="J75" s="644"/>
      <c r="K75" s="647">
        <f t="shared" si="309"/>
        <v>0</v>
      </c>
      <c r="L75" s="640">
        <f t="shared" si="310"/>
        <v>0</v>
      </c>
      <c r="M75" s="643"/>
      <c r="N75" s="644"/>
      <c r="O75" s="644"/>
      <c r="P75" s="647">
        <f t="shared" si="311"/>
        <v>0</v>
      </c>
      <c r="Q75" s="640">
        <f t="shared" si="312"/>
        <v>0</v>
      </c>
      <c r="R75" s="643"/>
      <c r="S75" s="644"/>
      <c r="T75" s="644"/>
      <c r="U75" s="647">
        <f t="shared" si="313"/>
        <v>0</v>
      </c>
      <c r="V75" s="640">
        <f t="shared" si="314"/>
        <v>0</v>
      </c>
      <c r="W75" s="643"/>
      <c r="X75" s="644"/>
      <c r="Y75" s="644"/>
      <c r="Z75" s="647">
        <f t="shared" si="315"/>
        <v>0</v>
      </c>
      <c r="AA75" s="640">
        <f t="shared" si="316"/>
        <v>0</v>
      </c>
      <c r="AB75" s="643"/>
      <c r="AC75" s="644"/>
      <c r="AD75" s="644"/>
      <c r="AE75" s="647">
        <f t="shared" si="317"/>
        <v>0</v>
      </c>
      <c r="AF75" s="640">
        <f t="shared" si="318"/>
        <v>0</v>
      </c>
      <c r="AG75" s="643"/>
      <c r="AH75" s="644"/>
      <c r="AI75" s="644"/>
      <c r="AJ75" s="647">
        <f t="shared" si="319"/>
        <v>0</v>
      </c>
      <c r="AK75" s="640">
        <f t="shared" si="320"/>
        <v>0</v>
      </c>
      <c r="AL75" s="643"/>
      <c r="AM75" s="644"/>
      <c r="AN75" s="644"/>
      <c r="AO75" s="647">
        <f t="shared" si="321"/>
        <v>0</v>
      </c>
      <c r="AP75" s="640">
        <f t="shared" si="322"/>
        <v>0</v>
      </c>
      <c r="AQ75" s="643"/>
      <c r="AR75" s="644"/>
      <c r="AS75" s="644"/>
      <c r="AT75" s="647">
        <f t="shared" si="323"/>
        <v>0</v>
      </c>
      <c r="AU75" s="640">
        <f t="shared" si="324"/>
        <v>0</v>
      </c>
      <c r="AV75" s="643"/>
      <c r="AW75" s="644"/>
      <c r="AX75" s="644"/>
      <c r="AY75" s="647">
        <f t="shared" si="325"/>
        <v>0</v>
      </c>
      <c r="AZ75" s="640">
        <f t="shared" si="326"/>
        <v>0</v>
      </c>
      <c r="BA75" s="643"/>
      <c r="BB75" s="644"/>
      <c r="BC75" s="644"/>
      <c r="BD75" s="647">
        <f t="shared" si="327"/>
        <v>0</v>
      </c>
      <c r="BE75" s="640">
        <f t="shared" si="328"/>
        <v>0</v>
      </c>
      <c r="BF75" s="643"/>
      <c r="BG75" s="644"/>
      <c r="BH75" s="644"/>
      <c r="BI75" s="647">
        <f t="shared" si="329"/>
        <v>0</v>
      </c>
      <c r="BJ75" s="640">
        <f t="shared" si="330"/>
        <v>0</v>
      </c>
      <c r="BK75" s="648">
        <f t="shared" si="331"/>
        <v>0</v>
      </c>
      <c r="BL75" s="648">
        <f t="shared" si="332"/>
        <v>0</v>
      </c>
      <c r="BM75" s="648">
        <f t="shared" si="333"/>
        <v>0</v>
      </c>
      <c r="BN75" s="648">
        <f t="shared" si="334"/>
        <v>0</v>
      </c>
      <c r="BO75" s="640">
        <f t="shared" si="335"/>
        <v>0</v>
      </c>
    </row>
    <row r="76" spans="1:67" ht="22.5" customHeight="1" x14ac:dyDescent="0.2">
      <c r="A76" s="646" t="str">
        <f ca="1">Translations!$A$391</f>
        <v>Transfer 4 (MM/DD/YYYY)</v>
      </c>
      <c r="B76" s="636" t="s">
        <v>2644</v>
      </c>
      <c r="C76" s="643"/>
      <c r="D76" s="644"/>
      <c r="E76" s="644"/>
      <c r="F76" s="647">
        <f t="shared" si="307"/>
        <v>0</v>
      </c>
      <c r="G76" s="640">
        <f t="shared" si="308"/>
        <v>0</v>
      </c>
      <c r="H76" s="643"/>
      <c r="I76" s="644"/>
      <c r="J76" s="644"/>
      <c r="K76" s="647">
        <f t="shared" si="309"/>
        <v>0</v>
      </c>
      <c r="L76" s="640">
        <f t="shared" si="310"/>
        <v>0</v>
      </c>
      <c r="M76" s="643"/>
      <c r="N76" s="644"/>
      <c r="O76" s="644"/>
      <c r="P76" s="647">
        <f t="shared" si="311"/>
        <v>0</v>
      </c>
      <c r="Q76" s="640">
        <f t="shared" si="312"/>
        <v>0</v>
      </c>
      <c r="R76" s="643"/>
      <c r="S76" s="644"/>
      <c r="T76" s="644"/>
      <c r="U76" s="647">
        <f t="shared" si="313"/>
        <v>0</v>
      </c>
      <c r="V76" s="640">
        <f t="shared" si="314"/>
        <v>0</v>
      </c>
      <c r="W76" s="643"/>
      <c r="X76" s="644"/>
      <c r="Y76" s="644"/>
      <c r="Z76" s="647">
        <f t="shared" si="315"/>
        <v>0</v>
      </c>
      <c r="AA76" s="640">
        <f t="shared" si="316"/>
        <v>0</v>
      </c>
      <c r="AB76" s="643"/>
      <c r="AC76" s="644"/>
      <c r="AD76" s="644"/>
      <c r="AE76" s="647">
        <f t="shared" si="317"/>
        <v>0</v>
      </c>
      <c r="AF76" s="640">
        <f t="shared" si="318"/>
        <v>0</v>
      </c>
      <c r="AG76" s="643"/>
      <c r="AH76" s="644"/>
      <c r="AI76" s="644"/>
      <c r="AJ76" s="647">
        <f t="shared" si="319"/>
        <v>0</v>
      </c>
      <c r="AK76" s="640">
        <f t="shared" si="320"/>
        <v>0</v>
      </c>
      <c r="AL76" s="643"/>
      <c r="AM76" s="644"/>
      <c r="AN76" s="644"/>
      <c r="AO76" s="647">
        <f t="shared" si="321"/>
        <v>0</v>
      </c>
      <c r="AP76" s="640">
        <f t="shared" si="322"/>
        <v>0</v>
      </c>
      <c r="AQ76" s="643"/>
      <c r="AR76" s="644"/>
      <c r="AS76" s="644"/>
      <c r="AT76" s="647">
        <f t="shared" si="323"/>
        <v>0</v>
      </c>
      <c r="AU76" s="640">
        <f t="shared" si="324"/>
        <v>0</v>
      </c>
      <c r="AV76" s="643"/>
      <c r="AW76" s="644"/>
      <c r="AX76" s="644"/>
      <c r="AY76" s="647">
        <f t="shared" si="325"/>
        <v>0</v>
      </c>
      <c r="AZ76" s="640">
        <f t="shared" si="326"/>
        <v>0</v>
      </c>
      <c r="BA76" s="643"/>
      <c r="BB76" s="644"/>
      <c r="BC76" s="644"/>
      <c r="BD76" s="647">
        <f t="shared" si="327"/>
        <v>0</v>
      </c>
      <c r="BE76" s="640">
        <f t="shared" si="328"/>
        <v>0</v>
      </c>
      <c r="BF76" s="643"/>
      <c r="BG76" s="644"/>
      <c r="BH76" s="644"/>
      <c r="BI76" s="647">
        <f t="shared" si="329"/>
        <v>0</v>
      </c>
      <c r="BJ76" s="640">
        <f t="shared" si="330"/>
        <v>0</v>
      </c>
      <c r="BK76" s="648">
        <f t="shared" si="331"/>
        <v>0</v>
      </c>
      <c r="BL76" s="648">
        <f t="shared" si="332"/>
        <v>0</v>
      </c>
      <c r="BM76" s="648">
        <f t="shared" si="333"/>
        <v>0</v>
      </c>
      <c r="BN76" s="648">
        <f t="shared" si="334"/>
        <v>0</v>
      </c>
      <c r="BO76" s="640">
        <f t="shared" si="335"/>
        <v>0</v>
      </c>
    </row>
    <row r="77" spans="1:67" ht="22.5" customHeight="1" x14ac:dyDescent="0.2">
      <c r="A77" s="646" t="str">
        <f ca="1">Translations!$A$392</f>
        <v>Transfer 5 (MM/DD/YYYY)</v>
      </c>
      <c r="B77" s="636" t="s">
        <v>2644</v>
      </c>
      <c r="C77" s="643"/>
      <c r="D77" s="644"/>
      <c r="E77" s="644"/>
      <c r="F77" s="647">
        <f t="shared" si="307"/>
        <v>0</v>
      </c>
      <c r="G77" s="640">
        <f t="shared" si="308"/>
        <v>0</v>
      </c>
      <c r="H77" s="643"/>
      <c r="I77" s="644"/>
      <c r="J77" s="644"/>
      <c r="K77" s="647">
        <f t="shared" si="309"/>
        <v>0</v>
      </c>
      <c r="L77" s="640">
        <f t="shared" si="310"/>
        <v>0</v>
      </c>
      <c r="M77" s="643"/>
      <c r="N77" s="644"/>
      <c r="O77" s="644"/>
      <c r="P77" s="647">
        <f t="shared" si="311"/>
        <v>0</v>
      </c>
      <c r="Q77" s="640">
        <f t="shared" si="312"/>
        <v>0</v>
      </c>
      <c r="R77" s="643"/>
      <c r="S77" s="644"/>
      <c r="T77" s="644"/>
      <c r="U77" s="647">
        <f t="shared" si="313"/>
        <v>0</v>
      </c>
      <c r="V77" s="640">
        <f t="shared" si="314"/>
        <v>0</v>
      </c>
      <c r="W77" s="643"/>
      <c r="X77" s="644"/>
      <c r="Y77" s="644"/>
      <c r="Z77" s="647">
        <f t="shared" si="315"/>
        <v>0</v>
      </c>
      <c r="AA77" s="640">
        <f t="shared" si="316"/>
        <v>0</v>
      </c>
      <c r="AB77" s="643"/>
      <c r="AC77" s="644"/>
      <c r="AD77" s="644"/>
      <c r="AE77" s="647">
        <f t="shared" si="317"/>
        <v>0</v>
      </c>
      <c r="AF77" s="640">
        <f t="shared" si="318"/>
        <v>0</v>
      </c>
      <c r="AG77" s="643"/>
      <c r="AH77" s="644"/>
      <c r="AI77" s="644"/>
      <c r="AJ77" s="647">
        <f t="shared" si="319"/>
        <v>0</v>
      </c>
      <c r="AK77" s="640">
        <f t="shared" si="320"/>
        <v>0</v>
      </c>
      <c r="AL77" s="643"/>
      <c r="AM77" s="644"/>
      <c r="AN77" s="644"/>
      <c r="AO77" s="647">
        <f t="shared" si="321"/>
        <v>0</v>
      </c>
      <c r="AP77" s="640">
        <f t="shared" si="322"/>
        <v>0</v>
      </c>
      <c r="AQ77" s="643"/>
      <c r="AR77" s="644"/>
      <c r="AS77" s="644"/>
      <c r="AT77" s="647">
        <f t="shared" si="323"/>
        <v>0</v>
      </c>
      <c r="AU77" s="640">
        <f t="shared" si="324"/>
        <v>0</v>
      </c>
      <c r="AV77" s="643"/>
      <c r="AW77" s="644"/>
      <c r="AX77" s="644"/>
      <c r="AY77" s="647">
        <f t="shared" si="325"/>
        <v>0</v>
      </c>
      <c r="AZ77" s="640">
        <f t="shared" si="326"/>
        <v>0</v>
      </c>
      <c r="BA77" s="643"/>
      <c r="BB77" s="644"/>
      <c r="BC77" s="644"/>
      <c r="BD77" s="647">
        <f t="shared" si="327"/>
        <v>0</v>
      </c>
      <c r="BE77" s="640">
        <f t="shared" si="328"/>
        <v>0</v>
      </c>
      <c r="BF77" s="643"/>
      <c r="BG77" s="644"/>
      <c r="BH77" s="644"/>
      <c r="BI77" s="647">
        <f t="shared" si="329"/>
        <v>0</v>
      </c>
      <c r="BJ77" s="640">
        <f t="shared" si="330"/>
        <v>0</v>
      </c>
      <c r="BK77" s="648">
        <f t="shared" si="331"/>
        <v>0</v>
      </c>
      <c r="BL77" s="648">
        <f t="shared" si="332"/>
        <v>0</v>
      </c>
      <c r="BM77" s="648">
        <f t="shared" si="333"/>
        <v>0</v>
      </c>
      <c r="BN77" s="648">
        <f t="shared" si="334"/>
        <v>0</v>
      </c>
      <c r="BO77" s="640">
        <f t="shared" si="335"/>
        <v>0</v>
      </c>
    </row>
    <row r="78" spans="1:67" ht="22.5" customHeight="1" x14ac:dyDescent="0.2">
      <c r="A78" s="645" t="str">
        <f ca="1">Translations!$A$384</f>
        <v>SSR 9: (SSR name)</v>
      </c>
      <c r="B78" s="641"/>
      <c r="C78" s="640">
        <f>SUM(C79:C83)</f>
        <v>0</v>
      </c>
      <c r="D78" s="640">
        <f t="shared" ref="D78:G78" si="336">SUM(D79:D83)</f>
        <v>0</v>
      </c>
      <c r="E78" s="640">
        <f t="shared" si="336"/>
        <v>0</v>
      </c>
      <c r="F78" s="640">
        <f t="shared" si="336"/>
        <v>0</v>
      </c>
      <c r="G78" s="640">
        <f t="shared" si="336"/>
        <v>0</v>
      </c>
      <c r="H78" s="640">
        <f>SUM(H79:H83)</f>
        <v>0</v>
      </c>
      <c r="I78" s="640">
        <f t="shared" ref="I78:L78" si="337">SUM(I79:I83)</f>
        <v>0</v>
      </c>
      <c r="J78" s="640">
        <f t="shared" si="337"/>
        <v>0</v>
      </c>
      <c r="K78" s="640">
        <f t="shared" si="337"/>
        <v>0</v>
      </c>
      <c r="L78" s="640">
        <f t="shared" si="337"/>
        <v>0</v>
      </c>
      <c r="M78" s="640">
        <f>SUM(M79:M83)</f>
        <v>0</v>
      </c>
      <c r="N78" s="640">
        <f t="shared" ref="N78:Q78" si="338">SUM(N79:N83)</f>
        <v>0</v>
      </c>
      <c r="O78" s="640">
        <f t="shared" si="338"/>
        <v>0</v>
      </c>
      <c r="P78" s="640">
        <f t="shared" si="338"/>
        <v>0</v>
      </c>
      <c r="Q78" s="640">
        <f t="shared" si="338"/>
        <v>0</v>
      </c>
      <c r="R78" s="640">
        <f>SUM(R79:R83)</f>
        <v>0</v>
      </c>
      <c r="S78" s="640">
        <f t="shared" ref="S78:V78" si="339">SUM(S79:S83)</f>
        <v>0</v>
      </c>
      <c r="T78" s="640">
        <f t="shared" si="339"/>
        <v>0</v>
      </c>
      <c r="U78" s="640">
        <f t="shared" si="339"/>
        <v>0</v>
      </c>
      <c r="V78" s="640">
        <f t="shared" si="339"/>
        <v>0</v>
      </c>
      <c r="W78" s="640">
        <f>SUM(W79:W83)</f>
        <v>0</v>
      </c>
      <c r="X78" s="640">
        <f t="shared" ref="X78:AA78" si="340">SUM(X79:X83)</f>
        <v>0</v>
      </c>
      <c r="Y78" s="640">
        <f t="shared" si="340"/>
        <v>0</v>
      </c>
      <c r="Z78" s="640">
        <f t="shared" si="340"/>
        <v>0</v>
      </c>
      <c r="AA78" s="640">
        <f t="shared" si="340"/>
        <v>0</v>
      </c>
      <c r="AB78" s="640">
        <f>SUM(AB79:AB83)</f>
        <v>0</v>
      </c>
      <c r="AC78" s="640">
        <f t="shared" ref="AC78:AF78" si="341">SUM(AC79:AC83)</f>
        <v>0</v>
      </c>
      <c r="AD78" s="640">
        <f t="shared" si="341"/>
        <v>0</v>
      </c>
      <c r="AE78" s="640">
        <f t="shared" si="341"/>
        <v>0</v>
      </c>
      <c r="AF78" s="640">
        <f t="shared" si="341"/>
        <v>0</v>
      </c>
      <c r="AG78" s="640">
        <f>SUM(AG79:AG83)</f>
        <v>0</v>
      </c>
      <c r="AH78" s="640">
        <f t="shared" ref="AH78:AK78" si="342">SUM(AH79:AH83)</f>
        <v>0</v>
      </c>
      <c r="AI78" s="640">
        <f t="shared" si="342"/>
        <v>0</v>
      </c>
      <c r="AJ78" s="640">
        <f t="shared" si="342"/>
        <v>0</v>
      </c>
      <c r="AK78" s="640">
        <f t="shared" si="342"/>
        <v>0</v>
      </c>
      <c r="AL78" s="640">
        <f>SUM(AL79:AL83)</f>
        <v>0</v>
      </c>
      <c r="AM78" s="640">
        <f t="shared" ref="AM78:AP78" si="343">SUM(AM79:AM83)</f>
        <v>0</v>
      </c>
      <c r="AN78" s="640">
        <f t="shared" si="343"/>
        <v>0</v>
      </c>
      <c r="AO78" s="640">
        <f t="shared" si="343"/>
        <v>0</v>
      </c>
      <c r="AP78" s="640">
        <f t="shared" si="343"/>
        <v>0</v>
      </c>
      <c r="AQ78" s="640">
        <f>SUM(AQ79:AQ83)</f>
        <v>0</v>
      </c>
      <c r="AR78" s="640">
        <f t="shared" ref="AR78:AU78" si="344">SUM(AR79:AR83)</f>
        <v>0</v>
      </c>
      <c r="AS78" s="640">
        <f t="shared" si="344"/>
        <v>0</v>
      </c>
      <c r="AT78" s="640">
        <f t="shared" si="344"/>
        <v>0</v>
      </c>
      <c r="AU78" s="640">
        <f t="shared" si="344"/>
        <v>0</v>
      </c>
      <c r="AV78" s="640">
        <f>SUM(AV79:AV83)</f>
        <v>0</v>
      </c>
      <c r="AW78" s="640">
        <f t="shared" ref="AW78:AZ78" si="345">SUM(AW79:AW83)</f>
        <v>0</v>
      </c>
      <c r="AX78" s="640">
        <f t="shared" si="345"/>
        <v>0</v>
      </c>
      <c r="AY78" s="640">
        <f t="shared" si="345"/>
        <v>0</v>
      </c>
      <c r="AZ78" s="640">
        <f t="shared" si="345"/>
        <v>0</v>
      </c>
      <c r="BA78" s="640">
        <f>SUM(BA79:BA83)</f>
        <v>0</v>
      </c>
      <c r="BB78" s="640">
        <f t="shared" ref="BB78:BE78" si="346">SUM(BB79:BB83)</f>
        <v>0</v>
      </c>
      <c r="BC78" s="640">
        <f t="shared" si="346"/>
        <v>0</v>
      </c>
      <c r="BD78" s="640">
        <f t="shared" si="346"/>
        <v>0</v>
      </c>
      <c r="BE78" s="640">
        <f t="shared" si="346"/>
        <v>0</v>
      </c>
      <c r="BF78" s="640">
        <f>SUM(BF79:BF83)</f>
        <v>0</v>
      </c>
      <c r="BG78" s="640">
        <f t="shared" ref="BG78:BJ78" si="347">SUM(BG79:BG83)</f>
        <v>0</v>
      </c>
      <c r="BH78" s="640">
        <f t="shared" si="347"/>
        <v>0</v>
      </c>
      <c r="BI78" s="640">
        <f t="shared" si="347"/>
        <v>0</v>
      </c>
      <c r="BJ78" s="640">
        <f t="shared" si="347"/>
        <v>0</v>
      </c>
      <c r="BK78" s="640">
        <f>SUM(BK79:BK83)</f>
        <v>0</v>
      </c>
      <c r="BL78" s="640">
        <f t="shared" ref="BL78:BO78" si="348">SUM(BL79:BL83)</f>
        <v>0</v>
      </c>
      <c r="BM78" s="640">
        <f t="shared" si="348"/>
        <v>0</v>
      </c>
      <c r="BN78" s="640">
        <f t="shared" si="348"/>
        <v>0</v>
      </c>
      <c r="BO78" s="640">
        <f t="shared" si="348"/>
        <v>0</v>
      </c>
    </row>
    <row r="79" spans="1:67" ht="22.5" customHeight="1" x14ac:dyDescent="0.2">
      <c r="A79" s="646" t="str">
        <f ca="1">Translations!$A$388</f>
        <v>Transfer 1 (MM/DD/YYYY)</v>
      </c>
      <c r="B79" s="636" t="s">
        <v>2644</v>
      </c>
      <c r="C79" s="643"/>
      <c r="D79" s="644"/>
      <c r="E79" s="644"/>
      <c r="F79" s="647"/>
      <c r="G79" s="640">
        <f>+C79-E79+F79</f>
        <v>0</v>
      </c>
      <c r="H79" s="643"/>
      <c r="I79" s="644"/>
      <c r="J79" s="644"/>
      <c r="K79" s="647">
        <f>I79-J79</f>
        <v>0</v>
      </c>
      <c r="L79" s="640">
        <f>G79+H79-J79+K79</f>
        <v>0</v>
      </c>
      <c r="M79" s="643"/>
      <c r="N79" s="644"/>
      <c r="O79" s="644"/>
      <c r="P79" s="647">
        <f>N79-O79</f>
        <v>0</v>
      </c>
      <c r="Q79" s="640">
        <f>L79+M79-O79+P79</f>
        <v>0</v>
      </c>
      <c r="R79" s="643"/>
      <c r="S79" s="644"/>
      <c r="T79" s="644"/>
      <c r="U79" s="647">
        <f>S79-T79</f>
        <v>0</v>
      </c>
      <c r="V79" s="640">
        <f>Q79+R79-T79+U79</f>
        <v>0</v>
      </c>
      <c r="W79" s="643"/>
      <c r="X79" s="644"/>
      <c r="Y79" s="644"/>
      <c r="Z79" s="647">
        <f>X79-Y79</f>
        <v>0</v>
      </c>
      <c r="AA79" s="640">
        <f>V79+W79-Y79+Z79</f>
        <v>0</v>
      </c>
      <c r="AB79" s="643"/>
      <c r="AC79" s="644"/>
      <c r="AD79" s="644"/>
      <c r="AE79" s="647">
        <f>AC79-AD79</f>
        <v>0</v>
      </c>
      <c r="AF79" s="640">
        <f>AA79+AB79-AD79+AE79</f>
        <v>0</v>
      </c>
      <c r="AG79" s="643"/>
      <c r="AH79" s="644"/>
      <c r="AI79" s="644"/>
      <c r="AJ79" s="647">
        <f>AH79-AI79</f>
        <v>0</v>
      </c>
      <c r="AK79" s="640">
        <f>AF79+AG79-AI79+AJ79</f>
        <v>0</v>
      </c>
      <c r="AL79" s="643"/>
      <c r="AM79" s="644"/>
      <c r="AN79" s="644"/>
      <c r="AO79" s="647">
        <f>AM79-AN79</f>
        <v>0</v>
      </c>
      <c r="AP79" s="640">
        <f>AK79+AL79-AN79+AO79</f>
        <v>0</v>
      </c>
      <c r="AQ79" s="643"/>
      <c r="AR79" s="644"/>
      <c r="AS79" s="644"/>
      <c r="AT79" s="647">
        <f>AR79-AS79</f>
        <v>0</v>
      </c>
      <c r="AU79" s="640">
        <f>AP79+AQ79-AS79+AT79</f>
        <v>0</v>
      </c>
      <c r="AV79" s="643"/>
      <c r="AW79" s="644"/>
      <c r="AX79" s="644"/>
      <c r="AY79" s="647">
        <f>AW79-AX79</f>
        <v>0</v>
      </c>
      <c r="AZ79" s="640">
        <f>AU79+AV79-AX79+AY79</f>
        <v>0</v>
      </c>
      <c r="BA79" s="643"/>
      <c r="BB79" s="644"/>
      <c r="BC79" s="644"/>
      <c r="BD79" s="647">
        <f>BB79-BC79</f>
        <v>0</v>
      </c>
      <c r="BE79" s="640">
        <f>AZ79+BA79-BC79+BD79</f>
        <v>0</v>
      </c>
      <c r="BF79" s="643"/>
      <c r="BG79" s="644"/>
      <c r="BH79" s="644"/>
      <c r="BI79" s="647">
        <f>BG79-BH79</f>
        <v>0</v>
      </c>
      <c r="BJ79" s="640">
        <f>BE79+BF79-BH79+BI79</f>
        <v>0</v>
      </c>
      <c r="BK79" s="648">
        <f>C79+H79+M79+R79+W79+AB79+AG79+AL79+AQ79+AV79+BA79+BF79</f>
        <v>0</v>
      </c>
      <c r="BL79" s="648">
        <f>D79+I79+N79+S79+X79+AC79+AH79+AM79+AR79+AW79+BB79+BG79</f>
        <v>0</v>
      </c>
      <c r="BM79" s="648">
        <f>E79+J79+O79+T79+Y79+AD79+AI79+AN79+AS79+AX79+BC79+BH79</f>
        <v>0</v>
      </c>
      <c r="BN79" s="648">
        <f>F79+K79+P79+U79+Z79+AE79+AJ79+AO79+AT79+AY79+BD79+BI79</f>
        <v>0</v>
      </c>
      <c r="BO79" s="640">
        <f>BK79-BM79+BN79</f>
        <v>0</v>
      </c>
    </row>
    <row r="80" spans="1:67" ht="22.5" customHeight="1" x14ac:dyDescent="0.2">
      <c r="A80" s="646" t="str">
        <f ca="1">Translations!$A$389</f>
        <v>Transfer 2 (MM/DD/YYYY)</v>
      </c>
      <c r="B80" s="636" t="s">
        <v>2644</v>
      </c>
      <c r="C80" s="643"/>
      <c r="D80" s="644"/>
      <c r="E80" s="644"/>
      <c r="F80" s="647">
        <f t="shared" ref="F80:F83" si="349">D80-E80</f>
        <v>0</v>
      </c>
      <c r="G80" s="640">
        <f t="shared" ref="G80:G83" si="350">+C80-E80+F80</f>
        <v>0</v>
      </c>
      <c r="H80" s="643"/>
      <c r="I80" s="644"/>
      <c r="J80" s="644"/>
      <c r="K80" s="647">
        <f t="shared" ref="K80:K83" si="351">I80-J80</f>
        <v>0</v>
      </c>
      <c r="L80" s="640">
        <f t="shared" ref="L80:L83" si="352">G80+H80-J80+K80</f>
        <v>0</v>
      </c>
      <c r="M80" s="643"/>
      <c r="N80" s="644"/>
      <c r="O80" s="644"/>
      <c r="P80" s="647">
        <f t="shared" ref="P80:P83" si="353">N80-O80</f>
        <v>0</v>
      </c>
      <c r="Q80" s="640">
        <f t="shared" ref="Q80:Q83" si="354">L80+M80-O80+P80</f>
        <v>0</v>
      </c>
      <c r="R80" s="643"/>
      <c r="S80" s="644"/>
      <c r="T80" s="644"/>
      <c r="U80" s="647">
        <f t="shared" ref="U80:U83" si="355">S80-T80</f>
        <v>0</v>
      </c>
      <c r="V80" s="640">
        <f t="shared" ref="V80:V83" si="356">Q80+R80-T80+U80</f>
        <v>0</v>
      </c>
      <c r="W80" s="643"/>
      <c r="X80" s="644"/>
      <c r="Y80" s="644"/>
      <c r="Z80" s="647">
        <f t="shared" ref="Z80:Z83" si="357">X80-Y80</f>
        <v>0</v>
      </c>
      <c r="AA80" s="640">
        <f t="shared" ref="AA80:AA83" si="358">V80+W80-Y80+Z80</f>
        <v>0</v>
      </c>
      <c r="AB80" s="643"/>
      <c r="AC80" s="644"/>
      <c r="AD80" s="644"/>
      <c r="AE80" s="647">
        <f t="shared" ref="AE80:AE83" si="359">AC80-AD80</f>
        <v>0</v>
      </c>
      <c r="AF80" s="640">
        <f t="shared" ref="AF80:AF83" si="360">AA80+AB80-AD80+AE80</f>
        <v>0</v>
      </c>
      <c r="AG80" s="643"/>
      <c r="AH80" s="644"/>
      <c r="AI80" s="644"/>
      <c r="AJ80" s="647">
        <f t="shared" ref="AJ80:AJ83" si="361">AH80-AI80</f>
        <v>0</v>
      </c>
      <c r="AK80" s="640">
        <f t="shared" ref="AK80:AK83" si="362">AF80+AG80-AI80+AJ80</f>
        <v>0</v>
      </c>
      <c r="AL80" s="643"/>
      <c r="AM80" s="644"/>
      <c r="AN80" s="644"/>
      <c r="AO80" s="647">
        <f t="shared" ref="AO80:AO83" si="363">AM80-AN80</f>
        <v>0</v>
      </c>
      <c r="AP80" s="640">
        <f t="shared" ref="AP80:AP83" si="364">AK80+AL80-AN80+AO80</f>
        <v>0</v>
      </c>
      <c r="AQ80" s="643"/>
      <c r="AR80" s="644"/>
      <c r="AS80" s="644"/>
      <c r="AT80" s="647">
        <f t="shared" ref="AT80:AT83" si="365">AR80-AS80</f>
        <v>0</v>
      </c>
      <c r="AU80" s="640">
        <f t="shared" ref="AU80:AU83" si="366">AP80+AQ80-AS80+AT80</f>
        <v>0</v>
      </c>
      <c r="AV80" s="643"/>
      <c r="AW80" s="644"/>
      <c r="AX80" s="644"/>
      <c r="AY80" s="647">
        <f t="shared" ref="AY80:AY83" si="367">AW80-AX80</f>
        <v>0</v>
      </c>
      <c r="AZ80" s="640">
        <f t="shared" ref="AZ80:AZ83" si="368">AU80+AV80-AX80+AY80</f>
        <v>0</v>
      </c>
      <c r="BA80" s="643"/>
      <c r="BB80" s="644"/>
      <c r="BC80" s="644"/>
      <c r="BD80" s="647">
        <f t="shared" ref="BD80:BD83" si="369">BB80-BC80</f>
        <v>0</v>
      </c>
      <c r="BE80" s="640">
        <f t="shared" ref="BE80:BE83" si="370">AZ80+BA80-BC80+BD80</f>
        <v>0</v>
      </c>
      <c r="BF80" s="643"/>
      <c r="BG80" s="644"/>
      <c r="BH80" s="644"/>
      <c r="BI80" s="647">
        <f t="shared" ref="BI80:BI83" si="371">BG80-BH80</f>
        <v>0</v>
      </c>
      <c r="BJ80" s="640">
        <f t="shared" ref="BJ80:BJ83" si="372">BE80+BF80-BH80+BI80</f>
        <v>0</v>
      </c>
      <c r="BK80" s="648">
        <f t="shared" ref="BK80:BK83" si="373">C80+H80+M80+R80+W80+AB80+AG80+AL80+AQ80+AV80+BA80+BF80</f>
        <v>0</v>
      </c>
      <c r="BL80" s="648">
        <f t="shared" ref="BL80:BL83" si="374">D80+I80+N80+S80+X80+AC80+AH80+AM80+AR80+AW80+BB80+BG80</f>
        <v>0</v>
      </c>
      <c r="BM80" s="648">
        <f t="shared" ref="BM80:BM83" si="375">E80+J80+O80+T80+Y80+AD80+AI80+AN80+AS80+AX80+BC80+BH80</f>
        <v>0</v>
      </c>
      <c r="BN80" s="648">
        <f t="shared" ref="BN80:BN83" si="376">F80+K80+P80+U80+Z80+AE80+AJ80+AO80+AT80+AY80+BD80+BI80</f>
        <v>0</v>
      </c>
      <c r="BO80" s="640">
        <f t="shared" ref="BO80:BO83" si="377">BK80-BM80+BN80</f>
        <v>0</v>
      </c>
    </row>
    <row r="81" spans="1:67" ht="22.5" customHeight="1" x14ac:dyDescent="0.2">
      <c r="A81" s="646" t="str">
        <f ca="1">Translations!$A$390</f>
        <v>Transfer 3 (MM/DD/YYYY)</v>
      </c>
      <c r="B81" s="636" t="s">
        <v>2644</v>
      </c>
      <c r="C81" s="643"/>
      <c r="D81" s="644"/>
      <c r="E81" s="644"/>
      <c r="F81" s="647">
        <f t="shared" si="349"/>
        <v>0</v>
      </c>
      <c r="G81" s="640">
        <f t="shared" si="350"/>
        <v>0</v>
      </c>
      <c r="H81" s="643"/>
      <c r="I81" s="644"/>
      <c r="J81" s="644"/>
      <c r="K81" s="647">
        <f t="shared" si="351"/>
        <v>0</v>
      </c>
      <c r="L81" s="640">
        <f t="shared" si="352"/>
        <v>0</v>
      </c>
      <c r="M81" s="643"/>
      <c r="N81" s="644"/>
      <c r="O81" s="644"/>
      <c r="P81" s="647">
        <f t="shared" si="353"/>
        <v>0</v>
      </c>
      <c r="Q81" s="640">
        <f t="shared" si="354"/>
        <v>0</v>
      </c>
      <c r="R81" s="643"/>
      <c r="S81" s="644"/>
      <c r="T81" s="644"/>
      <c r="U81" s="647">
        <f t="shared" si="355"/>
        <v>0</v>
      </c>
      <c r="V81" s="640">
        <f t="shared" si="356"/>
        <v>0</v>
      </c>
      <c r="W81" s="643"/>
      <c r="X81" s="644"/>
      <c r="Y81" s="644"/>
      <c r="Z81" s="647">
        <f t="shared" si="357"/>
        <v>0</v>
      </c>
      <c r="AA81" s="640">
        <f t="shared" si="358"/>
        <v>0</v>
      </c>
      <c r="AB81" s="643"/>
      <c r="AC81" s="644"/>
      <c r="AD81" s="644"/>
      <c r="AE81" s="647">
        <f t="shared" si="359"/>
        <v>0</v>
      </c>
      <c r="AF81" s="640">
        <f t="shared" si="360"/>
        <v>0</v>
      </c>
      <c r="AG81" s="643"/>
      <c r="AH81" s="644"/>
      <c r="AI81" s="644"/>
      <c r="AJ81" s="647">
        <f t="shared" si="361"/>
        <v>0</v>
      </c>
      <c r="AK81" s="640">
        <f t="shared" si="362"/>
        <v>0</v>
      </c>
      <c r="AL81" s="643"/>
      <c r="AM81" s="644"/>
      <c r="AN81" s="644"/>
      <c r="AO81" s="647">
        <f t="shared" si="363"/>
        <v>0</v>
      </c>
      <c r="AP81" s="640">
        <f t="shared" si="364"/>
        <v>0</v>
      </c>
      <c r="AQ81" s="643"/>
      <c r="AR81" s="644"/>
      <c r="AS81" s="644"/>
      <c r="AT81" s="647">
        <f t="shared" si="365"/>
        <v>0</v>
      </c>
      <c r="AU81" s="640">
        <f t="shared" si="366"/>
        <v>0</v>
      </c>
      <c r="AV81" s="643"/>
      <c r="AW81" s="644"/>
      <c r="AX81" s="644"/>
      <c r="AY81" s="647">
        <f t="shared" si="367"/>
        <v>0</v>
      </c>
      <c r="AZ81" s="640">
        <f t="shared" si="368"/>
        <v>0</v>
      </c>
      <c r="BA81" s="643"/>
      <c r="BB81" s="644"/>
      <c r="BC81" s="644"/>
      <c r="BD81" s="647">
        <f t="shared" si="369"/>
        <v>0</v>
      </c>
      <c r="BE81" s="640">
        <f t="shared" si="370"/>
        <v>0</v>
      </c>
      <c r="BF81" s="643"/>
      <c r="BG81" s="644"/>
      <c r="BH81" s="644"/>
      <c r="BI81" s="647">
        <f t="shared" si="371"/>
        <v>0</v>
      </c>
      <c r="BJ81" s="640">
        <f t="shared" si="372"/>
        <v>0</v>
      </c>
      <c r="BK81" s="648">
        <f t="shared" si="373"/>
        <v>0</v>
      </c>
      <c r="BL81" s="648">
        <f t="shared" si="374"/>
        <v>0</v>
      </c>
      <c r="BM81" s="648">
        <f t="shared" si="375"/>
        <v>0</v>
      </c>
      <c r="BN81" s="648">
        <f t="shared" si="376"/>
        <v>0</v>
      </c>
      <c r="BO81" s="640">
        <f t="shared" si="377"/>
        <v>0</v>
      </c>
    </row>
    <row r="82" spans="1:67" ht="22.5" customHeight="1" x14ac:dyDescent="0.2">
      <c r="A82" s="646" t="str">
        <f ca="1">Translations!$A$391</f>
        <v>Transfer 4 (MM/DD/YYYY)</v>
      </c>
      <c r="B82" s="636" t="s">
        <v>2644</v>
      </c>
      <c r="C82" s="643"/>
      <c r="D82" s="644"/>
      <c r="E82" s="644"/>
      <c r="F82" s="647">
        <f t="shared" si="349"/>
        <v>0</v>
      </c>
      <c r="G82" s="640">
        <f t="shared" si="350"/>
        <v>0</v>
      </c>
      <c r="H82" s="643"/>
      <c r="I82" s="644"/>
      <c r="J82" s="644"/>
      <c r="K82" s="647">
        <f t="shared" si="351"/>
        <v>0</v>
      </c>
      <c r="L82" s="640">
        <f t="shared" si="352"/>
        <v>0</v>
      </c>
      <c r="M82" s="643"/>
      <c r="N82" s="644"/>
      <c r="O82" s="644"/>
      <c r="P82" s="647">
        <f t="shared" si="353"/>
        <v>0</v>
      </c>
      <c r="Q82" s="640">
        <f t="shared" si="354"/>
        <v>0</v>
      </c>
      <c r="R82" s="643"/>
      <c r="S82" s="644"/>
      <c r="T82" s="644"/>
      <c r="U82" s="647">
        <f t="shared" si="355"/>
        <v>0</v>
      </c>
      <c r="V82" s="640">
        <f t="shared" si="356"/>
        <v>0</v>
      </c>
      <c r="W82" s="643"/>
      <c r="X82" s="644"/>
      <c r="Y82" s="644"/>
      <c r="Z82" s="647">
        <f t="shared" si="357"/>
        <v>0</v>
      </c>
      <c r="AA82" s="640">
        <f t="shared" si="358"/>
        <v>0</v>
      </c>
      <c r="AB82" s="643"/>
      <c r="AC82" s="644"/>
      <c r="AD82" s="644"/>
      <c r="AE82" s="647">
        <f t="shared" si="359"/>
        <v>0</v>
      </c>
      <c r="AF82" s="640">
        <f t="shared" si="360"/>
        <v>0</v>
      </c>
      <c r="AG82" s="643"/>
      <c r="AH82" s="644"/>
      <c r="AI82" s="644"/>
      <c r="AJ82" s="647">
        <f t="shared" si="361"/>
        <v>0</v>
      </c>
      <c r="AK82" s="640">
        <f t="shared" si="362"/>
        <v>0</v>
      </c>
      <c r="AL82" s="643"/>
      <c r="AM82" s="644"/>
      <c r="AN82" s="644"/>
      <c r="AO82" s="647">
        <f t="shared" si="363"/>
        <v>0</v>
      </c>
      <c r="AP82" s="640">
        <f t="shared" si="364"/>
        <v>0</v>
      </c>
      <c r="AQ82" s="643"/>
      <c r="AR82" s="644"/>
      <c r="AS82" s="644"/>
      <c r="AT82" s="647">
        <f t="shared" si="365"/>
        <v>0</v>
      </c>
      <c r="AU82" s="640">
        <f t="shared" si="366"/>
        <v>0</v>
      </c>
      <c r="AV82" s="643"/>
      <c r="AW82" s="644"/>
      <c r="AX82" s="644"/>
      <c r="AY82" s="647">
        <f t="shared" si="367"/>
        <v>0</v>
      </c>
      <c r="AZ82" s="640">
        <f t="shared" si="368"/>
        <v>0</v>
      </c>
      <c r="BA82" s="643"/>
      <c r="BB82" s="644"/>
      <c r="BC82" s="644"/>
      <c r="BD82" s="647">
        <f t="shared" si="369"/>
        <v>0</v>
      </c>
      <c r="BE82" s="640">
        <f t="shared" si="370"/>
        <v>0</v>
      </c>
      <c r="BF82" s="643"/>
      <c r="BG82" s="644"/>
      <c r="BH82" s="644"/>
      <c r="BI82" s="647">
        <f t="shared" si="371"/>
        <v>0</v>
      </c>
      <c r="BJ82" s="640">
        <f t="shared" si="372"/>
        <v>0</v>
      </c>
      <c r="BK82" s="648">
        <f t="shared" si="373"/>
        <v>0</v>
      </c>
      <c r="BL82" s="648">
        <f t="shared" si="374"/>
        <v>0</v>
      </c>
      <c r="BM82" s="648">
        <f t="shared" si="375"/>
        <v>0</v>
      </c>
      <c r="BN82" s="648">
        <f t="shared" si="376"/>
        <v>0</v>
      </c>
      <c r="BO82" s="640">
        <f t="shared" si="377"/>
        <v>0</v>
      </c>
    </row>
    <row r="83" spans="1:67" ht="22.5" customHeight="1" x14ac:dyDescent="0.2">
      <c r="A83" s="646" t="str">
        <f ca="1">Translations!$A$392</f>
        <v>Transfer 5 (MM/DD/YYYY)</v>
      </c>
      <c r="B83" s="636" t="s">
        <v>2644</v>
      </c>
      <c r="C83" s="643"/>
      <c r="D83" s="644"/>
      <c r="E83" s="644"/>
      <c r="F83" s="647">
        <f t="shared" si="349"/>
        <v>0</v>
      </c>
      <c r="G83" s="640">
        <f t="shared" si="350"/>
        <v>0</v>
      </c>
      <c r="H83" s="643"/>
      <c r="I83" s="644"/>
      <c r="J83" s="644"/>
      <c r="K83" s="647">
        <f t="shared" si="351"/>
        <v>0</v>
      </c>
      <c r="L83" s="640">
        <f t="shared" si="352"/>
        <v>0</v>
      </c>
      <c r="M83" s="643"/>
      <c r="N83" s="644"/>
      <c r="O83" s="644"/>
      <c r="P83" s="647">
        <f t="shared" si="353"/>
        <v>0</v>
      </c>
      <c r="Q83" s="640">
        <f t="shared" si="354"/>
        <v>0</v>
      </c>
      <c r="R83" s="643"/>
      <c r="S83" s="644"/>
      <c r="T83" s="644"/>
      <c r="U83" s="647">
        <f t="shared" si="355"/>
        <v>0</v>
      </c>
      <c r="V83" s="640">
        <f t="shared" si="356"/>
        <v>0</v>
      </c>
      <c r="W83" s="643"/>
      <c r="X83" s="644"/>
      <c r="Y83" s="644"/>
      <c r="Z83" s="647">
        <f t="shared" si="357"/>
        <v>0</v>
      </c>
      <c r="AA83" s="640">
        <f t="shared" si="358"/>
        <v>0</v>
      </c>
      <c r="AB83" s="643"/>
      <c r="AC83" s="644"/>
      <c r="AD83" s="644"/>
      <c r="AE83" s="647">
        <f t="shared" si="359"/>
        <v>0</v>
      </c>
      <c r="AF83" s="640">
        <f t="shared" si="360"/>
        <v>0</v>
      </c>
      <c r="AG83" s="643"/>
      <c r="AH83" s="644"/>
      <c r="AI83" s="644"/>
      <c r="AJ83" s="647">
        <f t="shared" si="361"/>
        <v>0</v>
      </c>
      <c r="AK83" s="640">
        <f t="shared" si="362"/>
        <v>0</v>
      </c>
      <c r="AL83" s="643"/>
      <c r="AM83" s="644"/>
      <c r="AN83" s="644"/>
      <c r="AO83" s="647">
        <f t="shared" si="363"/>
        <v>0</v>
      </c>
      <c r="AP83" s="640">
        <f t="shared" si="364"/>
        <v>0</v>
      </c>
      <c r="AQ83" s="643"/>
      <c r="AR83" s="644"/>
      <c r="AS83" s="644"/>
      <c r="AT83" s="647">
        <f t="shared" si="365"/>
        <v>0</v>
      </c>
      <c r="AU83" s="640">
        <f t="shared" si="366"/>
        <v>0</v>
      </c>
      <c r="AV83" s="643"/>
      <c r="AW83" s="644"/>
      <c r="AX83" s="644"/>
      <c r="AY83" s="647">
        <f t="shared" si="367"/>
        <v>0</v>
      </c>
      <c r="AZ83" s="640">
        <f t="shared" si="368"/>
        <v>0</v>
      </c>
      <c r="BA83" s="643"/>
      <c r="BB83" s="644"/>
      <c r="BC83" s="644"/>
      <c r="BD83" s="647">
        <f t="shared" si="369"/>
        <v>0</v>
      </c>
      <c r="BE83" s="640">
        <f t="shared" si="370"/>
        <v>0</v>
      </c>
      <c r="BF83" s="643"/>
      <c r="BG83" s="644"/>
      <c r="BH83" s="644"/>
      <c r="BI83" s="647">
        <f t="shared" si="371"/>
        <v>0</v>
      </c>
      <c r="BJ83" s="640">
        <f t="shared" si="372"/>
        <v>0</v>
      </c>
      <c r="BK83" s="648">
        <f t="shared" si="373"/>
        <v>0</v>
      </c>
      <c r="BL83" s="648">
        <f t="shared" si="374"/>
        <v>0</v>
      </c>
      <c r="BM83" s="648">
        <f t="shared" si="375"/>
        <v>0</v>
      </c>
      <c r="BN83" s="648">
        <f t="shared" si="376"/>
        <v>0</v>
      </c>
      <c r="BO83" s="640">
        <f t="shared" si="377"/>
        <v>0</v>
      </c>
    </row>
    <row r="84" spans="1:67" ht="22.5" customHeight="1" x14ac:dyDescent="0.2">
      <c r="A84" s="645" t="str">
        <f ca="1">Translations!$A$385</f>
        <v>SSR 10: (SSR name)</v>
      </c>
      <c r="B84" s="641"/>
      <c r="C84" s="640">
        <f>SUM(C85:C89)</f>
        <v>0</v>
      </c>
      <c r="D84" s="640">
        <f t="shared" ref="D84:G84" si="378">SUM(D85:D89)</f>
        <v>0</v>
      </c>
      <c r="E84" s="640">
        <f t="shared" si="378"/>
        <v>0</v>
      </c>
      <c r="F84" s="640">
        <f t="shared" si="378"/>
        <v>0</v>
      </c>
      <c r="G84" s="640">
        <f t="shared" si="378"/>
        <v>0</v>
      </c>
      <c r="H84" s="640">
        <f>SUM(H85:H89)</f>
        <v>0</v>
      </c>
      <c r="I84" s="640">
        <f t="shared" ref="I84:L84" si="379">SUM(I85:I89)</f>
        <v>0</v>
      </c>
      <c r="J84" s="640">
        <f t="shared" si="379"/>
        <v>0</v>
      </c>
      <c r="K84" s="640">
        <f t="shared" si="379"/>
        <v>0</v>
      </c>
      <c r="L84" s="640">
        <f t="shared" si="379"/>
        <v>0</v>
      </c>
      <c r="M84" s="640">
        <f>SUM(M85:M89)</f>
        <v>0</v>
      </c>
      <c r="N84" s="640">
        <f t="shared" ref="N84:Q84" si="380">SUM(N85:N89)</f>
        <v>0</v>
      </c>
      <c r="O84" s="640">
        <f t="shared" si="380"/>
        <v>0</v>
      </c>
      <c r="P84" s="640">
        <f t="shared" si="380"/>
        <v>0</v>
      </c>
      <c r="Q84" s="640">
        <f t="shared" si="380"/>
        <v>0</v>
      </c>
      <c r="R84" s="640">
        <f>SUM(R85:R89)</f>
        <v>0</v>
      </c>
      <c r="S84" s="640">
        <f t="shared" ref="S84:V84" si="381">SUM(S85:S89)</f>
        <v>0</v>
      </c>
      <c r="T84" s="640">
        <f t="shared" si="381"/>
        <v>0</v>
      </c>
      <c r="U84" s="640">
        <f t="shared" si="381"/>
        <v>0</v>
      </c>
      <c r="V84" s="640">
        <f t="shared" si="381"/>
        <v>0</v>
      </c>
      <c r="W84" s="640">
        <f>SUM(W85:W89)</f>
        <v>0</v>
      </c>
      <c r="X84" s="640">
        <f t="shared" ref="X84:AA84" si="382">SUM(X85:X89)</f>
        <v>0</v>
      </c>
      <c r="Y84" s="640">
        <f t="shared" si="382"/>
        <v>0</v>
      </c>
      <c r="Z84" s="640">
        <f t="shared" si="382"/>
        <v>0</v>
      </c>
      <c r="AA84" s="640">
        <f t="shared" si="382"/>
        <v>0</v>
      </c>
      <c r="AB84" s="640">
        <f>SUM(AB85:AB89)</f>
        <v>0</v>
      </c>
      <c r="AC84" s="640">
        <f t="shared" ref="AC84:AF84" si="383">SUM(AC85:AC89)</f>
        <v>0</v>
      </c>
      <c r="AD84" s="640">
        <f t="shared" si="383"/>
        <v>0</v>
      </c>
      <c r="AE84" s="640">
        <f t="shared" si="383"/>
        <v>0</v>
      </c>
      <c r="AF84" s="640">
        <f t="shared" si="383"/>
        <v>0</v>
      </c>
      <c r="AG84" s="640">
        <f>SUM(AG85:AG89)</f>
        <v>0</v>
      </c>
      <c r="AH84" s="640">
        <f t="shared" ref="AH84:AK84" si="384">SUM(AH85:AH89)</f>
        <v>0</v>
      </c>
      <c r="AI84" s="640">
        <f t="shared" si="384"/>
        <v>0</v>
      </c>
      <c r="AJ84" s="640">
        <f t="shared" si="384"/>
        <v>0</v>
      </c>
      <c r="AK84" s="640">
        <f t="shared" si="384"/>
        <v>0</v>
      </c>
      <c r="AL84" s="640">
        <f>SUM(AL85:AL89)</f>
        <v>0</v>
      </c>
      <c r="AM84" s="640">
        <f t="shared" ref="AM84:AP84" si="385">SUM(AM85:AM89)</f>
        <v>0</v>
      </c>
      <c r="AN84" s="640">
        <f t="shared" si="385"/>
        <v>0</v>
      </c>
      <c r="AO84" s="640">
        <f t="shared" si="385"/>
        <v>0</v>
      </c>
      <c r="AP84" s="640">
        <f t="shared" si="385"/>
        <v>0</v>
      </c>
      <c r="AQ84" s="640">
        <f>SUM(AQ85:AQ89)</f>
        <v>0</v>
      </c>
      <c r="AR84" s="640">
        <f t="shared" ref="AR84:AU84" si="386">SUM(AR85:AR89)</f>
        <v>0</v>
      </c>
      <c r="AS84" s="640">
        <f t="shared" si="386"/>
        <v>0</v>
      </c>
      <c r="AT84" s="640">
        <f t="shared" si="386"/>
        <v>0</v>
      </c>
      <c r="AU84" s="640">
        <f t="shared" si="386"/>
        <v>0</v>
      </c>
      <c r="AV84" s="640">
        <f>SUM(AV85:AV89)</f>
        <v>0</v>
      </c>
      <c r="AW84" s="640">
        <f t="shared" ref="AW84:AZ84" si="387">SUM(AW85:AW89)</f>
        <v>0</v>
      </c>
      <c r="AX84" s="640">
        <f t="shared" si="387"/>
        <v>0</v>
      </c>
      <c r="AY84" s="640">
        <f t="shared" si="387"/>
        <v>0</v>
      </c>
      <c r="AZ84" s="640">
        <f t="shared" si="387"/>
        <v>0</v>
      </c>
      <c r="BA84" s="640">
        <f>SUM(BA85:BA89)</f>
        <v>0</v>
      </c>
      <c r="BB84" s="640">
        <f t="shared" ref="BB84:BE84" si="388">SUM(BB85:BB89)</f>
        <v>0</v>
      </c>
      <c r="BC84" s="640">
        <f t="shared" si="388"/>
        <v>0</v>
      </c>
      <c r="BD84" s="640">
        <f t="shared" si="388"/>
        <v>0</v>
      </c>
      <c r="BE84" s="640">
        <f t="shared" si="388"/>
        <v>0</v>
      </c>
      <c r="BF84" s="640">
        <f>SUM(BF85:BF89)</f>
        <v>0</v>
      </c>
      <c r="BG84" s="640">
        <f t="shared" ref="BG84:BJ84" si="389">SUM(BG85:BG89)</f>
        <v>0</v>
      </c>
      <c r="BH84" s="640">
        <f t="shared" si="389"/>
        <v>0</v>
      </c>
      <c r="BI84" s="640">
        <f t="shared" si="389"/>
        <v>0</v>
      </c>
      <c r="BJ84" s="640">
        <f t="shared" si="389"/>
        <v>0</v>
      </c>
      <c r="BK84" s="640">
        <f>SUM(BK85:BK89)</f>
        <v>0</v>
      </c>
      <c r="BL84" s="640">
        <f t="shared" ref="BL84:BO84" si="390">SUM(BL85:BL89)</f>
        <v>0</v>
      </c>
      <c r="BM84" s="640">
        <f t="shared" si="390"/>
        <v>0</v>
      </c>
      <c r="BN84" s="640">
        <f t="shared" si="390"/>
        <v>0</v>
      </c>
      <c r="BO84" s="640">
        <f t="shared" si="390"/>
        <v>0</v>
      </c>
    </row>
    <row r="85" spans="1:67" ht="22.5" customHeight="1" x14ac:dyDescent="0.2">
      <c r="A85" s="646" t="str">
        <f ca="1">Translations!$A$388</f>
        <v>Transfer 1 (MM/DD/YYYY)</v>
      </c>
      <c r="B85" s="636" t="s">
        <v>2644</v>
      </c>
      <c r="C85" s="643"/>
      <c r="D85" s="644"/>
      <c r="E85" s="644"/>
      <c r="F85" s="647"/>
      <c r="G85" s="640">
        <f>+C85-E85+F85</f>
        <v>0</v>
      </c>
      <c r="H85" s="643"/>
      <c r="I85" s="644"/>
      <c r="J85" s="644"/>
      <c r="K85" s="647">
        <f>I85-J85</f>
        <v>0</v>
      </c>
      <c r="L85" s="640">
        <f>G85+H85-J85+K85</f>
        <v>0</v>
      </c>
      <c r="M85" s="643"/>
      <c r="N85" s="644"/>
      <c r="O85" s="644"/>
      <c r="P85" s="647">
        <f>N85-O85</f>
        <v>0</v>
      </c>
      <c r="Q85" s="640">
        <f>L85+M85-O85+P85</f>
        <v>0</v>
      </c>
      <c r="R85" s="643"/>
      <c r="S85" s="644"/>
      <c r="T85" s="644"/>
      <c r="U85" s="647">
        <f>S85-T85</f>
        <v>0</v>
      </c>
      <c r="V85" s="640">
        <f>Q85+R85-T85+U85</f>
        <v>0</v>
      </c>
      <c r="W85" s="643"/>
      <c r="X85" s="644"/>
      <c r="Y85" s="644"/>
      <c r="Z85" s="647">
        <f>X85-Y85</f>
        <v>0</v>
      </c>
      <c r="AA85" s="640">
        <f>V85+W85-Y85+Z85</f>
        <v>0</v>
      </c>
      <c r="AB85" s="643"/>
      <c r="AC85" s="644"/>
      <c r="AD85" s="644"/>
      <c r="AE85" s="647">
        <f>AC85-AD85</f>
        <v>0</v>
      </c>
      <c r="AF85" s="640">
        <f>AA85+AB85-AD85+AE85</f>
        <v>0</v>
      </c>
      <c r="AG85" s="643"/>
      <c r="AH85" s="644"/>
      <c r="AI85" s="644"/>
      <c r="AJ85" s="647">
        <f>AH85-AI85</f>
        <v>0</v>
      </c>
      <c r="AK85" s="640">
        <f>AF85+AG85-AI85+AJ85</f>
        <v>0</v>
      </c>
      <c r="AL85" s="643"/>
      <c r="AM85" s="644"/>
      <c r="AN85" s="644"/>
      <c r="AO85" s="647">
        <f>AM85-AN85</f>
        <v>0</v>
      </c>
      <c r="AP85" s="640">
        <f>AK85+AL85-AN85+AO85</f>
        <v>0</v>
      </c>
      <c r="AQ85" s="643"/>
      <c r="AR85" s="644"/>
      <c r="AS85" s="644"/>
      <c r="AT85" s="647">
        <f>AR85-AS85</f>
        <v>0</v>
      </c>
      <c r="AU85" s="640">
        <f>AP85+AQ85-AS85+AT85</f>
        <v>0</v>
      </c>
      <c r="AV85" s="643"/>
      <c r="AW85" s="644"/>
      <c r="AX85" s="644"/>
      <c r="AY85" s="647">
        <f>AW85-AX85</f>
        <v>0</v>
      </c>
      <c r="AZ85" s="640">
        <f>AU85+AV85-AX85+AY85</f>
        <v>0</v>
      </c>
      <c r="BA85" s="643"/>
      <c r="BB85" s="644"/>
      <c r="BC85" s="644"/>
      <c r="BD85" s="647">
        <f>BB85-BC85</f>
        <v>0</v>
      </c>
      <c r="BE85" s="640">
        <f>AZ85+BA85-BC85+BD85</f>
        <v>0</v>
      </c>
      <c r="BF85" s="643"/>
      <c r="BG85" s="644"/>
      <c r="BH85" s="644"/>
      <c r="BI85" s="647">
        <f>BG85-BH85</f>
        <v>0</v>
      </c>
      <c r="BJ85" s="640">
        <f>BE85+BF85-BH85+BI85</f>
        <v>0</v>
      </c>
      <c r="BK85" s="648">
        <f>C85+H85+M85+R85+W85+AB85+AG85+AL85+AQ85+AV85+BA85+BF85</f>
        <v>0</v>
      </c>
      <c r="BL85" s="648">
        <f>D85+I85+N85+S85+X85+AC85+AH85+AM85+AR85+AW85+BB85+BG85</f>
        <v>0</v>
      </c>
      <c r="BM85" s="648">
        <f>E85+J85+O85+T85+Y85+AD85+AI85+AN85+AS85+AX85+BC85+BH85</f>
        <v>0</v>
      </c>
      <c r="BN85" s="648">
        <f>F85+K85+P85+U85+Z85+AE85+AJ85+AO85+AT85+AY85+BD85+BI85</f>
        <v>0</v>
      </c>
      <c r="BO85" s="640">
        <f>BK85-BM85+BN85</f>
        <v>0</v>
      </c>
    </row>
    <row r="86" spans="1:67" ht="22.5" customHeight="1" x14ac:dyDescent="0.2">
      <c r="A86" s="646" t="str">
        <f ca="1">Translations!$A$389</f>
        <v>Transfer 2 (MM/DD/YYYY)</v>
      </c>
      <c r="B86" s="636" t="s">
        <v>2644</v>
      </c>
      <c r="C86" s="643"/>
      <c r="D86" s="644"/>
      <c r="E86" s="644"/>
      <c r="F86" s="647">
        <f t="shared" ref="F86:F89" si="391">D86-E86</f>
        <v>0</v>
      </c>
      <c r="G86" s="640">
        <f t="shared" ref="G86:G89" si="392">+C86-E86+F86</f>
        <v>0</v>
      </c>
      <c r="H86" s="643"/>
      <c r="I86" s="644"/>
      <c r="J86" s="644"/>
      <c r="K86" s="647">
        <f t="shared" ref="K86:K89" si="393">I86-J86</f>
        <v>0</v>
      </c>
      <c r="L86" s="640">
        <f t="shared" ref="L86:L89" si="394">G86+H86-J86+K86</f>
        <v>0</v>
      </c>
      <c r="M86" s="643"/>
      <c r="N86" s="644"/>
      <c r="O86" s="644"/>
      <c r="P86" s="647">
        <f t="shared" ref="P86:P89" si="395">N86-O86</f>
        <v>0</v>
      </c>
      <c r="Q86" s="640">
        <f t="shared" ref="Q86:Q89" si="396">L86+M86-O86+P86</f>
        <v>0</v>
      </c>
      <c r="R86" s="643"/>
      <c r="S86" s="644"/>
      <c r="T86" s="644"/>
      <c r="U86" s="647">
        <f t="shared" ref="U86:U89" si="397">S86-T86</f>
        <v>0</v>
      </c>
      <c r="V86" s="640">
        <f t="shared" ref="V86:V89" si="398">Q86+R86-T86+U86</f>
        <v>0</v>
      </c>
      <c r="W86" s="643"/>
      <c r="X86" s="644"/>
      <c r="Y86" s="644"/>
      <c r="Z86" s="647">
        <f t="shared" ref="Z86:Z89" si="399">X86-Y86</f>
        <v>0</v>
      </c>
      <c r="AA86" s="640">
        <f t="shared" ref="AA86:AA89" si="400">V86+W86-Y86+Z86</f>
        <v>0</v>
      </c>
      <c r="AB86" s="643"/>
      <c r="AC86" s="644"/>
      <c r="AD86" s="644"/>
      <c r="AE86" s="647">
        <f t="shared" ref="AE86:AE89" si="401">AC86-AD86</f>
        <v>0</v>
      </c>
      <c r="AF86" s="640">
        <f t="shared" ref="AF86:AF89" si="402">AA86+AB86-AD86+AE86</f>
        <v>0</v>
      </c>
      <c r="AG86" s="643"/>
      <c r="AH86" s="644"/>
      <c r="AI86" s="644"/>
      <c r="AJ86" s="647">
        <f t="shared" ref="AJ86:AJ89" si="403">AH86-AI86</f>
        <v>0</v>
      </c>
      <c r="AK86" s="640">
        <f t="shared" ref="AK86:AK89" si="404">AF86+AG86-AI86+AJ86</f>
        <v>0</v>
      </c>
      <c r="AL86" s="643"/>
      <c r="AM86" s="644"/>
      <c r="AN86" s="644"/>
      <c r="AO86" s="647">
        <f t="shared" ref="AO86:AO89" si="405">AM86-AN86</f>
        <v>0</v>
      </c>
      <c r="AP86" s="640">
        <f t="shared" ref="AP86:AP89" si="406">AK86+AL86-AN86+AO86</f>
        <v>0</v>
      </c>
      <c r="AQ86" s="643"/>
      <c r="AR86" s="644"/>
      <c r="AS86" s="644"/>
      <c r="AT86" s="647">
        <f t="shared" ref="AT86:AT89" si="407">AR86-AS86</f>
        <v>0</v>
      </c>
      <c r="AU86" s="640">
        <f t="shared" ref="AU86:AU89" si="408">AP86+AQ86-AS86+AT86</f>
        <v>0</v>
      </c>
      <c r="AV86" s="643"/>
      <c r="AW86" s="644"/>
      <c r="AX86" s="644"/>
      <c r="AY86" s="647">
        <f t="shared" ref="AY86:AY89" si="409">AW86-AX86</f>
        <v>0</v>
      </c>
      <c r="AZ86" s="640">
        <f t="shared" ref="AZ86:AZ89" si="410">AU86+AV86-AX86+AY86</f>
        <v>0</v>
      </c>
      <c r="BA86" s="643"/>
      <c r="BB86" s="644"/>
      <c r="BC86" s="644"/>
      <c r="BD86" s="647">
        <f t="shared" ref="BD86:BD89" si="411">BB86-BC86</f>
        <v>0</v>
      </c>
      <c r="BE86" s="640">
        <f t="shared" ref="BE86:BE89" si="412">AZ86+BA86-BC86+BD86</f>
        <v>0</v>
      </c>
      <c r="BF86" s="643"/>
      <c r="BG86" s="644"/>
      <c r="BH86" s="644"/>
      <c r="BI86" s="647">
        <f t="shared" ref="BI86:BI89" si="413">BG86-BH86</f>
        <v>0</v>
      </c>
      <c r="BJ86" s="640">
        <f t="shared" ref="BJ86:BJ89" si="414">BE86+BF86-BH86+BI86</f>
        <v>0</v>
      </c>
      <c r="BK86" s="648">
        <f t="shared" ref="BK86:BK89" si="415">C86+H86+M86+R86+W86+AB86+AG86+AL86+AQ86+AV86+BA86+BF86</f>
        <v>0</v>
      </c>
      <c r="BL86" s="648">
        <f t="shared" ref="BL86:BL89" si="416">D86+I86+N86+S86+X86+AC86+AH86+AM86+AR86+AW86+BB86+BG86</f>
        <v>0</v>
      </c>
      <c r="BM86" s="648">
        <f t="shared" ref="BM86:BM89" si="417">E86+J86+O86+T86+Y86+AD86+AI86+AN86+AS86+AX86+BC86+BH86</f>
        <v>0</v>
      </c>
      <c r="BN86" s="648">
        <f t="shared" ref="BN86:BN89" si="418">F86+K86+P86+U86+Z86+AE86+AJ86+AO86+AT86+AY86+BD86+BI86</f>
        <v>0</v>
      </c>
      <c r="BO86" s="640">
        <f t="shared" ref="BO86:BO89" si="419">BK86-BM86+BN86</f>
        <v>0</v>
      </c>
    </row>
    <row r="87" spans="1:67" ht="22.5" customHeight="1" x14ac:dyDescent="0.2">
      <c r="A87" s="646" t="str">
        <f ca="1">Translations!$A$390</f>
        <v>Transfer 3 (MM/DD/YYYY)</v>
      </c>
      <c r="B87" s="636" t="s">
        <v>2644</v>
      </c>
      <c r="C87" s="643"/>
      <c r="D87" s="644"/>
      <c r="E87" s="644"/>
      <c r="F87" s="647">
        <f t="shared" si="391"/>
        <v>0</v>
      </c>
      <c r="G87" s="640">
        <f t="shared" si="392"/>
        <v>0</v>
      </c>
      <c r="H87" s="643"/>
      <c r="I87" s="644"/>
      <c r="J87" s="644"/>
      <c r="K87" s="647">
        <f t="shared" si="393"/>
        <v>0</v>
      </c>
      <c r="L87" s="640">
        <f t="shared" si="394"/>
        <v>0</v>
      </c>
      <c r="M87" s="643"/>
      <c r="N87" s="644"/>
      <c r="O87" s="644"/>
      <c r="P87" s="647">
        <f t="shared" si="395"/>
        <v>0</v>
      </c>
      <c r="Q87" s="640">
        <f t="shared" si="396"/>
        <v>0</v>
      </c>
      <c r="R87" s="643"/>
      <c r="S87" s="644"/>
      <c r="T87" s="644"/>
      <c r="U87" s="647">
        <f t="shared" si="397"/>
        <v>0</v>
      </c>
      <c r="V87" s="640">
        <f t="shared" si="398"/>
        <v>0</v>
      </c>
      <c r="W87" s="643"/>
      <c r="X87" s="644"/>
      <c r="Y87" s="644"/>
      <c r="Z87" s="647">
        <f t="shared" si="399"/>
        <v>0</v>
      </c>
      <c r="AA87" s="640">
        <f t="shared" si="400"/>
        <v>0</v>
      </c>
      <c r="AB87" s="643"/>
      <c r="AC87" s="644"/>
      <c r="AD87" s="644"/>
      <c r="AE87" s="647">
        <f t="shared" si="401"/>
        <v>0</v>
      </c>
      <c r="AF87" s="640">
        <f t="shared" si="402"/>
        <v>0</v>
      </c>
      <c r="AG87" s="643"/>
      <c r="AH87" s="644"/>
      <c r="AI87" s="644"/>
      <c r="AJ87" s="647">
        <f t="shared" si="403"/>
        <v>0</v>
      </c>
      <c r="AK87" s="640">
        <f t="shared" si="404"/>
        <v>0</v>
      </c>
      <c r="AL87" s="643"/>
      <c r="AM87" s="644"/>
      <c r="AN87" s="644"/>
      <c r="AO87" s="647">
        <f t="shared" si="405"/>
        <v>0</v>
      </c>
      <c r="AP87" s="640">
        <f t="shared" si="406"/>
        <v>0</v>
      </c>
      <c r="AQ87" s="643"/>
      <c r="AR87" s="644"/>
      <c r="AS87" s="644"/>
      <c r="AT87" s="647">
        <f t="shared" si="407"/>
        <v>0</v>
      </c>
      <c r="AU87" s="640">
        <f t="shared" si="408"/>
        <v>0</v>
      </c>
      <c r="AV87" s="643"/>
      <c r="AW87" s="644"/>
      <c r="AX87" s="644"/>
      <c r="AY87" s="647">
        <f t="shared" si="409"/>
        <v>0</v>
      </c>
      <c r="AZ87" s="640">
        <f t="shared" si="410"/>
        <v>0</v>
      </c>
      <c r="BA87" s="643"/>
      <c r="BB87" s="644"/>
      <c r="BC87" s="644"/>
      <c r="BD87" s="647">
        <f t="shared" si="411"/>
        <v>0</v>
      </c>
      <c r="BE87" s="640">
        <f t="shared" si="412"/>
        <v>0</v>
      </c>
      <c r="BF87" s="643"/>
      <c r="BG87" s="644"/>
      <c r="BH87" s="644"/>
      <c r="BI87" s="647">
        <f t="shared" si="413"/>
        <v>0</v>
      </c>
      <c r="BJ87" s="640">
        <f t="shared" si="414"/>
        <v>0</v>
      </c>
      <c r="BK87" s="648">
        <f t="shared" si="415"/>
        <v>0</v>
      </c>
      <c r="BL87" s="648">
        <f t="shared" si="416"/>
        <v>0</v>
      </c>
      <c r="BM87" s="648">
        <f t="shared" si="417"/>
        <v>0</v>
      </c>
      <c r="BN87" s="648">
        <f t="shared" si="418"/>
        <v>0</v>
      </c>
      <c r="BO87" s="640">
        <f t="shared" si="419"/>
        <v>0</v>
      </c>
    </row>
    <row r="88" spans="1:67" ht="22.5" customHeight="1" x14ac:dyDescent="0.2">
      <c r="A88" s="646" t="str">
        <f ca="1">Translations!$A$391</f>
        <v>Transfer 4 (MM/DD/YYYY)</v>
      </c>
      <c r="B88" s="636" t="s">
        <v>2644</v>
      </c>
      <c r="C88" s="643"/>
      <c r="D88" s="644"/>
      <c r="E88" s="644"/>
      <c r="F88" s="647">
        <f t="shared" si="391"/>
        <v>0</v>
      </c>
      <c r="G88" s="640">
        <f t="shared" si="392"/>
        <v>0</v>
      </c>
      <c r="H88" s="643"/>
      <c r="I88" s="644"/>
      <c r="J88" s="644"/>
      <c r="K88" s="647">
        <f t="shared" si="393"/>
        <v>0</v>
      </c>
      <c r="L88" s="640">
        <f t="shared" si="394"/>
        <v>0</v>
      </c>
      <c r="M88" s="643"/>
      <c r="N88" s="644"/>
      <c r="O88" s="644"/>
      <c r="P88" s="647">
        <f t="shared" si="395"/>
        <v>0</v>
      </c>
      <c r="Q88" s="640">
        <f t="shared" si="396"/>
        <v>0</v>
      </c>
      <c r="R88" s="643"/>
      <c r="S88" s="644"/>
      <c r="T88" s="644"/>
      <c r="U88" s="647">
        <f t="shared" si="397"/>
        <v>0</v>
      </c>
      <c r="V88" s="640">
        <f t="shared" si="398"/>
        <v>0</v>
      </c>
      <c r="W88" s="643"/>
      <c r="X88" s="644"/>
      <c r="Y88" s="644"/>
      <c r="Z88" s="647">
        <f t="shared" si="399"/>
        <v>0</v>
      </c>
      <c r="AA88" s="640">
        <f t="shared" si="400"/>
        <v>0</v>
      </c>
      <c r="AB88" s="643"/>
      <c r="AC88" s="644"/>
      <c r="AD88" s="644"/>
      <c r="AE88" s="647">
        <f t="shared" si="401"/>
        <v>0</v>
      </c>
      <c r="AF88" s="640">
        <f t="shared" si="402"/>
        <v>0</v>
      </c>
      <c r="AG88" s="643"/>
      <c r="AH88" s="644"/>
      <c r="AI88" s="644"/>
      <c r="AJ88" s="647">
        <f t="shared" si="403"/>
        <v>0</v>
      </c>
      <c r="AK88" s="640">
        <f t="shared" si="404"/>
        <v>0</v>
      </c>
      <c r="AL88" s="643"/>
      <c r="AM88" s="644"/>
      <c r="AN88" s="644"/>
      <c r="AO88" s="647">
        <f t="shared" si="405"/>
        <v>0</v>
      </c>
      <c r="AP88" s="640">
        <f t="shared" si="406"/>
        <v>0</v>
      </c>
      <c r="AQ88" s="643"/>
      <c r="AR88" s="644"/>
      <c r="AS88" s="644"/>
      <c r="AT88" s="647">
        <f t="shared" si="407"/>
        <v>0</v>
      </c>
      <c r="AU88" s="640">
        <f t="shared" si="408"/>
        <v>0</v>
      </c>
      <c r="AV88" s="643"/>
      <c r="AW88" s="644"/>
      <c r="AX88" s="644"/>
      <c r="AY88" s="647">
        <f t="shared" si="409"/>
        <v>0</v>
      </c>
      <c r="AZ88" s="640">
        <f t="shared" si="410"/>
        <v>0</v>
      </c>
      <c r="BA88" s="643"/>
      <c r="BB88" s="644"/>
      <c r="BC88" s="644"/>
      <c r="BD88" s="647">
        <f t="shared" si="411"/>
        <v>0</v>
      </c>
      <c r="BE88" s="640">
        <f t="shared" si="412"/>
        <v>0</v>
      </c>
      <c r="BF88" s="643"/>
      <c r="BG88" s="644"/>
      <c r="BH88" s="644"/>
      <c r="BI88" s="647">
        <f t="shared" si="413"/>
        <v>0</v>
      </c>
      <c r="BJ88" s="640">
        <f t="shared" si="414"/>
        <v>0</v>
      </c>
      <c r="BK88" s="648">
        <f t="shared" si="415"/>
        <v>0</v>
      </c>
      <c r="BL88" s="648">
        <f t="shared" si="416"/>
        <v>0</v>
      </c>
      <c r="BM88" s="648">
        <f t="shared" si="417"/>
        <v>0</v>
      </c>
      <c r="BN88" s="648">
        <f t="shared" si="418"/>
        <v>0</v>
      </c>
      <c r="BO88" s="640">
        <f t="shared" si="419"/>
        <v>0</v>
      </c>
    </row>
    <row r="89" spans="1:67" ht="22.5" customHeight="1" x14ac:dyDescent="0.2">
      <c r="A89" s="646" t="str">
        <f ca="1">Translations!$A$392</f>
        <v>Transfer 5 (MM/DD/YYYY)</v>
      </c>
      <c r="B89" s="636" t="s">
        <v>2644</v>
      </c>
      <c r="C89" s="643"/>
      <c r="D89" s="644"/>
      <c r="E89" s="644"/>
      <c r="F89" s="647">
        <f t="shared" si="391"/>
        <v>0</v>
      </c>
      <c r="G89" s="640">
        <f t="shared" si="392"/>
        <v>0</v>
      </c>
      <c r="H89" s="643"/>
      <c r="I89" s="644"/>
      <c r="J89" s="644"/>
      <c r="K89" s="647">
        <f t="shared" si="393"/>
        <v>0</v>
      </c>
      <c r="L89" s="640">
        <f t="shared" si="394"/>
        <v>0</v>
      </c>
      <c r="M89" s="643"/>
      <c r="N89" s="644"/>
      <c r="O89" s="644"/>
      <c r="P89" s="647">
        <f t="shared" si="395"/>
        <v>0</v>
      </c>
      <c r="Q89" s="640">
        <f t="shared" si="396"/>
        <v>0</v>
      </c>
      <c r="R89" s="643"/>
      <c r="S89" s="644"/>
      <c r="T89" s="644"/>
      <c r="U89" s="647">
        <f t="shared" si="397"/>
        <v>0</v>
      </c>
      <c r="V89" s="640">
        <f t="shared" si="398"/>
        <v>0</v>
      </c>
      <c r="W89" s="643"/>
      <c r="X89" s="644"/>
      <c r="Y89" s="644"/>
      <c r="Z89" s="647">
        <f t="shared" si="399"/>
        <v>0</v>
      </c>
      <c r="AA89" s="640">
        <f t="shared" si="400"/>
        <v>0</v>
      </c>
      <c r="AB89" s="643"/>
      <c r="AC89" s="644"/>
      <c r="AD89" s="644"/>
      <c r="AE89" s="647">
        <f t="shared" si="401"/>
        <v>0</v>
      </c>
      <c r="AF89" s="640">
        <f t="shared" si="402"/>
        <v>0</v>
      </c>
      <c r="AG89" s="643"/>
      <c r="AH89" s="644"/>
      <c r="AI89" s="644"/>
      <c r="AJ89" s="647">
        <f t="shared" si="403"/>
        <v>0</v>
      </c>
      <c r="AK89" s="640">
        <f t="shared" si="404"/>
        <v>0</v>
      </c>
      <c r="AL89" s="643"/>
      <c r="AM89" s="644"/>
      <c r="AN89" s="644"/>
      <c r="AO89" s="647">
        <f t="shared" si="405"/>
        <v>0</v>
      </c>
      <c r="AP89" s="640">
        <f t="shared" si="406"/>
        <v>0</v>
      </c>
      <c r="AQ89" s="643"/>
      <c r="AR89" s="644"/>
      <c r="AS89" s="644"/>
      <c r="AT89" s="647">
        <f t="shared" si="407"/>
        <v>0</v>
      </c>
      <c r="AU89" s="640">
        <f t="shared" si="408"/>
        <v>0</v>
      </c>
      <c r="AV89" s="643"/>
      <c r="AW89" s="644"/>
      <c r="AX89" s="644"/>
      <c r="AY89" s="647">
        <f t="shared" si="409"/>
        <v>0</v>
      </c>
      <c r="AZ89" s="640">
        <f t="shared" si="410"/>
        <v>0</v>
      </c>
      <c r="BA89" s="643"/>
      <c r="BB89" s="644"/>
      <c r="BC89" s="644"/>
      <c r="BD89" s="647">
        <f t="shared" si="411"/>
        <v>0</v>
      </c>
      <c r="BE89" s="640">
        <f t="shared" si="412"/>
        <v>0</v>
      </c>
      <c r="BF89" s="643"/>
      <c r="BG89" s="644"/>
      <c r="BH89" s="644"/>
      <c r="BI89" s="647">
        <f t="shared" si="413"/>
        <v>0</v>
      </c>
      <c r="BJ89" s="640">
        <f t="shared" si="414"/>
        <v>0</v>
      </c>
      <c r="BK89" s="648">
        <f t="shared" si="415"/>
        <v>0</v>
      </c>
      <c r="BL89" s="648">
        <f t="shared" si="416"/>
        <v>0</v>
      </c>
      <c r="BM89" s="648">
        <f t="shared" si="417"/>
        <v>0</v>
      </c>
      <c r="BN89" s="648">
        <f t="shared" si="418"/>
        <v>0</v>
      </c>
      <c r="BO89" s="640">
        <f t="shared" si="419"/>
        <v>0</v>
      </c>
    </row>
    <row r="90" spans="1:67" ht="22.5" customHeight="1" x14ac:dyDescent="0.2">
      <c r="A90" s="645" t="str">
        <f ca="1">Translations!$A$386</f>
        <v>SSR 11: (SSR name)</v>
      </c>
      <c r="B90" s="641"/>
      <c r="C90" s="640">
        <f>SUM(C91:C95)</f>
        <v>0</v>
      </c>
      <c r="D90" s="640">
        <f t="shared" ref="D90:G90" si="420">SUM(D91:D95)</f>
        <v>0</v>
      </c>
      <c r="E90" s="640">
        <f t="shared" si="420"/>
        <v>0</v>
      </c>
      <c r="F90" s="640">
        <f t="shared" si="420"/>
        <v>0</v>
      </c>
      <c r="G90" s="640">
        <f t="shared" si="420"/>
        <v>0</v>
      </c>
      <c r="H90" s="640">
        <f>SUM(H91:H95)</f>
        <v>0</v>
      </c>
      <c r="I90" s="640">
        <f t="shared" ref="I90:L90" si="421">SUM(I91:I95)</f>
        <v>0</v>
      </c>
      <c r="J90" s="640">
        <f t="shared" si="421"/>
        <v>0</v>
      </c>
      <c r="K90" s="640">
        <f t="shared" si="421"/>
        <v>0</v>
      </c>
      <c r="L90" s="640">
        <f t="shared" si="421"/>
        <v>0</v>
      </c>
      <c r="M90" s="640">
        <f>SUM(M91:M95)</f>
        <v>0</v>
      </c>
      <c r="N90" s="640">
        <f t="shared" ref="N90:Q90" si="422">SUM(N91:N95)</f>
        <v>0</v>
      </c>
      <c r="O90" s="640">
        <f t="shared" si="422"/>
        <v>0</v>
      </c>
      <c r="P90" s="640">
        <f t="shared" si="422"/>
        <v>0</v>
      </c>
      <c r="Q90" s="640">
        <f t="shared" si="422"/>
        <v>0</v>
      </c>
      <c r="R90" s="640">
        <f>SUM(R91:R95)</f>
        <v>0</v>
      </c>
      <c r="S90" s="640">
        <f t="shared" ref="S90:V90" si="423">SUM(S91:S95)</f>
        <v>0</v>
      </c>
      <c r="T90" s="640">
        <f t="shared" si="423"/>
        <v>0</v>
      </c>
      <c r="U90" s="640">
        <f t="shared" si="423"/>
        <v>0</v>
      </c>
      <c r="V90" s="640">
        <f t="shared" si="423"/>
        <v>0</v>
      </c>
      <c r="W90" s="640">
        <f>SUM(W91:W95)</f>
        <v>0</v>
      </c>
      <c r="X90" s="640">
        <f t="shared" ref="X90:AA90" si="424">SUM(X91:X95)</f>
        <v>0</v>
      </c>
      <c r="Y90" s="640">
        <f t="shared" si="424"/>
        <v>0</v>
      </c>
      <c r="Z90" s="640">
        <f t="shared" si="424"/>
        <v>0</v>
      </c>
      <c r="AA90" s="640">
        <f t="shared" si="424"/>
        <v>0</v>
      </c>
      <c r="AB90" s="640">
        <f>SUM(AB91:AB95)</f>
        <v>0</v>
      </c>
      <c r="AC90" s="640">
        <f t="shared" ref="AC90:AF90" si="425">SUM(AC91:AC95)</f>
        <v>0</v>
      </c>
      <c r="AD90" s="640">
        <f t="shared" si="425"/>
        <v>0</v>
      </c>
      <c r="AE90" s="640">
        <f t="shared" si="425"/>
        <v>0</v>
      </c>
      <c r="AF90" s="640">
        <f t="shared" si="425"/>
        <v>0</v>
      </c>
      <c r="AG90" s="640">
        <f>SUM(AG91:AG95)</f>
        <v>0</v>
      </c>
      <c r="AH90" s="640">
        <f t="shared" ref="AH90:AK90" si="426">SUM(AH91:AH95)</f>
        <v>0</v>
      </c>
      <c r="AI90" s="640">
        <f t="shared" si="426"/>
        <v>0</v>
      </c>
      <c r="AJ90" s="640">
        <f t="shared" si="426"/>
        <v>0</v>
      </c>
      <c r="AK90" s="640">
        <f t="shared" si="426"/>
        <v>0</v>
      </c>
      <c r="AL90" s="640">
        <f>SUM(AL91:AL95)</f>
        <v>0</v>
      </c>
      <c r="AM90" s="640">
        <f t="shared" ref="AM90:AP90" si="427">SUM(AM91:AM95)</f>
        <v>0</v>
      </c>
      <c r="AN90" s="640">
        <f t="shared" si="427"/>
        <v>0</v>
      </c>
      <c r="AO90" s="640">
        <f t="shared" si="427"/>
        <v>0</v>
      </c>
      <c r="AP90" s="640">
        <f t="shared" si="427"/>
        <v>0</v>
      </c>
      <c r="AQ90" s="640">
        <f>SUM(AQ91:AQ95)</f>
        <v>0</v>
      </c>
      <c r="AR90" s="640">
        <f t="shared" ref="AR90:AU90" si="428">SUM(AR91:AR95)</f>
        <v>0</v>
      </c>
      <c r="AS90" s="640">
        <f t="shared" si="428"/>
        <v>0</v>
      </c>
      <c r="AT90" s="640">
        <f t="shared" si="428"/>
        <v>0</v>
      </c>
      <c r="AU90" s="640">
        <f t="shared" si="428"/>
        <v>0</v>
      </c>
      <c r="AV90" s="640">
        <f>SUM(AV91:AV95)</f>
        <v>0</v>
      </c>
      <c r="AW90" s="640">
        <f t="shared" ref="AW90:AZ90" si="429">SUM(AW91:AW95)</f>
        <v>0</v>
      </c>
      <c r="AX90" s="640">
        <f t="shared" si="429"/>
        <v>0</v>
      </c>
      <c r="AY90" s="640">
        <f t="shared" si="429"/>
        <v>0</v>
      </c>
      <c r="AZ90" s="640">
        <f t="shared" si="429"/>
        <v>0</v>
      </c>
      <c r="BA90" s="640">
        <f>SUM(BA91:BA95)</f>
        <v>0</v>
      </c>
      <c r="BB90" s="640">
        <f t="shared" ref="BB90:BE90" si="430">SUM(BB91:BB95)</f>
        <v>0</v>
      </c>
      <c r="BC90" s="640">
        <f t="shared" si="430"/>
        <v>0</v>
      </c>
      <c r="BD90" s="640">
        <f t="shared" si="430"/>
        <v>0</v>
      </c>
      <c r="BE90" s="640">
        <f t="shared" si="430"/>
        <v>0</v>
      </c>
      <c r="BF90" s="640">
        <f>SUM(BF91:BF95)</f>
        <v>0</v>
      </c>
      <c r="BG90" s="640">
        <f t="shared" ref="BG90:BJ90" si="431">SUM(BG91:BG95)</f>
        <v>0</v>
      </c>
      <c r="BH90" s="640">
        <f t="shared" si="431"/>
        <v>0</v>
      </c>
      <c r="BI90" s="640">
        <f t="shared" si="431"/>
        <v>0</v>
      </c>
      <c r="BJ90" s="640">
        <f t="shared" si="431"/>
        <v>0</v>
      </c>
      <c r="BK90" s="640">
        <f>SUM(BK91:BK95)</f>
        <v>0</v>
      </c>
      <c r="BL90" s="640">
        <f t="shared" ref="BL90:BO90" si="432">SUM(BL91:BL95)</f>
        <v>0</v>
      </c>
      <c r="BM90" s="640">
        <f t="shared" si="432"/>
        <v>0</v>
      </c>
      <c r="BN90" s="640">
        <f t="shared" si="432"/>
        <v>0</v>
      </c>
      <c r="BO90" s="640">
        <f t="shared" si="432"/>
        <v>0</v>
      </c>
    </row>
    <row r="91" spans="1:67" ht="22.5" customHeight="1" x14ac:dyDescent="0.2">
      <c r="A91" s="646" t="str">
        <f ca="1">Translations!$A$388</f>
        <v>Transfer 1 (MM/DD/YYYY)</v>
      </c>
      <c r="B91" s="636" t="s">
        <v>2644</v>
      </c>
      <c r="C91" s="643"/>
      <c r="D91" s="644"/>
      <c r="E91" s="644"/>
      <c r="F91" s="647"/>
      <c r="G91" s="640">
        <f>+C91-E91+F91</f>
        <v>0</v>
      </c>
      <c r="H91" s="643"/>
      <c r="I91" s="644"/>
      <c r="J91" s="644"/>
      <c r="K91" s="647">
        <f>I91-J91</f>
        <v>0</v>
      </c>
      <c r="L91" s="640">
        <f>G91+H91-J91+K91</f>
        <v>0</v>
      </c>
      <c r="M91" s="643"/>
      <c r="N91" s="644"/>
      <c r="O91" s="644"/>
      <c r="P91" s="647">
        <f>N91-O91</f>
        <v>0</v>
      </c>
      <c r="Q91" s="640">
        <f>L91+M91-O91+P91</f>
        <v>0</v>
      </c>
      <c r="R91" s="643"/>
      <c r="S91" s="644"/>
      <c r="T91" s="644"/>
      <c r="U91" s="647">
        <f>S91-T91</f>
        <v>0</v>
      </c>
      <c r="V91" s="640">
        <f>Q91+R91-T91+U91</f>
        <v>0</v>
      </c>
      <c r="W91" s="643"/>
      <c r="X91" s="644"/>
      <c r="Y91" s="644"/>
      <c r="Z91" s="647">
        <f>X91-Y91</f>
        <v>0</v>
      </c>
      <c r="AA91" s="640">
        <f>V91+W91-Y91+Z91</f>
        <v>0</v>
      </c>
      <c r="AB91" s="643"/>
      <c r="AC91" s="644"/>
      <c r="AD91" s="644"/>
      <c r="AE91" s="647">
        <f>AC91-AD91</f>
        <v>0</v>
      </c>
      <c r="AF91" s="640">
        <f>AA91+AB91-AD91+AE91</f>
        <v>0</v>
      </c>
      <c r="AG91" s="643"/>
      <c r="AH91" s="644"/>
      <c r="AI91" s="644"/>
      <c r="AJ91" s="647">
        <f>AH91-AI91</f>
        <v>0</v>
      </c>
      <c r="AK91" s="640">
        <f>AF91+AG91-AI91+AJ91</f>
        <v>0</v>
      </c>
      <c r="AL91" s="643"/>
      <c r="AM91" s="644"/>
      <c r="AN91" s="644"/>
      <c r="AO91" s="647">
        <f>AM91-AN91</f>
        <v>0</v>
      </c>
      <c r="AP91" s="640">
        <f>AK91+AL91-AN91+AO91</f>
        <v>0</v>
      </c>
      <c r="AQ91" s="643"/>
      <c r="AR91" s="644"/>
      <c r="AS91" s="644"/>
      <c r="AT91" s="647">
        <f>AR91-AS91</f>
        <v>0</v>
      </c>
      <c r="AU91" s="640">
        <f>AP91+AQ91-AS91+AT91</f>
        <v>0</v>
      </c>
      <c r="AV91" s="643"/>
      <c r="AW91" s="644"/>
      <c r="AX91" s="644"/>
      <c r="AY91" s="647">
        <f>AW91-AX91</f>
        <v>0</v>
      </c>
      <c r="AZ91" s="640">
        <f>AU91+AV91-AX91+AY91</f>
        <v>0</v>
      </c>
      <c r="BA91" s="643"/>
      <c r="BB91" s="644"/>
      <c r="BC91" s="644"/>
      <c r="BD91" s="647">
        <f>BB91-BC91</f>
        <v>0</v>
      </c>
      <c r="BE91" s="640">
        <f>AZ91+BA91-BC91+BD91</f>
        <v>0</v>
      </c>
      <c r="BF91" s="643"/>
      <c r="BG91" s="644"/>
      <c r="BH91" s="644"/>
      <c r="BI91" s="647">
        <f>BG91-BH91</f>
        <v>0</v>
      </c>
      <c r="BJ91" s="640">
        <f>BE91+BF91-BH91+BI91</f>
        <v>0</v>
      </c>
      <c r="BK91" s="648">
        <f>C91+H91+M91+R91+W91+AB91+AG91+AL91+AQ91+AV91+BA91+BF91</f>
        <v>0</v>
      </c>
      <c r="BL91" s="648">
        <f>D91+I91+N91+S91+X91+AC91+AH91+AM91+AR91+AW91+BB91+BG91</f>
        <v>0</v>
      </c>
      <c r="BM91" s="648">
        <f>E91+J91+O91+T91+Y91+AD91+AI91+AN91+AS91+AX91+BC91+BH91</f>
        <v>0</v>
      </c>
      <c r="BN91" s="648">
        <f>F91+K91+P91+U91+Z91+AE91+AJ91+AO91+AT91+AY91+BD91+BI91</f>
        <v>0</v>
      </c>
      <c r="BO91" s="640">
        <f>BK91-BM91+BN91</f>
        <v>0</v>
      </c>
    </row>
    <row r="92" spans="1:67" ht="22.5" customHeight="1" x14ac:dyDescent="0.2">
      <c r="A92" s="646" t="str">
        <f ca="1">Translations!$A$389</f>
        <v>Transfer 2 (MM/DD/YYYY)</v>
      </c>
      <c r="B92" s="636" t="s">
        <v>2644</v>
      </c>
      <c r="C92" s="643"/>
      <c r="D92" s="644"/>
      <c r="E92" s="644"/>
      <c r="F92" s="647">
        <f t="shared" ref="F92:F95" si="433">D92-E92</f>
        <v>0</v>
      </c>
      <c r="G92" s="640">
        <f t="shared" ref="G92:G95" si="434">+C92-E92+F92</f>
        <v>0</v>
      </c>
      <c r="H92" s="643"/>
      <c r="I92" s="644"/>
      <c r="J92" s="644"/>
      <c r="K92" s="647">
        <f t="shared" ref="K92:K95" si="435">I92-J92</f>
        <v>0</v>
      </c>
      <c r="L92" s="640">
        <f t="shared" ref="L92:L95" si="436">G92+H92-J92+K92</f>
        <v>0</v>
      </c>
      <c r="M92" s="643"/>
      <c r="N92" s="644"/>
      <c r="O92" s="644"/>
      <c r="P92" s="647">
        <f t="shared" ref="P92:P95" si="437">N92-O92</f>
        <v>0</v>
      </c>
      <c r="Q92" s="640">
        <f t="shared" ref="Q92:Q95" si="438">L92+M92-O92+P92</f>
        <v>0</v>
      </c>
      <c r="R92" s="643"/>
      <c r="S92" s="644"/>
      <c r="T92" s="644"/>
      <c r="U92" s="647">
        <f t="shared" ref="U92:U95" si="439">S92-T92</f>
        <v>0</v>
      </c>
      <c r="V92" s="640">
        <f t="shared" ref="V92:V95" si="440">Q92+R92-T92+U92</f>
        <v>0</v>
      </c>
      <c r="W92" s="643"/>
      <c r="X92" s="644"/>
      <c r="Y92" s="644"/>
      <c r="Z92" s="647">
        <f t="shared" ref="Z92:Z95" si="441">X92-Y92</f>
        <v>0</v>
      </c>
      <c r="AA92" s="640">
        <f t="shared" ref="AA92:AA95" si="442">V92+W92-Y92+Z92</f>
        <v>0</v>
      </c>
      <c r="AB92" s="643"/>
      <c r="AC92" s="644"/>
      <c r="AD92" s="644"/>
      <c r="AE92" s="647">
        <f t="shared" ref="AE92:AE95" si="443">AC92-AD92</f>
        <v>0</v>
      </c>
      <c r="AF92" s="640">
        <f t="shared" ref="AF92:AF95" si="444">AA92+AB92-AD92+AE92</f>
        <v>0</v>
      </c>
      <c r="AG92" s="643"/>
      <c r="AH92" s="644"/>
      <c r="AI92" s="644"/>
      <c r="AJ92" s="647">
        <f t="shared" ref="AJ92:AJ95" si="445">AH92-AI92</f>
        <v>0</v>
      </c>
      <c r="AK92" s="640">
        <f t="shared" ref="AK92:AK95" si="446">AF92+AG92-AI92+AJ92</f>
        <v>0</v>
      </c>
      <c r="AL92" s="643"/>
      <c r="AM92" s="644"/>
      <c r="AN92" s="644"/>
      <c r="AO92" s="647">
        <f t="shared" ref="AO92:AO95" si="447">AM92-AN92</f>
        <v>0</v>
      </c>
      <c r="AP92" s="640">
        <f t="shared" ref="AP92:AP95" si="448">AK92+AL92-AN92+AO92</f>
        <v>0</v>
      </c>
      <c r="AQ92" s="643"/>
      <c r="AR92" s="644"/>
      <c r="AS92" s="644"/>
      <c r="AT92" s="647">
        <f t="shared" ref="AT92:AT95" si="449">AR92-AS92</f>
        <v>0</v>
      </c>
      <c r="AU92" s="640">
        <f t="shared" ref="AU92:AU95" si="450">AP92+AQ92-AS92+AT92</f>
        <v>0</v>
      </c>
      <c r="AV92" s="643"/>
      <c r="AW92" s="644"/>
      <c r="AX92" s="644"/>
      <c r="AY92" s="647">
        <f t="shared" ref="AY92:AY95" si="451">AW92-AX92</f>
        <v>0</v>
      </c>
      <c r="AZ92" s="640">
        <f t="shared" ref="AZ92:AZ95" si="452">AU92+AV92-AX92+AY92</f>
        <v>0</v>
      </c>
      <c r="BA92" s="643"/>
      <c r="BB92" s="644"/>
      <c r="BC92" s="644"/>
      <c r="BD92" s="647">
        <f t="shared" ref="BD92:BD95" si="453">BB92-BC92</f>
        <v>0</v>
      </c>
      <c r="BE92" s="640">
        <f t="shared" ref="BE92:BE95" si="454">AZ92+BA92-BC92+BD92</f>
        <v>0</v>
      </c>
      <c r="BF92" s="643"/>
      <c r="BG92" s="644"/>
      <c r="BH92" s="644"/>
      <c r="BI92" s="647">
        <f t="shared" ref="BI92:BI95" si="455">BG92-BH92</f>
        <v>0</v>
      </c>
      <c r="BJ92" s="640">
        <f t="shared" ref="BJ92:BJ95" si="456">BE92+BF92-BH92+BI92</f>
        <v>0</v>
      </c>
      <c r="BK92" s="648">
        <f t="shared" ref="BK92:BK95" si="457">C92+H92+M92+R92+W92+AB92+AG92+AL92+AQ92+AV92+BA92+BF92</f>
        <v>0</v>
      </c>
      <c r="BL92" s="648">
        <f t="shared" ref="BL92:BL95" si="458">D92+I92+N92+S92+X92+AC92+AH92+AM92+AR92+AW92+BB92+BG92</f>
        <v>0</v>
      </c>
      <c r="BM92" s="648">
        <f t="shared" ref="BM92:BM95" si="459">E92+J92+O92+T92+Y92+AD92+AI92+AN92+AS92+AX92+BC92+BH92</f>
        <v>0</v>
      </c>
      <c r="BN92" s="648">
        <f t="shared" ref="BN92:BN95" si="460">F92+K92+P92+U92+Z92+AE92+AJ92+AO92+AT92+AY92+BD92+BI92</f>
        <v>0</v>
      </c>
      <c r="BO92" s="640">
        <f t="shared" ref="BO92:BO95" si="461">BK92-BM92+BN92</f>
        <v>0</v>
      </c>
    </row>
    <row r="93" spans="1:67" ht="22.5" customHeight="1" x14ac:dyDescent="0.2">
      <c r="A93" s="646" t="str">
        <f ca="1">Translations!$A$390</f>
        <v>Transfer 3 (MM/DD/YYYY)</v>
      </c>
      <c r="B93" s="636" t="s">
        <v>2644</v>
      </c>
      <c r="C93" s="643"/>
      <c r="D93" s="644"/>
      <c r="E93" s="644"/>
      <c r="F93" s="647">
        <f t="shared" si="433"/>
        <v>0</v>
      </c>
      <c r="G93" s="640">
        <f t="shared" si="434"/>
        <v>0</v>
      </c>
      <c r="H93" s="643"/>
      <c r="I93" s="644"/>
      <c r="J93" s="644"/>
      <c r="K93" s="647">
        <f t="shared" si="435"/>
        <v>0</v>
      </c>
      <c r="L93" s="640">
        <f t="shared" si="436"/>
        <v>0</v>
      </c>
      <c r="M93" s="643"/>
      <c r="N93" s="644"/>
      <c r="O93" s="644"/>
      <c r="P93" s="647">
        <f t="shared" si="437"/>
        <v>0</v>
      </c>
      <c r="Q93" s="640">
        <f t="shared" si="438"/>
        <v>0</v>
      </c>
      <c r="R93" s="643"/>
      <c r="S93" s="644"/>
      <c r="T93" s="644"/>
      <c r="U93" s="647">
        <f t="shared" si="439"/>
        <v>0</v>
      </c>
      <c r="V93" s="640">
        <f t="shared" si="440"/>
        <v>0</v>
      </c>
      <c r="W93" s="643"/>
      <c r="X93" s="644"/>
      <c r="Y93" s="644"/>
      <c r="Z93" s="647">
        <f t="shared" si="441"/>
        <v>0</v>
      </c>
      <c r="AA93" s="640">
        <f t="shared" si="442"/>
        <v>0</v>
      </c>
      <c r="AB93" s="643"/>
      <c r="AC93" s="644"/>
      <c r="AD93" s="644"/>
      <c r="AE93" s="647">
        <f t="shared" si="443"/>
        <v>0</v>
      </c>
      <c r="AF93" s="640">
        <f t="shared" si="444"/>
        <v>0</v>
      </c>
      <c r="AG93" s="643"/>
      <c r="AH93" s="644"/>
      <c r="AI93" s="644"/>
      <c r="AJ93" s="647">
        <f t="shared" si="445"/>
        <v>0</v>
      </c>
      <c r="AK93" s="640">
        <f t="shared" si="446"/>
        <v>0</v>
      </c>
      <c r="AL93" s="643"/>
      <c r="AM93" s="644"/>
      <c r="AN93" s="644"/>
      <c r="AO93" s="647">
        <f t="shared" si="447"/>
        <v>0</v>
      </c>
      <c r="AP93" s="640">
        <f t="shared" si="448"/>
        <v>0</v>
      </c>
      <c r="AQ93" s="643"/>
      <c r="AR93" s="644"/>
      <c r="AS93" s="644"/>
      <c r="AT93" s="647">
        <f t="shared" si="449"/>
        <v>0</v>
      </c>
      <c r="AU93" s="640">
        <f t="shared" si="450"/>
        <v>0</v>
      </c>
      <c r="AV93" s="643"/>
      <c r="AW93" s="644"/>
      <c r="AX93" s="644"/>
      <c r="AY93" s="647">
        <f t="shared" si="451"/>
        <v>0</v>
      </c>
      <c r="AZ93" s="640">
        <f t="shared" si="452"/>
        <v>0</v>
      </c>
      <c r="BA93" s="643"/>
      <c r="BB93" s="644"/>
      <c r="BC93" s="644"/>
      <c r="BD93" s="647">
        <f t="shared" si="453"/>
        <v>0</v>
      </c>
      <c r="BE93" s="640">
        <f t="shared" si="454"/>
        <v>0</v>
      </c>
      <c r="BF93" s="643"/>
      <c r="BG93" s="644"/>
      <c r="BH93" s="644"/>
      <c r="BI93" s="647">
        <f t="shared" si="455"/>
        <v>0</v>
      </c>
      <c r="BJ93" s="640">
        <f t="shared" si="456"/>
        <v>0</v>
      </c>
      <c r="BK93" s="648">
        <f t="shared" si="457"/>
        <v>0</v>
      </c>
      <c r="BL93" s="648">
        <f t="shared" si="458"/>
        <v>0</v>
      </c>
      <c r="BM93" s="648">
        <f t="shared" si="459"/>
        <v>0</v>
      </c>
      <c r="BN93" s="648">
        <f t="shared" si="460"/>
        <v>0</v>
      </c>
      <c r="BO93" s="640">
        <f t="shared" si="461"/>
        <v>0</v>
      </c>
    </row>
    <row r="94" spans="1:67" ht="22.5" customHeight="1" x14ac:dyDescent="0.2">
      <c r="A94" s="646" t="str">
        <f ca="1">Translations!$A$391</f>
        <v>Transfer 4 (MM/DD/YYYY)</v>
      </c>
      <c r="B94" s="636" t="s">
        <v>2644</v>
      </c>
      <c r="C94" s="643"/>
      <c r="D94" s="644"/>
      <c r="E94" s="644"/>
      <c r="F94" s="647">
        <f t="shared" si="433"/>
        <v>0</v>
      </c>
      <c r="G94" s="640">
        <f t="shared" si="434"/>
        <v>0</v>
      </c>
      <c r="H94" s="643"/>
      <c r="I94" s="644"/>
      <c r="J94" s="644"/>
      <c r="K94" s="647">
        <f t="shared" si="435"/>
        <v>0</v>
      </c>
      <c r="L94" s="640">
        <f t="shared" si="436"/>
        <v>0</v>
      </c>
      <c r="M94" s="643"/>
      <c r="N94" s="644"/>
      <c r="O94" s="644"/>
      <c r="P94" s="647">
        <f t="shared" si="437"/>
        <v>0</v>
      </c>
      <c r="Q94" s="640">
        <f t="shared" si="438"/>
        <v>0</v>
      </c>
      <c r="R94" s="643"/>
      <c r="S94" s="644"/>
      <c r="T94" s="644"/>
      <c r="U94" s="647">
        <f t="shared" si="439"/>
        <v>0</v>
      </c>
      <c r="V94" s="640">
        <f t="shared" si="440"/>
        <v>0</v>
      </c>
      <c r="W94" s="643"/>
      <c r="X94" s="644"/>
      <c r="Y94" s="644"/>
      <c r="Z94" s="647">
        <f t="shared" si="441"/>
        <v>0</v>
      </c>
      <c r="AA94" s="640">
        <f t="shared" si="442"/>
        <v>0</v>
      </c>
      <c r="AB94" s="643"/>
      <c r="AC94" s="644"/>
      <c r="AD94" s="644"/>
      <c r="AE94" s="647">
        <f t="shared" si="443"/>
        <v>0</v>
      </c>
      <c r="AF94" s="640">
        <f t="shared" si="444"/>
        <v>0</v>
      </c>
      <c r="AG94" s="643"/>
      <c r="AH94" s="644"/>
      <c r="AI94" s="644"/>
      <c r="AJ94" s="647">
        <f t="shared" si="445"/>
        <v>0</v>
      </c>
      <c r="AK94" s="640">
        <f t="shared" si="446"/>
        <v>0</v>
      </c>
      <c r="AL94" s="643"/>
      <c r="AM94" s="644"/>
      <c r="AN94" s="644"/>
      <c r="AO94" s="647">
        <f t="shared" si="447"/>
        <v>0</v>
      </c>
      <c r="AP94" s="640">
        <f t="shared" si="448"/>
        <v>0</v>
      </c>
      <c r="AQ94" s="643"/>
      <c r="AR94" s="644"/>
      <c r="AS94" s="644"/>
      <c r="AT94" s="647">
        <f t="shared" si="449"/>
        <v>0</v>
      </c>
      <c r="AU94" s="640">
        <f t="shared" si="450"/>
        <v>0</v>
      </c>
      <c r="AV94" s="643"/>
      <c r="AW94" s="644"/>
      <c r="AX94" s="644"/>
      <c r="AY94" s="647">
        <f t="shared" si="451"/>
        <v>0</v>
      </c>
      <c r="AZ94" s="640">
        <f t="shared" si="452"/>
        <v>0</v>
      </c>
      <c r="BA94" s="643"/>
      <c r="BB94" s="644"/>
      <c r="BC94" s="644"/>
      <c r="BD94" s="647">
        <f t="shared" si="453"/>
        <v>0</v>
      </c>
      <c r="BE94" s="640">
        <f t="shared" si="454"/>
        <v>0</v>
      </c>
      <c r="BF94" s="643"/>
      <c r="BG94" s="644"/>
      <c r="BH94" s="644"/>
      <c r="BI94" s="647">
        <f t="shared" si="455"/>
        <v>0</v>
      </c>
      <c r="BJ94" s="640">
        <f t="shared" si="456"/>
        <v>0</v>
      </c>
      <c r="BK94" s="648">
        <f t="shared" si="457"/>
        <v>0</v>
      </c>
      <c r="BL94" s="648">
        <f t="shared" si="458"/>
        <v>0</v>
      </c>
      <c r="BM94" s="648">
        <f t="shared" si="459"/>
        <v>0</v>
      </c>
      <c r="BN94" s="648">
        <f t="shared" si="460"/>
        <v>0</v>
      </c>
      <c r="BO94" s="640">
        <f t="shared" si="461"/>
        <v>0</v>
      </c>
    </row>
    <row r="95" spans="1:67" ht="22.5" customHeight="1" x14ac:dyDescent="0.2">
      <c r="A95" s="646" t="str">
        <f ca="1">Translations!$A$392</f>
        <v>Transfer 5 (MM/DD/YYYY)</v>
      </c>
      <c r="B95" s="636" t="s">
        <v>2644</v>
      </c>
      <c r="C95" s="643"/>
      <c r="D95" s="644"/>
      <c r="E95" s="644"/>
      <c r="F95" s="647">
        <f t="shared" si="433"/>
        <v>0</v>
      </c>
      <c r="G95" s="640">
        <f t="shared" si="434"/>
        <v>0</v>
      </c>
      <c r="H95" s="643"/>
      <c r="I95" s="644"/>
      <c r="J95" s="644"/>
      <c r="K95" s="647">
        <f t="shared" si="435"/>
        <v>0</v>
      </c>
      <c r="L95" s="640">
        <f t="shared" si="436"/>
        <v>0</v>
      </c>
      <c r="M95" s="643"/>
      <c r="N95" s="644"/>
      <c r="O95" s="644"/>
      <c r="P95" s="647">
        <f t="shared" si="437"/>
        <v>0</v>
      </c>
      <c r="Q95" s="640">
        <f t="shared" si="438"/>
        <v>0</v>
      </c>
      <c r="R95" s="643"/>
      <c r="S95" s="644"/>
      <c r="T95" s="644"/>
      <c r="U95" s="647">
        <f t="shared" si="439"/>
        <v>0</v>
      </c>
      <c r="V95" s="640">
        <f t="shared" si="440"/>
        <v>0</v>
      </c>
      <c r="W95" s="643"/>
      <c r="X95" s="644"/>
      <c r="Y95" s="644"/>
      <c r="Z95" s="647">
        <f t="shared" si="441"/>
        <v>0</v>
      </c>
      <c r="AA95" s="640">
        <f t="shared" si="442"/>
        <v>0</v>
      </c>
      <c r="AB95" s="643"/>
      <c r="AC95" s="644"/>
      <c r="AD95" s="644"/>
      <c r="AE95" s="647">
        <f t="shared" si="443"/>
        <v>0</v>
      </c>
      <c r="AF95" s="640">
        <f t="shared" si="444"/>
        <v>0</v>
      </c>
      <c r="AG95" s="643"/>
      <c r="AH95" s="644"/>
      <c r="AI95" s="644"/>
      <c r="AJ95" s="647">
        <f t="shared" si="445"/>
        <v>0</v>
      </c>
      <c r="AK95" s="640">
        <f t="shared" si="446"/>
        <v>0</v>
      </c>
      <c r="AL95" s="643"/>
      <c r="AM95" s="644"/>
      <c r="AN95" s="644"/>
      <c r="AO95" s="647">
        <f t="shared" si="447"/>
        <v>0</v>
      </c>
      <c r="AP95" s="640">
        <f t="shared" si="448"/>
        <v>0</v>
      </c>
      <c r="AQ95" s="643"/>
      <c r="AR95" s="644"/>
      <c r="AS95" s="644"/>
      <c r="AT95" s="647">
        <f t="shared" si="449"/>
        <v>0</v>
      </c>
      <c r="AU95" s="640">
        <f t="shared" si="450"/>
        <v>0</v>
      </c>
      <c r="AV95" s="643"/>
      <c r="AW95" s="644"/>
      <c r="AX95" s="644"/>
      <c r="AY95" s="647">
        <f t="shared" si="451"/>
        <v>0</v>
      </c>
      <c r="AZ95" s="640">
        <f t="shared" si="452"/>
        <v>0</v>
      </c>
      <c r="BA95" s="643"/>
      <c r="BB95" s="644"/>
      <c r="BC95" s="644"/>
      <c r="BD95" s="647">
        <f t="shared" si="453"/>
        <v>0</v>
      </c>
      <c r="BE95" s="640">
        <f t="shared" si="454"/>
        <v>0</v>
      </c>
      <c r="BF95" s="643"/>
      <c r="BG95" s="644"/>
      <c r="BH95" s="644"/>
      <c r="BI95" s="647">
        <f t="shared" si="455"/>
        <v>0</v>
      </c>
      <c r="BJ95" s="640">
        <f t="shared" si="456"/>
        <v>0</v>
      </c>
      <c r="BK95" s="648">
        <f t="shared" si="457"/>
        <v>0</v>
      </c>
      <c r="BL95" s="648">
        <f t="shared" si="458"/>
        <v>0</v>
      </c>
      <c r="BM95" s="648">
        <f t="shared" si="459"/>
        <v>0</v>
      </c>
      <c r="BN95" s="648">
        <f t="shared" si="460"/>
        <v>0</v>
      </c>
      <c r="BO95" s="640">
        <f t="shared" si="461"/>
        <v>0</v>
      </c>
    </row>
    <row r="96" spans="1:67" ht="22.5" customHeight="1" x14ac:dyDescent="0.2">
      <c r="A96" s="645" t="str">
        <f ca="1">Translations!$A$387</f>
        <v>SSR 12: (SSR name)</v>
      </c>
      <c r="B96" s="641"/>
      <c r="C96" s="640">
        <f>SUM(C97:C101)</f>
        <v>0</v>
      </c>
      <c r="D96" s="640">
        <f t="shared" ref="D96:G96" si="462">SUM(D97:D101)</f>
        <v>0</v>
      </c>
      <c r="E96" s="640">
        <f t="shared" si="462"/>
        <v>0</v>
      </c>
      <c r="F96" s="640">
        <f t="shared" si="462"/>
        <v>0</v>
      </c>
      <c r="G96" s="640">
        <f t="shared" si="462"/>
        <v>0</v>
      </c>
      <c r="H96" s="640">
        <f>SUM(H97:H101)</f>
        <v>0</v>
      </c>
      <c r="I96" s="640">
        <f t="shared" ref="I96:L96" si="463">SUM(I97:I101)</f>
        <v>0</v>
      </c>
      <c r="J96" s="640">
        <f t="shared" si="463"/>
        <v>0</v>
      </c>
      <c r="K96" s="640">
        <f t="shared" si="463"/>
        <v>0</v>
      </c>
      <c r="L96" s="640">
        <f t="shared" si="463"/>
        <v>0</v>
      </c>
      <c r="M96" s="640">
        <f>SUM(M97:M101)</f>
        <v>0</v>
      </c>
      <c r="N96" s="640">
        <f t="shared" ref="N96:Q96" si="464">SUM(N97:N101)</f>
        <v>0</v>
      </c>
      <c r="O96" s="640">
        <f t="shared" si="464"/>
        <v>0</v>
      </c>
      <c r="P96" s="640">
        <f t="shared" si="464"/>
        <v>0</v>
      </c>
      <c r="Q96" s="640">
        <f t="shared" si="464"/>
        <v>0</v>
      </c>
      <c r="R96" s="640">
        <f>SUM(R97:R101)</f>
        <v>0</v>
      </c>
      <c r="S96" s="640">
        <f t="shared" ref="S96:V96" si="465">SUM(S97:S101)</f>
        <v>0</v>
      </c>
      <c r="T96" s="640">
        <f t="shared" si="465"/>
        <v>0</v>
      </c>
      <c r="U96" s="640">
        <f t="shared" si="465"/>
        <v>0</v>
      </c>
      <c r="V96" s="640">
        <f t="shared" si="465"/>
        <v>0</v>
      </c>
      <c r="W96" s="640">
        <f>SUM(W97:W101)</f>
        <v>0</v>
      </c>
      <c r="X96" s="640">
        <f t="shared" ref="X96:AA96" si="466">SUM(X97:X101)</f>
        <v>0</v>
      </c>
      <c r="Y96" s="640">
        <f t="shared" si="466"/>
        <v>0</v>
      </c>
      <c r="Z96" s="640">
        <f t="shared" si="466"/>
        <v>0</v>
      </c>
      <c r="AA96" s="640">
        <f t="shared" si="466"/>
        <v>0</v>
      </c>
      <c r="AB96" s="640">
        <f>SUM(AB97:AB101)</f>
        <v>0</v>
      </c>
      <c r="AC96" s="640">
        <f t="shared" ref="AC96:AF96" si="467">SUM(AC97:AC101)</f>
        <v>0</v>
      </c>
      <c r="AD96" s="640">
        <f t="shared" si="467"/>
        <v>0</v>
      </c>
      <c r="AE96" s="640">
        <f t="shared" si="467"/>
        <v>0</v>
      </c>
      <c r="AF96" s="640">
        <f t="shared" si="467"/>
        <v>0</v>
      </c>
      <c r="AG96" s="640">
        <f>SUM(AG97:AG101)</f>
        <v>0</v>
      </c>
      <c r="AH96" s="640">
        <f t="shared" ref="AH96:AK96" si="468">SUM(AH97:AH101)</f>
        <v>0</v>
      </c>
      <c r="AI96" s="640">
        <f t="shared" si="468"/>
        <v>0</v>
      </c>
      <c r="AJ96" s="640">
        <f t="shared" si="468"/>
        <v>0</v>
      </c>
      <c r="AK96" s="640">
        <f t="shared" si="468"/>
        <v>0</v>
      </c>
      <c r="AL96" s="640">
        <f>SUM(AL97:AL101)</f>
        <v>0</v>
      </c>
      <c r="AM96" s="640">
        <f t="shared" ref="AM96:AP96" si="469">SUM(AM97:AM101)</f>
        <v>0</v>
      </c>
      <c r="AN96" s="640">
        <f t="shared" si="469"/>
        <v>0</v>
      </c>
      <c r="AO96" s="640">
        <f t="shared" si="469"/>
        <v>0</v>
      </c>
      <c r="AP96" s="640">
        <f t="shared" si="469"/>
        <v>0</v>
      </c>
      <c r="AQ96" s="640">
        <f>SUM(AQ97:AQ101)</f>
        <v>0</v>
      </c>
      <c r="AR96" s="640">
        <f t="shared" ref="AR96:AU96" si="470">SUM(AR97:AR101)</f>
        <v>0</v>
      </c>
      <c r="AS96" s="640">
        <f t="shared" si="470"/>
        <v>0</v>
      </c>
      <c r="AT96" s="640">
        <f t="shared" si="470"/>
        <v>0</v>
      </c>
      <c r="AU96" s="640">
        <f t="shared" si="470"/>
        <v>0</v>
      </c>
      <c r="AV96" s="640">
        <f>SUM(AV97:AV101)</f>
        <v>0</v>
      </c>
      <c r="AW96" s="640">
        <f t="shared" ref="AW96:AZ96" si="471">SUM(AW97:AW101)</f>
        <v>0</v>
      </c>
      <c r="AX96" s="640">
        <f t="shared" si="471"/>
        <v>0</v>
      </c>
      <c r="AY96" s="640">
        <f t="shared" si="471"/>
        <v>0</v>
      </c>
      <c r="AZ96" s="640">
        <f t="shared" si="471"/>
        <v>0</v>
      </c>
      <c r="BA96" s="640">
        <f>SUM(BA97:BA101)</f>
        <v>0</v>
      </c>
      <c r="BB96" s="640">
        <f t="shared" ref="BB96:BE96" si="472">SUM(BB97:BB101)</f>
        <v>0</v>
      </c>
      <c r="BC96" s="640">
        <f t="shared" si="472"/>
        <v>0</v>
      </c>
      <c r="BD96" s="640">
        <f t="shared" si="472"/>
        <v>0</v>
      </c>
      <c r="BE96" s="640">
        <f t="shared" si="472"/>
        <v>0</v>
      </c>
      <c r="BF96" s="640">
        <f>SUM(BF97:BF101)</f>
        <v>0</v>
      </c>
      <c r="BG96" s="640">
        <f t="shared" ref="BG96:BJ96" si="473">SUM(BG97:BG101)</f>
        <v>0</v>
      </c>
      <c r="BH96" s="640">
        <f t="shared" si="473"/>
        <v>0</v>
      </c>
      <c r="BI96" s="640">
        <f t="shared" si="473"/>
        <v>0</v>
      </c>
      <c r="BJ96" s="640">
        <f t="shared" si="473"/>
        <v>0</v>
      </c>
      <c r="BK96" s="640">
        <f>SUM(BK97:BK101)</f>
        <v>0</v>
      </c>
      <c r="BL96" s="640">
        <f t="shared" ref="BL96:BO96" si="474">SUM(BL97:BL101)</f>
        <v>0</v>
      </c>
      <c r="BM96" s="640">
        <f t="shared" si="474"/>
        <v>0</v>
      </c>
      <c r="BN96" s="640">
        <f t="shared" si="474"/>
        <v>0</v>
      </c>
      <c r="BO96" s="640">
        <f t="shared" si="474"/>
        <v>0</v>
      </c>
    </row>
    <row r="97" spans="1:67" ht="22.5" customHeight="1" x14ac:dyDescent="0.2">
      <c r="A97" s="646" t="str">
        <f ca="1">Translations!$A$388</f>
        <v>Transfer 1 (MM/DD/YYYY)</v>
      </c>
      <c r="B97" s="636" t="s">
        <v>2644</v>
      </c>
      <c r="C97" s="643"/>
      <c r="D97" s="644"/>
      <c r="E97" s="644"/>
      <c r="F97" s="647"/>
      <c r="G97" s="640">
        <f>+C97-E97+F97</f>
        <v>0</v>
      </c>
      <c r="H97" s="643"/>
      <c r="I97" s="644"/>
      <c r="J97" s="644"/>
      <c r="K97" s="647">
        <f>I97-J97</f>
        <v>0</v>
      </c>
      <c r="L97" s="640">
        <f>G97+H97-J97+K97</f>
        <v>0</v>
      </c>
      <c r="M97" s="643"/>
      <c r="N97" s="644"/>
      <c r="O97" s="644"/>
      <c r="P97" s="647">
        <f>N97-O97</f>
        <v>0</v>
      </c>
      <c r="Q97" s="640">
        <f>L97+M97-O97+P97</f>
        <v>0</v>
      </c>
      <c r="R97" s="643"/>
      <c r="S97" s="644"/>
      <c r="T97" s="644"/>
      <c r="U97" s="647">
        <f>S97-T97</f>
        <v>0</v>
      </c>
      <c r="V97" s="640">
        <f>Q97+R97-T97+U97</f>
        <v>0</v>
      </c>
      <c r="W97" s="643"/>
      <c r="X97" s="644"/>
      <c r="Y97" s="644"/>
      <c r="Z97" s="647">
        <f>X97-Y97</f>
        <v>0</v>
      </c>
      <c r="AA97" s="640">
        <f>V97+W97-Y97+Z97</f>
        <v>0</v>
      </c>
      <c r="AB97" s="643"/>
      <c r="AC97" s="644"/>
      <c r="AD97" s="644"/>
      <c r="AE97" s="647">
        <f>AC97-AD97</f>
        <v>0</v>
      </c>
      <c r="AF97" s="640">
        <f>AA97+AB97-AD97+AE97</f>
        <v>0</v>
      </c>
      <c r="AG97" s="643"/>
      <c r="AH97" s="644"/>
      <c r="AI97" s="644"/>
      <c r="AJ97" s="647">
        <f>AH97-AI97</f>
        <v>0</v>
      </c>
      <c r="AK97" s="640">
        <f>AF97+AG97-AI97+AJ97</f>
        <v>0</v>
      </c>
      <c r="AL97" s="643"/>
      <c r="AM97" s="644"/>
      <c r="AN97" s="644"/>
      <c r="AO97" s="647">
        <f>AM97-AN97</f>
        <v>0</v>
      </c>
      <c r="AP97" s="640">
        <f>AK97+AL97-AN97+AO97</f>
        <v>0</v>
      </c>
      <c r="AQ97" s="643"/>
      <c r="AR97" s="644"/>
      <c r="AS97" s="644"/>
      <c r="AT97" s="647">
        <f>AR97-AS97</f>
        <v>0</v>
      </c>
      <c r="AU97" s="640">
        <f>AP97+AQ97-AS97+AT97</f>
        <v>0</v>
      </c>
      <c r="AV97" s="643"/>
      <c r="AW97" s="644"/>
      <c r="AX97" s="644"/>
      <c r="AY97" s="647">
        <f>AW97-AX97</f>
        <v>0</v>
      </c>
      <c r="AZ97" s="640">
        <f>AU97+AV97-AX97+AY97</f>
        <v>0</v>
      </c>
      <c r="BA97" s="643"/>
      <c r="BB97" s="644"/>
      <c r="BC97" s="644"/>
      <c r="BD97" s="647">
        <f>BB97-BC97</f>
        <v>0</v>
      </c>
      <c r="BE97" s="640">
        <f>AZ97+BA97-BC97+BD97</f>
        <v>0</v>
      </c>
      <c r="BF97" s="643"/>
      <c r="BG97" s="644"/>
      <c r="BH97" s="644"/>
      <c r="BI97" s="647">
        <f>BG97-BH97</f>
        <v>0</v>
      </c>
      <c r="BJ97" s="640">
        <f>BE97+BF97-BH97+BI97</f>
        <v>0</v>
      </c>
      <c r="BK97" s="648">
        <f>C97+H97+M97+R97+W97+AB97+AG97+AL97+AQ97+AV97+BA97+BF97</f>
        <v>0</v>
      </c>
      <c r="BL97" s="648">
        <f>D97+I97+N97+S97+X97+AC97+AH97+AM97+AR97+AW97+BB97+BG97</f>
        <v>0</v>
      </c>
      <c r="BM97" s="648">
        <f>E97+J97+O97+T97+Y97+AD97+AI97+AN97+AS97+AX97+BC97+BH97</f>
        <v>0</v>
      </c>
      <c r="BN97" s="648">
        <f>F97+K97+P97+U97+Z97+AE97+AJ97+AO97+AT97+AY97+BD97+BI97</f>
        <v>0</v>
      </c>
      <c r="BO97" s="640">
        <f>BK97-BM97+BN97</f>
        <v>0</v>
      </c>
    </row>
    <row r="98" spans="1:67" ht="22.5" customHeight="1" x14ac:dyDescent="0.2">
      <c r="A98" s="646" t="str">
        <f ca="1">Translations!$A$389</f>
        <v>Transfer 2 (MM/DD/YYYY)</v>
      </c>
      <c r="B98" s="636" t="s">
        <v>2644</v>
      </c>
      <c r="C98" s="643"/>
      <c r="D98" s="644"/>
      <c r="E98" s="644"/>
      <c r="F98" s="647">
        <f t="shared" ref="F98:F101" si="475">D98-E98</f>
        <v>0</v>
      </c>
      <c r="G98" s="640">
        <f t="shared" ref="G98:G101" si="476">+C98-E98+F98</f>
        <v>0</v>
      </c>
      <c r="H98" s="643"/>
      <c r="I98" s="644"/>
      <c r="J98" s="644"/>
      <c r="K98" s="647">
        <f t="shared" ref="K98:K101" si="477">I98-J98</f>
        <v>0</v>
      </c>
      <c r="L98" s="640">
        <f t="shared" ref="L98:L101" si="478">G98+H98-J98+K98</f>
        <v>0</v>
      </c>
      <c r="M98" s="643"/>
      <c r="N98" s="644"/>
      <c r="O98" s="644"/>
      <c r="P98" s="647">
        <f t="shared" ref="P98:P101" si="479">N98-O98</f>
        <v>0</v>
      </c>
      <c r="Q98" s="640">
        <f t="shared" ref="Q98:Q101" si="480">L98+M98-O98+P98</f>
        <v>0</v>
      </c>
      <c r="R98" s="643"/>
      <c r="S98" s="644"/>
      <c r="T98" s="644"/>
      <c r="U98" s="647">
        <f t="shared" ref="U98:U101" si="481">S98-T98</f>
        <v>0</v>
      </c>
      <c r="V98" s="640">
        <f t="shared" ref="V98:V101" si="482">Q98+R98-T98+U98</f>
        <v>0</v>
      </c>
      <c r="W98" s="643"/>
      <c r="X98" s="644"/>
      <c r="Y98" s="644"/>
      <c r="Z98" s="647">
        <f t="shared" ref="Z98:Z101" si="483">X98-Y98</f>
        <v>0</v>
      </c>
      <c r="AA98" s="640">
        <f t="shared" ref="AA98:AA101" si="484">V98+W98-Y98+Z98</f>
        <v>0</v>
      </c>
      <c r="AB98" s="643"/>
      <c r="AC98" s="644"/>
      <c r="AD98" s="644"/>
      <c r="AE98" s="647">
        <f t="shared" ref="AE98:AE101" si="485">AC98-AD98</f>
        <v>0</v>
      </c>
      <c r="AF98" s="640">
        <f t="shared" ref="AF98:AF101" si="486">AA98+AB98-AD98+AE98</f>
        <v>0</v>
      </c>
      <c r="AG98" s="643"/>
      <c r="AH98" s="644"/>
      <c r="AI98" s="644"/>
      <c r="AJ98" s="647">
        <f t="shared" ref="AJ98:AJ101" si="487">AH98-AI98</f>
        <v>0</v>
      </c>
      <c r="AK98" s="640">
        <f t="shared" ref="AK98:AK101" si="488">AF98+AG98-AI98+AJ98</f>
        <v>0</v>
      </c>
      <c r="AL98" s="643"/>
      <c r="AM98" s="644"/>
      <c r="AN98" s="644"/>
      <c r="AO98" s="647">
        <f t="shared" ref="AO98:AO101" si="489">AM98-AN98</f>
        <v>0</v>
      </c>
      <c r="AP98" s="640">
        <f t="shared" ref="AP98:AP101" si="490">AK98+AL98-AN98+AO98</f>
        <v>0</v>
      </c>
      <c r="AQ98" s="643"/>
      <c r="AR98" s="644"/>
      <c r="AS98" s="644"/>
      <c r="AT98" s="647">
        <f t="shared" ref="AT98:AT101" si="491">AR98-AS98</f>
        <v>0</v>
      </c>
      <c r="AU98" s="640">
        <f t="shared" ref="AU98:AU101" si="492">AP98+AQ98-AS98+AT98</f>
        <v>0</v>
      </c>
      <c r="AV98" s="643"/>
      <c r="AW98" s="644"/>
      <c r="AX98" s="644"/>
      <c r="AY98" s="647">
        <f t="shared" ref="AY98:AY101" si="493">AW98-AX98</f>
        <v>0</v>
      </c>
      <c r="AZ98" s="640">
        <f t="shared" ref="AZ98:AZ101" si="494">AU98+AV98-AX98+AY98</f>
        <v>0</v>
      </c>
      <c r="BA98" s="643"/>
      <c r="BB98" s="644"/>
      <c r="BC98" s="644"/>
      <c r="BD98" s="647">
        <f t="shared" ref="BD98:BD101" si="495">BB98-BC98</f>
        <v>0</v>
      </c>
      <c r="BE98" s="640">
        <f t="shared" ref="BE98:BE101" si="496">AZ98+BA98-BC98+BD98</f>
        <v>0</v>
      </c>
      <c r="BF98" s="643"/>
      <c r="BG98" s="644"/>
      <c r="BH98" s="644"/>
      <c r="BI98" s="647">
        <f t="shared" ref="BI98:BI101" si="497">BG98-BH98</f>
        <v>0</v>
      </c>
      <c r="BJ98" s="640">
        <f t="shared" ref="BJ98:BJ101" si="498">BE98+BF98-BH98+BI98</f>
        <v>0</v>
      </c>
      <c r="BK98" s="648">
        <f t="shared" ref="BK98:BK101" si="499">C98+H98+M98+R98+W98+AB98+AG98+AL98+AQ98+AV98+BA98+BF98</f>
        <v>0</v>
      </c>
      <c r="BL98" s="648">
        <f t="shared" ref="BL98:BL101" si="500">D98+I98+N98+S98+X98+AC98+AH98+AM98+AR98+AW98+BB98+BG98</f>
        <v>0</v>
      </c>
      <c r="BM98" s="648">
        <f t="shared" ref="BM98:BM101" si="501">E98+J98+O98+T98+Y98+AD98+AI98+AN98+AS98+AX98+BC98+BH98</f>
        <v>0</v>
      </c>
      <c r="BN98" s="648">
        <f t="shared" ref="BN98:BN101" si="502">F98+K98+P98+U98+Z98+AE98+AJ98+AO98+AT98+AY98+BD98+BI98</f>
        <v>0</v>
      </c>
      <c r="BO98" s="640">
        <f t="shared" ref="BO98:BO101" si="503">BK98-BM98+BN98</f>
        <v>0</v>
      </c>
    </row>
    <row r="99" spans="1:67" ht="22.5" customHeight="1" x14ac:dyDescent="0.2">
      <c r="A99" s="646" t="str">
        <f ca="1">Translations!$A$390</f>
        <v>Transfer 3 (MM/DD/YYYY)</v>
      </c>
      <c r="B99" s="636" t="s">
        <v>2644</v>
      </c>
      <c r="C99" s="643"/>
      <c r="D99" s="644"/>
      <c r="E99" s="644"/>
      <c r="F99" s="647">
        <f t="shared" si="475"/>
        <v>0</v>
      </c>
      <c r="G99" s="640">
        <f t="shared" si="476"/>
        <v>0</v>
      </c>
      <c r="H99" s="643"/>
      <c r="I99" s="644"/>
      <c r="J99" s="644"/>
      <c r="K99" s="647">
        <f t="shared" si="477"/>
        <v>0</v>
      </c>
      <c r="L99" s="640">
        <f t="shared" si="478"/>
        <v>0</v>
      </c>
      <c r="M99" s="643"/>
      <c r="N99" s="644"/>
      <c r="O99" s="644"/>
      <c r="P99" s="647">
        <f t="shared" si="479"/>
        <v>0</v>
      </c>
      <c r="Q99" s="640">
        <f t="shared" si="480"/>
        <v>0</v>
      </c>
      <c r="R99" s="643"/>
      <c r="S99" s="644"/>
      <c r="T99" s="644"/>
      <c r="U99" s="647">
        <f t="shared" si="481"/>
        <v>0</v>
      </c>
      <c r="V99" s="640">
        <f t="shared" si="482"/>
        <v>0</v>
      </c>
      <c r="W99" s="643"/>
      <c r="X99" s="644"/>
      <c r="Y99" s="644"/>
      <c r="Z99" s="647">
        <f t="shared" si="483"/>
        <v>0</v>
      </c>
      <c r="AA99" s="640">
        <f t="shared" si="484"/>
        <v>0</v>
      </c>
      <c r="AB99" s="643"/>
      <c r="AC99" s="644"/>
      <c r="AD99" s="644"/>
      <c r="AE99" s="647">
        <f t="shared" si="485"/>
        <v>0</v>
      </c>
      <c r="AF99" s="640">
        <f t="shared" si="486"/>
        <v>0</v>
      </c>
      <c r="AG99" s="643"/>
      <c r="AH99" s="644"/>
      <c r="AI99" s="644"/>
      <c r="AJ99" s="647">
        <f t="shared" si="487"/>
        <v>0</v>
      </c>
      <c r="AK99" s="640">
        <f t="shared" si="488"/>
        <v>0</v>
      </c>
      <c r="AL99" s="643"/>
      <c r="AM99" s="644"/>
      <c r="AN99" s="644"/>
      <c r="AO99" s="647">
        <f t="shared" si="489"/>
        <v>0</v>
      </c>
      <c r="AP99" s="640">
        <f t="shared" si="490"/>
        <v>0</v>
      </c>
      <c r="AQ99" s="643"/>
      <c r="AR99" s="644"/>
      <c r="AS99" s="644"/>
      <c r="AT99" s="647">
        <f t="shared" si="491"/>
        <v>0</v>
      </c>
      <c r="AU99" s="640">
        <f t="shared" si="492"/>
        <v>0</v>
      </c>
      <c r="AV99" s="643"/>
      <c r="AW99" s="644"/>
      <c r="AX99" s="644"/>
      <c r="AY99" s="647">
        <f t="shared" si="493"/>
        <v>0</v>
      </c>
      <c r="AZ99" s="640">
        <f t="shared" si="494"/>
        <v>0</v>
      </c>
      <c r="BA99" s="643"/>
      <c r="BB99" s="644"/>
      <c r="BC99" s="644"/>
      <c r="BD99" s="647">
        <f t="shared" si="495"/>
        <v>0</v>
      </c>
      <c r="BE99" s="640">
        <f t="shared" si="496"/>
        <v>0</v>
      </c>
      <c r="BF99" s="643"/>
      <c r="BG99" s="644"/>
      <c r="BH99" s="644"/>
      <c r="BI99" s="647">
        <f t="shared" si="497"/>
        <v>0</v>
      </c>
      <c r="BJ99" s="640">
        <f t="shared" si="498"/>
        <v>0</v>
      </c>
      <c r="BK99" s="648">
        <f t="shared" si="499"/>
        <v>0</v>
      </c>
      <c r="BL99" s="648">
        <f t="shared" si="500"/>
        <v>0</v>
      </c>
      <c r="BM99" s="648">
        <f t="shared" si="501"/>
        <v>0</v>
      </c>
      <c r="BN99" s="648">
        <f t="shared" si="502"/>
        <v>0</v>
      </c>
      <c r="BO99" s="640">
        <f t="shared" si="503"/>
        <v>0</v>
      </c>
    </row>
    <row r="100" spans="1:67" ht="22.5" customHeight="1" x14ac:dyDescent="0.2">
      <c r="A100" s="646" t="str">
        <f ca="1">Translations!$A$391</f>
        <v>Transfer 4 (MM/DD/YYYY)</v>
      </c>
      <c r="B100" s="636" t="s">
        <v>2644</v>
      </c>
      <c r="C100" s="643"/>
      <c r="D100" s="644"/>
      <c r="E100" s="644"/>
      <c r="F100" s="647">
        <f t="shared" si="475"/>
        <v>0</v>
      </c>
      <c r="G100" s="640">
        <f t="shared" si="476"/>
        <v>0</v>
      </c>
      <c r="H100" s="643"/>
      <c r="I100" s="644"/>
      <c r="J100" s="644"/>
      <c r="K100" s="647">
        <f t="shared" si="477"/>
        <v>0</v>
      </c>
      <c r="L100" s="640">
        <f t="shared" si="478"/>
        <v>0</v>
      </c>
      <c r="M100" s="643"/>
      <c r="N100" s="644"/>
      <c r="O100" s="644"/>
      <c r="P100" s="647">
        <f t="shared" si="479"/>
        <v>0</v>
      </c>
      <c r="Q100" s="640">
        <f t="shared" si="480"/>
        <v>0</v>
      </c>
      <c r="R100" s="643"/>
      <c r="S100" s="644"/>
      <c r="T100" s="644"/>
      <c r="U100" s="647">
        <f t="shared" si="481"/>
        <v>0</v>
      </c>
      <c r="V100" s="640">
        <f t="shared" si="482"/>
        <v>0</v>
      </c>
      <c r="W100" s="643"/>
      <c r="X100" s="644"/>
      <c r="Y100" s="644"/>
      <c r="Z100" s="647">
        <f t="shared" si="483"/>
        <v>0</v>
      </c>
      <c r="AA100" s="640">
        <f t="shared" si="484"/>
        <v>0</v>
      </c>
      <c r="AB100" s="643"/>
      <c r="AC100" s="644"/>
      <c r="AD100" s="644"/>
      <c r="AE100" s="647">
        <f t="shared" si="485"/>
        <v>0</v>
      </c>
      <c r="AF100" s="640">
        <f t="shared" si="486"/>
        <v>0</v>
      </c>
      <c r="AG100" s="643"/>
      <c r="AH100" s="644"/>
      <c r="AI100" s="644"/>
      <c r="AJ100" s="647">
        <f t="shared" si="487"/>
        <v>0</v>
      </c>
      <c r="AK100" s="640">
        <f t="shared" si="488"/>
        <v>0</v>
      </c>
      <c r="AL100" s="643"/>
      <c r="AM100" s="644"/>
      <c r="AN100" s="644"/>
      <c r="AO100" s="647">
        <f t="shared" si="489"/>
        <v>0</v>
      </c>
      <c r="AP100" s="640">
        <f t="shared" si="490"/>
        <v>0</v>
      </c>
      <c r="AQ100" s="643"/>
      <c r="AR100" s="644"/>
      <c r="AS100" s="644"/>
      <c r="AT100" s="647">
        <f t="shared" si="491"/>
        <v>0</v>
      </c>
      <c r="AU100" s="640">
        <f t="shared" si="492"/>
        <v>0</v>
      </c>
      <c r="AV100" s="643"/>
      <c r="AW100" s="644"/>
      <c r="AX100" s="644"/>
      <c r="AY100" s="647">
        <f t="shared" si="493"/>
        <v>0</v>
      </c>
      <c r="AZ100" s="640">
        <f t="shared" si="494"/>
        <v>0</v>
      </c>
      <c r="BA100" s="643"/>
      <c r="BB100" s="644"/>
      <c r="BC100" s="644"/>
      <c r="BD100" s="647">
        <f t="shared" si="495"/>
        <v>0</v>
      </c>
      <c r="BE100" s="640">
        <f t="shared" si="496"/>
        <v>0</v>
      </c>
      <c r="BF100" s="643"/>
      <c r="BG100" s="644"/>
      <c r="BH100" s="644"/>
      <c r="BI100" s="647">
        <f t="shared" si="497"/>
        <v>0</v>
      </c>
      <c r="BJ100" s="640">
        <f t="shared" si="498"/>
        <v>0</v>
      </c>
      <c r="BK100" s="648">
        <f t="shared" si="499"/>
        <v>0</v>
      </c>
      <c r="BL100" s="648">
        <f t="shared" si="500"/>
        <v>0</v>
      </c>
      <c r="BM100" s="648">
        <f t="shared" si="501"/>
        <v>0</v>
      </c>
      <c r="BN100" s="648">
        <f t="shared" si="502"/>
        <v>0</v>
      </c>
      <c r="BO100" s="640">
        <f t="shared" si="503"/>
        <v>0</v>
      </c>
    </row>
    <row r="101" spans="1:67" ht="22.5" customHeight="1" x14ac:dyDescent="0.2">
      <c r="A101" s="646" t="str">
        <f ca="1">Translations!$A$392</f>
        <v>Transfer 5 (MM/DD/YYYY)</v>
      </c>
      <c r="B101" s="636" t="s">
        <v>2644</v>
      </c>
      <c r="C101" s="643"/>
      <c r="D101" s="644"/>
      <c r="E101" s="644"/>
      <c r="F101" s="647">
        <f t="shared" si="475"/>
        <v>0</v>
      </c>
      <c r="G101" s="640">
        <f t="shared" si="476"/>
        <v>0</v>
      </c>
      <c r="H101" s="643"/>
      <c r="I101" s="644"/>
      <c r="J101" s="644"/>
      <c r="K101" s="647">
        <f t="shared" si="477"/>
        <v>0</v>
      </c>
      <c r="L101" s="640">
        <f t="shared" si="478"/>
        <v>0</v>
      </c>
      <c r="M101" s="643"/>
      <c r="N101" s="644"/>
      <c r="O101" s="644"/>
      <c r="P101" s="647">
        <f t="shared" si="479"/>
        <v>0</v>
      </c>
      <c r="Q101" s="640">
        <f t="shared" si="480"/>
        <v>0</v>
      </c>
      <c r="R101" s="643"/>
      <c r="S101" s="644"/>
      <c r="T101" s="644"/>
      <c r="U101" s="647">
        <f t="shared" si="481"/>
        <v>0</v>
      </c>
      <c r="V101" s="640">
        <f t="shared" si="482"/>
        <v>0</v>
      </c>
      <c r="W101" s="643"/>
      <c r="X101" s="644"/>
      <c r="Y101" s="644"/>
      <c r="Z101" s="647">
        <f t="shared" si="483"/>
        <v>0</v>
      </c>
      <c r="AA101" s="640">
        <f t="shared" si="484"/>
        <v>0</v>
      </c>
      <c r="AB101" s="643"/>
      <c r="AC101" s="644"/>
      <c r="AD101" s="644"/>
      <c r="AE101" s="647">
        <f t="shared" si="485"/>
        <v>0</v>
      </c>
      <c r="AF101" s="640">
        <f t="shared" si="486"/>
        <v>0</v>
      </c>
      <c r="AG101" s="643"/>
      <c r="AH101" s="644"/>
      <c r="AI101" s="644"/>
      <c r="AJ101" s="647">
        <f t="shared" si="487"/>
        <v>0</v>
      </c>
      <c r="AK101" s="640">
        <f t="shared" si="488"/>
        <v>0</v>
      </c>
      <c r="AL101" s="643"/>
      <c r="AM101" s="644"/>
      <c r="AN101" s="644"/>
      <c r="AO101" s="647">
        <f t="shared" si="489"/>
        <v>0</v>
      </c>
      <c r="AP101" s="640">
        <f t="shared" si="490"/>
        <v>0</v>
      </c>
      <c r="AQ101" s="643"/>
      <c r="AR101" s="644"/>
      <c r="AS101" s="644"/>
      <c r="AT101" s="647">
        <f t="shared" si="491"/>
        <v>0</v>
      </c>
      <c r="AU101" s="640">
        <f t="shared" si="492"/>
        <v>0</v>
      </c>
      <c r="AV101" s="643"/>
      <c r="AW101" s="644"/>
      <c r="AX101" s="644"/>
      <c r="AY101" s="647">
        <f t="shared" si="493"/>
        <v>0</v>
      </c>
      <c r="AZ101" s="640">
        <f t="shared" si="494"/>
        <v>0</v>
      </c>
      <c r="BA101" s="643"/>
      <c r="BB101" s="644"/>
      <c r="BC101" s="644"/>
      <c r="BD101" s="647">
        <f t="shared" si="495"/>
        <v>0</v>
      </c>
      <c r="BE101" s="640">
        <f t="shared" si="496"/>
        <v>0</v>
      </c>
      <c r="BF101" s="643"/>
      <c r="BG101" s="644"/>
      <c r="BH101" s="644"/>
      <c r="BI101" s="647">
        <f t="shared" si="497"/>
        <v>0</v>
      </c>
      <c r="BJ101" s="640">
        <f t="shared" si="498"/>
        <v>0</v>
      </c>
      <c r="BK101" s="648">
        <f t="shared" si="499"/>
        <v>0</v>
      </c>
      <c r="BL101" s="648">
        <f t="shared" si="500"/>
        <v>0</v>
      </c>
      <c r="BM101" s="648">
        <f t="shared" si="501"/>
        <v>0</v>
      </c>
      <c r="BN101" s="648">
        <f t="shared" si="502"/>
        <v>0</v>
      </c>
      <c r="BO101" s="640">
        <f t="shared" si="503"/>
        <v>0</v>
      </c>
    </row>
    <row r="102" spans="1:67" ht="22.5" customHeight="1" x14ac:dyDescent="0.2">
      <c r="A102" s="645" t="str">
        <f ca="1">Translations!$A$393</f>
        <v>SSR 13: (SSR name)</v>
      </c>
      <c r="B102" s="641"/>
      <c r="C102" s="640">
        <f>SUM(C103:C107)</f>
        <v>0</v>
      </c>
      <c r="D102" s="640">
        <f t="shared" ref="D102:G102" si="504">SUM(D103:D107)</f>
        <v>0</v>
      </c>
      <c r="E102" s="640">
        <f t="shared" si="504"/>
        <v>0</v>
      </c>
      <c r="F102" s="640">
        <f t="shared" si="504"/>
        <v>0</v>
      </c>
      <c r="G102" s="640">
        <f t="shared" si="504"/>
        <v>0</v>
      </c>
      <c r="H102" s="640">
        <f>SUM(H103:H107)</f>
        <v>0</v>
      </c>
      <c r="I102" s="640">
        <f t="shared" ref="I102:L102" si="505">SUM(I103:I107)</f>
        <v>0</v>
      </c>
      <c r="J102" s="640">
        <f t="shared" si="505"/>
        <v>0</v>
      </c>
      <c r="K102" s="640">
        <f t="shared" si="505"/>
        <v>0</v>
      </c>
      <c r="L102" s="640">
        <f t="shared" si="505"/>
        <v>0</v>
      </c>
      <c r="M102" s="640">
        <f>SUM(M103:M107)</f>
        <v>0</v>
      </c>
      <c r="N102" s="640">
        <f t="shared" ref="N102:Q102" si="506">SUM(N103:N107)</f>
        <v>0</v>
      </c>
      <c r="O102" s="640">
        <f t="shared" si="506"/>
        <v>0</v>
      </c>
      <c r="P102" s="640">
        <f t="shared" si="506"/>
        <v>0</v>
      </c>
      <c r="Q102" s="640">
        <f t="shared" si="506"/>
        <v>0</v>
      </c>
      <c r="R102" s="640">
        <f>SUM(R103:R107)</f>
        <v>0</v>
      </c>
      <c r="S102" s="640">
        <f t="shared" ref="S102:V102" si="507">SUM(S103:S107)</f>
        <v>0</v>
      </c>
      <c r="T102" s="640">
        <f t="shared" si="507"/>
        <v>0</v>
      </c>
      <c r="U102" s="640">
        <f t="shared" si="507"/>
        <v>0</v>
      </c>
      <c r="V102" s="640">
        <f t="shared" si="507"/>
        <v>0</v>
      </c>
      <c r="W102" s="640">
        <f>SUM(W103:W107)</f>
        <v>0</v>
      </c>
      <c r="X102" s="640">
        <f t="shared" ref="X102:AA102" si="508">SUM(X103:X107)</f>
        <v>0</v>
      </c>
      <c r="Y102" s="640">
        <f t="shared" si="508"/>
        <v>0</v>
      </c>
      <c r="Z102" s="640">
        <f t="shared" si="508"/>
        <v>0</v>
      </c>
      <c r="AA102" s="640">
        <f t="shared" si="508"/>
        <v>0</v>
      </c>
      <c r="AB102" s="640">
        <f>SUM(AB103:AB107)</f>
        <v>0</v>
      </c>
      <c r="AC102" s="640">
        <f t="shared" ref="AC102:AF102" si="509">SUM(AC103:AC107)</f>
        <v>0</v>
      </c>
      <c r="AD102" s="640">
        <f t="shared" si="509"/>
        <v>0</v>
      </c>
      <c r="AE102" s="640">
        <f t="shared" si="509"/>
        <v>0</v>
      </c>
      <c r="AF102" s="640">
        <f t="shared" si="509"/>
        <v>0</v>
      </c>
      <c r="AG102" s="640">
        <f>SUM(AG103:AG107)</f>
        <v>0</v>
      </c>
      <c r="AH102" s="640">
        <f t="shared" ref="AH102:AK102" si="510">SUM(AH103:AH107)</f>
        <v>0</v>
      </c>
      <c r="AI102" s="640">
        <f t="shared" si="510"/>
        <v>0</v>
      </c>
      <c r="AJ102" s="640">
        <f t="shared" si="510"/>
        <v>0</v>
      </c>
      <c r="AK102" s="640">
        <f t="shared" si="510"/>
        <v>0</v>
      </c>
      <c r="AL102" s="640">
        <f>SUM(AL103:AL107)</f>
        <v>0</v>
      </c>
      <c r="AM102" s="640">
        <f t="shared" ref="AM102:AP102" si="511">SUM(AM103:AM107)</f>
        <v>0</v>
      </c>
      <c r="AN102" s="640">
        <f t="shared" si="511"/>
        <v>0</v>
      </c>
      <c r="AO102" s="640">
        <f t="shared" si="511"/>
        <v>0</v>
      </c>
      <c r="AP102" s="640">
        <f t="shared" si="511"/>
        <v>0</v>
      </c>
      <c r="AQ102" s="640">
        <f>SUM(AQ103:AQ107)</f>
        <v>0</v>
      </c>
      <c r="AR102" s="640">
        <f t="shared" ref="AR102:AU102" si="512">SUM(AR103:AR107)</f>
        <v>0</v>
      </c>
      <c r="AS102" s="640">
        <f t="shared" si="512"/>
        <v>0</v>
      </c>
      <c r="AT102" s="640">
        <f t="shared" si="512"/>
        <v>0</v>
      </c>
      <c r="AU102" s="640">
        <f t="shared" si="512"/>
        <v>0</v>
      </c>
      <c r="AV102" s="640">
        <f>SUM(AV103:AV107)</f>
        <v>0</v>
      </c>
      <c r="AW102" s="640">
        <f t="shared" ref="AW102:AZ102" si="513">SUM(AW103:AW107)</f>
        <v>0</v>
      </c>
      <c r="AX102" s="640">
        <f t="shared" si="513"/>
        <v>0</v>
      </c>
      <c r="AY102" s="640">
        <f t="shared" si="513"/>
        <v>0</v>
      </c>
      <c r="AZ102" s="640">
        <f t="shared" si="513"/>
        <v>0</v>
      </c>
      <c r="BA102" s="640">
        <f>SUM(BA103:BA107)</f>
        <v>0</v>
      </c>
      <c r="BB102" s="640">
        <f t="shared" ref="BB102:BE102" si="514">SUM(BB103:BB107)</f>
        <v>0</v>
      </c>
      <c r="BC102" s="640">
        <f t="shared" si="514"/>
        <v>0</v>
      </c>
      <c r="BD102" s="640">
        <f t="shared" si="514"/>
        <v>0</v>
      </c>
      <c r="BE102" s="640">
        <f t="shared" si="514"/>
        <v>0</v>
      </c>
      <c r="BF102" s="640">
        <f>SUM(BF103:BF107)</f>
        <v>0</v>
      </c>
      <c r="BG102" s="640">
        <f t="shared" ref="BG102:BJ102" si="515">SUM(BG103:BG107)</f>
        <v>0</v>
      </c>
      <c r="BH102" s="640">
        <f t="shared" si="515"/>
        <v>0</v>
      </c>
      <c r="BI102" s="640">
        <f t="shared" si="515"/>
        <v>0</v>
      </c>
      <c r="BJ102" s="640">
        <f t="shared" si="515"/>
        <v>0</v>
      </c>
      <c r="BK102" s="640">
        <f>SUM(BK103:BK107)</f>
        <v>0</v>
      </c>
      <c r="BL102" s="640">
        <f t="shared" ref="BL102:BO102" si="516">SUM(BL103:BL107)</f>
        <v>0</v>
      </c>
      <c r="BM102" s="640">
        <f t="shared" si="516"/>
        <v>0</v>
      </c>
      <c r="BN102" s="640">
        <f t="shared" si="516"/>
        <v>0</v>
      </c>
      <c r="BO102" s="640">
        <f t="shared" si="516"/>
        <v>0</v>
      </c>
    </row>
    <row r="103" spans="1:67" ht="22.5" customHeight="1" x14ac:dyDescent="0.2">
      <c r="A103" s="646" t="str">
        <f ca="1">Translations!$A$388</f>
        <v>Transfer 1 (MM/DD/YYYY)</v>
      </c>
      <c r="B103" s="636" t="s">
        <v>2644</v>
      </c>
      <c r="C103" s="643"/>
      <c r="D103" s="644"/>
      <c r="E103" s="644"/>
      <c r="F103" s="647"/>
      <c r="G103" s="640">
        <f>+C103-E103+F103</f>
        <v>0</v>
      </c>
      <c r="H103" s="643"/>
      <c r="I103" s="644"/>
      <c r="J103" s="644"/>
      <c r="K103" s="647">
        <f>I103-J103</f>
        <v>0</v>
      </c>
      <c r="L103" s="640">
        <f>G103+H103-J103+K103</f>
        <v>0</v>
      </c>
      <c r="M103" s="643"/>
      <c r="N103" s="644"/>
      <c r="O103" s="644"/>
      <c r="P103" s="647">
        <f>N103-O103</f>
        <v>0</v>
      </c>
      <c r="Q103" s="640">
        <f>L103+M103-O103+P103</f>
        <v>0</v>
      </c>
      <c r="R103" s="643"/>
      <c r="S103" s="644"/>
      <c r="T103" s="644"/>
      <c r="U103" s="647">
        <f>S103-T103</f>
        <v>0</v>
      </c>
      <c r="V103" s="640">
        <f>Q103+R103-T103+U103</f>
        <v>0</v>
      </c>
      <c r="W103" s="643"/>
      <c r="X103" s="644"/>
      <c r="Y103" s="644"/>
      <c r="Z103" s="647">
        <f>X103-Y103</f>
        <v>0</v>
      </c>
      <c r="AA103" s="640">
        <f>V103+W103-Y103+Z103</f>
        <v>0</v>
      </c>
      <c r="AB103" s="643"/>
      <c r="AC103" s="644"/>
      <c r="AD103" s="644"/>
      <c r="AE103" s="647">
        <f>AC103-AD103</f>
        <v>0</v>
      </c>
      <c r="AF103" s="640">
        <f>AA103+AB103-AD103+AE103</f>
        <v>0</v>
      </c>
      <c r="AG103" s="643"/>
      <c r="AH103" s="644"/>
      <c r="AI103" s="644"/>
      <c r="AJ103" s="647">
        <f>AH103-AI103</f>
        <v>0</v>
      </c>
      <c r="AK103" s="640">
        <f>AF103+AG103-AI103+AJ103</f>
        <v>0</v>
      </c>
      <c r="AL103" s="643"/>
      <c r="AM103" s="644"/>
      <c r="AN103" s="644"/>
      <c r="AO103" s="647">
        <f>AM103-AN103</f>
        <v>0</v>
      </c>
      <c r="AP103" s="640">
        <f>AK103+AL103-AN103+AO103</f>
        <v>0</v>
      </c>
      <c r="AQ103" s="643"/>
      <c r="AR103" s="644"/>
      <c r="AS103" s="644"/>
      <c r="AT103" s="647">
        <f>AR103-AS103</f>
        <v>0</v>
      </c>
      <c r="AU103" s="640">
        <f>AP103+AQ103-AS103+AT103</f>
        <v>0</v>
      </c>
      <c r="AV103" s="643"/>
      <c r="AW103" s="644"/>
      <c r="AX103" s="644"/>
      <c r="AY103" s="647">
        <f>AW103-AX103</f>
        <v>0</v>
      </c>
      <c r="AZ103" s="640">
        <f>AU103+AV103-AX103+AY103</f>
        <v>0</v>
      </c>
      <c r="BA103" s="643"/>
      <c r="BB103" s="644"/>
      <c r="BC103" s="644"/>
      <c r="BD103" s="647">
        <f>BB103-BC103</f>
        <v>0</v>
      </c>
      <c r="BE103" s="640">
        <f>AZ103+BA103-BC103+BD103</f>
        <v>0</v>
      </c>
      <c r="BF103" s="643"/>
      <c r="BG103" s="644"/>
      <c r="BH103" s="644"/>
      <c r="BI103" s="647">
        <f>BG103-BH103</f>
        <v>0</v>
      </c>
      <c r="BJ103" s="640">
        <f>BE103+BF103-BH103+BI103</f>
        <v>0</v>
      </c>
      <c r="BK103" s="648">
        <f>C103+H103+M103+R103+W103+AB103+AG103+AL103+AQ103+AV103+BA103+BF103</f>
        <v>0</v>
      </c>
      <c r="BL103" s="648">
        <f>D103+I103+N103+S103+X103+AC103+AH103+AM103+AR103+AW103+BB103+BG103</f>
        <v>0</v>
      </c>
      <c r="BM103" s="648">
        <f>E103+J103+O103+T103+Y103+AD103+AI103+AN103+AS103+AX103+BC103+BH103</f>
        <v>0</v>
      </c>
      <c r="BN103" s="648">
        <f>F103+K103+P103+U103+Z103+AE103+AJ103+AO103+AT103+AY103+BD103+BI103</f>
        <v>0</v>
      </c>
      <c r="BO103" s="640">
        <f>BK103-BM103+BN103</f>
        <v>0</v>
      </c>
    </row>
    <row r="104" spans="1:67" ht="22.5" customHeight="1" x14ac:dyDescent="0.2">
      <c r="A104" s="646" t="str">
        <f ca="1">Translations!$A$389</f>
        <v>Transfer 2 (MM/DD/YYYY)</v>
      </c>
      <c r="B104" s="636" t="s">
        <v>2644</v>
      </c>
      <c r="C104" s="643"/>
      <c r="D104" s="644"/>
      <c r="E104" s="644"/>
      <c r="F104" s="647">
        <f t="shared" ref="F104:F107" si="517">D104-E104</f>
        <v>0</v>
      </c>
      <c r="G104" s="640">
        <f t="shared" ref="G104:G107" si="518">+C104-E104+F104</f>
        <v>0</v>
      </c>
      <c r="H104" s="643"/>
      <c r="I104" s="644"/>
      <c r="J104" s="644"/>
      <c r="K104" s="647">
        <f t="shared" ref="K104:K107" si="519">I104-J104</f>
        <v>0</v>
      </c>
      <c r="L104" s="640">
        <f t="shared" ref="L104:L107" si="520">G104+H104-J104+K104</f>
        <v>0</v>
      </c>
      <c r="M104" s="643"/>
      <c r="N104" s="644"/>
      <c r="O104" s="644"/>
      <c r="P104" s="647">
        <f t="shared" ref="P104:P107" si="521">N104-O104</f>
        <v>0</v>
      </c>
      <c r="Q104" s="640">
        <f t="shared" ref="Q104:Q107" si="522">L104+M104-O104+P104</f>
        <v>0</v>
      </c>
      <c r="R104" s="643"/>
      <c r="S104" s="644"/>
      <c r="T104" s="644"/>
      <c r="U104" s="647">
        <f t="shared" ref="U104:U107" si="523">S104-T104</f>
        <v>0</v>
      </c>
      <c r="V104" s="640">
        <f t="shared" ref="V104:V107" si="524">Q104+R104-T104+U104</f>
        <v>0</v>
      </c>
      <c r="W104" s="643"/>
      <c r="X104" s="644"/>
      <c r="Y104" s="644"/>
      <c r="Z104" s="647">
        <f t="shared" ref="Z104:Z107" si="525">X104-Y104</f>
        <v>0</v>
      </c>
      <c r="AA104" s="640">
        <f t="shared" ref="AA104:AA107" si="526">V104+W104-Y104+Z104</f>
        <v>0</v>
      </c>
      <c r="AB104" s="643"/>
      <c r="AC104" s="644"/>
      <c r="AD104" s="644"/>
      <c r="AE104" s="647">
        <f t="shared" ref="AE104:AE107" si="527">AC104-AD104</f>
        <v>0</v>
      </c>
      <c r="AF104" s="640">
        <f t="shared" ref="AF104:AF107" si="528">AA104+AB104-AD104+AE104</f>
        <v>0</v>
      </c>
      <c r="AG104" s="643"/>
      <c r="AH104" s="644"/>
      <c r="AI104" s="644"/>
      <c r="AJ104" s="647">
        <f t="shared" ref="AJ104:AJ107" si="529">AH104-AI104</f>
        <v>0</v>
      </c>
      <c r="AK104" s="640">
        <f t="shared" ref="AK104:AK107" si="530">AF104+AG104-AI104+AJ104</f>
        <v>0</v>
      </c>
      <c r="AL104" s="643"/>
      <c r="AM104" s="644"/>
      <c r="AN104" s="644"/>
      <c r="AO104" s="647">
        <f t="shared" ref="AO104:AO107" si="531">AM104-AN104</f>
        <v>0</v>
      </c>
      <c r="AP104" s="640">
        <f t="shared" ref="AP104:AP107" si="532">AK104+AL104-AN104+AO104</f>
        <v>0</v>
      </c>
      <c r="AQ104" s="643"/>
      <c r="AR104" s="644"/>
      <c r="AS104" s="644"/>
      <c r="AT104" s="647">
        <f t="shared" ref="AT104:AT107" si="533">AR104-AS104</f>
        <v>0</v>
      </c>
      <c r="AU104" s="640">
        <f t="shared" ref="AU104:AU107" si="534">AP104+AQ104-AS104+AT104</f>
        <v>0</v>
      </c>
      <c r="AV104" s="643"/>
      <c r="AW104" s="644"/>
      <c r="AX104" s="644"/>
      <c r="AY104" s="647">
        <f t="shared" ref="AY104:AY107" si="535">AW104-AX104</f>
        <v>0</v>
      </c>
      <c r="AZ104" s="640">
        <f t="shared" ref="AZ104:AZ107" si="536">AU104+AV104-AX104+AY104</f>
        <v>0</v>
      </c>
      <c r="BA104" s="643"/>
      <c r="BB104" s="644"/>
      <c r="BC104" s="644"/>
      <c r="BD104" s="647">
        <f t="shared" ref="BD104:BD107" si="537">BB104-BC104</f>
        <v>0</v>
      </c>
      <c r="BE104" s="640">
        <f t="shared" ref="BE104:BE107" si="538">AZ104+BA104-BC104+BD104</f>
        <v>0</v>
      </c>
      <c r="BF104" s="643"/>
      <c r="BG104" s="644"/>
      <c r="BH104" s="644"/>
      <c r="BI104" s="647">
        <f t="shared" ref="BI104:BI107" si="539">BG104-BH104</f>
        <v>0</v>
      </c>
      <c r="BJ104" s="640">
        <f t="shared" ref="BJ104:BJ107" si="540">BE104+BF104-BH104+BI104</f>
        <v>0</v>
      </c>
      <c r="BK104" s="648">
        <f t="shared" ref="BK104:BK107" si="541">C104+H104+M104+R104+W104+AB104+AG104+AL104+AQ104+AV104+BA104+BF104</f>
        <v>0</v>
      </c>
      <c r="BL104" s="648">
        <f t="shared" ref="BL104:BL107" si="542">D104+I104+N104+S104+X104+AC104+AH104+AM104+AR104+AW104+BB104+BG104</f>
        <v>0</v>
      </c>
      <c r="BM104" s="648">
        <f t="shared" ref="BM104:BM107" si="543">E104+J104+O104+T104+Y104+AD104+AI104+AN104+AS104+AX104+BC104+BH104</f>
        <v>0</v>
      </c>
      <c r="BN104" s="648">
        <f t="shared" ref="BN104:BN107" si="544">F104+K104+P104+U104+Z104+AE104+AJ104+AO104+AT104+AY104+BD104+BI104</f>
        <v>0</v>
      </c>
      <c r="BO104" s="640">
        <f t="shared" ref="BO104:BO107" si="545">BK104-BM104+BN104</f>
        <v>0</v>
      </c>
    </row>
    <row r="105" spans="1:67" ht="22.5" customHeight="1" x14ac:dyDescent="0.2">
      <c r="A105" s="646" t="str">
        <f ca="1">Translations!$A$390</f>
        <v>Transfer 3 (MM/DD/YYYY)</v>
      </c>
      <c r="B105" s="636" t="s">
        <v>2644</v>
      </c>
      <c r="C105" s="643"/>
      <c r="D105" s="644"/>
      <c r="E105" s="644"/>
      <c r="F105" s="647">
        <f t="shared" si="517"/>
        <v>0</v>
      </c>
      <c r="G105" s="640">
        <f t="shared" si="518"/>
        <v>0</v>
      </c>
      <c r="H105" s="643"/>
      <c r="I105" s="644"/>
      <c r="J105" s="644"/>
      <c r="K105" s="647">
        <f t="shared" si="519"/>
        <v>0</v>
      </c>
      <c r="L105" s="640">
        <f t="shared" si="520"/>
        <v>0</v>
      </c>
      <c r="M105" s="643"/>
      <c r="N105" s="644"/>
      <c r="O105" s="644"/>
      <c r="P105" s="647">
        <f t="shared" si="521"/>
        <v>0</v>
      </c>
      <c r="Q105" s="640">
        <f t="shared" si="522"/>
        <v>0</v>
      </c>
      <c r="R105" s="643"/>
      <c r="S105" s="644"/>
      <c r="T105" s="644"/>
      <c r="U105" s="647">
        <f t="shared" si="523"/>
        <v>0</v>
      </c>
      <c r="V105" s="640">
        <f t="shared" si="524"/>
        <v>0</v>
      </c>
      <c r="W105" s="643"/>
      <c r="X105" s="644"/>
      <c r="Y105" s="644"/>
      <c r="Z105" s="647">
        <f t="shared" si="525"/>
        <v>0</v>
      </c>
      <c r="AA105" s="640">
        <f t="shared" si="526"/>
        <v>0</v>
      </c>
      <c r="AB105" s="643"/>
      <c r="AC105" s="644"/>
      <c r="AD105" s="644"/>
      <c r="AE105" s="647">
        <f t="shared" si="527"/>
        <v>0</v>
      </c>
      <c r="AF105" s="640">
        <f t="shared" si="528"/>
        <v>0</v>
      </c>
      <c r="AG105" s="643"/>
      <c r="AH105" s="644"/>
      <c r="AI105" s="644"/>
      <c r="AJ105" s="647">
        <f t="shared" si="529"/>
        <v>0</v>
      </c>
      <c r="AK105" s="640">
        <f t="shared" si="530"/>
        <v>0</v>
      </c>
      <c r="AL105" s="643"/>
      <c r="AM105" s="644"/>
      <c r="AN105" s="644"/>
      <c r="AO105" s="647">
        <f t="shared" si="531"/>
        <v>0</v>
      </c>
      <c r="AP105" s="640">
        <f t="shared" si="532"/>
        <v>0</v>
      </c>
      <c r="AQ105" s="643"/>
      <c r="AR105" s="644"/>
      <c r="AS105" s="644"/>
      <c r="AT105" s="647">
        <f t="shared" si="533"/>
        <v>0</v>
      </c>
      <c r="AU105" s="640">
        <f t="shared" si="534"/>
        <v>0</v>
      </c>
      <c r="AV105" s="643"/>
      <c r="AW105" s="644"/>
      <c r="AX105" s="644"/>
      <c r="AY105" s="647">
        <f t="shared" si="535"/>
        <v>0</v>
      </c>
      <c r="AZ105" s="640">
        <f t="shared" si="536"/>
        <v>0</v>
      </c>
      <c r="BA105" s="643"/>
      <c r="BB105" s="644"/>
      <c r="BC105" s="644"/>
      <c r="BD105" s="647">
        <f t="shared" si="537"/>
        <v>0</v>
      </c>
      <c r="BE105" s="640">
        <f t="shared" si="538"/>
        <v>0</v>
      </c>
      <c r="BF105" s="643"/>
      <c r="BG105" s="644"/>
      <c r="BH105" s="644"/>
      <c r="BI105" s="647">
        <f t="shared" si="539"/>
        <v>0</v>
      </c>
      <c r="BJ105" s="640">
        <f t="shared" si="540"/>
        <v>0</v>
      </c>
      <c r="BK105" s="648">
        <f t="shared" si="541"/>
        <v>0</v>
      </c>
      <c r="BL105" s="648">
        <f t="shared" si="542"/>
        <v>0</v>
      </c>
      <c r="BM105" s="648">
        <f t="shared" si="543"/>
        <v>0</v>
      </c>
      <c r="BN105" s="648">
        <f t="shared" si="544"/>
        <v>0</v>
      </c>
      <c r="BO105" s="640">
        <f t="shared" si="545"/>
        <v>0</v>
      </c>
    </row>
    <row r="106" spans="1:67" ht="22.5" customHeight="1" x14ac:dyDescent="0.2">
      <c r="A106" s="646" t="str">
        <f ca="1">Translations!$A$391</f>
        <v>Transfer 4 (MM/DD/YYYY)</v>
      </c>
      <c r="B106" s="636" t="s">
        <v>2644</v>
      </c>
      <c r="C106" s="643"/>
      <c r="D106" s="644"/>
      <c r="E106" s="644"/>
      <c r="F106" s="647">
        <f t="shared" si="517"/>
        <v>0</v>
      </c>
      <c r="G106" s="640">
        <f t="shared" si="518"/>
        <v>0</v>
      </c>
      <c r="H106" s="643"/>
      <c r="I106" s="644"/>
      <c r="J106" s="644"/>
      <c r="K106" s="647">
        <f t="shared" si="519"/>
        <v>0</v>
      </c>
      <c r="L106" s="640">
        <f t="shared" si="520"/>
        <v>0</v>
      </c>
      <c r="M106" s="643"/>
      <c r="N106" s="644"/>
      <c r="O106" s="644"/>
      <c r="P106" s="647">
        <f t="shared" si="521"/>
        <v>0</v>
      </c>
      <c r="Q106" s="640">
        <f t="shared" si="522"/>
        <v>0</v>
      </c>
      <c r="R106" s="643"/>
      <c r="S106" s="644"/>
      <c r="T106" s="644"/>
      <c r="U106" s="647">
        <f t="shared" si="523"/>
        <v>0</v>
      </c>
      <c r="V106" s="640">
        <f t="shared" si="524"/>
        <v>0</v>
      </c>
      <c r="W106" s="643"/>
      <c r="X106" s="644"/>
      <c r="Y106" s="644"/>
      <c r="Z106" s="647">
        <f t="shared" si="525"/>
        <v>0</v>
      </c>
      <c r="AA106" s="640">
        <f t="shared" si="526"/>
        <v>0</v>
      </c>
      <c r="AB106" s="643"/>
      <c r="AC106" s="644"/>
      <c r="AD106" s="644"/>
      <c r="AE106" s="647">
        <f t="shared" si="527"/>
        <v>0</v>
      </c>
      <c r="AF106" s="640">
        <f t="shared" si="528"/>
        <v>0</v>
      </c>
      <c r="AG106" s="643"/>
      <c r="AH106" s="644"/>
      <c r="AI106" s="644"/>
      <c r="AJ106" s="647">
        <f t="shared" si="529"/>
        <v>0</v>
      </c>
      <c r="AK106" s="640">
        <f t="shared" si="530"/>
        <v>0</v>
      </c>
      <c r="AL106" s="643"/>
      <c r="AM106" s="644"/>
      <c r="AN106" s="644"/>
      <c r="AO106" s="647">
        <f t="shared" si="531"/>
        <v>0</v>
      </c>
      <c r="AP106" s="640">
        <f t="shared" si="532"/>
        <v>0</v>
      </c>
      <c r="AQ106" s="643"/>
      <c r="AR106" s="644"/>
      <c r="AS106" s="644"/>
      <c r="AT106" s="647">
        <f t="shared" si="533"/>
        <v>0</v>
      </c>
      <c r="AU106" s="640">
        <f t="shared" si="534"/>
        <v>0</v>
      </c>
      <c r="AV106" s="643"/>
      <c r="AW106" s="644"/>
      <c r="AX106" s="644"/>
      <c r="AY106" s="647">
        <f t="shared" si="535"/>
        <v>0</v>
      </c>
      <c r="AZ106" s="640">
        <f t="shared" si="536"/>
        <v>0</v>
      </c>
      <c r="BA106" s="643"/>
      <c r="BB106" s="644"/>
      <c r="BC106" s="644"/>
      <c r="BD106" s="647">
        <f t="shared" si="537"/>
        <v>0</v>
      </c>
      <c r="BE106" s="640">
        <f t="shared" si="538"/>
        <v>0</v>
      </c>
      <c r="BF106" s="643"/>
      <c r="BG106" s="644"/>
      <c r="BH106" s="644"/>
      <c r="BI106" s="647">
        <f t="shared" si="539"/>
        <v>0</v>
      </c>
      <c r="BJ106" s="640">
        <f t="shared" si="540"/>
        <v>0</v>
      </c>
      <c r="BK106" s="648">
        <f t="shared" si="541"/>
        <v>0</v>
      </c>
      <c r="BL106" s="648">
        <f t="shared" si="542"/>
        <v>0</v>
      </c>
      <c r="BM106" s="648">
        <f t="shared" si="543"/>
        <v>0</v>
      </c>
      <c r="BN106" s="648">
        <f t="shared" si="544"/>
        <v>0</v>
      </c>
      <c r="BO106" s="640">
        <f t="shared" si="545"/>
        <v>0</v>
      </c>
    </row>
    <row r="107" spans="1:67" ht="22.5" customHeight="1" x14ac:dyDescent="0.2">
      <c r="A107" s="646" t="str">
        <f ca="1">Translations!$A$392</f>
        <v>Transfer 5 (MM/DD/YYYY)</v>
      </c>
      <c r="B107" s="636" t="s">
        <v>2644</v>
      </c>
      <c r="C107" s="643"/>
      <c r="D107" s="644"/>
      <c r="E107" s="644"/>
      <c r="F107" s="647">
        <f t="shared" si="517"/>
        <v>0</v>
      </c>
      <c r="G107" s="640">
        <f t="shared" si="518"/>
        <v>0</v>
      </c>
      <c r="H107" s="643"/>
      <c r="I107" s="644"/>
      <c r="J107" s="644"/>
      <c r="K107" s="647">
        <f t="shared" si="519"/>
        <v>0</v>
      </c>
      <c r="L107" s="640">
        <f t="shared" si="520"/>
        <v>0</v>
      </c>
      <c r="M107" s="643"/>
      <c r="N107" s="644"/>
      <c r="O107" s="644"/>
      <c r="P107" s="647">
        <f t="shared" si="521"/>
        <v>0</v>
      </c>
      <c r="Q107" s="640">
        <f t="shared" si="522"/>
        <v>0</v>
      </c>
      <c r="R107" s="643"/>
      <c r="S107" s="644"/>
      <c r="T107" s="644"/>
      <c r="U107" s="647">
        <f t="shared" si="523"/>
        <v>0</v>
      </c>
      <c r="V107" s="640">
        <f t="shared" si="524"/>
        <v>0</v>
      </c>
      <c r="W107" s="643"/>
      <c r="X107" s="644"/>
      <c r="Y107" s="644"/>
      <c r="Z107" s="647">
        <f t="shared" si="525"/>
        <v>0</v>
      </c>
      <c r="AA107" s="640">
        <f t="shared" si="526"/>
        <v>0</v>
      </c>
      <c r="AB107" s="643"/>
      <c r="AC107" s="644"/>
      <c r="AD107" s="644"/>
      <c r="AE107" s="647">
        <f t="shared" si="527"/>
        <v>0</v>
      </c>
      <c r="AF107" s="640">
        <f t="shared" si="528"/>
        <v>0</v>
      </c>
      <c r="AG107" s="643"/>
      <c r="AH107" s="644"/>
      <c r="AI107" s="644"/>
      <c r="AJ107" s="647">
        <f t="shared" si="529"/>
        <v>0</v>
      </c>
      <c r="AK107" s="640">
        <f t="shared" si="530"/>
        <v>0</v>
      </c>
      <c r="AL107" s="643"/>
      <c r="AM107" s="644"/>
      <c r="AN107" s="644"/>
      <c r="AO107" s="647">
        <f t="shared" si="531"/>
        <v>0</v>
      </c>
      <c r="AP107" s="640">
        <f t="shared" si="532"/>
        <v>0</v>
      </c>
      <c r="AQ107" s="643"/>
      <c r="AR107" s="644"/>
      <c r="AS107" s="644"/>
      <c r="AT107" s="647">
        <f t="shared" si="533"/>
        <v>0</v>
      </c>
      <c r="AU107" s="640">
        <f t="shared" si="534"/>
        <v>0</v>
      </c>
      <c r="AV107" s="643"/>
      <c r="AW107" s="644"/>
      <c r="AX107" s="644"/>
      <c r="AY107" s="647">
        <f t="shared" si="535"/>
        <v>0</v>
      </c>
      <c r="AZ107" s="640">
        <f t="shared" si="536"/>
        <v>0</v>
      </c>
      <c r="BA107" s="643"/>
      <c r="BB107" s="644"/>
      <c r="BC107" s="644"/>
      <c r="BD107" s="647">
        <f t="shared" si="537"/>
        <v>0</v>
      </c>
      <c r="BE107" s="640">
        <f t="shared" si="538"/>
        <v>0</v>
      </c>
      <c r="BF107" s="643"/>
      <c r="BG107" s="644"/>
      <c r="BH107" s="644"/>
      <c r="BI107" s="647">
        <f t="shared" si="539"/>
        <v>0</v>
      </c>
      <c r="BJ107" s="640">
        <f t="shared" si="540"/>
        <v>0</v>
      </c>
      <c r="BK107" s="648">
        <f t="shared" si="541"/>
        <v>0</v>
      </c>
      <c r="BL107" s="648">
        <f t="shared" si="542"/>
        <v>0</v>
      </c>
      <c r="BM107" s="648">
        <f t="shared" si="543"/>
        <v>0</v>
      </c>
      <c r="BN107" s="648">
        <f t="shared" si="544"/>
        <v>0</v>
      </c>
      <c r="BO107" s="640">
        <f t="shared" si="545"/>
        <v>0</v>
      </c>
    </row>
    <row r="108" spans="1:67" ht="22.5" customHeight="1" x14ac:dyDescent="0.2">
      <c r="A108" s="645" t="str">
        <f ca="1">Translations!$A$394</f>
        <v>SSR 14: (SSR name)</v>
      </c>
      <c r="B108" s="641"/>
      <c r="C108" s="640">
        <f>SUM(C109:C113)</f>
        <v>0</v>
      </c>
      <c r="D108" s="640">
        <f t="shared" ref="D108:G108" si="546">SUM(D109:D113)</f>
        <v>0</v>
      </c>
      <c r="E108" s="640">
        <f t="shared" si="546"/>
        <v>0</v>
      </c>
      <c r="F108" s="640">
        <f t="shared" si="546"/>
        <v>0</v>
      </c>
      <c r="G108" s="640">
        <f t="shared" si="546"/>
        <v>0</v>
      </c>
      <c r="H108" s="640">
        <f>SUM(H109:H113)</f>
        <v>0</v>
      </c>
      <c r="I108" s="640">
        <f t="shared" ref="I108:L108" si="547">SUM(I109:I113)</f>
        <v>0</v>
      </c>
      <c r="J108" s="640">
        <f t="shared" si="547"/>
        <v>0</v>
      </c>
      <c r="K108" s="640">
        <f t="shared" si="547"/>
        <v>0</v>
      </c>
      <c r="L108" s="640">
        <f t="shared" si="547"/>
        <v>0</v>
      </c>
      <c r="M108" s="640">
        <f>SUM(M109:M113)</f>
        <v>0</v>
      </c>
      <c r="N108" s="640">
        <f t="shared" ref="N108:Q108" si="548">SUM(N109:N113)</f>
        <v>0</v>
      </c>
      <c r="O108" s="640">
        <f t="shared" si="548"/>
        <v>0</v>
      </c>
      <c r="P108" s="640">
        <f t="shared" si="548"/>
        <v>0</v>
      </c>
      <c r="Q108" s="640">
        <f t="shared" si="548"/>
        <v>0</v>
      </c>
      <c r="R108" s="640">
        <f>SUM(R109:R113)</f>
        <v>0</v>
      </c>
      <c r="S108" s="640">
        <f t="shared" ref="S108:V108" si="549">SUM(S109:S113)</f>
        <v>0</v>
      </c>
      <c r="T108" s="640">
        <f t="shared" si="549"/>
        <v>0</v>
      </c>
      <c r="U108" s="640">
        <f t="shared" si="549"/>
        <v>0</v>
      </c>
      <c r="V108" s="640">
        <f t="shared" si="549"/>
        <v>0</v>
      </c>
      <c r="W108" s="640">
        <f>SUM(W109:W113)</f>
        <v>0</v>
      </c>
      <c r="X108" s="640">
        <f t="shared" ref="X108:AA108" si="550">SUM(X109:X113)</f>
        <v>0</v>
      </c>
      <c r="Y108" s="640">
        <f t="shared" si="550"/>
        <v>0</v>
      </c>
      <c r="Z108" s="640">
        <f t="shared" si="550"/>
        <v>0</v>
      </c>
      <c r="AA108" s="640">
        <f t="shared" si="550"/>
        <v>0</v>
      </c>
      <c r="AB108" s="640">
        <f>SUM(AB109:AB113)</f>
        <v>0</v>
      </c>
      <c r="AC108" s="640">
        <f t="shared" ref="AC108:AF108" si="551">SUM(AC109:AC113)</f>
        <v>0</v>
      </c>
      <c r="AD108" s="640">
        <f t="shared" si="551"/>
        <v>0</v>
      </c>
      <c r="AE108" s="640">
        <f t="shared" si="551"/>
        <v>0</v>
      </c>
      <c r="AF108" s="640">
        <f t="shared" si="551"/>
        <v>0</v>
      </c>
      <c r="AG108" s="640">
        <f>SUM(AG109:AG113)</f>
        <v>0</v>
      </c>
      <c r="AH108" s="640">
        <f t="shared" ref="AH108:AK108" si="552">SUM(AH109:AH113)</f>
        <v>0</v>
      </c>
      <c r="AI108" s="640">
        <f t="shared" si="552"/>
        <v>0</v>
      </c>
      <c r="AJ108" s="640">
        <f t="shared" si="552"/>
        <v>0</v>
      </c>
      <c r="AK108" s="640">
        <f t="shared" si="552"/>
        <v>0</v>
      </c>
      <c r="AL108" s="640">
        <f>SUM(AL109:AL113)</f>
        <v>0</v>
      </c>
      <c r="AM108" s="640">
        <f t="shared" ref="AM108:AP108" si="553">SUM(AM109:AM113)</f>
        <v>0</v>
      </c>
      <c r="AN108" s="640">
        <f t="shared" si="553"/>
        <v>0</v>
      </c>
      <c r="AO108" s="640">
        <f t="shared" si="553"/>
        <v>0</v>
      </c>
      <c r="AP108" s="640">
        <f t="shared" si="553"/>
        <v>0</v>
      </c>
      <c r="AQ108" s="640">
        <f>SUM(AQ109:AQ113)</f>
        <v>0</v>
      </c>
      <c r="AR108" s="640">
        <f t="shared" ref="AR108:AU108" si="554">SUM(AR109:AR113)</f>
        <v>0</v>
      </c>
      <c r="AS108" s="640">
        <f t="shared" si="554"/>
        <v>0</v>
      </c>
      <c r="AT108" s="640">
        <f t="shared" si="554"/>
        <v>0</v>
      </c>
      <c r="AU108" s="640">
        <f t="shared" si="554"/>
        <v>0</v>
      </c>
      <c r="AV108" s="640">
        <f>SUM(AV109:AV113)</f>
        <v>0</v>
      </c>
      <c r="AW108" s="640">
        <f t="shared" ref="AW108:AZ108" si="555">SUM(AW109:AW113)</f>
        <v>0</v>
      </c>
      <c r="AX108" s="640">
        <f t="shared" si="555"/>
        <v>0</v>
      </c>
      <c r="AY108" s="640">
        <f t="shared" si="555"/>
        <v>0</v>
      </c>
      <c r="AZ108" s="640">
        <f t="shared" si="555"/>
        <v>0</v>
      </c>
      <c r="BA108" s="640">
        <f>SUM(BA109:BA113)</f>
        <v>0</v>
      </c>
      <c r="BB108" s="640">
        <f t="shared" ref="BB108:BE108" si="556">SUM(BB109:BB113)</f>
        <v>0</v>
      </c>
      <c r="BC108" s="640">
        <f t="shared" si="556"/>
        <v>0</v>
      </c>
      <c r="BD108" s="640">
        <f t="shared" si="556"/>
        <v>0</v>
      </c>
      <c r="BE108" s="640">
        <f t="shared" si="556"/>
        <v>0</v>
      </c>
      <c r="BF108" s="640">
        <f>SUM(BF109:BF113)</f>
        <v>0</v>
      </c>
      <c r="BG108" s="640">
        <f t="shared" ref="BG108:BJ108" si="557">SUM(BG109:BG113)</f>
        <v>0</v>
      </c>
      <c r="BH108" s="640">
        <f t="shared" si="557"/>
        <v>0</v>
      </c>
      <c r="BI108" s="640">
        <f t="shared" si="557"/>
        <v>0</v>
      </c>
      <c r="BJ108" s="640">
        <f t="shared" si="557"/>
        <v>0</v>
      </c>
      <c r="BK108" s="640">
        <f>SUM(BK109:BK113)</f>
        <v>0</v>
      </c>
      <c r="BL108" s="640">
        <f t="shared" ref="BL108:BO108" si="558">SUM(BL109:BL113)</f>
        <v>0</v>
      </c>
      <c r="BM108" s="640">
        <f t="shared" si="558"/>
        <v>0</v>
      </c>
      <c r="BN108" s="640">
        <f t="shared" si="558"/>
        <v>0</v>
      </c>
      <c r="BO108" s="640">
        <f t="shared" si="558"/>
        <v>0</v>
      </c>
    </row>
    <row r="109" spans="1:67" ht="22.5" customHeight="1" x14ac:dyDescent="0.2">
      <c r="A109" s="646" t="str">
        <f ca="1">Translations!$A$388</f>
        <v>Transfer 1 (MM/DD/YYYY)</v>
      </c>
      <c r="B109" s="636" t="s">
        <v>2644</v>
      </c>
      <c r="C109" s="643"/>
      <c r="D109" s="644"/>
      <c r="E109" s="644"/>
      <c r="F109" s="647"/>
      <c r="G109" s="640">
        <f>+C109-E109+F109</f>
        <v>0</v>
      </c>
      <c r="H109" s="643"/>
      <c r="I109" s="644"/>
      <c r="J109" s="644"/>
      <c r="K109" s="647">
        <f>I109-J109</f>
        <v>0</v>
      </c>
      <c r="L109" s="640">
        <f>G109+H109-J109+K109</f>
        <v>0</v>
      </c>
      <c r="M109" s="643"/>
      <c r="N109" s="644"/>
      <c r="O109" s="644"/>
      <c r="P109" s="647">
        <f>N109-O109</f>
        <v>0</v>
      </c>
      <c r="Q109" s="640">
        <f>L109+M109-O109+P109</f>
        <v>0</v>
      </c>
      <c r="R109" s="643"/>
      <c r="S109" s="644"/>
      <c r="T109" s="644"/>
      <c r="U109" s="647">
        <f>S109-T109</f>
        <v>0</v>
      </c>
      <c r="V109" s="640">
        <f>Q109+R109-T109+U109</f>
        <v>0</v>
      </c>
      <c r="W109" s="643"/>
      <c r="X109" s="644"/>
      <c r="Y109" s="644"/>
      <c r="Z109" s="647">
        <f>X109-Y109</f>
        <v>0</v>
      </c>
      <c r="AA109" s="640">
        <f>V109+W109-Y109+Z109</f>
        <v>0</v>
      </c>
      <c r="AB109" s="643"/>
      <c r="AC109" s="644"/>
      <c r="AD109" s="644"/>
      <c r="AE109" s="647">
        <f>AC109-AD109</f>
        <v>0</v>
      </c>
      <c r="AF109" s="640">
        <f>AA109+AB109-AD109+AE109</f>
        <v>0</v>
      </c>
      <c r="AG109" s="643"/>
      <c r="AH109" s="644"/>
      <c r="AI109" s="644"/>
      <c r="AJ109" s="647">
        <f>AH109-AI109</f>
        <v>0</v>
      </c>
      <c r="AK109" s="640">
        <f>AF109+AG109-AI109+AJ109</f>
        <v>0</v>
      </c>
      <c r="AL109" s="643"/>
      <c r="AM109" s="644"/>
      <c r="AN109" s="644"/>
      <c r="AO109" s="647">
        <f>AM109-AN109</f>
        <v>0</v>
      </c>
      <c r="AP109" s="640">
        <f>AK109+AL109-AN109+AO109</f>
        <v>0</v>
      </c>
      <c r="AQ109" s="643"/>
      <c r="AR109" s="644"/>
      <c r="AS109" s="644"/>
      <c r="AT109" s="647">
        <f>AR109-AS109</f>
        <v>0</v>
      </c>
      <c r="AU109" s="640">
        <f>AP109+AQ109-AS109+AT109</f>
        <v>0</v>
      </c>
      <c r="AV109" s="643"/>
      <c r="AW109" s="644"/>
      <c r="AX109" s="644"/>
      <c r="AY109" s="647">
        <f>AW109-AX109</f>
        <v>0</v>
      </c>
      <c r="AZ109" s="640">
        <f>AU109+AV109-AX109+AY109</f>
        <v>0</v>
      </c>
      <c r="BA109" s="643"/>
      <c r="BB109" s="644"/>
      <c r="BC109" s="644"/>
      <c r="BD109" s="647">
        <f>BB109-BC109</f>
        <v>0</v>
      </c>
      <c r="BE109" s="640">
        <f>AZ109+BA109-BC109+BD109</f>
        <v>0</v>
      </c>
      <c r="BF109" s="643"/>
      <c r="BG109" s="644"/>
      <c r="BH109" s="644"/>
      <c r="BI109" s="647">
        <f>BG109-BH109</f>
        <v>0</v>
      </c>
      <c r="BJ109" s="640">
        <f>BE109+BF109-BH109+BI109</f>
        <v>0</v>
      </c>
      <c r="BK109" s="648">
        <f>C109+H109+M109+R109+W109+AB109+AG109+AL109+AQ109+AV109+BA109+BF109</f>
        <v>0</v>
      </c>
      <c r="BL109" s="648">
        <f>D109+I109+N109+S109+X109+AC109+AH109+AM109+AR109+AW109+BB109+BG109</f>
        <v>0</v>
      </c>
      <c r="BM109" s="648">
        <f>E109+J109+O109+T109+Y109+AD109+AI109+AN109+AS109+AX109+BC109+BH109</f>
        <v>0</v>
      </c>
      <c r="BN109" s="648">
        <f>F109+K109+P109+U109+Z109+AE109+AJ109+AO109+AT109+AY109+BD109+BI109</f>
        <v>0</v>
      </c>
      <c r="BO109" s="640">
        <f>BK109-BM109+BN109</f>
        <v>0</v>
      </c>
    </row>
    <row r="110" spans="1:67" ht="22.5" customHeight="1" x14ac:dyDescent="0.2">
      <c r="A110" s="646" t="str">
        <f ca="1">Translations!$A$389</f>
        <v>Transfer 2 (MM/DD/YYYY)</v>
      </c>
      <c r="B110" s="636" t="s">
        <v>2644</v>
      </c>
      <c r="C110" s="643"/>
      <c r="D110" s="644"/>
      <c r="E110" s="644"/>
      <c r="F110" s="647">
        <f t="shared" ref="F110:F113" si="559">D110-E110</f>
        <v>0</v>
      </c>
      <c r="G110" s="640">
        <f t="shared" ref="G110:G113" si="560">+C110-E110+F110</f>
        <v>0</v>
      </c>
      <c r="H110" s="643"/>
      <c r="I110" s="644"/>
      <c r="J110" s="644"/>
      <c r="K110" s="647">
        <f t="shared" ref="K110:K113" si="561">I110-J110</f>
        <v>0</v>
      </c>
      <c r="L110" s="640">
        <f t="shared" ref="L110:L113" si="562">G110+H110-J110+K110</f>
        <v>0</v>
      </c>
      <c r="M110" s="643"/>
      <c r="N110" s="644"/>
      <c r="O110" s="644"/>
      <c r="P110" s="647">
        <f t="shared" ref="P110:P113" si="563">N110-O110</f>
        <v>0</v>
      </c>
      <c r="Q110" s="640">
        <f t="shared" ref="Q110:Q113" si="564">L110+M110-O110+P110</f>
        <v>0</v>
      </c>
      <c r="R110" s="643"/>
      <c r="S110" s="644"/>
      <c r="T110" s="644"/>
      <c r="U110" s="647">
        <f t="shared" ref="U110:U113" si="565">S110-T110</f>
        <v>0</v>
      </c>
      <c r="V110" s="640">
        <f t="shared" ref="V110:V113" si="566">Q110+R110-T110+U110</f>
        <v>0</v>
      </c>
      <c r="W110" s="643"/>
      <c r="X110" s="644"/>
      <c r="Y110" s="644"/>
      <c r="Z110" s="647">
        <f t="shared" ref="Z110:Z113" si="567">X110-Y110</f>
        <v>0</v>
      </c>
      <c r="AA110" s="640">
        <f t="shared" ref="AA110:AA113" si="568">V110+W110-Y110+Z110</f>
        <v>0</v>
      </c>
      <c r="AB110" s="643"/>
      <c r="AC110" s="644"/>
      <c r="AD110" s="644"/>
      <c r="AE110" s="647">
        <f t="shared" ref="AE110:AE113" si="569">AC110-AD110</f>
        <v>0</v>
      </c>
      <c r="AF110" s="640">
        <f t="shared" ref="AF110:AF113" si="570">AA110+AB110-AD110+AE110</f>
        <v>0</v>
      </c>
      <c r="AG110" s="643"/>
      <c r="AH110" s="644"/>
      <c r="AI110" s="644"/>
      <c r="AJ110" s="647">
        <f t="shared" ref="AJ110:AJ113" si="571">AH110-AI110</f>
        <v>0</v>
      </c>
      <c r="AK110" s="640">
        <f t="shared" ref="AK110:AK113" si="572">AF110+AG110-AI110+AJ110</f>
        <v>0</v>
      </c>
      <c r="AL110" s="643"/>
      <c r="AM110" s="644"/>
      <c r="AN110" s="644"/>
      <c r="AO110" s="647">
        <f t="shared" ref="AO110:AO113" si="573">AM110-AN110</f>
        <v>0</v>
      </c>
      <c r="AP110" s="640">
        <f t="shared" ref="AP110:AP113" si="574">AK110+AL110-AN110+AO110</f>
        <v>0</v>
      </c>
      <c r="AQ110" s="643"/>
      <c r="AR110" s="644"/>
      <c r="AS110" s="644"/>
      <c r="AT110" s="647">
        <f t="shared" ref="AT110:AT113" si="575">AR110-AS110</f>
        <v>0</v>
      </c>
      <c r="AU110" s="640">
        <f t="shared" ref="AU110:AU113" si="576">AP110+AQ110-AS110+AT110</f>
        <v>0</v>
      </c>
      <c r="AV110" s="643"/>
      <c r="AW110" s="644"/>
      <c r="AX110" s="644"/>
      <c r="AY110" s="647">
        <f t="shared" ref="AY110:AY113" si="577">AW110-AX110</f>
        <v>0</v>
      </c>
      <c r="AZ110" s="640">
        <f t="shared" ref="AZ110:AZ113" si="578">AU110+AV110-AX110+AY110</f>
        <v>0</v>
      </c>
      <c r="BA110" s="643"/>
      <c r="BB110" s="644"/>
      <c r="BC110" s="644"/>
      <c r="BD110" s="647">
        <f t="shared" ref="BD110:BD113" si="579">BB110-BC110</f>
        <v>0</v>
      </c>
      <c r="BE110" s="640">
        <f t="shared" ref="BE110:BE113" si="580">AZ110+BA110-BC110+BD110</f>
        <v>0</v>
      </c>
      <c r="BF110" s="643"/>
      <c r="BG110" s="644"/>
      <c r="BH110" s="644"/>
      <c r="BI110" s="647">
        <f t="shared" ref="BI110:BI113" si="581">BG110-BH110</f>
        <v>0</v>
      </c>
      <c r="BJ110" s="640">
        <f t="shared" ref="BJ110:BJ113" si="582">BE110+BF110-BH110+BI110</f>
        <v>0</v>
      </c>
      <c r="BK110" s="648">
        <f t="shared" ref="BK110:BK113" si="583">C110+H110+M110+R110+W110+AB110+AG110+AL110+AQ110+AV110+BA110+BF110</f>
        <v>0</v>
      </c>
      <c r="BL110" s="648">
        <f t="shared" ref="BL110:BL113" si="584">D110+I110+N110+S110+X110+AC110+AH110+AM110+AR110+AW110+BB110+BG110</f>
        <v>0</v>
      </c>
      <c r="BM110" s="648">
        <f t="shared" ref="BM110:BM113" si="585">E110+J110+O110+T110+Y110+AD110+AI110+AN110+AS110+AX110+BC110+BH110</f>
        <v>0</v>
      </c>
      <c r="BN110" s="648">
        <f t="shared" ref="BN110:BN113" si="586">F110+K110+P110+U110+Z110+AE110+AJ110+AO110+AT110+AY110+BD110+BI110</f>
        <v>0</v>
      </c>
      <c r="BO110" s="640">
        <f t="shared" ref="BO110:BO113" si="587">BK110-BM110+BN110</f>
        <v>0</v>
      </c>
    </row>
    <row r="111" spans="1:67" ht="22.5" customHeight="1" x14ac:dyDescent="0.2">
      <c r="A111" s="646" t="str">
        <f ca="1">Translations!$A$390</f>
        <v>Transfer 3 (MM/DD/YYYY)</v>
      </c>
      <c r="B111" s="636" t="s">
        <v>2644</v>
      </c>
      <c r="C111" s="643"/>
      <c r="D111" s="644"/>
      <c r="E111" s="644"/>
      <c r="F111" s="647">
        <f t="shared" si="559"/>
        <v>0</v>
      </c>
      <c r="G111" s="640">
        <f t="shared" si="560"/>
        <v>0</v>
      </c>
      <c r="H111" s="643"/>
      <c r="I111" s="644"/>
      <c r="J111" s="644"/>
      <c r="K111" s="647">
        <f t="shared" si="561"/>
        <v>0</v>
      </c>
      <c r="L111" s="640">
        <f t="shared" si="562"/>
        <v>0</v>
      </c>
      <c r="M111" s="643"/>
      <c r="N111" s="644"/>
      <c r="O111" s="644"/>
      <c r="P111" s="647">
        <f t="shared" si="563"/>
        <v>0</v>
      </c>
      <c r="Q111" s="640">
        <f t="shared" si="564"/>
        <v>0</v>
      </c>
      <c r="R111" s="643"/>
      <c r="S111" s="644"/>
      <c r="T111" s="644"/>
      <c r="U111" s="647">
        <f t="shared" si="565"/>
        <v>0</v>
      </c>
      <c r="V111" s="640">
        <f t="shared" si="566"/>
        <v>0</v>
      </c>
      <c r="W111" s="643"/>
      <c r="X111" s="644"/>
      <c r="Y111" s="644"/>
      <c r="Z111" s="647">
        <f t="shared" si="567"/>
        <v>0</v>
      </c>
      <c r="AA111" s="640">
        <f t="shared" si="568"/>
        <v>0</v>
      </c>
      <c r="AB111" s="643"/>
      <c r="AC111" s="644"/>
      <c r="AD111" s="644"/>
      <c r="AE111" s="647">
        <f t="shared" si="569"/>
        <v>0</v>
      </c>
      <c r="AF111" s="640">
        <f t="shared" si="570"/>
        <v>0</v>
      </c>
      <c r="AG111" s="643"/>
      <c r="AH111" s="644"/>
      <c r="AI111" s="644"/>
      <c r="AJ111" s="647">
        <f t="shared" si="571"/>
        <v>0</v>
      </c>
      <c r="AK111" s="640">
        <f t="shared" si="572"/>
        <v>0</v>
      </c>
      <c r="AL111" s="643"/>
      <c r="AM111" s="644"/>
      <c r="AN111" s="644"/>
      <c r="AO111" s="647">
        <f t="shared" si="573"/>
        <v>0</v>
      </c>
      <c r="AP111" s="640">
        <f t="shared" si="574"/>
        <v>0</v>
      </c>
      <c r="AQ111" s="643"/>
      <c r="AR111" s="644"/>
      <c r="AS111" s="644"/>
      <c r="AT111" s="647">
        <f t="shared" si="575"/>
        <v>0</v>
      </c>
      <c r="AU111" s="640">
        <f t="shared" si="576"/>
        <v>0</v>
      </c>
      <c r="AV111" s="643"/>
      <c r="AW111" s="644"/>
      <c r="AX111" s="644"/>
      <c r="AY111" s="647">
        <f t="shared" si="577"/>
        <v>0</v>
      </c>
      <c r="AZ111" s="640">
        <f t="shared" si="578"/>
        <v>0</v>
      </c>
      <c r="BA111" s="643"/>
      <c r="BB111" s="644"/>
      <c r="BC111" s="644"/>
      <c r="BD111" s="647">
        <f t="shared" si="579"/>
        <v>0</v>
      </c>
      <c r="BE111" s="640">
        <f t="shared" si="580"/>
        <v>0</v>
      </c>
      <c r="BF111" s="643"/>
      <c r="BG111" s="644"/>
      <c r="BH111" s="644"/>
      <c r="BI111" s="647">
        <f t="shared" si="581"/>
        <v>0</v>
      </c>
      <c r="BJ111" s="640">
        <f t="shared" si="582"/>
        <v>0</v>
      </c>
      <c r="BK111" s="648">
        <f t="shared" si="583"/>
        <v>0</v>
      </c>
      <c r="BL111" s="648">
        <f t="shared" si="584"/>
        <v>0</v>
      </c>
      <c r="BM111" s="648">
        <f t="shared" si="585"/>
        <v>0</v>
      </c>
      <c r="BN111" s="648">
        <f t="shared" si="586"/>
        <v>0</v>
      </c>
      <c r="BO111" s="640">
        <f t="shared" si="587"/>
        <v>0</v>
      </c>
    </row>
    <row r="112" spans="1:67" ht="22.5" customHeight="1" x14ac:dyDescent="0.2">
      <c r="A112" s="646" t="str">
        <f ca="1">Translations!$A$391</f>
        <v>Transfer 4 (MM/DD/YYYY)</v>
      </c>
      <c r="B112" s="636" t="s">
        <v>2644</v>
      </c>
      <c r="C112" s="643"/>
      <c r="D112" s="644"/>
      <c r="E112" s="644"/>
      <c r="F112" s="647">
        <f t="shared" si="559"/>
        <v>0</v>
      </c>
      <c r="G112" s="640">
        <f t="shared" si="560"/>
        <v>0</v>
      </c>
      <c r="H112" s="643"/>
      <c r="I112" s="644"/>
      <c r="J112" s="644"/>
      <c r="K112" s="647">
        <f t="shared" si="561"/>
        <v>0</v>
      </c>
      <c r="L112" s="640">
        <f t="shared" si="562"/>
        <v>0</v>
      </c>
      <c r="M112" s="643"/>
      <c r="N112" s="644"/>
      <c r="O112" s="644"/>
      <c r="P112" s="647">
        <f t="shared" si="563"/>
        <v>0</v>
      </c>
      <c r="Q112" s="640">
        <f t="shared" si="564"/>
        <v>0</v>
      </c>
      <c r="R112" s="643"/>
      <c r="S112" s="644"/>
      <c r="T112" s="644"/>
      <c r="U112" s="647">
        <f t="shared" si="565"/>
        <v>0</v>
      </c>
      <c r="V112" s="640">
        <f t="shared" si="566"/>
        <v>0</v>
      </c>
      <c r="W112" s="643"/>
      <c r="X112" s="644"/>
      <c r="Y112" s="644"/>
      <c r="Z112" s="647">
        <f t="shared" si="567"/>
        <v>0</v>
      </c>
      <c r="AA112" s="640">
        <f t="shared" si="568"/>
        <v>0</v>
      </c>
      <c r="AB112" s="643"/>
      <c r="AC112" s="644"/>
      <c r="AD112" s="644"/>
      <c r="AE112" s="647">
        <f t="shared" si="569"/>
        <v>0</v>
      </c>
      <c r="AF112" s="640">
        <f t="shared" si="570"/>
        <v>0</v>
      </c>
      <c r="AG112" s="643"/>
      <c r="AH112" s="644"/>
      <c r="AI112" s="644"/>
      <c r="AJ112" s="647">
        <f t="shared" si="571"/>
        <v>0</v>
      </c>
      <c r="AK112" s="640">
        <f t="shared" si="572"/>
        <v>0</v>
      </c>
      <c r="AL112" s="643"/>
      <c r="AM112" s="644"/>
      <c r="AN112" s="644"/>
      <c r="AO112" s="647">
        <f t="shared" si="573"/>
        <v>0</v>
      </c>
      <c r="AP112" s="640">
        <f t="shared" si="574"/>
        <v>0</v>
      </c>
      <c r="AQ112" s="643"/>
      <c r="AR112" s="644"/>
      <c r="AS112" s="644"/>
      <c r="AT112" s="647">
        <f t="shared" si="575"/>
        <v>0</v>
      </c>
      <c r="AU112" s="640">
        <f t="shared" si="576"/>
        <v>0</v>
      </c>
      <c r="AV112" s="643"/>
      <c r="AW112" s="644"/>
      <c r="AX112" s="644"/>
      <c r="AY112" s="647">
        <f t="shared" si="577"/>
        <v>0</v>
      </c>
      <c r="AZ112" s="640">
        <f t="shared" si="578"/>
        <v>0</v>
      </c>
      <c r="BA112" s="643"/>
      <c r="BB112" s="644"/>
      <c r="BC112" s="644"/>
      <c r="BD112" s="647">
        <f t="shared" si="579"/>
        <v>0</v>
      </c>
      <c r="BE112" s="640">
        <f t="shared" si="580"/>
        <v>0</v>
      </c>
      <c r="BF112" s="643"/>
      <c r="BG112" s="644"/>
      <c r="BH112" s="644"/>
      <c r="BI112" s="647">
        <f t="shared" si="581"/>
        <v>0</v>
      </c>
      <c r="BJ112" s="640">
        <f t="shared" si="582"/>
        <v>0</v>
      </c>
      <c r="BK112" s="648">
        <f t="shared" si="583"/>
        <v>0</v>
      </c>
      <c r="BL112" s="648">
        <f t="shared" si="584"/>
        <v>0</v>
      </c>
      <c r="BM112" s="648">
        <f t="shared" si="585"/>
        <v>0</v>
      </c>
      <c r="BN112" s="648">
        <f t="shared" si="586"/>
        <v>0</v>
      </c>
      <c r="BO112" s="640">
        <f t="shared" si="587"/>
        <v>0</v>
      </c>
    </row>
    <row r="113" spans="1:67" ht="22.5" customHeight="1" x14ac:dyDescent="0.2">
      <c r="A113" s="646" t="str">
        <f ca="1">Translations!$A$392</f>
        <v>Transfer 5 (MM/DD/YYYY)</v>
      </c>
      <c r="B113" s="636" t="s">
        <v>2644</v>
      </c>
      <c r="C113" s="643"/>
      <c r="D113" s="644"/>
      <c r="E113" s="644"/>
      <c r="F113" s="647">
        <f t="shared" si="559"/>
        <v>0</v>
      </c>
      <c r="G113" s="640">
        <f t="shared" si="560"/>
        <v>0</v>
      </c>
      <c r="H113" s="643"/>
      <c r="I113" s="644"/>
      <c r="J113" s="644"/>
      <c r="K113" s="647">
        <f t="shared" si="561"/>
        <v>0</v>
      </c>
      <c r="L113" s="640">
        <f t="shared" si="562"/>
        <v>0</v>
      </c>
      <c r="M113" s="643"/>
      <c r="N113" s="644"/>
      <c r="O113" s="644"/>
      <c r="P113" s="647">
        <f t="shared" si="563"/>
        <v>0</v>
      </c>
      <c r="Q113" s="640">
        <f t="shared" si="564"/>
        <v>0</v>
      </c>
      <c r="R113" s="643"/>
      <c r="S113" s="644"/>
      <c r="T113" s="644"/>
      <c r="U113" s="647">
        <f t="shared" si="565"/>
        <v>0</v>
      </c>
      <c r="V113" s="640">
        <f t="shared" si="566"/>
        <v>0</v>
      </c>
      <c r="W113" s="643"/>
      <c r="X113" s="644"/>
      <c r="Y113" s="644"/>
      <c r="Z113" s="647">
        <f t="shared" si="567"/>
        <v>0</v>
      </c>
      <c r="AA113" s="640">
        <f t="shared" si="568"/>
        <v>0</v>
      </c>
      <c r="AB113" s="643"/>
      <c r="AC113" s="644"/>
      <c r="AD113" s="644"/>
      <c r="AE113" s="647">
        <f t="shared" si="569"/>
        <v>0</v>
      </c>
      <c r="AF113" s="640">
        <f t="shared" si="570"/>
        <v>0</v>
      </c>
      <c r="AG113" s="643"/>
      <c r="AH113" s="644"/>
      <c r="AI113" s="644"/>
      <c r="AJ113" s="647">
        <f t="shared" si="571"/>
        <v>0</v>
      </c>
      <c r="AK113" s="640">
        <f t="shared" si="572"/>
        <v>0</v>
      </c>
      <c r="AL113" s="643"/>
      <c r="AM113" s="644"/>
      <c r="AN113" s="644"/>
      <c r="AO113" s="647">
        <f t="shared" si="573"/>
        <v>0</v>
      </c>
      <c r="AP113" s="640">
        <f t="shared" si="574"/>
        <v>0</v>
      </c>
      <c r="AQ113" s="643"/>
      <c r="AR113" s="644"/>
      <c r="AS113" s="644"/>
      <c r="AT113" s="647">
        <f t="shared" si="575"/>
        <v>0</v>
      </c>
      <c r="AU113" s="640">
        <f t="shared" si="576"/>
        <v>0</v>
      </c>
      <c r="AV113" s="643"/>
      <c r="AW113" s="644"/>
      <c r="AX113" s="644"/>
      <c r="AY113" s="647">
        <f t="shared" si="577"/>
        <v>0</v>
      </c>
      <c r="AZ113" s="640">
        <f t="shared" si="578"/>
        <v>0</v>
      </c>
      <c r="BA113" s="643"/>
      <c r="BB113" s="644"/>
      <c r="BC113" s="644"/>
      <c r="BD113" s="647">
        <f t="shared" si="579"/>
        <v>0</v>
      </c>
      <c r="BE113" s="640">
        <f t="shared" si="580"/>
        <v>0</v>
      </c>
      <c r="BF113" s="643"/>
      <c r="BG113" s="644"/>
      <c r="BH113" s="644"/>
      <c r="BI113" s="647">
        <f t="shared" si="581"/>
        <v>0</v>
      </c>
      <c r="BJ113" s="640">
        <f t="shared" si="582"/>
        <v>0</v>
      </c>
      <c r="BK113" s="648">
        <f t="shared" si="583"/>
        <v>0</v>
      </c>
      <c r="BL113" s="648">
        <f t="shared" si="584"/>
        <v>0</v>
      </c>
      <c r="BM113" s="648">
        <f t="shared" si="585"/>
        <v>0</v>
      </c>
      <c r="BN113" s="648">
        <f t="shared" si="586"/>
        <v>0</v>
      </c>
      <c r="BO113" s="640">
        <f t="shared" si="587"/>
        <v>0</v>
      </c>
    </row>
    <row r="114" spans="1:67" ht="22.5" customHeight="1" x14ac:dyDescent="0.2">
      <c r="A114" s="645" t="str">
        <f ca="1">Translations!$A$395</f>
        <v>SSR 15: (SSR name)</v>
      </c>
      <c r="B114" s="641"/>
      <c r="C114" s="640">
        <f>SUM(C115:C119)</f>
        <v>0</v>
      </c>
      <c r="D114" s="640">
        <f t="shared" ref="D114:G114" si="588">SUM(D115:D119)</f>
        <v>0</v>
      </c>
      <c r="E114" s="640">
        <f t="shared" si="588"/>
        <v>0</v>
      </c>
      <c r="F114" s="640">
        <f t="shared" si="588"/>
        <v>0</v>
      </c>
      <c r="G114" s="640">
        <f t="shared" si="588"/>
        <v>0</v>
      </c>
      <c r="H114" s="640">
        <f>SUM(H115:H119)</f>
        <v>0</v>
      </c>
      <c r="I114" s="640">
        <f t="shared" ref="I114:L114" si="589">SUM(I115:I119)</f>
        <v>0</v>
      </c>
      <c r="J114" s="640">
        <f t="shared" si="589"/>
        <v>0</v>
      </c>
      <c r="K114" s="640">
        <f t="shared" si="589"/>
        <v>0</v>
      </c>
      <c r="L114" s="640">
        <f t="shared" si="589"/>
        <v>0</v>
      </c>
      <c r="M114" s="640">
        <f>SUM(M115:M119)</f>
        <v>0</v>
      </c>
      <c r="N114" s="640">
        <f t="shared" ref="N114:Q114" si="590">SUM(N115:N119)</f>
        <v>0</v>
      </c>
      <c r="O114" s="640">
        <f t="shared" si="590"/>
        <v>0</v>
      </c>
      <c r="P114" s="640">
        <f t="shared" si="590"/>
        <v>0</v>
      </c>
      <c r="Q114" s="640">
        <f t="shared" si="590"/>
        <v>0</v>
      </c>
      <c r="R114" s="640">
        <f>SUM(R115:R119)</f>
        <v>0</v>
      </c>
      <c r="S114" s="640">
        <f t="shared" ref="S114:V114" si="591">SUM(S115:S119)</f>
        <v>0</v>
      </c>
      <c r="T114" s="640">
        <f t="shared" si="591"/>
        <v>0</v>
      </c>
      <c r="U114" s="640">
        <f t="shared" si="591"/>
        <v>0</v>
      </c>
      <c r="V114" s="640">
        <f t="shared" si="591"/>
        <v>0</v>
      </c>
      <c r="W114" s="640">
        <f>SUM(W115:W119)</f>
        <v>0</v>
      </c>
      <c r="X114" s="640">
        <f t="shared" ref="X114:AA114" si="592">SUM(X115:X119)</f>
        <v>0</v>
      </c>
      <c r="Y114" s="640">
        <f t="shared" si="592"/>
        <v>0</v>
      </c>
      <c r="Z114" s="640">
        <f t="shared" si="592"/>
        <v>0</v>
      </c>
      <c r="AA114" s="640">
        <f t="shared" si="592"/>
        <v>0</v>
      </c>
      <c r="AB114" s="640">
        <f>SUM(AB115:AB119)</f>
        <v>0</v>
      </c>
      <c r="AC114" s="640">
        <f t="shared" ref="AC114:AF114" si="593">SUM(AC115:AC119)</f>
        <v>0</v>
      </c>
      <c r="AD114" s="640">
        <f t="shared" si="593"/>
        <v>0</v>
      </c>
      <c r="AE114" s="640">
        <f t="shared" si="593"/>
        <v>0</v>
      </c>
      <c r="AF114" s="640">
        <f t="shared" si="593"/>
        <v>0</v>
      </c>
      <c r="AG114" s="640">
        <f>SUM(AG115:AG119)</f>
        <v>0</v>
      </c>
      <c r="AH114" s="640">
        <f t="shared" ref="AH114:AK114" si="594">SUM(AH115:AH119)</f>
        <v>0</v>
      </c>
      <c r="AI114" s="640">
        <f t="shared" si="594"/>
        <v>0</v>
      </c>
      <c r="AJ114" s="640">
        <f t="shared" si="594"/>
        <v>0</v>
      </c>
      <c r="AK114" s="640">
        <f t="shared" si="594"/>
        <v>0</v>
      </c>
      <c r="AL114" s="640">
        <f>SUM(AL115:AL119)</f>
        <v>0</v>
      </c>
      <c r="AM114" s="640">
        <f t="shared" ref="AM114:AP114" si="595">SUM(AM115:AM119)</f>
        <v>0</v>
      </c>
      <c r="AN114" s="640">
        <f t="shared" si="595"/>
        <v>0</v>
      </c>
      <c r="AO114" s="640">
        <f t="shared" si="595"/>
        <v>0</v>
      </c>
      <c r="AP114" s="640">
        <f t="shared" si="595"/>
        <v>0</v>
      </c>
      <c r="AQ114" s="640">
        <f>SUM(AQ115:AQ119)</f>
        <v>0</v>
      </c>
      <c r="AR114" s="640">
        <f t="shared" ref="AR114:AU114" si="596">SUM(AR115:AR119)</f>
        <v>0</v>
      </c>
      <c r="AS114" s="640">
        <f t="shared" si="596"/>
        <v>0</v>
      </c>
      <c r="AT114" s="640">
        <f t="shared" si="596"/>
        <v>0</v>
      </c>
      <c r="AU114" s="640">
        <f t="shared" si="596"/>
        <v>0</v>
      </c>
      <c r="AV114" s="640">
        <f>SUM(AV115:AV119)</f>
        <v>0</v>
      </c>
      <c r="AW114" s="640">
        <f t="shared" ref="AW114:AZ114" si="597">SUM(AW115:AW119)</f>
        <v>0</v>
      </c>
      <c r="AX114" s="640">
        <f t="shared" si="597"/>
        <v>0</v>
      </c>
      <c r="AY114" s="640">
        <f t="shared" si="597"/>
        <v>0</v>
      </c>
      <c r="AZ114" s="640">
        <f t="shared" si="597"/>
        <v>0</v>
      </c>
      <c r="BA114" s="640">
        <f>SUM(BA115:BA119)</f>
        <v>0</v>
      </c>
      <c r="BB114" s="640">
        <f t="shared" ref="BB114:BE114" si="598">SUM(BB115:BB119)</f>
        <v>0</v>
      </c>
      <c r="BC114" s="640">
        <f t="shared" si="598"/>
        <v>0</v>
      </c>
      <c r="BD114" s="640">
        <f t="shared" si="598"/>
        <v>0</v>
      </c>
      <c r="BE114" s="640">
        <f t="shared" si="598"/>
        <v>0</v>
      </c>
      <c r="BF114" s="640">
        <f>SUM(BF115:BF119)</f>
        <v>0</v>
      </c>
      <c r="BG114" s="640">
        <f t="shared" ref="BG114:BJ114" si="599">SUM(BG115:BG119)</f>
        <v>0</v>
      </c>
      <c r="BH114" s="640">
        <f t="shared" si="599"/>
        <v>0</v>
      </c>
      <c r="BI114" s="640">
        <f t="shared" si="599"/>
        <v>0</v>
      </c>
      <c r="BJ114" s="640">
        <f t="shared" si="599"/>
        <v>0</v>
      </c>
      <c r="BK114" s="640">
        <f>SUM(BK115:BK119)</f>
        <v>0</v>
      </c>
      <c r="BL114" s="640">
        <f t="shared" ref="BL114:BO114" si="600">SUM(BL115:BL119)</f>
        <v>0</v>
      </c>
      <c r="BM114" s="640">
        <f t="shared" si="600"/>
        <v>0</v>
      </c>
      <c r="BN114" s="640">
        <f t="shared" si="600"/>
        <v>0</v>
      </c>
      <c r="BO114" s="640">
        <f t="shared" si="600"/>
        <v>0</v>
      </c>
    </row>
    <row r="115" spans="1:67" ht="22.5" customHeight="1" x14ac:dyDescent="0.2">
      <c r="A115" s="646" t="str">
        <f ca="1">Translations!$A$388</f>
        <v>Transfer 1 (MM/DD/YYYY)</v>
      </c>
      <c r="B115" s="636" t="s">
        <v>2644</v>
      </c>
      <c r="C115" s="643"/>
      <c r="D115" s="644"/>
      <c r="E115" s="644"/>
      <c r="F115" s="647"/>
      <c r="G115" s="640">
        <f>+C115-E115+F115</f>
        <v>0</v>
      </c>
      <c r="H115" s="643"/>
      <c r="I115" s="644"/>
      <c r="J115" s="644"/>
      <c r="K115" s="647">
        <f>I115-J115</f>
        <v>0</v>
      </c>
      <c r="L115" s="640">
        <f>G115+H115-J115+K115</f>
        <v>0</v>
      </c>
      <c r="M115" s="643"/>
      <c r="N115" s="644"/>
      <c r="O115" s="644"/>
      <c r="P115" s="647">
        <f>N115-O115</f>
        <v>0</v>
      </c>
      <c r="Q115" s="640">
        <f>L115+M115-O115+P115</f>
        <v>0</v>
      </c>
      <c r="R115" s="643"/>
      <c r="S115" s="644"/>
      <c r="T115" s="644"/>
      <c r="U115" s="647">
        <f>S115-T115</f>
        <v>0</v>
      </c>
      <c r="V115" s="640">
        <f>Q115+R115-T115+U115</f>
        <v>0</v>
      </c>
      <c r="W115" s="643"/>
      <c r="X115" s="644"/>
      <c r="Y115" s="644"/>
      <c r="Z115" s="647">
        <f>X115-Y115</f>
        <v>0</v>
      </c>
      <c r="AA115" s="640">
        <f>V115+W115-Y115+Z115</f>
        <v>0</v>
      </c>
      <c r="AB115" s="643"/>
      <c r="AC115" s="644"/>
      <c r="AD115" s="644"/>
      <c r="AE115" s="647">
        <f>AC115-AD115</f>
        <v>0</v>
      </c>
      <c r="AF115" s="640">
        <f>AA115+AB115-AD115+AE115</f>
        <v>0</v>
      </c>
      <c r="AG115" s="643"/>
      <c r="AH115" s="644"/>
      <c r="AI115" s="644"/>
      <c r="AJ115" s="647">
        <f>AH115-AI115</f>
        <v>0</v>
      </c>
      <c r="AK115" s="640">
        <f>AF115+AG115-AI115+AJ115</f>
        <v>0</v>
      </c>
      <c r="AL115" s="643"/>
      <c r="AM115" s="644"/>
      <c r="AN115" s="644"/>
      <c r="AO115" s="647">
        <f>AM115-AN115</f>
        <v>0</v>
      </c>
      <c r="AP115" s="640">
        <f>AK115+AL115-AN115+AO115</f>
        <v>0</v>
      </c>
      <c r="AQ115" s="643"/>
      <c r="AR115" s="644"/>
      <c r="AS115" s="644"/>
      <c r="AT115" s="647">
        <f>AR115-AS115</f>
        <v>0</v>
      </c>
      <c r="AU115" s="640">
        <f>AP115+AQ115-AS115+AT115</f>
        <v>0</v>
      </c>
      <c r="AV115" s="643"/>
      <c r="AW115" s="644"/>
      <c r="AX115" s="644"/>
      <c r="AY115" s="647">
        <f>AW115-AX115</f>
        <v>0</v>
      </c>
      <c r="AZ115" s="640">
        <f>AU115+AV115-AX115+AY115</f>
        <v>0</v>
      </c>
      <c r="BA115" s="643"/>
      <c r="BB115" s="644"/>
      <c r="BC115" s="644"/>
      <c r="BD115" s="647">
        <f>BB115-BC115</f>
        <v>0</v>
      </c>
      <c r="BE115" s="640">
        <f>AZ115+BA115-BC115+BD115</f>
        <v>0</v>
      </c>
      <c r="BF115" s="643"/>
      <c r="BG115" s="644"/>
      <c r="BH115" s="644"/>
      <c r="BI115" s="647">
        <f>BG115-BH115</f>
        <v>0</v>
      </c>
      <c r="BJ115" s="640">
        <f>BE115+BF115-BH115+BI115</f>
        <v>0</v>
      </c>
      <c r="BK115" s="648">
        <f>C115+H115+M115+R115+W115+AB115+AG115+AL115+AQ115+AV115+BA115+BF115</f>
        <v>0</v>
      </c>
      <c r="BL115" s="648">
        <f>D115+I115+N115+S115+X115+AC115+AH115+AM115+AR115+AW115+BB115+BG115</f>
        <v>0</v>
      </c>
      <c r="BM115" s="648">
        <f>E115+J115+O115+T115+Y115+AD115+AI115+AN115+AS115+AX115+BC115+BH115</f>
        <v>0</v>
      </c>
      <c r="BN115" s="648">
        <f>F115+K115+P115+U115+Z115+AE115+AJ115+AO115+AT115+AY115+BD115+BI115</f>
        <v>0</v>
      </c>
      <c r="BO115" s="640">
        <f>BK115-BM115+BN115</f>
        <v>0</v>
      </c>
    </row>
    <row r="116" spans="1:67" ht="22.5" customHeight="1" x14ac:dyDescent="0.2">
      <c r="A116" s="646" t="str">
        <f ca="1">Translations!$A$389</f>
        <v>Transfer 2 (MM/DD/YYYY)</v>
      </c>
      <c r="B116" s="636" t="s">
        <v>2644</v>
      </c>
      <c r="C116" s="643"/>
      <c r="D116" s="644"/>
      <c r="E116" s="644"/>
      <c r="F116" s="647">
        <f t="shared" ref="F116:F119" si="601">D116-E116</f>
        <v>0</v>
      </c>
      <c r="G116" s="640">
        <f t="shared" ref="G116:G119" si="602">+C116-E116+F116</f>
        <v>0</v>
      </c>
      <c r="H116" s="643"/>
      <c r="I116" s="644"/>
      <c r="J116" s="644"/>
      <c r="K116" s="647">
        <f t="shared" ref="K116:K119" si="603">I116-J116</f>
        <v>0</v>
      </c>
      <c r="L116" s="640">
        <f t="shared" ref="L116:L119" si="604">G116+H116-J116+K116</f>
        <v>0</v>
      </c>
      <c r="M116" s="643"/>
      <c r="N116" s="644"/>
      <c r="O116" s="644"/>
      <c r="P116" s="647">
        <f t="shared" ref="P116:P119" si="605">N116-O116</f>
        <v>0</v>
      </c>
      <c r="Q116" s="640">
        <f t="shared" ref="Q116:Q119" si="606">L116+M116-O116+P116</f>
        <v>0</v>
      </c>
      <c r="R116" s="643"/>
      <c r="S116" s="644"/>
      <c r="T116" s="644"/>
      <c r="U116" s="647">
        <f t="shared" ref="U116:U119" si="607">S116-T116</f>
        <v>0</v>
      </c>
      <c r="V116" s="640">
        <f t="shared" ref="V116:V119" si="608">Q116+R116-T116+U116</f>
        <v>0</v>
      </c>
      <c r="W116" s="643"/>
      <c r="X116" s="644"/>
      <c r="Y116" s="644"/>
      <c r="Z116" s="647">
        <f t="shared" ref="Z116:Z119" si="609">X116-Y116</f>
        <v>0</v>
      </c>
      <c r="AA116" s="640">
        <f t="shared" ref="AA116:AA119" si="610">V116+W116-Y116+Z116</f>
        <v>0</v>
      </c>
      <c r="AB116" s="643"/>
      <c r="AC116" s="644"/>
      <c r="AD116" s="644"/>
      <c r="AE116" s="647">
        <f t="shared" ref="AE116:AE119" si="611">AC116-AD116</f>
        <v>0</v>
      </c>
      <c r="AF116" s="640">
        <f t="shared" ref="AF116:AF119" si="612">AA116+AB116-AD116+AE116</f>
        <v>0</v>
      </c>
      <c r="AG116" s="643"/>
      <c r="AH116" s="644"/>
      <c r="AI116" s="644"/>
      <c r="AJ116" s="647">
        <f t="shared" ref="AJ116:AJ119" si="613">AH116-AI116</f>
        <v>0</v>
      </c>
      <c r="AK116" s="640">
        <f t="shared" ref="AK116:AK119" si="614">AF116+AG116-AI116+AJ116</f>
        <v>0</v>
      </c>
      <c r="AL116" s="643"/>
      <c r="AM116" s="644"/>
      <c r="AN116" s="644"/>
      <c r="AO116" s="647">
        <f t="shared" ref="AO116:AO119" si="615">AM116-AN116</f>
        <v>0</v>
      </c>
      <c r="AP116" s="640">
        <f t="shared" ref="AP116:AP119" si="616">AK116+AL116-AN116+AO116</f>
        <v>0</v>
      </c>
      <c r="AQ116" s="643"/>
      <c r="AR116" s="644"/>
      <c r="AS116" s="644"/>
      <c r="AT116" s="647">
        <f t="shared" ref="AT116:AT119" si="617">AR116-AS116</f>
        <v>0</v>
      </c>
      <c r="AU116" s="640">
        <f t="shared" ref="AU116:AU119" si="618">AP116+AQ116-AS116+AT116</f>
        <v>0</v>
      </c>
      <c r="AV116" s="643"/>
      <c r="AW116" s="644"/>
      <c r="AX116" s="644"/>
      <c r="AY116" s="647">
        <f t="shared" ref="AY116:AY119" si="619">AW116-AX116</f>
        <v>0</v>
      </c>
      <c r="AZ116" s="640">
        <f t="shared" ref="AZ116:AZ119" si="620">AU116+AV116-AX116+AY116</f>
        <v>0</v>
      </c>
      <c r="BA116" s="643"/>
      <c r="BB116" s="644"/>
      <c r="BC116" s="644"/>
      <c r="BD116" s="647">
        <f t="shared" ref="BD116:BD119" si="621">BB116-BC116</f>
        <v>0</v>
      </c>
      <c r="BE116" s="640">
        <f t="shared" ref="BE116:BE119" si="622">AZ116+BA116-BC116+BD116</f>
        <v>0</v>
      </c>
      <c r="BF116" s="643"/>
      <c r="BG116" s="644"/>
      <c r="BH116" s="644"/>
      <c r="BI116" s="647">
        <f t="shared" ref="BI116:BI119" si="623">BG116-BH116</f>
        <v>0</v>
      </c>
      <c r="BJ116" s="640">
        <f t="shared" ref="BJ116:BJ119" si="624">BE116+BF116-BH116+BI116</f>
        <v>0</v>
      </c>
      <c r="BK116" s="648">
        <f t="shared" ref="BK116:BK119" si="625">C116+H116+M116+R116+W116+AB116+AG116+AL116+AQ116+AV116+BA116+BF116</f>
        <v>0</v>
      </c>
      <c r="BL116" s="648">
        <f t="shared" ref="BL116:BL119" si="626">D116+I116+N116+S116+X116+AC116+AH116+AM116+AR116+AW116+BB116+BG116</f>
        <v>0</v>
      </c>
      <c r="BM116" s="648">
        <f t="shared" ref="BM116:BM119" si="627">E116+J116+O116+T116+Y116+AD116+AI116+AN116+AS116+AX116+BC116+BH116</f>
        <v>0</v>
      </c>
      <c r="BN116" s="648">
        <f t="shared" ref="BN116:BN119" si="628">F116+K116+P116+U116+Z116+AE116+AJ116+AO116+AT116+AY116+BD116+BI116</f>
        <v>0</v>
      </c>
      <c r="BO116" s="640">
        <f t="shared" ref="BO116:BO119" si="629">BK116-BM116+BN116</f>
        <v>0</v>
      </c>
    </row>
    <row r="117" spans="1:67" ht="22.5" customHeight="1" x14ac:dyDescent="0.2">
      <c r="A117" s="646" t="str">
        <f ca="1">Translations!$A$390</f>
        <v>Transfer 3 (MM/DD/YYYY)</v>
      </c>
      <c r="B117" s="636" t="s">
        <v>2644</v>
      </c>
      <c r="C117" s="643"/>
      <c r="D117" s="644"/>
      <c r="E117" s="644"/>
      <c r="F117" s="647">
        <f t="shared" si="601"/>
        <v>0</v>
      </c>
      <c r="G117" s="640">
        <f t="shared" si="602"/>
        <v>0</v>
      </c>
      <c r="H117" s="643"/>
      <c r="I117" s="644"/>
      <c r="J117" s="644"/>
      <c r="K117" s="647">
        <f t="shared" si="603"/>
        <v>0</v>
      </c>
      <c r="L117" s="640">
        <f t="shared" si="604"/>
        <v>0</v>
      </c>
      <c r="M117" s="643"/>
      <c r="N117" s="644"/>
      <c r="O117" s="644"/>
      <c r="P117" s="647">
        <f t="shared" si="605"/>
        <v>0</v>
      </c>
      <c r="Q117" s="640">
        <f t="shared" si="606"/>
        <v>0</v>
      </c>
      <c r="R117" s="643"/>
      <c r="S117" s="644"/>
      <c r="T117" s="644"/>
      <c r="U117" s="647">
        <f t="shared" si="607"/>
        <v>0</v>
      </c>
      <c r="V117" s="640">
        <f t="shared" si="608"/>
        <v>0</v>
      </c>
      <c r="W117" s="643"/>
      <c r="X117" s="644"/>
      <c r="Y117" s="644"/>
      <c r="Z117" s="647">
        <f t="shared" si="609"/>
        <v>0</v>
      </c>
      <c r="AA117" s="640">
        <f t="shared" si="610"/>
        <v>0</v>
      </c>
      <c r="AB117" s="643"/>
      <c r="AC117" s="644"/>
      <c r="AD117" s="644"/>
      <c r="AE117" s="647">
        <f t="shared" si="611"/>
        <v>0</v>
      </c>
      <c r="AF117" s="640">
        <f t="shared" si="612"/>
        <v>0</v>
      </c>
      <c r="AG117" s="643"/>
      <c r="AH117" s="644"/>
      <c r="AI117" s="644"/>
      <c r="AJ117" s="647">
        <f t="shared" si="613"/>
        <v>0</v>
      </c>
      <c r="AK117" s="640">
        <f t="shared" si="614"/>
        <v>0</v>
      </c>
      <c r="AL117" s="643"/>
      <c r="AM117" s="644"/>
      <c r="AN117" s="644"/>
      <c r="AO117" s="647">
        <f t="shared" si="615"/>
        <v>0</v>
      </c>
      <c r="AP117" s="640">
        <f t="shared" si="616"/>
        <v>0</v>
      </c>
      <c r="AQ117" s="643"/>
      <c r="AR117" s="644"/>
      <c r="AS117" s="644"/>
      <c r="AT117" s="647">
        <f t="shared" si="617"/>
        <v>0</v>
      </c>
      <c r="AU117" s="640">
        <f t="shared" si="618"/>
        <v>0</v>
      </c>
      <c r="AV117" s="643"/>
      <c r="AW117" s="644"/>
      <c r="AX117" s="644"/>
      <c r="AY117" s="647">
        <f t="shared" si="619"/>
        <v>0</v>
      </c>
      <c r="AZ117" s="640">
        <f t="shared" si="620"/>
        <v>0</v>
      </c>
      <c r="BA117" s="643"/>
      <c r="BB117" s="644"/>
      <c r="BC117" s="644"/>
      <c r="BD117" s="647">
        <f t="shared" si="621"/>
        <v>0</v>
      </c>
      <c r="BE117" s="640">
        <f t="shared" si="622"/>
        <v>0</v>
      </c>
      <c r="BF117" s="643"/>
      <c r="BG117" s="644"/>
      <c r="BH117" s="644"/>
      <c r="BI117" s="647">
        <f t="shared" si="623"/>
        <v>0</v>
      </c>
      <c r="BJ117" s="640">
        <f t="shared" si="624"/>
        <v>0</v>
      </c>
      <c r="BK117" s="648">
        <f t="shared" si="625"/>
        <v>0</v>
      </c>
      <c r="BL117" s="648">
        <f t="shared" si="626"/>
        <v>0</v>
      </c>
      <c r="BM117" s="648">
        <f t="shared" si="627"/>
        <v>0</v>
      </c>
      <c r="BN117" s="648">
        <f t="shared" si="628"/>
        <v>0</v>
      </c>
      <c r="BO117" s="640">
        <f t="shared" si="629"/>
        <v>0</v>
      </c>
    </row>
    <row r="118" spans="1:67" ht="22.5" customHeight="1" x14ac:dyDescent="0.2">
      <c r="A118" s="646" t="str">
        <f ca="1">Translations!$A$391</f>
        <v>Transfer 4 (MM/DD/YYYY)</v>
      </c>
      <c r="B118" s="636" t="s">
        <v>2644</v>
      </c>
      <c r="C118" s="643"/>
      <c r="D118" s="644"/>
      <c r="E118" s="644"/>
      <c r="F118" s="647">
        <f t="shared" si="601"/>
        <v>0</v>
      </c>
      <c r="G118" s="640">
        <f t="shared" si="602"/>
        <v>0</v>
      </c>
      <c r="H118" s="643"/>
      <c r="I118" s="644"/>
      <c r="J118" s="644"/>
      <c r="K118" s="647">
        <f t="shared" si="603"/>
        <v>0</v>
      </c>
      <c r="L118" s="640">
        <f t="shared" si="604"/>
        <v>0</v>
      </c>
      <c r="M118" s="643"/>
      <c r="N118" s="644"/>
      <c r="O118" s="644"/>
      <c r="P118" s="647">
        <f t="shared" si="605"/>
        <v>0</v>
      </c>
      <c r="Q118" s="640">
        <f t="shared" si="606"/>
        <v>0</v>
      </c>
      <c r="R118" s="643"/>
      <c r="S118" s="644"/>
      <c r="T118" s="644"/>
      <c r="U118" s="647">
        <f t="shared" si="607"/>
        <v>0</v>
      </c>
      <c r="V118" s="640">
        <f t="shared" si="608"/>
        <v>0</v>
      </c>
      <c r="W118" s="643"/>
      <c r="X118" s="644"/>
      <c r="Y118" s="644"/>
      <c r="Z118" s="647">
        <f t="shared" si="609"/>
        <v>0</v>
      </c>
      <c r="AA118" s="640">
        <f t="shared" si="610"/>
        <v>0</v>
      </c>
      <c r="AB118" s="643"/>
      <c r="AC118" s="644"/>
      <c r="AD118" s="644"/>
      <c r="AE118" s="647">
        <f t="shared" si="611"/>
        <v>0</v>
      </c>
      <c r="AF118" s="640">
        <f t="shared" si="612"/>
        <v>0</v>
      </c>
      <c r="AG118" s="643"/>
      <c r="AH118" s="644"/>
      <c r="AI118" s="644"/>
      <c r="AJ118" s="647">
        <f t="shared" si="613"/>
        <v>0</v>
      </c>
      <c r="AK118" s="640">
        <f t="shared" si="614"/>
        <v>0</v>
      </c>
      <c r="AL118" s="643"/>
      <c r="AM118" s="644"/>
      <c r="AN118" s="644"/>
      <c r="AO118" s="647">
        <f t="shared" si="615"/>
        <v>0</v>
      </c>
      <c r="AP118" s="640">
        <f t="shared" si="616"/>
        <v>0</v>
      </c>
      <c r="AQ118" s="643"/>
      <c r="AR118" s="644"/>
      <c r="AS118" s="644"/>
      <c r="AT118" s="647">
        <f t="shared" si="617"/>
        <v>0</v>
      </c>
      <c r="AU118" s="640">
        <f t="shared" si="618"/>
        <v>0</v>
      </c>
      <c r="AV118" s="643"/>
      <c r="AW118" s="644"/>
      <c r="AX118" s="644"/>
      <c r="AY118" s="647">
        <f t="shared" si="619"/>
        <v>0</v>
      </c>
      <c r="AZ118" s="640">
        <f t="shared" si="620"/>
        <v>0</v>
      </c>
      <c r="BA118" s="643"/>
      <c r="BB118" s="644"/>
      <c r="BC118" s="644"/>
      <c r="BD118" s="647">
        <f t="shared" si="621"/>
        <v>0</v>
      </c>
      <c r="BE118" s="640">
        <f t="shared" si="622"/>
        <v>0</v>
      </c>
      <c r="BF118" s="643"/>
      <c r="BG118" s="644"/>
      <c r="BH118" s="644"/>
      <c r="BI118" s="647">
        <f t="shared" si="623"/>
        <v>0</v>
      </c>
      <c r="BJ118" s="640">
        <f t="shared" si="624"/>
        <v>0</v>
      </c>
      <c r="BK118" s="648">
        <f t="shared" si="625"/>
        <v>0</v>
      </c>
      <c r="BL118" s="648">
        <f t="shared" si="626"/>
        <v>0</v>
      </c>
      <c r="BM118" s="648">
        <f t="shared" si="627"/>
        <v>0</v>
      </c>
      <c r="BN118" s="648">
        <f t="shared" si="628"/>
        <v>0</v>
      </c>
      <c r="BO118" s="640">
        <f t="shared" si="629"/>
        <v>0</v>
      </c>
    </row>
    <row r="119" spans="1:67" ht="22.5" customHeight="1" x14ac:dyDescent="0.2">
      <c r="A119" s="646" t="str">
        <f ca="1">Translations!$A$392</f>
        <v>Transfer 5 (MM/DD/YYYY)</v>
      </c>
      <c r="B119" s="636" t="s">
        <v>2644</v>
      </c>
      <c r="C119" s="643"/>
      <c r="D119" s="644"/>
      <c r="E119" s="644"/>
      <c r="F119" s="647">
        <f t="shared" si="601"/>
        <v>0</v>
      </c>
      <c r="G119" s="640">
        <f t="shared" si="602"/>
        <v>0</v>
      </c>
      <c r="H119" s="643"/>
      <c r="I119" s="644"/>
      <c r="J119" s="644"/>
      <c r="K119" s="647">
        <f t="shared" si="603"/>
        <v>0</v>
      </c>
      <c r="L119" s="640">
        <f t="shared" si="604"/>
        <v>0</v>
      </c>
      <c r="M119" s="643"/>
      <c r="N119" s="644"/>
      <c r="O119" s="644"/>
      <c r="P119" s="647">
        <f t="shared" si="605"/>
        <v>0</v>
      </c>
      <c r="Q119" s="640">
        <f t="shared" si="606"/>
        <v>0</v>
      </c>
      <c r="R119" s="643"/>
      <c r="S119" s="644"/>
      <c r="T119" s="644"/>
      <c r="U119" s="647">
        <f t="shared" si="607"/>
        <v>0</v>
      </c>
      <c r="V119" s="640">
        <f t="shared" si="608"/>
        <v>0</v>
      </c>
      <c r="W119" s="643"/>
      <c r="X119" s="644"/>
      <c r="Y119" s="644"/>
      <c r="Z119" s="647">
        <f t="shared" si="609"/>
        <v>0</v>
      </c>
      <c r="AA119" s="640">
        <f t="shared" si="610"/>
        <v>0</v>
      </c>
      <c r="AB119" s="643"/>
      <c r="AC119" s="644"/>
      <c r="AD119" s="644"/>
      <c r="AE119" s="647">
        <f t="shared" si="611"/>
        <v>0</v>
      </c>
      <c r="AF119" s="640">
        <f t="shared" si="612"/>
        <v>0</v>
      </c>
      <c r="AG119" s="643"/>
      <c r="AH119" s="644"/>
      <c r="AI119" s="644"/>
      <c r="AJ119" s="647">
        <f t="shared" si="613"/>
        <v>0</v>
      </c>
      <c r="AK119" s="640">
        <f t="shared" si="614"/>
        <v>0</v>
      </c>
      <c r="AL119" s="643"/>
      <c r="AM119" s="644"/>
      <c r="AN119" s="644"/>
      <c r="AO119" s="647">
        <f t="shared" si="615"/>
        <v>0</v>
      </c>
      <c r="AP119" s="640">
        <f t="shared" si="616"/>
        <v>0</v>
      </c>
      <c r="AQ119" s="643"/>
      <c r="AR119" s="644"/>
      <c r="AS119" s="644"/>
      <c r="AT119" s="647">
        <f t="shared" si="617"/>
        <v>0</v>
      </c>
      <c r="AU119" s="640">
        <f t="shared" si="618"/>
        <v>0</v>
      </c>
      <c r="AV119" s="643"/>
      <c r="AW119" s="644"/>
      <c r="AX119" s="644"/>
      <c r="AY119" s="647">
        <f t="shared" si="619"/>
        <v>0</v>
      </c>
      <c r="AZ119" s="640">
        <f t="shared" si="620"/>
        <v>0</v>
      </c>
      <c r="BA119" s="643"/>
      <c r="BB119" s="644"/>
      <c r="BC119" s="644"/>
      <c r="BD119" s="647">
        <f t="shared" si="621"/>
        <v>0</v>
      </c>
      <c r="BE119" s="640">
        <f t="shared" si="622"/>
        <v>0</v>
      </c>
      <c r="BF119" s="643"/>
      <c r="BG119" s="644"/>
      <c r="BH119" s="644"/>
      <c r="BI119" s="647">
        <f t="shared" si="623"/>
        <v>0</v>
      </c>
      <c r="BJ119" s="640">
        <f t="shared" si="624"/>
        <v>0</v>
      </c>
      <c r="BK119" s="648">
        <f t="shared" si="625"/>
        <v>0</v>
      </c>
      <c r="BL119" s="648">
        <f t="shared" si="626"/>
        <v>0</v>
      </c>
      <c r="BM119" s="648">
        <f t="shared" si="627"/>
        <v>0</v>
      </c>
      <c r="BN119" s="648">
        <f t="shared" si="628"/>
        <v>0</v>
      </c>
      <c r="BO119" s="640">
        <f t="shared" si="629"/>
        <v>0</v>
      </c>
    </row>
    <row r="120" spans="1:67" ht="27" customHeight="1" x14ac:dyDescent="0.2">
      <c r="A120" s="642" t="str">
        <f ca="1">BK28</f>
        <v>Totals</v>
      </c>
      <c r="B120" s="642"/>
      <c r="C120" s="640">
        <f>SUMIFS(C30:C119,$B$30:$B$119,"x")</f>
        <v>0</v>
      </c>
      <c r="D120" s="640">
        <f t="shared" ref="D120:BJ120" si="630">SUMIFS(D30:D119,$B$30:$B$119,"x")</f>
        <v>0</v>
      </c>
      <c r="E120" s="640">
        <f t="shared" si="630"/>
        <v>0</v>
      </c>
      <c r="F120" s="640">
        <f t="shared" si="630"/>
        <v>0</v>
      </c>
      <c r="G120" s="640">
        <f t="shared" si="630"/>
        <v>0</v>
      </c>
      <c r="H120" s="640">
        <f t="shared" si="630"/>
        <v>0</v>
      </c>
      <c r="I120" s="640">
        <f t="shared" si="630"/>
        <v>0</v>
      </c>
      <c r="J120" s="640">
        <f t="shared" si="630"/>
        <v>0</v>
      </c>
      <c r="K120" s="640">
        <f t="shared" si="630"/>
        <v>0</v>
      </c>
      <c r="L120" s="640">
        <f t="shared" si="630"/>
        <v>0</v>
      </c>
      <c r="M120" s="640">
        <f t="shared" si="630"/>
        <v>0</v>
      </c>
      <c r="N120" s="640">
        <f t="shared" si="630"/>
        <v>0</v>
      </c>
      <c r="O120" s="640">
        <f t="shared" si="630"/>
        <v>0</v>
      </c>
      <c r="P120" s="640">
        <f t="shared" si="630"/>
        <v>0</v>
      </c>
      <c r="Q120" s="640">
        <f t="shared" si="630"/>
        <v>0</v>
      </c>
      <c r="R120" s="640">
        <f t="shared" si="630"/>
        <v>0</v>
      </c>
      <c r="S120" s="640">
        <f t="shared" si="630"/>
        <v>0</v>
      </c>
      <c r="T120" s="640">
        <f t="shared" si="630"/>
        <v>0</v>
      </c>
      <c r="U120" s="640">
        <f t="shared" si="630"/>
        <v>0</v>
      </c>
      <c r="V120" s="640">
        <f t="shared" si="630"/>
        <v>0</v>
      </c>
      <c r="W120" s="640">
        <f t="shared" si="630"/>
        <v>0</v>
      </c>
      <c r="X120" s="640">
        <f t="shared" si="630"/>
        <v>0</v>
      </c>
      <c r="Y120" s="640">
        <f t="shared" si="630"/>
        <v>0</v>
      </c>
      <c r="Z120" s="640">
        <f t="shared" si="630"/>
        <v>0</v>
      </c>
      <c r="AA120" s="640">
        <f t="shared" si="630"/>
        <v>0</v>
      </c>
      <c r="AB120" s="640">
        <f t="shared" si="630"/>
        <v>0</v>
      </c>
      <c r="AC120" s="640">
        <f t="shared" si="630"/>
        <v>0</v>
      </c>
      <c r="AD120" s="640">
        <f t="shared" si="630"/>
        <v>0</v>
      </c>
      <c r="AE120" s="640">
        <f t="shared" si="630"/>
        <v>0</v>
      </c>
      <c r="AF120" s="640">
        <f t="shared" si="630"/>
        <v>0</v>
      </c>
      <c r="AG120" s="640">
        <f t="shared" si="630"/>
        <v>0</v>
      </c>
      <c r="AH120" s="640">
        <f t="shared" si="630"/>
        <v>0</v>
      </c>
      <c r="AI120" s="640">
        <f t="shared" si="630"/>
        <v>0</v>
      </c>
      <c r="AJ120" s="640">
        <f t="shared" si="630"/>
        <v>0</v>
      </c>
      <c r="AK120" s="640">
        <f t="shared" si="630"/>
        <v>0</v>
      </c>
      <c r="AL120" s="640">
        <f t="shared" si="630"/>
        <v>0</v>
      </c>
      <c r="AM120" s="640">
        <f t="shared" si="630"/>
        <v>0</v>
      </c>
      <c r="AN120" s="640">
        <f t="shared" si="630"/>
        <v>0</v>
      </c>
      <c r="AO120" s="640">
        <f t="shared" si="630"/>
        <v>0</v>
      </c>
      <c r="AP120" s="640">
        <f t="shared" si="630"/>
        <v>0</v>
      </c>
      <c r="AQ120" s="640">
        <f t="shared" si="630"/>
        <v>0</v>
      </c>
      <c r="AR120" s="640">
        <f t="shared" si="630"/>
        <v>0</v>
      </c>
      <c r="AS120" s="640">
        <f t="shared" si="630"/>
        <v>0</v>
      </c>
      <c r="AT120" s="640">
        <f t="shared" si="630"/>
        <v>0</v>
      </c>
      <c r="AU120" s="640">
        <f t="shared" si="630"/>
        <v>0</v>
      </c>
      <c r="AV120" s="640">
        <f t="shared" si="630"/>
        <v>0</v>
      </c>
      <c r="AW120" s="640">
        <f t="shared" si="630"/>
        <v>0</v>
      </c>
      <c r="AX120" s="640">
        <f t="shared" si="630"/>
        <v>0</v>
      </c>
      <c r="AY120" s="640">
        <f t="shared" si="630"/>
        <v>0</v>
      </c>
      <c r="AZ120" s="640">
        <f t="shared" si="630"/>
        <v>0</v>
      </c>
      <c r="BA120" s="640">
        <f t="shared" si="630"/>
        <v>0</v>
      </c>
      <c r="BB120" s="640">
        <f t="shared" si="630"/>
        <v>0</v>
      </c>
      <c r="BC120" s="640">
        <f t="shared" si="630"/>
        <v>0</v>
      </c>
      <c r="BD120" s="640">
        <f t="shared" si="630"/>
        <v>0</v>
      </c>
      <c r="BE120" s="640">
        <f t="shared" si="630"/>
        <v>0</v>
      </c>
      <c r="BF120" s="640">
        <f t="shared" si="630"/>
        <v>0</v>
      </c>
      <c r="BG120" s="640">
        <f t="shared" si="630"/>
        <v>0</v>
      </c>
      <c r="BH120" s="640">
        <f t="shared" si="630"/>
        <v>0</v>
      </c>
      <c r="BI120" s="640">
        <f t="shared" si="630"/>
        <v>0</v>
      </c>
      <c r="BJ120" s="640">
        <f t="shared" si="630"/>
        <v>0</v>
      </c>
      <c r="BK120" s="640">
        <f t="shared" ref="BK120" si="631">SUMIFS(BK30:BK119,$B$30:$B$119,"x")</f>
        <v>0</v>
      </c>
      <c r="BL120" s="640">
        <f t="shared" ref="BL120" si="632">SUMIFS(BL30:BL119,$B$30:$B$119,"x")</f>
        <v>0</v>
      </c>
      <c r="BM120" s="640">
        <f t="shared" ref="BM120" si="633">SUMIFS(BM30:BM119,$B$30:$B$119,"x")</f>
        <v>0</v>
      </c>
      <c r="BN120" s="640">
        <f t="shared" ref="BN120" si="634">SUMIFS(BN30:BN119,$B$30:$B$119,"x")</f>
        <v>0</v>
      </c>
      <c r="BO120" s="640">
        <f t="shared" ref="BO120" si="635">SUMIFS(BO30:BO119,$B$30:$B$119,"x")</f>
        <v>0</v>
      </c>
    </row>
  </sheetData>
  <mergeCells count="22">
    <mergeCell ref="W28:AA28"/>
    <mergeCell ref="BK28:BO28"/>
    <mergeCell ref="C18:J18"/>
    <mergeCell ref="C28:G28"/>
    <mergeCell ref="H28:L28"/>
    <mergeCell ref="M28:Q28"/>
    <mergeCell ref="R28:V28"/>
    <mergeCell ref="BA28:BE28"/>
    <mergeCell ref="BF28:BJ28"/>
    <mergeCell ref="AB28:AF28"/>
    <mergeCell ref="AG28:AK28"/>
    <mergeCell ref="AL28:AP28"/>
    <mergeCell ref="AQ28:AU28"/>
    <mergeCell ref="AV28:AZ28"/>
    <mergeCell ref="A8:D8"/>
    <mergeCell ref="A9:D16"/>
    <mergeCell ref="D2:J2"/>
    <mergeCell ref="D3:J3"/>
    <mergeCell ref="D4:J4"/>
    <mergeCell ref="D5:J5"/>
    <mergeCell ref="G8:J8"/>
    <mergeCell ref="G9:J11"/>
  </mergeCells>
  <pageMargins left="0.7" right="0.7" top="0.75" bottom="0.75" header="0.3" footer="0.3"/>
  <pageSetup orientation="portrait" verticalDpi="300" r:id="rId1"/>
  <ignoredErrors>
    <ignoredError sqref="A30:A35 A36:A120" unlockedFormula="1"/>
    <ignoredError sqref="G36:BO119" formula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AK40"/>
  <sheetViews>
    <sheetView showGridLines="0" defaultGridColor="0" topLeftCell="A4" colorId="55" zoomScale="70" zoomScaleNormal="70" zoomScalePageLayoutView="60" workbookViewId="0"/>
  </sheetViews>
  <sheetFormatPr baseColWidth="10" defaultColWidth="11.42578125" defaultRowHeight="12.75" x14ac:dyDescent="0.2"/>
  <cols>
    <col min="1" max="1" width="3.42578125" style="1" customWidth="1"/>
    <col min="2" max="2" width="10.85546875" style="1" hidden="1" customWidth="1"/>
    <col min="3" max="3" width="6.85546875" style="1" hidden="1" customWidth="1"/>
    <col min="4" max="4" width="9.7109375" style="1" customWidth="1"/>
    <col min="5" max="6" width="6.85546875" style="1" customWidth="1"/>
    <col min="7" max="7" width="11" style="1" customWidth="1"/>
    <col min="8" max="8" width="16" style="1" customWidth="1"/>
    <col min="9" max="9" width="1.28515625" style="1" customWidth="1"/>
    <col min="10" max="10" width="12.5703125" style="1" customWidth="1"/>
    <col min="11" max="12" width="8.7109375" style="1" customWidth="1"/>
    <col min="13" max="13" width="12.7109375" style="1" customWidth="1"/>
    <col min="14" max="14" width="8.7109375" style="1" customWidth="1"/>
    <col min="15" max="15" width="12.7109375" style="1" customWidth="1"/>
    <col min="16" max="16" width="8.7109375" style="1" customWidth="1"/>
    <col min="17" max="17" width="12.7109375" style="1" customWidth="1"/>
    <col min="18" max="18" width="8.7109375" style="1" customWidth="1"/>
    <col min="19" max="19" width="12.7109375" style="1" customWidth="1"/>
    <col min="20" max="20" width="8.7109375" style="1" customWidth="1"/>
    <col min="21" max="21" width="12.7109375" style="1" customWidth="1"/>
    <col min="22" max="22" width="8.7109375" style="1" customWidth="1"/>
    <col min="23" max="23" width="12.7109375" style="1" customWidth="1"/>
    <col min="24" max="24" width="8.7109375" style="1" customWidth="1"/>
    <col min="25" max="25" width="12.7109375" style="1" customWidth="1"/>
    <col min="26" max="26" width="8.7109375" style="1" customWidth="1"/>
    <col min="27" max="27" width="12.7109375" style="1" customWidth="1"/>
    <col min="28" max="28" width="8.7109375" style="1" customWidth="1"/>
    <col min="29" max="29" width="12.7109375" style="1" customWidth="1"/>
    <col min="30" max="30" width="8.7109375" style="1" customWidth="1"/>
    <col min="31" max="31" width="12.7109375" style="1" customWidth="1"/>
    <col min="32" max="32" width="8.7109375" style="1" customWidth="1"/>
    <col min="33" max="33" width="12.7109375" style="1" customWidth="1"/>
    <col min="34" max="34" width="8.7109375" style="1" customWidth="1"/>
    <col min="35" max="35" width="12.7109375" style="1" customWidth="1"/>
    <col min="36" max="36" width="8.7109375" style="1" customWidth="1"/>
    <col min="37" max="37" width="15.5703125" style="1" customWidth="1"/>
    <col min="38" max="16384" width="11.42578125" style="1"/>
  </cols>
  <sheetData>
    <row r="1" spans="1:34" ht="5.25" customHeight="1" x14ac:dyDescent="0.25">
      <c r="A1"/>
    </row>
    <row r="2" spans="1:34" ht="15" customHeight="1" x14ac:dyDescent="0.25">
      <c r="A2" s="1" t="s">
        <v>389</v>
      </c>
      <c r="H2" s="788" t="str">
        <f ca="1">Translations!A80</f>
        <v>SR Management Tool</v>
      </c>
      <c r="I2" s="788"/>
      <c r="J2" s="788"/>
      <c r="K2" s="788"/>
      <c r="L2" s="788"/>
      <c r="M2" s="788"/>
      <c r="N2" s="788"/>
      <c r="O2" s="788"/>
      <c r="P2" s="788"/>
      <c r="Q2" s="788"/>
      <c r="R2" s="788"/>
      <c r="S2" s="788"/>
      <c r="T2" s="788"/>
      <c r="U2" s="788"/>
      <c r="AH2" s="84"/>
    </row>
    <row r="3" spans="1:34" ht="15" customHeight="1" x14ac:dyDescent="0.2">
      <c r="H3" s="789" t="str">
        <f>Setup!H11</f>
        <v>Direct Gender Partnership (DGP)</v>
      </c>
      <c r="I3" s="789"/>
      <c r="J3" s="789"/>
      <c r="K3" s="789"/>
      <c r="L3" s="789"/>
      <c r="M3" s="789"/>
      <c r="N3" s="789"/>
      <c r="O3" s="789"/>
      <c r="P3" s="789"/>
      <c r="Q3" s="789"/>
      <c r="R3" s="789"/>
      <c r="S3" s="789"/>
      <c r="T3" s="789"/>
      <c r="U3" s="789"/>
      <c r="AH3" s="86"/>
    </row>
    <row r="4" spans="1:34" ht="15" customHeight="1" x14ac:dyDescent="0.2">
      <c r="H4" s="789" t="str">
        <f xml:space="preserve"> Setup!H14 &amp; "  (" &amp; Setup!H13 &amp; ")"&amp; "  (" &amp; Setup!H15 &amp; ")"</f>
        <v>DMR-202-G01-H-00  (January  2016 - December 2016)  (HIV / AIDS)</v>
      </c>
      <c r="I4" s="789"/>
      <c r="J4" s="789"/>
      <c r="K4" s="789"/>
      <c r="L4" s="789"/>
      <c r="M4" s="789"/>
      <c r="N4" s="789"/>
      <c r="O4" s="789"/>
      <c r="P4" s="789"/>
      <c r="Q4" s="789"/>
      <c r="R4" s="789"/>
      <c r="S4" s="789"/>
      <c r="T4" s="789"/>
      <c r="U4" s="789"/>
      <c r="AH4" s="86"/>
    </row>
    <row r="5" spans="1:34" ht="18" customHeight="1" x14ac:dyDescent="0.2">
      <c r="H5" s="986" t="str">
        <f ca="1">Setup!AE9&amp; "  (" &amp; Setup!H16 &amp; ")"</f>
        <v>SR data consolidation template  ($ - USD)</v>
      </c>
      <c r="I5" s="986"/>
      <c r="J5" s="986"/>
      <c r="K5" s="986"/>
      <c r="L5" s="986"/>
      <c r="M5" s="986"/>
      <c r="N5" s="986"/>
      <c r="O5" s="986"/>
      <c r="P5" s="986"/>
      <c r="Q5" s="986"/>
      <c r="R5" s="986"/>
      <c r="S5" s="986"/>
      <c r="T5" s="986"/>
      <c r="U5" s="986"/>
      <c r="AH5" s="87"/>
    </row>
    <row r="6" spans="1:34" ht="18" customHeight="1" x14ac:dyDescent="0.2">
      <c r="K6" s="62"/>
      <c r="L6" s="62"/>
      <c r="M6" s="62"/>
      <c r="N6" s="62"/>
      <c r="O6" s="62"/>
      <c r="P6" s="62"/>
    </row>
    <row r="7" spans="1:34" ht="20.25" customHeight="1" x14ac:dyDescent="0.2">
      <c r="A7" s="209" t="str">
        <f ca="1">Setup!G19</f>
        <v>Details of programatic indicators</v>
      </c>
      <c r="B7" s="23"/>
      <c r="C7" s="23"/>
      <c r="D7" s="23"/>
      <c r="E7" s="23"/>
      <c r="F7" s="23"/>
      <c r="G7" s="23"/>
      <c r="H7" s="23"/>
      <c r="I7" s="23"/>
      <c r="J7" s="23"/>
      <c r="K7" s="24"/>
      <c r="L7" s="25"/>
      <c r="N7" s="885" t="str">
        <f ca="1">Setup!G17</f>
        <v>Key population</v>
      </c>
      <c r="O7" s="886"/>
      <c r="P7" s="886"/>
      <c r="Q7" s="886"/>
      <c r="R7" s="886"/>
      <c r="S7" s="886"/>
      <c r="T7" s="886"/>
      <c r="U7" s="886"/>
      <c r="V7" s="887"/>
    </row>
    <row r="8" spans="1:34" ht="13.5" customHeight="1" x14ac:dyDescent="0.2">
      <c r="A8" s="792" t="str">
        <f>Setup!H19</f>
        <v xml:space="preserve"># PLHIV that initiated ARV with CD4 count &lt;200
# new HIV+ enrolled in care services 
# aged 10-24 yrs reached by HIV life skills ed. in school </v>
      </c>
      <c r="B8" s="793"/>
      <c r="C8" s="793"/>
      <c r="D8" s="793"/>
      <c r="E8" s="793"/>
      <c r="F8" s="793"/>
      <c r="G8" s="793"/>
      <c r="H8" s="793"/>
      <c r="I8" s="793"/>
      <c r="J8" s="793"/>
      <c r="K8" s="793"/>
      <c r="L8" s="794"/>
      <c r="N8" s="888" t="str">
        <f>Setup!H17</f>
        <v>Sex Workers - Migrants - Women</v>
      </c>
      <c r="O8" s="889"/>
      <c r="P8" s="889"/>
      <c r="Q8" s="889"/>
      <c r="R8" s="889"/>
      <c r="S8" s="889"/>
      <c r="T8" s="889"/>
      <c r="U8" s="889"/>
      <c r="V8" s="890"/>
    </row>
    <row r="9" spans="1:34" ht="17.25" customHeight="1" x14ac:dyDescent="0.2">
      <c r="A9" s="795"/>
      <c r="B9" s="796"/>
      <c r="C9" s="796"/>
      <c r="D9" s="796"/>
      <c r="E9" s="796"/>
      <c r="F9" s="796"/>
      <c r="G9" s="796"/>
      <c r="H9" s="796"/>
      <c r="I9" s="796"/>
      <c r="J9" s="796"/>
      <c r="K9" s="796"/>
      <c r="L9" s="797"/>
      <c r="N9" s="888"/>
      <c r="O9" s="889"/>
      <c r="P9" s="889"/>
      <c r="Q9" s="889"/>
      <c r="R9" s="889"/>
      <c r="S9" s="889"/>
      <c r="T9" s="889"/>
      <c r="U9" s="889"/>
      <c r="V9" s="890"/>
    </row>
    <row r="10" spans="1:34" ht="13.5" customHeight="1" x14ac:dyDescent="0.2">
      <c r="A10" s="795"/>
      <c r="B10" s="796"/>
      <c r="C10" s="796"/>
      <c r="D10" s="796"/>
      <c r="E10" s="796"/>
      <c r="F10" s="796"/>
      <c r="G10" s="796"/>
      <c r="H10" s="796"/>
      <c r="I10" s="796"/>
      <c r="J10" s="796"/>
      <c r="K10" s="796"/>
      <c r="L10" s="797"/>
    </row>
    <row r="11" spans="1:34" ht="19.5" customHeight="1" x14ac:dyDescent="0.2">
      <c r="A11" s="795"/>
      <c r="B11" s="796"/>
      <c r="C11" s="796"/>
      <c r="D11" s="796"/>
      <c r="E11" s="796"/>
      <c r="F11" s="796"/>
      <c r="G11" s="796"/>
      <c r="H11" s="796"/>
      <c r="I11" s="796"/>
      <c r="J11" s="796"/>
      <c r="K11" s="796"/>
      <c r="L11" s="797"/>
      <c r="N11" s="64"/>
      <c r="O11" s="64"/>
      <c r="P11" s="38"/>
      <c r="Q11" s="63"/>
      <c r="R11" s="85"/>
      <c r="S11" s="85"/>
      <c r="T11" s="65"/>
      <c r="U11" s="65"/>
      <c r="V11" s="65"/>
      <c r="AH11" s="85"/>
    </row>
    <row r="12" spans="1:34" ht="13.5" customHeight="1" x14ac:dyDescent="0.2">
      <c r="A12" s="795"/>
      <c r="B12" s="796"/>
      <c r="C12" s="796"/>
      <c r="D12" s="796"/>
      <c r="E12" s="796"/>
      <c r="F12" s="796"/>
      <c r="G12" s="796"/>
      <c r="H12" s="796"/>
      <c r="I12" s="796"/>
      <c r="J12" s="796"/>
      <c r="K12" s="796"/>
      <c r="L12" s="797"/>
      <c r="N12" s="802"/>
      <c r="O12" s="802"/>
      <c r="P12" s="38"/>
      <c r="Q12" s="891"/>
      <c r="R12" s="891"/>
      <c r="S12" s="891"/>
      <c r="T12" s="891"/>
      <c r="U12" s="891"/>
      <c r="V12" s="891"/>
    </row>
    <row r="13" spans="1:34" ht="13.5" customHeight="1" x14ac:dyDescent="0.2">
      <c r="A13" s="795"/>
      <c r="B13" s="796"/>
      <c r="C13" s="796"/>
      <c r="D13" s="796"/>
      <c r="E13" s="796"/>
      <c r="F13" s="796"/>
      <c r="G13" s="796"/>
      <c r="H13" s="796"/>
      <c r="I13" s="796"/>
      <c r="J13" s="796"/>
      <c r="K13" s="796"/>
      <c r="L13" s="797"/>
      <c r="N13" s="802"/>
      <c r="O13" s="802"/>
      <c r="P13" s="38"/>
      <c r="Q13" s="891"/>
      <c r="R13" s="891"/>
      <c r="S13" s="891"/>
      <c r="T13" s="891"/>
      <c r="U13" s="891"/>
      <c r="V13" s="891"/>
    </row>
    <row r="14" spans="1:34" ht="13.5" customHeight="1" x14ac:dyDescent="0.2">
      <c r="A14" s="795"/>
      <c r="B14" s="796"/>
      <c r="C14" s="796"/>
      <c r="D14" s="796"/>
      <c r="E14" s="796"/>
      <c r="F14" s="796"/>
      <c r="G14" s="796"/>
      <c r="H14" s="796"/>
      <c r="I14" s="796"/>
      <c r="J14" s="796"/>
      <c r="K14" s="796"/>
      <c r="L14" s="797"/>
    </row>
    <row r="15" spans="1:34" ht="21.75" customHeight="1" x14ac:dyDescent="0.2">
      <c r="A15" s="795"/>
      <c r="B15" s="796"/>
      <c r="C15" s="796"/>
      <c r="D15" s="796"/>
      <c r="E15" s="796"/>
      <c r="F15" s="796"/>
      <c r="G15" s="796"/>
      <c r="H15" s="796"/>
      <c r="I15" s="796"/>
      <c r="J15" s="796"/>
      <c r="K15" s="796"/>
      <c r="L15" s="797"/>
      <c r="M15" s="804"/>
      <c r="N15" s="804"/>
      <c r="O15" s="804"/>
      <c r="P15" s="804"/>
      <c r="Q15" s="778"/>
      <c r="R15" s="778"/>
      <c r="S15" s="778"/>
      <c r="T15" s="778"/>
    </row>
    <row r="16" spans="1:34" ht="13.5" customHeight="1" x14ac:dyDescent="0.2">
      <c r="A16" s="795"/>
      <c r="B16" s="796"/>
      <c r="C16" s="796"/>
      <c r="D16" s="796"/>
      <c r="E16" s="796"/>
      <c r="F16" s="796"/>
      <c r="G16" s="796"/>
      <c r="H16" s="796"/>
      <c r="I16" s="796"/>
      <c r="J16" s="796"/>
      <c r="K16" s="796"/>
      <c r="L16" s="797"/>
      <c r="M16" s="804"/>
      <c r="N16" s="804"/>
      <c r="O16" s="804"/>
      <c r="P16" s="804"/>
      <c r="Q16" s="805"/>
      <c r="R16" s="805"/>
      <c r="S16" s="805"/>
      <c r="T16" s="805"/>
    </row>
    <row r="17" spans="1:37" ht="13.5" customHeight="1" x14ac:dyDescent="0.2">
      <c r="A17" s="798"/>
      <c r="B17" s="799"/>
      <c r="C17" s="799"/>
      <c r="D17" s="799"/>
      <c r="E17" s="799"/>
      <c r="F17" s="799"/>
      <c r="G17" s="799"/>
      <c r="H17" s="799"/>
      <c r="I17" s="799"/>
      <c r="J17" s="799"/>
      <c r="K17" s="799"/>
      <c r="L17" s="800"/>
      <c r="M17" s="804"/>
      <c r="N17" s="804"/>
      <c r="O17" s="804"/>
      <c r="P17" s="804"/>
      <c r="Q17" s="805"/>
      <c r="R17" s="805"/>
      <c r="S17" s="805"/>
      <c r="T17" s="805"/>
    </row>
    <row r="18" spans="1:37" ht="12" customHeight="1" x14ac:dyDescent="0.2"/>
    <row r="19" spans="1:37" ht="6" customHeight="1" x14ac:dyDescent="0.2"/>
    <row r="20" spans="1:37" ht="24" customHeight="1" x14ac:dyDescent="0.2">
      <c r="D20" s="1082" t="s">
        <v>2801</v>
      </c>
      <c r="E20" s="1082" t="str">
        <f ca="1">Translations!A160</f>
        <v>Programmatic indicators…</v>
      </c>
      <c r="F20" s="1082"/>
      <c r="G20" s="1082"/>
      <c r="H20" s="1082"/>
      <c r="I20" s="1082"/>
      <c r="J20" s="1082"/>
      <c r="K20" s="1082"/>
      <c r="L20" s="1078" t="str">
        <f ca="1">Translations!$A$411</f>
        <v>Quarter 1</v>
      </c>
      <c r="M20" s="1078"/>
      <c r="N20" s="1078" t="str">
        <f ca="1">Translations!$A$412</f>
        <v>Quarter 2</v>
      </c>
      <c r="O20" s="1078"/>
      <c r="P20" s="1078" t="str">
        <f ca="1">Translations!$A$413</f>
        <v>Quarter 3</v>
      </c>
      <c r="Q20" s="1078"/>
      <c r="R20" s="1078" t="str">
        <f ca="1">Translations!$A$414</f>
        <v>Quarter 4</v>
      </c>
      <c r="S20" s="1078"/>
      <c r="T20" s="1078" t="str">
        <f ca="1">Translations!$A$415</f>
        <v>Quarter 5</v>
      </c>
      <c r="U20" s="1078"/>
      <c r="V20" s="1078" t="str">
        <f ca="1">Translations!$A$416</f>
        <v>Quarter 6</v>
      </c>
      <c r="W20" s="1078"/>
      <c r="X20" s="1078" t="str">
        <f ca="1">Translations!$A$417</f>
        <v>Quarter 7</v>
      </c>
      <c r="Y20" s="1078"/>
      <c r="Z20" s="1078" t="str">
        <f ca="1">Translations!$A$418</f>
        <v>Quarter 8</v>
      </c>
      <c r="AA20" s="1078"/>
      <c r="AB20" s="1078" t="str">
        <f ca="1">Translations!$A$419</f>
        <v>Quarter 9</v>
      </c>
      <c r="AC20" s="1078"/>
      <c r="AD20" s="1078" t="str">
        <f ca="1">Translations!$A$420</f>
        <v>Quarter 10</v>
      </c>
      <c r="AE20" s="1078"/>
      <c r="AF20" s="1078" t="str">
        <f ca="1">Translations!$A$421</f>
        <v>Quarter 11</v>
      </c>
      <c r="AG20" s="1078"/>
      <c r="AH20" s="1078" t="str">
        <f ca="1">Translations!$A$422</f>
        <v>Quarter 12</v>
      </c>
      <c r="AI20" s="1078"/>
      <c r="AJ20" s="1078" t="str">
        <f ca="1">Translations!A109</f>
        <v>Totals</v>
      </c>
      <c r="AK20" s="1078"/>
    </row>
    <row r="21" spans="1:37" ht="24.75" customHeight="1" x14ac:dyDescent="0.2">
      <c r="D21" s="1083"/>
      <c r="E21" s="1083" t="str">
        <f ca="1">Translations!A410</f>
        <v>Activities</v>
      </c>
      <c r="F21" s="1083"/>
      <c r="G21" s="1083"/>
      <c r="H21" s="1083"/>
      <c r="I21" s="1083"/>
      <c r="J21" s="1083"/>
      <c r="K21" s="1083"/>
      <c r="L21" s="668" t="str">
        <f ca="1">Translations!$A$94</f>
        <v>Target</v>
      </c>
      <c r="M21" s="668" t="str">
        <f ca="1">Translations!$A$95</f>
        <v>Budget</v>
      </c>
      <c r="N21" s="668" t="str">
        <f ca="1">Translations!$A$94</f>
        <v>Target</v>
      </c>
      <c r="O21" s="668" t="str">
        <f ca="1">Translations!$A$95</f>
        <v>Budget</v>
      </c>
      <c r="P21" s="668" t="str">
        <f ca="1">Translations!$A$94</f>
        <v>Target</v>
      </c>
      <c r="Q21" s="668" t="str">
        <f ca="1">Translations!$A$95</f>
        <v>Budget</v>
      </c>
      <c r="R21" s="668" t="str">
        <f ca="1">Translations!$A$94</f>
        <v>Target</v>
      </c>
      <c r="S21" s="668" t="str">
        <f ca="1">Translations!$A$95</f>
        <v>Budget</v>
      </c>
      <c r="T21" s="668" t="str">
        <f ca="1">Translations!$A$94</f>
        <v>Target</v>
      </c>
      <c r="U21" s="668" t="str">
        <f ca="1">Translations!$A$95</f>
        <v>Budget</v>
      </c>
      <c r="V21" s="668" t="str">
        <f ca="1">Translations!$A$94</f>
        <v>Target</v>
      </c>
      <c r="W21" s="668" t="str">
        <f ca="1">Translations!$A$95</f>
        <v>Budget</v>
      </c>
      <c r="X21" s="668" t="str">
        <f ca="1">Translations!$A$94</f>
        <v>Target</v>
      </c>
      <c r="Y21" s="668" t="str">
        <f ca="1">Translations!$A$95</f>
        <v>Budget</v>
      </c>
      <c r="Z21" s="668" t="str">
        <f ca="1">Translations!$A$94</f>
        <v>Target</v>
      </c>
      <c r="AA21" s="668" t="str">
        <f ca="1">Translations!$A$95</f>
        <v>Budget</v>
      </c>
      <c r="AB21" s="668" t="str">
        <f ca="1">Translations!$A$94</f>
        <v>Target</v>
      </c>
      <c r="AC21" s="668" t="str">
        <f ca="1">Translations!$A$95</f>
        <v>Budget</v>
      </c>
      <c r="AD21" s="668" t="str">
        <f ca="1">Translations!$A$94</f>
        <v>Target</v>
      </c>
      <c r="AE21" s="668" t="str">
        <f ca="1">Translations!$A$95</f>
        <v>Budget</v>
      </c>
      <c r="AF21" s="668" t="str">
        <f ca="1">Translations!$A$94</f>
        <v>Target</v>
      </c>
      <c r="AG21" s="668" t="str">
        <f ca="1">Translations!$A$95</f>
        <v>Budget</v>
      </c>
      <c r="AH21" s="668" t="str">
        <f ca="1">Translations!$A$94</f>
        <v>Target</v>
      </c>
      <c r="AI21" s="668" t="str">
        <f ca="1">Translations!$A$95</f>
        <v>Budget</v>
      </c>
      <c r="AJ21" s="668" t="str">
        <f ca="1">Translations!$A$94</f>
        <v>Target</v>
      </c>
      <c r="AK21" s="668" t="str">
        <f ca="1">Translations!$A$95</f>
        <v>Budget</v>
      </c>
    </row>
    <row r="22" spans="1:37" ht="6" customHeight="1" x14ac:dyDescent="0.2"/>
    <row r="23" spans="1:37" ht="33" customHeight="1" x14ac:dyDescent="0.2">
      <c r="D23" s="670"/>
      <c r="E23" s="1079"/>
      <c r="F23" s="1080"/>
      <c r="G23" s="1080"/>
      <c r="H23" s="1080"/>
      <c r="I23" s="1080"/>
      <c r="J23" s="1080"/>
      <c r="K23" s="1081"/>
      <c r="L23" s="671"/>
      <c r="M23" s="672"/>
      <c r="N23" s="671"/>
      <c r="O23" s="672"/>
      <c r="P23" s="671"/>
      <c r="Q23" s="672"/>
      <c r="R23" s="671"/>
      <c r="S23" s="672"/>
      <c r="T23" s="671"/>
      <c r="U23" s="672"/>
      <c r="V23" s="671"/>
      <c r="W23" s="672"/>
      <c r="X23" s="671"/>
      <c r="Y23" s="672"/>
      <c r="Z23" s="671"/>
      <c r="AA23" s="672"/>
      <c r="AB23" s="671"/>
      <c r="AC23" s="672"/>
      <c r="AD23" s="671"/>
      <c r="AE23" s="672"/>
      <c r="AF23" s="671"/>
      <c r="AG23" s="672"/>
      <c r="AH23" s="671"/>
      <c r="AI23" s="672"/>
      <c r="AJ23" s="669">
        <f t="shared" ref="AJ23:AJ38" si="0">L23+N23+P23+R23+T23+V23+X23+Z23+AB23+AD23+AF23+AH23</f>
        <v>0</v>
      </c>
      <c r="AK23" s="669">
        <f t="shared" ref="AK23:AK38" si="1">M23+O23+Q23+S23+U23+W23+Y23+AA23+AC23+AE23+AG23+AI23</f>
        <v>0</v>
      </c>
    </row>
    <row r="24" spans="1:37" ht="33" customHeight="1" x14ac:dyDescent="0.2">
      <c r="D24" s="673"/>
      <c r="E24" s="1084"/>
      <c r="F24" s="1085"/>
      <c r="G24" s="1085"/>
      <c r="H24" s="1085"/>
      <c r="I24" s="1085"/>
      <c r="J24" s="1085"/>
      <c r="K24" s="1086"/>
      <c r="L24" s="674"/>
      <c r="M24" s="675"/>
      <c r="N24" s="674"/>
      <c r="O24" s="675"/>
      <c r="P24" s="674"/>
      <c r="Q24" s="675"/>
      <c r="R24" s="674"/>
      <c r="S24" s="675"/>
      <c r="T24" s="674"/>
      <c r="U24" s="675"/>
      <c r="V24" s="674"/>
      <c r="W24" s="675"/>
      <c r="X24" s="674"/>
      <c r="Y24" s="675"/>
      <c r="Z24" s="674"/>
      <c r="AA24" s="675"/>
      <c r="AB24" s="674"/>
      <c r="AC24" s="675"/>
      <c r="AD24" s="674"/>
      <c r="AE24" s="675"/>
      <c r="AF24" s="674"/>
      <c r="AG24" s="675"/>
      <c r="AH24" s="674"/>
      <c r="AI24" s="675"/>
      <c r="AJ24" s="669">
        <f t="shared" si="0"/>
        <v>0</v>
      </c>
      <c r="AK24" s="669">
        <f t="shared" si="1"/>
        <v>0</v>
      </c>
    </row>
    <row r="25" spans="1:37" ht="33" customHeight="1" x14ac:dyDescent="0.2">
      <c r="D25" s="673"/>
      <c r="E25" s="1084"/>
      <c r="F25" s="1085"/>
      <c r="G25" s="1085"/>
      <c r="H25" s="1085"/>
      <c r="I25" s="1085"/>
      <c r="J25" s="1085"/>
      <c r="K25" s="1086"/>
      <c r="L25" s="674"/>
      <c r="M25" s="675"/>
      <c r="N25" s="674"/>
      <c r="O25" s="675"/>
      <c r="P25" s="674"/>
      <c r="Q25" s="675"/>
      <c r="R25" s="674"/>
      <c r="S25" s="675"/>
      <c r="T25" s="674"/>
      <c r="U25" s="675"/>
      <c r="V25" s="674"/>
      <c r="W25" s="675"/>
      <c r="X25" s="674"/>
      <c r="Y25" s="675"/>
      <c r="Z25" s="674"/>
      <c r="AA25" s="675"/>
      <c r="AB25" s="674"/>
      <c r="AC25" s="675"/>
      <c r="AD25" s="674"/>
      <c r="AE25" s="675"/>
      <c r="AF25" s="674"/>
      <c r="AG25" s="675"/>
      <c r="AH25" s="674"/>
      <c r="AI25" s="675"/>
      <c r="AJ25" s="669">
        <f t="shared" si="0"/>
        <v>0</v>
      </c>
      <c r="AK25" s="669">
        <f t="shared" si="1"/>
        <v>0</v>
      </c>
    </row>
    <row r="26" spans="1:37" ht="33" customHeight="1" x14ac:dyDescent="0.2">
      <c r="D26" s="673"/>
      <c r="E26" s="1084"/>
      <c r="F26" s="1085"/>
      <c r="G26" s="1085"/>
      <c r="H26" s="1085"/>
      <c r="I26" s="1085"/>
      <c r="J26" s="1085"/>
      <c r="K26" s="1086"/>
      <c r="L26" s="674"/>
      <c r="M26" s="675"/>
      <c r="N26" s="674"/>
      <c r="O26" s="675"/>
      <c r="P26" s="674"/>
      <c r="Q26" s="675"/>
      <c r="R26" s="674"/>
      <c r="S26" s="675"/>
      <c r="T26" s="674"/>
      <c r="U26" s="675"/>
      <c r="V26" s="674"/>
      <c r="W26" s="675"/>
      <c r="X26" s="674"/>
      <c r="Y26" s="675"/>
      <c r="Z26" s="674"/>
      <c r="AA26" s="675"/>
      <c r="AB26" s="674"/>
      <c r="AC26" s="675"/>
      <c r="AD26" s="674"/>
      <c r="AE26" s="675"/>
      <c r="AF26" s="674"/>
      <c r="AG26" s="675"/>
      <c r="AH26" s="674"/>
      <c r="AI26" s="675"/>
      <c r="AJ26" s="669">
        <f t="shared" si="0"/>
        <v>0</v>
      </c>
      <c r="AK26" s="669">
        <f t="shared" si="1"/>
        <v>0</v>
      </c>
    </row>
    <row r="27" spans="1:37" ht="33" customHeight="1" x14ac:dyDescent="0.2">
      <c r="D27" s="670"/>
      <c r="E27" s="1079"/>
      <c r="F27" s="1080"/>
      <c r="G27" s="1080"/>
      <c r="H27" s="1080"/>
      <c r="I27" s="1080"/>
      <c r="J27" s="1080"/>
      <c r="K27" s="1081"/>
      <c r="L27" s="671"/>
      <c r="M27" s="672"/>
      <c r="N27" s="671"/>
      <c r="O27" s="672"/>
      <c r="P27" s="671"/>
      <c r="Q27" s="672"/>
      <c r="R27" s="671"/>
      <c r="S27" s="672"/>
      <c r="T27" s="671"/>
      <c r="U27" s="672"/>
      <c r="V27" s="671"/>
      <c r="W27" s="672"/>
      <c r="X27" s="671"/>
      <c r="Y27" s="672"/>
      <c r="Z27" s="671"/>
      <c r="AA27" s="672"/>
      <c r="AB27" s="671"/>
      <c r="AC27" s="672"/>
      <c r="AD27" s="671"/>
      <c r="AE27" s="672"/>
      <c r="AF27" s="671"/>
      <c r="AG27" s="672"/>
      <c r="AH27" s="671"/>
      <c r="AI27" s="672"/>
      <c r="AJ27" s="669">
        <f t="shared" si="0"/>
        <v>0</v>
      </c>
      <c r="AK27" s="669">
        <f t="shared" si="1"/>
        <v>0</v>
      </c>
    </row>
    <row r="28" spans="1:37" ht="33" customHeight="1" x14ac:dyDescent="0.2">
      <c r="D28" s="673"/>
      <c r="E28" s="1084"/>
      <c r="F28" s="1085"/>
      <c r="G28" s="1085"/>
      <c r="H28" s="1085"/>
      <c r="I28" s="1085"/>
      <c r="J28" s="1085"/>
      <c r="K28" s="1086"/>
      <c r="L28" s="674"/>
      <c r="M28" s="675"/>
      <c r="N28" s="674"/>
      <c r="O28" s="675"/>
      <c r="P28" s="674"/>
      <c r="Q28" s="675"/>
      <c r="R28" s="674"/>
      <c r="S28" s="675"/>
      <c r="T28" s="674"/>
      <c r="U28" s="675"/>
      <c r="V28" s="674"/>
      <c r="W28" s="675"/>
      <c r="X28" s="674"/>
      <c r="Y28" s="675"/>
      <c r="Z28" s="674"/>
      <c r="AA28" s="675"/>
      <c r="AB28" s="674"/>
      <c r="AC28" s="675"/>
      <c r="AD28" s="674"/>
      <c r="AE28" s="675"/>
      <c r="AF28" s="674"/>
      <c r="AG28" s="675"/>
      <c r="AH28" s="674"/>
      <c r="AI28" s="675"/>
      <c r="AJ28" s="669">
        <f t="shared" si="0"/>
        <v>0</v>
      </c>
      <c r="AK28" s="669">
        <f t="shared" si="1"/>
        <v>0</v>
      </c>
    </row>
    <row r="29" spans="1:37" ht="33" customHeight="1" x14ac:dyDescent="0.2">
      <c r="D29" s="673"/>
      <c r="E29" s="1084"/>
      <c r="F29" s="1085"/>
      <c r="G29" s="1085"/>
      <c r="H29" s="1085"/>
      <c r="I29" s="1085"/>
      <c r="J29" s="1085"/>
      <c r="K29" s="1086"/>
      <c r="L29" s="674"/>
      <c r="M29" s="675"/>
      <c r="N29" s="674"/>
      <c r="O29" s="675"/>
      <c r="P29" s="674"/>
      <c r="Q29" s="675"/>
      <c r="R29" s="674"/>
      <c r="S29" s="675"/>
      <c r="T29" s="674"/>
      <c r="U29" s="675"/>
      <c r="V29" s="674"/>
      <c r="W29" s="675"/>
      <c r="X29" s="674"/>
      <c r="Y29" s="675"/>
      <c r="Z29" s="674"/>
      <c r="AA29" s="675"/>
      <c r="AB29" s="674"/>
      <c r="AC29" s="675"/>
      <c r="AD29" s="674"/>
      <c r="AE29" s="675"/>
      <c r="AF29" s="674"/>
      <c r="AG29" s="675"/>
      <c r="AH29" s="674"/>
      <c r="AI29" s="675"/>
      <c r="AJ29" s="669">
        <f t="shared" si="0"/>
        <v>0</v>
      </c>
      <c r="AK29" s="669">
        <f t="shared" si="1"/>
        <v>0</v>
      </c>
    </row>
    <row r="30" spans="1:37" ht="33" customHeight="1" x14ac:dyDescent="0.2">
      <c r="D30" s="673"/>
      <c r="E30" s="1084"/>
      <c r="F30" s="1085"/>
      <c r="G30" s="1085"/>
      <c r="H30" s="1085"/>
      <c r="I30" s="1085"/>
      <c r="J30" s="1085"/>
      <c r="K30" s="1086"/>
      <c r="L30" s="674"/>
      <c r="M30" s="675"/>
      <c r="N30" s="674"/>
      <c r="O30" s="675"/>
      <c r="P30" s="674"/>
      <c r="Q30" s="675"/>
      <c r="R30" s="674"/>
      <c r="S30" s="675"/>
      <c r="T30" s="674"/>
      <c r="U30" s="675"/>
      <c r="V30" s="674"/>
      <c r="W30" s="675"/>
      <c r="X30" s="674"/>
      <c r="Y30" s="675"/>
      <c r="Z30" s="674"/>
      <c r="AA30" s="675"/>
      <c r="AB30" s="674"/>
      <c r="AC30" s="675"/>
      <c r="AD30" s="674"/>
      <c r="AE30" s="675"/>
      <c r="AF30" s="674"/>
      <c r="AG30" s="675"/>
      <c r="AH30" s="674"/>
      <c r="AI30" s="675"/>
      <c r="AJ30" s="669">
        <f t="shared" si="0"/>
        <v>0</v>
      </c>
      <c r="AK30" s="669">
        <f t="shared" si="1"/>
        <v>0</v>
      </c>
    </row>
    <row r="31" spans="1:37" ht="33" customHeight="1" x14ac:dyDescent="0.2">
      <c r="D31" s="670"/>
      <c r="E31" s="1079"/>
      <c r="F31" s="1080"/>
      <c r="G31" s="1080"/>
      <c r="H31" s="1080"/>
      <c r="I31" s="1080"/>
      <c r="J31" s="1080"/>
      <c r="K31" s="1081"/>
      <c r="L31" s="671"/>
      <c r="M31" s="672"/>
      <c r="N31" s="671"/>
      <c r="O31" s="672"/>
      <c r="P31" s="671"/>
      <c r="Q31" s="672"/>
      <c r="R31" s="671"/>
      <c r="S31" s="672"/>
      <c r="T31" s="671"/>
      <c r="U31" s="672"/>
      <c r="V31" s="671"/>
      <c r="W31" s="672"/>
      <c r="X31" s="671"/>
      <c r="Y31" s="672"/>
      <c r="Z31" s="671"/>
      <c r="AA31" s="672"/>
      <c r="AB31" s="671"/>
      <c r="AC31" s="672"/>
      <c r="AD31" s="671"/>
      <c r="AE31" s="672"/>
      <c r="AF31" s="671"/>
      <c r="AG31" s="672"/>
      <c r="AH31" s="671"/>
      <c r="AI31" s="672"/>
      <c r="AJ31" s="669">
        <f t="shared" si="0"/>
        <v>0</v>
      </c>
      <c r="AK31" s="669">
        <f t="shared" si="1"/>
        <v>0</v>
      </c>
    </row>
    <row r="32" spans="1:37" ht="33" customHeight="1" x14ac:dyDescent="0.2">
      <c r="D32" s="673"/>
      <c r="E32" s="1084"/>
      <c r="F32" s="1085"/>
      <c r="G32" s="1085"/>
      <c r="H32" s="1085"/>
      <c r="I32" s="1085"/>
      <c r="J32" s="1085"/>
      <c r="K32" s="1086"/>
      <c r="L32" s="674"/>
      <c r="M32" s="675"/>
      <c r="N32" s="674"/>
      <c r="O32" s="675"/>
      <c r="P32" s="674"/>
      <c r="Q32" s="675"/>
      <c r="R32" s="674"/>
      <c r="S32" s="675"/>
      <c r="T32" s="674"/>
      <c r="U32" s="675"/>
      <c r="V32" s="674"/>
      <c r="W32" s="675"/>
      <c r="X32" s="674"/>
      <c r="Y32" s="675"/>
      <c r="Z32" s="674"/>
      <c r="AA32" s="675"/>
      <c r="AB32" s="674"/>
      <c r="AC32" s="675"/>
      <c r="AD32" s="674"/>
      <c r="AE32" s="675"/>
      <c r="AF32" s="674"/>
      <c r="AG32" s="675"/>
      <c r="AH32" s="674"/>
      <c r="AI32" s="675"/>
      <c r="AJ32" s="669">
        <f t="shared" si="0"/>
        <v>0</v>
      </c>
      <c r="AK32" s="669">
        <f t="shared" si="1"/>
        <v>0</v>
      </c>
    </row>
    <row r="33" spans="4:37" ht="33" customHeight="1" x14ac:dyDescent="0.2">
      <c r="D33" s="673"/>
      <c r="E33" s="1084"/>
      <c r="F33" s="1085"/>
      <c r="G33" s="1085"/>
      <c r="H33" s="1085"/>
      <c r="I33" s="1085"/>
      <c r="J33" s="1085"/>
      <c r="K33" s="1086"/>
      <c r="L33" s="674"/>
      <c r="M33" s="675"/>
      <c r="N33" s="674"/>
      <c r="O33" s="675"/>
      <c r="P33" s="674"/>
      <c r="Q33" s="675"/>
      <c r="R33" s="674"/>
      <c r="S33" s="675"/>
      <c r="T33" s="674"/>
      <c r="U33" s="675"/>
      <c r="V33" s="674"/>
      <c r="W33" s="675"/>
      <c r="X33" s="674"/>
      <c r="Y33" s="675"/>
      <c r="Z33" s="674"/>
      <c r="AA33" s="675"/>
      <c r="AB33" s="674"/>
      <c r="AC33" s="675"/>
      <c r="AD33" s="674"/>
      <c r="AE33" s="675"/>
      <c r="AF33" s="674"/>
      <c r="AG33" s="675"/>
      <c r="AH33" s="674"/>
      <c r="AI33" s="675"/>
      <c r="AJ33" s="669">
        <f t="shared" si="0"/>
        <v>0</v>
      </c>
      <c r="AK33" s="669">
        <f t="shared" si="1"/>
        <v>0</v>
      </c>
    </row>
    <row r="34" spans="4:37" ht="33" customHeight="1" x14ac:dyDescent="0.2">
      <c r="D34" s="673"/>
      <c r="E34" s="1084"/>
      <c r="F34" s="1085"/>
      <c r="G34" s="1085"/>
      <c r="H34" s="1085"/>
      <c r="I34" s="1085"/>
      <c r="J34" s="1085"/>
      <c r="K34" s="1086"/>
      <c r="L34" s="674"/>
      <c r="M34" s="675"/>
      <c r="N34" s="674"/>
      <c r="O34" s="675"/>
      <c r="P34" s="674"/>
      <c r="Q34" s="675"/>
      <c r="R34" s="674"/>
      <c r="S34" s="675"/>
      <c r="T34" s="674"/>
      <c r="U34" s="675"/>
      <c r="V34" s="674"/>
      <c r="W34" s="675"/>
      <c r="X34" s="674"/>
      <c r="Y34" s="675"/>
      <c r="Z34" s="674"/>
      <c r="AA34" s="675"/>
      <c r="AB34" s="674"/>
      <c r="AC34" s="675"/>
      <c r="AD34" s="674"/>
      <c r="AE34" s="675"/>
      <c r="AF34" s="674"/>
      <c r="AG34" s="675"/>
      <c r="AH34" s="674"/>
      <c r="AI34" s="675"/>
      <c r="AJ34" s="669">
        <f t="shared" si="0"/>
        <v>0</v>
      </c>
      <c r="AK34" s="669">
        <f t="shared" si="1"/>
        <v>0</v>
      </c>
    </row>
    <row r="35" spans="4:37" ht="33" customHeight="1" x14ac:dyDescent="0.2">
      <c r="D35" s="670"/>
      <c r="E35" s="1079"/>
      <c r="F35" s="1080"/>
      <c r="G35" s="1080"/>
      <c r="H35" s="1080"/>
      <c r="I35" s="1080"/>
      <c r="J35" s="1080"/>
      <c r="K35" s="1081"/>
      <c r="L35" s="671"/>
      <c r="M35" s="672"/>
      <c r="N35" s="671"/>
      <c r="O35" s="672"/>
      <c r="P35" s="671"/>
      <c r="Q35" s="672"/>
      <c r="R35" s="671"/>
      <c r="S35" s="672"/>
      <c r="T35" s="671"/>
      <c r="U35" s="672"/>
      <c r="V35" s="671"/>
      <c r="W35" s="672"/>
      <c r="X35" s="671"/>
      <c r="Y35" s="672"/>
      <c r="Z35" s="671"/>
      <c r="AA35" s="672"/>
      <c r="AB35" s="671"/>
      <c r="AC35" s="672"/>
      <c r="AD35" s="671"/>
      <c r="AE35" s="672"/>
      <c r="AF35" s="671"/>
      <c r="AG35" s="672"/>
      <c r="AH35" s="671"/>
      <c r="AI35" s="672"/>
      <c r="AJ35" s="669">
        <f t="shared" si="0"/>
        <v>0</v>
      </c>
      <c r="AK35" s="669">
        <f t="shared" si="1"/>
        <v>0</v>
      </c>
    </row>
    <row r="36" spans="4:37" ht="33" customHeight="1" x14ac:dyDescent="0.2">
      <c r="D36" s="673"/>
      <c r="E36" s="1084"/>
      <c r="F36" s="1085"/>
      <c r="G36" s="1085"/>
      <c r="H36" s="1085"/>
      <c r="I36" s="1085"/>
      <c r="J36" s="1085"/>
      <c r="K36" s="1086"/>
      <c r="L36" s="674"/>
      <c r="M36" s="675"/>
      <c r="N36" s="674"/>
      <c r="O36" s="675"/>
      <c r="P36" s="674"/>
      <c r="Q36" s="675"/>
      <c r="R36" s="674"/>
      <c r="S36" s="675"/>
      <c r="T36" s="674"/>
      <c r="U36" s="675"/>
      <c r="V36" s="674"/>
      <c r="W36" s="675"/>
      <c r="X36" s="674"/>
      <c r="Y36" s="675"/>
      <c r="Z36" s="674"/>
      <c r="AA36" s="675"/>
      <c r="AB36" s="674"/>
      <c r="AC36" s="675"/>
      <c r="AD36" s="674"/>
      <c r="AE36" s="675"/>
      <c r="AF36" s="674"/>
      <c r="AG36" s="675"/>
      <c r="AH36" s="674"/>
      <c r="AI36" s="675"/>
      <c r="AJ36" s="669">
        <f t="shared" si="0"/>
        <v>0</v>
      </c>
      <c r="AK36" s="669">
        <f t="shared" si="1"/>
        <v>0</v>
      </c>
    </row>
    <row r="37" spans="4:37" ht="33" customHeight="1" x14ac:dyDescent="0.2">
      <c r="D37" s="673"/>
      <c r="E37" s="1084"/>
      <c r="F37" s="1085"/>
      <c r="G37" s="1085"/>
      <c r="H37" s="1085"/>
      <c r="I37" s="1085"/>
      <c r="J37" s="1085"/>
      <c r="K37" s="1086"/>
      <c r="L37" s="674"/>
      <c r="M37" s="675"/>
      <c r="N37" s="674"/>
      <c r="O37" s="675"/>
      <c r="P37" s="674"/>
      <c r="Q37" s="675"/>
      <c r="R37" s="674"/>
      <c r="S37" s="675"/>
      <c r="T37" s="674"/>
      <c r="U37" s="675"/>
      <c r="V37" s="674"/>
      <c r="W37" s="675"/>
      <c r="X37" s="674"/>
      <c r="Y37" s="675"/>
      <c r="Z37" s="674"/>
      <c r="AA37" s="675"/>
      <c r="AB37" s="674"/>
      <c r="AC37" s="675"/>
      <c r="AD37" s="674"/>
      <c r="AE37" s="675"/>
      <c r="AF37" s="674"/>
      <c r="AG37" s="675"/>
      <c r="AH37" s="674"/>
      <c r="AI37" s="675"/>
      <c r="AJ37" s="669">
        <f t="shared" si="0"/>
        <v>0</v>
      </c>
      <c r="AK37" s="669">
        <f t="shared" si="1"/>
        <v>0</v>
      </c>
    </row>
    <row r="38" spans="4:37" ht="33" customHeight="1" x14ac:dyDescent="0.2">
      <c r="D38" s="673"/>
      <c r="E38" s="1084"/>
      <c r="F38" s="1085"/>
      <c r="G38" s="1085"/>
      <c r="H38" s="1085"/>
      <c r="I38" s="1085"/>
      <c r="J38" s="1085"/>
      <c r="K38" s="1086"/>
      <c r="L38" s="674"/>
      <c r="M38" s="675"/>
      <c r="N38" s="674"/>
      <c r="O38" s="675"/>
      <c r="P38" s="674"/>
      <c r="Q38" s="675"/>
      <c r="R38" s="674"/>
      <c r="S38" s="675"/>
      <c r="T38" s="674"/>
      <c r="U38" s="675"/>
      <c r="V38" s="674"/>
      <c r="W38" s="675"/>
      <c r="X38" s="674"/>
      <c r="Y38" s="675"/>
      <c r="Z38" s="674"/>
      <c r="AA38" s="675"/>
      <c r="AB38" s="674"/>
      <c r="AC38" s="675"/>
      <c r="AD38" s="674"/>
      <c r="AE38" s="675"/>
      <c r="AF38" s="674"/>
      <c r="AG38" s="675"/>
      <c r="AH38" s="674"/>
      <c r="AI38" s="675"/>
      <c r="AJ38" s="669">
        <f t="shared" si="0"/>
        <v>0</v>
      </c>
      <c r="AK38" s="669">
        <f t="shared" si="1"/>
        <v>0</v>
      </c>
    </row>
    <row r="40" spans="4:37" ht="33" customHeight="1" x14ac:dyDescent="0.2">
      <c r="D40" s="1087" t="str">
        <f ca="1">Translations!A109</f>
        <v>Totals</v>
      </c>
      <c r="E40" s="1088"/>
      <c r="F40" s="1088"/>
      <c r="G40" s="1088"/>
      <c r="H40" s="1088"/>
      <c r="I40" s="1088"/>
      <c r="J40" s="1088"/>
      <c r="K40" s="1089"/>
      <c r="L40" s="677" t="s">
        <v>217</v>
      </c>
      <c r="M40" s="678">
        <f>M23+M27+M31</f>
        <v>0</v>
      </c>
      <c r="N40" s="677" t="s">
        <v>217</v>
      </c>
      <c r="O40" s="678">
        <f>O23+O27+O31</f>
        <v>0</v>
      </c>
      <c r="P40" s="677" t="s">
        <v>217</v>
      </c>
      <c r="Q40" s="678">
        <f>Q23+Q27+Q31</f>
        <v>0</v>
      </c>
      <c r="R40" s="677" t="s">
        <v>217</v>
      </c>
      <c r="S40" s="678">
        <f>S23+S27+S31</f>
        <v>0</v>
      </c>
      <c r="T40" s="677" t="s">
        <v>217</v>
      </c>
      <c r="U40" s="678">
        <f>U23+U27+U31</f>
        <v>0</v>
      </c>
      <c r="V40" s="677" t="s">
        <v>217</v>
      </c>
      <c r="W40" s="678">
        <f>W23+W27+W31</f>
        <v>0</v>
      </c>
      <c r="X40" s="677" t="s">
        <v>217</v>
      </c>
      <c r="Y40" s="678">
        <f>Y23+Y27+Y31</f>
        <v>0</v>
      </c>
      <c r="Z40" s="677" t="s">
        <v>217</v>
      </c>
      <c r="AA40" s="678">
        <f>AA23+AA27+AA31</f>
        <v>0</v>
      </c>
      <c r="AB40" s="677" t="s">
        <v>217</v>
      </c>
      <c r="AC40" s="678">
        <f>AC23+AC27+AC31</f>
        <v>0</v>
      </c>
      <c r="AD40" s="677" t="s">
        <v>217</v>
      </c>
      <c r="AE40" s="678">
        <f>AE23+AE27+AE31</f>
        <v>0</v>
      </c>
      <c r="AF40" s="677" t="s">
        <v>217</v>
      </c>
      <c r="AG40" s="678">
        <f>AG23+AG27+AG31</f>
        <v>0</v>
      </c>
      <c r="AH40" s="677" t="s">
        <v>217</v>
      </c>
      <c r="AI40" s="678">
        <f>AI23+AI27+AI31</f>
        <v>0</v>
      </c>
      <c r="AJ40" s="677" t="s">
        <v>217</v>
      </c>
      <c r="AK40" s="678">
        <f>AK23+AK27+AK31</f>
        <v>0</v>
      </c>
    </row>
  </sheetData>
  <sheetProtection sheet="1" objects="1" scenarios="1"/>
  <mergeCells count="45">
    <mergeCell ref="E38:K38"/>
    <mergeCell ref="D40:K40"/>
    <mergeCell ref="E32:K32"/>
    <mergeCell ref="E33:K33"/>
    <mergeCell ref="E34:K34"/>
    <mergeCell ref="E35:K35"/>
    <mergeCell ref="E36:K36"/>
    <mergeCell ref="E28:K28"/>
    <mergeCell ref="E29:K29"/>
    <mergeCell ref="E30:K30"/>
    <mergeCell ref="E31:K31"/>
    <mergeCell ref="E37:K37"/>
    <mergeCell ref="E25:K25"/>
    <mergeCell ref="E26:K26"/>
    <mergeCell ref="E20:K20"/>
    <mergeCell ref="E21:K21"/>
    <mergeCell ref="E27:K27"/>
    <mergeCell ref="AH20:AI20"/>
    <mergeCell ref="AJ20:AK20"/>
    <mergeCell ref="E23:K23"/>
    <mergeCell ref="D20:D21"/>
    <mergeCell ref="E24:K24"/>
    <mergeCell ref="X20:Y20"/>
    <mergeCell ref="Z20:AA20"/>
    <mergeCell ref="AB20:AC20"/>
    <mergeCell ref="AD20:AE20"/>
    <mergeCell ref="AF20:AG20"/>
    <mergeCell ref="L20:M20"/>
    <mergeCell ref="N20:O20"/>
    <mergeCell ref="P20:Q20"/>
    <mergeCell ref="R20:S20"/>
    <mergeCell ref="T20:U20"/>
    <mergeCell ref="V20:W20"/>
    <mergeCell ref="Q15:T15"/>
    <mergeCell ref="Q16:T17"/>
    <mergeCell ref="A8:L17"/>
    <mergeCell ref="N8:V9"/>
    <mergeCell ref="N12:O13"/>
    <mergeCell ref="Q12:V13"/>
    <mergeCell ref="M15:P17"/>
    <mergeCell ref="H2:U2"/>
    <mergeCell ref="H3:U3"/>
    <mergeCell ref="H4:U4"/>
    <mergeCell ref="H5:U5"/>
    <mergeCell ref="N7:V7"/>
  </mergeCells>
  <pageMargins left="0.47244094488188981" right="0.55118110236220474" top="0.43307086614173229" bottom="0.59055118110236227" header="0.31496062992125984" footer="0.31496062992125984"/>
  <pageSetup scale="80" orientation="landscape" horizontalDpi="4294967293" verticalDpi="4294967293" r:id="rId1"/>
  <headerFooter>
    <oddFooter>&amp;R&amp;P</oddFooter>
  </headerFooter>
  <ignoredErrors>
    <ignoredError sqref="M21:U21 V21:AK21" formula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AM40"/>
  <sheetViews>
    <sheetView showGridLines="0" defaultGridColor="0" colorId="55" zoomScale="70" zoomScaleNormal="70" zoomScalePageLayoutView="60" workbookViewId="0"/>
  </sheetViews>
  <sheetFormatPr baseColWidth="10" defaultColWidth="11.42578125" defaultRowHeight="12.75" x14ac:dyDescent="0.2"/>
  <cols>
    <col min="1" max="1" width="3.42578125" style="1" customWidth="1"/>
    <col min="2" max="2" width="10.85546875" style="1" hidden="1" customWidth="1"/>
    <col min="3" max="3" width="6.85546875" style="1" hidden="1" customWidth="1"/>
    <col min="4" max="4" width="9.7109375" style="1" customWidth="1"/>
    <col min="5" max="6" width="6.85546875" style="1" customWidth="1"/>
    <col min="7" max="7" width="11" style="1" customWidth="1"/>
    <col min="8" max="8" width="16" style="1" customWidth="1"/>
    <col min="9" max="9" width="1.28515625" style="1" customWidth="1"/>
    <col min="10" max="10" width="12.5703125" style="1" customWidth="1"/>
    <col min="11" max="11" width="8.7109375" style="1" customWidth="1"/>
    <col min="12" max="12" width="17.140625" style="56" customWidth="1"/>
    <col min="13" max="13" width="27.7109375" style="1" customWidth="1"/>
    <col min="14" max="14" width="8.7109375" style="1" customWidth="1"/>
    <col min="15" max="15" width="12.7109375" style="1" customWidth="1"/>
    <col min="16" max="16" width="8.7109375" style="1" customWidth="1"/>
    <col min="17" max="17" width="12.7109375" style="1" customWidth="1"/>
    <col min="18" max="18" width="8.7109375" style="1" customWidth="1"/>
    <col min="19" max="19" width="12.7109375" style="1" customWidth="1"/>
    <col min="20" max="20" width="8.7109375" style="1" customWidth="1"/>
    <col min="21" max="21" width="12.7109375" style="1" customWidth="1"/>
    <col min="22" max="22" width="8.7109375" style="1" customWidth="1"/>
    <col min="23" max="23" width="12.7109375" style="1" customWidth="1"/>
    <col min="24" max="24" width="8.7109375" style="1" customWidth="1"/>
    <col min="25" max="25" width="12.7109375" style="1" customWidth="1"/>
    <col min="26" max="26" width="8.7109375" style="1" customWidth="1"/>
    <col min="27" max="27" width="12.7109375" style="1" customWidth="1"/>
    <col min="28" max="28" width="8.7109375" style="1" customWidth="1"/>
    <col min="29" max="29" width="12.7109375" style="1" customWidth="1"/>
    <col min="30" max="30" width="8.7109375" style="1" customWidth="1"/>
    <col min="31" max="31" width="12.7109375" style="1" customWidth="1"/>
    <col min="32" max="32" width="8.7109375" style="1" customWidth="1"/>
    <col min="33" max="33" width="12.7109375" style="1" customWidth="1"/>
    <col min="34" max="34" width="8.7109375" style="1" customWidth="1"/>
    <col min="35" max="35" width="12.7109375" style="1" customWidth="1"/>
    <col min="36" max="36" width="8.7109375" style="1" customWidth="1"/>
    <col min="37" max="37" width="12.7109375" style="1" customWidth="1"/>
    <col min="38" max="38" width="8.7109375" style="1" customWidth="1"/>
    <col min="39" max="39" width="15.5703125" style="1" customWidth="1"/>
    <col min="40" max="16384" width="11.42578125" style="1"/>
  </cols>
  <sheetData>
    <row r="1" spans="1:36" ht="5.25" customHeight="1" x14ac:dyDescent="0.25">
      <c r="A1"/>
    </row>
    <row r="2" spans="1:36" ht="15" customHeight="1" x14ac:dyDescent="0.25">
      <c r="A2" s="1" t="s">
        <v>390</v>
      </c>
      <c r="H2" s="788" t="str">
        <f ca="1">Translations!A80</f>
        <v>SR Management Tool</v>
      </c>
      <c r="I2" s="788"/>
      <c r="J2" s="788"/>
      <c r="K2" s="788"/>
      <c r="L2" s="788"/>
      <c r="M2" s="788"/>
      <c r="N2" s="788"/>
      <c r="O2" s="788"/>
      <c r="P2" s="788"/>
      <c r="Q2" s="788"/>
      <c r="R2" s="788"/>
      <c r="S2" s="788"/>
      <c r="T2" s="788"/>
      <c r="U2" s="788"/>
      <c r="V2" s="788"/>
      <c r="W2" s="788"/>
      <c r="AJ2" s="662"/>
    </row>
    <row r="3" spans="1:36" ht="15" customHeight="1" x14ac:dyDescent="0.2">
      <c r="H3" s="789" t="str">
        <f>Setup!H11</f>
        <v>Direct Gender Partnership (DGP)</v>
      </c>
      <c r="I3" s="789"/>
      <c r="J3" s="789"/>
      <c r="K3" s="789"/>
      <c r="L3" s="789"/>
      <c r="M3" s="789"/>
      <c r="N3" s="789"/>
      <c r="O3" s="789"/>
      <c r="P3" s="789"/>
      <c r="Q3" s="789"/>
      <c r="R3" s="789"/>
      <c r="S3" s="789"/>
      <c r="T3" s="789"/>
      <c r="U3" s="789"/>
      <c r="V3" s="789"/>
      <c r="W3" s="789"/>
      <c r="AJ3" s="664"/>
    </row>
    <row r="4" spans="1:36" ht="15" customHeight="1" x14ac:dyDescent="0.2">
      <c r="H4" s="789" t="str">
        <f xml:space="preserve"> Setup!H14 &amp; "  (" &amp; Setup!H13 &amp; ")"&amp; "  (" &amp; Setup!H15 &amp; ")"</f>
        <v>DMR-202-G01-H-00  (January  2016 - December 2016)  (HIV / AIDS)</v>
      </c>
      <c r="I4" s="789"/>
      <c r="J4" s="789"/>
      <c r="K4" s="789"/>
      <c r="L4" s="789"/>
      <c r="M4" s="789"/>
      <c r="N4" s="789"/>
      <c r="O4" s="789"/>
      <c r="P4" s="789"/>
      <c r="Q4" s="789"/>
      <c r="R4" s="789"/>
      <c r="S4" s="789"/>
      <c r="T4" s="789"/>
      <c r="U4" s="789"/>
      <c r="V4" s="789"/>
      <c r="W4" s="789"/>
      <c r="AJ4" s="664"/>
    </row>
    <row r="5" spans="1:36" ht="18" customHeight="1" x14ac:dyDescent="0.2">
      <c r="H5" s="986" t="str">
        <f ca="1">Setup!AE10&amp; "  (" &amp; Setup!H16 &amp; ")"</f>
        <v>SR annual plan  ($ - USD)</v>
      </c>
      <c r="I5" s="986"/>
      <c r="J5" s="986"/>
      <c r="K5" s="986"/>
      <c r="L5" s="986"/>
      <c r="M5" s="986"/>
      <c r="N5" s="986"/>
      <c r="O5" s="986"/>
      <c r="P5" s="986"/>
      <c r="Q5" s="986"/>
      <c r="R5" s="986"/>
      <c r="S5" s="986"/>
      <c r="T5" s="986"/>
      <c r="U5" s="986"/>
      <c r="V5" s="986"/>
      <c r="W5" s="986"/>
      <c r="AJ5" s="666"/>
    </row>
    <row r="6" spans="1:36" ht="18" customHeight="1" x14ac:dyDescent="0.2">
      <c r="K6" s="62"/>
      <c r="L6" s="681"/>
      <c r="M6" s="62"/>
      <c r="N6" s="62"/>
      <c r="O6" s="62"/>
      <c r="P6" s="62"/>
      <c r="Q6" s="62"/>
      <c r="R6" s="62"/>
    </row>
    <row r="7" spans="1:36" ht="20.25" customHeight="1" x14ac:dyDescent="0.2">
      <c r="A7" s="667" t="str">
        <f ca="1">Setup!G19</f>
        <v>Details of programatic indicators</v>
      </c>
      <c r="B7" s="23"/>
      <c r="C7" s="23"/>
      <c r="D7" s="23"/>
      <c r="E7" s="23"/>
      <c r="F7" s="23"/>
      <c r="G7" s="23"/>
      <c r="H7" s="23"/>
      <c r="I7" s="23"/>
      <c r="J7" s="23"/>
      <c r="K7" s="24"/>
      <c r="L7" s="682"/>
      <c r="M7" s="683"/>
      <c r="N7" s="683"/>
      <c r="P7" s="885" t="str">
        <f ca="1">Setup!G17</f>
        <v>Key population</v>
      </c>
      <c r="Q7" s="886"/>
      <c r="R7" s="886"/>
      <c r="S7" s="886"/>
      <c r="T7" s="886"/>
      <c r="U7" s="886"/>
      <c r="V7" s="886"/>
      <c r="W7" s="886"/>
      <c r="X7" s="887"/>
    </row>
    <row r="8" spans="1:36" ht="13.5" customHeight="1" x14ac:dyDescent="0.2">
      <c r="A8" s="792" t="str">
        <f>Setup!H19</f>
        <v xml:space="preserve"># PLHIV that initiated ARV with CD4 count &lt;200
# new HIV+ enrolled in care services 
# aged 10-24 yrs reached by HIV life skills ed. in school </v>
      </c>
      <c r="B8" s="793"/>
      <c r="C8" s="793"/>
      <c r="D8" s="793"/>
      <c r="E8" s="793"/>
      <c r="F8" s="793"/>
      <c r="G8" s="793"/>
      <c r="H8" s="793"/>
      <c r="I8" s="793"/>
      <c r="J8" s="793"/>
      <c r="K8" s="793"/>
      <c r="L8" s="285"/>
      <c r="M8" s="287"/>
      <c r="N8" s="287"/>
      <c r="P8" s="888" t="str">
        <f>Setup!H17</f>
        <v>Sex Workers - Migrants - Women</v>
      </c>
      <c r="Q8" s="889"/>
      <c r="R8" s="889"/>
      <c r="S8" s="889"/>
      <c r="T8" s="889"/>
      <c r="U8" s="889"/>
      <c r="V8" s="889"/>
      <c r="W8" s="889"/>
      <c r="X8" s="890"/>
    </row>
    <row r="9" spans="1:36" ht="17.25" customHeight="1" x14ac:dyDescent="0.2">
      <c r="A9" s="795"/>
      <c r="B9" s="796"/>
      <c r="C9" s="796"/>
      <c r="D9" s="796"/>
      <c r="E9" s="796"/>
      <c r="F9" s="796"/>
      <c r="G9" s="796"/>
      <c r="H9" s="796"/>
      <c r="I9" s="796"/>
      <c r="J9" s="796"/>
      <c r="K9" s="796"/>
      <c r="L9" s="285"/>
      <c r="M9" s="287"/>
      <c r="N9" s="287"/>
      <c r="P9" s="888"/>
      <c r="Q9" s="889"/>
      <c r="R9" s="889"/>
      <c r="S9" s="889"/>
      <c r="T9" s="889"/>
      <c r="U9" s="889"/>
      <c r="V9" s="889"/>
      <c r="W9" s="889"/>
      <c r="X9" s="890"/>
    </row>
    <row r="10" spans="1:36" ht="13.5" customHeight="1" x14ac:dyDescent="0.2">
      <c r="A10" s="795"/>
      <c r="B10" s="796"/>
      <c r="C10" s="796"/>
      <c r="D10" s="796"/>
      <c r="E10" s="796"/>
      <c r="F10" s="796"/>
      <c r="G10" s="796"/>
      <c r="H10" s="796"/>
      <c r="I10" s="796"/>
      <c r="J10" s="796"/>
      <c r="K10" s="796"/>
      <c r="L10" s="285"/>
      <c r="M10" s="287"/>
      <c r="N10" s="287"/>
    </row>
    <row r="11" spans="1:36" ht="19.5" customHeight="1" x14ac:dyDescent="0.2">
      <c r="A11" s="795"/>
      <c r="B11" s="796"/>
      <c r="C11" s="796"/>
      <c r="D11" s="796"/>
      <c r="E11" s="796"/>
      <c r="F11" s="796"/>
      <c r="G11" s="796"/>
      <c r="H11" s="796"/>
      <c r="I11" s="796"/>
      <c r="J11" s="796"/>
      <c r="K11" s="796"/>
      <c r="L11" s="285"/>
      <c r="M11" s="287"/>
      <c r="N11" s="287"/>
      <c r="P11" s="665"/>
      <c r="Q11" s="665"/>
      <c r="R11" s="38"/>
      <c r="S11" s="63"/>
      <c r="T11" s="663"/>
      <c r="U11" s="663"/>
      <c r="V11" s="663"/>
      <c r="W11" s="663"/>
      <c r="X11" s="663"/>
      <c r="AJ11" s="663"/>
    </row>
    <row r="12" spans="1:36" ht="13.5" customHeight="1" x14ac:dyDescent="0.2">
      <c r="A12" s="795"/>
      <c r="B12" s="796"/>
      <c r="C12" s="796"/>
      <c r="D12" s="796"/>
      <c r="E12" s="796"/>
      <c r="F12" s="796"/>
      <c r="G12" s="796"/>
      <c r="H12" s="796"/>
      <c r="I12" s="796"/>
      <c r="J12" s="796"/>
      <c r="K12" s="796"/>
      <c r="L12" s="285"/>
      <c r="M12" s="287"/>
      <c r="N12" s="287"/>
      <c r="P12" s="802"/>
      <c r="Q12" s="802"/>
      <c r="R12" s="38"/>
      <c r="S12" s="891"/>
      <c r="T12" s="891"/>
      <c r="U12" s="891"/>
      <c r="V12" s="891"/>
      <c r="W12" s="891"/>
      <c r="X12" s="891"/>
    </row>
    <row r="13" spans="1:36" ht="13.5" customHeight="1" x14ac:dyDescent="0.2">
      <c r="A13" s="795"/>
      <c r="B13" s="796"/>
      <c r="C13" s="796"/>
      <c r="D13" s="796"/>
      <c r="E13" s="796"/>
      <c r="F13" s="796"/>
      <c r="G13" s="796"/>
      <c r="H13" s="796"/>
      <c r="I13" s="796"/>
      <c r="J13" s="796"/>
      <c r="K13" s="796"/>
      <c r="L13" s="285"/>
      <c r="M13" s="287"/>
      <c r="N13" s="287"/>
      <c r="P13" s="802"/>
      <c r="Q13" s="802"/>
      <c r="R13" s="38"/>
      <c r="S13" s="891"/>
      <c r="T13" s="891"/>
      <c r="U13" s="891"/>
      <c r="V13" s="891"/>
      <c r="W13" s="891"/>
      <c r="X13" s="891"/>
    </row>
    <row r="14" spans="1:36" ht="13.5" customHeight="1" x14ac:dyDescent="0.2">
      <c r="A14" s="795"/>
      <c r="B14" s="796"/>
      <c r="C14" s="796"/>
      <c r="D14" s="796"/>
      <c r="E14" s="796"/>
      <c r="F14" s="796"/>
      <c r="G14" s="796"/>
      <c r="H14" s="796"/>
      <c r="I14" s="796"/>
      <c r="J14" s="796"/>
      <c r="K14" s="796"/>
      <c r="L14" s="285"/>
      <c r="M14" s="287"/>
      <c r="N14" s="287"/>
    </row>
    <row r="15" spans="1:36" ht="21.75" customHeight="1" x14ac:dyDescent="0.2">
      <c r="A15" s="795"/>
      <c r="B15" s="796"/>
      <c r="C15" s="796"/>
      <c r="D15" s="796"/>
      <c r="E15" s="796"/>
      <c r="F15" s="796"/>
      <c r="G15" s="796"/>
      <c r="H15" s="796"/>
      <c r="I15" s="796"/>
      <c r="J15" s="796"/>
      <c r="K15" s="796"/>
      <c r="L15" s="285"/>
      <c r="M15" s="287"/>
      <c r="N15" s="287"/>
      <c r="O15" s="804"/>
      <c r="P15" s="804"/>
      <c r="Q15" s="804"/>
      <c r="R15" s="804"/>
      <c r="S15" s="778"/>
      <c r="T15" s="778"/>
      <c r="U15" s="778"/>
      <c r="V15" s="778"/>
    </row>
    <row r="16" spans="1:36" ht="13.5" customHeight="1" x14ac:dyDescent="0.2">
      <c r="A16" s="795"/>
      <c r="B16" s="796"/>
      <c r="C16" s="796"/>
      <c r="D16" s="796"/>
      <c r="E16" s="796"/>
      <c r="F16" s="796"/>
      <c r="G16" s="796"/>
      <c r="H16" s="796"/>
      <c r="I16" s="796"/>
      <c r="J16" s="796"/>
      <c r="K16" s="796"/>
      <c r="L16" s="285"/>
      <c r="M16" s="287"/>
      <c r="N16" s="287"/>
      <c r="O16" s="804"/>
      <c r="P16" s="804"/>
      <c r="Q16" s="804"/>
      <c r="R16" s="804"/>
      <c r="S16" s="805"/>
      <c r="T16" s="805"/>
      <c r="U16" s="805"/>
      <c r="V16" s="805"/>
    </row>
    <row r="17" spans="1:39" ht="13.5" customHeight="1" x14ac:dyDescent="0.2">
      <c r="A17" s="798"/>
      <c r="B17" s="799"/>
      <c r="C17" s="799"/>
      <c r="D17" s="799"/>
      <c r="E17" s="799"/>
      <c r="F17" s="799"/>
      <c r="G17" s="799"/>
      <c r="H17" s="799"/>
      <c r="I17" s="799"/>
      <c r="J17" s="799"/>
      <c r="K17" s="799"/>
      <c r="L17" s="285"/>
      <c r="M17" s="287"/>
      <c r="N17" s="287"/>
      <c r="O17" s="804"/>
      <c r="P17" s="804"/>
      <c r="Q17" s="804"/>
      <c r="R17" s="804"/>
      <c r="S17" s="805"/>
      <c r="T17" s="805"/>
      <c r="U17" s="805"/>
      <c r="V17" s="805"/>
    </row>
    <row r="18" spans="1:39" ht="12" customHeight="1" x14ac:dyDescent="0.2"/>
    <row r="19" spans="1:39" ht="6" customHeight="1" x14ac:dyDescent="0.2"/>
    <row r="20" spans="1:39" ht="24" customHeight="1" x14ac:dyDescent="0.2">
      <c r="D20" s="1082" t="s">
        <v>2801</v>
      </c>
      <c r="E20" s="1082" t="str">
        <f ca="1">Translations!A160</f>
        <v>Programmatic indicators…</v>
      </c>
      <c r="F20" s="1082"/>
      <c r="G20" s="1082"/>
      <c r="H20" s="1082"/>
      <c r="I20" s="1082"/>
      <c r="J20" s="1082"/>
      <c r="K20" s="1082"/>
      <c r="L20" s="1092" t="str">
        <f ca="1">Translations!A425</f>
        <v>Execution date</v>
      </c>
      <c r="M20" s="1094" t="str">
        <f ca="1">Translations!A145</f>
        <v>Location</v>
      </c>
      <c r="N20" s="1078" t="str">
        <f>Setup!$AB$8</f>
        <v>January</v>
      </c>
      <c r="O20" s="1078"/>
      <c r="P20" s="1078" t="str">
        <f>Setup!$AB$9</f>
        <v>February</v>
      </c>
      <c r="Q20" s="1078"/>
      <c r="R20" s="1078" t="str">
        <f>Setup!$AB$10</f>
        <v>March</v>
      </c>
      <c r="S20" s="1078"/>
      <c r="T20" s="1078" t="str">
        <f>Setup!$AB$11</f>
        <v>April</v>
      </c>
      <c r="U20" s="1078"/>
      <c r="V20" s="1078" t="str">
        <f>Setup!$AB$12</f>
        <v>May</v>
      </c>
      <c r="W20" s="1078"/>
      <c r="X20" s="1078" t="str">
        <f>Setup!$AB$13</f>
        <v>June</v>
      </c>
      <c r="Y20" s="1078"/>
      <c r="Z20" s="1078" t="str">
        <f>Setup!$AB$14</f>
        <v>July</v>
      </c>
      <c r="AA20" s="1078"/>
      <c r="AB20" s="1078" t="str">
        <f>Setup!$AB$15</f>
        <v>August</v>
      </c>
      <c r="AC20" s="1078"/>
      <c r="AD20" s="1078" t="str">
        <f>Setup!$AB$16</f>
        <v>September</v>
      </c>
      <c r="AE20" s="1078"/>
      <c r="AF20" s="1078" t="str">
        <f>Setup!$AB$17</f>
        <v>October</v>
      </c>
      <c r="AG20" s="1078"/>
      <c r="AH20" s="1090" t="str">
        <f>Setup!$AB$18</f>
        <v>November</v>
      </c>
      <c r="AI20" s="1091"/>
      <c r="AJ20" s="1090" t="str">
        <f>Setup!$AB$19</f>
        <v>December</v>
      </c>
      <c r="AK20" s="1091"/>
      <c r="AL20" s="1078" t="str">
        <f ca="1">Translations!A109</f>
        <v>Totals</v>
      </c>
      <c r="AM20" s="1078"/>
    </row>
    <row r="21" spans="1:39" ht="24.75" customHeight="1" x14ac:dyDescent="0.2">
      <c r="D21" s="1083"/>
      <c r="E21" s="1083" t="str">
        <f ca="1">Translations!A410</f>
        <v>Activities</v>
      </c>
      <c r="F21" s="1083"/>
      <c r="G21" s="1083"/>
      <c r="H21" s="1083"/>
      <c r="I21" s="1083"/>
      <c r="J21" s="1083"/>
      <c r="K21" s="1083"/>
      <c r="L21" s="1093"/>
      <c r="M21" s="1095"/>
      <c r="N21" s="668" t="str">
        <f ca="1">Translations!$A$94</f>
        <v>Target</v>
      </c>
      <c r="O21" s="668" t="str">
        <f ca="1">Translations!$A$95</f>
        <v>Budget</v>
      </c>
      <c r="P21" s="668" t="str">
        <f ca="1">Translations!$A$94</f>
        <v>Target</v>
      </c>
      <c r="Q21" s="668" t="str">
        <f ca="1">Translations!$A$95</f>
        <v>Budget</v>
      </c>
      <c r="R21" s="668" t="str">
        <f ca="1">Translations!$A$94</f>
        <v>Target</v>
      </c>
      <c r="S21" s="668" t="str">
        <f ca="1">Translations!$A$95</f>
        <v>Budget</v>
      </c>
      <c r="T21" s="668" t="str">
        <f ca="1">Translations!$A$94</f>
        <v>Target</v>
      </c>
      <c r="U21" s="668" t="str">
        <f ca="1">Translations!$A$95</f>
        <v>Budget</v>
      </c>
      <c r="V21" s="668" t="str">
        <f ca="1">Translations!$A$94</f>
        <v>Target</v>
      </c>
      <c r="W21" s="668" t="str">
        <f ca="1">Translations!$A$95</f>
        <v>Budget</v>
      </c>
      <c r="X21" s="668" t="str">
        <f ca="1">Translations!$A$94</f>
        <v>Target</v>
      </c>
      <c r="Y21" s="668" t="str">
        <f ca="1">Translations!$A$95</f>
        <v>Budget</v>
      </c>
      <c r="Z21" s="668" t="str">
        <f ca="1">Translations!$A$94</f>
        <v>Target</v>
      </c>
      <c r="AA21" s="668" t="str">
        <f ca="1">Translations!$A$95</f>
        <v>Budget</v>
      </c>
      <c r="AB21" s="668" t="str">
        <f ca="1">Translations!$A$94</f>
        <v>Target</v>
      </c>
      <c r="AC21" s="668" t="str">
        <f ca="1">Translations!$A$95</f>
        <v>Budget</v>
      </c>
      <c r="AD21" s="668" t="str">
        <f ca="1">Translations!$A$94</f>
        <v>Target</v>
      </c>
      <c r="AE21" s="668" t="str">
        <f ca="1">Translations!$A$95</f>
        <v>Budget</v>
      </c>
      <c r="AF21" s="668" t="str">
        <f ca="1">Translations!$A$94</f>
        <v>Target</v>
      </c>
      <c r="AG21" s="668" t="str">
        <f ca="1">Translations!$A$95</f>
        <v>Budget</v>
      </c>
      <c r="AH21" s="668" t="str">
        <f ca="1">Translations!$A$94</f>
        <v>Target</v>
      </c>
      <c r="AI21" s="668" t="str">
        <f ca="1">Translations!$A$95</f>
        <v>Budget</v>
      </c>
      <c r="AJ21" s="668" t="str">
        <f ca="1">Translations!$A$94</f>
        <v>Target</v>
      </c>
      <c r="AK21" s="668" t="str">
        <f ca="1">Translations!$A$95</f>
        <v>Budget</v>
      </c>
      <c r="AL21" s="668" t="str">
        <f ca="1">Translations!$A$94</f>
        <v>Target</v>
      </c>
      <c r="AM21" s="668" t="str">
        <f ca="1">Translations!$A$95</f>
        <v>Budget</v>
      </c>
    </row>
    <row r="22" spans="1:39" ht="6" customHeight="1" x14ac:dyDescent="0.2"/>
    <row r="23" spans="1:39" ht="33" customHeight="1" x14ac:dyDescent="0.2">
      <c r="D23" s="670"/>
      <c r="E23" s="1079"/>
      <c r="F23" s="1080"/>
      <c r="G23" s="1080"/>
      <c r="H23" s="1080"/>
      <c r="I23" s="1080"/>
      <c r="J23" s="1080"/>
      <c r="K23" s="1081"/>
      <c r="L23" s="684"/>
      <c r="M23" s="680"/>
      <c r="N23" s="671"/>
      <c r="O23" s="672"/>
      <c r="P23" s="671"/>
      <c r="Q23" s="672"/>
      <c r="R23" s="671"/>
      <c r="S23" s="672"/>
      <c r="T23" s="671"/>
      <c r="U23" s="672"/>
      <c r="V23" s="671"/>
      <c r="W23" s="672"/>
      <c r="X23" s="671"/>
      <c r="Y23" s="672"/>
      <c r="Z23" s="671"/>
      <c r="AA23" s="672"/>
      <c r="AB23" s="671"/>
      <c r="AC23" s="672"/>
      <c r="AD23" s="671"/>
      <c r="AE23" s="672"/>
      <c r="AF23" s="671"/>
      <c r="AG23" s="672"/>
      <c r="AH23" s="671"/>
      <c r="AI23" s="672"/>
      <c r="AJ23" s="671"/>
      <c r="AK23" s="672"/>
      <c r="AL23" s="669">
        <f t="shared" ref="AL23:AL38" si="0">N23+P23+R23+T23+V23+X23+Z23+AB23+AD23+AF23+AH23+AJ23</f>
        <v>0</v>
      </c>
      <c r="AM23" s="669">
        <f t="shared" ref="AM23:AM38" si="1">O23+Q23+S23+U23+W23+Y23+AA23+AC23+AE23+AG23+AI23+AK23</f>
        <v>0</v>
      </c>
    </row>
    <row r="24" spans="1:39" ht="33" customHeight="1" x14ac:dyDescent="0.2">
      <c r="D24" s="673"/>
      <c r="E24" s="1084"/>
      <c r="F24" s="1085"/>
      <c r="G24" s="1085"/>
      <c r="H24" s="1085"/>
      <c r="I24" s="1085"/>
      <c r="J24" s="1085"/>
      <c r="K24" s="1086"/>
      <c r="L24" s="685"/>
      <c r="M24" s="676"/>
      <c r="N24" s="674"/>
      <c r="O24" s="675"/>
      <c r="P24" s="674"/>
      <c r="Q24" s="675"/>
      <c r="R24" s="674"/>
      <c r="S24" s="675"/>
      <c r="T24" s="674"/>
      <c r="U24" s="675"/>
      <c r="V24" s="674"/>
      <c r="W24" s="675"/>
      <c r="X24" s="674"/>
      <c r="Y24" s="675"/>
      <c r="Z24" s="674"/>
      <c r="AA24" s="675"/>
      <c r="AB24" s="674"/>
      <c r="AC24" s="675"/>
      <c r="AD24" s="674"/>
      <c r="AE24" s="675"/>
      <c r="AF24" s="674"/>
      <c r="AG24" s="675"/>
      <c r="AH24" s="674"/>
      <c r="AI24" s="675"/>
      <c r="AJ24" s="674"/>
      <c r="AK24" s="675"/>
      <c r="AL24" s="669">
        <f t="shared" si="0"/>
        <v>0</v>
      </c>
      <c r="AM24" s="669">
        <f t="shared" si="1"/>
        <v>0</v>
      </c>
    </row>
    <row r="25" spans="1:39" ht="33" customHeight="1" x14ac:dyDescent="0.2">
      <c r="D25" s="673"/>
      <c r="E25" s="1084"/>
      <c r="F25" s="1085"/>
      <c r="G25" s="1085"/>
      <c r="H25" s="1085"/>
      <c r="I25" s="1085"/>
      <c r="J25" s="1085"/>
      <c r="K25" s="1086"/>
      <c r="L25" s="685"/>
      <c r="M25" s="676"/>
      <c r="N25" s="674"/>
      <c r="O25" s="675"/>
      <c r="P25" s="674"/>
      <c r="Q25" s="675"/>
      <c r="R25" s="674"/>
      <c r="S25" s="675"/>
      <c r="T25" s="674"/>
      <c r="U25" s="675"/>
      <c r="V25" s="674"/>
      <c r="W25" s="675"/>
      <c r="X25" s="674"/>
      <c r="Y25" s="675"/>
      <c r="Z25" s="674"/>
      <c r="AA25" s="675"/>
      <c r="AB25" s="674"/>
      <c r="AC25" s="675"/>
      <c r="AD25" s="674"/>
      <c r="AE25" s="675"/>
      <c r="AF25" s="674"/>
      <c r="AG25" s="675"/>
      <c r="AH25" s="674"/>
      <c r="AI25" s="675"/>
      <c r="AJ25" s="674"/>
      <c r="AK25" s="675"/>
      <c r="AL25" s="669">
        <f t="shared" si="0"/>
        <v>0</v>
      </c>
      <c r="AM25" s="669">
        <f t="shared" si="1"/>
        <v>0</v>
      </c>
    </row>
    <row r="26" spans="1:39" ht="33" customHeight="1" x14ac:dyDescent="0.2">
      <c r="D26" s="673"/>
      <c r="E26" s="1084"/>
      <c r="F26" s="1085"/>
      <c r="G26" s="1085"/>
      <c r="H26" s="1085"/>
      <c r="I26" s="1085"/>
      <c r="J26" s="1085"/>
      <c r="K26" s="1086"/>
      <c r="L26" s="685"/>
      <c r="M26" s="676"/>
      <c r="N26" s="674"/>
      <c r="O26" s="675"/>
      <c r="P26" s="674"/>
      <c r="Q26" s="675"/>
      <c r="R26" s="674"/>
      <c r="S26" s="675"/>
      <c r="T26" s="674"/>
      <c r="U26" s="675"/>
      <c r="V26" s="674"/>
      <c r="W26" s="675"/>
      <c r="X26" s="674"/>
      <c r="Y26" s="675"/>
      <c r="Z26" s="674"/>
      <c r="AA26" s="675"/>
      <c r="AB26" s="674"/>
      <c r="AC26" s="675"/>
      <c r="AD26" s="674"/>
      <c r="AE26" s="675"/>
      <c r="AF26" s="674"/>
      <c r="AG26" s="675"/>
      <c r="AH26" s="674"/>
      <c r="AI26" s="675"/>
      <c r="AJ26" s="674"/>
      <c r="AK26" s="675"/>
      <c r="AL26" s="669">
        <f t="shared" si="0"/>
        <v>0</v>
      </c>
      <c r="AM26" s="669">
        <f t="shared" si="1"/>
        <v>0</v>
      </c>
    </row>
    <row r="27" spans="1:39" ht="33" customHeight="1" x14ac:dyDescent="0.2">
      <c r="D27" s="670"/>
      <c r="E27" s="1079"/>
      <c r="F27" s="1080"/>
      <c r="G27" s="1080"/>
      <c r="H27" s="1080"/>
      <c r="I27" s="1080"/>
      <c r="J27" s="1080"/>
      <c r="K27" s="1081"/>
      <c r="L27" s="684"/>
      <c r="M27" s="680"/>
      <c r="N27" s="671"/>
      <c r="O27" s="672"/>
      <c r="P27" s="671"/>
      <c r="Q27" s="672"/>
      <c r="R27" s="671"/>
      <c r="S27" s="672"/>
      <c r="T27" s="671"/>
      <c r="U27" s="672"/>
      <c r="V27" s="671"/>
      <c r="W27" s="672"/>
      <c r="X27" s="671"/>
      <c r="Y27" s="672"/>
      <c r="Z27" s="671"/>
      <c r="AA27" s="672"/>
      <c r="AB27" s="671"/>
      <c r="AC27" s="672"/>
      <c r="AD27" s="671"/>
      <c r="AE27" s="672"/>
      <c r="AF27" s="671"/>
      <c r="AG27" s="672"/>
      <c r="AH27" s="671"/>
      <c r="AI27" s="672"/>
      <c r="AJ27" s="671"/>
      <c r="AK27" s="672"/>
      <c r="AL27" s="669">
        <f t="shared" si="0"/>
        <v>0</v>
      </c>
      <c r="AM27" s="669">
        <f t="shared" si="1"/>
        <v>0</v>
      </c>
    </row>
    <row r="28" spans="1:39" ht="33" customHeight="1" x14ac:dyDescent="0.2">
      <c r="D28" s="673"/>
      <c r="E28" s="1084"/>
      <c r="F28" s="1085"/>
      <c r="G28" s="1085"/>
      <c r="H28" s="1085"/>
      <c r="I28" s="1085"/>
      <c r="J28" s="1085"/>
      <c r="K28" s="1086"/>
      <c r="L28" s="685"/>
      <c r="M28" s="676"/>
      <c r="N28" s="674"/>
      <c r="O28" s="675"/>
      <c r="P28" s="674"/>
      <c r="Q28" s="675"/>
      <c r="R28" s="674"/>
      <c r="S28" s="675"/>
      <c r="T28" s="674"/>
      <c r="U28" s="675"/>
      <c r="V28" s="674"/>
      <c r="W28" s="675"/>
      <c r="X28" s="674"/>
      <c r="Y28" s="675"/>
      <c r="Z28" s="674"/>
      <c r="AA28" s="675"/>
      <c r="AB28" s="674"/>
      <c r="AC28" s="675"/>
      <c r="AD28" s="674"/>
      <c r="AE28" s="675"/>
      <c r="AF28" s="674"/>
      <c r="AG28" s="675"/>
      <c r="AH28" s="674"/>
      <c r="AI28" s="675"/>
      <c r="AJ28" s="674"/>
      <c r="AK28" s="675"/>
      <c r="AL28" s="669">
        <f t="shared" si="0"/>
        <v>0</v>
      </c>
      <c r="AM28" s="669">
        <f t="shared" si="1"/>
        <v>0</v>
      </c>
    </row>
    <row r="29" spans="1:39" ht="33" customHeight="1" x14ac:dyDescent="0.2">
      <c r="D29" s="673"/>
      <c r="E29" s="1084"/>
      <c r="F29" s="1085"/>
      <c r="G29" s="1085"/>
      <c r="H29" s="1085"/>
      <c r="I29" s="1085"/>
      <c r="J29" s="1085"/>
      <c r="K29" s="1086"/>
      <c r="L29" s="685"/>
      <c r="M29" s="676"/>
      <c r="N29" s="674"/>
      <c r="O29" s="675"/>
      <c r="P29" s="674"/>
      <c r="Q29" s="675"/>
      <c r="R29" s="674"/>
      <c r="S29" s="675"/>
      <c r="T29" s="674"/>
      <c r="U29" s="675"/>
      <c r="V29" s="674"/>
      <c r="W29" s="675"/>
      <c r="X29" s="674"/>
      <c r="Y29" s="675"/>
      <c r="Z29" s="674"/>
      <c r="AA29" s="675"/>
      <c r="AB29" s="674"/>
      <c r="AC29" s="675"/>
      <c r="AD29" s="674"/>
      <c r="AE29" s="675"/>
      <c r="AF29" s="674"/>
      <c r="AG29" s="675"/>
      <c r="AH29" s="674"/>
      <c r="AI29" s="675"/>
      <c r="AJ29" s="674"/>
      <c r="AK29" s="675"/>
      <c r="AL29" s="669">
        <f t="shared" si="0"/>
        <v>0</v>
      </c>
      <c r="AM29" s="669">
        <f t="shared" si="1"/>
        <v>0</v>
      </c>
    </row>
    <row r="30" spans="1:39" ht="33" customHeight="1" x14ac:dyDescent="0.2">
      <c r="D30" s="673"/>
      <c r="E30" s="1084"/>
      <c r="F30" s="1085"/>
      <c r="G30" s="1085"/>
      <c r="H30" s="1085"/>
      <c r="I30" s="1085"/>
      <c r="J30" s="1085"/>
      <c r="K30" s="1086"/>
      <c r="L30" s="685"/>
      <c r="M30" s="676"/>
      <c r="N30" s="674"/>
      <c r="O30" s="675"/>
      <c r="P30" s="674"/>
      <c r="Q30" s="675"/>
      <c r="R30" s="674"/>
      <c r="S30" s="675"/>
      <c r="T30" s="674"/>
      <c r="U30" s="675"/>
      <c r="V30" s="674"/>
      <c r="W30" s="675"/>
      <c r="X30" s="674"/>
      <c r="Y30" s="675"/>
      <c r="Z30" s="674"/>
      <c r="AA30" s="675"/>
      <c r="AB30" s="674"/>
      <c r="AC30" s="675"/>
      <c r="AD30" s="674"/>
      <c r="AE30" s="675"/>
      <c r="AF30" s="674"/>
      <c r="AG30" s="675"/>
      <c r="AH30" s="674"/>
      <c r="AI30" s="675"/>
      <c r="AJ30" s="674"/>
      <c r="AK30" s="675"/>
      <c r="AL30" s="669">
        <f t="shared" si="0"/>
        <v>0</v>
      </c>
      <c r="AM30" s="669">
        <f t="shared" si="1"/>
        <v>0</v>
      </c>
    </row>
    <row r="31" spans="1:39" ht="33" customHeight="1" x14ac:dyDescent="0.2">
      <c r="D31" s="670"/>
      <c r="E31" s="1079"/>
      <c r="F31" s="1080"/>
      <c r="G31" s="1080"/>
      <c r="H31" s="1080"/>
      <c r="I31" s="1080"/>
      <c r="J31" s="1080"/>
      <c r="K31" s="1081"/>
      <c r="L31" s="684"/>
      <c r="M31" s="680"/>
      <c r="N31" s="671"/>
      <c r="O31" s="672"/>
      <c r="P31" s="671"/>
      <c r="Q31" s="672"/>
      <c r="R31" s="671"/>
      <c r="S31" s="672"/>
      <c r="T31" s="671"/>
      <c r="U31" s="672"/>
      <c r="V31" s="671"/>
      <c r="W31" s="672"/>
      <c r="X31" s="671"/>
      <c r="Y31" s="672"/>
      <c r="Z31" s="671"/>
      <c r="AA31" s="672"/>
      <c r="AB31" s="671"/>
      <c r="AC31" s="672"/>
      <c r="AD31" s="671"/>
      <c r="AE31" s="672"/>
      <c r="AF31" s="671"/>
      <c r="AG31" s="672"/>
      <c r="AH31" s="671"/>
      <c r="AI31" s="672"/>
      <c r="AJ31" s="671"/>
      <c r="AK31" s="672"/>
      <c r="AL31" s="669">
        <f t="shared" si="0"/>
        <v>0</v>
      </c>
      <c r="AM31" s="669">
        <f t="shared" si="1"/>
        <v>0</v>
      </c>
    </row>
    <row r="32" spans="1:39" ht="33" customHeight="1" x14ac:dyDescent="0.2">
      <c r="D32" s="673"/>
      <c r="E32" s="1084"/>
      <c r="F32" s="1085"/>
      <c r="G32" s="1085"/>
      <c r="H32" s="1085"/>
      <c r="I32" s="1085"/>
      <c r="J32" s="1085"/>
      <c r="K32" s="1086"/>
      <c r="L32" s="685"/>
      <c r="M32" s="676"/>
      <c r="N32" s="674"/>
      <c r="O32" s="675"/>
      <c r="P32" s="674"/>
      <c r="Q32" s="675"/>
      <c r="R32" s="674"/>
      <c r="S32" s="675"/>
      <c r="T32" s="674"/>
      <c r="U32" s="675"/>
      <c r="V32" s="674"/>
      <c r="W32" s="675"/>
      <c r="X32" s="674"/>
      <c r="Y32" s="675"/>
      <c r="Z32" s="674"/>
      <c r="AA32" s="675"/>
      <c r="AB32" s="674"/>
      <c r="AC32" s="675"/>
      <c r="AD32" s="674"/>
      <c r="AE32" s="675"/>
      <c r="AF32" s="674"/>
      <c r="AG32" s="675"/>
      <c r="AH32" s="674"/>
      <c r="AI32" s="675"/>
      <c r="AJ32" s="674"/>
      <c r="AK32" s="675"/>
      <c r="AL32" s="669">
        <f t="shared" si="0"/>
        <v>0</v>
      </c>
      <c r="AM32" s="669">
        <f t="shared" si="1"/>
        <v>0</v>
      </c>
    </row>
    <row r="33" spans="4:39" ht="33" customHeight="1" x14ac:dyDescent="0.2">
      <c r="D33" s="673"/>
      <c r="E33" s="1084"/>
      <c r="F33" s="1085"/>
      <c r="G33" s="1085"/>
      <c r="H33" s="1085"/>
      <c r="I33" s="1085"/>
      <c r="J33" s="1085"/>
      <c r="K33" s="1086"/>
      <c r="L33" s="685"/>
      <c r="M33" s="676"/>
      <c r="N33" s="674"/>
      <c r="O33" s="675"/>
      <c r="P33" s="674"/>
      <c r="Q33" s="675"/>
      <c r="R33" s="674"/>
      <c r="S33" s="675"/>
      <c r="T33" s="674"/>
      <c r="U33" s="675"/>
      <c r="V33" s="674"/>
      <c r="W33" s="675"/>
      <c r="X33" s="674"/>
      <c r="Y33" s="675"/>
      <c r="Z33" s="674"/>
      <c r="AA33" s="675"/>
      <c r="AB33" s="674"/>
      <c r="AC33" s="675"/>
      <c r="AD33" s="674"/>
      <c r="AE33" s="675"/>
      <c r="AF33" s="674"/>
      <c r="AG33" s="675"/>
      <c r="AH33" s="674"/>
      <c r="AI33" s="675"/>
      <c r="AJ33" s="674"/>
      <c r="AK33" s="675"/>
      <c r="AL33" s="669">
        <f t="shared" si="0"/>
        <v>0</v>
      </c>
      <c r="AM33" s="669">
        <f t="shared" si="1"/>
        <v>0</v>
      </c>
    </row>
    <row r="34" spans="4:39" ht="33" customHeight="1" x14ac:dyDescent="0.2">
      <c r="D34" s="673"/>
      <c r="E34" s="1084"/>
      <c r="F34" s="1085"/>
      <c r="G34" s="1085"/>
      <c r="H34" s="1085"/>
      <c r="I34" s="1085"/>
      <c r="J34" s="1085"/>
      <c r="K34" s="1086"/>
      <c r="L34" s="685"/>
      <c r="M34" s="676"/>
      <c r="N34" s="674"/>
      <c r="O34" s="675"/>
      <c r="P34" s="674"/>
      <c r="Q34" s="675"/>
      <c r="R34" s="674"/>
      <c r="S34" s="675"/>
      <c r="T34" s="674"/>
      <c r="U34" s="675"/>
      <c r="V34" s="674"/>
      <c r="W34" s="675"/>
      <c r="X34" s="674"/>
      <c r="Y34" s="675"/>
      <c r="Z34" s="674"/>
      <c r="AA34" s="675"/>
      <c r="AB34" s="674"/>
      <c r="AC34" s="675"/>
      <c r="AD34" s="674"/>
      <c r="AE34" s="675"/>
      <c r="AF34" s="674"/>
      <c r="AG34" s="675"/>
      <c r="AH34" s="674"/>
      <c r="AI34" s="675"/>
      <c r="AJ34" s="674"/>
      <c r="AK34" s="675"/>
      <c r="AL34" s="669">
        <f t="shared" si="0"/>
        <v>0</v>
      </c>
      <c r="AM34" s="669">
        <f t="shared" si="1"/>
        <v>0</v>
      </c>
    </row>
    <row r="35" spans="4:39" ht="33" customHeight="1" x14ac:dyDescent="0.2">
      <c r="D35" s="670"/>
      <c r="E35" s="1079"/>
      <c r="F35" s="1080"/>
      <c r="G35" s="1080"/>
      <c r="H35" s="1080"/>
      <c r="I35" s="1080"/>
      <c r="J35" s="1080"/>
      <c r="K35" s="1081"/>
      <c r="L35" s="684"/>
      <c r="M35" s="680"/>
      <c r="N35" s="671"/>
      <c r="O35" s="672"/>
      <c r="P35" s="671"/>
      <c r="Q35" s="672"/>
      <c r="R35" s="671"/>
      <c r="S35" s="672"/>
      <c r="T35" s="671"/>
      <c r="U35" s="672"/>
      <c r="V35" s="671"/>
      <c r="W35" s="672"/>
      <c r="X35" s="671"/>
      <c r="Y35" s="672"/>
      <c r="Z35" s="671"/>
      <c r="AA35" s="672"/>
      <c r="AB35" s="671"/>
      <c r="AC35" s="672"/>
      <c r="AD35" s="671"/>
      <c r="AE35" s="672"/>
      <c r="AF35" s="671"/>
      <c r="AG35" s="672"/>
      <c r="AH35" s="671"/>
      <c r="AI35" s="672"/>
      <c r="AJ35" s="671"/>
      <c r="AK35" s="672"/>
      <c r="AL35" s="669">
        <f t="shared" si="0"/>
        <v>0</v>
      </c>
      <c r="AM35" s="669">
        <f t="shared" si="1"/>
        <v>0</v>
      </c>
    </row>
    <row r="36" spans="4:39" ht="33" customHeight="1" x14ac:dyDescent="0.2">
      <c r="D36" s="673"/>
      <c r="E36" s="1084"/>
      <c r="F36" s="1085"/>
      <c r="G36" s="1085"/>
      <c r="H36" s="1085"/>
      <c r="I36" s="1085"/>
      <c r="J36" s="1085"/>
      <c r="K36" s="1086"/>
      <c r="L36" s="685"/>
      <c r="M36" s="676"/>
      <c r="N36" s="674"/>
      <c r="O36" s="675"/>
      <c r="P36" s="674"/>
      <c r="Q36" s="675"/>
      <c r="R36" s="674"/>
      <c r="S36" s="675"/>
      <c r="T36" s="674"/>
      <c r="U36" s="675"/>
      <c r="V36" s="674"/>
      <c r="W36" s="675"/>
      <c r="X36" s="674"/>
      <c r="Y36" s="675"/>
      <c r="Z36" s="674"/>
      <c r="AA36" s="675"/>
      <c r="AB36" s="674"/>
      <c r="AC36" s="675"/>
      <c r="AD36" s="674"/>
      <c r="AE36" s="675"/>
      <c r="AF36" s="674"/>
      <c r="AG36" s="675"/>
      <c r="AH36" s="674"/>
      <c r="AI36" s="675"/>
      <c r="AJ36" s="674"/>
      <c r="AK36" s="675"/>
      <c r="AL36" s="669">
        <f t="shared" si="0"/>
        <v>0</v>
      </c>
      <c r="AM36" s="669">
        <f t="shared" si="1"/>
        <v>0</v>
      </c>
    </row>
    <row r="37" spans="4:39" ht="33" customHeight="1" x14ac:dyDescent="0.2">
      <c r="D37" s="673"/>
      <c r="E37" s="1084"/>
      <c r="F37" s="1085"/>
      <c r="G37" s="1085"/>
      <c r="H37" s="1085"/>
      <c r="I37" s="1085"/>
      <c r="J37" s="1085"/>
      <c r="K37" s="1086"/>
      <c r="L37" s="685"/>
      <c r="M37" s="676"/>
      <c r="N37" s="674"/>
      <c r="O37" s="675"/>
      <c r="P37" s="674"/>
      <c r="Q37" s="675"/>
      <c r="R37" s="674"/>
      <c r="S37" s="675"/>
      <c r="T37" s="674"/>
      <c r="U37" s="675"/>
      <c r="V37" s="674"/>
      <c r="W37" s="675"/>
      <c r="X37" s="674"/>
      <c r="Y37" s="675"/>
      <c r="Z37" s="674"/>
      <c r="AA37" s="675"/>
      <c r="AB37" s="674"/>
      <c r="AC37" s="675"/>
      <c r="AD37" s="674"/>
      <c r="AE37" s="675"/>
      <c r="AF37" s="674"/>
      <c r="AG37" s="675"/>
      <c r="AH37" s="674"/>
      <c r="AI37" s="675"/>
      <c r="AJ37" s="674"/>
      <c r="AK37" s="675"/>
      <c r="AL37" s="669">
        <f t="shared" si="0"/>
        <v>0</v>
      </c>
      <c r="AM37" s="669">
        <f t="shared" si="1"/>
        <v>0</v>
      </c>
    </row>
    <row r="38" spans="4:39" ht="33" customHeight="1" x14ac:dyDescent="0.2">
      <c r="D38" s="673"/>
      <c r="E38" s="1084"/>
      <c r="F38" s="1085"/>
      <c r="G38" s="1085"/>
      <c r="H38" s="1085"/>
      <c r="I38" s="1085"/>
      <c r="J38" s="1085"/>
      <c r="K38" s="1086"/>
      <c r="L38" s="685"/>
      <c r="M38" s="676"/>
      <c r="N38" s="674"/>
      <c r="O38" s="675"/>
      <c r="P38" s="674"/>
      <c r="Q38" s="675"/>
      <c r="R38" s="674"/>
      <c r="S38" s="675"/>
      <c r="T38" s="674"/>
      <c r="U38" s="675"/>
      <c r="V38" s="674"/>
      <c r="W38" s="675"/>
      <c r="X38" s="674"/>
      <c r="Y38" s="675"/>
      <c r="Z38" s="674"/>
      <c r="AA38" s="675"/>
      <c r="AB38" s="674"/>
      <c r="AC38" s="675"/>
      <c r="AD38" s="674"/>
      <c r="AE38" s="675"/>
      <c r="AF38" s="674"/>
      <c r="AG38" s="675"/>
      <c r="AH38" s="674"/>
      <c r="AI38" s="675"/>
      <c r="AJ38" s="674"/>
      <c r="AK38" s="675"/>
      <c r="AL38" s="669">
        <f t="shared" si="0"/>
        <v>0</v>
      </c>
      <c r="AM38" s="669">
        <f t="shared" si="1"/>
        <v>0</v>
      </c>
    </row>
    <row r="40" spans="4:39" ht="33" customHeight="1" x14ac:dyDescent="0.2">
      <c r="D40" s="1087" t="str">
        <f ca="1">Translations!A109</f>
        <v>Totals</v>
      </c>
      <c r="E40" s="1088"/>
      <c r="F40" s="1088"/>
      <c r="G40" s="1088"/>
      <c r="H40" s="1088"/>
      <c r="I40" s="1088"/>
      <c r="J40" s="1088"/>
      <c r="K40" s="1088"/>
      <c r="L40" s="1088"/>
      <c r="M40" s="1089"/>
      <c r="N40" s="677" t="s">
        <v>217</v>
      </c>
      <c r="O40" s="678">
        <f>O23+O27+O31</f>
        <v>0</v>
      </c>
      <c r="P40" s="677" t="s">
        <v>217</v>
      </c>
      <c r="Q40" s="678">
        <f>Q23+Q27+Q31</f>
        <v>0</v>
      </c>
      <c r="R40" s="677" t="s">
        <v>217</v>
      </c>
      <c r="S40" s="678">
        <f>S23+S27+S31</f>
        <v>0</v>
      </c>
      <c r="T40" s="677" t="s">
        <v>217</v>
      </c>
      <c r="U40" s="678">
        <f>U23+U27+U31</f>
        <v>0</v>
      </c>
      <c r="V40" s="677" t="s">
        <v>217</v>
      </c>
      <c r="W40" s="678">
        <f>W23+W27+W31</f>
        <v>0</v>
      </c>
      <c r="X40" s="677" t="s">
        <v>217</v>
      </c>
      <c r="Y40" s="678">
        <f>Y23+Y27+Y31</f>
        <v>0</v>
      </c>
      <c r="Z40" s="677" t="s">
        <v>217</v>
      </c>
      <c r="AA40" s="678">
        <f>AA23+AA27+AA31</f>
        <v>0</v>
      </c>
      <c r="AB40" s="677" t="s">
        <v>217</v>
      </c>
      <c r="AC40" s="678">
        <f>AC23+AC27+AC31</f>
        <v>0</v>
      </c>
      <c r="AD40" s="677" t="s">
        <v>217</v>
      </c>
      <c r="AE40" s="678">
        <f>AE23+AE27+AE31</f>
        <v>0</v>
      </c>
      <c r="AF40" s="677" t="s">
        <v>217</v>
      </c>
      <c r="AG40" s="678">
        <f>AG23+AG27+AG31</f>
        <v>0</v>
      </c>
      <c r="AH40" s="677" t="s">
        <v>217</v>
      </c>
      <c r="AI40" s="678">
        <f>AI23+AI27+AI31</f>
        <v>0</v>
      </c>
      <c r="AJ40" s="677" t="s">
        <v>217</v>
      </c>
      <c r="AK40" s="678">
        <f>AK23+AK27+AK31</f>
        <v>0</v>
      </c>
      <c r="AL40" s="677" t="s">
        <v>217</v>
      </c>
      <c r="AM40" s="678">
        <f>AM23+AM27+AM31</f>
        <v>0</v>
      </c>
    </row>
  </sheetData>
  <sheetProtection sheet="1" objects="1" scenarios="1"/>
  <mergeCells count="47">
    <mergeCell ref="E38:K38"/>
    <mergeCell ref="L20:L21"/>
    <mergeCell ref="M20:M21"/>
    <mergeCell ref="D40:M40"/>
    <mergeCell ref="A8:K17"/>
    <mergeCell ref="E32:K32"/>
    <mergeCell ref="E33:K33"/>
    <mergeCell ref="E34:K34"/>
    <mergeCell ref="E35:K35"/>
    <mergeCell ref="E36:K36"/>
    <mergeCell ref="E37:K37"/>
    <mergeCell ref="E26:K26"/>
    <mergeCell ref="E27:K27"/>
    <mergeCell ref="E28:K28"/>
    <mergeCell ref="E29:K29"/>
    <mergeCell ref="E30:K30"/>
    <mergeCell ref="T20:U20"/>
    <mergeCell ref="V20:W20"/>
    <mergeCell ref="E31:K31"/>
    <mergeCell ref="AJ20:AK20"/>
    <mergeCell ref="AL20:AM20"/>
    <mergeCell ref="E21:K21"/>
    <mergeCell ref="E23:K23"/>
    <mergeCell ref="E24:K24"/>
    <mergeCell ref="E25:K25"/>
    <mergeCell ref="X20:Y20"/>
    <mergeCell ref="Z20:AA20"/>
    <mergeCell ref="AB20:AC20"/>
    <mergeCell ref="AD20:AE20"/>
    <mergeCell ref="AF20:AG20"/>
    <mergeCell ref="AH20:AI20"/>
    <mergeCell ref="D20:D21"/>
    <mergeCell ref="E20:K20"/>
    <mergeCell ref="N20:O20"/>
    <mergeCell ref="P20:Q20"/>
    <mergeCell ref="R20:S20"/>
    <mergeCell ref="P8:X9"/>
    <mergeCell ref="P12:Q13"/>
    <mergeCell ref="S12:X13"/>
    <mergeCell ref="O15:R17"/>
    <mergeCell ref="H2:W2"/>
    <mergeCell ref="H3:W3"/>
    <mergeCell ref="H4:W4"/>
    <mergeCell ref="H5:W5"/>
    <mergeCell ref="P7:X7"/>
    <mergeCell ref="S15:V15"/>
    <mergeCell ref="S16:V17"/>
  </mergeCells>
  <pageMargins left="0.47244094488188981" right="0.55118110236220474" top="0.43307086614173229" bottom="0.59055118110236227" header="0.31496062992125984" footer="0.31496062992125984"/>
  <pageSetup scale="80" orientation="landscape" horizontalDpi="4294967293" verticalDpi="4294967293" r:id="rId1"/>
  <headerFooter>
    <oddFooter>&amp;R&amp;P</oddFooter>
  </headerFooter>
  <ignoredErrors>
    <ignoredError sqref="O21:AM21" formula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S18"/>
  <sheetViews>
    <sheetView showGridLines="0" defaultGridColor="0" colorId="55" zoomScale="70" zoomScaleNormal="70" zoomScalePageLayoutView="60" workbookViewId="0"/>
  </sheetViews>
  <sheetFormatPr baseColWidth="10" defaultColWidth="11.42578125" defaultRowHeight="12.75" x14ac:dyDescent="0.2"/>
  <cols>
    <col min="1" max="1" width="3.42578125" style="1" customWidth="1"/>
    <col min="2" max="2" width="10.85546875" style="1" hidden="1" customWidth="1"/>
    <col min="3" max="3" width="6.85546875" style="1" hidden="1" customWidth="1"/>
    <col min="4" max="6" width="6.85546875" style="1" customWidth="1"/>
    <col min="7" max="7" width="11" style="1" customWidth="1"/>
    <col min="8" max="8" width="6.85546875" style="1" customWidth="1"/>
    <col min="9" max="34" width="9.7109375" style="1" customWidth="1"/>
    <col min="35" max="16384" width="11.42578125" style="1"/>
  </cols>
  <sheetData>
    <row r="1" spans="1:19" ht="5.25" customHeight="1" x14ac:dyDescent="0.2"/>
    <row r="2" spans="1:19" ht="15" customHeight="1" x14ac:dyDescent="0.25">
      <c r="A2" s="1" t="s">
        <v>391</v>
      </c>
      <c r="H2" s="788" t="str">
        <f ca="1">Translations!A80</f>
        <v>SR Management Tool</v>
      </c>
      <c r="I2" s="788"/>
      <c r="J2" s="788"/>
      <c r="K2" s="788"/>
      <c r="L2" s="788"/>
      <c r="M2" s="788"/>
      <c r="N2" s="788"/>
      <c r="O2" s="788"/>
      <c r="P2" s="788"/>
      <c r="Q2" s="788"/>
      <c r="R2" s="788"/>
    </row>
    <row r="3" spans="1:19" ht="15" customHeight="1" x14ac:dyDescent="0.2">
      <c r="H3" s="789" t="str">
        <f>Setup!H11</f>
        <v>Direct Gender Partnership (DGP)</v>
      </c>
      <c r="I3" s="789"/>
      <c r="J3" s="789"/>
      <c r="K3" s="789"/>
      <c r="L3" s="789"/>
      <c r="M3" s="789"/>
      <c r="N3" s="789"/>
      <c r="O3" s="789"/>
      <c r="P3" s="789"/>
      <c r="Q3" s="789"/>
      <c r="R3" s="789"/>
    </row>
    <row r="4" spans="1:19" ht="15" customHeight="1" x14ac:dyDescent="0.2">
      <c r="H4" s="789" t="str">
        <f xml:space="preserve"> Setup!H14 &amp; "  (" &amp; Setup!H13 &amp; ")"&amp; "  (" &amp; Setup!H15 &amp; ")"</f>
        <v>DMR-202-G01-H-00  (January  2016 - December 2016)  (HIV / AIDS)</v>
      </c>
      <c r="I4" s="789"/>
      <c r="J4" s="789"/>
      <c r="K4" s="789"/>
      <c r="L4" s="789"/>
      <c r="M4" s="789"/>
      <c r="N4" s="789"/>
      <c r="O4" s="789"/>
      <c r="P4" s="789"/>
      <c r="Q4" s="789"/>
      <c r="R4" s="789"/>
    </row>
    <row r="5" spans="1:19" ht="18" customHeight="1" x14ac:dyDescent="0.2">
      <c r="H5" s="986" t="str">
        <f>Setup!AE11 &amp; "  (" &amp; Setup!H16 &amp; ")"</f>
        <v xml:space="preserve">  ($ - USD)</v>
      </c>
      <c r="I5" s="986"/>
      <c r="J5" s="986"/>
      <c r="K5" s="986"/>
      <c r="L5" s="986"/>
      <c r="M5" s="986"/>
      <c r="N5" s="986"/>
      <c r="O5" s="986"/>
      <c r="P5" s="986"/>
      <c r="Q5" s="986"/>
      <c r="R5" s="986"/>
    </row>
    <row r="6" spans="1:19" ht="18" customHeight="1" x14ac:dyDescent="0.2">
      <c r="J6" s="62"/>
      <c r="K6" s="62"/>
      <c r="L6" s="62"/>
      <c r="M6" s="62"/>
      <c r="N6" s="62"/>
      <c r="O6" s="62"/>
    </row>
    <row r="7" spans="1:19" ht="20.25" customHeight="1" x14ac:dyDescent="0.2">
      <c r="A7" s="635" t="str">
        <f ca="1">Setup!G19</f>
        <v>Details of programatic indicators</v>
      </c>
      <c r="B7" s="23"/>
      <c r="C7" s="23"/>
      <c r="D7" s="23"/>
      <c r="E7" s="23"/>
      <c r="F7" s="23"/>
      <c r="G7" s="23"/>
      <c r="H7" s="23"/>
      <c r="I7" s="23"/>
      <c r="J7" s="24"/>
      <c r="K7" s="25"/>
      <c r="M7" s="885" t="str">
        <f ca="1">Setup!G17</f>
        <v>Key population</v>
      </c>
      <c r="N7" s="886"/>
      <c r="O7" s="886"/>
      <c r="P7" s="886"/>
      <c r="Q7" s="886"/>
      <c r="R7" s="886"/>
      <c r="S7" s="887"/>
    </row>
    <row r="8" spans="1:19" ht="13.5" customHeight="1" x14ac:dyDescent="0.2">
      <c r="A8" s="792" t="str">
        <f>Setup!H19</f>
        <v xml:space="preserve"># PLHIV that initiated ARV with CD4 count &lt;200
# new HIV+ enrolled in care services 
# aged 10-24 yrs reached by HIV life skills ed. in school </v>
      </c>
      <c r="B8" s="793"/>
      <c r="C8" s="793"/>
      <c r="D8" s="793"/>
      <c r="E8" s="793"/>
      <c r="F8" s="793"/>
      <c r="G8" s="793"/>
      <c r="H8" s="793"/>
      <c r="I8" s="793"/>
      <c r="J8" s="793"/>
      <c r="K8" s="794"/>
      <c r="M8" s="888" t="str">
        <f>Setup!H17</f>
        <v>Sex Workers - Migrants - Women</v>
      </c>
      <c r="N8" s="889"/>
      <c r="O8" s="889"/>
      <c r="P8" s="889"/>
      <c r="Q8" s="889"/>
      <c r="R8" s="889"/>
      <c r="S8" s="890"/>
    </row>
    <row r="9" spans="1:19" ht="17.25" customHeight="1" x14ac:dyDescent="0.2">
      <c r="A9" s="795"/>
      <c r="B9" s="796"/>
      <c r="C9" s="796"/>
      <c r="D9" s="796"/>
      <c r="E9" s="796"/>
      <c r="F9" s="796"/>
      <c r="G9" s="796"/>
      <c r="H9" s="796"/>
      <c r="I9" s="796"/>
      <c r="J9" s="796"/>
      <c r="K9" s="797"/>
      <c r="M9" s="888"/>
      <c r="N9" s="889"/>
      <c r="O9" s="889"/>
      <c r="P9" s="889"/>
      <c r="Q9" s="889"/>
      <c r="R9" s="889"/>
      <c r="S9" s="890"/>
    </row>
    <row r="10" spans="1:19" ht="13.5" customHeight="1" x14ac:dyDescent="0.2">
      <c r="A10" s="795"/>
      <c r="B10" s="796"/>
      <c r="C10" s="796"/>
      <c r="D10" s="796"/>
      <c r="E10" s="796"/>
      <c r="F10" s="796"/>
      <c r="G10" s="796"/>
      <c r="H10" s="796"/>
      <c r="I10" s="796"/>
      <c r="J10" s="796"/>
      <c r="K10" s="797"/>
    </row>
    <row r="11" spans="1:19" ht="19.5" customHeight="1" x14ac:dyDescent="0.2">
      <c r="A11" s="795"/>
      <c r="B11" s="796"/>
      <c r="C11" s="796"/>
      <c r="D11" s="796"/>
      <c r="E11" s="796"/>
      <c r="F11" s="796"/>
      <c r="G11" s="796"/>
      <c r="H11" s="796"/>
      <c r="I11" s="796"/>
      <c r="J11" s="796"/>
      <c r="K11" s="797"/>
      <c r="M11" s="634"/>
      <c r="N11" s="634"/>
      <c r="O11" s="38"/>
      <c r="P11" s="63"/>
      <c r="Q11" s="632"/>
      <c r="R11" s="632"/>
      <c r="S11" s="632"/>
    </row>
    <row r="12" spans="1:19" ht="13.5" customHeight="1" x14ac:dyDescent="0.2">
      <c r="A12" s="795"/>
      <c r="B12" s="796"/>
      <c r="C12" s="796"/>
      <c r="D12" s="796"/>
      <c r="E12" s="796"/>
      <c r="F12" s="796"/>
      <c r="G12" s="796"/>
      <c r="H12" s="796"/>
      <c r="I12" s="796"/>
      <c r="J12" s="796"/>
      <c r="K12" s="797"/>
      <c r="M12" s="802"/>
      <c r="N12" s="802"/>
      <c r="O12" s="38"/>
      <c r="P12" s="891"/>
      <c r="Q12" s="891"/>
      <c r="R12" s="891"/>
      <c r="S12" s="891"/>
    </row>
    <row r="13" spans="1:19" ht="13.5" customHeight="1" x14ac:dyDescent="0.2">
      <c r="A13" s="795"/>
      <c r="B13" s="796"/>
      <c r="C13" s="796"/>
      <c r="D13" s="796"/>
      <c r="E13" s="796"/>
      <c r="F13" s="796"/>
      <c r="G13" s="796"/>
      <c r="H13" s="796"/>
      <c r="I13" s="796"/>
      <c r="J13" s="796"/>
      <c r="K13" s="797"/>
      <c r="M13" s="802"/>
      <c r="N13" s="802"/>
      <c r="O13" s="38"/>
      <c r="P13" s="891"/>
      <c r="Q13" s="891"/>
      <c r="R13" s="891"/>
      <c r="S13" s="891"/>
    </row>
    <row r="14" spans="1:19" ht="13.5" customHeight="1" x14ac:dyDescent="0.2">
      <c r="A14" s="795"/>
      <c r="B14" s="796"/>
      <c r="C14" s="796"/>
      <c r="D14" s="796"/>
      <c r="E14" s="796"/>
      <c r="F14" s="796"/>
      <c r="G14" s="796"/>
      <c r="H14" s="796"/>
      <c r="I14" s="796"/>
      <c r="J14" s="796"/>
      <c r="K14" s="797"/>
    </row>
    <row r="15" spans="1:19" ht="21.75" customHeight="1" x14ac:dyDescent="0.2">
      <c r="A15" s="795"/>
      <c r="B15" s="796"/>
      <c r="C15" s="796"/>
      <c r="D15" s="796"/>
      <c r="E15" s="796"/>
      <c r="F15" s="796"/>
      <c r="G15" s="796"/>
      <c r="H15" s="796"/>
      <c r="I15" s="796"/>
      <c r="J15" s="796"/>
      <c r="K15" s="797"/>
      <c r="L15" s="804"/>
      <c r="M15" s="804"/>
      <c r="N15" s="804"/>
      <c r="O15" s="804"/>
      <c r="P15" s="778"/>
      <c r="Q15" s="778"/>
    </row>
    <row r="16" spans="1:19" ht="13.5" customHeight="1" x14ac:dyDescent="0.2">
      <c r="A16" s="795"/>
      <c r="B16" s="796"/>
      <c r="C16" s="796"/>
      <c r="D16" s="796"/>
      <c r="E16" s="796"/>
      <c r="F16" s="796"/>
      <c r="G16" s="796"/>
      <c r="H16" s="796"/>
      <c r="I16" s="796"/>
      <c r="J16" s="796"/>
      <c r="K16" s="797"/>
      <c r="L16" s="804"/>
      <c r="M16" s="804"/>
      <c r="N16" s="804"/>
      <c r="O16" s="804"/>
      <c r="P16" s="805"/>
      <c r="Q16" s="805"/>
    </row>
    <row r="17" spans="1:17" ht="13.5" customHeight="1" x14ac:dyDescent="0.2">
      <c r="A17" s="798"/>
      <c r="B17" s="799"/>
      <c r="C17" s="799"/>
      <c r="D17" s="799"/>
      <c r="E17" s="799"/>
      <c r="F17" s="799"/>
      <c r="G17" s="799"/>
      <c r="H17" s="799"/>
      <c r="I17" s="799"/>
      <c r="J17" s="799"/>
      <c r="K17" s="800"/>
      <c r="L17" s="804"/>
      <c r="M17" s="804"/>
      <c r="N17" s="804"/>
      <c r="O17" s="804"/>
      <c r="P17" s="805"/>
      <c r="Q17" s="805"/>
    </row>
    <row r="18" spans="1:17" ht="22.5" customHeight="1" x14ac:dyDescent="0.2"/>
  </sheetData>
  <mergeCells count="12">
    <mergeCell ref="P15:Q15"/>
    <mergeCell ref="P16:Q17"/>
    <mergeCell ref="H2:R2"/>
    <mergeCell ref="H3:R3"/>
    <mergeCell ref="H4:R4"/>
    <mergeCell ref="H5:R5"/>
    <mergeCell ref="M7:S7"/>
    <mergeCell ref="A8:K17"/>
    <mergeCell ref="M8:S9"/>
    <mergeCell ref="M12:N13"/>
    <mergeCell ref="P12:S13"/>
    <mergeCell ref="L15:O17"/>
  </mergeCells>
  <dataValidations count="1">
    <dataValidation type="date" operator="greaterThan" allowBlank="1" showInputMessage="1" showErrorMessage="1" prompt="DD/MM/AAAA" sqref="M12">
      <formula1>40179</formula1>
    </dataValidation>
  </dataValidations>
  <pageMargins left="0.47244094488188981" right="0.55118110236220474" top="0.43307086614173229" bottom="0.59055118110236227" header="0.31496062992125984" footer="0.31496062992125984"/>
  <pageSetup scale="80" orientation="landscape" horizontalDpi="4294967293" verticalDpi="4294967293" r:id="rId1"/>
  <headerFooter>
    <oddFooter>&amp;R&amp;P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S18"/>
  <sheetViews>
    <sheetView showGridLines="0" defaultGridColor="0" colorId="55" zoomScale="70" zoomScaleNormal="70" zoomScalePageLayoutView="60" workbookViewId="0"/>
  </sheetViews>
  <sheetFormatPr baseColWidth="10" defaultColWidth="11.42578125" defaultRowHeight="12.75" x14ac:dyDescent="0.2"/>
  <cols>
    <col min="1" max="1" width="3.42578125" style="1" customWidth="1"/>
    <col min="2" max="2" width="10.85546875" style="1" hidden="1" customWidth="1"/>
    <col min="3" max="3" width="6.85546875" style="1" hidden="1" customWidth="1"/>
    <col min="4" max="6" width="6.85546875" style="1" customWidth="1"/>
    <col min="7" max="7" width="11" style="1" customWidth="1"/>
    <col min="8" max="8" width="6.85546875" style="1" customWidth="1"/>
    <col min="9" max="34" width="9.7109375" style="1" customWidth="1"/>
    <col min="35" max="16384" width="11.42578125" style="1"/>
  </cols>
  <sheetData>
    <row r="1" spans="1:19" ht="5.25" customHeight="1" x14ac:dyDescent="0.2"/>
    <row r="2" spans="1:19" ht="15" customHeight="1" x14ac:dyDescent="0.25">
      <c r="A2" s="1" t="s">
        <v>392</v>
      </c>
      <c r="H2" s="788" t="str">
        <f ca="1">Translations!A80</f>
        <v>SR Management Tool</v>
      </c>
      <c r="I2" s="788"/>
      <c r="J2" s="788"/>
      <c r="K2" s="788"/>
      <c r="L2" s="788"/>
      <c r="M2" s="788"/>
      <c r="N2" s="788"/>
      <c r="O2" s="788"/>
      <c r="P2" s="788"/>
      <c r="Q2" s="788"/>
      <c r="R2" s="788"/>
    </row>
    <row r="3" spans="1:19" ht="15" customHeight="1" x14ac:dyDescent="0.2">
      <c r="H3" s="789" t="str">
        <f>Setup!H11</f>
        <v>Direct Gender Partnership (DGP)</v>
      </c>
      <c r="I3" s="789"/>
      <c r="J3" s="789"/>
      <c r="K3" s="789"/>
      <c r="L3" s="789"/>
      <c r="M3" s="789"/>
      <c r="N3" s="789"/>
      <c r="O3" s="789"/>
      <c r="P3" s="789"/>
      <c r="Q3" s="789"/>
      <c r="R3" s="789"/>
    </row>
    <row r="4" spans="1:19" ht="15" customHeight="1" x14ac:dyDescent="0.2">
      <c r="H4" s="789" t="str">
        <f xml:space="preserve"> Setup!H14 &amp; "  (" &amp; Setup!H13 &amp; ")"&amp; "  (" &amp; Setup!H15 &amp; ")"</f>
        <v>DMR-202-G01-H-00  (January  2016 - December 2016)  (HIV / AIDS)</v>
      </c>
      <c r="I4" s="789"/>
      <c r="J4" s="789"/>
      <c r="K4" s="789"/>
      <c r="L4" s="789"/>
      <c r="M4" s="789"/>
      <c r="N4" s="789"/>
      <c r="O4" s="789"/>
      <c r="P4" s="789"/>
      <c r="Q4" s="789"/>
      <c r="R4" s="789"/>
    </row>
    <row r="5" spans="1:19" ht="18" customHeight="1" x14ac:dyDescent="0.2">
      <c r="H5" s="986" t="str">
        <f>Setup!AE12 &amp; "  (" &amp; Setup!H16 &amp; ")"</f>
        <v xml:space="preserve">  ($ - USD)</v>
      </c>
      <c r="I5" s="986"/>
      <c r="J5" s="986"/>
      <c r="K5" s="986"/>
      <c r="L5" s="986"/>
      <c r="M5" s="986"/>
      <c r="N5" s="986"/>
      <c r="O5" s="986"/>
      <c r="P5" s="986"/>
      <c r="Q5" s="986"/>
      <c r="R5" s="986"/>
    </row>
    <row r="6" spans="1:19" ht="18" customHeight="1" x14ac:dyDescent="0.2">
      <c r="J6" s="62"/>
      <c r="K6" s="62"/>
      <c r="L6" s="62"/>
      <c r="M6" s="62"/>
      <c r="N6" s="62"/>
      <c r="O6" s="62"/>
    </row>
    <row r="7" spans="1:19" ht="20.25" customHeight="1" x14ac:dyDescent="0.2">
      <c r="A7" s="76" t="str">
        <f ca="1">Setup!G19</f>
        <v>Details of programatic indicators</v>
      </c>
      <c r="B7" s="23"/>
      <c r="C7" s="23"/>
      <c r="D7" s="23"/>
      <c r="E7" s="23"/>
      <c r="F7" s="23"/>
      <c r="G7" s="23"/>
      <c r="H7" s="23"/>
      <c r="I7" s="23"/>
      <c r="J7" s="24"/>
      <c r="K7" s="25"/>
      <c r="M7" s="885" t="str">
        <f ca="1">Setup!G17</f>
        <v>Key population</v>
      </c>
      <c r="N7" s="886"/>
      <c r="O7" s="886"/>
      <c r="P7" s="886"/>
      <c r="Q7" s="886"/>
      <c r="R7" s="886"/>
      <c r="S7" s="887"/>
    </row>
    <row r="8" spans="1:19" ht="13.5" customHeight="1" x14ac:dyDescent="0.2">
      <c r="A8" s="792" t="str">
        <f>Setup!H19</f>
        <v xml:space="preserve"># PLHIV that initiated ARV with CD4 count &lt;200
# new HIV+ enrolled in care services 
# aged 10-24 yrs reached by HIV life skills ed. in school </v>
      </c>
      <c r="B8" s="793"/>
      <c r="C8" s="793"/>
      <c r="D8" s="793"/>
      <c r="E8" s="793"/>
      <c r="F8" s="793"/>
      <c r="G8" s="793"/>
      <c r="H8" s="793"/>
      <c r="I8" s="793"/>
      <c r="J8" s="793"/>
      <c r="K8" s="794"/>
      <c r="M8" s="888" t="str">
        <f>Setup!H17</f>
        <v>Sex Workers - Migrants - Women</v>
      </c>
      <c r="N8" s="889"/>
      <c r="O8" s="889"/>
      <c r="P8" s="889"/>
      <c r="Q8" s="889"/>
      <c r="R8" s="889"/>
      <c r="S8" s="890"/>
    </row>
    <row r="9" spans="1:19" ht="17.25" customHeight="1" x14ac:dyDescent="0.2">
      <c r="A9" s="795"/>
      <c r="B9" s="796"/>
      <c r="C9" s="796"/>
      <c r="D9" s="796"/>
      <c r="E9" s="796"/>
      <c r="F9" s="796"/>
      <c r="G9" s="796"/>
      <c r="H9" s="796"/>
      <c r="I9" s="796"/>
      <c r="J9" s="796"/>
      <c r="K9" s="797"/>
      <c r="M9" s="888"/>
      <c r="N9" s="889"/>
      <c r="O9" s="889"/>
      <c r="P9" s="889"/>
      <c r="Q9" s="889"/>
      <c r="R9" s="889"/>
      <c r="S9" s="890"/>
    </row>
    <row r="10" spans="1:19" ht="13.5" customHeight="1" x14ac:dyDescent="0.2">
      <c r="A10" s="795"/>
      <c r="B10" s="796"/>
      <c r="C10" s="796"/>
      <c r="D10" s="796"/>
      <c r="E10" s="796"/>
      <c r="F10" s="796"/>
      <c r="G10" s="796"/>
      <c r="H10" s="796"/>
      <c r="I10" s="796"/>
      <c r="J10" s="796"/>
      <c r="K10" s="797"/>
    </row>
    <row r="11" spans="1:19" ht="19.5" customHeight="1" x14ac:dyDescent="0.2">
      <c r="A11" s="795"/>
      <c r="B11" s="796"/>
      <c r="C11" s="796"/>
      <c r="D11" s="796"/>
      <c r="E11" s="796"/>
      <c r="F11" s="796"/>
      <c r="G11" s="796"/>
      <c r="H11" s="796"/>
      <c r="I11" s="796"/>
      <c r="J11" s="796"/>
      <c r="K11" s="797"/>
      <c r="M11" s="75"/>
      <c r="N11" s="75"/>
      <c r="O11" s="38"/>
      <c r="P11" s="63"/>
      <c r="Q11" s="74"/>
      <c r="R11" s="74"/>
      <c r="S11" s="74"/>
    </row>
    <row r="12" spans="1:19" ht="13.5" customHeight="1" x14ac:dyDescent="0.2">
      <c r="A12" s="795"/>
      <c r="B12" s="796"/>
      <c r="C12" s="796"/>
      <c r="D12" s="796"/>
      <c r="E12" s="796"/>
      <c r="F12" s="796"/>
      <c r="G12" s="796"/>
      <c r="H12" s="796"/>
      <c r="I12" s="796"/>
      <c r="J12" s="796"/>
      <c r="K12" s="797"/>
      <c r="M12" s="802"/>
      <c r="N12" s="802"/>
      <c r="O12" s="38"/>
      <c r="P12" s="891"/>
      <c r="Q12" s="891"/>
      <c r="R12" s="891"/>
      <c r="S12" s="891"/>
    </row>
    <row r="13" spans="1:19" ht="13.5" customHeight="1" x14ac:dyDescent="0.2">
      <c r="A13" s="795"/>
      <c r="B13" s="796"/>
      <c r="C13" s="796"/>
      <c r="D13" s="796"/>
      <c r="E13" s="796"/>
      <c r="F13" s="796"/>
      <c r="G13" s="796"/>
      <c r="H13" s="796"/>
      <c r="I13" s="796"/>
      <c r="J13" s="796"/>
      <c r="K13" s="797"/>
      <c r="M13" s="802"/>
      <c r="N13" s="802"/>
      <c r="O13" s="38"/>
      <c r="P13" s="891"/>
      <c r="Q13" s="891"/>
      <c r="R13" s="891"/>
      <c r="S13" s="891"/>
    </row>
    <row r="14" spans="1:19" ht="13.5" customHeight="1" x14ac:dyDescent="0.2">
      <c r="A14" s="795"/>
      <c r="B14" s="796"/>
      <c r="C14" s="796"/>
      <c r="D14" s="796"/>
      <c r="E14" s="796"/>
      <c r="F14" s="796"/>
      <c r="G14" s="796"/>
      <c r="H14" s="796"/>
      <c r="I14" s="796"/>
      <c r="J14" s="796"/>
      <c r="K14" s="797"/>
    </row>
    <row r="15" spans="1:19" ht="21.75" customHeight="1" x14ac:dyDescent="0.2">
      <c r="A15" s="795"/>
      <c r="B15" s="796"/>
      <c r="C15" s="796"/>
      <c r="D15" s="796"/>
      <c r="E15" s="796"/>
      <c r="F15" s="796"/>
      <c r="G15" s="796"/>
      <c r="H15" s="796"/>
      <c r="I15" s="796"/>
      <c r="J15" s="796"/>
      <c r="K15" s="797"/>
      <c r="L15" s="804"/>
      <c r="M15" s="804"/>
      <c r="N15" s="804"/>
      <c r="O15" s="804"/>
      <c r="P15" s="778"/>
      <c r="Q15" s="778"/>
    </row>
    <row r="16" spans="1:19" ht="13.5" customHeight="1" x14ac:dyDescent="0.2">
      <c r="A16" s="795"/>
      <c r="B16" s="796"/>
      <c r="C16" s="796"/>
      <c r="D16" s="796"/>
      <c r="E16" s="796"/>
      <c r="F16" s="796"/>
      <c r="G16" s="796"/>
      <c r="H16" s="796"/>
      <c r="I16" s="796"/>
      <c r="J16" s="796"/>
      <c r="K16" s="797"/>
      <c r="L16" s="804"/>
      <c r="M16" s="804"/>
      <c r="N16" s="804"/>
      <c r="O16" s="804"/>
      <c r="P16" s="805"/>
      <c r="Q16" s="805"/>
    </row>
    <row r="17" spans="1:17" ht="13.5" customHeight="1" x14ac:dyDescent="0.2">
      <c r="A17" s="798"/>
      <c r="B17" s="799"/>
      <c r="C17" s="799"/>
      <c r="D17" s="799"/>
      <c r="E17" s="799"/>
      <c r="F17" s="799"/>
      <c r="G17" s="799"/>
      <c r="H17" s="799"/>
      <c r="I17" s="799"/>
      <c r="J17" s="799"/>
      <c r="K17" s="800"/>
      <c r="L17" s="804"/>
      <c r="M17" s="804"/>
      <c r="N17" s="804"/>
      <c r="O17" s="804"/>
      <c r="P17" s="805"/>
      <c r="Q17" s="805"/>
    </row>
    <row r="18" spans="1:17" ht="23.25" customHeight="1" x14ac:dyDescent="0.2"/>
  </sheetData>
  <sheetProtection sheet="1" objects="1" scenarios="1"/>
  <mergeCells count="12">
    <mergeCell ref="P15:Q15"/>
    <mergeCell ref="P16:Q17"/>
    <mergeCell ref="H2:R2"/>
    <mergeCell ref="H3:R3"/>
    <mergeCell ref="H4:R4"/>
    <mergeCell ref="H5:R5"/>
    <mergeCell ref="M7:S7"/>
    <mergeCell ref="A8:K17"/>
    <mergeCell ref="M8:S9"/>
    <mergeCell ref="M12:N13"/>
    <mergeCell ref="P12:S13"/>
    <mergeCell ref="L15:O17"/>
  </mergeCells>
  <dataValidations disablePrompts="1" count="1">
    <dataValidation type="date" operator="greaterThan" allowBlank="1" showInputMessage="1" showErrorMessage="1" prompt="DD/MM/AAAA" sqref="M12">
      <formula1>40179</formula1>
    </dataValidation>
  </dataValidations>
  <pageMargins left="0.47244094488188981" right="0.55118110236220474" top="0.43307086614173229" bottom="0.59055118110236227" header="0.31496062992125984" footer="0.31496062992125984"/>
  <pageSetup scale="80" orientation="landscape" horizontalDpi="4294967293" verticalDpi="4294967293" r:id="rId1"/>
  <headerFooter>
    <oddFooter>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Z102"/>
  <sheetViews>
    <sheetView showGridLines="0" defaultGridColor="0" topLeftCell="V1" colorId="55" zoomScale="80" zoomScaleNormal="80" workbookViewId="0">
      <selection activeCell="X8" sqref="X8"/>
    </sheetView>
  </sheetViews>
  <sheetFormatPr baseColWidth="10" defaultColWidth="9.140625" defaultRowHeight="14.25" x14ac:dyDescent="0.2"/>
  <cols>
    <col min="1" max="1" width="2.28515625" style="290" customWidth="1"/>
    <col min="2" max="2" width="63" style="290" customWidth="1"/>
    <col min="3" max="3" width="10" style="290" customWidth="1"/>
    <col min="4" max="4" width="8.28515625" style="290" customWidth="1"/>
    <col min="5" max="5" width="3.85546875" style="290" hidden="1" customWidth="1"/>
    <col min="6" max="6" width="1.140625" style="501" customWidth="1"/>
    <col min="7" max="7" width="28.5703125" style="290" customWidth="1"/>
    <col min="8" max="8" width="55.42578125" style="290" customWidth="1"/>
    <col min="9" max="9" width="1" style="290" customWidth="1"/>
    <col min="10" max="10" width="9.140625" style="290" customWidth="1"/>
    <col min="11" max="11" width="71.7109375" style="290" customWidth="1"/>
    <col min="12" max="12" width="1.28515625" style="290" customWidth="1"/>
    <col min="13" max="13" width="9.140625" style="290"/>
    <col min="14" max="14" width="70" style="290" customWidth="1"/>
    <col min="15" max="15" width="48.5703125" style="290" hidden="1" customWidth="1"/>
    <col min="16" max="16" width="14" style="290" customWidth="1"/>
    <col min="17" max="17" width="24.140625" style="290" customWidth="1"/>
    <col min="18" max="18" width="7" style="290" customWidth="1"/>
    <col min="19" max="19" width="83.28515625" style="290" customWidth="1"/>
    <col min="20" max="20" width="55.5703125" style="290" hidden="1" customWidth="1"/>
    <col min="21" max="21" width="12" style="290" customWidth="1"/>
    <col min="22" max="22" width="25.28515625" style="290" customWidth="1"/>
    <col min="23" max="23" width="35.42578125" style="290" customWidth="1"/>
    <col min="24" max="25" width="14.28515625" style="290" customWidth="1"/>
    <col min="26" max="26" width="1.85546875" style="290" customWidth="1"/>
    <col min="27" max="27" width="13.5703125" style="290" customWidth="1"/>
    <col min="28" max="28" width="15" style="290" customWidth="1"/>
    <col min="29" max="29" width="2" style="290" customWidth="1"/>
    <col min="30" max="30" width="13.140625" style="290" customWidth="1"/>
    <col min="31" max="31" width="37.28515625" style="290" customWidth="1"/>
    <col min="32" max="32" width="2.5703125" style="290" customWidth="1"/>
    <col min="33" max="36" width="19.85546875" style="290" customWidth="1"/>
    <col min="37" max="37" width="2" style="290" customWidth="1"/>
    <col min="38" max="38" width="58.5703125" style="290" customWidth="1"/>
    <col min="39" max="39" width="16.140625" style="290" hidden="1" customWidth="1"/>
    <col min="40" max="40" width="15.28515625" style="290" hidden="1" customWidth="1"/>
    <col min="41" max="41" width="12.42578125" style="290" hidden="1" customWidth="1"/>
    <col min="42" max="42" width="57.7109375" style="290" hidden="1" customWidth="1"/>
    <col min="43" max="43" width="69.7109375" style="290" hidden="1" customWidth="1"/>
    <col min="44" max="44" width="9.140625" style="290" hidden="1" customWidth="1"/>
    <col min="45" max="45" width="1.5703125" style="290" hidden="1" customWidth="1"/>
    <col min="46" max="50" width="17.7109375" style="290" hidden="1" customWidth="1"/>
    <col min="51" max="51" width="9.140625" style="290" hidden="1" customWidth="1"/>
    <col min="52" max="52" width="11" style="290" hidden="1" customWidth="1"/>
    <col min="53" max="54" width="9.85546875" style="290" hidden="1" customWidth="1"/>
    <col min="55" max="56" width="10.140625" style="290" hidden="1" customWidth="1"/>
    <col min="57" max="58" width="9.42578125" style="290" hidden="1" customWidth="1"/>
    <col min="59" max="59" width="13.28515625" style="290" hidden="1" customWidth="1"/>
    <col min="60" max="60" width="10.5703125" style="290" hidden="1" customWidth="1"/>
    <col min="61" max="61" width="2.7109375" style="290" hidden="1" customWidth="1"/>
    <col min="62" max="62" width="33.140625" style="290" hidden="1" customWidth="1"/>
    <col min="63" max="64" width="9.140625" style="290" hidden="1" customWidth="1"/>
    <col min="65" max="65" width="26.28515625" style="290" hidden="1" customWidth="1"/>
    <col min="66" max="66" width="9.140625" style="290" hidden="1" customWidth="1"/>
    <col min="67" max="67" width="1.7109375" style="290" customWidth="1"/>
    <col min="68" max="71" width="21.7109375" style="290" customWidth="1"/>
    <col min="72" max="72" width="3.85546875" style="290" customWidth="1"/>
    <col min="73" max="73" width="3.28515625" style="290" hidden="1" customWidth="1"/>
    <col min="74" max="74" width="3.140625" style="290" hidden="1" customWidth="1"/>
    <col min="75" max="78" width="12.42578125" style="290" hidden="1" customWidth="1"/>
    <col min="79" max="16384" width="9.140625" style="290"/>
  </cols>
  <sheetData>
    <row r="1" spans="1:78" ht="7.5" customHeight="1" x14ac:dyDescent="0.2"/>
    <row r="2" spans="1:78" x14ac:dyDescent="0.2">
      <c r="A2" s="290" t="s">
        <v>353</v>
      </c>
    </row>
    <row r="3" spans="1:78" ht="39" customHeight="1" x14ac:dyDescent="0.2">
      <c r="D3" s="289" t="str">
        <f ca="1">Translations!A9</f>
        <v>Initial setup</v>
      </c>
      <c r="U3" s="724" t="str">
        <f ca="1">Translations!A353</f>
        <v>Changes on Indicator Type require execute "Link to the PR Dashboard" again</v>
      </c>
      <c r="V3" s="725"/>
      <c r="Y3" s="504"/>
      <c r="AL3" s="608" t="str">
        <f ca="1">Translations!A363</f>
        <v>Changes on initial period require execute "Link to the PR Dashboard" again</v>
      </c>
      <c r="AN3" s="697" t="s">
        <v>350</v>
      </c>
      <c r="AO3" s="698"/>
      <c r="AP3" s="698"/>
      <c r="AQ3" s="698"/>
      <c r="AR3" s="698"/>
      <c r="AS3" s="698"/>
      <c r="AT3" s="698"/>
      <c r="AU3" s="698"/>
      <c r="AV3" s="698"/>
      <c r="AW3" s="698"/>
      <c r="AX3" s="699"/>
      <c r="AZ3" s="688" t="s">
        <v>1273</v>
      </c>
      <c r="BA3" s="689"/>
      <c r="BB3" s="689"/>
      <c r="BC3" s="689"/>
      <c r="BD3" s="689"/>
      <c r="BE3" s="689"/>
      <c r="BF3" s="689"/>
      <c r="BG3" s="689"/>
      <c r="BH3" s="689"/>
      <c r="BI3" s="689"/>
      <c r="BJ3" s="689"/>
      <c r="BK3" s="690"/>
      <c r="BM3" s="738" t="s">
        <v>1364</v>
      </c>
    </row>
    <row r="4" spans="1:78" ht="29.25" customHeight="1" x14ac:dyDescent="0.2">
      <c r="U4" s="503"/>
      <c r="V4" s="502"/>
      <c r="AG4" s="705" t="str">
        <f ca="1">Translations!A27 &amp; " " &amp; Translations!A214</f>
        <v>10. Assign months to quarters (current sheets per quarter)</v>
      </c>
      <c r="AH4" s="706"/>
      <c r="AI4" s="706"/>
      <c r="AJ4" s="707"/>
      <c r="AN4" s="291" t="s">
        <v>337</v>
      </c>
      <c r="AO4" s="292">
        <v>1</v>
      </c>
      <c r="AT4" s="293"/>
      <c r="AU4" s="293"/>
      <c r="AV4" s="293"/>
      <c r="AW4" s="293"/>
      <c r="AX4" s="293"/>
      <c r="AZ4" s="691" t="s">
        <v>1272</v>
      </c>
      <c r="BA4" s="692"/>
      <c r="BB4" s="692"/>
      <c r="BC4" s="692"/>
      <c r="BD4" s="692"/>
      <c r="BE4" s="692"/>
      <c r="BF4" s="692"/>
      <c r="BG4" s="693"/>
      <c r="BH4" s="294">
        <f ca="1">BB13+BD13+BF13+BH13</f>
        <v>0</v>
      </c>
      <c r="BJ4" s="294" t="s">
        <v>1271</v>
      </c>
      <c r="BK4" s="294">
        <f>IF(BJ6&lt;&gt;AL7,1,0)</f>
        <v>0</v>
      </c>
      <c r="BM4" s="738"/>
    </row>
    <row r="5" spans="1:78" ht="15" hidden="1" customHeight="1" x14ac:dyDescent="0.25">
      <c r="B5" s="295"/>
      <c r="C5" s="610">
        <f>IF(ISBLANK(B8),0,1)</f>
        <v>1</v>
      </c>
      <c r="D5" s="295" t="s">
        <v>254</v>
      </c>
      <c r="E5" s="297">
        <f ca="1">SUM(E7:E15)</f>
        <v>8</v>
      </c>
      <c r="J5" s="298">
        <f>COUNTA($K$8:$K$23)</f>
        <v>2</v>
      </c>
      <c r="K5" s="299" t="s">
        <v>254</v>
      </c>
      <c r="M5" s="298">
        <f>COUNTA(N8:N37)</f>
        <v>1</v>
      </c>
      <c r="N5" s="300" t="s">
        <v>253</v>
      </c>
      <c r="O5" s="301"/>
      <c r="P5" s="302">
        <f>COUNTA(P8:P37)</f>
        <v>1</v>
      </c>
      <c r="Q5" s="302">
        <f>COUNTA(Q8:Q37)</f>
        <v>1</v>
      </c>
      <c r="R5" s="302">
        <f>COUNTA(R8:R22)</f>
        <v>3</v>
      </c>
      <c r="S5" s="299" t="s">
        <v>253</v>
      </c>
      <c r="T5" s="301"/>
      <c r="U5" s="299">
        <f>COUNTA(U8:U22)</f>
        <v>3</v>
      </c>
      <c r="V5" s="299">
        <f>COUNTA(V8:V22)</f>
        <v>3</v>
      </c>
      <c r="W5" s="295" t="s">
        <v>254</v>
      </c>
      <c r="X5" s="299">
        <f>COUNTA(X8:X9)</f>
        <v>2</v>
      </c>
      <c r="Y5" s="299">
        <f>COUNTA(Y8:Y9)</f>
        <v>2</v>
      </c>
      <c r="AA5" s="303" t="s">
        <v>254</v>
      </c>
      <c r="AB5" s="304">
        <f>COUNTA(AB8:AB19)</f>
        <v>12</v>
      </c>
      <c r="AD5" s="303" t="s">
        <v>254</v>
      </c>
      <c r="AE5" s="304">
        <f ca="1">COUNTA(AE8:AE13)</f>
        <v>3</v>
      </c>
      <c r="AG5" s="305">
        <f xml:space="preserve"> 6 - COUNTBLANK(AG7:AG12)</f>
        <v>3</v>
      </c>
      <c r="AH5" s="305">
        <f t="shared" ref="AH5:AJ5" si="0" xml:space="preserve"> 6 - COUNTBLANK(AH7:AH12)</f>
        <v>3</v>
      </c>
      <c r="AI5" s="305">
        <f t="shared" si="0"/>
        <v>3</v>
      </c>
      <c r="AJ5" s="305">
        <f t="shared" si="0"/>
        <v>3</v>
      </c>
      <c r="AL5" s="305">
        <f>COUNTA(AL7:AL7)</f>
        <v>1</v>
      </c>
      <c r="AZ5" s="306"/>
      <c r="BA5" s="306"/>
      <c r="BB5" s="306"/>
      <c r="BC5" s="306"/>
      <c r="BD5" s="306"/>
      <c r="BE5" s="306"/>
      <c r="BF5" s="306"/>
      <c r="BG5" s="306"/>
      <c r="BH5" s="307"/>
      <c r="BJ5" s="308"/>
      <c r="BK5" s="308"/>
      <c r="BM5" s="295"/>
    </row>
    <row r="6" spans="1:78" ht="21.75" customHeight="1" x14ac:dyDescent="0.25">
      <c r="B6" s="222" t="str">
        <f ca="1">Translations!A15</f>
        <v>Next steps</v>
      </c>
      <c r="C6" s="386"/>
      <c r="D6" s="315" t="str">
        <f ca="1">Translations!A16</f>
        <v>Status</v>
      </c>
      <c r="E6" s="295"/>
      <c r="G6" s="705" t="str">
        <f ca="1">Translations!A17</f>
        <v>1. Input general data</v>
      </c>
      <c r="H6" s="707"/>
      <c r="J6" s="705" t="str">
        <f>B8</f>
        <v>2. Objectives according to the performance framework</v>
      </c>
      <c r="K6" s="707"/>
      <c r="M6" s="705" t="str">
        <f ca="1">Translations!A20</f>
        <v>4. Define additional (non PRDB) programatic indicators</v>
      </c>
      <c r="N6" s="707"/>
      <c r="O6" s="313"/>
      <c r="P6" s="728" t="str">
        <f ca="1">IF(Lists!V9=1,Translations!A39,Translations!A367)</f>
        <v>Associated to objective</v>
      </c>
      <c r="Q6" s="730" t="str">
        <f ca="1">Translations!$A$349</f>
        <v>Indicator type</v>
      </c>
      <c r="R6" s="706" t="str">
        <f ca="1">Translations!A40</f>
        <v>PR dashboard programatic indicators</v>
      </c>
      <c r="S6" s="707"/>
      <c r="T6" s="314"/>
      <c r="U6" s="728" t="str">
        <f ca="1">IF(Lists!V9=1,Translations!A39,Translations!A367)</f>
        <v>Associated to objective</v>
      </c>
      <c r="V6" s="730" t="str">
        <f ca="1">Translations!$A$349</f>
        <v>Indicator type</v>
      </c>
      <c r="W6" s="706" t="str">
        <f ca="1">Translations!A23</f>
        <v>7. Define thresholds</v>
      </c>
      <c r="X6" s="706"/>
      <c r="Y6" s="707"/>
      <c r="AA6" s="705" t="str">
        <f ca="1">Translations!A26</f>
        <v>9. Change name of buttons</v>
      </c>
      <c r="AB6" s="706"/>
      <c r="AC6" s="727"/>
      <c r="AD6" s="706"/>
      <c r="AE6" s="707"/>
      <c r="AG6" s="315" t="str">
        <f ca="1">Translations!$A$48</f>
        <v>1st Quarter</v>
      </c>
      <c r="AH6" s="315" t="str">
        <f ca="1">Translations!$A$49</f>
        <v>2nd Quarter</v>
      </c>
      <c r="AI6" s="315" t="str">
        <f ca="1">Translations!$A$50</f>
        <v>3rd Quarter</v>
      </c>
      <c r="AJ6" s="315" t="str">
        <f ca="1">Translations!$A$51</f>
        <v>4th Quarter</v>
      </c>
      <c r="AL6" s="315" t="str">
        <f ca="1">Translations!A28</f>
        <v>11. Define the initial period in the PR Dashboard</v>
      </c>
      <c r="AN6" s="700" t="str">
        <f ca="1">Translations!A81</f>
        <v>PR Dashboard indicators</v>
      </c>
      <c r="AO6" s="701"/>
      <c r="AP6" s="701"/>
      <c r="AQ6" s="701"/>
      <c r="AR6" s="701"/>
      <c r="AT6" s="702" t="s">
        <v>329</v>
      </c>
      <c r="AU6" s="703"/>
      <c r="AV6" s="703"/>
      <c r="AW6" s="703"/>
      <c r="AX6" s="704"/>
      <c r="AZ6" s="323"/>
      <c r="BA6" s="323" t="s">
        <v>1265</v>
      </c>
      <c r="BB6" s="323" t="s">
        <v>1269</v>
      </c>
      <c r="BC6" s="323" t="s">
        <v>1266</v>
      </c>
      <c r="BD6" s="323" t="s">
        <v>1269</v>
      </c>
      <c r="BE6" s="323" t="s">
        <v>1267</v>
      </c>
      <c r="BF6" s="323" t="s">
        <v>1269</v>
      </c>
      <c r="BG6" s="387" t="s">
        <v>1268</v>
      </c>
      <c r="BH6" s="323" t="s">
        <v>1269</v>
      </c>
      <c r="BJ6" s="742" t="s">
        <v>397</v>
      </c>
      <c r="BK6" s="742"/>
      <c r="BM6" s="388" t="str">
        <f>"2"</f>
        <v>2</v>
      </c>
      <c r="BP6" s="694" t="str">
        <f ca="1">Translations!A251</f>
        <v>13. Customize colors for indicators, activities and months</v>
      </c>
      <c r="BQ6" s="695"/>
      <c r="BR6" s="695"/>
      <c r="BS6" s="696"/>
    </row>
    <row r="7" spans="1:78" ht="24.75" customHeight="1" x14ac:dyDescent="0.25">
      <c r="B7" s="220" t="str">
        <f ca="1">Translations!A17</f>
        <v>1. Input general data</v>
      </c>
      <c r="C7" s="309"/>
      <c r="D7" s="621"/>
      <c r="E7" s="389">
        <f>IF(AND($H$7&lt;&gt;"",$H$8&lt;&gt;"",$H$11&lt;&gt;"",$H$13&lt;&gt;"",$H$14&lt;&gt;"",$H$15&lt;&gt;"",$H$16&lt;&gt;"",$H$17&lt;&gt;"",$H$19&lt;&gt;""),1,0)</f>
        <v>1</v>
      </c>
      <c r="F7" s="618"/>
      <c r="G7" s="310" t="str">
        <f ca="1">Translations!A30</f>
        <v>Language</v>
      </c>
      <c r="H7" s="661" t="s">
        <v>324</v>
      </c>
      <c r="J7" s="312" t="s">
        <v>251</v>
      </c>
      <c r="K7" s="312" t="str">
        <f ca="1">IF(Lists!V9=1,Translations!A37,Translations!A366)</f>
        <v>Description of objectives</v>
      </c>
      <c r="M7" s="312" t="s">
        <v>251</v>
      </c>
      <c r="N7" s="312" t="str">
        <f ca="1">Translations!A38</f>
        <v>Indicator name</v>
      </c>
      <c r="O7" s="313"/>
      <c r="P7" s="729"/>
      <c r="Q7" s="731"/>
      <c r="R7" s="386" t="s">
        <v>251</v>
      </c>
      <c r="S7" s="312" t="str">
        <f ca="1">Translations!A38</f>
        <v>Indicator name</v>
      </c>
      <c r="T7" s="314"/>
      <c r="U7" s="729"/>
      <c r="V7" s="731"/>
      <c r="W7" s="491" t="str">
        <f ca="1">Translations!A41</f>
        <v>Aspect</v>
      </c>
      <c r="X7" s="491" t="str">
        <f ca="1">Translations!A42</f>
        <v>Red (&lt;)</v>
      </c>
      <c r="Y7" s="315" t="str">
        <f ca="1">Translations!A43</f>
        <v>Green (&gt;=)</v>
      </c>
      <c r="AA7" s="316" t="str">
        <f ca="1">Translations!A47</f>
        <v>Button</v>
      </c>
      <c r="AB7" s="317" t="str">
        <f ca="1">Translations!A46</f>
        <v>Title</v>
      </c>
      <c r="AC7" s="318"/>
      <c r="AD7" s="319" t="str">
        <f ca="1">Translations!A47</f>
        <v>Button</v>
      </c>
      <c r="AE7" s="316" t="str">
        <f ca="1">Translations!A46</f>
        <v>Title</v>
      </c>
      <c r="AG7" s="268" t="s">
        <v>1304</v>
      </c>
      <c r="AH7" s="268" t="s">
        <v>1307</v>
      </c>
      <c r="AI7" s="268" t="s">
        <v>1310</v>
      </c>
      <c r="AJ7" s="268" t="s">
        <v>1313</v>
      </c>
      <c r="AL7" s="311" t="s">
        <v>397</v>
      </c>
      <c r="AM7" s="320"/>
      <c r="AN7" s="390" t="s">
        <v>3</v>
      </c>
      <c r="AO7" s="390" t="s">
        <v>336</v>
      </c>
      <c r="AP7" s="391" t="s">
        <v>322</v>
      </c>
      <c r="AQ7" s="391" t="str">
        <f ca="1">Translations!A38</f>
        <v>Indicator name</v>
      </c>
      <c r="AR7" s="390" t="s">
        <v>323</v>
      </c>
      <c r="AT7" s="321" t="s">
        <v>4</v>
      </c>
      <c r="AU7" s="322" t="s">
        <v>330</v>
      </c>
      <c r="AV7" s="322" t="s">
        <v>331</v>
      </c>
      <c r="AW7" s="322" t="s">
        <v>332</v>
      </c>
      <c r="AX7" s="322" t="s">
        <v>333</v>
      </c>
      <c r="AZ7" s="323">
        <v>7</v>
      </c>
      <c r="BA7" s="324" t="s">
        <v>1304</v>
      </c>
      <c r="BB7" s="325">
        <f ca="1">IF(BA7&lt;&gt;INDIRECT(BA$6&amp;$AZ7),1,0)</f>
        <v>0</v>
      </c>
      <c r="BC7" s="324" t="s">
        <v>1307</v>
      </c>
      <c r="BD7" s="325">
        <f ca="1">IF(BC7&lt;&gt;INDIRECT(BC$6&amp;$AZ7),1,0)</f>
        <v>0</v>
      </c>
      <c r="BE7" s="324" t="s">
        <v>1310</v>
      </c>
      <c r="BF7" s="325">
        <f ca="1">IF(BE7&lt;&gt;INDIRECT(BE$6&amp;$AZ7),1,0)</f>
        <v>0</v>
      </c>
      <c r="BG7" s="326" t="s">
        <v>1313</v>
      </c>
      <c r="BH7" s="325">
        <f ca="1">IF(BG7&lt;&gt;INDIRECT(BG$6&amp;$AZ7),1,0)</f>
        <v>0</v>
      </c>
      <c r="BM7" s="392" t="s">
        <v>1363</v>
      </c>
      <c r="BP7" s="734" t="str">
        <f ca="1">Translations!A252</f>
        <v>Indicators</v>
      </c>
      <c r="BQ7" s="736" t="str">
        <f ca="1">Translations!A234</f>
        <v>Activity: Contributing</v>
      </c>
      <c r="BR7" s="732" t="str">
        <f ca="1">Translations!A253</f>
        <v>Activity: Non-Contributing</v>
      </c>
      <c r="BS7" s="733"/>
      <c r="BW7" s="726" t="s">
        <v>1869</v>
      </c>
      <c r="BX7" s="726"/>
      <c r="BY7" s="726"/>
      <c r="BZ7" s="726"/>
    </row>
    <row r="8" spans="1:78" ht="27.75" customHeight="1" x14ac:dyDescent="0.2">
      <c r="B8" s="612" t="s">
        <v>2729</v>
      </c>
      <c r="C8" s="309"/>
      <c r="D8" s="621"/>
      <c r="E8" s="327">
        <f>IF(AND(C5=1,J5&gt;0),1,0)</f>
        <v>1</v>
      </c>
      <c r="F8" s="619"/>
      <c r="G8" s="714" t="str">
        <f ca="1">Translations!A31</f>
        <v>Principal recepient name</v>
      </c>
      <c r="H8" s="505" t="s">
        <v>2703</v>
      </c>
      <c r="J8" s="328">
        <v>1</v>
      </c>
      <c r="K8" s="329" t="s">
        <v>2694</v>
      </c>
      <c r="M8" s="310" t="s">
        <v>221</v>
      </c>
      <c r="N8" s="660" t="s">
        <v>2755</v>
      </c>
      <c r="O8" s="330" t="str">
        <f>"["&amp;M8&amp;"] " &amp;N8</f>
        <v>[OI01] # of new orphans and vulnerable children (0 - 17 yrs) benefiting from  services provided at OVC centers</v>
      </c>
      <c r="P8" s="331">
        <v>1</v>
      </c>
      <c r="Q8" s="494" t="s">
        <v>1858</v>
      </c>
      <c r="R8" s="342" t="s">
        <v>2287</v>
      </c>
      <c r="S8" s="492" t="s">
        <v>2288</v>
      </c>
      <c r="T8" s="333" t="str">
        <f>"["&amp;R8&amp;"] " &amp;S8</f>
        <v>[Pr68] # PLHIV that initiated ARV with CD4 count &lt;200 Target</v>
      </c>
      <c r="U8" s="331">
        <v>1</v>
      </c>
      <c r="V8" s="494" t="s">
        <v>1859</v>
      </c>
      <c r="W8" s="493" t="str">
        <f ca="1">Translations!A44</f>
        <v>Programmatic</v>
      </c>
      <c r="X8" s="268">
        <v>60</v>
      </c>
      <c r="Y8" s="268">
        <v>90</v>
      </c>
      <c r="AA8" s="334" t="str">
        <f ca="1">Translations!A196</f>
        <v>Month 1</v>
      </c>
      <c r="AB8" s="393" t="s">
        <v>1489</v>
      </c>
      <c r="AC8" s="335"/>
      <c r="AD8" s="334" t="str">
        <f ca="1">Translations!A208</f>
        <v>Annex 1</v>
      </c>
      <c r="AE8" s="679" t="str">
        <f ca="1">Translations!A373</f>
        <v>SSR advances liquidation</v>
      </c>
      <c r="AG8" s="268" t="s">
        <v>1305</v>
      </c>
      <c r="AH8" s="268" t="s">
        <v>1308</v>
      </c>
      <c r="AI8" s="268" t="s">
        <v>1311</v>
      </c>
      <c r="AJ8" s="268" t="s">
        <v>1314</v>
      </c>
      <c r="AL8" s="320"/>
      <c r="AN8" s="336" t="str">
        <f t="shared" ref="AN8:AN12" ca="1" si="1">INDIRECT("'"&amp;NHoja(1)&amp;"'!B"&amp;$AO8)</f>
        <v>Fi4</v>
      </c>
      <c r="AO8" s="337">
        <v>5</v>
      </c>
      <c r="AP8" s="338" t="str">
        <f ca="1">IF(AR8="X",0,AQ8)</f>
        <v>Financial reports planned</v>
      </c>
      <c r="AQ8" s="339" t="str">
        <f t="shared" ref="AQ8:AQ72" ca="1" si="2">INDIRECT("'"&amp;NHoja(1)&amp;"'!D"&amp;$AO8)</f>
        <v>Financial reports planned</v>
      </c>
      <c r="AR8" s="340" t="str">
        <f t="shared" ref="AR8:AR51" ca="1" si="3">INDIRECT("'"&amp;NHoja(1)&amp;"'!C"&amp;$AO8)</f>
        <v>√</v>
      </c>
      <c r="AS8" s="341"/>
      <c r="AT8" s="342"/>
      <c r="AU8" s="343">
        <f ca="1">'M&amp;E'!I460</f>
        <v>4</v>
      </c>
      <c r="AV8" s="343">
        <f ca="1">'M&amp;E'!J460</f>
        <v>4</v>
      </c>
      <c r="AW8" s="343">
        <f ca="1">'M&amp;E'!L460</f>
        <v>0</v>
      </c>
      <c r="AX8" s="343">
        <f ca="1">'M&amp;E'!M460</f>
        <v>0</v>
      </c>
      <c r="AZ8" s="323">
        <v>8</v>
      </c>
      <c r="BA8" s="324" t="s">
        <v>1305</v>
      </c>
      <c r="BB8" s="325">
        <f ca="1">IF(BA8&lt;&gt;INDIRECT(BA$6&amp;$AZ8),1,0)</f>
        <v>0</v>
      </c>
      <c r="BC8" s="324" t="s">
        <v>1308</v>
      </c>
      <c r="BD8" s="325">
        <f t="shared" ref="BD8:BD12" ca="1" si="4">IF(BC8&lt;&gt;INDIRECT(BC$6&amp;$AZ8),1,0)</f>
        <v>0</v>
      </c>
      <c r="BE8" s="324" t="s">
        <v>1311</v>
      </c>
      <c r="BF8" s="325">
        <f t="shared" ref="BF8:BF12" ca="1" si="5">IF(BE8&lt;&gt;INDIRECT(BE$6&amp;$AZ8),1,0)</f>
        <v>0</v>
      </c>
      <c r="BG8" s="326" t="s">
        <v>1314</v>
      </c>
      <c r="BH8" s="325">
        <f t="shared" ref="BH8:BH12" ca="1" si="6">IF(BG8&lt;&gt;INDIRECT(BG$6&amp;$AZ8),1,0)</f>
        <v>0</v>
      </c>
      <c r="BM8" s="739" t="s">
        <v>1365</v>
      </c>
      <c r="BP8" s="735"/>
      <c r="BQ8" s="737"/>
      <c r="BR8" s="394" t="str">
        <f ca="1">Translations!A84</f>
        <v>Annual planning data</v>
      </c>
      <c r="BS8" s="394" t="str">
        <f ca="1">Translations!A114</f>
        <v>Months</v>
      </c>
      <c r="BW8" s="315" t="s">
        <v>330</v>
      </c>
      <c r="BX8" s="315" t="s">
        <v>331</v>
      </c>
      <c r="BY8" s="315" t="s">
        <v>332</v>
      </c>
      <c r="BZ8" s="315" t="s">
        <v>333</v>
      </c>
    </row>
    <row r="9" spans="1:78" ht="28.5" customHeight="1" x14ac:dyDescent="0.2">
      <c r="B9" s="221" t="str">
        <f ca="1">Translations!A19</f>
        <v>3. Insert the SR data entry sheet</v>
      </c>
      <c r="C9" s="344"/>
      <c r="D9" s="621"/>
      <c r="E9" s="327">
        <f ca="1">IF(UPPER(INDIRECT("'" &amp; NHoja(1) &amp; "'" &amp;"!B1"))="OBJECTID",1,0)</f>
        <v>1</v>
      </c>
      <c r="F9" s="619"/>
      <c r="G9" s="714"/>
      <c r="H9" s="505" t="s">
        <v>2704</v>
      </c>
      <c r="J9" s="328">
        <v>2</v>
      </c>
      <c r="K9" s="329" t="s">
        <v>2706</v>
      </c>
      <c r="M9" s="310" t="s">
        <v>222</v>
      </c>
      <c r="N9" s="660"/>
      <c r="O9" s="330" t="str">
        <f t="shared" ref="O9:O37" si="7">"["&amp;M9&amp;"] " &amp;N9</f>
        <v xml:space="preserve">[OI02] </v>
      </c>
      <c r="P9" s="331"/>
      <c r="Q9" s="494"/>
      <c r="R9" s="342" t="s">
        <v>2295</v>
      </c>
      <c r="S9" s="492" t="s">
        <v>2296</v>
      </c>
      <c r="T9" s="333" t="str">
        <f t="shared" ref="T9:T22" si="8">"["&amp;R9&amp;"] " &amp;S9</f>
        <v>[Pr72] # new HIV+ enrolled in care services Target</v>
      </c>
      <c r="U9" s="331">
        <v>1</v>
      </c>
      <c r="V9" s="494" t="s">
        <v>1861</v>
      </c>
      <c r="W9" s="493" t="str">
        <f ca="1">Translations!A309</f>
        <v>Expenditures</v>
      </c>
      <c r="X9" s="268">
        <v>60</v>
      </c>
      <c r="Y9" s="268">
        <v>90</v>
      </c>
      <c r="AA9" s="334" t="str">
        <f ca="1">Translations!A197</f>
        <v>Month 2</v>
      </c>
      <c r="AB9" s="393" t="s">
        <v>1490</v>
      </c>
      <c r="AC9" s="335"/>
      <c r="AD9" s="334" t="str">
        <f ca="1">Translations!A209</f>
        <v>Annex 2</v>
      </c>
      <c r="AE9" s="679" t="str">
        <f ca="1">Translations!A423</f>
        <v>SR data consolidation template</v>
      </c>
      <c r="AG9" s="268" t="s">
        <v>1306</v>
      </c>
      <c r="AH9" s="268" t="s">
        <v>1309</v>
      </c>
      <c r="AI9" s="268" t="s">
        <v>1312</v>
      </c>
      <c r="AJ9" s="268" t="s">
        <v>1315</v>
      </c>
      <c r="AL9" s="320"/>
      <c r="AN9" s="336" t="str">
        <f t="shared" ca="1" si="1"/>
        <v>Fi5</v>
      </c>
      <c r="AO9" s="345">
        <v>6</v>
      </c>
      <c r="AP9" s="339" t="str">
        <f t="shared" ref="AP9:AP69" ca="1" si="9">IF(AR9="X",0,AQ9)</f>
        <v>Financial reports overdue</v>
      </c>
      <c r="AQ9" s="339" t="str">
        <f t="shared" ca="1" si="2"/>
        <v>Financial reports overdue</v>
      </c>
      <c r="AR9" s="340" t="str">
        <f t="shared" ca="1" si="3"/>
        <v>√</v>
      </c>
      <c r="AS9" s="341"/>
      <c r="AT9" s="346">
        <f>Comments!K25</f>
        <v>0</v>
      </c>
      <c r="AU9" s="343">
        <f ca="1">'M&amp;E'!I461</f>
        <v>1</v>
      </c>
      <c r="AV9" s="343">
        <f ca="1">'M&amp;E'!J461</f>
        <v>1</v>
      </c>
      <c r="AW9" s="343">
        <f ca="1">'M&amp;E'!L461</f>
        <v>0</v>
      </c>
      <c r="AX9" s="343">
        <f ca="1">'M&amp;E'!M461</f>
        <v>0</v>
      </c>
      <c r="AZ9" s="323">
        <v>9</v>
      </c>
      <c r="BA9" s="324" t="s">
        <v>1306</v>
      </c>
      <c r="BB9" s="325">
        <f t="shared" ref="BB9:BB12" ca="1" si="10">IF(BA9&lt;&gt;INDIRECT(BA$6&amp;$AZ9),1,0)</f>
        <v>0</v>
      </c>
      <c r="BC9" s="324" t="s">
        <v>1309</v>
      </c>
      <c r="BD9" s="325">
        <f t="shared" ca="1" si="4"/>
        <v>0</v>
      </c>
      <c r="BE9" s="324" t="s">
        <v>1312</v>
      </c>
      <c r="BF9" s="325">
        <f t="shared" ca="1" si="5"/>
        <v>0</v>
      </c>
      <c r="BG9" s="326" t="s">
        <v>1315</v>
      </c>
      <c r="BH9" s="325">
        <f t="shared" ca="1" si="6"/>
        <v>0</v>
      </c>
      <c r="BM9" s="740"/>
      <c r="BP9" s="347"/>
      <c r="BQ9" s="348"/>
      <c r="BR9" s="427"/>
      <c r="BS9" s="427"/>
      <c r="BW9" s="315" t="str">
        <f>IFERROR(INDEX(AG7:AG12,MATCH(REPT("z",255),AG7:AG12)),"")</f>
        <v>Month 3</v>
      </c>
      <c r="BX9" s="315" t="str">
        <f t="shared" ref="BX9:BZ9" si="11">IFERROR(INDEX(AH7:AH12,MATCH(REPT("z",255),AH7:AH12)),"")</f>
        <v>Month 6</v>
      </c>
      <c r="BY9" s="315" t="str">
        <f t="shared" si="11"/>
        <v>Month 9</v>
      </c>
      <c r="BZ9" s="315" t="str">
        <f t="shared" si="11"/>
        <v>Month 12</v>
      </c>
    </row>
    <row r="10" spans="1:78" ht="24.75" customHeight="1" thickBot="1" x14ac:dyDescent="0.25">
      <c r="B10" s="220" t="str">
        <f ca="1">Translations!A20</f>
        <v>4. Define additional (non PRDB) programatic indicators</v>
      </c>
      <c r="C10" s="309"/>
      <c r="D10" s="621"/>
      <c r="E10" s="349">
        <v>1</v>
      </c>
      <c r="F10" s="620"/>
      <c r="G10" s="714"/>
      <c r="H10" s="505"/>
      <c r="J10" s="328">
        <v>3</v>
      </c>
      <c r="K10" s="329"/>
      <c r="M10" s="310" t="s">
        <v>223</v>
      </c>
      <c r="N10" s="660"/>
      <c r="O10" s="330" t="str">
        <f t="shared" si="7"/>
        <v xml:space="preserve">[OI03] </v>
      </c>
      <c r="P10" s="331"/>
      <c r="Q10" s="494"/>
      <c r="R10" s="342" t="s">
        <v>2299</v>
      </c>
      <c r="S10" s="492" t="s">
        <v>2300</v>
      </c>
      <c r="T10" s="333" t="str">
        <f t="shared" si="8"/>
        <v>[Pr74] # aged 10-24 yrs reached by HIV life skills ed. in school  Target</v>
      </c>
      <c r="U10" s="331">
        <v>2</v>
      </c>
      <c r="V10" s="494" t="s">
        <v>1858</v>
      </c>
      <c r="W10" s="518" t="str">
        <f ca="1">Translations!A45</f>
        <v>K</v>
      </c>
      <c r="X10" s="518">
        <v>1E-4</v>
      </c>
      <c r="Y10" s="357"/>
      <c r="AA10" s="334" t="str">
        <f ca="1">Translations!A198</f>
        <v>Month 3</v>
      </c>
      <c r="AB10" s="393" t="s">
        <v>1491</v>
      </c>
      <c r="AC10" s="335"/>
      <c r="AD10" s="334" t="str">
        <f ca="1">Translations!A210</f>
        <v>Annex 3</v>
      </c>
      <c r="AE10" s="679" t="str">
        <f ca="1">Translations!A424</f>
        <v>SR annual plan</v>
      </c>
      <c r="AG10" s="268"/>
      <c r="AH10" s="268"/>
      <c r="AI10" s="268"/>
      <c r="AJ10" s="268"/>
      <c r="AL10" s="320"/>
      <c r="AN10" s="336" t="str">
        <f t="shared" ca="1" si="1"/>
        <v>Fi6</v>
      </c>
      <c r="AO10" s="337">
        <v>7</v>
      </c>
      <c r="AP10" s="350">
        <f t="shared" ca="1" si="9"/>
        <v>0</v>
      </c>
      <c r="AQ10" s="351" t="str">
        <f t="shared" ca="1" si="2"/>
        <v>Audit actions fulfilled</v>
      </c>
      <c r="AR10" s="352" t="str">
        <f t="shared" ca="1" si="3"/>
        <v>X</v>
      </c>
      <c r="AS10" s="341"/>
      <c r="AT10" s="342"/>
      <c r="AU10" s="343">
        <f ca="1">'M&amp;E'!I462</f>
        <v>0</v>
      </c>
      <c r="AV10" s="343">
        <f ca="1">'M&amp;E'!J462</f>
        <v>0</v>
      </c>
      <c r="AW10" s="343">
        <f ca="1">'M&amp;E'!L462</f>
        <v>0</v>
      </c>
      <c r="AX10" s="343">
        <f ca="1">'M&amp;E'!M462</f>
        <v>0</v>
      </c>
      <c r="AZ10" s="323">
        <v>10</v>
      </c>
      <c r="BA10" s="324"/>
      <c r="BB10" s="325">
        <f t="shared" ca="1" si="10"/>
        <v>0</v>
      </c>
      <c r="BC10" s="324"/>
      <c r="BD10" s="325">
        <f t="shared" ca="1" si="4"/>
        <v>0</v>
      </c>
      <c r="BE10" s="324"/>
      <c r="BF10" s="325">
        <f t="shared" ca="1" si="5"/>
        <v>0</v>
      </c>
      <c r="BG10" s="326"/>
      <c r="BH10" s="325">
        <f t="shared" ca="1" si="6"/>
        <v>0</v>
      </c>
      <c r="BM10" s="741"/>
      <c r="BP10" s="353"/>
      <c r="BQ10" s="353"/>
      <c r="BR10" s="353"/>
      <c r="BS10" s="353"/>
    </row>
    <row r="11" spans="1:78" ht="30" customHeight="1" thickTop="1" x14ac:dyDescent="0.2">
      <c r="B11" s="519" t="str">
        <f ca="1">IF(Lists!V9=1,Translations!A21,Translations!A365)</f>
        <v>5. Associate indicators with objectives and indicator type</v>
      </c>
      <c r="C11" s="309"/>
      <c r="D11" s="621"/>
      <c r="E11" s="349">
        <f ca="1">IF(E9=1,IF(AND(R5=U5,R5=V5,M5=P5,M5=Q5),1,0),IF(AND(M5=P5,M5=Q5),1,0))</f>
        <v>1</v>
      </c>
      <c r="F11" s="620"/>
      <c r="G11" s="713" t="str">
        <f ca="1">Translations!A32</f>
        <v>Subrecepient name</v>
      </c>
      <c r="H11" s="711" t="s">
        <v>2692</v>
      </c>
      <c r="J11" s="328">
        <v>4</v>
      </c>
      <c r="K11" s="329"/>
      <c r="M11" s="310" t="s">
        <v>224</v>
      </c>
      <c r="N11" s="660"/>
      <c r="O11" s="330" t="str">
        <f t="shared" si="7"/>
        <v xml:space="preserve">[OI04] </v>
      </c>
      <c r="P11" s="331"/>
      <c r="Q11" s="494"/>
      <c r="R11" s="342"/>
      <c r="S11" s="492"/>
      <c r="T11" s="333" t="str">
        <f t="shared" si="8"/>
        <v xml:space="preserve">[] </v>
      </c>
      <c r="U11" s="331"/>
      <c r="V11" s="494"/>
      <c r="AA11" s="334" t="str">
        <f ca="1">Translations!A199</f>
        <v>Month 4</v>
      </c>
      <c r="AB11" s="393" t="s">
        <v>1492</v>
      </c>
      <c r="AC11" s="335"/>
      <c r="AD11" s="334" t="str">
        <f ca="1">Translations!A211</f>
        <v>Annex 4</v>
      </c>
      <c r="AE11" s="679"/>
      <c r="AG11" s="268"/>
      <c r="AH11" s="268"/>
      <c r="AI11" s="268"/>
      <c r="AJ11" s="268"/>
      <c r="AL11" s="320"/>
      <c r="AN11" s="336" t="str">
        <f t="shared" ca="1" si="1"/>
        <v>Fi7</v>
      </c>
      <c r="AO11" s="345">
        <v>8</v>
      </c>
      <c r="AP11" s="351">
        <f ca="1">IF(AR11="X",0,AQ11)</f>
        <v>0</v>
      </c>
      <c r="AQ11" s="351" t="str">
        <f t="shared" ca="1" si="2"/>
        <v>Outstanding audit actions within performance period</v>
      </c>
      <c r="AR11" s="352" t="str">
        <f t="shared" ca="1" si="3"/>
        <v>X</v>
      </c>
      <c r="AS11" s="341"/>
      <c r="AT11" s="342"/>
      <c r="AU11" s="343">
        <f ca="1">'M&amp;E'!I463</f>
        <v>0</v>
      </c>
      <c r="AV11" s="343">
        <f ca="1">'M&amp;E'!J463</f>
        <v>0</v>
      </c>
      <c r="AW11" s="343">
        <f ca="1">'M&amp;E'!L463</f>
        <v>0</v>
      </c>
      <c r="AX11" s="343">
        <f ca="1">'M&amp;E'!M463</f>
        <v>0</v>
      </c>
      <c r="AZ11" s="323">
        <v>11</v>
      </c>
      <c r="BA11" s="324"/>
      <c r="BB11" s="325">
        <f t="shared" ca="1" si="10"/>
        <v>0</v>
      </c>
      <c r="BC11" s="324"/>
      <c r="BD11" s="325">
        <f t="shared" ca="1" si="4"/>
        <v>0</v>
      </c>
      <c r="BE11" s="324"/>
      <c r="BF11" s="325">
        <f t="shared" ca="1" si="5"/>
        <v>0</v>
      </c>
      <c r="BG11" s="326"/>
      <c r="BH11" s="325">
        <f t="shared" ca="1" si="6"/>
        <v>0</v>
      </c>
    </row>
    <row r="12" spans="1:78" ht="24.75" customHeight="1" x14ac:dyDescent="0.2">
      <c r="B12" s="220" t="str">
        <f ca="1">Translations!A22</f>
        <v>6. Enter annual planning data</v>
      </c>
      <c r="C12" s="309"/>
      <c r="D12" s="621"/>
      <c r="E12" s="349">
        <f ca="1">IF(Planning!A3&gt;0,1,0)</f>
        <v>1</v>
      </c>
      <c r="F12" s="620"/>
      <c r="G12" s="713"/>
      <c r="H12" s="712"/>
      <c r="J12" s="328">
        <v>5</v>
      </c>
      <c r="K12" s="329"/>
      <c r="M12" s="310" t="s">
        <v>225</v>
      </c>
      <c r="N12" s="660"/>
      <c r="O12" s="330" t="str">
        <f t="shared" si="7"/>
        <v xml:space="preserve">[OI05] </v>
      </c>
      <c r="P12" s="331"/>
      <c r="Q12" s="494"/>
      <c r="R12" s="342"/>
      <c r="S12" s="492"/>
      <c r="T12" s="333" t="str">
        <f t="shared" si="8"/>
        <v xml:space="preserve">[] </v>
      </c>
      <c r="U12" s="331"/>
      <c r="V12" s="494"/>
      <c r="AA12" s="334" t="str">
        <f ca="1">Translations!A200</f>
        <v>Month 5</v>
      </c>
      <c r="AB12" s="393" t="s">
        <v>1493</v>
      </c>
      <c r="AC12" s="335"/>
      <c r="AD12" s="334" t="str">
        <f ca="1">Translations!A212</f>
        <v>Annex 5</v>
      </c>
      <c r="AE12" s="679"/>
      <c r="AG12" s="268"/>
      <c r="AH12" s="268"/>
      <c r="AI12" s="268"/>
      <c r="AJ12" s="268"/>
      <c r="AL12" s="320"/>
      <c r="AN12" s="336" t="str">
        <f t="shared" ca="1" si="1"/>
        <v>Fi8</v>
      </c>
      <c r="AO12" s="345">
        <v>9</v>
      </c>
      <c r="AP12" s="351">
        <f t="shared" ca="1" si="9"/>
        <v>0</v>
      </c>
      <c r="AQ12" s="351" t="str">
        <f t="shared" ca="1" si="2"/>
        <v>Outstanding audit actions past performance period</v>
      </c>
      <c r="AR12" s="352" t="str">
        <f t="shared" ca="1" si="3"/>
        <v>X</v>
      </c>
      <c r="AS12" s="341"/>
      <c r="AT12" s="342"/>
      <c r="AU12" s="343">
        <f ca="1">'M&amp;E'!I464</f>
        <v>0</v>
      </c>
      <c r="AV12" s="343">
        <f ca="1">'M&amp;E'!J464</f>
        <v>0</v>
      </c>
      <c r="AW12" s="343">
        <f ca="1">'M&amp;E'!L464</f>
        <v>0</v>
      </c>
      <c r="AX12" s="343">
        <f ca="1">'M&amp;E'!M464</f>
        <v>0</v>
      </c>
      <c r="AZ12" s="323">
        <v>12</v>
      </c>
      <c r="BA12" s="324"/>
      <c r="BB12" s="325">
        <f t="shared" ca="1" si="10"/>
        <v>0</v>
      </c>
      <c r="BC12" s="324"/>
      <c r="BD12" s="325">
        <f t="shared" ca="1" si="4"/>
        <v>0</v>
      </c>
      <c r="BE12" s="324"/>
      <c r="BF12" s="325">
        <f t="shared" ca="1" si="5"/>
        <v>0</v>
      </c>
      <c r="BG12" s="326"/>
      <c r="BH12" s="325">
        <f t="shared" ca="1" si="6"/>
        <v>0</v>
      </c>
    </row>
    <row r="13" spans="1:78" ht="24.75" customHeight="1" x14ac:dyDescent="0.25">
      <c r="B13" s="221" t="str">
        <f ca="1">Translations!A23</f>
        <v>7. Define thresholds</v>
      </c>
      <c r="C13" s="344"/>
      <c r="D13" s="621"/>
      <c r="E13" s="349">
        <f>IF(X5+Y5&lt;4,0,1)</f>
        <v>1</v>
      </c>
      <c r="F13" s="620"/>
      <c r="G13" s="332" t="str">
        <f ca="1">Translations!A33</f>
        <v>Contract period</v>
      </c>
      <c r="H13" s="505" t="s">
        <v>2800</v>
      </c>
      <c r="J13" s="328">
        <v>6</v>
      </c>
      <c r="K13" s="329"/>
      <c r="M13" s="310" t="s">
        <v>226</v>
      </c>
      <c r="N13" s="660"/>
      <c r="O13" s="330" t="str">
        <f t="shared" si="7"/>
        <v xml:space="preserve">[OI06] </v>
      </c>
      <c r="P13" s="331"/>
      <c r="Q13" s="494"/>
      <c r="R13" s="342"/>
      <c r="S13" s="492"/>
      <c r="T13" s="333" t="str">
        <f t="shared" si="8"/>
        <v xml:space="preserve">[] </v>
      </c>
      <c r="U13" s="331"/>
      <c r="V13" s="494"/>
      <c r="AA13" s="334" t="str">
        <f ca="1">Translations!A201</f>
        <v>Month 6</v>
      </c>
      <c r="AB13" s="393" t="s">
        <v>1494</v>
      </c>
      <c r="AC13" s="335"/>
      <c r="AD13" s="334" t="str">
        <f ca="1">Translations!A213</f>
        <v>Annex 6</v>
      </c>
      <c r="AE13" s="679"/>
      <c r="AG13" s="708" t="str">
        <f ca="1">Translations!A52</f>
        <v>Months must be selected without leaving empty spaces, in ascending order. The application will take the last month of every quarter as the closure one.</v>
      </c>
      <c r="AH13" s="709"/>
      <c r="AI13" s="709"/>
      <c r="AJ13" s="710"/>
      <c r="AL13" s="320"/>
      <c r="AN13" s="336" t="str">
        <f ca="1">INDIRECT("'"&amp;NHoja(1)&amp;"'!B"&amp;$AO13)</f>
        <v>Ma9</v>
      </c>
      <c r="AO13" s="337">
        <v>10</v>
      </c>
      <c r="AP13" s="338">
        <f t="shared" ca="1" si="9"/>
        <v>0</v>
      </c>
      <c r="AQ13" s="339" t="str">
        <f t="shared" ca="1" si="2"/>
        <v>Supervision visits planned</v>
      </c>
      <c r="AR13" s="340" t="str">
        <f t="shared" ca="1" si="3"/>
        <v>X</v>
      </c>
      <c r="AS13" s="341"/>
      <c r="AT13" s="342"/>
      <c r="AU13" s="343">
        <f ca="1">'M&amp;E'!I465</f>
        <v>0</v>
      </c>
      <c r="AV13" s="343">
        <f ca="1">'M&amp;E'!J465</f>
        <v>0</v>
      </c>
      <c r="AW13" s="343">
        <f ca="1">'M&amp;E'!L465</f>
        <v>0</v>
      </c>
      <c r="AX13" s="343">
        <f ca="1">'M&amp;E'!M465</f>
        <v>0</v>
      </c>
      <c r="AZ13" s="354" t="s">
        <v>1270</v>
      </c>
      <c r="BA13" s="355"/>
      <c r="BB13" s="356">
        <f ca="1">SUM(BB7:BB12)</f>
        <v>0</v>
      </c>
      <c r="BC13" s="355"/>
      <c r="BD13" s="356">
        <f ca="1">SUM(BD7:BD12)</f>
        <v>0</v>
      </c>
      <c r="BE13" s="355"/>
      <c r="BF13" s="356">
        <f ca="1">SUM(BF7:BF12)</f>
        <v>0</v>
      </c>
      <c r="BG13" s="355"/>
      <c r="BH13" s="356">
        <f ca="1">SUM(BH7:BH12)</f>
        <v>0</v>
      </c>
    </row>
    <row r="14" spans="1:78" ht="24.75" customHeight="1" x14ac:dyDescent="0.2">
      <c r="A14" s="357"/>
      <c r="B14" s="221" t="str">
        <f ca="1">Translations!A24</f>
        <v>8. Link to the PR Dashboard</v>
      </c>
      <c r="C14" s="344"/>
      <c r="D14" s="621"/>
      <c r="E14" s="349">
        <f ca="1">IF(AND(AO4=1,E9=1,(BH4+BK4)=0),1,0)</f>
        <v>1</v>
      </c>
      <c r="F14" s="620"/>
      <c r="G14" s="332" t="str">
        <f ca="1">Translations!A34</f>
        <v>Grant number</v>
      </c>
      <c r="H14" s="505" t="s">
        <v>2693</v>
      </c>
      <c r="J14" s="328">
        <v>7</v>
      </c>
      <c r="K14" s="329"/>
      <c r="M14" s="310" t="s">
        <v>227</v>
      </c>
      <c r="N14" s="660"/>
      <c r="O14" s="330" t="str">
        <f t="shared" si="7"/>
        <v xml:space="preserve">[OI07] </v>
      </c>
      <c r="P14" s="331"/>
      <c r="Q14" s="494"/>
      <c r="R14" s="342"/>
      <c r="S14" s="492"/>
      <c r="T14" s="333" t="str">
        <f t="shared" si="8"/>
        <v xml:space="preserve">[] </v>
      </c>
      <c r="U14" s="331"/>
      <c r="V14" s="494"/>
      <c r="AA14" s="334" t="str">
        <f ca="1">Translations!A202</f>
        <v>Month 7</v>
      </c>
      <c r="AB14" s="393" t="s">
        <v>1495</v>
      </c>
      <c r="AC14" s="335"/>
      <c r="AG14" s="358"/>
      <c r="AH14" s="358"/>
      <c r="AI14" s="358"/>
      <c r="AJ14" s="358"/>
      <c r="AL14" s="320"/>
      <c r="AN14" s="336" t="str">
        <f t="shared" ref="AN14:AN72" ca="1" si="12">INDIRECT("'"&amp;NHoja(1)&amp;"'!B"&amp;$AO14)</f>
        <v>Ma10</v>
      </c>
      <c r="AO14" s="345">
        <v>11</v>
      </c>
      <c r="AP14" s="339">
        <f t="shared" ca="1" si="9"/>
        <v>0</v>
      </c>
      <c r="AQ14" s="339" t="str">
        <f t="shared" ca="1" si="2"/>
        <v>Supervision visits not performed</v>
      </c>
      <c r="AR14" s="340" t="str">
        <f t="shared" ca="1" si="3"/>
        <v>X</v>
      </c>
      <c r="AS14" s="341"/>
      <c r="AT14" s="342"/>
      <c r="AU14" s="343">
        <f ca="1">'M&amp;E'!I466</f>
        <v>0</v>
      </c>
      <c r="AV14" s="343">
        <f ca="1">'M&amp;E'!J466</f>
        <v>0</v>
      </c>
      <c r="AW14" s="343">
        <f ca="1">'M&amp;E'!L466</f>
        <v>0</v>
      </c>
      <c r="AX14" s="343">
        <f ca="1">'M&amp;E'!M466</f>
        <v>0</v>
      </c>
      <c r="BP14" s="353"/>
      <c r="BQ14" s="359"/>
      <c r="BR14" s="353"/>
      <c r="BS14" s="353"/>
    </row>
    <row r="15" spans="1:78" ht="24.75" customHeight="1" x14ac:dyDescent="0.2">
      <c r="B15" s="395"/>
      <c r="C15" s="360"/>
      <c r="D15" s="361"/>
      <c r="E15" s="362"/>
      <c r="F15" s="620"/>
      <c r="G15" s="332" t="str">
        <f ca="1">Translations!A216</f>
        <v>Component</v>
      </c>
      <c r="H15" s="505" t="s">
        <v>1347</v>
      </c>
      <c r="J15" s="328">
        <v>8</v>
      </c>
      <c r="K15" s="329"/>
      <c r="M15" s="310" t="s">
        <v>228</v>
      </c>
      <c r="N15" s="660"/>
      <c r="O15" s="330" t="str">
        <f t="shared" si="7"/>
        <v xml:space="preserve">[OI08] </v>
      </c>
      <c r="P15" s="331"/>
      <c r="Q15" s="494"/>
      <c r="R15" s="342"/>
      <c r="S15" s="492"/>
      <c r="T15" s="333" t="str">
        <f t="shared" si="8"/>
        <v xml:space="preserve">[] </v>
      </c>
      <c r="U15" s="331"/>
      <c r="V15" s="494"/>
      <c r="AA15" s="334" t="str">
        <f ca="1">Translations!A203</f>
        <v>Month 8</v>
      </c>
      <c r="AB15" s="393" t="s">
        <v>1496</v>
      </c>
      <c r="AC15" s="335"/>
      <c r="AG15" s="363"/>
      <c r="AH15" s="363"/>
      <c r="AI15" s="363"/>
      <c r="AJ15" s="363"/>
      <c r="AL15" s="320"/>
      <c r="AN15" s="336" t="str">
        <f t="shared" ca="1" si="12"/>
        <v>Ma11</v>
      </c>
      <c r="AO15" s="337">
        <v>12</v>
      </c>
      <c r="AP15" s="350" t="str">
        <f t="shared" ca="1" si="9"/>
        <v>Supervision actions recommended</v>
      </c>
      <c r="AQ15" s="351" t="str">
        <f t="shared" ca="1" si="2"/>
        <v>Supervision actions recommended</v>
      </c>
      <c r="AR15" s="352" t="str">
        <f t="shared" ca="1" si="3"/>
        <v>√</v>
      </c>
      <c r="AS15" s="341"/>
      <c r="AT15" s="342"/>
      <c r="AU15" s="343">
        <f ca="1">'M&amp;E'!I467</f>
        <v>7</v>
      </c>
      <c r="AV15" s="343">
        <f ca="1">'M&amp;E'!J467</f>
        <v>3</v>
      </c>
      <c r="AW15" s="343">
        <f ca="1">'M&amp;E'!L467</f>
        <v>0</v>
      </c>
      <c r="AX15" s="343">
        <f ca="1">'M&amp;E'!M467</f>
        <v>0</v>
      </c>
      <c r="BP15" s="364"/>
      <c r="BQ15" s="364"/>
      <c r="BR15" s="364"/>
      <c r="BS15" s="364"/>
    </row>
    <row r="16" spans="1:78" ht="24.75" customHeight="1" x14ac:dyDescent="0.2">
      <c r="B16" s="222" t="str">
        <f ca="1">Translations!A25</f>
        <v>Advanced setup</v>
      </c>
      <c r="C16" s="365"/>
      <c r="D16" s="366"/>
      <c r="F16" s="290"/>
      <c r="G16" s="332" t="str">
        <f ca="1">Translations!A222</f>
        <v>Currency</v>
      </c>
      <c r="H16" s="505" t="s">
        <v>1352</v>
      </c>
      <c r="J16" s="328">
        <v>9</v>
      </c>
      <c r="K16" s="329"/>
      <c r="M16" s="310" t="s">
        <v>229</v>
      </c>
      <c r="N16" s="660"/>
      <c r="O16" s="330" t="str">
        <f t="shared" si="7"/>
        <v xml:space="preserve">[OI09] </v>
      </c>
      <c r="P16" s="331"/>
      <c r="Q16" s="494"/>
      <c r="R16" s="342"/>
      <c r="S16" s="492"/>
      <c r="T16" s="333" t="str">
        <f t="shared" si="8"/>
        <v xml:space="preserve">[] </v>
      </c>
      <c r="U16" s="331"/>
      <c r="V16" s="494"/>
      <c r="AA16" s="334" t="str">
        <f ca="1">Translations!A204</f>
        <v>Month 9</v>
      </c>
      <c r="AB16" s="393" t="s">
        <v>1497</v>
      </c>
      <c r="AC16" s="335"/>
      <c r="AG16" s="694" t="str">
        <f ca="1">Translations!A156</f>
        <v>Set colors for "Month" buttons and tabs</v>
      </c>
      <c r="AH16" s="695"/>
      <c r="AI16" s="695"/>
      <c r="AJ16" s="696"/>
      <c r="AL16" s="320"/>
      <c r="AN16" s="336" t="str">
        <f t="shared" ca="1" si="12"/>
        <v>Ma12</v>
      </c>
      <c r="AO16" s="345">
        <v>13</v>
      </c>
      <c r="AP16" s="351" t="str">
        <f t="shared" ca="1" si="9"/>
        <v>Supervision recommendations past due</v>
      </c>
      <c r="AQ16" s="351" t="str">
        <f t="shared" ca="1" si="2"/>
        <v>Supervision recommendations past due</v>
      </c>
      <c r="AR16" s="352" t="str">
        <f t="shared" ca="1" si="3"/>
        <v>√</v>
      </c>
      <c r="AS16" s="341"/>
      <c r="AT16" s="367">
        <f>Comments!K27</f>
        <v>0</v>
      </c>
      <c r="AU16" s="343">
        <f ca="1">'M&amp;E'!I468</f>
        <v>2</v>
      </c>
      <c r="AV16" s="343">
        <f ca="1">'M&amp;E'!J468</f>
        <v>2</v>
      </c>
      <c r="AW16" s="343">
        <f ca="1">'M&amp;E'!L468</f>
        <v>0</v>
      </c>
      <c r="AX16" s="343">
        <f ca="1">'M&amp;E'!M468</f>
        <v>0</v>
      </c>
      <c r="BP16" s="364"/>
      <c r="BQ16" s="364"/>
      <c r="BR16" s="364"/>
      <c r="BS16" s="364"/>
    </row>
    <row r="17" spans="2:71" ht="24.75" customHeight="1" x14ac:dyDescent="0.2">
      <c r="B17" s="220" t="str">
        <f ca="1">Translations!A26</f>
        <v>9. Change name of buttons</v>
      </c>
      <c r="C17" s="296"/>
      <c r="D17" s="621"/>
      <c r="E17" s="349">
        <f>IF(AB5=12,1,0)</f>
        <v>1</v>
      </c>
      <c r="F17" s="290"/>
      <c r="G17" s="715" t="str">
        <f ca="1">Translations!A35</f>
        <v>Key population</v>
      </c>
      <c r="H17" s="711" t="s">
        <v>2834</v>
      </c>
      <c r="J17" s="328">
        <v>10</v>
      </c>
      <c r="K17" s="329"/>
      <c r="M17" s="310" t="s">
        <v>230</v>
      </c>
      <c r="N17" s="660"/>
      <c r="O17" s="330" t="str">
        <f t="shared" si="7"/>
        <v xml:space="preserve">[OI10] </v>
      </c>
      <c r="P17" s="331"/>
      <c r="Q17" s="494"/>
      <c r="R17" s="342"/>
      <c r="S17" s="492"/>
      <c r="T17" s="333" t="str">
        <f t="shared" si="8"/>
        <v xml:space="preserve">[] </v>
      </c>
      <c r="U17" s="331"/>
      <c r="V17" s="494"/>
      <c r="AA17" s="334" t="str">
        <f ca="1">Translations!A205</f>
        <v>Month 10</v>
      </c>
      <c r="AB17" s="393" t="s">
        <v>1498</v>
      </c>
      <c r="AC17" s="335"/>
      <c r="AG17" s="315" t="str">
        <f ca="1">Translations!$A$48</f>
        <v>1st Quarter</v>
      </c>
      <c r="AH17" s="315" t="str">
        <f ca="1">Translations!$A$49</f>
        <v>2nd Quarter</v>
      </c>
      <c r="AI17" s="315" t="str">
        <f ca="1">Translations!$A$50</f>
        <v>3rd Quarter</v>
      </c>
      <c r="AJ17" s="315" t="str">
        <f ca="1">Translations!$A$51</f>
        <v>4th Quarter</v>
      </c>
      <c r="AL17" s="320"/>
      <c r="AN17" s="336" t="str">
        <f t="shared" ca="1" si="12"/>
        <v>Ma13</v>
      </c>
      <c r="AO17" s="337">
        <v>14</v>
      </c>
      <c r="AP17" s="338" t="str">
        <f t="shared" ca="1" si="9"/>
        <v>Programmatic reports planned</v>
      </c>
      <c r="AQ17" s="339" t="str">
        <f t="shared" ca="1" si="2"/>
        <v>Programmatic reports planned</v>
      </c>
      <c r="AR17" s="340" t="str">
        <f t="shared" ca="1" si="3"/>
        <v>√</v>
      </c>
      <c r="AS17" s="341"/>
      <c r="AT17" s="342"/>
      <c r="AU17" s="343">
        <f ca="1">'M&amp;E'!I469</f>
        <v>4</v>
      </c>
      <c r="AV17" s="343">
        <f ca="1">'M&amp;E'!J469</f>
        <v>5</v>
      </c>
      <c r="AW17" s="343">
        <f ca="1">'M&amp;E'!L469</f>
        <v>0</v>
      </c>
      <c r="AX17" s="343">
        <f ca="1">'M&amp;E'!M469</f>
        <v>0</v>
      </c>
      <c r="BP17" s="364"/>
      <c r="BQ17" s="364"/>
      <c r="BR17" s="364"/>
      <c r="BS17" s="364"/>
    </row>
    <row r="18" spans="2:71" ht="24.75" customHeight="1" x14ac:dyDescent="0.2">
      <c r="B18" s="221" t="str">
        <f ca="1">Translations!A27</f>
        <v>10. Assign months to quarters</v>
      </c>
      <c r="C18" s="296"/>
      <c r="D18" s="621"/>
      <c r="E18" s="327">
        <f>IF(SUM(AG5:AJ5)&gt;0,1,0)</f>
        <v>1</v>
      </c>
      <c r="F18" s="290"/>
      <c r="G18" s="716"/>
      <c r="H18" s="712"/>
      <c r="J18" s="328">
        <v>11</v>
      </c>
      <c r="K18" s="329"/>
      <c r="M18" s="310" t="s">
        <v>231</v>
      </c>
      <c r="N18" s="660"/>
      <c r="O18" s="330" t="str">
        <f t="shared" si="7"/>
        <v xml:space="preserve">[OI11] </v>
      </c>
      <c r="P18" s="331"/>
      <c r="Q18" s="494"/>
      <c r="R18" s="342"/>
      <c r="S18" s="492"/>
      <c r="T18" s="333" t="str">
        <f t="shared" si="8"/>
        <v xml:space="preserve">[] </v>
      </c>
      <c r="U18" s="331"/>
      <c r="V18" s="494"/>
      <c r="AA18" s="334" t="str">
        <f ca="1">Translations!A206</f>
        <v>Month 11</v>
      </c>
      <c r="AB18" s="393" t="s">
        <v>1500</v>
      </c>
      <c r="AC18" s="335"/>
      <c r="AG18" s="368"/>
      <c r="AH18" s="369"/>
      <c r="AI18" s="370"/>
      <c r="AJ18" s="371"/>
      <c r="AL18" s="320"/>
      <c r="AN18" s="336" t="str">
        <f t="shared" ca="1" si="12"/>
        <v>Ma14</v>
      </c>
      <c r="AO18" s="345">
        <v>15</v>
      </c>
      <c r="AP18" s="339" t="str">
        <f t="shared" ca="1" si="9"/>
        <v>Programmatic reports past due</v>
      </c>
      <c r="AQ18" s="339" t="str">
        <f t="shared" ca="1" si="2"/>
        <v>Programmatic reports past due</v>
      </c>
      <c r="AR18" s="340" t="str">
        <f t="shared" ca="1" si="3"/>
        <v>√</v>
      </c>
      <c r="AS18" s="341"/>
      <c r="AT18" s="367">
        <f>Comments!K26</f>
        <v>0</v>
      </c>
      <c r="AU18" s="343">
        <f ca="1">'M&amp;E'!I470</f>
        <v>2</v>
      </c>
      <c r="AV18" s="343">
        <f ca="1">'M&amp;E'!J470</f>
        <v>4</v>
      </c>
      <c r="AW18" s="343">
        <f ca="1">'M&amp;E'!L470</f>
        <v>0</v>
      </c>
      <c r="AX18" s="343">
        <f ca="1">'M&amp;E'!M470</f>
        <v>0</v>
      </c>
      <c r="BP18" s="364"/>
      <c r="BQ18" s="364"/>
      <c r="BR18" s="364"/>
      <c r="BS18" s="364"/>
    </row>
    <row r="19" spans="2:71" ht="24.75" customHeight="1" x14ac:dyDescent="0.2">
      <c r="B19" s="221" t="str">
        <f ca="1">Translations!A28</f>
        <v>11. Define the initial period in the PR Dashboard</v>
      </c>
      <c r="C19" s="296"/>
      <c r="D19" s="621"/>
      <c r="E19" s="327">
        <f>AL5</f>
        <v>1</v>
      </c>
      <c r="F19" s="290"/>
      <c r="G19" s="720" t="str">
        <f ca="1">Translations!A36</f>
        <v>Details of programatic indicators</v>
      </c>
      <c r="H19" s="717" t="s">
        <v>2614</v>
      </c>
      <c r="J19" s="328">
        <v>12</v>
      </c>
      <c r="K19" s="329"/>
      <c r="M19" s="310" t="s">
        <v>232</v>
      </c>
      <c r="N19" s="660"/>
      <c r="O19" s="330" t="str">
        <f t="shared" si="7"/>
        <v xml:space="preserve">[OI12] </v>
      </c>
      <c r="P19" s="331"/>
      <c r="Q19" s="494"/>
      <c r="R19" s="342"/>
      <c r="S19" s="492"/>
      <c r="T19" s="333" t="str">
        <f t="shared" si="8"/>
        <v xml:space="preserve">[] </v>
      </c>
      <c r="U19" s="331"/>
      <c r="V19" s="494"/>
      <c r="AA19" s="334" t="str">
        <f ca="1">Translations!A207</f>
        <v>Month 12</v>
      </c>
      <c r="AB19" s="393" t="s">
        <v>1499</v>
      </c>
      <c r="AC19" s="335"/>
      <c r="AG19" s="372"/>
      <c r="AH19" s="372"/>
      <c r="AI19" s="372"/>
      <c r="AJ19" s="372"/>
      <c r="AN19" s="336" t="str">
        <f t="shared" ca="1" si="12"/>
        <v>Ma15</v>
      </c>
      <c r="AO19" s="337">
        <v>16</v>
      </c>
      <c r="AP19" s="350">
        <f t="shared" ca="1" si="9"/>
        <v>0</v>
      </c>
      <c r="AQ19" s="351" t="str">
        <f t="shared" ca="1" si="2"/>
        <v>Key positions planned</v>
      </c>
      <c r="AR19" s="352" t="str">
        <f t="shared" ca="1" si="3"/>
        <v>X</v>
      </c>
      <c r="AS19" s="341"/>
      <c r="AT19" s="342"/>
      <c r="AU19" s="343">
        <f ca="1">'M&amp;E'!I471</f>
        <v>0</v>
      </c>
      <c r="AV19" s="343">
        <f ca="1">'M&amp;E'!J471</f>
        <v>0</v>
      </c>
      <c r="AW19" s="343">
        <f ca="1">'M&amp;E'!L471</f>
        <v>0</v>
      </c>
      <c r="AX19" s="343">
        <f ca="1">'M&amp;E'!M471</f>
        <v>0</v>
      </c>
    </row>
    <row r="20" spans="2:71" ht="24.75" customHeight="1" x14ac:dyDescent="0.2">
      <c r="B20" s="221" t="str">
        <f ca="1">Translations!A242</f>
        <v>12. Change the setup password</v>
      </c>
      <c r="C20" s="296"/>
      <c r="D20" s="621"/>
      <c r="E20" s="373">
        <v>1</v>
      </c>
      <c r="F20" s="290"/>
      <c r="G20" s="721"/>
      <c r="H20" s="718"/>
      <c r="J20" s="328">
        <v>13</v>
      </c>
      <c r="K20" s="329"/>
      <c r="M20" s="310" t="s">
        <v>233</v>
      </c>
      <c r="N20" s="660"/>
      <c r="O20" s="330" t="str">
        <f t="shared" si="7"/>
        <v xml:space="preserve">[OI13] </v>
      </c>
      <c r="P20" s="331"/>
      <c r="Q20" s="494"/>
      <c r="R20" s="342"/>
      <c r="S20" s="492"/>
      <c r="T20" s="333" t="str">
        <f t="shared" si="8"/>
        <v xml:space="preserve">[] </v>
      </c>
      <c r="U20" s="331"/>
      <c r="V20" s="494"/>
      <c r="AG20" s="396"/>
      <c r="AH20" s="396"/>
      <c r="AI20" s="396"/>
      <c r="AJ20" s="396"/>
      <c r="AN20" s="336" t="str">
        <f t="shared" ca="1" si="12"/>
        <v>Ma16</v>
      </c>
      <c r="AO20" s="345">
        <v>17</v>
      </c>
      <c r="AP20" s="351">
        <f t="shared" ca="1" si="9"/>
        <v>0</v>
      </c>
      <c r="AQ20" s="351" t="str">
        <f t="shared" ca="1" si="2"/>
        <v>Key positions open</v>
      </c>
      <c r="AR20" s="352" t="str">
        <f t="shared" ca="1" si="3"/>
        <v>X</v>
      </c>
      <c r="AS20" s="341"/>
      <c r="AT20" s="342"/>
      <c r="AU20" s="343">
        <f ca="1">'M&amp;E'!I472</f>
        <v>0</v>
      </c>
      <c r="AV20" s="343">
        <f ca="1">'M&amp;E'!J472</f>
        <v>0</v>
      </c>
      <c r="AW20" s="343">
        <f ca="1">'M&amp;E'!L472</f>
        <v>0</v>
      </c>
      <c r="AX20" s="343">
        <f ca="1">'M&amp;E'!M472</f>
        <v>0</v>
      </c>
    </row>
    <row r="21" spans="2:71" ht="24.75" customHeight="1" x14ac:dyDescent="0.2">
      <c r="B21" s="221" t="str">
        <f ca="1">Translations!A251</f>
        <v>13. Customize colors for indicators, activities and months</v>
      </c>
      <c r="C21" s="296"/>
      <c r="D21" s="621"/>
      <c r="E21" s="374">
        <v>1</v>
      </c>
      <c r="F21" s="290"/>
      <c r="G21" s="721"/>
      <c r="H21" s="718"/>
      <c r="J21" s="328">
        <v>14</v>
      </c>
      <c r="K21" s="329"/>
      <c r="M21" s="310" t="s">
        <v>234</v>
      </c>
      <c r="N21" s="660"/>
      <c r="O21" s="330" t="str">
        <f t="shared" si="7"/>
        <v xml:space="preserve">[OI14] </v>
      </c>
      <c r="P21" s="331"/>
      <c r="Q21" s="494"/>
      <c r="R21" s="342"/>
      <c r="S21" s="492"/>
      <c r="T21" s="333" t="str">
        <f t="shared" si="8"/>
        <v xml:space="preserve">[] </v>
      </c>
      <c r="U21" s="331"/>
      <c r="V21" s="494"/>
      <c r="AG21" s="397"/>
      <c r="AH21" s="397"/>
      <c r="AI21" s="397"/>
      <c r="AJ21" s="397"/>
      <c r="AN21" s="336" t="str">
        <f t="shared" ca="1" si="12"/>
        <v>Ma17</v>
      </c>
      <c r="AO21" s="337">
        <v>18</v>
      </c>
      <c r="AP21" s="338">
        <f t="shared" ca="1" si="9"/>
        <v>0</v>
      </c>
      <c r="AQ21" s="339" t="str">
        <f t="shared" ca="1" si="2"/>
        <v>CPs fulfilled</v>
      </c>
      <c r="AR21" s="340" t="str">
        <f t="shared" ca="1" si="3"/>
        <v>X</v>
      </c>
      <c r="AS21" s="341"/>
      <c r="AT21" s="342"/>
      <c r="AU21" s="343">
        <f ca="1">'M&amp;E'!I473</f>
        <v>0</v>
      </c>
      <c r="AV21" s="343">
        <f ca="1">'M&amp;E'!J473</f>
        <v>0</v>
      </c>
      <c r="AW21" s="343">
        <f ca="1">'M&amp;E'!L473</f>
        <v>0</v>
      </c>
      <c r="AX21" s="343">
        <f ca="1">'M&amp;E'!M473</f>
        <v>0</v>
      </c>
    </row>
    <row r="22" spans="2:71" ht="21.75" customHeight="1" x14ac:dyDescent="0.2">
      <c r="G22" s="721"/>
      <c r="H22" s="718"/>
      <c r="J22" s="328">
        <v>15</v>
      </c>
      <c r="K22" s="329"/>
      <c r="M22" s="310" t="s">
        <v>235</v>
      </c>
      <c r="N22" s="660"/>
      <c r="O22" s="330" t="str">
        <f t="shared" si="7"/>
        <v xml:space="preserve">[OI15] </v>
      </c>
      <c r="P22" s="331"/>
      <c r="Q22" s="494"/>
      <c r="R22" s="342"/>
      <c r="S22" s="492"/>
      <c r="T22" s="333" t="str">
        <f t="shared" si="8"/>
        <v xml:space="preserve">[] </v>
      </c>
      <c r="U22" s="331"/>
      <c r="V22" s="494"/>
      <c r="AG22" s="397"/>
      <c r="AH22" s="397"/>
      <c r="AI22" s="397"/>
      <c r="AJ22" s="397"/>
      <c r="AN22" s="336" t="str">
        <f t="shared" ca="1" si="12"/>
        <v>Ma18</v>
      </c>
      <c r="AO22" s="345">
        <v>19</v>
      </c>
      <c r="AP22" s="339">
        <f t="shared" ca="1" si="9"/>
        <v>0</v>
      </c>
      <c r="AQ22" s="339" t="str">
        <f t="shared" ca="1" si="2"/>
        <v>CPs not fulfilled but still within deadline</v>
      </c>
      <c r="AR22" s="340" t="str">
        <f t="shared" ca="1" si="3"/>
        <v>X</v>
      </c>
      <c r="AS22" s="341"/>
      <c r="AT22" s="342"/>
      <c r="AU22" s="343">
        <f ca="1">'M&amp;E'!I474</f>
        <v>0</v>
      </c>
      <c r="AV22" s="343">
        <f ca="1">'M&amp;E'!J474</f>
        <v>0</v>
      </c>
      <c r="AW22" s="343">
        <f ca="1">'M&amp;E'!L474</f>
        <v>0</v>
      </c>
      <c r="AX22" s="343">
        <f ca="1">'M&amp;E'!M474</f>
        <v>0</v>
      </c>
    </row>
    <row r="23" spans="2:71" ht="21.75" customHeight="1" x14ac:dyDescent="0.2">
      <c r="B23" s="375" t="s">
        <v>269</v>
      </c>
      <c r="G23" s="721"/>
      <c r="H23" s="718"/>
      <c r="J23" s="328">
        <v>16</v>
      </c>
      <c r="K23" s="329"/>
      <c r="M23" s="310" t="s">
        <v>236</v>
      </c>
      <c r="N23" s="660"/>
      <c r="O23" s="330" t="str">
        <f t="shared" si="7"/>
        <v xml:space="preserve">[OI16] </v>
      </c>
      <c r="P23" s="331"/>
      <c r="Q23" s="494"/>
      <c r="AG23" s="397"/>
      <c r="AH23" s="397"/>
      <c r="AI23" s="397"/>
      <c r="AJ23" s="397"/>
      <c r="AN23" s="336" t="str">
        <f t="shared" ca="1" si="12"/>
        <v>Ma19</v>
      </c>
      <c r="AO23" s="345">
        <v>20</v>
      </c>
      <c r="AP23" s="339">
        <f t="shared" ca="1" si="9"/>
        <v>0</v>
      </c>
      <c r="AQ23" s="339" t="str">
        <f t="shared" ca="1" si="2"/>
        <v>CPs not fulfilled and past the deadline</v>
      </c>
      <c r="AR23" s="340" t="str">
        <f t="shared" ca="1" si="3"/>
        <v>X</v>
      </c>
      <c r="AS23" s="341"/>
      <c r="AT23" s="342"/>
      <c r="AU23" s="343">
        <f ca="1">'M&amp;E'!I475</f>
        <v>0</v>
      </c>
      <c r="AV23" s="343">
        <f ca="1">'M&amp;E'!J475</f>
        <v>0</v>
      </c>
      <c r="AW23" s="343">
        <f ca="1">'M&amp;E'!L475</f>
        <v>0</v>
      </c>
      <c r="AX23" s="343">
        <f ca="1">'M&amp;E'!M475</f>
        <v>0</v>
      </c>
    </row>
    <row r="24" spans="2:71" ht="21.75" customHeight="1" x14ac:dyDescent="0.2">
      <c r="G24" s="721"/>
      <c r="H24" s="718"/>
      <c r="M24" s="310" t="s">
        <v>237</v>
      </c>
      <c r="N24" s="660"/>
      <c r="O24" s="330" t="str">
        <f t="shared" si="7"/>
        <v xml:space="preserve">[OI17] </v>
      </c>
      <c r="P24" s="331"/>
      <c r="Q24" s="494"/>
      <c r="AG24" s="397"/>
      <c r="AH24" s="397"/>
      <c r="AI24" s="397"/>
      <c r="AJ24" s="397"/>
      <c r="AN24" s="336" t="str">
        <f t="shared" ca="1" si="12"/>
        <v>Ma20</v>
      </c>
      <c r="AO24" s="337">
        <v>21</v>
      </c>
      <c r="AP24" s="350">
        <f t="shared" ca="1" si="9"/>
        <v>0</v>
      </c>
      <c r="AQ24" s="351" t="str">
        <f t="shared" ca="1" si="2"/>
        <v>TBA + SC fulfilled</v>
      </c>
      <c r="AR24" s="352" t="str">
        <f t="shared" ca="1" si="3"/>
        <v>X</v>
      </c>
      <c r="AS24" s="341"/>
      <c r="AT24" s="342"/>
      <c r="AU24" s="343">
        <f ca="1">'M&amp;E'!I476</f>
        <v>0</v>
      </c>
      <c r="AV24" s="343">
        <f ca="1">'M&amp;E'!J476</f>
        <v>0</v>
      </c>
      <c r="AW24" s="343">
        <f ca="1">'M&amp;E'!L476</f>
        <v>0</v>
      </c>
      <c r="AX24" s="343">
        <f ca="1">'M&amp;E'!M476</f>
        <v>0</v>
      </c>
    </row>
    <row r="25" spans="2:71" ht="21.75" customHeight="1" x14ac:dyDescent="0.2">
      <c r="G25" s="721"/>
      <c r="H25" s="718"/>
      <c r="M25" s="310" t="s">
        <v>238</v>
      </c>
      <c r="N25" s="660"/>
      <c r="O25" s="330" t="str">
        <f t="shared" si="7"/>
        <v xml:space="preserve">[OI18] </v>
      </c>
      <c r="P25" s="331"/>
      <c r="Q25" s="494"/>
      <c r="AG25" s="397"/>
      <c r="AH25" s="397"/>
      <c r="AI25" s="397"/>
      <c r="AJ25" s="397"/>
      <c r="AN25" s="336" t="str">
        <f t="shared" ca="1" si="12"/>
        <v>Ma21</v>
      </c>
      <c r="AO25" s="345">
        <v>22</v>
      </c>
      <c r="AP25" s="351">
        <f t="shared" ca="1" si="9"/>
        <v>0</v>
      </c>
      <c r="AQ25" s="351" t="str">
        <f t="shared" ca="1" si="2"/>
        <v>TBA + SC not fulfilled but still wiithin deadline</v>
      </c>
      <c r="AR25" s="352" t="str">
        <f t="shared" ca="1" si="3"/>
        <v>X</v>
      </c>
      <c r="AS25" s="341"/>
      <c r="AT25" s="342"/>
      <c r="AU25" s="343">
        <f ca="1">'M&amp;E'!I477</f>
        <v>0</v>
      </c>
      <c r="AV25" s="343">
        <f ca="1">'M&amp;E'!J477</f>
        <v>0</v>
      </c>
      <c r="AW25" s="343">
        <f ca="1">'M&amp;E'!L477</f>
        <v>0</v>
      </c>
      <c r="AX25" s="343">
        <f ca="1">'M&amp;E'!M477</f>
        <v>0</v>
      </c>
    </row>
    <row r="26" spans="2:71" ht="21.75" customHeight="1" x14ac:dyDescent="0.2">
      <c r="G26" s="722"/>
      <c r="H26" s="719"/>
      <c r="M26" s="310" t="s">
        <v>239</v>
      </c>
      <c r="N26" s="660"/>
      <c r="O26" s="330" t="str">
        <f t="shared" si="7"/>
        <v xml:space="preserve">[OI19] </v>
      </c>
      <c r="P26" s="331"/>
      <c r="Q26" s="494"/>
      <c r="AG26" s="397"/>
      <c r="AH26" s="397"/>
      <c r="AI26" s="397"/>
      <c r="AJ26" s="397"/>
      <c r="AN26" s="336" t="str">
        <f t="shared" ca="1" si="12"/>
        <v>Ma22</v>
      </c>
      <c r="AO26" s="345">
        <v>23</v>
      </c>
      <c r="AP26" s="351">
        <f t="shared" ca="1" si="9"/>
        <v>0</v>
      </c>
      <c r="AQ26" s="351" t="str">
        <f t="shared" ca="1" si="2"/>
        <v>TBA + SC not fulfilled and past the deadline</v>
      </c>
      <c r="AR26" s="352" t="str">
        <f t="shared" ca="1" si="3"/>
        <v>X</v>
      </c>
      <c r="AS26" s="341"/>
      <c r="AT26" s="342"/>
      <c r="AU26" s="343">
        <f ca="1">'M&amp;E'!I478</f>
        <v>0</v>
      </c>
      <c r="AV26" s="343">
        <f ca="1">'M&amp;E'!J478</f>
        <v>0</v>
      </c>
      <c r="AW26" s="343">
        <f ca="1">'M&amp;E'!L478</f>
        <v>0</v>
      </c>
      <c r="AX26" s="343">
        <f ca="1">'M&amp;E'!M478</f>
        <v>0</v>
      </c>
    </row>
    <row r="27" spans="2:71" ht="31.5" customHeight="1" x14ac:dyDescent="0.2">
      <c r="G27" s="376"/>
      <c r="H27" s="377" t="str">
        <f ca="1">Translations!A255</f>
        <v>Note: use "Alt" + "Enter" keys to divide parragraphs</v>
      </c>
      <c r="M27" s="310" t="s">
        <v>240</v>
      </c>
      <c r="N27" s="660"/>
      <c r="O27" s="330" t="str">
        <f t="shared" si="7"/>
        <v xml:space="preserve">[OI20] </v>
      </c>
      <c r="P27" s="331"/>
      <c r="Q27" s="494"/>
      <c r="S27" s="398"/>
      <c r="AG27" s="723"/>
      <c r="AH27" s="723"/>
      <c r="AI27" s="723"/>
      <c r="AJ27" s="723"/>
      <c r="AN27" s="336" t="str">
        <f t="shared" ca="1" si="12"/>
        <v>Ma23</v>
      </c>
      <c r="AO27" s="337">
        <v>24</v>
      </c>
      <c r="AP27" s="338">
        <f t="shared" ca="1" si="9"/>
        <v>0</v>
      </c>
      <c r="AQ27" s="339" t="str">
        <f t="shared" ca="1" si="2"/>
        <v>Number of OIG directives fulfilled</v>
      </c>
      <c r="AR27" s="340" t="str">
        <f t="shared" ca="1" si="3"/>
        <v>X</v>
      </c>
      <c r="AS27" s="341"/>
      <c r="AT27" s="342"/>
      <c r="AU27" s="343">
        <f ca="1">'M&amp;E'!I479</f>
        <v>0</v>
      </c>
      <c r="AV27" s="343">
        <f ca="1">'M&amp;E'!J479</f>
        <v>0</v>
      </c>
      <c r="AW27" s="343">
        <f ca="1">'M&amp;E'!L479</f>
        <v>0</v>
      </c>
      <c r="AX27" s="343">
        <f ca="1">'M&amp;E'!M479</f>
        <v>0</v>
      </c>
    </row>
    <row r="28" spans="2:71" ht="21.75" customHeight="1" x14ac:dyDescent="0.2">
      <c r="G28" s="376"/>
      <c r="H28" s="377"/>
      <c r="M28" s="310" t="s">
        <v>241</v>
      </c>
      <c r="N28" s="660"/>
      <c r="O28" s="330" t="str">
        <f t="shared" si="7"/>
        <v xml:space="preserve">[OI21] </v>
      </c>
      <c r="P28" s="331"/>
      <c r="Q28" s="494"/>
      <c r="S28" s="398"/>
      <c r="T28" s="378"/>
      <c r="AG28" s="723"/>
      <c r="AH28" s="723"/>
      <c r="AI28" s="723"/>
      <c r="AJ28" s="723"/>
      <c r="AN28" s="336" t="str">
        <f t="shared" ca="1" si="12"/>
        <v>Ma24</v>
      </c>
      <c r="AO28" s="345">
        <v>25</v>
      </c>
      <c r="AP28" s="339">
        <f t="shared" ca="1" si="9"/>
        <v>0</v>
      </c>
      <c r="AQ28" s="339" t="str">
        <f t="shared" ca="1" si="2"/>
        <v>OIG directives not fulfilled and still within deadline</v>
      </c>
      <c r="AR28" s="340" t="str">
        <f t="shared" ca="1" si="3"/>
        <v>X</v>
      </c>
      <c r="AS28" s="341"/>
      <c r="AT28" s="342"/>
      <c r="AU28" s="343">
        <f ca="1">'M&amp;E'!I480</f>
        <v>0</v>
      </c>
      <c r="AV28" s="343">
        <f ca="1">'M&amp;E'!J480</f>
        <v>0</v>
      </c>
      <c r="AW28" s="343">
        <f ca="1">'M&amp;E'!L480</f>
        <v>0</v>
      </c>
      <c r="AX28" s="343">
        <f ca="1">'M&amp;E'!M480</f>
        <v>0</v>
      </c>
    </row>
    <row r="29" spans="2:71" ht="21.75" customHeight="1" x14ac:dyDescent="0.2">
      <c r="M29" s="310" t="s">
        <v>242</v>
      </c>
      <c r="N29" s="660"/>
      <c r="O29" s="330" t="str">
        <f t="shared" si="7"/>
        <v xml:space="preserve">[OI22] </v>
      </c>
      <c r="P29" s="331"/>
      <c r="Q29" s="494"/>
      <c r="S29" s="398"/>
      <c r="AN29" s="336" t="str">
        <f t="shared" ca="1" si="12"/>
        <v>Ma25</v>
      </c>
      <c r="AO29" s="345">
        <v>26</v>
      </c>
      <c r="AP29" s="339">
        <f t="shared" ca="1" si="9"/>
        <v>0</v>
      </c>
      <c r="AQ29" s="339" t="str">
        <f t="shared" ca="1" si="2"/>
        <v>OIG directives not fulfilled and past deadline</v>
      </c>
      <c r="AR29" s="340" t="str">
        <f t="shared" ca="1" si="3"/>
        <v>X</v>
      </c>
      <c r="AS29" s="341"/>
      <c r="AT29" s="342"/>
      <c r="AU29" s="343">
        <f ca="1">'M&amp;E'!I481</f>
        <v>0</v>
      </c>
      <c r="AV29" s="343">
        <f ca="1">'M&amp;E'!J481</f>
        <v>0</v>
      </c>
      <c r="AW29" s="343">
        <f ca="1">'M&amp;E'!L481</f>
        <v>0</v>
      </c>
      <c r="AX29" s="343">
        <f ca="1">'M&amp;E'!M481</f>
        <v>0</v>
      </c>
    </row>
    <row r="30" spans="2:71" ht="21.75" customHeight="1" x14ac:dyDescent="0.2">
      <c r="M30" s="310" t="s">
        <v>243</v>
      </c>
      <c r="N30" s="660"/>
      <c r="O30" s="330" t="str">
        <f t="shared" si="7"/>
        <v xml:space="preserve">[OI23] </v>
      </c>
      <c r="P30" s="331"/>
      <c r="Q30" s="494"/>
      <c r="S30" s="398"/>
      <c r="AN30" s="336" t="str">
        <f t="shared" ca="1" si="12"/>
        <v>PS26</v>
      </c>
      <c r="AO30" s="337">
        <v>27</v>
      </c>
      <c r="AP30" s="350">
        <f t="shared" ca="1" si="9"/>
        <v>0</v>
      </c>
      <c r="AQ30" s="351" t="str">
        <f t="shared" ca="1" si="2"/>
        <v xml:space="preserve"># of health products ordered with a purchase order </v>
      </c>
      <c r="AR30" s="352" t="str">
        <f t="shared" ca="1" si="3"/>
        <v>X</v>
      </c>
      <c r="AS30" s="341"/>
      <c r="AT30" s="342"/>
      <c r="AU30" s="343">
        <f ca="1">'M&amp;E'!I482</f>
        <v>0</v>
      </c>
      <c r="AV30" s="343">
        <f ca="1">'M&amp;E'!J482</f>
        <v>0</v>
      </c>
      <c r="AW30" s="343">
        <f ca="1">'M&amp;E'!L482</f>
        <v>0</v>
      </c>
      <c r="AX30" s="343">
        <f ca="1">'M&amp;E'!M482</f>
        <v>0</v>
      </c>
    </row>
    <row r="31" spans="2:71" ht="21.75" customHeight="1" x14ac:dyDescent="0.2">
      <c r="M31" s="310" t="s">
        <v>244</v>
      </c>
      <c r="N31" s="660"/>
      <c r="O31" s="330" t="str">
        <f t="shared" si="7"/>
        <v xml:space="preserve">[OI24] </v>
      </c>
      <c r="P31" s="331"/>
      <c r="Q31" s="494"/>
      <c r="S31" s="398"/>
      <c r="AN31" s="336" t="str">
        <f t="shared" ca="1" si="12"/>
        <v>PS27</v>
      </c>
      <c r="AO31" s="345">
        <v>28</v>
      </c>
      <c r="AP31" s="351">
        <f t="shared" ca="1" si="9"/>
        <v>0</v>
      </c>
      <c r="AQ31" s="351" t="str">
        <f t="shared" ca="1" si="2"/>
        <v># of health products ordered and delivered according to procurement plan</v>
      </c>
      <c r="AR31" s="352" t="str">
        <f t="shared" ca="1" si="3"/>
        <v>X</v>
      </c>
      <c r="AS31" s="341"/>
      <c r="AT31" s="342"/>
      <c r="AU31" s="343">
        <f ca="1">'M&amp;E'!I483</f>
        <v>0</v>
      </c>
      <c r="AV31" s="343">
        <f ca="1">'M&amp;E'!J483</f>
        <v>0</v>
      </c>
      <c r="AW31" s="343">
        <f ca="1">'M&amp;E'!L483</f>
        <v>0</v>
      </c>
      <c r="AX31" s="343">
        <f ca="1">'M&amp;E'!M483</f>
        <v>0</v>
      </c>
    </row>
    <row r="32" spans="2:71" ht="25.5" customHeight="1" x14ac:dyDescent="0.2">
      <c r="M32" s="310" t="s">
        <v>245</v>
      </c>
      <c r="N32" s="660"/>
      <c r="O32" s="330" t="str">
        <f t="shared" si="7"/>
        <v xml:space="preserve">[OI25] </v>
      </c>
      <c r="P32" s="331"/>
      <c r="Q32" s="494"/>
      <c r="S32" s="398"/>
      <c r="AN32" s="336" t="str">
        <f t="shared" ca="1" si="12"/>
        <v>PS28</v>
      </c>
      <c r="AO32" s="337">
        <v>29</v>
      </c>
      <c r="AP32" s="338">
        <f t="shared" ca="1" si="9"/>
        <v>0</v>
      </c>
      <c r="AQ32" s="339" t="str">
        <f t="shared" ca="1" si="2"/>
        <v># of product quality control tests performed</v>
      </c>
      <c r="AR32" s="340" t="str">
        <f t="shared" ca="1" si="3"/>
        <v>X</v>
      </c>
      <c r="AS32" s="341"/>
      <c r="AT32" s="342"/>
      <c r="AU32" s="343">
        <f ca="1">'M&amp;E'!I484</f>
        <v>0</v>
      </c>
      <c r="AV32" s="343">
        <f ca="1">'M&amp;E'!J484</f>
        <v>0</v>
      </c>
      <c r="AW32" s="343">
        <f ca="1">'M&amp;E'!L484</f>
        <v>0</v>
      </c>
      <c r="AX32" s="343">
        <f ca="1">'M&amp;E'!M484</f>
        <v>0</v>
      </c>
    </row>
    <row r="33" spans="8:50" ht="25.5" customHeight="1" x14ac:dyDescent="0.2">
      <c r="M33" s="310" t="s">
        <v>246</v>
      </c>
      <c r="N33" s="660"/>
      <c r="O33" s="330" t="str">
        <f t="shared" si="7"/>
        <v xml:space="preserve">[OI26] </v>
      </c>
      <c r="P33" s="331"/>
      <c r="Q33" s="494"/>
      <c r="S33" s="398"/>
      <c r="AN33" s="336" t="str">
        <f t="shared" ca="1" si="12"/>
        <v>PS29</v>
      </c>
      <c r="AO33" s="345">
        <v>30</v>
      </c>
      <c r="AP33" s="339">
        <f t="shared" ca="1" si="9"/>
        <v>0</v>
      </c>
      <c r="AQ33" s="339" t="str">
        <f t="shared" ca="1" si="2"/>
        <v># of product quality control tests failed</v>
      </c>
      <c r="AR33" s="340" t="str">
        <f t="shared" ca="1" si="3"/>
        <v>X</v>
      </c>
      <c r="AS33" s="341"/>
      <c r="AT33" s="342"/>
      <c r="AU33" s="343">
        <f ca="1">'M&amp;E'!I485</f>
        <v>0</v>
      </c>
      <c r="AV33" s="343">
        <f ca="1">'M&amp;E'!J485</f>
        <v>0</v>
      </c>
      <c r="AW33" s="343">
        <f ca="1">'M&amp;E'!L485</f>
        <v>0</v>
      </c>
      <c r="AX33" s="343">
        <f ca="1">'M&amp;E'!M485</f>
        <v>0</v>
      </c>
    </row>
    <row r="34" spans="8:50" ht="25.5" customHeight="1" x14ac:dyDescent="0.2">
      <c r="H34" s="379"/>
      <c r="M34" s="310" t="s">
        <v>247</v>
      </c>
      <c r="N34" s="660"/>
      <c r="O34" s="330" t="str">
        <f t="shared" si="7"/>
        <v xml:space="preserve">[OI27] </v>
      </c>
      <c r="P34" s="331"/>
      <c r="Q34" s="494"/>
      <c r="S34" s="398"/>
      <c r="AN34" s="336" t="str">
        <f t="shared" ca="1" si="12"/>
        <v>PS30</v>
      </c>
      <c r="AO34" s="337">
        <v>31</v>
      </c>
      <c r="AP34" s="351">
        <f t="shared" ca="1" si="9"/>
        <v>0</v>
      </c>
      <c r="AQ34" s="351" t="str">
        <f t="shared" ca="1" si="2"/>
        <v>Value of emergency orders</v>
      </c>
      <c r="AR34" s="352" t="str">
        <f t="shared" ca="1" si="3"/>
        <v>X</v>
      </c>
      <c r="AS34" s="341"/>
      <c r="AT34" s="342"/>
      <c r="AU34" s="343">
        <f ca="1">'M&amp;E'!I486</f>
        <v>0</v>
      </c>
      <c r="AV34" s="343">
        <f ca="1">'M&amp;E'!J486</f>
        <v>0</v>
      </c>
      <c r="AW34" s="343">
        <f ca="1">'M&amp;E'!L486</f>
        <v>0</v>
      </c>
      <c r="AX34" s="343">
        <f ca="1">'M&amp;E'!M486</f>
        <v>0</v>
      </c>
    </row>
    <row r="35" spans="8:50" ht="25.5" customHeight="1" x14ac:dyDescent="0.2">
      <c r="H35" s="379"/>
      <c r="M35" s="310" t="s">
        <v>248</v>
      </c>
      <c r="N35" s="660"/>
      <c r="O35" s="330" t="str">
        <f t="shared" si="7"/>
        <v xml:space="preserve">[OI28] </v>
      </c>
      <c r="P35" s="331"/>
      <c r="Q35" s="494"/>
      <c r="S35" s="398"/>
      <c r="AN35" s="336" t="str">
        <f t="shared" ca="1" si="12"/>
        <v>PS31</v>
      </c>
      <c r="AO35" s="337">
        <v>32</v>
      </c>
      <c r="AP35" s="338">
        <f t="shared" ca="1" si="9"/>
        <v>0</v>
      </c>
      <c r="AQ35" s="339" t="str">
        <f t="shared" ca="1" si="2"/>
        <v># of treatment sites which placed orders</v>
      </c>
      <c r="AR35" s="340" t="str">
        <f t="shared" ca="1" si="3"/>
        <v>X</v>
      </c>
      <c r="AS35" s="341"/>
      <c r="AT35" s="342"/>
      <c r="AU35" s="343">
        <f ca="1">'M&amp;E'!I487</f>
        <v>0</v>
      </c>
      <c r="AV35" s="343">
        <f ca="1">'M&amp;E'!J487</f>
        <v>0</v>
      </c>
      <c r="AW35" s="343">
        <f ca="1">'M&amp;E'!L487</f>
        <v>0</v>
      </c>
      <c r="AX35" s="343">
        <f ca="1">'M&amp;E'!M487</f>
        <v>0</v>
      </c>
    </row>
    <row r="36" spans="8:50" ht="25.5" customHeight="1" x14ac:dyDescent="0.2">
      <c r="H36" s="379"/>
      <c r="M36" s="310" t="s">
        <v>249</v>
      </c>
      <c r="N36" s="660"/>
      <c r="O36" s="330" t="str">
        <f t="shared" si="7"/>
        <v xml:space="preserve">[OI29] </v>
      </c>
      <c r="P36" s="331"/>
      <c r="Q36" s="494"/>
      <c r="S36" s="398"/>
      <c r="AN36" s="336" t="str">
        <f t="shared" ca="1" si="12"/>
        <v>PS32</v>
      </c>
      <c r="AO36" s="345">
        <v>33</v>
      </c>
      <c r="AP36" s="339">
        <f t="shared" ca="1" si="9"/>
        <v>0</v>
      </c>
      <c r="AQ36" s="339" t="str">
        <f t="shared" ca="1" si="2"/>
        <v># of treatment sites which did not receive orders in full and on time</v>
      </c>
      <c r="AR36" s="340" t="str">
        <f t="shared" ca="1" si="3"/>
        <v>X</v>
      </c>
      <c r="AS36" s="341"/>
      <c r="AT36" s="342"/>
      <c r="AU36" s="343">
        <f ca="1">'M&amp;E'!I488</f>
        <v>0</v>
      </c>
      <c r="AV36" s="343">
        <f ca="1">'M&amp;E'!J488</f>
        <v>0</v>
      </c>
      <c r="AW36" s="343">
        <f ca="1">'M&amp;E'!L488</f>
        <v>0</v>
      </c>
      <c r="AX36" s="343">
        <f ca="1">'M&amp;E'!M488</f>
        <v>0</v>
      </c>
    </row>
    <row r="37" spans="8:50" ht="25.5" customHeight="1" x14ac:dyDescent="0.2">
      <c r="H37" s="379"/>
      <c r="M37" s="310" t="s">
        <v>250</v>
      </c>
      <c r="N37" s="660"/>
      <c r="O37" s="330" t="str">
        <f t="shared" si="7"/>
        <v xml:space="preserve">[OI30] </v>
      </c>
      <c r="P37" s="331"/>
      <c r="Q37" s="494"/>
      <c r="S37" s="398"/>
      <c r="AN37" s="336" t="str">
        <f t="shared" ca="1" si="12"/>
        <v>PS33</v>
      </c>
      <c r="AO37" s="337">
        <v>34</v>
      </c>
      <c r="AP37" s="350">
        <f t="shared" ca="1" si="9"/>
        <v>0</v>
      </c>
      <c r="AQ37" s="351" t="str">
        <f t="shared" ca="1" si="2"/>
        <v># of sites providing treatment services</v>
      </c>
      <c r="AR37" s="352" t="str">
        <f t="shared" ca="1" si="3"/>
        <v>X</v>
      </c>
      <c r="AS37" s="341"/>
      <c r="AT37" s="342"/>
      <c r="AU37" s="343">
        <f ca="1">'M&amp;E'!I489</f>
        <v>0</v>
      </c>
      <c r="AV37" s="343">
        <f ca="1">'M&amp;E'!J489</f>
        <v>0</v>
      </c>
      <c r="AW37" s="343">
        <f ca="1">'M&amp;E'!L489</f>
        <v>0</v>
      </c>
      <c r="AX37" s="343">
        <f ca="1">'M&amp;E'!M489</f>
        <v>0</v>
      </c>
    </row>
    <row r="38" spans="8:50" ht="25.5" customHeight="1" x14ac:dyDescent="0.2">
      <c r="H38" s="379"/>
      <c r="S38" s="398"/>
      <c r="AN38" s="336" t="str">
        <f t="shared" ca="1" si="12"/>
        <v>PS34</v>
      </c>
      <c r="AO38" s="345">
        <v>35</v>
      </c>
      <c r="AP38" s="351">
        <f t="shared" ca="1" si="9"/>
        <v>0</v>
      </c>
      <c r="AQ38" s="351" t="str">
        <f t="shared" ca="1" si="2"/>
        <v># of sites providing treatment services that have stock-outs</v>
      </c>
      <c r="AR38" s="352" t="str">
        <f t="shared" ca="1" si="3"/>
        <v>X</v>
      </c>
      <c r="AS38" s="341"/>
      <c r="AT38" s="342"/>
      <c r="AU38" s="343">
        <f ca="1">'M&amp;E'!I490</f>
        <v>0</v>
      </c>
      <c r="AV38" s="343">
        <f ca="1">'M&amp;E'!J490</f>
        <v>0</v>
      </c>
      <c r="AW38" s="343">
        <f ca="1">'M&amp;E'!L490</f>
        <v>0</v>
      </c>
      <c r="AX38" s="343">
        <f ca="1">'M&amp;E'!M490</f>
        <v>0</v>
      </c>
    </row>
    <row r="39" spans="8:50" ht="25.5" customHeight="1" x14ac:dyDescent="0.2">
      <c r="H39" s="364"/>
      <c r="S39" s="398"/>
      <c r="AN39" s="336" t="str">
        <f t="shared" ca="1" si="12"/>
        <v>PS35</v>
      </c>
      <c r="AO39" s="345">
        <v>36</v>
      </c>
      <c r="AP39" s="338" t="str">
        <f t="shared" ca="1" si="9"/>
        <v>Actual stock level - PS39 - Product 1: Efavirenz, 600 mg, 30 tablets</v>
      </c>
      <c r="AQ39" s="339" t="str">
        <f t="shared" ca="1" si="2"/>
        <v>Actual stock level - PS39 - Product 1: Efavirenz, 600 mg, 30 tablets</v>
      </c>
      <c r="AR39" s="340" t="str">
        <f t="shared" ca="1" si="3"/>
        <v>√</v>
      </c>
      <c r="AS39" s="341"/>
      <c r="AT39" s="342"/>
      <c r="AU39" s="343">
        <f ca="1">'M&amp;E'!I491</f>
        <v>11</v>
      </c>
      <c r="AV39" s="343">
        <f ca="1">'M&amp;E'!J491</f>
        <v>9</v>
      </c>
      <c r="AW39" s="343">
        <f ca="1">'M&amp;E'!L491</f>
        <v>0</v>
      </c>
      <c r="AX39" s="343">
        <f ca="1">'M&amp;E'!M491</f>
        <v>0</v>
      </c>
    </row>
    <row r="40" spans="8:50" ht="25.5" customHeight="1" x14ac:dyDescent="0.2">
      <c r="S40" s="398"/>
      <c r="AN40" s="336" t="str">
        <f t="shared" ca="1" si="12"/>
        <v>PS36</v>
      </c>
      <c r="AO40" s="345">
        <v>37</v>
      </c>
      <c r="AP40" s="350" t="str">
        <f t="shared" ca="1" si="9"/>
        <v>Actual stock level - PS40 - Product 2: Efavirenz, 200 mg, 90 capsules</v>
      </c>
      <c r="AQ40" s="351" t="str">
        <f t="shared" ca="1" si="2"/>
        <v>Actual stock level - PS40 - Product 2: Efavirenz, 200 mg, 90 capsules</v>
      </c>
      <c r="AR40" s="352" t="str">
        <f t="shared" ca="1" si="3"/>
        <v>√</v>
      </c>
      <c r="AS40" s="341"/>
      <c r="AT40" s="342"/>
      <c r="AU40" s="343">
        <f ca="1">'M&amp;E'!I492</f>
        <v>12</v>
      </c>
      <c r="AV40" s="343">
        <f ca="1">'M&amp;E'!J492</f>
        <v>8</v>
      </c>
      <c r="AW40" s="343">
        <f ca="1">'M&amp;E'!L492</f>
        <v>0</v>
      </c>
      <c r="AX40" s="343">
        <f ca="1">'M&amp;E'!M492</f>
        <v>0</v>
      </c>
    </row>
    <row r="41" spans="8:50" ht="25.5" customHeight="1" x14ac:dyDescent="0.2">
      <c r="S41" s="398"/>
      <c r="AN41" s="336" t="str">
        <f t="shared" ca="1" si="12"/>
        <v>PS37</v>
      </c>
      <c r="AO41" s="345">
        <v>38</v>
      </c>
      <c r="AP41" s="338" t="str">
        <f t="shared" ca="1" si="9"/>
        <v>Actual stock level - PS41 - Product 3: TDF/3TC, 300/300 mg, 30 tablets</v>
      </c>
      <c r="AQ41" s="339" t="str">
        <f t="shared" ca="1" si="2"/>
        <v>Actual stock level - PS41 - Product 3: TDF/3TC, 300/300 mg, 30 tablets</v>
      </c>
      <c r="AR41" s="340" t="str">
        <f t="shared" ca="1" si="3"/>
        <v>√</v>
      </c>
      <c r="AS41" s="341"/>
      <c r="AT41" s="342"/>
      <c r="AU41" s="343">
        <f ca="1">'M&amp;E'!I493</f>
        <v>13</v>
      </c>
      <c r="AV41" s="343">
        <f ca="1">'M&amp;E'!J493</f>
        <v>7</v>
      </c>
      <c r="AW41" s="343">
        <f ca="1">'M&amp;E'!L493</f>
        <v>0</v>
      </c>
      <c r="AX41" s="343">
        <f ca="1">'M&amp;E'!M493</f>
        <v>0</v>
      </c>
    </row>
    <row r="42" spans="8:50" ht="25.5" customHeight="1" x14ac:dyDescent="0.2">
      <c r="S42" s="398"/>
      <c r="AN42" s="336" t="str">
        <f t="shared" ca="1" si="12"/>
        <v>PS38</v>
      </c>
      <c r="AO42" s="345">
        <v>39</v>
      </c>
      <c r="AP42" s="350" t="str">
        <f t="shared" ca="1" si="9"/>
        <v>Actual stock level - PS42 - Product 4: 3TC, 10 mg/ml, oral solution 240 ml</v>
      </c>
      <c r="AQ42" s="351" t="str">
        <f t="shared" ca="1" si="2"/>
        <v>Actual stock level - PS42 - Product 4: 3TC, 10 mg/ml, oral solution 240 ml</v>
      </c>
      <c r="AR42" s="352" t="str">
        <f t="shared" ca="1" si="3"/>
        <v>√</v>
      </c>
      <c r="AS42" s="341"/>
      <c r="AT42" s="342"/>
      <c r="AU42" s="343">
        <f ca="1">'M&amp;E'!I494</f>
        <v>14</v>
      </c>
      <c r="AV42" s="343">
        <f ca="1">'M&amp;E'!J494</f>
        <v>6</v>
      </c>
      <c r="AW42" s="343">
        <f ca="1">'M&amp;E'!L494</f>
        <v>0</v>
      </c>
      <c r="AX42" s="343">
        <f ca="1">'M&amp;E'!M494</f>
        <v>0</v>
      </c>
    </row>
    <row r="43" spans="8:50" ht="25.5" customHeight="1" x14ac:dyDescent="0.2">
      <c r="S43" s="398"/>
      <c r="AN43" s="336" t="str">
        <f t="shared" ca="1" si="12"/>
        <v>PS39</v>
      </c>
      <c r="AO43" s="345">
        <v>40</v>
      </c>
      <c r="AP43" s="338">
        <f t="shared" ca="1" si="9"/>
        <v>0</v>
      </c>
      <c r="AQ43" s="339" t="str">
        <f t="shared" ca="1" si="2"/>
        <v>Actual stock level - PS43 - Product 5: 3TC/AZT/NVP, 150/300/200 mg, 60 tabletas</v>
      </c>
      <c r="AR43" s="340" t="str">
        <f t="shared" ca="1" si="3"/>
        <v>X</v>
      </c>
      <c r="AS43" s="341"/>
      <c r="AT43" s="342"/>
      <c r="AU43" s="343">
        <f ca="1">'M&amp;E'!I495</f>
        <v>0</v>
      </c>
      <c r="AV43" s="343">
        <f ca="1">'M&amp;E'!J495</f>
        <v>0</v>
      </c>
      <c r="AW43" s="343">
        <f ca="1">'M&amp;E'!L495</f>
        <v>0</v>
      </c>
      <c r="AX43" s="343">
        <f ca="1">'M&amp;E'!M495</f>
        <v>0</v>
      </c>
    </row>
    <row r="44" spans="8:50" ht="25.5" customHeight="1" x14ac:dyDescent="0.2">
      <c r="S44" s="398"/>
      <c r="AN44" s="336" t="str">
        <f t="shared" ca="1" si="12"/>
        <v>PS40</v>
      </c>
      <c r="AO44" s="345">
        <v>41</v>
      </c>
      <c r="AP44" s="350">
        <f t="shared" ca="1" si="9"/>
        <v>0</v>
      </c>
      <c r="AQ44" s="351" t="str">
        <f t="shared" ca="1" si="2"/>
        <v>Actual stock level - PS44 - Product 6: ABC, 20 mg/ml, solución oral 240 ml</v>
      </c>
      <c r="AR44" s="352" t="str">
        <f t="shared" ca="1" si="3"/>
        <v>X</v>
      </c>
      <c r="AS44" s="341"/>
      <c r="AT44" s="342"/>
      <c r="AU44" s="343">
        <f ca="1">'M&amp;E'!I496</f>
        <v>0</v>
      </c>
      <c r="AV44" s="343">
        <f ca="1">'M&amp;E'!J496</f>
        <v>0</v>
      </c>
      <c r="AW44" s="343">
        <f ca="1">'M&amp;E'!L496</f>
        <v>0</v>
      </c>
      <c r="AX44" s="343">
        <f ca="1">'M&amp;E'!M496</f>
        <v>0</v>
      </c>
    </row>
    <row r="45" spans="8:50" ht="25.5" customHeight="1" x14ac:dyDescent="0.2">
      <c r="S45" s="398"/>
      <c r="AN45" s="336" t="str">
        <f t="shared" ca="1" si="12"/>
        <v>PS41</v>
      </c>
      <c r="AO45" s="345">
        <v>42</v>
      </c>
      <c r="AP45" s="338">
        <f t="shared" ca="1" si="9"/>
        <v>0</v>
      </c>
      <c r="AQ45" s="339" t="str">
        <f t="shared" ca="1" si="2"/>
        <v>Actual stock level - PS45 - Product 7: 3TC/AZT, 150/300 mg, 60 tabletas</v>
      </c>
      <c r="AR45" s="340" t="str">
        <f t="shared" ca="1" si="3"/>
        <v>X</v>
      </c>
      <c r="AS45" s="341"/>
      <c r="AT45" s="342"/>
      <c r="AU45" s="343">
        <f ca="1">'M&amp;E'!I497</f>
        <v>0</v>
      </c>
      <c r="AV45" s="343">
        <f ca="1">'M&amp;E'!J497</f>
        <v>0</v>
      </c>
      <c r="AW45" s="343">
        <f ca="1">'M&amp;E'!L497</f>
        <v>0</v>
      </c>
      <c r="AX45" s="343">
        <f ca="1">'M&amp;E'!M497</f>
        <v>0</v>
      </c>
    </row>
    <row r="46" spans="8:50" ht="25.5" customHeight="1" x14ac:dyDescent="0.2">
      <c r="S46" s="398"/>
      <c r="AN46" s="336" t="str">
        <f t="shared" ca="1" si="12"/>
        <v>PS42</v>
      </c>
      <c r="AO46" s="345">
        <v>43</v>
      </c>
      <c r="AP46" s="350">
        <f t="shared" ca="1" si="9"/>
        <v>0</v>
      </c>
      <c r="AQ46" s="351" t="str">
        <f t="shared" ca="1" si="2"/>
        <v>Actual stock level - PS46 - Product 8: 3TC/AZT/NVP, 30/60/50 mg, Disp. 60 tabletas</v>
      </c>
      <c r="AR46" s="352" t="str">
        <f t="shared" ca="1" si="3"/>
        <v>X</v>
      </c>
      <c r="AS46" s="341"/>
      <c r="AT46" s="342"/>
      <c r="AU46" s="343">
        <f ca="1">'M&amp;E'!I498</f>
        <v>0</v>
      </c>
      <c r="AV46" s="343">
        <f ca="1">'M&amp;E'!J498</f>
        <v>0</v>
      </c>
      <c r="AW46" s="343">
        <f ca="1">'M&amp;E'!L498</f>
        <v>0</v>
      </c>
      <c r="AX46" s="343">
        <f ca="1">'M&amp;E'!M498</f>
        <v>0</v>
      </c>
    </row>
    <row r="47" spans="8:50" ht="25.5" customHeight="1" x14ac:dyDescent="0.2">
      <c r="S47" s="398"/>
      <c r="AN47" s="336" t="str">
        <f t="shared" ca="1" si="12"/>
        <v>PS43</v>
      </c>
      <c r="AO47" s="345">
        <v>44</v>
      </c>
      <c r="AP47" s="338">
        <f t="shared" ca="1" si="9"/>
        <v>0</v>
      </c>
      <c r="AQ47" s="339" t="str">
        <f t="shared" ca="1" si="2"/>
        <v>Actual stock level - PS47 - Product 9: AZT, 10 mg/ml, solución oral 240 ml</v>
      </c>
      <c r="AR47" s="340" t="str">
        <f t="shared" ca="1" si="3"/>
        <v>X</v>
      </c>
      <c r="AS47" s="341"/>
      <c r="AT47" s="342"/>
      <c r="AU47" s="343">
        <f ca="1">'M&amp;E'!I499</f>
        <v>0</v>
      </c>
      <c r="AV47" s="343">
        <f ca="1">'M&amp;E'!J499</f>
        <v>0</v>
      </c>
      <c r="AW47" s="343">
        <f ca="1">'M&amp;E'!L499</f>
        <v>0</v>
      </c>
      <c r="AX47" s="343">
        <f ca="1">'M&amp;E'!M499</f>
        <v>0</v>
      </c>
    </row>
    <row r="48" spans="8:50" ht="25.5" customHeight="1" x14ac:dyDescent="0.2">
      <c r="S48" s="398"/>
      <c r="AN48" s="336" t="str">
        <f t="shared" ca="1" si="12"/>
        <v>PS44</v>
      </c>
      <c r="AO48" s="345">
        <v>45</v>
      </c>
      <c r="AP48" s="350">
        <f t="shared" ca="1" si="9"/>
        <v>0</v>
      </c>
      <c r="AQ48" s="351" t="str">
        <f t="shared" ca="1" si="2"/>
        <v>Actual stock level - PS48 - Product 10: LOP/RIT, 200/50 mg, 120 tabletas</v>
      </c>
      <c r="AR48" s="352" t="str">
        <f t="shared" ca="1" si="3"/>
        <v>X</v>
      </c>
      <c r="AS48" s="341"/>
      <c r="AT48" s="342"/>
      <c r="AU48" s="343">
        <f ca="1">'M&amp;E'!I500</f>
        <v>0</v>
      </c>
      <c r="AV48" s="343">
        <f ca="1">'M&amp;E'!J500</f>
        <v>0</v>
      </c>
      <c r="AW48" s="343">
        <f ca="1">'M&amp;E'!L500</f>
        <v>0</v>
      </c>
      <c r="AX48" s="343">
        <f ca="1">'M&amp;E'!M500</f>
        <v>0</v>
      </c>
    </row>
    <row r="49" spans="19:50" ht="25.5" customHeight="1" x14ac:dyDescent="0.2">
      <c r="S49" s="398"/>
      <c r="AN49" s="336" t="str">
        <f t="shared" ca="1" si="12"/>
        <v>PS45</v>
      </c>
      <c r="AO49" s="345">
        <v>46</v>
      </c>
      <c r="AP49" s="338">
        <f t="shared" ca="1" si="9"/>
        <v>0</v>
      </c>
      <c r="AQ49" s="339" t="str">
        <f t="shared" ca="1" si="2"/>
        <v>Actual stock level - PS49 - Product 11: LOP/RIT, 80/20 mg/ml, solución oral 160 ml</v>
      </c>
      <c r="AR49" s="340" t="str">
        <f t="shared" ca="1" si="3"/>
        <v>X</v>
      </c>
      <c r="AS49" s="341"/>
      <c r="AT49" s="342"/>
      <c r="AU49" s="343">
        <f ca="1">'M&amp;E'!I501</f>
        <v>0</v>
      </c>
      <c r="AV49" s="343">
        <f ca="1">'M&amp;E'!J501</f>
        <v>0</v>
      </c>
      <c r="AW49" s="343">
        <f ca="1">'M&amp;E'!L501</f>
        <v>0</v>
      </c>
      <c r="AX49" s="343">
        <f ca="1">'M&amp;E'!M501</f>
        <v>0</v>
      </c>
    </row>
    <row r="50" spans="19:50" ht="25.5" customHeight="1" x14ac:dyDescent="0.2">
      <c r="S50" s="398"/>
      <c r="AN50" s="336" t="str">
        <f t="shared" ca="1" si="12"/>
        <v>PS46</v>
      </c>
      <c r="AO50" s="345">
        <v>47</v>
      </c>
      <c r="AP50" s="350">
        <f t="shared" ca="1" si="9"/>
        <v>0</v>
      </c>
      <c r="AQ50" s="351" t="str">
        <f t="shared" ca="1" si="2"/>
        <v>Actual stock level - PS50 - Product 12: ATV/RTV, 300/100 mg, 30 cápsulas</v>
      </c>
      <c r="AR50" s="352" t="str">
        <f t="shared" ca="1" si="3"/>
        <v>X</v>
      </c>
      <c r="AS50" s="341"/>
      <c r="AT50" s="342"/>
      <c r="AU50" s="343">
        <f ca="1">'M&amp;E'!I502</f>
        <v>0</v>
      </c>
      <c r="AV50" s="343">
        <f ca="1">'M&amp;E'!J502</f>
        <v>0</v>
      </c>
      <c r="AW50" s="343">
        <f ca="1">'M&amp;E'!L502</f>
        <v>0</v>
      </c>
      <c r="AX50" s="343">
        <f ca="1">'M&amp;E'!M502</f>
        <v>0</v>
      </c>
    </row>
    <row r="51" spans="19:50" ht="25.5" customHeight="1" x14ac:dyDescent="0.2">
      <c r="S51" s="398"/>
      <c r="AN51" s="336" t="str">
        <f t="shared" ca="1" si="12"/>
        <v>PS47</v>
      </c>
      <c r="AO51" s="345">
        <v>48</v>
      </c>
      <c r="AP51" s="338">
        <f t="shared" ca="1" si="9"/>
        <v>0</v>
      </c>
      <c r="AQ51" s="339" t="str">
        <f t="shared" ca="1" si="2"/>
        <v>Actual stock level - PS51 - Product 13: Raltegravir, 400 mg, 60 tabletas</v>
      </c>
      <c r="AR51" s="340" t="str">
        <f t="shared" ca="1" si="3"/>
        <v>X</v>
      </c>
      <c r="AS51" s="341"/>
      <c r="AT51" s="342"/>
      <c r="AU51" s="343">
        <f ca="1">'M&amp;E'!I503</f>
        <v>0</v>
      </c>
      <c r="AV51" s="343">
        <f ca="1">'M&amp;E'!J503</f>
        <v>0</v>
      </c>
      <c r="AW51" s="343">
        <f ca="1">'M&amp;E'!L503</f>
        <v>0</v>
      </c>
      <c r="AX51" s="343">
        <f ca="1">'M&amp;E'!M503</f>
        <v>0</v>
      </c>
    </row>
    <row r="52" spans="19:50" ht="26.25" customHeight="1" x14ac:dyDescent="0.2">
      <c r="S52" s="398"/>
      <c r="AN52" s="336" t="str">
        <f t="shared" ca="1" si="12"/>
        <v>PS48</v>
      </c>
      <c r="AO52" s="345">
        <v>49</v>
      </c>
      <c r="AP52" s="350">
        <f t="shared" ca="1" si="9"/>
        <v>0</v>
      </c>
      <c r="AQ52" s="351" t="str">
        <f t="shared" ca="1" si="2"/>
        <v>Actual stock level - PS52 - Product 14: ABC, 300 mg, 60 tabletas</v>
      </c>
      <c r="AR52" s="352" t="str">
        <f t="shared" ref="AR52:AR72" ca="1" si="13">INDIRECT("'"&amp;NHoja(1)&amp;"'!C"&amp;$AO52)</f>
        <v>X</v>
      </c>
      <c r="AS52" s="341"/>
      <c r="AT52" s="342"/>
      <c r="AU52" s="343">
        <f ca="1">'M&amp;E'!I504</f>
        <v>0</v>
      </c>
      <c r="AV52" s="343">
        <f ca="1">'M&amp;E'!J504</f>
        <v>0</v>
      </c>
      <c r="AW52" s="343">
        <f ca="1">'M&amp;E'!L504</f>
        <v>0</v>
      </c>
      <c r="AX52" s="343">
        <f ca="1">'M&amp;E'!M504</f>
        <v>0</v>
      </c>
    </row>
    <row r="53" spans="19:50" ht="26.25" customHeight="1" x14ac:dyDescent="0.2">
      <c r="S53" s="398"/>
      <c r="AN53" s="336" t="str">
        <f t="shared" ca="1" si="12"/>
        <v>PS49</v>
      </c>
      <c r="AO53" s="345">
        <v>50</v>
      </c>
      <c r="AP53" s="338">
        <f t="shared" ca="1" si="9"/>
        <v>0</v>
      </c>
      <c r="AQ53" s="339" t="str">
        <f t="shared" ca="1" si="2"/>
        <v>Actual stock level - PS53 - Product 15: Darunavir, 300 mg, 120 tabletas</v>
      </c>
      <c r="AR53" s="340" t="str">
        <f t="shared" ca="1" si="13"/>
        <v>X</v>
      </c>
      <c r="AS53" s="341"/>
      <c r="AT53" s="342"/>
      <c r="AU53" s="343">
        <f ca="1">'M&amp;E'!I505</f>
        <v>0</v>
      </c>
      <c r="AV53" s="343">
        <f ca="1">'M&amp;E'!J505</f>
        <v>0</v>
      </c>
      <c r="AW53" s="343">
        <f ca="1">'M&amp;E'!L505</f>
        <v>0</v>
      </c>
      <c r="AX53" s="343">
        <f ca="1">'M&amp;E'!M505</f>
        <v>0</v>
      </c>
    </row>
    <row r="54" spans="19:50" ht="26.25" customHeight="1" x14ac:dyDescent="0.2">
      <c r="S54" s="398"/>
      <c r="AN54" s="336" t="str">
        <f t="shared" ca="1" si="12"/>
        <v>PS50</v>
      </c>
      <c r="AO54" s="345">
        <v>51</v>
      </c>
      <c r="AP54" s="350">
        <f t="shared" ca="1" si="9"/>
        <v>0</v>
      </c>
      <c r="AQ54" s="351" t="str">
        <f t="shared" ca="1" si="2"/>
        <v>Actual stock level - PS54 - Product 16: Nevirapine, 200 mg, 60 tabletas</v>
      </c>
      <c r="AR54" s="352" t="str">
        <f t="shared" ca="1" si="13"/>
        <v>X</v>
      </c>
      <c r="AS54" s="341"/>
      <c r="AT54" s="342"/>
      <c r="AU54" s="343">
        <f ca="1">'M&amp;E'!I506</f>
        <v>0</v>
      </c>
      <c r="AV54" s="343">
        <f ca="1">'M&amp;E'!J506</f>
        <v>0</v>
      </c>
      <c r="AW54" s="343">
        <f ca="1">'M&amp;E'!L506</f>
        <v>0</v>
      </c>
      <c r="AX54" s="343">
        <f ca="1">'M&amp;E'!M506</f>
        <v>0</v>
      </c>
    </row>
    <row r="55" spans="19:50" ht="26.25" customHeight="1" x14ac:dyDescent="0.2">
      <c r="S55" s="398"/>
      <c r="AN55" s="336" t="str">
        <f t="shared" ca="1" si="12"/>
        <v>PS51</v>
      </c>
      <c r="AO55" s="345">
        <v>52</v>
      </c>
      <c r="AP55" s="338">
        <f t="shared" ca="1" si="9"/>
        <v>0</v>
      </c>
      <c r="AQ55" s="339" t="str">
        <f t="shared" ca="1" si="2"/>
        <v>Actual stock level - PS55 - Product 17: ABC/3TC, 600/300 mg, 30 tabletas</v>
      </c>
      <c r="AR55" s="340" t="str">
        <f t="shared" ca="1" si="13"/>
        <v>X</v>
      </c>
      <c r="AS55" s="341"/>
      <c r="AT55" s="342"/>
      <c r="AU55" s="343">
        <f ca="1">'M&amp;E'!I507</f>
        <v>0</v>
      </c>
      <c r="AV55" s="343">
        <f ca="1">'M&amp;E'!J507</f>
        <v>0</v>
      </c>
      <c r="AW55" s="343">
        <f ca="1">'M&amp;E'!L507</f>
        <v>0</v>
      </c>
      <c r="AX55" s="343">
        <f ca="1">'M&amp;E'!M507</f>
        <v>0</v>
      </c>
    </row>
    <row r="56" spans="19:50" ht="26.25" customHeight="1" x14ac:dyDescent="0.2">
      <c r="S56" s="398"/>
      <c r="AN56" s="336" t="str">
        <f t="shared" ca="1" si="12"/>
        <v>PS52</v>
      </c>
      <c r="AO56" s="345">
        <v>53</v>
      </c>
      <c r="AP56" s="350">
        <f t="shared" ca="1" si="9"/>
        <v>0</v>
      </c>
      <c r="AQ56" s="351" t="str">
        <f t="shared" ca="1" si="2"/>
        <v>Actual stock level - PS56 - Product 18: DDI, 400 mg, 30 cápsulas</v>
      </c>
      <c r="AR56" s="352" t="str">
        <f t="shared" ca="1" si="13"/>
        <v>X</v>
      </c>
      <c r="AS56" s="341"/>
      <c r="AT56" s="342"/>
      <c r="AU56" s="343">
        <f ca="1">'M&amp;E'!I508</f>
        <v>0</v>
      </c>
      <c r="AV56" s="343">
        <f ca="1">'M&amp;E'!J508</f>
        <v>0</v>
      </c>
      <c r="AW56" s="343">
        <f ca="1">'M&amp;E'!L508</f>
        <v>0</v>
      </c>
      <c r="AX56" s="343">
        <f ca="1">'M&amp;E'!M508</f>
        <v>0</v>
      </c>
    </row>
    <row r="57" spans="19:50" ht="26.25" customHeight="1" x14ac:dyDescent="0.2">
      <c r="S57" s="398"/>
      <c r="AN57" s="336" t="str">
        <f t="shared" ca="1" si="12"/>
        <v>PS53</v>
      </c>
      <c r="AO57" s="345">
        <v>54</v>
      </c>
      <c r="AP57" s="338">
        <f t="shared" ca="1" si="9"/>
        <v>0</v>
      </c>
      <c r="AQ57" s="339" t="str">
        <f t="shared" ca="1" si="2"/>
        <v xml:space="preserve">Actual stock level - PS57 - Product 19: HIV Rapid Test: Screening </v>
      </c>
      <c r="AR57" s="340" t="str">
        <f t="shared" ca="1" si="13"/>
        <v>X</v>
      </c>
      <c r="AS57" s="341"/>
      <c r="AT57" s="342"/>
      <c r="AU57" s="343">
        <f ca="1">'M&amp;E'!I509</f>
        <v>0</v>
      </c>
      <c r="AV57" s="343">
        <f ca="1">'M&amp;E'!J509</f>
        <v>0</v>
      </c>
      <c r="AW57" s="343">
        <f ca="1">'M&amp;E'!L509</f>
        <v>0</v>
      </c>
      <c r="AX57" s="343">
        <f ca="1">'M&amp;E'!M509</f>
        <v>0</v>
      </c>
    </row>
    <row r="58" spans="19:50" ht="26.25" customHeight="1" x14ac:dyDescent="0.2">
      <c r="S58" s="398"/>
      <c r="AN58" s="336" t="str">
        <f t="shared" ca="1" si="12"/>
        <v>PS54</v>
      </c>
      <c r="AO58" s="345">
        <v>55</v>
      </c>
      <c r="AP58" s="350">
        <f t="shared" ca="1" si="9"/>
        <v>0</v>
      </c>
      <c r="AQ58" s="351" t="str">
        <f t="shared" ca="1" si="2"/>
        <v>Actual stock level - PS58 - Product 20: HIV Rapid Test: Confirmatory 1</v>
      </c>
      <c r="AR58" s="352" t="str">
        <f t="shared" ca="1" si="13"/>
        <v>X</v>
      </c>
      <c r="AS58" s="341"/>
      <c r="AT58" s="342"/>
      <c r="AU58" s="343">
        <f ca="1">'M&amp;E'!I510</f>
        <v>0</v>
      </c>
      <c r="AV58" s="343">
        <f ca="1">'M&amp;E'!J510</f>
        <v>0</v>
      </c>
      <c r="AW58" s="343">
        <f ca="1">'M&amp;E'!L510</f>
        <v>0</v>
      </c>
      <c r="AX58" s="343">
        <f ca="1">'M&amp;E'!M510</f>
        <v>0</v>
      </c>
    </row>
    <row r="59" spans="19:50" ht="26.25" customHeight="1" x14ac:dyDescent="0.2">
      <c r="S59" s="398"/>
      <c r="AN59" s="336" t="str">
        <f t="shared" ca="1" si="12"/>
        <v>PS55</v>
      </c>
      <c r="AO59" s="337">
        <v>56</v>
      </c>
      <c r="AP59" s="338">
        <f t="shared" ca="1" si="9"/>
        <v>0</v>
      </c>
      <c r="AQ59" s="339" t="str">
        <f t="shared" ca="1" si="2"/>
        <v># of sites expected to report on stocks</v>
      </c>
      <c r="AR59" s="340" t="str">
        <f t="shared" ca="1" si="13"/>
        <v>X</v>
      </c>
      <c r="AS59" s="341"/>
      <c r="AT59" s="342"/>
      <c r="AU59" s="343">
        <f ca="1">'M&amp;E'!I511</f>
        <v>0</v>
      </c>
      <c r="AV59" s="343">
        <f ca="1">'M&amp;E'!J511</f>
        <v>0</v>
      </c>
      <c r="AW59" s="343">
        <f ca="1">'M&amp;E'!L511</f>
        <v>0</v>
      </c>
      <c r="AX59" s="343">
        <f ca="1">'M&amp;E'!M511</f>
        <v>0</v>
      </c>
    </row>
    <row r="60" spans="19:50" ht="26.25" customHeight="1" x14ac:dyDescent="0.2">
      <c r="S60" s="398"/>
      <c r="AN60" s="336" t="str">
        <f t="shared" ca="1" si="12"/>
        <v>PS56</v>
      </c>
      <c r="AO60" s="345">
        <v>57</v>
      </c>
      <c r="AP60" s="339">
        <f t="shared" ca="1" si="9"/>
        <v>0</v>
      </c>
      <c r="AQ60" s="339" t="str">
        <f t="shared" ca="1" si="2"/>
        <v># of sites with stock reports past due</v>
      </c>
      <c r="AR60" s="340" t="str">
        <f t="shared" ca="1" si="13"/>
        <v>X</v>
      </c>
      <c r="AS60" s="341"/>
      <c r="AT60" s="367">
        <f>Comments!K28</f>
        <v>0</v>
      </c>
      <c r="AU60" s="343">
        <f ca="1">'M&amp;E'!I512</f>
        <v>0</v>
      </c>
      <c r="AV60" s="343">
        <f ca="1">'M&amp;E'!J512</f>
        <v>0</v>
      </c>
      <c r="AW60" s="343">
        <f ca="1">'M&amp;E'!L512</f>
        <v>0</v>
      </c>
      <c r="AX60" s="343">
        <f ca="1">'M&amp;E'!M512</f>
        <v>0</v>
      </c>
    </row>
    <row r="61" spans="19:50" ht="26.25" customHeight="1" x14ac:dyDescent="0.2">
      <c r="S61" s="398"/>
      <c r="AN61" s="336" t="str">
        <f t="shared" ca="1" si="12"/>
        <v>PS57</v>
      </c>
      <c r="AO61" s="337">
        <v>58</v>
      </c>
      <c r="AP61" s="350">
        <f t="shared" ca="1" si="9"/>
        <v>0</v>
      </c>
      <c r="AQ61" s="351" t="str">
        <f t="shared" ca="1" si="2"/>
        <v>Pharma Budget</v>
      </c>
      <c r="AR61" s="352" t="str">
        <f t="shared" ca="1" si="13"/>
        <v>X</v>
      </c>
      <c r="AS61" s="341"/>
      <c r="AT61" s="342"/>
      <c r="AU61" s="343">
        <f ca="1">'M&amp;E'!I513</f>
        <v>0</v>
      </c>
      <c r="AV61" s="343">
        <f ca="1">'M&amp;E'!J513</f>
        <v>0</v>
      </c>
      <c r="AW61" s="343">
        <f ca="1">'M&amp;E'!L513</f>
        <v>0</v>
      </c>
      <c r="AX61" s="343">
        <f ca="1">'M&amp;E'!M513</f>
        <v>0</v>
      </c>
    </row>
    <row r="62" spans="19:50" ht="26.25" customHeight="1" x14ac:dyDescent="0.2">
      <c r="S62" s="398"/>
      <c r="AN62" s="336" t="str">
        <f t="shared" ca="1" si="12"/>
        <v>PS58</v>
      </c>
      <c r="AO62" s="345">
        <v>59</v>
      </c>
      <c r="AP62" s="351">
        <f t="shared" ca="1" si="9"/>
        <v>0</v>
      </c>
      <c r="AQ62" s="351" t="str">
        <f t="shared" ca="1" si="2"/>
        <v>Pharma expenditures</v>
      </c>
      <c r="AR62" s="352" t="str">
        <f t="shared" ca="1" si="13"/>
        <v>X</v>
      </c>
      <c r="AS62" s="341"/>
      <c r="AT62" s="342"/>
      <c r="AU62" s="343">
        <f ca="1">'M&amp;E'!I514</f>
        <v>0</v>
      </c>
      <c r="AV62" s="343">
        <f ca="1">'M&amp;E'!J514</f>
        <v>0</v>
      </c>
      <c r="AW62" s="343">
        <f ca="1">'M&amp;E'!L514</f>
        <v>0</v>
      </c>
      <c r="AX62" s="343">
        <f ca="1">'M&amp;E'!M514</f>
        <v>0</v>
      </c>
    </row>
    <row r="63" spans="19:50" ht="26.25" customHeight="1" x14ac:dyDescent="0.2">
      <c r="S63" s="398"/>
      <c r="AN63" s="336" t="str">
        <f t="shared" ca="1" si="12"/>
        <v>PS59</v>
      </c>
      <c r="AO63" s="345">
        <v>60</v>
      </c>
      <c r="AP63" s="351">
        <f t="shared" ca="1" si="9"/>
        <v>0</v>
      </c>
      <c r="AQ63" s="351" t="str">
        <f t="shared" ca="1" si="2"/>
        <v>Pharma commitment</v>
      </c>
      <c r="AR63" s="352" t="str">
        <f t="shared" ca="1" si="13"/>
        <v>X</v>
      </c>
      <c r="AS63" s="341"/>
      <c r="AT63" s="342"/>
      <c r="AU63" s="343">
        <f ca="1">'M&amp;E'!I515</f>
        <v>0</v>
      </c>
      <c r="AV63" s="343">
        <f ca="1">'M&amp;E'!J515</f>
        <v>0</v>
      </c>
      <c r="AW63" s="343">
        <f ca="1">'M&amp;E'!L515</f>
        <v>0</v>
      </c>
      <c r="AX63" s="343">
        <f ca="1">'M&amp;E'!M515</f>
        <v>0</v>
      </c>
    </row>
    <row r="64" spans="19:50" ht="26.25" customHeight="1" x14ac:dyDescent="0.2">
      <c r="S64" s="398"/>
      <c r="AN64" s="336" t="str">
        <f t="shared" ca="1" si="12"/>
        <v>PS60</v>
      </c>
      <c r="AO64" s="337">
        <v>61</v>
      </c>
      <c r="AP64" s="338">
        <f t="shared" ca="1" si="9"/>
        <v>0</v>
      </c>
      <c r="AQ64" s="339" t="str">
        <f t="shared" ca="1" si="2"/>
        <v>Health Products + Equipment Budget</v>
      </c>
      <c r="AR64" s="340" t="str">
        <f t="shared" ca="1" si="13"/>
        <v>X</v>
      </c>
      <c r="AS64" s="341"/>
      <c r="AT64" s="342"/>
      <c r="AU64" s="343">
        <f ca="1">'M&amp;E'!I516</f>
        <v>0</v>
      </c>
      <c r="AV64" s="343">
        <f ca="1">'M&amp;E'!J516</f>
        <v>0</v>
      </c>
      <c r="AW64" s="343">
        <f ca="1">'M&amp;E'!L516</f>
        <v>0</v>
      </c>
      <c r="AX64" s="343">
        <f ca="1">'M&amp;E'!M516</f>
        <v>0</v>
      </c>
    </row>
    <row r="65" spans="19:50" ht="26.25" customHeight="1" x14ac:dyDescent="0.2">
      <c r="S65" s="398"/>
      <c r="AN65" s="336" t="str">
        <f t="shared" ca="1" si="12"/>
        <v>PS61</v>
      </c>
      <c r="AO65" s="345">
        <v>62</v>
      </c>
      <c r="AP65" s="339">
        <f t="shared" ca="1" si="9"/>
        <v>0</v>
      </c>
      <c r="AQ65" s="339" t="str">
        <f t="shared" ca="1" si="2"/>
        <v>Health Products+ equipment expenditures</v>
      </c>
      <c r="AR65" s="340" t="str">
        <f t="shared" ca="1" si="13"/>
        <v>X</v>
      </c>
      <c r="AS65" s="341"/>
      <c r="AT65" s="342"/>
      <c r="AU65" s="343">
        <f ca="1">'M&amp;E'!I517</f>
        <v>0</v>
      </c>
      <c r="AV65" s="343">
        <f ca="1">'M&amp;E'!J517</f>
        <v>0</v>
      </c>
      <c r="AW65" s="343">
        <f ca="1">'M&amp;E'!L517</f>
        <v>0</v>
      </c>
      <c r="AX65" s="343">
        <f ca="1">'M&amp;E'!M517</f>
        <v>0</v>
      </c>
    </row>
    <row r="66" spans="19:50" ht="26.25" customHeight="1" x14ac:dyDescent="0.2">
      <c r="S66" s="398"/>
      <c r="AN66" s="336" t="str">
        <f t="shared" ca="1" si="12"/>
        <v>PS62</v>
      </c>
      <c r="AO66" s="345">
        <v>63</v>
      </c>
      <c r="AP66" s="339">
        <f t="shared" ca="1" si="9"/>
        <v>0</v>
      </c>
      <c r="AQ66" s="339" t="str">
        <f t="shared" ca="1" si="2"/>
        <v>Health Products + equipment commitment</v>
      </c>
      <c r="AR66" s="340" t="str">
        <f t="shared" ca="1" si="13"/>
        <v>X</v>
      </c>
      <c r="AS66" s="341"/>
      <c r="AT66" s="342"/>
      <c r="AU66" s="343">
        <f ca="1">'M&amp;E'!I518</f>
        <v>0</v>
      </c>
      <c r="AV66" s="343">
        <f ca="1">'M&amp;E'!J518</f>
        <v>0</v>
      </c>
      <c r="AW66" s="343">
        <f ca="1">'M&amp;E'!L518</f>
        <v>0</v>
      </c>
      <c r="AX66" s="343">
        <f ca="1">'M&amp;E'!M518</f>
        <v>0</v>
      </c>
    </row>
    <row r="67" spans="19:50" ht="26.25" customHeight="1" x14ac:dyDescent="0.2">
      <c r="S67" s="398"/>
      <c r="AN67" s="336" t="str">
        <f t="shared" ca="1" si="12"/>
        <v>PS63</v>
      </c>
      <c r="AO67" s="337">
        <v>64</v>
      </c>
      <c r="AP67" s="350">
        <f t="shared" ca="1" si="9"/>
        <v>0</v>
      </c>
      <c r="AQ67" s="351" t="str">
        <f t="shared" ca="1" si="2"/>
        <v>PSM Cost Budget</v>
      </c>
      <c r="AR67" s="352" t="str">
        <f t="shared" ca="1" si="13"/>
        <v>X</v>
      </c>
      <c r="AS67" s="341"/>
      <c r="AT67" s="342"/>
      <c r="AU67" s="343">
        <f ca="1">'M&amp;E'!I519</f>
        <v>0</v>
      </c>
      <c r="AV67" s="343">
        <f ca="1">'M&amp;E'!J519</f>
        <v>0</v>
      </c>
      <c r="AW67" s="343">
        <f ca="1">'M&amp;E'!L519</f>
        <v>0</v>
      </c>
      <c r="AX67" s="343">
        <f ca="1">'M&amp;E'!M519</f>
        <v>0</v>
      </c>
    </row>
    <row r="68" spans="19:50" ht="26.25" customHeight="1" x14ac:dyDescent="0.2">
      <c r="S68" s="398"/>
      <c r="AN68" s="336" t="str">
        <f t="shared" ca="1" si="12"/>
        <v>PS64</v>
      </c>
      <c r="AO68" s="345">
        <v>65</v>
      </c>
      <c r="AP68" s="351">
        <f t="shared" ca="1" si="9"/>
        <v>0</v>
      </c>
      <c r="AQ68" s="351" t="str">
        <f t="shared" ca="1" si="2"/>
        <v>PSM Costs Expenditures</v>
      </c>
      <c r="AR68" s="352" t="str">
        <f t="shared" ca="1" si="13"/>
        <v>X</v>
      </c>
      <c r="AS68" s="341"/>
      <c r="AT68" s="342"/>
      <c r="AU68" s="343">
        <f ca="1">'M&amp;E'!I520</f>
        <v>0</v>
      </c>
      <c r="AV68" s="343">
        <f ca="1">'M&amp;E'!J520</f>
        <v>0</v>
      </c>
      <c r="AW68" s="343">
        <f ca="1">'M&amp;E'!L520</f>
        <v>0</v>
      </c>
      <c r="AX68" s="343">
        <f ca="1">'M&amp;E'!M520</f>
        <v>0</v>
      </c>
    </row>
    <row r="69" spans="19:50" ht="26.25" customHeight="1" x14ac:dyDescent="0.2">
      <c r="S69" s="398"/>
      <c r="AN69" s="336" t="str">
        <f t="shared" ca="1" si="12"/>
        <v>PS65</v>
      </c>
      <c r="AO69" s="345">
        <v>66</v>
      </c>
      <c r="AP69" s="351">
        <f t="shared" ca="1" si="9"/>
        <v>0</v>
      </c>
      <c r="AQ69" s="351" t="str">
        <f t="shared" ca="1" si="2"/>
        <v>PSM Costs commitment</v>
      </c>
      <c r="AR69" s="352" t="str">
        <f t="shared" ca="1" si="13"/>
        <v>X</v>
      </c>
      <c r="AS69" s="341"/>
      <c r="AT69" s="342"/>
      <c r="AU69" s="343">
        <f ca="1">'M&amp;E'!I521</f>
        <v>0</v>
      </c>
      <c r="AV69" s="343">
        <f ca="1">'M&amp;E'!J521</f>
        <v>0</v>
      </c>
      <c r="AW69" s="343">
        <f ca="1">'M&amp;E'!L521</f>
        <v>0</v>
      </c>
      <c r="AX69" s="343">
        <f ca="1">'M&amp;E'!M521</f>
        <v>0</v>
      </c>
    </row>
    <row r="70" spans="19:50" ht="30" customHeight="1" x14ac:dyDescent="0.2">
      <c r="S70" s="398"/>
      <c r="AN70" s="336" t="str">
        <f t="shared" ca="1" si="12"/>
        <v>Fi1</v>
      </c>
      <c r="AO70" s="345">
        <v>2</v>
      </c>
      <c r="AP70" s="350" t="str">
        <f t="shared" ref="AP70" ca="1" si="14">IF(AR70="X",0,AQ70)</f>
        <v>Budget PR =&gt; SR</v>
      </c>
      <c r="AQ70" s="351" t="str">
        <f t="shared" ca="1" si="2"/>
        <v>Budget PR =&gt; SR</v>
      </c>
      <c r="AR70" s="352" t="str">
        <f t="shared" ca="1" si="13"/>
        <v>√</v>
      </c>
      <c r="AS70" s="341"/>
      <c r="AT70" s="342"/>
      <c r="AU70" s="380">
        <f ca="1">'M&amp;E'!$L$235</f>
        <v>504075</v>
      </c>
      <c r="AV70" s="380">
        <f ca="1">'M&amp;E'!$P$235</f>
        <v>615300</v>
      </c>
      <c r="AW70" s="380">
        <f ca="1">'M&amp;E'!$T$235</f>
        <v>0</v>
      </c>
      <c r="AX70" s="380">
        <f ca="1">'M&amp;E'!$X$235</f>
        <v>0</v>
      </c>
    </row>
    <row r="71" spans="19:50" ht="30" customHeight="1" x14ac:dyDescent="0.2">
      <c r="AN71" s="336" t="str">
        <f t="shared" ca="1" si="12"/>
        <v>Fi2</v>
      </c>
      <c r="AO71" s="345">
        <v>3</v>
      </c>
      <c r="AP71" s="350" t="str">
        <f t="shared" ref="AP71:AP72" ca="1" si="15">IF(AR71="X",0,AQ71)</f>
        <v>Disbursement PR =&gt; SR</v>
      </c>
      <c r="AQ71" s="351" t="str">
        <f t="shared" ca="1" si="2"/>
        <v>Disbursement PR =&gt; SR</v>
      </c>
      <c r="AR71" s="352" t="str">
        <f t="shared" ca="1" si="13"/>
        <v>√</v>
      </c>
      <c r="AS71" s="341"/>
      <c r="AT71" s="342"/>
      <c r="AU71" s="380">
        <f ca="1">'M&amp;E'!$L$438</f>
        <v>600000</v>
      </c>
      <c r="AV71" s="380">
        <f ca="1">'M&amp;E'!$P$438</f>
        <v>650000</v>
      </c>
      <c r="AW71" s="380">
        <f ca="1">'M&amp;E'!$T$438</f>
        <v>0</v>
      </c>
      <c r="AX71" s="380">
        <f ca="1">'M&amp;E'!$X$438</f>
        <v>0</v>
      </c>
    </row>
    <row r="72" spans="19:50" ht="30" customHeight="1" x14ac:dyDescent="0.2">
      <c r="AN72" s="336" t="str">
        <f t="shared" ca="1" si="12"/>
        <v>Fi3</v>
      </c>
      <c r="AO72" s="345">
        <v>4</v>
      </c>
      <c r="AP72" s="350" t="str">
        <f t="shared" ca="1" si="15"/>
        <v>Expenditure</v>
      </c>
      <c r="AQ72" s="351" t="str">
        <f t="shared" ca="1" si="2"/>
        <v>Expenditure</v>
      </c>
      <c r="AR72" s="352" t="str">
        <f t="shared" ca="1" si="13"/>
        <v>√</v>
      </c>
      <c r="AS72" s="341"/>
      <c r="AT72" s="367">
        <f>Comments!K24</f>
        <v>0</v>
      </c>
      <c r="AU72" s="380">
        <f ca="1">'M&amp;E'!$M$235</f>
        <v>494925</v>
      </c>
      <c r="AV72" s="380">
        <f ca="1">'M&amp;E'!$Q$235</f>
        <v>617200</v>
      </c>
      <c r="AW72" s="380">
        <f ca="1">'M&amp;E'!$U$235</f>
        <v>0</v>
      </c>
      <c r="AX72" s="380">
        <f ca="1">'M&amp;E'!$Y$235</f>
        <v>0</v>
      </c>
    </row>
    <row r="73" spans="19:50" ht="30" customHeight="1" x14ac:dyDescent="0.2">
      <c r="AN73" s="336" t="str">
        <f>R8</f>
        <v>Pr68</v>
      </c>
      <c r="AO73" s="381">
        <f>VALUE(REPLACE(AN73,1,2,""))+1</f>
        <v>69</v>
      </c>
      <c r="AP73" s="382" t="str">
        <f t="shared" ref="AP73:AP102" si="16">IF(AR73="X",0,AQ73)</f>
        <v># PLHIV that initiated ARV with CD4 count &lt;200 Target</v>
      </c>
      <c r="AQ73" s="383" t="str">
        <f>S8</f>
        <v># PLHIV that initiated ARV with CD4 count &lt;200 Target</v>
      </c>
      <c r="AR73" s="340" t="str">
        <f>IF(AQ73=0,"X","√")</f>
        <v>√</v>
      </c>
      <c r="AS73" s="341"/>
      <c r="AT73" s="342"/>
      <c r="AU73" s="380">
        <f ca="1">'M&amp;E'!M26</f>
        <v>602</v>
      </c>
      <c r="AV73" s="380">
        <f ca="1">'M&amp;E'!Q26</f>
        <v>630</v>
      </c>
      <c r="AW73" s="380">
        <f ca="1">'M&amp;E'!U26</f>
        <v>0</v>
      </c>
      <c r="AX73" s="380">
        <f ca="1">'M&amp;E'!Y26</f>
        <v>0</v>
      </c>
    </row>
    <row r="74" spans="19:50" ht="30" customHeight="1" x14ac:dyDescent="0.2">
      <c r="AN74" s="310" t="str">
        <f>LEFT(AN73,2)&amp;VALUE(REPLACE(AN73,1,2,""))+1</f>
        <v>Pr69</v>
      </c>
      <c r="AO74" s="381">
        <f t="shared" ref="AO74:AO102" si="17">VALUE(REPLACE(AN74,1,2,""))+1</f>
        <v>70</v>
      </c>
      <c r="AP74" s="384" t="str">
        <f t="shared" ca="1" si="16"/>
        <v># PLHIV that initiated ARV wit: Actual</v>
      </c>
      <c r="AQ74" s="384" t="str">
        <f ca="1">IF(AQ73=0,0,LEFT(AQ73,30) &amp; ": " &amp; Translations!$A$215)</f>
        <v># PLHIV that initiated ARV wit: Actual</v>
      </c>
      <c r="AR74" s="352" t="str">
        <f t="shared" ref="AR74:AR102" ca="1" si="18">IF(AQ74=0,"X","√")</f>
        <v>√</v>
      </c>
      <c r="AS74" s="341"/>
      <c r="AT74" s="367">
        <f>Comments!K29</f>
        <v>0</v>
      </c>
      <c r="AU74" s="380">
        <f ca="1">'M&amp;E'!L26</f>
        <v>600</v>
      </c>
      <c r="AV74" s="380">
        <f ca="1">'M&amp;E'!P26</f>
        <v>600</v>
      </c>
      <c r="AW74" s="380">
        <f ca="1">'M&amp;E'!T26</f>
        <v>0</v>
      </c>
      <c r="AX74" s="380">
        <f ca="1">'M&amp;E'!X26</f>
        <v>0</v>
      </c>
    </row>
    <row r="75" spans="19:50" ht="30" customHeight="1" x14ac:dyDescent="0.2">
      <c r="AN75" s="336" t="str">
        <f>R9</f>
        <v>Pr72</v>
      </c>
      <c r="AO75" s="381">
        <f t="shared" si="17"/>
        <v>73</v>
      </c>
      <c r="AP75" s="382" t="str">
        <f t="shared" si="16"/>
        <v># new HIV+ enrolled in care services Target</v>
      </c>
      <c r="AQ75" s="383" t="str">
        <f>S9</f>
        <v># new HIV+ enrolled in care services Target</v>
      </c>
      <c r="AR75" s="340" t="str">
        <f t="shared" si="18"/>
        <v>√</v>
      </c>
      <c r="AS75" s="341"/>
      <c r="AT75" s="342"/>
      <c r="AU75" s="380">
        <f ca="1">'M&amp;E'!L30</f>
        <v>124</v>
      </c>
      <c r="AV75" s="380">
        <f ca="1">'M&amp;E'!P30</f>
        <v>124</v>
      </c>
      <c r="AW75" s="380">
        <f ca="1">'M&amp;E'!T30</f>
        <v>0</v>
      </c>
      <c r="AX75" s="380">
        <f ca="1">'M&amp;E'!X30</f>
        <v>0</v>
      </c>
    </row>
    <row r="76" spans="19:50" ht="30" customHeight="1" x14ac:dyDescent="0.2">
      <c r="AN76" s="310" t="str">
        <f>LEFT(AN75,2)&amp;VALUE(REPLACE(AN75,1,2,""))+1</f>
        <v>Pr73</v>
      </c>
      <c r="AO76" s="381">
        <f t="shared" si="17"/>
        <v>74</v>
      </c>
      <c r="AP76" s="384" t="str">
        <f t="shared" ca="1" si="16"/>
        <v># new HIV+ enrolled in care se: Actual</v>
      </c>
      <c r="AQ76" s="384" t="str">
        <f ca="1">IF(AQ75=0,0,LEFT(AQ75,30) &amp; ": " &amp; Translations!$A$215)</f>
        <v># new HIV+ enrolled in care se: Actual</v>
      </c>
      <c r="AR76" s="352" t="str">
        <f t="shared" ca="1" si="18"/>
        <v>√</v>
      </c>
      <c r="AS76" s="341"/>
      <c r="AT76" s="367">
        <f>Comments!K30</f>
        <v>0</v>
      </c>
      <c r="AU76" s="380">
        <f ca="1">'M&amp;E'!M30</f>
        <v>110</v>
      </c>
      <c r="AV76" s="380">
        <f ca="1">'M&amp;E'!Q30</f>
        <v>124</v>
      </c>
      <c r="AW76" s="380">
        <f ca="1">'M&amp;E'!U30</f>
        <v>0</v>
      </c>
      <c r="AX76" s="380">
        <f ca="1">'M&amp;E'!Y30</f>
        <v>0</v>
      </c>
    </row>
    <row r="77" spans="19:50" ht="30" customHeight="1" x14ac:dyDescent="0.2">
      <c r="AN77" s="336" t="str">
        <f>R10</f>
        <v>Pr74</v>
      </c>
      <c r="AO77" s="381">
        <f t="shared" si="17"/>
        <v>75</v>
      </c>
      <c r="AP77" s="382" t="str">
        <f t="shared" si="16"/>
        <v># aged 10-24 yrs reached by HIV life skills ed. in school  Target</v>
      </c>
      <c r="AQ77" s="383" t="str">
        <f>S10</f>
        <v># aged 10-24 yrs reached by HIV life skills ed. in school  Target</v>
      </c>
      <c r="AR77" s="340" t="str">
        <f t="shared" si="18"/>
        <v>√</v>
      </c>
      <c r="AS77" s="341"/>
      <c r="AT77" s="342"/>
      <c r="AU77" s="380">
        <f ca="1">'M&amp;E'!L32</f>
        <v>950</v>
      </c>
      <c r="AV77" s="380">
        <f ca="1">'M&amp;E'!P32</f>
        <v>800</v>
      </c>
      <c r="AW77" s="380">
        <f ca="1">'M&amp;E'!T32</f>
        <v>0</v>
      </c>
      <c r="AX77" s="380">
        <f ca="1">'M&amp;E'!X32</f>
        <v>0</v>
      </c>
    </row>
    <row r="78" spans="19:50" ht="30" customHeight="1" x14ac:dyDescent="0.2">
      <c r="AN78" s="310" t="str">
        <f>LEFT(AN77,2)&amp;VALUE(REPLACE(AN77,1,2,""))+1</f>
        <v>Pr75</v>
      </c>
      <c r="AO78" s="381">
        <f t="shared" si="17"/>
        <v>76</v>
      </c>
      <c r="AP78" s="384" t="str">
        <f t="shared" ca="1" si="16"/>
        <v># aged 10-24 yrs reached by HI: Actual</v>
      </c>
      <c r="AQ78" s="384" t="str">
        <f ca="1">IF(AQ77=0,0,LEFT(AQ77,30) &amp; ": " &amp; Translations!$A$215)</f>
        <v># aged 10-24 yrs reached by HI: Actual</v>
      </c>
      <c r="AR78" s="352" t="str">
        <f t="shared" ca="1" si="18"/>
        <v>√</v>
      </c>
      <c r="AS78" s="341"/>
      <c r="AT78" s="367">
        <f>Comments!K31</f>
        <v>0</v>
      </c>
      <c r="AU78" s="380">
        <f ca="1">'M&amp;E'!M32</f>
        <v>920</v>
      </c>
      <c r="AV78" s="380">
        <f ca="1">'M&amp;E'!Q32</f>
        <v>800</v>
      </c>
      <c r="AW78" s="380">
        <f ca="1">'M&amp;E'!U32</f>
        <v>0</v>
      </c>
      <c r="AX78" s="380">
        <f ca="1">'M&amp;E'!Y32</f>
        <v>0</v>
      </c>
    </row>
    <row r="79" spans="19:50" ht="30" customHeight="1" x14ac:dyDescent="0.2">
      <c r="AN79" s="336">
        <f>R11</f>
        <v>0</v>
      </c>
      <c r="AO79" s="381" t="e">
        <f t="shared" si="17"/>
        <v>#VALUE!</v>
      </c>
      <c r="AP79" s="382">
        <f t="shared" si="16"/>
        <v>0</v>
      </c>
      <c r="AQ79" s="383">
        <f>S11</f>
        <v>0</v>
      </c>
      <c r="AR79" s="340" t="str">
        <f t="shared" si="18"/>
        <v>X</v>
      </c>
      <c r="AS79" s="341"/>
      <c r="AT79" s="342"/>
      <c r="AU79" s="380"/>
      <c r="AV79" s="380"/>
      <c r="AW79" s="380"/>
      <c r="AX79" s="380"/>
    </row>
    <row r="80" spans="19:50" ht="30" customHeight="1" x14ac:dyDescent="0.2">
      <c r="AN80" s="310" t="e">
        <f>LEFT(AN79,2)&amp;VALUE(REPLACE(AN79,1,2,""))+1</f>
        <v>#VALUE!</v>
      </c>
      <c r="AO80" s="381" t="e">
        <f t="shared" si="17"/>
        <v>#VALUE!</v>
      </c>
      <c r="AP80" s="384">
        <f t="shared" si="16"/>
        <v>0</v>
      </c>
      <c r="AQ80" s="384">
        <f>IF(AQ79=0,0,LEFT(AQ79,30) &amp; ": " &amp; Translations!$A$215)</f>
        <v>0</v>
      </c>
      <c r="AR80" s="352" t="str">
        <f t="shared" si="18"/>
        <v>X</v>
      </c>
      <c r="AS80" s="341"/>
      <c r="AT80" s="367">
        <f>Comments!K32</f>
        <v>0</v>
      </c>
      <c r="AU80" s="380"/>
      <c r="AV80" s="380"/>
      <c r="AW80" s="380"/>
      <c r="AX80" s="380"/>
    </row>
    <row r="81" spans="40:50" ht="30" customHeight="1" x14ac:dyDescent="0.2">
      <c r="AN81" s="336">
        <f>R12</f>
        <v>0</v>
      </c>
      <c r="AO81" s="381" t="e">
        <f t="shared" si="17"/>
        <v>#VALUE!</v>
      </c>
      <c r="AP81" s="382">
        <f t="shared" si="16"/>
        <v>0</v>
      </c>
      <c r="AQ81" s="383">
        <f>S12</f>
        <v>0</v>
      </c>
      <c r="AR81" s="340" t="str">
        <f t="shared" si="18"/>
        <v>X</v>
      </c>
      <c r="AS81" s="341"/>
      <c r="AT81" s="342"/>
      <c r="AU81" s="380"/>
      <c r="AV81" s="380"/>
      <c r="AW81" s="380"/>
      <c r="AX81" s="380"/>
    </row>
    <row r="82" spans="40:50" ht="30" customHeight="1" x14ac:dyDescent="0.2">
      <c r="AN82" s="310" t="e">
        <f>LEFT(AN81,2)&amp;VALUE(REPLACE(AN81,1,2,""))+1</f>
        <v>#VALUE!</v>
      </c>
      <c r="AO82" s="381" t="e">
        <f t="shared" si="17"/>
        <v>#VALUE!</v>
      </c>
      <c r="AP82" s="384">
        <f t="shared" si="16"/>
        <v>0</v>
      </c>
      <c r="AQ82" s="384">
        <f>IF(AQ81=0,0,LEFT(AQ81,30) &amp; ": " &amp; Translations!$A$215)</f>
        <v>0</v>
      </c>
      <c r="AR82" s="352" t="str">
        <f t="shared" si="18"/>
        <v>X</v>
      </c>
      <c r="AS82" s="341"/>
      <c r="AT82" s="367">
        <f>Comments!K33</f>
        <v>0</v>
      </c>
      <c r="AU82" s="380"/>
      <c r="AV82" s="380"/>
      <c r="AW82" s="380"/>
      <c r="AX82" s="380"/>
    </row>
    <row r="83" spans="40:50" ht="30" customHeight="1" x14ac:dyDescent="0.2">
      <c r="AN83" s="336">
        <f>R13</f>
        <v>0</v>
      </c>
      <c r="AO83" s="381" t="e">
        <f t="shared" si="17"/>
        <v>#VALUE!</v>
      </c>
      <c r="AP83" s="382">
        <f t="shared" si="16"/>
        <v>0</v>
      </c>
      <c r="AQ83" s="383">
        <f>S13</f>
        <v>0</v>
      </c>
      <c r="AR83" s="340" t="str">
        <f t="shared" si="18"/>
        <v>X</v>
      </c>
      <c r="AS83" s="341"/>
      <c r="AT83" s="342"/>
      <c r="AU83" s="380"/>
      <c r="AV83" s="380"/>
      <c r="AW83" s="380"/>
      <c r="AX83" s="380"/>
    </row>
    <row r="84" spans="40:50" ht="30" customHeight="1" x14ac:dyDescent="0.2">
      <c r="AN84" s="310" t="e">
        <f>LEFT(AN83,2)&amp;VALUE(REPLACE(AN83,1,2,""))+1</f>
        <v>#VALUE!</v>
      </c>
      <c r="AO84" s="381" t="e">
        <f t="shared" si="17"/>
        <v>#VALUE!</v>
      </c>
      <c r="AP84" s="384">
        <f t="shared" si="16"/>
        <v>0</v>
      </c>
      <c r="AQ84" s="384">
        <f>IF(AQ83=0,0,LEFT(AQ83,30) &amp; ": " &amp; Translations!$A$215)</f>
        <v>0</v>
      </c>
      <c r="AR84" s="352" t="str">
        <f t="shared" si="18"/>
        <v>X</v>
      </c>
      <c r="AS84" s="341"/>
      <c r="AT84" s="367">
        <f>Comments!K34</f>
        <v>0</v>
      </c>
      <c r="AU84" s="380"/>
      <c r="AV84" s="380"/>
      <c r="AW84" s="380"/>
      <c r="AX84" s="380"/>
    </row>
    <row r="85" spans="40:50" ht="30" customHeight="1" x14ac:dyDescent="0.2">
      <c r="AN85" s="336">
        <f>R14</f>
        <v>0</v>
      </c>
      <c r="AO85" s="381" t="e">
        <f t="shared" si="17"/>
        <v>#VALUE!</v>
      </c>
      <c r="AP85" s="382">
        <f t="shared" si="16"/>
        <v>0</v>
      </c>
      <c r="AQ85" s="383">
        <f>S14</f>
        <v>0</v>
      </c>
      <c r="AR85" s="340" t="str">
        <f t="shared" si="18"/>
        <v>X</v>
      </c>
      <c r="AS85" s="341"/>
      <c r="AT85" s="342"/>
      <c r="AU85" s="380"/>
      <c r="AV85" s="380"/>
      <c r="AW85" s="380"/>
      <c r="AX85" s="380"/>
    </row>
    <row r="86" spans="40:50" ht="30" customHeight="1" x14ac:dyDescent="0.2">
      <c r="AN86" s="310" t="e">
        <f>LEFT(AN85,2)&amp;VALUE(REPLACE(AN85,1,2,""))+1</f>
        <v>#VALUE!</v>
      </c>
      <c r="AO86" s="381" t="e">
        <f t="shared" si="17"/>
        <v>#VALUE!</v>
      </c>
      <c r="AP86" s="384">
        <f t="shared" si="16"/>
        <v>0</v>
      </c>
      <c r="AQ86" s="384">
        <f>IF(AQ85=0,0,LEFT(AQ85,30) &amp; ": " &amp; Translations!$A$215)</f>
        <v>0</v>
      </c>
      <c r="AR86" s="352" t="str">
        <f t="shared" si="18"/>
        <v>X</v>
      </c>
      <c r="AS86" s="341"/>
      <c r="AT86" s="367">
        <f>Comments!K35</f>
        <v>0</v>
      </c>
      <c r="AU86" s="380"/>
      <c r="AV86" s="380"/>
      <c r="AW86" s="380"/>
      <c r="AX86" s="380"/>
    </row>
    <row r="87" spans="40:50" ht="30" customHeight="1" x14ac:dyDescent="0.2">
      <c r="AN87" s="336">
        <f>R15</f>
        <v>0</v>
      </c>
      <c r="AO87" s="381" t="e">
        <f t="shared" si="17"/>
        <v>#VALUE!</v>
      </c>
      <c r="AP87" s="382">
        <f t="shared" si="16"/>
        <v>0</v>
      </c>
      <c r="AQ87" s="383">
        <f>S15</f>
        <v>0</v>
      </c>
      <c r="AR87" s="340" t="str">
        <f t="shared" si="18"/>
        <v>X</v>
      </c>
      <c r="AS87" s="341"/>
      <c r="AT87" s="342"/>
      <c r="AU87" s="380"/>
      <c r="AV87" s="380"/>
      <c r="AW87" s="380"/>
      <c r="AX87" s="380"/>
    </row>
    <row r="88" spans="40:50" ht="30" customHeight="1" x14ac:dyDescent="0.2">
      <c r="AN88" s="310" t="e">
        <f>LEFT(AN87,2)&amp;VALUE(REPLACE(AN87,1,2,""))+1</f>
        <v>#VALUE!</v>
      </c>
      <c r="AO88" s="381" t="e">
        <f t="shared" si="17"/>
        <v>#VALUE!</v>
      </c>
      <c r="AP88" s="384">
        <f t="shared" si="16"/>
        <v>0</v>
      </c>
      <c r="AQ88" s="384">
        <f>IF(AQ87=0,0,LEFT(AQ87,30) &amp; ": " &amp; Translations!$A$215)</f>
        <v>0</v>
      </c>
      <c r="AR88" s="352" t="str">
        <f t="shared" si="18"/>
        <v>X</v>
      </c>
      <c r="AS88" s="341"/>
      <c r="AT88" s="367">
        <f>Comments!K36</f>
        <v>0</v>
      </c>
      <c r="AU88" s="380"/>
      <c r="AV88" s="380"/>
      <c r="AW88" s="380"/>
      <c r="AX88" s="380"/>
    </row>
    <row r="89" spans="40:50" ht="30" customHeight="1" x14ac:dyDescent="0.2">
      <c r="AN89" s="336">
        <f>R16</f>
        <v>0</v>
      </c>
      <c r="AO89" s="381" t="e">
        <f t="shared" si="17"/>
        <v>#VALUE!</v>
      </c>
      <c r="AP89" s="382">
        <f t="shared" si="16"/>
        <v>0</v>
      </c>
      <c r="AQ89" s="383">
        <f>S16</f>
        <v>0</v>
      </c>
      <c r="AR89" s="340" t="str">
        <f t="shared" si="18"/>
        <v>X</v>
      </c>
      <c r="AS89" s="341"/>
      <c r="AT89" s="342"/>
      <c r="AU89" s="380"/>
      <c r="AV89" s="380"/>
      <c r="AW89" s="380"/>
      <c r="AX89" s="380"/>
    </row>
    <row r="90" spans="40:50" ht="30" customHeight="1" x14ac:dyDescent="0.2">
      <c r="AN90" s="310" t="e">
        <f>LEFT(AN89,2)&amp;VALUE(REPLACE(AN89,1,2,""))+1</f>
        <v>#VALUE!</v>
      </c>
      <c r="AO90" s="381" t="e">
        <f t="shared" si="17"/>
        <v>#VALUE!</v>
      </c>
      <c r="AP90" s="384">
        <f t="shared" si="16"/>
        <v>0</v>
      </c>
      <c r="AQ90" s="384">
        <f>IF(AQ89=0,0,LEFT(AQ89,30) &amp; ": " &amp; Translations!$A$215)</f>
        <v>0</v>
      </c>
      <c r="AR90" s="352" t="str">
        <f t="shared" si="18"/>
        <v>X</v>
      </c>
      <c r="AS90" s="341"/>
      <c r="AT90" s="367">
        <f>Comments!K37</f>
        <v>0</v>
      </c>
      <c r="AU90" s="380"/>
      <c r="AV90" s="380"/>
      <c r="AW90" s="380"/>
      <c r="AX90" s="380"/>
    </row>
    <row r="91" spans="40:50" ht="30" customHeight="1" x14ac:dyDescent="0.2">
      <c r="AN91" s="336">
        <f>R17</f>
        <v>0</v>
      </c>
      <c r="AO91" s="381" t="e">
        <f t="shared" si="17"/>
        <v>#VALUE!</v>
      </c>
      <c r="AP91" s="382">
        <f t="shared" si="16"/>
        <v>0</v>
      </c>
      <c r="AQ91" s="383">
        <f>S17</f>
        <v>0</v>
      </c>
      <c r="AR91" s="340" t="str">
        <f t="shared" si="18"/>
        <v>X</v>
      </c>
      <c r="AS91" s="341"/>
      <c r="AT91" s="342"/>
      <c r="AU91" s="380"/>
      <c r="AV91" s="380"/>
      <c r="AW91" s="380"/>
      <c r="AX91" s="380"/>
    </row>
    <row r="92" spans="40:50" ht="30" customHeight="1" x14ac:dyDescent="0.2">
      <c r="AN92" s="310" t="e">
        <f>LEFT(AN91,2)&amp;VALUE(REPLACE(AN91,1,2,""))+1</f>
        <v>#VALUE!</v>
      </c>
      <c r="AO92" s="381" t="e">
        <f t="shared" si="17"/>
        <v>#VALUE!</v>
      </c>
      <c r="AP92" s="384">
        <f t="shared" si="16"/>
        <v>0</v>
      </c>
      <c r="AQ92" s="384">
        <f>IF(AQ91=0,0,LEFT(AQ91,30) &amp; ": " &amp; Translations!$A$215)</f>
        <v>0</v>
      </c>
      <c r="AR92" s="352" t="str">
        <f t="shared" si="18"/>
        <v>X</v>
      </c>
      <c r="AS92" s="341"/>
      <c r="AT92" s="367">
        <f>Comments!K38</f>
        <v>0</v>
      </c>
      <c r="AU92" s="380"/>
      <c r="AV92" s="380"/>
      <c r="AW92" s="380"/>
      <c r="AX92" s="380"/>
    </row>
    <row r="93" spans="40:50" ht="30" customHeight="1" x14ac:dyDescent="0.2">
      <c r="AN93" s="336">
        <f>R18</f>
        <v>0</v>
      </c>
      <c r="AO93" s="381" t="e">
        <f t="shared" si="17"/>
        <v>#VALUE!</v>
      </c>
      <c r="AP93" s="382">
        <f t="shared" si="16"/>
        <v>0</v>
      </c>
      <c r="AQ93" s="383">
        <f>S18</f>
        <v>0</v>
      </c>
      <c r="AR93" s="340" t="str">
        <f t="shared" si="18"/>
        <v>X</v>
      </c>
      <c r="AS93" s="341"/>
      <c r="AT93" s="342"/>
      <c r="AU93" s="380"/>
      <c r="AV93" s="380"/>
      <c r="AW93" s="380"/>
      <c r="AX93" s="380"/>
    </row>
    <row r="94" spans="40:50" ht="30" customHeight="1" x14ac:dyDescent="0.2">
      <c r="AN94" s="310" t="e">
        <f>LEFT(AN93,2)&amp;VALUE(REPLACE(AN93,1,2,""))+1</f>
        <v>#VALUE!</v>
      </c>
      <c r="AO94" s="381" t="e">
        <f t="shared" si="17"/>
        <v>#VALUE!</v>
      </c>
      <c r="AP94" s="384">
        <f t="shared" si="16"/>
        <v>0</v>
      </c>
      <c r="AQ94" s="384">
        <f>IF(AQ93=0,0,LEFT(AQ93,30) &amp; ": " &amp; Translations!$A$215)</f>
        <v>0</v>
      </c>
      <c r="AR94" s="352" t="str">
        <f t="shared" si="18"/>
        <v>X</v>
      </c>
      <c r="AS94" s="341"/>
      <c r="AT94" s="367">
        <f>Comments!K39</f>
        <v>0</v>
      </c>
      <c r="AU94" s="380"/>
      <c r="AV94" s="380"/>
      <c r="AW94" s="380"/>
      <c r="AX94" s="380"/>
    </row>
    <row r="95" spans="40:50" ht="30" customHeight="1" x14ac:dyDescent="0.2">
      <c r="AN95" s="336">
        <f>R19</f>
        <v>0</v>
      </c>
      <c r="AO95" s="381" t="e">
        <f t="shared" si="17"/>
        <v>#VALUE!</v>
      </c>
      <c r="AP95" s="382">
        <f t="shared" si="16"/>
        <v>0</v>
      </c>
      <c r="AQ95" s="383">
        <f>S19</f>
        <v>0</v>
      </c>
      <c r="AR95" s="340" t="str">
        <f t="shared" si="18"/>
        <v>X</v>
      </c>
      <c r="AS95" s="341"/>
      <c r="AT95" s="342"/>
      <c r="AU95" s="380"/>
      <c r="AV95" s="380"/>
      <c r="AW95" s="380"/>
      <c r="AX95" s="380"/>
    </row>
    <row r="96" spans="40:50" ht="30" customHeight="1" x14ac:dyDescent="0.2">
      <c r="AN96" s="310" t="e">
        <f>LEFT(AN95,2)&amp;VALUE(REPLACE(AN95,1,2,""))+1</f>
        <v>#VALUE!</v>
      </c>
      <c r="AO96" s="381" t="e">
        <f t="shared" si="17"/>
        <v>#VALUE!</v>
      </c>
      <c r="AP96" s="384">
        <f t="shared" si="16"/>
        <v>0</v>
      </c>
      <c r="AQ96" s="384">
        <f>IF(AQ95=0,0,LEFT(AQ95,30) &amp; ": " &amp; Translations!$A$215)</f>
        <v>0</v>
      </c>
      <c r="AR96" s="352" t="str">
        <f t="shared" si="18"/>
        <v>X</v>
      </c>
      <c r="AS96" s="341"/>
      <c r="AT96" s="367">
        <f>Comments!K40</f>
        <v>0</v>
      </c>
      <c r="AU96" s="380"/>
      <c r="AV96" s="380"/>
      <c r="AW96" s="380"/>
      <c r="AX96" s="380"/>
    </row>
    <row r="97" spans="40:50" ht="30" customHeight="1" x14ac:dyDescent="0.2">
      <c r="AN97" s="336">
        <f>R20</f>
        <v>0</v>
      </c>
      <c r="AO97" s="381" t="e">
        <f t="shared" si="17"/>
        <v>#VALUE!</v>
      </c>
      <c r="AP97" s="382">
        <f t="shared" si="16"/>
        <v>0</v>
      </c>
      <c r="AQ97" s="383">
        <f>S20</f>
        <v>0</v>
      </c>
      <c r="AR97" s="340" t="str">
        <f t="shared" si="18"/>
        <v>X</v>
      </c>
      <c r="AS97" s="341"/>
      <c r="AT97" s="342"/>
      <c r="AU97" s="380"/>
      <c r="AV97" s="380"/>
      <c r="AW97" s="380"/>
      <c r="AX97" s="380"/>
    </row>
    <row r="98" spans="40:50" ht="30" customHeight="1" x14ac:dyDescent="0.2">
      <c r="AN98" s="310" t="e">
        <f>LEFT(AN97,2)&amp;VALUE(REPLACE(AN97,1,2,""))+1</f>
        <v>#VALUE!</v>
      </c>
      <c r="AO98" s="381" t="e">
        <f t="shared" si="17"/>
        <v>#VALUE!</v>
      </c>
      <c r="AP98" s="384">
        <f t="shared" si="16"/>
        <v>0</v>
      </c>
      <c r="AQ98" s="384">
        <f>IF(AQ97=0,0,LEFT(AQ97,30) &amp; ": " &amp; Translations!$A$215)</f>
        <v>0</v>
      </c>
      <c r="AR98" s="352" t="str">
        <f t="shared" si="18"/>
        <v>X</v>
      </c>
      <c r="AS98" s="341"/>
      <c r="AT98" s="367">
        <f>Comments!K41</f>
        <v>0</v>
      </c>
      <c r="AU98" s="380"/>
      <c r="AV98" s="380"/>
      <c r="AW98" s="380"/>
      <c r="AX98" s="380"/>
    </row>
    <row r="99" spans="40:50" ht="30" customHeight="1" x14ac:dyDescent="0.2">
      <c r="AN99" s="336">
        <f>R21</f>
        <v>0</v>
      </c>
      <c r="AO99" s="381" t="e">
        <f t="shared" si="17"/>
        <v>#VALUE!</v>
      </c>
      <c r="AP99" s="382">
        <f t="shared" si="16"/>
        <v>0</v>
      </c>
      <c r="AQ99" s="383">
        <f>S21</f>
        <v>0</v>
      </c>
      <c r="AR99" s="340" t="str">
        <f t="shared" si="18"/>
        <v>X</v>
      </c>
      <c r="AS99" s="341"/>
      <c r="AT99" s="342"/>
      <c r="AU99" s="380"/>
      <c r="AV99" s="380"/>
      <c r="AW99" s="380"/>
      <c r="AX99" s="380"/>
    </row>
    <row r="100" spans="40:50" ht="30" customHeight="1" x14ac:dyDescent="0.2">
      <c r="AN100" s="310" t="e">
        <f>LEFT(AN99,2)&amp;VALUE(REPLACE(AN99,1,2,""))+1</f>
        <v>#VALUE!</v>
      </c>
      <c r="AO100" s="381" t="e">
        <f t="shared" si="17"/>
        <v>#VALUE!</v>
      </c>
      <c r="AP100" s="385">
        <f t="shared" si="16"/>
        <v>0</v>
      </c>
      <c r="AQ100" s="384">
        <f>IF(AQ99=0,0,LEFT(AQ99,30) &amp; ": " &amp; Translations!$A$215)</f>
        <v>0</v>
      </c>
      <c r="AR100" s="352" t="str">
        <f t="shared" si="18"/>
        <v>X</v>
      </c>
      <c r="AS100" s="341"/>
      <c r="AT100" s="367">
        <f>Comments!K42</f>
        <v>0</v>
      </c>
      <c r="AU100" s="380"/>
      <c r="AV100" s="380"/>
      <c r="AW100" s="380"/>
      <c r="AX100" s="380"/>
    </row>
    <row r="101" spans="40:50" ht="30" customHeight="1" x14ac:dyDescent="0.2">
      <c r="AN101" s="336">
        <f>R22</f>
        <v>0</v>
      </c>
      <c r="AO101" s="381" t="e">
        <f t="shared" si="17"/>
        <v>#VALUE!</v>
      </c>
      <c r="AP101" s="382">
        <f t="shared" si="16"/>
        <v>0</v>
      </c>
      <c r="AQ101" s="383">
        <f>S22</f>
        <v>0</v>
      </c>
      <c r="AR101" s="340" t="str">
        <f t="shared" si="18"/>
        <v>X</v>
      </c>
      <c r="AS101" s="341"/>
      <c r="AT101" s="342"/>
      <c r="AU101" s="380"/>
      <c r="AV101" s="380"/>
      <c r="AW101" s="380"/>
      <c r="AX101" s="380"/>
    </row>
    <row r="102" spans="40:50" ht="30" customHeight="1" x14ac:dyDescent="0.2">
      <c r="AN102" s="310" t="e">
        <f>LEFT(AN101,2)&amp;VALUE(REPLACE(AN101,1,2,""))+1</f>
        <v>#VALUE!</v>
      </c>
      <c r="AO102" s="381" t="e">
        <f t="shared" si="17"/>
        <v>#VALUE!</v>
      </c>
      <c r="AP102" s="385">
        <f t="shared" si="16"/>
        <v>0</v>
      </c>
      <c r="AQ102" s="384">
        <f>IF(AQ101=0,0,LEFT(AQ101,30) &amp; ": " &amp; Translations!$A$215)</f>
        <v>0</v>
      </c>
      <c r="AR102" s="352" t="str">
        <f t="shared" si="18"/>
        <v>X</v>
      </c>
      <c r="AS102" s="341"/>
      <c r="AT102" s="367">
        <f>Comments!K43</f>
        <v>0</v>
      </c>
      <c r="AU102" s="380"/>
      <c r="AV102" s="380"/>
      <c r="AW102" s="380"/>
      <c r="AX102" s="380"/>
    </row>
  </sheetData>
  <sheetProtection password="8EA8" sheet="1" objects="1" scenarios="1"/>
  <sortState ref="AJ7:AJ18">
    <sortCondition ref="AJ7"/>
  </sortState>
  <mergeCells count="35">
    <mergeCell ref="U3:V3"/>
    <mergeCell ref="BW7:BZ7"/>
    <mergeCell ref="W6:Y6"/>
    <mergeCell ref="AA6:AE6"/>
    <mergeCell ref="P6:P7"/>
    <mergeCell ref="R6:S6"/>
    <mergeCell ref="U6:U7"/>
    <mergeCell ref="Q6:Q7"/>
    <mergeCell ref="V6:V7"/>
    <mergeCell ref="BP6:BS6"/>
    <mergeCell ref="BR7:BS7"/>
    <mergeCell ref="BP7:BP8"/>
    <mergeCell ref="BQ7:BQ8"/>
    <mergeCell ref="BM3:BM4"/>
    <mergeCell ref="BM8:BM10"/>
    <mergeCell ref="BJ6:BK6"/>
    <mergeCell ref="H17:H18"/>
    <mergeCell ref="G17:G18"/>
    <mergeCell ref="H19:H26"/>
    <mergeCell ref="G19:G26"/>
    <mergeCell ref="AG27:AJ28"/>
    <mergeCell ref="J6:K6"/>
    <mergeCell ref="M6:N6"/>
    <mergeCell ref="H11:H12"/>
    <mergeCell ref="G11:G12"/>
    <mergeCell ref="G8:G10"/>
    <mergeCell ref="G6:H6"/>
    <mergeCell ref="AZ3:BK3"/>
    <mergeCell ref="AZ4:BG4"/>
    <mergeCell ref="AG16:AJ16"/>
    <mergeCell ref="AN3:AX3"/>
    <mergeCell ref="AN6:AR6"/>
    <mergeCell ref="AT6:AX6"/>
    <mergeCell ref="AG4:AJ4"/>
    <mergeCell ref="AG13:AJ13"/>
  </mergeCells>
  <conditionalFormatting sqref="AS74:AS87 AO8:AS69">
    <cfRule type="expression" dxfId="625" priority="451">
      <formula>$C8="N"</formula>
    </cfRule>
  </conditionalFormatting>
  <conditionalFormatting sqref="AS72 AS74:AS87 AP8:AS69">
    <cfRule type="expression" dxfId="624" priority="352">
      <formula>AND(MID(AN8,3,3)/1&lt;212, MID(AN8,3,3)/1&gt;199)</formula>
    </cfRule>
    <cfRule type="expression" dxfId="623" priority="353">
      <formula>AND(MID(AN8,3,3)/1&lt;200, MID(AN8,3,3)/1&gt;179)</formula>
    </cfRule>
    <cfRule type="expression" dxfId="622" priority="354">
      <formula>AND(MID(AN8,3,3)/1&lt;180, MID(AN8,3,3)/1&gt;149)</formula>
    </cfRule>
    <cfRule type="expression" dxfId="621" priority="355">
      <formula>AND(MID(#REF!,3,3)/1&lt;149, MID(#REF!,3,3)/1&gt;111)</formula>
    </cfRule>
    <cfRule type="expression" dxfId="620" priority="356">
      <formula>AND(MID(#REF!,3,3)/1&lt;112, MID(#REF!,3,3)/1&gt;65)</formula>
    </cfRule>
  </conditionalFormatting>
  <conditionalFormatting sqref="AO70">
    <cfRule type="expression" dxfId="619" priority="432">
      <formula>$C70="N"</formula>
    </cfRule>
  </conditionalFormatting>
  <conditionalFormatting sqref="AP70">
    <cfRule type="expression" dxfId="618" priority="431">
      <formula>$C70="N"</formula>
    </cfRule>
  </conditionalFormatting>
  <conditionalFormatting sqref="AP70">
    <cfRule type="expression" dxfId="617" priority="426">
      <formula>AND(MID(AN70,3,3)/1&lt;212, MID(AN70,3,3)/1&gt;199)</formula>
    </cfRule>
    <cfRule type="expression" dxfId="616" priority="427">
      <formula>AND(MID(AN70,3,3)/1&lt;200, MID(AN70,3,3)/1&gt;179)</formula>
    </cfRule>
    <cfRule type="expression" dxfId="615" priority="428">
      <formula>AND(MID(AN70,3,3)/1&lt;180, MID(AN70,3,3)/1&gt;149)</formula>
    </cfRule>
    <cfRule type="expression" dxfId="614" priority="429">
      <formula>AND(MID(#REF!,3,3)/1&lt;149, MID(#REF!,3,3)/1&gt;111)</formula>
    </cfRule>
    <cfRule type="expression" dxfId="613" priority="430">
      <formula>AND(MID(#REF!,3,3)/1&lt;112, MID(#REF!,3,3)/1&gt;65)</formula>
    </cfRule>
  </conditionalFormatting>
  <conditionalFormatting sqref="AQ70">
    <cfRule type="expression" dxfId="612" priority="425">
      <formula>$C70="N"</formula>
    </cfRule>
  </conditionalFormatting>
  <conditionalFormatting sqref="AQ70">
    <cfRule type="expression" dxfId="611" priority="420">
      <formula>AND(MID(AO70,3,3)/1&lt;212, MID(AO70,3,3)/1&gt;199)</formula>
    </cfRule>
    <cfRule type="expression" dxfId="610" priority="421">
      <formula>AND(MID(AO70,3,3)/1&lt;200, MID(AO70,3,3)/1&gt;179)</formula>
    </cfRule>
    <cfRule type="expression" dxfId="609" priority="422">
      <formula>AND(MID(AO70,3,3)/1&lt;180, MID(AO70,3,3)/1&gt;149)</formula>
    </cfRule>
    <cfRule type="expression" dxfId="608" priority="423">
      <formula>AND(MID(#REF!,3,3)/1&lt;149, MID(#REF!,3,3)/1&gt;111)</formula>
    </cfRule>
    <cfRule type="expression" dxfId="607" priority="424">
      <formula>AND(MID(#REF!,3,3)/1&lt;112, MID(#REF!,3,3)/1&gt;65)</formula>
    </cfRule>
  </conditionalFormatting>
  <conditionalFormatting sqref="AO71">
    <cfRule type="expression" dxfId="606" priority="413">
      <formula>$C71="N"</formula>
    </cfRule>
  </conditionalFormatting>
  <conditionalFormatting sqref="AP71">
    <cfRule type="expression" dxfId="605" priority="412">
      <formula>$C71="N"</formula>
    </cfRule>
  </conditionalFormatting>
  <conditionalFormatting sqref="AP71">
    <cfRule type="expression" dxfId="604" priority="407">
      <formula>AND(MID(AN71,3,3)/1&lt;212, MID(AN71,3,3)/1&gt;199)</formula>
    </cfRule>
    <cfRule type="expression" dxfId="603" priority="408">
      <formula>AND(MID(AN71,3,3)/1&lt;200, MID(AN71,3,3)/1&gt;179)</formula>
    </cfRule>
    <cfRule type="expression" dxfId="602" priority="409">
      <formula>AND(MID(AN71,3,3)/1&lt;180, MID(AN71,3,3)/1&gt;149)</formula>
    </cfRule>
    <cfRule type="expression" dxfId="601" priority="410">
      <formula>AND(MID(#REF!,3,3)/1&lt;149, MID(#REF!,3,3)/1&gt;111)</formula>
    </cfRule>
    <cfRule type="expression" dxfId="600" priority="411">
      <formula>AND(MID(#REF!,3,3)/1&lt;112, MID(#REF!,3,3)/1&gt;65)</formula>
    </cfRule>
  </conditionalFormatting>
  <conditionalFormatting sqref="AQ71">
    <cfRule type="expression" dxfId="599" priority="406">
      <formula>$C71="N"</formula>
    </cfRule>
  </conditionalFormatting>
  <conditionalFormatting sqref="AQ71">
    <cfRule type="expression" dxfId="598" priority="401">
      <formula>AND(MID(AO71,3,3)/1&lt;212, MID(AO71,3,3)/1&gt;199)</formula>
    </cfRule>
    <cfRule type="expression" dxfId="597" priority="402">
      <formula>AND(MID(AO71,3,3)/1&lt;200, MID(AO71,3,3)/1&gt;179)</formula>
    </cfRule>
    <cfRule type="expression" dxfId="596" priority="403">
      <formula>AND(MID(AO71,3,3)/1&lt;180, MID(AO71,3,3)/1&gt;149)</formula>
    </cfRule>
    <cfRule type="expression" dxfId="595" priority="404">
      <formula>AND(MID(#REF!,3,3)/1&lt;149, MID(#REF!,3,3)/1&gt;111)</formula>
    </cfRule>
    <cfRule type="expression" dxfId="594" priority="405">
      <formula>AND(MID(#REF!,3,3)/1&lt;112, MID(#REF!,3,3)/1&gt;65)</formula>
    </cfRule>
  </conditionalFormatting>
  <conditionalFormatting sqref="AO72">
    <cfRule type="expression" dxfId="593" priority="394">
      <formula>$C72="N"</formula>
    </cfRule>
  </conditionalFormatting>
  <conditionalFormatting sqref="AP72">
    <cfRule type="expression" dxfId="592" priority="393">
      <formula>$C72="N"</formula>
    </cfRule>
  </conditionalFormatting>
  <conditionalFormatting sqref="AP72">
    <cfRule type="expression" dxfId="591" priority="388">
      <formula>AND(MID(AN72,3,3)/1&lt;212, MID(AN72,3,3)/1&gt;199)</formula>
    </cfRule>
    <cfRule type="expression" dxfId="590" priority="389">
      <formula>AND(MID(AN72,3,3)/1&lt;200, MID(AN72,3,3)/1&gt;179)</formula>
    </cfRule>
    <cfRule type="expression" dxfId="589" priority="390">
      <formula>AND(MID(AN72,3,3)/1&lt;180, MID(AN72,3,3)/1&gt;149)</formula>
    </cfRule>
    <cfRule type="expression" dxfId="588" priority="391">
      <formula>AND(MID(#REF!,3,3)/1&lt;149, MID(#REF!,3,3)/1&gt;111)</formula>
    </cfRule>
    <cfRule type="expression" dxfId="587" priority="392">
      <formula>AND(MID(#REF!,3,3)/1&lt;112, MID(#REF!,3,3)/1&gt;65)</formula>
    </cfRule>
  </conditionalFormatting>
  <conditionalFormatting sqref="AQ72">
    <cfRule type="expression" dxfId="586" priority="387">
      <formula>$C72="N"</formula>
    </cfRule>
  </conditionalFormatting>
  <conditionalFormatting sqref="AQ72">
    <cfRule type="expression" dxfId="585" priority="382">
      <formula>AND(MID(AO72,3,3)/1&lt;212, MID(AO72,3,3)/1&gt;199)</formula>
    </cfRule>
    <cfRule type="expression" dxfId="584" priority="383">
      <formula>AND(MID(AO72,3,3)/1&lt;200, MID(AO72,3,3)/1&gt;179)</formula>
    </cfRule>
    <cfRule type="expression" dxfId="583" priority="384">
      <formula>AND(MID(AO72,3,3)/1&lt;180, MID(AO72,3,3)/1&gt;149)</formula>
    </cfRule>
    <cfRule type="expression" dxfId="582" priority="385">
      <formula>AND(MID(#REF!,3,3)/1&lt;149, MID(#REF!,3,3)/1&gt;111)</formula>
    </cfRule>
    <cfRule type="expression" dxfId="581" priority="386">
      <formula>AND(MID(#REF!,3,3)/1&lt;112, MID(#REF!,3,3)/1&gt;65)</formula>
    </cfRule>
  </conditionalFormatting>
  <conditionalFormatting sqref="AS72">
    <cfRule type="expression" dxfId="580" priority="357">
      <formula>$C72="N"</formula>
    </cfRule>
  </conditionalFormatting>
  <conditionalFormatting sqref="AS70">
    <cfRule type="expression" dxfId="579" priority="364">
      <formula>AND(MID(AQ70,3,3)/1&lt;212, MID(AQ70,3,3)/1&gt;199)</formula>
    </cfRule>
    <cfRule type="expression" dxfId="578" priority="365">
      <formula>AND(MID(AQ70,3,3)/1&lt;200, MID(AQ70,3,3)/1&gt;179)</formula>
    </cfRule>
    <cfRule type="expression" dxfId="577" priority="366">
      <formula>AND(MID(AQ70,3,3)/1&lt;180, MID(AQ70,3,3)/1&gt;149)</formula>
    </cfRule>
    <cfRule type="expression" dxfId="576" priority="367">
      <formula>AND(MID(#REF!,3,3)/1&lt;149, MID(#REF!,3,3)/1&gt;111)</formula>
    </cfRule>
    <cfRule type="expression" dxfId="575" priority="368">
      <formula>AND(MID(#REF!,3,3)/1&lt;112, MID(#REF!,3,3)/1&gt;65)</formula>
    </cfRule>
  </conditionalFormatting>
  <conditionalFormatting sqref="AS70">
    <cfRule type="expression" dxfId="574" priority="369">
      <formula>$C70="N"</formula>
    </cfRule>
  </conditionalFormatting>
  <conditionalFormatting sqref="AS71">
    <cfRule type="expression" dxfId="573" priority="358">
      <formula>AND(MID(AQ71,3,3)/1&lt;212, MID(AQ71,3,3)/1&gt;199)</formula>
    </cfRule>
    <cfRule type="expression" dxfId="572" priority="359">
      <formula>AND(MID(AQ71,3,3)/1&lt;200, MID(AQ71,3,3)/1&gt;179)</formula>
    </cfRule>
    <cfRule type="expression" dxfId="571" priority="360">
      <formula>AND(MID(AQ71,3,3)/1&lt;180, MID(AQ71,3,3)/1&gt;149)</formula>
    </cfRule>
    <cfRule type="expression" dxfId="570" priority="361">
      <formula>AND(MID(#REF!,3,3)/1&lt;149, MID(#REF!,3,3)/1&gt;111)</formula>
    </cfRule>
    <cfRule type="expression" dxfId="569" priority="362">
      <formula>AND(MID(#REF!,3,3)/1&lt;112, MID(#REF!,3,3)/1&gt;65)</formula>
    </cfRule>
  </conditionalFormatting>
  <conditionalFormatting sqref="AS71">
    <cfRule type="expression" dxfId="568" priority="363">
      <formula>$C71="N"</formula>
    </cfRule>
  </conditionalFormatting>
  <conditionalFormatting sqref="AR72">
    <cfRule type="expression" dxfId="567" priority="328">
      <formula>AND(MID(AP72,3,3)/1&lt;212, MID(AP72,3,3)/1&gt;199)</formula>
    </cfRule>
    <cfRule type="expression" dxfId="566" priority="329">
      <formula>AND(MID(AP72,3,3)/1&lt;200, MID(AP72,3,3)/1&gt;179)</formula>
    </cfRule>
    <cfRule type="expression" dxfId="565" priority="330">
      <formula>AND(MID(AP72,3,3)/1&lt;180, MID(AP72,3,3)/1&gt;149)</formula>
    </cfRule>
    <cfRule type="expression" dxfId="564" priority="331">
      <formula>AND(MID(#REF!,3,3)/1&lt;149, MID(#REF!,3,3)/1&gt;111)</formula>
    </cfRule>
    <cfRule type="expression" dxfId="563" priority="332">
      <formula>AND(MID(#REF!,3,3)/1&lt;112, MID(#REF!,3,3)/1&gt;65)</formula>
    </cfRule>
  </conditionalFormatting>
  <conditionalFormatting sqref="AR70">
    <cfRule type="expression" dxfId="562" priority="340">
      <formula>AND(MID(AP70,3,3)/1&lt;212, MID(AP70,3,3)/1&gt;199)</formula>
    </cfRule>
    <cfRule type="expression" dxfId="561" priority="341">
      <formula>AND(MID(AP70,3,3)/1&lt;200, MID(AP70,3,3)/1&gt;179)</formula>
    </cfRule>
    <cfRule type="expression" dxfId="560" priority="342">
      <formula>AND(MID(AP70,3,3)/1&lt;180, MID(AP70,3,3)/1&gt;149)</formula>
    </cfRule>
    <cfRule type="expression" dxfId="559" priority="343">
      <formula>AND(MID(#REF!,3,3)/1&lt;149, MID(#REF!,3,3)/1&gt;111)</formula>
    </cfRule>
    <cfRule type="expression" dxfId="558" priority="344">
      <formula>AND(MID(#REF!,3,3)/1&lt;112, MID(#REF!,3,3)/1&gt;65)</formula>
    </cfRule>
  </conditionalFormatting>
  <conditionalFormatting sqref="AR70">
    <cfRule type="expression" dxfId="557" priority="345">
      <formula>$C70="N"</formula>
    </cfRule>
  </conditionalFormatting>
  <conditionalFormatting sqref="AR71">
    <cfRule type="expression" dxfId="556" priority="334">
      <formula>AND(MID(AP71,3,3)/1&lt;212, MID(AP71,3,3)/1&gt;199)</formula>
    </cfRule>
    <cfRule type="expression" dxfId="555" priority="335">
      <formula>AND(MID(AP71,3,3)/1&lt;200, MID(AP71,3,3)/1&gt;179)</formula>
    </cfRule>
    <cfRule type="expression" dxfId="554" priority="336">
      <formula>AND(MID(AP71,3,3)/1&lt;180, MID(AP71,3,3)/1&gt;149)</formula>
    </cfRule>
    <cfRule type="expression" dxfId="553" priority="337">
      <formula>AND(MID(#REF!,3,3)/1&lt;149, MID(#REF!,3,3)/1&gt;111)</formula>
    </cfRule>
    <cfRule type="expression" dxfId="552" priority="338">
      <formula>AND(MID(#REF!,3,3)/1&lt;112, MID(#REF!,3,3)/1&gt;65)</formula>
    </cfRule>
  </conditionalFormatting>
  <conditionalFormatting sqref="AR71">
    <cfRule type="expression" dxfId="551" priority="339">
      <formula>$C71="N"</formula>
    </cfRule>
  </conditionalFormatting>
  <conditionalFormatting sqref="AR72">
    <cfRule type="expression" dxfId="550" priority="333">
      <formula>$C72="N"</formula>
    </cfRule>
  </conditionalFormatting>
  <conditionalFormatting sqref="AS73">
    <cfRule type="expression" dxfId="549" priority="309">
      <formula>AND(MID(AQ73,3,3)/1&lt;212, MID(AQ73,3,3)/1&gt;199)</formula>
    </cfRule>
    <cfRule type="expression" dxfId="548" priority="310">
      <formula>AND(MID(AQ73,3,3)/1&lt;200, MID(AQ73,3,3)/1&gt;179)</formula>
    </cfRule>
    <cfRule type="expression" dxfId="547" priority="311">
      <formula>AND(MID(AQ73,3,3)/1&lt;180, MID(AQ73,3,3)/1&gt;149)</formula>
    </cfRule>
    <cfRule type="expression" dxfId="546" priority="312">
      <formula>AND(MID(#REF!,3,3)/1&lt;149, MID(#REF!,3,3)/1&gt;111)</formula>
    </cfRule>
    <cfRule type="expression" dxfId="545" priority="313">
      <formula>AND(MID(#REF!,3,3)/1&lt;112, MID(#REF!,3,3)/1&gt;65)</formula>
    </cfRule>
  </conditionalFormatting>
  <conditionalFormatting sqref="AP73">
    <cfRule type="expression" dxfId="544" priority="326">
      <formula>$C73="N"</formula>
    </cfRule>
  </conditionalFormatting>
  <conditionalFormatting sqref="AP73">
    <cfRule type="expression" dxfId="543" priority="321">
      <formula>AND(MID(AN73,3,3)/1&lt;212, MID(AN73,3,3)/1&gt;199)</formula>
    </cfRule>
    <cfRule type="expression" dxfId="542" priority="322">
      <formula>AND(MID(AN73,3,3)/1&lt;200, MID(AN73,3,3)/1&gt;179)</formula>
    </cfRule>
    <cfRule type="expression" dxfId="541" priority="323">
      <formula>AND(MID(AN73,3,3)/1&lt;180, MID(AN73,3,3)/1&gt;149)</formula>
    </cfRule>
    <cfRule type="expression" dxfId="540" priority="324">
      <formula>AND(MID(#REF!,3,3)/1&lt;149, MID(#REF!,3,3)/1&gt;111)</formula>
    </cfRule>
    <cfRule type="expression" dxfId="539" priority="325">
      <formula>AND(MID(#REF!,3,3)/1&lt;112, MID(#REF!,3,3)/1&gt;65)</formula>
    </cfRule>
  </conditionalFormatting>
  <conditionalFormatting sqref="AQ73">
    <cfRule type="expression" dxfId="538" priority="320">
      <formula>$C73="N"</formula>
    </cfRule>
  </conditionalFormatting>
  <conditionalFormatting sqref="AQ73">
    <cfRule type="expression" dxfId="537" priority="315">
      <formula>AND(MID(AO73,3,3)/1&lt;212, MID(AO73,3,3)/1&gt;199)</formula>
    </cfRule>
    <cfRule type="expression" dxfId="536" priority="316">
      <formula>AND(MID(AO73,3,3)/1&lt;200, MID(AO73,3,3)/1&gt;179)</formula>
    </cfRule>
    <cfRule type="expression" dxfId="535" priority="317">
      <formula>AND(MID(AO73,3,3)/1&lt;180, MID(AO73,3,3)/1&gt;149)</formula>
    </cfRule>
    <cfRule type="expression" dxfId="534" priority="318">
      <formula>AND(MID(#REF!,3,3)/1&lt;149, MID(#REF!,3,3)/1&gt;111)</formula>
    </cfRule>
    <cfRule type="expression" dxfId="533" priority="319">
      <formula>AND(MID(#REF!,3,3)/1&lt;112, MID(#REF!,3,3)/1&gt;65)</formula>
    </cfRule>
  </conditionalFormatting>
  <conditionalFormatting sqref="AS73">
    <cfRule type="expression" dxfId="532" priority="314">
      <formula>$C73="N"</formula>
    </cfRule>
  </conditionalFormatting>
  <conditionalFormatting sqref="AS89:AS102">
    <cfRule type="expression" dxfId="531" priority="277">
      <formula>$C89="N"</formula>
    </cfRule>
  </conditionalFormatting>
  <conditionalFormatting sqref="AS89:AS102">
    <cfRule type="expression" dxfId="530" priority="272">
      <formula>AND(MID(AQ89,3,3)/1&lt;212, MID(AQ89,3,3)/1&gt;199)</formula>
    </cfRule>
    <cfRule type="expression" dxfId="529" priority="273">
      <formula>AND(MID(AQ89,3,3)/1&lt;200, MID(AQ89,3,3)/1&gt;179)</formula>
    </cfRule>
    <cfRule type="expression" dxfId="528" priority="274">
      <formula>AND(MID(AQ89,3,3)/1&lt;180, MID(AQ89,3,3)/1&gt;149)</formula>
    </cfRule>
    <cfRule type="expression" dxfId="527" priority="275">
      <formula>AND(MID(#REF!,3,3)/1&lt;149, MID(#REF!,3,3)/1&gt;111)</formula>
    </cfRule>
    <cfRule type="expression" dxfId="526" priority="276">
      <formula>AND(MID(#REF!,3,3)/1&lt;112, MID(#REF!,3,3)/1&gt;65)</formula>
    </cfRule>
  </conditionalFormatting>
  <conditionalFormatting sqref="AS88">
    <cfRule type="expression" dxfId="525" priority="253">
      <formula>AND(MID(AQ88,3,3)/1&lt;212, MID(AQ88,3,3)/1&gt;199)</formula>
    </cfRule>
    <cfRule type="expression" dxfId="524" priority="254">
      <formula>AND(MID(AQ88,3,3)/1&lt;200, MID(AQ88,3,3)/1&gt;179)</formula>
    </cfRule>
    <cfRule type="expression" dxfId="523" priority="255">
      <formula>AND(MID(AQ88,3,3)/1&lt;180, MID(AQ88,3,3)/1&gt;149)</formula>
    </cfRule>
    <cfRule type="expression" dxfId="522" priority="256">
      <formula>AND(MID(#REF!,3,3)/1&lt;149, MID(#REF!,3,3)/1&gt;111)</formula>
    </cfRule>
    <cfRule type="expression" dxfId="521" priority="257">
      <formula>AND(MID(#REF!,3,3)/1&lt;112, MID(#REF!,3,3)/1&gt;65)</formula>
    </cfRule>
  </conditionalFormatting>
  <conditionalFormatting sqref="AS88">
    <cfRule type="expression" dxfId="520" priority="258">
      <formula>$C88="N"</formula>
    </cfRule>
  </conditionalFormatting>
  <conditionalFormatting sqref="AR73:AR102">
    <cfRule type="expression" dxfId="519" priority="147">
      <formula>$C73="N"</formula>
    </cfRule>
  </conditionalFormatting>
  <conditionalFormatting sqref="AR73:AR102">
    <cfRule type="expression" dxfId="518" priority="142">
      <formula>AND(MID(AP73,3,3)/1&lt;212, MID(AP73,3,3)/1&gt;199)</formula>
    </cfRule>
    <cfRule type="expression" dxfId="517" priority="143">
      <formula>AND(MID(AP73,3,3)/1&lt;200, MID(AP73,3,3)/1&gt;179)</formula>
    </cfRule>
    <cfRule type="expression" dxfId="516" priority="144">
      <formula>AND(MID(AP73,3,3)/1&lt;180, MID(AP73,3,3)/1&gt;149)</formula>
    </cfRule>
    <cfRule type="expression" dxfId="515" priority="145">
      <formula>AND(MID(#REF!,3,3)/1&lt;149, MID(#REF!,3,3)/1&gt;111)</formula>
    </cfRule>
    <cfRule type="expression" dxfId="514" priority="146">
      <formula>AND(MID(#REF!,3,3)/1&lt;112, MID(#REF!,3,3)/1&gt;65)</formula>
    </cfRule>
  </conditionalFormatting>
  <conditionalFormatting sqref="AQ75">
    <cfRule type="expression" dxfId="513" priority="227">
      <formula>$C75="N"</formula>
    </cfRule>
  </conditionalFormatting>
  <conditionalFormatting sqref="AQ75">
    <cfRule type="expression" dxfId="512" priority="222">
      <formula>AND(MID(AO75,3,3)/1&lt;212, MID(AO75,3,3)/1&gt;199)</formula>
    </cfRule>
    <cfRule type="expression" dxfId="511" priority="223">
      <formula>AND(MID(AO75,3,3)/1&lt;200, MID(AO75,3,3)/1&gt;179)</formula>
    </cfRule>
    <cfRule type="expression" dxfId="510" priority="224">
      <formula>AND(MID(AO75,3,3)/1&lt;180, MID(AO75,3,3)/1&gt;149)</formula>
    </cfRule>
    <cfRule type="expression" dxfId="509" priority="225">
      <formula>AND(MID(#REF!,3,3)/1&lt;149, MID(#REF!,3,3)/1&gt;111)</formula>
    </cfRule>
    <cfRule type="expression" dxfId="508" priority="226">
      <formula>AND(MID(#REF!,3,3)/1&lt;112, MID(#REF!,3,3)/1&gt;65)</formula>
    </cfRule>
  </conditionalFormatting>
  <conditionalFormatting sqref="AQ77 AQ79 AQ81 AQ83 AQ85 AQ87 AQ89 AQ91 AQ93 AQ95 AQ97 AQ99">
    <cfRule type="expression" dxfId="507" priority="208">
      <formula>$C77="N"</formula>
    </cfRule>
  </conditionalFormatting>
  <conditionalFormatting sqref="AQ77 AQ79 AQ81 AQ83 AQ85 AQ87 AQ89 AQ91 AQ93 AQ95 AQ97 AQ99">
    <cfRule type="expression" dxfId="506" priority="203">
      <formula>AND(MID(AO77,3,3)/1&lt;212, MID(AO77,3,3)/1&gt;199)</formula>
    </cfRule>
    <cfRule type="expression" dxfId="505" priority="204">
      <formula>AND(MID(AO77,3,3)/1&lt;200, MID(AO77,3,3)/1&gt;179)</formula>
    </cfRule>
    <cfRule type="expression" dxfId="504" priority="205">
      <formula>AND(MID(AO77,3,3)/1&lt;180, MID(AO77,3,3)/1&gt;149)</formula>
    </cfRule>
    <cfRule type="expression" dxfId="503" priority="206">
      <formula>AND(MID(#REF!,3,3)/1&lt;149, MID(#REF!,3,3)/1&gt;111)</formula>
    </cfRule>
    <cfRule type="expression" dxfId="502" priority="207">
      <formula>AND(MID(#REF!,3,3)/1&lt;112, MID(#REF!,3,3)/1&gt;65)</formula>
    </cfRule>
  </conditionalFormatting>
  <conditionalFormatting sqref="AQ101">
    <cfRule type="expression" dxfId="501" priority="189">
      <formula>$C101="N"</formula>
    </cfRule>
  </conditionalFormatting>
  <conditionalFormatting sqref="AQ101">
    <cfRule type="expression" dxfId="500" priority="184">
      <formula>AND(MID(AO101,3,3)/1&lt;212, MID(AO101,3,3)/1&gt;199)</formula>
    </cfRule>
    <cfRule type="expression" dxfId="499" priority="185">
      <formula>AND(MID(AO101,3,3)/1&lt;200, MID(AO101,3,3)/1&gt;179)</formula>
    </cfRule>
    <cfRule type="expression" dxfId="498" priority="186">
      <formula>AND(MID(AO101,3,3)/1&lt;180, MID(AO101,3,3)/1&gt;149)</formula>
    </cfRule>
    <cfRule type="expression" dxfId="497" priority="187">
      <formula>AND(MID(#REF!,3,3)/1&lt;149, MID(#REF!,3,3)/1&gt;111)</formula>
    </cfRule>
    <cfRule type="expression" dxfId="496" priority="188">
      <formula>AND(MID(#REF!,3,3)/1&lt;112, MID(#REF!,3,3)/1&gt;65)</formula>
    </cfRule>
  </conditionalFormatting>
  <conditionalFormatting sqref="AR74:AR102">
    <cfRule type="expression" dxfId="495" priority="178">
      <formula>AND(MID(AP74,3,3)/1&lt;212, MID(AP74,3,3)/1&gt;199)</formula>
    </cfRule>
    <cfRule type="expression" dxfId="494" priority="179">
      <formula>AND(MID(AP74,3,3)/1&lt;200, MID(AP74,3,3)/1&gt;179)</formula>
    </cfRule>
    <cfRule type="expression" dxfId="493" priority="180">
      <formula>AND(MID(AP74,3,3)/1&lt;180, MID(AP74,3,3)/1&gt;149)</formula>
    </cfRule>
    <cfRule type="expression" dxfId="492" priority="181">
      <formula>AND(MID(#REF!,3,3)/1&lt;149, MID(#REF!,3,3)/1&gt;111)</formula>
    </cfRule>
    <cfRule type="expression" dxfId="491" priority="182">
      <formula>AND(MID(#REF!,3,3)/1&lt;112, MID(#REF!,3,3)/1&gt;65)</formula>
    </cfRule>
  </conditionalFormatting>
  <conditionalFormatting sqref="AR74:AR102">
    <cfRule type="expression" dxfId="490" priority="183">
      <formula>$C74="N"</formula>
    </cfRule>
  </conditionalFormatting>
  <conditionalFormatting sqref="AP74">
    <cfRule type="expression" dxfId="489" priority="123">
      <formula>$C74="N"</formula>
    </cfRule>
  </conditionalFormatting>
  <conditionalFormatting sqref="AP74">
    <cfRule type="expression" dxfId="488" priority="118">
      <formula>AND(MID(AN74,3,3)/1&lt;212, MID(AN74,3,3)/1&gt;199)</formula>
    </cfRule>
    <cfRule type="expression" dxfId="487" priority="119">
      <formula>AND(MID(AN74,3,3)/1&lt;200, MID(AN74,3,3)/1&gt;179)</formula>
    </cfRule>
    <cfRule type="expression" dxfId="486" priority="120">
      <formula>AND(MID(AN74,3,3)/1&lt;180, MID(AN74,3,3)/1&gt;149)</formula>
    </cfRule>
    <cfRule type="expression" dxfId="485" priority="121">
      <formula>AND(MID(#REF!,3,3)/1&lt;149, MID(#REF!,3,3)/1&gt;111)</formula>
    </cfRule>
    <cfRule type="expression" dxfId="484" priority="122">
      <formula>AND(MID(#REF!,3,3)/1&lt;112, MID(#REF!,3,3)/1&gt;65)</formula>
    </cfRule>
  </conditionalFormatting>
  <conditionalFormatting sqref="AP75:AP102">
    <cfRule type="expression" dxfId="483" priority="117">
      <formula>$C75="N"</formula>
    </cfRule>
  </conditionalFormatting>
  <conditionalFormatting sqref="AP75:AP102">
    <cfRule type="expression" dxfId="482" priority="112">
      <formula>AND(MID(AN75,3,3)/1&lt;212, MID(AN75,3,3)/1&gt;199)</formula>
    </cfRule>
    <cfRule type="expression" dxfId="481" priority="113">
      <formula>AND(MID(AN75,3,3)/1&lt;200, MID(AN75,3,3)/1&gt;179)</formula>
    </cfRule>
    <cfRule type="expression" dxfId="480" priority="114">
      <formula>AND(MID(AN75,3,3)/1&lt;180, MID(AN75,3,3)/1&gt;149)</formula>
    </cfRule>
    <cfRule type="expression" dxfId="479" priority="115">
      <formula>AND(MID(#REF!,3,3)/1&lt;149, MID(#REF!,3,3)/1&gt;111)</formula>
    </cfRule>
    <cfRule type="expression" dxfId="478" priority="116">
      <formula>AND(MID(#REF!,3,3)/1&lt;112, MID(#REF!,3,3)/1&gt;65)</formula>
    </cfRule>
  </conditionalFormatting>
  <conditionalFormatting sqref="AQ74">
    <cfRule type="expression" dxfId="477" priority="111">
      <formula>$C74="N"</formula>
    </cfRule>
  </conditionalFormatting>
  <conditionalFormatting sqref="AQ74">
    <cfRule type="expression" dxfId="476" priority="106">
      <formula>AND(MID(AO74,3,3)/1&lt;212, MID(AO74,3,3)/1&gt;199)</formula>
    </cfRule>
    <cfRule type="expression" dxfId="475" priority="107">
      <formula>AND(MID(AO74,3,3)/1&lt;200, MID(AO74,3,3)/1&gt;179)</formula>
    </cfRule>
    <cfRule type="expression" dxfId="474" priority="108">
      <formula>AND(MID(AO74,3,3)/1&lt;180, MID(AO74,3,3)/1&gt;149)</formula>
    </cfRule>
    <cfRule type="expression" dxfId="473" priority="109">
      <formula>AND(MID(#REF!,3,3)/1&lt;149, MID(#REF!,3,3)/1&gt;111)</formula>
    </cfRule>
    <cfRule type="expression" dxfId="472" priority="110">
      <formula>AND(MID(#REF!,3,3)/1&lt;112, MID(#REF!,3,3)/1&gt;65)</formula>
    </cfRule>
  </conditionalFormatting>
  <conditionalFormatting sqref="AQ76">
    <cfRule type="expression" dxfId="471" priority="105">
      <formula>$C76="N"</formula>
    </cfRule>
  </conditionalFormatting>
  <conditionalFormatting sqref="AQ76">
    <cfRule type="expression" dxfId="470" priority="100">
      <formula>AND(MID(AO76,3,3)/1&lt;212, MID(AO76,3,3)/1&gt;199)</formula>
    </cfRule>
    <cfRule type="expression" dxfId="469" priority="101">
      <formula>AND(MID(AO76,3,3)/1&lt;200, MID(AO76,3,3)/1&gt;179)</formula>
    </cfRule>
    <cfRule type="expression" dxfId="468" priority="102">
      <formula>AND(MID(AO76,3,3)/1&lt;180, MID(AO76,3,3)/1&gt;149)</formula>
    </cfRule>
    <cfRule type="expression" dxfId="467" priority="103">
      <formula>AND(MID(#REF!,3,3)/1&lt;149, MID(#REF!,3,3)/1&gt;111)</formula>
    </cfRule>
    <cfRule type="expression" dxfId="466" priority="104">
      <formula>AND(MID(#REF!,3,3)/1&lt;112, MID(#REF!,3,3)/1&gt;65)</formula>
    </cfRule>
  </conditionalFormatting>
  <conditionalFormatting sqref="AQ78">
    <cfRule type="expression" dxfId="465" priority="99">
      <formula>$C78="N"</formula>
    </cfRule>
  </conditionalFormatting>
  <conditionalFormatting sqref="AQ78">
    <cfRule type="expression" dxfId="464" priority="94">
      <formula>AND(MID(AO78,3,3)/1&lt;212, MID(AO78,3,3)/1&gt;199)</formula>
    </cfRule>
    <cfRule type="expression" dxfId="463" priority="95">
      <formula>AND(MID(AO78,3,3)/1&lt;200, MID(AO78,3,3)/1&gt;179)</formula>
    </cfRule>
    <cfRule type="expression" dxfId="462" priority="96">
      <formula>AND(MID(AO78,3,3)/1&lt;180, MID(AO78,3,3)/1&gt;149)</formula>
    </cfRule>
    <cfRule type="expression" dxfId="461" priority="97">
      <formula>AND(MID(#REF!,3,3)/1&lt;149, MID(#REF!,3,3)/1&gt;111)</formula>
    </cfRule>
    <cfRule type="expression" dxfId="460" priority="98">
      <formula>AND(MID(#REF!,3,3)/1&lt;112, MID(#REF!,3,3)/1&gt;65)</formula>
    </cfRule>
  </conditionalFormatting>
  <conditionalFormatting sqref="AQ80">
    <cfRule type="expression" dxfId="459" priority="93">
      <formula>$C80="N"</formula>
    </cfRule>
  </conditionalFormatting>
  <conditionalFormatting sqref="AQ80">
    <cfRule type="expression" dxfId="458" priority="88">
      <formula>AND(MID(AO80,3,3)/1&lt;212, MID(AO80,3,3)/1&gt;199)</formula>
    </cfRule>
    <cfRule type="expression" dxfId="457" priority="89">
      <formula>AND(MID(AO80,3,3)/1&lt;200, MID(AO80,3,3)/1&gt;179)</formula>
    </cfRule>
    <cfRule type="expression" dxfId="456" priority="90">
      <formula>AND(MID(AO80,3,3)/1&lt;180, MID(AO80,3,3)/1&gt;149)</formula>
    </cfRule>
    <cfRule type="expression" dxfId="455" priority="91">
      <formula>AND(MID(#REF!,3,3)/1&lt;149, MID(#REF!,3,3)/1&gt;111)</formula>
    </cfRule>
    <cfRule type="expression" dxfId="454" priority="92">
      <formula>AND(MID(#REF!,3,3)/1&lt;112, MID(#REF!,3,3)/1&gt;65)</formula>
    </cfRule>
  </conditionalFormatting>
  <conditionalFormatting sqref="AQ82">
    <cfRule type="expression" dxfId="453" priority="87">
      <formula>$C82="N"</formula>
    </cfRule>
  </conditionalFormatting>
  <conditionalFormatting sqref="AQ82">
    <cfRule type="expression" dxfId="452" priority="82">
      <formula>AND(MID(AO82,3,3)/1&lt;212, MID(AO82,3,3)/1&gt;199)</formula>
    </cfRule>
    <cfRule type="expression" dxfId="451" priority="83">
      <formula>AND(MID(AO82,3,3)/1&lt;200, MID(AO82,3,3)/1&gt;179)</formula>
    </cfRule>
    <cfRule type="expression" dxfId="450" priority="84">
      <formula>AND(MID(AO82,3,3)/1&lt;180, MID(AO82,3,3)/1&gt;149)</formula>
    </cfRule>
    <cfRule type="expression" dxfId="449" priority="85">
      <formula>AND(MID(#REF!,3,3)/1&lt;149, MID(#REF!,3,3)/1&gt;111)</formula>
    </cfRule>
    <cfRule type="expression" dxfId="448" priority="86">
      <formula>AND(MID(#REF!,3,3)/1&lt;112, MID(#REF!,3,3)/1&gt;65)</formula>
    </cfRule>
  </conditionalFormatting>
  <conditionalFormatting sqref="AQ84">
    <cfRule type="expression" dxfId="447" priority="81">
      <formula>$C84="N"</formula>
    </cfRule>
  </conditionalFormatting>
  <conditionalFormatting sqref="AQ84">
    <cfRule type="expression" dxfId="446" priority="76">
      <formula>AND(MID(AO84,3,3)/1&lt;212, MID(AO84,3,3)/1&gt;199)</formula>
    </cfRule>
    <cfRule type="expression" dxfId="445" priority="77">
      <formula>AND(MID(AO84,3,3)/1&lt;200, MID(AO84,3,3)/1&gt;179)</formula>
    </cfRule>
    <cfRule type="expression" dxfId="444" priority="78">
      <formula>AND(MID(AO84,3,3)/1&lt;180, MID(AO84,3,3)/1&gt;149)</formula>
    </cfRule>
    <cfRule type="expression" dxfId="443" priority="79">
      <formula>AND(MID(#REF!,3,3)/1&lt;149, MID(#REF!,3,3)/1&gt;111)</formula>
    </cfRule>
    <cfRule type="expression" dxfId="442" priority="80">
      <formula>AND(MID(#REF!,3,3)/1&lt;112, MID(#REF!,3,3)/1&gt;65)</formula>
    </cfRule>
  </conditionalFormatting>
  <conditionalFormatting sqref="AQ86">
    <cfRule type="expression" dxfId="441" priority="75">
      <formula>$C86="N"</formula>
    </cfRule>
  </conditionalFormatting>
  <conditionalFormatting sqref="AQ86">
    <cfRule type="expression" dxfId="440" priority="70">
      <formula>AND(MID(AO86,3,3)/1&lt;212, MID(AO86,3,3)/1&gt;199)</formula>
    </cfRule>
    <cfRule type="expression" dxfId="439" priority="71">
      <formula>AND(MID(AO86,3,3)/1&lt;200, MID(AO86,3,3)/1&gt;179)</formula>
    </cfRule>
    <cfRule type="expression" dxfId="438" priority="72">
      <formula>AND(MID(AO86,3,3)/1&lt;180, MID(AO86,3,3)/1&gt;149)</formula>
    </cfRule>
    <cfRule type="expression" dxfId="437" priority="73">
      <formula>AND(MID(#REF!,3,3)/1&lt;149, MID(#REF!,3,3)/1&gt;111)</formula>
    </cfRule>
    <cfRule type="expression" dxfId="436" priority="74">
      <formula>AND(MID(#REF!,3,3)/1&lt;112, MID(#REF!,3,3)/1&gt;65)</formula>
    </cfRule>
  </conditionalFormatting>
  <conditionalFormatting sqref="AQ88">
    <cfRule type="expression" dxfId="435" priority="69">
      <formula>$C88="N"</formula>
    </cfRule>
  </conditionalFormatting>
  <conditionalFormatting sqref="AQ88">
    <cfRule type="expression" dxfId="434" priority="64">
      <formula>AND(MID(AO88,3,3)/1&lt;212, MID(AO88,3,3)/1&gt;199)</formula>
    </cfRule>
    <cfRule type="expression" dxfId="433" priority="65">
      <formula>AND(MID(AO88,3,3)/1&lt;200, MID(AO88,3,3)/1&gt;179)</formula>
    </cfRule>
    <cfRule type="expression" dxfId="432" priority="66">
      <formula>AND(MID(AO88,3,3)/1&lt;180, MID(AO88,3,3)/1&gt;149)</formula>
    </cfRule>
    <cfRule type="expression" dxfId="431" priority="67">
      <formula>AND(MID(#REF!,3,3)/1&lt;149, MID(#REF!,3,3)/1&gt;111)</formula>
    </cfRule>
    <cfRule type="expression" dxfId="430" priority="68">
      <formula>AND(MID(#REF!,3,3)/1&lt;112, MID(#REF!,3,3)/1&gt;65)</formula>
    </cfRule>
  </conditionalFormatting>
  <conditionalFormatting sqref="AQ90">
    <cfRule type="expression" dxfId="429" priority="63">
      <formula>$C90="N"</formula>
    </cfRule>
  </conditionalFormatting>
  <conditionalFormatting sqref="AQ90">
    <cfRule type="expression" dxfId="428" priority="58">
      <formula>AND(MID(AO90,3,3)/1&lt;212, MID(AO90,3,3)/1&gt;199)</formula>
    </cfRule>
    <cfRule type="expression" dxfId="427" priority="59">
      <formula>AND(MID(AO90,3,3)/1&lt;200, MID(AO90,3,3)/1&gt;179)</formula>
    </cfRule>
    <cfRule type="expression" dxfId="426" priority="60">
      <formula>AND(MID(AO90,3,3)/1&lt;180, MID(AO90,3,3)/1&gt;149)</formula>
    </cfRule>
    <cfRule type="expression" dxfId="425" priority="61">
      <formula>AND(MID(#REF!,3,3)/1&lt;149, MID(#REF!,3,3)/1&gt;111)</formula>
    </cfRule>
    <cfRule type="expression" dxfId="424" priority="62">
      <formula>AND(MID(#REF!,3,3)/1&lt;112, MID(#REF!,3,3)/1&gt;65)</formula>
    </cfRule>
  </conditionalFormatting>
  <conditionalFormatting sqref="AQ92">
    <cfRule type="expression" dxfId="423" priority="57">
      <formula>$C92="N"</formula>
    </cfRule>
  </conditionalFormatting>
  <conditionalFormatting sqref="AQ92">
    <cfRule type="expression" dxfId="422" priority="52">
      <formula>AND(MID(AO92,3,3)/1&lt;212, MID(AO92,3,3)/1&gt;199)</formula>
    </cfRule>
    <cfRule type="expression" dxfId="421" priority="53">
      <formula>AND(MID(AO92,3,3)/1&lt;200, MID(AO92,3,3)/1&gt;179)</formula>
    </cfRule>
    <cfRule type="expression" dxfId="420" priority="54">
      <formula>AND(MID(AO92,3,3)/1&lt;180, MID(AO92,3,3)/1&gt;149)</formula>
    </cfRule>
    <cfRule type="expression" dxfId="419" priority="55">
      <formula>AND(MID(#REF!,3,3)/1&lt;149, MID(#REF!,3,3)/1&gt;111)</formula>
    </cfRule>
    <cfRule type="expression" dxfId="418" priority="56">
      <formula>AND(MID(#REF!,3,3)/1&lt;112, MID(#REF!,3,3)/1&gt;65)</formula>
    </cfRule>
  </conditionalFormatting>
  <conditionalFormatting sqref="AQ94">
    <cfRule type="expression" dxfId="417" priority="51">
      <formula>$C94="N"</formula>
    </cfRule>
  </conditionalFormatting>
  <conditionalFormatting sqref="AQ94">
    <cfRule type="expression" dxfId="416" priority="46">
      <formula>AND(MID(AO94,3,3)/1&lt;212, MID(AO94,3,3)/1&gt;199)</formula>
    </cfRule>
    <cfRule type="expression" dxfId="415" priority="47">
      <formula>AND(MID(AO94,3,3)/1&lt;200, MID(AO94,3,3)/1&gt;179)</formula>
    </cfRule>
    <cfRule type="expression" dxfId="414" priority="48">
      <formula>AND(MID(AO94,3,3)/1&lt;180, MID(AO94,3,3)/1&gt;149)</formula>
    </cfRule>
    <cfRule type="expression" dxfId="413" priority="49">
      <formula>AND(MID(#REF!,3,3)/1&lt;149, MID(#REF!,3,3)/1&gt;111)</formula>
    </cfRule>
    <cfRule type="expression" dxfId="412" priority="50">
      <formula>AND(MID(#REF!,3,3)/1&lt;112, MID(#REF!,3,3)/1&gt;65)</formula>
    </cfRule>
  </conditionalFormatting>
  <conditionalFormatting sqref="AQ96">
    <cfRule type="expression" dxfId="411" priority="45">
      <formula>$C96="N"</formula>
    </cfRule>
  </conditionalFormatting>
  <conditionalFormatting sqref="AQ96">
    <cfRule type="expression" dxfId="410" priority="40">
      <formula>AND(MID(AO96,3,3)/1&lt;212, MID(AO96,3,3)/1&gt;199)</formula>
    </cfRule>
    <cfRule type="expression" dxfId="409" priority="41">
      <formula>AND(MID(AO96,3,3)/1&lt;200, MID(AO96,3,3)/1&gt;179)</formula>
    </cfRule>
    <cfRule type="expression" dxfId="408" priority="42">
      <formula>AND(MID(AO96,3,3)/1&lt;180, MID(AO96,3,3)/1&gt;149)</formula>
    </cfRule>
    <cfRule type="expression" dxfId="407" priority="43">
      <formula>AND(MID(#REF!,3,3)/1&lt;149, MID(#REF!,3,3)/1&gt;111)</formula>
    </cfRule>
    <cfRule type="expression" dxfId="406" priority="44">
      <formula>AND(MID(#REF!,3,3)/1&lt;112, MID(#REF!,3,3)/1&gt;65)</formula>
    </cfRule>
  </conditionalFormatting>
  <conditionalFormatting sqref="AQ98">
    <cfRule type="expression" dxfId="405" priority="39">
      <formula>$C98="N"</formula>
    </cfRule>
  </conditionalFormatting>
  <conditionalFormatting sqref="AQ98">
    <cfRule type="expression" dxfId="404" priority="34">
      <formula>AND(MID(AO98,3,3)/1&lt;212, MID(AO98,3,3)/1&gt;199)</formula>
    </cfRule>
    <cfRule type="expression" dxfId="403" priority="35">
      <formula>AND(MID(AO98,3,3)/1&lt;200, MID(AO98,3,3)/1&gt;179)</formula>
    </cfRule>
    <cfRule type="expression" dxfId="402" priority="36">
      <formula>AND(MID(AO98,3,3)/1&lt;180, MID(AO98,3,3)/1&gt;149)</formula>
    </cfRule>
    <cfRule type="expression" dxfId="401" priority="37">
      <formula>AND(MID(#REF!,3,3)/1&lt;149, MID(#REF!,3,3)/1&gt;111)</formula>
    </cfRule>
    <cfRule type="expression" dxfId="400" priority="38">
      <formula>AND(MID(#REF!,3,3)/1&lt;112, MID(#REF!,3,3)/1&gt;65)</formula>
    </cfRule>
  </conditionalFormatting>
  <conditionalFormatting sqref="AQ100">
    <cfRule type="expression" dxfId="399" priority="33">
      <formula>$C100="N"</formula>
    </cfRule>
  </conditionalFormatting>
  <conditionalFormatting sqref="AQ100">
    <cfRule type="expression" dxfId="398" priority="28">
      <formula>AND(MID(AO100,3,3)/1&lt;212, MID(AO100,3,3)/1&gt;199)</formula>
    </cfRule>
    <cfRule type="expression" dxfId="397" priority="29">
      <formula>AND(MID(AO100,3,3)/1&lt;200, MID(AO100,3,3)/1&gt;179)</formula>
    </cfRule>
    <cfRule type="expression" dxfId="396" priority="30">
      <formula>AND(MID(AO100,3,3)/1&lt;180, MID(AO100,3,3)/1&gt;149)</formula>
    </cfRule>
    <cfRule type="expression" dxfId="395" priority="31">
      <formula>AND(MID(#REF!,3,3)/1&lt;149, MID(#REF!,3,3)/1&gt;111)</formula>
    </cfRule>
    <cfRule type="expression" dxfId="394" priority="32">
      <formula>AND(MID(#REF!,3,3)/1&lt;112, MID(#REF!,3,3)/1&gt;65)</formula>
    </cfRule>
  </conditionalFormatting>
  <conditionalFormatting sqref="AQ102">
    <cfRule type="expression" dxfId="393" priority="27">
      <formula>$C102="N"</formula>
    </cfRule>
  </conditionalFormatting>
  <conditionalFormatting sqref="AQ102">
    <cfRule type="expression" dxfId="392" priority="22">
      <formula>AND(MID(AO102,3,3)/1&lt;212, MID(AO102,3,3)/1&gt;199)</formula>
    </cfRule>
    <cfRule type="expression" dxfId="391" priority="23">
      <formula>AND(MID(AO102,3,3)/1&lt;200, MID(AO102,3,3)/1&gt;179)</formula>
    </cfRule>
    <cfRule type="expression" dxfId="390" priority="24">
      <formula>AND(MID(AO102,3,3)/1&lt;180, MID(AO102,3,3)/1&gt;149)</formula>
    </cfRule>
    <cfRule type="expression" dxfId="389" priority="25">
      <formula>AND(MID(#REF!,3,3)/1&lt;149, MID(#REF!,3,3)/1&gt;111)</formula>
    </cfRule>
    <cfRule type="expression" dxfId="388" priority="26">
      <formula>AND(MID(#REF!,3,3)/1&lt;112, MID(#REF!,3,3)/1&gt;65)</formula>
    </cfRule>
  </conditionalFormatting>
  <conditionalFormatting sqref="D7">
    <cfRule type="expression" dxfId="387" priority="459">
      <formula>E7=0</formula>
    </cfRule>
  </conditionalFormatting>
  <conditionalFormatting sqref="U3:V3">
    <cfRule type="expression" dxfId="386" priority="14">
      <formula>$AO$4=0</formula>
    </cfRule>
  </conditionalFormatting>
  <conditionalFormatting sqref="AL3">
    <cfRule type="expression" dxfId="385" priority="13">
      <formula>$AO$4=0</formula>
    </cfRule>
  </conditionalFormatting>
  <conditionalFormatting sqref="D8">
    <cfRule type="expression" dxfId="384" priority="12">
      <formula>E8=0</formula>
    </cfRule>
  </conditionalFormatting>
  <conditionalFormatting sqref="D9">
    <cfRule type="expression" dxfId="383" priority="11">
      <formula>E9=0</formula>
    </cfRule>
  </conditionalFormatting>
  <conditionalFormatting sqref="D10">
    <cfRule type="expression" dxfId="382" priority="10">
      <formula>E10=0</formula>
    </cfRule>
  </conditionalFormatting>
  <conditionalFormatting sqref="D11">
    <cfRule type="expression" dxfId="381" priority="9">
      <formula>E11=0</formula>
    </cfRule>
  </conditionalFormatting>
  <conditionalFormatting sqref="D12">
    <cfRule type="expression" dxfId="380" priority="8">
      <formula>E12=0</formula>
    </cfRule>
  </conditionalFormatting>
  <conditionalFormatting sqref="D13">
    <cfRule type="expression" dxfId="379" priority="7">
      <formula>E13=0</formula>
    </cfRule>
  </conditionalFormatting>
  <conditionalFormatting sqref="D14">
    <cfRule type="expression" dxfId="378" priority="6">
      <formula>E14=0</formula>
    </cfRule>
  </conditionalFormatting>
  <conditionalFormatting sqref="D17">
    <cfRule type="expression" dxfId="377" priority="5">
      <formula>E17=0</formula>
    </cfRule>
  </conditionalFormatting>
  <conditionalFormatting sqref="D18">
    <cfRule type="expression" dxfId="376" priority="4">
      <formula>E18=0</formula>
    </cfRule>
  </conditionalFormatting>
  <conditionalFormatting sqref="D19">
    <cfRule type="expression" dxfId="375" priority="3">
      <formula>E19=0</formula>
    </cfRule>
  </conditionalFormatting>
  <conditionalFormatting sqref="D20">
    <cfRule type="expression" dxfId="374" priority="2">
      <formula>E20=0</formula>
    </cfRule>
  </conditionalFormatting>
  <conditionalFormatting sqref="D21">
    <cfRule type="expression" dxfId="373" priority="1">
      <formula>E21=0</formula>
    </cfRule>
  </conditionalFormatting>
  <dataValidations count="8">
    <dataValidation type="list" allowBlank="1" showInputMessage="1" showErrorMessage="1" sqref="U8:U22 P8:P37">
      <formula1>NumerosObjetivos</formula1>
    </dataValidation>
    <dataValidation type="list" allowBlank="1" showInputMessage="1" showErrorMessage="1" sqref="AG21:AJ26">
      <formula1>EtiquetasTitulosMeses</formula1>
    </dataValidation>
    <dataValidation type="list" allowBlank="1" showInputMessage="1" showErrorMessage="1" sqref="H15">
      <formula1>Componentes</formula1>
    </dataValidation>
    <dataValidation type="list" allowBlank="1" showInputMessage="1" showErrorMessage="1" sqref="H16">
      <formula1>Monedas</formula1>
    </dataValidation>
    <dataValidation allowBlank="1" showInputMessage="1" showErrorMessage="1" promptTitle="=translations!A1" sqref="H19:H26"/>
    <dataValidation type="list" allowBlank="1" showInputMessage="1" showErrorMessage="1" sqref="AB8:AB19">
      <formula1>ListaMeses</formula1>
    </dataValidation>
    <dataValidation type="list" allowBlank="1" showInputMessage="1" showErrorMessage="1" sqref="AG7:AJ12">
      <formula1>HojasMeses</formula1>
    </dataValidation>
    <dataValidation type="list" allowBlank="1" showInputMessage="1" showErrorMessage="1" sqref="Q8:Q37 V8:V22">
      <formula1>ListaComportamiento</formula1>
    </dataValidation>
  </dataValidations>
  <pageMargins left="0.7" right="0.7" top="0.75" bottom="0.75" header="0.3" footer="0.3"/>
  <pageSetup orientation="portrait" verticalDpi="300" r:id="rId1"/>
  <ignoredErrors>
    <ignoredError sqref="AQ75 AQ77 AQ79 AQ83 AQ81 AQ85 AQ87 AQ89 AQ91 AQ93 AQ95 AQ97 AQ99 AQ101 AN75 AN77 AN79 AN89 AN87 AN91 AN93 AN95 AN97 AN101 AN99 AN85 AN83 AN81" formula="1"/>
    <ignoredError sqref="AE8:AE13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Lists!$I$5:$I$16</xm:f>
          </x14:formula1>
          <xm:sqref>AL7 BJ6</xm:sqref>
        </x14:dataValidation>
        <x14:dataValidation type="list" allowBlank="1" showInputMessage="1" showErrorMessage="1">
          <x14:formula1>
            <xm:f>Lists!$K$5:$K$8</xm:f>
          </x14:formula1>
          <xm:sqref>H7</xm:sqref>
        </x14:dataValidation>
        <x14:dataValidation type="list" allowBlank="1" showInputMessage="1" showErrorMessage="1">
          <x14:formula1>
            <xm:f>Lists!$M$5:$M$16</xm:f>
          </x14:formula1>
          <xm:sqref>BC7:BC12 BG7:BG12 BE7:BE12 BA7:BA12</xm:sqref>
        </x14:dataValidation>
        <x14:dataValidation type="list" errorStyle="warning" allowBlank="1" showInputMessage="1" showErrorMessage="1">
          <x14:formula1>
            <xm:f>Lists!$W$5:$W$6</xm:f>
          </x14:formula1>
          <xm:sqref>B8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S18"/>
  <sheetViews>
    <sheetView showGridLines="0" defaultGridColor="0" colorId="55" zoomScale="70" zoomScaleNormal="70" zoomScalePageLayoutView="60" workbookViewId="0"/>
  </sheetViews>
  <sheetFormatPr baseColWidth="10" defaultColWidth="11.42578125" defaultRowHeight="12.75" x14ac:dyDescent="0.2"/>
  <cols>
    <col min="1" max="1" width="3.42578125" style="1" customWidth="1"/>
    <col min="2" max="2" width="10.85546875" style="1" hidden="1" customWidth="1"/>
    <col min="3" max="3" width="6.85546875" style="1" hidden="1" customWidth="1"/>
    <col min="4" max="6" width="6.85546875" style="1" customWidth="1"/>
    <col min="7" max="7" width="11" style="1" customWidth="1"/>
    <col min="8" max="8" width="6.85546875" style="1" customWidth="1"/>
    <col min="9" max="34" width="9.7109375" style="1" customWidth="1"/>
    <col min="35" max="16384" width="11.42578125" style="1"/>
  </cols>
  <sheetData>
    <row r="1" spans="1:19" ht="5.25" customHeight="1" x14ac:dyDescent="0.2"/>
    <row r="2" spans="1:19" ht="15" customHeight="1" x14ac:dyDescent="0.25">
      <c r="A2" s="1" t="s">
        <v>393</v>
      </c>
      <c r="H2" s="788" t="str">
        <f ca="1">Translations!A80</f>
        <v>SR Management Tool</v>
      </c>
      <c r="I2" s="788"/>
      <c r="J2" s="788"/>
      <c r="K2" s="788"/>
      <c r="L2" s="788"/>
      <c r="M2" s="788"/>
      <c r="N2" s="788"/>
      <c r="O2" s="788"/>
      <c r="P2" s="788"/>
      <c r="Q2" s="788"/>
      <c r="R2" s="788"/>
    </row>
    <row r="3" spans="1:19" ht="15" customHeight="1" x14ac:dyDescent="0.2">
      <c r="H3" s="789" t="str">
        <f>Setup!H11</f>
        <v>Direct Gender Partnership (DGP)</v>
      </c>
      <c r="I3" s="789"/>
      <c r="J3" s="789"/>
      <c r="K3" s="789"/>
      <c r="L3" s="789"/>
      <c r="M3" s="789"/>
      <c r="N3" s="789"/>
      <c r="O3" s="789"/>
      <c r="P3" s="789"/>
      <c r="Q3" s="789"/>
      <c r="R3" s="789"/>
    </row>
    <row r="4" spans="1:19" ht="15" customHeight="1" x14ac:dyDescent="0.2">
      <c r="H4" s="789" t="str">
        <f xml:space="preserve"> Setup!H14 &amp; "  (" &amp; Setup!H13 &amp; ")"&amp; "  (" &amp; Setup!H15 &amp; ")"</f>
        <v>DMR-202-G01-H-00  (January  2016 - December 2016)  (HIV / AIDS)</v>
      </c>
      <c r="I4" s="789"/>
      <c r="J4" s="789"/>
      <c r="K4" s="789"/>
      <c r="L4" s="789"/>
      <c r="M4" s="789"/>
      <c r="N4" s="789"/>
      <c r="O4" s="789"/>
      <c r="P4" s="789"/>
      <c r="Q4" s="789"/>
      <c r="R4" s="789"/>
    </row>
    <row r="5" spans="1:19" ht="18" customHeight="1" x14ac:dyDescent="0.2">
      <c r="H5" s="986" t="str">
        <f>Setup!AE13 &amp; "  (" &amp; Setup!H16 &amp; ")"</f>
        <v xml:space="preserve">  ($ - USD)</v>
      </c>
      <c r="I5" s="986"/>
      <c r="J5" s="986"/>
      <c r="K5" s="986"/>
      <c r="L5" s="986"/>
      <c r="M5" s="986"/>
      <c r="N5" s="986"/>
      <c r="O5" s="986"/>
      <c r="P5" s="986"/>
      <c r="Q5" s="986"/>
      <c r="R5" s="986"/>
    </row>
    <row r="6" spans="1:19" ht="18" customHeight="1" x14ac:dyDescent="0.2">
      <c r="J6" s="62"/>
      <c r="K6" s="62"/>
      <c r="L6" s="62"/>
      <c r="M6" s="62"/>
      <c r="N6" s="62"/>
      <c r="O6" s="62"/>
    </row>
    <row r="7" spans="1:19" ht="20.25" customHeight="1" x14ac:dyDescent="0.2">
      <c r="A7" s="76" t="str">
        <f ca="1">Setup!G19</f>
        <v>Details of programatic indicators</v>
      </c>
      <c r="B7" s="23"/>
      <c r="C7" s="23"/>
      <c r="D7" s="23"/>
      <c r="E7" s="23"/>
      <c r="F7" s="23"/>
      <c r="G7" s="23"/>
      <c r="H7" s="23"/>
      <c r="I7" s="23"/>
      <c r="J7" s="24"/>
      <c r="K7" s="25"/>
      <c r="M7" s="885" t="str">
        <f ca="1">Setup!G17</f>
        <v>Key population</v>
      </c>
      <c r="N7" s="886"/>
      <c r="O7" s="886"/>
      <c r="P7" s="886"/>
      <c r="Q7" s="886"/>
      <c r="R7" s="886"/>
      <c r="S7" s="887"/>
    </row>
    <row r="8" spans="1:19" ht="13.5" customHeight="1" x14ac:dyDescent="0.2">
      <c r="A8" s="792" t="str">
        <f>Setup!H19</f>
        <v xml:space="preserve"># PLHIV that initiated ARV with CD4 count &lt;200
# new HIV+ enrolled in care services 
# aged 10-24 yrs reached by HIV life skills ed. in school </v>
      </c>
      <c r="B8" s="793"/>
      <c r="C8" s="793"/>
      <c r="D8" s="793"/>
      <c r="E8" s="793"/>
      <c r="F8" s="793"/>
      <c r="G8" s="793"/>
      <c r="H8" s="793"/>
      <c r="I8" s="793"/>
      <c r="J8" s="793"/>
      <c r="K8" s="794"/>
      <c r="M8" s="888" t="str">
        <f>Setup!H17</f>
        <v>Sex Workers - Migrants - Women</v>
      </c>
      <c r="N8" s="889"/>
      <c r="O8" s="889"/>
      <c r="P8" s="889"/>
      <c r="Q8" s="889"/>
      <c r="R8" s="889"/>
      <c r="S8" s="890"/>
    </row>
    <row r="9" spans="1:19" ht="17.25" customHeight="1" x14ac:dyDescent="0.2">
      <c r="A9" s="795"/>
      <c r="B9" s="796"/>
      <c r="C9" s="796"/>
      <c r="D9" s="796"/>
      <c r="E9" s="796"/>
      <c r="F9" s="796"/>
      <c r="G9" s="796"/>
      <c r="H9" s="796"/>
      <c r="I9" s="796"/>
      <c r="J9" s="796"/>
      <c r="K9" s="797"/>
      <c r="M9" s="888"/>
      <c r="N9" s="889"/>
      <c r="O9" s="889"/>
      <c r="P9" s="889"/>
      <c r="Q9" s="889"/>
      <c r="R9" s="889"/>
      <c r="S9" s="890"/>
    </row>
    <row r="10" spans="1:19" ht="13.5" customHeight="1" x14ac:dyDescent="0.2">
      <c r="A10" s="795"/>
      <c r="B10" s="796"/>
      <c r="C10" s="796"/>
      <c r="D10" s="796"/>
      <c r="E10" s="796"/>
      <c r="F10" s="796"/>
      <c r="G10" s="796"/>
      <c r="H10" s="796"/>
      <c r="I10" s="796"/>
      <c r="J10" s="796"/>
      <c r="K10" s="797"/>
    </row>
    <row r="11" spans="1:19" ht="19.5" customHeight="1" x14ac:dyDescent="0.2">
      <c r="A11" s="795"/>
      <c r="B11" s="796"/>
      <c r="C11" s="796"/>
      <c r="D11" s="796"/>
      <c r="E11" s="796"/>
      <c r="F11" s="796"/>
      <c r="G11" s="796"/>
      <c r="H11" s="796"/>
      <c r="I11" s="796"/>
      <c r="J11" s="796"/>
      <c r="K11" s="797"/>
      <c r="M11" s="75"/>
      <c r="N11" s="75"/>
      <c r="O11" s="38"/>
      <c r="P11" s="63"/>
      <c r="Q11" s="74"/>
      <c r="R11" s="74"/>
      <c r="S11" s="74"/>
    </row>
    <row r="12" spans="1:19" ht="13.5" customHeight="1" x14ac:dyDescent="0.2">
      <c r="A12" s="795"/>
      <c r="B12" s="796"/>
      <c r="C12" s="796"/>
      <c r="D12" s="796"/>
      <c r="E12" s="796"/>
      <c r="F12" s="796"/>
      <c r="G12" s="796"/>
      <c r="H12" s="796"/>
      <c r="I12" s="796"/>
      <c r="J12" s="796"/>
      <c r="K12" s="797"/>
      <c r="M12" s="802"/>
      <c r="N12" s="802"/>
      <c r="O12" s="38"/>
      <c r="P12" s="891"/>
      <c r="Q12" s="891"/>
      <c r="R12" s="891"/>
      <c r="S12" s="891"/>
    </row>
    <row r="13" spans="1:19" ht="13.5" customHeight="1" x14ac:dyDescent="0.2">
      <c r="A13" s="795"/>
      <c r="B13" s="796"/>
      <c r="C13" s="796"/>
      <c r="D13" s="796"/>
      <c r="E13" s="796"/>
      <c r="F13" s="796"/>
      <c r="G13" s="796"/>
      <c r="H13" s="796"/>
      <c r="I13" s="796"/>
      <c r="J13" s="796"/>
      <c r="K13" s="797"/>
      <c r="M13" s="802"/>
      <c r="N13" s="802"/>
      <c r="O13" s="38"/>
      <c r="P13" s="891"/>
      <c r="Q13" s="891"/>
      <c r="R13" s="891"/>
      <c r="S13" s="891"/>
    </row>
    <row r="14" spans="1:19" ht="13.5" customHeight="1" x14ac:dyDescent="0.2">
      <c r="A14" s="795"/>
      <c r="B14" s="796"/>
      <c r="C14" s="796"/>
      <c r="D14" s="796"/>
      <c r="E14" s="796"/>
      <c r="F14" s="796"/>
      <c r="G14" s="796"/>
      <c r="H14" s="796"/>
      <c r="I14" s="796"/>
      <c r="J14" s="796"/>
      <c r="K14" s="797"/>
    </row>
    <row r="15" spans="1:19" ht="21.75" customHeight="1" x14ac:dyDescent="0.2">
      <c r="A15" s="795"/>
      <c r="B15" s="796"/>
      <c r="C15" s="796"/>
      <c r="D15" s="796"/>
      <c r="E15" s="796"/>
      <c r="F15" s="796"/>
      <c r="G15" s="796"/>
      <c r="H15" s="796"/>
      <c r="I15" s="796"/>
      <c r="J15" s="796"/>
      <c r="K15" s="797"/>
      <c r="L15" s="804"/>
      <c r="M15" s="804"/>
      <c r="N15" s="804"/>
      <c r="O15" s="804"/>
      <c r="P15" s="778"/>
      <c r="Q15" s="778"/>
    </row>
    <row r="16" spans="1:19" ht="13.5" customHeight="1" x14ac:dyDescent="0.2">
      <c r="A16" s="795"/>
      <c r="B16" s="796"/>
      <c r="C16" s="796"/>
      <c r="D16" s="796"/>
      <c r="E16" s="796"/>
      <c r="F16" s="796"/>
      <c r="G16" s="796"/>
      <c r="H16" s="796"/>
      <c r="I16" s="796"/>
      <c r="J16" s="796"/>
      <c r="K16" s="797"/>
      <c r="L16" s="804"/>
      <c r="M16" s="804"/>
      <c r="N16" s="804"/>
      <c r="O16" s="804"/>
      <c r="P16" s="805"/>
      <c r="Q16" s="805"/>
    </row>
    <row r="17" spans="1:17" ht="13.5" customHeight="1" x14ac:dyDescent="0.2">
      <c r="A17" s="798"/>
      <c r="B17" s="799"/>
      <c r="C17" s="799"/>
      <c r="D17" s="799"/>
      <c r="E17" s="799"/>
      <c r="F17" s="799"/>
      <c r="G17" s="799"/>
      <c r="H17" s="799"/>
      <c r="I17" s="799"/>
      <c r="J17" s="799"/>
      <c r="K17" s="800"/>
      <c r="L17" s="804"/>
      <c r="M17" s="804"/>
      <c r="N17" s="804"/>
      <c r="O17" s="804"/>
      <c r="P17" s="805"/>
      <c r="Q17" s="805"/>
    </row>
    <row r="18" spans="1:17" ht="22.5" customHeight="1" x14ac:dyDescent="0.2"/>
  </sheetData>
  <mergeCells count="12">
    <mergeCell ref="P15:Q15"/>
    <mergeCell ref="P16:Q17"/>
    <mergeCell ref="H2:R2"/>
    <mergeCell ref="H3:R3"/>
    <mergeCell ref="H4:R4"/>
    <mergeCell ref="H5:R5"/>
    <mergeCell ref="M7:S7"/>
    <mergeCell ref="A8:K17"/>
    <mergeCell ref="M8:S9"/>
    <mergeCell ref="M12:N13"/>
    <mergeCell ref="P12:S13"/>
    <mergeCell ref="L15:O17"/>
  </mergeCells>
  <dataValidations count="1">
    <dataValidation type="date" operator="greaterThan" allowBlank="1" showInputMessage="1" showErrorMessage="1" prompt="DD/MM/AAAA" sqref="M12">
      <formula1>40179</formula1>
    </dataValidation>
  </dataValidations>
  <pageMargins left="0.47244094488188981" right="0.55118110236220474" top="0.43307086614173229" bottom="0.59055118110236227" header="0.31496062992125984" footer="0.31496062992125984"/>
  <pageSetup scale="80" orientation="landscape" horizontalDpi="4294967293" verticalDpi="4294967293" r:id="rId1"/>
  <headerFooter>
    <oddFooter>&amp;R&amp;P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CR211"/>
  <sheetViews>
    <sheetView showGridLines="0" defaultGridColor="0" colorId="55" zoomScale="70" zoomScaleNormal="70" workbookViewId="0">
      <selection activeCell="E21" sqref="E21"/>
    </sheetView>
  </sheetViews>
  <sheetFormatPr baseColWidth="10" defaultColWidth="9.140625" defaultRowHeight="12.75" x14ac:dyDescent="0.2"/>
  <cols>
    <col min="1" max="1" width="6.140625" style="399" customWidth="1"/>
    <col min="2" max="2" width="19.140625" style="399" customWidth="1"/>
    <col min="3" max="3" width="9.7109375" style="399" customWidth="1"/>
    <col min="4" max="4" width="13.5703125" style="399" customWidth="1"/>
    <col min="5" max="5" width="54.140625" style="399" customWidth="1"/>
    <col min="6" max="6" width="24.85546875" style="399" customWidth="1"/>
    <col min="7" max="7" width="20.5703125" style="399" customWidth="1"/>
    <col min="8" max="8" width="12.140625" style="399" hidden="1" customWidth="1"/>
    <col min="9" max="9" width="8.7109375" style="399" customWidth="1"/>
    <col min="10" max="10" width="12.7109375" style="399" customWidth="1"/>
    <col min="11" max="11" width="1" style="417" customWidth="1"/>
    <col min="12" max="12" width="8.7109375" style="399" customWidth="1"/>
    <col min="13" max="13" width="12.7109375" style="399" customWidth="1"/>
    <col min="14" max="14" width="1" style="417" customWidth="1"/>
    <col min="15" max="15" width="8.7109375" style="399" customWidth="1"/>
    <col min="16" max="16" width="12.7109375" style="399" customWidth="1"/>
    <col min="17" max="17" width="1" style="417" customWidth="1"/>
    <col min="18" max="18" width="8.7109375" style="399" customWidth="1"/>
    <col min="19" max="19" width="12.7109375" style="399" customWidth="1"/>
    <col min="20" max="20" width="1" style="417" customWidth="1"/>
    <col min="21" max="21" width="8.7109375" style="399" customWidth="1"/>
    <col min="22" max="22" width="12.7109375" style="399" customWidth="1"/>
    <col min="23" max="23" width="1" style="417" customWidth="1"/>
    <col min="24" max="24" width="8.7109375" style="399" customWidth="1"/>
    <col min="25" max="25" width="12.7109375" style="399" customWidth="1"/>
    <col min="26" max="26" width="1" style="417" customWidth="1"/>
    <col min="27" max="27" width="8.7109375" style="399" customWidth="1"/>
    <col min="28" max="28" width="12.7109375" style="399" customWidth="1"/>
    <col min="29" max="29" width="1" style="417" customWidth="1"/>
    <col min="30" max="30" width="8.7109375" style="399" customWidth="1"/>
    <col min="31" max="31" width="12.7109375" style="399" customWidth="1"/>
    <col min="32" max="32" width="1" style="417" customWidth="1"/>
    <col min="33" max="33" width="8.7109375" style="399" customWidth="1"/>
    <col min="34" max="34" width="12.7109375" style="399" customWidth="1"/>
    <col min="35" max="35" width="1" style="417" customWidth="1"/>
    <col min="36" max="36" width="8.7109375" style="399" customWidth="1"/>
    <col min="37" max="37" width="12.7109375" style="399" customWidth="1"/>
    <col min="38" max="38" width="1" style="417" customWidth="1"/>
    <col min="39" max="39" width="8.7109375" style="399" customWidth="1"/>
    <col min="40" max="40" width="12.7109375" style="399" customWidth="1"/>
    <col min="41" max="41" width="1" style="417" customWidth="1"/>
    <col min="42" max="42" width="8.7109375" style="399" customWidth="1"/>
    <col min="43" max="43" width="12.7109375" style="399" customWidth="1"/>
    <col min="44" max="44" width="1.140625" style="417" customWidth="1"/>
    <col min="45" max="45" width="8.7109375" style="399" customWidth="1"/>
    <col min="46" max="46" width="15.140625" style="399" customWidth="1"/>
    <col min="47" max="47" width="4" style="399" customWidth="1"/>
    <col min="48" max="48" width="3.5703125" style="399" hidden="1" customWidth="1"/>
    <col min="49" max="49" width="14.140625" style="399" hidden="1" customWidth="1"/>
    <col min="50" max="50" width="14.5703125" style="399" hidden="1" customWidth="1"/>
    <col min="51" max="51" width="1.7109375" style="399" hidden="1" customWidth="1"/>
    <col min="52" max="52" width="14.140625" style="399" hidden="1" customWidth="1"/>
    <col min="53" max="53" width="14.5703125" style="399" hidden="1" customWidth="1"/>
    <col min="54" max="54" width="1.7109375" style="399" hidden="1" customWidth="1"/>
    <col min="55" max="55" width="14.140625" style="399" hidden="1" customWidth="1"/>
    <col min="56" max="56" width="14.5703125" style="399" hidden="1" customWidth="1"/>
    <col min="57" max="57" width="1.7109375" style="399" hidden="1" customWidth="1"/>
    <col min="58" max="58" width="14.140625" style="399" hidden="1" customWidth="1"/>
    <col min="59" max="59" width="14.5703125" style="399" hidden="1" customWidth="1"/>
    <col min="60" max="60" width="1.7109375" style="399" hidden="1" customWidth="1"/>
    <col min="61" max="61" width="14.140625" style="399" hidden="1" customWidth="1"/>
    <col min="62" max="62" width="14.5703125" style="399" hidden="1" customWidth="1"/>
    <col min="63" max="63" width="1.7109375" style="399" hidden="1" customWidth="1"/>
    <col min="64" max="64" width="14.140625" style="399" hidden="1" customWidth="1"/>
    <col min="65" max="65" width="14.5703125" style="399" hidden="1" customWidth="1"/>
    <col min="66" max="66" width="1.7109375" style="399" hidden="1" customWidth="1"/>
    <col min="67" max="67" width="14.140625" style="399" hidden="1" customWidth="1"/>
    <col min="68" max="68" width="14.5703125" style="399" hidden="1" customWidth="1"/>
    <col min="69" max="69" width="1.7109375" style="399" hidden="1" customWidth="1"/>
    <col min="70" max="70" width="14.140625" style="399" hidden="1" customWidth="1"/>
    <col min="71" max="71" width="14.5703125" style="399" hidden="1" customWidth="1"/>
    <col min="72" max="72" width="1.7109375" style="399" hidden="1" customWidth="1"/>
    <col min="73" max="73" width="14.140625" style="399" hidden="1" customWidth="1"/>
    <col min="74" max="74" width="14.5703125" style="399" hidden="1" customWidth="1"/>
    <col min="75" max="75" width="1.7109375" style="399" hidden="1" customWidth="1"/>
    <col min="76" max="76" width="14.140625" style="399" hidden="1" customWidth="1"/>
    <col min="77" max="77" width="14.5703125" style="399" hidden="1" customWidth="1"/>
    <col min="78" max="78" width="1.7109375" style="399" hidden="1" customWidth="1"/>
    <col min="79" max="79" width="14.140625" style="399" hidden="1" customWidth="1"/>
    <col min="80" max="80" width="14.5703125" style="399" hidden="1" customWidth="1"/>
    <col min="81" max="81" width="1.7109375" style="399" hidden="1" customWidth="1"/>
    <col min="82" max="82" width="14.140625" style="399" hidden="1" customWidth="1"/>
    <col min="83" max="83" width="14.5703125" style="399" hidden="1" customWidth="1"/>
    <col min="84" max="84" width="9.140625" style="399" hidden="1" customWidth="1"/>
    <col min="85" max="85" width="61" style="399" hidden="1" customWidth="1"/>
    <col min="86" max="86" width="1.5703125" style="399" hidden="1" customWidth="1"/>
    <col min="87" max="87" width="24.28515625" style="399" hidden="1" customWidth="1"/>
    <col min="88" max="88" width="9.140625" style="399" hidden="1" customWidth="1"/>
    <col min="89" max="89" width="14.7109375" style="399" hidden="1" customWidth="1"/>
    <col min="90" max="90" width="12.5703125" style="399" hidden="1" customWidth="1"/>
    <col min="91" max="91" width="14.7109375" style="399" hidden="1" customWidth="1"/>
    <col min="92" max="92" width="15.7109375" style="399" hidden="1" customWidth="1"/>
    <col min="93" max="96" width="9.140625" style="399" hidden="1" customWidth="1"/>
    <col min="97" max="105" width="9.140625" style="399" customWidth="1"/>
    <col min="106" max="16384" width="9.140625" style="399"/>
  </cols>
  <sheetData>
    <row r="1" spans="1:92" s="451" customFormat="1" ht="8.25" customHeight="1" x14ac:dyDescent="0.2">
      <c r="A1" s="451">
        <v>1</v>
      </c>
      <c r="B1" s="615">
        <v>2</v>
      </c>
      <c r="C1" s="615">
        <v>0</v>
      </c>
      <c r="D1" s="615"/>
      <c r="E1" s="615">
        <v>12</v>
      </c>
      <c r="F1" s="615">
        <v>12</v>
      </c>
      <c r="G1" s="616">
        <v>8</v>
      </c>
      <c r="H1" s="615" t="s">
        <v>1432</v>
      </c>
      <c r="I1" s="617">
        <v>0</v>
      </c>
      <c r="J1" s="617">
        <v>0</v>
      </c>
      <c r="K1" s="452"/>
      <c r="L1" s="617">
        <v>0</v>
      </c>
      <c r="M1" s="617">
        <v>0</v>
      </c>
      <c r="N1" s="452"/>
      <c r="O1" s="617">
        <v>0</v>
      </c>
      <c r="P1" s="617">
        <v>0</v>
      </c>
      <c r="Q1" s="452"/>
      <c r="R1" s="617">
        <v>0</v>
      </c>
      <c r="S1" s="617">
        <v>0</v>
      </c>
      <c r="T1" s="452"/>
      <c r="U1" s="617">
        <v>0</v>
      </c>
      <c r="V1" s="617">
        <v>0</v>
      </c>
      <c r="W1" s="452"/>
      <c r="X1" s="617">
        <v>0</v>
      </c>
      <c r="Y1" s="617">
        <v>0</v>
      </c>
      <c r="Z1" s="452"/>
      <c r="AA1" s="617">
        <v>0</v>
      </c>
      <c r="AB1" s="617">
        <v>0</v>
      </c>
      <c r="AC1" s="452"/>
      <c r="AD1" s="617">
        <v>0</v>
      </c>
      <c r="AE1" s="617">
        <v>0</v>
      </c>
      <c r="AF1" s="452"/>
      <c r="AG1" s="617">
        <v>0</v>
      </c>
      <c r="AH1" s="617">
        <v>0</v>
      </c>
      <c r="AI1" s="452"/>
      <c r="AJ1" s="617">
        <v>0</v>
      </c>
      <c r="AK1" s="617">
        <v>0</v>
      </c>
      <c r="AL1" s="452"/>
      <c r="AM1" s="617">
        <v>0</v>
      </c>
      <c r="AN1" s="617">
        <v>0</v>
      </c>
      <c r="AO1" s="452"/>
      <c r="AP1" s="617">
        <v>0</v>
      </c>
      <c r="AQ1" s="617">
        <v>0</v>
      </c>
      <c r="AR1" s="452"/>
    </row>
    <row r="2" spans="1:92" ht="94.5" customHeight="1" x14ac:dyDescent="0.35">
      <c r="A2" s="400" t="s">
        <v>1327</v>
      </c>
      <c r="E2" s="425" t="str">
        <f ca="1">Translations!A84</f>
        <v>Annual planning data</v>
      </c>
      <c r="F2" s="425"/>
      <c r="G2" s="401"/>
      <c r="H2" s="401"/>
      <c r="K2" s="436"/>
      <c r="N2" s="436"/>
      <c r="Q2" s="436"/>
      <c r="T2" s="436"/>
      <c r="W2" s="436"/>
      <c r="Z2" s="436"/>
      <c r="AC2" s="436"/>
      <c r="AF2" s="436"/>
      <c r="AI2" s="436"/>
      <c r="AL2" s="436"/>
      <c r="AO2" s="436"/>
      <c r="CI2" s="453"/>
    </row>
    <row r="3" spans="1:92" ht="12" hidden="1" customHeight="1" x14ac:dyDescent="0.2">
      <c r="A3" s="402">
        <f ca="1">LineasUtilizadas()</f>
        <v>12</v>
      </c>
      <c r="B3" s="403" t="s">
        <v>254</v>
      </c>
      <c r="C3" s="404"/>
      <c r="D3" s="405"/>
    </row>
    <row r="4" spans="1:92" ht="18" customHeight="1" x14ac:dyDescent="0.2">
      <c r="A4" s="754" t="str">
        <f ca="1">Translations!A88</f>
        <v>Item</v>
      </c>
      <c r="B4" s="757" t="str">
        <f ca="1">Translations!A89</f>
        <v>Item type</v>
      </c>
      <c r="C4" s="755" t="str">
        <f ca="1">Translations!$A$90</f>
        <v>Indicator code group</v>
      </c>
      <c r="D4" s="755" t="str">
        <f ca="1">Translations!A91</f>
        <v>Activity code</v>
      </c>
      <c r="E4" s="754" t="str">
        <f ca="1">Translations!A92</f>
        <v>Indicator / Activity</v>
      </c>
      <c r="F4" s="755" t="str">
        <f ca="1">Translations!A399</f>
        <v>Unit of measurement (target)</v>
      </c>
      <c r="G4" s="755" t="str">
        <f ca="1">Translations!A79</f>
        <v>TGF costs groups</v>
      </c>
      <c r="H4" s="755" t="str">
        <f ca="1">Translations!A234</f>
        <v>Activity: Contributing</v>
      </c>
      <c r="I4" s="750" t="str">
        <f>Setup!AB8</f>
        <v>January</v>
      </c>
      <c r="J4" s="750"/>
      <c r="K4" s="437"/>
      <c r="L4" s="750" t="str">
        <f>Setup!AB9</f>
        <v>February</v>
      </c>
      <c r="M4" s="750"/>
      <c r="N4" s="440"/>
      <c r="O4" s="750" t="str">
        <f>Setup!AB10</f>
        <v>March</v>
      </c>
      <c r="P4" s="750"/>
      <c r="Q4" s="440"/>
      <c r="R4" s="750" t="str">
        <f>Setup!AB11</f>
        <v>April</v>
      </c>
      <c r="S4" s="750"/>
      <c r="T4" s="440"/>
      <c r="U4" s="750" t="str">
        <f>Setup!AB12</f>
        <v>May</v>
      </c>
      <c r="V4" s="750"/>
      <c r="W4" s="440"/>
      <c r="X4" s="750" t="str">
        <f>Setup!AB13</f>
        <v>June</v>
      </c>
      <c r="Y4" s="750"/>
      <c r="Z4" s="440"/>
      <c r="AA4" s="750" t="str">
        <f>Setup!AB14</f>
        <v>July</v>
      </c>
      <c r="AB4" s="750"/>
      <c r="AC4" s="440"/>
      <c r="AD4" s="750" t="str">
        <f>Setup!AB15</f>
        <v>August</v>
      </c>
      <c r="AE4" s="750"/>
      <c r="AF4" s="440"/>
      <c r="AG4" s="750" t="str">
        <f>Setup!AB16</f>
        <v>September</v>
      </c>
      <c r="AH4" s="750"/>
      <c r="AI4" s="440"/>
      <c r="AJ4" s="750" t="str">
        <f>Setup!AB17</f>
        <v>October</v>
      </c>
      <c r="AK4" s="750"/>
      <c r="AL4" s="440"/>
      <c r="AM4" s="750" t="str">
        <f>Setup!AB18</f>
        <v>November</v>
      </c>
      <c r="AN4" s="750"/>
      <c r="AO4" s="440"/>
      <c r="AP4" s="750" t="str">
        <f>Setup!AB19</f>
        <v>December</v>
      </c>
      <c r="AQ4" s="750"/>
      <c r="AS4" s="750" t="str">
        <f ca="1">Translations!A109</f>
        <v>Totals</v>
      </c>
      <c r="AT4" s="750"/>
      <c r="AW4" s="750" t="str">
        <f>Setup!$AB8</f>
        <v>January</v>
      </c>
      <c r="AX4" s="750"/>
      <c r="AY4" s="406"/>
      <c r="AZ4" s="750" t="str">
        <f>Setup!$AB9</f>
        <v>February</v>
      </c>
      <c r="BA4" s="750"/>
      <c r="BB4" s="406"/>
      <c r="BC4" s="750" t="str">
        <f>Setup!$AB10</f>
        <v>March</v>
      </c>
      <c r="BD4" s="750"/>
      <c r="BE4" s="406"/>
      <c r="BF4" s="750" t="str">
        <f>Setup!$AB11</f>
        <v>April</v>
      </c>
      <c r="BG4" s="750"/>
      <c r="BH4" s="406"/>
      <c r="BI4" s="750" t="str">
        <f>Setup!$AB12</f>
        <v>May</v>
      </c>
      <c r="BJ4" s="750"/>
      <c r="BK4" s="406"/>
      <c r="BL4" s="750" t="str">
        <f>Setup!$AB13</f>
        <v>June</v>
      </c>
      <c r="BM4" s="750"/>
      <c r="BN4" s="406"/>
      <c r="BO4" s="750" t="str">
        <f>Setup!$AB14</f>
        <v>July</v>
      </c>
      <c r="BP4" s="750"/>
      <c r="BQ4" s="406"/>
      <c r="BR4" s="750" t="str">
        <f>Setup!$AB15</f>
        <v>August</v>
      </c>
      <c r="BS4" s="750"/>
      <c r="BT4" s="406"/>
      <c r="BU4" s="750" t="str">
        <f>Setup!$AB16</f>
        <v>September</v>
      </c>
      <c r="BV4" s="750"/>
      <c r="BW4" s="406"/>
      <c r="BX4" s="750" t="str">
        <f>Setup!$AB17</f>
        <v>October</v>
      </c>
      <c r="BY4" s="750"/>
      <c r="BZ4" s="406"/>
      <c r="CA4" s="750" t="str">
        <f>Setup!$AB18</f>
        <v>November</v>
      </c>
      <c r="CB4" s="750"/>
      <c r="CC4" s="406"/>
      <c r="CD4" s="750" t="str">
        <f>Setup!$AB19</f>
        <v>December</v>
      </c>
      <c r="CE4" s="750"/>
      <c r="CG4" s="406" t="s">
        <v>1828</v>
      </c>
      <c r="CI4" s="520" t="s">
        <v>1883</v>
      </c>
      <c r="CK4" s="744" t="s">
        <v>1885</v>
      </c>
      <c r="CL4" s="745"/>
      <c r="CM4" s="746"/>
      <c r="CN4" s="747" t="s">
        <v>1886</v>
      </c>
    </row>
    <row r="5" spans="1:92" ht="19.5" customHeight="1" x14ac:dyDescent="0.2">
      <c r="A5" s="754"/>
      <c r="B5" s="758"/>
      <c r="C5" s="756"/>
      <c r="D5" s="756"/>
      <c r="E5" s="754"/>
      <c r="F5" s="756"/>
      <c r="G5" s="756"/>
      <c r="H5" s="756"/>
      <c r="I5" s="406" t="str">
        <f ca="1">Translations!$A$94</f>
        <v>Target</v>
      </c>
      <c r="J5" s="406" t="str">
        <f ca="1">Translations!$A$95</f>
        <v>Budget</v>
      </c>
      <c r="K5" s="437"/>
      <c r="L5" s="406" t="str">
        <f ca="1">Translations!$A$94</f>
        <v>Target</v>
      </c>
      <c r="M5" s="406" t="str">
        <f ca="1">Translations!$A$95</f>
        <v>Budget</v>
      </c>
      <c r="N5" s="440"/>
      <c r="O5" s="406" t="str">
        <f ca="1">Translations!$A$94</f>
        <v>Target</v>
      </c>
      <c r="P5" s="406" t="str">
        <f ca="1">Translations!$A$95</f>
        <v>Budget</v>
      </c>
      <c r="Q5" s="440"/>
      <c r="R5" s="406" t="str">
        <f ca="1">Translations!$A$94</f>
        <v>Target</v>
      </c>
      <c r="S5" s="406" t="str">
        <f ca="1">Translations!$A$95</f>
        <v>Budget</v>
      </c>
      <c r="T5" s="440"/>
      <c r="U5" s="406" t="str">
        <f ca="1">Translations!$A$94</f>
        <v>Target</v>
      </c>
      <c r="V5" s="406" t="str">
        <f ca="1">Translations!$A$95</f>
        <v>Budget</v>
      </c>
      <c r="W5" s="440"/>
      <c r="X5" s="406" t="str">
        <f ca="1">Translations!$A$94</f>
        <v>Target</v>
      </c>
      <c r="Y5" s="406" t="str">
        <f ca="1">Translations!$A$95</f>
        <v>Budget</v>
      </c>
      <c r="Z5" s="440"/>
      <c r="AA5" s="406" t="str">
        <f ca="1">Translations!$A$94</f>
        <v>Target</v>
      </c>
      <c r="AB5" s="406" t="str">
        <f ca="1">Translations!$A$95</f>
        <v>Budget</v>
      </c>
      <c r="AC5" s="440"/>
      <c r="AD5" s="406" t="str">
        <f ca="1">Translations!$A$94</f>
        <v>Target</v>
      </c>
      <c r="AE5" s="406" t="str">
        <f ca="1">Translations!$A$95</f>
        <v>Budget</v>
      </c>
      <c r="AF5" s="440"/>
      <c r="AG5" s="406" t="str">
        <f ca="1">Translations!$A$94</f>
        <v>Target</v>
      </c>
      <c r="AH5" s="406" t="str">
        <f ca="1">Translations!$A$95</f>
        <v>Budget</v>
      </c>
      <c r="AI5" s="440"/>
      <c r="AJ5" s="406" t="str">
        <f ca="1">Translations!$A$94</f>
        <v>Target</v>
      </c>
      <c r="AK5" s="406" t="str">
        <f ca="1">Translations!$A$95</f>
        <v>Budget</v>
      </c>
      <c r="AL5" s="440"/>
      <c r="AM5" s="406" t="str">
        <f ca="1">Translations!$A$94</f>
        <v>Target</v>
      </c>
      <c r="AN5" s="406" t="str">
        <f ca="1">Translations!$A$95</f>
        <v>Budget</v>
      </c>
      <c r="AO5" s="440"/>
      <c r="AP5" s="406" t="str">
        <f ca="1">Translations!$A$94</f>
        <v>Target</v>
      </c>
      <c r="AQ5" s="406" t="str">
        <f ca="1">Translations!$A$95</f>
        <v>Budget</v>
      </c>
      <c r="AS5" s="406" t="str">
        <f ca="1">Translations!$A$94</f>
        <v>Target</v>
      </c>
      <c r="AT5" s="406" t="str">
        <f ca="1">Translations!$A$95</f>
        <v>Budget</v>
      </c>
      <c r="AW5" s="406" t="str">
        <f ca="1">Translations!$A$94</f>
        <v>Target</v>
      </c>
      <c r="AX5" s="406" t="str">
        <f ca="1">Translations!$A$95</f>
        <v>Budget</v>
      </c>
      <c r="AY5" s="406"/>
      <c r="AZ5" s="406" t="str">
        <f ca="1">Translations!$A$94</f>
        <v>Target</v>
      </c>
      <c r="BA5" s="406" t="str">
        <f ca="1">Translations!$A$95</f>
        <v>Budget</v>
      </c>
      <c r="BB5" s="406"/>
      <c r="BC5" s="406" t="str">
        <f ca="1">Translations!$A$94</f>
        <v>Target</v>
      </c>
      <c r="BD5" s="406" t="str">
        <f ca="1">Translations!$A$95</f>
        <v>Budget</v>
      </c>
      <c r="BE5" s="406"/>
      <c r="BF5" s="406" t="str">
        <f ca="1">Translations!$A$94</f>
        <v>Target</v>
      </c>
      <c r="BG5" s="406" t="str">
        <f ca="1">Translations!$A$95</f>
        <v>Budget</v>
      </c>
      <c r="BH5" s="406"/>
      <c r="BI5" s="406" t="str">
        <f ca="1">Translations!$A$94</f>
        <v>Target</v>
      </c>
      <c r="BJ5" s="406" t="str">
        <f ca="1">Translations!$A$95</f>
        <v>Budget</v>
      </c>
      <c r="BK5" s="406"/>
      <c r="BL5" s="406" t="str">
        <f ca="1">Translations!$A$94</f>
        <v>Target</v>
      </c>
      <c r="BM5" s="406" t="str">
        <f ca="1">Translations!$A$95</f>
        <v>Budget</v>
      </c>
      <c r="BN5" s="406"/>
      <c r="BO5" s="406" t="str">
        <f ca="1">Translations!$A$94</f>
        <v>Target</v>
      </c>
      <c r="BP5" s="406" t="str">
        <f ca="1">Translations!$A$95</f>
        <v>Budget</v>
      </c>
      <c r="BQ5" s="406"/>
      <c r="BR5" s="406" t="str">
        <f ca="1">Translations!$A$94</f>
        <v>Target</v>
      </c>
      <c r="BS5" s="406" t="str">
        <f ca="1">Translations!$A$95</f>
        <v>Budget</v>
      </c>
      <c r="BT5" s="406"/>
      <c r="BU5" s="406" t="str">
        <f ca="1">Translations!$A$94</f>
        <v>Target</v>
      </c>
      <c r="BV5" s="406" t="str">
        <f ca="1">Translations!$A$95</f>
        <v>Budget</v>
      </c>
      <c r="BW5" s="406"/>
      <c r="BX5" s="406" t="str">
        <f ca="1">Translations!$A$94</f>
        <v>Target</v>
      </c>
      <c r="BY5" s="406" t="str">
        <f ca="1">Translations!$A$95</f>
        <v>Budget</v>
      </c>
      <c r="BZ5" s="406"/>
      <c r="CA5" s="406" t="str">
        <f ca="1">Translations!$A$94</f>
        <v>Target</v>
      </c>
      <c r="CB5" s="406" t="str">
        <f ca="1">Translations!$A$95</f>
        <v>Budget</v>
      </c>
      <c r="CC5" s="406"/>
      <c r="CD5" s="406" t="str">
        <f ca="1">Translations!$A$94</f>
        <v>Target</v>
      </c>
      <c r="CE5" s="406" t="str">
        <f ca="1">Translations!$A$95</f>
        <v>Budget</v>
      </c>
      <c r="CK5" s="743" t="s">
        <v>421</v>
      </c>
      <c r="CL5" s="743" t="s">
        <v>1884</v>
      </c>
      <c r="CM5" s="743" t="s">
        <v>422</v>
      </c>
      <c r="CN5" s="748"/>
    </row>
    <row r="6" spans="1:92" ht="6.75" customHeight="1" x14ac:dyDescent="0.2">
      <c r="A6" s="407"/>
      <c r="B6" s="408"/>
      <c r="C6" s="408"/>
      <c r="D6" s="407"/>
      <c r="E6" s="407"/>
      <c r="F6" s="407"/>
      <c r="G6" s="407"/>
      <c r="H6" s="409"/>
      <c r="I6" s="410"/>
      <c r="J6" s="410"/>
      <c r="K6" s="438"/>
      <c r="L6" s="410"/>
      <c r="M6" s="410"/>
      <c r="N6" s="438"/>
      <c r="O6" s="410"/>
      <c r="P6" s="410"/>
      <c r="Q6" s="438"/>
      <c r="R6" s="410"/>
      <c r="S6" s="410"/>
      <c r="T6" s="438"/>
      <c r="U6" s="410"/>
      <c r="V6" s="410"/>
      <c r="W6" s="438"/>
      <c r="X6" s="410"/>
      <c r="Y6" s="410"/>
      <c r="Z6" s="438"/>
      <c r="AA6" s="410"/>
      <c r="AB6" s="410"/>
      <c r="AC6" s="438"/>
      <c r="AD6" s="410"/>
      <c r="AE6" s="410"/>
      <c r="AF6" s="438"/>
      <c r="AG6" s="410"/>
      <c r="AH6" s="410"/>
      <c r="AI6" s="438"/>
      <c r="AJ6" s="410"/>
      <c r="AK6" s="410"/>
      <c r="AL6" s="438"/>
      <c r="AM6" s="410"/>
      <c r="AN6" s="410"/>
      <c r="AO6" s="438"/>
      <c r="AP6" s="410"/>
      <c r="AQ6" s="410"/>
      <c r="AS6" s="410"/>
      <c r="AT6" s="410"/>
      <c r="CK6" s="743"/>
      <c r="CL6" s="743"/>
      <c r="CM6" s="743"/>
      <c r="CN6" s="748"/>
    </row>
    <row r="7" spans="1:92" ht="18.75" customHeight="1" x14ac:dyDescent="0.2">
      <c r="A7" s="411" t="str">
        <f ca="1">Translations!A96</f>
        <v>Financial total</v>
      </c>
      <c r="B7" s="412"/>
      <c r="C7" s="412"/>
      <c r="D7" s="412"/>
      <c r="E7" s="412"/>
      <c r="F7" s="412"/>
      <c r="G7" s="412"/>
      <c r="H7" s="412"/>
      <c r="I7" s="413" t="s">
        <v>217</v>
      </c>
      <c r="J7" s="414">
        <f>SUMIFS(J9:J208,$H$9:$H$208,"&lt;&gt;")</f>
        <v>149875</v>
      </c>
      <c r="K7" s="439"/>
      <c r="L7" s="415" t="s">
        <v>217</v>
      </c>
      <c r="M7" s="414">
        <f>SUMIFS(M9:M208,$H$9:$H$208,"&lt;&gt;")</f>
        <v>148600</v>
      </c>
      <c r="N7" s="441"/>
      <c r="O7" s="413" t="s">
        <v>217</v>
      </c>
      <c r="P7" s="414">
        <f>SUMIFS(P9:P208,$H$9:$H$208,"&lt;&gt;")</f>
        <v>205600</v>
      </c>
      <c r="Q7" s="441"/>
      <c r="R7" s="413" t="s">
        <v>217</v>
      </c>
      <c r="S7" s="414">
        <f>SUMIFS(S9:S208,$H$9:$H$208,"&lt;&gt;")</f>
        <v>187850</v>
      </c>
      <c r="T7" s="439"/>
      <c r="U7" s="415" t="s">
        <v>217</v>
      </c>
      <c r="V7" s="414">
        <f>SUMIFS(V9:V208,$H$9:$H$208,"&lt;&gt;")</f>
        <v>206600</v>
      </c>
      <c r="W7" s="439"/>
      <c r="X7" s="415" t="s">
        <v>217</v>
      </c>
      <c r="Y7" s="414">
        <f>SUMIFS(Y9:Y208,$H$9:$H$208,"&lt;&gt;")</f>
        <v>220850</v>
      </c>
      <c r="Z7" s="439"/>
      <c r="AA7" s="415" t="s">
        <v>217</v>
      </c>
      <c r="AB7" s="414">
        <f>SUMIFS(AB9:AB208,$H$9:$H$208,"&lt;&gt;")</f>
        <v>0</v>
      </c>
      <c r="AC7" s="439"/>
      <c r="AD7" s="415" t="s">
        <v>217</v>
      </c>
      <c r="AE7" s="414">
        <f>SUMIFS(AE9:AE208,$H$9:$H$208,"&lt;&gt;")</f>
        <v>0</v>
      </c>
      <c r="AF7" s="439"/>
      <c r="AG7" s="415" t="s">
        <v>217</v>
      </c>
      <c r="AH7" s="414">
        <f>SUMIFS(AH9:AH208,$H$9:$H$208,"&lt;&gt;")</f>
        <v>0</v>
      </c>
      <c r="AI7" s="439"/>
      <c r="AJ7" s="415" t="s">
        <v>217</v>
      </c>
      <c r="AK7" s="414">
        <f>SUMIFS(AK9:AK208,$H$9:$H$208,"&lt;&gt;")</f>
        <v>0</v>
      </c>
      <c r="AL7" s="439"/>
      <c r="AM7" s="415" t="s">
        <v>217</v>
      </c>
      <c r="AN7" s="414">
        <f>SUMIFS(AN9:AN208,$H$9:$H$208,"&lt;&gt;")</f>
        <v>0</v>
      </c>
      <c r="AO7" s="439"/>
      <c r="AP7" s="415" t="s">
        <v>217</v>
      </c>
      <c r="AQ7" s="414">
        <f>SUMIFS(AQ9:AQ208,$H$9:$H$208,"&lt;&gt;")</f>
        <v>0</v>
      </c>
      <c r="AS7" s="415" t="s">
        <v>217</v>
      </c>
      <c r="AT7" s="454">
        <f t="shared" ref="AT7:AT40" si="0">J7+M7+P7+S7+V7+Y7+AB7+AE7+AH7+AK7+AN7+AQ7</f>
        <v>1119375</v>
      </c>
      <c r="AW7" s="751" t="s">
        <v>1829</v>
      </c>
      <c r="AX7" s="752"/>
      <c r="AY7" s="752"/>
      <c r="AZ7" s="752"/>
      <c r="BA7" s="752"/>
      <c r="BB7" s="752"/>
      <c r="BC7" s="752"/>
      <c r="BD7" s="752"/>
      <c r="BE7" s="752"/>
      <c r="BF7" s="752"/>
      <c r="BG7" s="752"/>
      <c r="BH7" s="752"/>
      <c r="BI7" s="752"/>
      <c r="BJ7" s="752"/>
      <c r="BK7" s="752"/>
      <c r="BL7" s="752"/>
      <c r="BM7" s="752"/>
      <c r="BN7" s="752"/>
      <c r="BO7" s="752"/>
      <c r="BP7" s="752"/>
      <c r="BQ7" s="752"/>
      <c r="BR7" s="752"/>
      <c r="BS7" s="752"/>
      <c r="BT7" s="752"/>
      <c r="BU7" s="752"/>
      <c r="BV7" s="752"/>
      <c r="BW7" s="752"/>
      <c r="BX7" s="752"/>
      <c r="BY7" s="752"/>
      <c r="BZ7" s="752"/>
      <c r="CA7" s="752"/>
      <c r="CB7" s="752"/>
      <c r="CC7" s="752"/>
      <c r="CD7" s="752"/>
      <c r="CE7" s="753"/>
      <c r="CK7" s="743"/>
      <c r="CL7" s="743"/>
      <c r="CM7" s="743"/>
      <c r="CN7" s="749"/>
    </row>
    <row r="8" spans="1:92" s="526" customFormat="1" ht="5.25" customHeight="1" x14ac:dyDescent="0.2">
      <c r="A8" s="521"/>
      <c r="B8" s="527"/>
      <c r="C8" s="527"/>
      <c r="D8" s="528"/>
      <c r="E8" s="528"/>
      <c r="F8" s="528"/>
      <c r="G8" s="529"/>
      <c r="H8" s="530"/>
      <c r="I8" s="531"/>
      <c r="J8" s="532"/>
      <c r="K8" s="524"/>
      <c r="L8" s="531"/>
      <c r="M8" s="532"/>
      <c r="N8" s="524"/>
      <c r="O8" s="531"/>
      <c r="P8" s="532"/>
      <c r="Q8" s="524"/>
      <c r="R8" s="531"/>
      <c r="S8" s="532"/>
      <c r="T8" s="524"/>
      <c r="U8" s="531"/>
      <c r="V8" s="532"/>
      <c r="W8" s="524"/>
      <c r="X8" s="531"/>
      <c r="Y8" s="532"/>
      <c r="Z8" s="524"/>
      <c r="AA8" s="531"/>
      <c r="AB8" s="532"/>
      <c r="AC8" s="524"/>
      <c r="AD8" s="531"/>
      <c r="AE8" s="532"/>
      <c r="AF8" s="524"/>
      <c r="AG8" s="531"/>
      <c r="AH8" s="532"/>
      <c r="AI8" s="524"/>
      <c r="AJ8" s="531"/>
      <c r="AK8" s="532"/>
      <c r="AL8" s="524"/>
      <c r="AM8" s="531"/>
      <c r="AN8" s="532"/>
      <c r="AO8" s="524"/>
      <c r="AP8" s="531"/>
      <c r="AQ8" s="532"/>
      <c r="AR8" s="525"/>
      <c r="AS8" s="522"/>
      <c r="AT8" s="523"/>
    </row>
    <row r="9" spans="1:92" ht="36.950000000000003" customHeight="1" x14ac:dyDescent="0.2">
      <c r="A9" s="416" t="s">
        <v>5</v>
      </c>
      <c r="B9" s="586" t="s">
        <v>410</v>
      </c>
      <c r="C9" s="587" t="s">
        <v>2287</v>
      </c>
      <c r="D9" s="587">
        <v>1</v>
      </c>
      <c r="E9" s="586" t="s">
        <v>2628</v>
      </c>
      <c r="F9" s="586"/>
      <c r="G9" s="588"/>
      <c r="H9" s="589"/>
      <c r="I9" s="590">
        <f ca="1">AW9</f>
        <v>200</v>
      </c>
      <c r="J9" s="591">
        <f>AX9</f>
        <v>65725</v>
      </c>
      <c r="K9" s="602"/>
      <c r="L9" s="590">
        <f ca="1">AZ9</f>
        <v>200</v>
      </c>
      <c r="M9" s="592">
        <f>BA9</f>
        <v>49200</v>
      </c>
      <c r="N9" s="602"/>
      <c r="O9" s="593">
        <f ca="1">BC9</f>
        <v>200</v>
      </c>
      <c r="P9" s="592">
        <f>BD9</f>
        <v>54700</v>
      </c>
      <c r="Q9" s="602"/>
      <c r="R9" s="593">
        <f ca="1">BF9</f>
        <v>200</v>
      </c>
      <c r="S9" s="592">
        <f>BG9</f>
        <v>45700</v>
      </c>
      <c r="T9" s="602"/>
      <c r="U9" s="593">
        <f ca="1">BI9</f>
        <v>200</v>
      </c>
      <c r="V9" s="592">
        <f>BJ9</f>
        <v>49200</v>
      </c>
      <c r="W9" s="602"/>
      <c r="X9" s="593">
        <f ca="1">BL9</f>
        <v>200</v>
      </c>
      <c r="Y9" s="592">
        <f>BM9</f>
        <v>45700</v>
      </c>
      <c r="Z9" s="654"/>
      <c r="AA9" s="593">
        <f ca="1">BO9</f>
        <v>0</v>
      </c>
      <c r="AB9" s="592">
        <f>BP9</f>
        <v>0</v>
      </c>
      <c r="AC9" s="602"/>
      <c r="AD9" s="593">
        <f ca="1">BR9</f>
        <v>0</v>
      </c>
      <c r="AE9" s="592">
        <f>BS9</f>
        <v>0</v>
      </c>
      <c r="AF9" s="602"/>
      <c r="AG9" s="593">
        <f ca="1">BU9</f>
        <v>0</v>
      </c>
      <c r="AH9" s="592">
        <f>BV9</f>
        <v>0</v>
      </c>
      <c r="AI9" s="602"/>
      <c r="AJ9" s="593">
        <f ca="1">BX9</f>
        <v>0</v>
      </c>
      <c r="AK9" s="592">
        <f>BY9</f>
        <v>0</v>
      </c>
      <c r="AL9" s="602"/>
      <c r="AM9" s="593">
        <f ca="1">CA9</f>
        <v>0</v>
      </c>
      <c r="AN9" s="592">
        <f>CB9</f>
        <v>0</v>
      </c>
      <c r="AO9" s="602"/>
      <c r="AP9" s="593">
        <f ca="1">CD9</f>
        <v>0</v>
      </c>
      <c r="AQ9" s="591">
        <f>CE9</f>
        <v>0</v>
      </c>
      <c r="AS9" s="613">
        <f t="shared" ref="AS9:AS40" ca="1" si="1">I9+L9+O9+R9+U9+X9+AA9+AD9+AG9+AJ9+AM9+AP9</f>
        <v>1200</v>
      </c>
      <c r="AT9" s="614">
        <f t="shared" si="0"/>
        <v>310225</v>
      </c>
      <c r="AW9" s="418">
        <f ca="1">SUMIFS(I$9:I$208,PlanningIDEnlaces,$C9,$H$9:$H$208,Lists!$A$16)</f>
        <v>200</v>
      </c>
      <c r="AX9" s="418">
        <f t="shared" ref="AX9:AX40" si="2">SUMIFS(J$9:J$208,PlanningIDEnlaces,$C9,$H$9:$H$208,"&lt;&gt;")</f>
        <v>65725</v>
      </c>
      <c r="AY9" s="418"/>
      <c r="AZ9" s="418">
        <f ca="1">SUMIFS(L$9:L$208,PlanningIDEnlaces,$C9,$H$9:$H$208,Lists!$A$16)</f>
        <v>200</v>
      </c>
      <c r="BA9" s="418">
        <f t="shared" ref="BA9:BA40" si="3">SUMIFS(M$9:M$208,PlanningIDEnlaces,$C9,$H$9:$H$208,"&lt;&gt;")</f>
        <v>49200</v>
      </c>
      <c r="BB9" s="418"/>
      <c r="BC9" s="418">
        <f ca="1">SUMIFS(O$9:O$208,PlanningIDEnlaces,$C9,$H$9:$H$208,Lists!$A$16)</f>
        <v>200</v>
      </c>
      <c r="BD9" s="418">
        <f t="shared" ref="BD9:BD40" si="4">SUMIFS(P$9:P$208,PlanningIDEnlaces,$C9,$H$9:$H$208,"&lt;&gt;")</f>
        <v>54700</v>
      </c>
      <c r="BE9" s="418"/>
      <c r="BF9" s="418">
        <f ca="1">SUMIFS(R$9:R$208,PlanningIDEnlaces,$C9,$H$9:$H$208,Lists!$A$16)</f>
        <v>200</v>
      </c>
      <c r="BG9" s="418">
        <f t="shared" ref="BG9:BG40" si="5">SUMIFS(S$9:S$208,PlanningIDEnlaces,$C9,$H$9:$H$208,"&lt;&gt;")</f>
        <v>45700</v>
      </c>
      <c r="BH9" s="418"/>
      <c r="BI9" s="418">
        <f ca="1">SUMIFS(U$9:U$208,PlanningIDEnlaces,$C9,$H$9:$H$208,Lists!$A$16)</f>
        <v>200</v>
      </c>
      <c r="BJ9" s="418">
        <f t="shared" ref="BJ9:BJ40" si="6">SUMIFS(V$9:V$208,PlanningIDEnlaces,$C9,$H$9:$H$208,"&lt;&gt;")</f>
        <v>49200</v>
      </c>
      <c r="BK9" s="418"/>
      <c r="BL9" s="418">
        <f ca="1">SUMIFS(X$9:X$208,PlanningIDEnlaces,$C9,$H$9:$H$208,Lists!$A$16)</f>
        <v>200</v>
      </c>
      <c r="BM9" s="418">
        <f t="shared" ref="BM9:BM40" si="7">SUMIFS(Y$9:Y$208,PlanningIDEnlaces,$C9,$H$9:$H$208,"&lt;&gt;")</f>
        <v>45700</v>
      </c>
      <c r="BN9" s="418"/>
      <c r="BO9" s="418">
        <f ca="1">SUMIFS(AA$9:AA$208,PlanningIDEnlaces,$C9,$H$9:$H$208,Lists!$A$16)</f>
        <v>0</v>
      </c>
      <c r="BP9" s="418">
        <f t="shared" ref="BP9:BP40" si="8">SUMIFS(AB$9:AB$208,PlanningIDEnlaces,$C9,$H$9:$H$208,"&lt;&gt;")</f>
        <v>0</v>
      </c>
      <c r="BQ9" s="418"/>
      <c r="BR9" s="418">
        <f ca="1">SUMIFS(AD$9:AD$208,PlanningIDEnlaces,$C9,$H$9:$H$208,Lists!$A$16)</f>
        <v>0</v>
      </c>
      <c r="BS9" s="418">
        <f t="shared" ref="BS9:BS40" si="9">SUMIFS(AE$9:AE$208,PlanningIDEnlaces,$C9,$H$9:$H$208,"&lt;&gt;")</f>
        <v>0</v>
      </c>
      <c r="BT9" s="418"/>
      <c r="BU9" s="418">
        <f ca="1">SUMIFS(AG$9:AG$208,PlanningIDEnlaces,$C9,$H$9:$H$208,Lists!$A$16)</f>
        <v>0</v>
      </c>
      <c r="BV9" s="418">
        <f t="shared" ref="BV9:BV40" si="10">SUMIFS(AH$9:AH$208,PlanningIDEnlaces,$C9,$H$9:$H$208,"&lt;&gt;")</f>
        <v>0</v>
      </c>
      <c r="BW9" s="418"/>
      <c r="BX9" s="418">
        <f ca="1">SUMIFS(AJ$9:AJ$208,PlanningIDEnlaces,$C9,$H$9:$H$208,Lists!$A$16)</f>
        <v>0</v>
      </c>
      <c r="BY9" s="418">
        <f t="shared" ref="BY9:BY40" si="11">SUMIFS(AK$9:AK$208,PlanningIDEnlaces,$C9,$H$9:$H$208,"&lt;&gt;")</f>
        <v>0</v>
      </c>
      <c r="BZ9" s="418"/>
      <c r="CA9" s="418">
        <f ca="1">SUMIFS(AM$9:AM$208,PlanningIDEnlaces,$C9,$H$9:$H$208,Lists!$A$16)</f>
        <v>0</v>
      </c>
      <c r="CB9" s="418">
        <f t="shared" ref="CB9:CB40" si="12">SUMIFS(AN$9:AN$208,PlanningIDEnlaces,$C9,$H$9:$H$208,"&lt;&gt;")</f>
        <v>0</v>
      </c>
      <c r="CC9" s="418"/>
      <c r="CD9" s="418">
        <f ca="1">SUMIFS(AP$9:AP$208,PlanningIDEnlaces,$C9,$H$9:$H$208,Lists!$A$16)</f>
        <v>0</v>
      </c>
      <c r="CE9" s="418">
        <f t="shared" ref="CE9:CE40" si="13">SUMIFS(AQ$9:AQ$208,PlanningIDEnlaces,$C9,$H$9:$H$208,"&lt;&gt;")</f>
        <v>0</v>
      </c>
      <c r="CG9" s="418" t="str">
        <f ca="1">IFERROR(INDEX(Lists!$F$5:$F$49,MATCH(Planning!C9,Lists!$G$5:$G$49,0),1),"")</f>
        <v>[Pr68] # PLHIV that initiated ARV with CD4 count &lt;200 Target</v>
      </c>
      <c r="CI9" s="418" t="str">
        <f ca="1">IF(C9=0,""," ["&amp;INDEX(Lists!$H$5:$H$49,MATCH(C9,Lists!$G$5:$G$49,0),1)&amp;"]")</f>
        <v xml:space="preserve"> [2. Inverse]</v>
      </c>
      <c r="CK9" s="533">
        <f>COUNTA(B9:B208)</f>
        <v>12</v>
      </c>
      <c r="CL9" s="533">
        <f>COUNTA(C9:C208)</f>
        <v>12</v>
      </c>
      <c r="CM9" s="533">
        <f>COUNTA(E9:E208)</f>
        <v>12</v>
      </c>
      <c r="CN9" s="533">
        <f>IF(AND(CK9=CL9,CL9=CM9),1,0)</f>
        <v>1</v>
      </c>
    </row>
    <row r="10" spans="1:92" ht="36.950000000000003" customHeight="1" x14ac:dyDescent="0.2">
      <c r="A10" s="416" t="s">
        <v>6</v>
      </c>
      <c r="B10" s="594" t="s">
        <v>2747</v>
      </c>
      <c r="C10" s="595" t="s">
        <v>2287</v>
      </c>
      <c r="D10" s="595">
        <v>1.2</v>
      </c>
      <c r="E10" s="594" t="s">
        <v>2749</v>
      </c>
      <c r="F10" s="594" t="s">
        <v>2697</v>
      </c>
      <c r="G10" s="596" t="s">
        <v>1359</v>
      </c>
      <c r="H10" s="597" t="s">
        <v>1433</v>
      </c>
      <c r="I10" s="598">
        <v>200</v>
      </c>
      <c r="J10" s="599">
        <v>45000</v>
      </c>
      <c r="K10" s="419"/>
      <c r="L10" s="598">
        <v>200</v>
      </c>
      <c r="M10" s="600">
        <v>35000</v>
      </c>
      <c r="N10" s="419"/>
      <c r="O10" s="601">
        <v>200</v>
      </c>
      <c r="P10" s="600">
        <v>45000</v>
      </c>
      <c r="Q10" s="419"/>
      <c r="R10" s="601">
        <v>200</v>
      </c>
      <c r="S10" s="600">
        <v>45000</v>
      </c>
      <c r="T10" s="419"/>
      <c r="U10" s="601">
        <v>200</v>
      </c>
      <c r="V10" s="600">
        <v>35000</v>
      </c>
      <c r="W10" s="419"/>
      <c r="X10" s="601">
        <v>200</v>
      </c>
      <c r="Y10" s="600">
        <v>45000</v>
      </c>
      <c r="Z10" s="655"/>
      <c r="AA10" s="601">
        <v>0</v>
      </c>
      <c r="AB10" s="600">
        <v>0</v>
      </c>
      <c r="AC10" s="419"/>
      <c r="AD10" s="601">
        <v>0</v>
      </c>
      <c r="AE10" s="600">
        <v>0</v>
      </c>
      <c r="AF10" s="419"/>
      <c r="AG10" s="601">
        <v>0</v>
      </c>
      <c r="AH10" s="600">
        <v>0</v>
      </c>
      <c r="AI10" s="419"/>
      <c r="AJ10" s="601">
        <v>0</v>
      </c>
      <c r="AK10" s="600">
        <v>0</v>
      </c>
      <c r="AL10" s="419"/>
      <c r="AM10" s="601">
        <v>0</v>
      </c>
      <c r="AN10" s="600">
        <v>0</v>
      </c>
      <c r="AO10" s="419"/>
      <c r="AP10" s="601">
        <v>0</v>
      </c>
      <c r="AQ10" s="599">
        <v>0</v>
      </c>
      <c r="AR10" s="420"/>
      <c r="AS10" s="613">
        <f t="shared" si="1"/>
        <v>1200</v>
      </c>
      <c r="AT10" s="614">
        <f t="shared" si="0"/>
        <v>250000</v>
      </c>
      <c r="AW10" s="418">
        <f ca="1">SUMIFS(I$9:I$208,PlanningIDEnlaces,$C10,$H$9:$H$208,Lists!$A$16)</f>
        <v>200</v>
      </c>
      <c r="AX10" s="418">
        <f t="shared" si="2"/>
        <v>65725</v>
      </c>
      <c r="AY10" s="418"/>
      <c r="AZ10" s="418">
        <f ca="1">SUMIFS(L$9:L$208,PlanningIDEnlaces,$C10,$H$9:$H$208,Lists!$A$16)</f>
        <v>200</v>
      </c>
      <c r="BA10" s="418">
        <f t="shared" si="3"/>
        <v>49200</v>
      </c>
      <c r="BB10" s="418"/>
      <c r="BC10" s="418">
        <f ca="1">SUMIFS(O$9:O$208,PlanningIDEnlaces,$C10,$H$9:$H$208,Lists!$A$16)</f>
        <v>200</v>
      </c>
      <c r="BD10" s="418">
        <f t="shared" si="4"/>
        <v>54700</v>
      </c>
      <c r="BE10" s="418"/>
      <c r="BF10" s="418">
        <f ca="1">SUMIFS(R$9:R$208,PlanningIDEnlaces,$C10,$H$9:$H$208,Lists!$A$16)</f>
        <v>200</v>
      </c>
      <c r="BG10" s="418">
        <f t="shared" si="5"/>
        <v>45700</v>
      </c>
      <c r="BH10" s="418"/>
      <c r="BI10" s="418">
        <f ca="1">SUMIFS(U$9:U$208,PlanningIDEnlaces,$C10,$H$9:$H$208,Lists!$A$16)</f>
        <v>200</v>
      </c>
      <c r="BJ10" s="418">
        <f t="shared" si="6"/>
        <v>49200</v>
      </c>
      <c r="BK10" s="418"/>
      <c r="BL10" s="418">
        <f ca="1">SUMIFS(X$9:X$208,PlanningIDEnlaces,$C10,$H$9:$H$208,Lists!$A$16)</f>
        <v>200</v>
      </c>
      <c r="BM10" s="418">
        <f t="shared" si="7"/>
        <v>45700</v>
      </c>
      <c r="BN10" s="418"/>
      <c r="BO10" s="418">
        <f ca="1">SUMIFS(AA$9:AA$208,PlanningIDEnlaces,$C10,$H$9:$H$208,Lists!$A$16)</f>
        <v>0</v>
      </c>
      <c r="BP10" s="418">
        <f t="shared" si="8"/>
        <v>0</v>
      </c>
      <c r="BQ10" s="418"/>
      <c r="BR10" s="418">
        <f ca="1">SUMIFS(AD$9:AD$208,PlanningIDEnlaces,$C10,$H$9:$H$208,Lists!$A$16)</f>
        <v>0</v>
      </c>
      <c r="BS10" s="418">
        <f t="shared" si="9"/>
        <v>0</v>
      </c>
      <c r="BT10" s="418"/>
      <c r="BU10" s="418">
        <f ca="1">SUMIFS(AG$9:AG$208,PlanningIDEnlaces,$C10,$H$9:$H$208,Lists!$A$16)</f>
        <v>0</v>
      </c>
      <c r="BV10" s="418">
        <f t="shared" si="10"/>
        <v>0</v>
      </c>
      <c r="BW10" s="418"/>
      <c r="BX10" s="418">
        <f ca="1">SUMIFS(AJ$9:AJ$208,PlanningIDEnlaces,$C10,$H$9:$H$208,Lists!$A$16)</f>
        <v>0</v>
      </c>
      <c r="BY10" s="418">
        <f t="shared" si="11"/>
        <v>0</v>
      </c>
      <c r="BZ10" s="418"/>
      <c r="CA10" s="418">
        <f ca="1">SUMIFS(AM$9:AM$208,PlanningIDEnlaces,$C10,$H$9:$H$208,Lists!$A$16)</f>
        <v>0</v>
      </c>
      <c r="CB10" s="418">
        <f t="shared" si="12"/>
        <v>0</v>
      </c>
      <c r="CC10" s="418"/>
      <c r="CD10" s="418">
        <f ca="1">SUMIFS(AP$9:AP$208,PlanningIDEnlaces,$C10,$H$9:$H$208,Lists!$A$16)</f>
        <v>0</v>
      </c>
      <c r="CE10" s="418">
        <f t="shared" si="13"/>
        <v>0</v>
      </c>
      <c r="CG10" s="418" t="str">
        <f ca="1">IFERROR(INDEX(Lists!$F$5:$F$49,MATCH(Planning!C10,Lists!$G$5:$G$49,0),1),"")</f>
        <v>[Pr68] # PLHIV that initiated ARV with CD4 count &lt;200 Target</v>
      </c>
      <c r="CI10" s="418" t="str">
        <f ca="1">IF(C10=0,""," ["&amp;INDEX(Lists!$H$5:$H$49,MATCH(C10,Lists!$G$5:$G$49,0),1)&amp;"]")</f>
        <v xml:space="preserve"> [2. Inverse]</v>
      </c>
    </row>
    <row r="11" spans="1:92" ht="36.950000000000003" customHeight="1" x14ac:dyDescent="0.2">
      <c r="A11" s="416" t="s">
        <v>7</v>
      </c>
      <c r="B11" s="428" t="s">
        <v>2748</v>
      </c>
      <c r="C11" s="429" t="s">
        <v>2287</v>
      </c>
      <c r="D11" s="429">
        <v>1.3</v>
      </c>
      <c r="E11" s="428" t="s">
        <v>2750</v>
      </c>
      <c r="F11" s="428" t="s">
        <v>2751</v>
      </c>
      <c r="G11" s="430" t="s">
        <v>1898</v>
      </c>
      <c r="H11" s="431" t="s">
        <v>1432</v>
      </c>
      <c r="I11" s="432">
        <v>25</v>
      </c>
      <c r="J11" s="433">
        <v>700</v>
      </c>
      <c r="K11" s="419"/>
      <c r="L11" s="432">
        <v>25</v>
      </c>
      <c r="M11" s="433">
        <v>700</v>
      </c>
      <c r="N11" s="419"/>
      <c r="O11" s="432">
        <v>25</v>
      </c>
      <c r="P11" s="433">
        <v>700</v>
      </c>
      <c r="Q11" s="419"/>
      <c r="R11" s="432">
        <v>25</v>
      </c>
      <c r="S11" s="433">
        <v>700</v>
      </c>
      <c r="T11" s="419"/>
      <c r="U11" s="432">
        <v>25</v>
      </c>
      <c r="V11" s="433">
        <v>700</v>
      </c>
      <c r="W11" s="419"/>
      <c r="X11" s="432">
        <v>25</v>
      </c>
      <c r="Y11" s="433">
        <v>700</v>
      </c>
      <c r="Z11" s="656"/>
      <c r="AA11" s="435">
        <v>0</v>
      </c>
      <c r="AB11" s="434">
        <v>0</v>
      </c>
      <c r="AC11" s="419"/>
      <c r="AD11" s="435">
        <v>0</v>
      </c>
      <c r="AE11" s="434">
        <v>0</v>
      </c>
      <c r="AF11" s="419"/>
      <c r="AG11" s="435">
        <v>0</v>
      </c>
      <c r="AH11" s="434">
        <v>0</v>
      </c>
      <c r="AI11" s="419"/>
      <c r="AJ11" s="435">
        <v>0</v>
      </c>
      <c r="AK11" s="434">
        <v>0</v>
      </c>
      <c r="AL11" s="419"/>
      <c r="AM11" s="435">
        <v>0</v>
      </c>
      <c r="AN11" s="434">
        <v>0</v>
      </c>
      <c r="AO11" s="419"/>
      <c r="AP11" s="435">
        <v>0</v>
      </c>
      <c r="AQ11" s="433">
        <v>0</v>
      </c>
      <c r="AR11" s="420"/>
      <c r="AS11" s="613">
        <f t="shared" si="1"/>
        <v>150</v>
      </c>
      <c r="AT11" s="614">
        <f t="shared" si="0"/>
        <v>4200</v>
      </c>
      <c r="AW11" s="418">
        <f ca="1">SUMIFS(I$9:I$208,PlanningIDEnlaces,$C11,$H$9:$H$208,Lists!$A$16)</f>
        <v>200</v>
      </c>
      <c r="AX11" s="418">
        <f t="shared" si="2"/>
        <v>65725</v>
      </c>
      <c r="AY11" s="418"/>
      <c r="AZ11" s="418">
        <f ca="1">SUMIFS(L$9:L$208,PlanningIDEnlaces,$C11,$H$9:$H$208,Lists!$A$16)</f>
        <v>200</v>
      </c>
      <c r="BA11" s="418">
        <f t="shared" si="3"/>
        <v>49200</v>
      </c>
      <c r="BB11" s="418"/>
      <c r="BC11" s="418">
        <f ca="1">SUMIFS(O$9:O$208,PlanningIDEnlaces,$C11,$H$9:$H$208,Lists!$A$16)</f>
        <v>200</v>
      </c>
      <c r="BD11" s="418">
        <f t="shared" si="4"/>
        <v>54700</v>
      </c>
      <c r="BE11" s="418"/>
      <c r="BF11" s="418">
        <f ca="1">SUMIFS(R$9:R$208,PlanningIDEnlaces,$C11,$H$9:$H$208,Lists!$A$16)</f>
        <v>200</v>
      </c>
      <c r="BG11" s="418">
        <f t="shared" si="5"/>
        <v>45700</v>
      </c>
      <c r="BH11" s="418"/>
      <c r="BI11" s="418">
        <f ca="1">SUMIFS(U$9:U$208,PlanningIDEnlaces,$C11,$H$9:$H$208,Lists!$A$16)</f>
        <v>200</v>
      </c>
      <c r="BJ11" s="418">
        <f t="shared" si="6"/>
        <v>49200</v>
      </c>
      <c r="BK11" s="418"/>
      <c r="BL11" s="418">
        <f ca="1">SUMIFS(X$9:X$208,PlanningIDEnlaces,$C11,$H$9:$H$208,Lists!$A$16)</f>
        <v>200</v>
      </c>
      <c r="BM11" s="418">
        <f t="shared" si="7"/>
        <v>45700</v>
      </c>
      <c r="BN11" s="418"/>
      <c r="BO11" s="418">
        <f ca="1">SUMIFS(AA$9:AA$208,PlanningIDEnlaces,$C11,$H$9:$H$208,Lists!$A$16)</f>
        <v>0</v>
      </c>
      <c r="BP11" s="418">
        <f t="shared" si="8"/>
        <v>0</v>
      </c>
      <c r="BQ11" s="418"/>
      <c r="BR11" s="418">
        <f ca="1">SUMIFS(AD$9:AD$208,PlanningIDEnlaces,$C11,$H$9:$H$208,Lists!$A$16)</f>
        <v>0</v>
      </c>
      <c r="BS11" s="418">
        <f t="shared" si="9"/>
        <v>0</v>
      </c>
      <c r="BT11" s="418"/>
      <c r="BU11" s="418">
        <f ca="1">SUMIFS(AG$9:AG$208,PlanningIDEnlaces,$C11,$H$9:$H$208,Lists!$A$16)</f>
        <v>0</v>
      </c>
      <c r="BV11" s="418">
        <f t="shared" si="10"/>
        <v>0</v>
      </c>
      <c r="BW11" s="418"/>
      <c r="BX11" s="418">
        <f ca="1">SUMIFS(AJ$9:AJ$208,PlanningIDEnlaces,$C11,$H$9:$H$208,Lists!$A$16)</f>
        <v>0</v>
      </c>
      <c r="BY11" s="418">
        <f t="shared" si="11"/>
        <v>0</v>
      </c>
      <c r="BZ11" s="418"/>
      <c r="CA11" s="418">
        <f ca="1">SUMIFS(AM$9:AM$208,PlanningIDEnlaces,$C11,$H$9:$H$208,Lists!$A$16)</f>
        <v>0</v>
      </c>
      <c r="CB11" s="418">
        <f t="shared" si="12"/>
        <v>0</v>
      </c>
      <c r="CC11" s="418"/>
      <c r="CD11" s="418">
        <f ca="1">SUMIFS(AP$9:AP$208,PlanningIDEnlaces,$C11,$H$9:$H$208,Lists!$A$16)</f>
        <v>0</v>
      </c>
      <c r="CE11" s="418">
        <f t="shared" si="13"/>
        <v>0</v>
      </c>
      <c r="CG11" s="418" t="str">
        <f ca="1">IFERROR(INDEX(Lists!$F$5:$F$49,MATCH(Planning!C11,Lists!$G$5:$G$49,0),1),"")</f>
        <v>[Pr68] # PLHIV that initiated ARV with CD4 count &lt;200 Target</v>
      </c>
      <c r="CI11" s="418" t="str">
        <f ca="1">IF(C11=0,""," ["&amp;INDEX(Lists!$H$5:$H$49,MATCH(C11,Lists!$G$5:$G$49,0),1)&amp;"]")</f>
        <v xml:space="preserve"> [2. Inverse]</v>
      </c>
    </row>
    <row r="12" spans="1:92" ht="36.950000000000003" customHeight="1" x14ac:dyDescent="0.2">
      <c r="A12" s="416" t="s">
        <v>8</v>
      </c>
      <c r="B12" s="428" t="s">
        <v>2748</v>
      </c>
      <c r="C12" s="429" t="s">
        <v>2287</v>
      </c>
      <c r="D12" s="429">
        <v>1.4</v>
      </c>
      <c r="E12" s="428" t="s">
        <v>2752</v>
      </c>
      <c r="F12" s="428" t="s">
        <v>2698</v>
      </c>
      <c r="G12" s="430" t="s">
        <v>1899</v>
      </c>
      <c r="H12" s="431" t="s">
        <v>1432</v>
      </c>
      <c r="I12" s="432">
        <v>89</v>
      </c>
      <c r="J12" s="433">
        <v>20025</v>
      </c>
      <c r="K12" s="419"/>
      <c r="L12" s="432">
        <v>60</v>
      </c>
      <c r="M12" s="434">
        <v>13500</v>
      </c>
      <c r="N12" s="419"/>
      <c r="O12" s="435">
        <v>40</v>
      </c>
      <c r="P12" s="434">
        <v>9000</v>
      </c>
      <c r="Q12" s="419"/>
      <c r="R12" s="435">
        <v>0</v>
      </c>
      <c r="S12" s="434">
        <v>0</v>
      </c>
      <c r="T12" s="419"/>
      <c r="U12" s="435">
        <v>60</v>
      </c>
      <c r="V12" s="434">
        <v>13500</v>
      </c>
      <c r="W12" s="419"/>
      <c r="X12" s="435">
        <v>0</v>
      </c>
      <c r="Y12" s="434">
        <v>0</v>
      </c>
      <c r="Z12" s="656"/>
      <c r="AA12" s="435">
        <v>0</v>
      </c>
      <c r="AB12" s="434">
        <v>0</v>
      </c>
      <c r="AC12" s="419"/>
      <c r="AD12" s="435">
        <v>0</v>
      </c>
      <c r="AE12" s="434">
        <v>0</v>
      </c>
      <c r="AF12" s="419"/>
      <c r="AG12" s="435">
        <v>0</v>
      </c>
      <c r="AH12" s="434">
        <v>0</v>
      </c>
      <c r="AI12" s="419"/>
      <c r="AJ12" s="435">
        <v>0</v>
      </c>
      <c r="AK12" s="434">
        <v>0</v>
      </c>
      <c r="AL12" s="419"/>
      <c r="AM12" s="435">
        <v>0</v>
      </c>
      <c r="AN12" s="434">
        <v>0</v>
      </c>
      <c r="AO12" s="419"/>
      <c r="AP12" s="435">
        <v>0</v>
      </c>
      <c r="AQ12" s="433">
        <v>0</v>
      </c>
      <c r="AR12" s="420"/>
      <c r="AS12" s="613">
        <f t="shared" si="1"/>
        <v>249</v>
      </c>
      <c r="AT12" s="614">
        <f t="shared" si="0"/>
        <v>56025</v>
      </c>
      <c r="AW12" s="418">
        <f ca="1">SUMIFS(I$9:I$208,PlanningIDEnlaces,$C12,$H$9:$H$208,Lists!$A$16)</f>
        <v>200</v>
      </c>
      <c r="AX12" s="418">
        <f t="shared" si="2"/>
        <v>65725</v>
      </c>
      <c r="AY12" s="418"/>
      <c r="AZ12" s="418">
        <f ca="1">SUMIFS(L$9:L$208,PlanningIDEnlaces,$C12,$H$9:$H$208,Lists!$A$16)</f>
        <v>200</v>
      </c>
      <c r="BA12" s="418">
        <f t="shared" si="3"/>
        <v>49200</v>
      </c>
      <c r="BB12" s="418"/>
      <c r="BC12" s="418">
        <f ca="1">SUMIFS(O$9:O$208,PlanningIDEnlaces,$C12,$H$9:$H$208,Lists!$A$16)</f>
        <v>200</v>
      </c>
      <c r="BD12" s="418">
        <f t="shared" si="4"/>
        <v>54700</v>
      </c>
      <c r="BE12" s="418"/>
      <c r="BF12" s="418">
        <f ca="1">SUMIFS(R$9:R$208,PlanningIDEnlaces,$C12,$H$9:$H$208,Lists!$A$16)</f>
        <v>200</v>
      </c>
      <c r="BG12" s="418">
        <f t="shared" si="5"/>
        <v>45700</v>
      </c>
      <c r="BH12" s="418"/>
      <c r="BI12" s="418">
        <f ca="1">SUMIFS(U$9:U$208,PlanningIDEnlaces,$C12,$H$9:$H$208,Lists!$A$16)</f>
        <v>200</v>
      </c>
      <c r="BJ12" s="418">
        <f t="shared" si="6"/>
        <v>49200</v>
      </c>
      <c r="BK12" s="418"/>
      <c r="BL12" s="418">
        <f ca="1">SUMIFS(X$9:X$208,PlanningIDEnlaces,$C12,$H$9:$H$208,Lists!$A$16)</f>
        <v>200</v>
      </c>
      <c r="BM12" s="418">
        <f t="shared" si="7"/>
        <v>45700</v>
      </c>
      <c r="BN12" s="418"/>
      <c r="BO12" s="418">
        <f ca="1">SUMIFS(AA$9:AA$208,PlanningIDEnlaces,$C12,$H$9:$H$208,Lists!$A$16)</f>
        <v>0</v>
      </c>
      <c r="BP12" s="418">
        <f t="shared" si="8"/>
        <v>0</v>
      </c>
      <c r="BQ12" s="418"/>
      <c r="BR12" s="418">
        <f ca="1">SUMIFS(AD$9:AD$208,PlanningIDEnlaces,$C12,$H$9:$H$208,Lists!$A$16)</f>
        <v>0</v>
      </c>
      <c r="BS12" s="418">
        <f t="shared" si="9"/>
        <v>0</v>
      </c>
      <c r="BT12" s="418"/>
      <c r="BU12" s="418">
        <f ca="1">SUMIFS(AG$9:AG$208,PlanningIDEnlaces,$C12,$H$9:$H$208,Lists!$A$16)</f>
        <v>0</v>
      </c>
      <c r="BV12" s="418">
        <f t="shared" si="10"/>
        <v>0</v>
      </c>
      <c r="BW12" s="418"/>
      <c r="BX12" s="418">
        <f ca="1">SUMIFS(AJ$9:AJ$208,PlanningIDEnlaces,$C12,$H$9:$H$208,Lists!$A$16)</f>
        <v>0</v>
      </c>
      <c r="BY12" s="418">
        <f t="shared" si="11"/>
        <v>0</v>
      </c>
      <c r="BZ12" s="418"/>
      <c r="CA12" s="418">
        <f ca="1">SUMIFS(AM$9:AM$208,PlanningIDEnlaces,$C12,$H$9:$H$208,Lists!$A$16)</f>
        <v>0</v>
      </c>
      <c r="CB12" s="418">
        <f t="shared" si="12"/>
        <v>0</v>
      </c>
      <c r="CC12" s="418"/>
      <c r="CD12" s="418">
        <f ca="1">SUMIFS(AP$9:AP$208,PlanningIDEnlaces,$C12,$H$9:$H$208,Lists!$A$16)</f>
        <v>0</v>
      </c>
      <c r="CE12" s="418">
        <f t="shared" si="13"/>
        <v>0</v>
      </c>
      <c r="CG12" s="418" t="str">
        <f ca="1">IFERROR(INDEX(Lists!$F$5:$F$49,MATCH(Planning!C12,Lists!$G$5:$G$49,0),1),"")</f>
        <v>[Pr68] # PLHIV that initiated ARV with CD4 count &lt;200 Target</v>
      </c>
      <c r="CI12" s="418" t="str">
        <f ca="1">IF(C12=0,""," ["&amp;INDEX(Lists!$H$5:$H$49,MATCH(C12,Lists!$G$5:$G$49,0),1)&amp;"]")</f>
        <v xml:space="preserve"> [2. Inverse]</v>
      </c>
    </row>
    <row r="13" spans="1:92" ht="36.950000000000003" customHeight="1" x14ac:dyDescent="0.2">
      <c r="A13" s="416" t="s">
        <v>9</v>
      </c>
      <c r="B13" s="586" t="s">
        <v>410</v>
      </c>
      <c r="C13" s="587" t="s">
        <v>2295</v>
      </c>
      <c r="D13" s="587">
        <v>2</v>
      </c>
      <c r="E13" s="586" t="s">
        <v>2629</v>
      </c>
      <c r="F13" s="586"/>
      <c r="G13" s="588"/>
      <c r="H13" s="589"/>
      <c r="I13" s="590">
        <f ca="1">AW13</f>
        <v>124</v>
      </c>
      <c r="J13" s="591">
        <f>AX13</f>
        <v>27900</v>
      </c>
      <c r="K13" s="603"/>
      <c r="L13" s="590">
        <f ca="1">AZ13</f>
        <v>124</v>
      </c>
      <c r="M13" s="592">
        <f>BA13</f>
        <v>27900</v>
      </c>
      <c r="N13" s="603"/>
      <c r="O13" s="593">
        <f ca="1">BC13</f>
        <v>124</v>
      </c>
      <c r="P13" s="592">
        <f>BD13</f>
        <v>27900</v>
      </c>
      <c r="Q13" s="603"/>
      <c r="R13" s="593">
        <f ca="1">BF13</f>
        <v>124</v>
      </c>
      <c r="S13" s="592">
        <f>BG13</f>
        <v>27900</v>
      </c>
      <c r="T13" s="603"/>
      <c r="U13" s="593">
        <f ca="1">BI13</f>
        <v>124</v>
      </c>
      <c r="V13" s="592">
        <f>BJ13</f>
        <v>27900</v>
      </c>
      <c r="W13" s="603"/>
      <c r="X13" s="593">
        <f ca="1">BL13</f>
        <v>124</v>
      </c>
      <c r="Y13" s="592">
        <f>BM13</f>
        <v>27900</v>
      </c>
      <c r="Z13" s="657"/>
      <c r="AA13" s="593">
        <f ca="1">BO13</f>
        <v>0</v>
      </c>
      <c r="AB13" s="592">
        <f>BP13</f>
        <v>0</v>
      </c>
      <c r="AC13" s="603"/>
      <c r="AD13" s="593">
        <f ca="1">BR13</f>
        <v>0</v>
      </c>
      <c r="AE13" s="592">
        <f>BS13</f>
        <v>0</v>
      </c>
      <c r="AF13" s="603"/>
      <c r="AG13" s="593">
        <f ca="1">BU13</f>
        <v>0</v>
      </c>
      <c r="AH13" s="592">
        <f>BV13</f>
        <v>0</v>
      </c>
      <c r="AI13" s="603"/>
      <c r="AJ13" s="593">
        <f ca="1">BX13</f>
        <v>0</v>
      </c>
      <c r="AK13" s="592">
        <f>BY13</f>
        <v>0</v>
      </c>
      <c r="AL13" s="603"/>
      <c r="AM13" s="593">
        <f ca="1">CA13</f>
        <v>0</v>
      </c>
      <c r="AN13" s="592">
        <f>CB13</f>
        <v>0</v>
      </c>
      <c r="AO13" s="603"/>
      <c r="AP13" s="593">
        <f ca="1">CD13</f>
        <v>0</v>
      </c>
      <c r="AQ13" s="591">
        <f>CE13</f>
        <v>0</v>
      </c>
      <c r="AR13" s="604"/>
      <c r="AS13" s="613">
        <f t="shared" ca="1" si="1"/>
        <v>744</v>
      </c>
      <c r="AT13" s="614">
        <f t="shared" si="0"/>
        <v>167400</v>
      </c>
      <c r="AW13" s="418">
        <f ca="1">SUMIFS(I$9:I$208,PlanningIDEnlaces,$C13,$H$9:$H$208,Lists!$A$16)</f>
        <v>124</v>
      </c>
      <c r="AX13" s="418">
        <f t="shared" si="2"/>
        <v>27900</v>
      </c>
      <c r="AY13" s="418"/>
      <c r="AZ13" s="418">
        <f ca="1">SUMIFS(L$9:L$208,PlanningIDEnlaces,$C13,$H$9:$H$208,Lists!$A$16)</f>
        <v>124</v>
      </c>
      <c r="BA13" s="418">
        <f t="shared" si="3"/>
        <v>27900</v>
      </c>
      <c r="BB13" s="418"/>
      <c r="BC13" s="418">
        <f ca="1">SUMIFS(O$9:O$208,PlanningIDEnlaces,$C13,$H$9:$H$208,Lists!$A$16)</f>
        <v>124</v>
      </c>
      <c r="BD13" s="418">
        <f t="shared" si="4"/>
        <v>27900</v>
      </c>
      <c r="BE13" s="418"/>
      <c r="BF13" s="418">
        <f ca="1">SUMIFS(R$9:R$208,PlanningIDEnlaces,$C13,$H$9:$H$208,Lists!$A$16)</f>
        <v>124</v>
      </c>
      <c r="BG13" s="418">
        <f t="shared" si="5"/>
        <v>27900</v>
      </c>
      <c r="BH13" s="418"/>
      <c r="BI13" s="418">
        <f ca="1">SUMIFS(U$9:U$208,PlanningIDEnlaces,$C13,$H$9:$H$208,Lists!$A$16)</f>
        <v>124</v>
      </c>
      <c r="BJ13" s="418">
        <f t="shared" si="6"/>
        <v>27900</v>
      </c>
      <c r="BK13" s="418"/>
      <c r="BL13" s="418">
        <f ca="1">SUMIFS(X$9:X$208,PlanningIDEnlaces,$C13,$H$9:$H$208,Lists!$A$16)</f>
        <v>124</v>
      </c>
      <c r="BM13" s="418">
        <f t="shared" si="7"/>
        <v>27900</v>
      </c>
      <c r="BN13" s="418"/>
      <c r="BO13" s="418">
        <f ca="1">SUMIFS(AA$9:AA$208,PlanningIDEnlaces,$C13,$H$9:$H$208,Lists!$A$16)</f>
        <v>0</v>
      </c>
      <c r="BP13" s="418">
        <f t="shared" si="8"/>
        <v>0</v>
      </c>
      <c r="BQ13" s="418"/>
      <c r="BR13" s="418">
        <f ca="1">SUMIFS(AD$9:AD$208,PlanningIDEnlaces,$C13,$H$9:$H$208,Lists!$A$16)</f>
        <v>0</v>
      </c>
      <c r="BS13" s="418">
        <f t="shared" si="9"/>
        <v>0</v>
      </c>
      <c r="BT13" s="418"/>
      <c r="BU13" s="418">
        <f ca="1">SUMIFS(AG$9:AG$208,PlanningIDEnlaces,$C13,$H$9:$H$208,Lists!$A$16)</f>
        <v>0</v>
      </c>
      <c r="BV13" s="418">
        <f t="shared" si="10"/>
        <v>0</v>
      </c>
      <c r="BW13" s="418"/>
      <c r="BX13" s="418">
        <f ca="1">SUMIFS(AJ$9:AJ$208,PlanningIDEnlaces,$C13,$H$9:$H$208,Lists!$A$16)</f>
        <v>0</v>
      </c>
      <c r="BY13" s="418">
        <f t="shared" si="11"/>
        <v>0</v>
      </c>
      <c r="BZ13" s="418"/>
      <c r="CA13" s="418">
        <f ca="1">SUMIFS(AM$9:AM$208,PlanningIDEnlaces,$C13,$H$9:$H$208,Lists!$A$16)</f>
        <v>0</v>
      </c>
      <c r="CB13" s="418">
        <f t="shared" si="12"/>
        <v>0</v>
      </c>
      <c r="CC13" s="418"/>
      <c r="CD13" s="418">
        <f ca="1">SUMIFS(AP$9:AP$208,PlanningIDEnlaces,$C13,$H$9:$H$208,Lists!$A$16)</f>
        <v>0</v>
      </c>
      <c r="CE13" s="418">
        <f t="shared" si="13"/>
        <v>0</v>
      </c>
      <c r="CG13" s="418" t="str">
        <f ca="1">IFERROR(INDEX(Lists!$F$5:$F$49,MATCH(Planning!C13,Lists!$G$5:$G$49,0),1),"")</f>
        <v>[Pr72] # new HIV+ enrolled in care services Target</v>
      </c>
      <c r="CI13" s="418" t="str">
        <f ca="1">IF(C13=0,""," ["&amp;INDEX(Lists!$H$5:$H$49,MATCH(C13,Lists!$G$5:$G$49,0),1)&amp;"]")</f>
        <v xml:space="preserve"> [3. Non-Cumulative]</v>
      </c>
    </row>
    <row r="14" spans="1:92" ht="36.950000000000003" customHeight="1" x14ac:dyDescent="0.2">
      <c r="A14" s="416" t="s">
        <v>10</v>
      </c>
      <c r="B14" s="594" t="s">
        <v>2747</v>
      </c>
      <c r="C14" s="595" t="s">
        <v>2295</v>
      </c>
      <c r="D14" s="595">
        <v>2.1</v>
      </c>
      <c r="E14" s="594" t="s">
        <v>2753</v>
      </c>
      <c r="F14" s="594" t="s">
        <v>2700</v>
      </c>
      <c r="G14" s="596" t="s">
        <v>1359</v>
      </c>
      <c r="H14" s="597" t="s">
        <v>1433</v>
      </c>
      <c r="I14" s="598">
        <v>124</v>
      </c>
      <c r="J14" s="599">
        <v>27900</v>
      </c>
      <c r="K14" s="421"/>
      <c r="L14" s="598">
        <v>124</v>
      </c>
      <c r="M14" s="600">
        <v>27900</v>
      </c>
      <c r="N14" s="419"/>
      <c r="O14" s="601">
        <v>124</v>
      </c>
      <c r="P14" s="600">
        <v>27900</v>
      </c>
      <c r="Q14" s="419"/>
      <c r="R14" s="601">
        <v>124</v>
      </c>
      <c r="S14" s="600">
        <v>27900</v>
      </c>
      <c r="T14" s="419"/>
      <c r="U14" s="601">
        <v>124</v>
      </c>
      <c r="V14" s="600">
        <v>27900</v>
      </c>
      <c r="W14" s="419"/>
      <c r="X14" s="601">
        <v>124</v>
      </c>
      <c r="Y14" s="600">
        <v>27900</v>
      </c>
      <c r="Z14" s="655"/>
      <c r="AA14" s="601">
        <v>0</v>
      </c>
      <c r="AB14" s="600">
        <v>0</v>
      </c>
      <c r="AC14" s="419"/>
      <c r="AD14" s="601">
        <v>0</v>
      </c>
      <c r="AE14" s="600">
        <v>0</v>
      </c>
      <c r="AF14" s="419"/>
      <c r="AG14" s="601">
        <v>0</v>
      </c>
      <c r="AH14" s="600">
        <v>0</v>
      </c>
      <c r="AI14" s="419"/>
      <c r="AJ14" s="601">
        <v>0</v>
      </c>
      <c r="AK14" s="600">
        <v>0</v>
      </c>
      <c r="AL14" s="419"/>
      <c r="AM14" s="601">
        <v>0</v>
      </c>
      <c r="AN14" s="600">
        <v>0</v>
      </c>
      <c r="AO14" s="419"/>
      <c r="AP14" s="601">
        <v>0</v>
      </c>
      <c r="AQ14" s="599">
        <v>0</v>
      </c>
      <c r="AR14" s="420"/>
      <c r="AS14" s="613">
        <f t="shared" si="1"/>
        <v>744</v>
      </c>
      <c r="AT14" s="614">
        <f t="shared" si="0"/>
        <v>167400</v>
      </c>
      <c r="AW14" s="418">
        <f ca="1">SUMIFS(I$9:I$208,PlanningIDEnlaces,$C14,$H$9:$H$208,Lists!$A$16)</f>
        <v>124</v>
      </c>
      <c r="AX14" s="418">
        <f t="shared" si="2"/>
        <v>27900</v>
      </c>
      <c r="AY14" s="418"/>
      <c r="AZ14" s="418">
        <f ca="1">SUMIFS(L$9:L$208,PlanningIDEnlaces,$C14,$H$9:$H$208,Lists!$A$16)</f>
        <v>124</v>
      </c>
      <c r="BA14" s="418">
        <f t="shared" si="3"/>
        <v>27900</v>
      </c>
      <c r="BB14" s="418"/>
      <c r="BC14" s="418">
        <f ca="1">SUMIFS(O$9:O$208,PlanningIDEnlaces,$C14,$H$9:$H$208,Lists!$A$16)</f>
        <v>124</v>
      </c>
      <c r="BD14" s="418">
        <f t="shared" si="4"/>
        <v>27900</v>
      </c>
      <c r="BE14" s="418"/>
      <c r="BF14" s="418">
        <f ca="1">SUMIFS(R$9:R$208,PlanningIDEnlaces,$C14,$H$9:$H$208,Lists!$A$16)</f>
        <v>124</v>
      </c>
      <c r="BG14" s="418">
        <f t="shared" si="5"/>
        <v>27900</v>
      </c>
      <c r="BH14" s="418"/>
      <c r="BI14" s="418">
        <f ca="1">SUMIFS(U$9:U$208,PlanningIDEnlaces,$C14,$H$9:$H$208,Lists!$A$16)</f>
        <v>124</v>
      </c>
      <c r="BJ14" s="418">
        <f t="shared" si="6"/>
        <v>27900</v>
      </c>
      <c r="BK14" s="418"/>
      <c r="BL14" s="418">
        <f ca="1">SUMIFS(X$9:X$208,PlanningIDEnlaces,$C14,$H$9:$H$208,Lists!$A$16)</f>
        <v>124</v>
      </c>
      <c r="BM14" s="418">
        <f t="shared" si="7"/>
        <v>27900</v>
      </c>
      <c r="BN14" s="418"/>
      <c r="BO14" s="418">
        <f ca="1">SUMIFS(AA$9:AA$208,PlanningIDEnlaces,$C14,$H$9:$H$208,Lists!$A$16)</f>
        <v>0</v>
      </c>
      <c r="BP14" s="418">
        <f t="shared" si="8"/>
        <v>0</v>
      </c>
      <c r="BQ14" s="418"/>
      <c r="BR14" s="418">
        <f ca="1">SUMIFS(AD$9:AD$208,PlanningIDEnlaces,$C14,$H$9:$H$208,Lists!$A$16)</f>
        <v>0</v>
      </c>
      <c r="BS14" s="418">
        <f t="shared" si="9"/>
        <v>0</v>
      </c>
      <c r="BT14" s="418"/>
      <c r="BU14" s="418">
        <f ca="1">SUMIFS(AG$9:AG$208,PlanningIDEnlaces,$C14,$H$9:$H$208,Lists!$A$16)</f>
        <v>0</v>
      </c>
      <c r="BV14" s="418">
        <f t="shared" si="10"/>
        <v>0</v>
      </c>
      <c r="BW14" s="418"/>
      <c r="BX14" s="418">
        <f ca="1">SUMIFS(AJ$9:AJ$208,PlanningIDEnlaces,$C14,$H$9:$H$208,Lists!$A$16)</f>
        <v>0</v>
      </c>
      <c r="BY14" s="418">
        <f t="shared" si="11"/>
        <v>0</v>
      </c>
      <c r="BZ14" s="418"/>
      <c r="CA14" s="418">
        <f ca="1">SUMIFS(AM$9:AM$208,PlanningIDEnlaces,$C14,$H$9:$H$208,Lists!$A$16)</f>
        <v>0</v>
      </c>
      <c r="CB14" s="418">
        <f t="shared" si="12"/>
        <v>0</v>
      </c>
      <c r="CC14" s="418"/>
      <c r="CD14" s="418">
        <f ca="1">SUMIFS(AP$9:AP$208,PlanningIDEnlaces,$C14,$H$9:$H$208,Lists!$A$16)</f>
        <v>0</v>
      </c>
      <c r="CE14" s="418">
        <f t="shared" si="13"/>
        <v>0</v>
      </c>
      <c r="CG14" s="418" t="str">
        <f ca="1">IFERROR(INDEX(Lists!$F$5:$F$49,MATCH(Planning!C14,Lists!$G$5:$G$49,0),1),"")</f>
        <v>[Pr72] # new HIV+ enrolled in care services Target</v>
      </c>
      <c r="CI14" s="418" t="str">
        <f ca="1">IF(C14=0,""," ["&amp;INDEX(Lists!$H$5:$H$49,MATCH(C14,Lists!$G$5:$G$49,0),1)&amp;"]")</f>
        <v xml:space="preserve"> [3. Non-Cumulative]</v>
      </c>
    </row>
    <row r="15" spans="1:92" ht="36.950000000000003" customHeight="1" x14ac:dyDescent="0.2">
      <c r="A15" s="416" t="s">
        <v>11</v>
      </c>
      <c r="B15" s="586" t="s">
        <v>410</v>
      </c>
      <c r="C15" s="587" t="s">
        <v>2299</v>
      </c>
      <c r="D15" s="587">
        <v>3</v>
      </c>
      <c r="E15" s="586" t="s">
        <v>2695</v>
      </c>
      <c r="F15" s="586"/>
      <c r="G15" s="588"/>
      <c r="H15" s="589"/>
      <c r="I15" s="590">
        <f ca="1">AW15</f>
        <v>250</v>
      </c>
      <c r="J15" s="591">
        <f>AX15</f>
        <v>56250</v>
      </c>
      <c r="K15" s="605"/>
      <c r="L15" s="590">
        <f ca="1">AZ15</f>
        <v>300</v>
      </c>
      <c r="M15" s="592">
        <f>BA15</f>
        <v>67500</v>
      </c>
      <c r="N15" s="603"/>
      <c r="O15" s="593">
        <f ca="1">BC15</f>
        <v>400</v>
      </c>
      <c r="P15" s="592">
        <f>BD15</f>
        <v>90000</v>
      </c>
      <c r="Q15" s="603"/>
      <c r="R15" s="593">
        <f ca="1">BF15</f>
        <v>250</v>
      </c>
      <c r="S15" s="592">
        <f>BG15</f>
        <v>56250</v>
      </c>
      <c r="T15" s="603"/>
      <c r="U15" s="593">
        <f ca="1">BI15</f>
        <v>300</v>
      </c>
      <c r="V15" s="592">
        <f>BJ15</f>
        <v>67500</v>
      </c>
      <c r="W15" s="603"/>
      <c r="X15" s="593">
        <f ca="1">BL15</f>
        <v>250</v>
      </c>
      <c r="Y15" s="592">
        <f>BM15</f>
        <v>56250</v>
      </c>
      <c r="Z15" s="657"/>
      <c r="AA15" s="593">
        <f ca="1">BO15</f>
        <v>0</v>
      </c>
      <c r="AB15" s="592">
        <f>BP15</f>
        <v>0</v>
      </c>
      <c r="AC15" s="603"/>
      <c r="AD15" s="593">
        <f ca="1">BR15</f>
        <v>0</v>
      </c>
      <c r="AE15" s="592">
        <f>BS15</f>
        <v>0</v>
      </c>
      <c r="AF15" s="603"/>
      <c r="AG15" s="593">
        <f ca="1">BU15</f>
        <v>0</v>
      </c>
      <c r="AH15" s="592">
        <f>BV15</f>
        <v>0</v>
      </c>
      <c r="AI15" s="603"/>
      <c r="AJ15" s="593">
        <f ca="1">BX15</f>
        <v>0</v>
      </c>
      <c r="AK15" s="592">
        <f>BY15</f>
        <v>0</v>
      </c>
      <c r="AL15" s="603"/>
      <c r="AM15" s="593">
        <f ca="1">CA15</f>
        <v>0</v>
      </c>
      <c r="AN15" s="592">
        <f>CB15</f>
        <v>0</v>
      </c>
      <c r="AO15" s="603"/>
      <c r="AP15" s="593">
        <f ca="1">CD15</f>
        <v>0</v>
      </c>
      <c r="AQ15" s="591">
        <f>CE15</f>
        <v>0</v>
      </c>
      <c r="AR15" s="604"/>
      <c r="AS15" s="613">
        <f t="shared" ca="1" si="1"/>
        <v>1750</v>
      </c>
      <c r="AT15" s="614">
        <f t="shared" si="0"/>
        <v>393750</v>
      </c>
      <c r="AW15" s="418">
        <f ca="1">SUMIFS(I$9:I$208,PlanningIDEnlaces,$C15,$H$9:$H$208,Lists!$A$16)</f>
        <v>250</v>
      </c>
      <c r="AX15" s="418">
        <f t="shared" si="2"/>
        <v>56250</v>
      </c>
      <c r="AY15" s="418"/>
      <c r="AZ15" s="418">
        <f ca="1">SUMIFS(L$9:L$208,PlanningIDEnlaces,$C15,$H$9:$H$208,Lists!$A$16)</f>
        <v>300</v>
      </c>
      <c r="BA15" s="418">
        <f t="shared" si="3"/>
        <v>67500</v>
      </c>
      <c r="BB15" s="418"/>
      <c r="BC15" s="418">
        <f ca="1">SUMIFS(O$9:O$208,PlanningIDEnlaces,$C15,$H$9:$H$208,Lists!$A$16)</f>
        <v>400</v>
      </c>
      <c r="BD15" s="418">
        <f t="shared" si="4"/>
        <v>90000</v>
      </c>
      <c r="BE15" s="418"/>
      <c r="BF15" s="418">
        <f ca="1">SUMIFS(R$9:R$208,PlanningIDEnlaces,$C15,$H$9:$H$208,Lists!$A$16)</f>
        <v>250</v>
      </c>
      <c r="BG15" s="418">
        <f t="shared" si="5"/>
        <v>56250</v>
      </c>
      <c r="BH15" s="418"/>
      <c r="BI15" s="418">
        <f ca="1">SUMIFS(U$9:U$208,PlanningIDEnlaces,$C15,$H$9:$H$208,Lists!$A$16)</f>
        <v>300</v>
      </c>
      <c r="BJ15" s="418">
        <f t="shared" si="6"/>
        <v>67500</v>
      </c>
      <c r="BK15" s="418"/>
      <c r="BL15" s="418">
        <f ca="1">SUMIFS(X$9:X$208,PlanningIDEnlaces,$C15,$H$9:$H$208,Lists!$A$16)</f>
        <v>250</v>
      </c>
      <c r="BM15" s="418">
        <f t="shared" si="7"/>
        <v>56250</v>
      </c>
      <c r="BN15" s="418"/>
      <c r="BO15" s="418">
        <f ca="1">SUMIFS(AA$9:AA$208,PlanningIDEnlaces,$C15,$H$9:$H$208,Lists!$A$16)</f>
        <v>0</v>
      </c>
      <c r="BP15" s="418">
        <f t="shared" si="8"/>
        <v>0</v>
      </c>
      <c r="BQ15" s="418"/>
      <c r="BR15" s="418">
        <f ca="1">SUMIFS(AD$9:AD$208,PlanningIDEnlaces,$C15,$H$9:$H$208,Lists!$A$16)</f>
        <v>0</v>
      </c>
      <c r="BS15" s="418">
        <f t="shared" si="9"/>
        <v>0</v>
      </c>
      <c r="BT15" s="418"/>
      <c r="BU15" s="418">
        <f ca="1">SUMIFS(AG$9:AG$208,PlanningIDEnlaces,$C15,$H$9:$H$208,Lists!$A$16)</f>
        <v>0</v>
      </c>
      <c r="BV15" s="418">
        <f t="shared" si="10"/>
        <v>0</v>
      </c>
      <c r="BW15" s="418"/>
      <c r="BX15" s="418">
        <f ca="1">SUMIFS(AJ$9:AJ$208,PlanningIDEnlaces,$C15,$H$9:$H$208,Lists!$A$16)</f>
        <v>0</v>
      </c>
      <c r="BY15" s="418">
        <f t="shared" si="11"/>
        <v>0</v>
      </c>
      <c r="BZ15" s="418"/>
      <c r="CA15" s="418">
        <f ca="1">SUMIFS(AM$9:AM$208,PlanningIDEnlaces,$C15,$H$9:$H$208,Lists!$A$16)</f>
        <v>0</v>
      </c>
      <c r="CB15" s="418">
        <f t="shared" si="12"/>
        <v>0</v>
      </c>
      <c r="CC15" s="418"/>
      <c r="CD15" s="418">
        <f ca="1">SUMIFS(AP$9:AP$208,PlanningIDEnlaces,$C15,$H$9:$H$208,Lists!$A$16)</f>
        <v>0</v>
      </c>
      <c r="CE15" s="418">
        <f t="shared" si="13"/>
        <v>0</v>
      </c>
      <c r="CG15" s="418" t="str">
        <f ca="1">IFERROR(INDEX(Lists!$F$5:$F$49,MATCH(Planning!C15,Lists!$G$5:$G$49,0),1),"")</f>
        <v>[Pr74] # aged 10-24 yrs reached by HIV life skills ed. in school  Target</v>
      </c>
      <c r="CI15" s="418" t="str">
        <f ca="1">IF(C15=0,""," ["&amp;INDEX(Lists!$H$5:$H$49,MATCH(C15,Lists!$G$5:$G$49,0),1)&amp;"]")</f>
        <v xml:space="preserve"> [1. Standard]</v>
      </c>
    </row>
    <row r="16" spans="1:92" ht="36.950000000000003" customHeight="1" x14ac:dyDescent="0.2">
      <c r="A16" s="416" t="s">
        <v>12</v>
      </c>
      <c r="B16" s="594" t="s">
        <v>2747</v>
      </c>
      <c r="C16" s="595" t="s">
        <v>2299</v>
      </c>
      <c r="D16" s="595">
        <v>3.1</v>
      </c>
      <c r="E16" s="594" t="s">
        <v>2754</v>
      </c>
      <c r="F16" s="594" t="s">
        <v>2699</v>
      </c>
      <c r="G16" s="596" t="s">
        <v>1360</v>
      </c>
      <c r="H16" s="597" t="s">
        <v>1433</v>
      </c>
      <c r="I16" s="598">
        <v>250</v>
      </c>
      <c r="J16" s="599">
        <v>56250</v>
      </c>
      <c r="K16" s="421"/>
      <c r="L16" s="598">
        <v>300</v>
      </c>
      <c r="M16" s="600">
        <v>67500</v>
      </c>
      <c r="N16" s="419"/>
      <c r="O16" s="601">
        <v>400</v>
      </c>
      <c r="P16" s="600">
        <v>90000</v>
      </c>
      <c r="Q16" s="419"/>
      <c r="R16" s="601">
        <v>250</v>
      </c>
      <c r="S16" s="600">
        <v>56250</v>
      </c>
      <c r="T16" s="419"/>
      <c r="U16" s="601">
        <v>300</v>
      </c>
      <c r="V16" s="600">
        <v>67500</v>
      </c>
      <c r="W16" s="419"/>
      <c r="X16" s="601">
        <v>250</v>
      </c>
      <c r="Y16" s="600">
        <v>56250</v>
      </c>
      <c r="Z16" s="655"/>
      <c r="AA16" s="601">
        <v>0</v>
      </c>
      <c r="AB16" s="600">
        <v>0</v>
      </c>
      <c r="AC16" s="419"/>
      <c r="AD16" s="601">
        <v>0</v>
      </c>
      <c r="AE16" s="600">
        <v>0</v>
      </c>
      <c r="AF16" s="419"/>
      <c r="AG16" s="601">
        <v>0</v>
      </c>
      <c r="AH16" s="600">
        <v>0</v>
      </c>
      <c r="AI16" s="419"/>
      <c r="AJ16" s="601">
        <v>0</v>
      </c>
      <c r="AK16" s="600">
        <v>0</v>
      </c>
      <c r="AL16" s="419"/>
      <c r="AM16" s="601">
        <v>0</v>
      </c>
      <c r="AN16" s="600">
        <v>0</v>
      </c>
      <c r="AO16" s="419"/>
      <c r="AP16" s="601">
        <v>0</v>
      </c>
      <c r="AQ16" s="599">
        <v>0</v>
      </c>
      <c r="AR16" s="420"/>
      <c r="AS16" s="613">
        <f t="shared" si="1"/>
        <v>1750</v>
      </c>
      <c r="AT16" s="614">
        <f t="shared" si="0"/>
        <v>393750</v>
      </c>
      <c r="AW16" s="418">
        <f ca="1">SUMIFS(I$9:I$208,PlanningIDEnlaces,$C16,$H$9:$H$208,Lists!$A$16)</f>
        <v>250</v>
      </c>
      <c r="AX16" s="418">
        <f t="shared" si="2"/>
        <v>56250</v>
      </c>
      <c r="AY16" s="418"/>
      <c r="AZ16" s="418">
        <f ca="1">SUMIFS(L$9:L$208,PlanningIDEnlaces,$C16,$H$9:$H$208,Lists!$A$16)</f>
        <v>300</v>
      </c>
      <c r="BA16" s="418">
        <f t="shared" si="3"/>
        <v>67500</v>
      </c>
      <c r="BB16" s="418"/>
      <c r="BC16" s="418">
        <f ca="1">SUMIFS(O$9:O$208,PlanningIDEnlaces,$C16,$H$9:$H$208,Lists!$A$16)</f>
        <v>400</v>
      </c>
      <c r="BD16" s="418">
        <f t="shared" si="4"/>
        <v>90000</v>
      </c>
      <c r="BE16" s="418"/>
      <c r="BF16" s="418">
        <f ca="1">SUMIFS(R$9:R$208,PlanningIDEnlaces,$C16,$H$9:$H$208,Lists!$A$16)</f>
        <v>250</v>
      </c>
      <c r="BG16" s="418">
        <f t="shared" si="5"/>
        <v>56250</v>
      </c>
      <c r="BH16" s="418"/>
      <c r="BI16" s="418">
        <f ca="1">SUMIFS(U$9:U$208,PlanningIDEnlaces,$C16,$H$9:$H$208,Lists!$A$16)</f>
        <v>300</v>
      </c>
      <c r="BJ16" s="418">
        <f t="shared" si="6"/>
        <v>67500</v>
      </c>
      <c r="BK16" s="418"/>
      <c r="BL16" s="418">
        <f ca="1">SUMIFS(X$9:X$208,PlanningIDEnlaces,$C16,$H$9:$H$208,Lists!$A$16)</f>
        <v>250</v>
      </c>
      <c r="BM16" s="418">
        <f t="shared" si="7"/>
        <v>56250</v>
      </c>
      <c r="BN16" s="418"/>
      <c r="BO16" s="418">
        <f ca="1">SUMIFS(AA$9:AA$208,PlanningIDEnlaces,$C16,$H$9:$H$208,Lists!$A$16)</f>
        <v>0</v>
      </c>
      <c r="BP16" s="418">
        <f t="shared" si="8"/>
        <v>0</v>
      </c>
      <c r="BQ16" s="418"/>
      <c r="BR16" s="418">
        <f ca="1">SUMIFS(AD$9:AD$208,PlanningIDEnlaces,$C16,$H$9:$H$208,Lists!$A$16)</f>
        <v>0</v>
      </c>
      <c r="BS16" s="418">
        <f t="shared" si="9"/>
        <v>0</v>
      </c>
      <c r="BT16" s="418"/>
      <c r="BU16" s="418">
        <f ca="1">SUMIFS(AG$9:AG$208,PlanningIDEnlaces,$C16,$H$9:$H$208,Lists!$A$16)</f>
        <v>0</v>
      </c>
      <c r="BV16" s="418">
        <f t="shared" si="10"/>
        <v>0</v>
      </c>
      <c r="BW16" s="418"/>
      <c r="BX16" s="418">
        <f ca="1">SUMIFS(AJ$9:AJ$208,PlanningIDEnlaces,$C16,$H$9:$H$208,Lists!$A$16)</f>
        <v>0</v>
      </c>
      <c r="BY16" s="418">
        <f t="shared" si="11"/>
        <v>0</v>
      </c>
      <c r="BZ16" s="418"/>
      <c r="CA16" s="418">
        <f ca="1">SUMIFS(AM$9:AM$208,PlanningIDEnlaces,$C16,$H$9:$H$208,Lists!$A$16)</f>
        <v>0</v>
      </c>
      <c r="CB16" s="418">
        <f t="shared" si="12"/>
        <v>0</v>
      </c>
      <c r="CC16" s="418"/>
      <c r="CD16" s="418">
        <f ca="1">SUMIFS(AP$9:AP$208,PlanningIDEnlaces,$C16,$H$9:$H$208,Lists!$A$16)</f>
        <v>0</v>
      </c>
      <c r="CE16" s="418">
        <f t="shared" si="13"/>
        <v>0</v>
      </c>
      <c r="CG16" s="418" t="str">
        <f ca="1">IFERROR(INDEX(Lists!$F$5:$F$49,MATCH(Planning!C16,Lists!$G$5:$G$49,0),1),"")</f>
        <v>[Pr74] # aged 10-24 yrs reached by HIV life skills ed. in school  Target</v>
      </c>
      <c r="CI16" s="418" t="str">
        <f ca="1">IF(C16=0,""," ["&amp;INDEX(Lists!$H$5:$H$49,MATCH(C16,Lists!$G$5:$G$49,0),1)&amp;"]")</f>
        <v xml:space="preserve"> [1. Standard]</v>
      </c>
    </row>
    <row r="17" spans="1:87" ht="36.950000000000003" customHeight="1" x14ac:dyDescent="0.2">
      <c r="A17" s="416" t="s">
        <v>13</v>
      </c>
      <c r="B17" s="586" t="s">
        <v>410</v>
      </c>
      <c r="C17" s="587" t="s">
        <v>221</v>
      </c>
      <c r="D17" s="587">
        <v>4</v>
      </c>
      <c r="E17" s="586" t="s">
        <v>2756</v>
      </c>
      <c r="F17" s="586"/>
      <c r="G17" s="588"/>
      <c r="H17" s="589"/>
      <c r="I17" s="590">
        <f ca="1">AW17</f>
        <v>0</v>
      </c>
      <c r="J17" s="591">
        <f>AX17</f>
        <v>0</v>
      </c>
      <c r="K17" s="605"/>
      <c r="L17" s="590">
        <f ca="1">AZ17</f>
        <v>0</v>
      </c>
      <c r="M17" s="592">
        <f>BA17</f>
        <v>4000</v>
      </c>
      <c r="N17" s="603"/>
      <c r="O17" s="593">
        <f ca="1">BC17</f>
        <v>250</v>
      </c>
      <c r="P17" s="592">
        <f>BD17</f>
        <v>33000</v>
      </c>
      <c r="Q17" s="603"/>
      <c r="R17" s="593">
        <f ca="1">BF17</f>
        <v>500</v>
      </c>
      <c r="S17" s="592">
        <f>BG17</f>
        <v>58000</v>
      </c>
      <c r="T17" s="603"/>
      <c r="U17" s="593">
        <f ca="1">BI17</f>
        <v>500</v>
      </c>
      <c r="V17" s="592">
        <f>BJ17</f>
        <v>62000</v>
      </c>
      <c r="W17" s="603"/>
      <c r="X17" s="593">
        <f ca="1">BL17</f>
        <v>750</v>
      </c>
      <c r="Y17" s="592">
        <f>BM17</f>
        <v>91000</v>
      </c>
      <c r="Z17" s="657"/>
      <c r="AA17" s="593">
        <f ca="1">BO17</f>
        <v>0</v>
      </c>
      <c r="AB17" s="592">
        <f>BP17</f>
        <v>0</v>
      </c>
      <c r="AC17" s="603"/>
      <c r="AD17" s="593">
        <f ca="1">BR17</f>
        <v>0</v>
      </c>
      <c r="AE17" s="592">
        <f>BS17</f>
        <v>0</v>
      </c>
      <c r="AF17" s="603"/>
      <c r="AG17" s="593">
        <f ca="1">BU17</f>
        <v>0</v>
      </c>
      <c r="AH17" s="592">
        <f>BV17</f>
        <v>0</v>
      </c>
      <c r="AI17" s="603"/>
      <c r="AJ17" s="593">
        <f ca="1">BX17</f>
        <v>0</v>
      </c>
      <c r="AK17" s="592">
        <f>BY17</f>
        <v>0</v>
      </c>
      <c r="AL17" s="603"/>
      <c r="AM17" s="593">
        <f ca="1">CA17</f>
        <v>0</v>
      </c>
      <c r="AN17" s="592">
        <f>CB17</f>
        <v>0</v>
      </c>
      <c r="AO17" s="603"/>
      <c r="AP17" s="593">
        <f ca="1">CD17</f>
        <v>0</v>
      </c>
      <c r="AQ17" s="591">
        <f>CE17</f>
        <v>0</v>
      </c>
      <c r="AR17" s="604"/>
      <c r="AS17" s="613">
        <f t="shared" ca="1" si="1"/>
        <v>2000</v>
      </c>
      <c r="AT17" s="614">
        <f t="shared" si="0"/>
        <v>248000</v>
      </c>
      <c r="AW17" s="418">
        <f ca="1">SUMIFS(I$9:I$208,PlanningIDEnlaces,$C17,$H$9:$H$208,Lists!$A$16)</f>
        <v>0</v>
      </c>
      <c r="AX17" s="418">
        <f t="shared" si="2"/>
        <v>0</v>
      </c>
      <c r="AY17" s="418"/>
      <c r="AZ17" s="418">
        <f ca="1">SUMIFS(L$9:L$208,PlanningIDEnlaces,$C17,$H$9:$H$208,Lists!$A$16)</f>
        <v>0</v>
      </c>
      <c r="BA17" s="418">
        <f t="shared" si="3"/>
        <v>4000</v>
      </c>
      <c r="BB17" s="418"/>
      <c r="BC17" s="418">
        <f ca="1">SUMIFS(O$9:O$208,PlanningIDEnlaces,$C17,$H$9:$H$208,Lists!$A$16)</f>
        <v>250</v>
      </c>
      <c r="BD17" s="418">
        <f t="shared" si="4"/>
        <v>33000</v>
      </c>
      <c r="BE17" s="418"/>
      <c r="BF17" s="418">
        <f ca="1">SUMIFS(R$9:R$208,PlanningIDEnlaces,$C17,$H$9:$H$208,Lists!$A$16)</f>
        <v>500</v>
      </c>
      <c r="BG17" s="418">
        <f t="shared" si="5"/>
        <v>58000</v>
      </c>
      <c r="BH17" s="418"/>
      <c r="BI17" s="418">
        <f ca="1">SUMIFS(U$9:U$208,PlanningIDEnlaces,$C17,$H$9:$H$208,Lists!$A$16)</f>
        <v>500</v>
      </c>
      <c r="BJ17" s="418">
        <f t="shared" si="6"/>
        <v>62000</v>
      </c>
      <c r="BK17" s="418"/>
      <c r="BL17" s="418">
        <f ca="1">SUMIFS(X$9:X$208,PlanningIDEnlaces,$C17,$H$9:$H$208,Lists!$A$16)</f>
        <v>750</v>
      </c>
      <c r="BM17" s="418">
        <f t="shared" si="7"/>
        <v>91000</v>
      </c>
      <c r="BN17" s="418"/>
      <c r="BO17" s="418">
        <f ca="1">SUMIFS(AA$9:AA$208,PlanningIDEnlaces,$C17,$H$9:$H$208,Lists!$A$16)</f>
        <v>0</v>
      </c>
      <c r="BP17" s="418">
        <f t="shared" si="8"/>
        <v>0</v>
      </c>
      <c r="BQ17" s="418"/>
      <c r="BR17" s="418">
        <f ca="1">SUMIFS(AD$9:AD$208,PlanningIDEnlaces,$C17,$H$9:$H$208,Lists!$A$16)</f>
        <v>0</v>
      </c>
      <c r="BS17" s="418">
        <f t="shared" si="9"/>
        <v>0</v>
      </c>
      <c r="BT17" s="418"/>
      <c r="BU17" s="418">
        <f ca="1">SUMIFS(AG$9:AG$208,PlanningIDEnlaces,$C17,$H$9:$H$208,Lists!$A$16)</f>
        <v>0</v>
      </c>
      <c r="BV17" s="418">
        <f t="shared" si="10"/>
        <v>0</v>
      </c>
      <c r="BW17" s="418"/>
      <c r="BX17" s="418">
        <f ca="1">SUMIFS(AJ$9:AJ$208,PlanningIDEnlaces,$C17,$H$9:$H$208,Lists!$A$16)</f>
        <v>0</v>
      </c>
      <c r="BY17" s="418">
        <f t="shared" si="11"/>
        <v>0</v>
      </c>
      <c r="BZ17" s="418"/>
      <c r="CA17" s="418">
        <f ca="1">SUMIFS(AM$9:AM$208,PlanningIDEnlaces,$C17,$H$9:$H$208,Lists!$A$16)</f>
        <v>0</v>
      </c>
      <c r="CB17" s="418">
        <f t="shared" si="12"/>
        <v>0</v>
      </c>
      <c r="CC17" s="418"/>
      <c r="CD17" s="418">
        <f ca="1">SUMIFS(AP$9:AP$208,PlanningIDEnlaces,$C17,$H$9:$H$208,Lists!$A$16)</f>
        <v>0</v>
      </c>
      <c r="CE17" s="418">
        <f t="shared" si="13"/>
        <v>0</v>
      </c>
      <c r="CG17" s="418" t="str">
        <f ca="1">IFERROR(INDEX(Lists!$F$5:$F$49,MATCH(Planning!C17,Lists!$G$5:$G$49,0),1),"")</f>
        <v>[OI01] # of new orphans and vulnerable children (0 - 17 yrs) benefiting from  services provided at OVC centers</v>
      </c>
      <c r="CI17" s="418" t="str">
        <f ca="1">IF(C17=0,""," ["&amp;INDEX(Lists!$H$5:$H$49,MATCH(C17,Lists!$G$5:$G$49,0),1)&amp;"]")</f>
        <v xml:space="preserve"> [1. Standard]</v>
      </c>
    </row>
    <row r="18" spans="1:87" ht="36.950000000000003" customHeight="1" x14ac:dyDescent="0.2">
      <c r="A18" s="416" t="s">
        <v>14</v>
      </c>
      <c r="B18" s="428" t="s">
        <v>2748</v>
      </c>
      <c r="C18" s="429" t="s">
        <v>221</v>
      </c>
      <c r="D18" s="429">
        <v>4.0999999999999996</v>
      </c>
      <c r="E18" s="428" t="s">
        <v>2757</v>
      </c>
      <c r="F18" s="428" t="s">
        <v>2758</v>
      </c>
      <c r="G18" s="430" t="s">
        <v>1357</v>
      </c>
      <c r="H18" s="431" t="s">
        <v>1432</v>
      </c>
      <c r="I18" s="432">
        <v>0</v>
      </c>
      <c r="J18" s="433">
        <v>0</v>
      </c>
      <c r="K18" s="421"/>
      <c r="L18" s="432">
        <v>1</v>
      </c>
      <c r="M18" s="434">
        <v>4000</v>
      </c>
      <c r="N18" s="419"/>
      <c r="O18" s="435">
        <v>1</v>
      </c>
      <c r="P18" s="434">
        <v>4000</v>
      </c>
      <c r="Q18" s="419"/>
      <c r="R18" s="435"/>
      <c r="S18" s="434">
        <v>0</v>
      </c>
      <c r="T18" s="419"/>
      <c r="U18" s="435">
        <v>1</v>
      </c>
      <c r="V18" s="434">
        <v>4000</v>
      </c>
      <c r="W18" s="419"/>
      <c r="X18" s="435">
        <v>1</v>
      </c>
      <c r="Y18" s="434">
        <v>4000</v>
      </c>
      <c r="Z18" s="656"/>
      <c r="AA18" s="435">
        <v>0</v>
      </c>
      <c r="AB18" s="434">
        <v>0</v>
      </c>
      <c r="AC18" s="419"/>
      <c r="AD18" s="435">
        <v>0</v>
      </c>
      <c r="AE18" s="434">
        <v>0</v>
      </c>
      <c r="AF18" s="419"/>
      <c r="AG18" s="435">
        <v>0</v>
      </c>
      <c r="AH18" s="434">
        <v>0</v>
      </c>
      <c r="AI18" s="419"/>
      <c r="AJ18" s="435">
        <v>0</v>
      </c>
      <c r="AK18" s="434">
        <v>0</v>
      </c>
      <c r="AL18" s="419"/>
      <c r="AM18" s="435">
        <v>0</v>
      </c>
      <c r="AN18" s="434">
        <v>0</v>
      </c>
      <c r="AO18" s="419"/>
      <c r="AP18" s="435">
        <v>0</v>
      </c>
      <c r="AQ18" s="433">
        <v>0</v>
      </c>
      <c r="AR18" s="420"/>
      <c r="AS18" s="613">
        <f t="shared" si="1"/>
        <v>4</v>
      </c>
      <c r="AT18" s="614">
        <f t="shared" si="0"/>
        <v>16000</v>
      </c>
      <c r="AW18" s="418">
        <f ca="1">SUMIFS(I$9:I$208,PlanningIDEnlaces,$C18,$H$9:$H$208,Lists!$A$16)</f>
        <v>0</v>
      </c>
      <c r="AX18" s="418">
        <f t="shared" si="2"/>
        <v>0</v>
      </c>
      <c r="AY18" s="418"/>
      <c r="AZ18" s="418">
        <f ca="1">SUMIFS(L$9:L$208,PlanningIDEnlaces,$C18,$H$9:$H$208,Lists!$A$16)</f>
        <v>0</v>
      </c>
      <c r="BA18" s="418">
        <f t="shared" si="3"/>
        <v>4000</v>
      </c>
      <c r="BB18" s="418"/>
      <c r="BC18" s="418">
        <f ca="1">SUMIFS(O$9:O$208,PlanningIDEnlaces,$C18,$H$9:$H$208,Lists!$A$16)</f>
        <v>250</v>
      </c>
      <c r="BD18" s="418">
        <f t="shared" si="4"/>
        <v>33000</v>
      </c>
      <c r="BE18" s="418"/>
      <c r="BF18" s="418">
        <f ca="1">SUMIFS(R$9:R$208,PlanningIDEnlaces,$C18,$H$9:$H$208,Lists!$A$16)</f>
        <v>500</v>
      </c>
      <c r="BG18" s="418">
        <f t="shared" si="5"/>
        <v>58000</v>
      </c>
      <c r="BH18" s="418"/>
      <c r="BI18" s="418">
        <f ca="1">SUMIFS(U$9:U$208,PlanningIDEnlaces,$C18,$H$9:$H$208,Lists!$A$16)</f>
        <v>500</v>
      </c>
      <c r="BJ18" s="418">
        <f t="shared" si="6"/>
        <v>62000</v>
      </c>
      <c r="BK18" s="418"/>
      <c r="BL18" s="418">
        <f ca="1">SUMIFS(X$9:X$208,PlanningIDEnlaces,$C18,$H$9:$H$208,Lists!$A$16)</f>
        <v>750</v>
      </c>
      <c r="BM18" s="418">
        <f t="shared" si="7"/>
        <v>91000</v>
      </c>
      <c r="BN18" s="418"/>
      <c r="BO18" s="418">
        <f ca="1">SUMIFS(AA$9:AA$208,PlanningIDEnlaces,$C18,$H$9:$H$208,Lists!$A$16)</f>
        <v>0</v>
      </c>
      <c r="BP18" s="418">
        <f t="shared" si="8"/>
        <v>0</v>
      </c>
      <c r="BQ18" s="418"/>
      <c r="BR18" s="418">
        <f ca="1">SUMIFS(AD$9:AD$208,PlanningIDEnlaces,$C18,$H$9:$H$208,Lists!$A$16)</f>
        <v>0</v>
      </c>
      <c r="BS18" s="418">
        <f t="shared" si="9"/>
        <v>0</v>
      </c>
      <c r="BT18" s="418"/>
      <c r="BU18" s="418">
        <f ca="1">SUMIFS(AG$9:AG$208,PlanningIDEnlaces,$C18,$H$9:$H$208,Lists!$A$16)</f>
        <v>0</v>
      </c>
      <c r="BV18" s="418">
        <f t="shared" si="10"/>
        <v>0</v>
      </c>
      <c r="BW18" s="418"/>
      <c r="BX18" s="418">
        <f ca="1">SUMIFS(AJ$9:AJ$208,PlanningIDEnlaces,$C18,$H$9:$H$208,Lists!$A$16)</f>
        <v>0</v>
      </c>
      <c r="BY18" s="418">
        <f t="shared" si="11"/>
        <v>0</v>
      </c>
      <c r="BZ18" s="418"/>
      <c r="CA18" s="418">
        <f ca="1">SUMIFS(AM$9:AM$208,PlanningIDEnlaces,$C18,$H$9:$H$208,Lists!$A$16)</f>
        <v>0</v>
      </c>
      <c r="CB18" s="418">
        <f t="shared" si="12"/>
        <v>0</v>
      </c>
      <c r="CC18" s="418"/>
      <c r="CD18" s="418">
        <f ca="1">SUMIFS(AP$9:AP$208,PlanningIDEnlaces,$C18,$H$9:$H$208,Lists!$A$16)</f>
        <v>0</v>
      </c>
      <c r="CE18" s="418">
        <f t="shared" si="13"/>
        <v>0</v>
      </c>
      <c r="CG18" s="418" t="str">
        <f ca="1">IFERROR(INDEX(Lists!$F$5:$F$49,MATCH(Planning!C18,Lists!$G$5:$G$49,0),1),"")</f>
        <v>[OI01] # of new orphans and vulnerable children (0 - 17 yrs) benefiting from  services provided at OVC centers</v>
      </c>
      <c r="CI18" s="418" t="str">
        <f ca="1">IF(C18=0,""," ["&amp;INDEX(Lists!$H$5:$H$49,MATCH(C18,Lists!$G$5:$G$49,0),1)&amp;"]")</f>
        <v xml:space="preserve"> [1. Standard]</v>
      </c>
    </row>
    <row r="19" spans="1:87" ht="36.950000000000003" customHeight="1" x14ac:dyDescent="0.2">
      <c r="A19" s="416" t="s">
        <v>15</v>
      </c>
      <c r="B19" s="594" t="s">
        <v>2747</v>
      </c>
      <c r="C19" s="595" t="s">
        <v>221</v>
      </c>
      <c r="D19" s="595">
        <v>4.2</v>
      </c>
      <c r="E19" s="594" t="s">
        <v>2759</v>
      </c>
      <c r="F19" s="594" t="s">
        <v>2760</v>
      </c>
      <c r="G19" s="596" t="s">
        <v>1359</v>
      </c>
      <c r="H19" s="597" t="s">
        <v>1433</v>
      </c>
      <c r="I19" s="598">
        <v>0</v>
      </c>
      <c r="J19" s="599">
        <v>0</v>
      </c>
      <c r="K19" s="421"/>
      <c r="L19" s="598">
        <v>0</v>
      </c>
      <c r="M19" s="600">
        <v>0</v>
      </c>
      <c r="N19" s="419"/>
      <c r="O19" s="601">
        <v>250</v>
      </c>
      <c r="P19" s="600">
        <v>25000</v>
      </c>
      <c r="Q19" s="419"/>
      <c r="R19" s="601">
        <v>500</v>
      </c>
      <c r="S19" s="600">
        <v>50000</v>
      </c>
      <c r="T19" s="419"/>
      <c r="U19" s="601">
        <v>500</v>
      </c>
      <c r="V19" s="600">
        <v>50000</v>
      </c>
      <c r="W19" s="419"/>
      <c r="X19" s="601">
        <v>750</v>
      </c>
      <c r="Y19" s="600">
        <v>75000</v>
      </c>
      <c r="Z19" s="655"/>
      <c r="AA19" s="601">
        <v>0</v>
      </c>
      <c r="AB19" s="600">
        <v>0</v>
      </c>
      <c r="AC19" s="419"/>
      <c r="AD19" s="601">
        <v>0</v>
      </c>
      <c r="AE19" s="600">
        <v>0</v>
      </c>
      <c r="AF19" s="419"/>
      <c r="AG19" s="601">
        <v>0</v>
      </c>
      <c r="AH19" s="600">
        <v>0</v>
      </c>
      <c r="AI19" s="419"/>
      <c r="AJ19" s="601">
        <v>0</v>
      </c>
      <c r="AK19" s="600">
        <v>0</v>
      </c>
      <c r="AL19" s="419"/>
      <c r="AM19" s="601">
        <v>0</v>
      </c>
      <c r="AN19" s="600">
        <v>0</v>
      </c>
      <c r="AO19" s="419"/>
      <c r="AP19" s="601">
        <v>0</v>
      </c>
      <c r="AQ19" s="599">
        <v>0</v>
      </c>
      <c r="AR19" s="420"/>
      <c r="AS19" s="613">
        <f t="shared" si="1"/>
        <v>2000</v>
      </c>
      <c r="AT19" s="614">
        <f t="shared" si="0"/>
        <v>200000</v>
      </c>
      <c r="AW19" s="418">
        <f ca="1">SUMIFS(I$9:I$208,PlanningIDEnlaces,$C19,$H$9:$H$208,Lists!$A$16)</f>
        <v>0</v>
      </c>
      <c r="AX19" s="418">
        <f t="shared" si="2"/>
        <v>0</v>
      </c>
      <c r="AY19" s="418"/>
      <c r="AZ19" s="418">
        <f ca="1">SUMIFS(L$9:L$208,PlanningIDEnlaces,$C19,$H$9:$H$208,Lists!$A$16)</f>
        <v>0</v>
      </c>
      <c r="BA19" s="418">
        <f t="shared" si="3"/>
        <v>4000</v>
      </c>
      <c r="BB19" s="418"/>
      <c r="BC19" s="418">
        <f ca="1">SUMIFS(O$9:O$208,PlanningIDEnlaces,$C19,$H$9:$H$208,Lists!$A$16)</f>
        <v>250</v>
      </c>
      <c r="BD19" s="418">
        <f t="shared" si="4"/>
        <v>33000</v>
      </c>
      <c r="BE19" s="418"/>
      <c r="BF19" s="418">
        <f ca="1">SUMIFS(R$9:R$208,PlanningIDEnlaces,$C19,$H$9:$H$208,Lists!$A$16)</f>
        <v>500</v>
      </c>
      <c r="BG19" s="418">
        <f t="shared" si="5"/>
        <v>58000</v>
      </c>
      <c r="BH19" s="418"/>
      <c r="BI19" s="418">
        <f ca="1">SUMIFS(U$9:U$208,PlanningIDEnlaces,$C19,$H$9:$H$208,Lists!$A$16)</f>
        <v>500</v>
      </c>
      <c r="BJ19" s="418">
        <f t="shared" si="6"/>
        <v>62000</v>
      </c>
      <c r="BK19" s="418"/>
      <c r="BL19" s="418">
        <f ca="1">SUMIFS(X$9:X$208,PlanningIDEnlaces,$C19,$H$9:$H$208,Lists!$A$16)</f>
        <v>750</v>
      </c>
      <c r="BM19" s="418">
        <f t="shared" si="7"/>
        <v>91000</v>
      </c>
      <c r="BN19" s="418"/>
      <c r="BO19" s="418">
        <f ca="1">SUMIFS(AA$9:AA$208,PlanningIDEnlaces,$C19,$H$9:$H$208,Lists!$A$16)</f>
        <v>0</v>
      </c>
      <c r="BP19" s="418">
        <f t="shared" si="8"/>
        <v>0</v>
      </c>
      <c r="BQ19" s="418"/>
      <c r="BR19" s="418">
        <f ca="1">SUMIFS(AD$9:AD$208,PlanningIDEnlaces,$C19,$H$9:$H$208,Lists!$A$16)</f>
        <v>0</v>
      </c>
      <c r="BS19" s="418">
        <f t="shared" si="9"/>
        <v>0</v>
      </c>
      <c r="BT19" s="418"/>
      <c r="BU19" s="418">
        <f ca="1">SUMIFS(AG$9:AG$208,PlanningIDEnlaces,$C19,$H$9:$H$208,Lists!$A$16)</f>
        <v>0</v>
      </c>
      <c r="BV19" s="418">
        <f t="shared" si="10"/>
        <v>0</v>
      </c>
      <c r="BW19" s="418"/>
      <c r="BX19" s="418">
        <f ca="1">SUMIFS(AJ$9:AJ$208,PlanningIDEnlaces,$C19,$H$9:$H$208,Lists!$A$16)</f>
        <v>0</v>
      </c>
      <c r="BY19" s="418">
        <f t="shared" si="11"/>
        <v>0</v>
      </c>
      <c r="BZ19" s="418"/>
      <c r="CA19" s="418">
        <f ca="1">SUMIFS(AM$9:AM$208,PlanningIDEnlaces,$C19,$H$9:$H$208,Lists!$A$16)</f>
        <v>0</v>
      </c>
      <c r="CB19" s="418">
        <f t="shared" si="12"/>
        <v>0</v>
      </c>
      <c r="CC19" s="418"/>
      <c r="CD19" s="418">
        <f ca="1">SUMIFS(AP$9:AP$208,PlanningIDEnlaces,$C19,$H$9:$H$208,Lists!$A$16)</f>
        <v>0</v>
      </c>
      <c r="CE19" s="418">
        <f t="shared" si="13"/>
        <v>0</v>
      </c>
      <c r="CG19" s="418" t="str">
        <f ca="1">IFERROR(INDEX(Lists!$F$5:$F$49,MATCH(Planning!C19,Lists!$G$5:$G$49,0),1),"")</f>
        <v>[OI01] # of new orphans and vulnerable children (0 - 17 yrs) benefiting from  services provided at OVC centers</v>
      </c>
      <c r="CI19" s="418" t="str">
        <f ca="1">IF(C19=0,""," ["&amp;INDEX(Lists!$H$5:$H$49,MATCH(C19,Lists!$G$5:$G$49,0),1)&amp;"]")</f>
        <v xml:space="preserve"> [1. Standard]</v>
      </c>
    </row>
    <row r="20" spans="1:87" ht="36.950000000000003" customHeight="1" x14ac:dyDescent="0.2">
      <c r="A20" s="416" t="s">
        <v>16</v>
      </c>
      <c r="B20" s="428" t="s">
        <v>2748</v>
      </c>
      <c r="C20" s="429" t="s">
        <v>221</v>
      </c>
      <c r="D20" s="429">
        <v>4.3</v>
      </c>
      <c r="E20" s="428" t="s">
        <v>2761</v>
      </c>
      <c r="F20" s="534" t="s">
        <v>2762</v>
      </c>
      <c r="G20" s="430" t="s">
        <v>1359</v>
      </c>
      <c r="H20" s="431" t="s">
        <v>1432</v>
      </c>
      <c r="I20" s="432">
        <v>0</v>
      </c>
      <c r="J20" s="433">
        <v>0</v>
      </c>
      <c r="K20" s="421"/>
      <c r="L20" s="432">
        <v>0</v>
      </c>
      <c r="M20" s="434">
        <v>0</v>
      </c>
      <c r="N20" s="419"/>
      <c r="O20" s="435">
        <v>1000</v>
      </c>
      <c r="P20" s="434">
        <v>4000</v>
      </c>
      <c r="Q20" s="419"/>
      <c r="R20" s="435">
        <v>2000</v>
      </c>
      <c r="S20" s="434">
        <v>8000</v>
      </c>
      <c r="T20" s="419"/>
      <c r="U20" s="435">
        <v>2000</v>
      </c>
      <c r="V20" s="434">
        <v>8000</v>
      </c>
      <c r="W20" s="419"/>
      <c r="X20" s="435">
        <v>3000</v>
      </c>
      <c r="Y20" s="434">
        <v>12000</v>
      </c>
      <c r="Z20" s="656"/>
      <c r="AA20" s="435">
        <v>0</v>
      </c>
      <c r="AB20" s="434">
        <v>0</v>
      </c>
      <c r="AC20" s="419"/>
      <c r="AD20" s="435">
        <v>0</v>
      </c>
      <c r="AE20" s="434">
        <v>0</v>
      </c>
      <c r="AF20" s="419"/>
      <c r="AG20" s="435">
        <v>0</v>
      </c>
      <c r="AH20" s="434">
        <v>0</v>
      </c>
      <c r="AI20" s="419"/>
      <c r="AJ20" s="435">
        <v>0</v>
      </c>
      <c r="AK20" s="434">
        <v>0</v>
      </c>
      <c r="AL20" s="419"/>
      <c r="AM20" s="435">
        <v>0</v>
      </c>
      <c r="AN20" s="434">
        <v>0</v>
      </c>
      <c r="AO20" s="419"/>
      <c r="AP20" s="435">
        <v>0</v>
      </c>
      <c r="AQ20" s="433">
        <v>0</v>
      </c>
      <c r="AR20" s="420"/>
      <c r="AS20" s="613">
        <f t="shared" si="1"/>
        <v>8000</v>
      </c>
      <c r="AT20" s="614">
        <f t="shared" si="0"/>
        <v>32000</v>
      </c>
      <c r="AW20" s="418">
        <f ca="1">SUMIFS(I$9:I$208,PlanningIDEnlaces,$C20,$H$9:$H$208,Lists!$A$16)</f>
        <v>0</v>
      </c>
      <c r="AX20" s="418">
        <f t="shared" si="2"/>
        <v>0</v>
      </c>
      <c r="AY20" s="418"/>
      <c r="AZ20" s="418">
        <f ca="1">SUMIFS(L$9:L$208,PlanningIDEnlaces,$C20,$H$9:$H$208,Lists!$A$16)</f>
        <v>0</v>
      </c>
      <c r="BA20" s="418">
        <f t="shared" si="3"/>
        <v>4000</v>
      </c>
      <c r="BB20" s="418"/>
      <c r="BC20" s="418">
        <f ca="1">SUMIFS(O$9:O$208,PlanningIDEnlaces,$C20,$H$9:$H$208,Lists!$A$16)</f>
        <v>250</v>
      </c>
      <c r="BD20" s="418">
        <f t="shared" si="4"/>
        <v>33000</v>
      </c>
      <c r="BE20" s="418"/>
      <c r="BF20" s="418">
        <f ca="1">SUMIFS(R$9:R$208,PlanningIDEnlaces,$C20,$H$9:$H$208,Lists!$A$16)</f>
        <v>500</v>
      </c>
      <c r="BG20" s="418">
        <f t="shared" si="5"/>
        <v>58000</v>
      </c>
      <c r="BH20" s="418"/>
      <c r="BI20" s="418">
        <f ca="1">SUMIFS(U$9:U$208,PlanningIDEnlaces,$C20,$H$9:$H$208,Lists!$A$16)</f>
        <v>500</v>
      </c>
      <c r="BJ20" s="418">
        <f t="shared" si="6"/>
        <v>62000</v>
      </c>
      <c r="BK20" s="418"/>
      <c r="BL20" s="418">
        <f ca="1">SUMIFS(X$9:X$208,PlanningIDEnlaces,$C20,$H$9:$H$208,Lists!$A$16)</f>
        <v>750</v>
      </c>
      <c r="BM20" s="418">
        <f t="shared" si="7"/>
        <v>91000</v>
      </c>
      <c r="BN20" s="418"/>
      <c r="BO20" s="418">
        <f ca="1">SUMIFS(AA$9:AA$208,PlanningIDEnlaces,$C20,$H$9:$H$208,Lists!$A$16)</f>
        <v>0</v>
      </c>
      <c r="BP20" s="418">
        <f t="shared" si="8"/>
        <v>0</v>
      </c>
      <c r="BQ20" s="418"/>
      <c r="BR20" s="418">
        <f ca="1">SUMIFS(AD$9:AD$208,PlanningIDEnlaces,$C20,$H$9:$H$208,Lists!$A$16)</f>
        <v>0</v>
      </c>
      <c r="BS20" s="418">
        <f t="shared" si="9"/>
        <v>0</v>
      </c>
      <c r="BT20" s="418"/>
      <c r="BU20" s="418">
        <f ca="1">SUMIFS(AG$9:AG$208,PlanningIDEnlaces,$C20,$H$9:$H$208,Lists!$A$16)</f>
        <v>0</v>
      </c>
      <c r="BV20" s="418">
        <f t="shared" si="10"/>
        <v>0</v>
      </c>
      <c r="BW20" s="418"/>
      <c r="BX20" s="418">
        <f ca="1">SUMIFS(AJ$9:AJ$208,PlanningIDEnlaces,$C20,$H$9:$H$208,Lists!$A$16)</f>
        <v>0</v>
      </c>
      <c r="BY20" s="418">
        <f t="shared" si="11"/>
        <v>0</v>
      </c>
      <c r="BZ20" s="418"/>
      <c r="CA20" s="418">
        <f ca="1">SUMIFS(AM$9:AM$208,PlanningIDEnlaces,$C20,$H$9:$H$208,Lists!$A$16)</f>
        <v>0</v>
      </c>
      <c r="CB20" s="418">
        <f t="shared" si="12"/>
        <v>0</v>
      </c>
      <c r="CC20" s="418"/>
      <c r="CD20" s="418">
        <f ca="1">SUMIFS(AP$9:AP$208,PlanningIDEnlaces,$C20,$H$9:$H$208,Lists!$A$16)</f>
        <v>0</v>
      </c>
      <c r="CE20" s="418">
        <f t="shared" si="13"/>
        <v>0</v>
      </c>
      <c r="CG20" s="418" t="str">
        <f ca="1">IFERROR(INDEX(Lists!$F$5:$F$49,MATCH(Planning!C20,Lists!$G$5:$G$49,0),1),"")</f>
        <v>[OI01] # of new orphans and vulnerable children (0 - 17 yrs) benefiting from  services provided at OVC centers</v>
      </c>
      <c r="CI20" s="418" t="str">
        <f ca="1">IF(C20=0,""," ["&amp;INDEX(Lists!$H$5:$H$49,MATCH(C20,Lists!$G$5:$G$49,0),1)&amp;"]")</f>
        <v xml:space="preserve"> [1. Standard]</v>
      </c>
    </row>
    <row r="21" spans="1:87" ht="36.950000000000003" customHeight="1" x14ac:dyDescent="0.2">
      <c r="A21" s="416" t="s">
        <v>17</v>
      </c>
      <c r="B21" s="428"/>
      <c r="C21" s="429"/>
      <c r="D21" s="429"/>
      <c r="E21" s="428"/>
      <c r="F21" s="428"/>
      <c r="G21" s="430"/>
      <c r="H21" s="431"/>
      <c r="I21" s="432"/>
      <c r="J21" s="433"/>
      <c r="K21" s="421"/>
      <c r="L21" s="432"/>
      <c r="M21" s="434"/>
      <c r="N21" s="419"/>
      <c r="O21" s="435"/>
      <c r="P21" s="434"/>
      <c r="Q21" s="419"/>
      <c r="R21" s="435"/>
      <c r="S21" s="434"/>
      <c r="T21" s="419"/>
      <c r="U21" s="435"/>
      <c r="V21" s="434"/>
      <c r="W21" s="419"/>
      <c r="X21" s="435"/>
      <c r="Y21" s="434"/>
      <c r="Z21" s="656"/>
      <c r="AA21" s="435"/>
      <c r="AB21" s="434"/>
      <c r="AC21" s="419"/>
      <c r="AD21" s="435"/>
      <c r="AE21" s="434"/>
      <c r="AF21" s="419"/>
      <c r="AG21" s="435"/>
      <c r="AH21" s="434"/>
      <c r="AI21" s="419"/>
      <c r="AJ21" s="435"/>
      <c r="AK21" s="434"/>
      <c r="AL21" s="419"/>
      <c r="AM21" s="435"/>
      <c r="AN21" s="434"/>
      <c r="AO21" s="419"/>
      <c r="AP21" s="435"/>
      <c r="AQ21" s="433"/>
      <c r="AR21" s="420"/>
      <c r="AS21" s="613">
        <f t="shared" si="1"/>
        <v>0</v>
      </c>
      <c r="AT21" s="614">
        <f t="shared" si="0"/>
        <v>0</v>
      </c>
      <c r="AW21" s="418">
        <f ca="1">SUMIFS(I$9:I$208,PlanningIDEnlaces,$C21,$H$9:$H$208,Lists!$A$16)</f>
        <v>0</v>
      </c>
      <c r="AX21" s="418">
        <f t="shared" si="2"/>
        <v>0</v>
      </c>
      <c r="AY21" s="418"/>
      <c r="AZ21" s="418">
        <f ca="1">SUMIFS(L$9:L$208,PlanningIDEnlaces,$C21,$H$9:$H$208,Lists!$A$16)</f>
        <v>0</v>
      </c>
      <c r="BA21" s="418">
        <f t="shared" si="3"/>
        <v>0</v>
      </c>
      <c r="BB21" s="418"/>
      <c r="BC21" s="418">
        <f ca="1">SUMIFS(O$9:O$208,PlanningIDEnlaces,$C21,$H$9:$H$208,Lists!$A$16)</f>
        <v>0</v>
      </c>
      <c r="BD21" s="418">
        <f t="shared" si="4"/>
        <v>0</v>
      </c>
      <c r="BE21" s="418"/>
      <c r="BF21" s="418">
        <f ca="1">SUMIFS(R$9:R$208,PlanningIDEnlaces,$C21,$H$9:$H$208,Lists!$A$16)</f>
        <v>0</v>
      </c>
      <c r="BG21" s="418">
        <f t="shared" si="5"/>
        <v>0</v>
      </c>
      <c r="BH21" s="418"/>
      <c r="BI21" s="418">
        <f ca="1">SUMIFS(U$9:U$208,PlanningIDEnlaces,$C21,$H$9:$H$208,Lists!$A$16)</f>
        <v>0</v>
      </c>
      <c r="BJ21" s="418">
        <f t="shared" si="6"/>
        <v>0</v>
      </c>
      <c r="BK21" s="418"/>
      <c r="BL21" s="418">
        <f ca="1">SUMIFS(X$9:X$208,PlanningIDEnlaces,$C21,$H$9:$H$208,Lists!$A$16)</f>
        <v>0</v>
      </c>
      <c r="BM21" s="418">
        <f t="shared" si="7"/>
        <v>0</v>
      </c>
      <c r="BN21" s="418"/>
      <c r="BO21" s="418">
        <f ca="1">SUMIFS(AA$9:AA$208,PlanningIDEnlaces,$C21,$H$9:$H$208,Lists!$A$16)</f>
        <v>0</v>
      </c>
      <c r="BP21" s="418">
        <f t="shared" si="8"/>
        <v>0</v>
      </c>
      <c r="BQ21" s="418"/>
      <c r="BR21" s="418">
        <f ca="1">SUMIFS(AD$9:AD$208,PlanningIDEnlaces,$C21,$H$9:$H$208,Lists!$A$16)</f>
        <v>0</v>
      </c>
      <c r="BS21" s="418">
        <f t="shared" si="9"/>
        <v>0</v>
      </c>
      <c r="BT21" s="418"/>
      <c r="BU21" s="418">
        <f ca="1">SUMIFS(AG$9:AG$208,PlanningIDEnlaces,$C21,$H$9:$H$208,Lists!$A$16)</f>
        <v>0</v>
      </c>
      <c r="BV21" s="418">
        <f t="shared" si="10"/>
        <v>0</v>
      </c>
      <c r="BW21" s="418"/>
      <c r="BX21" s="418">
        <f ca="1">SUMIFS(AJ$9:AJ$208,PlanningIDEnlaces,$C21,$H$9:$H$208,Lists!$A$16)</f>
        <v>0</v>
      </c>
      <c r="BY21" s="418">
        <f t="shared" si="11"/>
        <v>0</v>
      </c>
      <c r="BZ21" s="418"/>
      <c r="CA21" s="418">
        <f ca="1">SUMIFS(AM$9:AM$208,PlanningIDEnlaces,$C21,$H$9:$H$208,Lists!$A$16)</f>
        <v>0</v>
      </c>
      <c r="CB21" s="418">
        <f t="shared" si="12"/>
        <v>0</v>
      </c>
      <c r="CC21" s="418"/>
      <c r="CD21" s="418">
        <f ca="1">SUMIFS(AP$9:AP$208,PlanningIDEnlaces,$C21,$H$9:$H$208,Lists!$A$16)</f>
        <v>0</v>
      </c>
      <c r="CE21" s="418">
        <f t="shared" si="13"/>
        <v>0</v>
      </c>
      <c r="CG21" s="418" t="str">
        <f ca="1">IFERROR(INDEX(Lists!$F$5:$F$49,MATCH(Planning!C21,Lists!$G$5:$G$49,0),1),"")</f>
        <v/>
      </c>
      <c r="CI21" s="418" t="str">
        <f>IF(C21=0,""," ["&amp;INDEX(Lists!$H$5:$H$49,MATCH(C21,Lists!$G$5:$G$49,0),1)&amp;"]")</f>
        <v/>
      </c>
    </row>
    <row r="22" spans="1:87" ht="36.950000000000003" customHeight="1" x14ac:dyDescent="0.2">
      <c r="A22" s="416" t="s">
        <v>18</v>
      </c>
      <c r="B22" s="428"/>
      <c r="C22" s="429"/>
      <c r="D22" s="429"/>
      <c r="E22" s="428"/>
      <c r="F22" s="428"/>
      <c r="G22" s="430"/>
      <c r="H22" s="431"/>
      <c r="I22" s="432"/>
      <c r="J22" s="433"/>
      <c r="K22" s="421"/>
      <c r="L22" s="432"/>
      <c r="M22" s="434"/>
      <c r="N22" s="419"/>
      <c r="O22" s="435"/>
      <c r="P22" s="434"/>
      <c r="Q22" s="419"/>
      <c r="R22" s="435"/>
      <c r="S22" s="434"/>
      <c r="T22" s="419"/>
      <c r="U22" s="435"/>
      <c r="V22" s="434"/>
      <c r="W22" s="419"/>
      <c r="X22" s="435"/>
      <c r="Y22" s="434"/>
      <c r="Z22" s="656"/>
      <c r="AA22" s="435"/>
      <c r="AB22" s="434"/>
      <c r="AC22" s="419"/>
      <c r="AD22" s="435"/>
      <c r="AE22" s="434"/>
      <c r="AF22" s="419"/>
      <c r="AG22" s="435"/>
      <c r="AH22" s="434"/>
      <c r="AI22" s="419"/>
      <c r="AJ22" s="435"/>
      <c r="AK22" s="434"/>
      <c r="AL22" s="419"/>
      <c r="AM22" s="435"/>
      <c r="AN22" s="434"/>
      <c r="AO22" s="419"/>
      <c r="AP22" s="435"/>
      <c r="AQ22" s="433"/>
      <c r="AR22" s="420"/>
      <c r="AS22" s="613">
        <f t="shared" si="1"/>
        <v>0</v>
      </c>
      <c r="AT22" s="614">
        <f t="shared" si="0"/>
        <v>0</v>
      </c>
      <c r="AW22" s="418">
        <f ca="1">SUMIFS(I$9:I$208,PlanningIDEnlaces,$C22,$H$9:$H$208,Lists!$A$16)</f>
        <v>0</v>
      </c>
      <c r="AX22" s="418">
        <f t="shared" si="2"/>
        <v>0</v>
      </c>
      <c r="AY22" s="418"/>
      <c r="AZ22" s="418">
        <f ca="1">SUMIFS(L$9:L$208,PlanningIDEnlaces,$C22,$H$9:$H$208,Lists!$A$16)</f>
        <v>0</v>
      </c>
      <c r="BA22" s="418">
        <f t="shared" si="3"/>
        <v>0</v>
      </c>
      <c r="BB22" s="418"/>
      <c r="BC22" s="418">
        <f ca="1">SUMIFS(O$9:O$208,PlanningIDEnlaces,$C22,$H$9:$H$208,Lists!$A$16)</f>
        <v>0</v>
      </c>
      <c r="BD22" s="418">
        <f t="shared" si="4"/>
        <v>0</v>
      </c>
      <c r="BE22" s="418"/>
      <c r="BF22" s="418">
        <f ca="1">SUMIFS(R$9:R$208,PlanningIDEnlaces,$C22,$H$9:$H$208,Lists!$A$16)</f>
        <v>0</v>
      </c>
      <c r="BG22" s="418">
        <f t="shared" si="5"/>
        <v>0</v>
      </c>
      <c r="BH22" s="418"/>
      <c r="BI22" s="418">
        <f ca="1">SUMIFS(U$9:U$208,PlanningIDEnlaces,$C22,$H$9:$H$208,Lists!$A$16)</f>
        <v>0</v>
      </c>
      <c r="BJ22" s="418">
        <f t="shared" si="6"/>
        <v>0</v>
      </c>
      <c r="BK22" s="418"/>
      <c r="BL22" s="418">
        <f ca="1">SUMIFS(X$9:X$208,PlanningIDEnlaces,$C22,$H$9:$H$208,Lists!$A$16)</f>
        <v>0</v>
      </c>
      <c r="BM22" s="418">
        <f t="shared" si="7"/>
        <v>0</v>
      </c>
      <c r="BN22" s="418"/>
      <c r="BO22" s="418">
        <f ca="1">SUMIFS(AA$9:AA$208,PlanningIDEnlaces,$C22,$H$9:$H$208,Lists!$A$16)</f>
        <v>0</v>
      </c>
      <c r="BP22" s="418">
        <f t="shared" si="8"/>
        <v>0</v>
      </c>
      <c r="BQ22" s="418"/>
      <c r="BR22" s="418">
        <f ca="1">SUMIFS(AD$9:AD$208,PlanningIDEnlaces,$C22,$H$9:$H$208,Lists!$A$16)</f>
        <v>0</v>
      </c>
      <c r="BS22" s="418">
        <f t="shared" si="9"/>
        <v>0</v>
      </c>
      <c r="BT22" s="418"/>
      <c r="BU22" s="418">
        <f ca="1">SUMIFS(AG$9:AG$208,PlanningIDEnlaces,$C22,$H$9:$H$208,Lists!$A$16)</f>
        <v>0</v>
      </c>
      <c r="BV22" s="418">
        <f t="shared" si="10"/>
        <v>0</v>
      </c>
      <c r="BW22" s="418"/>
      <c r="BX22" s="418">
        <f ca="1">SUMIFS(AJ$9:AJ$208,PlanningIDEnlaces,$C22,$H$9:$H$208,Lists!$A$16)</f>
        <v>0</v>
      </c>
      <c r="BY22" s="418">
        <f t="shared" si="11"/>
        <v>0</v>
      </c>
      <c r="BZ22" s="418"/>
      <c r="CA22" s="418">
        <f ca="1">SUMIFS(AM$9:AM$208,PlanningIDEnlaces,$C22,$H$9:$H$208,Lists!$A$16)</f>
        <v>0</v>
      </c>
      <c r="CB22" s="418">
        <f t="shared" si="12"/>
        <v>0</v>
      </c>
      <c r="CC22" s="418"/>
      <c r="CD22" s="418">
        <f ca="1">SUMIFS(AP$9:AP$208,PlanningIDEnlaces,$C22,$H$9:$H$208,Lists!$A$16)</f>
        <v>0</v>
      </c>
      <c r="CE22" s="418">
        <f t="shared" si="13"/>
        <v>0</v>
      </c>
      <c r="CG22" s="418" t="str">
        <f ca="1">IFERROR(INDEX(Lists!$F$5:$F$49,MATCH(Planning!C22,Lists!$G$5:$G$49,0),1),"")</f>
        <v/>
      </c>
      <c r="CI22" s="418" t="str">
        <f>IF(C22=0,""," ["&amp;INDEX(Lists!$H$5:$H$49,MATCH(C22,Lists!$G$5:$G$49,0),1)&amp;"]")</f>
        <v/>
      </c>
    </row>
    <row r="23" spans="1:87" ht="36.950000000000003" customHeight="1" x14ac:dyDescent="0.2">
      <c r="A23" s="416" t="s">
        <v>19</v>
      </c>
      <c r="B23" s="428"/>
      <c r="C23" s="429"/>
      <c r="D23" s="429"/>
      <c r="E23" s="428"/>
      <c r="F23" s="428"/>
      <c r="G23" s="430"/>
      <c r="H23" s="431"/>
      <c r="I23" s="432"/>
      <c r="J23" s="433"/>
      <c r="K23" s="421"/>
      <c r="L23" s="432"/>
      <c r="M23" s="434"/>
      <c r="N23" s="419"/>
      <c r="O23" s="435"/>
      <c r="P23" s="434"/>
      <c r="Q23" s="419"/>
      <c r="R23" s="435"/>
      <c r="S23" s="434"/>
      <c r="T23" s="419"/>
      <c r="U23" s="435"/>
      <c r="V23" s="434"/>
      <c r="W23" s="419"/>
      <c r="X23" s="435"/>
      <c r="Y23" s="434"/>
      <c r="Z23" s="656"/>
      <c r="AA23" s="435"/>
      <c r="AB23" s="434"/>
      <c r="AC23" s="419"/>
      <c r="AD23" s="435"/>
      <c r="AE23" s="434"/>
      <c r="AF23" s="419"/>
      <c r="AG23" s="435"/>
      <c r="AH23" s="434"/>
      <c r="AI23" s="419"/>
      <c r="AJ23" s="435"/>
      <c r="AK23" s="434"/>
      <c r="AL23" s="419"/>
      <c r="AM23" s="435"/>
      <c r="AN23" s="434"/>
      <c r="AO23" s="419"/>
      <c r="AP23" s="435"/>
      <c r="AQ23" s="433"/>
      <c r="AR23" s="420"/>
      <c r="AS23" s="613">
        <f t="shared" si="1"/>
        <v>0</v>
      </c>
      <c r="AT23" s="614">
        <f t="shared" si="0"/>
        <v>0</v>
      </c>
      <c r="AW23" s="418">
        <f ca="1">SUMIFS(I$9:I$208,PlanningIDEnlaces,$C23,$H$9:$H$208,Lists!$A$16)</f>
        <v>0</v>
      </c>
      <c r="AX23" s="418">
        <f t="shared" si="2"/>
        <v>0</v>
      </c>
      <c r="AY23" s="418"/>
      <c r="AZ23" s="418">
        <f ca="1">SUMIFS(L$9:L$208,PlanningIDEnlaces,$C23,$H$9:$H$208,Lists!$A$16)</f>
        <v>0</v>
      </c>
      <c r="BA23" s="418">
        <f t="shared" si="3"/>
        <v>0</v>
      </c>
      <c r="BB23" s="418"/>
      <c r="BC23" s="418">
        <f ca="1">SUMIFS(O$9:O$208,PlanningIDEnlaces,$C23,$H$9:$H$208,Lists!$A$16)</f>
        <v>0</v>
      </c>
      <c r="BD23" s="418">
        <f t="shared" si="4"/>
        <v>0</v>
      </c>
      <c r="BE23" s="418"/>
      <c r="BF23" s="418">
        <f ca="1">SUMIFS(R$9:R$208,PlanningIDEnlaces,$C23,$H$9:$H$208,Lists!$A$16)</f>
        <v>0</v>
      </c>
      <c r="BG23" s="418">
        <f t="shared" si="5"/>
        <v>0</v>
      </c>
      <c r="BH23" s="418"/>
      <c r="BI23" s="418">
        <f ca="1">SUMIFS(U$9:U$208,PlanningIDEnlaces,$C23,$H$9:$H$208,Lists!$A$16)</f>
        <v>0</v>
      </c>
      <c r="BJ23" s="418">
        <f t="shared" si="6"/>
        <v>0</v>
      </c>
      <c r="BK23" s="418"/>
      <c r="BL23" s="418">
        <f ca="1">SUMIFS(X$9:X$208,PlanningIDEnlaces,$C23,$H$9:$H$208,Lists!$A$16)</f>
        <v>0</v>
      </c>
      <c r="BM23" s="418">
        <f t="shared" si="7"/>
        <v>0</v>
      </c>
      <c r="BN23" s="418"/>
      <c r="BO23" s="418">
        <f ca="1">SUMIFS(AA$9:AA$208,PlanningIDEnlaces,$C23,$H$9:$H$208,Lists!$A$16)</f>
        <v>0</v>
      </c>
      <c r="BP23" s="418">
        <f t="shared" si="8"/>
        <v>0</v>
      </c>
      <c r="BQ23" s="418"/>
      <c r="BR23" s="418">
        <f ca="1">SUMIFS(AD$9:AD$208,PlanningIDEnlaces,$C23,$H$9:$H$208,Lists!$A$16)</f>
        <v>0</v>
      </c>
      <c r="BS23" s="418">
        <f t="shared" si="9"/>
        <v>0</v>
      </c>
      <c r="BT23" s="418"/>
      <c r="BU23" s="418">
        <f ca="1">SUMIFS(AG$9:AG$208,PlanningIDEnlaces,$C23,$H$9:$H$208,Lists!$A$16)</f>
        <v>0</v>
      </c>
      <c r="BV23" s="418">
        <f t="shared" si="10"/>
        <v>0</v>
      </c>
      <c r="BW23" s="418"/>
      <c r="BX23" s="418">
        <f ca="1">SUMIFS(AJ$9:AJ$208,PlanningIDEnlaces,$C23,$H$9:$H$208,Lists!$A$16)</f>
        <v>0</v>
      </c>
      <c r="BY23" s="418">
        <f t="shared" si="11"/>
        <v>0</v>
      </c>
      <c r="BZ23" s="418"/>
      <c r="CA23" s="418">
        <f ca="1">SUMIFS(AM$9:AM$208,PlanningIDEnlaces,$C23,$H$9:$H$208,Lists!$A$16)</f>
        <v>0</v>
      </c>
      <c r="CB23" s="418">
        <f t="shared" si="12"/>
        <v>0</v>
      </c>
      <c r="CC23" s="418"/>
      <c r="CD23" s="418">
        <f ca="1">SUMIFS(AP$9:AP$208,PlanningIDEnlaces,$C23,$H$9:$H$208,Lists!$A$16)</f>
        <v>0</v>
      </c>
      <c r="CE23" s="418">
        <f t="shared" si="13"/>
        <v>0</v>
      </c>
      <c r="CG23" s="418" t="str">
        <f ca="1">IFERROR(INDEX(Lists!$F$5:$F$49,MATCH(Planning!C23,Lists!$G$5:$G$49,0),1),"")</f>
        <v/>
      </c>
      <c r="CI23" s="418" t="str">
        <f>IF(C23=0,""," ["&amp;INDEX(Lists!$H$5:$H$49,MATCH(C23,Lists!$G$5:$G$49,0),1)&amp;"]")</f>
        <v/>
      </c>
    </row>
    <row r="24" spans="1:87" ht="36.950000000000003" customHeight="1" x14ac:dyDescent="0.2">
      <c r="A24" s="416" t="s">
        <v>20</v>
      </c>
      <c r="B24" s="428"/>
      <c r="C24" s="429"/>
      <c r="D24" s="429"/>
      <c r="E24" s="428"/>
      <c r="F24" s="428"/>
      <c r="G24" s="430"/>
      <c r="H24" s="431"/>
      <c r="I24" s="432"/>
      <c r="J24" s="433"/>
      <c r="K24" s="421"/>
      <c r="L24" s="432"/>
      <c r="M24" s="434"/>
      <c r="N24" s="419"/>
      <c r="O24" s="435"/>
      <c r="P24" s="434"/>
      <c r="Q24" s="419"/>
      <c r="R24" s="435"/>
      <c r="S24" s="434"/>
      <c r="T24" s="419"/>
      <c r="U24" s="435"/>
      <c r="V24" s="434"/>
      <c r="W24" s="419"/>
      <c r="X24" s="435"/>
      <c r="Y24" s="434"/>
      <c r="Z24" s="656"/>
      <c r="AA24" s="435"/>
      <c r="AB24" s="434"/>
      <c r="AC24" s="419"/>
      <c r="AD24" s="435"/>
      <c r="AE24" s="434"/>
      <c r="AF24" s="419"/>
      <c r="AG24" s="435"/>
      <c r="AH24" s="434"/>
      <c r="AI24" s="419"/>
      <c r="AJ24" s="435"/>
      <c r="AK24" s="434"/>
      <c r="AL24" s="419"/>
      <c r="AM24" s="435"/>
      <c r="AN24" s="434"/>
      <c r="AO24" s="419"/>
      <c r="AP24" s="435"/>
      <c r="AQ24" s="433"/>
      <c r="AR24" s="420"/>
      <c r="AS24" s="613">
        <f t="shared" si="1"/>
        <v>0</v>
      </c>
      <c r="AT24" s="614">
        <f t="shared" si="0"/>
        <v>0</v>
      </c>
      <c r="AW24" s="418">
        <f ca="1">SUMIFS(I$9:I$208,PlanningIDEnlaces,$C24,$H$9:$H$208,Lists!$A$16)</f>
        <v>0</v>
      </c>
      <c r="AX24" s="418">
        <f t="shared" si="2"/>
        <v>0</v>
      </c>
      <c r="AY24" s="418"/>
      <c r="AZ24" s="418">
        <f ca="1">SUMIFS(L$9:L$208,PlanningIDEnlaces,$C24,$H$9:$H$208,Lists!$A$16)</f>
        <v>0</v>
      </c>
      <c r="BA24" s="418">
        <f t="shared" si="3"/>
        <v>0</v>
      </c>
      <c r="BB24" s="418"/>
      <c r="BC24" s="418">
        <f ca="1">SUMIFS(O$9:O$208,PlanningIDEnlaces,$C24,$H$9:$H$208,Lists!$A$16)</f>
        <v>0</v>
      </c>
      <c r="BD24" s="418">
        <f t="shared" si="4"/>
        <v>0</v>
      </c>
      <c r="BE24" s="418"/>
      <c r="BF24" s="418">
        <f ca="1">SUMIFS(R$9:R$208,PlanningIDEnlaces,$C24,$H$9:$H$208,Lists!$A$16)</f>
        <v>0</v>
      </c>
      <c r="BG24" s="418">
        <f t="shared" si="5"/>
        <v>0</v>
      </c>
      <c r="BH24" s="418"/>
      <c r="BI24" s="418">
        <f ca="1">SUMIFS(U$9:U$208,PlanningIDEnlaces,$C24,$H$9:$H$208,Lists!$A$16)</f>
        <v>0</v>
      </c>
      <c r="BJ24" s="418">
        <f t="shared" si="6"/>
        <v>0</v>
      </c>
      <c r="BK24" s="418"/>
      <c r="BL24" s="418">
        <f ca="1">SUMIFS(X$9:X$208,PlanningIDEnlaces,$C24,$H$9:$H$208,Lists!$A$16)</f>
        <v>0</v>
      </c>
      <c r="BM24" s="418">
        <f t="shared" si="7"/>
        <v>0</v>
      </c>
      <c r="BN24" s="418"/>
      <c r="BO24" s="418">
        <f ca="1">SUMIFS(AA$9:AA$208,PlanningIDEnlaces,$C24,$H$9:$H$208,Lists!$A$16)</f>
        <v>0</v>
      </c>
      <c r="BP24" s="418">
        <f t="shared" si="8"/>
        <v>0</v>
      </c>
      <c r="BQ24" s="418"/>
      <c r="BR24" s="418">
        <f ca="1">SUMIFS(AD$9:AD$208,PlanningIDEnlaces,$C24,$H$9:$H$208,Lists!$A$16)</f>
        <v>0</v>
      </c>
      <c r="BS24" s="418">
        <f t="shared" si="9"/>
        <v>0</v>
      </c>
      <c r="BT24" s="418"/>
      <c r="BU24" s="418">
        <f ca="1">SUMIFS(AG$9:AG$208,PlanningIDEnlaces,$C24,$H$9:$H$208,Lists!$A$16)</f>
        <v>0</v>
      </c>
      <c r="BV24" s="418">
        <f t="shared" si="10"/>
        <v>0</v>
      </c>
      <c r="BW24" s="418"/>
      <c r="BX24" s="418">
        <f ca="1">SUMIFS(AJ$9:AJ$208,PlanningIDEnlaces,$C24,$H$9:$H$208,Lists!$A$16)</f>
        <v>0</v>
      </c>
      <c r="BY24" s="418">
        <f t="shared" si="11"/>
        <v>0</v>
      </c>
      <c r="BZ24" s="418"/>
      <c r="CA24" s="418">
        <f ca="1">SUMIFS(AM$9:AM$208,PlanningIDEnlaces,$C24,$H$9:$H$208,Lists!$A$16)</f>
        <v>0</v>
      </c>
      <c r="CB24" s="418">
        <f t="shared" si="12"/>
        <v>0</v>
      </c>
      <c r="CC24" s="418"/>
      <c r="CD24" s="418">
        <f ca="1">SUMIFS(AP$9:AP$208,PlanningIDEnlaces,$C24,$H$9:$H$208,Lists!$A$16)</f>
        <v>0</v>
      </c>
      <c r="CE24" s="418">
        <f t="shared" si="13"/>
        <v>0</v>
      </c>
      <c r="CG24" s="418" t="str">
        <f ca="1">IFERROR(INDEX(Lists!$F$5:$F$49,MATCH(Planning!C24,Lists!$G$5:$G$49,0),1),"")</f>
        <v/>
      </c>
      <c r="CI24" s="418" t="str">
        <f>IF(C24=0,""," ["&amp;INDEX(Lists!$H$5:$H$49,MATCH(C24,Lists!$G$5:$G$49,0),1)&amp;"]")</f>
        <v/>
      </c>
    </row>
    <row r="25" spans="1:87" ht="36.950000000000003" customHeight="1" x14ac:dyDescent="0.2">
      <c r="A25" s="416" t="s">
        <v>21</v>
      </c>
      <c r="B25" s="428"/>
      <c r="C25" s="429"/>
      <c r="D25" s="429"/>
      <c r="E25" s="428"/>
      <c r="F25" s="428"/>
      <c r="G25" s="430"/>
      <c r="H25" s="431"/>
      <c r="I25" s="432"/>
      <c r="J25" s="433"/>
      <c r="K25" s="421"/>
      <c r="L25" s="432"/>
      <c r="M25" s="434"/>
      <c r="N25" s="419"/>
      <c r="O25" s="435"/>
      <c r="P25" s="434"/>
      <c r="Q25" s="419"/>
      <c r="R25" s="435"/>
      <c r="S25" s="434"/>
      <c r="T25" s="419"/>
      <c r="U25" s="435"/>
      <c r="V25" s="434"/>
      <c r="W25" s="419"/>
      <c r="X25" s="435"/>
      <c r="Y25" s="434"/>
      <c r="Z25" s="656"/>
      <c r="AA25" s="435"/>
      <c r="AB25" s="434"/>
      <c r="AC25" s="419"/>
      <c r="AD25" s="435"/>
      <c r="AE25" s="434"/>
      <c r="AF25" s="419"/>
      <c r="AG25" s="435"/>
      <c r="AH25" s="434"/>
      <c r="AI25" s="419"/>
      <c r="AJ25" s="435"/>
      <c r="AK25" s="434"/>
      <c r="AL25" s="419"/>
      <c r="AM25" s="435"/>
      <c r="AN25" s="434"/>
      <c r="AO25" s="419"/>
      <c r="AP25" s="435"/>
      <c r="AQ25" s="433"/>
      <c r="AR25" s="420"/>
      <c r="AS25" s="613">
        <f t="shared" si="1"/>
        <v>0</v>
      </c>
      <c r="AT25" s="614">
        <f t="shared" si="0"/>
        <v>0</v>
      </c>
      <c r="AW25" s="418">
        <f ca="1">SUMIFS(I$9:I$208,PlanningIDEnlaces,$C25,$H$9:$H$208,Lists!$A$16)</f>
        <v>0</v>
      </c>
      <c r="AX25" s="418">
        <f t="shared" si="2"/>
        <v>0</v>
      </c>
      <c r="AY25" s="418"/>
      <c r="AZ25" s="418">
        <f ca="1">SUMIFS(L$9:L$208,PlanningIDEnlaces,$C25,$H$9:$H$208,Lists!$A$16)</f>
        <v>0</v>
      </c>
      <c r="BA25" s="418">
        <f t="shared" si="3"/>
        <v>0</v>
      </c>
      <c r="BB25" s="418"/>
      <c r="BC25" s="418">
        <f ca="1">SUMIFS(O$9:O$208,PlanningIDEnlaces,$C25,$H$9:$H$208,Lists!$A$16)</f>
        <v>0</v>
      </c>
      <c r="BD25" s="418">
        <f t="shared" si="4"/>
        <v>0</v>
      </c>
      <c r="BE25" s="418"/>
      <c r="BF25" s="418">
        <f ca="1">SUMIFS(R$9:R$208,PlanningIDEnlaces,$C25,$H$9:$H$208,Lists!$A$16)</f>
        <v>0</v>
      </c>
      <c r="BG25" s="418">
        <f t="shared" si="5"/>
        <v>0</v>
      </c>
      <c r="BH25" s="418"/>
      <c r="BI25" s="418">
        <f ca="1">SUMIFS(U$9:U$208,PlanningIDEnlaces,$C25,$H$9:$H$208,Lists!$A$16)</f>
        <v>0</v>
      </c>
      <c r="BJ25" s="418">
        <f t="shared" si="6"/>
        <v>0</v>
      </c>
      <c r="BK25" s="418"/>
      <c r="BL25" s="418">
        <f ca="1">SUMIFS(X$9:X$208,PlanningIDEnlaces,$C25,$H$9:$H$208,Lists!$A$16)</f>
        <v>0</v>
      </c>
      <c r="BM25" s="418">
        <f t="shared" si="7"/>
        <v>0</v>
      </c>
      <c r="BN25" s="418"/>
      <c r="BO25" s="418">
        <f ca="1">SUMIFS(AA$9:AA$208,PlanningIDEnlaces,$C25,$H$9:$H$208,Lists!$A$16)</f>
        <v>0</v>
      </c>
      <c r="BP25" s="418">
        <f t="shared" si="8"/>
        <v>0</v>
      </c>
      <c r="BQ25" s="418"/>
      <c r="BR25" s="418">
        <f ca="1">SUMIFS(AD$9:AD$208,PlanningIDEnlaces,$C25,$H$9:$H$208,Lists!$A$16)</f>
        <v>0</v>
      </c>
      <c r="BS25" s="418">
        <f t="shared" si="9"/>
        <v>0</v>
      </c>
      <c r="BT25" s="418"/>
      <c r="BU25" s="418">
        <f ca="1">SUMIFS(AG$9:AG$208,PlanningIDEnlaces,$C25,$H$9:$H$208,Lists!$A$16)</f>
        <v>0</v>
      </c>
      <c r="BV25" s="418">
        <f t="shared" si="10"/>
        <v>0</v>
      </c>
      <c r="BW25" s="418"/>
      <c r="BX25" s="418">
        <f ca="1">SUMIFS(AJ$9:AJ$208,PlanningIDEnlaces,$C25,$H$9:$H$208,Lists!$A$16)</f>
        <v>0</v>
      </c>
      <c r="BY25" s="418">
        <f t="shared" si="11"/>
        <v>0</v>
      </c>
      <c r="BZ25" s="418"/>
      <c r="CA25" s="418">
        <f ca="1">SUMIFS(AM$9:AM$208,PlanningIDEnlaces,$C25,$H$9:$H$208,Lists!$A$16)</f>
        <v>0</v>
      </c>
      <c r="CB25" s="418">
        <f t="shared" si="12"/>
        <v>0</v>
      </c>
      <c r="CC25" s="418"/>
      <c r="CD25" s="418">
        <f ca="1">SUMIFS(AP$9:AP$208,PlanningIDEnlaces,$C25,$H$9:$H$208,Lists!$A$16)</f>
        <v>0</v>
      </c>
      <c r="CE25" s="418">
        <f t="shared" si="13"/>
        <v>0</v>
      </c>
      <c r="CG25" s="418" t="str">
        <f ca="1">IFERROR(INDEX(Lists!$F$5:$F$49,MATCH(Planning!C25,Lists!$G$5:$G$49,0),1),"")</f>
        <v/>
      </c>
      <c r="CI25" s="418" t="str">
        <f>IF(C25=0,""," ["&amp;INDEX(Lists!$H$5:$H$49,MATCH(C25,Lists!$G$5:$G$49,0),1)&amp;"]")</f>
        <v/>
      </c>
    </row>
    <row r="26" spans="1:87" ht="36.950000000000003" customHeight="1" x14ac:dyDescent="0.2">
      <c r="A26" s="416" t="s">
        <v>22</v>
      </c>
      <c r="B26" s="428"/>
      <c r="C26" s="429"/>
      <c r="D26" s="429"/>
      <c r="E26" s="428"/>
      <c r="F26" s="428"/>
      <c r="G26" s="430"/>
      <c r="H26" s="431"/>
      <c r="I26" s="432"/>
      <c r="J26" s="433"/>
      <c r="K26" s="421"/>
      <c r="L26" s="432"/>
      <c r="M26" s="434"/>
      <c r="N26" s="419"/>
      <c r="O26" s="435"/>
      <c r="P26" s="434"/>
      <c r="Q26" s="419"/>
      <c r="R26" s="435"/>
      <c r="S26" s="434"/>
      <c r="T26" s="419"/>
      <c r="U26" s="435"/>
      <c r="V26" s="434"/>
      <c r="W26" s="419"/>
      <c r="X26" s="435"/>
      <c r="Y26" s="434"/>
      <c r="Z26" s="656"/>
      <c r="AA26" s="435"/>
      <c r="AB26" s="434"/>
      <c r="AC26" s="419"/>
      <c r="AD26" s="435"/>
      <c r="AE26" s="434"/>
      <c r="AF26" s="419"/>
      <c r="AG26" s="435"/>
      <c r="AH26" s="434"/>
      <c r="AI26" s="419"/>
      <c r="AJ26" s="435"/>
      <c r="AK26" s="434"/>
      <c r="AL26" s="419"/>
      <c r="AM26" s="435"/>
      <c r="AN26" s="434"/>
      <c r="AO26" s="419"/>
      <c r="AP26" s="435"/>
      <c r="AQ26" s="433"/>
      <c r="AR26" s="420"/>
      <c r="AS26" s="613">
        <f t="shared" si="1"/>
        <v>0</v>
      </c>
      <c r="AT26" s="614">
        <f t="shared" si="0"/>
        <v>0</v>
      </c>
      <c r="AW26" s="418">
        <f ca="1">SUMIFS(I$9:I$208,PlanningIDEnlaces,$C26,$H$9:$H$208,Lists!$A$16)</f>
        <v>0</v>
      </c>
      <c r="AX26" s="418">
        <f t="shared" si="2"/>
        <v>0</v>
      </c>
      <c r="AY26" s="418"/>
      <c r="AZ26" s="418">
        <f ca="1">SUMIFS(L$9:L$208,PlanningIDEnlaces,$C26,$H$9:$H$208,Lists!$A$16)</f>
        <v>0</v>
      </c>
      <c r="BA26" s="418">
        <f t="shared" si="3"/>
        <v>0</v>
      </c>
      <c r="BB26" s="418"/>
      <c r="BC26" s="418">
        <f ca="1">SUMIFS(O$9:O$208,PlanningIDEnlaces,$C26,$H$9:$H$208,Lists!$A$16)</f>
        <v>0</v>
      </c>
      <c r="BD26" s="418">
        <f t="shared" si="4"/>
        <v>0</v>
      </c>
      <c r="BE26" s="418"/>
      <c r="BF26" s="418">
        <f ca="1">SUMIFS(R$9:R$208,PlanningIDEnlaces,$C26,$H$9:$H$208,Lists!$A$16)</f>
        <v>0</v>
      </c>
      <c r="BG26" s="418">
        <f t="shared" si="5"/>
        <v>0</v>
      </c>
      <c r="BH26" s="418"/>
      <c r="BI26" s="418">
        <f ca="1">SUMIFS(U$9:U$208,PlanningIDEnlaces,$C26,$H$9:$H$208,Lists!$A$16)</f>
        <v>0</v>
      </c>
      <c r="BJ26" s="418">
        <f t="shared" si="6"/>
        <v>0</v>
      </c>
      <c r="BK26" s="418"/>
      <c r="BL26" s="418">
        <f ca="1">SUMIFS(X$9:X$208,PlanningIDEnlaces,$C26,$H$9:$H$208,Lists!$A$16)</f>
        <v>0</v>
      </c>
      <c r="BM26" s="418">
        <f t="shared" si="7"/>
        <v>0</v>
      </c>
      <c r="BN26" s="418"/>
      <c r="BO26" s="418">
        <f ca="1">SUMIFS(AA$9:AA$208,PlanningIDEnlaces,$C26,$H$9:$H$208,Lists!$A$16)</f>
        <v>0</v>
      </c>
      <c r="BP26" s="418">
        <f t="shared" si="8"/>
        <v>0</v>
      </c>
      <c r="BQ26" s="418"/>
      <c r="BR26" s="418">
        <f ca="1">SUMIFS(AD$9:AD$208,PlanningIDEnlaces,$C26,$H$9:$H$208,Lists!$A$16)</f>
        <v>0</v>
      </c>
      <c r="BS26" s="418">
        <f t="shared" si="9"/>
        <v>0</v>
      </c>
      <c r="BT26" s="418"/>
      <c r="BU26" s="418">
        <f ca="1">SUMIFS(AG$9:AG$208,PlanningIDEnlaces,$C26,$H$9:$H$208,Lists!$A$16)</f>
        <v>0</v>
      </c>
      <c r="BV26" s="418">
        <f t="shared" si="10"/>
        <v>0</v>
      </c>
      <c r="BW26" s="418"/>
      <c r="BX26" s="418">
        <f ca="1">SUMIFS(AJ$9:AJ$208,PlanningIDEnlaces,$C26,$H$9:$H$208,Lists!$A$16)</f>
        <v>0</v>
      </c>
      <c r="BY26" s="418">
        <f t="shared" si="11"/>
        <v>0</v>
      </c>
      <c r="BZ26" s="418"/>
      <c r="CA26" s="418">
        <f ca="1">SUMIFS(AM$9:AM$208,PlanningIDEnlaces,$C26,$H$9:$H$208,Lists!$A$16)</f>
        <v>0</v>
      </c>
      <c r="CB26" s="418">
        <f t="shared" si="12"/>
        <v>0</v>
      </c>
      <c r="CC26" s="418"/>
      <c r="CD26" s="418">
        <f ca="1">SUMIFS(AP$9:AP$208,PlanningIDEnlaces,$C26,$H$9:$H$208,Lists!$A$16)</f>
        <v>0</v>
      </c>
      <c r="CE26" s="418">
        <f t="shared" si="13"/>
        <v>0</v>
      </c>
      <c r="CG26" s="418" t="str">
        <f ca="1">IFERROR(INDEX(Lists!$F$5:$F$49,MATCH(Planning!C26,Lists!$G$5:$G$49,0),1),"")</f>
        <v/>
      </c>
      <c r="CI26" s="418" t="str">
        <f>IF(C26=0,""," ["&amp;INDEX(Lists!$H$5:$H$49,MATCH(C26,Lists!$G$5:$G$49,0),1)&amp;"]")</f>
        <v/>
      </c>
    </row>
    <row r="27" spans="1:87" ht="36.950000000000003" customHeight="1" x14ac:dyDescent="0.2">
      <c r="A27" s="416" t="s">
        <v>23</v>
      </c>
      <c r="B27" s="428"/>
      <c r="C27" s="429"/>
      <c r="D27" s="429"/>
      <c r="E27" s="428"/>
      <c r="F27" s="428"/>
      <c r="G27" s="430"/>
      <c r="H27" s="431"/>
      <c r="I27" s="432"/>
      <c r="J27" s="433"/>
      <c r="K27" s="421"/>
      <c r="L27" s="432"/>
      <c r="M27" s="434"/>
      <c r="N27" s="419"/>
      <c r="O27" s="435"/>
      <c r="P27" s="434"/>
      <c r="Q27" s="419"/>
      <c r="R27" s="435"/>
      <c r="S27" s="434"/>
      <c r="T27" s="419"/>
      <c r="U27" s="435"/>
      <c r="V27" s="434"/>
      <c r="W27" s="419"/>
      <c r="X27" s="435"/>
      <c r="Y27" s="434"/>
      <c r="Z27" s="656"/>
      <c r="AA27" s="435"/>
      <c r="AB27" s="434"/>
      <c r="AC27" s="419"/>
      <c r="AD27" s="435"/>
      <c r="AE27" s="434"/>
      <c r="AF27" s="419"/>
      <c r="AG27" s="435"/>
      <c r="AH27" s="434"/>
      <c r="AI27" s="419"/>
      <c r="AJ27" s="435"/>
      <c r="AK27" s="434"/>
      <c r="AL27" s="419"/>
      <c r="AM27" s="435"/>
      <c r="AN27" s="434"/>
      <c r="AO27" s="419"/>
      <c r="AP27" s="435"/>
      <c r="AQ27" s="433"/>
      <c r="AR27" s="420"/>
      <c r="AS27" s="613">
        <f t="shared" si="1"/>
        <v>0</v>
      </c>
      <c r="AT27" s="614">
        <f t="shared" si="0"/>
        <v>0</v>
      </c>
      <c r="AW27" s="418">
        <f ca="1">SUMIFS(I$9:I$208,PlanningIDEnlaces,$C27,$H$9:$H$208,Lists!$A$16)</f>
        <v>0</v>
      </c>
      <c r="AX27" s="418">
        <f t="shared" si="2"/>
        <v>0</v>
      </c>
      <c r="AY27" s="418"/>
      <c r="AZ27" s="418">
        <f ca="1">SUMIFS(L$9:L$208,PlanningIDEnlaces,$C27,$H$9:$H$208,Lists!$A$16)</f>
        <v>0</v>
      </c>
      <c r="BA27" s="418">
        <f t="shared" si="3"/>
        <v>0</v>
      </c>
      <c r="BB27" s="418"/>
      <c r="BC27" s="418">
        <f ca="1">SUMIFS(O$9:O$208,PlanningIDEnlaces,$C27,$H$9:$H$208,Lists!$A$16)</f>
        <v>0</v>
      </c>
      <c r="BD27" s="418">
        <f t="shared" si="4"/>
        <v>0</v>
      </c>
      <c r="BE27" s="418"/>
      <c r="BF27" s="418">
        <f ca="1">SUMIFS(R$9:R$208,PlanningIDEnlaces,$C27,$H$9:$H$208,Lists!$A$16)</f>
        <v>0</v>
      </c>
      <c r="BG27" s="418">
        <f t="shared" si="5"/>
        <v>0</v>
      </c>
      <c r="BH27" s="418"/>
      <c r="BI27" s="418">
        <f ca="1">SUMIFS(U$9:U$208,PlanningIDEnlaces,$C27,$H$9:$H$208,Lists!$A$16)</f>
        <v>0</v>
      </c>
      <c r="BJ27" s="418">
        <f t="shared" si="6"/>
        <v>0</v>
      </c>
      <c r="BK27" s="418"/>
      <c r="BL27" s="418">
        <f ca="1">SUMIFS(X$9:X$208,PlanningIDEnlaces,$C27,$H$9:$H$208,Lists!$A$16)</f>
        <v>0</v>
      </c>
      <c r="BM27" s="418">
        <f t="shared" si="7"/>
        <v>0</v>
      </c>
      <c r="BN27" s="418"/>
      <c r="BO27" s="418">
        <f ca="1">SUMIFS(AA$9:AA$208,PlanningIDEnlaces,$C27,$H$9:$H$208,Lists!$A$16)</f>
        <v>0</v>
      </c>
      <c r="BP27" s="418">
        <f t="shared" si="8"/>
        <v>0</v>
      </c>
      <c r="BQ27" s="418"/>
      <c r="BR27" s="418">
        <f ca="1">SUMIFS(AD$9:AD$208,PlanningIDEnlaces,$C27,$H$9:$H$208,Lists!$A$16)</f>
        <v>0</v>
      </c>
      <c r="BS27" s="418">
        <f t="shared" si="9"/>
        <v>0</v>
      </c>
      <c r="BT27" s="418"/>
      <c r="BU27" s="418">
        <f ca="1">SUMIFS(AG$9:AG$208,PlanningIDEnlaces,$C27,$H$9:$H$208,Lists!$A$16)</f>
        <v>0</v>
      </c>
      <c r="BV27" s="418">
        <f t="shared" si="10"/>
        <v>0</v>
      </c>
      <c r="BW27" s="418"/>
      <c r="BX27" s="418">
        <f ca="1">SUMIFS(AJ$9:AJ$208,PlanningIDEnlaces,$C27,$H$9:$H$208,Lists!$A$16)</f>
        <v>0</v>
      </c>
      <c r="BY27" s="418">
        <f t="shared" si="11"/>
        <v>0</v>
      </c>
      <c r="BZ27" s="418"/>
      <c r="CA27" s="418">
        <f ca="1">SUMIFS(AM$9:AM$208,PlanningIDEnlaces,$C27,$H$9:$H$208,Lists!$A$16)</f>
        <v>0</v>
      </c>
      <c r="CB27" s="418">
        <f t="shared" si="12"/>
        <v>0</v>
      </c>
      <c r="CC27" s="418"/>
      <c r="CD27" s="418">
        <f ca="1">SUMIFS(AP$9:AP$208,PlanningIDEnlaces,$C27,$H$9:$H$208,Lists!$A$16)</f>
        <v>0</v>
      </c>
      <c r="CE27" s="418">
        <f t="shared" si="13"/>
        <v>0</v>
      </c>
      <c r="CG27" s="418" t="str">
        <f ca="1">IFERROR(INDEX(Lists!$F$5:$F$49,MATCH(Planning!C27,Lists!$G$5:$G$49,0),1),"")</f>
        <v/>
      </c>
      <c r="CI27" s="418" t="str">
        <f>IF(C27=0,""," ["&amp;INDEX(Lists!$H$5:$H$49,MATCH(C27,Lists!$G$5:$G$49,0),1)&amp;"]")</f>
        <v/>
      </c>
    </row>
    <row r="28" spans="1:87" ht="36.950000000000003" customHeight="1" x14ac:dyDescent="0.2">
      <c r="A28" s="416" t="s">
        <v>24</v>
      </c>
      <c r="B28" s="428"/>
      <c r="C28" s="429"/>
      <c r="D28" s="429"/>
      <c r="E28" s="428"/>
      <c r="F28" s="428"/>
      <c r="G28" s="430"/>
      <c r="H28" s="431"/>
      <c r="I28" s="432"/>
      <c r="J28" s="433"/>
      <c r="K28" s="421"/>
      <c r="L28" s="432"/>
      <c r="M28" s="434"/>
      <c r="N28" s="419"/>
      <c r="O28" s="435"/>
      <c r="P28" s="434"/>
      <c r="Q28" s="419"/>
      <c r="R28" s="435"/>
      <c r="S28" s="434"/>
      <c r="T28" s="419"/>
      <c r="U28" s="435"/>
      <c r="V28" s="434"/>
      <c r="W28" s="419"/>
      <c r="X28" s="435"/>
      <c r="Y28" s="434"/>
      <c r="Z28" s="656"/>
      <c r="AA28" s="435"/>
      <c r="AB28" s="434"/>
      <c r="AC28" s="419"/>
      <c r="AD28" s="435"/>
      <c r="AE28" s="434"/>
      <c r="AF28" s="419"/>
      <c r="AG28" s="435"/>
      <c r="AH28" s="434"/>
      <c r="AI28" s="419"/>
      <c r="AJ28" s="435"/>
      <c r="AK28" s="434"/>
      <c r="AL28" s="419"/>
      <c r="AM28" s="435"/>
      <c r="AN28" s="434"/>
      <c r="AO28" s="419"/>
      <c r="AP28" s="435"/>
      <c r="AQ28" s="433"/>
      <c r="AR28" s="420"/>
      <c r="AS28" s="613">
        <f t="shared" si="1"/>
        <v>0</v>
      </c>
      <c r="AT28" s="614">
        <f t="shared" si="0"/>
        <v>0</v>
      </c>
      <c r="AW28" s="418">
        <f ca="1">SUMIFS(I$9:I$208,PlanningIDEnlaces,$C28,$H$9:$H$208,Lists!$A$16)</f>
        <v>0</v>
      </c>
      <c r="AX28" s="418">
        <f t="shared" si="2"/>
        <v>0</v>
      </c>
      <c r="AY28" s="418"/>
      <c r="AZ28" s="418">
        <f ca="1">SUMIFS(L$9:L$208,PlanningIDEnlaces,$C28,$H$9:$H$208,Lists!$A$16)</f>
        <v>0</v>
      </c>
      <c r="BA28" s="418">
        <f t="shared" si="3"/>
        <v>0</v>
      </c>
      <c r="BB28" s="418"/>
      <c r="BC28" s="418">
        <f ca="1">SUMIFS(O$9:O$208,PlanningIDEnlaces,$C28,$H$9:$H$208,Lists!$A$16)</f>
        <v>0</v>
      </c>
      <c r="BD28" s="418">
        <f t="shared" si="4"/>
        <v>0</v>
      </c>
      <c r="BE28" s="418"/>
      <c r="BF28" s="418">
        <f ca="1">SUMIFS(R$9:R$208,PlanningIDEnlaces,$C28,$H$9:$H$208,Lists!$A$16)</f>
        <v>0</v>
      </c>
      <c r="BG28" s="418">
        <f t="shared" si="5"/>
        <v>0</v>
      </c>
      <c r="BH28" s="418"/>
      <c r="BI28" s="418">
        <f ca="1">SUMIFS(U$9:U$208,PlanningIDEnlaces,$C28,$H$9:$H$208,Lists!$A$16)</f>
        <v>0</v>
      </c>
      <c r="BJ28" s="418">
        <f t="shared" si="6"/>
        <v>0</v>
      </c>
      <c r="BK28" s="418"/>
      <c r="BL28" s="418">
        <f ca="1">SUMIFS(X$9:X$208,PlanningIDEnlaces,$C28,$H$9:$H$208,Lists!$A$16)</f>
        <v>0</v>
      </c>
      <c r="BM28" s="418">
        <f t="shared" si="7"/>
        <v>0</v>
      </c>
      <c r="BN28" s="418"/>
      <c r="BO28" s="418">
        <f ca="1">SUMIFS(AA$9:AA$208,PlanningIDEnlaces,$C28,$H$9:$H$208,Lists!$A$16)</f>
        <v>0</v>
      </c>
      <c r="BP28" s="418">
        <f t="shared" si="8"/>
        <v>0</v>
      </c>
      <c r="BQ28" s="418"/>
      <c r="BR28" s="418">
        <f ca="1">SUMIFS(AD$9:AD$208,PlanningIDEnlaces,$C28,$H$9:$H$208,Lists!$A$16)</f>
        <v>0</v>
      </c>
      <c r="BS28" s="418">
        <f t="shared" si="9"/>
        <v>0</v>
      </c>
      <c r="BT28" s="418"/>
      <c r="BU28" s="418">
        <f ca="1">SUMIFS(AG$9:AG$208,PlanningIDEnlaces,$C28,$H$9:$H$208,Lists!$A$16)</f>
        <v>0</v>
      </c>
      <c r="BV28" s="418">
        <f t="shared" si="10"/>
        <v>0</v>
      </c>
      <c r="BW28" s="418"/>
      <c r="BX28" s="418">
        <f ca="1">SUMIFS(AJ$9:AJ$208,PlanningIDEnlaces,$C28,$H$9:$H$208,Lists!$A$16)</f>
        <v>0</v>
      </c>
      <c r="BY28" s="418">
        <f t="shared" si="11"/>
        <v>0</v>
      </c>
      <c r="BZ28" s="418"/>
      <c r="CA28" s="418">
        <f ca="1">SUMIFS(AM$9:AM$208,PlanningIDEnlaces,$C28,$H$9:$H$208,Lists!$A$16)</f>
        <v>0</v>
      </c>
      <c r="CB28" s="418">
        <f t="shared" si="12"/>
        <v>0</v>
      </c>
      <c r="CC28" s="418"/>
      <c r="CD28" s="418">
        <f ca="1">SUMIFS(AP$9:AP$208,PlanningIDEnlaces,$C28,$H$9:$H$208,Lists!$A$16)</f>
        <v>0</v>
      </c>
      <c r="CE28" s="418">
        <f t="shared" si="13"/>
        <v>0</v>
      </c>
      <c r="CG28" s="418" t="str">
        <f ca="1">IFERROR(INDEX(Lists!$F$5:$F$49,MATCH(Planning!C28,Lists!$G$5:$G$49,0),1),"")</f>
        <v/>
      </c>
      <c r="CI28" s="418" t="str">
        <f>IF(C28=0,""," ["&amp;INDEX(Lists!$H$5:$H$49,MATCH(C28,Lists!$G$5:$G$49,0),1)&amp;"]")</f>
        <v/>
      </c>
    </row>
    <row r="29" spans="1:87" ht="36.950000000000003" customHeight="1" x14ac:dyDescent="0.2">
      <c r="A29" s="416" t="s">
        <v>25</v>
      </c>
      <c r="B29" s="428"/>
      <c r="C29" s="429"/>
      <c r="D29" s="429"/>
      <c r="E29" s="428"/>
      <c r="F29" s="428"/>
      <c r="G29" s="430"/>
      <c r="H29" s="431"/>
      <c r="I29" s="432"/>
      <c r="J29" s="433"/>
      <c r="K29" s="421"/>
      <c r="L29" s="432"/>
      <c r="M29" s="434"/>
      <c r="N29" s="419"/>
      <c r="O29" s="435"/>
      <c r="P29" s="434"/>
      <c r="Q29" s="419"/>
      <c r="R29" s="435"/>
      <c r="S29" s="434"/>
      <c r="T29" s="419"/>
      <c r="U29" s="435"/>
      <c r="V29" s="434"/>
      <c r="W29" s="419"/>
      <c r="X29" s="435"/>
      <c r="Y29" s="434"/>
      <c r="Z29" s="656"/>
      <c r="AA29" s="435"/>
      <c r="AB29" s="434"/>
      <c r="AC29" s="419"/>
      <c r="AD29" s="435"/>
      <c r="AE29" s="434"/>
      <c r="AF29" s="419"/>
      <c r="AG29" s="435"/>
      <c r="AH29" s="434"/>
      <c r="AI29" s="419"/>
      <c r="AJ29" s="435"/>
      <c r="AK29" s="434"/>
      <c r="AL29" s="419"/>
      <c r="AM29" s="435"/>
      <c r="AN29" s="434"/>
      <c r="AO29" s="419"/>
      <c r="AP29" s="435"/>
      <c r="AQ29" s="433"/>
      <c r="AR29" s="420"/>
      <c r="AS29" s="613">
        <f t="shared" si="1"/>
        <v>0</v>
      </c>
      <c r="AT29" s="614">
        <f t="shared" si="0"/>
        <v>0</v>
      </c>
      <c r="AW29" s="418">
        <f ca="1">SUMIFS(I$9:I$208,PlanningIDEnlaces,$C29,$H$9:$H$208,Lists!$A$16)</f>
        <v>0</v>
      </c>
      <c r="AX29" s="418">
        <f t="shared" si="2"/>
        <v>0</v>
      </c>
      <c r="AY29" s="418"/>
      <c r="AZ29" s="418">
        <f ca="1">SUMIFS(L$9:L$208,PlanningIDEnlaces,$C29,$H$9:$H$208,Lists!$A$16)</f>
        <v>0</v>
      </c>
      <c r="BA29" s="418">
        <f t="shared" si="3"/>
        <v>0</v>
      </c>
      <c r="BB29" s="418"/>
      <c r="BC29" s="418">
        <f ca="1">SUMIFS(O$9:O$208,PlanningIDEnlaces,$C29,$H$9:$H$208,Lists!$A$16)</f>
        <v>0</v>
      </c>
      <c r="BD29" s="418">
        <f t="shared" si="4"/>
        <v>0</v>
      </c>
      <c r="BE29" s="418"/>
      <c r="BF29" s="418">
        <f ca="1">SUMIFS(R$9:R$208,PlanningIDEnlaces,$C29,$H$9:$H$208,Lists!$A$16)</f>
        <v>0</v>
      </c>
      <c r="BG29" s="418">
        <f t="shared" si="5"/>
        <v>0</v>
      </c>
      <c r="BH29" s="418"/>
      <c r="BI29" s="418">
        <f ca="1">SUMIFS(U$9:U$208,PlanningIDEnlaces,$C29,$H$9:$H$208,Lists!$A$16)</f>
        <v>0</v>
      </c>
      <c r="BJ29" s="418">
        <f t="shared" si="6"/>
        <v>0</v>
      </c>
      <c r="BK29" s="418"/>
      <c r="BL29" s="418">
        <f ca="1">SUMIFS(X$9:X$208,PlanningIDEnlaces,$C29,$H$9:$H$208,Lists!$A$16)</f>
        <v>0</v>
      </c>
      <c r="BM29" s="418">
        <f t="shared" si="7"/>
        <v>0</v>
      </c>
      <c r="BN29" s="418"/>
      <c r="BO29" s="418">
        <f ca="1">SUMIFS(AA$9:AA$208,PlanningIDEnlaces,$C29,$H$9:$H$208,Lists!$A$16)</f>
        <v>0</v>
      </c>
      <c r="BP29" s="418">
        <f t="shared" si="8"/>
        <v>0</v>
      </c>
      <c r="BQ29" s="418"/>
      <c r="BR29" s="418">
        <f ca="1">SUMIFS(AD$9:AD$208,PlanningIDEnlaces,$C29,$H$9:$H$208,Lists!$A$16)</f>
        <v>0</v>
      </c>
      <c r="BS29" s="418">
        <f t="shared" si="9"/>
        <v>0</v>
      </c>
      <c r="BT29" s="418"/>
      <c r="BU29" s="418">
        <f ca="1">SUMIFS(AG$9:AG$208,PlanningIDEnlaces,$C29,$H$9:$H$208,Lists!$A$16)</f>
        <v>0</v>
      </c>
      <c r="BV29" s="418">
        <f t="shared" si="10"/>
        <v>0</v>
      </c>
      <c r="BW29" s="418"/>
      <c r="BX29" s="418">
        <f ca="1">SUMIFS(AJ$9:AJ$208,PlanningIDEnlaces,$C29,$H$9:$H$208,Lists!$A$16)</f>
        <v>0</v>
      </c>
      <c r="BY29" s="418">
        <f t="shared" si="11"/>
        <v>0</v>
      </c>
      <c r="BZ29" s="418"/>
      <c r="CA29" s="418">
        <f ca="1">SUMIFS(AM$9:AM$208,PlanningIDEnlaces,$C29,$H$9:$H$208,Lists!$A$16)</f>
        <v>0</v>
      </c>
      <c r="CB29" s="418">
        <f t="shared" si="12"/>
        <v>0</v>
      </c>
      <c r="CC29" s="418"/>
      <c r="CD29" s="418">
        <f ca="1">SUMIFS(AP$9:AP$208,PlanningIDEnlaces,$C29,$H$9:$H$208,Lists!$A$16)</f>
        <v>0</v>
      </c>
      <c r="CE29" s="418">
        <f t="shared" si="13"/>
        <v>0</v>
      </c>
      <c r="CG29" s="418" t="str">
        <f ca="1">IFERROR(INDEX(Lists!$F$5:$F$49,MATCH(Planning!C29,Lists!$G$5:$G$49,0),1),"")</f>
        <v/>
      </c>
      <c r="CI29" s="418" t="str">
        <f>IF(C29=0,""," ["&amp;INDEX(Lists!$H$5:$H$49,MATCH(C29,Lists!$G$5:$G$49,0),1)&amp;"]")</f>
        <v/>
      </c>
    </row>
    <row r="30" spans="1:87" ht="36.950000000000003" customHeight="1" x14ac:dyDescent="0.2">
      <c r="A30" s="416" t="s">
        <v>26</v>
      </c>
      <c r="B30" s="428"/>
      <c r="C30" s="429"/>
      <c r="D30" s="429"/>
      <c r="E30" s="428"/>
      <c r="F30" s="428"/>
      <c r="G30" s="430"/>
      <c r="H30" s="431"/>
      <c r="I30" s="432"/>
      <c r="J30" s="433"/>
      <c r="K30" s="421"/>
      <c r="L30" s="432"/>
      <c r="M30" s="434"/>
      <c r="N30" s="419"/>
      <c r="O30" s="435"/>
      <c r="P30" s="434"/>
      <c r="Q30" s="419"/>
      <c r="R30" s="435"/>
      <c r="S30" s="434"/>
      <c r="T30" s="419"/>
      <c r="U30" s="435"/>
      <c r="V30" s="434"/>
      <c r="W30" s="419"/>
      <c r="X30" s="435"/>
      <c r="Y30" s="434"/>
      <c r="Z30" s="656"/>
      <c r="AA30" s="435"/>
      <c r="AB30" s="434"/>
      <c r="AC30" s="419"/>
      <c r="AD30" s="435"/>
      <c r="AE30" s="434"/>
      <c r="AF30" s="419"/>
      <c r="AG30" s="435"/>
      <c r="AH30" s="434"/>
      <c r="AI30" s="419"/>
      <c r="AJ30" s="435"/>
      <c r="AK30" s="434"/>
      <c r="AL30" s="419"/>
      <c r="AM30" s="435"/>
      <c r="AN30" s="434"/>
      <c r="AO30" s="419"/>
      <c r="AP30" s="435"/>
      <c r="AQ30" s="433"/>
      <c r="AR30" s="420"/>
      <c r="AS30" s="613">
        <f t="shared" si="1"/>
        <v>0</v>
      </c>
      <c r="AT30" s="614">
        <f t="shared" si="0"/>
        <v>0</v>
      </c>
      <c r="AW30" s="418">
        <f ca="1">SUMIFS(I$9:I$208,PlanningIDEnlaces,$C30,$H$9:$H$208,Lists!$A$16)</f>
        <v>0</v>
      </c>
      <c r="AX30" s="418">
        <f t="shared" si="2"/>
        <v>0</v>
      </c>
      <c r="AY30" s="418"/>
      <c r="AZ30" s="418">
        <f ca="1">SUMIFS(L$9:L$208,PlanningIDEnlaces,$C30,$H$9:$H$208,Lists!$A$16)</f>
        <v>0</v>
      </c>
      <c r="BA30" s="418">
        <f t="shared" si="3"/>
        <v>0</v>
      </c>
      <c r="BB30" s="418"/>
      <c r="BC30" s="418">
        <f ca="1">SUMIFS(O$9:O$208,PlanningIDEnlaces,$C30,$H$9:$H$208,Lists!$A$16)</f>
        <v>0</v>
      </c>
      <c r="BD30" s="418">
        <f t="shared" si="4"/>
        <v>0</v>
      </c>
      <c r="BE30" s="418"/>
      <c r="BF30" s="418">
        <f ca="1">SUMIFS(R$9:R$208,PlanningIDEnlaces,$C30,$H$9:$H$208,Lists!$A$16)</f>
        <v>0</v>
      </c>
      <c r="BG30" s="418">
        <f t="shared" si="5"/>
        <v>0</v>
      </c>
      <c r="BH30" s="418"/>
      <c r="BI30" s="418">
        <f ca="1">SUMIFS(U$9:U$208,PlanningIDEnlaces,$C30,$H$9:$H$208,Lists!$A$16)</f>
        <v>0</v>
      </c>
      <c r="BJ30" s="418">
        <f t="shared" si="6"/>
        <v>0</v>
      </c>
      <c r="BK30" s="418"/>
      <c r="BL30" s="418">
        <f ca="1">SUMIFS(X$9:X$208,PlanningIDEnlaces,$C30,$H$9:$H$208,Lists!$A$16)</f>
        <v>0</v>
      </c>
      <c r="BM30" s="418">
        <f t="shared" si="7"/>
        <v>0</v>
      </c>
      <c r="BN30" s="418"/>
      <c r="BO30" s="418">
        <f ca="1">SUMIFS(AA$9:AA$208,PlanningIDEnlaces,$C30,$H$9:$H$208,Lists!$A$16)</f>
        <v>0</v>
      </c>
      <c r="BP30" s="418">
        <f t="shared" si="8"/>
        <v>0</v>
      </c>
      <c r="BQ30" s="418"/>
      <c r="BR30" s="418">
        <f ca="1">SUMIFS(AD$9:AD$208,PlanningIDEnlaces,$C30,$H$9:$H$208,Lists!$A$16)</f>
        <v>0</v>
      </c>
      <c r="BS30" s="418">
        <f t="shared" si="9"/>
        <v>0</v>
      </c>
      <c r="BT30" s="418"/>
      <c r="BU30" s="418">
        <f ca="1">SUMIFS(AG$9:AG$208,PlanningIDEnlaces,$C30,$H$9:$H$208,Lists!$A$16)</f>
        <v>0</v>
      </c>
      <c r="BV30" s="418">
        <f t="shared" si="10"/>
        <v>0</v>
      </c>
      <c r="BW30" s="418"/>
      <c r="BX30" s="418">
        <f ca="1">SUMIFS(AJ$9:AJ$208,PlanningIDEnlaces,$C30,$H$9:$H$208,Lists!$A$16)</f>
        <v>0</v>
      </c>
      <c r="BY30" s="418">
        <f t="shared" si="11"/>
        <v>0</v>
      </c>
      <c r="BZ30" s="418"/>
      <c r="CA30" s="418">
        <f ca="1">SUMIFS(AM$9:AM$208,PlanningIDEnlaces,$C30,$H$9:$H$208,Lists!$A$16)</f>
        <v>0</v>
      </c>
      <c r="CB30" s="418">
        <f t="shared" si="12"/>
        <v>0</v>
      </c>
      <c r="CC30" s="418"/>
      <c r="CD30" s="418">
        <f ca="1">SUMIFS(AP$9:AP$208,PlanningIDEnlaces,$C30,$H$9:$H$208,Lists!$A$16)</f>
        <v>0</v>
      </c>
      <c r="CE30" s="418">
        <f t="shared" si="13"/>
        <v>0</v>
      </c>
      <c r="CG30" s="418" t="str">
        <f ca="1">IFERROR(INDEX(Lists!$F$5:$F$49,MATCH(Planning!C30,Lists!$G$5:$G$49,0),1),"")</f>
        <v/>
      </c>
      <c r="CI30" s="418" t="str">
        <f>IF(C30=0,""," ["&amp;INDEX(Lists!$H$5:$H$49,MATCH(C30,Lists!$G$5:$G$49,0),1)&amp;"]")</f>
        <v/>
      </c>
    </row>
    <row r="31" spans="1:87" ht="36.950000000000003" customHeight="1" x14ac:dyDescent="0.2">
      <c r="A31" s="416" t="s">
        <v>27</v>
      </c>
      <c r="B31" s="428"/>
      <c r="C31" s="429"/>
      <c r="D31" s="429"/>
      <c r="E31" s="428"/>
      <c r="F31" s="428"/>
      <c r="G31" s="430"/>
      <c r="H31" s="431"/>
      <c r="I31" s="432"/>
      <c r="J31" s="433"/>
      <c r="K31" s="421"/>
      <c r="L31" s="432"/>
      <c r="M31" s="434"/>
      <c r="N31" s="419"/>
      <c r="O31" s="435"/>
      <c r="P31" s="434"/>
      <c r="Q31" s="419"/>
      <c r="R31" s="435"/>
      <c r="S31" s="434"/>
      <c r="T31" s="419"/>
      <c r="U31" s="435"/>
      <c r="V31" s="434"/>
      <c r="W31" s="419"/>
      <c r="X31" s="435"/>
      <c r="Y31" s="434"/>
      <c r="Z31" s="656"/>
      <c r="AA31" s="435"/>
      <c r="AB31" s="434"/>
      <c r="AC31" s="419"/>
      <c r="AD31" s="435"/>
      <c r="AE31" s="434"/>
      <c r="AF31" s="419"/>
      <c r="AG31" s="435"/>
      <c r="AH31" s="434"/>
      <c r="AI31" s="419"/>
      <c r="AJ31" s="435"/>
      <c r="AK31" s="434"/>
      <c r="AL31" s="419"/>
      <c r="AM31" s="435"/>
      <c r="AN31" s="434"/>
      <c r="AO31" s="419"/>
      <c r="AP31" s="435"/>
      <c r="AQ31" s="433"/>
      <c r="AR31" s="420"/>
      <c r="AS31" s="613">
        <f t="shared" si="1"/>
        <v>0</v>
      </c>
      <c r="AT31" s="614">
        <f t="shared" si="0"/>
        <v>0</v>
      </c>
      <c r="AW31" s="418">
        <f ca="1">SUMIFS(I$9:I$208,PlanningIDEnlaces,$C31,$H$9:$H$208,Lists!$A$16)</f>
        <v>0</v>
      </c>
      <c r="AX31" s="418">
        <f t="shared" si="2"/>
        <v>0</v>
      </c>
      <c r="AY31" s="418"/>
      <c r="AZ31" s="418">
        <f ca="1">SUMIFS(L$9:L$208,PlanningIDEnlaces,$C31,$H$9:$H$208,Lists!$A$16)</f>
        <v>0</v>
      </c>
      <c r="BA31" s="418">
        <f t="shared" si="3"/>
        <v>0</v>
      </c>
      <c r="BB31" s="418"/>
      <c r="BC31" s="418">
        <f ca="1">SUMIFS(O$9:O$208,PlanningIDEnlaces,$C31,$H$9:$H$208,Lists!$A$16)</f>
        <v>0</v>
      </c>
      <c r="BD31" s="418">
        <f t="shared" si="4"/>
        <v>0</v>
      </c>
      <c r="BE31" s="418"/>
      <c r="BF31" s="418">
        <f ca="1">SUMIFS(R$9:R$208,PlanningIDEnlaces,$C31,$H$9:$H$208,Lists!$A$16)</f>
        <v>0</v>
      </c>
      <c r="BG31" s="418">
        <f t="shared" si="5"/>
        <v>0</v>
      </c>
      <c r="BH31" s="418"/>
      <c r="BI31" s="418">
        <f ca="1">SUMIFS(U$9:U$208,PlanningIDEnlaces,$C31,$H$9:$H$208,Lists!$A$16)</f>
        <v>0</v>
      </c>
      <c r="BJ31" s="418">
        <f t="shared" si="6"/>
        <v>0</v>
      </c>
      <c r="BK31" s="418"/>
      <c r="BL31" s="418">
        <f ca="1">SUMIFS(X$9:X$208,PlanningIDEnlaces,$C31,$H$9:$H$208,Lists!$A$16)</f>
        <v>0</v>
      </c>
      <c r="BM31" s="418">
        <f t="shared" si="7"/>
        <v>0</v>
      </c>
      <c r="BN31" s="418"/>
      <c r="BO31" s="418">
        <f ca="1">SUMIFS(AA$9:AA$208,PlanningIDEnlaces,$C31,$H$9:$H$208,Lists!$A$16)</f>
        <v>0</v>
      </c>
      <c r="BP31" s="418">
        <f t="shared" si="8"/>
        <v>0</v>
      </c>
      <c r="BQ31" s="418"/>
      <c r="BR31" s="418">
        <f ca="1">SUMIFS(AD$9:AD$208,PlanningIDEnlaces,$C31,$H$9:$H$208,Lists!$A$16)</f>
        <v>0</v>
      </c>
      <c r="BS31" s="418">
        <f t="shared" si="9"/>
        <v>0</v>
      </c>
      <c r="BT31" s="418"/>
      <c r="BU31" s="418">
        <f ca="1">SUMIFS(AG$9:AG$208,PlanningIDEnlaces,$C31,$H$9:$H$208,Lists!$A$16)</f>
        <v>0</v>
      </c>
      <c r="BV31" s="418">
        <f t="shared" si="10"/>
        <v>0</v>
      </c>
      <c r="BW31" s="418"/>
      <c r="BX31" s="418">
        <f ca="1">SUMIFS(AJ$9:AJ$208,PlanningIDEnlaces,$C31,$H$9:$H$208,Lists!$A$16)</f>
        <v>0</v>
      </c>
      <c r="BY31" s="418">
        <f t="shared" si="11"/>
        <v>0</v>
      </c>
      <c r="BZ31" s="418"/>
      <c r="CA31" s="418">
        <f ca="1">SUMIFS(AM$9:AM$208,PlanningIDEnlaces,$C31,$H$9:$H$208,Lists!$A$16)</f>
        <v>0</v>
      </c>
      <c r="CB31" s="418">
        <f t="shared" si="12"/>
        <v>0</v>
      </c>
      <c r="CC31" s="418"/>
      <c r="CD31" s="418">
        <f ca="1">SUMIFS(AP$9:AP$208,PlanningIDEnlaces,$C31,$H$9:$H$208,Lists!$A$16)</f>
        <v>0</v>
      </c>
      <c r="CE31" s="418">
        <f t="shared" si="13"/>
        <v>0</v>
      </c>
      <c r="CG31" s="418" t="str">
        <f ca="1">IFERROR(INDEX(Lists!$F$5:$F$49,MATCH(Planning!C31,Lists!$G$5:$G$49,0),1),"")</f>
        <v/>
      </c>
      <c r="CI31" s="418" t="str">
        <f>IF(C31=0,""," ["&amp;INDEX(Lists!$H$5:$H$49,MATCH(C31,Lists!$G$5:$G$49,0),1)&amp;"]")</f>
        <v/>
      </c>
    </row>
    <row r="32" spans="1:87" ht="36.950000000000003" customHeight="1" x14ac:dyDescent="0.2">
      <c r="A32" s="416" t="s">
        <v>28</v>
      </c>
      <c r="B32" s="428"/>
      <c r="C32" s="429"/>
      <c r="D32" s="429"/>
      <c r="E32" s="428"/>
      <c r="F32" s="428"/>
      <c r="G32" s="430"/>
      <c r="H32" s="431"/>
      <c r="I32" s="432"/>
      <c r="J32" s="433"/>
      <c r="K32" s="421"/>
      <c r="L32" s="432"/>
      <c r="M32" s="434"/>
      <c r="N32" s="419"/>
      <c r="O32" s="435"/>
      <c r="P32" s="434"/>
      <c r="Q32" s="419"/>
      <c r="R32" s="435"/>
      <c r="S32" s="434"/>
      <c r="T32" s="419"/>
      <c r="U32" s="435"/>
      <c r="V32" s="434"/>
      <c r="W32" s="419"/>
      <c r="X32" s="435"/>
      <c r="Y32" s="434"/>
      <c r="Z32" s="656"/>
      <c r="AA32" s="435"/>
      <c r="AB32" s="434"/>
      <c r="AC32" s="419"/>
      <c r="AD32" s="435"/>
      <c r="AE32" s="434"/>
      <c r="AF32" s="419"/>
      <c r="AG32" s="435"/>
      <c r="AH32" s="434"/>
      <c r="AI32" s="419"/>
      <c r="AJ32" s="435"/>
      <c r="AK32" s="434"/>
      <c r="AL32" s="419"/>
      <c r="AM32" s="435"/>
      <c r="AN32" s="434"/>
      <c r="AO32" s="419"/>
      <c r="AP32" s="435"/>
      <c r="AQ32" s="433"/>
      <c r="AR32" s="420"/>
      <c r="AS32" s="613">
        <f t="shared" si="1"/>
        <v>0</v>
      </c>
      <c r="AT32" s="614">
        <f t="shared" si="0"/>
        <v>0</v>
      </c>
      <c r="AW32" s="418">
        <f ca="1">SUMIFS(I$9:I$208,PlanningIDEnlaces,$C32,$H$9:$H$208,Lists!$A$16)</f>
        <v>0</v>
      </c>
      <c r="AX32" s="418">
        <f t="shared" si="2"/>
        <v>0</v>
      </c>
      <c r="AY32" s="418"/>
      <c r="AZ32" s="418">
        <f ca="1">SUMIFS(L$9:L$208,PlanningIDEnlaces,$C32,$H$9:$H$208,Lists!$A$16)</f>
        <v>0</v>
      </c>
      <c r="BA32" s="418">
        <f t="shared" si="3"/>
        <v>0</v>
      </c>
      <c r="BB32" s="418"/>
      <c r="BC32" s="418">
        <f ca="1">SUMIFS(O$9:O$208,PlanningIDEnlaces,$C32,$H$9:$H$208,Lists!$A$16)</f>
        <v>0</v>
      </c>
      <c r="BD32" s="418">
        <f t="shared" si="4"/>
        <v>0</v>
      </c>
      <c r="BE32" s="418"/>
      <c r="BF32" s="418">
        <f ca="1">SUMIFS(R$9:R$208,PlanningIDEnlaces,$C32,$H$9:$H$208,Lists!$A$16)</f>
        <v>0</v>
      </c>
      <c r="BG32" s="418">
        <f t="shared" si="5"/>
        <v>0</v>
      </c>
      <c r="BH32" s="418"/>
      <c r="BI32" s="418">
        <f ca="1">SUMIFS(U$9:U$208,PlanningIDEnlaces,$C32,$H$9:$H$208,Lists!$A$16)</f>
        <v>0</v>
      </c>
      <c r="BJ32" s="418">
        <f t="shared" si="6"/>
        <v>0</v>
      </c>
      <c r="BK32" s="418"/>
      <c r="BL32" s="418">
        <f ca="1">SUMIFS(X$9:X$208,PlanningIDEnlaces,$C32,$H$9:$H$208,Lists!$A$16)</f>
        <v>0</v>
      </c>
      <c r="BM32" s="418">
        <f t="shared" si="7"/>
        <v>0</v>
      </c>
      <c r="BN32" s="418"/>
      <c r="BO32" s="418">
        <f ca="1">SUMIFS(AA$9:AA$208,PlanningIDEnlaces,$C32,$H$9:$H$208,Lists!$A$16)</f>
        <v>0</v>
      </c>
      <c r="BP32" s="418">
        <f t="shared" si="8"/>
        <v>0</v>
      </c>
      <c r="BQ32" s="418"/>
      <c r="BR32" s="418">
        <f ca="1">SUMIFS(AD$9:AD$208,PlanningIDEnlaces,$C32,$H$9:$H$208,Lists!$A$16)</f>
        <v>0</v>
      </c>
      <c r="BS32" s="418">
        <f t="shared" si="9"/>
        <v>0</v>
      </c>
      <c r="BT32" s="418"/>
      <c r="BU32" s="418">
        <f ca="1">SUMIFS(AG$9:AG$208,PlanningIDEnlaces,$C32,$H$9:$H$208,Lists!$A$16)</f>
        <v>0</v>
      </c>
      <c r="BV32" s="418">
        <f t="shared" si="10"/>
        <v>0</v>
      </c>
      <c r="BW32" s="418"/>
      <c r="BX32" s="418">
        <f ca="1">SUMIFS(AJ$9:AJ$208,PlanningIDEnlaces,$C32,$H$9:$H$208,Lists!$A$16)</f>
        <v>0</v>
      </c>
      <c r="BY32" s="418">
        <f t="shared" si="11"/>
        <v>0</v>
      </c>
      <c r="BZ32" s="418"/>
      <c r="CA32" s="418">
        <f ca="1">SUMIFS(AM$9:AM$208,PlanningIDEnlaces,$C32,$H$9:$H$208,Lists!$A$16)</f>
        <v>0</v>
      </c>
      <c r="CB32" s="418">
        <f t="shared" si="12"/>
        <v>0</v>
      </c>
      <c r="CC32" s="418"/>
      <c r="CD32" s="418">
        <f ca="1">SUMIFS(AP$9:AP$208,PlanningIDEnlaces,$C32,$H$9:$H$208,Lists!$A$16)</f>
        <v>0</v>
      </c>
      <c r="CE32" s="418">
        <f t="shared" si="13"/>
        <v>0</v>
      </c>
      <c r="CG32" s="418" t="str">
        <f ca="1">IFERROR(INDEX(Lists!$F$5:$F$49,MATCH(Planning!C32,Lists!$G$5:$G$49,0),1),"")</f>
        <v/>
      </c>
      <c r="CI32" s="418" t="str">
        <f>IF(C32=0,""," ["&amp;INDEX(Lists!$H$5:$H$49,MATCH(C32,Lists!$G$5:$G$49,0),1)&amp;"]")</f>
        <v/>
      </c>
    </row>
    <row r="33" spans="1:87" ht="36.950000000000003" customHeight="1" x14ac:dyDescent="0.2">
      <c r="A33" s="416" t="s">
        <v>29</v>
      </c>
      <c r="B33" s="428"/>
      <c r="C33" s="429"/>
      <c r="D33" s="429"/>
      <c r="E33" s="428"/>
      <c r="F33" s="428"/>
      <c r="G33" s="430"/>
      <c r="H33" s="431"/>
      <c r="I33" s="432"/>
      <c r="J33" s="433"/>
      <c r="K33" s="421"/>
      <c r="L33" s="432"/>
      <c r="M33" s="434"/>
      <c r="N33" s="419"/>
      <c r="O33" s="435"/>
      <c r="P33" s="434"/>
      <c r="Q33" s="419"/>
      <c r="R33" s="435"/>
      <c r="S33" s="434"/>
      <c r="T33" s="419"/>
      <c r="U33" s="435"/>
      <c r="V33" s="434"/>
      <c r="W33" s="419"/>
      <c r="X33" s="435"/>
      <c r="Y33" s="434"/>
      <c r="Z33" s="656"/>
      <c r="AA33" s="435"/>
      <c r="AB33" s="434"/>
      <c r="AC33" s="419"/>
      <c r="AD33" s="435"/>
      <c r="AE33" s="434"/>
      <c r="AF33" s="419"/>
      <c r="AG33" s="435"/>
      <c r="AH33" s="434"/>
      <c r="AI33" s="419"/>
      <c r="AJ33" s="435"/>
      <c r="AK33" s="434"/>
      <c r="AL33" s="419"/>
      <c r="AM33" s="435"/>
      <c r="AN33" s="434"/>
      <c r="AO33" s="419"/>
      <c r="AP33" s="435"/>
      <c r="AQ33" s="433"/>
      <c r="AR33" s="420"/>
      <c r="AS33" s="613">
        <f t="shared" si="1"/>
        <v>0</v>
      </c>
      <c r="AT33" s="614">
        <f t="shared" si="0"/>
        <v>0</v>
      </c>
      <c r="AW33" s="418">
        <f ca="1">SUMIFS(I$9:I$208,PlanningIDEnlaces,$C33,$H$9:$H$208,Lists!$A$16)</f>
        <v>0</v>
      </c>
      <c r="AX33" s="418">
        <f t="shared" si="2"/>
        <v>0</v>
      </c>
      <c r="AY33" s="418"/>
      <c r="AZ33" s="418">
        <f ca="1">SUMIFS(L$9:L$208,PlanningIDEnlaces,$C33,$H$9:$H$208,Lists!$A$16)</f>
        <v>0</v>
      </c>
      <c r="BA33" s="418">
        <f t="shared" si="3"/>
        <v>0</v>
      </c>
      <c r="BB33" s="418"/>
      <c r="BC33" s="418">
        <f ca="1">SUMIFS(O$9:O$208,PlanningIDEnlaces,$C33,$H$9:$H$208,Lists!$A$16)</f>
        <v>0</v>
      </c>
      <c r="BD33" s="418">
        <f t="shared" si="4"/>
        <v>0</v>
      </c>
      <c r="BE33" s="418"/>
      <c r="BF33" s="418">
        <f ca="1">SUMIFS(R$9:R$208,PlanningIDEnlaces,$C33,$H$9:$H$208,Lists!$A$16)</f>
        <v>0</v>
      </c>
      <c r="BG33" s="418">
        <f t="shared" si="5"/>
        <v>0</v>
      </c>
      <c r="BH33" s="418"/>
      <c r="BI33" s="418">
        <f ca="1">SUMIFS(U$9:U$208,PlanningIDEnlaces,$C33,$H$9:$H$208,Lists!$A$16)</f>
        <v>0</v>
      </c>
      <c r="BJ33" s="418">
        <f t="shared" si="6"/>
        <v>0</v>
      </c>
      <c r="BK33" s="418"/>
      <c r="BL33" s="418">
        <f ca="1">SUMIFS(X$9:X$208,PlanningIDEnlaces,$C33,$H$9:$H$208,Lists!$A$16)</f>
        <v>0</v>
      </c>
      <c r="BM33" s="418">
        <f t="shared" si="7"/>
        <v>0</v>
      </c>
      <c r="BN33" s="418"/>
      <c r="BO33" s="418">
        <f ca="1">SUMIFS(AA$9:AA$208,PlanningIDEnlaces,$C33,$H$9:$H$208,Lists!$A$16)</f>
        <v>0</v>
      </c>
      <c r="BP33" s="418">
        <f t="shared" si="8"/>
        <v>0</v>
      </c>
      <c r="BQ33" s="418"/>
      <c r="BR33" s="418">
        <f ca="1">SUMIFS(AD$9:AD$208,PlanningIDEnlaces,$C33,$H$9:$H$208,Lists!$A$16)</f>
        <v>0</v>
      </c>
      <c r="BS33" s="418">
        <f t="shared" si="9"/>
        <v>0</v>
      </c>
      <c r="BT33" s="418"/>
      <c r="BU33" s="418">
        <f ca="1">SUMIFS(AG$9:AG$208,PlanningIDEnlaces,$C33,$H$9:$H$208,Lists!$A$16)</f>
        <v>0</v>
      </c>
      <c r="BV33" s="418">
        <f t="shared" si="10"/>
        <v>0</v>
      </c>
      <c r="BW33" s="418"/>
      <c r="BX33" s="418">
        <f ca="1">SUMIFS(AJ$9:AJ$208,PlanningIDEnlaces,$C33,$H$9:$H$208,Lists!$A$16)</f>
        <v>0</v>
      </c>
      <c r="BY33" s="418">
        <f t="shared" si="11"/>
        <v>0</v>
      </c>
      <c r="BZ33" s="418"/>
      <c r="CA33" s="418">
        <f ca="1">SUMIFS(AM$9:AM$208,PlanningIDEnlaces,$C33,$H$9:$H$208,Lists!$A$16)</f>
        <v>0</v>
      </c>
      <c r="CB33" s="418">
        <f t="shared" si="12"/>
        <v>0</v>
      </c>
      <c r="CC33" s="418"/>
      <c r="CD33" s="418">
        <f ca="1">SUMIFS(AP$9:AP$208,PlanningIDEnlaces,$C33,$H$9:$H$208,Lists!$A$16)</f>
        <v>0</v>
      </c>
      <c r="CE33" s="418">
        <f t="shared" si="13"/>
        <v>0</v>
      </c>
      <c r="CG33" s="418" t="str">
        <f ca="1">IFERROR(INDEX(Lists!$F$5:$F$49,MATCH(Planning!C33,Lists!$G$5:$G$49,0),1),"")</f>
        <v/>
      </c>
      <c r="CI33" s="418" t="str">
        <f>IF(C33=0,""," ["&amp;INDEX(Lists!$H$5:$H$49,MATCH(C33,Lists!$G$5:$G$49,0),1)&amp;"]")</f>
        <v/>
      </c>
    </row>
    <row r="34" spans="1:87" ht="36.950000000000003" customHeight="1" x14ac:dyDescent="0.2">
      <c r="A34" s="416" t="s">
        <v>30</v>
      </c>
      <c r="B34" s="428"/>
      <c r="C34" s="429"/>
      <c r="D34" s="429"/>
      <c r="E34" s="428"/>
      <c r="F34" s="428"/>
      <c r="G34" s="430"/>
      <c r="H34" s="431"/>
      <c r="I34" s="432"/>
      <c r="J34" s="433"/>
      <c r="K34" s="421"/>
      <c r="L34" s="432"/>
      <c r="M34" s="434"/>
      <c r="N34" s="419"/>
      <c r="O34" s="435"/>
      <c r="P34" s="434"/>
      <c r="Q34" s="419"/>
      <c r="R34" s="435"/>
      <c r="S34" s="434"/>
      <c r="T34" s="419"/>
      <c r="U34" s="435"/>
      <c r="V34" s="434"/>
      <c r="W34" s="419"/>
      <c r="X34" s="435"/>
      <c r="Y34" s="434"/>
      <c r="Z34" s="656"/>
      <c r="AA34" s="435"/>
      <c r="AB34" s="434"/>
      <c r="AC34" s="419"/>
      <c r="AD34" s="435"/>
      <c r="AE34" s="434"/>
      <c r="AF34" s="419"/>
      <c r="AG34" s="435"/>
      <c r="AH34" s="434"/>
      <c r="AI34" s="419"/>
      <c r="AJ34" s="435"/>
      <c r="AK34" s="434"/>
      <c r="AL34" s="419"/>
      <c r="AM34" s="435"/>
      <c r="AN34" s="434"/>
      <c r="AO34" s="419"/>
      <c r="AP34" s="435"/>
      <c r="AQ34" s="433"/>
      <c r="AR34" s="420"/>
      <c r="AS34" s="613">
        <f t="shared" si="1"/>
        <v>0</v>
      </c>
      <c r="AT34" s="614">
        <f t="shared" si="0"/>
        <v>0</v>
      </c>
      <c r="AW34" s="418">
        <f ca="1">SUMIFS(I$9:I$208,PlanningIDEnlaces,$C34,$H$9:$H$208,Lists!$A$16)</f>
        <v>0</v>
      </c>
      <c r="AX34" s="418">
        <f t="shared" si="2"/>
        <v>0</v>
      </c>
      <c r="AY34" s="418"/>
      <c r="AZ34" s="418">
        <f ca="1">SUMIFS(L$9:L$208,PlanningIDEnlaces,$C34,$H$9:$H$208,Lists!$A$16)</f>
        <v>0</v>
      </c>
      <c r="BA34" s="418">
        <f t="shared" si="3"/>
        <v>0</v>
      </c>
      <c r="BB34" s="418"/>
      <c r="BC34" s="418">
        <f ca="1">SUMIFS(O$9:O$208,PlanningIDEnlaces,$C34,$H$9:$H$208,Lists!$A$16)</f>
        <v>0</v>
      </c>
      <c r="BD34" s="418">
        <f t="shared" si="4"/>
        <v>0</v>
      </c>
      <c r="BE34" s="418"/>
      <c r="BF34" s="418">
        <f ca="1">SUMIFS(R$9:R$208,PlanningIDEnlaces,$C34,$H$9:$H$208,Lists!$A$16)</f>
        <v>0</v>
      </c>
      <c r="BG34" s="418">
        <f t="shared" si="5"/>
        <v>0</v>
      </c>
      <c r="BH34" s="418"/>
      <c r="BI34" s="418">
        <f ca="1">SUMIFS(U$9:U$208,PlanningIDEnlaces,$C34,$H$9:$H$208,Lists!$A$16)</f>
        <v>0</v>
      </c>
      <c r="BJ34" s="418">
        <f t="shared" si="6"/>
        <v>0</v>
      </c>
      <c r="BK34" s="418"/>
      <c r="BL34" s="418">
        <f ca="1">SUMIFS(X$9:X$208,PlanningIDEnlaces,$C34,$H$9:$H$208,Lists!$A$16)</f>
        <v>0</v>
      </c>
      <c r="BM34" s="418">
        <f t="shared" si="7"/>
        <v>0</v>
      </c>
      <c r="BN34" s="418"/>
      <c r="BO34" s="418">
        <f ca="1">SUMIFS(AA$9:AA$208,PlanningIDEnlaces,$C34,$H$9:$H$208,Lists!$A$16)</f>
        <v>0</v>
      </c>
      <c r="BP34" s="418">
        <f t="shared" si="8"/>
        <v>0</v>
      </c>
      <c r="BQ34" s="418"/>
      <c r="BR34" s="418">
        <f ca="1">SUMIFS(AD$9:AD$208,PlanningIDEnlaces,$C34,$H$9:$H$208,Lists!$A$16)</f>
        <v>0</v>
      </c>
      <c r="BS34" s="418">
        <f t="shared" si="9"/>
        <v>0</v>
      </c>
      <c r="BT34" s="418"/>
      <c r="BU34" s="418">
        <f ca="1">SUMIFS(AG$9:AG$208,PlanningIDEnlaces,$C34,$H$9:$H$208,Lists!$A$16)</f>
        <v>0</v>
      </c>
      <c r="BV34" s="418">
        <f t="shared" si="10"/>
        <v>0</v>
      </c>
      <c r="BW34" s="418"/>
      <c r="BX34" s="418">
        <f ca="1">SUMIFS(AJ$9:AJ$208,PlanningIDEnlaces,$C34,$H$9:$H$208,Lists!$A$16)</f>
        <v>0</v>
      </c>
      <c r="BY34" s="418">
        <f t="shared" si="11"/>
        <v>0</v>
      </c>
      <c r="BZ34" s="418"/>
      <c r="CA34" s="418">
        <f ca="1">SUMIFS(AM$9:AM$208,PlanningIDEnlaces,$C34,$H$9:$H$208,Lists!$A$16)</f>
        <v>0</v>
      </c>
      <c r="CB34" s="418">
        <f t="shared" si="12"/>
        <v>0</v>
      </c>
      <c r="CC34" s="418"/>
      <c r="CD34" s="418">
        <f ca="1">SUMIFS(AP$9:AP$208,PlanningIDEnlaces,$C34,$H$9:$H$208,Lists!$A$16)</f>
        <v>0</v>
      </c>
      <c r="CE34" s="418">
        <f t="shared" si="13"/>
        <v>0</v>
      </c>
      <c r="CG34" s="418" t="str">
        <f ca="1">IFERROR(INDEX(Lists!$F$5:$F$49,MATCH(Planning!C34,Lists!$G$5:$G$49,0),1),"")</f>
        <v/>
      </c>
      <c r="CI34" s="418" t="str">
        <f>IF(C34=0,""," ["&amp;INDEX(Lists!$H$5:$H$49,MATCH(C34,Lists!$G$5:$G$49,0),1)&amp;"]")</f>
        <v/>
      </c>
    </row>
    <row r="35" spans="1:87" ht="36.950000000000003" customHeight="1" x14ac:dyDescent="0.2">
      <c r="A35" s="416" t="s">
        <v>31</v>
      </c>
      <c r="B35" s="428"/>
      <c r="C35" s="429"/>
      <c r="D35" s="429"/>
      <c r="E35" s="428"/>
      <c r="F35" s="428"/>
      <c r="G35" s="430"/>
      <c r="H35" s="431"/>
      <c r="I35" s="432"/>
      <c r="J35" s="433"/>
      <c r="K35" s="421"/>
      <c r="L35" s="432"/>
      <c r="M35" s="434"/>
      <c r="N35" s="419"/>
      <c r="O35" s="435"/>
      <c r="P35" s="434"/>
      <c r="Q35" s="419"/>
      <c r="R35" s="435"/>
      <c r="S35" s="434"/>
      <c r="T35" s="419"/>
      <c r="U35" s="435"/>
      <c r="V35" s="434"/>
      <c r="W35" s="419"/>
      <c r="X35" s="435"/>
      <c r="Y35" s="434"/>
      <c r="Z35" s="656"/>
      <c r="AA35" s="435"/>
      <c r="AB35" s="434"/>
      <c r="AC35" s="419"/>
      <c r="AD35" s="435"/>
      <c r="AE35" s="434"/>
      <c r="AF35" s="419"/>
      <c r="AG35" s="435"/>
      <c r="AH35" s="434"/>
      <c r="AI35" s="419"/>
      <c r="AJ35" s="435"/>
      <c r="AK35" s="434"/>
      <c r="AL35" s="419"/>
      <c r="AM35" s="435"/>
      <c r="AN35" s="434"/>
      <c r="AO35" s="419"/>
      <c r="AP35" s="435"/>
      <c r="AQ35" s="433"/>
      <c r="AR35" s="420"/>
      <c r="AS35" s="613">
        <f t="shared" si="1"/>
        <v>0</v>
      </c>
      <c r="AT35" s="614">
        <f t="shared" si="0"/>
        <v>0</v>
      </c>
      <c r="AW35" s="418">
        <f ca="1">SUMIFS(I$9:I$208,PlanningIDEnlaces,$C35,$H$9:$H$208,Lists!$A$16)</f>
        <v>0</v>
      </c>
      <c r="AX35" s="418">
        <f t="shared" si="2"/>
        <v>0</v>
      </c>
      <c r="AY35" s="418"/>
      <c r="AZ35" s="418">
        <f ca="1">SUMIFS(L$9:L$208,PlanningIDEnlaces,$C35,$H$9:$H$208,Lists!$A$16)</f>
        <v>0</v>
      </c>
      <c r="BA35" s="418">
        <f t="shared" si="3"/>
        <v>0</v>
      </c>
      <c r="BB35" s="418"/>
      <c r="BC35" s="418">
        <f ca="1">SUMIFS(O$9:O$208,PlanningIDEnlaces,$C35,$H$9:$H$208,Lists!$A$16)</f>
        <v>0</v>
      </c>
      <c r="BD35" s="418">
        <f t="shared" si="4"/>
        <v>0</v>
      </c>
      <c r="BE35" s="418"/>
      <c r="BF35" s="418">
        <f ca="1">SUMIFS(R$9:R$208,PlanningIDEnlaces,$C35,$H$9:$H$208,Lists!$A$16)</f>
        <v>0</v>
      </c>
      <c r="BG35" s="418">
        <f t="shared" si="5"/>
        <v>0</v>
      </c>
      <c r="BH35" s="418"/>
      <c r="BI35" s="418">
        <f ca="1">SUMIFS(U$9:U$208,PlanningIDEnlaces,$C35,$H$9:$H$208,Lists!$A$16)</f>
        <v>0</v>
      </c>
      <c r="BJ35" s="418">
        <f t="shared" si="6"/>
        <v>0</v>
      </c>
      <c r="BK35" s="418"/>
      <c r="BL35" s="418">
        <f ca="1">SUMIFS(X$9:X$208,PlanningIDEnlaces,$C35,$H$9:$H$208,Lists!$A$16)</f>
        <v>0</v>
      </c>
      <c r="BM35" s="418">
        <f t="shared" si="7"/>
        <v>0</v>
      </c>
      <c r="BN35" s="418"/>
      <c r="BO35" s="418">
        <f ca="1">SUMIFS(AA$9:AA$208,PlanningIDEnlaces,$C35,$H$9:$H$208,Lists!$A$16)</f>
        <v>0</v>
      </c>
      <c r="BP35" s="418">
        <f t="shared" si="8"/>
        <v>0</v>
      </c>
      <c r="BQ35" s="418"/>
      <c r="BR35" s="418">
        <f ca="1">SUMIFS(AD$9:AD$208,PlanningIDEnlaces,$C35,$H$9:$H$208,Lists!$A$16)</f>
        <v>0</v>
      </c>
      <c r="BS35" s="418">
        <f t="shared" si="9"/>
        <v>0</v>
      </c>
      <c r="BT35" s="418"/>
      <c r="BU35" s="418">
        <f ca="1">SUMIFS(AG$9:AG$208,PlanningIDEnlaces,$C35,$H$9:$H$208,Lists!$A$16)</f>
        <v>0</v>
      </c>
      <c r="BV35" s="418">
        <f t="shared" si="10"/>
        <v>0</v>
      </c>
      <c r="BW35" s="418"/>
      <c r="BX35" s="418">
        <f ca="1">SUMIFS(AJ$9:AJ$208,PlanningIDEnlaces,$C35,$H$9:$H$208,Lists!$A$16)</f>
        <v>0</v>
      </c>
      <c r="BY35" s="418">
        <f t="shared" si="11"/>
        <v>0</v>
      </c>
      <c r="BZ35" s="418"/>
      <c r="CA35" s="418">
        <f ca="1">SUMIFS(AM$9:AM$208,PlanningIDEnlaces,$C35,$H$9:$H$208,Lists!$A$16)</f>
        <v>0</v>
      </c>
      <c r="CB35" s="418">
        <f t="shared" si="12"/>
        <v>0</v>
      </c>
      <c r="CC35" s="418"/>
      <c r="CD35" s="418">
        <f ca="1">SUMIFS(AP$9:AP$208,PlanningIDEnlaces,$C35,$H$9:$H$208,Lists!$A$16)</f>
        <v>0</v>
      </c>
      <c r="CE35" s="418">
        <f t="shared" si="13"/>
        <v>0</v>
      </c>
      <c r="CG35" s="418" t="str">
        <f ca="1">IFERROR(INDEX(Lists!$F$5:$F$49,MATCH(Planning!C35,Lists!$G$5:$G$49,0),1),"")</f>
        <v/>
      </c>
      <c r="CI35" s="418" t="str">
        <f>IF(C35=0,""," ["&amp;INDEX(Lists!$H$5:$H$49,MATCH(C35,Lists!$G$5:$G$49,0),1)&amp;"]")</f>
        <v/>
      </c>
    </row>
    <row r="36" spans="1:87" ht="36.950000000000003" customHeight="1" x14ac:dyDescent="0.2">
      <c r="A36" s="416" t="s">
        <v>32</v>
      </c>
      <c r="B36" s="428"/>
      <c r="C36" s="429"/>
      <c r="D36" s="429"/>
      <c r="E36" s="428"/>
      <c r="F36" s="428"/>
      <c r="G36" s="430"/>
      <c r="H36" s="431"/>
      <c r="I36" s="432"/>
      <c r="J36" s="433"/>
      <c r="K36" s="421"/>
      <c r="L36" s="432"/>
      <c r="M36" s="434"/>
      <c r="N36" s="419"/>
      <c r="O36" s="435"/>
      <c r="P36" s="434"/>
      <c r="Q36" s="419"/>
      <c r="R36" s="435"/>
      <c r="S36" s="434"/>
      <c r="T36" s="419"/>
      <c r="U36" s="435"/>
      <c r="V36" s="434"/>
      <c r="W36" s="419"/>
      <c r="X36" s="435"/>
      <c r="Y36" s="434"/>
      <c r="Z36" s="656"/>
      <c r="AA36" s="435"/>
      <c r="AB36" s="434"/>
      <c r="AC36" s="419"/>
      <c r="AD36" s="435"/>
      <c r="AE36" s="434"/>
      <c r="AF36" s="419"/>
      <c r="AG36" s="435"/>
      <c r="AH36" s="434"/>
      <c r="AI36" s="419"/>
      <c r="AJ36" s="435"/>
      <c r="AK36" s="434"/>
      <c r="AL36" s="419"/>
      <c r="AM36" s="435"/>
      <c r="AN36" s="434"/>
      <c r="AO36" s="419"/>
      <c r="AP36" s="435"/>
      <c r="AQ36" s="433"/>
      <c r="AR36" s="420"/>
      <c r="AS36" s="613">
        <f t="shared" si="1"/>
        <v>0</v>
      </c>
      <c r="AT36" s="614">
        <f t="shared" si="0"/>
        <v>0</v>
      </c>
      <c r="AW36" s="418">
        <f ca="1">SUMIFS(I$9:I$208,PlanningIDEnlaces,$C36,$H$9:$H$208,Lists!$A$16)</f>
        <v>0</v>
      </c>
      <c r="AX36" s="418">
        <f t="shared" si="2"/>
        <v>0</v>
      </c>
      <c r="AY36" s="418"/>
      <c r="AZ36" s="418">
        <f ca="1">SUMIFS(L$9:L$208,PlanningIDEnlaces,$C36,$H$9:$H$208,Lists!$A$16)</f>
        <v>0</v>
      </c>
      <c r="BA36" s="418">
        <f t="shared" si="3"/>
        <v>0</v>
      </c>
      <c r="BB36" s="418"/>
      <c r="BC36" s="418">
        <f ca="1">SUMIFS(O$9:O$208,PlanningIDEnlaces,$C36,$H$9:$H$208,Lists!$A$16)</f>
        <v>0</v>
      </c>
      <c r="BD36" s="418">
        <f t="shared" si="4"/>
        <v>0</v>
      </c>
      <c r="BE36" s="418"/>
      <c r="BF36" s="418">
        <f ca="1">SUMIFS(R$9:R$208,PlanningIDEnlaces,$C36,$H$9:$H$208,Lists!$A$16)</f>
        <v>0</v>
      </c>
      <c r="BG36" s="418">
        <f t="shared" si="5"/>
        <v>0</v>
      </c>
      <c r="BH36" s="418"/>
      <c r="BI36" s="418">
        <f ca="1">SUMIFS(U$9:U$208,PlanningIDEnlaces,$C36,$H$9:$H$208,Lists!$A$16)</f>
        <v>0</v>
      </c>
      <c r="BJ36" s="418">
        <f t="shared" si="6"/>
        <v>0</v>
      </c>
      <c r="BK36" s="418"/>
      <c r="BL36" s="418">
        <f ca="1">SUMIFS(X$9:X$208,PlanningIDEnlaces,$C36,$H$9:$H$208,Lists!$A$16)</f>
        <v>0</v>
      </c>
      <c r="BM36" s="418">
        <f t="shared" si="7"/>
        <v>0</v>
      </c>
      <c r="BN36" s="418"/>
      <c r="BO36" s="418">
        <f ca="1">SUMIFS(AA$9:AA$208,PlanningIDEnlaces,$C36,$H$9:$H$208,Lists!$A$16)</f>
        <v>0</v>
      </c>
      <c r="BP36" s="418">
        <f t="shared" si="8"/>
        <v>0</v>
      </c>
      <c r="BQ36" s="418"/>
      <c r="BR36" s="418">
        <f ca="1">SUMIFS(AD$9:AD$208,PlanningIDEnlaces,$C36,$H$9:$H$208,Lists!$A$16)</f>
        <v>0</v>
      </c>
      <c r="BS36" s="418">
        <f t="shared" si="9"/>
        <v>0</v>
      </c>
      <c r="BT36" s="418"/>
      <c r="BU36" s="418">
        <f ca="1">SUMIFS(AG$9:AG$208,PlanningIDEnlaces,$C36,$H$9:$H$208,Lists!$A$16)</f>
        <v>0</v>
      </c>
      <c r="BV36" s="418">
        <f t="shared" si="10"/>
        <v>0</v>
      </c>
      <c r="BW36" s="418"/>
      <c r="BX36" s="418">
        <f ca="1">SUMIFS(AJ$9:AJ$208,PlanningIDEnlaces,$C36,$H$9:$H$208,Lists!$A$16)</f>
        <v>0</v>
      </c>
      <c r="BY36" s="418">
        <f t="shared" si="11"/>
        <v>0</v>
      </c>
      <c r="BZ36" s="418"/>
      <c r="CA36" s="418">
        <f ca="1">SUMIFS(AM$9:AM$208,PlanningIDEnlaces,$C36,$H$9:$H$208,Lists!$A$16)</f>
        <v>0</v>
      </c>
      <c r="CB36" s="418">
        <f t="shared" si="12"/>
        <v>0</v>
      </c>
      <c r="CC36" s="418"/>
      <c r="CD36" s="418">
        <f ca="1">SUMIFS(AP$9:AP$208,PlanningIDEnlaces,$C36,$H$9:$H$208,Lists!$A$16)</f>
        <v>0</v>
      </c>
      <c r="CE36" s="418">
        <f t="shared" si="13"/>
        <v>0</v>
      </c>
      <c r="CG36" s="418" t="str">
        <f ca="1">IFERROR(INDEX(Lists!$F$5:$F$49,MATCH(Planning!C36,Lists!$G$5:$G$49,0),1),"")</f>
        <v/>
      </c>
      <c r="CI36" s="418" t="str">
        <f>IF(C36=0,""," ["&amp;INDEX(Lists!$H$5:$H$49,MATCH(C36,Lists!$G$5:$G$49,0),1)&amp;"]")</f>
        <v/>
      </c>
    </row>
    <row r="37" spans="1:87" ht="36.950000000000003" customHeight="1" x14ac:dyDescent="0.2">
      <c r="A37" s="416" t="s">
        <v>33</v>
      </c>
      <c r="B37" s="428"/>
      <c r="C37" s="429"/>
      <c r="D37" s="429"/>
      <c r="E37" s="428"/>
      <c r="F37" s="428"/>
      <c r="G37" s="430"/>
      <c r="H37" s="431"/>
      <c r="I37" s="432"/>
      <c r="J37" s="433"/>
      <c r="K37" s="421"/>
      <c r="L37" s="432"/>
      <c r="M37" s="434"/>
      <c r="N37" s="419"/>
      <c r="O37" s="435"/>
      <c r="P37" s="434"/>
      <c r="Q37" s="419"/>
      <c r="R37" s="435"/>
      <c r="S37" s="434"/>
      <c r="T37" s="419"/>
      <c r="U37" s="435"/>
      <c r="V37" s="434"/>
      <c r="W37" s="419"/>
      <c r="X37" s="435"/>
      <c r="Y37" s="434"/>
      <c r="Z37" s="656"/>
      <c r="AA37" s="435"/>
      <c r="AB37" s="434"/>
      <c r="AC37" s="419"/>
      <c r="AD37" s="435"/>
      <c r="AE37" s="434"/>
      <c r="AF37" s="419"/>
      <c r="AG37" s="435"/>
      <c r="AH37" s="434"/>
      <c r="AI37" s="419"/>
      <c r="AJ37" s="435"/>
      <c r="AK37" s="434"/>
      <c r="AL37" s="419"/>
      <c r="AM37" s="435"/>
      <c r="AN37" s="434"/>
      <c r="AO37" s="419"/>
      <c r="AP37" s="435"/>
      <c r="AQ37" s="433"/>
      <c r="AR37" s="420"/>
      <c r="AS37" s="613">
        <f t="shared" si="1"/>
        <v>0</v>
      </c>
      <c r="AT37" s="614">
        <f t="shared" si="0"/>
        <v>0</v>
      </c>
      <c r="AW37" s="418">
        <f ca="1">SUMIFS(I$9:I$208,PlanningIDEnlaces,$C37,$H$9:$H$208,Lists!$A$16)</f>
        <v>0</v>
      </c>
      <c r="AX37" s="418">
        <f t="shared" si="2"/>
        <v>0</v>
      </c>
      <c r="AY37" s="418"/>
      <c r="AZ37" s="418">
        <f ca="1">SUMIFS(L$9:L$208,PlanningIDEnlaces,$C37,$H$9:$H$208,Lists!$A$16)</f>
        <v>0</v>
      </c>
      <c r="BA37" s="418">
        <f t="shared" si="3"/>
        <v>0</v>
      </c>
      <c r="BB37" s="418"/>
      <c r="BC37" s="418">
        <f ca="1">SUMIFS(O$9:O$208,PlanningIDEnlaces,$C37,$H$9:$H$208,Lists!$A$16)</f>
        <v>0</v>
      </c>
      <c r="BD37" s="418">
        <f t="shared" si="4"/>
        <v>0</v>
      </c>
      <c r="BE37" s="418"/>
      <c r="BF37" s="418">
        <f ca="1">SUMIFS(R$9:R$208,PlanningIDEnlaces,$C37,$H$9:$H$208,Lists!$A$16)</f>
        <v>0</v>
      </c>
      <c r="BG37" s="418">
        <f t="shared" si="5"/>
        <v>0</v>
      </c>
      <c r="BH37" s="418"/>
      <c r="BI37" s="418">
        <f ca="1">SUMIFS(U$9:U$208,PlanningIDEnlaces,$C37,$H$9:$H$208,Lists!$A$16)</f>
        <v>0</v>
      </c>
      <c r="BJ37" s="418">
        <f t="shared" si="6"/>
        <v>0</v>
      </c>
      <c r="BK37" s="418"/>
      <c r="BL37" s="418">
        <f ca="1">SUMIFS(X$9:X$208,PlanningIDEnlaces,$C37,$H$9:$H$208,Lists!$A$16)</f>
        <v>0</v>
      </c>
      <c r="BM37" s="418">
        <f t="shared" si="7"/>
        <v>0</v>
      </c>
      <c r="BN37" s="418"/>
      <c r="BO37" s="418">
        <f ca="1">SUMIFS(AA$9:AA$208,PlanningIDEnlaces,$C37,$H$9:$H$208,Lists!$A$16)</f>
        <v>0</v>
      </c>
      <c r="BP37" s="418">
        <f t="shared" si="8"/>
        <v>0</v>
      </c>
      <c r="BQ37" s="418"/>
      <c r="BR37" s="418">
        <f ca="1">SUMIFS(AD$9:AD$208,PlanningIDEnlaces,$C37,$H$9:$H$208,Lists!$A$16)</f>
        <v>0</v>
      </c>
      <c r="BS37" s="418">
        <f t="shared" si="9"/>
        <v>0</v>
      </c>
      <c r="BT37" s="418"/>
      <c r="BU37" s="418">
        <f ca="1">SUMIFS(AG$9:AG$208,PlanningIDEnlaces,$C37,$H$9:$H$208,Lists!$A$16)</f>
        <v>0</v>
      </c>
      <c r="BV37" s="418">
        <f t="shared" si="10"/>
        <v>0</v>
      </c>
      <c r="BW37" s="418"/>
      <c r="BX37" s="418">
        <f ca="1">SUMIFS(AJ$9:AJ$208,PlanningIDEnlaces,$C37,$H$9:$H$208,Lists!$A$16)</f>
        <v>0</v>
      </c>
      <c r="BY37" s="418">
        <f t="shared" si="11"/>
        <v>0</v>
      </c>
      <c r="BZ37" s="418"/>
      <c r="CA37" s="418">
        <f ca="1">SUMIFS(AM$9:AM$208,PlanningIDEnlaces,$C37,$H$9:$H$208,Lists!$A$16)</f>
        <v>0</v>
      </c>
      <c r="CB37" s="418">
        <f t="shared" si="12"/>
        <v>0</v>
      </c>
      <c r="CC37" s="418"/>
      <c r="CD37" s="418">
        <f ca="1">SUMIFS(AP$9:AP$208,PlanningIDEnlaces,$C37,$H$9:$H$208,Lists!$A$16)</f>
        <v>0</v>
      </c>
      <c r="CE37" s="418">
        <f t="shared" si="13"/>
        <v>0</v>
      </c>
      <c r="CG37" s="418" t="str">
        <f ca="1">IFERROR(INDEX(Lists!$F$5:$F$49,MATCH(Planning!C37,Lists!$G$5:$G$49,0),1),"")</f>
        <v/>
      </c>
      <c r="CI37" s="418" t="str">
        <f>IF(C37=0,""," ["&amp;INDEX(Lists!$H$5:$H$49,MATCH(C37,Lists!$G$5:$G$49,0),1)&amp;"]")</f>
        <v/>
      </c>
    </row>
    <row r="38" spans="1:87" ht="36.950000000000003" customHeight="1" x14ac:dyDescent="0.2">
      <c r="A38" s="416" t="s">
        <v>34</v>
      </c>
      <c r="B38" s="428"/>
      <c r="C38" s="429"/>
      <c r="D38" s="429"/>
      <c r="E38" s="428"/>
      <c r="F38" s="428"/>
      <c r="G38" s="430"/>
      <c r="H38" s="431"/>
      <c r="I38" s="432"/>
      <c r="J38" s="433"/>
      <c r="K38" s="421"/>
      <c r="L38" s="432"/>
      <c r="M38" s="434"/>
      <c r="N38" s="419"/>
      <c r="O38" s="435"/>
      <c r="P38" s="434"/>
      <c r="Q38" s="419"/>
      <c r="R38" s="435"/>
      <c r="S38" s="434"/>
      <c r="T38" s="419"/>
      <c r="U38" s="435"/>
      <c r="V38" s="434"/>
      <c r="W38" s="419"/>
      <c r="X38" s="435"/>
      <c r="Y38" s="434"/>
      <c r="Z38" s="656"/>
      <c r="AA38" s="435"/>
      <c r="AB38" s="434"/>
      <c r="AC38" s="419"/>
      <c r="AD38" s="435"/>
      <c r="AE38" s="434"/>
      <c r="AF38" s="419"/>
      <c r="AG38" s="435"/>
      <c r="AH38" s="434"/>
      <c r="AI38" s="419"/>
      <c r="AJ38" s="435"/>
      <c r="AK38" s="434"/>
      <c r="AL38" s="419"/>
      <c r="AM38" s="435"/>
      <c r="AN38" s="434"/>
      <c r="AO38" s="419"/>
      <c r="AP38" s="435"/>
      <c r="AQ38" s="433"/>
      <c r="AR38" s="420"/>
      <c r="AS38" s="613">
        <f t="shared" si="1"/>
        <v>0</v>
      </c>
      <c r="AT38" s="614">
        <f t="shared" si="0"/>
        <v>0</v>
      </c>
      <c r="AW38" s="418">
        <f ca="1">SUMIFS(I$9:I$208,PlanningIDEnlaces,$C38,$H$9:$H$208,Lists!$A$16)</f>
        <v>0</v>
      </c>
      <c r="AX38" s="418">
        <f t="shared" si="2"/>
        <v>0</v>
      </c>
      <c r="AY38" s="418"/>
      <c r="AZ38" s="418">
        <f ca="1">SUMIFS(L$9:L$208,PlanningIDEnlaces,$C38,$H$9:$H$208,Lists!$A$16)</f>
        <v>0</v>
      </c>
      <c r="BA38" s="418">
        <f t="shared" si="3"/>
        <v>0</v>
      </c>
      <c r="BB38" s="418"/>
      <c r="BC38" s="418">
        <f ca="1">SUMIFS(O$9:O$208,PlanningIDEnlaces,$C38,$H$9:$H$208,Lists!$A$16)</f>
        <v>0</v>
      </c>
      <c r="BD38" s="418">
        <f t="shared" si="4"/>
        <v>0</v>
      </c>
      <c r="BE38" s="418"/>
      <c r="BF38" s="418">
        <f ca="1">SUMIFS(R$9:R$208,PlanningIDEnlaces,$C38,$H$9:$H$208,Lists!$A$16)</f>
        <v>0</v>
      </c>
      <c r="BG38" s="418">
        <f t="shared" si="5"/>
        <v>0</v>
      </c>
      <c r="BH38" s="418"/>
      <c r="BI38" s="418">
        <f ca="1">SUMIFS(U$9:U$208,PlanningIDEnlaces,$C38,$H$9:$H$208,Lists!$A$16)</f>
        <v>0</v>
      </c>
      <c r="BJ38" s="418">
        <f t="shared" si="6"/>
        <v>0</v>
      </c>
      <c r="BK38" s="418"/>
      <c r="BL38" s="418">
        <f ca="1">SUMIFS(X$9:X$208,PlanningIDEnlaces,$C38,$H$9:$H$208,Lists!$A$16)</f>
        <v>0</v>
      </c>
      <c r="BM38" s="418">
        <f t="shared" si="7"/>
        <v>0</v>
      </c>
      <c r="BN38" s="418"/>
      <c r="BO38" s="418">
        <f ca="1">SUMIFS(AA$9:AA$208,PlanningIDEnlaces,$C38,$H$9:$H$208,Lists!$A$16)</f>
        <v>0</v>
      </c>
      <c r="BP38" s="418">
        <f t="shared" si="8"/>
        <v>0</v>
      </c>
      <c r="BQ38" s="418"/>
      <c r="BR38" s="418">
        <f ca="1">SUMIFS(AD$9:AD$208,PlanningIDEnlaces,$C38,$H$9:$H$208,Lists!$A$16)</f>
        <v>0</v>
      </c>
      <c r="BS38" s="418">
        <f t="shared" si="9"/>
        <v>0</v>
      </c>
      <c r="BT38" s="418"/>
      <c r="BU38" s="418">
        <f ca="1">SUMIFS(AG$9:AG$208,PlanningIDEnlaces,$C38,$H$9:$H$208,Lists!$A$16)</f>
        <v>0</v>
      </c>
      <c r="BV38" s="418">
        <f t="shared" si="10"/>
        <v>0</v>
      </c>
      <c r="BW38" s="418"/>
      <c r="BX38" s="418">
        <f ca="1">SUMIFS(AJ$9:AJ$208,PlanningIDEnlaces,$C38,$H$9:$H$208,Lists!$A$16)</f>
        <v>0</v>
      </c>
      <c r="BY38" s="418">
        <f t="shared" si="11"/>
        <v>0</v>
      </c>
      <c r="BZ38" s="418"/>
      <c r="CA38" s="418">
        <f ca="1">SUMIFS(AM$9:AM$208,PlanningIDEnlaces,$C38,$H$9:$H$208,Lists!$A$16)</f>
        <v>0</v>
      </c>
      <c r="CB38" s="418">
        <f t="shared" si="12"/>
        <v>0</v>
      </c>
      <c r="CC38" s="418"/>
      <c r="CD38" s="418">
        <f ca="1">SUMIFS(AP$9:AP$208,PlanningIDEnlaces,$C38,$H$9:$H$208,Lists!$A$16)</f>
        <v>0</v>
      </c>
      <c r="CE38" s="418">
        <f t="shared" si="13"/>
        <v>0</v>
      </c>
      <c r="CG38" s="418" t="str">
        <f ca="1">IFERROR(INDEX(Lists!$F$5:$F$49,MATCH(Planning!C38,Lists!$G$5:$G$49,0),1),"")</f>
        <v/>
      </c>
      <c r="CI38" s="418" t="str">
        <f>IF(C38=0,""," ["&amp;INDEX(Lists!$H$5:$H$49,MATCH(C38,Lists!$G$5:$G$49,0),1)&amp;"]")</f>
        <v/>
      </c>
    </row>
    <row r="39" spans="1:87" ht="36.950000000000003" customHeight="1" x14ac:dyDescent="0.2">
      <c r="A39" s="416" t="s">
        <v>35</v>
      </c>
      <c r="B39" s="428"/>
      <c r="C39" s="429"/>
      <c r="D39" s="429"/>
      <c r="E39" s="428"/>
      <c r="F39" s="428"/>
      <c r="G39" s="430"/>
      <c r="H39" s="431"/>
      <c r="I39" s="432"/>
      <c r="J39" s="433"/>
      <c r="K39" s="421"/>
      <c r="L39" s="432"/>
      <c r="M39" s="434"/>
      <c r="N39" s="419"/>
      <c r="O39" s="435"/>
      <c r="P39" s="434"/>
      <c r="Q39" s="419"/>
      <c r="R39" s="435"/>
      <c r="S39" s="434"/>
      <c r="T39" s="419"/>
      <c r="U39" s="435"/>
      <c r="V39" s="434"/>
      <c r="W39" s="419"/>
      <c r="X39" s="435"/>
      <c r="Y39" s="434"/>
      <c r="Z39" s="656"/>
      <c r="AA39" s="435"/>
      <c r="AB39" s="434"/>
      <c r="AC39" s="419"/>
      <c r="AD39" s="435"/>
      <c r="AE39" s="434"/>
      <c r="AF39" s="419"/>
      <c r="AG39" s="435"/>
      <c r="AH39" s="434"/>
      <c r="AI39" s="419"/>
      <c r="AJ39" s="435"/>
      <c r="AK39" s="434"/>
      <c r="AL39" s="419"/>
      <c r="AM39" s="435"/>
      <c r="AN39" s="434"/>
      <c r="AO39" s="419"/>
      <c r="AP39" s="435"/>
      <c r="AQ39" s="433"/>
      <c r="AR39" s="420"/>
      <c r="AS39" s="613">
        <f t="shared" si="1"/>
        <v>0</v>
      </c>
      <c r="AT39" s="614">
        <f t="shared" si="0"/>
        <v>0</v>
      </c>
      <c r="AW39" s="418">
        <f ca="1">SUMIFS(I$9:I$208,PlanningIDEnlaces,$C39,$H$9:$H$208,Lists!$A$16)</f>
        <v>0</v>
      </c>
      <c r="AX39" s="418">
        <f t="shared" si="2"/>
        <v>0</v>
      </c>
      <c r="AY39" s="418"/>
      <c r="AZ39" s="418">
        <f ca="1">SUMIFS(L$9:L$208,PlanningIDEnlaces,$C39,$H$9:$H$208,Lists!$A$16)</f>
        <v>0</v>
      </c>
      <c r="BA39" s="418">
        <f t="shared" si="3"/>
        <v>0</v>
      </c>
      <c r="BB39" s="418"/>
      <c r="BC39" s="418">
        <f ca="1">SUMIFS(O$9:O$208,PlanningIDEnlaces,$C39,$H$9:$H$208,Lists!$A$16)</f>
        <v>0</v>
      </c>
      <c r="BD39" s="418">
        <f t="shared" si="4"/>
        <v>0</v>
      </c>
      <c r="BE39" s="418"/>
      <c r="BF39" s="418">
        <f ca="1">SUMIFS(R$9:R$208,PlanningIDEnlaces,$C39,$H$9:$H$208,Lists!$A$16)</f>
        <v>0</v>
      </c>
      <c r="BG39" s="418">
        <f t="shared" si="5"/>
        <v>0</v>
      </c>
      <c r="BH39" s="418"/>
      <c r="BI39" s="418">
        <f ca="1">SUMIFS(U$9:U$208,PlanningIDEnlaces,$C39,$H$9:$H$208,Lists!$A$16)</f>
        <v>0</v>
      </c>
      <c r="BJ39" s="418">
        <f t="shared" si="6"/>
        <v>0</v>
      </c>
      <c r="BK39" s="418"/>
      <c r="BL39" s="418">
        <f ca="1">SUMIFS(X$9:X$208,PlanningIDEnlaces,$C39,$H$9:$H$208,Lists!$A$16)</f>
        <v>0</v>
      </c>
      <c r="BM39" s="418">
        <f t="shared" si="7"/>
        <v>0</v>
      </c>
      <c r="BN39" s="418"/>
      <c r="BO39" s="418">
        <f ca="1">SUMIFS(AA$9:AA$208,PlanningIDEnlaces,$C39,$H$9:$H$208,Lists!$A$16)</f>
        <v>0</v>
      </c>
      <c r="BP39" s="418">
        <f t="shared" si="8"/>
        <v>0</v>
      </c>
      <c r="BQ39" s="418"/>
      <c r="BR39" s="418">
        <f ca="1">SUMIFS(AD$9:AD$208,PlanningIDEnlaces,$C39,$H$9:$H$208,Lists!$A$16)</f>
        <v>0</v>
      </c>
      <c r="BS39" s="418">
        <f t="shared" si="9"/>
        <v>0</v>
      </c>
      <c r="BT39" s="418"/>
      <c r="BU39" s="418">
        <f ca="1">SUMIFS(AG$9:AG$208,PlanningIDEnlaces,$C39,$H$9:$H$208,Lists!$A$16)</f>
        <v>0</v>
      </c>
      <c r="BV39" s="418">
        <f t="shared" si="10"/>
        <v>0</v>
      </c>
      <c r="BW39" s="418"/>
      <c r="BX39" s="418">
        <f ca="1">SUMIFS(AJ$9:AJ$208,PlanningIDEnlaces,$C39,$H$9:$H$208,Lists!$A$16)</f>
        <v>0</v>
      </c>
      <c r="BY39" s="418">
        <f t="shared" si="11"/>
        <v>0</v>
      </c>
      <c r="BZ39" s="418"/>
      <c r="CA39" s="418">
        <f ca="1">SUMIFS(AM$9:AM$208,PlanningIDEnlaces,$C39,$H$9:$H$208,Lists!$A$16)</f>
        <v>0</v>
      </c>
      <c r="CB39" s="418">
        <f t="shared" si="12"/>
        <v>0</v>
      </c>
      <c r="CC39" s="418"/>
      <c r="CD39" s="418">
        <f ca="1">SUMIFS(AP$9:AP$208,PlanningIDEnlaces,$C39,$H$9:$H$208,Lists!$A$16)</f>
        <v>0</v>
      </c>
      <c r="CE39" s="418">
        <f t="shared" si="13"/>
        <v>0</v>
      </c>
      <c r="CG39" s="418" t="str">
        <f ca="1">IFERROR(INDEX(Lists!$F$5:$F$49,MATCH(Planning!C39,Lists!$G$5:$G$49,0),1),"")</f>
        <v/>
      </c>
      <c r="CI39" s="418" t="str">
        <f>IF(C39=0,""," ["&amp;INDEX(Lists!$H$5:$H$49,MATCH(C39,Lists!$G$5:$G$49,0),1)&amp;"]")</f>
        <v/>
      </c>
    </row>
    <row r="40" spans="1:87" ht="36.950000000000003" customHeight="1" x14ac:dyDescent="0.2">
      <c r="A40" s="416" t="s">
        <v>36</v>
      </c>
      <c r="B40" s="428"/>
      <c r="C40" s="429"/>
      <c r="D40" s="429"/>
      <c r="E40" s="428"/>
      <c r="F40" s="428"/>
      <c r="G40" s="430"/>
      <c r="H40" s="431"/>
      <c r="I40" s="432"/>
      <c r="J40" s="433"/>
      <c r="K40" s="421"/>
      <c r="L40" s="432"/>
      <c r="M40" s="434"/>
      <c r="N40" s="419"/>
      <c r="O40" s="435"/>
      <c r="P40" s="434"/>
      <c r="Q40" s="419"/>
      <c r="R40" s="435"/>
      <c r="S40" s="434"/>
      <c r="T40" s="419"/>
      <c r="U40" s="435"/>
      <c r="V40" s="434"/>
      <c r="W40" s="419"/>
      <c r="X40" s="435"/>
      <c r="Y40" s="434"/>
      <c r="Z40" s="656"/>
      <c r="AA40" s="435"/>
      <c r="AB40" s="434"/>
      <c r="AC40" s="419"/>
      <c r="AD40" s="435"/>
      <c r="AE40" s="434"/>
      <c r="AF40" s="419"/>
      <c r="AG40" s="435"/>
      <c r="AH40" s="434"/>
      <c r="AI40" s="419"/>
      <c r="AJ40" s="435"/>
      <c r="AK40" s="434"/>
      <c r="AL40" s="419"/>
      <c r="AM40" s="435"/>
      <c r="AN40" s="434"/>
      <c r="AO40" s="419"/>
      <c r="AP40" s="435"/>
      <c r="AQ40" s="433"/>
      <c r="AR40" s="420"/>
      <c r="AS40" s="613">
        <f t="shared" si="1"/>
        <v>0</v>
      </c>
      <c r="AT40" s="614">
        <f t="shared" si="0"/>
        <v>0</v>
      </c>
      <c r="AW40" s="418">
        <f ca="1">SUMIFS(I$9:I$208,PlanningIDEnlaces,$C40,$H$9:$H$208,Lists!$A$16)</f>
        <v>0</v>
      </c>
      <c r="AX40" s="418">
        <f t="shared" si="2"/>
        <v>0</v>
      </c>
      <c r="AY40" s="418"/>
      <c r="AZ40" s="418">
        <f ca="1">SUMIFS(L$9:L$208,PlanningIDEnlaces,$C40,$H$9:$H$208,Lists!$A$16)</f>
        <v>0</v>
      </c>
      <c r="BA40" s="418">
        <f t="shared" si="3"/>
        <v>0</v>
      </c>
      <c r="BB40" s="418"/>
      <c r="BC40" s="418">
        <f ca="1">SUMIFS(O$9:O$208,PlanningIDEnlaces,$C40,$H$9:$H$208,Lists!$A$16)</f>
        <v>0</v>
      </c>
      <c r="BD40" s="418">
        <f t="shared" si="4"/>
        <v>0</v>
      </c>
      <c r="BE40" s="418"/>
      <c r="BF40" s="418">
        <f ca="1">SUMIFS(R$9:R$208,PlanningIDEnlaces,$C40,$H$9:$H$208,Lists!$A$16)</f>
        <v>0</v>
      </c>
      <c r="BG40" s="418">
        <f t="shared" si="5"/>
        <v>0</v>
      </c>
      <c r="BH40" s="418"/>
      <c r="BI40" s="418">
        <f ca="1">SUMIFS(U$9:U$208,PlanningIDEnlaces,$C40,$H$9:$H$208,Lists!$A$16)</f>
        <v>0</v>
      </c>
      <c r="BJ40" s="418">
        <f t="shared" si="6"/>
        <v>0</v>
      </c>
      <c r="BK40" s="418"/>
      <c r="BL40" s="418">
        <f ca="1">SUMIFS(X$9:X$208,PlanningIDEnlaces,$C40,$H$9:$H$208,Lists!$A$16)</f>
        <v>0</v>
      </c>
      <c r="BM40" s="418">
        <f t="shared" si="7"/>
        <v>0</v>
      </c>
      <c r="BN40" s="418"/>
      <c r="BO40" s="418">
        <f ca="1">SUMIFS(AA$9:AA$208,PlanningIDEnlaces,$C40,$H$9:$H$208,Lists!$A$16)</f>
        <v>0</v>
      </c>
      <c r="BP40" s="418">
        <f t="shared" si="8"/>
        <v>0</v>
      </c>
      <c r="BQ40" s="418"/>
      <c r="BR40" s="418">
        <f ca="1">SUMIFS(AD$9:AD$208,PlanningIDEnlaces,$C40,$H$9:$H$208,Lists!$A$16)</f>
        <v>0</v>
      </c>
      <c r="BS40" s="418">
        <f t="shared" si="9"/>
        <v>0</v>
      </c>
      <c r="BT40" s="418"/>
      <c r="BU40" s="418">
        <f ca="1">SUMIFS(AG$9:AG$208,PlanningIDEnlaces,$C40,$H$9:$H$208,Lists!$A$16)</f>
        <v>0</v>
      </c>
      <c r="BV40" s="418">
        <f t="shared" si="10"/>
        <v>0</v>
      </c>
      <c r="BW40" s="418"/>
      <c r="BX40" s="418">
        <f ca="1">SUMIFS(AJ$9:AJ$208,PlanningIDEnlaces,$C40,$H$9:$H$208,Lists!$A$16)</f>
        <v>0</v>
      </c>
      <c r="BY40" s="418">
        <f t="shared" si="11"/>
        <v>0</v>
      </c>
      <c r="BZ40" s="418"/>
      <c r="CA40" s="418">
        <f ca="1">SUMIFS(AM$9:AM$208,PlanningIDEnlaces,$C40,$H$9:$H$208,Lists!$A$16)</f>
        <v>0</v>
      </c>
      <c r="CB40" s="418">
        <f t="shared" si="12"/>
        <v>0</v>
      </c>
      <c r="CC40" s="418"/>
      <c r="CD40" s="418">
        <f ca="1">SUMIFS(AP$9:AP$208,PlanningIDEnlaces,$C40,$H$9:$H$208,Lists!$A$16)</f>
        <v>0</v>
      </c>
      <c r="CE40" s="418">
        <f t="shared" si="13"/>
        <v>0</v>
      </c>
      <c r="CG40" s="418" t="str">
        <f ca="1">IFERROR(INDEX(Lists!$F$5:$F$49,MATCH(Planning!C40,Lists!$G$5:$G$49,0),1),"")</f>
        <v/>
      </c>
      <c r="CI40" s="418" t="str">
        <f>IF(C40=0,""," ["&amp;INDEX(Lists!$H$5:$H$49,MATCH(C40,Lists!$G$5:$G$49,0),1)&amp;"]")</f>
        <v/>
      </c>
    </row>
    <row r="41" spans="1:87" ht="36.950000000000003" customHeight="1" x14ac:dyDescent="0.2">
      <c r="A41" s="416" t="s">
        <v>37</v>
      </c>
      <c r="B41" s="428"/>
      <c r="C41" s="429"/>
      <c r="D41" s="429"/>
      <c r="E41" s="428"/>
      <c r="F41" s="428"/>
      <c r="G41" s="430"/>
      <c r="H41" s="431"/>
      <c r="I41" s="432"/>
      <c r="J41" s="433"/>
      <c r="K41" s="421"/>
      <c r="L41" s="432"/>
      <c r="M41" s="434"/>
      <c r="N41" s="419"/>
      <c r="O41" s="435"/>
      <c r="P41" s="434"/>
      <c r="Q41" s="419"/>
      <c r="R41" s="435"/>
      <c r="S41" s="434"/>
      <c r="T41" s="419"/>
      <c r="U41" s="435"/>
      <c r="V41" s="434"/>
      <c r="W41" s="419"/>
      <c r="X41" s="435"/>
      <c r="Y41" s="434"/>
      <c r="Z41" s="656"/>
      <c r="AA41" s="435"/>
      <c r="AB41" s="434"/>
      <c r="AC41" s="419"/>
      <c r="AD41" s="435"/>
      <c r="AE41" s="434"/>
      <c r="AF41" s="419"/>
      <c r="AG41" s="435"/>
      <c r="AH41" s="434"/>
      <c r="AI41" s="419"/>
      <c r="AJ41" s="435"/>
      <c r="AK41" s="434"/>
      <c r="AL41" s="419"/>
      <c r="AM41" s="435"/>
      <c r="AN41" s="434"/>
      <c r="AO41" s="419"/>
      <c r="AP41" s="435"/>
      <c r="AQ41" s="433"/>
      <c r="AR41" s="420"/>
      <c r="AS41" s="613">
        <f t="shared" ref="AS41:AS72" si="14">I41+L41+O41+R41+U41+X41+AA41+AD41+AG41+AJ41+AM41+AP41</f>
        <v>0</v>
      </c>
      <c r="AT41" s="614">
        <f t="shared" ref="AT41:AT72" si="15">J41+M41+P41+S41+V41+Y41+AB41+AE41+AH41+AK41+AN41+AQ41</f>
        <v>0</v>
      </c>
      <c r="AW41" s="418">
        <f ca="1">SUMIFS(I$9:I$208,PlanningIDEnlaces,$C41,$H$9:$H$208,Lists!$A$16)</f>
        <v>0</v>
      </c>
      <c r="AX41" s="418">
        <f t="shared" ref="AX41:AX72" si="16">SUMIFS(J$9:J$208,PlanningIDEnlaces,$C41,$H$9:$H$208,"&lt;&gt;")</f>
        <v>0</v>
      </c>
      <c r="AY41" s="418"/>
      <c r="AZ41" s="418">
        <f ca="1">SUMIFS(L$9:L$208,PlanningIDEnlaces,$C41,$H$9:$H$208,Lists!$A$16)</f>
        <v>0</v>
      </c>
      <c r="BA41" s="418">
        <f t="shared" ref="BA41:BA72" si="17">SUMIFS(M$9:M$208,PlanningIDEnlaces,$C41,$H$9:$H$208,"&lt;&gt;")</f>
        <v>0</v>
      </c>
      <c r="BB41" s="418"/>
      <c r="BC41" s="418">
        <f ca="1">SUMIFS(O$9:O$208,PlanningIDEnlaces,$C41,$H$9:$H$208,Lists!$A$16)</f>
        <v>0</v>
      </c>
      <c r="BD41" s="418">
        <f t="shared" ref="BD41:BD72" si="18">SUMIFS(P$9:P$208,PlanningIDEnlaces,$C41,$H$9:$H$208,"&lt;&gt;")</f>
        <v>0</v>
      </c>
      <c r="BE41" s="418"/>
      <c r="BF41" s="418">
        <f ca="1">SUMIFS(R$9:R$208,PlanningIDEnlaces,$C41,$H$9:$H$208,Lists!$A$16)</f>
        <v>0</v>
      </c>
      <c r="BG41" s="418">
        <f t="shared" ref="BG41:BG72" si="19">SUMIFS(S$9:S$208,PlanningIDEnlaces,$C41,$H$9:$H$208,"&lt;&gt;")</f>
        <v>0</v>
      </c>
      <c r="BH41" s="418"/>
      <c r="BI41" s="418">
        <f ca="1">SUMIFS(U$9:U$208,PlanningIDEnlaces,$C41,$H$9:$H$208,Lists!$A$16)</f>
        <v>0</v>
      </c>
      <c r="BJ41" s="418">
        <f t="shared" ref="BJ41:BJ72" si="20">SUMIFS(V$9:V$208,PlanningIDEnlaces,$C41,$H$9:$H$208,"&lt;&gt;")</f>
        <v>0</v>
      </c>
      <c r="BK41" s="418"/>
      <c r="BL41" s="418">
        <f ca="1">SUMIFS(X$9:X$208,PlanningIDEnlaces,$C41,$H$9:$H$208,Lists!$A$16)</f>
        <v>0</v>
      </c>
      <c r="BM41" s="418">
        <f t="shared" ref="BM41:BM72" si="21">SUMIFS(Y$9:Y$208,PlanningIDEnlaces,$C41,$H$9:$H$208,"&lt;&gt;")</f>
        <v>0</v>
      </c>
      <c r="BN41" s="418"/>
      <c r="BO41" s="418">
        <f ca="1">SUMIFS(AA$9:AA$208,PlanningIDEnlaces,$C41,$H$9:$H$208,Lists!$A$16)</f>
        <v>0</v>
      </c>
      <c r="BP41" s="418">
        <f t="shared" ref="BP41:BP72" si="22">SUMIFS(AB$9:AB$208,PlanningIDEnlaces,$C41,$H$9:$H$208,"&lt;&gt;")</f>
        <v>0</v>
      </c>
      <c r="BQ41" s="418"/>
      <c r="BR41" s="418">
        <f ca="1">SUMIFS(AD$9:AD$208,PlanningIDEnlaces,$C41,$H$9:$H$208,Lists!$A$16)</f>
        <v>0</v>
      </c>
      <c r="BS41" s="418">
        <f t="shared" ref="BS41:BS72" si="23">SUMIFS(AE$9:AE$208,PlanningIDEnlaces,$C41,$H$9:$H$208,"&lt;&gt;")</f>
        <v>0</v>
      </c>
      <c r="BT41" s="418"/>
      <c r="BU41" s="418">
        <f ca="1">SUMIFS(AG$9:AG$208,PlanningIDEnlaces,$C41,$H$9:$H$208,Lists!$A$16)</f>
        <v>0</v>
      </c>
      <c r="BV41" s="418">
        <f t="shared" ref="BV41:BV72" si="24">SUMIFS(AH$9:AH$208,PlanningIDEnlaces,$C41,$H$9:$H$208,"&lt;&gt;")</f>
        <v>0</v>
      </c>
      <c r="BW41" s="418"/>
      <c r="BX41" s="418">
        <f ca="1">SUMIFS(AJ$9:AJ$208,PlanningIDEnlaces,$C41,$H$9:$H$208,Lists!$A$16)</f>
        <v>0</v>
      </c>
      <c r="BY41" s="418">
        <f t="shared" ref="BY41:BY72" si="25">SUMIFS(AK$9:AK$208,PlanningIDEnlaces,$C41,$H$9:$H$208,"&lt;&gt;")</f>
        <v>0</v>
      </c>
      <c r="BZ41" s="418"/>
      <c r="CA41" s="418">
        <f ca="1">SUMIFS(AM$9:AM$208,PlanningIDEnlaces,$C41,$H$9:$H$208,Lists!$A$16)</f>
        <v>0</v>
      </c>
      <c r="CB41" s="418">
        <f t="shared" ref="CB41:CB72" si="26">SUMIFS(AN$9:AN$208,PlanningIDEnlaces,$C41,$H$9:$H$208,"&lt;&gt;")</f>
        <v>0</v>
      </c>
      <c r="CC41" s="418"/>
      <c r="CD41" s="418">
        <f ca="1">SUMIFS(AP$9:AP$208,PlanningIDEnlaces,$C41,$H$9:$H$208,Lists!$A$16)</f>
        <v>0</v>
      </c>
      <c r="CE41" s="418">
        <f t="shared" ref="CE41:CE72" si="27">SUMIFS(AQ$9:AQ$208,PlanningIDEnlaces,$C41,$H$9:$H$208,"&lt;&gt;")</f>
        <v>0</v>
      </c>
      <c r="CG41" s="418" t="str">
        <f ca="1">IFERROR(INDEX(Lists!$F$5:$F$49,MATCH(Planning!C41,Lists!$G$5:$G$49,0),1),"")</f>
        <v/>
      </c>
      <c r="CI41" s="418" t="str">
        <f>IF(C41=0,""," ["&amp;INDEX(Lists!$H$5:$H$49,MATCH(C41,Lists!$G$5:$G$49,0),1)&amp;"]")</f>
        <v/>
      </c>
    </row>
    <row r="42" spans="1:87" ht="36.950000000000003" customHeight="1" x14ac:dyDescent="0.2">
      <c r="A42" s="416" t="s">
        <v>38</v>
      </c>
      <c r="B42" s="428"/>
      <c r="C42" s="429"/>
      <c r="D42" s="429"/>
      <c r="E42" s="428"/>
      <c r="F42" s="428"/>
      <c r="G42" s="430"/>
      <c r="H42" s="431"/>
      <c r="I42" s="432"/>
      <c r="J42" s="433"/>
      <c r="K42" s="421"/>
      <c r="L42" s="432"/>
      <c r="M42" s="434"/>
      <c r="N42" s="419"/>
      <c r="O42" s="435"/>
      <c r="P42" s="434"/>
      <c r="Q42" s="419"/>
      <c r="R42" s="435"/>
      <c r="S42" s="434"/>
      <c r="T42" s="419"/>
      <c r="U42" s="435"/>
      <c r="V42" s="434"/>
      <c r="W42" s="419"/>
      <c r="X42" s="435"/>
      <c r="Y42" s="434"/>
      <c r="Z42" s="656"/>
      <c r="AA42" s="435"/>
      <c r="AB42" s="434"/>
      <c r="AC42" s="419"/>
      <c r="AD42" s="435"/>
      <c r="AE42" s="434"/>
      <c r="AF42" s="419"/>
      <c r="AG42" s="435"/>
      <c r="AH42" s="434"/>
      <c r="AI42" s="419"/>
      <c r="AJ42" s="435"/>
      <c r="AK42" s="434"/>
      <c r="AL42" s="419"/>
      <c r="AM42" s="435"/>
      <c r="AN42" s="434"/>
      <c r="AO42" s="419"/>
      <c r="AP42" s="435"/>
      <c r="AQ42" s="433"/>
      <c r="AR42" s="420"/>
      <c r="AS42" s="613">
        <f t="shared" si="14"/>
        <v>0</v>
      </c>
      <c r="AT42" s="614">
        <f t="shared" si="15"/>
        <v>0</v>
      </c>
      <c r="AW42" s="418">
        <f ca="1">SUMIFS(I$9:I$208,PlanningIDEnlaces,$C42,$H$9:$H$208,Lists!$A$16)</f>
        <v>0</v>
      </c>
      <c r="AX42" s="418">
        <f t="shared" si="16"/>
        <v>0</v>
      </c>
      <c r="AY42" s="418"/>
      <c r="AZ42" s="418">
        <f ca="1">SUMIFS(L$9:L$208,PlanningIDEnlaces,$C42,$H$9:$H$208,Lists!$A$16)</f>
        <v>0</v>
      </c>
      <c r="BA42" s="418">
        <f t="shared" si="17"/>
        <v>0</v>
      </c>
      <c r="BB42" s="418"/>
      <c r="BC42" s="418">
        <f ca="1">SUMIFS(O$9:O$208,PlanningIDEnlaces,$C42,$H$9:$H$208,Lists!$A$16)</f>
        <v>0</v>
      </c>
      <c r="BD42" s="418">
        <f t="shared" si="18"/>
        <v>0</v>
      </c>
      <c r="BE42" s="418"/>
      <c r="BF42" s="418">
        <f ca="1">SUMIFS(R$9:R$208,PlanningIDEnlaces,$C42,$H$9:$H$208,Lists!$A$16)</f>
        <v>0</v>
      </c>
      <c r="BG42" s="418">
        <f t="shared" si="19"/>
        <v>0</v>
      </c>
      <c r="BH42" s="418"/>
      <c r="BI42" s="418">
        <f ca="1">SUMIFS(U$9:U$208,PlanningIDEnlaces,$C42,$H$9:$H$208,Lists!$A$16)</f>
        <v>0</v>
      </c>
      <c r="BJ42" s="418">
        <f t="shared" si="20"/>
        <v>0</v>
      </c>
      <c r="BK42" s="418"/>
      <c r="BL42" s="418">
        <f ca="1">SUMIFS(X$9:X$208,PlanningIDEnlaces,$C42,$H$9:$H$208,Lists!$A$16)</f>
        <v>0</v>
      </c>
      <c r="BM42" s="418">
        <f t="shared" si="21"/>
        <v>0</v>
      </c>
      <c r="BN42" s="418"/>
      <c r="BO42" s="418">
        <f ca="1">SUMIFS(AA$9:AA$208,PlanningIDEnlaces,$C42,$H$9:$H$208,Lists!$A$16)</f>
        <v>0</v>
      </c>
      <c r="BP42" s="418">
        <f t="shared" si="22"/>
        <v>0</v>
      </c>
      <c r="BQ42" s="418"/>
      <c r="BR42" s="418">
        <f ca="1">SUMIFS(AD$9:AD$208,PlanningIDEnlaces,$C42,$H$9:$H$208,Lists!$A$16)</f>
        <v>0</v>
      </c>
      <c r="BS42" s="418">
        <f t="shared" si="23"/>
        <v>0</v>
      </c>
      <c r="BT42" s="418"/>
      <c r="BU42" s="418">
        <f ca="1">SUMIFS(AG$9:AG$208,PlanningIDEnlaces,$C42,$H$9:$H$208,Lists!$A$16)</f>
        <v>0</v>
      </c>
      <c r="BV42" s="418">
        <f t="shared" si="24"/>
        <v>0</v>
      </c>
      <c r="BW42" s="418"/>
      <c r="BX42" s="418">
        <f ca="1">SUMIFS(AJ$9:AJ$208,PlanningIDEnlaces,$C42,$H$9:$H$208,Lists!$A$16)</f>
        <v>0</v>
      </c>
      <c r="BY42" s="418">
        <f t="shared" si="25"/>
        <v>0</v>
      </c>
      <c r="BZ42" s="418"/>
      <c r="CA42" s="418">
        <f ca="1">SUMIFS(AM$9:AM$208,PlanningIDEnlaces,$C42,$H$9:$H$208,Lists!$A$16)</f>
        <v>0</v>
      </c>
      <c r="CB42" s="418">
        <f t="shared" si="26"/>
        <v>0</v>
      </c>
      <c r="CC42" s="418"/>
      <c r="CD42" s="418">
        <f ca="1">SUMIFS(AP$9:AP$208,PlanningIDEnlaces,$C42,$H$9:$H$208,Lists!$A$16)</f>
        <v>0</v>
      </c>
      <c r="CE42" s="418">
        <f t="shared" si="27"/>
        <v>0</v>
      </c>
      <c r="CG42" s="418" t="str">
        <f ca="1">IFERROR(INDEX(Lists!$F$5:$F$49,MATCH(Planning!C42,Lists!$G$5:$G$49,0),1),"")</f>
        <v/>
      </c>
      <c r="CI42" s="418" t="str">
        <f>IF(C42=0,""," ["&amp;INDEX(Lists!$H$5:$H$49,MATCH(C42,Lists!$G$5:$G$49,0),1)&amp;"]")</f>
        <v/>
      </c>
    </row>
    <row r="43" spans="1:87" ht="36.950000000000003" customHeight="1" x14ac:dyDescent="0.2">
      <c r="A43" s="416" t="s">
        <v>39</v>
      </c>
      <c r="B43" s="428"/>
      <c r="C43" s="429"/>
      <c r="D43" s="429"/>
      <c r="E43" s="428"/>
      <c r="F43" s="428"/>
      <c r="G43" s="430"/>
      <c r="H43" s="431"/>
      <c r="I43" s="432"/>
      <c r="J43" s="433"/>
      <c r="K43" s="421"/>
      <c r="L43" s="432"/>
      <c r="M43" s="434"/>
      <c r="N43" s="419"/>
      <c r="O43" s="435"/>
      <c r="P43" s="434"/>
      <c r="Q43" s="419"/>
      <c r="R43" s="435"/>
      <c r="S43" s="434"/>
      <c r="T43" s="419"/>
      <c r="U43" s="435"/>
      <c r="V43" s="434"/>
      <c r="W43" s="419"/>
      <c r="X43" s="435"/>
      <c r="Y43" s="434"/>
      <c r="Z43" s="656"/>
      <c r="AA43" s="435"/>
      <c r="AB43" s="434"/>
      <c r="AC43" s="419"/>
      <c r="AD43" s="435"/>
      <c r="AE43" s="434"/>
      <c r="AF43" s="419"/>
      <c r="AG43" s="435"/>
      <c r="AH43" s="434"/>
      <c r="AI43" s="419"/>
      <c r="AJ43" s="435"/>
      <c r="AK43" s="434"/>
      <c r="AL43" s="419"/>
      <c r="AM43" s="435"/>
      <c r="AN43" s="434"/>
      <c r="AO43" s="419"/>
      <c r="AP43" s="435"/>
      <c r="AQ43" s="433"/>
      <c r="AR43" s="420"/>
      <c r="AS43" s="613">
        <f t="shared" si="14"/>
        <v>0</v>
      </c>
      <c r="AT43" s="614">
        <f t="shared" si="15"/>
        <v>0</v>
      </c>
      <c r="AW43" s="418">
        <f ca="1">SUMIFS(I$9:I$208,PlanningIDEnlaces,$C43,$H$9:$H$208,Lists!$A$16)</f>
        <v>0</v>
      </c>
      <c r="AX43" s="418">
        <f t="shared" si="16"/>
        <v>0</v>
      </c>
      <c r="AY43" s="418"/>
      <c r="AZ43" s="418">
        <f ca="1">SUMIFS(L$9:L$208,PlanningIDEnlaces,$C43,$H$9:$H$208,Lists!$A$16)</f>
        <v>0</v>
      </c>
      <c r="BA43" s="418">
        <f t="shared" si="17"/>
        <v>0</v>
      </c>
      <c r="BB43" s="418"/>
      <c r="BC43" s="418">
        <f ca="1">SUMIFS(O$9:O$208,PlanningIDEnlaces,$C43,$H$9:$H$208,Lists!$A$16)</f>
        <v>0</v>
      </c>
      <c r="BD43" s="418">
        <f t="shared" si="18"/>
        <v>0</v>
      </c>
      <c r="BE43" s="418"/>
      <c r="BF43" s="418">
        <f ca="1">SUMIFS(R$9:R$208,PlanningIDEnlaces,$C43,$H$9:$H$208,Lists!$A$16)</f>
        <v>0</v>
      </c>
      <c r="BG43" s="418">
        <f t="shared" si="19"/>
        <v>0</v>
      </c>
      <c r="BH43" s="418"/>
      <c r="BI43" s="418">
        <f ca="1">SUMIFS(U$9:U$208,PlanningIDEnlaces,$C43,$H$9:$H$208,Lists!$A$16)</f>
        <v>0</v>
      </c>
      <c r="BJ43" s="418">
        <f t="shared" si="20"/>
        <v>0</v>
      </c>
      <c r="BK43" s="418"/>
      <c r="BL43" s="418">
        <f ca="1">SUMIFS(X$9:X$208,PlanningIDEnlaces,$C43,$H$9:$H$208,Lists!$A$16)</f>
        <v>0</v>
      </c>
      <c r="BM43" s="418">
        <f t="shared" si="21"/>
        <v>0</v>
      </c>
      <c r="BN43" s="418"/>
      <c r="BO43" s="418">
        <f ca="1">SUMIFS(AA$9:AA$208,PlanningIDEnlaces,$C43,$H$9:$H$208,Lists!$A$16)</f>
        <v>0</v>
      </c>
      <c r="BP43" s="418">
        <f t="shared" si="22"/>
        <v>0</v>
      </c>
      <c r="BQ43" s="418"/>
      <c r="BR43" s="418">
        <f ca="1">SUMIFS(AD$9:AD$208,PlanningIDEnlaces,$C43,$H$9:$H$208,Lists!$A$16)</f>
        <v>0</v>
      </c>
      <c r="BS43" s="418">
        <f t="shared" si="23"/>
        <v>0</v>
      </c>
      <c r="BT43" s="418"/>
      <c r="BU43" s="418">
        <f ca="1">SUMIFS(AG$9:AG$208,PlanningIDEnlaces,$C43,$H$9:$H$208,Lists!$A$16)</f>
        <v>0</v>
      </c>
      <c r="BV43" s="418">
        <f t="shared" si="24"/>
        <v>0</v>
      </c>
      <c r="BW43" s="418"/>
      <c r="BX43" s="418">
        <f ca="1">SUMIFS(AJ$9:AJ$208,PlanningIDEnlaces,$C43,$H$9:$H$208,Lists!$A$16)</f>
        <v>0</v>
      </c>
      <c r="BY43" s="418">
        <f t="shared" si="25"/>
        <v>0</v>
      </c>
      <c r="BZ43" s="418"/>
      <c r="CA43" s="418">
        <f ca="1">SUMIFS(AM$9:AM$208,PlanningIDEnlaces,$C43,$H$9:$H$208,Lists!$A$16)</f>
        <v>0</v>
      </c>
      <c r="CB43" s="418">
        <f t="shared" si="26"/>
        <v>0</v>
      </c>
      <c r="CC43" s="418"/>
      <c r="CD43" s="418">
        <f ca="1">SUMIFS(AP$9:AP$208,PlanningIDEnlaces,$C43,$H$9:$H$208,Lists!$A$16)</f>
        <v>0</v>
      </c>
      <c r="CE43" s="418">
        <f t="shared" si="27"/>
        <v>0</v>
      </c>
      <c r="CG43" s="418" t="str">
        <f ca="1">IFERROR(INDEX(Lists!$F$5:$F$49,MATCH(Planning!C43,Lists!$G$5:$G$49,0),1),"")</f>
        <v/>
      </c>
      <c r="CI43" s="418" t="str">
        <f>IF(C43=0,""," ["&amp;INDEX(Lists!$H$5:$H$49,MATCH(C43,Lists!$G$5:$G$49,0),1)&amp;"]")</f>
        <v/>
      </c>
    </row>
    <row r="44" spans="1:87" ht="36.950000000000003" customHeight="1" x14ac:dyDescent="0.2">
      <c r="A44" s="416" t="s">
        <v>40</v>
      </c>
      <c r="B44" s="428"/>
      <c r="C44" s="429"/>
      <c r="D44" s="429"/>
      <c r="E44" s="428"/>
      <c r="F44" s="428"/>
      <c r="G44" s="430"/>
      <c r="H44" s="431"/>
      <c r="I44" s="432"/>
      <c r="J44" s="433"/>
      <c r="K44" s="421"/>
      <c r="L44" s="432"/>
      <c r="M44" s="434"/>
      <c r="N44" s="419"/>
      <c r="O44" s="435"/>
      <c r="P44" s="434"/>
      <c r="Q44" s="419"/>
      <c r="R44" s="435"/>
      <c r="S44" s="434"/>
      <c r="T44" s="419"/>
      <c r="U44" s="435"/>
      <c r="V44" s="434"/>
      <c r="W44" s="419"/>
      <c r="X44" s="435"/>
      <c r="Y44" s="434"/>
      <c r="Z44" s="656"/>
      <c r="AA44" s="435"/>
      <c r="AB44" s="434"/>
      <c r="AC44" s="419"/>
      <c r="AD44" s="435"/>
      <c r="AE44" s="434"/>
      <c r="AF44" s="419"/>
      <c r="AG44" s="435"/>
      <c r="AH44" s="434"/>
      <c r="AI44" s="419"/>
      <c r="AJ44" s="435"/>
      <c r="AK44" s="434"/>
      <c r="AL44" s="419"/>
      <c r="AM44" s="435"/>
      <c r="AN44" s="434"/>
      <c r="AO44" s="419"/>
      <c r="AP44" s="435"/>
      <c r="AQ44" s="433"/>
      <c r="AR44" s="420"/>
      <c r="AS44" s="613">
        <f t="shared" si="14"/>
        <v>0</v>
      </c>
      <c r="AT44" s="614">
        <f t="shared" si="15"/>
        <v>0</v>
      </c>
      <c r="AW44" s="418">
        <f ca="1">SUMIFS(I$9:I$208,PlanningIDEnlaces,$C44,$H$9:$H$208,Lists!$A$16)</f>
        <v>0</v>
      </c>
      <c r="AX44" s="418">
        <f t="shared" si="16"/>
        <v>0</v>
      </c>
      <c r="AY44" s="418"/>
      <c r="AZ44" s="418">
        <f ca="1">SUMIFS(L$9:L$208,PlanningIDEnlaces,$C44,$H$9:$H$208,Lists!$A$16)</f>
        <v>0</v>
      </c>
      <c r="BA44" s="418">
        <f t="shared" si="17"/>
        <v>0</v>
      </c>
      <c r="BB44" s="418"/>
      <c r="BC44" s="418">
        <f ca="1">SUMIFS(O$9:O$208,PlanningIDEnlaces,$C44,$H$9:$H$208,Lists!$A$16)</f>
        <v>0</v>
      </c>
      <c r="BD44" s="418">
        <f t="shared" si="18"/>
        <v>0</v>
      </c>
      <c r="BE44" s="418"/>
      <c r="BF44" s="418">
        <f ca="1">SUMIFS(R$9:R$208,PlanningIDEnlaces,$C44,$H$9:$H$208,Lists!$A$16)</f>
        <v>0</v>
      </c>
      <c r="BG44" s="418">
        <f t="shared" si="19"/>
        <v>0</v>
      </c>
      <c r="BH44" s="418"/>
      <c r="BI44" s="418">
        <f ca="1">SUMIFS(U$9:U$208,PlanningIDEnlaces,$C44,$H$9:$H$208,Lists!$A$16)</f>
        <v>0</v>
      </c>
      <c r="BJ44" s="418">
        <f t="shared" si="20"/>
        <v>0</v>
      </c>
      <c r="BK44" s="418"/>
      <c r="BL44" s="418">
        <f ca="1">SUMIFS(X$9:X$208,PlanningIDEnlaces,$C44,$H$9:$H$208,Lists!$A$16)</f>
        <v>0</v>
      </c>
      <c r="BM44" s="418">
        <f t="shared" si="21"/>
        <v>0</v>
      </c>
      <c r="BN44" s="418"/>
      <c r="BO44" s="418">
        <f ca="1">SUMIFS(AA$9:AA$208,PlanningIDEnlaces,$C44,$H$9:$H$208,Lists!$A$16)</f>
        <v>0</v>
      </c>
      <c r="BP44" s="418">
        <f t="shared" si="22"/>
        <v>0</v>
      </c>
      <c r="BQ44" s="418"/>
      <c r="BR44" s="418">
        <f ca="1">SUMIFS(AD$9:AD$208,PlanningIDEnlaces,$C44,$H$9:$H$208,Lists!$A$16)</f>
        <v>0</v>
      </c>
      <c r="BS44" s="418">
        <f t="shared" si="23"/>
        <v>0</v>
      </c>
      <c r="BT44" s="418"/>
      <c r="BU44" s="418">
        <f ca="1">SUMIFS(AG$9:AG$208,PlanningIDEnlaces,$C44,$H$9:$H$208,Lists!$A$16)</f>
        <v>0</v>
      </c>
      <c r="BV44" s="418">
        <f t="shared" si="24"/>
        <v>0</v>
      </c>
      <c r="BW44" s="418"/>
      <c r="BX44" s="418">
        <f ca="1">SUMIFS(AJ$9:AJ$208,PlanningIDEnlaces,$C44,$H$9:$H$208,Lists!$A$16)</f>
        <v>0</v>
      </c>
      <c r="BY44" s="418">
        <f t="shared" si="25"/>
        <v>0</v>
      </c>
      <c r="BZ44" s="418"/>
      <c r="CA44" s="418">
        <f ca="1">SUMIFS(AM$9:AM$208,PlanningIDEnlaces,$C44,$H$9:$H$208,Lists!$A$16)</f>
        <v>0</v>
      </c>
      <c r="CB44" s="418">
        <f t="shared" si="26"/>
        <v>0</v>
      </c>
      <c r="CC44" s="418"/>
      <c r="CD44" s="418">
        <f ca="1">SUMIFS(AP$9:AP$208,PlanningIDEnlaces,$C44,$H$9:$H$208,Lists!$A$16)</f>
        <v>0</v>
      </c>
      <c r="CE44" s="418">
        <f t="shared" si="27"/>
        <v>0</v>
      </c>
      <c r="CG44" s="418" t="str">
        <f ca="1">IFERROR(INDEX(Lists!$F$5:$F$49,MATCH(Planning!C44,Lists!$G$5:$G$49,0),1),"")</f>
        <v/>
      </c>
      <c r="CI44" s="418" t="str">
        <f>IF(C44=0,""," ["&amp;INDEX(Lists!$H$5:$H$49,MATCH(C44,Lists!$G$5:$G$49,0),1)&amp;"]")</f>
        <v/>
      </c>
    </row>
    <row r="45" spans="1:87" ht="36.950000000000003" customHeight="1" x14ac:dyDescent="0.2">
      <c r="A45" s="416" t="s">
        <v>41</v>
      </c>
      <c r="B45" s="428"/>
      <c r="C45" s="429"/>
      <c r="D45" s="429"/>
      <c r="E45" s="428"/>
      <c r="F45" s="428"/>
      <c r="G45" s="430"/>
      <c r="H45" s="431"/>
      <c r="I45" s="432"/>
      <c r="J45" s="433"/>
      <c r="K45" s="421"/>
      <c r="L45" s="432"/>
      <c r="M45" s="434"/>
      <c r="N45" s="419"/>
      <c r="O45" s="435"/>
      <c r="P45" s="434"/>
      <c r="Q45" s="419"/>
      <c r="R45" s="435"/>
      <c r="S45" s="434"/>
      <c r="T45" s="419"/>
      <c r="U45" s="435"/>
      <c r="V45" s="434"/>
      <c r="W45" s="419"/>
      <c r="X45" s="435"/>
      <c r="Y45" s="434"/>
      <c r="Z45" s="656"/>
      <c r="AA45" s="435"/>
      <c r="AB45" s="434"/>
      <c r="AC45" s="419"/>
      <c r="AD45" s="435"/>
      <c r="AE45" s="434"/>
      <c r="AF45" s="419"/>
      <c r="AG45" s="435"/>
      <c r="AH45" s="434"/>
      <c r="AI45" s="419"/>
      <c r="AJ45" s="435"/>
      <c r="AK45" s="434"/>
      <c r="AL45" s="419"/>
      <c r="AM45" s="435"/>
      <c r="AN45" s="434"/>
      <c r="AO45" s="419"/>
      <c r="AP45" s="435"/>
      <c r="AQ45" s="433"/>
      <c r="AR45" s="420"/>
      <c r="AS45" s="613">
        <f t="shared" si="14"/>
        <v>0</v>
      </c>
      <c r="AT45" s="614">
        <f t="shared" si="15"/>
        <v>0</v>
      </c>
      <c r="AW45" s="418">
        <f ca="1">SUMIFS(I$9:I$208,PlanningIDEnlaces,$C45,$H$9:$H$208,Lists!$A$16)</f>
        <v>0</v>
      </c>
      <c r="AX45" s="418">
        <f t="shared" si="16"/>
        <v>0</v>
      </c>
      <c r="AY45" s="418"/>
      <c r="AZ45" s="418">
        <f ca="1">SUMIFS(L$9:L$208,PlanningIDEnlaces,$C45,$H$9:$H$208,Lists!$A$16)</f>
        <v>0</v>
      </c>
      <c r="BA45" s="418">
        <f t="shared" si="17"/>
        <v>0</v>
      </c>
      <c r="BB45" s="418"/>
      <c r="BC45" s="418">
        <f ca="1">SUMIFS(O$9:O$208,PlanningIDEnlaces,$C45,$H$9:$H$208,Lists!$A$16)</f>
        <v>0</v>
      </c>
      <c r="BD45" s="418">
        <f t="shared" si="18"/>
        <v>0</v>
      </c>
      <c r="BE45" s="418"/>
      <c r="BF45" s="418">
        <f ca="1">SUMIFS(R$9:R$208,PlanningIDEnlaces,$C45,$H$9:$H$208,Lists!$A$16)</f>
        <v>0</v>
      </c>
      <c r="BG45" s="418">
        <f t="shared" si="19"/>
        <v>0</v>
      </c>
      <c r="BH45" s="418"/>
      <c r="BI45" s="418">
        <f ca="1">SUMIFS(U$9:U$208,PlanningIDEnlaces,$C45,$H$9:$H$208,Lists!$A$16)</f>
        <v>0</v>
      </c>
      <c r="BJ45" s="418">
        <f t="shared" si="20"/>
        <v>0</v>
      </c>
      <c r="BK45" s="418"/>
      <c r="BL45" s="418">
        <f ca="1">SUMIFS(X$9:X$208,PlanningIDEnlaces,$C45,$H$9:$H$208,Lists!$A$16)</f>
        <v>0</v>
      </c>
      <c r="BM45" s="418">
        <f t="shared" si="21"/>
        <v>0</v>
      </c>
      <c r="BN45" s="418"/>
      <c r="BO45" s="418">
        <f ca="1">SUMIFS(AA$9:AA$208,PlanningIDEnlaces,$C45,$H$9:$H$208,Lists!$A$16)</f>
        <v>0</v>
      </c>
      <c r="BP45" s="418">
        <f t="shared" si="22"/>
        <v>0</v>
      </c>
      <c r="BQ45" s="418"/>
      <c r="BR45" s="418">
        <f ca="1">SUMIFS(AD$9:AD$208,PlanningIDEnlaces,$C45,$H$9:$H$208,Lists!$A$16)</f>
        <v>0</v>
      </c>
      <c r="BS45" s="418">
        <f t="shared" si="23"/>
        <v>0</v>
      </c>
      <c r="BT45" s="418"/>
      <c r="BU45" s="418">
        <f ca="1">SUMIFS(AG$9:AG$208,PlanningIDEnlaces,$C45,$H$9:$H$208,Lists!$A$16)</f>
        <v>0</v>
      </c>
      <c r="BV45" s="418">
        <f t="shared" si="24"/>
        <v>0</v>
      </c>
      <c r="BW45" s="418"/>
      <c r="BX45" s="418">
        <f ca="1">SUMIFS(AJ$9:AJ$208,PlanningIDEnlaces,$C45,$H$9:$H$208,Lists!$A$16)</f>
        <v>0</v>
      </c>
      <c r="BY45" s="418">
        <f t="shared" si="25"/>
        <v>0</v>
      </c>
      <c r="BZ45" s="418"/>
      <c r="CA45" s="418">
        <f ca="1">SUMIFS(AM$9:AM$208,PlanningIDEnlaces,$C45,$H$9:$H$208,Lists!$A$16)</f>
        <v>0</v>
      </c>
      <c r="CB45" s="418">
        <f t="shared" si="26"/>
        <v>0</v>
      </c>
      <c r="CC45" s="418"/>
      <c r="CD45" s="418">
        <f ca="1">SUMIFS(AP$9:AP$208,PlanningIDEnlaces,$C45,$H$9:$H$208,Lists!$A$16)</f>
        <v>0</v>
      </c>
      <c r="CE45" s="418">
        <f t="shared" si="27"/>
        <v>0</v>
      </c>
      <c r="CG45" s="418" t="str">
        <f ca="1">IFERROR(INDEX(Lists!$F$5:$F$49,MATCH(Planning!C45,Lists!$G$5:$G$49,0),1),"")</f>
        <v/>
      </c>
      <c r="CI45" s="418" t="str">
        <f>IF(C45=0,""," ["&amp;INDEX(Lists!$H$5:$H$49,MATCH(C45,Lists!$G$5:$G$49,0),1)&amp;"]")</f>
        <v/>
      </c>
    </row>
    <row r="46" spans="1:87" ht="36.950000000000003" customHeight="1" x14ac:dyDescent="0.2">
      <c r="A46" s="416" t="s">
        <v>42</v>
      </c>
      <c r="B46" s="428"/>
      <c r="C46" s="429"/>
      <c r="D46" s="429"/>
      <c r="E46" s="428"/>
      <c r="F46" s="428"/>
      <c r="G46" s="430"/>
      <c r="H46" s="431"/>
      <c r="I46" s="432"/>
      <c r="J46" s="433"/>
      <c r="K46" s="421"/>
      <c r="L46" s="432"/>
      <c r="M46" s="434"/>
      <c r="N46" s="419"/>
      <c r="O46" s="435"/>
      <c r="P46" s="434"/>
      <c r="Q46" s="419"/>
      <c r="R46" s="435"/>
      <c r="S46" s="434"/>
      <c r="T46" s="419"/>
      <c r="U46" s="435"/>
      <c r="V46" s="434"/>
      <c r="W46" s="419"/>
      <c r="X46" s="435"/>
      <c r="Y46" s="434"/>
      <c r="Z46" s="656"/>
      <c r="AA46" s="435"/>
      <c r="AB46" s="434"/>
      <c r="AC46" s="419"/>
      <c r="AD46" s="435"/>
      <c r="AE46" s="434"/>
      <c r="AF46" s="419"/>
      <c r="AG46" s="435"/>
      <c r="AH46" s="434"/>
      <c r="AI46" s="419"/>
      <c r="AJ46" s="435"/>
      <c r="AK46" s="434"/>
      <c r="AL46" s="419"/>
      <c r="AM46" s="435"/>
      <c r="AN46" s="434"/>
      <c r="AO46" s="419"/>
      <c r="AP46" s="435"/>
      <c r="AQ46" s="433"/>
      <c r="AR46" s="420"/>
      <c r="AS46" s="613">
        <f t="shared" si="14"/>
        <v>0</v>
      </c>
      <c r="AT46" s="614">
        <f t="shared" si="15"/>
        <v>0</v>
      </c>
      <c r="AW46" s="418">
        <f ca="1">SUMIFS(I$9:I$208,PlanningIDEnlaces,$C46,$H$9:$H$208,Lists!$A$16)</f>
        <v>0</v>
      </c>
      <c r="AX46" s="418">
        <f t="shared" si="16"/>
        <v>0</v>
      </c>
      <c r="AY46" s="418"/>
      <c r="AZ46" s="418">
        <f ca="1">SUMIFS(L$9:L$208,PlanningIDEnlaces,$C46,$H$9:$H$208,Lists!$A$16)</f>
        <v>0</v>
      </c>
      <c r="BA46" s="418">
        <f t="shared" si="17"/>
        <v>0</v>
      </c>
      <c r="BB46" s="418"/>
      <c r="BC46" s="418">
        <f ca="1">SUMIFS(O$9:O$208,PlanningIDEnlaces,$C46,$H$9:$H$208,Lists!$A$16)</f>
        <v>0</v>
      </c>
      <c r="BD46" s="418">
        <f t="shared" si="18"/>
        <v>0</v>
      </c>
      <c r="BE46" s="418"/>
      <c r="BF46" s="418">
        <f ca="1">SUMIFS(R$9:R$208,PlanningIDEnlaces,$C46,$H$9:$H$208,Lists!$A$16)</f>
        <v>0</v>
      </c>
      <c r="BG46" s="418">
        <f t="shared" si="19"/>
        <v>0</v>
      </c>
      <c r="BH46" s="418"/>
      <c r="BI46" s="418">
        <f ca="1">SUMIFS(U$9:U$208,PlanningIDEnlaces,$C46,$H$9:$H$208,Lists!$A$16)</f>
        <v>0</v>
      </c>
      <c r="BJ46" s="418">
        <f t="shared" si="20"/>
        <v>0</v>
      </c>
      <c r="BK46" s="418"/>
      <c r="BL46" s="418">
        <f ca="1">SUMIFS(X$9:X$208,PlanningIDEnlaces,$C46,$H$9:$H$208,Lists!$A$16)</f>
        <v>0</v>
      </c>
      <c r="BM46" s="418">
        <f t="shared" si="21"/>
        <v>0</v>
      </c>
      <c r="BN46" s="418"/>
      <c r="BO46" s="418">
        <f ca="1">SUMIFS(AA$9:AA$208,PlanningIDEnlaces,$C46,$H$9:$H$208,Lists!$A$16)</f>
        <v>0</v>
      </c>
      <c r="BP46" s="418">
        <f t="shared" si="22"/>
        <v>0</v>
      </c>
      <c r="BQ46" s="418"/>
      <c r="BR46" s="418">
        <f ca="1">SUMIFS(AD$9:AD$208,PlanningIDEnlaces,$C46,$H$9:$H$208,Lists!$A$16)</f>
        <v>0</v>
      </c>
      <c r="BS46" s="418">
        <f t="shared" si="23"/>
        <v>0</v>
      </c>
      <c r="BT46" s="418"/>
      <c r="BU46" s="418">
        <f ca="1">SUMIFS(AG$9:AG$208,PlanningIDEnlaces,$C46,$H$9:$H$208,Lists!$A$16)</f>
        <v>0</v>
      </c>
      <c r="BV46" s="418">
        <f t="shared" si="24"/>
        <v>0</v>
      </c>
      <c r="BW46" s="418"/>
      <c r="BX46" s="418">
        <f ca="1">SUMIFS(AJ$9:AJ$208,PlanningIDEnlaces,$C46,$H$9:$H$208,Lists!$A$16)</f>
        <v>0</v>
      </c>
      <c r="BY46" s="418">
        <f t="shared" si="25"/>
        <v>0</v>
      </c>
      <c r="BZ46" s="418"/>
      <c r="CA46" s="418">
        <f ca="1">SUMIFS(AM$9:AM$208,PlanningIDEnlaces,$C46,$H$9:$H$208,Lists!$A$16)</f>
        <v>0</v>
      </c>
      <c r="CB46" s="418">
        <f t="shared" si="26"/>
        <v>0</v>
      </c>
      <c r="CC46" s="418"/>
      <c r="CD46" s="418">
        <f ca="1">SUMIFS(AP$9:AP$208,PlanningIDEnlaces,$C46,$H$9:$H$208,Lists!$A$16)</f>
        <v>0</v>
      </c>
      <c r="CE46" s="418">
        <f t="shared" si="27"/>
        <v>0</v>
      </c>
      <c r="CG46" s="418" t="str">
        <f ca="1">IFERROR(INDEX(Lists!$F$5:$F$49,MATCH(Planning!C46,Lists!$G$5:$G$49,0),1),"")</f>
        <v/>
      </c>
      <c r="CI46" s="418" t="str">
        <f>IF(C46=0,""," ["&amp;INDEX(Lists!$H$5:$H$49,MATCH(C46,Lists!$G$5:$G$49,0),1)&amp;"]")</f>
        <v/>
      </c>
    </row>
    <row r="47" spans="1:87" ht="36.950000000000003" customHeight="1" x14ac:dyDescent="0.2">
      <c r="A47" s="416" t="s">
        <v>43</v>
      </c>
      <c r="B47" s="428"/>
      <c r="C47" s="429"/>
      <c r="D47" s="429"/>
      <c r="E47" s="428"/>
      <c r="F47" s="428"/>
      <c r="G47" s="430"/>
      <c r="H47" s="431"/>
      <c r="I47" s="432"/>
      <c r="J47" s="433"/>
      <c r="K47" s="421"/>
      <c r="L47" s="432"/>
      <c r="M47" s="434"/>
      <c r="N47" s="419"/>
      <c r="O47" s="435"/>
      <c r="P47" s="434"/>
      <c r="Q47" s="419"/>
      <c r="R47" s="435"/>
      <c r="S47" s="434"/>
      <c r="T47" s="419"/>
      <c r="U47" s="435"/>
      <c r="V47" s="434"/>
      <c r="W47" s="419"/>
      <c r="X47" s="435"/>
      <c r="Y47" s="434"/>
      <c r="Z47" s="656"/>
      <c r="AA47" s="435"/>
      <c r="AB47" s="434"/>
      <c r="AC47" s="419"/>
      <c r="AD47" s="435"/>
      <c r="AE47" s="434"/>
      <c r="AF47" s="419"/>
      <c r="AG47" s="435"/>
      <c r="AH47" s="434"/>
      <c r="AI47" s="419"/>
      <c r="AJ47" s="435"/>
      <c r="AK47" s="434"/>
      <c r="AL47" s="419"/>
      <c r="AM47" s="435"/>
      <c r="AN47" s="434"/>
      <c r="AO47" s="419"/>
      <c r="AP47" s="435"/>
      <c r="AQ47" s="433"/>
      <c r="AR47" s="420"/>
      <c r="AS47" s="613">
        <f t="shared" si="14"/>
        <v>0</v>
      </c>
      <c r="AT47" s="614">
        <f t="shared" si="15"/>
        <v>0</v>
      </c>
      <c r="AW47" s="418">
        <f ca="1">SUMIFS(I$9:I$208,PlanningIDEnlaces,$C47,$H$9:$H$208,Lists!$A$16)</f>
        <v>0</v>
      </c>
      <c r="AX47" s="418">
        <f t="shared" si="16"/>
        <v>0</v>
      </c>
      <c r="AY47" s="418"/>
      <c r="AZ47" s="418">
        <f ca="1">SUMIFS(L$9:L$208,PlanningIDEnlaces,$C47,$H$9:$H$208,Lists!$A$16)</f>
        <v>0</v>
      </c>
      <c r="BA47" s="418">
        <f t="shared" si="17"/>
        <v>0</v>
      </c>
      <c r="BB47" s="418"/>
      <c r="BC47" s="418">
        <f ca="1">SUMIFS(O$9:O$208,PlanningIDEnlaces,$C47,$H$9:$H$208,Lists!$A$16)</f>
        <v>0</v>
      </c>
      <c r="BD47" s="418">
        <f t="shared" si="18"/>
        <v>0</v>
      </c>
      <c r="BE47" s="418"/>
      <c r="BF47" s="418">
        <f ca="1">SUMIFS(R$9:R$208,PlanningIDEnlaces,$C47,$H$9:$H$208,Lists!$A$16)</f>
        <v>0</v>
      </c>
      <c r="BG47" s="418">
        <f t="shared" si="19"/>
        <v>0</v>
      </c>
      <c r="BH47" s="418"/>
      <c r="BI47" s="418">
        <f ca="1">SUMIFS(U$9:U$208,PlanningIDEnlaces,$C47,$H$9:$H$208,Lists!$A$16)</f>
        <v>0</v>
      </c>
      <c r="BJ47" s="418">
        <f t="shared" si="20"/>
        <v>0</v>
      </c>
      <c r="BK47" s="418"/>
      <c r="BL47" s="418">
        <f ca="1">SUMIFS(X$9:X$208,PlanningIDEnlaces,$C47,$H$9:$H$208,Lists!$A$16)</f>
        <v>0</v>
      </c>
      <c r="BM47" s="418">
        <f t="shared" si="21"/>
        <v>0</v>
      </c>
      <c r="BN47" s="418"/>
      <c r="BO47" s="418">
        <f ca="1">SUMIFS(AA$9:AA$208,PlanningIDEnlaces,$C47,$H$9:$H$208,Lists!$A$16)</f>
        <v>0</v>
      </c>
      <c r="BP47" s="418">
        <f t="shared" si="22"/>
        <v>0</v>
      </c>
      <c r="BQ47" s="418"/>
      <c r="BR47" s="418">
        <f ca="1">SUMIFS(AD$9:AD$208,PlanningIDEnlaces,$C47,$H$9:$H$208,Lists!$A$16)</f>
        <v>0</v>
      </c>
      <c r="BS47" s="418">
        <f t="shared" si="23"/>
        <v>0</v>
      </c>
      <c r="BT47" s="418"/>
      <c r="BU47" s="418">
        <f ca="1">SUMIFS(AG$9:AG$208,PlanningIDEnlaces,$C47,$H$9:$H$208,Lists!$A$16)</f>
        <v>0</v>
      </c>
      <c r="BV47" s="418">
        <f t="shared" si="24"/>
        <v>0</v>
      </c>
      <c r="BW47" s="418"/>
      <c r="BX47" s="418">
        <f ca="1">SUMIFS(AJ$9:AJ$208,PlanningIDEnlaces,$C47,$H$9:$H$208,Lists!$A$16)</f>
        <v>0</v>
      </c>
      <c r="BY47" s="418">
        <f t="shared" si="25"/>
        <v>0</v>
      </c>
      <c r="BZ47" s="418"/>
      <c r="CA47" s="418">
        <f ca="1">SUMIFS(AM$9:AM$208,PlanningIDEnlaces,$C47,$H$9:$H$208,Lists!$A$16)</f>
        <v>0</v>
      </c>
      <c r="CB47" s="418">
        <f t="shared" si="26"/>
        <v>0</v>
      </c>
      <c r="CC47" s="418"/>
      <c r="CD47" s="418">
        <f ca="1">SUMIFS(AP$9:AP$208,PlanningIDEnlaces,$C47,$H$9:$H$208,Lists!$A$16)</f>
        <v>0</v>
      </c>
      <c r="CE47" s="418">
        <f t="shared" si="27"/>
        <v>0</v>
      </c>
      <c r="CG47" s="418" t="str">
        <f ca="1">IFERROR(INDEX(Lists!$F$5:$F$49,MATCH(Planning!C47,Lists!$G$5:$G$49,0),1),"")</f>
        <v/>
      </c>
      <c r="CI47" s="418" t="str">
        <f>IF(C47=0,""," ["&amp;INDEX(Lists!$H$5:$H$49,MATCH(C47,Lists!$G$5:$G$49,0),1)&amp;"]")</f>
        <v/>
      </c>
    </row>
    <row r="48" spans="1:87" ht="36.950000000000003" customHeight="1" x14ac:dyDescent="0.2">
      <c r="A48" s="416" t="s">
        <v>44</v>
      </c>
      <c r="B48" s="428"/>
      <c r="C48" s="429"/>
      <c r="D48" s="429"/>
      <c r="E48" s="428"/>
      <c r="F48" s="428"/>
      <c r="G48" s="430"/>
      <c r="H48" s="431"/>
      <c r="I48" s="432"/>
      <c r="J48" s="433"/>
      <c r="K48" s="421"/>
      <c r="L48" s="432"/>
      <c r="M48" s="434"/>
      <c r="N48" s="419"/>
      <c r="O48" s="435"/>
      <c r="P48" s="434"/>
      <c r="Q48" s="419"/>
      <c r="R48" s="435"/>
      <c r="S48" s="434"/>
      <c r="T48" s="419"/>
      <c r="U48" s="435"/>
      <c r="V48" s="434"/>
      <c r="W48" s="419"/>
      <c r="X48" s="435"/>
      <c r="Y48" s="434"/>
      <c r="Z48" s="656"/>
      <c r="AA48" s="435"/>
      <c r="AB48" s="434"/>
      <c r="AC48" s="419"/>
      <c r="AD48" s="435"/>
      <c r="AE48" s="434"/>
      <c r="AF48" s="419"/>
      <c r="AG48" s="435"/>
      <c r="AH48" s="434"/>
      <c r="AI48" s="419"/>
      <c r="AJ48" s="435"/>
      <c r="AK48" s="434"/>
      <c r="AL48" s="419"/>
      <c r="AM48" s="435"/>
      <c r="AN48" s="434"/>
      <c r="AO48" s="419"/>
      <c r="AP48" s="435"/>
      <c r="AQ48" s="433"/>
      <c r="AR48" s="420"/>
      <c r="AS48" s="613">
        <f t="shared" si="14"/>
        <v>0</v>
      </c>
      <c r="AT48" s="614">
        <f t="shared" si="15"/>
        <v>0</v>
      </c>
      <c r="AW48" s="418">
        <f ca="1">SUMIFS(I$9:I$208,PlanningIDEnlaces,$C48,$H$9:$H$208,Lists!$A$16)</f>
        <v>0</v>
      </c>
      <c r="AX48" s="418">
        <f t="shared" si="16"/>
        <v>0</v>
      </c>
      <c r="AY48" s="418"/>
      <c r="AZ48" s="418">
        <f ca="1">SUMIFS(L$9:L$208,PlanningIDEnlaces,$C48,$H$9:$H$208,Lists!$A$16)</f>
        <v>0</v>
      </c>
      <c r="BA48" s="418">
        <f t="shared" si="17"/>
        <v>0</v>
      </c>
      <c r="BB48" s="418"/>
      <c r="BC48" s="418">
        <f ca="1">SUMIFS(O$9:O$208,PlanningIDEnlaces,$C48,$H$9:$H$208,Lists!$A$16)</f>
        <v>0</v>
      </c>
      <c r="BD48" s="418">
        <f t="shared" si="18"/>
        <v>0</v>
      </c>
      <c r="BE48" s="418"/>
      <c r="BF48" s="418">
        <f ca="1">SUMIFS(R$9:R$208,PlanningIDEnlaces,$C48,$H$9:$H$208,Lists!$A$16)</f>
        <v>0</v>
      </c>
      <c r="BG48" s="418">
        <f t="shared" si="19"/>
        <v>0</v>
      </c>
      <c r="BH48" s="418"/>
      <c r="BI48" s="418">
        <f ca="1">SUMIFS(U$9:U$208,PlanningIDEnlaces,$C48,$H$9:$H$208,Lists!$A$16)</f>
        <v>0</v>
      </c>
      <c r="BJ48" s="418">
        <f t="shared" si="20"/>
        <v>0</v>
      </c>
      <c r="BK48" s="418"/>
      <c r="BL48" s="418">
        <f ca="1">SUMIFS(X$9:X$208,PlanningIDEnlaces,$C48,$H$9:$H$208,Lists!$A$16)</f>
        <v>0</v>
      </c>
      <c r="BM48" s="418">
        <f t="shared" si="21"/>
        <v>0</v>
      </c>
      <c r="BN48" s="418"/>
      <c r="BO48" s="418">
        <f ca="1">SUMIFS(AA$9:AA$208,PlanningIDEnlaces,$C48,$H$9:$H$208,Lists!$A$16)</f>
        <v>0</v>
      </c>
      <c r="BP48" s="418">
        <f t="shared" si="22"/>
        <v>0</v>
      </c>
      <c r="BQ48" s="418"/>
      <c r="BR48" s="418">
        <f ca="1">SUMIFS(AD$9:AD$208,PlanningIDEnlaces,$C48,$H$9:$H$208,Lists!$A$16)</f>
        <v>0</v>
      </c>
      <c r="BS48" s="418">
        <f t="shared" si="23"/>
        <v>0</v>
      </c>
      <c r="BT48" s="418"/>
      <c r="BU48" s="418">
        <f ca="1">SUMIFS(AG$9:AG$208,PlanningIDEnlaces,$C48,$H$9:$H$208,Lists!$A$16)</f>
        <v>0</v>
      </c>
      <c r="BV48" s="418">
        <f t="shared" si="24"/>
        <v>0</v>
      </c>
      <c r="BW48" s="418"/>
      <c r="BX48" s="418">
        <f ca="1">SUMIFS(AJ$9:AJ$208,PlanningIDEnlaces,$C48,$H$9:$H$208,Lists!$A$16)</f>
        <v>0</v>
      </c>
      <c r="BY48" s="418">
        <f t="shared" si="25"/>
        <v>0</v>
      </c>
      <c r="BZ48" s="418"/>
      <c r="CA48" s="418">
        <f ca="1">SUMIFS(AM$9:AM$208,PlanningIDEnlaces,$C48,$H$9:$H$208,Lists!$A$16)</f>
        <v>0</v>
      </c>
      <c r="CB48" s="418">
        <f t="shared" si="26"/>
        <v>0</v>
      </c>
      <c r="CC48" s="418"/>
      <c r="CD48" s="418">
        <f ca="1">SUMIFS(AP$9:AP$208,PlanningIDEnlaces,$C48,$H$9:$H$208,Lists!$A$16)</f>
        <v>0</v>
      </c>
      <c r="CE48" s="418">
        <f t="shared" si="27"/>
        <v>0</v>
      </c>
      <c r="CG48" s="418" t="str">
        <f ca="1">IFERROR(INDEX(Lists!$F$5:$F$49,MATCH(Planning!C48,Lists!$G$5:$G$49,0),1),"")</f>
        <v/>
      </c>
      <c r="CI48" s="418" t="str">
        <f>IF(C48=0,""," ["&amp;INDEX(Lists!$H$5:$H$49,MATCH(C48,Lists!$G$5:$G$49,0),1)&amp;"]")</f>
        <v/>
      </c>
    </row>
    <row r="49" spans="1:87" ht="36.950000000000003" customHeight="1" x14ac:dyDescent="0.2">
      <c r="A49" s="416" t="s">
        <v>45</v>
      </c>
      <c r="B49" s="428"/>
      <c r="C49" s="429"/>
      <c r="D49" s="429"/>
      <c r="E49" s="428"/>
      <c r="F49" s="428"/>
      <c r="G49" s="430"/>
      <c r="H49" s="431"/>
      <c r="I49" s="432"/>
      <c r="J49" s="433"/>
      <c r="K49" s="421"/>
      <c r="L49" s="432"/>
      <c r="M49" s="434"/>
      <c r="N49" s="419"/>
      <c r="O49" s="435"/>
      <c r="P49" s="434"/>
      <c r="Q49" s="419"/>
      <c r="R49" s="435"/>
      <c r="S49" s="434"/>
      <c r="T49" s="419"/>
      <c r="U49" s="435"/>
      <c r="V49" s="434"/>
      <c r="W49" s="419"/>
      <c r="X49" s="435"/>
      <c r="Y49" s="434"/>
      <c r="Z49" s="656"/>
      <c r="AA49" s="435"/>
      <c r="AB49" s="434"/>
      <c r="AC49" s="419"/>
      <c r="AD49" s="435"/>
      <c r="AE49" s="434"/>
      <c r="AF49" s="419"/>
      <c r="AG49" s="435"/>
      <c r="AH49" s="434"/>
      <c r="AI49" s="419"/>
      <c r="AJ49" s="435"/>
      <c r="AK49" s="434"/>
      <c r="AL49" s="419"/>
      <c r="AM49" s="435"/>
      <c r="AN49" s="434"/>
      <c r="AO49" s="419"/>
      <c r="AP49" s="435"/>
      <c r="AQ49" s="433"/>
      <c r="AR49" s="420"/>
      <c r="AS49" s="613">
        <f t="shared" si="14"/>
        <v>0</v>
      </c>
      <c r="AT49" s="614">
        <f t="shared" si="15"/>
        <v>0</v>
      </c>
      <c r="AW49" s="418">
        <f ca="1">SUMIFS(I$9:I$208,PlanningIDEnlaces,$C49,$H$9:$H$208,Lists!$A$16)</f>
        <v>0</v>
      </c>
      <c r="AX49" s="418">
        <f t="shared" si="16"/>
        <v>0</v>
      </c>
      <c r="AY49" s="418"/>
      <c r="AZ49" s="418">
        <f ca="1">SUMIFS(L$9:L$208,PlanningIDEnlaces,$C49,$H$9:$H$208,Lists!$A$16)</f>
        <v>0</v>
      </c>
      <c r="BA49" s="418">
        <f t="shared" si="17"/>
        <v>0</v>
      </c>
      <c r="BB49" s="418"/>
      <c r="BC49" s="418">
        <f ca="1">SUMIFS(O$9:O$208,PlanningIDEnlaces,$C49,$H$9:$H$208,Lists!$A$16)</f>
        <v>0</v>
      </c>
      <c r="BD49" s="418">
        <f t="shared" si="18"/>
        <v>0</v>
      </c>
      <c r="BE49" s="418"/>
      <c r="BF49" s="418">
        <f ca="1">SUMIFS(R$9:R$208,PlanningIDEnlaces,$C49,$H$9:$H$208,Lists!$A$16)</f>
        <v>0</v>
      </c>
      <c r="BG49" s="418">
        <f t="shared" si="19"/>
        <v>0</v>
      </c>
      <c r="BH49" s="418"/>
      <c r="BI49" s="418">
        <f ca="1">SUMIFS(U$9:U$208,PlanningIDEnlaces,$C49,$H$9:$H$208,Lists!$A$16)</f>
        <v>0</v>
      </c>
      <c r="BJ49" s="418">
        <f t="shared" si="20"/>
        <v>0</v>
      </c>
      <c r="BK49" s="418"/>
      <c r="BL49" s="418">
        <f ca="1">SUMIFS(X$9:X$208,PlanningIDEnlaces,$C49,$H$9:$H$208,Lists!$A$16)</f>
        <v>0</v>
      </c>
      <c r="BM49" s="418">
        <f t="shared" si="21"/>
        <v>0</v>
      </c>
      <c r="BN49" s="418"/>
      <c r="BO49" s="418">
        <f ca="1">SUMIFS(AA$9:AA$208,PlanningIDEnlaces,$C49,$H$9:$H$208,Lists!$A$16)</f>
        <v>0</v>
      </c>
      <c r="BP49" s="418">
        <f t="shared" si="22"/>
        <v>0</v>
      </c>
      <c r="BQ49" s="418"/>
      <c r="BR49" s="418">
        <f ca="1">SUMIFS(AD$9:AD$208,PlanningIDEnlaces,$C49,$H$9:$H$208,Lists!$A$16)</f>
        <v>0</v>
      </c>
      <c r="BS49" s="418">
        <f t="shared" si="23"/>
        <v>0</v>
      </c>
      <c r="BT49" s="418"/>
      <c r="BU49" s="418">
        <f ca="1">SUMIFS(AG$9:AG$208,PlanningIDEnlaces,$C49,$H$9:$H$208,Lists!$A$16)</f>
        <v>0</v>
      </c>
      <c r="BV49" s="418">
        <f t="shared" si="24"/>
        <v>0</v>
      </c>
      <c r="BW49" s="418"/>
      <c r="BX49" s="418">
        <f ca="1">SUMIFS(AJ$9:AJ$208,PlanningIDEnlaces,$C49,$H$9:$H$208,Lists!$A$16)</f>
        <v>0</v>
      </c>
      <c r="BY49" s="418">
        <f t="shared" si="25"/>
        <v>0</v>
      </c>
      <c r="BZ49" s="418"/>
      <c r="CA49" s="418">
        <f ca="1">SUMIFS(AM$9:AM$208,PlanningIDEnlaces,$C49,$H$9:$H$208,Lists!$A$16)</f>
        <v>0</v>
      </c>
      <c r="CB49" s="418">
        <f t="shared" si="26"/>
        <v>0</v>
      </c>
      <c r="CC49" s="418"/>
      <c r="CD49" s="418">
        <f ca="1">SUMIFS(AP$9:AP$208,PlanningIDEnlaces,$C49,$H$9:$H$208,Lists!$A$16)</f>
        <v>0</v>
      </c>
      <c r="CE49" s="418">
        <f t="shared" si="27"/>
        <v>0</v>
      </c>
      <c r="CG49" s="418" t="str">
        <f ca="1">IFERROR(INDEX(Lists!$F$5:$F$49,MATCH(Planning!C49,Lists!$G$5:$G$49,0),1),"")</f>
        <v/>
      </c>
      <c r="CI49" s="418" t="str">
        <f>IF(C49=0,""," ["&amp;INDEX(Lists!$H$5:$H$49,MATCH(C49,Lists!$G$5:$G$49,0),1)&amp;"]")</f>
        <v/>
      </c>
    </row>
    <row r="50" spans="1:87" ht="36.950000000000003" customHeight="1" x14ac:dyDescent="0.2">
      <c r="A50" s="416" t="s">
        <v>46</v>
      </c>
      <c r="B50" s="428"/>
      <c r="C50" s="429"/>
      <c r="D50" s="429"/>
      <c r="E50" s="428"/>
      <c r="F50" s="428"/>
      <c r="G50" s="430"/>
      <c r="H50" s="431"/>
      <c r="I50" s="432"/>
      <c r="J50" s="433"/>
      <c r="K50" s="421"/>
      <c r="L50" s="432"/>
      <c r="M50" s="434"/>
      <c r="N50" s="419"/>
      <c r="O50" s="435"/>
      <c r="P50" s="434"/>
      <c r="Q50" s="419"/>
      <c r="R50" s="435"/>
      <c r="S50" s="434"/>
      <c r="T50" s="419"/>
      <c r="U50" s="435"/>
      <c r="V50" s="434"/>
      <c r="W50" s="419"/>
      <c r="X50" s="435"/>
      <c r="Y50" s="434"/>
      <c r="Z50" s="656"/>
      <c r="AA50" s="435"/>
      <c r="AB50" s="434"/>
      <c r="AC50" s="419"/>
      <c r="AD50" s="435"/>
      <c r="AE50" s="434"/>
      <c r="AF50" s="419"/>
      <c r="AG50" s="435"/>
      <c r="AH50" s="434"/>
      <c r="AI50" s="419"/>
      <c r="AJ50" s="435"/>
      <c r="AK50" s="434"/>
      <c r="AL50" s="419"/>
      <c r="AM50" s="435"/>
      <c r="AN50" s="434"/>
      <c r="AO50" s="419"/>
      <c r="AP50" s="435"/>
      <c r="AQ50" s="433"/>
      <c r="AR50" s="420"/>
      <c r="AS50" s="613">
        <f t="shared" si="14"/>
        <v>0</v>
      </c>
      <c r="AT50" s="614">
        <f t="shared" si="15"/>
        <v>0</v>
      </c>
      <c r="AW50" s="418">
        <f ca="1">SUMIFS(I$9:I$208,PlanningIDEnlaces,$C50,$H$9:$H$208,Lists!$A$16)</f>
        <v>0</v>
      </c>
      <c r="AX50" s="418">
        <f t="shared" si="16"/>
        <v>0</v>
      </c>
      <c r="AY50" s="418"/>
      <c r="AZ50" s="418">
        <f ca="1">SUMIFS(L$9:L$208,PlanningIDEnlaces,$C50,$H$9:$H$208,Lists!$A$16)</f>
        <v>0</v>
      </c>
      <c r="BA50" s="418">
        <f t="shared" si="17"/>
        <v>0</v>
      </c>
      <c r="BB50" s="418"/>
      <c r="BC50" s="418">
        <f ca="1">SUMIFS(O$9:O$208,PlanningIDEnlaces,$C50,$H$9:$H$208,Lists!$A$16)</f>
        <v>0</v>
      </c>
      <c r="BD50" s="418">
        <f t="shared" si="18"/>
        <v>0</v>
      </c>
      <c r="BE50" s="418"/>
      <c r="BF50" s="418">
        <f ca="1">SUMIFS(R$9:R$208,PlanningIDEnlaces,$C50,$H$9:$H$208,Lists!$A$16)</f>
        <v>0</v>
      </c>
      <c r="BG50" s="418">
        <f t="shared" si="19"/>
        <v>0</v>
      </c>
      <c r="BH50" s="418"/>
      <c r="BI50" s="418">
        <f ca="1">SUMIFS(U$9:U$208,PlanningIDEnlaces,$C50,$H$9:$H$208,Lists!$A$16)</f>
        <v>0</v>
      </c>
      <c r="BJ50" s="418">
        <f t="shared" si="20"/>
        <v>0</v>
      </c>
      <c r="BK50" s="418"/>
      <c r="BL50" s="418">
        <f ca="1">SUMIFS(X$9:X$208,PlanningIDEnlaces,$C50,$H$9:$H$208,Lists!$A$16)</f>
        <v>0</v>
      </c>
      <c r="BM50" s="418">
        <f t="shared" si="21"/>
        <v>0</v>
      </c>
      <c r="BN50" s="418"/>
      <c r="BO50" s="418">
        <f ca="1">SUMIFS(AA$9:AA$208,PlanningIDEnlaces,$C50,$H$9:$H$208,Lists!$A$16)</f>
        <v>0</v>
      </c>
      <c r="BP50" s="418">
        <f t="shared" si="22"/>
        <v>0</v>
      </c>
      <c r="BQ50" s="418"/>
      <c r="BR50" s="418">
        <f ca="1">SUMIFS(AD$9:AD$208,PlanningIDEnlaces,$C50,$H$9:$H$208,Lists!$A$16)</f>
        <v>0</v>
      </c>
      <c r="BS50" s="418">
        <f t="shared" si="23"/>
        <v>0</v>
      </c>
      <c r="BT50" s="418"/>
      <c r="BU50" s="418">
        <f ca="1">SUMIFS(AG$9:AG$208,PlanningIDEnlaces,$C50,$H$9:$H$208,Lists!$A$16)</f>
        <v>0</v>
      </c>
      <c r="BV50" s="418">
        <f t="shared" si="24"/>
        <v>0</v>
      </c>
      <c r="BW50" s="418"/>
      <c r="BX50" s="418">
        <f ca="1">SUMIFS(AJ$9:AJ$208,PlanningIDEnlaces,$C50,$H$9:$H$208,Lists!$A$16)</f>
        <v>0</v>
      </c>
      <c r="BY50" s="418">
        <f t="shared" si="25"/>
        <v>0</v>
      </c>
      <c r="BZ50" s="418"/>
      <c r="CA50" s="418">
        <f ca="1">SUMIFS(AM$9:AM$208,PlanningIDEnlaces,$C50,$H$9:$H$208,Lists!$A$16)</f>
        <v>0</v>
      </c>
      <c r="CB50" s="418">
        <f t="shared" si="26"/>
        <v>0</v>
      </c>
      <c r="CC50" s="418"/>
      <c r="CD50" s="418">
        <f ca="1">SUMIFS(AP$9:AP$208,PlanningIDEnlaces,$C50,$H$9:$H$208,Lists!$A$16)</f>
        <v>0</v>
      </c>
      <c r="CE50" s="418">
        <f t="shared" si="27"/>
        <v>0</v>
      </c>
      <c r="CG50" s="418" t="str">
        <f ca="1">IFERROR(INDEX(Lists!$F$5:$F$49,MATCH(Planning!C50,Lists!$G$5:$G$49,0),1),"")</f>
        <v/>
      </c>
      <c r="CI50" s="418" t="str">
        <f>IF(C50=0,""," ["&amp;INDEX(Lists!$H$5:$H$49,MATCH(C50,Lists!$G$5:$G$49,0),1)&amp;"]")</f>
        <v/>
      </c>
    </row>
    <row r="51" spans="1:87" ht="36.950000000000003" customHeight="1" x14ac:dyDescent="0.2">
      <c r="A51" s="416" t="s">
        <v>47</v>
      </c>
      <c r="B51" s="428"/>
      <c r="C51" s="429"/>
      <c r="D51" s="429"/>
      <c r="E51" s="428"/>
      <c r="F51" s="428"/>
      <c r="G51" s="430"/>
      <c r="H51" s="431"/>
      <c r="I51" s="432"/>
      <c r="J51" s="433"/>
      <c r="K51" s="421"/>
      <c r="L51" s="432"/>
      <c r="M51" s="434"/>
      <c r="N51" s="419"/>
      <c r="O51" s="435"/>
      <c r="P51" s="434"/>
      <c r="Q51" s="419"/>
      <c r="R51" s="435"/>
      <c r="S51" s="434"/>
      <c r="T51" s="419"/>
      <c r="U51" s="435"/>
      <c r="V51" s="434"/>
      <c r="W51" s="419"/>
      <c r="X51" s="435"/>
      <c r="Y51" s="434"/>
      <c r="Z51" s="656"/>
      <c r="AA51" s="435"/>
      <c r="AB51" s="434"/>
      <c r="AC51" s="419"/>
      <c r="AD51" s="435"/>
      <c r="AE51" s="434"/>
      <c r="AF51" s="419"/>
      <c r="AG51" s="435"/>
      <c r="AH51" s="434"/>
      <c r="AI51" s="419"/>
      <c r="AJ51" s="435"/>
      <c r="AK51" s="434"/>
      <c r="AL51" s="419"/>
      <c r="AM51" s="435"/>
      <c r="AN51" s="434"/>
      <c r="AO51" s="419"/>
      <c r="AP51" s="435"/>
      <c r="AQ51" s="433"/>
      <c r="AR51" s="420"/>
      <c r="AS51" s="613">
        <f t="shared" si="14"/>
        <v>0</v>
      </c>
      <c r="AT51" s="614">
        <f t="shared" si="15"/>
        <v>0</v>
      </c>
      <c r="AW51" s="418">
        <f ca="1">SUMIFS(I$9:I$208,PlanningIDEnlaces,$C51,$H$9:$H$208,Lists!$A$16)</f>
        <v>0</v>
      </c>
      <c r="AX51" s="418">
        <f t="shared" si="16"/>
        <v>0</v>
      </c>
      <c r="AY51" s="418"/>
      <c r="AZ51" s="418">
        <f ca="1">SUMIFS(L$9:L$208,PlanningIDEnlaces,$C51,$H$9:$H$208,Lists!$A$16)</f>
        <v>0</v>
      </c>
      <c r="BA51" s="418">
        <f t="shared" si="17"/>
        <v>0</v>
      </c>
      <c r="BB51" s="418"/>
      <c r="BC51" s="418">
        <f ca="1">SUMIFS(O$9:O$208,PlanningIDEnlaces,$C51,$H$9:$H$208,Lists!$A$16)</f>
        <v>0</v>
      </c>
      <c r="BD51" s="418">
        <f t="shared" si="18"/>
        <v>0</v>
      </c>
      <c r="BE51" s="418"/>
      <c r="BF51" s="418">
        <f ca="1">SUMIFS(R$9:R$208,PlanningIDEnlaces,$C51,$H$9:$H$208,Lists!$A$16)</f>
        <v>0</v>
      </c>
      <c r="BG51" s="418">
        <f t="shared" si="19"/>
        <v>0</v>
      </c>
      <c r="BH51" s="418"/>
      <c r="BI51" s="418">
        <f ca="1">SUMIFS(U$9:U$208,PlanningIDEnlaces,$C51,$H$9:$H$208,Lists!$A$16)</f>
        <v>0</v>
      </c>
      <c r="BJ51" s="418">
        <f t="shared" si="20"/>
        <v>0</v>
      </c>
      <c r="BK51" s="418"/>
      <c r="BL51" s="418">
        <f ca="1">SUMIFS(X$9:X$208,PlanningIDEnlaces,$C51,$H$9:$H$208,Lists!$A$16)</f>
        <v>0</v>
      </c>
      <c r="BM51" s="418">
        <f t="shared" si="21"/>
        <v>0</v>
      </c>
      <c r="BN51" s="418"/>
      <c r="BO51" s="418">
        <f ca="1">SUMIFS(AA$9:AA$208,PlanningIDEnlaces,$C51,$H$9:$H$208,Lists!$A$16)</f>
        <v>0</v>
      </c>
      <c r="BP51" s="418">
        <f t="shared" si="22"/>
        <v>0</v>
      </c>
      <c r="BQ51" s="418"/>
      <c r="BR51" s="418">
        <f ca="1">SUMIFS(AD$9:AD$208,PlanningIDEnlaces,$C51,$H$9:$H$208,Lists!$A$16)</f>
        <v>0</v>
      </c>
      <c r="BS51" s="418">
        <f t="shared" si="23"/>
        <v>0</v>
      </c>
      <c r="BT51" s="418"/>
      <c r="BU51" s="418">
        <f ca="1">SUMIFS(AG$9:AG$208,PlanningIDEnlaces,$C51,$H$9:$H$208,Lists!$A$16)</f>
        <v>0</v>
      </c>
      <c r="BV51" s="418">
        <f t="shared" si="24"/>
        <v>0</v>
      </c>
      <c r="BW51" s="418"/>
      <c r="BX51" s="418">
        <f ca="1">SUMIFS(AJ$9:AJ$208,PlanningIDEnlaces,$C51,$H$9:$H$208,Lists!$A$16)</f>
        <v>0</v>
      </c>
      <c r="BY51" s="418">
        <f t="shared" si="25"/>
        <v>0</v>
      </c>
      <c r="BZ51" s="418"/>
      <c r="CA51" s="418">
        <f ca="1">SUMIFS(AM$9:AM$208,PlanningIDEnlaces,$C51,$H$9:$H$208,Lists!$A$16)</f>
        <v>0</v>
      </c>
      <c r="CB51" s="418">
        <f t="shared" si="26"/>
        <v>0</v>
      </c>
      <c r="CC51" s="418"/>
      <c r="CD51" s="418">
        <f ca="1">SUMIFS(AP$9:AP$208,PlanningIDEnlaces,$C51,$H$9:$H$208,Lists!$A$16)</f>
        <v>0</v>
      </c>
      <c r="CE51" s="418">
        <f t="shared" si="27"/>
        <v>0</v>
      </c>
      <c r="CG51" s="418" t="str">
        <f ca="1">IFERROR(INDEX(Lists!$F$5:$F$49,MATCH(Planning!C51,Lists!$G$5:$G$49,0),1),"")</f>
        <v/>
      </c>
      <c r="CI51" s="418" t="str">
        <f>IF(C51=0,""," ["&amp;INDEX(Lists!$H$5:$H$49,MATCH(C51,Lists!$G$5:$G$49,0),1)&amp;"]")</f>
        <v/>
      </c>
    </row>
    <row r="52" spans="1:87" ht="36.950000000000003" customHeight="1" x14ac:dyDescent="0.2">
      <c r="A52" s="416" t="s">
        <v>48</v>
      </c>
      <c r="B52" s="428"/>
      <c r="C52" s="429"/>
      <c r="D52" s="429"/>
      <c r="E52" s="428"/>
      <c r="F52" s="428"/>
      <c r="G52" s="430"/>
      <c r="H52" s="431"/>
      <c r="I52" s="432"/>
      <c r="J52" s="433"/>
      <c r="K52" s="421"/>
      <c r="L52" s="432"/>
      <c r="M52" s="434"/>
      <c r="N52" s="419"/>
      <c r="O52" s="435"/>
      <c r="P52" s="434"/>
      <c r="Q52" s="419"/>
      <c r="R52" s="435"/>
      <c r="S52" s="434"/>
      <c r="T52" s="419"/>
      <c r="U52" s="435"/>
      <c r="V52" s="434"/>
      <c r="W52" s="419"/>
      <c r="X52" s="435"/>
      <c r="Y52" s="434"/>
      <c r="Z52" s="656"/>
      <c r="AA52" s="435"/>
      <c r="AB52" s="434"/>
      <c r="AC52" s="419"/>
      <c r="AD52" s="435"/>
      <c r="AE52" s="434"/>
      <c r="AF52" s="419"/>
      <c r="AG52" s="435"/>
      <c r="AH52" s="434"/>
      <c r="AI52" s="419"/>
      <c r="AJ52" s="435"/>
      <c r="AK52" s="434"/>
      <c r="AL52" s="419"/>
      <c r="AM52" s="435"/>
      <c r="AN52" s="434"/>
      <c r="AO52" s="419"/>
      <c r="AP52" s="435"/>
      <c r="AQ52" s="433"/>
      <c r="AR52" s="420"/>
      <c r="AS52" s="613">
        <f t="shared" si="14"/>
        <v>0</v>
      </c>
      <c r="AT52" s="614">
        <f t="shared" si="15"/>
        <v>0</v>
      </c>
      <c r="AW52" s="418">
        <f ca="1">SUMIFS(I$9:I$208,PlanningIDEnlaces,$C52,$H$9:$H$208,Lists!$A$16)</f>
        <v>0</v>
      </c>
      <c r="AX52" s="418">
        <f t="shared" si="16"/>
        <v>0</v>
      </c>
      <c r="AY52" s="418"/>
      <c r="AZ52" s="418">
        <f ca="1">SUMIFS(L$9:L$208,PlanningIDEnlaces,$C52,$H$9:$H$208,Lists!$A$16)</f>
        <v>0</v>
      </c>
      <c r="BA52" s="418">
        <f t="shared" si="17"/>
        <v>0</v>
      </c>
      <c r="BB52" s="418"/>
      <c r="BC52" s="418">
        <f ca="1">SUMIFS(O$9:O$208,PlanningIDEnlaces,$C52,$H$9:$H$208,Lists!$A$16)</f>
        <v>0</v>
      </c>
      <c r="BD52" s="418">
        <f t="shared" si="18"/>
        <v>0</v>
      </c>
      <c r="BE52" s="418"/>
      <c r="BF52" s="418">
        <f ca="1">SUMIFS(R$9:R$208,PlanningIDEnlaces,$C52,$H$9:$H$208,Lists!$A$16)</f>
        <v>0</v>
      </c>
      <c r="BG52" s="418">
        <f t="shared" si="19"/>
        <v>0</v>
      </c>
      <c r="BH52" s="418"/>
      <c r="BI52" s="418">
        <f ca="1">SUMIFS(U$9:U$208,PlanningIDEnlaces,$C52,$H$9:$H$208,Lists!$A$16)</f>
        <v>0</v>
      </c>
      <c r="BJ52" s="418">
        <f t="shared" si="20"/>
        <v>0</v>
      </c>
      <c r="BK52" s="418"/>
      <c r="BL52" s="418">
        <f ca="1">SUMIFS(X$9:X$208,PlanningIDEnlaces,$C52,$H$9:$H$208,Lists!$A$16)</f>
        <v>0</v>
      </c>
      <c r="BM52" s="418">
        <f t="shared" si="21"/>
        <v>0</v>
      </c>
      <c r="BN52" s="418"/>
      <c r="BO52" s="418">
        <f ca="1">SUMIFS(AA$9:AA$208,PlanningIDEnlaces,$C52,$H$9:$H$208,Lists!$A$16)</f>
        <v>0</v>
      </c>
      <c r="BP52" s="418">
        <f t="shared" si="22"/>
        <v>0</v>
      </c>
      <c r="BQ52" s="418"/>
      <c r="BR52" s="418">
        <f ca="1">SUMIFS(AD$9:AD$208,PlanningIDEnlaces,$C52,$H$9:$H$208,Lists!$A$16)</f>
        <v>0</v>
      </c>
      <c r="BS52" s="418">
        <f t="shared" si="23"/>
        <v>0</v>
      </c>
      <c r="BT52" s="418"/>
      <c r="BU52" s="418">
        <f ca="1">SUMIFS(AG$9:AG$208,PlanningIDEnlaces,$C52,$H$9:$H$208,Lists!$A$16)</f>
        <v>0</v>
      </c>
      <c r="BV52" s="418">
        <f t="shared" si="24"/>
        <v>0</v>
      </c>
      <c r="BW52" s="418"/>
      <c r="BX52" s="418">
        <f ca="1">SUMIFS(AJ$9:AJ$208,PlanningIDEnlaces,$C52,$H$9:$H$208,Lists!$A$16)</f>
        <v>0</v>
      </c>
      <c r="BY52" s="418">
        <f t="shared" si="25"/>
        <v>0</v>
      </c>
      <c r="BZ52" s="418"/>
      <c r="CA52" s="418">
        <f ca="1">SUMIFS(AM$9:AM$208,PlanningIDEnlaces,$C52,$H$9:$H$208,Lists!$A$16)</f>
        <v>0</v>
      </c>
      <c r="CB52" s="418">
        <f t="shared" si="26"/>
        <v>0</v>
      </c>
      <c r="CC52" s="418"/>
      <c r="CD52" s="418">
        <f ca="1">SUMIFS(AP$9:AP$208,PlanningIDEnlaces,$C52,$H$9:$H$208,Lists!$A$16)</f>
        <v>0</v>
      </c>
      <c r="CE52" s="418">
        <f t="shared" si="27"/>
        <v>0</v>
      </c>
      <c r="CG52" s="418" t="str">
        <f ca="1">IFERROR(INDEX(Lists!$F$5:$F$49,MATCH(Planning!C52,Lists!$G$5:$G$49,0),1),"")</f>
        <v/>
      </c>
      <c r="CI52" s="418" t="str">
        <f>IF(C52=0,""," ["&amp;INDEX(Lists!$H$5:$H$49,MATCH(C52,Lists!$G$5:$G$49,0),1)&amp;"]")</f>
        <v/>
      </c>
    </row>
    <row r="53" spans="1:87" ht="36.950000000000003" customHeight="1" x14ac:dyDescent="0.2">
      <c r="A53" s="416" t="s">
        <v>49</v>
      </c>
      <c r="B53" s="428"/>
      <c r="C53" s="429"/>
      <c r="D53" s="429"/>
      <c r="E53" s="428"/>
      <c r="F53" s="428"/>
      <c r="G53" s="430"/>
      <c r="H53" s="431"/>
      <c r="I53" s="432"/>
      <c r="J53" s="433"/>
      <c r="K53" s="421"/>
      <c r="L53" s="432"/>
      <c r="M53" s="434"/>
      <c r="N53" s="419"/>
      <c r="O53" s="435"/>
      <c r="P53" s="434"/>
      <c r="Q53" s="419"/>
      <c r="R53" s="435"/>
      <c r="S53" s="434"/>
      <c r="T53" s="419"/>
      <c r="U53" s="435"/>
      <c r="V53" s="434"/>
      <c r="W53" s="419"/>
      <c r="X53" s="435"/>
      <c r="Y53" s="434"/>
      <c r="Z53" s="656"/>
      <c r="AA53" s="435"/>
      <c r="AB53" s="434"/>
      <c r="AC53" s="419"/>
      <c r="AD53" s="435"/>
      <c r="AE53" s="434"/>
      <c r="AF53" s="419"/>
      <c r="AG53" s="435"/>
      <c r="AH53" s="434"/>
      <c r="AI53" s="419"/>
      <c r="AJ53" s="435"/>
      <c r="AK53" s="434"/>
      <c r="AL53" s="419"/>
      <c r="AM53" s="435"/>
      <c r="AN53" s="434"/>
      <c r="AO53" s="419"/>
      <c r="AP53" s="435"/>
      <c r="AQ53" s="433"/>
      <c r="AR53" s="420"/>
      <c r="AS53" s="613">
        <f t="shared" si="14"/>
        <v>0</v>
      </c>
      <c r="AT53" s="614">
        <f t="shared" si="15"/>
        <v>0</v>
      </c>
      <c r="AW53" s="418">
        <f ca="1">SUMIFS(I$9:I$208,PlanningIDEnlaces,$C53,$H$9:$H$208,Lists!$A$16)</f>
        <v>0</v>
      </c>
      <c r="AX53" s="418">
        <f t="shared" si="16"/>
        <v>0</v>
      </c>
      <c r="AY53" s="418"/>
      <c r="AZ53" s="418">
        <f ca="1">SUMIFS(L$9:L$208,PlanningIDEnlaces,$C53,$H$9:$H$208,Lists!$A$16)</f>
        <v>0</v>
      </c>
      <c r="BA53" s="418">
        <f t="shared" si="17"/>
        <v>0</v>
      </c>
      <c r="BB53" s="418"/>
      <c r="BC53" s="418">
        <f ca="1">SUMIFS(O$9:O$208,PlanningIDEnlaces,$C53,$H$9:$H$208,Lists!$A$16)</f>
        <v>0</v>
      </c>
      <c r="BD53" s="418">
        <f t="shared" si="18"/>
        <v>0</v>
      </c>
      <c r="BE53" s="418"/>
      <c r="BF53" s="418">
        <f ca="1">SUMIFS(R$9:R$208,PlanningIDEnlaces,$C53,$H$9:$H$208,Lists!$A$16)</f>
        <v>0</v>
      </c>
      <c r="BG53" s="418">
        <f t="shared" si="19"/>
        <v>0</v>
      </c>
      <c r="BH53" s="418"/>
      <c r="BI53" s="418">
        <f ca="1">SUMIFS(U$9:U$208,PlanningIDEnlaces,$C53,$H$9:$H$208,Lists!$A$16)</f>
        <v>0</v>
      </c>
      <c r="BJ53" s="418">
        <f t="shared" si="20"/>
        <v>0</v>
      </c>
      <c r="BK53" s="418"/>
      <c r="BL53" s="418">
        <f ca="1">SUMIFS(X$9:X$208,PlanningIDEnlaces,$C53,$H$9:$H$208,Lists!$A$16)</f>
        <v>0</v>
      </c>
      <c r="BM53" s="418">
        <f t="shared" si="21"/>
        <v>0</v>
      </c>
      <c r="BN53" s="418"/>
      <c r="BO53" s="418">
        <f ca="1">SUMIFS(AA$9:AA$208,PlanningIDEnlaces,$C53,$H$9:$H$208,Lists!$A$16)</f>
        <v>0</v>
      </c>
      <c r="BP53" s="418">
        <f t="shared" si="22"/>
        <v>0</v>
      </c>
      <c r="BQ53" s="418"/>
      <c r="BR53" s="418">
        <f ca="1">SUMIFS(AD$9:AD$208,PlanningIDEnlaces,$C53,$H$9:$H$208,Lists!$A$16)</f>
        <v>0</v>
      </c>
      <c r="BS53" s="418">
        <f t="shared" si="23"/>
        <v>0</v>
      </c>
      <c r="BT53" s="418"/>
      <c r="BU53" s="418">
        <f ca="1">SUMIFS(AG$9:AG$208,PlanningIDEnlaces,$C53,$H$9:$H$208,Lists!$A$16)</f>
        <v>0</v>
      </c>
      <c r="BV53" s="418">
        <f t="shared" si="24"/>
        <v>0</v>
      </c>
      <c r="BW53" s="418"/>
      <c r="BX53" s="418">
        <f ca="1">SUMIFS(AJ$9:AJ$208,PlanningIDEnlaces,$C53,$H$9:$H$208,Lists!$A$16)</f>
        <v>0</v>
      </c>
      <c r="BY53" s="418">
        <f t="shared" si="25"/>
        <v>0</v>
      </c>
      <c r="BZ53" s="418"/>
      <c r="CA53" s="418">
        <f ca="1">SUMIFS(AM$9:AM$208,PlanningIDEnlaces,$C53,$H$9:$H$208,Lists!$A$16)</f>
        <v>0</v>
      </c>
      <c r="CB53" s="418">
        <f t="shared" si="26"/>
        <v>0</v>
      </c>
      <c r="CC53" s="418"/>
      <c r="CD53" s="418">
        <f ca="1">SUMIFS(AP$9:AP$208,PlanningIDEnlaces,$C53,$H$9:$H$208,Lists!$A$16)</f>
        <v>0</v>
      </c>
      <c r="CE53" s="418">
        <f t="shared" si="27"/>
        <v>0</v>
      </c>
      <c r="CG53" s="418" t="str">
        <f ca="1">IFERROR(INDEX(Lists!$F$5:$F$49,MATCH(Planning!C53,Lists!$G$5:$G$49,0),1),"")</f>
        <v/>
      </c>
      <c r="CI53" s="418" t="str">
        <f>IF(C53=0,""," ["&amp;INDEX(Lists!$H$5:$H$49,MATCH(C53,Lists!$G$5:$G$49,0),1)&amp;"]")</f>
        <v/>
      </c>
    </row>
    <row r="54" spans="1:87" ht="36.950000000000003" customHeight="1" x14ac:dyDescent="0.2">
      <c r="A54" s="416" t="s">
        <v>50</v>
      </c>
      <c r="B54" s="428"/>
      <c r="C54" s="429"/>
      <c r="D54" s="429"/>
      <c r="E54" s="428"/>
      <c r="F54" s="428"/>
      <c r="G54" s="430"/>
      <c r="H54" s="431"/>
      <c r="I54" s="432"/>
      <c r="J54" s="433"/>
      <c r="K54" s="421"/>
      <c r="L54" s="432"/>
      <c r="M54" s="434"/>
      <c r="N54" s="419"/>
      <c r="O54" s="435"/>
      <c r="P54" s="434"/>
      <c r="Q54" s="419"/>
      <c r="R54" s="435"/>
      <c r="S54" s="434"/>
      <c r="T54" s="419"/>
      <c r="U54" s="435"/>
      <c r="V54" s="434"/>
      <c r="W54" s="419"/>
      <c r="X54" s="435"/>
      <c r="Y54" s="434"/>
      <c r="Z54" s="656"/>
      <c r="AA54" s="435"/>
      <c r="AB54" s="434"/>
      <c r="AC54" s="419"/>
      <c r="AD54" s="435"/>
      <c r="AE54" s="434"/>
      <c r="AF54" s="419"/>
      <c r="AG54" s="435"/>
      <c r="AH54" s="434"/>
      <c r="AI54" s="419"/>
      <c r="AJ54" s="435"/>
      <c r="AK54" s="434"/>
      <c r="AL54" s="419"/>
      <c r="AM54" s="435"/>
      <c r="AN54" s="434"/>
      <c r="AO54" s="419"/>
      <c r="AP54" s="435"/>
      <c r="AQ54" s="433"/>
      <c r="AR54" s="420"/>
      <c r="AS54" s="613">
        <f t="shared" si="14"/>
        <v>0</v>
      </c>
      <c r="AT54" s="614">
        <f t="shared" si="15"/>
        <v>0</v>
      </c>
      <c r="AW54" s="418">
        <f ca="1">SUMIFS(I$9:I$208,PlanningIDEnlaces,$C54,$H$9:$H$208,Lists!$A$16)</f>
        <v>0</v>
      </c>
      <c r="AX54" s="418">
        <f t="shared" si="16"/>
        <v>0</v>
      </c>
      <c r="AY54" s="418"/>
      <c r="AZ54" s="418">
        <f ca="1">SUMIFS(L$9:L$208,PlanningIDEnlaces,$C54,$H$9:$H$208,Lists!$A$16)</f>
        <v>0</v>
      </c>
      <c r="BA54" s="418">
        <f t="shared" si="17"/>
        <v>0</v>
      </c>
      <c r="BB54" s="418"/>
      <c r="BC54" s="418">
        <f ca="1">SUMIFS(O$9:O$208,PlanningIDEnlaces,$C54,$H$9:$H$208,Lists!$A$16)</f>
        <v>0</v>
      </c>
      <c r="BD54" s="418">
        <f t="shared" si="18"/>
        <v>0</v>
      </c>
      <c r="BE54" s="418"/>
      <c r="BF54" s="418">
        <f ca="1">SUMIFS(R$9:R$208,PlanningIDEnlaces,$C54,$H$9:$H$208,Lists!$A$16)</f>
        <v>0</v>
      </c>
      <c r="BG54" s="418">
        <f t="shared" si="19"/>
        <v>0</v>
      </c>
      <c r="BH54" s="418"/>
      <c r="BI54" s="418">
        <f ca="1">SUMIFS(U$9:U$208,PlanningIDEnlaces,$C54,$H$9:$H$208,Lists!$A$16)</f>
        <v>0</v>
      </c>
      <c r="BJ54" s="418">
        <f t="shared" si="20"/>
        <v>0</v>
      </c>
      <c r="BK54" s="418"/>
      <c r="BL54" s="418">
        <f ca="1">SUMIFS(X$9:X$208,PlanningIDEnlaces,$C54,$H$9:$H$208,Lists!$A$16)</f>
        <v>0</v>
      </c>
      <c r="BM54" s="418">
        <f t="shared" si="21"/>
        <v>0</v>
      </c>
      <c r="BN54" s="418"/>
      <c r="BO54" s="418">
        <f ca="1">SUMIFS(AA$9:AA$208,PlanningIDEnlaces,$C54,$H$9:$H$208,Lists!$A$16)</f>
        <v>0</v>
      </c>
      <c r="BP54" s="418">
        <f t="shared" si="22"/>
        <v>0</v>
      </c>
      <c r="BQ54" s="418"/>
      <c r="BR54" s="418">
        <f ca="1">SUMIFS(AD$9:AD$208,PlanningIDEnlaces,$C54,$H$9:$H$208,Lists!$A$16)</f>
        <v>0</v>
      </c>
      <c r="BS54" s="418">
        <f t="shared" si="23"/>
        <v>0</v>
      </c>
      <c r="BT54" s="418"/>
      <c r="BU54" s="418">
        <f ca="1">SUMIFS(AG$9:AG$208,PlanningIDEnlaces,$C54,$H$9:$H$208,Lists!$A$16)</f>
        <v>0</v>
      </c>
      <c r="BV54" s="418">
        <f t="shared" si="24"/>
        <v>0</v>
      </c>
      <c r="BW54" s="418"/>
      <c r="BX54" s="418">
        <f ca="1">SUMIFS(AJ$9:AJ$208,PlanningIDEnlaces,$C54,$H$9:$H$208,Lists!$A$16)</f>
        <v>0</v>
      </c>
      <c r="BY54" s="418">
        <f t="shared" si="25"/>
        <v>0</v>
      </c>
      <c r="BZ54" s="418"/>
      <c r="CA54" s="418">
        <f ca="1">SUMIFS(AM$9:AM$208,PlanningIDEnlaces,$C54,$H$9:$H$208,Lists!$A$16)</f>
        <v>0</v>
      </c>
      <c r="CB54" s="418">
        <f t="shared" si="26"/>
        <v>0</v>
      </c>
      <c r="CC54" s="418"/>
      <c r="CD54" s="418">
        <f ca="1">SUMIFS(AP$9:AP$208,PlanningIDEnlaces,$C54,$H$9:$H$208,Lists!$A$16)</f>
        <v>0</v>
      </c>
      <c r="CE54" s="418">
        <f t="shared" si="27"/>
        <v>0</v>
      </c>
      <c r="CG54" s="418" t="str">
        <f ca="1">IFERROR(INDEX(Lists!$F$5:$F$49,MATCH(Planning!C54,Lists!$G$5:$G$49,0),1),"")</f>
        <v/>
      </c>
      <c r="CI54" s="418" t="str">
        <f>IF(C54=0,""," ["&amp;INDEX(Lists!$H$5:$H$49,MATCH(C54,Lists!$G$5:$G$49,0),1)&amp;"]")</f>
        <v/>
      </c>
    </row>
    <row r="55" spans="1:87" ht="36.950000000000003" customHeight="1" x14ac:dyDescent="0.2">
      <c r="A55" s="416" t="s">
        <v>51</v>
      </c>
      <c r="B55" s="428"/>
      <c r="C55" s="429"/>
      <c r="D55" s="429"/>
      <c r="E55" s="428"/>
      <c r="F55" s="428"/>
      <c r="G55" s="430"/>
      <c r="H55" s="431"/>
      <c r="I55" s="432"/>
      <c r="J55" s="433"/>
      <c r="K55" s="421"/>
      <c r="L55" s="432"/>
      <c r="M55" s="434"/>
      <c r="N55" s="419"/>
      <c r="O55" s="435"/>
      <c r="P55" s="434"/>
      <c r="Q55" s="419"/>
      <c r="R55" s="435"/>
      <c r="S55" s="434"/>
      <c r="T55" s="419"/>
      <c r="U55" s="435"/>
      <c r="V55" s="434"/>
      <c r="W55" s="419"/>
      <c r="X55" s="435"/>
      <c r="Y55" s="434"/>
      <c r="Z55" s="656"/>
      <c r="AA55" s="435"/>
      <c r="AB55" s="434"/>
      <c r="AC55" s="419"/>
      <c r="AD55" s="435"/>
      <c r="AE55" s="434"/>
      <c r="AF55" s="419"/>
      <c r="AG55" s="435"/>
      <c r="AH55" s="434"/>
      <c r="AI55" s="419"/>
      <c r="AJ55" s="435"/>
      <c r="AK55" s="434"/>
      <c r="AL55" s="419"/>
      <c r="AM55" s="435"/>
      <c r="AN55" s="434"/>
      <c r="AO55" s="419"/>
      <c r="AP55" s="435"/>
      <c r="AQ55" s="433"/>
      <c r="AR55" s="420"/>
      <c r="AS55" s="613">
        <f t="shared" si="14"/>
        <v>0</v>
      </c>
      <c r="AT55" s="614">
        <f t="shared" si="15"/>
        <v>0</v>
      </c>
      <c r="AW55" s="418">
        <f ca="1">SUMIFS(I$9:I$208,PlanningIDEnlaces,$C55,$H$9:$H$208,Lists!$A$16)</f>
        <v>0</v>
      </c>
      <c r="AX55" s="418">
        <f t="shared" si="16"/>
        <v>0</v>
      </c>
      <c r="AY55" s="418"/>
      <c r="AZ55" s="418">
        <f ca="1">SUMIFS(L$9:L$208,PlanningIDEnlaces,$C55,$H$9:$H$208,Lists!$A$16)</f>
        <v>0</v>
      </c>
      <c r="BA55" s="418">
        <f t="shared" si="17"/>
        <v>0</v>
      </c>
      <c r="BB55" s="418"/>
      <c r="BC55" s="418">
        <f ca="1">SUMIFS(O$9:O$208,PlanningIDEnlaces,$C55,$H$9:$H$208,Lists!$A$16)</f>
        <v>0</v>
      </c>
      <c r="BD55" s="418">
        <f t="shared" si="18"/>
        <v>0</v>
      </c>
      <c r="BE55" s="418"/>
      <c r="BF55" s="418">
        <f ca="1">SUMIFS(R$9:R$208,PlanningIDEnlaces,$C55,$H$9:$H$208,Lists!$A$16)</f>
        <v>0</v>
      </c>
      <c r="BG55" s="418">
        <f t="shared" si="19"/>
        <v>0</v>
      </c>
      <c r="BH55" s="418"/>
      <c r="BI55" s="418">
        <f ca="1">SUMIFS(U$9:U$208,PlanningIDEnlaces,$C55,$H$9:$H$208,Lists!$A$16)</f>
        <v>0</v>
      </c>
      <c r="BJ55" s="418">
        <f t="shared" si="20"/>
        <v>0</v>
      </c>
      <c r="BK55" s="418"/>
      <c r="BL55" s="418">
        <f ca="1">SUMIFS(X$9:X$208,PlanningIDEnlaces,$C55,$H$9:$H$208,Lists!$A$16)</f>
        <v>0</v>
      </c>
      <c r="BM55" s="418">
        <f t="shared" si="21"/>
        <v>0</v>
      </c>
      <c r="BN55" s="418"/>
      <c r="BO55" s="418">
        <f ca="1">SUMIFS(AA$9:AA$208,PlanningIDEnlaces,$C55,$H$9:$H$208,Lists!$A$16)</f>
        <v>0</v>
      </c>
      <c r="BP55" s="418">
        <f t="shared" si="22"/>
        <v>0</v>
      </c>
      <c r="BQ55" s="418"/>
      <c r="BR55" s="418">
        <f ca="1">SUMIFS(AD$9:AD$208,PlanningIDEnlaces,$C55,$H$9:$H$208,Lists!$A$16)</f>
        <v>0</v>
      </c>
      <c r="BS55" s="418">
        <f t="shared" si="23"/>
        <v>0</v>
      </c>
      <c r="BT55" s="418"/>
      <c r="BU55" s="418">
        <f ca="1">SUMIFS(AG$9:AG$208,PlanningIDEnlaces,$C55,$H$9:$H$208,Lists!$A$16)</f>
        <v>0</v>
      </c>
      <c r="BV55" s="418">
        <f t="shared" si="24"/>
        <v>0</v>
      </c>
      <c r="BW55" s="418"/>
      <c r="BX55" s="418">
        <f ca="1">SUMIFS(AJ$9:AJ$208,PlanningIDEnlaces,$C55,$H$9:$H$208,Lists!$A$16)</f>
        <v>0</v>
      </c>
      <c r="BY55" s="418">
        <f t="shared" si="25"/>
        <v>0</v>
      </c>
      <c r="BZ55" s="418"/>
      <c r="CA55" s="418">
        <f ca="1">SUMIFS(AM$9:AM$208,PlanningIDEnlaces,$C55,$H$9:$H$208,Lists!$A$16)</f>
        <v>0</v>
      </c>
      <c r="CB55" s="418">
        <f t="shared" si="26"/>
        <v>0</v>
      </c>
      <c r="CC55" s="418"/>
      <c r="CD55" s="418">
        <f ca="1">SUMIFS(AP$9:AP$208,PlanningIDEnlaces,$C55,$H$9:$H$208,Lists!$A$16)</f>
        <v>0</v>
      </c>
      <c r="CE55" s="418">
        <f t="shared" si="27"/>
        <v>0</v>
      </c>
      <c r="CG55" s="418" t="str">
        <f ca="1">IFERROR(INDEX(Lists!$F$5:$F$49,MATCH(Planning!C55,Lists!$G$5:$G$49,0),1),"")</f>
        <v/>
      </c>
      <c r="CI55" s="418" t="str">
        <f>IF(C55=0,""," ["&amp;INDEX(Lists!$H$5:$H$49,MATCH(C55,Lists!$G$5:$G$49,0),1)&amp;"]")</f>
        <v/>
      </c>
    </row>
    <row r="56" spans="1:87" ht="36.950000000000003" customHeight="1" x14ac:dyDescent="0.2">
      <c r="A56" s="416" t="s">
        <v>52</v>
      </c>
      <c r="B56" s="428"/>
      <c r="C56" s="429"/>
      <c r="D56" s="429"/>
      <c r="E56" s="428"/>
      <c r="F56" s="428"/>
      <c r="G56" s="430"/>
      <c r="H56" s="431"/>
      <c r="I56" s="432"/>
      <c r="J56" s="433"/>
      <c r="K56" s="421"/>
      <c r="L56" s="432"/>
      <c r="M56" s="434"/>
      <c r="N56" s="419"/>
      <c r="O56" s="435"/>
      <c r="P56" s="434"/>
      <c r="Q56" s="419"/>
      <c r="R56" s="435"/>
      <c r="S56" s="434"/>
      <c r="T56" s="419"/>
      <c r="U56" s="435"/>
      <c r="V56" s="434"/>
      <c r="W56" s="419"/>
      <c r="X56" s="435"/>
      <c r="Y56" s="434"/>
      <c r="Z56" s="656"/>
      <c r="AA56" s="435"/>
      <c r="AB56" s="434"/>
      <c r="AC56" s="419"/>
      <c r="AD56" s="435"/>
      <c r="AE56" s="434"/>
      <c r="AF56" s="419"/>
      <c r="AG56" s="435"/>
      <c r="AH56" s="434"/>
      <c r="AI56" s="419"/>
      <c r="AJ56" s="435"/>
      <c r="AK56" s="434"/>
      <c r="AL56" s="419"/>
      <c r="AM56" s="435"/>
      <c r="AN56" s="434"/>
      <c r="AO56" s="419"/>
      <c r="AP56" s="435"/>
      <c r="AQ56" s="433"/>
      <c r="AR56" s="420"/>
      <c r="AS56" s="613">
        <f t="shared" si="14"/>
        <v>0</v>
      </c>
      <c r="AT56" s="614">
        <f t="shared" si="15"/>
        <v>0</v>
      </c>
      <c r="AW56" s="418">
        <f ca="1">SUMIFS(I$9:I$208,PlanningIDEnlaces,$C56,$H$9:$H$208,Lists!$A$16)</f>
        <v>0</v>
      </c>
      <c r="AX56" s="418">
        <f t="shared" si="16"/>
        <v>0</v>
      </c>
      <c r="AY56" s="418"/>
      <c r="AZ56" s="418">
        <f ca="1">SUMIFS(L$9:L$208,PlanningIDEnlaces,$C56,$H$9:$H$208,Lists!$A$16)</f>
        <v>0</v>
      </c>
      <c r="BA56" s="418">
        <f t="shared" si="17"/>
        <v>0</v>
      </c>
      <c r="BB56" s="418"/>
      <c r="BC56" s="418">
        <f ca="1">SUMIFS(O$9:O$208,PlanningIDEnlaces,$C56,$H$9:$H$208,Lists!$A$16)</f>
        <v>0</v>
      </c>
      <c r="BD56" s="418">
        <f t="shared" si="18"/>
        <v>0</v>
      </c>
      <c r="BE56" s="418"/>
      <c r="BF56" s="418">
        <f ca="1">SUMIFS(R$9:R$208,PlanningIDEnlaces,$C56,$H$9:$H$208,Lists!$A$16)</f>
        <v>0</v>
      </c>
      <c r="BG56" s="418">
        <f t="shared" si="19"/>
        <v>0</v>
      </c>
      <c r="BH56" s="418"/>
      <c r="BI56" s="418">
        <f ca="1">SUMIFS(U$9:U$208,PlanningIDEnlaces,$C56,$H$9:$H$208,Lists!$A$16)</f>
        <v>0</v>
      </c>
      <c r="BJ56" s="418">
        <f t="shared" si="20"/>
        <v>0</v>
      </c>
      <c r="BK56" s="418"/>
      <c r="BL56" s="418">
        <f ca="1">SUMIFS(X$9:X$208,PlanningIDEnlaces,$C56,$H$9:$H$208,Lists!$A$16)</f>
        <v>0</v>
      </c>
      <c r="BM56" s="418">
        <f t="shared" si="21"/>
        <v>0</v>
      </c>
      <c r="BN56" s="418"/>
      <c r="BO56" s="418">
        <f ca="1">SUMIFS(AA$9:AA$208,PlanningIDEnlaces,$C56,$H$9:$H$208,Lists!$A$16)</f>
        <v>0</v>
      </c>
      <c r="BP56" s="418">
        <f t="shared" si="22"/>
        <v>0</v>
      </c>
      <c r="BQ56" s="418"/>
      <c r="BR56" s="418">
        <f ca="1">SUMIFS(AD$9:AD$208,PlanningIDEnlaces,$C56,$H$9:$H$208,Lists!$A$16)</f>
        <v>0</v>
      </c>
      <c r="BS56" s="418">
        <f t="shared" si="23"/>
        <v>0</v>
      </c>
      <c r="BT56" s="418"/>
      <c r="BU56" s="418">
        <f ca="1">SUMIFS(AG$9:AG$208,PlanningIDEnlaces,$C56,$H$9:$H$208,Lists!$A$16)</f>
        <v>0</v>
      </c>
      <c r="BV56" s="418">
        <f t="shared" si="24"/>
        <v>0</v>
      </c>
      <c r="BW56" s="418"/>
      <c r="BX56" s="418">
        <f ca="1">SUMIFS(AJ$9:AJ$208,PlanningIDEnlaces,$C56,$H$9:$H$208,Lists!$A$16)</f>
        <v>0</v>
      </c>
      <c r="BY56" s="418">
        <f t="shared" si="25"/>
        <v>0</v>
      </c>
      <c r="BZ56" s="418"/>
      <c r="CA56" s="418">
        <f ca="1">SUMIFS(AM$9:AM$208,PlanningIDEnlaces,$C56,$H$9:$H$208,Lists!$A$16)</f>
        <v>0</v>
      </c>
      <c r="CB56" s="418">
        <f t="shared" si="26"/>
        <v>0</v>
      </c>
      <c r="CC56" s="418"/>
      <c r="CD56" s="418">
        <f ca="1">SUMIFS(AP$9:AP$208,PlanningIDEnlaces,$C56,$H$9:$H$208,Lists!$A$16)</f>
        <v>0</v>
      </c>
      <c r="CE56" s="418">
        <f t="shared" si="27"/>
        <v>0</v>
      </c>
      <c r="CG56" s="418" t="str">
        <f ca="1">IFERROR(INDEX(Lists!$F$5:$F$49,MATCH(Planning!C56,Lists!$G$5:$G$49,0),1),"")</f>
        <v/>
      </c>
      <c r="CI56" s="418" t="str">
        <f>IF(C56=0,""," ["&amp;INDEX(Lists!$H$5:$H$49,MATCH(C56,Lists!$G$5:$G$49,0),1)&amp;"]")</f>
        <v/>
      </c>
    </row>
    <row r="57" spans="1:87" ht="36.950000000000003" customHeight="1" x14ac:dyDescent="0.2">
      <c r="A57" s="416" t="s">
        <v>53</v>
      </c>
      <c r="B57" s="428"/>
      <c r="C57" s="429"/>
      <c r="D57" s="429"/>
      <c r="E57" s="428"/>
      <c r="F57" s="428"/>
      <c r="G57" s="430"/>
      <c r="H57" s="431"/>
      <c r="I57" s="432"/>
      <c r="J57" s="433"/>
      <c r="K57" s="421"/>
      <c r="L57" s="432"/>
      <c r="M57" s="434"/>
      <c r="N57" s="419"/>
      <c r="O57" s="435"/>
      <c r="P57" s="434"/>
      <c r="Q57" s="419"/>
      <c r="R57" s="435"/>
      <c r="S57" s="434"/>
      <c r="T57" s="419"/>
      <c r="U57" s="435"/>
      <c r="V57" s="434"/>
      <c r="W57" s="419"/>
      <c r="X57" s="435"/>
      <c r="Y57" s="434"/>
      <c r="Z57" s="656"/>
      <c r="AA57" s="435"/>
      <c r="AB57" s="434"/>
      <c r="AC57" s="419"/>
      <c r="AD57" s="435"/>
      <c r="AE57" s="434"/>
      <c r="AF57" s="419"/>
      <c r="AG57" s="435"/>
      <c r="AH57" s="434"/>
      <c r="AI57" s="419"/>
      <c r="AJ57" s="435"/>
      <c r="AK57" s="434"/>
      <c r="AL57" s="419"/>
      <c r="AM57" s="435"/>
      <c r="AN57" s="434"/>
      <c r="AO57" s="419"/>
      <c r="AP57" s="435"/>
      <c r="AQ57" s="433"/>
      <c r="AR57" s="420"/>
      <c r="AS57" s="613">
        <f t="shared" si="14"/>
        <v>0</v>
      </c>
      <c r="AT57" s="614">
        <f t="shared" si="15"/>
        <v>0</v>
      </c>
      <c r="AW57" s="418">
        <f ca="1">SUMIFS(I$9:I$208,PlanningIDEnlaces,$C57,$H$9:$H$208,Lists!$A$16)</f>
        <v>0</v>
      </c>
      <c r="AX57" s="418">
        <f t="shared" si="16"/>
        <v>0</v>
      </c>
      <c r="AY57" s="418"/>
      <c r="AZ57" s="418">
        <f ca="1">SUMIFS(L$9:L$208,PlanningIDEnlaces,$C57,$H$9:$H$208,Lists!$A$16)</f>
        <v>0</v>
      </c>
      <c r="BA57" s="418">
        <f t="shared" si="17"/>
        <v>0</v>
      </c>
      <c r="BB57" s="418"/>
      <c r="BC57" s="418">
        <f ca="1">SUMIFS(O$9:O$208,PlanningIDEnlaces,$C57,$H$9:$H$208,Lists!$A$16)</f>
        <v>0</v>
      </c>
      <c r="BD57" s="418">
        <f t="shared" si="18"/>
        <v>0</v>
      </c>
      <c r="BE57" s="418"/>
      <c r="BF57" s="418">
        <f ca="1">SUMIFS(R$9:R$208,PlanningIDEnlaces,$C57,$H$9:$H$208,Lists!$A$16)</f>
        <v>0</v>
      </c>
      <c r="BG57" s="418">
        <f t="shared" si="19"/>
        <v>0</v>
      </c>
      <c r="BH57" s="418"/>
      <c r="BI57" s="418">
        <f ca="1">SUMIFS(U$9:U$208,PlanningIDEnlaces,$C57,$H$9:$H$208,Lists!$A$16)</f>
        <v>0</v>
      </c>
      <c r="BJ57" s="418">
        <f t="shared" si="20"/>
        <v>0</v>
      </c>
      <c r="BK57" s="418"/>
      <c r="BL57" s="418">
        <f ca="1">SUMIFS(X$9:X$208,PlanningIDEnlaces,$C57,$H$9:$H$208,Lists!$A$16)</f>
        <v>0</v>
      </c>
      <c r="BM57" s="418">
        <f t="shared" si="21"/>
        <v>0</v>
      </c>
      <c r="BN57" s="418"/>
      <c r="BO57" s="418">
        <f ca="1">SUMIFS(AA$9:AA$208,PlanningIDEnlaces,$C57,$H$9:$H$208,Lists!$A$16)</f>
        <v>0</v>
      </c>
      <c r="BP57" s="418">
        <f t="shared" si="22"/>
        <v>0</v>
      </c>
      <c r="BQ57" s="418"/>
      <c r="BR57" s="418">
        <f ca="1">SUMIFS(AD$9:AD$208,PlanningIDEnlaces,$C57,$H$9:$H$208,Lists!$A$16)</f>
        <v>0</v>
      </c>
      <c r="BS57" s="418">
        <f t="shared" si="23"/>
        <v>0</v>
      </c>
      <c r="BT57" s="418"/>
      <c r="BU57" s="418">
        <f ca="1">SUMIFS(AG$9:AG$208,PlanningIDEnlaces,$C57,$H$9:$H$208,Lists!$A$16)</f>
        <v>0</v>
      </c>
      <c r="BV57" s="418">
        <f t="shared" si="24"/>
        <v>0</v>
      </c>
      <c r="BW57" s="418"/>
      <c r="BX57" s="418">
        <f ca="1">SUMIFS(AJ$9:AJ$208,PlanningIDEnlaces,$C57,$H$9:$H$208,Lists!$A$16)</f>
        <v>0</v>
      </c>
      <c r="BY57" s="418">
        <f t="shared" si="25"/>
        <v>0</v>
      </c>
      <c r="BZ57" s="418"/>
      <c r="CA57" s="418">
        <f ca="1">SUMIFS(AM$9:AM$208,PlanningIDEnlaces,$C57,$H$9:$H$208,Lists!$A$16)</f>
        <v>0</v>
      </c>
      <c r="CB57" s="418">
        <f t="shared" si="26"/>
        <v>0</v>
      </c>
      <c r="CC57" s="418"/>
      <c r="CD57" s="418">
        <f ca="1">SUMIFS(AP$9:AP$208,PlanningIDEnlaces,$C57,$H$9:$H$208,Lists!$A$16)</f>
        <v>0</v>
      </c>
      <c r="CE57" s="418">
        <f t="shared" si="27"/>
        <v>0</v>
      </c>
      <c r="CG57" s="418" t="str">
        <f ca="1">IFERROR(INDEX(Lists!$F$5:$F$49,MATCH(Planning!C57,Lists!$G$5:$G$49,0),1),"")</f>
        <v/>
      </c>
      <c r="CI57" s="418" t="str">
        <f>IF(C57=0,""," ["&amp;INDEX(Lists!$H$5:$H$49,MATCH(C57,Lists!$G$5:$G$49,0),1)&amp;"]")</f>
        <v/>
      </c>
    </row>
    <row r="58" spans="1:87" ht="36.950000000000003" customHeight="1" x14ac:dyDescent="0.2">
      <c r="A58" s="416" t="s">
        <v>54</v>
      </c>
      <c r="B58" s="428"/>
      <c r="C58" s="429"/>
      <c r="D58" s="429"/>
      <c r="E58" s="428"/>
      <c r="F58" s="428"/>
      <c r="G58" s="430"/>
      <c r="H58" s="431"/>
      <c r="I58" s="432"/>
      <c r="J58" s="433"/>
      <c r="K58" s="422"/>
      <c r="L58" s="432"/>
      <c r="M58" s="434"/>
      <c r="N58" s="419"/>
      <c r="O58" s="435"/>
      <c r="P58" s="434"/>
      <c r="Q58" s="419"/>
      <c r="R58" s="435"/>
      <c r="S58" s="434"/>
      <c r="T58" s="419"/>
      <c r="U58" s="435"/>
      <c r="V58" s="434"/>
      <c r="W58" s="419"/>
      <c r="X58" s="435"/>
      <c r="Y58" s="434"/>
      <c r="Z58" s="656"/>
      <c r="AA58" s="435"/>
      <c r="AB58" s="434"/>
      <c r="AC58" s="419"/>
      <c r="AD58" s="435"/>
      <c r="AE58" s="434"/>
      <c r="AF58" s="419"/>
      <c r="AG58" s="435"/>
      <c r="AH58" s="434"/>
      <c r="AI58" s="419"/>
      <c r="AJ58" s="435"/>
      <c r="AK58" s="434"/>
      <c r="AL58" s="419"/>
      <c r="AM58" s="435"/>
      <c r="AN58" s="434"/>
      <c r="AO58" s="419"/>
      <c r="AP58" s="435"/>
      <c r="AQ58" s="433"/>
      <c r="AR58" s="420"/>
      <c r="AS58" s="613">
        <f t="shared" si="14"/>
        <v>0</v>
      </c>
      <c r="AT58" s="614">
        <f t="shared" si="15"/>
        <v>0</v>
      </c>
      <c r="AW58" s="418">
        <f ca="1">SUMIFS(I$9:I$208,PlanningIDEnlaces,$C58,$H$9:$H$208,Lists!$A$16)</f>
        <v>0</v>
      </c>
      <c r="AX58" s="418">
        <f t="shared" si="16"/>
        <v>0</v>
      </c>
      <c r="AY58" s="418"/>
      <c r="AZ58" s="418">
        <f ca="1">SUMIFS(L$9:L$208,PlanningIDEnlaces,$C58,$H$9:$H$208,Lists!$A$16)</f>
        <v>0</v>
      </c>
      <c r="BA58" s="418">
        <f t="shared" si="17"/>
        <v>0</v>
      </c>
      <c r="BB58" s="418"/>
      <c r="BC58" s="418">
        <f ca="1">SUMIFS(O$9:O$208,PlanningIDEnlaces,$C58,$H$9:$H$208,Lists!$A$16)</f>
        <v>0</v>
      </c>
      <c r="BD58" s="418">
        <f t="shared" si="18"/>
        <v>0</v>
      </c>
      <c r="BE58" s="418"/>
      <c r="BF58" s="418">
        <f ca="1">SUMIFS(R$9:R$208,PlanningIDEnlaces,$C58,$H$9:$H$208,Lists!$A$16)</f>
        <v>0</v>
      </c>
      <c r="BG58" s="418">
        <f t="shared" si="19"/>
        <v>0</v>
      </c>
      <c r="BH58" s="418"/>
      <c r="BI58" s="418">
        <f ca="1">SUMIFS(U$9:U$208,PlanningIDEnlaces,$C58,$H$9:$H$208,Lists!$A$16)</f>
        <v>0</v>
      </c>
      <c r="BJ58" s="418">
        <f t="shared" si="20"/>
        <v>0</v>
      </c>
      <c r="BK58" s="418"/>
      <c r="BL58" s="418">
        <f ca="1">SUMIFS(X$9:X$208,PlanningIDEnlaces,$C58,$H$9:$H$208,Lists!$A$16)</f>
        <v>0</v>
      </c>
      <c r="BM58" s="418">
        <f t="shared" si="21"/>
        <v>0</v>
      </c>
      <c r="BN58" s="418"/>
      <c r="BO58" s="418">
        <f ca="1">SUMIFS(AA$9:AA$208,PlanningIDEnlaces,$C58,$H$9:$H$208,Lists!$A$16)</f>
        <v>0</v>
      </c>
      <c r="BP58" s="418">
        <f t="shared" si="22"/>
        <v>0</v>
      </c>
      <c r="BQ58" s="418"/>
      <c r="BR58" s="418">
        <f ca="1">SUMIFS(AD$9:AD$208,PlanningIDEnlaces,$C58,$H$9:$H$208,Lists!$A$16)</f>
        <v>0</v>
      </c>
      <c r="BS58" s="418">
        <f t="shared" si="23"/>
        <v>0</v>
      </c>
      <c r="BT58" s="418"/>
      <c r="BU58" s="418">
        <f ca="1">SUMIFS(AG$9:AG$208,PlanningIDEnlaces,$C58,$H$9:$H$208,Lists!$A$16)</f>
        <v>0</v>
      </c>
      <c r="BV58" s="418">
        <f t="shared" si="24"/>
        <v>0</v>
      </c>
      <c r="BW58" s="418"/>
      <c r="BX58" s="418">
        <f ca="1">SUMIFS(AJ$9:AJ$208,PlanningIDEnlaces,$C58,$H$9:$H$208,Lists!$A$16)</f>
        <v>0</v>
      </c>
      <c r="BY58" s="418">
        <f t="shared" si="25"/>
        <v>0</v>
      </c>
      <c r="BZ58" s="418"/>
      <c r="CA58" s="418">
        <f ca="1">SUMIFS(AM$9:AM$208,PlanningIDEnlaces,$C58,$H$9:$H$208,Lists!$A$16)</f>
        <v>0</v>
      </c>
      <c r="CB58" s="418">
        <f t="shared" si="26"/>
        <v>0</v>
      </c>
      <c r="CC58" s="418"/>
      <c r="CD58" s="418">
        <f ca="1">SUMIFS(AP$9:AP$208,PlanningIDEnlaces,$C58,$H$9:$H$208,Lists!$A$16)</f>
        <v>0</v>
      </c>
      <c r="CE58" s="418">
        <f t="shared" si="27"/>
        <v>0</v>
      </c>
      <c r="CG58" s="418" t="str">
        <f ca="1">IFERROR(INDEX(Lists!$F$5:$F$49,MATCH(Planning!C58,Lists!$G$5:$G$49,0),1),"")</f>
        <v/>
      </c>
      <c r="CI58" s="418" t="str">
        <f>IF(C58=0,""," ["&amp;INDEX(Lists!$H$5:$H$49,MATCH(C58,Lists!$G$5:$G$49,0),1)&amp;"]")</f>
        <v/>
      </c>
    </row>
    <row r="59" spans="1:87" ht="36.950000000000003" customHeight="1" x14ac:dyDescent="0.2">
      <c r="A59" s="416" t="s">
        <v>55</v>
      </c>
      <c r="B59" s="428"/>
      <c r="C59" s="429"/>
      <c r="D59" s="429"/>
      <c r="E59" s="428"/>
      <c r="F59" s="428"/>
      <c r="G59" s="430"/>
      <c r="H59" s="431"/>
      <c r="I59" s="432"/>
      <c r="J59" s="433"/>
      <c r="K59" s="419"/>
      <c r="L59" s="432"/>
      <c r="M59" s="434"/>
      <c r="N59" s="419"/>
      <c r="O59" s="435"/>
      <c r="P59" s="434"/>
      <c r="Q59" s="419"/>
      <c r="R59" s="435"/>
      <c r="S59" s="433"/>
      <c r="T59" s="419"/>
      <c r="U59" s="432"/>
      <c r="V59" s="433"/>
      <c r="W59" s="419"/>
      <c r="X59" s="432"/>
      <c r="Y59" s="433"/>
      <c r="Z59" s="656"/>
      <c r="AA59" s="432"/>
      <c r="AB59" s="433"/>
      <c r="AC59" s="419"/>
      <c r="AD59" s="432"/>
      <c r="AE59" s="433"/>
      <c r="AF59" s="419"/>
      <c r="AG59" s="432"/>
      <c r="AH59" s="433"/>
      <c r="AI59" s="419"/>
      <c r="AJ59" s="432"/>
      <c r="AK59" s="433"/>
      <c r="AL59" s="419"/>
      <c r="AM59" s="432"/>
      <c r="AN59" s="433"/>
      <c r="AO59" s="419"/>
      <c r="AP59" s="432"/>
      <c r="AQ59" s="433"/>
      <c r="AR59" s="420"/>
      <c r="AS59" s="613">
        <f t="shared" si="14"/>
        <v>0</v>
      </c>
      <c r="AT59" s="614">
        <f t="shared" si="15"/>
        <v>0</v>
      </c>
      <c r="AW59" s="418">
        <f ca="1">SUMIFS(I$9:I$208,PlanningIDEnlaces,$C59,$H$9:$H$208,Lists!$A$16)</f>
        <v>0</v>
      </c>
      <c r="AX59" s="418">
        <f t="shared" si="16"/>
        <v>0</v>
      </c>
      <c r="AY59" s="418"/>
      <c r="AZ59" s="418">
        <f ca="1">SUMIFS(L$9:L$208,PlanningIDEnlaces,$C59,$H$9:$H$208,Lists!$A$16)</f>
        <v>0</v>
      </c>
      <c r="BA59" s="418">
        <f t="shared" si="17"/>
        <v>0</v>
      </c>
      <c r="BB59" s="418"/>
      <c r="BC59" s="418">
        <f ca="1">SUMIFS(O$9:O$208,PlanningIDEnlaces,$C59,$H$9:$H$208,Lists!$A$16)</f>
        <v>0</v>
      </c>
      <c r="BD59" s="418">
        <f t="shared" si="18"/>
        <v>0</v>
      </c>
      <c r="BE59" s="418"/>
      <c r="BF59" s="418">
        <f ca="1">SUMIFS(R$9:R$208,PlanningIDEnlaces,$C59,$H$9:$H$208,Lists!$A$16)</f>
        <v>0</v>
      </c>
      <c r="BG59" s="418">
        <f t="shared" si="19"/>
        <v>0</v>
      </c>
      <c r="BH59" s="418"/>
      <c r="BI59" s="418">
        <f ca="1">SUMIFS(U$9:U$208,PlanningIDEnlaces,$C59,$H$9:$H$208,Lists!$A$16)</f>
        <v>0</v>
      </c>
      <c r="BJ59" s="418">
        <f t="shared" si="20"/>
        <v>0</v>
      </c>
      <c r="BK59" s="418"/>
      <c r="BL59" s="418">
        <f ca="1">SUMIFS(X$9:X$208,PlanningIDEnlaces,$C59,$H$9:$H$208,Lists!$A$16)</f>
        <v>0</v>
      </c>
      <c r="BM59" s="418">
        <f t="shared" si="21"/>
        <v>0</v>
      </c>
      <c r="BN59" s="418"/>
      <c r="BO59" s="418">
        <f ca="1">SUMIFS(AA$9:AA$208,PlanningIDEnlaces,$C59,$H$9:$H$208,Lists!$A$16)</f>
        <v>0</v>
      </c>
      <c r="BP59" s="418">
        <f t="shared" si="22"/>
        <v>0</v>
      </c>
      <c r="BQ59" s="418"/>
      <c r="BR59" s="418">
        <f ca="1">SUMIFS(AD$9:AD$208,PlanningIDEnlaces,$C59,$H$9:$H$208,Lists!$A$16)</f>
        <v>0</v>
      </c>
      <c r="BS59" s="418">
        <f t="shared" si="23"/>
        <v>0</v>
      </c>
      <c r="BT59" s="418"/>
      <c r="BU59" s="418">
        <f ca="1">SUMIFS(AG$9:AG$208,PlanningIDEnlaces,$C59,$H$9:$H$208,Lists!$A$16)</f>
        <v>0</v>
      </c>
      <c r="BV59" s="418">
        <f t="shared" si="24"/>
        <v>0</v>
      </c>
      <c r="BW59" s="418"/>
      <c r="BX59" s="418">
        <f ca="1">SUMIFS(AJ$9:AJ$208,PlanningIDEnlaces,$C59,$H$9:$H$208,Lists!$A$16)</f>
        <v>0</v>
      </c>
      <c r="BY59" s="418">
        <f t="shared" si="25"/>
        <v>0</v>
      </c>
      <c r="BZ59" s="418"/>
      <c r="CA59" s="418">
        <f ca="1">SUMIFS(AM$9:AM$208,PlanningIDEnlaces,$C59,$H$9:$H$208,Lists!$A$16)</f>
        <v>0</v>
      </c>
      <c r="CB59" s="418">
        <f t="shared" si="26"/>
        <v>0</v>
      </c>
      <c r="CC59" s="418"/>
      <c r="CD59" s="418">
        <f ca="1">SUMIFS(AP$9:AP$208,PlanningIDEnlaces,$C59,$H$9:$H$208,Lists!$A$16)</f>
        <v>0</v>
      </c>
      <c r="CE59" s="418">
        <f t="shared" si="27"/>
        <v>0</v>
      </c>
      <c r="CG59" s="418" t="str">
        <f ca="1">IFERROR(INDEX(Lists!$F$5:$F$49,MATCH(Planning!C59,Lists!$G$5:$G$49,0),1),"")</f>
        <v/>
      </c>
      <c r="CI59" s="418" t="str">
        <f>IF(C59=0,""," ["&amp;INDEX(Lists!$H$5:$H$49,MATCH(C59,Lists!$G$5:$G$49,0),1)&amp;"]")</f>
        <v/>
      </c>
    </row>
    <row r="60" spans="1:87" ht="36.950000000000003" customHeight="1" x14ac:dyDescent="0.2">
      <c r="A60" s="416" t="s">
        <v>56</v>
      </c>
      <c r="B60" s="428"/>
      <c r="C60" s="429"/>
      <c r="D60" s="429"/>
      <c r="E60" s="428"/>
      <c r="F60" s="428"/>
      <c r="G60" s="430"/>
      <c r="H60" s="431"/>
      <c r="I60" s="432"/>
      <c r="J60" s="433"/>
      <c r="K60" s="419"/>
      <c r="L60" s="432"/>
      <c r="M60" s="434"/>
      <c r="N60" s="419"/>
      <c r="O60" s="435"/>
      <c r="P60" s="434"/>
      <c r="Q60" s="419"/>
      <c r="R60" s="435"/>
      <c r="S60" s="433"/>
      <c r="T60" s="419"/>
      <c r="U60" s="432"/>
      <c r="V60" s="433"/>
      <c r="W60" s="419"/>
      <c r="X60" s="432"/>
      <c r="Y60" s="433"/>
      <c r="Z60" s="656"/>
      <c r="AA60" s="432"/>
      <c r="AB60" s="433"/>
      <c r="AC60" s="419"/>
      <c r="AD60" s="432"/>
      <c r="AE60" s="433"/>
      <c r="AF60" s="419"/>
      <c r="AG60" s="432"/>
      <c r="AH60" s="433"/>
      <c r="AI60" s="419"/>
      <c r="AJ60" s="432"/>
      <c r="AK60" s="433"/>
      <c r="AL60" s="419"/>
      <c r="AM60" s="432"/>
      <c r="AN60" s="433"/>
      <c r="AO60" s="419"/>
      <c r="AP60" s="432"/>
      <c r="AQ60" s="433"/>
      <c r="AR60" s="420"/>
      <c r="AS60" s="613">
        <f t="shared" si="14"/>
        <v>0</v>
      </c>
      <c r="AT60" s="614">
        <f t="shared" si="15"/>
        <v>0</v>
      </c>
      <c r="AW60" s="418">
        <f ca="1">SUMIFS(I$9:I$208,PlanningIDEnlaces,$C60,$H$9:$H$208,Lists!$A$16)</f>
        <v>0</v>
      </c>
      <c r="AX60" s="418">
        <f t="shared" si="16"/>
        <v>0</v>
      </c>
      <c r="AY60" s="418"/>
      <c r="AZ60" s="418">
        <f ca="1">SUMIFS(L$9:L$208,PlanningIDEnlaces,$C60,$H$9:$H$208,Lists!$A$16)</f>
        <v>0</v>
      </c>
      <c r="BA60" s="418">
        <f t="shared" si="17"/>
        <v>0</v>
      </c>
      <c r="BB60" s="418"/>
      <c r="BC60" s="418">
        <f ca="1">SUMIFS(O$9:O$208,PlanningIDEnlaces,$C60,$H$9:$H$208,Lists!$A$16)</f>
        <v>0</v>
      </c>
      <c r="BD60" s="418">
        <f t="shared" si="18"/>
        <v>0</v>
      </c>
      <c r="BE60" s="418"/>
      <c r="BF60" s="418">
        <f ca="1">SUMIFS(R$9:R$208,PlanningIDEnlaces,$C60,$H$9:$H$208,Lists!$A$16)</f>
        <v>0</v>
      </c>
      <c r="BG60" s="418">
        <f t="shared" si="19"/>
        <v>0</v>
      </c>
      <c r="BH60" s="418"/>
      <c r="BI60" s="418">
        <f ca="1">SUMIFS(U$9:U$208,PlanningIDEnlaces,$C60,$H$9:$H$208,Lists!$A$16)</f>
        <v>0</v>
      </c>
      <c r="BJ60" s="418">
        <f t="shared" si="20"/>
        <v>0</v>
      </c>
      <c r="BK60" s="418"/>
      <c r="BL60" s="418">
        <f ca="1">SUMIFS(X$9:X$208,PlanningIDEnlaces,$C60,$H$9:$H$208,Lists!$A$16)</f>
        <v>0</v>
      </c>
      <c r="BM60" s="418">
        <f t="shared" si="21"/>
        <v>0</v>
      </c>
      <c r="BN60" s="418"/>
      <c r="BO60" s="418">
        <f ca="1">SUMIFS(AA$9:AA$208,PlanningIDEnlaces,$C60,$H$9:$H$208,Lists!$A$16)</f>
        <v>0</v>
      </c>
      <c r="BP60" s="418">
        <f t="shared" si="22"/>
        <v>0</v>
      </c>
      <c r="BQ60" s="418"/>
      <c r="BR60" s="418">
        <f ca="1">SUMIFS(AD$9:AD$208,PlanningIDEnlaces,$C60,$H$9:$H$208,Lists!$A$16)</f>
        <v>0</v>
      </c>
      <c r="BS60" s="418">
        <f t="shared" si="23"/>
        <v>0</v>
      </c>
      <c r="BT60" s="418"/>
      <c r="BU60" s="418">
        <f ca="1">SUMIFS(AG$9:AG$208,PlanningIDEnlaces,$C60,$H$9:$H$208,Lists!$A$16)</f>
        <v>0</v>
      </c>
      <c r="BV60" s="418">
        <f t="shared" si="24"/>
        <v>0</v>
      </c>
      <c r="BW60" s="418"/>
      <c r="BX60" s="418">
        <f ca="1">SUMIFS(AJ$9:AJ$208,PlanningIDEnlaces,$C60,$H$9:$H$208,Lists!$A$16)</f>
        <v>0</v>
      </c>
      <c r="BY60" s="418">
        <f t="shared" si="25"/>
        <v>0</v>
      </c>
      <c r="BZ60" s="418"/>
      <c r="CA60" s="418">
        <f ca="1">SUMIFS(AM$9:AM$208,PlanningIDEnlaces,$C60,$H$9:$H$208,Lists!$A$16)</f>
        <v>0</v>
      </c>
      <c r="CB60" s="418">
        <f t="shared" si="26"/>
        <v>0</v>
      </c>
      <c r="CC60" s="418"/>
      <c r="CD60" s="418">
        <f ca="1">SUMIFS(AP$9:AP$208,PlanningIDEnlaces,$C60,$H$9:$H$208,Lists!$A$16)</f>
        <v>0</v>
      </c>
      <c r="CE60" s="418">
        <f t="shared" si="27"/>
        <v>0</v>
      </c>
      <c r="CG60" s="418" t="str">
        <f ca="1">IFERROR(INDEX(Lists!$F$5:$F$49,MATCH(Planning!C60,Lists!$G$5:$G$49,0),1),"")</f>
        <v/>
      </c>
      <c r="CI60" s="418" t="str">
        <f>IF(C60=0,""," ["&amp;INDEX(Lists!$H$5:$H$49,MATCH(C60,Lists!$G$5:$G$49,0),1)&amp;"]")</f>
        <v/>
      </c>
    </row>
    <row r="61" spans="1:87" ht="36.950000000000003" customHeight="1" x14ac:dyDescent="0.2">
      <c r="A61" s="416" t="s">
        <v>57</v>
      </c>
      <c r="B61" s="428"/>
      <c r="C61" s="429"/>
      <c r="D61" s="429"/>
      <c r="E61" s="428"/>
      <c r="F61" s="428"/>
      <c r="G61" s="430"/>
      <c r="H61" s="431"/>
      <c r="I61" s="432"/>
      <c r="J61" s="433"/>
      <c r="K61" s="419"/>
      <c r="L61" s="432"/>
      <c r="M61" s="434"/>
      <c r="N61" s="419"/>
      <c r="O61" s="435"/>
      <c r="P61" s="434"/>
      <c r="Q61" s="419"/>
      <c r="R61" s="435"/>
      <c r="S61" s="433"/>
      <c r="T61" s="419"/>
      <c r="U61" s="432"/>
      <c r="V61" s="433"/>
      <c r="W61" s="419"/>
      <c r="X61" s="432"/>
      <c r="Y61" s="433"/>
      <c r="Z61" s="656"/>
      <c r="AA61" s="432"/>
      <c r="AB61" s="433"/>
      <c r="AC61" s="419"/>
      <c r="AD61" s="432"/>
      <c r="AE61" s="433"/>
      <c r="AF61" s="419"/>
      <c r="AG61" s="432"/>
      <c r="AH61" s="433"/>
      <c r="AI61" s="419"/>
      <c r="AJ61" s="432"/>
      <c r="AK61" s="433"/>
      <c r="AL61" s="419"/>
      <c r="AM61" s="432"/>
      <c r="AN61" s="433"/>
      <c r="AO61" s="419"/>
      <c r="AP61" s="432"/>
      <c r="AQ61" s="433"/>
      <c r="AR61" s="420"/>
      <c r="AS61" s="613">
        <f t="shared" si="14"/>
        <v>0</v>
      </c>
      <c r="AT61" s="614">
        <f t="shared" si="15"/>
        <v>0</v>
      </c>
      <c r="AW61" s="418">
        <f ca="1">SUMIFS(I$9:I$208,PlanningIDEnlaces,$C61,$H$9:$H$208,Lists!$A$16)</f>
        <v>0</v>
      </c>
      <c r="AX61" s="418">
        <f t="shared" si="16"/>
        <v>0</v>
      </c>
      <c r="AY61" s="418"/>
      <c r="AZ61" s="418">
        <f ca="1">SUMIFS(L$9:L$208,PlanningIDEnlaces,$C61,$H$9:$H$208,Lists!$A$16)</f>
        <v>0</v>
      </c>
      <c r="BA61" s="418">
        <f t="shared" si="17"/>
        <v>0</v>
      </c>
      <c r="BB61" s="418"/>
      <c r="BC61" s="418">
        <f ca="1">SUMIFS(O$9:O$208,PlanningIDEnlaces,$C61,$H$9:$H$208,Lists!$A$16)</f>
        <v>0</v>
      </c>
      <c r="BD61" s="418">
        <f t="shared" si="18"/>
        <v>0</v>
      </c>
      <c r="BE61" s="418"/>
      <c r="BF61" s="418">
        <f ca="1">SUMIFS(R$9:R$208,PlanningIDEnlaces,$C61,$H$9:$H$208,Lists!$A$16)</f>
        <v>0</v>
      </c>
      <c r="BG61" s="418">
        <f t="shared" si="19"/>
        <v>0</v>
      </c>
      <c r="BH61" s="418"/>
      <c r="BI61" s="418">
        <f ca="1">SUMIFS(U$9:U$208,PlanningIDEnlaces,$C61,$H$9:$H$208,Lists!$A$16)</f>
        <v>0</v>
      </c>
      <c r="BJ61" s="418">
        <f t="shared" si="20"/>
        <v>0</v>
      </c>
      <c r="BK61" s="418"/>
      <c r="BL61" s="418">
        <f ca="1">SUMIFS(X$9:X$208,PlanningIDEnlaces,$C61,$H$9:$H$208,Lists!$A$16)</f>
        <v>0</v>
      </c>
      <c r="BM61" s="418">
        <f t="shared" si="21"/>
        <v>0</v>
      </c>
      <c r="BN61" s="418"/>
      <c r="BO61" s="418">
        <f ca="1">SUMIFS(AA$9:AA$208,PlanningIDEnlaces,$C61,$H$9:$H$208,Lists!$A$16)</f>
        <v>0</v>
      </c>
      <c r="BP61" s="418">
        <f t="shared" si="22"/>
        <v>0</v>
      </c>
      <c r="BQ61" s="418"/>
      <c r="BR61" s="418">
        <f ca="1">SUMIFS(AD$9:AD$208,PlanningIDEnlaces,$C61,$H$9:$H$208,Lists!$A$16)</f>
        <v>0</v>
      </c>
      <c r="BS61" s="418">
        <f t="shared" si="23"/>
        <v>0</v>
      </c>
      <c r="BT61" s="418"/>
      <c r="BU61" s="418">
        <f ca="1">SUMIFS(AG$9:AG$208,PlanningIDEnlaces,$C61,$H$9:$H$208,Lists!$A$16)</f>
        <v>0</v>
      </c>
      <c r="BV61" s="418">
        <f t="shared" si="24"/>
        <v>0</v>
      </c>
      <c r="BW61" s="418"/>
      <c r="BX61" s="418">
        <f ca="1">SUMIFS(AJ$9:AJ$208,PlanningIDEnlaces,$C61,$H$9:$H$208,Lists!$A$16)</f>
        <v>0</v>
      </c>
      <c r="BY61" s="418">
        <f t="shared" si="25"/>
        <v>0</v>
      </c>
      <c r="BZ61" s="418"/>
      <c r="CA61" s="418">
        <f ca="1">SUMIFS(AM$9:AM$208,PlanningIDEnlaces,$C61,$H$9:$H$208,Lists!$A$16)</f>
        <v>0</v>
      </c>
      <c r="CB61" s="418">
        <f t="shared" si="26"/>
        <v>0</v>
      </c>
      <c r="CC61" s="418"/>
      <c r="CD61" s="418">
        <f ca="1">SUMIFS(AP$9:AP$208,PlanningIDEnlaces,$C61,$H$9:$H$208,Lists!$A$16)</f>
        <v>0</v>
      </c>
      <c r="CE61" s="418">
        <f t="shared" si="27"/>
        <v>0</v>
      </c>
      <c r="CG61" s="418" t="str">
        <f ca="1">IFERROR(INDEX(Lists!$F$5:$F$49,MATCH(Planning!C61,Lists!$G$5:$G$49,0),1),"")</f>
        <v/>
      </c>
      <c r="CI61" s="418" t="str">
        <f>IF(C61=0,""," ["&amp;INDEX(Lists!$H$5:$H$49,MATCH(C61,Lists!$G$5:$G$49,0),1)&amp;"]")</f>
        <v/>
      </c>
    </row>
    <row r="62" spans="1:87" ht="36.950000000000003" customHeight="1" x14ac:dyDescent="0.2">
      <c r="A62" s="416" t="s">
        <v>58</v>
      </c>
      <c r="B62" s="428"/>
      <c r="C62" s="429"/>
      <c r="D62" s="429"/>
      <c r="E62" s="428"/>
      <c r="F62" s="428"/>
      <c r="G62" s="430"/>
      <c r="H62" s="431"/>
      <c r="I62" s="432"/>
      <c r="J62" s="433"/>
      <c r="K62" s="419"/>
      <c r="L62" s="432"/>
      <c r="M62" s="434"/>
      <c r="N62" s="419"/>
      <c r="O62" s="435"/>
      <c r="P62" s="434"/>
      <c r="Q62" s="419"/>
      <c r="R62" s="435"/>
      <c r="S62" s="433"/>
      <c r="T62" s="419"/>
      <c r="U62" s="432"/>
      <c r="V62" s="433"/>
      <c r="W62" s="419"/>
      <c r="X62" s="432"/>
      <c r="Y62" s="433"/>
      <c r="Z62" s="656"/>
      <c r="AA62" s="432"/>
      <c r="AB62" s="433"/>
      <c r="AC62" s="419"/>
      <c r="AD62" s="432"/>
      <c r="AE62" s="433"/>
      <c r="AF62" s="419"/>
      <c r="AG62" s="432"/>
      <c r="AH62" s="433"/>
      <c r="AI62" s="419"/>
      <c r="AJ62" s="432"/>
      <c r="AK62" s="433"/>
      <c r="AL62" s="419"/>
      <c r="AM62" s="432"/>
      <c r="AN62" s="433"/>
      <c r="AO62" s="419"/>
      <c r="AP62" s="432"/>
      <c r="AQ62" s="433"/>
      <c r="AR62" s="420"/>
      <c r="AS62" s="613">
        <f t="shared" si="14"/>
        <v>0</v>
      </c>
      <c r="AT62" s="614">
        <f t="shared" si="15"/>
        <v>0</v>
      </c>
      <c r="AW62" s="418">
        <f ca="1">SUMIFS(I$9:I$208,PlanningIDEnlaces,$C62,$H$9:$H$208,Lists!$A$16)</f>
        <v>0</v>
      </c>
      <c r="AX62" s="418">
        <f t="shared" si="16"/>
        <v>0</v>
      </c>
      <c r="AY62" s="418"/>
      <c r="AZ62" s="418">
        <f ca="1">SUMIFS(L$9:L$208,PlanningIDEnlaces,$C62,$H$9:$H$208,Lists!$A$16)</f>
        <v>0</v>
      </c>
      <c r="BA62" s="418">
        <f t="shared" si="17"/>
        <v>0</v>
      </c>
      <c r="BB62" s="418"/>
      <c r="BC62" s="418">
        <f ca="1">SUMIFS(O$9:O$208,PlanningIDEnlaces,$C62,$H$9:$H$208,Lists!$A$16)</f>
        <v>0</v>
      </c>
      <c r="BD62" s="418">
        <f t="shared" si="18"/>
        <v>0</v>
      </c>
      <c r="BE62" s="418"/>
      <c r="BF62" s="418">
        <f ca="1">SUMIFS(R$9:R$208,PlanningIDEnlaces,$C62,$H$9:$H$208,Lists!$A$16)</f>
        <v>0</v>
      </c>
      <c r="BG62" s="418">
        <f t="shared" si="19"/>
        <v>0</v>
      </c>
      <c r="BH62" s="418"/>
      <c r="BI62" s="418">
        <f ca="1">SUMIFS(U$9:U$208,PlanningIDEnlaces,$C62,$H$9:$H$208,Lists!$A$16)</f>
        <v>0</v>
      </c>
      <c r="BJ62" s="418">
        <f t="shared" si="20"/>
        <v>0</v>
      </c>
      <c r="BK62" s="418"/>
      <c r="BL62" s="418">
        <f ca="1">SUMIFS(X$9:X$208,PlanningIDEnlaces,$C62,$H$9:$H$208,Lists!$A$16)</f>
        <v>0</v>
      </c>
      <c r="BM62" s="418">
        <f t="shared" si="21"/>
        <v>0</v>
      </c>
      <c r="BN62" s="418"/>
      <c r="BO62" s="418">
        <f ca="1">SUMIFS(AA$9:AA$208,PlanningIDEnlaces,$C62,$H$9:$H$208,Lists!$A$16)</f>
        <v>0</v>
      </c>
      <c r="BP62" s="418">
        <f t="shared" si="22"/>
        <v>0</v>
      </c>
      <c r="BQ62" s="418"/>
      <c r="BR62" s="418">
        <f ca="1">SUMIFS(AD$9:AD$208,PlanningIDEnlaces,$C62,$H$9:$H$208,Lists!$A$16)</f>
        <v>0</v>
      </c>
      <c r="BS62" s="418">
        <f t="shared" si="23"/>
        <v>0</v>
      </c>
      <c r="BT62" s="418"/>
      <c r="BU62" s="418">
        <f ca="1">SUMIFS(AG$9:AG$208,PlanningIDEnlaces,$C62,$H$9:$H$208,Lists!$A$16)</f>
        <v>0</v>
      </c>
      <c r="BV62" s="418">
        <f t="shared" si="24"/>
        <v>0</v>
      </c>
      <c r="BW62" s="418"/>
      <c r="BX62" s="418">
        <f ca="1">SUMIFS(AJ$9:AJ$208,PlanningIDEnlaces,$C62,$H$9:$H$208,Lists!$A$16)</f>
        <v>0</v>
      </c>
      <c r="BY62" s="418">
        <f t="shared" si="25"/>
        <v>0</v>
      </c>
      <c r="BZ62" s="418"/>
      <c r="CA62" s="418">
        <f ca="1">SUMIFS(AM$9:AM$208,PlanningIDEnlaces,$C62,$H$9:$H$208,Lists!$A$16)</f>
        <v>0</v>
      </c>
      <c r="CB62" s="418">
        <f t="shared" si="26"/>
        <v>0</v>
      </c>
      <c r="CC62" s="418"/>
      <c r="CD62" s="418">
        <f ca="1">SUMIFS(AP$9:AP$208,PlanningIDEnlaces,$C62,$H$9:$H$208,Lists!$A$16)</f>
        <v>0</v>
      </c>
      <c r="CE62" s="418">
        <f t="shared" si="27"/>
        <v>0</v>
      </c>
      <c r="CG62" s="418" t="str">
        <f ca="1">IFERROR(INDEX(Lists!$F$5:$F$49,MATCH(Planning!C62,Lists!$G$5:$G$49,0),1),"")</f>
        <v/>
      </c>
      <c r="CI62" s="418" t="str">
        <f>IF(C62=0,""," ["&amp;INDEX(Lists!$H$5:$H$49,MATCH(C62,Lists!$G$5:$G$49,0),1)&amp;"]")</f>
        <v/>
      </c>
    </row>
    <row r="63" spans="1:87" ht="36.950000000000003" customHeight="1" x14ac:dyDescent="0.2">
      <c r="A63" s="416" t="s">
        <v>59</v>
      </c>
      <c r="B63" s="428"/>
      <c r="C63" s="429"/>
      <c r="D63" s="429"/>
      <c r="E63" s="428"/>
      <c r="F63" s="428"/>
      <c r="G63" s="430"/>
      <c r="H63" s="431"/>
      <c r="I63" s="432"/>
      <c r="J63" s="433"/>
      <c r="K63" s="419"/>
      <c r="L63" s="432"/>
      <c r="M63" s="434"/>
      <c r="N63" s="419"/>
      <c r="O63" s="435"/>
      <c r="P63" s="434"/>
      <c r="Q63" s="419"/>
      <c r="R63" s="435"/>
      <c r="S63" s="433"/>
      <c r="T63" s="419"/>
      <c r="U63" s="432"/>
      <c r="V63" s="433"/>
      <c r="W63" s="419"/>
      <c r="X63" s="432"/>
      <c r="Y63" s="433"/>
      <c r="Z63" s="656"/>
      <c r="AA63" s="432"/>
      <c r="AB63" s="433"/>
      <c r="AC63" s="419"/>
      <c r="AD63" s="432"/>
      <c r="AE63" s="433"/>
      <c r="AF63" s="419"/>
      <c r="AG63" s="432"/>
      <c r="AH63" s="433"/>
      <c r="AI63" s="419"/>
      <c r="AJ63" s="432"/>
      <c r="AK63" s="433"/>
      <c r="AL63" s="419"/>
      <c r="AM63" s="432"/>
      <c r="AN63" s="433"/>
      <c r="AO63" s="419"/>
      <c r="AP63" s="432"/>
      <c r="AQ63" s="433"/>
      <c r="AR63" s="420"/>
      <c r="AS63" s="613">
        <f t="shared" si="14"/>
        <v>0</v>
      </c>
      <c r="AT63" s="614">
        <f t="shared" si="15"/>
        <v>0</v>
      </c>
      <c r="AW63" s="418">
        <f ca="1">SUMIFS(I$9:I$208,PlanningIDEnlaces,$C63,$H$9:$H$208,Lists!$A$16)</f>
        <v>0</v>
      </c>
      <c r="AX63" s="418">
        <f t="shared" si="16"/>
        <v>0</v>
      </c>
      <c r="AY63" s="418"/>
      <c r="AZ63" s="418">
        <f ca="1">SUMIFS(L$9:L$208,PlanningIDEnlaces,$C63,$H$9:$H$208,Lists!$A$16)</f>
        <v>0</v>
      </c>
      <c r="BA63" s="418">
        <f t="shared" si="17"/>
        <v>0</v>
      </c>
      <c r="BB63" s="418"/>
      <c r="BC63" s="418">
        <f ca="1">SUMIFS(O$9:O$208,PlanningIDEnlaces,$C63,$H$9:$H$208,Lists!$A$16)</f>
        <v>0</v>
      </c>
      <c r="BD63" s="418">
        <f t="shared" si="18"/>
        <v>0</v>
      </c>
      <c r="BE63" s="418"/>
      <c r="BF63" s="418">
        <f ca="1">SUMIFS(R$9:R$208,PlanningIDEnlaces,$C63,$H$9:$H$208,Lists!$A$16)</f>
        <v>0</v>
      </c>
      <c r="BG63" s="418">
        <f t="shared" si="19"/>
        <v>0</v>
      </c>
      <c r="BH63" s="418"/>
      <c r="BI63" s="418">
        <f ca="1">SUMIFS(U$9:U$208,PlanningIDEnlaces,$C63,$H$9:$H$208,Lists!$A$16)</f>
        <v>0</v>
      </c>
      <c r="BJ63" s="418">
        <f t="shared" si="20"/>
        <v>0</v>
      </c>
      <c r="BK63" s="418"/>
      <c r="BL63" s="418">
        <f ca="1">SUMIFS(X$9:X$208,PlanningIDEnlaces,$C63,$H$9:$H$208,Lists!$A$16)</f>
        <v>0</v>
      </c>
      <c r="BM63" s="418">
        <f t="shared" si="21"/>
        <v>0</v>
      </c>
      <c r="BN63" s="418"/>
      <c r="BO63" s="418">
        <f ca="1">SUMIFS(AA$9:AA$208,PlanningIDEnlaces,$C63,$H$9:$H$208,Lists!$A$16)</f>
        <v>0</v>
      </c>
      <c r="BP63" s="418">
        <f t="shared" si="22"/>
        <v>0</v>
      </c>
      <c r="BQ63" s="418"/>
      <c r="BR63" s="418">
        <f ca="1">SUMIFS(AD$9:AD$208,PlanningIDEnlaces,$C63,$H$9:$H$208,Lists!$A$16)</f>
        <v>0</v>
      </c>
      <c r="BS63" s="418">
        <f t="shared" si="23"/>
        <v>0</v>
      </c>
      <c r="BT63" s="418"/>
      <c r="BU63" s="418">
        <f ca="1">SUMIFS(AG$9:AG$208,PlanningIDEnlaces,$C63,$H$9:$H$208,Lists!$A$16)</f>
        <v>0</v>
      </c>
      <c r="BV63" s="418">
        <f t="shared" si="24"/>
        <v>0</v>
      </c>
      <c r="BW63" s="418"/>
      <c r="BX63" s="418">
        <f ca="1">SUMIFS(AJ$9:AJ$208,PlanningIDEnlaces,$C63,$H$9:$H$208,Lists!$A$16)</f>
        <v>0</v>
      </c>
      <c r="BY63" s="418">
        <f t="shared" si="25"/>
        <v>0</v>
      </c>
      <c r="BZ63" s="418"/>
      <c r="CA63" s="418">
        <f ca="1">SUMIFS(AM$9:AM$208,PlanningIDEnlaces,$C63,$H$9:$H$208,Lists!$A$16)</f>
        <v>0</v>
      </c>
      <c r="CB63" s="418">
        <f t="shared" si="26"/>
        <v>0</v>
      </c>
      <c r="CC63" s="418"/>
      <c r="CD63" s="418">
        <f ca="1">SUMIFS(AP$9:AP$208,PlanningIDEnlaces,$C63,$H$9:$H$208,Lists!$A$16)</f>
        <v>0</v>
      </c>
      <c r="CE63" s="418">
        <f t="shared" si="27"/>
        <v>0</v>
      </c>
      <c r="CG63" s="418" t="str">
        <f ca="1">IFERROR(INDEX(Lists!$F$5:$F$49,MATCH(Planning!C63,Lists!$G$5:$G$49,0),1),"")</f>
        <v/>
      </c>
      <c r="CI63" s="418" t="str">
        <f>IF(C63=0,""," ["&amp;INDEX(Lists!$H$5:$H$49,MATCH(C63,Lists!$G$5:$G$49,0),1)&amp;"]")</f>
        <v/>
      </c>
    </row>
    <row r="64" spans="1:87" ht="36.950000000000003" customHeight="1" x14ac:dyDescent="0.2">
      <c r="A64" s="416" t="s">
        <v>60</v>
      </c>
      <c r="B64" s="428"/>
      <c r="C64" s="429"/>
      <c r="D64" s="429"/>
      <c r="E64" s="428"/>
      <c r="F64" s="428"/>
      <c r="G64" s="430"/>
      <c r="H64" s="431"/>
      <c r="I64" s="432"/>
      <c r="J64" s="433"/>
      <c r="K64" s="419"/>
      <c r="L64" s="432"/>
      <c r="M64" s="434"/>
      <c r="N64" s="419"/>
      <c r="O64" s="435"/>
      <c r="P64" s="434"/>
      <c r="Q64" s="419"/>
      <c r="R64" s="435"/>
      <c r="S64" s="433"/>
      <c r="T64" s="419"/>
      <c r="U64" s="432"/>
      <c r="V64" s="433"/>
      <c r="W64" s="419"/>
      <c r="X64" s="432"/>
      <c r="Y64" s="433"/>
      <c r="Z64" s="656"/>
      <c r="AA64" s="432"/>
      <c r="AB64" s="433"/>
      <c r="AC64" s="419"/>
      <c r="AD64" s="432"/>
      <c r="AE64" s="433"/>
      <c r="AF64" s="419"/>
      <c r="AG64" s="432"/>
      <c r="AH64" s="433"/>
      <c r="AI64" s="419"/>
      <c r="AJ64" s="432"/>
      <c r="AK64" s="433"/>
      <c r="AL64" s="419"/>
      <c r="AM64" s="432"/>
      <c r="AN64" s="433"/>
      <c r="AO64" s="419"/>
      <c r="AP64" s="432"/>
      <c r="AQ64" s="433"/>
      <c r="AR64" s="420"/>
      <c r="AS64" s="613">
        <f t="shared" si="14"/>
        <v>0</v>
      </c>
      <c r="AT64" s="614">
        <f t="shared" si="15"/>
        <v>0</v>
      </c>
      <c r="AW64" s="418">
        <f ca="1">SUMIFS(I$9:I$208,PlanningIDEnlaces,$C64,$H$9:$H$208,Lists!$A$16)</f>
        <v>0</v>
      </c>
      <c r="AX64" s="418">
        <f t="shared" si="16"/>
        <v>0</v>
      </c>
      <c r="AY64" s="418"/>
      <c r="AZ64" s="418">
        <f ca="1">SUMIFS(L$9:L$208,PlanningIDEnlaces,$C64,$H$9:$H$208,Lists!$A$16)</f>
        <v>0</v>
      </c>
      <c r="BA64" s="418">
        <f t="shared" si="17"/>
        <v>0</v>
      </c>
      <c r="BB64" s="418"/>
      <c r="BC64" s="418">
        <f ca="1">SUMIFS(O$9:O$208,PlanningIDEnlaces,$C64,$H$9:$H$208,Lists!$A$16)</f>
        <v>0</v>
      </c>
      <c r="BD64" s="418">
        <f t="shared" si="18"/>
        <v>0</v>
      </c>
      <c r="BE64" s="418"/>
      <c r="BF64" s="418">
        <f ca="1">SUMIFS(R$9:R$208,PlanningIDEnlaces,$C64,$H$9:$H$208,Lists!$A$16)</f>
        <v>0</v>
      </c>
      <c r="BG64" s="418">
        <f t="shared" si="19"/>
        <v>0</v>
      </c>
      <c r="BH64" s="418"/>
      <c r="BI64" s="418">
        <f ca="1">SUMIFS(U$9:U$208,PlanningIDEnlaces,$C64,$H$9:$H$208,Lists!$A$16)</f>
        <v>0</v>
      </c>
      <c r="BJ64" s="418">
        <f t="shared" si="20"/>
        <v>0</v>
      </c>
      <c r="BK64" s="418"/>
      <c r="BL64" s="418">
        <f ca="1">SUMIFS(X$9:X$208,PlanningIDEnlaces,$C64,$H$9:$H$208,Lists!$A$16)</f>
        <v>0</v>
      </c>
      <c r="BM64" s="418">
        <f t="shared" si="21"/>
        <v>0</v>
      </c>
      <c r="BN64" s="418"/>
      <c r="BO64" s="418">
        <f ca="1">SUMIFS(AA$9:AA$208,PlanningIDEnlaces,$C64,$H$9:$H$208,Lists!$A$16)</f>
        <v>0</v>
      </c>
      <c r="BP64" s="418">
        <f t="shared" si="22"/>
        <v>0</v>
      </c>
      <c r="BQ64" s="418"/>
      <c r="BR64" s="418">
        <f ca="1">SUMIFS(AD$9:AD$208,PlanningIDEnlaces,$C64,$H$9:$H$208,Lists!$A$16)</f>
        <v>0</v>
      </c>
      <c r="BS64" s="418">
        <f t="shared" si="23"/>
        <v>0</v>
      </c>
      <c r="BT64" s="418"/>
      <c r="BU64" s="418">
        <f ca="1">SUMIFS(AG$9:AG$208,PlanningIDEnlaces,$C64,$H$9:$H$208,Lists!$A$16)</f>
        <v>0</v>
      </c>
      <c r="BV64" s="418">
        <f t="shared" si="24"/>
        <v>0</v>
      </c>
      <c r="BW64" s="418"/>
      <c r="BX64" s="418">
        <f ca="1">SUMIFS(AJ$9:AJ$208,PlanningIDEnlaces,$C64,$H$9:$H$208,Lists!$A$16)</f>
        <v>0</v>
      </c>
      <c r="BY64" s="418">
        <f t="shared" si="25"/>
        <v>0</v>
      </c>
      <c r="BZ64" s="418"/>
      <c r="CA64" s="418">
        <f ca="1">SUMIFS(AM$9:AM$208,PlanningIDEnlaces,$C64,$H$9:$H$208,Lists!$A$16)</f>
        <v>0</v>
      </c>
      <c r="CB64" s="418">
        <f t="shared" si="26"/>
        <v>0</v>
      </c>
      <c r="CC64" s="418"/>
      <c r="CD64" s="418">
        <f ca="1">SUMIFS(AP$9:AP$208,PlanningIDEnlaces,$C64,$H$9:$H$208,Lists!$A$16)</f>
        <v>0</v>
      </c>
      <c r="CE64" s="418">
        <f t="shared" si="27"/>
        <v>0</v>
      </c>
      <c r="CG64" s="418" t="str">
        <f ca="1">IFERROR(INDEX(Lists!$F$5:$F$49,MATCH(Planning!C64,Lists!$G$5:$G$49,0),1),"")</f>
        <v/>
      </c>
      <c r="CI64" s="418" t="str">
        <f>IF(C64=0,""," ["&amp;INDEX(Lists!$H$5:$H$49,MATCH(C64,Lists!$G$5:$G$49,0),1)&amp;"]")</f>
        <v/>
      </c>
    </row>
    <row r="65" spans="1:87" ht="36.950000000000003" customHeight="1" x14ac:dyDescent="0.2">
      <c r="A65" s="416" t="s">
        <v>61</v>
      </c>
      <c r="B65" s="428"/>
      <c r="C65" s="429"/>
      <c r="D65" s="429"/>
      <c r="E65" s="428"/>
      <c r="F65" s="428"/>
      <c r="G65" s="430"/>
      <c r="H65" s="431"/>
      <c r="I65" s="432"/>
      <c r="J65" s="433"/>
      <c r="K65" s="419"/>
      <c r="L65" s="432"/>
      <c r="M65" s="434"/>
      <c r="N65" s="419"/>
      <c r="O65" s="435"/>
      <c r="P65" s="434"/>
      <c r="Q65" s="419"/>
      <c r="R65" s="435"/>
      <c r="S65" s="433"/>
      <c r="T65" s="419"/>
      <c r="U65" s="432"/>
      <c r="V65" s="433"/>
      <c r="W65" s="419"/>
      <c r="X65" s="432"/>
      <c r="Y65" s="433"/>
      <c r="Z65" s="656"/>
      <c r="AA65" s="432"/>
      <c r="AB65" s="433"/>
      <c r="AC65" s="419"/>
      <c r="AD65" s="432"/>
      <c r="AE65" s="433"/>
      <c r="AF65" s="419"/>
      <c r="AG65" s="432"/>
      <c r="AH65" s="433"/>
      <c r="AI65" s="419"/>
      <c r="AJ65" s="432"/>
      <c r="AK65" s="433"/>
      <c r="AL65" s="419"/>
      <c r="AM65" s="432"/>
      <c r="AN65" s="433"/>
      <c r="AO65" s="419"/>
      <c r="AP65" s="432"/>
      <c r="AQ65" s="433"/>
      <c r="AR65" s="420"/>
      <c r="AS65" s="613">
        <f t="shared" si="14"/>
        <v>0</v>
      </c>
      <c r="AT65" s="614">
        <f t="shared" si="15"/>
        <v>0</v>
      </c>
      <c r="AW65" s="418">
        <f ca="1">SUMIFS(I$9:I$208,PlanningIDEnlaces,$C65,$H$9:$H$208,Lists!$A$16)</f>
        <v>0</v>
      </c>
      <c r="AX65" s="418">
        <f t="shared" si="16"/>
        <v>0</v>
      </c>
      <c r="AY65" s="418"/>
      <c r="AZ65" s="418">
        <f ca="1">SUMIFS(L$9:L$208,PlanningIDEnlaces,$C65,$H$9:$H$208,Lists!$A$16)</f>
        <v>0</v>
      </c>
      <c r="BA65" s="418">
        <f t="shared" si="17"/>
        <v>0</v>
      </c>
      <c r="BB65" s="418"/>
      <c r="BC65" s="418">
        <f ca="1">SUMIFS(O$9:O$208,PlanningIDEnlaces,$C65,$H$9:$H$208,Lists!$A$16)</f>
        <v>0</v>
      </c>
      <c r="BD65" s="418">
        <f t="shared" si="18"/>
        <v>0</v>
      </c>
      <c r="BE65" s="418"/>
      <c r="BF65" s="418">
        <f ca="1">SUMIFS(R$9:R$208,PlanningIDEnlaces,$C65,$H$9:$H$208,Lists!$A$16)</f>
        <v>0</v>
      </c>
      <c r="BG65" s="418">
        <f t="shared" si="19"/>
        <v>0</v>
      </c>
      <c r="BH65" s="418"/>
      <c r="BI65" s="418">
        <f ca="1">SUMIFS(U$9:U$208,PlanningIDEnlaces,$C65,$H$9:$H$208,Lists!$A$16)</f>
        <v>0</v>
      </c>
      <c r="BJ65" s="418">
        <f t="shared" si="20"/>
        <v>0</v>
      </c>
      <c r="BK65" s="418"/>
      <c r="BL65" s="418">
        <f ca="1">SUMIFS(X$9:X$208,PlanningIDEnlaces,$C65,$H$9:$H$208,Lists!$A$16)</f>
        <v>0</v>
      </c>
      <c r="BM65" s="418">
        <f t="shared" si="21"/>
        <v>0</v>
      </c>
      <c r="BN65" s="418"/>
      <c r="BO65" s="418">
        <f ca="1">SUMIFS(AA$9:AA$208,PlanningIDEnlaces,$C65,$H$9:$H$208,Lists!$A$16)</f>
        <v>0</v>
      </c>
      <c r="BP65" s="418">
        <f t="shared" si="22"/>
        <v>0</v>
      </c>
      <c r="BQ65" s="418"/>
      <c r="BR65" s="418">
        <f ca="1">SUMIFS(AD$9:AD$208,PlanningIDEnlaces,$C65,$H$9:$H$208,Lists!$A$16)</f>
        <v>0</v>
      </c>
      <c r="BS65" s="418">
        <f t="shared" si="23"/>
        <v>0</v>
      </c>
      <c r="BT65" s="418"/>
      <c r="BU65" s="418">
        <f ca="1">SUMIFS(AG$9:AG$208,PlanningIDEnlaces,$C65,$H$9:$H$208,Lists!$A$16)</f>
        <v>0</v>
      </c>
      <c r="BV65" s="418">
        <f t="shared" si="24"/>
        <v>0</v>
      </c>
      <c r="BW65" s="418"/>
      <c r="BX65" s="418">
        <f ca="1">SUMIFS(AJ$9:AJ$208,PlanningIDEnlaces,$C65,$H$9:$H$208,Lists!$A$16)</f>
        <v>0</v>
      </c>
      <c r="BY65" s="418">
        <f t="shared" si="25"/>
        <v>0</v>
      </c>
      <c r="BZ65" s="418"/>
      <c r="CA65" s="418">
        <f ca="1">SUMIFS(AM$9:AM$208,PlanningIDEnlaces,$C65,$H$9:$H$208,Lists!$A$16)</f>
        <v>0</v>
      </c>
      <c r="CB65" s="418">
        <f t="shared" si="26"/>
        <v>0</v>
      </c>
      <c r="CC65" s="418"/>
      <c r="CD65" s="418">
        <f ca="1">SUMIFS(AP$9:AP$208,PlanningIDEnlaces,$C65,$H$9:$H$208,Lists!$A$16)</f>
        <v>0</v>
      </c>
      <c r="CE65" s="418">
        <f t="shared" si="27"/>
        <v>0</v>
      </c>
      <c r="CG65" s="418" t="str">
        <f ca="1">IFERROR(INDEX(Lists!$F$5:$F$49,MATCH(Planning!C65,Lists!$G$5:$G$49,0),1),"")</f>
        <v/>
      </c>
      <c r="CI65" s="418" t="str">
        <f>IF(C65=0,""," ["&amp;INDEX(Lists!$H$5:$H$49,MATCH(C65,Lists!$G$5:$G$49,0),1)&amp;"]")</f>
        <v/>
      </c>
    </row>
    <row r="66" spans="1:87" ht="36.950000000000003" customHeight="1" x14ac:dyDescent="0.2">
      <c r="A66" s="416" t="s">
        <v>62</v>
      </c>
      <c r="B66" s="428"/>
      <c r="C66" s="429"/>
      <c r="D66" s="429"/>
      <c r="E66" s="428"/>
      <c r="F66" s="428"/>
      <c r="G66" s="430"/>
      <c r="H66" s="431"/>
      <c r="I66" s="432"/>
      <c r="J66" s="433"/>
      <c r="K66" s="419"/>
      <c r="L66" s="432"/>
      <c r="M66" s="434"/>
      <c r="N66" s="419"/>
      <c r="O66" s="435"/>
      <c r="P66" s="434"/>
      <c r="Q66" s="419"/>
      <c r="R66" s="435"/>
      <c r="S66" s="433"/>
      <c r="T66" s="419"/>
      <c r="U66" s="432"/>
      <c r="V66" s="433"/>
      <c r="W66" s="419"/>
      <c r="X66" s="432"/>
      <c r="Y66" s="433"/>
      <c r="Z66" s="656"/>
      <c r="AA66" s="432"/>
      <c r="AB66" s="433"/>
      <c r="AC66" s="419"/>
      <c r="AD66" s="432"/>
      <c r="AE66" s="433"/>
      <c r="AF66" s="419"/>
      <c r="AG66" s="432"/>
      <c r="AH66" s="433"/>
      <c r="AI66" s="419"/>
      <c r="AJ66" s="432"/>
      <c r="AK66" s="433"/>
      <c r="AL66" s="419"/>
      <c r="AM66" s="432"/>
      <c r="AN66" s="433"/>
      <c r="AO66" s="419"/>
      <c r="AP66" s="432"/>
      <c r="AQ66" s="433"/>
      <c r="AR66" s="420"/>
      <c r="AS66" s="613">
        <f t="shared" si="14"/>
        <v>0</v>
      </c>
      <c r="AT66" s="614">
        <f t="shared" si="15"/>
        <v>0</v>
      </c>
      <c r="AW66" s="418">
        <f ca="1">SUMIFS(I$9:I$208,PlanningIDEnlaces,$C66,$H$9:$H$208,Lists!$A$16)</f>
        <v>0</v>
      </c>
      <c r="AX66" s="418">
        <f t="shared" si="16"/>
        <v>0</v>
      </c>
      <c r="AY66" s="418"/>
      <c r="AZ66" s="418">
        <f ca="1">SUMIFS(L$9:L$208,PlanningIDEnlaces,$C66,$H$9:$H$208,Lists!$A$16)</f>
        <v>0</v>
      </c>
      <c r="BA66" s="418">
        <f t="shared" si="17"/>
        <v>0</v>
      </c>
      <c r="BB66" s="418"/>
      <c r="BC66" s="418">
        <f ca="1">SUMIFS(O$9:O$208,PlanningIDEnlaces,$C66,$H$9:$H$208,Lists!$A$16)</f>
        <v>0</v>
      </c>
      <c r="BD66" s="418">
        <f t="shared" si="18"/>
        <v>0</v>
      </c>
      <c r="BE66" s="418"/>
      <c r="BF66" s="418">
        <f ca="1">SUMIFS(R$9:R$208,PlanningIDEnlaces,$C66,$H$9:$H$208,Lists!$A$16)</f>
        <v>0</v>
      </c>
      <c r="BG66" s="418">
        <f t="shared" si="19"/>
        <v>0</v>
      </c>
      <c r="BH66" s="418"/>
      <c r="BI66" s="418">
        <f ca="1">SUMIFS(U$9:U$208,PlanningIDEnlaces,$C66,$H$9:$H$208,Lists!$A$16)</f>
        <v>0</v>
      </c>
      <c r="BJ66" s="418">
        <f t="shared" si="20"/>
        <v>0</v>
      </c>
      <c r="BK66" s="418"/>
      <c r="BL66" s="418">
        <f ca="1">SUMIFS(X$9:X$208,PlanningIDEnlaces,$C66,$H$9:$H$208,Lists!$A$16)</f>
        <v>0</v>
      </c>
      <c r="BM66" s="418">
        <f t="shared" si="21"/>
        <v>0</v>
      </c>
      <c r="BN66" s="418"/>
      <c r="BO66" s="418">
        <f ca="1">SUMIFS(AA$9:AA$208,PlanningIDEnlaces,$C66,$H$9:$H$208,Lists!$A$16)</f>
        <v>0</v>
      </c>
      <c r="BP66" s="418">
        <f t="shared" si="22"/>
        <v>0</v>
      </c>
      <c r="BQ66" s="418"/>
      <c r="BR66" s="418">
        <f ca="1">SUMIFS(AD$9:AD$208,PlanningIDEnlaces,$C66,$H$9:$H$208,Lists!$A$16)</f>
        <v>0</v>
      </c>
      <c r="BS66" s="418">
        <f t="shared" si="23"/>
        <v>0</v>
      </c>
      <c r="BT66" s="418"/>
      <c r="BU66" s="418">
        <f ca="1">SUMIFS(AG$9:AG$208,PlanningIDEnlaces,$C66,$H$9:$H$208,Lists!$A$16)</f>
        <v>0</v>
      </c>
      <c r="BV66" s="418">
        <f t="shared" si="24"/>
        <v>0</v>
      </c>
      <c r="BW66" s="418"/>
      <c r="BX66" s="418">
        <f ca="1">SUMIFS(AJ$9:AJ$208,PlanningIDEnlaces,$C66,$H$9:$H$208,Lists!$A$16)</f>
        <v>0</v>
      </c>
      <c r="BY66" s="418">
        <f t="shared" si="25"/>
        <v>0</v>
      </c>
      <c r="BZ66" s="418"/>
      <c r="CA66" s="418">
        <f ca="1">SUMIFS(AM$9:AM$208,PlanningIDEnlaces,$C66,$H$9:$H$208,Lists!$A$16)</f>
        <v>0</v>
      </c>
      <c r="CB66" s="418">
        <f t="shared" si="26"/>
        <v>0</v>
      </c>
      <c r="CC66" s="418"/>
      <c r="CD66" s="418">
        <f ca="1">SUMIFS(AP$9:AP$208,PlanningIDEnlaces,$C66,$H$9:$H$208,Lists!$A$16)</f>
        <v>0</v>
      </c>
      <c r="CE66" s="418">
        <f t="shared" si="27"/>
        <v>0</v>
      </c>
      <c r="CG66" s="418" t="str">
        <f ca="1">IFERROR(INDEX(Lists!$F$5:$F$49,MATCH(Planning!C66,Lists!$G$5:$G$49,0),1),"")</f>
        <v/>
      </c>
      <c r="CI66" s="418" t="str">
        <f>IF(C66=0,""," ["&amp;INDEX(Lists!$H$5:$H$49,MATCH(C66,Lists!$G$5:$G$49,0),1)&amp;"]")</f>
        <v/>
      </c>
    </row>
    <row r="67" spans="1:87" ht="36.950000000000003" customHeight="1" x14ac:dyDescent="0.2">
      <c r="A67" s="416" t="s">
        <v>63</v>
      </c>
      <c r="B67" s="428"/>
      <c r="C67" s="429"/>
      <c r="D67" s="429"/>
      <c r="E67" s="428"/>
      <c r="F67" s="428"/>
      <c r="G67" s="430"/>
      <c r="H67" s="431"/>
      <c r="I67" s="432"/>
      <c r="J67" s="433"/>
      <c r="K67" s="419"/>
      <c r="L67" s="432"/>
      <c r="M67" s="434"/>
      <c r="N67" s="419"/>
      <c r="O67" s="435"/>
      <c r="P67" s="434"/>
      <c r="Q67" s="419"/>
      <c r="R67" s="435"/>
      <c r="S67" s="433"/>
      <c r="T67" s="419"/>
      <c r="U67" s="432"/>
      <c r="V67" s="433"/>
      <c r="W67" s="419"/>
      <c r="X67" s="432"/>
      <c r="Y67" s="433"/>
      <c r="Z67" s="656"/>
      <c r="AA67" s="432"/>
      <c r="AB67" s="433"/>
      <c r="AC67" s="419"/>
      <c r="AD67" s="432"/>
      <c r="AE67" s="433"/>
      <c r="AF67" s="419"/>
      <c r="AG67" s="432"/>
      <c r="AH67" s="433"/>
      <c r="AI67" s="419"/>
      <c r="AJ67" s="432"/>
      <c r="AK67" s="433"/>
      <c r="AL67" s="419"/>
      <c r="AM67" s="432"/>
      <c r="AN67" s="433"/>
      <c r="AO67" s="419"/>
      <c r="AP67" s="432"/>
      <c r="AQ67" s="433"/>
      <c r="AR67" s="420"/>
      <c r="AS67" s="613">
        <f t="shared" si="14"/>
        <v>0</v>
      </c>
      <c r="AT67" s="614">
        <f t="shared" si="15"/>
        <v>0</v>
      </c>
      <c r="AW67" s="418">
        <f ca="1">SUMIFS(I$9:I$208,PlanningIDEnlaces,$C67,$H$9:$H$208,Lists!$A$16)</f>
        <v>0</v>
      </c>
      <c r="AX67" s="418">
        <f t="shared" si="16"/>
        <v>0</v>
      </c>
      <c r="AY67" s="418"/>
      <c r="AZ67" s="418">
        <f ca="1">SUMIFS(L$9:L$208,PlanningIDEnlaces,$C67,$H$9:$H$208,Lists!$A$16)</f>
        <v>0</v>
      </c>
      <c r="BA67" s="418">
        <f t="shared" si="17"/>
        <v>0</v>
      </c>
      <c r="BB67" s="418"/>
      <c r="BC67" s="418">
        <f ca="1">SUMIFS(O$9:O$208,PlanningIDEnlaces,$C67,$H$9:$H$208,Lists!$A$16)</f>
        <v>0</v>
      </c>
      <c r="BD67" s="418">
        <f t="shared" si="18"/>
        <v>0</v>
      </c>
      <c r="BE67" s="418"/>
      <c r="BF67" s="418">
        <f ca="1">SUMIFS(R$9:R$208,PlanningIDEnlaces,$C67,$H$9:$H$208,Lists!$A$16)</f>
        <v>0</v>
      </c>
      <c r="BG67" s="418">
        <f t="shared" si="19"/>
        <v>0</v>
      </c>
      <c r="BH67" s="418"/>
      <c r="BI67" s="418">
        <f ca="1">SUMIFS(U$9:U$208,PlanningIDEnlaces,$C67,$H$9:$H$208,Lists!$A$16)</f>
        <v>0</v>
      </c>
      <c r="BJ67" s="418">
        <f t="shared" si="20"/>
        <v>0</v>
      </c>
      <c r="BK67" s="418"/>
      <c r="BL67" s="418">
        <f ca="1">SUMIFS(X$9:X$208,PlanningIDEnlaces,$C67,$H$9:$H$208,Lists!$A$16)</f>
        <v>0</v>
      </c>
      <c r="BM67" s="418">
        <f t="shared" si="21"/>
        <v>0</v>
      </c>
      <c r="BN67" s="418"/>
      <c r="BO67" s="418">
        <f ca="1">SUMIFS(AA$9:AA$208,PlanningIDEnlaces,$C67,$H$9:$H$208,Lists!$A$16)</f>
        <v>0</v>
      </c>
      <c r="BP67" s="418">
        <f t="shared" si="22"/>
        <v>0</v>
      </c>
      <c r="BQ67" s="418"/>
      <c r="BR67" s="418">
        <f ca="1">SUMIFS(AD$9:AD$208,PlanningIDEnlaces,$C67,$H$9:$H$208,Lists!$A$16)</f>
        <v>0</v>
      </c>
      <c r="BS67" s="418">
        <f t="shared" si="23"/>
        <v>0</v>
      </c>
      <c r="BT67" s="418"/>
      <c r="BU67" s="418">
        <f ca="1">SUMIFS(AG$9:AG$208,PlanningIDEnlaces,$C67,$H$9:$H$208,Lists!$A$16)</f>
        <v>0</v>
      </c>
      <c r="BV67" s="418">
        <f t="shared" si="24"/>
        <v>0</v>
      </c>
      <c r="BW67" s="418"/>
      <c r="BX67" s="418">
        <f ca="1">SUMIFS(AJ$9:AJ$208,PlanningIDEnlaces,$C67,$H$9:$H$208,Lists!$A$16)</f>
        <v>0</v>
      </c>
      <c r="BY67" s="418">
        <f t="shared" si="25"/>
        <v>0</v>
      </c>
      <c r="BZ67" s="418"/>
      <c r="CA67" s="418">
        <f ca="1">SUMIFS(AM$9:AM$208,PlanningIDEnlaces,$C67,$H$9:$H$208,Lists!$A$16)</f>
        <v>0</v>
      </c>
      <c r="CB67" s="418">
        <f t="shared" si="26"/>
        <v>0</v>
      </c>
      <c r="CC67" s="418"/>
      <c r="CD67" s="418">
        <f ca="1">SUMIFS(AP$9:AP$208,PlanningIDEnlaces,$C67,$H$9:$H$208,Lists!$A$16)</f>
        <v>0</v>
      </c>
      <c r="CE67" s="418">
        <f t="shared" si="27"/>
        <v>0</v>
      </c>
      <c r="CG67" s="418" t="str">
        <f ca="1">IFERROR(INDEX(Lists!$F$5:$F$49,MATCH(Planning!C67,Lists!$G$5:$G$49,0),1),"")</f>
        <v/>
      </c>
      <c r="CI67" s="418" t="str">
        <f>IF(C67=0,""," ["&amp;INDEX(Lists!$H$5:$H$49,MATCH(C67,Lists!$G$5:$G$49,0),1)&amp;"]")</f>
        <v/>
      </c>
    </row>
    <row r="68" spans="1:87" ht="36.950000000000003" customHeight="1" x14ac:dyDescent="0.2">
      <c r="A68" s="416" t="s">
        <v>64</v>
      </c>
      <c r="B68" s="428"/>
      <c r="C68" s="429"/>
      <c r="D68" s="429"/>
      <c r="E68" s="428"/>
      <c r="F68" s="428"/>
      <c r="G68" s="430"/>
      <c r="H68" s="431"/>
      <c r="I68" s="432"/>
      <c r="J68" s="433"/>
      <c r="K68" s="419"/>
      <c r="L68" s="432"/>
      <c r="M68" s="434"/>
      <c r="N68" s="419"/>
      <c r="O68" s="435"/>
      <c r="P68" s="434"/>
      <c r="Q68" s="419"/>
      <c r="R68" s="435"/>
      <c r="S68" s="433"/>
      <c r="T68" s="419"/>
      <c r="U68" s="432"/>
      <c r="V68" s="433"/>
      <c r="W68" s="419"/>
      <c r="X68" s="432"/>
      <c r="Y68" s="433"/>
      <c r="Z68" s="656"/>
      <c r="AA68" s="432"/>
      <c r="AB68" s="433"/>
      <c r="AC68" s="419"/>
      <c r="AD68" s="432"/>
      <c r="AE68" s="433"/>
      <c r="AF68" s="419"/>
      <c r="AG68" s="432"/>
      <c r="AH68" s="433"/>
      <c r="AI68" s="419"/>
      <c r="AJ68" s="432"/>
      <c r="AK68" s="433"/>
      <c r="AL68" s="419"/>
      <c r="AM68" s="432"/>
      <c r="AN68" s="433"/>
      <c r="AO68" s="419"/>
      <c r="AP68" s="432"/>
      <c r="AQ68" s="433"/>
      <c r="AR68" s="420"/>
      <c r="AS68" s="613">
        <f t="shared" si="14"/>
        <v>0</v>
      </c>
      <c r="AT68" s="614">
        <f t="shared" si="15"/>
        <v>0</v>
      </c>
      <c r="AW68" s="418">
        <f ca="1">SUMIFS(I$9:I$208,PlanningIDEnlaces,$C68,$H$9:$H$208,Lists!$A$16)</f>
        <v>0</v>
      </c>
      <c r="AX68" s="418">
        <f t="shared" si="16"/>
        <v>0</v>
      </c>
      <c r="AY68" s="418"/>
      <c r="AZ68" s="418">
        <f ca="1">SUMIFS(L$9:L$208,PlanningIDEnlaces,$C68,$H$9:$H$208,Lists!$A$16)</f>
        <v>0</v>
      </c>
      <c r="BA68" s="418">
        <f t="shared" si="17"/>
        <v>0</v>
      </c>
      <c r="BB68" s="418"/>
      <c r="BC68" s="418">
        <f ca="1">SUMIFS(O$9:O$208,PlanningIDEnlaces,$C68,$H$9:$H$208,Lists!$A$16)</f>
        <v>0</v>
      </c>
      <c r="BD68" s="418">
        <f t="shared" si="18"/>
        <v>0</v>
      </c>
      <c r="BE68" s="418"/>
      <c r="BF68" s="418">
        <f ca="1">SUMIFS(R$9:R$208,PlanningIDEnlaces,$C68,$H$9:$H$208,Lists!$A$16)</f>
        <v>0</v>
      </c>
      <c r="BG68" s="418">
        <f t="shared" si="19"/>
        <v>0</v>
      </c>
      <c r="BH68" s="418"/>
      <c r="BI68" s="418">
        <f ca="1">SUMIFS(U$9:U$208,PlanningIDEnlaces,$C68,$H$9:$H$208,Lists!$A$16)</f>
        <v>0</v>
      </c>
      <c r="BJ68" s="418">
        <f t="shared" si="20"/>
        <v>0</v>
      </c>
      <c r="BK68" s="418"/>
      <c r="BL68" s="418">
        <f ca="1">SUMIFS(X$9:X$208,PlanningIDEnlaces,$C68,$H$9:$H$208,Lists!$A$16)</f>
        <v>0</v>
      </c>
      <c r="BM68" s="418">
        <f t="shared" si="21"/>
        <v>0</v>
      </c>
      <c r="BN68" s="418"/>
      <c r="BO68" s="418">
        <f ca="1">SUMIFS(AA$9:AA$208,PlanningIDEnlaces,$C68,$H$9:$H$208,Lists!$A$16)</f>
        <v>0</v>
      </c>
      <c r="BP68" s="418">
        <f t="shared" si="22"/>
        <v>0</v>
      </c>
      <c r="BQ68" s="418"/>
      <c r="BR68" s="418">
        <f ca="1">SUMIFS(AD$9:AD$208,PlanningIDEnlaces,$C68,$H$9:$H$208,Lists!$A$16)</f>
        <v>0</v>
      </c>
      <c r="BS68" s="418">
        <f t="shared" si="23"/>
        <v>0</v>
      </c>
      <c r="BT68" s="418"/>
      <c r="BU68" s="418">
        <f ca="1">SUMIFS(AG$9:AG$208,PlanningIDEnlaces,$C68,$H$9:$H$208,Lists!$A$16)</f>
        <v>0</v>
      </c>
      <c r="BV68" s="418">
        <f t="shared" si="24"/>
        <v>0</v>
      </c>
      <c r="BW68" s="418"/>
      <c r="BX68" s="418">
        <f ca="1">SUMIFS(AJ$9:AJ$208,PlanningIDEnlaces,$C68,$H$9:$H$208,Lists!$A$16)</f>
        <v>0</v>
      </c>
      <c r="BY68" s="418">
        <f t="shared" si="25"/>
        <v>0</v>
      </c>
      <c r="BZ68" s="418"/>
      <c r="CA68" s="418">
        <f ca="1">SUMIFS(AM$9:AM$208,PlanningIDEnlaces,$C68,$H$9:$H$208,Lists!$A$16)</f>
        <v>0</v>
      </c>
      <c r="CB68" s="418">
        <f t="shared" si="26"/>
        <v>0</v>
      </c>
      <c r="CC68" s="418"/>
      <c r="CD68" s="418">
        <f ca="1">SUMIFS(AP$9:AP$208,PlanningIDEnlaces,$C68,$H$9:$H$208,Lists!$A$16)</f>
        <v>0</v>
      </c>
      <c r="CE68" s="418">
        <f t="shared" si="27"/>
        <v>0</v>
      </c>
      <c r="CG68" s="418" t="str">
        <f ca="1">IFERROR(INDEX(Lists!$F$5:$F$49,MATCH(Planning!C68,Lists!$G$5:$G$49,0),1),"")</f>
        <v/>
      </c>
      <c r="CI68" s="418" t="str">
        <f>IF(C68=0,""," ["&amp;INDEX(Lists!$H$5:$H$49,MATCH(C68,Lists!$G$5:$G$49,0),1)&amp;"]")</f>
        <v/>
      </c>
    </row>
    <row r="69" spans="1:87" ht="36.950000000000003" customHeight="1" x14ac:dyDescent="0.2">
      <c r="A69" s="416" t="s">
        <v>65</v>
      </c>
      <c r="B69" s="428"/>
      <c r="C69" s="429"/>
      <c r="D69" s="429"/>
      <c r="E69" s="428"/>
      <c r="F69" s="428"/>
      <c r="G69" s="430"/>
      <c r="H69" s="431"/>
      <c r="I69" s="432"/>
      <c r="J69" s="433"/>
      <c r="K69" s="419"/>
      <c r="L69" s="432"/>
      <c r="M69" s="434"/>
      <c r="N69" s="419"/>
      <c r="O69" s="435"/>
      <c r="P69" s="434"/>
      <c r="Q69" s="419"/>
      <c r="R69" s="435"/>
      <c r="S69" s="433"/>
      <c r="T69" s="419"/>
      <c r="U69" s="432"/>
      <c r="V69" s="433"/>
      <c r="W69" s="419"/>
      <c r="X69" s="432"/>
      <c r="Y69" s="433"/>
      <c r="Z69" s="656"/>
      <c r="AA69" s="432"/>
      <c r="AB69" s="433"/>
      <c r="AC69" s="419"/>
      <c r="AD69" s="432"/>
      <c r="AE69" s="433"/>
      <c r="AF69" s="419"/>
      <c r="AG69" s="432"/>
      <c r="AH69" s="433"/>
      <c r="AI69" s="419"/>
      <c r="AJ69" s="432"/>
      <c r="AK69" s="433"/>
      <c r="AL69" s="419"/>
      <c r="AM69" s="432"/>
      <c r="AN69" s="433"/>
      <c r="AO69" s="419"/>
      <c r="AP69" s="432"/>
      <c r="AQ69" s="433"/>
      <c r="AR69" s="420"/>
      <c r="AS69" s="613">
        <f t="shared" si="14"/>
        <v>0</v>
      </c>
      <c r="AT69" s="614">
        <f t="shared" si="15"/>
        <v>0</v>
      </c>
      <c r="AW69" s="418">
        <f ca="1">SUMIFS(I$9:I$208,PlanningIDEnlaces,$C69,$H$9:$H$208,Lists!$A$16)</f>
        <v>0</v>
      </c>
      <c r="AX69" s="418">
        <f t="shared" si="16"/>
        <v>0</v>
      </c>
      <c r="AY69" s="418"/>
      <c r="AZ69" s="418">
        <f ca="1">SUMIFS(L$9:L$208,PlanningIDEnlaces,$C69,$H$9:$H$208,Lists!$A$16)</f>
        <v>0</v>
      </c>
      <c r="BA69" s="418">
        <f t="shared" si="17"/>
        <v>0</v>
      </c>
      <c r="BB69" s="418"/>
      <c r="BC69" s="418">
        <f ca="1">SUMIFS(O$9:O$208,PlanningIDEnlaces,$C69,$H$9:$H$208,Lists!$A$16)</f>
        <v>0</v>
      </c>
      <c r="BD69" s="418">
        <f t="shared" si="18"/>
        <v>0</v>
      </c>
      <c r="BE69" s="418"/>
      <c r="BF69" s="418">
        <f ca="1">SUMIFS(R$9:R$208,PlanningIDEnlaces,$C69,$H$9:$H$208,Lists!$A$16)</f>
        <v>0</v>
      </c>
      <c r="BG69" s="418">
        <f t="shared" si="19"/>
        <v>0</v>
      </c>
      <c r="BH69" s="418"/>
      <c r="BI69" s="418">
        <f ca="1">SUMIFS(U$9:U$208,PlanningIDEnlaces,$C69,$H$9:$H$208,Lists!$A$16)</f>
        <v>0</v>
      </c>
      <c r="BJ69" s="418">
        <f t="shared" si="20"/>
        <v>0</v>
      </c>
      <c r="BK69" s="418"/>
      <c r="BL69" s="418">
        <f ca="1">SUMIFS(X$9:X$208,PlanningIDEnlaces,$C69,$H$9:$H$208,Lists!$A$16)</f>
        <v>0</v>
      </c>
      <c r="BM69" s="418">
        <f t="shared" si="21"/>
        <v>0</v>
      </c>
      <c r="BN69" s="418"/>
      <c r="BO69" s="418">
        <f ca="1">SUMIFS(AA$9:AA$208,PlanningIDEnlaces,$C69,$H$9:$H$208,Lists!$A$16)</f>
        <v>0</v>
      </c>
      <c r="BP69" s="418">
        <f t="shared" si="22"/>
        <v>0</v>
      </c>
      <c r="BQ69" s="418"/>
      <c r="BR69" s="418">
        <f ca="1">SUMIFS(AD$9:AD$208,PlanningIDEnlaces,$C69,$H$9:$H$208,Lists!$A$16)</f>
        <v>0</v>
      </c>
      <c r="BS69" s="418">
        <f t="shared" si="23"/>
        <v>0</v>
      </c>
      <c r="BT69" s="418"/>
      <c r="BU69" s="418">
        <f ca="1">SUMIFS(AG$9:AG$208,PlanningIDEnlaces,$C69,$H$9:$H$208,Lists!$A$16)</f>
        <v>0</v>
      </c>
      <c r="BV69" s="418">
        <f t="shared" si="24"/>
        <v>0</v>
      </c>
      <c r="BW69" s="418"/>
      <c r="BX69" s="418">
        <f ca="1">SUMIFS(AJ$9:AJ$208,PlanningIDEnlaces,$C69,$H$9:$H$208,Lists!$A$16)</f>
        <v>0</v>
      </c>
      <c r="BY69" s="418">
        <f t="shared" si="25"/>
        <v>0</v>
      </c>
      <c r="BZ69" s="418"/>
      <c r="CA69" s="418">
        <f ca="1">SUMIFS(AM$9:AM$208,PlanningIDEnlaces,$C69,$H$9:$H$208,Lists!$A$16)</f>
        <v>0</v>
      </c>
      <c r="CB69" s="418">
        <f t="shared" si="26"/>
        <v>0</v>
      </c>
      <c r="CC69" s="418"/>
      <c r="CD69" s="418">
        <f ca="1">SUMIFS(AP$9:AP$208,PlanningIDEnlaces,$C69,$H$9:$H$208,Lists!$A$16)</f>
        <v>0</v>
      </c>
      <c r="CE69" s="418">
        <f t="shared" si="27"/>
        <v>0</v>
      </c>
      <c r="CG69" s="418" t="str">
        <f ca="1">IFERROR(INDEX(Lists!$F$5:$F$49,MATCH(Planning!C69,Lists!$G$5:$G$49,0),1),"")</f>
        <v/>
      </c>
      <c r="CI69" s="418" t="str">
        <f>IF(C69=0,""," ["&amp;INDEX(Lists!$H$5:$H$49,MATCH(C69,Lists!$G$5:$G$49,0),1)&amp;"]")</f>
        <v/>
      </c>
    </row>
    <row r="70" spans="1:87" ht="36.950000000000003" customHeight="1" x14ac:dyDescent="0.2">
      <c r="A70" s="416" t="s">
        <v>66</v>
      </c>
      <c r="B70" s="428"/>
      <c r="C70" s="429"/>
      <c r="D70" s="429"/>
      <c r="E70" s="428"/>
      <c r="F70" s="428"/>
      <c r="G70" s="430"/>
      <c r="H70" s="431"/>
      <c r="I70" s="432"/>
      <c r="J70" s="433"/>
      <c r="K70" s="419"/>
      <c r="L70" s="432"/>
      <c r="M70" s="434"/>
      <c r="N70" s="419"/>
      <c r="O70" s="435"/>
      <c r="P70" s="434"/>
      <c r="Q70" s="419"/>
      <c r="R70" s="435"/>
      <c r="S70" s="433"/>
      <c r="T70" s="419"/>
      <c r="U70" s="432"/>
      <c r="V70" s="433"/>
      <c r="W70" s="419"/>
      <c r="X70" s="432"/>
      <c r="Y70" s="433"/>
      <c r="Z70" s="656"/>
      <c r="AA70" s="432"/>
      <c r="AB70" s="433"/>
      <c r="AC70" s="419"/>
      <c r="AD70" s="432"/>
      <c r="AE70" s="433"/>
      <c r="AF70" s="419"/>
      <c r="AG70" s="432"/>
      <c r="AH70" s="433"/>
      <c r="AI70" s="419"/>
      <c r="AJ70" s="432"/>
      <c r="AK70" s="433"/>
      <c r="AL70" s="419"/>
      <c r="AM70" s="432"/>
      <c r="AN70" s="433"/>
      <c r="AO70" s="419"/>
      <c r="AP70" s="432"/>
      <c r="AQ70" s="433"/>
      <c r="AR70" s="420"/>
      <c r="AS70" s="613">
        <f t="shared" si="14"/>
        <v>0</v>
      </c>
      <c r="AT70" s="614">
        <f t="shared" si="15"/>
        <v>0</v>
      </c>
      <c r="AW70" s="418">
        <f ca="1">SUMIFS(I$9:I$208,PlanningIDEnlaces,$C70,$H$9:$H$208,Lists!$A$16)</f>
        <v>0</v>
      </c>
      <c r="AX70" s="418">
        <f t="shared" si="16"/>
        <v>0</v>
      </c>
      <c r="AY70" s="418"/>
      <c r="AZ70" s="418">
        <f ca="1">SUMIFS(L$9:L$208,PlanningIDEnlaces,$C70,$H$9:$H$208,Lists!$A$16)</f>
        <v>0</v>
      </c>
      <c r="BA70" s="418">
        <f t="shared" si="17"/>
        <v>0</v>
      </c>
      <c r="BB70" s="418"/>
      <c r="BC70" s="418">
        <f ca="1">SUMIFS(O$9:O$208,PlanningIDEnlaces,$C70,$H$9:$H$208,Lists!$A$16)</f>
        <v>0</v>
      </c>
      <c r="BD70" s="418">
        <f t="shared" si="18"/>
        <v>0</v>
      </c>
      <c r="BE70" s="418"/>
      <c r="BF70" s="418">
        <f ca="1">SUMIFS(R$9:R$208,PlanningIDEnlaces,$C70,$H$9:$H$208,Lists!$A$16)</f>
        <v>0</v>
      </c>
      <c r="BG70" s="418">
        <f t="shared" si="19"/>
        <v>0</v>
      </c>
      <c r="BH70" s="418"/>
      <c r="BI70" s="418">
        <f ca="1">SUMIFS(U$9:U$208,PlanningIDEnlaces,$C70,$H$9:$H$208,Lists!$A$16)</f>
        <v>0</v>
      </c>
      <c r="BJ70" s="418">
        <f t="shared" si="20"/>
        <v>0</v>
      </c>
      <c r="BK70" s="418"/>
      <c r="BL70" s="418">
        <f ca="1">SUMIFS(X$9:X$208,PlanningIDEnlaces,$C70,$H$9:$H$208,Lists!$A$16)</f>
        <v>0</v>
      </c>
      <c r="BM70" s="418">
        <f t="shared" si="21"/>
        <v>0</v>
      </c>
      <c r="BN70" s="418"/>
      <c r="BO70" s="418">
        <f ca="1">SUMIFS(AA$9:AA$208,PlanningIDEnlaces,$C70,$H$9:$H$208,Lists!$A$16)</f>
        <v>0</v>
      </c>
      <c r="BP70" s="418">
        <f t="shared" si="22"/>
        <v>0</v>
      </c>
      <c r="BQ70" s="418"/>
      <c r="BR70" s="418">
        <f ca="1">SUMIFS(AD$9:AD$208,PlanningIDEnlaces,$C70,$H$9:$H$208,Lists!$A$16)</f>
        <v>0</v>
      </c>
      <c r="BS70" s="418">
        <f t="shared" si="23"/>
        <v>0</v>
      </c>
      <c r="BT70" s="418"/>
      <c r="BU70" s="418">
        <f ca="1">SUMIFS(AG$9:AG$208,PlanningIDEnlaces,$C70,$H$9:$H$208,Lists!$A$16)</f>
        <v>0</v>
      </c>
      <c r="BV70" s="418">
        <f t="shared" si="24"/>
        <v>0</v>
      </c>
      <c r="BW70" s="418"/>
      <c r="BX70" s="418">
        <f ca="1">SUMIFS(AJ$9:AJ$208,PlanningIDEnlaces,$C70,$H$9:$H$208,Lists!$A$16)</f>
        <v>0</v>
      </c>
      <c r="BY70" s="418">
        <f t="shared" si="25"/>
        <v>0</v>
      </c>
      <c r="BZ70" s="418"/>
      <c r="CA70" s="418">
        <f ca="1">SUMIFS(AM$9:AM$208,PlanningIDEnlaces,$C70,$H$9:$H$208,Lists!$A$16)</f>
        <v>0</v>
      </c>
      <c r="CB70" s="418">
        <f t="shared" si="26"/>
        <v>0</v>
      </c>
      <c r="CC70" s="418"/>
      <c r="CD70" s="418">
        <f ca="1">SUMIFS(AP$9:AP$208,PlanningIDEnlaces,$C70,$H$9:$H$208,Lists!$A$16)</f>
        <v>0</v>
      </c>
      <c r="CE70" s="418">
        <f t="shared" si="27"/>
        <v>0</v>
      </c>
      <c r="CG70" s="418" t="str">
        <f ca="1">IFERROR(INDEX(Lists!$F$5:$F$49,MATCH(Planning!C70,Lists!$G$5:$G$49,0),1),"")</f>
        <v/>
      </c>
      <c r="CI70" s="418" t="str">
        <f>IF(C70=0,""," ["&amp;INDEX(Lists!$H$5:$H$49,MATCH(C70,Lists!$G$5:$G$49,0),1)&amp;"]")</f>
        <v/>
      </c>
    </row>
    <row r="71" spans="1:87" ht="36.950000000000003" customHeight="1" x14ac:dyDescent="0.2">
      <c r="A71" s="416" t="s">
        <v>67</v>
      </c>
      <c r="B71" s="428"/>
      <c r="C71" s="429"/>
      <c r="D71" s="429"/>
      <c r="E71" s="428"/>
      <c r="F71" s="428"/>
      <c r="G71" s="430"/>
      <c r="H71" s="431"/>
      <c r="I71" s="432"/>
      <c r="J71" s="433"/>
      <c r="K71" s="419"/>
      <c r="L71" s="432"/>
      <c r="M71" s="434"/>
      <c r="N71" s="419"/>
      <c r="O71" s="435"/>
      <c r="P71" s="434"/>
      <c r="Q71" s="419"/>
      <c r="R71" s="435"/>
      <c r="S71" s="433"/>
      <c r="T71" s="419"/>
      <c r="U71" s="432"/>
      <c r="V71" s="433"/>
      <c r="W71" s="419"/>
      <c r="X71" s="432"/>
      <c r="Y71" s="433"/>
      <c r="Z71" s="656"/>
      <c r="AA71" s="432"/>
      <c r="AB71" s="433"/>
      <c r="AC71" s="419"/>
      <c r="AD71" s="432"/>
      <c r="AE71" s="433"/>
      <c r="AF71" s="419"/>
      <c r="AG71" s="432"/>
      <c r="AH71" s="433"/>
      <c r="AI71" s="419"/>
      <c r="AJ71" s="432"/>
      <c r="AK71" s="433"/>
      <c r="AL71" s="419"/>
      <c r="AM71" s="432"/>
      <c r="AN71" s="433"/>
      <c r="AO71" s="419"/>
      <c r="AP71" s="432"/>
      <c r="AQ71" s="433"/>
      <c r="AR71" s="420"/>
      <c r="AS71" s="613">
        <f t="shared" si="14"/>
        <v>0</v>
      </c>
      <c r="AT71" s="614">
        <f t="shared" si="15"/>
        <v>0</v>
      </c>
      <c r="AW71" s="418">
        <f ca="1">SUMIFS(I$9:I$208,PlanningIDEnlaces,$C71,$H$9:$H$208,Lists!$A$16)</f>
        <v>0</v>
      </c>
      <c r="AX71" s="418">
        <f t="shared" si="16"/>
        <v>0</v>
      </c>
      <c r="AY71" s="418"/>
      <c r="AZ71" s="418">
        <f ca="1">SUMIFS(L$9:L$208,PlanningIDEnlaces,$C71,$H$9:$H$208,Lists!$A$16)</f>
        <v>0</v>
      </c>
      <c r="BA71" s="418">
        <f t="shared" si="17"/>
        <v>0</v>
      </c>
      <c r="BB71" s="418"/>
      <c r="BC71" s="418">
        <f ca="1">SUMIFS(O$9:O$208,PlanningIDEnlaces,$C71,$H$9:$H$208,Lists!$A$16)</f>
        <v>0</v>
      </c>
      <c r="BD71" s="418">
        <f t="shared" si="18"/>
        <v>0</v>
      </c>
      <c r="BE71" s="418"/>
      <c r="BF71" s="418">
        <f ca="1">SUMIFS(R$9:R$208,PlanningIDEnlaces,$C71,$H$9:$H$208,Lists!$A$16)</f>
        <v>0</v>
      </c>
      <c r="BG71" s="418">
        <f t="shared" si="19"/>
        <v>0</v>
      </c>
      <c r="BH71" s="418"/>
      <c r="BI71" s="418">
        <f ca="1">SUMIFS(U$9:U$208,PlanningIDEnlaces,$C71,$H$9:$H$208,Lists!$A$16)</f>
        <v>0</v>
      </c>
      <c r="BJ71" s="418">
        <f t="shared" si="20"/>
        <v>0</v>
      </c>
      <c r="BK71" s="418"/>
      <c r="BL71" s="418">
        <f ca="1">SUMIFS(X$9:X$208,PlanningIDEnlaces,$C71,$H$9:$H$208,Lists!$A$16)</f>
        <v>0</v>
      </c>
      <c r="BM71" s="418">
        <f t="shared" si="21"/>
        <v>0</v>
      </c>
      <c r="BN71" s="418"/>
      <c r="BO71" s="418">
        <f ca="1">SUMIFS(AA$9:AA$208,PlanningIDEnlaces,$C71,$H$9:$H$208,Lists!$A$16)</f>
        <v>0</v>
      </c>
      <c r="BP71" s="418">
        <f t="shared" si="22"/>
        <v>0</v>
      </c>
      <c r="BQ71" s="418"/>
      <c r="BR71" s="418">
        <f ca="1">SUMIFS(AD$9:AD$208,PlanningIDEnlaces,$C71,$H$9:$H$208,Lists!$A$16)</f>
        <v>0</v>
      </c>
      <c r="BS71" s="418">
        <f t="shared" si="23"/>
        <v>0</v>
      </c>
      <c r="BT71" s="418"/>
      <c r="BU71" s="418">
        <f ca="1">SUMIFS(AG$9:AG$208,PlanningIDEnlaces,$C71,$H$9:$H$208,Lists!$A$16)</f>
        <v>0</v>
      </c>
      <c r="BV71" s="418">
        <f t="shared" si="24"/>
        <v>0</v>
      </c>
      <c r="BW71" s="418"/>
      <c r="BX71" s="418">
        <f ca="1">SUMIFS(AJ$9:AJ$208,PlanningIDEnlaces,$C71,$H$9:$H$208,Lists!$A$16)</f>
        <v>0</v>
      </c>
      <c r="BY71" s="418">
        <f t="shared" si="25"/>
        <v>0</v>
      </c>
      <c r="BZ71" s="418"/>
      <c r="CA71" s="418">
        <f ca="1">SUMIFS(AM$9:AM$208,PlanningIDEnlaces,$C71,$H$9:$H$208,Lists!$A$16)</f>
        <v>0</v>
      </c>
      <c r="CB71" s="418">
        <f t="shared" si="26"/>
        <v>0</v>
      </c>
      <c r="CC71" s="418"/>
      <c r="CD71" s="418">
        <f ca="1">SUMIFS(AP$9:AP$208,PlanningIDEnlaces,$C71,$H$9:$H$208,Lists!$A$16)</f>
        <v>0</v>
      </c>
      <c r="CE71" s="418">
        <f t="shared" si="27"/>
        <v>0</v>
      </c>
      <c r="CG71" s="418" t="str">
        <f ca="1">IFERROR(INDEX(Lists!$F$5:$F$49,MATCH(Planning!C71,Lists!$G$5:$G$49,0),1),"")</f>
        <v/>
      </c>
      <c r="CI71" s="418" t="str">
        <f>IF(C71=0,""," ["&amp;INDEX(Lists!$H$5:$H$49,MATCH(C71,Lists!$G$5:$G$49,0),1)&amp;"]")</f>
        <v/>
      </c>
    </row>
    <row r="72" spans="1:87" ht="36.950000000000003" customHeight="1" x14ac:dyDescent="0.2">
      <c r="A72" s="416" t="s">
        <v>68</v>
      </c>
      <c r="B72" s="428"/>
      <c r="C72" s="429"/>
      <c r="D72" s="429"/>
      <c r="E72" s="428"/>
      <c r="F72" s="428"/>
      <c r="G72" s="430"/>
      <c r="H72" s="431"/>
      <c r="I72" s="432"/>
      <c r="J72" s="433"/>
      <c r="K72" s="419"/>
      <c r="L72" s="432"/>
      <c r="M72" s="434"/>
      <c r="N72" s="419"/>
      <c r="O72" s="435"/>
      <c r="P72" s="434"/>
      <c r="Q72" s="419"/>
      <c r="R72" s="435"/>
      <c r="S72" s="433"/>
      <c r="T72" s="419"/>
      <c r="U72" s="432"/>
      <c r="V72" s="433"/>
      <c r="W72" s="419"/>
      <c r="X72" s="432"/>
      <c r="Y72" s="433"/>
      <c r="Z72" s="656"/>
      <c r="AA72" s="432"/>
      <c r="AB72" s="433"/>
      <c r="AC72" s="419"/>
      <c r="AD72" s="432"/>
      <c r="AE72" s="433"/>
      <c r="AF72" s="419"/>
      <c r="AG72" s="432"/>
      <c r="AH72" s="433"/>
      <c r="AI72" s="419"/>
      <c r="AJ72" s="432"/>
      <c r="AK72" s="433"/>
      <c r="AL72" s="419"/>
      <c r="AM72" s="432"/>
      <c r="AN72" s="433"/>
      <c r="AO72" s="419"/>
      <c r="AP72" s="432"/>
      <c r="AQ72" s="433"/>
      <c r="AR72" s="420"/>
      <c r="AS72" s="613">
        <f t="shared" si="14"/>
        <v>0</v>
      </c>
      <c r="AT72" s="614">
        <f t="shared" si="15"/>
        <v>0</v>
      </c>
      <c r="AW72" s="418">
        <f ca="1">SUMIFS(I$9:I$208,PlanningIDEnlaces,$C72,$H$9:$H$208,Lists!$A$16)</f>
        <v>0</v>
      </c>
      <c r="AX72" s="418">
        <f t="shared" si="16"/>
        <v>0</v>
      </c>
      <c r="AY72" s="418"/>
      <c r="AZ72" s="418">
        <f ca="1">SUMIFS(L$9:L$208,PlanningIDEnlaces,$C72,$H$9:$H$208,Lists!$A$16)</f>
        <v>0</v>
      </c>
      <c r="BA72" s="418">
        <f t="shared" si="17"/>
        <v>0</v>
      </c>
      <c r="BB72" s="418"/>
      <c r="BC72" s="418">
        <f ca="1">SUMIFS(O$9:O$208,PlanningIDEnlaces,$C72,$H$9:$H$208,Lists!$A$16)</f>
        <v>0</v>
      </c>
      <c r="BD72" s="418">
        <f t="shared" si="18"/>
        <v>0</v>
      </c>
      <c r="BE72" s="418"/>
      <c r="BF72" s="418">
        <f ca="1">SUMIFS(R$9:R$208,PlanningIDEnlaces,$C72,$H$9:$H$208,Lists!$A$16)</f>
        <v>0</v>
      </c>
      <c r="BG72" s="418">
        <f t="shared" si="19"/>
        <v>0</v>
      </c>
      <c r="BH72" s="418"/>
      <c r="BI72" s="418">
        <f ca="1">SUMIFS(U$9:U$208,PlanningIDEnlaces,$C72,$H$9:$H$208,Lists!$A$16)</f>
        <v>0</v>
      </c>
      <c r="BJ72" s="418">
        <f t="shared" si="20"/>
        <v>0</v>
      </c>
      <c r="BK72" s="418"/>
      <c r="BL72" s="418">
        <f ca="1">SUMIFS(X$9:X$208,PlanningIDEnlaces,$C72,$H$9:$H$208,Lists!$A$16)</f>
        <v>0</v>
      </c>
      <c r="BM72" s="418">
        <f t="shared" si="21"/>
        <v>0</v>
      </c>
      <c r="BN72" s="418"/>
      <c r="BO72" s="418">
        <f ca="1">SUMIFS(AA$9:AA$208,PlanningIDEnlaces,$C72,$H$9:$H$208,Lists!$A$16)</f>
        <v>0</v>
      </c>
      <c r="BP72" s="418">
        <f t="shared" si="22"/>
        <v>0</v>
      </c>
      <c r="BQ72" s="418"/>
      <c r="BR72" s="418">
        <f ca="1">SUMIFS(AD$9:AD$208,PlanningIDEnlaces,$C72,$H$9:$H$208,Lists!$A$16)</f>
        <v>0</v>
      </c>
      <c r="BS72" s="418">
        <f t="shared" si="23"/>
        <v>0</v>
      </c>
      <c r="BT72" s="418"/>
      <c r="BU72" s="418">
        <f ca="1">SUMIFS(AG$9:AG$208,PlanningIDEnlaces,$C72,$H$9:$H$208,Lists!$A$16)</f>
        <v>0</v>
      </c>
      <c r="BV72" s="418">
        <f t="shared" si="24"/>
        <v>0</v>
      </c>
      <c r="BW72" s="418"/>
      <c r="BX72" s="418">
        <f ca="1">SUMIFS(AJ$9:AJ$208,PlanningIDEnlaces,$C72,$H$9:$H$208,Lists!$A$16)</f>
        <v>0</v>
      </c>
      <c r="BY72" s="418">
        <f t="shared" si="25"/>
        <v>0</v>
      </c>
      <c r="BZ72" s="418"/>
      <c r="CA72" s="418">
        <f ca="1">SUMIFS(AM$9:AM$208,PlanningIDEnlaces,$C72,$H$9:$H$208,Lists!$A$16)</f>
        <v>0</v>
      </c>
      <c r="CB72" s="418">
        <f t="shared" si="26"/>
        <v>0</v>
      </c>
      <c r="CC72" s="418"/>
      <c r="CD72" s="418">
        <f ca="1">SUMIFS(AP$9:AP$208,PlanningIDEnlaces,$C72,$H$9:$H$208,Lists!$A$16)</f>
        <v>0</v>
      </c>
      <c r="CE72" s="418">
        <f t="shared" si="27"/>
        <v>0</v>
      </c>
      <c r="CG72" s="418" t="str">
        <f ca="1">IFERROR(INDEX(Lists!$F$5:$F$49,MATCH(Planning!C72,Lists!$G$5:$G$49,0),1),"")</f>
        <v/>
      </c>
      <c r="CI72" s="418" t="str">
        <f>IF(C72=0,""," ["&amp;INDEX(Lists!$H$5:$H$49,MATCH(C72,Lists!$G$5:$G$49,0),1)&amp;"]")</f>
        <v/>
      </c>
    </row>
    <row r="73" spans="1:87" ht="36.950000000000003" customHeight="1" x14ac:dyDescent="0.2">
      <c r="A73" s="416" t="s">
        <v>69</v>
      </c>
      <c r="B73" s="428"/>
      <c r="C73" s="429"/>
      <c r="D73" s="429"/>
      <c r="E73" s="428"/>
      <c r="F73" s="428"/>
      <c r="G73" s="430"/>
      <c r="H73" s="431"/>
      <c r="I73" s="432"/>
      <c r="J73" s="433"/>
      <c r="K73" s="419"/>
      <c r="L73" s="432"/>
      <c r="M73" s="434"/>
      <c r="N73" s="419"/>
      <c r="O73" s="435"/>
      <c r="P73" s="434"/>
      <c r="Q73" s="419"/>
      <c r="R73" s="435"/>
      <c r="S73" s="433"/>
      <c r="T73" s="419"/>
      <c r="U73" s="432"/>
      <c r="V73" s="433"/>
      <c r="W73" s="419"/>
      <c r="X73" s="432"/>
      <c r="Y73" s="433"/>
      <c r="Z73" s="656"/>
      <c r="AA73" s="432"/>
      <c r="AB73" s="433"/>
      <c r="AC73" s="419"/>
      <c r="AD73" s="432"/>
      <c r="AE73" s="433"/>
      <c r="AF73" s="419"/>
      <c r="AG73" s="432"/>
      <c r="AH73" s="433"/>
      <c r="AI73" s="419"/>
      <c r="AJ73" s="432"/>
      <c r="AK73" s="433"/>
      <c r="AL73" s="419"/>
      <c r="AM73" s="432"/>
      <c r="AN73" s="433"/>
      <c r="AO73" s="419"/>
      <c r="AP73" s="432"/>
      <c r="AQ73" s="433"/>
      <c r="AR73" s="420"/>
      <c r="AS73" s="613">
        <f t="shared" ref="AS73:AS104" si="28">I73+L73+O73+R73+U73+X73+AA73+AD73+AG73+AJ73+AM73+AP73</f>
        <v>0</v>
      </c>
      <c r="AT73" s="614">
        <f t="shared" ref="AT73:AT104" si="29">J73+M73+P73+S73+V73+Y73+AB73+AE73+AH73+AK73+AN73+AQ73</f>
        <v>0</v>
      </c>
      <c r="AW73" s="418">
        <f ca="1">SUMIFS(I$9:I$208,PlanningIDEnlaces,$C73,$H$9:$H$208,Lists!$A$16)</f>
        <v>0</v>
      </c>
      <c r="AX73" s="418">
        <f t="shared" ref="AX73:AX104" si="30">SUMIFS(J$9:J$208,PlanningIDEnlaces,$C73,$H$9:$H$208,"&lt;&gt;")</f>
        <v>0</v>
      </c>
      <c r="AY73" s="418"/>
      <c r="AZ73" s="418">
        <f ca="1">SUMIFS(L$9:L$208,PlanningIDEnlaces,$C73,$H$9:$H$208,Lists!$A$16)</f>
        <v>0</v>
      </c>
      <c r="BA73" s="418">
        <f t="shared" ref="BA73:BA104" si="31">SUMIFS(M$9:M$208,PlanningIDEnlaces,$C73,$H$9:$H$208,"&lt;&gt;")</f>
        <v>0</v>
      </c>
      <c r="BB73" s="418"/>
      <c r="BC73" s="418">
        <f ca="1">SUMIFS(O$9:O$208,PlanningIDEnlaces,$C73,$H$9:$H$208,Lists!$A$16)</f>
        <v>0</v>
      </c>
      <c r="BD73" s="418">
        <f t="shared" ref="BD73:BD104" si="32">SUMIFS(P$9:P$208,PlanningIDEnlaces,$C73,$H$9:$H$208,"&lt;&gt;")</f>
        <v>0</v>
      </c>
      <c r="BE73" s="418"/>
      <c r="BF73" s="418">
        <f ca="1">SUMIFS(R$9:R$208,PlanningIDEnlaces,$C73,$H$9:$H$208,Lists!$A$16)</f>
        <v>0</v>
      </c>
      <c r="BG73" s="418">
        <f t="shared" ref="BG73:BG104" si="33">SUMIFS(S$9:S$208,PlanningIDEnlaces,$C73,$H$9:$H$208,"&lt;&gt;")</f>
        <v>0</v>
      </c>
      <c r="BH73" s="418"/>
      <c r="BI73" s="418">
        <f ca="1">SUMIFS(U$9:U$208,PlanningIDEnlaces,$C73,$H$9:$H$208,Lists!$A$16)</f>
        <v>0</v>
      </c>
      <c r="BJ73" s="418">
        <f t="shared" ref="BJ73:BJ104" si="34">SUMIFS(V$9:V$208,PlanningIDEnlaces,$C73,$H$9:$H$208,"&lt;&gt;")</f>
        <v>0</v>
      </c>
      <c r="BK73" s="418"/>
      <c r="BL73" s="418">
        <f ca="1">SUMIFS(X$9:X$208,PlanningIDEnlaces,$C73,$H$9:$H$208,Lists!$A$16)</f>
        <v>0</v>
      </c>
      <c r="BM73" s="418">
        <f t="shared" ref="BM73:BM104" si="35">SUMIFS(Y$9:Y$208,PlanningIDEnlaces,$C73,$H$9:$H$208,"&lt;&gt;")</f>
        <v>0</v>
      </c>
      <c r="BN73" s="418"/>
      <c r="BO73" s="418">
        <f ca="1">SUMIFS(AA$9:AA$208,PlanningIDEnlaces,$C73,$H$9:$H$208,Lists!$A$16)</f>
        <v>0</v>
      </c>
      <c r="BP73" s="418">
        <f t="shared" ref="BP73:BP104" si="36">SUMIFS(AB$9:AB$208,PlanningIDEnlaces,$C73,$H$9:$H$208,"&lt;&gt;")</f>
        <v>0</v>
      </c>
      <c r="BQ73" s="418"/>
      <c r="BR73" s="418">
        <f ca="1">SUMIFS(AD$9:AD$208,PlanningIDEnlaces,$C73,$H$9:$H$208,Lists!$A$16)</f>
        <v>0</v>
      </c>
      <c r="BS73" s="418">
        <f t="shared" ref="BS73:BS104" si="37">SUMIFS(AE$9:AE$208,PlanningIDEnlaces,$C73,$H$9:$H$208,"&lt;&gt;")</f>
        <v>0</v>
      </c>
      <c r="BT73" s="418"/>
      <c r="BU73" s="418">
        <f ca="1">SUMIFS(AG$9:AG$208,PlanningIDEnlaces,$C73,$H$9:$H$208,Lists!$A$16)</f>
        <v>0</v>
      </c>
      <c r="BV73" s="418">
        <f t="shared" ref="BV73:BV104" si="38">SUMIFS(AH$9:AH$208,PlanningIDEnlaces,$C73,$H$9:$H$208,"&lt;&gt;")</f>
        <v>0</v>
      </c>
      <c r="BW73" s="418"/>
      <c r="BX73" s="418">
        <f ca="1">SUMIFS(AJ$9:AJ$208,PlanningIDEnlaces,$C73,$H$9:$H$208,Lists!$A$16)</f>
        <v>0</v>
      </c>
      <c r="BY73" s="418">
        <f t="shared" ref="BY73:BY104" si="39">SUMIFS(AK$9:AK$208,PlanningIDEnlaces,$C73,$H$9:$H$208,"&lt;&gt;")</f>
        <v>0</v>
      </c>
      <c r="BZ73" s="418"/>
      <c r="CA73" s="418">
        <f ca="1">SUMIFS(AM$9:AM$208,PlanningIDEnlaces,$C73,$H$9:$H$208,Lists!$A$16)</f>
        <v>0</v>
      </c>
      <c r="CB73" s="418">
        <f t="shared" ref="CB73:CB104" si="40">SUMIFS(AN$9:AN$208,PlanningIDEnlaces,$C73,$H$9:$H$208,"&lt;&gt;")</f>
        <v>0</v>
      </c>
      <c r="CC73" s="418"/>
      <c r="CD73" s="418">
        <f ca="1">SUMIFS(AP$9:AP$208,PlanningIDEnlaces,$C73,$H$9:$H$208,Lists!$A$16)</f>
        <v>0</v>
      </c>
      <c r="CE73" s="418">
        <f t="shared" ref="CE73:CE104" si="41">SUMIFS(AQ$9:AQ$208,PlanningIDEnlaces,$C73,$H$9:$H$208,"&lt;&gt;")</f>
        <v>0</v>
      </c>
      <c r="CG73" s="418" t="str">
        <f ca="1">IFERROR(INDEX(Lists!$F$5:$F$49,MATCH(Planning!C73,Lists!$G$5:$G$49,0),1),"")</f>
        <v/>
      </c>
      <c r="CI73" s="418" t="str">
        <f>IF(C73=0,""," ["&amp;INDEX(Lists!$H$5:$H$49,MATCH(C73,Lists!$G$5:$G$49,0),1)&amp;"]")</f>
        <v/>
      </c>
    </row>
    <row r="74" spans="1:87" ht="36.950000000000003" customHeight="1" x14ac:dyDescent="0.2">
      <c r="A74" s="416" t="s">
        <v>70</v>
      </c>
      <c r="B74" s="428"/>
      <c r="C74" s="429"/>
      <c r="D74" s="429"/>
      <c r="E74" s="428"/>
      <c r="F74" s="428"/>
      <c r="G74" s="430"/>
      <c r="H74" s="431"/>
      <c r="I74" s="432"/>
      <c r="J74" s="433"/>
      <c r="K74" s="419"/>
      <c r="L74" s="432"/>
      <c r="M74" s="434"/>
      <c r="N74" s="419"/>
      <c r="O74" s="435"/>
      <c r="P74" s="434"/>
      <c r="Q74" s="419"/>
      <c r="R74" s="435"/>
      <c r="S74" s="433"/>
      <c r="T74" s="419"/>
      <c r="U74" s="432"/>
      <c r="V74" s="433"/>
      <c r="W74" s="419"/>
      <c r="X74" s="432"/>
      <c r="Y74" s="433"/>
      <c r="Z74" s="656"/>
      <c r="AA74" s="432"/>
      <c r="AB74" s="433"/>
      <c r="AC74" s="419"/>
      <c r="AD74" s="432"/>
      <c r="AE74" s="433"/>
      <c r="AF74" s="419"/>
      <c r="AG74" s="432"/>
      <c r="AH74" s="433"/>
      <c r="AI74" s="419"/>
      <c r="AJ74" s="432"/>
      <c r="AK74" s="433"/>
      <c r="AL74" s="419"/>
      <c r="AM74" s="432"/>
      <c r="AN74" s="433"/>
      <c r="AO74" s="419"/>
      <c r="AP74" s="432"/>
      <c r="AQ74" s="433"/>
      <c r="AR74" s="420"/>
      <c r="AS74" s="613">
        <f t="shared" si="28"/>
        <v>0</v>
      </c>
      <c r="AT74" s="614">
        <f t="shared" si="29"/>
        <v>0</v>
      </c>
      <c r="AW74" s="418">
        <f ca="1">SUMIFS(I$9:I$208,PlanningIDEnlaces,$C74,$H$9:$H$208,Lists!$A$16)</f>
        <v>0</v>
      </c>
      <c r="AX74" s="418">
        <f t="shared" si="30"/>
        <v>0</v>
      </c>
      <c r="AY74" s="418"/>
      <c r="AZ74" s="418">
        <f ca="1">SUMIFS(L$9:L$208,PlanningIDEnlaces,$C74,$H$9:$H$208,Lists!$A$16)</f>
        <v>0</v>
      </c>
      <c r="BA74" s="418">
        <f t="shared" si="31"/>
        <v>0</v>
      </c>
      <c r="BB74" s="418"/>
      <c r="BC74" s="418">
        <f ca="1">SUMIFS(O$9:O$208,PlanningIDEnlaces,$C74,$H$9:$H$208,Lists!$A$16)</f>
        <v>0</v>
      </c>
      <c r="BD74" s="418">
        <f t="shared" si="32"/>
        <v>0</v>
      </c>
      <c r="BE74" s="418"/>
      <c r="BF74" s="418">
        <f ca="1">SUMIFS(R$9:R$208,PlanningIDEnlaces,$C74,$H$9:$H$208,Lists!$A$16)</f>
        <v>0</v>
      </c>
      <c r="BG74" s="418">
        <f t="shared" si="33"/>
        <v>0</v>
      </c>
      <c r="BH74" s="418"/>
      <c r="BI74" s="418">
        <f ca="1">SUMIFS(U$9:U$208,PlanningIDEnlaces,$C74,$H$9:$H$208,Lists!$A$16)</f>
        <v>0</v>
      </c>
      <c r="BJ74" s="418">
        <f t="shared" si="34"/>
        <v>0</v>
      </c>
      <c r="BK74" s="418"/>
      <c r="BL74" s="418">
        <f ca="1">SUMIFS(X$9:X$208,PlanningIDEnlaces,$C74,$H$9:$H$208,Lists!$A$16)</f>
        <v>0</v>
      </c>
      <c r="BM74" s="418">
        <f t="shared" si="35"/>
        <v>0</v>
      </c>
      <c r="BN74" s="418"/>
      <c r="BO74" s="418">
        <f ca="1">SUMIFS(AA$9:AA$208,PlanningIDEnlaces,$C74,$H$9:$H$208,Lists!$A$16)</f>
        <v>0</v>
      </c>
      <c r="BP74" s="418">
        <f t="shared" si="36"/>
        <v>0</v>
      </c>
      <c r="BQ74" s="418"/>
      <c r="BR74" s="418">
        <f ca="1">SUMIFS(AD$9:AD$208,PlanningIDEnlaces,$C74,$H$9:$H$208,Lists!$A$16)</f>
        <v>0</v>
      </c>
      <c r="BS74" s="418">
        <f t="shared" si="37"/>
        <v>0</v>
      </c>
      <c r="BT74" s="418"/>
      <c r="BU74" s="418">
        <f ca="1">SUMIFS(AG$9:AG$208,PlanningIDEnlaces,$C74,$H$9:$H$208,Lists!$A$16)</f>
        <v>0</v>
      </c>
      <c r="BV74" s="418">
        <f t="shared" si="38"/>
        <v>0</v>
      </c>
      <c r="BW74" s="418"/>
      <c r="BX74" s="418">
        <f ca="1">SUMIFS(AJ$9:AJ$208,PlanningIDEnlaces,$C74,$H$9:$H$208,Lists!$A$16)</f>
        <v>0</v>
      </c>
      <c r="BY74" s="418">
        <f t="shared" si="39"/>
        <v>0</v>
      </c>
      <c r="BZ74" s="418"/>
      <c r="CA74" s="418">
        <f ca="1">SUMIFS(AM$9:AM$208,PlanningIDEnlaces,$C74,$H$9:$H$208,Lists!$A$16)</f>
        <v>0</v>
      </c>
      <c r="CB74" s="418">
        <f t="shared" si="40"/>
        <v>0</v>
      </c>
      <c r="CC74" s="418"/>
      <c r="CD74" s="418">
        <f ca="1">SUMIFS(AP$9:AP$208,PlanningIDEnlaces,$C74,$H$9:$H$208,Lists!$A$16)</f>
        <v>0</v>
      </c>
      <c r="CE74" s="418">
        <f t="shared" si="41"/>
        <v>0</v>
      </c>
      <c r="CG74" s="418" t="str">
        <f ca="1">IFERROR(INDEX(Lists!$F$5:$F$49,MATCH(Planning!C74,Lists!$G$5:$G$49,0),1),"")</f>
        <v/>
      </c>
      <c r="CI74" s="418" t="str">
        <f>IF(C74=0,""," ["&amp;INDEX(Lists!$H$5:$H$49,MATCH(C74,Lists!$G$5:$G$49,0),1)&amp;"]")</f>
        <v/>
      </c>
    </row>
    <row r="75" spans="1:87" ht="36.950000000000003" customHeight="1" x14ac:dyDescent="0.2">
      <c r="A75" s="416" t="s">
        <v>71</v>
      </c>
      <c r="B75" s="428"/>
      <c r="C75" s="429"/>
      <c r="D75" s="429"/>
      <c r="E75" s="428"/>
      <c r="F75" s="428"/>
      <c r="G75" s="430"/>
      <c r="H75" s="431"/>
      <c r="I75" s="432"/>
      <c r="J75" s="433"/>
      <c r="K75" s="419"/>
      <c r="L75" s="432"/>
      <c r="M75" s="434"/>
      <c r="N75" s="419"/>
      <c r="O75" s="435"/>
      <c r="P75" s="434"/>
      <c r="Q75" s="419"/>
      <c r="R75" s="435"/>
      <c r="S75" s="433"/>
      <c r="T75" s="419"/>
      <c r="U75" s="432"/>
      <c r="V75" s="433"/>
      <c r="W75" s="419"/>
      <c r="X75" s="432"/>
      <c r="Y75" s="433"/>
      <c r="Z75" s="656"/>
      <c r="AA75" s="432"/>
      <c r="AB75" s="433"/>
      <c r="AC75" s="419"/>
      <c r="AD75" s="432"/>
      <c r="AE75" s="433"/>
      <c r="AF75" s="419"/>
      <c r="AG75" s="432"/>
      <c r="AH75" s="433"/>
      <c r="AI75" s="419"/>
      <c r="AJ75" s="432"/>
      <c r="AK75" s="433"/>
      <c r="AL75" s="419"/>
      <c r="AM75" s="432"/>
      <c r="AN75" s="433"/>
      <c r="AO75" s="419"/>
      <c r="AP75" s="432"/>
      <c r="AQ75" s="433"/>
      <c r="AR75" s="420"/>
      <c r="AS75" s="613">
        <f t="shared" si="28"/>
        <v>0</v>
      </c>
      <c r="AT75" s="614">
        <f t="shared" si="29"/>
        <v>0</v>
      </c>
      <c r="AW75" s="418">
        <f ca="1">SUMIFS(I$9:I$208,PlanningIDEnlaces,$C75,$H$9:$H$208,Lists!$A$16)</f>
        <v>0</v>
      </c>
      <c r="AX75" s="418">
        <f t="shared" si="30"/>
        <v>0</v>
      </c>
      <c r="AY75" s="418"/>
      <c r="AZ75" s="418">
        <f ca="1">SUMIFS(L$9:L$208,PlanningIDEnlaces,$C75,$H$9:$H$208,Lists!$A$16)</f>
        <v>0</v>
      </c>
      <c r="BA75" s="418">
        <f t="shared" si="31"/>
        <v>0</v>
      </c>
      <c r="BB75" s="418"/>
      <c r="BC75" s="418">
        <f ca="1">SUMIFS(O$9:O$208,PlanningIDEnlaces,$C75,$H$9:$H$208,Lists!$A$16)</f>
        <v>0</v>
      </c>
      <c r="BD75" s="418">
        <f t="shared" si="32"/>
        <v>0</v>
      </c>
      <c r="BE75" s="418"/>
      <c r="BF75" s="418">
        <f ca="1">SUMIFS(R$9:R$208,PlanningIDEnlaces,$C75,$H$9:$H$208,Lists!$A$16)</f>
        <v>0</v>
      </c>
      <c r="BG75" s="418">
        <f t="shared" si="33"/>
        <v>0</v>
      </c>
      <c r="BH75" s="418"/>
      <c r="BI75" s="418">
        <f ca="1">SUMIFS(U$9:U$208,PlanningIDEnlaces,$C75,$H$9:$H$208,Lists!$A$16)</f>
        <v>0</v>
      </c>
      <c r="BJ75" s="418">
        <f t="shared" si="34"/>
        <v>0</v>
      </c>
      <c r="BK75" s="418"/>
      <c r="BL75" s="418">
        <f ca="1">SUMIFS(X$9:X$208,PlanningIDEnlaces,$C75,$H$9:$H$208,Lists!$A$16)</f>
        <v>0</v>
      </c>
      <c r="BM75" s="418">
        <f t="shared" si="35"/>
        <v>0</v>
      </c>
      <c r="BN75" s="418"/>
      <c r="BO75" s="418">
        <f ca="1">SUMIFS(AA$9:AA$208,PlanningIDEnlaces,$C75,$H$9:$H$208,Lists!$A$16)</f>
        <v>0</v>
      </c>
      <c r="BP75" s="418">
        <f t="shared" si="36"/>
        <v>0</v>
      </c>
      <c r="BQ75" s="418"/>
      <c r="BR75" s="418">
        <f ca="1">SUMIFS(AD$9:AD$208,PlanningIDEnlaces,$C75,$H$9:$H$208,Lists!$A$16)</f>
        <v>0</v>
      </c>
      <c r="BS75" s="418">
        <f t="shared" si="37"/>
        <v>0</v>
      </c>
      <c r="BT75" s="418"/>
      <c r="BU75" s="418">
        <f ca="1">SUMIFS(AG$9:AG$208,PlanningIDEnlaces,$C75,$H$9:$H$208,Lists!$A$16)</f>
        <v>0</v>
      </c>
      <c r="BV75" s="418">
        <f t="shared" si="38"/>
        <v>0</v>
      </c>
      <c r="BW75" s="418"/>
      <c r="BX75" s="418">
        <f ca="1">SUMIFS(AJ$9:AJ$208,PlanningIDEnlaces,$C75,$H$9:$H$208,Lists!$A$16)</f>
        <v>0</v>
      </c>
      <c r="BY75" s="418">
        <f t="shared" si="39"/>
        <v>0</v>
      </c>
      <c r="BZ75" s="418"/>
      <c r="CA75" s="418">
        <f ca="1">SUMIFS(AM$9:AM$208,PlanningIDEnlaces,$C75,$H$9:$H$208,Lists!$A$16)</f>
        <v>0</v>
      </c>
      <c r="CB75" s="418">
        <f t="shared" si="40"/>
        <v>0</v>
      </c>
      <c r="CC75" s="418"/>
      <c r="CD75" s="418">
        <f ca="1">SUMIFS(AP$9:AP$208,PlanningIDEnlaces,$C75,$H$9:$H$208,Lists!$A$16)</f>
        <v>0</v>
      </c>
      <c r="CE75" s="418">
        <f t="shared" si="41"/>
        <v>0</v>
      </c>
      <c r="CG75" s="418" t="str">
        <f ca="1">IFERROR(INDEX(Lists!$F$5:$F$49,MATCH(Planning!C75,Lists!$G$5:$G$49,0),1),"")</f>
        <v/>
      </c>
      <c r="CI75" s="418" t="str">
        <f>IF(C75=0,""," ["&amp;INDEX(Lists!$H$5:$H$49,MATCH(C75,Lists!$G$5:$G$49,0),1)&amp;"]")</f>
        <v/>
      </c>
    </row>
    <row r="76" spans="1:87" ht="36.950000000000003" customHeight="1" x14ac:dyDescent="0.2">
      <c r="A76" s="416" t="s">
        <v>72</v>
      </c>
      <c r="B76" s="428"/>
      <c r="C76" s="429"/>
      <c r="D76" s="429"/>
      <c r="E76" s="428"/>
      <c r="F76" s="428"/>
      <c r="G76" s="430"/>
      <c r="H76" s="431"/>
      <c r="I76" s="432"/>
      <c r="J76" s="433"/>
      <c r="K76" s="419"/>
      <c r="L76" s="432"/>
      <c r="M76" s="434"/>
      <c r="N76" s="419"/>
      <c r="O76" s="435"/>
      <c r="P76" s="434"/>
      <c r="Q76" s="419"/>
      <c r="R76" s="435"/>
      <c r="S76" s="433"/>
      <c r="T76" s="419"/>
      <c r="U76" s="432"/>
      <c r="V76" s="433"/>
      <c r="W76" s="419"/>
      <c r="X76" s="432"/>
      <c r="Y76" s="433"/>
      <c r="Z76" s="656"/>
      <c r="AA76" s="432"/>
      <c r="AB76" s="433"/>
      <c r="AC76" s="419"/>
      <c r="AD76" s="432"/>
      <c r="AE76" s="433"/>
      <c r="AF76" s="419"/>
      <c r="AG76" s="432"/>
      <c r="AH76" s="433"/>
      <c r="AI76" s="419"/>
      <c r="AJ76" s="432"/>
      <c r="AK76" s="433"/>
      <c r="AL76" s="419"/>
      <c r="AM76" s="432"/>
      <c r="AN76" s="433"/>
      <c r="AO76" s="419"/>
      <c r="AP76" s="432"/>
      <c r="AQ76" s="433"/>
      <c r="AR76" s="420"/>
      <c r="AS76" s="613">
        <f t="shared" si="28"/>
        <v>0</v>
      </c>
      <c r="AT76" s="614">
        <f t="shared" si="29"/>
        <v>0</v>
      </c>
      <c r="AW76" s="418">
        <f ca="1">SUMIFS(I$9:I$208,PlanningIDEnlaces,$C76,$H$9:$H$208,Lists!$A$16)</f>
        <v>0</v>
      </c>
      <c r="AX76" s="418">
        <f t="shared" si="30"/>
        <v>0</v>
      </c>
      <c r="AY76" s="418"/>
      <c r="AZ76" s="418">
        <f ca="1">SUMIFS(L$9:L$208,PlanningIDEnlaces,$C76,$H$9:$H$208,Lists!$A$16)</f>
        <v>0</v>
      </c>
      <c r="BA76" s="418">
        <f t="shared" si="31"/>
        <v>0</v>
      </c>
      <c r="BB76" s="418"/>
      <c r="BC76" s="418">
        <f ca="1">SUMIFS(O$9:O$208,PlanningIDEnlaces,$C76,$H$9:$H$208,Lists!$A$16)</f>
        <v>0</v>
      </c>
      <c r="BD76" s="418">
        <f t="shared" si="32"/>
        <v>0</v>
      </c>
      <c r="BE76" s="418"/>
      <c r="BF76" s="418">
        <f ca="1">SUMIFS(R$9:R$208,PlanningIDEnlaces,$C76,$H$9:$H$208,Lists!$A$16)</f>
        <v>0</v>
      </c>
      <c r="BG76" s="418">
        <f t="shared" si="33"/>
        <v>0</v>
      </c>
      <c r="BH76" s="418"/>
      <c r="BI76" s="418">
        <f ca="1">SUMIFS(U$9:U$208,PlanningIDEnlaces,$C76,$H$9:$H$208,Lists!$A$16)</f>
        <v>0</v>
      </c>
      <c r="BJ76" s="418">
        <f t="shared" si="34"/>
        <v>0</v>
      </c>
      <c r="BK76" s="418"/>
      <c r="BL76" s="418">
        <f ca="1">SUMIFS(X$9:X$208,PlanningIDEnlaces,$C76,$H$9:$H$208,Lists!$A$16)</f>
        <v>0</v>
      </c>
      <c r="BM76" s="418">
        <f t="shared" si="35"/>
        <v>0</v>
      </c>
      <c r="BN76" s="418"/>
      <c r="BO76" s="418">
        <f ca="1">SUMIFS(AA$9:AA$208,PlanningIDEnlaces,$C76,$H$9:$H$208,Lists!$A$16)</f>
        <v>0</v>
      </c>
      <c r="BP76" s="418">
        <f t="shared" si="36"/>
        <v>0</v>
      </c>
      <c r="BQ76" s="418"/>
      <c r="BR76" s="418">
        <f ca="1">SUMIFS(AD$9:AD$208,PlanningIDEnlaces,$C76,$H$9:$H$208,Lists!$A$16)</f>
        <v>0</v>
      </c>
      <c r="BS76" s="418">
        <f t="shared" si="37"/>
        <v>0</v>
      </c>
      <c r="BT76" s="418"/>
      <c r="BU76" s="418">
        <f ca="1">SUMIFS(AG$9:AG$208,PlanningIDEnlaces,$C76,$H$9:$H$208,Lists!$A$16)</f>
        <v>0</v>
      </c>
      <c r="BV76" s="418">
        <f t="shared" si="38"/>
        <v>0</v>
      </c>
      <c r="BW76" s="418"/>
      <c r="BX76" s="418">
        <f ca="1">SUMIFS(AJ$9:AJ$208,PlanningIDEnlaces,$C76,$H$9:$H$208,Lists!$A$16)</f>
        <v>0</v>
      </c>
      <c r="BY76" s="418">
        <f t="shared" si="39"/>
        <v>0</v>
      </c>
      <c r="BZ76" s="418"/>
      <c r="CA76" s="418">
        <f ca="1">SUMIFS(AM$9:AM$208,PlanningIDEnlaces,$C76,$H$9:$H$208,Lists!$A$16)</f>
        <v>0</v>
      </c>
      <c r="CB76" s="418">
        <f t="shared" si="40"/>
        <v>0</v>
      </c>
      <c r="CC76" s="418"/>
      <c r="CD76" s="418">
        <f ca="1">SUMIFS(AP$9:AP$208,PlanningIDEnlaces,$C76,$H$9:$H$208,Lists!$A$16)</f>
        <v>0</v>
      </c>
      <c r="CE76" s="418">
        <f t="shared" si="41"/>
        <v>0</v>
      </c>
      <c r="CG76" s="418" t="str">
        <f ca="1">IFERROR(INDEX(Lists!$F$5:$F$49,MATCH(Planning!C76,Lists!$G$5:$G$49,0),1),"")</f>
        <v/>
      </c>
      <c r="CI76" s="418" t="str">
        <f>IF(C76=0,""," ["&amp;INDEX(Lists!$H$5:$H$49,MATCH(C76,Lists!$G$5:$G$49,0),1)&amp;"]")</f>
        <v/>
      </c>
    </row>
    <row r="77" spans="1:87" ht="36.950000000000003" customHeight="1" x14ac:dyDescent="0.2">
      <c r="A77" s="416" t="s">
        <v>73</v>
      </c>
      <c r="B77" s="428"/>
      <c r="C77" s="429"/>
      <c r="D77" s="429"/>
      <c r="E77" s="428"/>
      <c r="F77" s="428"/>
      <c r="G77" s="430"/>
      <c r="H77" s="431"/>
      <c r="I77" s="432"/>
      <c r="J77" s="433"/>
      <c r="K77" s="419"/>
      <c r="L77" s="432"/>
      <c r="M77" s="434"/>
      <c r="N77" s="419"/>
      <c r="O77" s="435"/>
      <c r="P77" s="434"/>
      <c r="Q77" s="419"/>
      <c r="R77" s="435"/>
      <c r="S77" s="433"/>
      <c r="T77" s="419"/>
      <c r="U77" s="432"/>
      <c r="V77" s="433"/>
      <c r="W77" s="419"/>
      <c r="X77" s="432"/>
      <c r="Y77" s="433"/>
      <c r="Z77" s="656"/>
      <c r="AA77" s="432"/>
      <c r="AB77" s="433"/>
      <c r="AC77" s="419"/>
      <c r="AD77" s="432"/>
      <c r="AE77" s="433"/>
      <c r="AF77" s="419"/>
      <c r="AG77" s="432"/>
      <c r="AH77" s="433"/>
      <c r="AI77" s="419"/>
      <c r="AJ77" s="432"/>
      <c r="AK77" s="433"/>
      <c r="AL77" s="419"/>
      <c r="AM77" s="432"/>
      <c r="AN77" s="433"/>
      <c r="AO77" s="419"/>
      <c r="AP77" s="432"/>
      <c r="AQ77" s="433"/>
      <c r="AR77" s="420"/>
      <c r="AS77" s="613">
        <f t="shared" si="28"/>
        <v>0</v>
      </c>
      <c r="AT77" s="614">
        <f t="shared" si="29"/>
        <v>0</v>
      </c>
      <c r="AW77" s="418">
        <f ca="1">SUMIFS(I$9:I$208,PlanningIDEnlaces,$C77,$H$9:$H$208,Lists!$A$16)</f>
        <v>0</v>
      </c>
      <c r="AX77" s="418">
        <f t="shared" si="30"/>
        <v>0</v>
      </c>
      <c r="AY77" s="418"/>
      <c r="AZ77" s="418">
        <f ca="1">SUMIFS(L$9:L$208,PlanningIDEnlaces,$C77,$H$9:$H$208,Lists!$A$16)</f>
        <v>0</v>
      </c>
      <c r="BA77" s="418">
        <f t="shared" si="31"/>
        <v>0</v>
      </c>
      <c r="BB77" s="418"/>
      <c r="BC77" s="418">
        <f ca="1">SUMIFS(O$9:O$208,PlanningIDEnlaces,$C77,$H$9:$H$208,Lists!$A$16)</f>
        <v>0</v>
      </c>
      <c r="BD77" s="418">
        <f t="shared" si="32"/>
        <v>0</v>
      </c>
      <c r="BE77" s="418"/>
      <c r="BF77" s="418">
        <f ca="1">SUMIFS(R$9:R$208,PlanningIDEnlaces,$C77,$H$9:$H$208,Lists!$A$16)</f>
        <v>0</v>
      </c>
      <c r="BG77" s="418">
        <f t="shared" si="33"/>
        <v>0</v>
      </c>
      <c r="BH77" s="418"/>
      <c r="BI77" s="418">
        <f ca="1">SUMIFS(U$9:U$208,PlanningIDEnlaces,$C77,$H$9:$H$208,Lists!$A$16)</f>
        <v>0</v>
      </c>
      <c r="BJ77" s="418">
        <f t="shared" si="34"/>
        <v>0</v>
      </c>
      <c r="BK77" s="418"/>
      <c r="BL77" s="418">
        <f ca="1">SUMIFS(X$9:X$208,PlanningIDEnlaces,$C77,$H$9:$H$208,Lists!$A$16)</f>
        <v>0</v>
      </c>
      <c r="BM77" s="418">
        <f t="shared" si="35"/>
        <v>0</v>
      </c>
      <c r="BN77" s="418"/>
      <c r="BO77" s="418">
        <f ca="1">SUMIFS(AA$9:AA$208,PlanningIDEnlaces,$C77,$H$9:$H$208,Lists!$A$16)</f>
        <v>0</v>
      </c>
      <c r="BP77" s="418">
        <f t="shared" si="36"/>
        <v>0</v>
      </c>
      <c r="BQ77" s="418"/>
      <c r="BR77" s="418">
        <f ca="1">SUMIFS(AD$9:AD$208,PlanningIDEnlaces,$C77,$H$9:$H$208,Lists!$A$16)</f>
        <v>0</v>
      </c>
      <c r="BS77" s="418">
        <f t="shared" si="37"/>
        <v>0</v>
      </c>
      <c r="BT77" s="418"/>
      <c r="BU77" s="418">
        <f ca="1">SUMIFS(AG$9:AG$208,PlanningIDEnlaces,$C77,$H$9:$H$208,Lists!$A$16)</f>
        <v>0</v>
      </c>
      <c r="BV77" s="418">
        <f t="shared" si="38"/>
        <v>0</v>
      </c>
      <c r="BW77" s="418"/>
      <c r="BX77" s="418">
        <f ca="1">SUMIFS(AJ$9:AJ$208,PlanningIDEnlaces,$C77,$H$9:$H$208,Lists!$A$16)</f>
        <v>0</v>
      </c>
      <c r="BY77" s="418">
        <f t="shared" si="39"/>
        <v>0</v>
      </c>
      <c r="BZ77" s="418"/>
      <c r="CA77" s="418">
        <f ca="1">SUMIFS(AM$9:AM$208,PlanningIDEnlaces,$C77,$H$9:$H$208,Lists!$A$16)</f>
        <v>0</v>
      </c>
      <c r="CB77" s="418">
        <f t="shared" si="40"/>
        <v>0</v>
      </c>
      <c r="CC77" s="418"/>
      <c r="CD77" s="418">
        <f ca="1">SUMIFS(AP$9:AP$208,PlanningIDEnlaces,$C77,$H$9:$H$208,Lists!$A$16)</f>
        <v>0</v>
      </c>
      <c r="CE77" s="418">
        <f t="shared" si="41"/>
        <v>0</v>
      </c>
      <c r="CG77" s="418" t="str">
        <f ca="1">IFERROR(INDEX(Lists!$F$5:$F$49,MATCH(Planning!C77,Lists!$G$5:$G$49,0),1),"")</f>
        <v/>
      </c>
      <c r="CI77" s="418" t="str">
        <f>IF(C77=0,""," ["&amp;INDEX(Lists!$H$5:$H$49,MATCH(C77,Lists!$G$5:$G$49,0),1)&amp;"]")</f>
        <v/>
      </c>
    </row>
    <row r="78" spans="1:87" ht="36.950000000000003" customHeight="1" x14ac:dyDescent="0.2">
      <c r="A78" s="416" t="s">
        <v>74</v>
      </c>
      <c r="B78" s="428"/>
      <c r="C78" s="429"/>
      <c r="D78" s="429"/>
      <c r="E78" s="428"/>
      <c r="F78" s="428"/>
      <c r="G78" s="430"/>
      <c r="H78" s="431"/>
      <c r="I78" s="432"/>
      <c r="J78" s="433"/>
      <c r="K78" s="419"/>
      <c r="L78" s="432"/>
      <c r="M78" s="434"/>
      <c r="N78" s="419"/>
      <c r="O78" s="435"/>
      <c r="P78" s="434"/>
      <c r="Q78" s="419"/>
      <c r="R78" s="435"/>
      <c r="S78" s="433"/>
      <c r="T78" s="419"/>
      <c r="U78" s="432"/>
      <c r="V78" s="433"/>
      <c r="W78" s="419"/>
      <c r="X78" s="432"/>
      <c r="Y78" s="433"/>
      <c r="Z78" s="656"/>
      <c r="AA78" s="432"/>
      <c r="AB78" s="433"/>
      <c r="AC78" s="419"/>
      <c r="AD78" s="432"/>
      <c r="AE78" s="433"/>
      <c r="AF78" s="419"/>
      <c r="AG78" s="432"/>
      <c r="AH78" s="433"/>
      <c r="AI78" s="419"/>
      <c r="AJ78" s="432"/>
      <c r="AK78" s="433"/>
      <c r="AL78" s="419"/>
      <c r="AM78" s="432"/>
      <c r="AN78" s="433"/>
      <c r="AO78" s="419"/>
      <c r="AP78" s="432"/>
      <c r="AQ78" s="433"/>
      <c r="AR78" s="420"/>
      <c r="AS78" s="613">
        <f t="shared" si="28"/>
        <v>0</v>
      </c>
      <c r="AT78" s="614">
        <f t="shared" si="29"/>
        <v>0</v>
      </c>
      <c r="AW78" s="418">
        <f ca="1">SUMIFS(I$9:I$208,PlanningIDEnlaces,$C78,$H$9:$H$208,Lists!$A$16)</f>
        <v>0</v>
      </c>
      <c r="AX78" s="418">
        <f t="shared" si="30"/>
        <v>0</v>
      </c>
      <c r="AY78" s="418"/>
      <c r="AZ78" s="418">
        <f ca="1">SUMIFS(L$9:L$208,PlanningIDEnlaces,$C78,$H$9:$H$208,Lists!$A$16)</f>
        <v>0</v>
      </c>
      <c r="BA78" s="418">
        <f t="shared" si="31"/>
        <v>0</v>
      </c>
      <c r="BB78" s="418"/>
      <c r="BC78" s="418">
        <f ca="1">SUMIFS(O$9:O$208,PlanningIDEnlaces,$C78,$H$9:$H$208,Lists!$A$16)</f>
        <v>0</v>
      </c>
      <c r="BD78" s="418">
        <f t="shared" si="32"/>
        <v>0</v>
      </c>
      <c r="BE78" s="418"/>
      <c r="BF78" s="418">
        <f ca="1">SUMIFS(R$9:R$208,PlanningIDEnlaces,$C78,$H$9:$H$208,Lists!$A$16)</f>
        <v>0</v>
      </c>
      <c r="BG78" s="418">
        <f t="shared" si="33"/>
        <v>0</v>
      </c>
      <c r="BH78" s="418"/>
      <c r="BI78" s="418">
        <f ca="1">SUMIFS(U$9:U$208,PlanningIDEnlaces,$C78,$H$9:$H$208,Lists!$A$16)</f>
        <v>0</v>
      </c>
      <c r="BJ78" s="418">
        <f t="shared" si="34"/>
        <v>0</v>
      </c>
      <c r="BK78" s="418"/>
      <c r="BL78" s="418">
        <f ca="1">SUMIFS(X$9:X$208,PlanningIDEnlaces,$C78,$H$9:$H$208,Lists!$A$16)</f>
        <v>0</v>
      </c>
      <c r="BM78" s="418">
        <f t="shared" si="35"/>
        <v>0</v>
      </c>
      <c r="BN78" s="418"/>
      <c r="BO78" s="418">
        <f ca="1">SUMIFS(AA$9:AA$208,PlanningIDEnlaces,$C78,$H$9:$H$208,Lists!$A$16)</f>
        <v>0</v>
      </c>
      <c r="BP78" s="418">
        <f t="shared" si="36"/>
        <v>0</v>
      </c>
      <c r="BQ78" s="418"/>
      <c r="BR78" s="418">
        <f ca="1">SUMIFS(AD$9:AD$208,PlanningIDEnlaces,$C78,$H$9:$H$208,Lists!$A$16)</f>
        <v>0</v>
      </c>
      <c r="BS78" s="418">
        <f t="shared" si="37"/>
        <v>0</v>
      </c>
      <c r="BT78" s="418"/>
      <c r="BU78" s="418">
        <f ca="1">SUMIFS(AG$9:AG$208,PlanningIDEnlaces,$C78,$H$9:$H$208,Lists!$A$16)</f>
        <v>0</v>
      </c>
      <c r="BV78" s="418">
        <f t="shared" si="38"/>
        <v>0</v>
      </c>
      <c r="BW78" s="418"/>
      <c r="BX78" s="418">
        <f ca="1">SUMIFS(AJ$9:AJ$208,PlanningIDEnlaces,$C78,$H$9:$H$208,Lists!$A$16)</f>
        <v>0</v>
      </c>
      <c r="BY78" s="418">
        <f t="shared" si="39"/>
        <v>0</v>
      </c>
      <c r="BZ78" s="418"/>
      <c r="CA78" s="418">
        <f ca="1">SUMIFS(AM$9:AM$208,PlanningIDEnlaces,$C78,$H$9:$H$208,Lists!$A$16)</f>
        <v>0</v>
      </c>
      <c r="CB78" s="418">
        <f t="shared" si="40"/>
        <v>0</v>
      </c>
      <c r="CC78" s="418"/>
      <c r="CD78" s="418">
        <f ca="1">SUMIFS(AP$9:AP$208,PlanningIDEnlaces,$C78,$H$9:$H$208,Lists!$A$16)</f>
        <v>0</v>
      </c>
      <c r="CE78" s="418">
        <f t="shared" si="41"/>
        <v>0</v>
      </c>
      <c r="CG78" s="418" t="str">
        <f ca="1">IFERROR(INDEX(Lists!$F$5:$F$49,MATCH(Planning!C78,Lists!$G$5:$G$49,0),1),"")</f>
        <v/>
      </c>
      <c r="CI78" s="418" t="str">
        <f>IF(C78=0,""," ["&amp;INDEX(Lists!$H$5:$H$49,MATCH(C78,Lists!$G$5:$G$49,0),1)&amp;"]")</f>
        <v/>
      </c>
    </row>
    <row r="79" spans="1:87" ht="36.950000000000003" customHeight="1" x14ac:dyDescent="0.2">
      <c r="A79" s="416" t="s">
        <v>75</v>
      </c>
      <c r="B79" s="428"/>
      <c r="C79" s="429"/>
      <c r="D79" s="429"/>
      <c r="E79" s="428"/>
      <c r="F79" s="428"/>
      <c r="G79" s="430"/>
      <c r="H79" s="431"/>
      <c r="I79" s="432"/>
      <c r="J79" s="433"/>
      <c r="K79" s="419"/>
      <c r="L79" s="432"/>
      <c r="M79" s="434"/>
      <c r="N79" s="419"/>
      <c r="O79" s="435"/>
      <c r="P79" s="434"/>
      <c r="Q79" s="419"/>
      <c r="R79" s="435"/>
      <c r="S79" s="433"/>
      <c r="T79" s="419"/>
      <c r="U79" s="432"/>
      <c r="V79" s="433"/>
      <c r="W79" s="419"/>
      <c r="X79" s="432"/>
      <c r="Y79" s="433"/>
      <c r="Z79" s="656"/>
      <c r="AA79" s="432"/>
      <c r="AB79" s="433"/>
      <c r="AC79" s="419"/>
      <c r="AD79" s="432"/>
      <c r="AE79" s="433"/>
      <c r="AF79" s="419"/>
      <c r="AG79" s="432"/>
      <c r="AH79" s="433"/>
      <c r="AI79" s="419"/>
      <c r="AJ79" s="432"/>
      <c r="AK79" s="433"/>
      <c r="AL79" s="419"/>
      <c r="AM79" s="432"/>
      <c r="AN79" s="433"/>
      <c r="AO79" s="419"/>
      <c r="AP79" s="432"/>
      <c r="AQ79" s="433"/>
      <c r="AR79" s="420"/>
      <c r="AS79" s="613">
        <f t="shared" si="28"/>
        <v>0</v>
      </c>
      <c r="AT79" s="614">
        <f t="shared" si="29"/>
        <v>0</v>
      </c>
      <c r="AW79" s="418">
        <f ca="1">SUMIFS(I$9:I$208,PlanningIDEnlaces,$C79,$H$9:$H$208,Lists!$A$16)</f>
        <v>0</v>
      </c>
      <c r="AX79" s="418">
        <f t="shared" si="30"/>
        <v>0</v>
      </c>
      <c r="AY79" s="418"/>
      <c r="AZ79" s="418">
        <f ca="1">SUMIFS(L$9:L$208,PlanningIDEnlaces,$C79,$H$9:$H$208,Lists!$A$16)</f>
        <v>0</v>
      </c>
      <c r="BA79" s="418">
        <f t="shared" si="31"/>
        <v>0</v>
      </c>
      <c r="BB79" s="418"/>
      <c r="BC79" s="418">
        <f ca="1">SUMIFS(O$9:O$208,PlanningIDEnlaces,$C79,$H$9:$H$208,Lists!$A$16)</f>
        <v>0</v>
      </c>
      <c r="BD79" s="418">
        <f t="shared" si="32"/>
        <v>0</v>
      </c>
      <c r="BE79" s="418"/>
      <c r="BF79" s="418">
        <f ca="1">SUMIFS(R$9:R$208,PlanningIDEnlaces,$C79,$H$9:$H$208,Lists!$A$16)</f>
        <v>0</v>
      </c>
      <c r="BG79" s="418">
        <f t="shared" si="33"/>
        <v>0</v>
      </c>
      <c r="BH79" s="418"/>
      <c r="BI79" s="418">
        <f ca="1">SUMIFS(U$9:U$208,PlanningIDEnlaces,$C79,$H$9:$H$208,Lists!$A$16)</f>
        <v>0</v>
      </c>
      <c r="BJ79" s="418">
        <f t="shared" si="34"/>
        <v>0</v>
      </c>
      <c r="BK79" s="418"/>
      <c r="BL79" s="418">
        <f ca="1">SUMIFS(X$9:X$208,PlanningIDEnlaces,$C79,$H$9:$H$208,Lists!$A$16)</f>
        <v>0</v>
      </c>
      <c r="BM79" s="418">
        <f t="shared" si="35"/>
        <v>0</v>
      </c>
      <c r="BN79" s="418"/>
      <c r="BO79" s="418">
        <f ca="1">SUMIFS(AA$9:AA$208,PlanningIDEnlaces,$C79,$H$9:$H$208,Lists!$A$16)</f>
        <v>0</v>
      </c>
      <c r="BP79" s="418">
        <f t="shared" si="36"/>
        <v>0</v>
      </c>
      <c r="BQ79" s="418"/>
      <c r="BR79" s="418">
        <f ca="1">SUMIFS(AD$9:AD$208,PlanningIDEnlaces,$C79,$H$9:$H$208,Lists!$A$16)</f>
        <v>0</v>
      </c>
      <c r="BS79" s="418">
        <f t="shared" si="37"/>
        <v>0</v>
      </c>
      <c r="BT79" s="418"/>
      <c r="BU79" s="418">
        <f ca="1">SUMIFS(AG$9:AG$208,PlanningIDEnlaces,$C79,$H$9:$H$208,Lists!$A$16)</f>
        <v>0</v>
      </c>
      <c r="BV79" s="418">
        <f t="shared" si="38"/>
        <v>0</v>
      </c>
      <c r="BW79" s="418"/>
      <c r="BX79" s="418">
        <f ca="1">SUMIFS(AJ$9:AJ$208,PlanningIDEnlaces,$C79,$H$9:$H$208,Lists!$A$16)</f>
        <v>0</v>
      </c>
      <c r="BY79" s="418">
        <f t="shared" si="39"/>
        <v>0</v>
      </c>
      <c r="BZ79" s="418"/>
      <c r="CA79" s="418">
        <f ca="1">SUMIFS(AM$9:AM$208,PlanningIDEnlaces,$C79,$H$9:$H$208,Lists!$A$16)</f>
        <v>0</v>
      </c>
      <c r="CB79" s="418">
        <f t="shared" si="40"/>
        <v>0</v>
      </c>
      <c r="CC79" s="418"/>
      <c r="CD79" s="418">
        <f ca="1">SUMIFS(AP$9:AP$208,PlanningIDEnlaces,$C79,$H$9:$H$208,Lists!$A$16)</f>
        <v>0</v>
      </c>
      <c r="CE79" s="418">
        <f t="shared" si="41"/>
        <v>0</v>
      </c>
      <c r="CG79" s="418" t="str">
        <f ca="1">IFERROR(INDEX(Lists!$F$5:$F$49,MATCH(Planning!C79,Lists!$G$5:$G$49,0),1),"")</f>
        <v/>
      </c>
      <c r="CI79" s="418" t="str">
        <f>IF(C79=0,""," ["&amp;INDEX(Lists!$H$5:$H$49,MATCH(C79,Lists!$G$5:$G$49,0),1)&amp;"]")</f>
        <v/>
      </c>
    </row>
    <row r="80" spans="1:87" ht="36.950000000000003" customHeight="1" x14ac:dyDescent="0.2">
      <c r="A80" s="416" t="s">
        <v>76</v>
      </c>
      <c r="B80" s="428"/>
      <c r="C80" s="429"/>
      <c r="D80" s="429"/>
      <c r="E80" s="428"/>
      <c r="F80" s="428"/>
      <c r="G80" s="430"/>
      <c r="H80" s="431"/>
      <c r="I80" s="432"/>
      <c r="J80" s="433"/>
      <c r="K80" s="419"/>
      <c r="L80" s="432"/>
      <c r="M80" s="434"/>
      <c r="N80" s="419"/>
      <c r="O80" s="435"/>
      <c r="P80" s="434"/>
      <c r="Q80" s="419"/>
      <c r="R80" s="435"/>
      <c r="S80" s="433"/>
      <c r="T80" s="419"/>
      <c r="U80" s="432"/>
      <c r="V80" s="433"/>
      <c r="W80" s="419"/>
      <c r="X80" s="432"/>
      <c r="Y80" s="433"/>
      <c r="Z80" s="656"/>
      <c r="AA80" s="432"/>
      <c r="AB80" s="433"/>
      <c r="AC80" s="419"/>
      <c r="AD80" s="432"/>
      <c r="AE80" s="433"/>
      <c r="AF80" s="419"/>
      <c r="AG80" s="432"/>
      <c r="AH80" s="433"/>
      <c r="AI80" s="419"/>
      <c r="AJ80" s="432"/>
      <c r="AK80" s="433"/>
      <c r="AL80" s="419"/>
      <c r="AM80" s="432"/>
      <c r="AN80" s="433"/>
      <c r="AO80" s="419"/>
      <c r="AP80" s="432"/>
      <c r="AQ80" s="433"/>
      <c r="AR80" s="420"/>
      <c r="AS80" s="613">
        <f t="shared" si="28"/>
        <v>0</v>
      </c>
      <c r="AT80" s="614">
        <f t="shared" si="29"/>
        <v>0</v>
      </c>
      <c r="AW80" s="418">
        <f ca="1">SUMIFS(I$9:I$208,PlanningIDEnlaces,$C80,$H$9:$H$208,Lists!$A$16)</f>
        <v>0</v>
      </c>
      <c r="AX80" s="418">
        <f t="shared" si="30"/>
        <v>0</v>
      </c>
      <c r="AY80" s="418"/>
      <c r="AZ80" s="418">
        <f ca="1">SUMIFS(L$9:L$208,PlanningIDEnlaces,$C80,$H$9:$H$208,Lists!$A$16)</f>
        <v>0</v>
      </c>
      <c r="BA80" s="418">
        <f t="shared" si="31"/>
        <v>0</v>
      </c>
      <c r="BB80" s="418"/>
      <c r="BC80" s="418">
        <f ca="1">SUMIFS(O$9:O$208,PlanningIDEnlaces,$C80,$H$9:$H$208,Lists!$A$16)</f>
        <v>0</v>
      </c>
      <c r="BD80" s="418">
        <f t="shared" si="32"/>
        <v>0</v>
      </c>
      <c r="BE80" s="418"/>
      <c r="BF80" s="418">
        <f ca="1">SUMIFS(R$9:R$208,PlanningIDEnlaces,$C80,$H$9:$H$208,Lists!$A$16)</f>
        <v>0</v>
      </c>
      <c r="BG80" s="418">
        <f t="shared" si="33"/>
        <v>0</v>
      </c>
      <c r="BH80" s="418"/>
      <c r="BI80" s="418">
        <f ca="1">SUMIFS(U$9:U$208,PlanningIDEnlaces,$C80,$H$9:$H$208,Lists!$A$16)</f>
        <v>0</v>
      </c>
      <c r="BJ80" s="418">
        <f t="shared" si="34"/>
        <v>0</v>
      </c>
      <c r="BK80" s="418"/>
      <c r="BL80" s="418">
        <f ca="1">SUMIFS(X$9:X$208,PlanningIDEnlaces,$C80,$H$9:$H$208,Lists!$A$16)</f>
        <v>0</v>
      </c>
      <c r="BM80" s="418">
        <f t="shared" si="35"/>
        <v>0</v>
      </c>
      <c r="BN80" s="418"/>
      <c r="BO80" s="418">
        <f ca="1">SUMIFS(AA$9:AA$208,PlanningIDEnlaces,$C80,$H$9:$H$208,Lists!$A$16)</f>
        <v>0</v>
      </c>
      <c r="BP80" s="418">
        <f t="shared" si="36"/>
        <v>0</v>
      </c>
      <c r="BQ80" s="418"/>
      <c r="BR80" s="418">
        <f ca="1">SUMIFS(AD$9:AD$208,PlanningIDEnlaces,$C80,$H$9:$H$208,Lists!$A$16)</f>
        <v>0</v>
      </c>
      <c r="BS80" s="418">
        <f t="shared" si="37"/>
        <v>0</v>
      </c>
      <c r="BT80" s="418"/>
      <c r="BU80" s="418">
        <f ca="1">SUMIFS(AG$9:AG$208,PlanningIDEnlaces,$C80,$H$9:$H$208,Lists!$A$16)</f>
        <v>0</v>
      </c>
      <c r="BV80" s="418">
        <f t="shared" si="38"/>
        <v>0</v>
      </c>
      <c r="BW80" s="418"/>
      <c r="BX80" s="418">
        <f ca="1">SUMIFS(AJ$9:AJ$208,PlanningIDEnlaces,$C80,$H$9:$H$208,Lists!$A$16)</f>
        <v>0</v>
      </c>
      <c r="BY80" s="418">
        <f t="shared" si="39"/>
        <v>0</v>
      </c>
      <c r="BZ80" s="418"/>
      <c r="CA80" s="418">
        <f ca="1">SUMIFS(AM$9:AM$208,PlanningIDEnlaces,$C80,$H$9:$H$208,Lists!$A$16)</f>
        <v>0</v>
      </c>
      <c r="CB80" s="418">
        <f t="shared" si="40"/>
        <v>0</v>
      </c>
      <c r="CC80" s="418"/>
      <c r="CD80" s="418">
        <f ca="1">SUMIFS(AP$9:AP$208,PlanningIDEnlaces,$C80,$H$9:$H$208,Lists!$A$16)</f>
        <v>0</v>
      </c>
      <c r="CE80" s="418">
        <f t="shared" si="41"/>
        <v>0</v>
      </c>
      <c r="CG80" s="418" t="str">
        <f ca="1">IFERROR(INDEX(Lists!$F$5:$F$49,MATCH(Planning!C80,Lists!$G$5:$G$49,0),1),"")</f>
        <v/>
      </c>
      <c r="CI80" s="418" t="str">
        <f>IF(C80=0,""," ["&amp;INDEX(Lists!$H$5:$H$49,MATCH(C80,Lists!$G$5:$G$49,0),1)&amp;"]")</f>
        <v/>
      </c>
    </row>
    <row r="81" spans="1:87" ht="36.950000000000003" customHeight="1" x14ac:dyDescent="0.2">
      <c r="A81" s="416" t="s">
        <v>77</v>
      </c>
      <c r="B81" s="428"/>
      <c r="C81" s="429"/>
      <c r="D81" s="429"/>
      <c r="E81" s="428"/>
      <c r="F81" s="428"/>
      <c r="G81" s="430"/>
      <c r="H81" s="431"/>
      <c r="I81" s="432"/>
      <c r="J81" s="433"/>
      <c r="K81" s="419"/>
      <c r="L81" s="432"/>
      <c r="M81" s="434"/>
      <c r="N81" s="419"/>
      <c r="O81" s="435"/>
      <c r="P81" s="434"/>
      <c r="Q81" s="419"/>
      <c r="R81" s="435"/>
      <c r="S81" s="433"/>
      <c r="T81" s="419"/>
      <c r="U81" s="432"/>
      <c r="V81" s="433"/>
      <c r="W81" s="419"/>
      <c r="X81" s="432"/>
      <c r="Y81" s="433"/>
      <c r="Z81" s="656"/>
      <c r="AA81" s="432"/>
      <c r="AB81" s="433"/>
      <c r="AC81" s="419"/>
      <c r="AD81" s="432"/>
      <c r="AE81" s="433"/>
      <c r="AF81" s="419"/>
      <c r="AG81" s="432"/>
      <c r="AH81" s="433"/>
      <c r="AI81" s="419"/>
      <c r="AJ81" s="432"/>
      <c r="AK81" s="433"/>
      <c r="AL81" s="419"/>
      <c r="AM81" s="432"/>
      <c r="AN81" s="433"/>
      <c r="AO81" s="419"/>
      <c r="AP81" s="432"/>
      <c r="AQ81" s="433"/>
      <c r="AR81" s="420"/>
      <c r="AS81" s="613">
        <f t="shared" si="28"/>
        <v>0</v>
      </c>
      <c r="AT81" s="614">
        <f t="shared" si="29"/>
        <v>0</v>
      </c>
      <c r="AW81" s="418">
        <f ca="1">SUMIFS(I$9:I$208,PlanningIDEnlaces,$C81,$H$9:$H$208,Lists!$A$16)</f>
        <v>0</v>
      </c>
      <c r="AX81" s="418">
        <f t="shared" si="30"/>
        <v>0</v>
      </c>
      <c r="AY81" s="418"/>
      <c r="AZ81" s="418">
        <f ca="1">SUMIFS(L$9:L$208,PlanningIDEnlaces,$C81,$H$9:$H$208,Lists!$A$16)</f>
        <v>0</v>
      </c>
      <c r="BA81" s="418">
        <f t="shared" si="31"/>
        <v>0</v>
      </c>
      <c r="BB81" s="418"/>
      <c r="BC81" s="418">
        <f ca="1">SUMIFS(O$9:O$208,PlanningIDEnlaces,$C81,$H$9:$H$208,Lists!$A$16)</f>
        <v>0</v>
      </c>
      <c r="BD81" s="418">
        <f t="shared" si="32"/>
        <v>0</v>
      </c>
      <c r="BE81" s="418"/>
      <c r="BF81" s="418">
        <f ca="1">SUMIFS(R$9:R$208,PlanningIDEnlaces,$C81,$H$9:$H$208,Lists!$A$16)</f>
        <v>0</v>
      </c>
      <c r="BG81" s="418">
        <f t="shared" si="33"/>
        <v>0</v>
      </c>
      <c r="BH81" s="418"/>
      <c r="BI81" s="418">
        <f ca="1">SUMIFS(U$9:U$208,PlanningIDEnlaces,$C81,$H$9:$H$208,Lists!$A$16)</f>
        <v>0</v>
      </c>
      <c r="BJ81" s="418">
        <f t="shared" si="34"/>
        <v>0</v>
      </c>
      <c r="BK81" s="418"/>
      <c r="BL81" s="418">
        <f ca="1">SUMIFS(X$9:X$208,PlanningIDEnlaces,$C81,$H$9:$H$208,Lists!$A$16)</f>
        <v>0</v>
      </c>
      <c r="BM81" s="418">
        <f t="shared" si="35"/>
        <v>0</v>
      </c>
      <c r="BN81" s="418"/>
      <c r="BO81" s="418">
        <f ca="1">SUMIFS(AA$9:AA$208,PlanningIDEnlaces,$C81,$H$9:$H$208,Lists!$A$16)</f>
        <v>0</v>
      </c>
      <c r="BP81" s="418">
        <f t="shared" si="36"/>
        <v>0</v>
      </c>
      <c r="BQ81" s="418"/>
      <c r="BR81" s="418">
        <f ca="1">SUMIFS(AD$9:AD$208,PlanningIDEnlaces,$C81,$H$9:$H$208,Lists!$A$16)</f>
        <v>0</v>
      </c>
      <c r="BS81" s="418">
        <f t="shared" si="37"/>
        <v>0</v>
      </c>
      <c r="BT81" s="418"/>
      <c r="BU81" s="418">
        <f ca="1">SUMIFS(AG$9:AG$208,PlanningIDEnlaces,$C81,$H$9:$H$208,Lists!$A$16)</f>
        <v>0</v>
      </c>
      <c r="BV81" s="418">
        <f t="shared" si="38"/>
        <v>0</v>
      </c>
      <c r="BW81" s="418"/>
      <c r="BX81" s="418">
        <f ca="1">SUMIFS(AJ$9:AJ$208,PlanningIDEnlaces,$C81,$H$9:$H$208,Lists!$A$16)</f>
        <v>0</v>
      </c>
      <c r="BY81" s="418">
        <f t="shared" si="39"/>
        <v>0</v>
      </c>
      <c r="BZ81" s="418"/>
      <c r="CA81" s="418">
        <f ca="1">SUMIFS(AM$9:AM$208,PlanningIDEnlaces,$C81,$H$9:$H$208,Lists!$A$16)</f>
        <v>0</v>
      </c>
      <c r="CB81" s="418">
        <f t="shared" si="40"/>
        <v>0</v>
      </c>
      <c r="CC81" s="418"/>
      <c r="CD81" s="418">
        <f ca="1">SUMIFS(AP$9:AP$208,PlanningIDEnlaces,$C81,$H$9:$H$208,Lists!$A$16)</f>
        <v>0</v>
      </c>
      <c r="CE81" s="418">
        <f t="shared" si="41"/>
        <v>0</v>
      </c>
      <c r="CG81" s="418" t="str">
        <f ca="1">IFERROR(INDEX(Lists!$F$5:$F$49,MATCH(Planning!C81,Lists!$G$5:$G$49,0),1),"")</f>
        <v/>
      </c>
      <c r="CI81" s="418" t="str">
        <f>IF(C81=0,""," ["&amp;INDEX(Lists!$H$5:$H$49,MATCH(C81,Lists!$G$5:$G$49,0),1)&amp;"]")</f>
        <v/>
      </c>
    </row>
    <row r="82" spans="1:87" ht="36.950000000000003" customHeight="1" x14ac:dyDescent="0.2">
      <c r="A82" s="416" t="s">
        <v>78</v>
      </c>
      <c r="B82" s="428"/>
      <c r="C82" s="429"/>
      <c r="D82" s="429"/>
      <c r="E82" s="428"/>
      <c r="F82" s="428"/>
      <c r="G82" s="430"/>
      <c r="H82" s="431"/>
      <c r="I82" s="432"/>
      <c r="J82" s="433"/>
      <c r="K82" s="419"/>
      <c r="L82" s="432"/>
      <c r="M82" s="434"/>
      <c r="N82" s="419"/>
      <c r="O82" s="435"/>
      <c r="P82" s="434"/>
      <c r="Q82" s="419"/>
      <c r="R82" s="435"/>
      <c r="S82" s="433"/>
      <c r="T82" s="419"/>
      <c r="U82" s="432"/>
      <c r="V82" s="433"/>
      <c r="W82" s="419"/>
      <c r="X82" s="432"/>
      <c r="Y82" s="433"/>
      <c r="Z82" s="656"/>
      <c r="AA82" s="432"/>
      <c r="AB82" s="433"/>
      <c r="AC82" s="419"/>
      <c r="AD82" s="432"/>
      <c r="AE82" s="433"/>
      <c r="AF82" s="419"/>
      <c r="AG82" s="432"/>
      <c r="AH82" s="433"/>
      <c r="AI82" s="419"/>
      <c r="AJ82" s="432"/>
      <c r="AK82" s="433"/>
      <c r="AL82" s="419"/>
      <c r="AM82" s="432"/>
      <c r="AN82" s="433"/>
      <c r="AO82" s="419"/>
      <c r="AP82" s="432"/>
      <c r="AQ82" s="433"/>
      <c r="AR82" s="420"/>
      <c r="AS82" s="613">
        <f t="shared" si="28"/>
        <v>0</v>
      </c>
      <c r="AT82" s="614">
        <f t="shared" si="29"/>
        <v>0</v>
      </c>
      <c r="AW82" s="418">
        <f ca="1">SUMIFS(I$9:I$208,PlanningIDEnlaces,$C82,$H$9:$H$208,Lists!$A$16)</f>
        <v>0</v>
      </c>
      <c r="AX82" s="418">
        <f t="shared" si="30"/>
        <v>0</v>
      </c>
      <c r="AY82" s="418"/>
      <c r="AZ82" s="418">
        <f ca="1">SUMIFS(L$9:L$208,PlanningIDEnlaces,$C82,$H$9:$H$208,Lists!$A$16)</f>
        <v>0</v>
      </c>
      <c r="BA82" s="418">
        <f t="shared" si="31"/>
        <v>0</v>
      </c>
      <c r="BB82" s="418"/>
      <c r="BC82" s="418">
        <f ca="1">SUMIFS(O$9:O$208,PlanningIDEnlaces,$C82,$H$9:$H$208,Lists!$A$16)</f>
        <v>0</v>
      </c>
      <c r="BD82" s="418">
        <f t="shared" si="32"/>
        <v>0</v>
      </c>
      <c r="BE82" s="418"/>
      <c r="BF82" s="418">
        <f ca="1">SUMIFS(R$9:R$208,PlanningIDEnlaces,$C82,$H$9:$H$208,Lists!$A$16)</f>
        <v>0</v>
      </c>
      <c r="BG82" s="418">
        <f t="shared" si="33"/>
        <v>0</v>
      </c>
      <c r="BH82" s="418"/>
      <c r="BI82" s="418">
        <f ca="1">SUMIFS(U$9:U$208,PlanningIDEnlaces,$C82,$H$9:$H$208,Lists!$A$16)</f>
        <v>0</v>
      </c>
      <c r="BJ82" s="418">
        <f t="shared" si="34"/>
        <v>0</v>
      </c>
      <c r="BK82" s="418"/>
      <c r="BL82" s="418">
        <f ca="1">SUMIFS(X$9:X$208,PlanningIDEnlaces,$C82,$H$9:$H$208,Lists!$A$16)</f>
        <v>0</v>
      </c>
      <c r="BM82" s="418">
        <f t="shared" si="35"/>
        <v>0</v>
      </c>
      <c r="BN82" s="418"/>
      <c r="BO82" s="418">
        <f ca="1">SUMIFS(AA$9:AA$208,PlanningIDEnlaces,$C82,$H$9:$H$208,Lists!$A$16)</f>
        <v>0</v>
      </c>
      <c r="BP82" s="418">
        <f t="shared" si="36"/>
        <v>0</v>
      </c>
      <c r="BQ82" s="418"/>
      <c r="BR82" s="418">
        <f ca="1">SUMIFS(AD$9:AD$208,PlanningIDEnlaces,$C82,$H$9:$H$208,Lists!$A$16)</f>
        <v>0</v>
      </c>
      <c r="BS82" s="418">
        <f t="shared" si="37"/>
        <v>0</v>
      </c>
      <c r="BT82" s="418"/>
      <c r="BU82" s="418">
        <f ca="1">SUMIFS(AG$9:AG$208,PlanningIDEnlaces,$C82,$H$9:$H$208,Lists!$A$16)</f>
        <v>0</v>
      </c>
      <c r="BV82" s="418">
        <f t="shared" si="38"/>
        <v>0</v>
      </c>
      <c r="BW82" s="418"/>
      <c r="BX82" s="418">
        <f ca="1">SUMIFS(AJ$9:AJ$208,PlanningIDEnlaces,$C82,$H$9:$H$208,Lists!$A$16)</f>
        <v>0</v>
      </c>
      <c r="BY82" s="418">
        <f t="shared" si="39"/>
        <v>0</v>
      </c>
      <c r="BZ82" s="418"/>
      <c r="CA82" s="418">
        <f ca="1">SUMIFS(AM$9:AM$208,PlanningIDEnlaces,$C82,$H$9:$H$208,Lists!$A$16)</f>
        <v>0</v>
      </c>
      <c r="CB82" s="418">
        <f t="shared" si="40"/>
        <v>0</v>
      </c>
      <c r="CC82" s="418"/>
      <c r="CD82" s="418">
        <f ca="1">SUMIFS(AP$9:AP$208,PlanningIDEnlaces,$C82,$H$9:$H$208,Lists!$A$16)</f>
        <v>0</v>
      </c>
      <c r="CE82" s="418">
        <f t="shared" si="41"/>
        <v>0</v>
      </c>
      <c r="CG82" s="418" t="str">
        <f ca="1">IFERROR(INDEX(Lists!$F$5:$F$49,MATCH(Planning!C82,Lists!$G$5:$G$49,0),1),"")</f>
        <v/>
      </c>
      <c r="CI82" s="418" t="str">
        <f>IF(C82=0,""," ["&amp;INDEX(Lists!$H$5:$H$49,MATCH(C82,Lists!$G$5:$G$49,0),1)&amp;"]")</f>
        <v/>
      </c>
    </row>
    <row r="83" spans="1:87" ht="36.950000000000003" customHeight="1" x14ac:dyDescent="0.2">
      <c r="A83" s="416" t="s">
        <v>79</v>
      </c>
      <c r="B83" s="428"/>
      <c r="C83" s="429"/>
      <c r="D83" s="429"/>
      <c r="E83" s="428"/>
      <c r="F83" s="428"/>
      <c r="G83" s="430"/>
      <c r="H83" s="431"/>
      <c r="I83" s="432"/>
      <c r="J83" s="433"/>
      <c r="K83" s="419"/>
      <c r="L83" s="432"/>
      <c r="M83" s="434"/>
      <c r="N83" s="419"/>
      <c r="O83" s="435"/>
      <c r="P83" s="434"/>
      <c r="Q83" s="419"/>
      <c r="R83" s="435"/>
      <c r="S83" s="433"/>
      <c r="T83" s="419"/>
      <c r="U83" s="432"/>
      <c r="V83" s="433"/>
      <c r="W83" s="419"/>
      <c r="X83" s="432"/>
      <c r="Y83" s="433"/>
      <c r="Z83" s="656"/>
      <c r="AA83" s="432"/>
      <c r="AB83" s="433"/>
      <c r="AC83" s="419"/>
      <c r="AD83" s="432"/>
      <c r="AE83" s="433"/>
      <c r="AF83" s="419"/>
      <c r="AG83" s="432"/>
      <c r="AH83" s="433"/>
      <c r="AI83" s="419"/>
      <c r="AJ83" s="432"/>
      <c r="AK83" s="433"/>
      <c r="AL83" s="419"/>
      <c r="AM83" s="432"/>
      <c r="AN83" s="433"/>
      <c r="AO83" s="419"/>
      <c r="AP83" s="432"/>
      <c r="AQ83" s="433"/>
      <c r="AR83" s="420"/>
      <c r="AS83" s="613">
        <f t="shared" si="28"/>
        <v>0</v>
      </c>
      <c r="AT83" s="614">
        <f t="shared" si="29"/>
        <v>0</v>
      </c>
      <c r="AW83" s="418">
        <f ca="1">SUMIFS(I$9:I$208,PlanningIDEnlaces,$C83,$H$9:$H$208,Lists!$A$16)</f>
        <v>0</v>
      </c>
      <c r="AX83" s="418">
        <f t="shared" si="30"/>
        <v>0</v>
      </c>
      <c r="AY83" s="418"/>
      <c r="AZ83" s="418">
        <f ca="1">SUMIFS(L$9:L$208,PlanningIDEnlaces,$C83,$H$9:$H$208,Lists!$A$16)</f>
        <v>0</v>
      </c>
      <c r="BA83" s="418">
        <f t="shared" si="31"/>
        <v>0</v>
      </c>
      <c r="BB83" s="418"/>
      <c r="BC83" s="418">
        <f ca="1">SUMIFS(O$9:O$208,PlanningIDEnlaces,$C83,$H$9:$H$208,Lists!$A$16)</f>
        <v>0</v>
      </c>
      <c r="BD83" s="418">
        <f t="shared" si="32"/>
        <v>0</v>
      </c>
      <c r="BE83" s="418"/>
      <c r="BF83" s="418">
        <f ca="1">SUMIFS(R$9:R$208,PlanningIDEnlaces,$C83,$H$9:$H$208,Lists!$A$16)</f>
        <v>0</v>
      </c>
      <c r="BG83" s="418">
        <f t="shared" si="33"/>
        <v>0</v>
      </c>
      <c r="BH83" s="418"/>
      <c r="BI83" s="418">
        <f ca="1">SUMIFS(U$9:U$208,PlanningIDEnlaces,$C83,$H$9:$H$208,Lists!$A$16)</f>
        <v>0</v>
      </c>
      <c r="BJ83" s="418">
        <f t="shared" si="34"/>
        <v>0</v>
      </c>
      <c r="BK83" s="418"/>
      <c r="BL83" s="418">
        <f ca="1">SUMIFS(X$9:X$208,PlanningIDEnlaces,$C83,$H$9:$H$208,Lists!$A$16)</f>
        <v>0</v>
      </c>
      <c r="BM83" s="418">
        <f t="shared" si="35"/>
        <v>0</v>
      </c>
      <c r="BN83" s="418"/>
      <c r="BO83" s="418">
        <f ca="1">SUMIFS(AA$9:AA$208,PlanningIDEnlaces,$C83,$H$9:$H$208,Lists!$A$16)</f>
        <v>0</v>
      </c>
      <c r="BP83" s="418">
        <f t="shared" si="36"/>
        <v>0</v>
      </c>
      <c r="BQ83" s="418"/>
      <c r="BR83" s="418">
        <f ca="1">SUMIFS(AD$9:AD$208,PlanningIDEnlaces,$C83,$H$9:$H$208,Lists!$A$16)</f>
        <v>0</v>
      </c>
      <c r="BS83" s="418">
        <f t="shared" si="37"/>
        <v>0</v>
      </c>
      <c r="BT83" s="418"/>
      <c r="BU83" s="418">
        <f ca="1">SUMIFS(AG$9:AG$208,PlanningIDEnlaces,$C83,$H$9:$H$208,Lists!$A$16)</f>
        <v>0</v>
      </c>
      <c r="BV83" s="418">
        <f t="shared" si="38"/>
        <v>0</v>
      </c>
      <c r="BW83" s="418"/>
      <c r="BX83" s="418">
        <f ca="1">SUMIFS(AJ$9:AJ$208,PlanningIDEnlaces,$C83,$H$9:$H$208,Lists!$A$16)</f>
        <v>0</v>
      </c>
      <c r="BY83" s="418">
        <f t="shared" si="39"/>
        <v>0</v>
      </c>
      <c r="BZ83" s="418"/>
      <c r="CA83" s="418">
        <f ca="1">SUMIFS(AM$9:AM$208,PlanningIDEnlaces,$C83,$H$9:$H$208,Lists!$A$16)</f>
        <v>0</v>
      </c>
      <c r="CB83" s="418">
        <f t="shared" si="40"/>
        <v>0</v>
      </c>
      <c r="CC83" s="418"/>
      <c r="CD83" s="418">
        <f ca="1">SUMIFS(AP$9:AP$208,PlanningIDEnlaces,$C83,$H$9:$H$208,Lists!$A$16)</f>
        <v>0</v>
      </c>
      <c r="CE83" s="418">
        <f t="shared" si="41"/>
        <v>0</v>
      </c>
      <c r="CG83" s="418" t="str">
        <f ca="1">IFERROR(INDEX(Lists!$F$5:$F$49,MATCH(Planning!C83,Lists!$G$5:$G$49,0),1),"")</f>
        <v/>
      </c>
      <c r="CI83" s="418" t="str">
        <f>IF(C83=0,""," ["&amp;INDEX(Lists!$H$5:$H$49,MATCH(C83,Lists!$G$5:$G$49,0),1)&amp;"]")</f>
        <v/>
      </c>
    </row>
    <row r="84" spans="1:87" ht="36.950000000000003" customHeight="1" x14ac:dyDescent="0.2">
      <c r="A84" s="416" t="s">
        <v>80</v>
      </c>
      <c r="B84" s="428"/>
      <c r="C84" s="429"/>
      <c r="D84" s="429"/>
      <c r="E84" s="428"/>
      <c r="F84" s="428"/>
      <c r="G84" s="430"/>
      <c r="H84" s="431"/>
      <c r="I84" s="432"/>
      <c r="J84" s="433"/>
      <c r="K84" s="419"/>
      <c r="L84" s="432"/>
      <c r="M84" s="433"/>
      <c r="N84" s="419"/>
      <c r="O84" s="432"/>
      <c r="P84" s="434"/>
      <c r="Q84" s="419"/>
      <c r="R84" s="435"/>
      <c r="S84" s="433"/>
      <c r="T84" s="419"/>
      <c r="U84" s="432"/>
      <c r="V84" s="433"/>
      <c r="W84" s="419"/>
      <c r="X84" s="432"/>
      <c r="Y84" s="433"/>
      <c r="Z84" s="656"/>
      <c r="AA84" s="432"/>
      <c r="AB84" s="433"/>
      <c r="AC84" s="419"/>
      <c r="AD84" s="432"/>
      <c r="AE84" s="433"/>
      <c r="AF84" s="419"/>
      <c r="AG84" s="432"/>
      <c r="AH84" s="433"/>
      <c r="AI84" s="419"/>
      <c r="AJ84" s="432"/>
      <c r="AK84" s="433"/>
      <c r="AL84" s="419"/>
      <c r="AM84" s="432"/>
      <c r="AN84" s="433"/>
      <c r="AO84" s="419"/>
      <c r="AP84" s="432"/>
      <c r="AQ84" s="433"/>
      <c r="AR84" s="420"/>
      <c r="AS84" s="613">
        <f t="shared" si="28"/>
        <v>0</v>
      </c>
      <c r="AT84" s="614">
        <f t="shared" si="29"/>
        <v>0</v>
      </c>
      <c r="AW84" s="418">
        <f ca="1">SUMIFS(I$9:I$208,PlanningIDEnlaces,$C84,$H$9:$H$208,Lists!$A$16)</f>
        <v>0</v>
      </c>
      <c r="AX84" s="418">
        <f t="shared" si="30"/>
        <v>0</v>
      </c>
      <c r="AY84" s="418"/>
      <c r="AZ84" s="418">
        <f ca="1">SUMIFS(L$9:L$208,PlanningIDEnlaces,$C84,$H$9:$H$208,Lists!$A$16)</f>
        <v>0</v>
      </c>
      <c r="BA84" s="418">
        <f t="shared" si="31"/>
        <v>0</v>
      </c>
      <c r="BB84" s="418"/>
      <c r="BC84" s="418">
        <f ca="1">SUMIFS(O$9:O$208,PlanningIDEnlaces,$C84,$H$9:$H$208,Lists!$A$16)</f>
        <v>0</v>
      </c>
      <c r="BD84" s="418">
        <f t="shared" si="32"/>
        <v>0</v>
      </c>
      <c r="BE84" s="418"/>
      <c r="BF84" s="418">
        <f ca="1">SUMIFS(R$9:R$208,PlanningIDEnlaces,$C84,$H$9:$H$208,Lists!$A$16)</f>
        <v>0</v>
      </c>
      <c r="BG84" s="418">
        <f t="shared" si="33"/>
        <v>0</v>
      </c>
      <c r="BH84" s="418"/>
      <c r="BI84" s="418">
        <f ca="1">SUMIFS(U$9:U$208,PlanningIDEnlaces,$C84,$H$9:$H$208,Lists!$A$16)</f>
        <v>0</v>
      </c>
      <c r="BJ84" s="418">
        <f t="shared" si="34"/>
        <v>0</v>
      </c>
      <c r="BK84" s="418"/>
      <c r="BL84" s="418">
        <f ca="1">SUMIFS(X$9:X$208,PlanningIDEnlaces,$C84,$H$9:$H$208,Lists!$A$16)</f>
        <v>0</v>
      </c>
      <c r="BM84" s="418">
        <f t="shared" si="35"/>
        <v>0</v>
      </c>
      <c r="BN84" s="418"/>
      <c r="BO84" s="418">
        <f ca="1">SUMIFS(AA$9:AA$208,PlanningIDEnlaces,$C84,$H$9:$H$208,Lists!$A$16)</f>
        <v>0</v>
      </c>
      <c r="BP84" s="418">
        <f t="shared" si="36"/>
        <v>0</v>
      </c>
      <c r="BQ84" s="418"/>
      <c r="BR84" s="418">
        <f ca="1">SUMIFS(AD$9:AD$208,PlanningIDEnlaces,$C84,$H$9:$H$208,Lists!$A$16)</f>
        <v>0</v>
      </c>
      <c r="BS84" s="418">
        <f t="shared" si="37"/>
        <v>0</v>
      </c>
      <c r="BT84" s="418"/>
      <c r="BU84" s="418">
        <f ca="1">SUMIFS(AG$9:AG$208,PlanningIDEnlaces,$C84,$H$9:$H$208,Lists!$A$16)</f>
        <v>0</v>
      </c>
      <c r="BV84" s="418">
        <f t="shared" si="38"/>
        <v>0</v>
      </c>
      <c r="BW84" s="418"/>
      <c r="BX84" s="418">
        <f ca="1">SUMIFS(AJ$9:AJ$208,PlanningIDEnlaces,$C84,$H$9:$H$208,Lists!$A$16)</f>
        <v>0</v>
      </c>
      <c r="BY84" s="418">
        <f t="shared" si="39"/>
        <v>0</v>
      </c>
      <c r="BZ84" s="418"/>
      <c r="CA84" s="418">
        <f ca="1">SUMIFS(AM$9:AM$208,PlanningIDEnlaces,$C84,$H$9:$H$208,Lists!$A$16)</f>
        <v>0</v>
      </c>
      <c r="CB84" s="418">
        <f t="shared" si="40"/>
        <v>0</v>
      </c>
      <c r="CC84" s="418"/>
      <c r="CD84" s="418">
        <f ca="1">SUMIFS(AP$9:AP$208,PlanningIDEnlaces,$C84,$H$9:$H$208,Lists!$A$16)</f>
        <v>0</v>
      </c>
      <c r="CE84" s="418">
        <f t="shared" si="41"/>
        <v>0</v>
      </c>
      <c r="CG84" s="418" t="str">
        <f ca="1">IFERROR(INDEX(Lists!$F$5:$F$49,MATCH(Planning!C84,Lists!$G$5:$G$49,0),1),"")</f>
        <v/>
      </c>
      <c r="CI84" s="418" t="str">
        <f>IF(C84=0,""," ["&amp;INDEX(Lists!$H$5:$H$49,MATCH(C84,Lists!$G$5:$G$49,0),1)&amp;"]")</f>
        <v/>
      </c>
    </row>
    <row r="85" spans="1:87" ht="36.950000000000003" customHeight="1" x14ac:dyDescent="0.2">
      <c r="A85" s="416" t="s">
        <v>81</v>
      </c>
      <c r="B85" s="428"/>
      <c r="C85" s="429"/>
      <c r="D85" s="429"/>
      <c r="E85" s="428"/>
      <c r="F85" s="428"/>
      <c r="G85" s="430"/>
      <c r="H85" s="431"/>
      <c r="I85" s="432"/>
      <c r="J85" s="433"/>
      <c r="K85" s="419"/>
      <c r="L85" s="432"/>
      <c r="M85" s="433"/>
      <c r="N85" s="419"/>
      <c r="O85" s="432"/>
      <c r="P85" s="434"/>
      <c r="Q85" s="419"/>
      <c r="R85" s="435"/>
      <c r="S85" s="433"/>
      <c r="T85" s="419"/>
      <c r="U85" s="432"/>
      <c r="V85" s="433"/>
      <c r="W85" s="419"/>
      <c r="X85" s="432"/>
      <c r="Y85" s="433"/>
      <c r="Z85" s="656"/>
      <c r="AA85" s="432"/>
      <c r="AB85" s="433"/>
      <c r="AC85" s="419"/>
      <c r="AD85" s="432"/>
      <c r="AE85" s="433"/>
      <c r="AF85" s="419"/>
      <c r="AG85" s="432"/>
      <c r="AH85" s="433"/>
      <c r="AI85" s="419"/>
      <c r="AJ85" s="432"/>
      <c r="AK85" s="433"/>
      <c r="AL85" s="419"/>
      <c r="AM85" s="432"/>
      <c r="AN85" s="433"/>
      <c r="AO85" s="419"/>
      <c r="AP85" s="432"/>
      <c r="AQ85" s="433"/>
      <c r="AR85" s="420"/>
      <c r="AS85" s="613">
        <f t="shared" si="28"/>
        <v>0</v>
      </c>
      <c r="AT85" s="614">
        <f t="shared" si="29"/>
        <v>0</v>
      </c>
      <c r="AW85" s="418">
        <f ca="1">SUMIFS(I$9:I$208,PlanningIDEnlaces,$C85,$H$9:$H$208,Lists!$A$16)</f>
        <v>0</v>
      </c>
      <c r="AX85" s="418">
        <f t="shared" si="30"/>
        <v>0</v>
      </c>
      <c r="AY85" s="418"/>
      <c r="AZ85" s="418">
        <f ca="1">SUMIFS(L$9:L$208,PlanningIDEnlaces,$C85,$H$9:$H$208,Lists!$A$16)</f>
        <v>0</v>
      </c>
      <c r="BA85" s="418">
        <f t="shared" si="31"/>
        <v>0</v>
      </c>
      <c r="BB85" s="418"/>
      <c r="BC85" s="418">
        <f ca="1">SUMIFS(O$9:O$208,PlanningIDEnlaces,$C85,$H$9:$H$208,Lists!$A$16)</f>
        <v>0</v>
      </c>
      <c r="BD85" s="418">
        <f t="shared" si="32"/>
        <v>0</v>
      </c>
      <c r="BE85" s="418"/>
      <c r="BF85" s="418">
        <f ca="1">SUMIFS(R$9:R$208,PlanningIDEnlaces,$C85,$H$9:$H$208,Lists!$A$16)</f>
        <v>0</v>
      </c>
      <c r="BG85" s="418">
        <f t="shared" si="33"/>
        <v>0</v>
      </c>
      <c r="BH85" s="418"/>
      <c r="BI85" s="418">
        <f ca="1">SUMIFS(U$9:U$208,PlanningIDEnlaces,$C85,$H$9:$H$208,Lists!$A$16)</f>
        <v>0</v>
      </c>
      <c r="BJ85" s="418">
        <f t="shared" si="34"/>
        <v>0</v>
      </c>
      <c r="BK85" s="418"/>
      <c r="BL85" s="418">
        <f ca="1">SUMIFS(X$9:X$208,PlanningIDEnlaces,$C85,$H$9:$H$208,Lists!$A$16)</f>
        <v>0</v>
      </c>
      <c r="BM85" s="418">
        <f t="shared" si="35"/>
        <v>0</v>
      </c>
      <c r="BN85" s="418"/>
      <c r="BO85" s="418">
        <f ca="1">SUMIFS(AA$9:AA$208,PlanningIDEnlaces,$C85,$H$9:$H$208,Lists!$A$16)</f>
        <v>0</v>
      </c>
      <c r="BP85" s="418">
        <f t="shared" si="36"/>
        <v>0</v>
      </c>
      <c r="BQ85" s="418"/>
      <c r="BR85" s="418">
        <f ca="1">SUMIFS(AD$9:AD$208,PlanningIDEnlaces,$C85,$H$9:$H$208,Lists!$A$16)</f>
        <v>0</v>
      </c>
      <c r="BS85" s="418">
        <f t="shared" si="37"/>
        <v>0</v>
      </c>
      <c r="BT85" s="418"/>
      <c r="BU85" s="418">
        <f ca="1">SUMIFS(AG$9:AG$208,PlanningIDEnlaces,$C85,$H$9:$H$208,Lists!$A$16)</f>
        <v>0</v>
      </c>
      <c r="BV85" s="418">
        <f t="shared" si="38"/>
        <v>0</v>
      </c>
      <c r="BW85" s="418"/>
      <c r="BX85" s="418">
        <f ca="1">SUMIFS(AJ$9:AJ$208,PlanningIDEnlaces,$C85,$H$9:$H$208,Lists!$A$16)</f>
        <v>0</v>
      </c>
      <c r="BY85" s="418">
        <f t="shared" si="39"/>
        <v>0</v>
      </c>
      <c r="BZ85" s="418"/>
      <c r="CA85" s="418">
        <f ca="1">SUMIFS(AM$9:AM$208,PlanningIDEnlaces,$C85,$H$9:$H$208,Lists!$A$16)</f>
        <v>0</v>
      </c>
      <c r="CB85" s="418">
        <f t="shared" si="40"/>
        <v>0</v>
      </c>
      <c r="CC85" s="418"/>
      <c r="CD85" s="418">
        <f ca="1">SUMIFS(AP$9:AP$208,PlanningIDEnlaces,$C85,$H$9:$H$208,Lists!$A$16)</f>
        <v>0</v>
      </c>
      <c r="CE85" s="418">
        <f t="shared" si="41"/>
        <v>0</v>
      </c>
      <c r="CG85" s="418" t="str">
        <f ca="1">IFERROR(INDEX(Lists!$F$5:$F$49,MATCH(Planning!C85,Lists!$G$5:$G$49,0),1),"")</f>
        <v/>
      </c>
      <c r="CI85" s="418" t="str">
        <f>IF(C85=0,""," ["&amp;INDEX(Lists!$H$5:$H$49,MATCH(C85,Lists!$G$5:$G$49,0),1)&amp;"]")</f>
        <v/>
      </c>
    </row>
    <row r="86" spans="1:87" ht="36.950000000000003" customHeight="1" x14ac:dyDescent="0.2">
      <c r="A86" s="416" t="s">
        <v>82</v>
      </c>
      <c r="B86" s="428"/>
      <c r="C86" s="429"/>
      <c r="D86" s="429"/>
      <c r="E86" s="428"/>
      <c r="F86" s="428"/>
      <c r="G86" s="430"/>
      <c r="H86" s="431"/>
      <c r="I86" s="432"/>
      <c r="J86" s="433"/>
      <c r="K86" s="419"/>
      <c r="L86" s="432"/>
      <c r="M86" s="433"/>
      <c r="N86" s="419"/>
      <c r="O86" s="432"/>
      <c r="P86" s="434"/>
      <c r="Q86" s="419"/>
      <c r="R86" s="435"/>
      <c r="S86" s="433"/>
      <c r="T86" s="419"/>
      <c r="U86" s="432"/>
      <c r="V86" s="433"/>
      <c r="W86" s="419"/>
      <c r="X86" s="432"/>
      <c r="Y86" s="433"/>
      <c r="Z86" s="656"/>
      <c r="AA86" s="432"/>
      <c r="AB86" s="433"/>
      <c r="AC86" s="419"/>
      <c r="AD86" s="432"/>
      <c r="AE86" s="433"/>
      <c r="AF86" s="419"/>
      <c r="AG86" s="432"/>
      <c r="AH86" s="433"/>
      <c r="AI86" s="419"/>
      <c r="AJ86" s="432"/>
      <c r="AK86" s="433"/>
      <c r="AL86" s="419"/>
      <c r="AM86" s="432"/>
      <c r="AN86" s="433"/>
      <c r="AO86" s="419"/>
      <c r="AP86" s="432"/>
      <c r="AQ86" s="433"/>
      <c r="AR86" s="420"/>
      <c r="AS86" s="613">
        <f t="shared" si="28"/>
        <v>0</v>
      </c>
      <c r="AT86" s="614">
        <f t="shared" si="29"/>
        <v>0</v>
      </c>
      <c r="AW86" s="418">
        <f ca="1">SUMIFS(I$9:I$208,PlanningIDEnlaces,$C86,$H$9:$H$208,Lists!$A$16)</f>
        <v>0</v>
      </c>
      <c r="AX86" s="418">
        <f t="shared" si="30"/>
        <v>0</v>
      </c>
      <c r="AY86" s="418"/>
      <c r="AZ86" s="418">
        <f ca="1">SUMIFS(L$9:L$208,PlanningIDEnlaces,$C86,$H$9:$H$208,Lists!$A$16)</f>
        <v>0</v>
      </c>
      <c r="BA86" s="418">
        <f t="shared" si="31"/>
        <v>0</v>
      </c>
      <c r="BB86" s="418"/>
      <c r="BC86" s="418">
        <f ca="1">SUMIFS(O$9:O$208,PlanningIDEnlaces,$C86,$H$9:$H$208,Lists!$A$16)</f>
        <v>0</v>
      </c>
      <c r="BD86" s="418">
        <f t="shared" si="32"/>
        <v>0</v>
      </c>
      <c r="BE86" s="418"/>
      <c r="BF86" s="418">
        <f ca="1">SUMIFS(R$9:R$208,PlanningIDEnlaces,$C86,$H$9:$H$208,Lists!$A$16)</f>
        <v>0</v>
      </c>
      <c r="BG86" s="418">
        <f t="shared" si="33"/>
        <v>0</v>
      </c>
      <c r="BH86" s="418"/>
      <c r="BI86" s="418">
        <f ca="1">SUMIFS(U$9:U$208,PlanningIDEnlaces,$C86,$H$9:$H$208,Lists!$A$16)</f>
        <v>0</v>
      </c>
      <c r="BJ86" s="418">
        <f t="shared" si="34"/>
        <v>0</v>
      </c>
      <c r="BK86" s="418"/>
      <c r="BL86" s="418">
        <f ca="1">SUMIFS(X$9:X$208,PlanningIDEnlaces,$C86,$H$9:$H$208,Lists!$A$16)</f>
        <v>0</v>
      </c>
      <c r="BM86" s="418">
        <f t="shared" si="35"/>
        <v>0</v>
      </c>
      <c r="BN86" s="418"/>
      <c r="BO86" s="418">
        <f ca="1">SUMIFS(AA$9:AA$208,PlanningIDEnlaces,$C86,$H$9:$H$208,Lists!$A$16)</f>
        <v>0</v>
      </c>
      <c r="BP86" s="418">
        <f t="shared" si="36"/>
        <v>0</v>
      </c>
      <c r="BQ86" s="418"/>
      <c r="BR86" s="418">
        <f ca="1">SUMIFS(AD$9:AD$208,PlanningIDEnlaces,$C86,$H$9:$H$208,Lists!$A$16)</f>
        <v>0</v>
      </c>
      <c r="BS86" s="418">
        <f t="shared" si="37"/>
        <v>0</v>
      </c>
      <c r="BT86" s="418"/>
      <c r="BU86" s="418">
        <f ca="1">SUMIFS(AG$9:AG$208,PlanningIDEnlaces,$C86,$H$9:$H$208,Lists!$A$16)</f>
        <v>0</v>
      </c>
      <c r="BV86" s="418">
        <f t="shared" si="38"/>
        <v>0</v>
      </c>
      <c r="BW86" s="418"/>
      <c r="BX86" s="418">
        <f ca="1">SUMIFS(AJ$9:AJ$208,PlanningIDEnlaces,$C86,$H$9:$H$208,Lists!$A$16)</f>
        <v>0</v>
      </c>
      <c r="BY86" s="418">
        <f t="shared" si="39"/>
        <v>0</v>
      </c>
      <c r="BZ86" s="418"/>
      <c r="CA86" s="418">
        <f ca="1">SUMIFS(AM$9:AM$208,PlanningIDEnlaces,$C86,$H$9:$H$208,Lists!$A$16)</f>
        <v>0</v>
      </c>
      <c r="CB86" s="418">
        <f t="shared" si="40"/>
        <v>0</v>
      </c>
      <c r="CC86" s="418"/>
      <c r="CD86" s="418">
        <f ca="1">SUMIFS(AP$9:AP$208,PlanningIDEnlaces,$C86,$H$9:$H$208,Lists!$A$16)</f>
        <v>0</v>
      </c>
      <c r="CE86" s="418">
        <f t="shared" si="41"/>
        <v>0</v>
      </c>
      <c r="CG86" s="418" t="str">
        <f ca="1">IFERROR(INDEX(Lists!$F$5:$F$49,MATCH(Planning!C86,Lists!$G$5:$G$49,0),1),"")</f>
        <v/>
      </c>
      <c r="CI86" s="418" t="str">
        <f>IF(C86=0,""," ["&amp;INDEX(Lists!$H$5:$H$49,MATCH(C86,Lists!$G$5:$G$49,0),1)&amp;"]")</f>
        <v/>
      </c>
    </row>
    <row r="87" spans="1:87" ht="36.950000000000003" customHeight="1" x14ac:dyDescent="0.2">
      <c r="A87" s="416" t="s">
        <v>83</v>
      </c>
      <c r="B87" s="428"/>
      <c r="C87" s="429"/>
      <c r="D87" s="429"/>
      <c r="E87" s="428"/>
      <c r="F87" s="428"/>
      <c r="G87" s="430"/>
      <c r="H87" s="431"/>
      <c r="I87" s="432"/>
      <c r="J87" s="433"/>
      <c r="K87" s="419"/>
      <c r="L87" s="432"/>
      <c r="M87" s="433"/>
      <c r="N87" s="419"/>
      <c r="O87" s="432"/>
      <c r="P87" s="434"/>
      <c r="Q87" s="419"/>
      <c r="R87" s="435"/>
      <c r="S87" s="433"/>
      <c r="T87" s="419"/>
      <c r="U87" s="432"/>
      <c r="V87" s="433"/>
      <c r="W87" s="419"/>
      <c r="X87" s="432"/>
      <c r="Y87" s="433"/>
      <c r="Z87" s="656"/>
      <c r="AA87" s="432"/>
      <c r="AB87" s="433"/>
      <c r="AC87" s="419"/>
      <c r="AD87" s="432"/>
      <c r="AE87" s="433"/>
      <c r="AF87" s="419"/>
      <c r="AG87" s="432"/>
      <c r="AH87" s="433"/>
      <c r="AI87" s="419"/>
      <c r="AJ87" s="432"/>
      <c r="AK87" s="433"/>
      <c r="AL87" s="419"/>
      <c r="AM87" s="432"/>
      <c r="AN87" s="433"/>
      <c r="AO87" s="419"/>
      <c r="AP87" s="432"/>
      <c r="AQ87" s="433"/>
      <c r="AR87" s="420"/>
      <c r="AS87" s="613">
        <f t="shared" si="28"/>
        <v>0</v>
      </c>
      <c r="AT87" s="614">
        <f t="shared" si="29"/>
        <v>0</v>
      </c>
      <c r="AW87" s="418">
        <f ca="1">SUMIFS(I$9:I$208,PlanningIDEnlaces,$C87,$H$9:$H$208,Lists!$A$16)</f>
        <v>0</v>
      </c>
      <c r="AX87" s="418">
        <f t="shared" si="30"/>
        <v>0</v>
      </c>
      <c r="AY87" s="418"/>
      <c r="AZ87" s="418">
        <f ca="1">SUMIFS(L$9:L$208,PlanningIDEnlaces,$C87,$H$9:$H$208,Lists!$A$16)</f>
        <v>0</v>
      </c>
      <c r="BA87" s="418">
        <f t="shared" si="31"/>
        <v>0</v>
      </c>
      <c r="BB87" s="418"/>
      <c r="BC87" s="418">
        <f ca="1">SUMIFS(O$9:O$208,PlanningIDEnlaces,$C87,$H$9:$H$208,Lists!$A$16)</f>
        <v>0</v>
      </c>
      <c r="BD87" s="418">
        <f t="shared" si="32"/>
        <v>0</v>
      </c>
      <c r="BE87" s="418"/>
      <c r="BF87" s="418">
        <f ca="1">SUMIFS(R$9:R$208,PlanningIDEnlaces,$C87,$H$9:$H$208,Lists!$A$16)</f>
        <v>0</v>
      </c>
      <c r="BG87" s="418">
        <f t="shared" si="33"/>
        <v>0</v>
      </c>
      <c r="BH87" s="418"/>
      <c r="BI87" s="418">
        <f ca="1">SUMIFS(U$9:U$208,PlanningIDEnlaces,$C87,$H$9:$H$208,Lists!$A$16)</f>
        <v>0</v>
      </c>
      <c r="BJ87" s="418">
        <f t="shared" si="34"/>
        <v>0</v>
      </c>
      <c r="BK87" s="418"/>
      <c r="BL87" s="418">
        <f ca="1">SUMIFS(X$9:X$208,PlanningIDEnlaces,$C87,$H$9:$H$208,Lists!$A$16)</f>
        <v>0</v>
      </c>
      <c r="BM87" s="418">
        <f t="shared" si="35"/>
        <v>0</v>
      </c>
      <c r="BN87" s="418"/>
      <c r="BO87" s="418">
        <f ca="1">SUMIFS(AA$9:AA$208,PlanningIDEnlaces,$C87,$H$9:$H$208,Lists!$A$16)</f>
        <v>0</v>
      </c>
      <c r="BP87" s="418">
        <f t="shared" si="36"/>
        <v>0</v>
      </c>
      <c r="BQ87" s="418"/>
      <c r="BR87" s="418">
        <f ca="1">SUMIFS(AD$9:AD$208,PlanningIDEnlaces,$C87,$H$9:$H$208,Lists!$A$16)</f>
        <v>0</v>
      </c>
      <c r="BS87" s="418">
        <f t="shared" si="37"/>
        <v>0</v>
      </c>
      <c r="BT87" s="418"/>
      <c r="BU87" s="418">
        <f ca="1">SUMIFS(AG$9:AG$208,PlanningIDEnlaces,$C87,$H$9:$H$208,Lists!$A$16)</f>
        <v>0</v>
      </c>
      <c r="BV87" s="418">
        <f t="shared" si="38"/>
        <v>0</v>
      </c>
      <c r="BW87" s="418"/>
      <c r="BX87" s="418">
        <f ca="1">SUMIFS(AJ$9:AJ$208,PlanningIDEnlaces,$C87,$H$9:$H$208,Lists!$A$16)</f>
        <v>0</v>
      </c>
      <c r="BY87" s="418">
        <f t="shared" si="39"/>
        <v>0</v>
      </c>
      <c r="BZ87" s="418"/>
      <c r="CA87" s="418">
        <f ca="1">SUMIFS(AM$9:AM$208,PlanningIDEnlaces,$C87,$H$9:$H$208,Lists!$A$16)</f>
        <v>0</v>
      </c>
      <c r="CB87" s="418">
        <f t="shared" si="40"/>
        <v>0</v>
      </c>
      <c r="CC87" s="418"/>
      <c r="CD87" s="418">
        <f ca="1">SUMIFS(AP$9:AP$208,PlanningIDEnlaces,$C87,$H$9:$H$208,Lists!$A$16)</f>
        <v>0</v>
      </c>
      <c r="CE87" s="418">
        <f t="shared" si="41"/>
        <v>0</v>
      </c>
      <c r="CG87" s="418" t="str">
        <f ca="1">IFERROR(INDEX(Lists!$F$5:$F$49,MATCH(Planning!C87,Lists!$G$5:$G$49,0),1),"")</f>
        <v/>
      </c>
      <c r="CI87" s="418" t="str">
        <f>IF(C87=0,""," ["&amp;INDEX(Lists!$H$5:$H$49,MATCH(C87,Lists!$G$5:$G$49,0),1)&amp;"]")</f>
        <v/>
      </c>
    </row>
    <row r="88" spans="1:87" ht="36.950000000000003" customHeight="1" x14ac:dyDescent="0.2">
      <c r="A88" s="416" t="s">
        <v>84</v>
      </c>
      <c r="B88" s="428"/>
      <c r="C88" s="429"/>
      <c r="D88" s="429"/>
      <c r="E88" s="428"/>
      <c r="F88" s="428"/>
      <c r="G88" s="430"/>
      <c r="H88" s="431"/>
      <c r="I88" s="432"/>
      <c r="J88" s="433"/>
      <c r="K88" s="419"/>
      <c r="L88" s="432"/>
      <c r="M88" s="433"/>
      <c r="N88" s="419"/>
      <c r="O88" s="432"/>
      <c r="P88" s="434"/>
      <c r="Q88" s="419"/>
      <c r="R88" s="435"/>
      <c r="S88" s="433"/>
      <c r="T88" s="419"/>
      <c r="U88" s="432"/>
      <c r="V88" s="433"/>
      <c r="W88" s="419"/>
      <c r="X88" s="432"/>
      <c r="Y88" s="433"/>
      <c r="Z88" s="656"/>
      <c r="AA88" s="432"/>
      <c r="AB88" s="433"/>
      <c r="AC88" s="419"/>
      <c r="AD88" s="432"/>
      <c r="AE88" s="433"/>
      <c r="AF88" s="419"/>
      <c r="AG88" s="432"/>
      <c r="AH88" s="433"/>
      <c r="AI88" s="419"/>
      <c r="AJ88" s="432"/>
      <c r="AK88" s="433"/>
      <c r="AL88" s="419"/>
      <c r="AM88" s="432"/>
      <c r="AN88" s="433"/>
      <c r="AO88" s="419"/>
      <c r="AP88" s="432"/>
      <c r="AQ88" s="433"/>
      <c r="AR88" s="420"/>
      <c r="AS88" s="613">
        <f t="shared" si="28"/>
        <v>0</v>
      </c>
      <c r="AT88" s="614">
        <f t="shared" si="29"/>
        <v>0</v>
      </c>
      <c r="AW88" s="418">
        <f ca="1">SUMIFS(I$9:I$208,PlanningIDEnlaces,$C88,$H$9:$H$208,Lists!$A$16)</f>
        <v>0</v>
      </c>
      <c r="AX88" s="418">
        <f t="shared" si="30"/>
        <v>0</v>
      </c>
      <c r="AY88" s="418"/>
      <c r="AZ88" s="418">
        <f ca="1">SUMIFS(L$9:L$208,PlanningIDEnlaces,$C88,$H$9:$H$208,Lists!$A$16)</f>
        <v>0</v>
      </c>
      <c r="BA88" s="418">
        <f t="shared" si="31"/>
        <v>0</v>
      </c>
      <c r="BB88" s="418"/>
      <c r="BC88" s="418">
        <f ca="1">SUMIFS(O$9:O$208,PlanningIDEnlaces,$C88,$H$9:$H$208,Lists!$A$16)</f>
        <v>0</v>
      </c>
      <c r="BD88" s="418">
        <f t="shared" si="32"/>
        <v>0</v>
      </c>
      <c r="BE88" s="418"/>
      <c r="BF88" s="418">
        <f ca="1">SUMIFS(R$9:R$208,PlanningIDEnlaces,$C88,$H$9:$H$208,Lists!$A$16)</f>
        <v>0</v>
      </c>
      <c r="BG88" s="418">
        <f t="shared" si="33"/>
        <v>0</v>
      </c>
      <c r="BH88" s="418"/>
      <c r="BI88" s="418">
        <f ca="1">SUMIFS(U$9:U$208,PlanningIDEnlaces,$C88,$H$9:$H$208,Lists!$A$16)</f>
        <v>0</v>
      </c>
      <c r="BJ88" s="418">
        <f t="shared" si="34"/>
        <v>0</v>
      </c>
      <c r="BK88" s="418"/>
      <c r="BL88" s="418">
        <f ca="1">SUMIFS(X$9:X$208,PlanningIDEnlaces,$C88,$H$9:$H$208,Lists!$A$16)</f>
        <v>0</v>
      </c>
      <c r="BM88" s="418">
        <f t="shared" si="35"/>
        <v>0</v>
      </c>
      <c r="BN88" s="418"/>
      <c r="BO88" s="418">
        <f ca="1">SUMIFS(AA$9:AA$208,PlanningIDEnlaces,$C88,$H$9:$H$208,Lists!$A$16)</f>
        <v>0</v>
      </c>
      <c r="BP88" s="418">
        <f t="shared" si="36"/>
        <v>0</v>
      </c>
      <c r="BQ88" s="418"/>
      <c r="BR88" s="418">
        <f ca="1">SUMIFS(AD$9:AD$208,PlanningIDEnlaces,$C88,$H$9:$H$208,Lists!$A$16)</f>
        <v>0</v>
      </c>
      <c r="BS88" s="418">
        <f t="shared" si="37"/>
        <v>0</v>
      </c>
      <c r="BT88" s="418"/>
      <c r="BU88" s="418">
        <f ca="1">SUMIFS(AG$9:AG$208,PlanningIDEnlaces,$C88,$H$9:$H$208,Lists!$A$16)</f>
        <v>0</v>
      </c>
      <c r="BV88" s="418">
        <f t="shared" si="38"/>
        <v>0</v>
      </c>
      <c r="BW88" s="418"/>
      <c r="BX88" s="418">
        <f ca="1">SUMIFS(AJ$9:AJ$208,PlanningIDEnlaces,$C88,$H$9:$H$208,Lists!$A$16)</f>
        <v>0</v>
      </c>
      <c r="BY88" s="418">
        <f t="shared" si="39"/>
        <v>0</v>
      </c>
      <c r="BZ88" s="418"/>
      <c r="CA88" s="418">
        <f ca="1">SUMIFS(AM$9:AM$208,PlanningIDEnlaces,$C88,$H$9:$H$208,Lists!$A$16)</f>
        <v>0</v>
      </c>
      <c r="CB88" s="418">
        <f t="shared" si="40"/>
        <v>0</v>
      </c>
      <c r="CC88" s="418"/>
      <c r="CD88" s="418">
        <f ca="1">SUMIFS(AP$9:AP$208,PlanningIDEnlaces,$C88,$H$9:$H$208,Lists!$A$16)</f>
        <v>0</v>
      </c>
      <c r="CE88" s="418">
        <f t="shared" si="41"/>
        <v>0</v>
      </c>
      <c r="CG88" s="418" t="str">
        <f ca="1">IFERROR(INDEX(Lists!$F$5:$F$49,MATCH(Planning!C88,Lists!$G$5:$G$49,0),1),"")</f>
        <v/>
      </c>
      <c r="CI88" s="418" t="str">
        <f>IF(C88=0,""," ["&amp;INDEX(Lists!$H$5:$H$49,MATCH(C88,Lists!$G$5:$G$49,0),1)&amp;"]")</f>
        <v/>
      </c>
    </row>
    <row r="89" spans="1:87" ht="36.950000000000003" customHeight="1" x14ac:dyDescent="0.2">
      <c r="A89" s="416" t="s">
        <v>85</v>
      </c>
      <c r="B89" s="428"/>
      <c r="C89" s="429"/>
      <c r="D89" s="429"/>
      <c r="E89" s="428"/>
      <c r="F89" s="428"/>
      <c r="G89" s="430"/>
      <c r="H89" s="431"/>
      <c r="I89" s="432"/>
      <c r="J89" s="433"/>
      <c r="K89" s="419"/>
      <c r="L89" s="432"/>
      <c r="M89" s="433"/>
      <c r="N89" s="419"/>
      <c r="O89" s="432"/>
      <c r="P89" s="434"/>
      <c r="Q89" s="419"/>
      <c r="R89" s="435"/>
      <c r="S89" s="433"/>
      <c r="T89" s="419"/>
      <c r="U89" s="432"/>
      <c r="V89" s="433"/>
      <c r="W89" s="419"/>
      <c r="X89" s="432"/>
      <c r="Y89" s="433"/>
      <c r="Z89" s="656"/>
      <c r="AA89" s="432"/>
      <c r="AB89" s="433"/>
      <c r="AC89" s="419"/>
      <c r="AD89" s="432"/>
      <c r="AE89" s="433"/>
      <c r="AF89" s="419"/>
      <c r="AG89" s="432"/>
      <c r="AH89" s="433"/>
      <c r="AI89" s="419"/>
      <c r="AJ89" s="432"/>
      <c r="AK89" s="433"/>
      <c r="AL89" s="419"/>
      <c r="AM89" s="432"/>
      <c r="AN89" s="433"/>
      <c r="AO89" s="419"/>
      <c r="AP89" s="432"/>
      <c r="AQ89" s="433"/>
      <c r="AR89" s="420"/>
      <c r="AS89" s="613">
        <f t="shared" si="28"/>
        <v>0</v>
      </c>
      <c r="AT89" s="614">
        <f t="shared" si="29"/>
        <v>0</v>
      </c>
      <c r="AW89" s="418">
        <f ca="1">SUMIFS(I$9:I$208,PlanningIDEnlaces,$C89,$H$9:$H$208,Lists!$A$16)</f>
        <v>0</v>
      </c>
      <c r="AX89" s="418">
        <f t="shared" si="30"/>
        <v>0</v>
      </c>
      <c r="AY89" s="418"/>
      <c r="AZ89" s="418">
        <f ca="1">SUMIFS(L$9:L$208,PlanningIDEnlaces,$C89,$H$9:$H$208,Lists!$A$16)</f>
        <v>0</v>
      </c>
      <c r="BA89" s="418">
        <f t="shared" si="31"/>
        <v>0</v>
      </c>
      <c r="BB89" s="418"/>
      <c r="BC89" s="418">
        <f ca="1">SUMIFS(O$9:O$208,PlanningIDEnlaces,$C89,$H$9:$H$208,Lists!$A$16)</f>
        <v>0</v>
      </c>
      <c r="BD89" s="418">
        <f t="shared" si="32"/>
        <v>0</v>
      </c>
      <c r="BE89" s="418"/>
      <c r="BF89" s="418">
        <f ca="1">SUMIFS(R$9:R$208,PlanningIDEnlaces,$C89,$H$9:$H$208,Lists!$A$16)</f>
        <v>0</v>
      </c>
      <c r="BG89" s="418">
        <f t="shared" si="33"/>
        <v>0</v>
      </c>
      <c r="BH89" s="418"/>
      <c r="BI89" s="418">
        <f ca="1">SUMIFS(U$9:U$208,PlanningIDEnlaces,$C89,$H$9:$H$208,Lists!$A$16)</f>
        <v>0</v>
      </c>
      <c r="BJ89" s="418">
        <f t="shared" si="34"/>
        <v>0</v>
      </c>
      <c r="BK89" s="418"/>
      <c r="BL89" s="418">
        <f ca="1">SUMIFS(X$9:X$208,PlanningIDEnlaces,$C89,$H$9:$H$208,Lists!$A$16)</f>
        <v>0</v>
      </c>
      <c r="BM89" s="418">
        <f t="shared" si="35"/>
        <v>0</v>
      </c>
      <c r="BN89" s="418"/>
      <c r="BO89" s="418">
        <f ca="1">SUMIFS(AA$9:AA$208,PlanningIDEnlaces,$C89,$H$9:$H$208,Lists!$A$16)</f>
        <v>0</v>
      </c>
      <c r="BP89" s="418">
        <f t="shared" si="36"/>
        <v>0</v>
      </c>
      <c r="BQ89" s="418"/>
      <c r="BR89" s="418">
        <f ca="1">SUMIFS(AD$9:AD$208,PlanningIDEnlaces,$C89,$H$9:$H$208,Lists!$A$16)</f>
        <v>0</v>
      </c>
      <c r="BS89" s="418">
        <f t="shared" si="37"/>
        <v>0</v>
      </c>
      <c r="BT89" s="418"/>
      <c r="BU89" s="418">
        <f ca="1">SUMIFS(AG$9:AG$208,PlanningIDEnlaces,$C89,$H$9:$H$208,Lists!$A$16)</f>
        <v>0</v>
      </c>
      <c r="BV89" s="418">
        <f t="shared" si="38"/>
        <v>0</v>
      </c>
      <c r="BW89" s="418"/>
      <c r="BX89" s="418">
        <f ca="1">SUMIFS(AJ$9:AJ$208,PlanningIDEnlaces,$C89,$H$9:$H$208,Lists!$A$16)</f>
        <v>0</v>
      </c>
      <c r="BY89" s="418">
        <f t="shared" si="39"/>
        <v>0</v>
      </c>
      <c r="BZ89" s="418"/>
      <c r="CA89" s="418">
        <f ca="1">SUMIFS(AM$9:AM$208,PlanningIDEnlaces,$C89,$H$9:$H$208,Lists!$A$16)</f>
        <v>0</v>
      </c>
      <c r="CB89" s="418">
        <f t="shared" si="40"/>
        <v>0</v>
      </c>
      <c r="CC89" s="418"/>
      <c r="CD89" s="418">
        <f ca="1">SUMIFS(AP$9:AP$208,PlanningIDEnlaces,$C89,$H$9:$H$208,Lists!$A$16)</f>
        <v>0</v>
      </c>
      <c r="CE89" s="418">
        <f t="shared" si="41"/>
        <v>0</v>
      </c>
      <c r="CG89" s="418" t="str">
        <f ca="1">IFERROR(INDEX(Lists!$F$5:$F$49,MATCH(Planning!C89,Lists!$G$5:$G$49,0),1),"")</f>
        <v/>
      </c>
      <c r="CI89" s="418" t="str">
        <f>IF(C89=0,""," ["&amp;INDEX(Lists!$H$5:$H$49,MATCH(C89,Lists!$G$5:$G$49,0),1)&amp;"]")</f>
        <v/>
      </c>
    </row>
    <row r="90" spans="1:87" ht="36.950000000000003" customHeight="1" x14ac:dyDescent="0.2">
      <c r="A90" s="416" t="s">
        <v>86</v>
      </c>
      <c r="B90" s="428"/>
      <c r="C90" s="429"/>
      <c r="D90" s="429"/>
      <c r="E90" s="428"/>
      <c r="F90" s="428"/>
      <c r="G90" s="430"/>
      <c r="H90" s="431"/>
      <c r="I90" s="432"/>
      <c r="J90" s="433"/>
      <c r="K90" s="419"/>
      <c r="L90" s="432"/>
      <c r="M90" s="433"/>
      <c r="N90" s="419"/>
      <c r="O90" s="432"/>
      <c r="P90" s="434"/>
      <c r="Q90" s="419"/>
      <c r="R90" s="435"/>
      <c r="S90" s="433"/>
      <c r="T90" s="419"/>
      <c r="U90" s="432"/>
      <c r="V90" s="433"/>
      <c r="W90" s="419"/>
      <c r="X90" s="432"/>
      <c r="Y90" s="433"/>
      <c r="Z90" s="656"/>
      <c r="AA90" s="432"/>
      <c r="AB90" s="433"/>
      <c r="AC90" s="419"/>
      <c r="AD90" s="432"/>
      <c r="AE90" s="433"/>
      <c r="AF90" s="419"/>
      <c r="AG90" s="432"/>
      <c r="AH90" s="433"/>
      <c r="AI90" s="419"/>
      <c r="AJ90" s="432"/>
      <c r="AK90" s="433"/>
      <c r="AL90" s="419"/>
      <c r="AM90" s="432"/>
      <c r="AN90" s="433"/>
      <c r="AO90" s="419"/>
      <c r="AP90" s="432"/>
      <c r="AQ90" s="433"/>
      <c r="AR90" s="420"/>
      <c r="AS90" s="613">
        <f t="shared" si="28"/>
        <v>0</v>
      </c>
      <c r="AT90" s="614">
        <f t="shared" si="29"/>
        <v>0</v>
      </c>
      <c r="AW90" s="418">
        <f ca="1">SUMIFS(I$9:I$208,PlanningIDEnlaces,$C90,$H$9:$H$208,Lists!$A$16)</f>
        <v>0</v>
      </c>
      <c r="AX90" s="418">
        <f t="shared" si="30"/>
        <v>0</v>
      </c>
      <c r="AY90" s="418"/>
      <c r="AZ90" s="418">
        <f ca="1">SUMIFS(L$9:L$208,PlanningIDEnlaces,$C90,$H$9:$H$208,Lists!$A$16)</f>
        <v>0</v>
      </c>
      <c r="BA90" s="418">
        <f t="shared" si="31"/>
        <v>0</v>
      </c>
      <c r="BB90" s="418"/>
      <c r="BC90" s="418">
        <f ca="1">SUMIFS(O$9:O$208,PlanningIDEnlaces,$C90,$H$9:$H$208,Lists!$A$16)</f>
        <v>0</v>
      </c>
      <c r="BD90" s="418">
        <f t="shared" si="32"/>
        <v>0</v>
      </c>
      <c r="BE90" s="418"/>
      <c r="BF90" s="418">
        <f ca="1">SUMIFS(R$9:R$208,PlanningIDEnlaces,$C90,$H$9:$H$208,Lists!$A$16)</f>
        <v>0</v>
      </c>
      <c r="BG90" s="418">
        <f t="shared" si="33"/>
        <v>0</v>
      </c>
      <c r="BH90" s="418"/>
      <c r="BI90" s="418">
        <f ca="1">SUMIFS(U$9:U$208,PlanningIDEnlaces,$C90,$H$9:$H$208,Lists!$A$16)</f>
        <v>0</v>
      </c>
      <c r="BJ90" s="418">
        <f t="shared" si="34"/>
        <v>0</v>
      </c>
      <c r="BK90" s="418"/>
      <c r="BL90" s="418">
        <f ca="1">SUMIFS(X$9:X$208,PlanningIDEnlaces,$C90,$H$9:$H$208,Lists!$A$16)</f>
        <v>0</v>
      </c>
      <c r="BM90" s="418">
        <f t="shared" si="35"/>
        <v>0</v>
      </c>
      <c r="BN90" s="418"/>
      <c r="BO90" s="418">
        <f ca="1">SUMIFS(AA$9:AA$208,PlanningIDEnlaces,$C90,$H$9:$H$208,Lists!$A$16)</f>
        <v>0</v>
      </c>
      <c r="BP90" s="418">
        <f t="shared" si="36"/>
        <v>0</v>
      </c>
      <c r="BQ90" s="418"/>
      <c r="BR90" s="418">
        <f ca="1">SUMIFS(AD$9:AD$208,PlanningIDEnlaces,$C90,$H$9:$H$208,Lists!$A$16)</f>
        <v>0</v>
      </c>
      <c r="BS90" s="418">
        <f t="shared" si="37"/>
        <v>0</v>
      </c>
      <c r="BT90" s="418"/>
      <c r="BU90" s="418">
        <f ca="1">SUMIFS(AG$9:AG$208,PlanningIDEnlaces,$C90,$H$9:$H$208,Lists!$A$16)</f>
        <v>0</v>
      </c>
      <c r="BV90" s="418">
        <f t="shared" si="38"/>
        <v>0</v>
      </c>
      <c r="BW90" s="418"/>
      <c r="BX90" s="418">
        <f ca="1">SUMIFS(AJ$9:AJ$208,PlanningIDEnlaces,$C90,$H$9:$H$208,Lists!$A$16)</f>
        <v>0</v>
      </c>
      <c r="BY90" s="418">
        <f t="shared" si="39"/>
        <v>0</v>
      </c>
      <c r="BZ90" s="418"/>
      <c r="CA90" s="418">
        <f ca="1">SUMIFS(AM$9:AM$208,PlanningIDEnlaces,$C90,$H$9:$H$208,Lists!$A$16)</f>
        <v>0</v>
      </c>
      <c r="CB90" s="418">
        <f t="shared" si="40"/>
        <v>0</v>
      </c>
      <c r="CC90" s="418"/>
      <c r="CD90" s="418">
        <f ca="1">SUMIFS(AP$9:AP$208,PlanningIDEnlaces,$C90,$H$9:$H$208,Lists!$A$16)</f>
        <v>0</v>
      </c>
      <c r="CE90" s="418">
        <f t="shared" si="41"/>
        <v>0</v>
      </c>
      <c r="CG90" s="418" t="str">
        <f ca="1">IFERROR(INDEX(Lists!$F$5:$F$49,MATCH(Planning!C90,Lists!$G$5:$G$49,0),1),"")</f>
        <v/>
      </c>
      <c r="CI90" s="418" t="str">
        <f>IF(C90=0,""," ["&amp;INDEX(Lists!$H$5:$H$49,MATCH(C90,Lists!$G$5:$G$49,0),1)&amp;"]")</f>
        <v/>
      </c>
    </row>
    <row r="91" spans="1:87" ht="36.950000000000003" customHeight="1" x14ac:dyDescent="0.2">
      <c r="A91" s="416" t="s">
        <v>87</v>
      </c>
      <c r="B91" s="428"/>
      <c r="C91" s="429"/>
      <c r="D91" s="429"/>
      <c r="E91" s="428"/>
      <c r="F91" s="428"/>
      <c r="G91" s="430"/>
      <c r="H91" s="431"/>
      <c r="I91" s="432"/>
      <c r="J91" s="433"/>
      <c r="K91" s="419"/>
      <c r="L91" s="432"/>
      <c r="M91" s="433"/>
      <c r="N91" s="419"/>
      <c r="O91" s="432"/>
      <c r="P91" s="434"/>
      <c r="Q91" s="419"/>
      <c r="R91" s="435"/>
      <c r="S91" s="433"/>
      <c r="T91" s="419"/>
      <c r="U91" s="432"/>
      <c r="V91" s="433"/>
      <c r="W91" s="419"/>
      <c r="X91" s="432"/>
      <c r="Y91" s="433"/>
      <c r="Z91" s="656"/>
      <c r="AA91" s="432"/>
      <c r="AB91" s="433"/>
      <c r="AC91" s="419"/>
      <c r="AD91" s="432"/>
      <c r="AE91" s="433"/>
      <c r="AF91" s="419"/>
      <c r="AG91" s="432"/>
      <c r="AH91" s="433"/>
      <c r="AI91" s="419"/>
      <c r="AJ91" s="432"/>
      <c r="AK91" s="433"/>
      <c r="AL91" s="419"/>
      <c r="AM91" s="432"/>
      <c r="AN91" s="433"/>
      <c r="AO91" s="419"/>
      <c r="AP91" s="432"/>
      <c r="AQ91" s="433"/>
      <c r="AR91" s="420"/>
      <c r="AS91" s="613">
        <f t="shared" si="28"/>
        <v>0</v>
      </c>
      <c r="AT91" s="614">
        <f t="shared" si="29"/>
        <v>0</v>
      </c>
      <c r="AW91" s="418">
        <f ca="1">SUMIFS(I$9:I$208,PlanningIDEnlaces,$C91,$H$9:$H$208,Lists!$A$16)</f>
        <v>0</v>
      </c>
      <c r="AX91" s="418">
        <f t="shared" si="30"/>
        <v>0</v>
      </c>
      <c r="AY91" s="418"/>
      <c r="AZ91" s="418">
        <f ca="1">SUMIFS(L$9:L$208,PlanningIDEnlaces,$C91,$H$9:$H$208,Lists!$A$16)</f>
        <v>0</v>
      </c>
      <c r="BA91" s="418">
        <f t="shared" si="31"/>
        <v>0</v>
      </c>
      <c r="BB91" s="418"/>
      <c r="BC91" s="418">
        <f ca="1">SUMIFS(O$9:O$208,PlanningIDEnlaces,$C91,$H$9:$H$208,Lists!$A$16)</f>
        <v>0</v>
      </c>
      <c r="BD91" s="418">
        <f t="shared" si="32"/>
        <v>0</v>
      </c>
      <c r="BE91" s="418"/>
      <c r="BF91" s="418">
        <f ca="1">SUMIFS(R$9:R$208,PlanningIDEnlaces,$C91,$H$9:$H$208,Lists!$A$16)</f>
        <v>0</v>
      </c>
      <c r="BG91" s="418">
        <f t="shared" si="33"/>
        <v>0</v>
      </c>
      <c r="BH91" s="418"/>
      <c r="BI91" s="418">
        <f ca="1">SUMIFS(U$9:U$208,PlanningIDEnlaces,$C91,$H$9:$H$208,Lists!$A$16)</f>
        <v>0</v>
      </c>
      <c r="BJ91" s="418">
        <f t="shared" si="34"/>
        <v>0</v>
      </c>
      <c r="BK91" s="418"/>
      <c r="BL91" s="418">
        <f ca="1">SUMIFS(X$9:X$208,PlanningIDEnlaces,$C91,$H$9:$H$208,Lists!$A$16)</f>
        <v>0</v>
      </c>
      <c r="BM91" s="418">
        <f t="shared" si="35"/>
        <v>0</v>
      </c>
      <c r="BN91" s="418"/>
      <c r="BO91" s="418">
        <f ca="1">SUMIFS(AA$9:AA$208,PlanningIDEnlaces,$C91,$H$9:$H$208,Lists!$A$16)</f>
        <v>0</v>
      </c>
      <c r="BP91" s="418">
        <f t="shared" si="36"/>
        <v>0</v>
      </c>
      <c r="BQ91" s="418"/>
      <c r="BR91" s="418">
        <f ca="1">SUMIFS(AD$9:AD$208,PlanningIDEnlaces,$C91,$H$9:$H$208,Lists!$A$16)</f>
        <v>0</v>
      </c>
      <c r="BS91" s="418">
        <f t="shared" si="37"/>
        <v>0</v>
      </c>
      <c r="BT91" s="418"/>
      <c r="BU91" s="418">
        <f ca="1">SUMIFS(AG$9:AG$208,PlanningIDEnlaces,$C91,$H$9:$H$208,Lists!$A$16)</f>
        <v>0</v>
      </c>
      <c r="BV91" s="418">
        <f t="shared" si="38"/>
        <v>0</v>
      </c>
      <c r="BW91" s="418"/>
      <c r="BX91" s="418">
        <f ca="1">SUMIFS(AJ$9:AJ$208,PlanningIDEnlaces,$C91,$H$9:$H$208,Lists!$A$16)</f>
        <v>0</v>
      </c>
      <c r="BY91" s="418">
        <f t="shared" si="39"/>
        <v>0</v>
      </c>
      <c r="BZ91" s="418"/>
      <c r="CA91" s="418">
        <f ca="1">SUMIFS(AM$9:AM$208,PlanningIDEnlaces,$C91,$H$9:$H$208,Lists!$A$16)</f>
        <v>0</v>
      </c>
      <c r="CB91" s="418">
        <f t="shared" si="40"/>
        <v>0</v>
      </c>
      <c r="CC91" s="418"/>
      <c r="CD91" s="418">
        <f ca="1">SUMIFS(AP$9:AP$208,PlanningIDEnlaces,$C91,$H$9:$H$208,Lists!$A$16)</f>
        <v>0</v>
      </c>
      <c r="CE91" s="418">
        <f t="shared" si="41"/>
        <v>0</v>
      </c>
      <c r="CG91" s="418" t="str">
        <f ca="1">IFERROR(INDEX(Lists!$F$5:$F$49,MATCH(Planning!C91,Lists!$G$5:$G$49,0),1),"")</f>
        <v/>
      </c>
      <c r="CI91" s="418" t="str">
        <f>IF(C91=0,""," ["&amp;INDEX(Lists!$H$5:$H$49,MATCH(C91,Lists!$G$5:$G$49,0),1)&amp;"]")</f>
        <v/>
      </c>
    </row>
    <row r="92" spans="1:87" ht="36.950000000000003" customHeight="1" x14ac:dyDescent="0.2">
      <c r="A92" s="416" t="s">
        <v>88</v>
      </c>
      <c r="B92" s="428"/>
      <c r="C92" s="429"/>
      <c r="D92" s="429"/>
      <c r="E92" s="428"/>
      <c r="F92" s="428"/>
      <c r="G92" s="430"/>
      <c r="H92" s="431"/>
      <c r="I92" s="432"/>
      <c r="J92" s="433"/>
      <c r="K92" s="419"/>
      <c r="L92" s="432"/>
      <c r="M92" s="433"/>
      <c r="N92" s="419"/>
      <c r="O92" s="432"/>
      <c r="P92" s="434"/>
      <c r="Q92" s="419"/>
      <c r="R92" s="435"/>
      <c r="S92" s="433"/>
      <c r="T92" s="419"/>
      <c r="U92" s="432"/>
      <c r="V92" s="433"/>
      <c r="W92" s="419"/>
      <c r="X92" s="432"/>
      <c r="Y92" s="433"/>
      <c r="Z92" s="656"/>
      <c r="AA92" s="432"/>
      <c r="AB92" s="433"/>
      <c r="AC92" s="419"/>
      <c r="AD92" s="432"/>
      <c r="AE92" s="433"/>
      <c r="AF92" s="419"/>
      <c r="AG92" s="432"/>
      <c r="AH92" s="433"/>
      <c r="AI92" s="419"/>
      <c r="AJ92" s="432"/>
      <c r="AK92" s="433"/>
      <c r="AL92" s="419"/>
      <c r="AM92" s="432"/>
      <c r="AN92" s="433"/>
      <c r="AO92" s="419"/>
      <c r="AP92" s="432"/>
      <c r="AQ92" s="433"/>
      <c r="AR92" s="420"/>
      <c r="AS92" s="613">
        <f t="shared" si="28"/>
        <v>0</v>
      </c>
      <c r="AT92" s="614">
        <f t="shared" si="29"/>
        <v>0</v>
      </c>
      <c r="AW92" s="418">
        <f ca="1">SUMIFS(I$9:I$208,PlanningIDEnlaces,$C92,$H$9:$H$208,Lists!$A$16)</f>
        <v>0</v>
      </c>
      <c r="AX92" s="418">
        <f t="shared" si="30"/>
        <v>0</v>
      </c>
      <c r="AY92" s="418"/>
      <c r="AZ92" s="418">
        <f ca="1">SUMIFS(L$9:L$208,PlanningIDEnlaces,$C92,$H$9:$H$208,Lists!$A$16)</f>
        <v>0</v>
      </c>
      <c r="BA92" s="418">
        <f t="shared" si="31"/>
        <v>0</v>
      </c>
      <c r="BB92" s="418"/>
      <c r="BC92" s="418">
        <f ca="1">SUMIFS(O$9:O$208,PlanningIDEnlaces,$C92,$H$9:$H$208,Lists!$A$16)</f>
        <v>0</v>
      </c>
      <c r="BD92" s="418">
        <f t="shared" si="32"/>
        <v>0</v>
      </c>
      <c r="BE92" s="418"/>
      <c r="BF92" s="418">
        <f ca="1">SUMIFS(R$9:R$208,PlanningIDEnlaces,$C92,$H$9:$H$208,Lists!$A$16)</f>
        <v>0</v>
      </c>
      <c r="BG92" s="418">
        <f t="shared" si="33"/>
        <v>0</v>
      </c>
      <c r="BH92" s="418"/>
      <c r="BI92" s="418">
        <f ca="1">SUMIFS(U$9:U$208,PlanningIDEnlaces,$C92,$H$9:$H$208,Lists!$A$16)</f>
        <v>0</v>
      </c>
      <c r="BJ92" s="418">
        <f t="shared" si="34"/>
        <v>0</v>
      </c>
      <c r="BK92" s="418"/>
      <c r="BL92" s="418">
        <f ca="1">SUMIFS(X$9:X$208,PlanningIDEnlaces,$C92,$H$9:$H$208,Lists!$A$16)</f>
        <v>0</v>
      </c>
      <c r="BM92" s="418">
        <f t="shared" si="35"/>
        <v>0</v>
      </c>
      <c r="BN92" s="418"/>
      <c r="BO92" s="418">
        <f ca="1">SUMIFS(AA$9:AA$208,PlanningIDEnlaces,$C92,$H$9:$H$208,Lists!$A$16)</f>
        <v>0</v>
      </c>
      <c r="BP92" s="418">
        <f t="shared" si="36"/>
        <v>0</v>
      </c>
      <c r="BQ92" s="418"/>
      <c r="BR92" s="418">
        <f ca="1">SUMIFS(AD$9:AD$208,PlanningIDEnlaces,$C92,$H$9:$H$208,Lists!$A$16)</f>
        <v>0</v>
      </c>
      <c r="BS92" s="418">
        <f t="shared" si="37"/>
        <v>0</v>
      </c>
      <c r="BT92" s="418"/>
      <c r="BU92" s="418">
        <f ca="1">SUMIFS(AG$9:AG$208,PlanningIDEnlaces,$C92,$H$9:$H$208,Lists!$A$16)</f>
        <v>0</v>
      </c>
      <c r="BV92" s="418">
        <f t="shared" si="38"/>
        <v>0</v>
      </c>
      <c r="BW92" s="418"/>
      <c r="BX92" s="418">
        <f ca="1">SUMIFS(AJ$9:AJ$208,PlanningIDEnlaces,$C92,$H$9:$H$208,Lists!$A$16)</f>
        <v>0</v>
      </c>
      <c r="BY92" s="418">
        <f t="shared" si="39"/>
        <v>0</v>
      </c>
      <c r="BZ92" s="418"/>
      <c r="CA92" s="418">
        <f ca="1">SUMIFS(AM$9:AM$208,PlanningIDEnlaces,$C92,$H$9:$H$208,Lists!$A$16)</f>
        <v>0</v>
      </c>
      <c r="CB92" s="418">
        <f t="shared" si="40"/>
        <v>0</v>
      </c>
      <c r="CC92" s="418"/>
      <c r="CD92" s="418">
        <f ca="1">SUMIFS(AP$9:AP$208,PlanningIDEnlaces,$C92,$H$9:$H$208,Lists!$A$16)</f>
        <v>0</v>
      </c>
      <c r="CE92" s="418">
        <f t="shared" si="41"/>
        <v>0</v>
      </c>
      <c r="CG92" s="418" t="str">
        <f ca="1">IFERROR(INDEX(Lists!$F$5:$F$49,MATCH(Planning!C92,Lists!$G$5:$G$49,0),1),"")</f>
        <v/>
      </c>
      <c r="CI92" s="418" t="str">
        <f>IF(C92=0,""," ["&amp;INDEX(Lists!$H$5:$H$49,MATCH(C92,Lists!$G$5:$G$49,0),1)&amp;"]")</f>
        <v/>
      </c>
    </row>
    <row r="93" spans="1:87" ht="36.950000000000003" customHeight="1" x14ac:dyDescent="0.2">
      <c r="A93" s="416" t="s">
        <v>89</v>
      </c>
      <c r="B93" s="428"/>
      <c r="C93" s="429"/>
      <c r="D93" s="429"/>
      <c r="E93" s="428"/>
      <c r="F93" s="428"/>
      <c r="G93" s="430"/>
      <c r="H93" s="431"/>
      <c r="I93" s="432"/>
      <c r="J93" s="433"/>
      <c r="K93" s="419"/>
      <c r="L93" s="432"/>
      <c r="M93" s="433"/>
      <c r="N93" s="419"/>
      <c r="O93" s="432"/>
      <c r="P93" s="434"/>
      <c r="Q93" s="419"/>
      <c r="R93" s="435"/>
      <c r="S93" s="433"/>
      <c r="T93" s="419"/>
      <c r="U93" s="432"/>
      <c r="V93" s="433"/>
      <c r="W93" s="419"/>
      <c r="X93" s="432"/>
      <c r="Y93" s="433"/>
      <c r="Z93" s="656"/>
      <c r="AA93" s="432"/>
      <c r="AB93" s="433"/>
      <c r="AC93" s="419"/>
      <c r="AD93" s="432"/>
      <c r="AE93" s="433"/>
      <c r="AF93" s="419"/>
      <c r="AG93" s="432"/>
      <c r="AH93" s="433"/>
      <c r="AI93" s="419"/>
      <c r="AJ93" s="432"/>
      <c r="AK93" s="433"/>
      <c r="AL93" s="419"/>
      <c r="AM93" s="432"/>
      <c r="AN93" s="433"/>
      <c r="AO93" s="419"/>
      <c r="AP93" s="432"/>
      <c r="AQ93" s="433"/>
      <c r="AR93" s="420"/>
      <c r="AS93" s="613">
        <f t="shared" si="28"/>
        <v>0</v>
      </c>
      <c r="AT93" s="614">
        <f t="shared" si="29"/>
        <v>0</v>
      </c>
      <c r="AW93" s="418">
        <f ca="1">SUMIFS(I$9:I$208,PlanningIDEnlaces,$C93,$H$9:$H$208,Lists!$A$16)</f>
        <v>0</v>
      </c>
      <c r="AX93" s="418">
        <f t="shared" si="30"/>
        <v>0</v>
      </c>
      <c r="AY93" s="418"/>
      <c r="AZ93" s="418">
        <f ca="1">SUMIFS(L$9:L$208,PlanningIDEnlaces,$C93,$H$9:$H$208,Lists!$A$16)</f>
        <v>0</v>
      </c>
      <c r="BA93" s="418">
        <f t="shared" si="31"/>
        <v>0</v>
      </c>
      <c r="BB93" s="418"/>
      <c r="BC93" s="418">
        <f ca="1">SUMIFS(O$9:O$208,PlanningIDEnlaces,$C93,$H$9:$H$208,Lists!$A$16)</f>
        <v>0</v>
      </c>
      <c r="BD93" s="418">
        <f t="shared" si="32"/>
        <v>0</v>
      </c>
      <c r="BE93" s="418"/>
      <c r="BF93" s="418">
        <f ca="1">SUMIFS(R$9:R$208,PlanningIDEnlaces,$C93,$H$9:$H$208,Lists!$A$16)</f>
        <v>0</v>
      </c>
      <c r="BG93" s="418">
        <f t="shared" si="33"/>
        <v>0</v>
      </c>
      <c r="BH93" s="418"/>
      <c r="BI93" s="418">
        <f ca="1">SUMIFS(U$9:U$208,PlanningIDEnlaces,$C93,$H$9:$H$208,Lists!$A$16)</f>
        <v>0</v>
      </c>
      <c r="BJ93" s="418">
        <f t="shared" si="34"/>
        <v>0</v>
      </c>
      <c r="BK93" s="418"/>
      <c r="BL93" s="418">
        <f ca="1">SUMIFS(X$9:X$208,PlanningIDEnlaces,$C93,$H$9:$H$208,Lists!$A$16)</f>
        <v>0</v>
      </c>
      <c r="BM93" s="418">
        <f t="shared" si="35"/>
        <v>0</v>
      </c>
      <c r="BN93" s="418"/>
      <c r="BO93" s="418">
        <f ca="1">SUMIFS(AA$9:AA$208,PlanningIDEnlaces,$C93,$H$9:$H$208,Lists!$A$16)</f>
        <v>0</v>
      </c>
      <c r="BP93" s="418">
        <f t="shared" si="36"/>
        <v>0</v>
      </c>
      <c r="BQ93" s="418"/>
      <c r="BR93" s="418">
        <f ca="1">SUMIFS(AD$9:AD$208,PlanningIDEnlaces,$C93,$H$9:$H$208,Lists!$A$16)</f>
        <v>0</v>
      </c>
      <c r="BS93" s="418">
        <f t="shared" si="37"/>
        <v>0</v>
      </c>
      <c r="BT93" s="418"/>
      <c r="BU93" s="418">
        <f ca="1">SUMIFS(AG$9:AG$208,PlanningIDEnlaces,$C93,$H$9:$H$208,Lists!$A$16)</f>
        <v>0</v>
      </c>
      <c r="BV93" s="418">
        <f t="shared" si="38"/>
        <v>0</v>
      </c>
      <c r="BW93" s="418"/>
      <c r="BX93" s="418">
        <f ca="1">SUMIFS(AJ$9:AJ$208,PlanningIDEnlaces,$C93,$H$9:$H$208,Lists!$A$16)</f>
        <v>0</v>
      </c>
      <c r="BY93" s="418">
        <f t="shared" si="39"/>
        <v>0</v>
      </c>
      <c r="BZ93" s="418"/>
      <c r="CA93" s="418">
        <f ca="1">SUMIFS(AM$9:AM$208,PlanningIDEnlaces,$C93,$H$9:$H$208,Lists!$A$16)</f>
        <v>0</v>
      </c>
      <c r="CB93" s="418">
        <f t="shared" si="40"/>
        <v>0</v>
      </c>
      <c r="CC93" s="418"/>
      <c r="CD93" s="418">
        <f ca="1">SUMIFS(AP$9:AP$208,PlanningIDEnlaces,$C93,$H$9:$H$208,Lists!$A$16)</f>
        <v>0</v>
      </c>
      <c r="CE93" s="418">
        <f t="shared" si="41"/>
        <v>0</v>
      </c>
      <c r="CG93" s="418" t="str">
        <f ca="1">IFERROR(INDEX(Lists!$F$5:$F$49,MATCH(Planning!C93,Lists!$G$5:$G$49,0),1),"")</f>
        <v/>
      </c>
      <c r="CI93" s="418" t="str">
        <f>IF(C93=0,""," ["&amp;INDEX(Lists!$H$5:$H$49,MATCH(C93,Lists!$G$5:$G$49,0),1)&amp;"]")</f>
        <v/>
      </c>
    </row>
    <row r="94" spans="1:87" ht="36.950000000000003" customHeight="1" x14ac:dyDescent="0.2">
      <c r="A94" s="416" t="s">
        <v>90</v>
      </c>
      <c r="B94" s="428"/>
      <c r="C94" s="429"/>
      <c r="D94" s="429"/>
      <c r="E94" s="428"/>
      <c r="F94" s="428"/>
      <c r="G94" s="430"/>
      <c r="H94" s="431"/>
      <c r="I94" s="432"/>
      <c r="J94" s="433"/>
      <c r="K94" s="419"/>
      <c r="L94" s="432"/>
      <c r="M94" s="433"/>
      <c r="N94" s="419"/>
      <c r="O94" s="432"/>
      <c r="P94" s="434"/>
      <c r="Q94" s="419"/>
      <c r="R94" s="435"/>
      <c r="S94" s="433"/>
      <c r="T94" s="419"/>
      <c r="U94" s="432"/>
      <c r="V94" s="433"/>
      <c r="W94" s="419"/>
      <c r="X94" s="432"/>
      <c r="Y94" s="433"/>
      <c r="Z94" s="656"/>
      <c r="AA94" s="432"/>
      <c r="AB94" s="433"/>
      <c r="AC94" s="419"/>
      <c r="AD94" s="432"/>
      <c r="AE94" s="433"/>
      <c r="AF94" s="419"/>
      <c r="AG94" s="432"/>
      <c r="AH94" s="433"/>
      <c r="AI94" s="419"/>
      <c r="AJ94" s="432"/>
      <c r="AK94" s="433"/>
      <c r="AL94" s="419"/>
      <c r="AM94" s="432"/>
      <c r="AN94" s="433"/>
      <c r="AO94" s="419"/>
      <c r="AP94" s="432"/>
      <c r="AQ94" s="433"/>
      <c r="AR94" s="420"/>
      <c r="AS94" s="613">
        <f t="shared" si="28"/>
        <v>0</v>
      </c>
      <c r="AT94" s="614">
        <f t="shared" si="29"/>
        <v>0</v>
      </c>
      <c r="AW94" s="418">
        <f ca="1">SUMIFS(I$9:I$208,PlanningIDEnlaces,$C94,$H$9:$H$208,Lists!$A$16)</f>
        <v>0</v>
      </c>
      <c r="AX94" s="418">
        <f t="shared" si="30"/>
        <v>0</v>
      </c>
      <c r="AY94" s="418"/>
      <c r="AZ94" s="418">
        <f ca="1">SUMIFS(L$9:L$208,PlanningIDEnlaces,$C94,$H$9:$H$208,Lists!$A$16)</f>
        <v>0</v>
      </c>
      <c r="BA94" s="418">
        <f t="shared" si="31"/>
        <v>0</v>
      </c>
      <c r="BB94" s="418"/>
      <c r="BC94" s="418">
        <f ca="1">SUMIFS(O$9:O$208,PlanningIDEnlaces,$C94,$H$9:$H$208,Lists!$A$16)</f>
        <v>0</v>
      </c>
      <c r="BD94" s="418">
        <f t="shared" si="32"/>
        <v>0</v>
      </c>
      <c r="BE94" s="418"/>
      <c r="BF94" s="418">
        <f ca="1">SUMIFS(R$9:R$208,PlanningIDEnlaces,$C94,$H$9:$H$208,Lists!$A$16)</f>
        <v>0</v>
      </c>
      <c r="BG94" s="418">
        <f t="shared" si="33"/>
        <v>0</v>
      </c>
      <c r="BH94" s="418"/>
      <c r="BI94" s="418">
        <f ca="1">SUMIFS(U$9:U$208,PlanningIDEnlaces,$C94,$H$9:$H$208,Lists!$A$16)</f>
        <v>0</v>
      </c>
      <c r="BJ94" s="418">
        <f t="shared" si="34"/>
        <v>0</v>
      </c>
      <c r="BK94" s="418"/>
      <c r="BL94" s="418">
        <f ca="1">SUMIFS(X$9:X$208,PlanningIDEnlaces,$C94,$H$9:$H$208,Lists!$A$16)</f>
        <v>0</v>
      </c>
      <c r="BM94" s="418">
        <f t="shared" si="35"/>
        <v>0</v>
      </c>
      <c r="BN94" s="418"/>
      <c r="BO94" s="418">
        <f ca="1">SUMIFS(AA$9:AA$208,PlanningIDEnlaces,$C94,$H$9:$H$208,Lists!$A$16)</f>
        <v>0</v>
      </c>
      <c r="BP94" s="418">
        <f t="shared" si="36"/>
        <v>0</v>
      </c>
      <c r="BQ94" s="418"/>
      <c r="BR94" s="418">
        <f ca="1">SUMIFS(AD$9:AD$208,PlanningIDEnlaces,$C94,$H$9:$H$208,Lists!$A$16)</f>
        <v>0</v>
      </c>
      <c r="BS94" s="418">
        <f t="shared" si="37"/>
        <v>0</v>
      </c>
      <c r="BT94" s="418"/>
      <c r="BU94" s="418">
        <f ca="1">SUMIFS(AG$9:AG$208,PlanningIDEnlaces,$C94,$H$9:$H$208,Lists!$A$16)</f>
        <v>0</v>
      </c>
      <c r="BV94" s="418">
        <f t="shared" si="38"/>
        <v>0</v>
      </c>
      <c r="BW94" s="418"/>
      <c r="BX94" s="418">
        <f ca="1">SUMIFS(AJ$9:AJ$208,PlanningIDEnlaces,$C94,$H$9:$H$208,Lists!$A$16)</f>
        <v>0</v>
      </c>
      <c r="BY94" s="418">
        <f t="shared" si="39"/>
        <v>0</v>
      </c>
      <c r="BZ94" s="418"/>
      <c r="CA94" s="418">
        <f ca="1">SUMIFS(AM$9:AM$208,PlanningIDEnlaces,$C94,$H$9:$H$208,Lists!$A$16)</f>
        <v>0</v>
      </c>
      <c r="CB94" s="418">
        <f t="shared" si="40"/>
        <v>0</v>
      </c>
      <c r="CC94" s="418"/>
      <c r="CD94" s="418">
        <f ca="1">SUMIFS(AP$9:AP$208,PlanningIDEnlaces,$C94,$H$9:$H$208,Lists!$A$16)</f>
        <v>0</v>
      </c>
      <c r="CE94" s="418">
        <f t="shared" si="41"/>
        <v>0</v>
      </c>
      <c r="CG94" s="418" t="str">
        <f ca="1">IFERROR(INDEX(Lists!$F$5:$F$49,MATCH(Planning!C94,Lists!$G$5:$G$49,0),1),"")</f>
        <v/>
      </c>
      <c r="CI94" s="418" t="str">
        <f>IF(C94=0,""," ["&amp;INDEX(Lists!$H$5:$H$49,MATCH(C94,Lists!$G$5:$G$49,0),1)&amp;"]")</f>
        <v/>
      </c>
    </row>
    <row r="95" spans="1:87" ht="36.950000000000003" customHeight="1" x14ac:dyDescent="0.2">
      <c r="A95" s="416" t="s">
        <v>91</v>
      </c>
      <c r="B95" s="428"/>
      <c r="C95" s="429"/>
      <c r="D95" s="429"/>
      <c r="E95" s="428"/>
      <c r="F95" s="428"/>
      <c r="G95" s="430"/>
      <c r="H95" s="431"/>
      <c r="I95" s="432"/>
      <c r="J95" s="433"/>
      <c r="K95" s="419"/>
      <c r="L95" s="432"/>
      <c r="M95" s="433"/>
      <c r="N95" s="419"/>
      <c r="O95" s="432"/>
      <c r="P95" s="434"/>
      <c r="Q95" s="419"/>
      <c r="R95" s="435"/>
      <c r="S95" s="433"/>
      <c r="T95" s="419"/>
      <c r="U95" s="432"/>
      <c r="V95" s="433"/>
      <c r="W95" s="419"/>
      <c r="X95" s="432"/>
      <c r="Y95" s="433"/>
      <c r="Z95" s="656"/>
      <c r="AA95" s="432"/>
      <c r="AB95" s="433"/>
      <c r="AC95" s="419"/>
      <c r="AD95" s="432"/>
      <c r="AE95" s="433"/>
      <c r="AF95" s="419"/>
      <c r="AG95" s="432"/>
      <c r="AH95" s="433"/>
      <c r="AI95" s="419"/>
      <c r="AJ95" s="432"/>
      <c r="AK95" s="433"/>
      <c r="AL95" s="419"/>
      <c r="AM95" s="432"/>
      <c r="AN95" s="433"/>
      <c r="AO95" s="419"/>
      <c r="AP95" s="432"/>
      <c r="AQ95" s="433"/>
      <c r="AR95" s="420"/>
      <c r="AS95" s="613">
        <f t="shared" si="28"/>
        <v>0</v>
      </c>
      <c r="AT95" s="614">
        <f t="shared" si="29"/>
        <v>0</v>
      </c>
      <c r="AW95" s="418">
        <f ca="1">SUMIFS(I$9:I$208,PlanningIDEnlaces,$C95,$H$9:$H$208,Lists!$A$16)</f>
        <v>0</v>
      </c>
      <c r="AX95" s="418">
        <f t="shared" si="30"/>
        <v>0</v>
      </c>
      <c r="AY95" s="418"/>
      <c r="AZ95" s="418">
        <f ca="1">SUMIFS(L$9:L$208,PlanningIDEnlaces,$C95,$H$9:$H$208,Lists!$A$16)</f>
        <v>0</v>
      </c>
      <c r="BA95" s="418">
        <f t="shared" si="31"/>
        <v>0</v>
      </c>
      <c r="BB95" s="418"/>
      <c r="BC95" s="418">
        <f ca="1">SUMIFS(O$9:O$208,PlanningIDEnlaces,$C95,$H$9:$H$208,Lists!$A$16)</f>
        <v>0</v>
      </c>
      <c r="BD95" s="418">
        <f t="shared" si="32"/>
        <v>0</v>
      </c>
      <c r="BE95" s="418"/>
      <c r="BF95" s="418">
        <f ca="1">SUMIFS(R$9:R$208,PlanningIDEnlaces,$C95,$H$9:$H$208,Lists!$A$16)</f>
        <v>0</v>
      </c>
      <c r="BG95" s="418">
        <f t="shared" si="33"/>
        <v>0</v>
      </c>
      <c r="BH95" s="418"/>
      <c r="BI95" s="418">
        <f ca="1">SUMIFS(U$9:U$208,PlanningIDEnlaces,$C95,$H$9:$H$208,Lists!$A$16)</f>
        <v>0</v>
      </c>
      <c r="BJ95" s="418">
        <f t="shared" si="34"/>
        <v>0</v>
      </c>
      <c r="BK95" s="418"/>
      <c r="BL95" s="418">
        <f ca="1">SUMIFS(X$9:X$208,PlanningIDEnlaces,$C95,$H$9:$H$208,Lists!$A$16)</f>
        <v>0</v>
      </c>
      <c r="BM95" s="418">
        <f t="shared" si="35"/>
        <v>0</v>
      </c>
      <c r="BN95" s="418"/>
      <c r="BO95" s="418">
        <f ca="1">SUMIFS(AA$9:AA$208,PlanningIDEnlaces,$C95,$H$9:$H$208,Lists!$A$16)</f>
        <v>0</v>
      </c>
      <c r="BP95" s="418">
        <f t="shared" si="36"/>
        <v>0</v>
      </c>
      <c r="BQ95" s="418"/>
      <c r="BR95" s="418">
        <f ca="1">SUMIFS(AD$9:AD$208,PlanningIDEnlaces,$C95,$H$9:$H$208,Lists!$A$16)</f>
        <v>0</v>
      </c>
      <c r="BS95" s="418">
        <f t="shared" si="37"/>
        <v>0</v>
      </c>
      <c r="BT95" s="418"/>
      <c r="BU95" s="418">
        <f ca="1">SUMIFS(AG$9:AG$208,PlanningIDEnlaces,$C95,$H$9:$H$208,Lists!$A$16)</f>
        <v>0</v>
      </c>
      <c r="BV95" s="418">
        <f t="shared" si="38"/>
        <v>0</v>
      </c>
      <c r="BW95" s="418"/>
      <c r="BX95" s="418">
        <f ca="1">SUMIFS(AJ$9:AJ$208,PlanningIDEnlaces,$C95,$H$9:$H$208,Lists!$A$16)</f>
        <v>0</v>
      </c>
      <c r="BY95" s="418">
        <f t="shared" si="39"/>
        <v>0</v>
      </c>
      <c r="BZ95" s="418"/>
      <c r="CA95" s="418">
        <f ca="1">SUMIFS(AM$9:AM$208,PlanningIDEnlaces,$C95,$H$9:$H$208,Lists!$A$16)</f>
        <v>0</v>
      </c>
      <c r="CB95" s="418">
        <f t="shared" si="40"/>
        <v>0</v>
      </c>
      <c r="CC95" s="418"/>
      <c r="CD95" s="418">
        <f ca="1">SUMIFS(AP$9:AP$208,PlanningIDEnlaces,$C95,$H$9:$H$208,Lists!$A$16)</f>
        <v>0</v>
      </c>
      <c r="CE95" s="418">
        <f t="shared" si="41"/>
        <v>0</v>
      </c>
      <c r="CG95" s="418" t="str">
        <f ca="1">IFERROR(INDEX(Lists!$F$5:$F$49,MATCH(Planning!C95,Lists!$G$5:$G$49,0),1),"")</f>
        <v/>
      </c>
      <c r="CI95" s="418" t="str">
        <f>IF(C95=0,""," ["&amp;INDEX(Lists!$H$5:$H$49,MATCH(C95,Lists!$G$5:$G$49,0),1)&amp;"]")</f>
        <v/>
      </c>
    </row>
    <row r="96" spans="1:87" ht="36.950000000000003" customHeight="1" x14ac:dyDescent="0.2">
      <c r="A96" s="416" t="s">
        <v>92</v>
      </c>
      <c r="B96" s="428"/>
      <c r="C96" s="429"/>
      <c r="D96" s="429"/>
      <c r="E96" s="428"/>
      <c r="F96" s="428"/>
      <c r="G96" s="430"/>
      <c r="H96" s="431"/>
      <c r="I96" s="432"/>
      <c r="J96" s="433"/>
      <c r="K96" s="419"/>
      <c r="L96" s="432"/>
      <c r="M96" s="433"/>
      <c r="N96" s="419"/>
      <c r="O96" s="432"/>
      <c r="P96" s="434"/>
      <c r="Q96" s="419"/>
      <c r="R96" s="435"/>
      <c r="S96" s="433"/>
      <c r="T96" s="419"/>
      <c r="U96" s="432"/>
      <c r="V96" s="433"/>
      <c r="W96" s="419"/>
      <c r="X96" s="432"/>
      <c r="Y96" s="433"/>
      <c r="Z96" s="656"/>
      <c r="AA96" s="432"/>
      <c r="AB96" s="433"/>
      <c r="AC96" s="419"/>
      <c r="AD96" s="432"/>
      <c r="AE96" s="433"/>
      <c r="AF96" s="419"/>
      <c r="AG96" s="432"/>
      <c r="AH96" s="433"/>
      <c r="AI96" s="419"/>
      <c r="AJ96" s="432"/>
      <c r="AK96" s="433"/>
      <c r="AL96" s="419"/>
      <c r="AM96" s="432"/>
      <c r="AN96" s="433"/>
      <c r="AO96" s="419"/>
      <c r="AP96" s="432"/>
      <c r="AQ96" s="433"/>
      <c r="AR96" s="420"/>
      <c r="AS96" s="613">
        <f t="shared" si="28"/>
        <v>0</v>
      </c>
      <c r="AT96" s="614">
        <f t="shared" si="29"/>
        <v>0</v>
      </c>
      <c r="AW96" s="418">
        <f ca="1">SUMIFS(I$9:I$208,PlanningIDEnlaces,$C96,$H$9:$H$208,Lists!$A$16)</f>
        <v>0</v>
      </c>
      <c r="AX96" s="418">
        <f t="shared" si="30"/>
        <v>0</v>
      </c>
      <c r="AY96" s="418"/>
      <c r="AZ96" s="418">
        <f ca="1">SUMIFS(L$9:L$208,PlanningIDEnlaces,$C96,$H$9:$H$208,Lists!$A$16)</f>
        <v>0</v>
      </c>
      <c r="BA96" s="418">
        <f t="shared" si="31"/>
        <v>0</v>
      </c>
      <c r="BB96" s="418"/>
      <c r="BC96" s="418">
        <f ca="1">SUMIFS(O$9:O$208,PlanningIDEnlaces,$C96,$H$9:$H$208,Lists!$A$16)</f>
        <v>0</v>
      </c>
      <c r="BD96" s="418">
        <f t="shared" si="32"/>
        <v>0</v>
      </c>
      <c r="BE96" s="418"/>
      <c r="BF96" s="418">
        <f ca="1">SUMIFS(R$9:R$208,PlanningIDEnlaces,$C96,$H$9:$H$208,Lists!$A$16)</f>
        <v>0</v>
      </c>
      <c r="BG96" s="418">
        <f t="shared" si="33"/>
        <v>0</v>
      </c>
      <c r="BH96" s="418"/>
      <c r="BI96" s="418">
        <f ca="1">SUMIFS(U$9:U$208,PlanningIDEnlaces,$C96,$H$9:$H$208,Lists!$A$16)</f>
        <v>0</v>
      </c>
      <c r="BJ96" s="418">
        <f t="shared" si="34"/>
        <v>0</v>
      </c>
      <c r="BK96" s="418"/>
      <c r="BL96" s="418">
        <f ca="1">SUMIFS(X$9:X$208,PlanningIDEnlaces,$C96,$H$9:$H$208,Lists!$A$16)</f>
        <v>0</v>
      </c>
      <c r="BM96" s="418">
        <f t="shared" si="35"/>
        <v>0</v>
      </c>
      <c r="BN96" s="418"/>
      <c r="BO96" s="418">
        <f ca="1">SUMIFS(AA$9:AA$208,PlanningIDEnlaces,$C96,$H$9:$H$208,Lists!$A$16)</f>
        <v>0</v>
      </c>
      <c r="BP96" s="418">
        <f t="shared" si="36"/>
        <v>0</v>
      </c>
      <c r="BQ96" s="418"/>
      <c r="BR96" s="418">
        <f ca="1">SUMIFS(AD$9:AD$208,PlanningIDEnlaces,$C96,$H$9:$H$208,Lists!$A$16)</f>
        <v>0</v>
      </c>
      <c r="BS96" s="418">
        <f t="shared" si="37"/>
        <v>0</v>
      </c>
      <c r="BT96" s="418"/>
      <c r="BU96" s="418">
        <f ca="1">SUMIFS(AG$9:AG$208,PlanningIDEnlaces,$C96,$H$9:$H$208,Lists!$A$16)</f>
        <v>0</v>
      </c>
      <c r="BV96" s="418">
        <f t="shared" si="38"/>
        <v>0</v>
      </c>
      <c r="BW96" s="418"/>
      <c r="BX96" s="418">
        <f ca="1">SUMIFS(AJ$9:AJ$208,PlanningIDEnlaces,$C96,$H$9:$H$208,Lists!$A$16)</f>
        <v>0</v>
      </c>
      <c r="BY96" s="418">
        <f t="shared" si="39"/>
        <v>0</v>
      </c>
      <c r="BZ96" s="418"/>
      <c r="CA96" s="418">
        <f ca="1">SUMIFS(AM$9:AM$208,PlanningIDEnlaces,$C96,$H$9:$H$208,Lists!$A$16)</f>
        <v>0</v>
      </c>
      <c r="CB96" s="418">
        <f t="shared" si="40"/>
        <v>0</v>
      </c>
      <c r="CC96" s="418"/>
      <c r="CD96" s="418">
        <f ca="1">SUMIFS(AP$9:AP$208,PlanningIDEnlaces,$C96,$H$9:$H$208,Lists!$A$16)</f>
        <v>0</v>
      </c>
      <c r="CE96" s="418">
        <f t="shared" si="41"/>
        <v>0</v>
      </c>
      <c r="CG96" s="418" t="str">
        <f ca="1">IFERROR(INDEX(Lists!$F$5:$F$49,MATCH(Planning!C96,Lists!$G$5:$G$49,0),1),"")</f>
        <v/>
      </c>
      <c r="CI96" s="418" t="str">
        <f>IF(C96=0,""," ["&amp;INDEX(Lists!$H$5:$H$49,MATCH(C96,Lists!$G$5:$G$49,0),1)&amp;"]")</f>
        <v/>
      </c>
    </row>
    <row r="97" spans="1:87" ht="36.950000000000003" customHeight="1" x14ac:dyDescent="0.2">
      <c r="A97" s="416" t="s">
        <v>93</v>
      </c>
      <c r="B97" s="428"/>
      <c r="C97" s="429"/>
      <c r="D97" s="429"/>
      <c r="E97" s="428"/>
      <c r="F97" s="428"/>
      <c r="G97" s="430"/>
      <c r="H97" s="431"/>
      <c r="I97" s="432"/>
      <c r="J97" s="433"/>
      <c r="K97" s="419"/>
      <c r="L97" s="432"/>
      <c r="M97" s="433"/>
      <c r="N97" s="419"/>
      <c r="O97" s="432"/>
      <c r="P97" s="434"/>
      <c r="Q97" s="419"/>
      <c r="R97" s="435"/>
      <c r="S97" s="433"/>
      <c r="T97" s="419"/>
      <c r="U97" s="432"/>
      <c r="V97" s="433"/>
      <c r="W97" s="419"/>
      <c r="X97" s="432"/>
      <c r="Y97" s="433"/>
      <c r="Z97" s="656"/>
      <c r="AA97" s="432"/>
      <c r="AB97" s="433"/>
      <c r="AC97" s="419"/>
      <c r="AD97" s="432"/>
      <c r="AE97" s="433"/>
      <c r="AF97" s="419"/>
      <c r="AG97" s="432"/>
      <c r="AH97" s="433"/>
      <c r="AI97" s="419"/>
      <c r="AJ97" s="432"/>
      <c r="AK97" s="433"/>
      <c r="AL97" s="419"/>
      <c r="AM97" s="432"/>
      <c r="AN97" s="433"/>
      <c r="AO97" s="419"/>
      <c r="AP97" s="432"/>
      <c r="AQ97" s="433"/>
      <c r="AR97" s="420"/>
      <c r="AS97" s="613">
        <f t="shared" si="28"/>
        <v>0</v>
      </c>
      <c r="AT97" s="614">
        <f t="shared" si="29"/>
        <v>0</v>
      </c>
      <c r="AW97" s="418">
        <f ca="1">SUMIFS(I$9:I$208,PlanningIDEnlaces,$C97,$H$9:$H$208,Lists!$A$16)</f>
        <v>0</v>
      </c>
      <c r="AX97" s="418">
        <f t="shared" si="30"/>
        <v>0</v>
      </c>
      <c r="AY97" s="418"/>
      <c r="AZ97" s="418">
        <f ca="1">SUMIFS(L$9:L$208,PlanningIDEnlaces,$C97,$H$9:$H$208,Lists!$A$16)</f>
        <v>0</v>
      </c>
      <c r="BA97" s="418">
        <f t="shared" si="31"/>
        <v>0</v>
      </c>
      <c r="BB97" s="418"/>
      <c r="BC97" s="418">
        <f ca="1">SUMIFS(O$9:O$208,PlanningIDEnlaces,$C97,$H$9:$H$208,Lists!$A$16)</f>
        <v>0</v>
      </c>
      <c r="BD97" s="418">
        <f t="shared" si="32"/>
        <v>0</v>
      </c>
      <c r="BE97" s="418"/>
      <c r="BF97" s="418">
        <f ca="1">SUMIFS(R$9:R$208,PlanningIDEnlaces,$C97,$H$9:$H$208,Lists!$A$16)</f>
        <v>0</v>
      </c>
      <c r="BG97" s="418">
        <f t="shared" si="33"/>
        <v>0</v>
      </c>
      <c r="BH97" s="418"/>
      <c r="BI97" s="418">
        <f ca="1">SUMIFS(U$9:U$208,PlanningIDEnlaces,$C97,$H$9:$H$208,Lists!$A$16)</f>
        <v>0</v>
      </c>
      <c r="BJ97" s="418">
        <f t="shared" si="34"/>
        <v>0</v>
      </c>
      <c r="BK97" s="418"/>
      <c r="BL97" s="418">
        <f ca="1">SUMIFS(X$9:X$208,PlanningIDEnlaces,$C97,$H$9:$H$208,Lists!$A$16)</f>
        <v>0</v>
      </c>
      <c r="BM97" s="418">
        <f t="shared" si="35"/>
        <v>0</v>
      </c>
      <c r="BN97" s="418"/>
      <c r="BO97" s="418">
        <f ca="1">SUMIFS(AA$9:AA$208,PlanningIDEnlaces,$C97,$H$9:$H$208,Lists!$A$16)</f>
        <v>0</v>
      </c>
      <c r="BP97" s="418">
        <f t="shared" si="36"/>
        <v>0</v>
      </c>
      <c r="BQ97" s="418"/>
      <c r="BR97" s="418">
        <f ca="1">SUMIFS(AD$9:AD$208,PlanningIDEnlaces,$C97,$H$9:$H$208,Lists!$A$16)</f>
        <v>0</v>
      </c>
      <c r="BS97" s="418">
        <f t="shared" si="37"/>
        <v>0</v>
      </c>
      <c r="BT97" s="418"/>
      <c r="BU97" s="418">
        <f ca="1">SUMIFS(AG$9:AG$208,PlanningIDEnlaces,$C97,$H$9:$H$208,Lists!$A$16)</f>
        <v>0</v>
      </c>
      <c r="BV97" s="418">
        <f t="shared" si="38"/>
        <v>0</v>
      </c>
      <c r="BW97" s="418"/>
      <c r="BX97" s="418">
        <f ca="1">SUMIFS(AJ$9:AJ$208,PlanningIDEnlaces,$C97,$H$9:$H$208,Lists!$A$16)</f>
        <v>0</v>
      </c>
      <c r="BY97" s="418">
        <f t="shared" si="39"/>
        <v>0</v>
      </c>
      <c r="BZ97" s="418"/>
      <c r="CA97" s="418">
        <f ca="1">SUMIFS(AM$9:AM$208,PlanningIDEnlaces,$C97,$H$9:$H$208,Lists!$A$16)</f>
        <v>0</v>
      </c>
      <c r="CB97" s="418">
        <f t="shared" si="40"/>
        <v>0</v>
      </c>
      <c r="CC97" s="418"/>
      <c r="CD97" s="418">
        <f ca="1">SUMIFS(AP$9:AP$208,PlanningIDEnlaces,$C97,$H$9:$H$208,Lists!$A$16)</f>
        <v>0</v>
      </c>
      <c r="CE97" s="418">
        <f t="shared" si="41"/>
        <v>0</v>
      </c>
      <c r="CG97" s="418" t="str">
        <f ca="1">IFERROR(INDEX(Lists!$F$5:$F$49,MATCH(Planning!C97,Lists!$G$5:$G$49,0),1),"")</f>
        <v/>
      </c>
      <c r="CI97" s="418" t="str">
        <f>IF(C97=0,""," ["&amp;INDEX(Lists!$H$5:$H$49,MATCH(C97,Lists!$G$5:$G$49,0),1)&amp;"]")</f>
        <v/>
      </c>
    </row>
    <row r="98" spans="1:87" ht="36.950000000000003" customHeight="1" x14ac:dyDescent="0.2">
      <c r="A98" s="416" t="s">
        <v>94</v>
      </c>
      <c r="B98" s="428"/>
      <c r="C98" s="429"/>
      <c r="D98" s="429"/>
      <c r="E98" s="428"/>
      <c r="F98" s="428"/>
      <c r="G98" s="430"/>
      <c r="H98" s="431"/>
      <c r="I98" s="432"/>
      <c r="J98" s="433"/>
      <c r="K98" s="419"/>
      <c r="L98" s="432"/>
      <c r="M98" s="433"/>
      <c r="N98" s="419"/>
      <c r="O98" s="432"/>
      <c r="P98" s="434"/>
      <c r="Q98" s="419"/>
      <c r="R98" s="435"/>
      <c r="S98" s="433"/>
      <c r="T98" s="419"/>
      <c r="U98" s="432"/>
      <c r="V98" s="433"/>
      <c r="W98" s="419"/>
      <c r="X98" s="432"/>
      <c r="Y98" s="433"/>
      <c r="Z98" s="656"/>
      <c r="AA98" s="432"/>
      <c r="AB98" s="433"/>
      <c r="AC98" s="419"/>
      <c r="AD98" s="432"/>
      <c r="AE98" s="433"/>
      <c r="AF98" s="419"/>
      <c r="AG98" s="432"/>
      <c r="AH98" s="433"/>
      <c r="AI98" s="419"/>
      <c r="AJ98" s="432"/>
      <c r="AK98" s="433"/>
      <c r="AL98" s="419"/>
      <c r="AM98" s="432"/>
      <c r="AN98" s="433"/>
      <c r="AO98" s="419"/>
      <c r="AP98" s="432"/>
      <c r="AQ98" s="433"/>
      <c r="AR98" s="420"/>
      <c r="AS98" s="613">
        <f t="shared" si="28"/>
        <v>0</v>
      </c>
      <c r="AT98" s="614">
        <f t="shared" si="29"/>
        <v>0</v>
      </c>
      <c r="AW98" s="418">
        <f ca="1">SUMIFS(I$9:I$208,PlanningIDEnlaces,$C98,$H$9:$H$208,Lists!$A$16)</f>
        <v>0</v>
      </c>
      <c r="AX98" s="418">
        <f t="shared" si="30"/>
        <v>0</v>
      </c>
      <c r="AY98" s="418"/>
      <c r="AZ98" s="418">
        <f ca="1">SUMIFS(L$9:L$208,PlanningIDEnlaces,$C98,$H$9:$H$208,Lists!$A$16)</f>
        <v>0</v>
      </c>
      <c r="BA98" s="418">
        <f t="shared" si="31"/>
        <v>0</v>
      </c>
      <c r="BB98" s="418"/>
      <c r="BC98" s="418">
        <f ca="1">SUMIFS(O$9:O$208,PlanningIDEnlaces,$C98,$H$9:$H$208,Lists!$A$16)</f>
        <v>0</v>
      </c>
      <c r="BD98" s="418">
        <f t="shared" si="32"/>
        <v>0</v>
      </c>
      <c r="BE98" s="418"/>
      <c r="BF98" s="418">
        <f ca="1">SUMIFS(R$9:R$208,PlanningIDEnlaces,$C98,$H$9:$H$208,Lists!$A$16)</f>
        <v>0</v>
      </c>
      <c r="BG98" s="418">
        <f t="shared" si="33"/>
        <v>0</v>
      </c>
      <c r="BH98" s="418"/>
      <c r="BI98" s="418">
        <f ca="1">SUMIFS(U$9:U$208,PlanningIDEnlaces,$C98,$H$9:$H$208,Lists!$A$16)</f>
        <v>0</v>
      </c>
      <c r="BJ98" s="418">
        <f t="shared" si="34"/>
        <v>0</v>
      </c>
      <c r="BK98" s="418"/>
      <c r="BL98" s="418">
        <f ca="1">SUMIFS(X$9:X$208,PlanningIDEnlaces,$C98,$H$9:$H$208,Lists!$A$16)</f>
        <v>0</v>
      </c>
      <c r="BM98" s="418">
        <f t="shared" si="35"/>
        <v>0</v>
      </c>
      <c r="BN98" s="418"/>
      <c r="BO98" s="418">
        <f ca="1">SUMIFS(AA$9:AA$208,PlanningIDEnlaces,$C98,$H$9:$H$208,Lists!$A$16)</f>
        <v>0</v>
      </c>
      <c r="BP98" s="418">
        <f t="shared" si="36"/>
        <v>0</v>
      </c>
      <c r="BQ98" s="418"/>
      <c r="BR98" s="418">
        <f ca="1">SUMIFS(AD$9:AD$208,PlanningIDEnlaces,$C98,$H$9:$H$208,Lists!$A$16)</f>
        <v>0</v>
      </c>
      <c r="BS98" s="418">
        <f t="shared" si="37"/>
        <v>0</v>
      </c>
      <c r="BT98" s="418"/>
      <c r="BU98" s="418">
        <f ca="1">SUMIFS(AG$9:AG$208,PlanningIDEnlaces,$C98,$H$9:$H$208,Lists!$A$16)</f>
        <v>0</v>
      </c>
      <c r="BV98" s="418">
        <f t="shared" si="38"/>
        <v>0</v>
      </c>
      <c r="BW98" s="418"/>
      <c r="BX98" s="418">
        <f ca="1">SUMIFS(AJ$9:AJ$208,PlanningIDEnlaces,$C98,$H$9:$H$208,Lists!$A$16)</f>
        <v>0</v>
      </c>
      <c r="BY98" s="418">
        <f t="shared" si="39"/>
        <v>0</v>
      </c>
      <c r="BZ98" s="418"/>
      <c r="CA98" s="418">
        <f ca="1">SUMIFS(AM$9:AM$208,PlanningIDEnlaces,$C98,$H$9:$H$208,Lists!$A$16)</f>
        <v>0</v>
      </c>
      <c r="CB98" s="418">
        <f t="shared" si="40"/>
        <v>0</v>
      </c>
      <c r="CC98" s="418"/>
      <c r="CD98" s="418">
        <f ca="1">SUMIFS(AP$9:AP$208,PlanningIDEnlaces,$C98,$H$9:$H$208,Lists!$A$16)</f>
        <v>0</v>
      </c>
      <c r="CE98" s="418">
        <f t="shared" si="41"/>
        <v>0</v>
      </c>
      <c r="CG98" s="418" t="str">
        <f ca="1">IFERROR(INDEX(Lists!$F$5:$F$49,MATCH(Planning!C98,Lists!$G$5:$G$49,0),1),"")</f>
        <v/>
      </c>
      <c r="CI98" s="418" t="str">
        <f>IF(C98=0,""," ["&amp;INDEX(Lists!$H$5:$H$49,MATCH(C98,Lists!$G$5:$G$49,0),1)&amp;"]")</f>
        <v/>
      </c>
    </row>
    <row r="99" spans="1:87" ht="36.950000000000003" customHeight="1" x14ac:dyDescent="0.2">
      <c r="A99" s="416" t="s">
        <v>95</v>
      </c>
      <c r="B99" s="428"/>
      <c r="C99" s="429"/>
      <c r="D99" s="429"/>
      <c r="E99" s="428"/>
      <c r="F99" s="428"/>
      <c r="G99" s="430"/>
      <c r="H99" s="431"/>
      <c r="I99" s="432"/>
      <c r="J99" s="433"/>
      <c r="K99" s="419"/>
      <c r="L99" s="432"/>
      <c r="M99" s="433"/>
      <c r="N99" s="419"/>
      <c r="O99" s="432"/>
      <c r="P99" s="434"/>
      <c r="Q99" s="419"/>
      <c r="R99" s="435"/>
      <c r="S99" s="433"/>
      <c r="T99" s="419"/>
      <c r="U99" s="432"/>
      <c r="V99" s="433"/>
      <c r="W99" s="419"/>
      <c r="X99" s="432"/>
      <c r="Y99" s="433"/>
      <c r="Z99" s="656"/>
      <c r="AA99" s="432"/>
      <c r="AB99" s="433"/>
      <c r="AC99" s="419"/>
      <c r="AD99" s="432"/>
      <c r="AE99" s="433"/>
      <c r="AF99" s="419"/>
      <c r="AG99" s="432"/>
      <c r="AH99" s="433"/>
      <c r="AI99" s="419"/>
      <c r="AJ99" s="432"/>
      <c r="AK99" s="433"/>
      <c r="AL99" s="419"/>
      <c r="AM99" s="432"/>
      <c r="AN99" s="433"/>
      <c r="AO99" s="419"/>
      <c r="AP99" s="432"/>
      <c r="AQ99" s="433"/>
      <c r="AR99" s="420"/>
      <c r="AS99" s="613">
        <f t="shared" si="28"/>
        <v>0</v>
      </c>
      <c r="AT99" s="614">
        <f t="shared" si="29"/>
        <v>0</v>
      </c>
      <c r="AW99" s="418">
        <f ca="1">SUMIFS(I$9:I$208,PlanningIDEnlaces,$C99,$H$9:$H$208,Lists!$A$16)</f>
        <v>0</v>
      </c>
      <c r="AX99" s="418">
        <f t="shared" si="30"/>
        <v>0</v>
      </c>
      <c r="AY99" s="418"/>
      <c r="AZ99" s="418">
        <f ca="1">SUMIFS(L$9:L$208,PlanningIDEnlaces,$C99,$H$9:$H$208,Lists!$A$16)</f>
        <v>0</v>
      </c>
      <c r="BA99" s="418">
        <f t="shared" si="31"/>
        <v>0</v>
      </c>
      <c r="BB99" s="418"/>
      <c r="BC99" s="418">
        <f ca="1">SUMIFS(O$9:O$208,PlanningIDEnlaces,$C99,$H$9:$H$208,Lists!$A$16)</f>
        <v>0</v>
      </c>
      <c r="BD99" s="418">
        <f t="shared" si="32"/>
        <v>0</v>
      </c>
      <c r="BE99" s="418"/>
      <c r="BF99" s="418">
        <f ca="1">SUMIFS(R$9:R$208,PlanningIDEnlaces,$C99,$H$9:$H$208,Lists!$A$16)</f>
        <v>0</v>
      </c>
      <c r="BG99" s="418">
        <f t="shared" si="33"/>
        <v>0</v>
      </c>
      <c r="BH99" s="418"/>
      <c r="BI99" s="418">
        <f ca="1">SUMIFS(U$9:U$208,PlanningIDEnlaces,$C99,$H$9:$H$208,Lists!$A$16)</f>
        <v>0</v>
      </c>
      <c r="BJ99" s="418">
        <f t="shared" si="34"/>
        <v>0</v>
      </c>
      <c r="BK99" s="418"/>
      <c r="BL99" s="418">
        <f ca="1">SUMIFS(X$9:X$208,PlanningIDEnlaces,$C99,$H$9:$H$208,Lists!$A$16)</f>
        <v>0</v>
      </c>
      <c r="BM99" s="418">
        <f t="shared" si="35"/>
        <v>0</v>
      </c>
      <c r="BN99" s="418"/>
      <c r="BO99" s="418">
        <f ca="1">SUMIFS(AA$9:AA$208,PlanningIDEnlaces,$C99,$H$9:$H$208,Lists!$A$16)</f>
        <v>0</v>
      </c>
      <c r="BP99" s="418">
        <f t="shared" si="36"/>
        <v>0</v>
      </c>
      <c r="BQ99" s="418"/>
      <c r="BR99" s="418">
        <f ca="1">SUMIFS(AD$9:AD$208,PlanningIDEnlaces,$C99,$H$9:$H$208,Lists!$A$16)</f>
        <v>0</v>
      </c>
      <c r="BS99" s="418">
        <f t="shared" si="37"/>
        <v>0</v>
      </c>
      <c r="BT99" s="418"/>
      <c r="BU99" s="418">
        <f ca="1">SUMIFS(AG$9:AG$208,PlanningIDEnlaces,$C99,$H$9:$H$208,Lists!$A$16)</f>
        <v>0</v>
      </c>
      <c r="BV99" s="418">
        <f t="shared" si="38"/>
        <v>0</v>
      </c>
      <c r="BW99" s="418"/>
      <c r="BX99" s="418">
        <f ca="1">SUMIFS(AJ$9:AJ$208,PlanningIDEnlaces,$C99,$H$9:$H$208,Lists!$A$16)</f>
        <v>0</v>
      </c>
      <c r="BY99" s="418">
        <f t="shared" si="39"/>
        <v>0</v>
      </c>
      <c r="BZ99" s="418"/>
      <c r="CA99" s="418">
        <f ca="1">SUMIFS(AM$9:AM$208,PlanningIDEnlaces,$C99,$H$9:$H$208,Lists!$A$16)</f>
        <v>0</v>
      </c>
      <c r="CB99" s="418">
        <f t="shared" si="40"/>
        <v>0</v>
      </c>
      <c r="CC99" s="418"/>
      <c r="CD99" s="418">
        <f ca="1">SUMIFS(AP$9:AP$208,PlanningIDEnlaces,$C99,$H$9:$H$208,Lists!$A$16)</f>
        <v>0</v>
      </c>
      <c r="CE99" s="418">
        <f t="shared" si="41"/>
        <v>0</v>
      </c>
      <c r="CG99" s="418" t="str">
        <f ca="1">IFERROR(INDEX(Lists!$F$5:$F$49,MATCH(Planning!C99,Lists!$G$5:$G$49,0),1),"")</f>
        <v/>
      </c>
      <c r="CI99" s="418" t="str">
        <f>IF(C99=0,""," ["&amp;INDEX(Lists!$H$5:$H$49,MATCH(C99,Lists!$G$5:$G$49,0),1)&amp;"]")</f>
        <v/>
      </c>
    </row>
    <row r="100" spans="1:87" ht="36.950000000000003" customHeight="1" x14ac:dyDescent="0.2">
      <c r="A100" s="416" t="s">
        <v>96</v>
      </c>
      <c r="B100" s="428"/>
      <c r="C100" s="429"/>
      <c r="D100" s="429"/>
      <c r="E100" s="428"/>
      <c r="F100" s="428"/>
      <c r="G100" s="430"/>
      <c r="H100" s="431"/>
      <c r="I100" s="432"/>
      <c r="J100" s="433"/>
      <c r="K100" s="419"/>
      <c r="L100" s="432"/>
      <c r="M100" s="433"/>
      <c r="N100" s="419"/>
      <c r="O100" s="432"/>
      <c r="P100" s="434"/>
      <c r="Q100" s="419"/>
      <c r="R100" s="435"/>
      <c r="S100" s="433"/>
      <c r="T100" s="419"/>
      <c r="U100" s="432"/>
      <c r="V100" s="433"/>
      <c r="W100" s="419"/>
      <c r="X100" s="432"/>
      <c r="Y100" s="433"/>
      <c r="Z100" s="656"/>
      <c r="AA100" s="432"/>
      <c r="AB100" s="433"/>
      <c r="AC100" s="419"/>
      <c r="AD100" s="432"/>
      <c r="AE100" s="433"/>
      <c r="AF100" s="419"/>
      <c r="AG100" s="432"/>
      <c r="AH100" s="433"/>
      <c r="AI100" s="419"/>
      <c r="AJ100" s="432"/>
      <c r="AK100" s="433"/>
      <c r="AL100" s="419"/>
      <c r="AM100" s="432"/>
      <c r="AN100" s="433"/>
      <c r="AO100" s="419"/>
      <c r="AP100" s="432"/>
      <c r="AQ100" s="433"/>
      <c r="AR100" s="420"/>
      <c r="AS100" s="613">
        <f t="shared" si="28"/>
        <v>0</v>
      </c>
      <c r="AT100" s="614">
        <f t="shared" si="29"/>
        <v>0</v>
      </c>
      <c r="AW100" s="418">
        <f ca="1">SUMIFS(I$9:I$208,PlanningIDEnlaces,$C100,$H$9:$H$208,Lists!$A$16)</f>
        <v>0</v>
      </c>
      <c r="AX100" s="418">
        <f t="shared" si="30"/>
        <v>0</v>
      </c>
      <c r="AY100" s="418"/>
      <c r="AZ100" s="418">
        <f ca="1">SUMIFS(L$9:L$208,PlanningIDEnlaces,$C100,$H$9:$H$208,Lists!$A$16)</f>
        <v>0</v>
      </c>
      <c r="BA100" s="418">
        <f t="shared" si="31"/>
        <v>0</v>
      </c>
      <c r="BB100" s="418"/>
      <c r="BC100" s="418">
        <f ca="1">SUMIFS(O$9:O$208,PlanningIDEnlaces,$C100,$H$9:$H$208,Lists!$A$16)</f>
        <v>0</v>
      </c>
      <c r="BD100" s="418">
        <f t="shared" si="32"/>
        <v>0</v>
      </c>
      <c r="BE100" s="418"/>
      <c r="BF100" s="418">
        <f ca="1">SUMIFS(R$9:R$208,PlanningIDEnlaces,$C100,$H$9:$H$208,Lists!$A$16)</f>
        <v>0</v>
      </c>
      <c r="BG100" s="418">
        <f t="shared" si="33"/>
        <v>0</v>
      </c>
      <c r="BH100" s="418"/>
      <c r="BI100" s="418">
        <f ca="1">SUMIFS(U$9:U$208,PlanningIDEnlaces,$C100,$H$9:$H$208,Lists!$A$16)</f>
        <v>0</v>
      </c>
      <c r="BJ100" s="418">
        <f t="shared" si="34"/>
        <v>0</v>
      </c>
      <c r="BK100" s="418"/>
      <c r="BL100" s="418">
        <f ca="1">SUMIFS(X$9:X$208,PlanningIDEnlaces,$C100,$H$9:$H$208,Lists!$A$16)</f>
        <v>0</v>
      </c>
      <c r="BM100" s="418">
        <f t="shared" si="35"/>
        <v>0</v>
      </c>
      <c r="BN100" s="418"/>
      <c r="BO100" s="418">
        <f ca="1">SUMIFS(AA$9:AA$208,PlanningIDEnlaces,$C100,$H$9:$H$208,Lists!$A$16)</f>
        <v>0</v>
      </c>
      <c r="BP100" s="418">
        <f t="shared" si="36"/>
        <v>0</v>
      </c>
      <c r="BQ100" s="418"/>
      <c r="BR100" s="418">
        <f ca="1">SUMIFS(AD$9:AD$208,PlanningIDEnlaces,$C100,$H$9:$H$208,Lists!$A$16)</f>
        <v>0</v>
      </c>
      <c r="BS100" s="418">
        <f t="shared" si="37"/>
        <v>0</v>
      </c>
      <c r="BT100" s="418"/>
      <c r="BU100" s="418">
        <f ca="1">SUMIFS(AG$9:AG$208,PlanningIDEnlaces,$C100,$H$9:$H$208,Lists!$A$16)</f>
        <v>0</v>
      </c>
      <c r="BV100" s="418">
        <f t="shared" si="38"/>
        <v>0</v>
      </c>
      <c r="BW100" s="418"/>
      <c r="BX100" s="418">
        <f ca="1">SUMIFS(AJ$9:AJ$208,PlanningIDEnlaces,$C100,$H$9:$H$208,Lists!$A$16)</f>
        <v>0</v>
      </c>
      <c r="BY100" s="418">
        <f t="shared" si="39"/>
        <v>0</v>
      </c>
      <c r="BZ100" s="418"/>
      <c r="CA100" s="418">
        <f ca="1">SUMIFS(AM$9:AM$208,PlanningIDEnlaces,$C100,$H$9:$H$208,Lists!$A$16)</f>
        <v>0</v>
      </c>
      <c r="CB100" s="418">
        <f t="shared" si="40"/>
        <v>0</v>
      </c>
      <c r="CC100" s="418"/>
      <c r="CD100" s="418">
        <f ca="1">SUMIFS(AP$9:AP$208,PlanningIDEnlaces,$C100,$H$9:$H$208,Lists!$A$16)</f>
        <v>0</v>
      </c>
      <c r="CE100" s="418">
        <f t="shared" si="41"/>
        <v>0</v>
      </c>
      <c r="CG100" s="418" t="str">
        <f ca="1">IFERROR(INDEX(Lists!$F$5:$F$49,MATCH(Planning!C100,Lists!$G$5:$G$49,0),1),"")</f>
        <v/>
      </c>
      <c r="CI100" s="418" t="str">
        <f>IF(C100=0,""," ["&amp;INDEX(Lists!$H$5:$H$49,MATCH(C100,Lists!$G$5:$G$49,0),1)&amp;"]")</f>
        <v/>
      </c>
    </row>
    <row r="101" spans="1:87" ht="36.950000000000003" customHeight="1" x14ac:dyDescent="0.2">
      <c r="A101" s="416" t="s">
        <v>97</v>
      </c>
      <c r="B101" s="428"/>
      <c r="C101" s="429"/>
      <c r="D101" s="429"/>
      <c r="E101" s="428"/>
      <c r="F101" s="428"/>
      <c r="G101" s="430"/>
      <c r="H101" s="431"/>
      <c r="I101" s="432"/>
      <c r="J101" s="433"/>
      <c r="K101" s="419"/>
      <c r="L101" s="432"/>
      <c r="M101" s="433"/>
      <c r="N101" s="419"/>
      <c r="O101" s="432"/>
      <c r="P101" s="434"/>
      <c r="Q101" s="419"/>
      <c r="R101" s="435"/>
      <c r="S101" s="433"/>
      <c r="T101" s="419"/>
      <c r="U101" s="432"/>
      <c r="V101" s="433"/>
      <c r="W101" s="419"/>
      <c r="X101" s="432"/>
      <c r="Y101" s="433"/>
      <c r="Z101" s="656"/>
      <c r="AA101" s="432"/>
      <c r="AB101" s="433"/>
      <c r="AC101" s="419"/>
      <c r="AD101" s="432"/>
      <c r="AE101" s="433"/>
      <c r="AF101" s="419"/>
      <c r="AG101" s="432"/>
      <c r="AH101" s="433"/>
      <c r="AI101" s="419"/>
      <c r="AJ101" s="432"/>
      <c r="AK101" s="433"/>
      <c r="AL101" s="419"/>
      <c r="AM101" s="432"/>
      <c r="AN101" s="433"/>
      <c r="AO101" s="419"/>
      <c r="AP101" s="432"/>
      <c r="AQ101" s="433"/>
      <c r="AR101" s="420"/>
      <c r="AS101" s="613">
        <f t="shared" si="28"/>
        <v>0</v>
      </c>
      <c r="AT101" s="614">
        <f t="shared" si="29"/>
        <v>0</v>
      </c>
      <c r="AW101" s="418">
        <f ca="1">SUMIFS(I$9:I$208,PlanningIDEnlaces,$C101,$H$9:$H$208,Lists!$A$16)</f>
        <v>0</v>
      </c>
      <c r="AX101" s="418">
        <f t="shared" si="30"/>
        <v>0</v>
      </c>
      <c r="AY101" s="418"/>
      <c r="AZ101" s="418">
        <f ca="1">SUMIFS(L$9:L$208,PlanningIDEnlaces,$C101,$H$9:$H$208,Lists!$A$16)</f>
        <v>0</v>
      </c>
      <c r="BA101" s="418">
        <f t="shared" si="31"/>
        <v>0</v>
      </c>
      <c r="BB101" s="418"/>
      <c r="BC101" s="418">
        <f ca="1">SUMIFS(O$9:O$208,PlanningIDEnlaces,$C101,$H$9:$H$208,Lists!$A$16)</f>
        <v>0</v>
      </c>
      <c r="BD101" s="418">
        <f t="shared" si="32"/>
        <v>0</v>
      </c>
      <c r="BE101" s="418"/>
      <c r="BF101" s="418">
        <f ca="1">SUMIFS(R$9:R$208,PlanningIDEnlaces,$C101,$H$9:$H$208,Lists!$A$16)</f>
        <v>0</v>
      </c>
      <c r="BG101" s="418">
        <f t="shared" si="33"/>
        <v>0</v>
      </c>
      <c r="BH101" s="418"/>
      <c r="BI101" s="418">
        <f ca="1">SUMIFS(U$9:U$208,PlanningIDEnlaces,$C101,$H$9:$H$208,Lists!$A$16)</f>
        <v>0</v>
      </c>
      <c r="BJ101" s="418">
        <f t="shared" si="34"/>
        <v>0</v>
      </c>
      <c r="BK101" s="418"/>
      <c r="BL101" s="418">
        <f ca="1">SUMIFS(X$9:X$208,PlanningIDEnlaces,$C101,$H$9:$H$208,Lists!$A$16)</f>
        <v>0</v>
      </c>
      <c r="BM101" s="418">
        <f t="shared" si="35"/>
        <v>0</v>
      </c>
      <c r="BN101" s="418"/>
      <c r="BO101" s="418">
        <f ca="1">SUMIFS(AA$9:AA$208,PlanningIDEnlaces,$C101,$H$9:$H$208,Lists!$A$16)</f>
        <v>0</v>
      </c>
      <c r="BP101" s="418">
        <f t="shared" si="36"/>
        <v>0</v>
      </c>
      <c r="BQ101" s="418"/>
      <c r="BR101" s="418">
        <f ca="1">SUMIFS(AD$9:AD$208,PlanningIDEnlaces,$C101,$H$9:$H$208,Lists!$A$16)</f>
        <v>0</v>
      </c>
      <c r="BS101" s="418">
        <f t="shared" si="37"/>
        <v>0</v>
      </c>
      <c r="BT101" s="418"/>
      <c r="BU101" s="418">
        <f ca="1">SUMIFS(AG$9:AG$208,PlanningIDEnlaces,$C101,$H$9:$H$208,Lists!$A$16)</f>
        <v>0</v>
      </c>
      <c r="BV101" s="418">
        <f t="shared" si="38"/>
        <v>0</v>
      </c>
      <c r="BW101" s="418"/>
      <c r="BX101" s="418">
        <f ca="1">SUMIFS(AJ$9:AJ$208,PlanningIDEnlaces,$C101,$H$9:$H$208,Lists!$A$16)</f>
        <v>0</v>
      </c>
      <c r="BY101" s="418">
        <f t="shared" si="39"/>
        <v>0</v>
      </c>
      <c r="BZ101" s="418"/>
      <c r="CA101" s="418">
        <f ca="1">SUMIFS(AM$9:AM$208,PlanningIDEnlaces,$C101,$H$9:$H$208,Lists!$A$16)</f>
        <v>0</v>
      </c>
      <c r="CB101" s="418">
        <f t="shared" si="40"/>
        <v>0</v>
      </c>
      <c r="CC101" s="418"/>
      <c r="CD101" s="418">
        <f ca="1">SUMIFS(AP$9:AP$208,PlanningIDEnlaces,$C101,$H$9:$H$208,Lists!$A$16)</f>
        <v>0</v>
      </c>
      <c r="CE101" s="418">
        <f t="shared" si="41"/>
        <v>0</v>
      </c>
      <c r="CG101" s="418" t="str">
        <f ca="1">IFERROR(INDEX(Lists!$F$5:$F$49,MATCH(Planning!C101,Lists!$G$5:$G$49,0),1),"")</f>
        <v/>
      </c>
      <c r="CI101" s="418" t="str">
        <f>IF(C101=0,""," ["&amp;INDEX(Lists!$H$5:$H$49,MATCH(C101,Lists!$G$5:$G$49,0),1)&amp;"]")</f>
        <v/>
      </c>
    </row>
    <row r="102" spans="1:87" ht="36.950000000000003" customHeight="1" x14ac:dyDescent="0.2">
      <c r="A102" s="416" t="s">
        <v>98</v>
      </c>
      <c r="B102" s="428"/>
      <c r="C102" s="429"/>
      <c r="D102" s="429"/>
      <c r="E102" s="428"/>
      <c r="F102" s="428"/>
      <c r="G102" s="430"/>
      <c r="H102" s="431"/>
      <c r="I102" s="432"/>
      <c r="J102" s="433"/>
      <c r="K102" s="419"/>
      <c r="L102" s="432"/>
      <c r="M102" s="433"/>
      <c r="N102" s="419"/>
      <c r="O102" s="432"/>
      <c r="P102" s="434"/>
      <c r="Q102" s="419"/>
      <c r="R102" s="435"/>
      <c r="S102" s="433"/>
      <c r="T102" s="419"/>
      <c r="U102" s="432"/>
      <c r="V102" s="433"/>
      <c r="W102" s="419"/>
      <c r="X102" s="432"/>
      <c r="Y102" s="433"/>
      <c r="Z102" s="656"/>
      <c r="AA102" s="432"/>
      <c r="AB102" s="433"/>
      <c r="AC102" s="419"/>
      <c r="AD102" s="432"/>
      <c r="AE102" s="433"/>
      <c r="AF102" s="419"/>
      <c r="AG102" s="432"/>
      <c r="AH102" s="433"/>
      <c r="AI102" s="419"/>
      <c r="AJ102" s="432"/>
      <c r="AK102" s="433"/>
      <c r="AL102" s="419"/>
      <c r="AM102" s="432"/>
      <c r="AN102" s="433"/>
      <c r="AO102" s="419"/>
      <c r="AP102" s="432"/>
      <c r="AQ102" s="433"/>
      <c r="AR102" s="420"/>
      <c r="AS102" s="613">
        <f t="shared" si="28"/>
        <v>0</v>
      </c>
      <c r="AT102" s="614">
        <f t="shared" si="29"/>
        <v>0</v>
      </c>
      <c r="AW102" s="418">
        <f ca="1">SUMIFS(I$9:I$208,PlanningIDEnlaces,$C102,$H$9:$H$208,Lists!$A$16)</f>
        <v>0</v>
      </c>
      <c r="AX102" s="418">
        <f t="shared" si="30"/>
        <v>0</v>
      </c>
      <c r="AY102" s="418"/>
      <c r="AZ102" s="418">
        <f ca="1">SUMIFS(L$9:L$208,PlanningIDEnlaces,$C102,$H$9:$H$208,Lists!$A$16)</f>
        <v>0</v>
      </c>
      <c r="BA102" s="418">
        <f t="shared" si="31"/>
        <v>0</v>
      </c>
      <c r="BB102" s="418"/>
      <c r="BC102" s="418">
        <f ca="1">SUMIFS(O$9:O$208,PlanningIDEnlaces,$C102,$H$9:$H$208,Lists!$A$16)</f>
        <v>0</v>
      </c>
      <c r="BD102" s="418">
        <f t="shared" si="32"/>
        <v>0</v>
      </c>
      <c r="BE102" s="418"/>
      <c r="BF102" s="418">
        <f ca="1">SUMIFS(R$9:R$208,PlanningIDEnlaces,$C102,$H$9:$H$208,Lists!$A$16)</f>
        <v>0</v>
      </c>
      <c r="BG102" s="418">
        <f t="shared" si="33"/>
        <v>0</v>
      </c>
      <c r="BH102" s="418"/>
      <c r="BI102" s="418">
        <f ca="1">SUMIFS(U$9:U$208,PlanningIDEnlaces,$C102,$H$9:$H$208,Lists!$A$16)</f>
        <v>0</v>
      </c>
      <c r="BJ102" s="418">
        <f t="shared" si="34"/>
        <v>0</v>
      </c>
      <c r="BK102" s="418"/>
      <c r="BL102" s="418">
        <f ca="1">SUMIFS(X$9:X$208,PlanningIDEnlaces,$C102,$H$9:$H$208,Lists!$A$16)</f>
        <v>0</v>
      </c>
      <c r="BM102" s="418">
        <f t="shared" si="35"/>
        <v>0</v>
      </c>
      <c r="BN102" s="418"/>
      <c r="BO102" s="418">
        <f ca="1">SUMIFS(AA$9:AA$208,PlanningIDEnlaces,$C102,$H$9:$H$208,Lists!$A$16)</f>
        <v>0</v>
      </c>
      <c r="BP102" s="418">
        <f t="shared" si="36"/>
        <v>0</v>
      </c>
      <c r="BQ102" s="418"/>
      <c r="BR102" s="418">
        <f ca="1">SUMIFS(AD$9:AD$208,PlanningIDEnlaces,$C102,$H$9:$H$208,Lists!$A$16)</f>
        <v>0</v>
      </c>
      <c r="BS102" s="418">
        <f t="shared" si="37"/>
        <v>0</v>
      </c>
      <c r="BT102" s="418"/>
      <c r="BU102" s="418">
        <f ca="1">SUMIFS(AG$9:AG$208,PlanningIDEnlaces,$C102,$H$9:$H$208,Lists!$A$16)</f>
        <v>0</v>
      </c>
      <c r="BV102" s="418">
        <f t="shared" si="38"/>
        <v>0</v>
      </c>
      <c r="BW102" s="418"/>
      <c r="BX102" s="418">
        <f ca="1">SUMIFS(AJ$9:AJ$208,PlanningIDEnlaces,$C102,$H$9:$H$208,Lists!$A$16)</f>
        <v>0</v>
      </c>
      <c r="BY102" s="418">
        <f t="shared" si="39"/>
        <v>0</v>
      </c>
      <c r="BZ102" s="418"/>
      <c r="CA102" s="418">
        <f ca="1">SUMIFS(AM$9:AM$208,PlanningIDEnlaces,$C102,$H$9:$H$208,Lists!$A$16)</f>
        <v>0</v>
      </c>
      <c r="CB102" s="418">
        <f t="shared" si="40"/>
        <v>0</v>
      </c>
      <c r="CC102" s="418"/>
      <c r="CD102" s="418">
        <f ca="1">SUMIFS(AP$9:AP$208,PlanningIDEnlaces,$C102,$H$9:$H$208,Lists!$A$16)</f>
        <v>0</v>
      </c>
      <c r="CE102" s="418">
        <f t="shared" si="41"/>
        <v>0</v>
      </c>
      <c r="CG102" s="418" t="str">
        <f ca="1">IFERROR(INDEX(Lists!$F$5:$F$49,MATCH(Planning!C102,Lists!$G$5:$G$49,0),1),"")</f>
        <v/>
      </c>
      <c r="CI102" s="418" t="str">
        <f>IF(C102=0,""," ["&amp;INDEX(Lists!$H$5:$H$49,MATCH(C102,Lists!$G$5:$G$49,0),1)&amp;"]")</f>
        <v/>
      </c>
    </row>
    <row r="103" spans="1:87" ht="36.950000000000003" customHeight="1" x14ac:dyDescent="0.2">
      <c r="A103" s="416" t="s">
        <v>99</v>
      </c>
      <c r="B103" s="428"/>
      <c r="C103" s="429"/>
      <c r="D103" s="429"/>
      <c r="E103" s="428"/>
      <c r="F103" s="428"/>
      <c r="G103" s="430"/>
      <c r="H103" s="431"/>
      <c r="I103" s="432"/>
      <c r="J103" s="433"/>
      <c r="K103" s="419"/>
      <c r="L103" s="432"/>
      <c r="M103" s="433"/>
      <c r="N103" s="419"/>
      <c r="O103" s="432"/>
      <c r="P103" s="434"/>
      <c r="Q103" s="419"/>
      <c r="R103" s="435"/>
      <c r="S103" s="433"/>
      <c r="T103" s="419"/>
      <c r="U103" s="432"/>
      <c r="V103" s="433"/>
      <c r="W103" s="419"/>
      <c r="X103" s="432"/>
      <c r="Y103" s="433"/>
      <c r="Z103" s="656"/>
      <c r="AA103" s="432"/>
      <c r="AB103" s="433"/>
      <c r="AC103" s="419"/>
      <c r="AD103" s="432"/>
      <c r="AE103" s="433"/>
      <c r="AF103" s="419"/>
      <c r="AG103" s="432"/>
      <c r="AH103" s="433"/>
      <c r="AI103" s="419"/>
      <c r="AJ103" s="432"/>
      <c r="AK103" s="433"/>
      <c r="AL103" s="419"/>
      <c r="AM103" s="432"/>
      <c r="AN103" s="433"/>
      <c r="AO103" s="419"/>
      <c r="AP103" s="432"/>
      <c r="AQ103" s="433"/>
      <c r="AR103" s="420"/>
      <c r="AS103" s="613">
        <f t="shared" si="28"/>
        <v>0</v>
      </c>
      <c r="AT103" s="614">
        <f t="shared" si="29"/>
        <v>0</v>
      </c>
      <c r="AW103" s="418">
        <f ca="1">SUMIFS(I$9:I$208,PlanningIDEnlaces,$C103,$H$9:$H$208,Lists!$A$16)</f>
        <v>0</v>
      </c>
      <c r="AX103" s="418">
        <f t="shared" si="30"/>
        <v>0</v>
      </c>
      <c r="AY103" s="418"/>
      <c r="AZ103" s="418">
        <f ca="1">SUMIFS(L$9:L$208,PlanningIDEnlaces,$C103,$H$9:$H$208,Lists!$A$16)</f>
        <v>0</v>
      </c>
      <c r="BA103" s="418">
        <f t="shared" si="31"/>
        <v>0</v>
      </c>
      <c r="BB103" s="418"/>
      <c r="BC103" s="418">
        <f ca="1">SUMIFS(O$9:O$208,PlanningIDEnlaces,$C103,$H$9:$H$208,Lists!$A$16)</f>
        <v>0</v>
      </c>
      <c r="BD103" s="418">
        <f t="shared" si="32"/>
        <v>0</v>
      </c>
      <c r="BE103" s="418"/>
      <c r="BF103" s="418">
        <f ca="1">SUMIFS(R$9:R$208,PlanningIDEnlaces,$C103,$H$9:$H$208,Lists!$A$16)</f>
        <v>0</v>
      </c>
      <c r="BG103" s="418">
        <f t="shared" si="33"/>
        <v>0</v>
      </c>
      <c r="BH103" s="418"/>
      <c r="BI103" s="418">
        <f ca="1">SUMIFS(U$9:U$208,PlanningIDEnlaces,$C103,$H$9:$H$208,Lists!$A$16)</f>
        <v>0</v>
      </c>
      <c r="BJ103" s="418">
        <f t="shared" si="34"/>
        <v>0</v>
      </c>
      <c r="BK103" s="418"/>
      <c r="BL103" s="418">
        <f ca="1">SUMIFS(X$9:X$208,PlanningIDEnlaces,$C103,$H$9:$H$208,Lists!$A$16)</f>
        <v>0</v>
      </c>
      <c r="BM103" s="418">
        <f t="shared" si="35"/>
        <v>0</v>
      </c>
      <c r="BN103" s="418"/>
      <c r="BO103" s="418">
        <f ca="1">SUMIFS(AA$9:AA$208,PlanningIDEnlaces,$C103,$H$9:$H$208,Lists!$A$16)</f>
        <v>0</v>
      </c>
      <c r="BP103" s="418">
        <f t="shared" si="36"/>
        <v>0</v>
      </c>
      <c r="BQ103" s="418"/>
      <c r="BR103" s="418">
        <f ca="1">SUMIFS(AD$9:AD$208,PlanningIDEnlaces,$C103,$H$9:$H$208,Lists!$A$16)</f>
        <v>0</v>
      </c>
      <c r="BS103" s="418">
        <f t="shared" si="37"/>
        <v>0</v>
      </c>
      <c r="BT103" s="418"/>
      <c r="BU103" s="418">
        <f ca="1">SUMIFS(AG$9:AG$208,PlanningIDEnlaces,$C103,$H$9:$H$208,Lists!$A$16)</f>
        <v>0</v>
      </c>
      <c r="BV103" s="418">
        <f t="shared" si="38"/>
        <v>0</v>
      </c>
      <c r="BW103" s="418"/>
      <c r="BX103" s="418">
        <f ca="1">SUMIFS(AJ$9:AJ$208,PlanningIDEnlaces,$C103,$H$9:$H$208,Lists!$A$16)</f>
        <v>0</v>
      </c>
      <c r="BY103" s="418">
        <f t="shared" si="39"/>
        <v>0</v>
      </c>
      <c r="BZ103" s="418"/>
      <c r="CA103" s="418">
        <f ca="1">SUMIFS(AM$9:AM$208,PlanningIDEnlaces,$C103,$H$9:$H$208,Lists!$A$16)</f>
        <v>0</v>
      </c>
      <c r="CB103" s="418">
        <f t="shared" si="40"/>
        <v>0</v>
      </c>
      <c r="CC103" s="418"/>
      <c r="CD103" s="418">
        <f ca="1">SUMIFS(AP$9:AP$208,PlanningIDEnlaces,$C103,$H$9:$H$208,Lists!$A$16)</f>
        <v>0</v>
      </c>
      <c r="CE103" s="418">
        <f t="shared" si="41"/>
        <v>0</v>
      </c>
      <c r="CG103" s="418" t="str">
        <f ca="1">IFERROR(INDEX(Lists!$F$5:$F$49,MATCH(Planning!C103,Lists!$G$5:$G$49,0),1),"")</f>
        <v/>
      </c>
      <c r="CI103" s="418" t="str">
        <f>IF(C103=0,""," ["&amp;INDEX(Lists!$H$5:$H$49,MATCH(C103,Lists!$G$5:$G$49,0),1)&amp;"]")</f>
        <v/>
      </c>
    </row>
    <row r="104" spans="1:87" ht="36.950000000000003" customHeight="1" x14ac:dyDescent="0.2">
      <c r="A104" s="416" t="s">
        <v>100</v>
      </c>
      <c r="B104" s="428"/>
      <c r="C104" s="429"/>
      <c r="D104" s="429"/>
      <c r="E104" s="428"/>
      <c r="F104" s="428"/>
      <c r="G104" s="430"/>
      <c r="H104" s="431"/>
      <c r="I104" s="432"/>
      <c r="J104" s="433"/>
      <c r="K104" s="419"/>
      <c r="L104" s="432"/>
      <c r="M104" s="433"/>
      <c r="N104" s="419"/>
      <c r="O104" s="432"/>
      <c r="P104" s="434"/>
      <c r="Q104" s="419"/>
      <c r="R104" s="435"/>
      <c r="S104" s="433"/>
      <c r="T104" s="419"/>
      <c r="U104" s="432"/>
      <c r="V104" s="433"/>
      <c r="W104" s="419"/>
      <c r="X104" s="432"/>
      <c r="Y104" s="433"/>
      <c r="Z104" s="656"/>
      <c r="AA104" s="432"/>
      <c r="AB104" s="433"/>
      <c r="AC104" s="419"/>
      <c r="AD104" s="432"/>
      <c r="AE104" s="433"/>
      <c r="AF104" s="419"/>
      <c r="AG104" s="432"/>
      <c r="AH104" s="433"/>
      <c r="AI104" s="419"/>
      <c r="AJ104" s="432"/>
      <c r="AK104" s="433"/>
      <c r="AL104" s="419"/>
      <c r="AM104" s="432"/>
      <c r="AN104" s="433"/>
      <c r="AO104" s="419"/>
      <c r="AP104" s="432"/>
      <c r="AQ104" s="433"/>
      <c r="AR104" s="420"/>
      <c r="AS104" s="613">
        <f t="shared" si="28"/>
        <v>0</v>
      </c>
      <c r="AT104" s="614">
        <f t="shared" si="29"/>
        <v>0</v>
      </c>
      <c r="AW104" s="418">
        <f ca="1">SUMIFS(I$9:I$208,PlanningIDEnlaces,$C104,$H$9:$H$208,Lists!$A$16)</f>
        <v>0</v>
      </c>
      <c r="AX104" s="418">
        <f t="shared" si="30"/>
        <v>0</v>
      </c>
      <c r="AY104" s="418"/>
      <c r="AZ104" s="418">
        <f ca="1">SUMIFS(L$9:L$208,PlanningIDEnlaces,$C104,$H$9:$H$208,Lists!$A$16)</f>
        <v>0</v>
      </c>
      <c r="BA104" s="418">
        <f t="shared" si="31"/>
        <v>0</v>
      </c>
      <c r="BB104" s="418"/>
      <c r="BC104" s="418">
        <f ca="1">SUMIFS(O$9:O$208,PlanningIDEnlaces,$C104,$H$9:$H$208,Lists!$A$16)</f>
        <v>0</v>
      </c>
      <c r="BD104" s="418">
        <f t="shared" si="32"/>
        <v>0</v>
      </c>
      <c r="BE104" s="418"/>
      <c r="BF104" s="418">
        <f ca="1">SUMIFS(R$9:R$208,PlanningIDEnlaces,$C104,$H$9:$H$208,Lists!$A$16)</f>
        <v>0</v>
      </c>
      <c r="BG104" s="418">
        <f t="shared" si="33"/>
        <v>0</v>
      </c>
      <c r="BH104" s="418"/>
      <c r="BI104" s="418">
        <f ca="1">SUMIFS(U$9:U$208,PlanningIDEnlaces,$C104,$H$9:$H$208,Lists!$A$16)</f>
        <v>0</v>
      </c>
      <c r="BJ104" s="418">
        <f t="shared" si="34"/>
        <v>0</v>
      </c>
      <c r="BK104" s="418"/>
      <c r="BL104" s="418">
        <f ca="1">SUMIFS(X$9:X$208,PlanningIDEnlaces,$C104,$H$9:$H$208,Lists!$A$16)</f>
        <v>0</v>
      </c>
      <c r="BM104" s="418">
        <f t="shared" si="35"/>
        <v>0</v>
      </c>
      <c r="BN104" s="418"/>
      <c r="BO104" s="418">
        <f ca="1">SUMIFS(AA$9:AA$208,PlanningIDEnlaces,$C104,$H$9:$H$208,Lists!$A$16)</f>
        <v>0</v>
      </c>
      <c r="BP104" s="418">
        <f t="shared" si="36"/>
        <v>0</v>
      </c>
      <c r="BQ104" s="418"/>
      <c r="BR104" s="418">
        <f ca="1">SUMIFS(AD$9:AD$208,PlanningIDEnlaces,$C104,$H$9:$H$208,Lists!$A$16)</f>
        <v>0</v>
      </c>
      <c r="BS104" s="418">
        <f t="shared" si="37"/>
        <v>0</v>
      </c>
      <c r="BT104" s="418"/>
      <c r="BU104" s="418">
        <f ca="1">SUMIFS(AG$9:AG$208,PlanningIDEnlaces,$C104,$H$9:$H$208,Lists!$A$16)</f>
        <v>0</v>
      </c>
      <c r="BV104" s="418">
        <f t="shared" si="38"/>
        <v>0</v>
      </c>
      <c r="BW104" s="418"/>
      <c r="BX104" s="418">
        <f ca="1">SUMIFS(AJ$9:AJ$208,PlanningIDEnlaces,$C104,$H$9:$H$208,Lists!$A$16)</f>
        <v>0</v>
      </c>
      <c r="BY104" s="418">
        <f t="shared" si="39"/>
        <v>0</v>
      </c>
      <c r="BZ104" s="418"/>
      <c r="CA104" s="418">
        <f ca="1">SUMIFS(AM$9:AM$208,PlanningIDEnlaces,$C104,$H$9:$H$208,Lists!$A$16)</f>
        <v>0</v>
      </c>
      <c r="CB104" s="418">
        <f t="shared" si="40"/>
        <v>0</v>
      </c>
      <c r="CC104" s="418"/>
      <c r="CD104" s="418">
        <f ca="1">SUMIFS(AP$9:AP$208,PlanningIDEnlaces,$C104,$H$9:$H$208,Lists!$A$16)</f>
        <v>0</v>
      </c>
      <c r="CE104" s="418">
        <f t="shared" si="41"/>
        <v>0</v>
      </c>
      <c r="CG104" s="418" t="str">
        <f ca="1">IFERROR(INDEX(Lists!$F$5:$F$49,MATCH(Planning!C104,Lists!$G$5:$G$49,0),1),"")</f>
        <v/>
      </c>
      <c r="CI104" s="418" t="str">
        <f>IF(C104=0,""," ["&amp;INDEX(Lists!$H$5:$H$49,MATCH(C104,Lists!$G$5:$G$49,0),1)&amp;"]")</f>
        <v/>
      </c>
    </row>
    <row r="105" spans="1:87" ht="36.950000000000003" customHeight="1" x14ac:dyDescent="0.2">
      <c r="A105" s="416" t="s">
        <v>101</v>
      </c>
      <c r="B105" s="428"/>
      <c r="C105" s="429"/>
      <c r="D105" s="429"/>
      <c r="E105" s="428"/>
      <c r="F105" s="428"/>
      <c r="G105" s="430"/>
      <c r="H105" s="431"/>
      <c r="I105" s="432"/>
      <c r="J105" s="433"/>
      <c r="K105" s="419"/>
      <c r="L105" s="432"/>
      <c r="M105" s="433"/>
      <c r="N105" s="419"/>
      <c r="O105" s="432"/>
      <c r="P105" s="434"/>
      <c r="Q105" s="419"/>
      <c r="R105" s="435"/>
      <c r="S105" s="433"/>
      <c r="T105" s="419"/>
      <c r="U105" s="432"/>
      <c r="V105" s="433"/>
      <c r="W105" s="419"/>
      <c r="X105" s="432"/>
      <c r="Y105" s="433"/>
      <c r="Z105" s="656"/>
      <c r="AA105" s="432"/>
      <c r="AB105" s="433"/>
      <c r="AC105" s="419"/>
      <c r="AD105" s="432"/>
      <c r="AE105" s="433"/>
      <c r="AF105" s="419"/>
      <c r="AG105" s="432"/>
      <c r="AH105" s="433"/>
      <c r="AI105" s="419"/>
      <c r="AJ105" s="432"/>
      <c r="AK105" s="433"/>
      <c r="AL105" s="419"/>
      <c r="AM105" s="432"/>
      <c r="AN105" s="433"/>
      <c r="AO105" s="419"/>
      <c r="AP105" s="432"/>
      <c r="AQ105" s="433"/>
      <c r="AR105" s="420"/>
      <c r="AS105" s="613">
        <f t="shared" ref="AS105:AS136" si="42">I105+L105+O105+R105+U105+X105+AA105+AD105+AG105+AJ105+AM105+AP105</f>
        <v>0</v>
      </c>
      <c r="AT105" s="614">
        <f t="shared" ref="AT105:AT136" si="43">J105+M105+P105+S105+V105+Y105+AB105+AE105+AH105+AK105+AN105+AQ105</f>
        <v>0</v>
      </c>
      <c r="AW105" s="418">
        <f ca="1">SUMIFS(I$9:I$208,PlanningIDEnlaces,$C105,$H$9:$H$208,Lists!$A$16)</f>
        <v>0</v>
      </c>
      <c r="AX105" s="418">
        <f t="shared" ref="AX105:AX136" si="44">SUMIFS(J$9:J$208,PlanningIDEnlaces,$C105,$H$9:$H$208,"&lt;&gt;")</f>
        <v>0</v>
      </c>
      <c r="AY105" s="418"/>
      <c r="AZ105" s="418">
        <f ca="1">SUMIFS(L$9:L$208,PlanningIDEnlaces,$C105,$H$9:$H$208,Lists!$A$16)</f>
        <v>0</v>
      </c>
      <c r="BA105" s="418">
        <f t="shared" ref="BA105:BA136" si="45">SUMIFS(M$9:M$208,PlanningIDEnlaces,$C105,$H$9:$H$208,"&lt;&gt;")</f>
        <v>0</v>
      </c>
      <c r="BB105" s="418"/>
      <c r="BC105" s="418">
        <f ca="1">SUMIFS(O$9:O$208,PlanningIDEnlaces,$C105,$H$9:$H$208,Lists!$A$16)</f>
        <v>0</v>
      </c>
      <c r="BD105" s="418">
        <f t="shared" ref="BD105:BD136" si="46">SUMIFS(P$9:P$208,PlanningIDEnlaces,$C105,$H$9:$H$208,"&lt;&gt;")</f>
        <v>0</v>
      </c>
      <c r="BE105" s="418"/>
      <c r="BF105" s="418">
        <f ca="1">SUMIFS(R$9:R$208,PlanningIDEnlaces,$C105,$H$9:$H$208,Lists!$A$16)</f>
        <v>0</v>
      </c>
      <c r="BG105" s="418">
        <f t="shared" ref="BG105:BG136" si="47">SUMIFS(S$9:S$208,PlanningIDEnlaces,$C105,$H$9:$H$208,"&lt;&gt;")</f>
        <v>0</v>
      </c>
      <c r="BH105" s="418"/>
      <c r="BI105" s="418">
        <f ca="1">SUMIFS(U$9:U$208,PlanningIDEnlaces,$C105,$H$9:$H$208,Lists!$A$16)</f>
        <v>0</v>
      </c>
      <c r="BJ105" s="418">
        <f t="shared" ref="BJ105:BJ136" si="48">SUMIFS(V$9:V$208,PlanningIDEnlaces,$C105,$H$9:$H$208,"&lt;&gt;")</f>
        <v>0</v>
      </c>
      <c r="BK105" s="418"/>
      <c r="BL105" s="418">
        <f ca="1">SUMIFS(X$9:X$208,PlanningIDEnlaces,$C105,$H$9:$H$208,Lists!$A$16)</f>
        <v>0</v>
      </c>
      <c r="BM105" s="418">
        <f t="shared" ref="BM105:BM136" si="49">SUMIFS(Y$9:Y$208,PlanningIDEnlaces,$C105,$H$9:$H$208,"&lt;&gt;")</f>
        <v>0</v>
      </c>
      <c r="BN105" s="418"/>
      <c r="BO105" s="418">
        <f ca="1">SUMIFS(AA$9:AA$208,PlanningIDEnlaces,$C105,$H$9:$H$208,Lists!$A$16)</f>
        <v>0</v>
      </c>
      <c r="BP105" s="418">
        <f t="shared" ref="BP105:BP136" si="50">SUMIFS(AB$9:AB$208,PlanningIDEnlaces,$C105,$H$9:$H$208,"&lt;&gt;")</f>
        <v>0</v>
      </c>
      <c r="BQ105" s="418"/>
      <c r="BR105" s="418">
        <f ca="1">SUMIFS(AD$9:AD$208,PlanningIDEnlaces,$C105,$H$9:$H$208,Lists!$A$16)</f>
        <v>0</v>
      </c>
      <c r="BS105" s="418">
        <f t="shared" ref="BS105:BS136" si="51">SUMIFS(AE$9:AE$208,PlanningIDEnlaces,$C105,$H$9:$H$208,"&lt;&gt;")</f>
        <v>0</v>
      </c>
      <c r="BT105" s="418"/>
      <c r="BU105" s="418">
        <f ca="1">SUMIFS(AG$9:AG$208,PlanningIDEnlaces,$C105,$H$9:$H$208,Lists!$A$16)</f>
        <v>0</v>
      </c>
      <c r="BV105" s="418">
        <f t="shared" ref="BV105:BV136" si="52">SUMIFS(AH$9:AH$208,PlanningIDEnlaces,$C105,$H$9:$H$208,"&lt;&gt;")</f>
        <v>0</v>
      </c>
      <c r="BW105" s="418"/>
      <c r="BX105" s="418">
        <f ca="1">SUMIFS(AJ$9:AJ$208,PlanningIDEnlaces,$C105,$H$9:$H$208,Lists!$A$16)</f>
        <v>0</v>
      </c>
      <c r="BY105" s="418">
        <f t="shared" ref="BY105:BY136" si="53">SUMIFS(AK$9:AK$208,PlanningIDEnlaces,$C105,$H$9:$H$208,"&lt;&gt;")</f>
        <v>0</v>
      </c>
      <c r="BZ105" s="418"/>
      <c r="CA105" s="418">
        <f ca="1">SUMIFS(AM$9:AM$208,PlanningIDEnlaces,$C105,$H$9:$H$208,Lists!$A$16)</f>
        <v>0</v>
      </c>
      <c r="CB105" s="418">
        <f t="shared" ref="CB105:CB136" si="54">SUMIFS(AN$9:AN$208,PlanningIDEnlaces,$C105,$H$9:$H$208,"&lt;&gt;")</f>
        <v>0</v>
      </c>
      <c r="CC105" s="418"/>
      <c r="CD105" s="418">
        <f ca="1">SUMIFS(AP$9:AP$208,PlanningIDEnlaces,$C105,$H$9:$H$208,Lists!$A$16)</f>
        <v>0</v>
      </c>
      <c r="CE105" s="418">
        <f t="shared" ref="CE105:CE136" si="55">SUMIFS(AQ$9:AQ$208,PlanningIDEnlaces,$C105,$H$9:$H$208,"&lt;&gt;")</f>
        <v>0</v>
      </c>
      <c r="CG105" s="418" t="str">
        <f ca="1">IFERROR(INDEX(Lists!$F$5:$F$49,MATCH(Planning!C105,Lists!$G$5:$G$49,0),1),"")</f>
        <v/>
      </c>
      <c r="CI105" s="418" t="str">
        <f>IF(C105=0,""," ["&amp;INDEX(Lists!$H$5:$H$49,MATCH(C105,Lists!$G$5:$G$49,0),1)&amp;"]")</f>
        <v/>
      </c>
    </row>
    <row r="106" spans="1:87" ht="36.950000000000003" customHeight="1" x14ac:dyDescent="0.2">
      <c r="A106" s="416" t="s">
        <v>102</v>
      </c>
      <c r="B106" s="428"/>
      <c r="C106" s="429"/>
      <c r="D106" s="429"/>
      <c r="E106" s="428"/>
      <c r="F106" s="428"/>
      <c r="G106" s="430"/>
      <c r="H106" s="431"/>
      <c r="I106" s="432"/>
      <c r="J106" s="433"/>
      <c r="K106" s="419"/>
      <c r="L106" s="432"/>
      <c r="M106" s="433"/>
      <c r="N106" s="419"/>
      <c r="O106" s="432"/>
      <c r="P106" s="434"/>
      <c r="Q106" s="419"/>
      <c r="R106" s="435"/>
      <c r="S106" s="433"/>
      <c r="T106" s="419"/>
      <c r="U106" s="432"/>
      <c r="V106" s="433"/>
      <c r="W106" s="419"/>
      <c r="X106" s="432"/>
      <c r="Y106" s="433"/>
      <c r="Z106" s="656"/>
      <c r="AA106" s="432"/>
      <c r="AB106" s="433"/>
      <c r="AC106" s="419"/>
      <c r="AD106" s="432"/>
      <c r="AE106" s="433"/>
      <c r="AF106" s="419"/>
      <c r="AG106" s="432"/>
      <c r="AH106" s="433"/>
      <c r="AI106" s="419"/>
      <c r="AJ106" s="432"/>
      <c r="AK106" s="433"/>
      <c r="AL106" s="419"/>
      <c r="AM106" s="432"/>
      <c r="AN106" s="433"/>
      <c r="AO106" s="419"/>
      <c r="AP106" s="432"/>
      <c r="AQ106" s="433"/>
      <c r="AR106" s="420"/>
      <c r="AS106" s="613">
        <f t="shared" si="42"/>
        <v>0</v>
      </c>
      <c r="AT106" s="614">
        <f t="shared" si="43"/>
        <v>0</v>
      </c>
      <c r="AW106" s="418">
        <f ca="1">SUMIFS(I$9:I$208,PlanningIDEnlaces,$C106,$H$9:$H$208,Lists!$A$16)</f>
        <v>0</v>
      </c>
      <c r="AX106" s="418">
        <f t="shared" si="44"/>
        <v>0</v>
      </c>
      <c r="AY106" s="418"/>
      <c r="AZ106" s="418">
        <f ca="1">SUMIFS(L$9:L$208,PlanningIDEnlaces,$C106,$H$9:$H$208,Lists!$A$16)</f>
        <v>0</v>
      </c>
      <c r="BA106" s="418">
        <f t="shared" si="45"/>
        <v>0</v>
      </c>
      <c r="BB106" s="418"/>
      <c r="BC106" s="418">
        <f ca="1">SUMIFS(O$9:O$208,PlanningIDEnlaces,$C106,$H$9:$H$208,Lists!$A$16)</f>
        <v>0</v>
      </c>
      <c r="BD106" s="418">
        <f t="shared" si="46"/>
        <v>0</v>
      </c>
      <c r="BE106" s="418"/>
      <c r="BF106" s="418">
        <f ca="1">SUMIFS(R$9:R$208,PlanningIDEnlaces,$C106,$H$9:$H$208,Lists!$A$16)</f>
        <v>0</v>
      </c>
      <c r="BG106" s="418">
        <f t="shared" si="47"/>
        <v>0</v>
      </c>
      <c r="BH106" s="418"/>
      <c r="BI106" s="418">
        <f ca="1">SUMIFS(U$9:U$208,PlanningIDEnlaces,$C106,$H$9:$H$208,Lists!$A$16)</f>
        <v>0</v>
      </c>
      <c r="BJ106" s="418">
        <f t="shared" si="48"/>
        <v>0</v>
      </c>
      <c r="BK106" s="418"/>
      <c r="BL106" s="418">
        <f ca="1">SUMIFS(X$9:X$208,PlanningIDEnlaces,$C106,$H$9:$H$208,Lists!$A$16)</f>
        <v>0</v>
      </c>
      <c r="BM106" s="418">
        <f t="shared" si="49"/>
        <v>0</v>
      </c>
      <c r="BN106" s="418"/>
      <c r="BO106" s="418">
        <f ca="1">SUMIFS(AA$9:AA$208,PlanningIDEnlaces,$C106,$H$9:$H$208,Lists!$A$16)</f>
        <v>0</v>
      </c>
      <c r="BP106" s="418">
        <f t="shared" si="50"/>
        <v>0</v>
      </c>
      <c r="BQ106" s="418"/>
      <c r="BR106" s="418">
        <f ca="1">SUMIFS(AD$9:AD$208,PlanningIDEnlaces,$C106,$H$9:$H$208,Lists!$A$16)</f>
        <v>0</v>
      </c>
      <c r="BS106" s="418">
        <f t="shared" si="51"/>
        <v>0</v>
      </c>
      <c r="BT106" s="418"/>
      <c r="BU106" s="418">
        <f ca="1">SUMIFS(AG$9:AG$208,PlanningIDEnlaces,$C106,$H$9:$H$208,Lists!$A$16)</f>
        <v>0</v>
      </c>
      <c r="BV106" s="418">
        <f t="shared" si="52"/>
        <v>0</v>
      </c>
      <c r="BW106" s="418"/>
      <c r="BX106" s="418">
        <f ca="1">SUMIFS(AJ$9:AJ$208,PlanningIDEnlaces,$C106,$H$9:$H$208,Lists!$A$16)</f>
        <v>0</v>
      </c>
      <c r="BY106" s="418">
        <f t="shared" si="53"/>
        <v>0</v>
      </c>
      <c r="BZ106" s="418"/>
      <c r="CA106" s="418">
        <f ca="1">SUMIFS(AM$9:AM$208,PlanningIDEnlaces,$C106,$H$9:$H$208,Lists!$A$16)</f>
        <v>0</v>
      </c>
      <c r="CB106" s="418">
        <f t="shared" si="54"/>
        <v>0</v>
      </c>
      <c r="CC106" s="418"/>
      <c r="CD106" s="418">
        <f ca="1">SUMIFS(AP$9:AP$208,PlanningIDEnlaces,$C106,$H$9:$H$208,Lists!$A$16)</f>
        <v>0</v>
      </c>
      <c r="CE106" s="418">
        <f t="shared" si="55"/>
        <v>0</v>
      </c>
      <c r="CG106" s="418" t="str">
        <f ca="1">IFERROR(INDEX(Lists!$F$5:$F$49,MATCH(Planning!C106,Lists!$G$5:$G$49,0),1),"")</f>
        <v/>
      </c>
      <c r="CI106" s="418" t="str">
        <f>IF(C106=0,""," ["&amp;INDEX(Lists!$H$5:$H$49,MATCH(C106,Lists!$G$5:$G$49,0),1)&amp;"]")</f>
        <v/>
      </c>
    </row>
    <row r="107" spans="1:87" ht="36.950000000000003" customHeight="1" x14ac:dyDescent="0.2">
      <c r="A107" s="416" t="s">
        <v>103</v>
      </c>
      <c r="B107" s="428"/>
      <c r="C107" s="429"/>
      <c r="D107" s="429"/>
      <c r="E107" s="428"/>
      <c r="F107" s="428"/>
      <c r="G107" s="430"/>
      <c r="H107" s="431"/>
      <c r="I107" s="432"/>
      <c r="J107" s="433"/>
      <c r="K107" s="419"/>
      <c r="L107" s="432"/>
      <c r="M107" s="433"/>
      <c r="N107" s="419"/>
      <c r="O107" s="432"/>
      <c r="P107" s="434"/>
      <c r="Q107" s="419"/>
      <c r="R107" s="435"/>
      <c r="S107" s="433"/>
      <c r="T107" s="419"/>
      <c r="U107" s="432"/>
      <c r="V107" s="433"/>
      <c r="W107" s="419"/>
      <c r="X107" s="432"/>
      <c r="Y107" s="433"/>
      <c r="Z107" s="656"/>
      <c r="AA107" s="432"/>
      <c r="AB107" s="433"/>
      <c r="AC107" s="419"/>
      <c r="AD107" s="432"/>
      <c r="AE107" s="433"/>
      <c r="AF107" s="419"/>
      <c r="AG107" s="432"/>
      <c r="AH107" s="433"/>
      <c r="AI107" s="419"/>
      <c r="AJ107" s="432"/>
      <c r="AK107" s="433"/>
      <c r="AL107" s="419"/>
      <c r="AM107" s="432"/>
      <c r="AN107" s="433"/>
      <c r="AO107" s="419"/>
      <c r="AP107" s="432"/>
      <c r="AQ107" s="433"/>
      <c r="AR107" s="420"/>
      <c r="AS107" s="613">
        <f t="shared" si="42"/>
        <v>0</v>
      </c>
      <c r="AT107" s="614">
        <f t="shared" si="43"/>
        <v>0</v>
      </c>
      <c r="AW107" s="418">
        <f ca="1">SUMIFS(I$9:I$208,PlanningIDEnlaces,$C107,$H$9:$H$208,Lists!$A$16)</f>
        <v>0</v>
      </c>
      <c r="AX107" s="418">
        <f t="shared" si="44"/>
        <v>0</v>
      </c>
      <c r="AY107" s="418"/>
      <c r="AZ107" s="418">
        <f ca="1">SUMIFS(L$9:L$208,PlanningIDEnlaces,$C107,$H$9:$H$208,Lists!$A$16)</f>
        <v>0</v>
      </c>
      <c r="BA107" s="418">
        <f t="shared" si="45"/>
        <v>0</v>
      </c>
      <c r="BB107" s="418"/>
      <c r="BC107" s="418">
        <f ca="1">SUMIFS(O$9:O$208,PlanningIDEnlaces,$C107,$H$9:$H$208,Lists!$A$16)</f>
        <v>0</v>
      </c>
      <c r="BD107" s="418">
        <f t="shared" si="46"/>
        <v>0</v>
      </c>
      <c r="BE107" s="418"/>
      <c r="BF107" s="418">
        <f ca="1">SUMIFS(R$9:R$208,PlanningIDEnlaces,$C107,$H$9:$H$208,Lists!$A$16)</f>
        <v>0</v>
      </c>
      <c r="BG107" s="418">
        <f t="shared" si="47"/>
        <v>0</v>
      </c>
      <c r="BH107" s="418"/>
      <c r="BI107" s="418">
        <f ca="1">SUMIFS(U$9:U$208,PlanningIDEnlaces,$C107,$H$9:$H$208,Lists!$A$16)</f>
        <v>0</v>
      </c>
      <c r="BJ107" s="418">
        <f t="shared" si="48"/>
        <v>0</v>
      </c>
      <c r="BK107" s="418"/>
      <c r="BL107" s="418">
        <f ca="1">SUMIFS(X$9:X$208,PlanningIDEnlaces,$C107,$H$9:$H$208,Lists!$A$16)</f>
        <v>0</v>
      </c>
      <c r="BM107" s="418">
        <f t="shared" si="49"/>
        <v>0</v>
      </c>
      <c r="BN107" s="418"/>
      <c r="BO107" s="418">
        <f ca="1">SUMIFS(AA$9:AA$208,PlanningIDEnlaces,$C107,$H$9:$H$208,Lists!$A$16)</f>
        <v>0</v>
      </c>
      <c r="BP107" s="418">
        <f t="shared" si="50"/>
        <v>0</v>
      </c>
      <c r="BQ107" s="418"/>
      <c r="BR107" s="418">
        <f ca="1">SUMIFS(AD$9:AD$208,PlanningIDEnlaces,$C107,$H$9:$H$208,Lists!$A$16)</f>
        <v>0</v>
      </c>
      <c r="BS107" s="418">
        <f t="shared" si="51"/>
        <v>0</v>
      </c>
      <c r="BT107" s="418"/>
      <c r="BU107" s="418">
        <f ca="1">SUMIFS(AG$9:AG$208,PlanningIDEnlaces,$C107,$H$9:$H$208,Lists!$A$16)</f>
        <v>0</v>
      </c>
      <c r="BV107" s="418">
        <f t="shared" si="52"/>
        <v>0</v>
      </c>
      <c r="BW107" s="418"/>
      <c r="BX107" s="418">
        <f ca="1">SUMIFS(AJ$9:AJ$208,PlanningIDEnlaces,$C107,$H$9:$H$208,Lists!$A$16)</f>
        <v>0</v>
      </c>
      <c r="BY107" s="418">
        <f t="shared" si="53"/>
        <v>0</v>
      </c>
      <c r="BZ107" s="418"/>
      <c r="CA107" s="418">
        <f ca="1">SUMIFS(AM$9:AM$208,PlanningIDEnlaces,$C107,$H$9:$H$208,Lists!$A$16)</f>
        <v>0</v>
      </c>
      <c r="CB107" s="418">
        <f t="shared" si="54"/>
        <v>0</v>
      </c>
      <c r="CC107" s="418"/>
      <c r="CD107" s="418">
        <f ca="1">SUMIFS(AP$9:AP$208,PlanningIDEnlaces,$C107,$H$9:$H$208,Lists!$A$16)</f>
        <v>0</v>
      </c>
      <c r="CE107" s="418">
        <f t="shared" si="55"/>
        <v>0</v>
      </c>
      <c r="CG107" s="418" t="str">
        <f ca="1">IFERROR(INDEX(Lists!$F$5:$F$49,MATCH(Planning!C107,Lists!$G$5:$G$49,0),1),"")</f>
        <v/>
      </c>
      <c r="CI107" s="418" t="str">
        <f>IF(C107=0,""," ["&amp;INDEX(Lists!$H$5:$H$49,MATCH(C107,Lists!$G$5:$G$49,0),1)&amp;"]")</f>
        <v/>
      </c>
    </row>
    <row r="108" spans="1:87" ht="36.950000000000003" customHeight="1" x14ac:dyDescent="0.2">
      <c r="A108" s="416" t="s">
        <v>104</v>
      </c>
      <c r="B108" s="428"/>
      <c r="C108" s="429"/>
      <c r="D108" s="429"/>
      <c r="E108" s="428"/>
      <c r="F108" s="428"/>
      <c r="G108" s="430"/>
      <c r="H108" s="431"/>
      <c r="I108" s="432"/>
      <c r="J108" s="433"/>
      <c r="K108" s="419"/>
      <c r="L108" s="432"/>
      <c r="M108" s="433"/>
      <c r="N108" s="419"/>
      <c r="O108" s="432"/>
      <c r="P108" s="434"/>
      <c r="Q108" s="419"/>
      <c r="R108" s="435"/>
      <c r="S108" s="433"/>
      <c r="T108" s="419"/>
      <c r="U108" s="432"/>
      <c r="V108" s="433"/>
      <c r="W108" s="419"/>
      <c r="X108" s="432"/>
      <c r="Y108" s="433"/>
      <c r="Z108" s="656"/>
      <c r="AA108" s="432"/>
      <c r="AB108" s="433"/>
      <c r="AC108" s="419"/>
      <c r="AD108" s="432"/>
      <c r="AE108" s="433"/>
      <c r="AF108" s="419"/>
      <c r="AG108" s="432"/>
      <c r="AH108" s="433"/>
      <c r="AI108" s="419"/>
      <c r="AJ108" s="432"/>
      <c r="AK108" s="433"/>
      <c r="AL108" s="419"/>
      <c r="AM108" s="432"/>
      <c r="AN108" s="433"/>
      <c r="AO108" s="419"/>
      <c r="AP108" s="432"/>
      <c r="AQ108" s="433"/>
      <c r="AR108" s="420"/>
      <c r="AS108" s="613">
        <f t="shared" si="42"/>
        <v>0</v>
      </c>
      <c r="AT108" s="614">
        <f t="shared" si="43"/>
        <v>0</v>
      </c>
      <c r="AW108" s="418">
        <f ca="1">SUMIFS(I$9:I$208,PlanningIDEnlaces,$C108,$H$9:$H$208,Lists!$A$16)</f>
        <v>0</v>
      </c>
      <c r="AX108" s="418">
        <f t="shared" si="44"/>
        <v>0</v>
      </c>
      <c r="AY108" s="418"/>
      <c r="AZ108" s="418">
        <f ca="1">SUMIFS(L$9:L$208,PlanningIDEnlaces,$C108,$H$9:$H$208,Lists!$A$16)</f>
        <v>0</v>
      </c>
      <c r="BA108" s="418">
        <f t="shared" si="45"/>
        <v>0</v>
      </c>
      <c r="BB108" s="418"/>
      <c r="BC108" s="418">
        <f ca="1">SUMIFS(O$9:O$208,PlanningIDEnlaces,$C108,$H$9:$H$208,Lists!$A$16)</f>
        <v>0</v>
      </c>
      <c r="BD108" s="418">
        <f t="shared" si="46"/>
        <v>0</v>
      </c>
      <c r="BE108" s="418"/>
      <c r="BF108" s="418">
        <f ca="1">SUMIFS(R$9:R$208,PlanningIDEnlaces,$C108,$H$9:$H$208,Lists!$A$16)</f>
        <v>0</v>
      </c>
      <c r="BG108" s="418">
        <f t="shared" si="47"/>
        <v>0</v>
      </c>
      <c r="BH108" s="418"/>
      <c r="BI108" s="418">
        <f ca="1">SUMIFS(U$9:U$208,PlanningIDEnlaces,$C108,$H$9:$H$208,Lists!$A$16)</f>
        <v>0</v>
      </c>
      <c r="BJ108" s="418">
        <f t="shared" si="48"/>
        <v>0</v>
      </c>
      <c r="BK108" s="418"/>
      <c r="BL108" s="418">
        <f ca="1">SUMIFS(X$9:X$208,PlanningIDEnlaces,$C108,$H$9:$H$208,Lists!$A$16)</f>
        <v>0</v>
      </c>
      <c r="BM108" s="418">
        <f t="shared" si="49"/>
        <v>0</v>
      </c>
      <c r="BN108" s="418"/>
      <c r="BO108" s="418">
        <f ca="1">SUMIFS(AA$9:AA$208,PlanningIDEnlaces,$C108,$H$9:$H$208,Lists!$A$16)</f>
        <v>0</v>
      </c>
      <c r="BP108" s="418">
        <f t="shared" si="50"/>
        <v>0</v>
      </c>
      <c r="BQ108" s="418"/>
      <c r="BR108" s="418">
        <f ca="1">SUMIFS(AD$9:AD$208,PlanningIDEnlaces,$C108,$H$9:$H$208,Lists!$A$16)</f>
        <v>0</v>
      </c>
      <c r="BS108" s="418">
        <f t="shared" si="51"/>
        <v>0</v>
      </c>
      <c r="BT108" s="418"/>
      <c r="BU108" s="418">
        <f ca="1">SUMIFS(AG$9:AG$208,PlanningIDEnlaces,$C108,$H$9:$H$208,Lists!$A$16)</f>
        <v>0</v>
      </c>
      <c r="BV108" s="418">
        <f t="shared" si="52"/>
        <v>0</v>
      </c>
      <c r="BW108" s="418"/>
      <c r="BX108" s="418">
        <f ca="1">SUMIFS(AJ$9:AJ$208,PlanningIDEnlaces,$C108,$H$9:$H$208,Lists!$A$16)</f>
        <v>0</v>
      </c>
      <c r="BY108" s="418">
        <f t="shared" si="53"/>
        <v>0</v>
      </c>
      <c r="BZ108" s="418"/>
      <c r="CA108" s="418">
        <f ca="1">SUMIFS(AM$9:AM$208,PlanningIDEnlaces,$C108,$H$9:$H$208,Lists!$A$16)</f>
        <v>0</v>
      </c>
      <c r="CB108" s="418">
        <f t="shared" si="54"/>
        <v>0</v>
      </c>
      <c r="CC108" s="418"/>
      <c r="CD108" s="418">
        <f ca="1">SUMIFS(AP$9:AP$208,PlanningIDEnlaces,$C108,$H$9:$H$208,Lists!$A$16)</f>
        <v>0</v>
      </c>
      <c r="CE108" s="418">
        <f t="shared" si="55"/>
        <v>0</v>
      </c>
      <c r="CG108" s="418" t="str">
        <f ca="1">IFERROR(INDEX(Lists!$F$5:$F$49,MATCH(Planning!C108,Lists!$G$5:$G$49,0),1),"")</f>
        <v/>
      </c>
      <c r="CI108" s="418" t="str">
        <f>IF(C108=0,""," ["&amp;INDEX(Lists!$H$5:$H$49,MATCH(C108,Lists!$G$5:$G$49,0),1)&amp;"]")</f>
        <v/>
      </c>
    </row>
    <row r="109" spans="1:87" ht="36.950000000000003" customHeight="1" x14ac:dyDescent="0.2">
      <c r="A109" s="416" t="s">
        <v>105</v>
      </c>
      <c r="B109" s="428"/>
      <c r="C109" s="429"/>
      <c r="D109" s="429"/>
      <c r="E109" s="428"/>
      <c r="F109" s="428"/>
      <c r="G109" s="430"/>
      <c r="H109" s="431"/>
      <c r="I109" s="432"/>
      <c r="J109" s="433"/>
      <c r="K109" s="419"/>
      <c r="L109" s="432"/>
      <c r="M109" s="433"/>
      <c r="N109" s="419"/>
      <c r="O109" s="432"/>
      <c r="P109" s="434"/>
      <c r="Q109" s="419"/>
      <c r="R109" s="435"/>
      <c r="S109" s="433"/>
      <c r="T109" s="419"/>
      <c r="U109" s="432"/>
      <c r="V109" s="433"/>
      <c r="W109" s="419"/>
      <c r="X109" s="432"/>
      <c r="Y109" s="433"/>
      <c r="Z109" s="656"/>
      <c r="AA109" s="432"/>
      <c r="AB109" s="433"/>
      <c r="AC109" s="419"/>
      <c r="AD109" s="432"/>
      <c r="AE109" s="433"/>
      <c r="AF109" s="419"/>
      <c r="AG109" s="432"/>
      <c r="AH109" s="433"/>
      <c r="AI109" s="419"/>
      <c r="AJ109" s="432"/>
      <c r="AK109" s="433"/>
      <c r="AL109" s="419"/>
      <c r="AM109" s="432"/>
      <c r="AN109" s="433"/>
      <c r="AO109" s="419"/>
      <c r="AP109" s="432"/>
      <c r="AQ109" s="433"/>
      <c r="AR109" s="420"/>
      <c r="AS109" s="613">
        <f t="shared" si="42"/>
        <v>0</v>
      </c>
      <c r="AT109" s="614">
        <f t="shared" si="43"/>
        <v>0</v>
      </c>
      <c r="AW109" s="418">
        <f ca="1">SUMIFS(I$9:I$208,PlanningIDEnlaces,$C109,$H$9:$H$208,Lists!$A$16)</f>
        <v>0</v>
      </c>
      <c r="AX109" s="418">
        <f t="shared" si="44"/>
        <v>0</v>
      </c>
      <c r="AY109" s="418"/>
      <c r="AZ109" s="418">
        <f ca="1">SUMIFS(L$9:L$208,PlanningIDEnlaces,$C109,$H$9:$H$208,Lists!$A$16)</f>
        <v>0</v>
      </c>
      <c r="BA109" s="418">
        <f t="shared" si="45"/>
        <v>0</v>
      </c>
      <c r="BB109" s="418"/>
      <c r="BC109" s="418">
        <f ca="1">SUMIFS(O$9:O$208,PlanningIDEnlaces,$C109,$H$9:$H$208,Lists!$A$16)</f>
        <v>0</v>
      </c>
      <c r="BD109" s="418">
        <f t="shared" si="46"/>
        <v>0</v>
      </c>
      <c r="BE109" s="418"/>
      <c r="BF109" s="418">
        <f ca="1">SUMIFS(R$9:R$208,PlanningIDEnlaces,$C109,$H$9:$H$208,Lists!$A$16)</f>
        <v>0</v>
      </c>
      <c r="BG109" s="418">
        <f t="shared" si="47"/>
        <v>0</v>
      </c>
      <c r="BH109" s="418"/>
      <c r="BI109" s="418">
        <f ca="1">SUMIFS(U$9:U$208,PlanningIDEnlaces,$C109,$H$9:$H$208,Lists!$A$16)</f>
        <v>0</v>
      </c>
      <c r="BJ109" s="418">
        <f t="shared" si="48"/>
        <v>0</v>
      </c>
      <c r="BK109" s="418"/>
      <c r="BL109" s="418">
        <f ca="1">SUMIFS(X$9:X$208,PlanningIDEnlaces,$C109,$H$9:$H$208,Lists!$A$16)</f>
        <v>0</v>
      </c>
      <c r="BM109" s="418">
        <f t="shared" si="49"/>
        <v>0</v>
      </c>
      <c r="BN109" s="418"/>
      <c r="BO109" s="418">
        <f ca="1">SUMIFS(AA$9:AA$208,PlanningIDEnlaces,$C109,$H$9:$H$208,Lists!$A$16)</f>
        <v>0</v>
      </c>
      <c r="BP109" s="418">
        <f t="shared" si="50"/>
        <v>0</v>
      </c>
      <c r="BQ109" s="418"/>
      <c r="BR109" s="418">
        <f ca="1">SUMIFS(AD$9:AD$208,PlanningIDEnlaces,$C109,$H$9:$H$208,Lists!$A$16)</f>
        <v>0</v>
      </c>
      <c r="BS109" s="418">
        <f t="shared" si="51"/>
        <v>0</v>
      </c>
      <c r="BT109" s="418"/>
      <c r="BU109" s="418">
        <f ca="1">SUMIFS(AG$9:AG$208,PlanningIDEnlaces,$C109,$H$9:$H$208,Lists!$A$16)</f>
        <v>0</v>
      </c>
      <c r="BV109" s="418">
        <f t="shared" si="52"/>
        <v>0</v>
      </c>
      <c r="BW109" s="418"/>
      <c r="BX109" s="418">
        <f ca="1">SUMIFS(AJ$9:AJ$208,PlanningIDEnlaces,$C109,$H$9:$H$208,Lists!$A$16)</f>
        <v>0</v>
      </c>
      <c r="BY109" s="418">
        <f t="shared" si="53"/>
        <v>0</v>
      </c>
      <c r="BZ109" s="418"/>
      <c r="CA109" s="418">
        <f ca="1">SUMIFS(AM$9:AM$208,PlanningIDEnlaces,$C109,$H$9:$H$208,Lists!$A$16)</f>
        <v>0</v>
      </c>
      <c r="CB109" s="418">
        <f t="shared" si="54"/>
        <v>0</v>
      </c>
      <c r="CC109" s="418"/>
      <c r="CD109" s="418">
        <f ca="1">SUMIFS(AP$9:AP$208,PlanningIDEnlaces,$C109,$H$9:$H$208,Lists!$A$16)</f>
        <v>0</v>
      </c>
      <c r="CE109" s="418">
        <f t="shared" si="55"/>
        <v>0</v>
      </c>
      <c r="CG109" s="418" t="str">
        <f ca="1">IFERROR(INDEX(Lists!$F$5:$F$49,MATCH(Planning!C109,Lists!$G$5:$G$49,0),1),"")</f>
        <v/>
      </c>
      <c r="CI109" s="418" t="str">
        <f>IF(C109=0,""," ["&amp;INDEX(Lists!$H$5:$H$49,MATCH(C109,Lists!$G$5:$G$49,0),1)&amp;"]")</f>
        <v/>
      </c>
    </row>
    <row r="110" spans="1:87" ht="36.950000000000003" customHeight="1" x14ac:dyDescent="0.2">
      <c r="A110" s="416" t="s">
        <v>106</v>
      </c>
      <c r="B110" s="428"/>
      <c r="C110" s="429"/>
      <c r="D110" s="429"/>
      <c r="E110" s="428"/>
      <c r="F110" s="428"/>
      <c r="G110" s="430"/>
      <c r="H110" s="431"/>
      <c r="I110" s="432"/>
      <c r="J110" s="433"/>
      <c r="K110" s="419"/>
      <c r="L110" s="432"/>
      <c r="M110" s="433"/>
      <c r="N110" s="419"/>
      <c r="O110" s="432"/>
      <c r="P110" s="434"/>
      <c r="Q110" s="419"/>
      <c r="R110" s="435"/>
      <c r="S110" s="433"/>
      <c r="T110" s="419"/>
      <c r="U110" s="432"/>
      <c r="V110" s="433"/>
      <c r="W110" s="419"/>
      <c r="X110" s="432"/>
      <c r="Y110" s="433"/>
      <c r="Z110" s="656"/>
      <c r="AA110" s="432"/>
      <c r="AB110" s="433"/>
      <c r="AC110" s="419"/>
      <c r="AD110" s="432"/>
      <c r="AE110" s="433"/>
      <c r="AF110" s="419"/>
      <c r="AG110" s="432"/>
      <c r="AH110" s="433"/>
      <c r="AI110" s="419"/>
      <c r="AJ110" s="432"/>
      <c r="AK110" s="433"/>
      <c r="AL110" s="419"/>
      <c r="AM110" s="432"/>
      <c r="AN110" s="433"/>
      <c r="AO110" s="419"/>
      <c r="AP110" s="432"/>
      <c r="AQ110" s="433"/>
      <c r="AR110" s="420"/>
      <c r="AS110" s="613">
        <f t="shared" si="42"/>
        <v>0</v>
      </c>
      <c r="AT110" s="614">
        <f t="shared" si="43"/>
        <v>0</v>
      </c>
      <c r="AW110" s="418">
        <f ca="1">SUMIFS(I$9:I$208,PlanningIDEnlaces,$C110,$H$9:$H$208,Lists!$A$16)</f>
        <v>0</v>
      </c>
      <c r="AX110" s="418">
        <f t="shared" si="44"/>
        <v>0</v>
      </c>
      <c r="AY110" s="418"/>
      <c r="AZ110" s="418">
        <f ca="1">SUMIFS(L$9:L$208,PlanningIDEnlaces,$C110,$H$9:$H$208,Lists!$A$16)</f>
        <v>0</v>
      </c>
      <c r="BA110" s="418">
        <f t="shared" si="45"/>
        <v>0</v>
      </c>
      <c r="BB110" s="418"/>
      <c r="BC110" s="418">
        <f ca="1">SUMIFS(O$9:O$208,PlanningIDEnlaces,$C110,$H$9:$H$208,Lists!$A$16)</f>
        <v>0</v>
      </c>
      <c r="BD110" s="418">
        <f t="shared" si="46"/>
        <v>0</v>
      </c>
      <c r="BE110" s="418"/>
      <c r="BF110" s="418">
        <f ca="1">SUMIFS(R$9:R$208,PlanningIDEnlaces,$C110,$H$9:$H$208,Lists!$A$16)</f>
        <v>0</v>
      </c>
      <c r="BG110" s="418">
        <f t="shared" si="47"/>
        <v>0</v>
      </c>
      <c r="BH110" s="418"/>
      <c r="BI110" s="418">
        <f ca="1">SUMIFS(U$9:U$208,PlanningIDEnlaces,$C110,$H$9:$H$208,Lists!$A$16)</f>
        <v>0</v>
      </c>
      <c r="BJ110" s="418">
        <f t="shared" si="48"/>
        <v>0</v>
      </c>
      <c r="BK110" s="418"/>
      <c r="BL110" s="418">
        <f ca="1">SUMIFS(X$9:X$208,PlanningIDEnlaces,$C110,$H$9:$H$208,Lists!$A$16)</f>
        <v>0</v>
      </c>
      <c r="BM110" s="418">
        <f t="shared" si="49"/>
        <v>0</v>
      </c>
      <c r="BN110" s="418"/>
      <c r="BO110" s="418">
        <f ca="1">SUMIFS(AA$9:AA$208,PlanningIDEnlaces,$C110,$H$9:$H$208,Lists!$A$16)</f>
        <v>0</v>
      </c>
      <c r="BP110" s="418">
        <f t="shared" si="50"/>
        <v>0</v>
      </c>
      <c r="BQ110" s="418"/>
      <c r="BR110" s="418">
        <f ca="1">SUMIFS(AD$9:AD$208,PlanningIDEnlaces,$C110,$H$9:$H$208,Lists!$A$16)</f>
        <v>0</v>
      </c>
      <c r="BS110" s="418">
        <f t="shared" si="51"/>
        <v>0</v>
      </c>
      <c r="BT110" s="418"/>
      <c r="BU110" s="418">
        <f ca="1">SUMIFS(AG$9:AG$208,PlanningIDEnlaces,$C110,$H$9:$H$208,Lists!$A$16)</f>
        <v>0</v>
      </c>
      <c r="BV110" s="418">
        <f t="shared" si="52"/>
        <v>0</v>
      </c>
      <c r="BW110" s="418"/>
      <c r="BX110" s="418">
        <f ca="1">SUMIFS(AJ$9:AJ$208,PlanningIDEnlaces,$C110,$H$9:$H$208,Lists!$A$16)</f>
        <v>0</v>
      </c>
      <c r="BY110" s="418">
        <f t="shared" si="53"/>
        <v>0</v>
      </c>
      <c r="BZ110" s="418"/>
      <c r="CA110" s="418">
        <f ca="1">SUMIFS(AM$9:AM$208,PlanningIDEnlaces,$C110,$H$9:$H$208,Lists!$A$16)</f>
        <v>0</v>
      </c>
      <c r="CB110" s="418">
        <f t="shared" si="54"/>
        <v>0</v>
      </c>
      <c r="CC110" s="418"/>
      <c r="CD110" s="418">
        <f ca="1">SUMIFS(AP$9:AP$208,PlanningIDEnlaces,$C110,$H$9:$H$208,Lists!$A$16)</f>
        <v>0</v>
      </c>
      <c r="CE110" s="418">
        <f t="shared" si="55"/>
        <v>0</v>
      </c>
      <c r="CG110" s="418" t="str">
        <f ca="1">IFERROR(INDEX(Lists!$F$5:$F$49,MATCH(Planning!C110,Lists!$G$5:$G$49,0),1),"")</f>
        <v/>
      </c>
      <c r="CI110" s="418" t="str">
        <f>IF(C110=0,""," ["&amp;INDEX(Lists!$H$5:$H$49,MATCH(C110,Lists!$G$5:$G$49,0),1)&amp;"]")</f>
        <v/>
      </c>
    </row>
    <row r="111" spans="1:87" ht="36.950000000000003" customHeight="1" x14ac:dyDescent="0.2">
      <c r="A111" s="416" t="s">
        <v>107</v>
      </c>
      <c r="B111" s="428"/>
      <c r="C111" s="429"/>
      <c r="D111" s="429"/>
      <c r="E111" s="428"/>
      <c r="F111" s="428"/>
      <c r="G111" s="430"/>
      <c r="H111" s="431"/>
      <c r="I111" s="432"/>
      <c r="J111" s="433"/>
      <c r="K111" s="419"/>
      <c r="L111" s="432"/>
      <c r="M111" s="433"/>
      <c r="N111" s="419"/>
      <c r="O111" s="432"/>
      <c r="P111" s="434"/>
      <c r="Q111" s="419"/>
      <c r="R111" s="435"/>
      <c r="S111" s="433"/>
      <c r="T111" s="419"/>
      <c r="U111" s="432"/>
      <c r="V111" s="433"/>
      <c r="W111" s="419"/>
      <c r="X111" s="432"/>
      <c r="Y111" s="433"/>
      <c r="Z111" s="656"/>
      <c r="AA111" s="432"/>
      <c r="AB111" s="433"/>
      <c r="AC111" s="419"/>
      <c r="AD111" s="432"/>
      <c r="AE111" s="433"/>
      <c r="AF111" s="419"/>
      <c r="AG111" s="432"/>
      <c r="AH111" s="433"/>
      <c r="AI111" s="419"/>
      <c r="AJ111" s="432"/>
      <c r="AK111" s="433"/>
      <c r="AL111" s="419"/>
      <c r="AM111" s="432"/>
      <c r="AN111" s="433"/>
      <c r="AO111" s="419"/>
      <c r="AP111" s="432"/>
      <c r="AQ111" s="433"/>
      <c r="AR111" s="420"/>
      <c r="AS111" s="613">
        <f t="shared" si="42"/>
        <v>0</v>
      </c>
      <c r="AT111" s="614">
        <f t="shared" si="43"/>
        <v>0</v>
      </c>
      <c r="AW111" s="418">
        <f ca="1">SUMIFS(I$9:I$208,PlanningIDEnlaces,$C111,$H$9:$H$208,Lists!$A$16)</f>
        <v>0</v>
      </c>
      <c r="AX111" s="418">
        <f t="shared" si="44"/>
        <v>0</v>
      </c>
      <c r="AY111" s="418"/>
      <c r="AZ111" s="418">
        <f ca="1">SUMIFS(L$9:L$208,PlanningIDEnlaces,$C111,$H$9:$H$208,Lists!$A$16)</f>
        <v>0</v>
      </c>
      <c r="BA111" s="418">
        <f t="shared" si="45"/>
        <v>0</v>
      </c>
      <c r="BB111" s="418"/>
      <c r="BC111" s="418">
        <f ca="1">SUMIFS(O$9:O$208,PlanningIDEnlaces,$C111,$H$9:$H$208,Lists!$A$16)</f>
        <v>0</v>
      </c>
      <c r="BD111" s="418">
        <f t="shared" si="46"/>
        <v>0</v>
      </c>
      <c r="BE111" s="418"/>
      <c r="BF111" s="418">
        <f ca="1">SUMIFS(R$9:R$208,PlanningIDEnlaces,$C111,$H$9:$H$208,Lists!$A$16)</f>
        <v>0</v>
      </c>
      <c r="BG111" s="418">
        <f t="shared" si="47"/>
        <v>0</v>
      </c>
      <c r="BH111" s="418"/>
      <c r="BI111" s="418">
        <f ca="1">SUMIFS(U$9:U$208,PlanningIDEnlaces,$C111,$H$9:$H$208,Lists!$A$16)</f>
        <v>0</v>
      </c>
      <c r="BJ111" s="418">
        <f t="shared" si="48"/>
        <v>0</v>
      </c>
      <c r="BK111" s="418"/>
      <c r="BL111" s="418">
        <f ca="1">SUMIFS(X$9:X$208,PlanningIDEnlaces,$C111,$H$9:$H$208,Lists!$A$16)</f>
        <v>0</v>
      </c>
      <c r="BM111" s="418">
        <f t="shared" si="49"/>
        <v>0</v>
      </c>
      <c r="BN111" s="418"/>
      <c r="BO111" s="418">
        <f ca="1">SUMIFS(AA$9:AA$208,PlanningIDEnlaces,$C111,$H$9:$H$208,Lists!$A$16)</f>
        <v>0</v>
      </c>
      <c r="BP111" s="418">
        <f t="shared" si="50"/>
        <v>0</v>
      </c>
      <c r="BQ111" s="418"/>
      <c r="BR111" s="418">
        <f ca="1">SUMIFS(AD$9:AD$208,PlanningIDEnlaces,$C111,$H$9:$H$208,Lists!$A$16)</f>
        <v>0</v>
      </c>
      <c r="BS111" s="418">
        <f t="shared" si="51"/>
        <v>0</v>
      </c>
      <c r="BT111" s="418"/>
      <c r="BU111" s="418">
        <f ca="1">SUMIFS(AG$9:AG$208,PlanningIDEnlaces,$C111,$H$9:$H$208,Lists!$A$16)</f>
        <v>0</v>
      </c>
      <c r="BV111" s="418">
        <f t="shared" si="52"/>
        <v>0</v>
      </c>
      <c r="BW111" s="418"/>
      <c r="BX111" s="418">
        <f ca="1">SUMIFS(AJ$9:AJ$208,PlanningIDEnlaces,$C111,$H$9:$H$208,Lists!$A$16)</f>
        <v>0</v>
      </c>
      <c r="BY111" s="418">
        <f t="shared" si="53"/>
        <v>0</v>
      </c>
      <c r="BZ111" s="418"/>
      <c r="CA111" s="418">
        <f ca="1">SUMIFS(AM$9:AM$208,PlanningIDEnlaces,$C111,$H$9:$H$208,Lists!$A$16)</f>
        <v>0</v>
      </c>
      <c r="CB111" s="418">
        <f t="shared" si="54"/>
        <v>0</v>
      </c>
      <c r="CC111" s="418"/>
      <c r="CD111" s="418">
        <f ca="1">SUMIFS(AP$9:AP$208,PlanningIDEnlaces,$C111,$H$9:$H$208,Lists!$A$16)</f>
        <v>0</v>
      </c>
      <c r="CE111" s="418">
        <f t="shared" si="55"/>
        <v>0</v>
      </c>
      <c r="CG111" s="418" t="str">
        <f ca="1">IFERROR(INDEX(Lists!$F$5:$F$49,MATCH(Planning!C111,Lists!$G$5:$G$49,0),1),"")</f>
        <v/>
      </c>
      <c r="CI111" s="418" t="str">
        <f>IF(C111=0,""," ["&amp;INDEX(Lists!$H$5:$H$49,MATCH(C111,Lists!$G$5:$G$49,0),1)&amp;"]")</f>
        <v/>
      </c>
    </row>
    <row r="112" spans="1:87" ht="36.950000000000003" customHeight="1" x14ac:dyDescent="0.2">
      <c r="A112" s="416" t="s">
        <v>108</v>
      </c>
      <c r="B112" s="428"/>
      <c r="C112" s="429"/>
      <c r="D112" s="429"/>
      <c r="E112" s="428"/>
      <c r="F112" s="428"/>
      <c r="G112" s="430"/>
      <c r="H112" s="431"/>
      <c r="I112" s="432"/>
      <c r="J112" s="433"/>
      <c r="K112" s="419"/>
      <c r="L112" s="432"/>
      <c r="M112" s="433"/>
      <c r="N112" s="419"/>
      <c r="O112" s="432"/>
      <c r="P112" s="434"/>
      <c r="Q112" s="419"/>
      <c r="R112" s="435"/>
      <c r="S112" s="433"/>
      <c r="T112" s="419"/>
      <c r="U112" s="432"/>
      <c r="V112" s="433"/>
      <c r="W112" s="419"/>
      <c r="X112" s="432"/>
      <c r="Y112" s="433"/>
      <c r="Z112" s="656"/>
      <c r="AA112" s="432"/>
      <c r="AB112" s="433"/>
      <c r="AC112" s="419"/>
      <c r="AD112" s="432"/>
      <c r="AE112" s="433"/>
      <c r="AF112" s="419"/>
      <c r="AG112" s="432"/>
      <c r="AH112" s="433"/>
      <c r="AI112" s="419"/>
      <c r="AJ112" s="432"/>
      <c r="AK112" s="433"/>
      <c r="AL112" s="419"/>
      <c r="AM112" s="432"/>
      <c r="AN112" s="433"/>
      <c r="AO112" s="419"/>
      <c r="AP112" s="432"/>
      <c r="AQ112" s="433"/>
      <c r="AR112" s="420"/>
      <c r="AS112" s="613">
        <f t="shared" si="42"/>
        <v>0</v>
      </c>
      <c r="AT112" s="614">
        <f t="shared" si="43"/>
        <v>0</v>
      </c>
      <c r="AW112" s="418">
        <f ca="1">SUMIFS(I$9:I$208,PlanningIDEnlaces,$C112,$H$9:$H$208,Lists!$A$16)</f>
        <v>0</v>
      </c>
      <c r="AX112" s="418">
        <f t="shared" si="44"/>
        <v>0</v>
      </c>
      <c r="AY112" s="418"/>
      <c r="AZ112" s="418">
        <f ca="1">SUMIFS(L$9:L$208,PlanningIDEnlaces,$C112,$H$9:$H$208,Lists!$A$16)</f>
        <v>0</v>
      </c>
      <c r="BA112" s="418">
        <f t="shared" si="45"/>
        <v>0</v>
      </c>
      <c r="BB112" s="418"/>
      <c r="BC112" s="418">
        <f ca="1">SUMIFS(O$9:O$208,PlanningIDEnlaces,$C112,$H$9:$H$208,Lists!$A$16)</f>
        <v>0</v>
      </c>
      <c r="BD112" s="418">
        <f t="shared" si="46"/>
        <v>0</v>
      </c>
      <c r="BE112" s="418"/>
      <c r="BF112" s="418">
        <f ca="1">SUMIFS(R$9:R$208,PlanningIDEnlaces,$C112,$H$9:$H$208,Lists!$A$16)</f>
        <v>0</v>
      </c>
      <c r="BG112" s="418">
        <f t="shared" si="47"/>
        <v>0</v>
      </c>
      <c r="BH112" s="418"/>
      <c r="BI112" s="418">
        <f ca="1">SUMIFS(U$9:U$208,PlanningIDEnlaces,$C112,$H$9:$H$208,Lists!$A$16)</f>
        <v>0</v>
      </c>
      <c r="BJ112" s="418">
        <f t="shared" si="48"/>
        <v>0</v>
      </c>
      <c r="BK112" s="418"/>
      <c r="BL112" s="418">
        <f ca="1">SUMIFS(X$9:X$208,PlanningIDEnlaces,$C112,$H$9:$H$208,Lists!$A$16)</f>
        <v>0</v>
      </c>
      <c r="BM112" s="418">
        <f t="shared" si="49"/>
        <v>0</v>
      </c>
      <c r="BN112" s="418"/>
      <c r="BO112" s="418">
        <f ca="1">SUMIFS(AA$9:AA$208,PlanningIDEnlaces,$C112,$H$9:$H$208,Lists!$A$16)</f>
        <v>0</v>
      </c>
      <c r="BP112" s="418">
        <f t="shared" si="50"/>
        <v>0</v>
      </c>
      <c r="BQ112" s="418"/>
      <c r="BR112" s="418">
        <f ca="1">SUMIFS(AD$9:AD$208,PlanningIDEnlaces,$C112,$H$9:$H$208,Lists!$A$16)</f>
        <v>0</v>
      </c>
      <c r="BS112" s="418">
        <f t="shared" si="51"/>
        <v>0</v>
      </c>
      <c r="BT112" s="418"/>
      <c r="BU112" s="418">
        <f ca="1">SUMIFS(AG$9:AG$208,PlanningIDEnlaces,$C112,$H$9:$H$208,Lists!$A$16)</f>
        <v>0</v>
      </c>
      <c r="BV112" s="418">
        <f t="shared" si="52"/>
        <v>0</v>
      </c>
      <c r="BW112" s="418"/>
      <c r="BX112" s="418">
        <f ca="1">SUMIFS(AJ$9:AJ$208,PlanningIDEnlaces,$C112,$H$9:$H$208,Lists!$A$16)</f>
        <v>0</v>
      </c>
      <c r="BY112" s="418">
        <f t="shared" si="53"/>
        <v>0</v>
      </c>
      <c r="BZ112" s="418"/>
      <c r="CA112" s="418">
        <f ca="1">SUMIFS(AM$9:AM$208,PlanningIDEnlaces,$C112,$H$9:$H$208,Lists!$A$16)</f>
        <v>0</v>
      </c>
      <c r="CB112" s="418">
        <f t="shared" si="54"/>
        <v>0</v>
      </c>
      <c r="CC112" s="418"/>
      <c r="CD112" s="418">
        <f ca="1">SUMIFS(AP$9:AP$208,PlanningIDEnlaces,$C112,$H$9:$H$208,Lists!$A$16)</f>
        <v>0</v>
      </c>
      <c r="CE112" s="418">
        <f t="shared" si="55"/>
        <v>0</v>
      </c>
      <c r="CG112" s="418" t="str">
        <f ca="1">IFERROR(INDEX(Lists!$F$5:$F$49,MATCH(Planning!C112,Lists!$G$5:$G$49,0),1),"")</f>
        <v/>
      </c>
      <c r="CI112" s="418" t="str">
        <f>IF(C112=0,""," ["&amp;INDEX(Lists!$H$5:$H$49,MATCH(C112,Lists!$G$5:$G$49,0),1)&amp;"]")</f>
        <v/>
      </c>
    </row>
    <row r="113" spans="1:87" ht="36.950000000000003" customHeight="1" x14ac:dyDescent="0.2">
      <c r="A113" s="416" t="s">
        <v>109</v>
      </c>
      <c r="B113" s="428"/>
      <c r="C113" s="429"/>
      <c r="D113" s="429"/>
      <c r="E113" s="428"/>
      <c r="F113" s="428"/>
      <c r="G113" s="430"/>
      <c r="H113" s="431"/>
      <c r="I113" s="432"/>
      <c r="J113" s="433"/>
      <c r="K113" s="419"/>
      <c r="L113" s="432"/>
      <c r="M113" s="433"/>
      <c r="N113" s="419"/>
      <c r="O113" s="432"/>
      <c r="P113" s="434"/>
      <c r="Q113" s="419"/>
      <c r="R113" s="435"/>
      <c r="S113" s="433"/>
      <c r="T113" s="419"/>
      <c r="U113" s="432"/>
      <c r="V113" s="433"/>
      <c r="W113" s="419"/>
      <c r="X113" s="432"/>
      <c r="Y113" s="433"/>
      <c r="Z113" s="656"/>
      <c r="AA113" s="432"/>
      <c r="AB113" s="433"/>
      <c r="AC113" s="419"/>
      <c r="AD113" s="432"/>
      <c r="AE113" s="433"/>
      <c r="AF113" s="419"/>
      <c r="AG113" s="432"/>
      <c r="AH113" s="433"/>
      <c r="AI113" s="419"/>
      <c r="AJ113" s="432"/>
      <c r="AK113" s="433"/>
      <c r="AL113" s="419"/>
      <c r="AM113" s="432"/>
      <c r="AN113" s="433"/>
      <c r="AO113" s="419"/>
      <c r="AP113" s="432"/>
      <c r="AQ113" s="433"/>
      <c r="AR113" s="420"/>
      <c r="AS113" s="613">
        <f t="shared" si="42"/>
        <v>0</v>
      </c>
      <c r="AT113" s="614">
        <f t="shared" si="43"/>
        <v>0</v>
      </c>
      <c r="AW113" s="418">
        <f ca="1">SUMIFS(I$9:I$208,PlanningIDEnlaces,$C113,$H$9:$H$208,Lists!$A$16)</f>
        <v>0</v>
      </c>
      <c r="AX113" s="418">
        <f t="shared" si="44"/>
        <v>0</v>
      </c>
      <c r="AY113" s="418"/>
      <c r="AZ113" s="418">
        <f ca="1">SUMIFS(L$9:L$208,PlanningIDEnlaces,$C113,$H$9:$H$208,Lists!$A$16)</f>
        <v>0</v>
      </c>
      <c r="BA113" s="418">
        <f t="shared" si="45"/>
        <v>0</v>
      </c>
      <c r="BB113" s="418"/>
      <c r="BC113" s="418">
        <f ca="1">SUMIFS(O$9:O$208,PlanningIDEnlaces,$C113,$H$9:$H$208,Lists!$A$16)</f>
        <v>0</v>
      </c>
      <c r="BD113" s="418">
        <f t="shared" si="46"/>
        <v>0</v>
      </c>
      <c r="BE113" s="418"/>
      <c r="BF113" s="418">
        <f ca="1">SUMIFS(R$9:R$208,PlanningIDEnlaces,$C113,$H$9:$H$208,Lists!$A$16)</f>
        <v>0</v>
      </c>
      <c r="BG113" s="418">
        <f t="shared" si="47"/>
        <v>0</v>
      </c>
      <c r="BH113" s="418"/>
      <c r="BI113" s="418">
        <f ca="1">SUMIFS(U$9:U$208,PlanningIDEnlaces,$C113,$H$9:$H$208,Lists!$A$16)</f>
        <v>0</v>
      </c>
      <c r="BJ113" s="418">
        <f t="shared" si="48"/>
        <v>0</v>
      </c>
      <c r="BK113" s="418"/>
      <c r="BL113" s="418">
        <f ca="1">SUMIFS(X$9:X$208,PlanningIDEnlaces,$C113,$H$9:$H$208,Lists!$A$16)</f>
        <v>0</v>
      </c>
      <c r="BM113" s="418">
        <f t="shared" si="49"/>
        <v>0</v>
      </c>
      <c r="BN113" s="418"/>
      <c r="BO113" s="418">
        <f ca="1">SUMIFS(AA$9:AA$208,PlanningIDEnlaces,$C113,$H$9:$H$208,Lists!$A$16)</f>
        <v>0</v>
      </c>
      <c r="BP113" s="418">
        <f t="shared" si="50"/>
        <v>0</v>
      </c>
      <c r="BQ113" s="418"/>
      <c r="BR113" s="418">
        <f ca="1">SUMIFS(AD$9:AD$208,PlanningIDEnlaces,$C113,$H$9:$H$208,Lists!$A$16)</f>
        <v>0</v>
      </c>
      <c r="BS113" s="418">
        <f t="shared" si="51"/>
        <v>0</v>
      </c>
      <c r="BT113" s="418"/>
      <c r="BU113" s="418">
        <f ca="1">SUMIFS(AG$9:AG$208,PlanningIDEnlaces,$C113,$H$9:$H$208,Lists!$A$16)</f>
        <v>0</v>
      </c>
      <c r="BV113" s="418">
        <f t="shared" si="52"/>
        <v>0</v>
      </c>
      <c r="BW113" s="418"/>
      <c r="BX113" s="418">
        <f ca="1">SUMIFS(AJ$9:AJ$208,PlanningIDEnlaces,$C113,$H$9:$H$208,Lists!$A$16)</f>
        <v>0</v>
      </c>
      <c r="BY113" s="418">
        <f t="shared" si="53"/>
        <v>0</v>
      </c>
      <c r="BZ113" s="418"/>
      <c r="CA113" s="418">
        <f ca="1">SUMIFS(AM$9:AM$208,PlanningIDEnlaces,$C113,$H$9:$H$208,Lists!$A$16)</f>
        <v>0</v>
      </c>
      <c r="CB113" s="418">
        <f t="shared" si="54"/>
        <v>0</v>
      </c>
      <c r="CC113" s="418"/>
      <c r="CD113" s="418">
        <f ca="1">SUMIFS(AP$9:AP$208,PlanningIDEnlaces,$C113,$H$9:$H$208,Lists!$A$16)</f>
        <v>0</v>
      </c>
      <c r="CE113" s="418">
        <f t="shared" si="55"/>
        <v>0</v>
      </c>
      <c r="CG113" s="418" t="str">
        <f ca="1">IFERROR(INDEX(Lists!$F$5:$F$49,MATCH(Planning!C113,Lists!$G$5:$G$49,0),1),"")</f>
        <v/>
      </c>
      <c r="CI113" s="418" t="str">
        <f>IF(C113=0,""," ["&amp;INDEX(Lists!$H$5:$H$49,MATCH(C113,Lists!$G$5:$G$49,0),1)&amp;"]")</f>
        <v/>
      </c>
    </row>
    <row r="114" spans="1:87" ht="36.950000000000003" customHeight="1" x14ac:dyDescent="0.2">
      <c r="A114" s="416" t="s">
        <v>110</v>
      </c>
      <c r="B114" s="428"/>
      <c r="C114" s="429"/>
      <c r="D114" s="429"/>
      <c r="E114" s="428"/>
      <c r="F114" s="428"/>
      <c r="G114" s="430"/>
      <c r="H114" s="431"/>
      <c r="I114" s="432"/>
      <c r="J114" s="433"/>
      <c r="K114" s="419"/>
      <c r="L114" s="432"/>
      <c r="M114" s="433"/>
      <c r="N114" s="419"/>
      <c r="O114" s="432"/>
      <c r="P114" s="433"/>
      <c r="Q114" s="419"/>
      <c r="R114" s="432"/>
      <c r="S114" s="433"/>
      <c r="T114" s="419"/>
      <c r="U114" s="432"/>
      <c r="V114" s="433"/>
      <c r="W114" s="419"/>
      <c r="X114" s="432"/>
      <c r="Y114" s="433"/>
      <c r="Z114" s="656"/>
      <c r="AA114" s="432"/>
      <c r="AB114" s="433"/>
      <c r="AC114" s="419"/>
      <c r="AD114" s="432"/>
      <c r="AE114" s="433"/>
      <c r="AF114" s="419"/>
      <c r="AG114" s="432"/>
      <c r="AH114" s="433"/>
      <c r="AI114" s="419"/>
      <c r="AJ114" s="432"/>
      <c r="AK114" s="433"/>
      <c r="AL114" s="419"/>
      <c r="AM114" s="432"/>
      <c r="AN114" s="433"/>
      <c r="AO114" s="419"/>
      <c r="AP114" s="432"/>
      <c r="AQ114" s="433"/>
      <c r="AR114" s="420"/>
      <c r="AS114" s="613">
        <f t="shared" si="42"/>
        <v>0</v>
      </c>
      <c r="AT114" s="614">
        <f t="shared" si="43"/>
        <v>0</v>
      </c>
      <c r="AW114" s="418">
        <f ca="1">SUMIFS(I$9:I$208,PlanningIDEnlaces,$C114,$H$9:$H$208,Lists!$A$16)</f>
        <v>0</v>
      </c>
      <c r="AX114" s="418">
        <f t="shared" si="44"/>
        <v>0</v>
      </c>
      <c r="AY114" s="418"/>
      <c r="AZ114" s="418">
        <f ca="1">SUMIFS(L$9:L$208,PlanningIDEnlaces,$C114,$H$9:$H$208,Lists!$A$16)</f>
        <v>0</v>
      </c>
      <c r="BA114" s="418">
        <f t="shared" si="45"/>
        <v>0</v>
      </c>
      <c r="BB114" s="418"/>
      <c r="BC114" s="418">
        <f ca="1">SUMIFS(O$9:O$208,PlanningIDEnlaces,$C114,$H$9:$H$208,Lists!$A$16)</f>
        <v>0</v>
      </c>
      <c r="BD114" s="418">
        <f t="shared" si="46"/>
        <v>0</v>
      </c>
      <c r="BE114" s="418"/>
      <c r="BF114" s="418">
        <f ca="1">SUMIFS(R$9:R$208,PlanningIDEnlaces,$C114,$H$9:$H$208,Lists!$A$16)</f>
        <v>0</v>
      </c>
      <c r="BG114" s="418">
        <f t="shared" si="47"/>
        <v>0</v>
      </c>
      <c r="BH114" s="418"/>
      <c r="BI114" s="418">
        <f ca="1">SUMIFS(U$9:U$208,PlanningIDEnlaces,$C114,$H$9:$H$208,Lists!$A$16)</f>
        <v>0</v>
      </c>
      <c r="BJ114" s="418">
        <f t="shared" si="48"/>
        <v>0</v>
      </c>
      <c r="BK114" s="418"/>
      <c r="BL114" s="418">
        <f ca="1">SUMIFS(X$9:X$208,PlanningIDEnlaces,$C114,$H$9:$H$208,Lists!$A$16)</f>
        <v>0</v>
      </c>
      <c r="BM114" s="418">
        <f t="shared" si="49"/>
        <v>0</v>
      </c>
      <c r="BN114" s="418"/>
      <c r="BO114" s="418">
        <f ca="1">SUMIFS(AA$9:AA$208,PlanningIDEnlaces,$C114,$H$9:$H$208,Lists!$A$16)</f>
        <v>0</v>
      </c>
      <c r="BP114" s="418">
        <f t="shared" si="50"/>
        <v>0</v>
      </c>
      <c r="BQ114" s="418"/>
      <c r="BR114" s="418">
        <f ca="1">SUMIFS(AD$9:AD$208,PlanningIDEnlaces,$C114,$H$9:$H$208,Lists!$A$16)</f>
        <v>0</v>
      </c>
      <c r="BS114" s="418">
        <f t="shared" si="51"/>
        <v>0</v>
      </c>
      <c r="BT114" s="418"/>
      <c r="BU114" s="418">
        <f ca="1">SUMIFS(AG$9:AG$208,PlanningIDEnlaces,$C114,$H$9:$H$208,Lists!$A$16)</f>
        <v>0</v>
      </c>
      <c r="BV114" s="418">
        <f t="shared" si="52"/>
        <v>0</v>
      </c>
      <c r="BW114" s="418"/>
      <c r="BX114" s="418">
        <f ca="1">SUMIFS(AJ$9:AJ$208,PlanningIDEnlaces,$C114,$H$9:$H$208,Lists!$A$16)</f>
        <v>0</v>
      </c>
      <c r="BY114" s="418">
        <f t="shared" si="53"/>
        <v>0</v>
      </c>
      <c r="BZ114" s="418"/>
      <c r="CA114" s="418">
        <f ca="1">SUMIFS(AM$9:AM$208,PlanningIDEnlaces,$C114,$H$9:$H$208,Lists!$A$16)</f>
        <v>0</v>
      </c>
      <c r="CB114" s="418">
        <f t="shared" si="54"/>
        <v>0</v>
      </c>
      <c r="CC114" s="418"/>
      <c r="CD114" s="418">
        <f ca="1">SUMIFS(AP$9:AP$208,PlanningIDEnlaces,$C114,$H$9:$H$208,Lists!$A$16)</f>
        <v>0</v>
      </c>
      <c r="CE114" s="418">
        <f t="shared" si="55"/>
        <v>0</v>
      </c>
      <c r="CG114" s="418" t="str">
        <f ca="1">IFERROR(INDEX(Lists!$F$5:$F$49,MATCH(Planning!C114,Lists!$G$5:$G$49,0),1),"")</f>
        <v/>
      </c>
      <c r="CI114" s="418" t="str">
        <f>IF(C114=0,""," ["&amp;INDEX(Lists!$H$5:$H$49,MATCH(C114,Lists!$G$5:$G$49,0),1)&amp;"]")</f>
        <v/>
      </c>
    </row>
    <row r="115" spans="1:87" ht="36.950000000000003" customHeight="1" x14ac:dyDescent="0.2">
      <c r="A115" s="416" t="s">
        <v>111</v>
      </c>
      <c r="B115" s="428"/>
      <c r="C115" s="429"/>
      <c r="D115" s="429"/>
      <c r="E115" s="428"/>
      <c r="F115" s="428"/>
      <c r="G115" s="430"/>
      <c r="H115" s="431"/>
      <c r="I115" s="432"/>
      <c r="J115" s="433"/>
      <c r="K115" s="419"/>
      <c r="L115" s="432"/>
      <c r="M115" s="433"/>
      <c r="N115" s="419"/>
      <c r="O115" s="432"/>
      <c r="P115" s="433"/>
      <c r="Q115" s="419"/>
      <c r="R115" s="432"/>
      <c r="S115" s="433"/>
      <c r="T115" s="419"/>
      <c r="U115" s="432"/>
      <c r="V115" s="433"/>
      <c r="W115" s="419"/>
      <c r="X115" s="432"/>
      <c r="Y115" s="433"/>
      <c r="Z115" s="656"/>
      <c r="AA115" s="432"/>
      <c r="AB115" s="433"/>
      <c r="AC115" s="419"/>
      <c r="AD115" s="432"/>
      <c r="AE115" s="433"/>
      <c r="AF115" s="419"/>
      <c r="AG115" s="432"/>
      <c r="AH115" s="433"/>
      <c r="AI115" s="419"/>
      <c r="AJ115" s="432"/>
      <c r="AK115" s="433"/>
      <c r="AL115" s="419"/>
      <c r="AM115" s="432"/>
      <c r="AN115" s="433"/>
      <c r="AO115" s="419"/>
      <c r="AP115" s="432"/>
      <c r="AQ115" s="433"/>
      <c r="AR115" s="420"/>
      <c r="AS115" s="613">
        <f t="shared" si="42"/>
        <v>0</v>
      </c>
      <c r="AT115" s="614">
        <f t="shared" si="43"/>
        <v>0</v>
      </c>
      <c r="AW115" s="418">
        <f ca="1">SUMIFS(I$9:I$208,PlanningIDEnlaces,$C115,$H$9:$H$208,Lists!$A$16)</f>
        <v>0</v>
      </c>
      <c r="AX115" s="418">
        <f t="shared" si="44"/>
        <v>0</v>
      </c>
      <c r="AY115" s="418"/>
      <c r="AZ115" s="418">
        <f ca="1">SUMIFS(L$9:L$208,PlanningIDEnlaces,$C115,$H$9:$H$208,Lists!$A$16)</f>
        <v>0</v>
      </c>
      <c r="BA115" s="418">
        <f t="shared" si="45"/>
        <v>0</v>
      </c>
      <c r="BB115" s="418"/>
      <c r="BC115" s="418">
        <f ca="1">SUMIFS(O$9:O$208,PlanningIDEnlaces,$C115,$H$9:$H$208,Lists!$A$16)</f>
        <v>0</v>
      </c>
      <c r="BD115" s="418">
        <f t="shared" si="46"/>
        <v>0</v>
      </c>
      <c r="BE115" s="418"/>
      <c r="BF115" s="418">
        <f ca="1">SUMIFS(R$9:R$208,PlanningIDEnlaces,$C115,$H$9:$H$208,Lists!$A$16)</f>
        <v>0</v>
      </c>
      <c r="BG115" s="418">
        <f t="shared" si="47"/>
        <v>0</v>
      </c>
      <c r="BH115" s="418"/>
      <c r="BI115" s="418">
        <f ca="1">SUMIFS(U$9:U$208,PlanningIDEnlaces,$C115,$H$9:$H$208,Lists!$A$16)</f>
        <v>0</v>
      </c>
      <c r="BJ115" s="418">
        <f t="shared" si="48"/>
        <v>0</v>
      </c>
      <c r="BK115" s="418"/>
      <c r="BL115" s="418">
        <f ca="1">SUMIFS(X$9:X$208,PlanningIDEnlaces,$C115,$H$9:$H$208,Lists!$A$16)</f>
        <v>0</v>
      </c>
      <c r="BM115" s="418">
        <f t="shared" si="49"/>
        <v>0</v>
      </c>
      <c r="BN115" s="418"/>
      <c r="BO115" s="418">
        <f ca="1">SUMIFS(AA$9:AA$208,PlanningIDEnlaces,$C115,$H$9:$H$208,Lists!$A$16)</f>
        <v>0</v>
      </c>
      <c r="BP115" s="418">
        <f t="shared" si="50"/>
        <v>0</v>
      </c>
      <c r="BQ115" s="418"/>
      <c r="BR115" s="418">
        <f ca="1">SUMIFS(AD$9:AD$208,PlanningIDEnlaces,$C115,$H$9:$H$208,Lists!$A$16)</f>
        <v>0</v>
      </c>
      <c r="BS115" s="418">
        <f t="shared" si="51"/>
        <v>0</v>
      </c>
      <c r="BT115" s="418"/>
      <c r="BU115" s="418">
        <f ca="1">SUMIFS(AG$9:AG$208,PlanningIDEnlaces,$C115,$H$9:$H$208,Lists!$A$16)</f>
        <v>0</v>
      </c>
      <c r="BV115" s="418">
        <f t="shared" si="52"/>
        <v>0</v>
      </c>
      <c r="BW115" s="418"/>
      <c r="BX115" s="418">
        <f ca="1">SUMIFS(AJ$9:AJ$208,PlanningIDEnlaces,$C115,$H$9:$H$208,Lists!$A$16)</f>
        <v>0</v>
      </c>
      <c r="BY115" s="418">
        <f t="shared" si="53"/>
        <v>0</v>
      </c>
      <c r="BZ115" s="418"/>
      <c r="CA115" s="418">
        <f ca="1">SUMIFS(AM$9:AM$208,PlanningIDEnlaces,$C115,$H$9:$H$208,Lists!$A$16)</f>
        <v>0</v>
      </c>
      <c r="CB115" s="418">
        <f t="shared" si="54"/>
        <v>0</v>
      </c>
      <c r="CC115" s="418"/>
      <c r="CD115" s="418">
        <f ca="1">SUMIFS(AP$9:AP$208,PlanningIDEnlaces,$C115,$H$9:$H$208,Lists!$A$16)</f>
        <v>0</v>
      </c>
      <c r="CE115" s="418">
        <f t="shared" si="55"/>
        <v>0</v>
      </c>
      <c r="CG115" s="418" t="str">
        <f ca="1">IFERROR(INDEX(Lists!$F$5:$F$49,MATCH(Planning!C115,Lists!$G$5:$G$49,0),1),"")</f>
        <v/>
      </c>
      <c r="CI115" s="418" t="str">
        <f>IF(C115=0,""," ["&amp;INDEX(Lists!$H$5:$H$49,MATCH(C115,Lists!$G$5:$G$49,0),1)&amp;"]")</f>
        <v/>
      </c>
    </row>
    <row r="116" spans="1:87" ht="36.950000000000003" customHeight="1" x14ac:dyDescent="0.2">
      <c r="A116" s="416" t="s">
        <v>112</v>
      </c>
      <c r="B116" s="428"/>
      <c r="C116" s="429"/>
      <c r="D116" s="429"/>
      <c r="E116" s="428"/>
      <c r="F116" s="428"/>
      <c r="G116" s="430"/>
      <c r="H116" s="431"/>
      <c r="I116" s="432"/>
      <c r="J116" s="433"/>
      <c r="K116" s="419"/>
      <c r="L116" s="432"/>
      <c r="M116" s="433"/>
      <c r="N116" s="419"/>
      <c r="O116" s="432"/>
      <c r="P116" s="433"/>
      <c r="Q116" s="419"/>
      <c r="R116" s="432"/>
      <c r="S116" s="433"/>
      <c r="T116" s="419"/>
      <c r="U116" s="432"/>
      <c r="V116" s="433"/>
      <c r="W116" s="419"/>
      <c r="X116" s="432"/>
      <c r="Y116" s="433"/>
      <c r="Z116" s="656"/>
      <c r="AA116" s="432"/>
      <c r="AB116" s="433"/>
      <c r="AC116" s="419"/>
      <c r="AD116" s="432"/>
      <c r="AE116" s="433"/>
      <c r="AF116" s="419"/>
      <c r="AG116" s="432"/>
      <c r="AH116" s="433"/>
      <c r="AI116" s="419"/>
      <c r="AJ116" s="432"/>
      <c r="AK116" s="433"/>
      <c r="AL116" s="419"/>
      <c r="AM116" s="432"/>
      <c r="AN116" s="433"/>
      <c r="AO116" s="419"/>
      <c r="AP116" s="432"/>
      <c r="AQ116" s="433"/>
      <c r="AR116" s="420"/>
      <c r="AS116" s="613">
        <f t="shared" si="42"/>
        <v>0</v>
      </c>
      <c r="AT116" s="614">
        <f t="shared" si="43"/>
        <v>0</v>
      </c>
      <c r="AW116" s="418">
        <f ca="1">SUMIFS(I$9:I$208,PlanningIDEnlaces,$C116,$H$9:$H$208,Lists!$A$16)</f>
        <v>0</v>
      </c>
      <c r="AX116" s="418">
        <f t="shared" si="44"/>
        <v>0</v>
      </c>
      <c r="AY116" s="418"/>
      <c r="AZ116" s="418">
        <f ca="1">SUMIFS(L$9:L$208,PlanningIDEnlaces,$C116,$H$9:$H$208,Lists!$A$16)</f>
        <v>0</v>
      </c>
      <c r="BA116" s="418">
        <f t="shared" si="45"/>
        <v>0</v>
      </c>
      <c r="BB116" s="418"/>
      <c r="BC116" s="418">
        <f ca="1">SUMIFS(O$9:O$208,PlanningIDEnlaces,$C116,$H$9:$H$208,Lists!$A$16)</f>
        <v>0</v>
      </c>
      <c r="BD116" s="418">
        <f t="shared" si="46"/>
        <v>0</v>
      </c>
      <c r="BE116" s="418"/>
      <c r="BF116" s="418">
        <f ca="1">SUMIFS(R$9:R$208,PlanningIDEnlaces,$C116,$H$9:$H$208,Lists!$A$16)</f>
        <v>0</v>
      </c>
      <c r="BG116" s="418">
        <f t="shared" si="47"/>
        <v>0</v>
      </c>
      <c r="BH116" s="418"/>
      <c r="BI116" s="418">
        <f ca="1">SUMIFS(U$9:U$208,PlanningIDEnlaces,$C116,$H$9:$H$208,Lists!$A$16)</f>
        <v>0</v>
      </c>
      <c r="BJ116" s="418">
        <f t="shared" si="48"/>
        <v>0</v>
      </c>
      <c r="BK116" s="418"/>
      <c r="BL116" s="418">
        <f ca="1">SUMIFS(X$9:X$208,PlanningIDEnlaces,$C116,$H$9:$H$208,Lists!$A$16)</f>
        <v>0</v>
      </c>
      <c r="BM116" s="418">
        <f t="shared" si="49"/>
        <v>0</v>
      </c>
      <c r="BN116" s="418"/>
      <c r="BO116" s="418">
        <f ca="1">SUMIFS(AA$9:AA$208,PlanningIDEnlaces,$C116,$H$9:$H$208,Lists!$A$16)</f>
        <v>0</v>
      </c>
      <c r="BP116" s="418">
        <f t="shared" si="50"/>
        <v>0</v>
      </c>
      <c r="BQ116" s="418"/>
      <c r="BR116" s="418">
        <f ca="1">SUMIFS(AD$9:AD$208,PlanningIDEnlaces,$C116,$H$9:$H$208,Lists!$A$16)</f>
        <v>0</v>
      </c>
      <c r="BS116" s="418">
        <f t="shared" si="51"/>
        <v>0</v>
      </c>
      <c r="BT116" s="418"/>
      <c r="BU116" s="418">
        <f ca="1">SUMIFS(AG$9:AG$208,PlanningIDEnlaces,$C116,$H$9:$H$208,Lists!$A$16)</f>
        <v>0</v>
      </c>
      <c r="BV116" s="418">
        <f t="shared" si="52"/>
        <v>0</v>
      </c>
      <c r="BW116" s="418"/>
      <c r="BX116" s="418">
        <f ca="1">SUMIFS(AJ$9:AJ$208,PlanningIDEnlaces,$C116,$H$9:$H$208,Lists!$A$16)</f>
        <v>0</v>
      </c>
      <c r="BY116" s="418">
        <f t="shared" si="53"/>
        <v>0</v>
      </c>
      <c r="BZ116" s="418"/>
      <c r="CA116" s="418">
        <f ca="1">SUMIFS(AM$9:AM$208,PlanningIDEnlaces,$C116,$H$9:$H$208,Lists!$A$16)</f>
        <v>0</v>
      </c>
      <c r="CB116" s="418">
        <f t="shared" si="54"/>
        <v>0</v>
      </c>
      <c r="CC116" s="418"/>
      <c r="CD116" s="418">
        <f ca="1">SUMIFS(AP$9:AP$208,PlanningIDEnlaces,$C116,$H$9:$H$208,Lists!$A$16)</f>
        <v>0</v>
      </c>
      <c r="CE116" s="418">
        <f t="shared" si="55"/>
        <v>0</v>
      </c>
      <c r="CG116" s="418" t="str">
        <f ca="1">IFERROR(INDEX(Lists!$F$5:$F$49,MATCH(Planning!C116,Lists!$G$5:$G$49,0),1),"")</f>
        <v/>
      </c>
      <c r="CI116" s="418" t="str">
        <f>IF(C116=0,""," ["&amp;INDEX(Lists!$H$5:$H$49,MATCH(C116,Lists!$G$5:$G$49,0),1)&amp;"]")</f>
        <v/>
      </c>
    </row>
    <row r="117" spans="1:87" ht="36.950000000000003" customHeight="1" x14ac:dyDescent="0.2">
      <c r="A117" s="416" t="s">
        <v>113</v>
      </c>
      <c r="B117" s="428"/>
      <c r="C117" s="429"/>
      <c r="D117" s="429"/>
      <c r="E117" s="428"/>
      <c r="F117" s="428"/>
      <c r="G117" s="430"/>
      <c r="H117" s="431"/>
      <c r="I117" s="432"/>
      <c r="J117" s="433"/>
      <c r="K117" s="419"/>
      <c r="L117" s="432"/>
      <c r="M117" s="433"/>
      <c r="N117" s="419"/>
      <c r="O117" s="432"/>
      <c r="P117" s="433"/>
      <c r="Q117" s="419"/>
      <c r="R117" s="432"/>
      <c r="S117" s="433"/>
      <c r="T117" s="419"/>
      <c r="U117" s="432"/>
      <c r="V117" s="433"/>
      <c r="W117" s="419"/>
      <c r="X117" s="432"/>
      <c r="Y117" s="433"/>
      <c r="Z117" s="656"/>
      <c r="AA117" s="432"/>
      <c r="AB117" s="433"/>
      <c r="AC117" s="419"/>
      <c r="AD117" s="432"/>
      <c r="AE117" s="433"/>
      <c r="AF117" s="419"/>
      <c r="AG117" s="432"/>
      <c r="AH117" s="433"/>
      <c r="AI117" s="419"/>
      <c r="AJ117" s="432"/>
      <c r="AK117" s="433"/>
      <c r="AL117" s="419"/>
      <c r="AM117" s="432"/>
      <c r="AN117" s="433"/>
      <c r="AO117" s="419"/>
      <c r="AP117" s="432"/>
      <c r="AQ117" s="433"/>
      <c r="AR117" s="420"/>
      <c r="AS117" s="613">
        <f t="shared" si="42"/>
        <v>0</v>
      </c>
      <c r="AT117" s="614">
        <f t="shared" si="43"/>
        <v>0</v>
      </c>
      <c r="AW117" s="418">
        <f ca="1">SUMIFS(I$9:I$208,PlanningIDEnlaces,$C117,$H$9:$H$208,Lists!$A$16)</f>
        <v>0</v>
      </c>
      <c r="AX117" s="418">
        <f t="shared" si="44"/>
        <v>0</v>
      </c>
      <c r="AY117" s="418"/>
      <c r="AZ117" s="418">
        <f ca="1">SUMIFS(L$9:L$208,PlanningIDEnlaces,$C117,$H$9:$H$208,Lists!$A$16)</f>
        <v>0</v>
      </c>
      <c r="BA117" s="418">
        <f t="shared" si="45"/>
        <v>0</v>
      </c>
      <c r="BB117" s="418"/>
      <c r="BC117" s="418">
        <f ca="1">SUMIFS(O$9:O$208,PlanningIDEnlaces,$C117,$H$9:$H$208,Lists!$A$16)</f>
        <v>0</v>
      </c>
      <c r="BD117" s="418">
        <f t="shared" si="46"/>
        <v>0</v>
      </c>
      <c r="BE117" s="418"/>
      <c r="BF117" s="418">
        <f ca="1">SUMIFS(R$9:R$208,PlanningIDEnlaces,$C117,$H$9:$H$208,Lists!$A$16)</f>
        <v>0</v>
      </c>
      <c r="BG117" s="418">
        <f t="shared" si="47"/>
        <v>0</v>
      </c>
      <c r="BH117" s="418"/>
      <c r="BI117" s="418">
        <f ca="1">SUMIFS(U$9:U$208,PlanningIDEnlaces,$C117,$H$9:$H$208,Lists!$A$16)</f>
        <v>0</v>
      </c>
      <c r="BJ117" s="418">
        <f t="shared" si="48"/>
        <v>0</v>
      </c>
      <c r="BK117" s="418"/>
      <c r="BL117" s="418">
        <f ca="1">SUMIFS(X$9:X$208,PlanningIDEnlaces,$C117,$H$9:$H$208,Lists!$A$16)</f>
        <v>0</v>
      </c>
      <c r="BM117" s="418">
        <f t="shared" si="49"/>
        <v>0</v>
      </c>
      <c r="BN117" s="418"/>
      <c r="BO117" s="418">
        <f ca="1">SUMIFS(AA$9:AA$208,PlanningIDEnlaces,$C117,$H$9:$H$208,Lists!$A$16)</f>
        <v>0</v>
      </c>
      <c r="BP117" s="418">
        <f t="shared" si="50"/>
        <v>0</v>
      </c>
      <c r="BQ117" s="418"/>
      <c r="BR117" s="418">
        <f ca="1">SUMIFS(AD$9:AD$208,PlanningIDEnlaces,$C117,$H$9:$H$208,Lists!$A$16)</f>
        <v>0</v>
      </c>
      <c r="BS117" s="418">
        <f t="shared" si="51"/>
        <v>0</v>
      </c>
      <c r="BT117" s="418"/>
      <c r="BU117" s="418">
        <f ca="1">SUMIFS(AG$9:AG$208,PlanningIDEnlaces,$C117,$H$9:$H$208,Lists!$A$16)</f>
        <v>0</v>
      </c>
      <c r="BV117" s="418">
        <f t="shared" si="52"/>
        <v>0</v>
      </c>
      <c r="BW117" s="418"/>
      <c r="BX117" s="418">
        <f ca="1">SUMIFS(AJ$9:AJ$208,PlanningIDEnlaces,$C117,$H$9:$H$208,Lists!$A$16)</f>
        <v>0</v>
      </c>
      <c r="BY117" s="418">
        <f t="shared" si="53"/>
        <v>0</v>
      </c>
      <c r="BZ117" s="418"/>
      <c r="CA117" s="418">
        <f ca="1">SUMIFS(AM$9:AM$208,PlanningIDEnlaces,$C117,$H$9:$H$208,Lists!$A$16)</f>
        <v>0</v>
      </c>
      <c r="CB117" s="418">
        <f t="shared" si="54"/>
        <v>0</v>
      </c>
      <c r="CC117" s="418"/>
      <c r="CD117" s="418">
        <f ca="1">SUMIFS(AP$9:AP$208,PlanningIDEnlaces,$C117,$H$9:$H$208,Lists!$A$16)</f>
        <v>0</v>
      </c>
      <c r="CE117" s="418">
        <f t="shared" si="55"/>
        <v>0</v>
      </c>
      <c r="CG117" s="418" t="str">
        <f ca="1">IFERROR(INDEX(Lists!$F$5:$F$49,MATCH(Planning!C117,Lists!$G$5:$G$49,0),1),"")</f>
        <v/>
      </c>
      <c r="CI117" s="418" t="str">
        <f>IF(C117=0,""," ["&amp;INDEX(Lists!$H$5:$H$49,MATCH(C117,Lists!$G$5:$G$49,0),1)&amp;"]")</f>
        <v/>
      </c>
    </row>
    <row r="118" spans="1:87" ht="36.950000000000003" customHeight="1" x14ac:dyDescent="0.2">
      <c r="A118" s="416" t="s">
        <v>114</v>
      </c>
      <c r="B118" s="428"/>
      <c r="C118" s="429"/>
      <c r="D118" s="429"/>
      <c r="E118" s="428"/>
      <c r="F118" s="428"/>
      <c r="G118" s="430"/>
      <c r="H118" s="431"/>
      <c r="I118" s="432"/>
      <c r="J118" s="433"/>
      <c r="K118" s="419"/>
      <c r="L118" s="432"/>
      <c r="M118" s="433"/>
      <c r="N118" s="419"/>
      <c r="O118" s="432"/>
      <c r="P118" s="433"/>
      <c r="Q118" s="419"/>
      <c r="R118" s="432"/>
      <c r="S118" s="433"/>
      <c r="T118" s="419"/>
      <c r="U118" s="432"/>
      <c r="V118" s="433"/>
      <c r="W118" s="419"/>
      <c r="X118" s="432"/>
      <c r="Y118" s="433"/>
      <c r="Z118" s="656"/>
      <c r="AA118" s="432"/>
      <c r="AB118" s="433"/>
      <c r="AC118" s="419"/>
      <c r="AD118" s="432"/>
      <c r="AE118" s="433"/>
      <c r="AF118" s="419"/>
      <c r="AG118" s="432"/>
      <c r="AH118" s="433"/>
      <c r="AI118" s="419"/>
      <c r="AJ118" s="432"/>
      <c r="AK118" s="433"/>
      <c r="AL118" s="419"/>
      <c r="AM118" s="432"/>
      <c r="AN118" s="433"/>
      <c r="AO118" s="419"/>
      <c r="AP118" s="432"/>
      <c r="AQ118" s="433"/>
      <c r="AR118" s="420"/>
      <c r="AS118" s="613">
        <f t="shared" si="42"/>
        <v>0</v>
      </c>
      <c r="AT118" s="614">
        <f t="shared" si="43"/>
        <v>0</v>
      </c>
      <c r="AW118" s="418">
        <f ca="1">SUMIFS(I$9:I$208,PlanningIDEnlaces,$C118,$H$9:$H$208,Lists!$A$16)</f>
        <v>0</v>
      </c>
      <c r="AX118" s="418">
        <f t="shared" si="44"/>
        <v>0</v>
      </c>
      <c r="AY118" s="418"/>
      <c r="AZ118" s="418">
        <f ca="1">SUMIFS(L$9:L$208,PlanningIDEnlaces,$C118,$H$9:$H$208,Lists!$A$16)</f>
        <v>0</v>
      </c>
      <c r="BA118" s="418">
        <f t="shared" si="45"/>
        <v>0</v>
      </c>
      <c r="BB118" s="418"/>
      <c r="BC118" s="418">
        <f ca="1">SUMIFS(O$9:O$208,PlanningIDEnlaces,$C118,$H$9:$H$208,Lists!$A$16)</f>
        <v>0</v>
      </c>
      <c r="BD118" s="418">
        <f t="shared" si="46"/>
        <v>0</v>
      </c>
      <c r="BE118" s="418"/>
      <c r="BF118" s="418">
        <f ca="1">SUMIFS(R$9:R$208,PlanningIDEnlaces,$C118,$H$9:$H$208,Lists!$A$16)</f>
        <v>0</v>
      </c>
      <c r="BG118" s="418">
        <f t="shared" si="47"/>
        <v>0</v>
      </c>
      <c r="BH118" s="418"/>
      <c r="BI118" s="418">
        <f ca="1">SUMIFS(U$9:U$208,PlanningIDEnlaces,$C118,$H$9:$H$208,Lists!$A$16)</f>
        <v>0</v>
      </c>
      <c r="BJ118" s="418">
        <f t="shared" si="48"/>
        <v>0</v>
      </c>
      <c r="BK118" s="418"/>
      <c r="BL118" s="418">
        <f ca="1">SUMIFS(X$9:X$208,PlanningIDEnlaces,$C118,$H$9:$H$208,Lists!$A$16)</f>
        <v>0</v>
      </c>
      <c r="BM118" s="418">
        <f t="shared" si="49"/>
        <v>0</v>
      </c>
      <c r="BN118" s="418"/>
      <c r="BO118" s="418">
        <f ca="1">SUMIFS(AA$9:AA$208,PlanningIDEnlaces,$C118,$H$9:$H$208,Lists!$A$16)</f>
        <v>0</v>
      </c>
      <c r="BP118" s="418">
        <f t="shared" si="50"/>
        <v>0</v>
      </c>
      <c r="BQ118" s="418"/>
      <c r="BR118" s="418">
        <f ca="1">SUMIFS(AD$9:AD$208,PlanningIDEnlaces,$C118,$H$9:$H$208,Lists!$A$16)</f>
        <v>0</v>
      </c>
      <c r="BS118" s="418">
        <f t="shared" si="51"/>
        <v>0</v>
      </c>
      <c r="BT118" s="418"/>
      <c r="BU118" s="418">
        <f ca="1">SUMIFS(AG$9:AG$208,PlanningIDEnlaces,$C118,$H$9:$H$208,Lists!$A$16)</f>
        <v>0</v>
      </c>
      <c r="BV118" s="418">
        <f t="shared" si="52"/>
        <v>0</v>
      </c>
      <c r="BW118" s="418"/>
      <c r="BX118" s="418">
        <f ca="1">SUMIFS(AJ$9:AJ$208,PlanningIDEnlaces,$C118,$H$9:$H$208,Lists!$A$16)</f>
        <v>0</v>
      </c>
      <c r="BY118" s="418">
        <f t="shared" si="53"/>
        <v>0</v>
      </c>
      <c r="BZ118" s="418"/>
      <c r="CA118" s="418">
        <f ca="1">SUMIFS(AM$9:AM$208,PlanningIDEnlaces,$C118,$H$9:$H$208,Lists!$A$16)</f>
        <v>0</v>
      </c>
      <c r="CB118" s="418">
        <f t="shared" si="54"/>
        <v>0</v>
      </c>
      <c r="CC118" s="418"/>
      <c r="CD118" s="418">
        <f ca="1">SUMIFS(AP$9:AP$208,PlanningIDEnlaces,$C118,$H$9:$H$208,Lists!$A$16)</f>
        <v>0</v>
      </c>
      <c r="CE118" s="418">
        <f t="shared" si="55"/>
        <v>0</v>
      </c>
      <c r="CG118" s="418" t="str">
        <f ca="1">IFERROR(INDEX(Lists!$F$5:$F$49,MATCH(Planning!C118,Lists!$G$5:$G$49,0),1),"")</f>
        <v/>
      </c>
      <c r="CI118" s="418" t="str">
        <f>IF(C118=0,""," ["&amp;INDEX(Lists!$H$5:$H$49,MATCH(C118,Lists!$G$5:$G$49,0),1)&amp;"]")</f>
        <v/>
      </c>
    </row>
    <row r="119" spans="1:87" ht="36.950000000000003" customHeight="1" x14ac:dyDescent="0.2">
      <c r="A119" s="416" t="s">
        <v>115</v>
      </c>
      <c r="B119" s="428"/>
      <c r="C119" s="429"/>
      <c r="D119" s="429"/>
      <c r="E119" s="428"/>
      <c r="F119" s="428"/>
      <c r="G119" s="430"/>
      <c r="H119" s="431"/>
      <c r="I119" s="432"/>
      <c r="J119" s="433"/>
      <c r="K119" s="419"/>
      <c r="L119" s="432"/>
      <c r="M119" s="433"/>
      <c r="N119" s="419"/>
      <c r="O119" s="432"/>
      <c r="P119" s="433"/>
      <c r="Q119" s="419"/>
      <c r="R119" s="432"/>
      <c r="S119" s="433"/>
      <c r="T119" s="419"/>
      <c r="U119" s="432"/>
      <c r="V119" s="433"/>
      <c r="W119" s="419"/>
      <c r="X119" s="432"/>
      <c r="Y119" s="433"/>
      <c r="Z119" s="656"/>
      <c r="AA119" s="432"/>
      <c r="AB119" s="433"/>
      <c r="AC119" s="419"/>
      <c r="AD119" s="432"/>
      <c r="AE119" s="433"/>
      <c r="AF119" s="419"/>
      <c r="AG119" s="432"/>
      <c r="AH119" s="433"/>
      <c r="AI119" s="419"/>
      <c r="AJ119" s="432"/>
      <c r="AK119" s="433"/>
      <c r="AL119" s="419"/>
      <c r="AM119" s="432"/>
      <c r="AN119" s="433"/>
      <c r="AO119" s="419"/>
      <c r="AP119" s="432"/>
      <c r="AQ119" s="433"/>
      <c r="AR119" s="420"/>
      <c r="AS119" s="613">
        <f t="shared" si="42"/>
        <v>0</v>
      </c>
      <c r="AT119" s="614">
        <f t="shared" si="43"/>
        <v>0</v>
      </c>
      <c r="AW119" s="418">
        <f ca="1">SUMIFS(I$9:I$208,PlanningIDEnlaces,$C119,$H$9:$H$208,Lists!$A$16)</f>
        <v>0</v>
      </c>
      <c r="AX119" s="418">
        <f t="shared" si="44"/>
        <v>0</v>
      </c>
      <c r="AY119" s="418"/>
      <c r="AZ119" s="418">
        <f ca="1">SUMIFS(L$9:L$208,PlanningIDEnlaces,$C119,$H$9:$H$208,Lists!$A$16)</f>
        <v>0</v>
      </c>
      <c r="BA119" s="418">
        <f t="shared" si="45"/>
        <v>0</v>
      </c>
      <c r="BB119" s="418"/>
      <c r="BC119" s="418">
        <f ca="1">SUMIFS(O$9:O$208,PlanningIDEnlaces,$C119,$H$9:$H$208,Lists!$A$16)</f>
        <v>0</v>
      </c>
      <c r="BD119" s="418">
        <f t="shared" si="46"/>
        <v>0</v>
      </c>
      <c r="BE119" s="418"/>
      <c r="BF119" s="418">
        <f ca="1">SUMIFS(R$9:R$208,PlanningIDEnlaces,$C119,$H$9:$H$208,Lists!$A$16)</f>
        <v>0</v>
      </c>
      <c r="BG119" s="418">
        <f t="shared" si="47"/>
        <v>0</v>
      </c>
      <c r="BH119" s="418"/>
      <c r="BI119" s="418">
        <f ca="1">SUMIFS(U$9:U$208,PlanningIDEnlaces,$C119,$H$9:$H$208,Lists!$A$16)</f>
        <v>0</v>
      </c>
      <c r="BJ119" s="418">
        <f t="shared" si="48"/>
        <v>0</v>
      </c>
      <c r="BK119" s="418"/>
      <c r="BL119" s="418">
        <f ca="1">SUMIFS(X$9:X$208,PlanningIDEnlaces,$C119,$H$9:$H$208,Lists!$A$16)</f>
        <v>0</v>
      </c>
      <c r="BM119" s="418">
        <f t="shared" si="49"/>
        <v>0</v>
      </c>
      <c r="BN119" s="418"/>
      <c r="BO119" s="418">
        <f ca="1">SUMIFS(AA$9:AA$208,PlanningIDEnlaces,$C119,$H$9:$H$208,Lists!$A$16)</f>
        <v>0</v>
      </c>
      <c r="BP119" s="418">
        <f t="shared" si="50"/>
        <v>0</v>
      </c>
      <c r="BQ119" s="418"/>
      <c r="BR119" s="418">
        <f ca="1">SUMIFS(AD$9:AD$208,PlanningIDEnlaces,$C119,$H$9:$H$208,Lists!$A$16)</f>
        <v>0</v>
      </c>
      <c r="BS119" s="418">
        <f t="shared" si="51"/>
        <v>0</v>
      </c>
      <c r="BT119" s="418"/>
      <c r="BU119" s="418">
        <f ca="1">SUMIFS(AG$9:AG$208,PlanningIDEnlaces,$C119,$H$9:$H$208,Lists!$A$16)</f>
        <v>0</v>
      </c>
      <c r="BV119" s="418">
        <f t="shared" si="52"/>
        <v>0</v>
      </c>
      <c r="BW119" s="418"/>
      <c r="BX119" s="418">
        <f ca="1">SUMIFS(AJ$9:AJ$208,PlanningIDEnlaces,$C119,$H$9:$H$208,Lists!$A$16)</f>
        <v>0</v>
      </c>
      <c r="BY119" s="418">
        <f t="shared" si="53"/>
        <v>0</v>
      </c>
      <c r="BZ119" s="418"/>
      <c r="CA119" s="418">
        <f ca="1">SUMIFS(AM$9:AM$208,PlanningIDEnlaces,$C119,$H$9:$H$208,Lists!$A$16)</f>
        <v>0</v>
      </c>
      <c r="CB119" s="418">
        <f t="shared" si="54"/>
        <v>0</v>
      </c>
      <c r="CC119" s="418"/>
      <c r="CD119" s="418">
        <f ca="1">SUMIFS(AP$9:AP$208,PlanningIDEnlaces,$C119,$H$9:$H$208,Lists!$A$16)</f>
        <v>0</v>
      </c>
      <c r="CE119" s="418">
        <f t="shared" si="55"/>
        <v>0</v>
      </c>
      <c r="CG119" s="418" t="str">
        <f ca="1">IFERROR(INDEX(Lists!$F$5:$F$49,MATCH(Planning!C119,Lists!$G$5:$G$49,0),1),"")</f>
        <v/>
      </c>
      <c r="CI119" s="418" t="str">
        <f>IF(C119=0,""," ["&amp;INDEX(Lists!$H$5:$H$49,MATCH(C119,Lists!$G$5:$G$49,0),1)&amp;"]")</f>
        <v/>
      </c>
    </row>
    <row r="120" spans="1:87" ht="36.950000000000003" customHeight="1" x14ac:dyDescent="0.2">
      <c r="A120" s="416" t="s">
        <v>116</v>
      </c>
      <c r="B120" s="428"/>
      <c r="C120" s="429"/>
      <c r="D120" s="429"/>
      <c r="E120" s="428"/>
      <c r="F120" s="428"/>
      <c r="G120" s="430"/>
      <c r="H120" s="431"/>
      <c r="I120" s="432"/>
      <c r="J120" s="433"/>
      <c r="K120" s="419"/>
      <c r="L120" s="432"/>
      <c r="M120" s="433"/>
      <c r="N120" s="419"/>
      <c r="O120" s="432"/>
      <c r="P120" s="433"/>
      <c r="Q120" s="419"/>
      <c r="R120" s="432"/>
      <c r="S120" s="433"/>
      <c r="T120" s="419"/>
      <c r="U120" s="432"/>
      <c r="V120" s="433"/>
      <c r="W120" s="419"/>
      <c r="X120" s="432"/>
      <c r="Y120" s="433"/>
      <c r="Z120" s="656"/>
      <c r="AA120" s="432"/>
      <c r="AB120" s="433"/>
      <c r="AC120" s="419"/>
      <c r="AD120" s="432"/>
      <c r="AE120" s="433"/>
      <c r="AF120" s="419"/>
      <c r="AG120" s="432"/>
      <c r="AH120" s="433"/>
      <c r="AI120" s="419"/>
      <c r="AJ120" s="432"/>
      <c r="AK120" s="433"/>
      <c r="AL120" s="419"/>
      <c r="AM120" s="432"/>
      <c r="AN120" s="433"/>
      <c r="AO120" s="419"/>
      <c r="AP120" s="432"/>
      <c r="AQ120" s="433"/>
      <c r="AR120" s="420"/>
      <c r="AS120" s="613">
        <f t="shared" si="42"/>
        <v>0</v>
      </c>
      <c r="AT120" s="614">
        <f t="shared" si="43"/>
        <v>0</v>
      </c>
      <c r="AW120" s="418">
        <f ca="1">SUMIFS(I$9:I$208,PlanningIDEnlaces,$C120,$H$9:$H$208,Lists!$A$16)</f>
        <v>0</v>
      </c>
      <c r="AX120" s="418">
        <f t="shared" si="44"/>
        <v>0</v>
      </c>
      <c r="AY120" s="418"/>
      <c r="AZ120" s="418">
        <f ca="1">SUMIFS(L$9:L$208,PlanningIDEnlaces,$C120,$H$9:$H$208,Lists!$A$16)</f>
        <v>0</v>
      </c>
      <c r="BA120" s="418">
        <f t="shared" si="45"/>
        <v>0</v>
      </c>
      <c r="BB120" s="418"/>
      <c r="BC120" s="418">
        <f ca="1">SUMIFS(O$9:O$208,PlanningIDEnlaces,$C120,$H$9:$H$208,Lists!$A$16)</f>
        <v>0</v>
      </c>
      <c r="BD120" s="418">
        <f t="shared" si="46"/>
        <v>0</v>
      </c>
      <c r="BE120" s="418"/>
      <c r="BF120" s="418">
        <f ca="1">SUMIFS(R$9:R$208,PlanningIDEnlaces,$C120,$H$9:$H$208,Lists!$A$16)</f>
        <v>0</v>
      </c>
      <c r="BG120" s="418">
        <f t="shared" si="47"/>
        <v>0</v>
      </c>
      <c r="BH120" s="418"/>
      <c r="BI120" s="418">
        <f ca="1">SUMIFS(U$9:U$208,PlanningIDEnlaces,$C120,$H$9:$H$208,Lists!$A$16)</f>
        <v>0</v>
      </c>
      <c r="BJ120" s="418">
        <f t="shared" si="48"/>
        <v>0</v>
      </c>
      <c r="BK120" s="418"/>
      <c r="BL120" s="418">
        <f ca="1">SUMIFS(X$9:X$208,PlanningIDEnlaces,$C120,$H$9:$H$208,Lists!$A$16)</f>
        <v>0</v>
      </c>
      <c r="BM120" s="418">
        <f t="shared" si="49"/>
        <v>0</v>
      </c>
      <c r="BN120" s="418"/>
      <c r="BO120" s="418">
        <f ca="1">SUMIFS(AA$9:AA$208,PlanningIDEnlaces,$C120,$H$9:$H$208,Lists!$A$16)</f>
        <v>0</v>
      </c>
      <c r="BP120" s="418">
        <f t="shared" si="50"/>
        <v>0</v>
      </c>
      <c r="BQ120" s="418"/>
      <c r="BR120" s="418">
        <f ca="1">SUMIFS(AD$9:AD$208,PlanningIDEnlaces,$C120,$H$9:$H$208,Lists!$A$16)</f>
        <v>0</v>
      </c>
      <c r="BS120" s="418">
        <f t="shared" si="51"/>
        <v>0</v>
      </c>
      <c r="BT120" s="418"/>
      <c r="BU120" s="418">
        <f ca="1">SUMIFS(AG$9:AG$208,PlanningIDEnlaces,$C120,$H$9:$H$208,Lists!$A$16)</f>
        <v>0</v>
      </c>
      <c r="BV120" s="418">
        <f t="shared" si="52"/>
        <v>0</v>
      </c>
      <c r="BW120" s="418"/>
      <c r="BX120" s="418">
        <f ca="1">SUMIFS(AJ$9:AJ$208,PlanningIDEnlaces,$C120,$H$9:$H$208,Lists!$A$16)</f>
        <v>0</v>
      </c>
      <c r="BY120" s="418">
        <f t="shared" si="53"/>
        <v>0</v>
      </c>
      <c r="BZ120" s="418"/>
      <c r="CA120" s="418">
        <f ca="1">SUMIFS(AM$9:AM$208,PlanningIDEnlaces,$C120,$H$9:$H$208,Lists!$A$16)</f>
        <v>0</v>
      </c>
      <c r="CB120" s="418">
        <f t="shared" si="54"/>
        <v>0</v>
      </c>
      <c r="CC120" s="418"/>
      <c r="CD120" s="418">
        <f ca="1">SUMIFS(AP$9:AP$208,PlanningIDEnlaces,$C120,$H$9:$H$208,Lists!$A$16)</f>
        <v>0</v>
      </c>
      <c r="CE120" s="418">
        <f t="shared" si="55"/>
        <v>0</v>
      </c>
      <c r="CG120" s="418" t="str">
        <f ca="1">IFERROR(INDEX(Lists!$F$5:$F$49,MATCH(Planning!C120,Lists!$G$5:$G$49,0),1),"")</f>
        <v/>
      </c>
      <c r="CI120" s="418" t="str">
        <f>IF(C120=0,""," ["&amp;INDEX(Lists!$H$5:$H$49,MATCH(C120,Lists!$G$5:$G$49,0),1)&amp;"]")</f>
        <v/>
      </c>
    </row>
    <row r="121" spans="1:87" ht="36.950000000000003" customHeight="1" x14ac:dyDescent="0.2">
      <c r="A121" s="416" t="s">
        <v>117</v>
      </c>
      <c r="B121" s="428"/>
      <c r="C121" s="429"/>
      <c r="D121" s="429"/>
      <c r="E121" s="428"/>
      <c r="F121" s="428"/>
      <c r="G121" s="430"/>
      <c r="H121" s="431"/>
      <c r="I121" s="432"/>
      <c r="J121" s="433"/>
      <c r="K121" s="419"/>
      <c r="L121" s="432"/>
      <c r="M121" s="433"/>
      <c r="N121" s="419"/>
      <c r="O121" s="432"/>
      <c r="P121" s="433"/>
      <c r="Q121" s="419"/>
      <c r="R121" s="432"/>
      <c r="S121" s="433"/>
      <c r="T121" s="419"/>
      <c r="U121" s="432"/>
      <c r="V121" s="433"/>
      <c r="W121" s="419"/>
      <c r="X121" s="432"/>
      <c r="Y121" s="433"/>
      <c r="Z121" s="656"/>
      <c r="AA121" s="432"/>
      <c r="AB121" s="433"/>
      <c r="AC121" s="419"/>
      <c r="AD121" s="432"/>
      <c r="AE121" s="433"/>
      <c r="AF121" s="419"/>
      <c r="AG121" s="432"/>
      <c r="AH121" s="433"/>
      <c r="AI121" s="419"/>
      <c r="AJ121" s="432"/>
      <c r="AK121" s="433"/>
      <c r="AL121" s="419"/>
      <c r="AM121" s="432"/>
      <c r="AN121" s="433"/>
      <c r="AO121" s="419"/>
      <c r="AP121" s="432"/>
      <c r="AQ121" s="433"/>
      <c r="AR121" s="420"/>
      <c r="AS121" s="613">
        <f t="shared" si="42"/>
        <v>0</v>
      </c>
      <c r="AT121" s="614">
        <f t="shared" si="43"/>
        <v>0</v>
      </c>
      <c r="AW121" s="418">
        <f ca="1">SUMIFS(I$9:I$208,PlanningIDEnlaces,$C121,$H$9:$H$208,Lists!$A$16)</f>
        <v>0</v>
      </c>
      <c r="AX121" s="418">
        <f t="shared" si="44"/>
        <v>0</v>
      </c>
      <c r="AY121" s="418"/>
      <c r="AZ121" s="418">
        <f ca="1">SUMIFS(L$9:L$208,PlanningIDEnlaces,$C121,$H$9:$H$208,Lists!$A$16)</f>
        <v>0</v>
      </c>
      <c r="BA121" s="418">
        <f t="shared" si="45"/>
        <v>0</v>
      </c>
      <c r="BB121" s="418"/>
      <c r="BC121" s="418">
        <f ca="1">SUMIFS(O$9:O$208,PlanningIDEnlaces,$C121,$H$9:$H$208,Lists!$A$16)</f>
        <v>0</v>
      </c>
      <c r="BD121" s="418">
        <f t="shared" si="46"/>
        <v>0</v>
      </c>
      <c r="BE121" s="418"/>
      <c r="BF121" s="418">
        <f ca="1">SUMIFS(R$9:R$208,PlanningIDEnlaces,$C121,$H$9:$H$208,Lists!$A$16)</f>
        <v>0</v>
      </c>
      <c r="BG121" s="418">
        <f t="shared" si="47"/>
        <v>0</v>
      </c>
      <c r="BH121" s="418"/>
      <c r="BI121" s="418">
        <f ca="1">SUMIFS(U$9:U$208,PlanningIDEnlaces,$C121,$H$9:$H$208,Lists!$A$16)</f>
        <v>0</v>
      </c>
      <c r="BJ121" s="418">
        <f t="shared" si="48"/>
        <v>0</v>
      </c>
      <c r="BK121" s="418"/>
      <c r="BL121" s="418">
        <f ca="1">SUMIFS(X$9:X$208,PlanningIDEnlaces,$C121,$H$9:$H$208,Lists!$A$16)</f>
        <v>0</v>
      </c>
      <c r="BM121" s="418">
        <f t="shared" si="49"/>
        <v>0</v>
      </c>
      <c r="BN121" s="418"/>
      <c r="BO121" s="418">
        <f ca="1">SUMIFS(AA$9:AA$208,PlanningIDEnlaces,$C121,$H$9:$H$208,Lists!$A$16)</f>
        <v>0</v>
      </c>
      <c r="BP121" s="418">
        <f t="shared" si="50"/>
        <v>0</v>
      </c>
      <c r="BQ121" s="418"/>
      <c r="BR121" s="418">
        <f ca="1">SUMIFS(AD$9:AD$208,PlanningIDEnlaces,$C121,$H$9:$H$208,Lists!$A$16)</f>
        <v>0</v>
      </c>
      <c r="BS121" s="418">
        <f t="shared" si="51"/>
        <v>0</v>
      </c>
      <c r="BT121" s="418"/>
      <c r="BU121" s="418">
        <f ca="1">SUMIFS(AG$9:AG$208,PlanningIDEnlaces,$C121,$H$9:$H$208,Lists!$A$16)</f>
        <v>0</v>
      </c>
      <c r="BV121" s="418">
        <f t="shared" si="52"/>
        <v>0</v>
      </c>
      <c r="BW121" s="418"/>
      <c r="BX121" s="418">
        <f ca="1">SUMIFS(AJ$9:AJ$208,PlanningIDEnlaces,$C121,$H$9:$H$208,Lists!$A$16)</f>
        <v>0</v>
      </c>
      <c r="BY121" s="418">
        <f t="shared" si="53"/>
        <v>0</v>
      </c>
      <c r="BZ121" s="418"/>
      <c r="CA121" s="418">
        <f ca="1">SUMIFS(AM$9:AM$208,PlanningIDEnlaces,$C121,$H$9:$H$208,Lists!$A$16)</f>
        <v>0</v>
      </c>
      <c r="CB121" s="418">
        <f t="shared" si="54"/>
        <v>0</v>
      </c>
      <c r="CC121" s="418"/>
      <c r="CD121" s="418">
        <f ca="1">SUMIFS(AP$9:AP$208,PlanningIDEnlaces,$C121,$H$9:$H$208,Lists!$A$16)</f>
        <v>0</v>
      </c>
      <c r="CE121" s="418">
        <f t="shared" si="55"/>
        <v>0</v>
      </c>
      <c r="CG121" s="418" t="str">
        <f ca="1">IFERROR(INDEX(Lists!$F$5:$F$49,MATCH(Planning!C121,Lists!$G$5:$G$49,0),1),"")</f>
        <v/>
      </c>
      <c r="CI121" s="418" t="str">
        <f>IF(C121=0,""," ["&amp;INDEX(Lists!$H$5:$H$49,MATCH(C121,Lists!$G$5:$G$49,0),1)&amp;"]")</f>
        <v/>
      </c>
    </row>
    <row r="122" spans="1:87" ht="36.950000000000003" customHeight="1" x14ac:dyDescent="0.2">
      <c r="A122" s="416" t="s">
        <v>118</v>
      </c>
      <c r="B122" s="428"/>
      <c r="C122" s="429"/>
      <c r="D122" s="429"/>
      <c r="E122" s="428"/>
      <c r="F122" s="428"/>
      <c r="G122" s="430"/>
      <c r="H122" s="431"/>
      <c r="I122" s="432"/>
      <c r="J122" s="433"/>
      <c r="K122" s="419"/>
      <c r="L122" s="432"/>
      <c r="M122" s="433"/>
      <c r="N122" s="419"/>
      <c r="O122" s="432"/>
      <c r="P122" s="433"/>
      <c r="Q122" s="419"/>
      <c r="R122" s="432"/>
      <c r="S122" s="433"/>
      <c r="T122" s="419"/>
      <c r="U122" s="432"/>
      <c r="V122" s="433"/>
      <c r="W122" s="419"/>
      <c r="X122" s="432"/>
      <c r="Y122" s="433"/>
      <c r="Z122" s="656"/>
      <c r="AA122" s="432"/>
      <c r="AB122" s="433"/>
      <c r="AC122" s="419"/>
      <c r="AD122" s="432"/>
      <c r="AE122" s="433"/>
      <c r="AF122" s="419"/>
      <c r="AG122" s="432"/>
      <c r="AH122" s="433"/>
      <c r="AI122" s="419"/>
      <c r="AJ122" s="432"/>
      <c r="AK122" s="433"/>
      <c r="AL122" s="419"/>
      <c r="AM122" s="432"/>
      <c r="AN122" s="433"/>
      <c r="AO122" s="419"/>
      <c r="AP122" s="432"/>
      <c r="AQ122" s="433"/>
      <c r="AR122" s="420"/>
      <c r="AS122" s="613">
        <f t="shared" si="42"/>
        <v>0</v>
      </c>
      <c r="AT122" s="614">
        <f t="shared" si="43"/>
        <v>0</v>
      </c>
      <c r="AW122" s="418">
        <f ca="1">SUMIFS(I$9:I$208,PlanningIDEnlaces,$C122,$H$9:$H$208,Lists!$A$16)</f>
        <v>0</v>
      </c>
      <c r="AX122" s="418">
        <f t="shared" si="44"/>
        <v>0</v>
      </c>
      <c r="AY122" s="418"/>
      <c r="AZ122" s="418">
        <f ca="1">SUMIFS(L$9:L$208,PlanningIDEnlaces,$C122,$H$9:$H$208,Lists!$A$16)</f>
        <v>0</v>
      </c>
      <c r="BA122" s="418">
        <f t="shared" si="45"/>
        <v>0</v>
      </c>
      <c r="BB122" s="418"/>
      <c r="BC122" s="418">
        <f ca="1">SUMIFS(O$9:O$208,PlanningIDEnlaces,$C122,$H$9:$H$208,Lists!$A$16)</f>
        <v>0</v>
      </c>
      <c r="BD122" s="418">
        <f t="shared" si="46"/>
        <v>0</v>
      </c>
      <c r="BE122" s="418"/>
      <c r="BF122" s="418">
        <f ca="1">SUMIFS(R$9:R$208,PlanningIDEnlaces,$C122,$H$9:$H$208,Lists!$A$16)</f>
        <v>0</v>
      </c>
      <c r="BG122" s="418">
        <f t="shared" si="47"/>
        <v>0</v>
      </c>
      <c r="BH122" s="418"/>
      <c r="BI122" s="418">
        <f ca="1">SUMIFS(U$9:U$208,PlanningIDEnlaces,$C122,$H$9:$H$208,Lists!$A$16)</f>
        <v>0</v>
      </c>
      <c r="BJ122" s="418">
        <f t="shared" si="48"/>
        <v>0</v>
      </c>
      <c r="BK122" s="418"/>
      <c r="BL122" s="418">
        <f ca="1">SUMIFS(X$9:X$208,PlanningIDEnlaces,$C122,$H$9:$H$208,Lists!$A$16)</f>
        <v>0</v>
      </c>
      <c r="BM122" s="418">
        <f t="shared" si="49"/>
        <v>0</v>
      </c>
      <c r="BN122" s="418"/>
      <c r="BO122" s="418">
        <f ca="1">SUMIFS(AA$9:AA$208,PlanningIDEnlaces,$C122,$H$9:$H$208,Lists!$A$16)</f>
        <v>0</v>
      </c>
      <c r="BP122" s="418">
        <f t="shared" si="50"/>
        <v>0</v>
      </c>
      <c r="BQ122" s="418"/>
      <c r="BR122" s="418">
        <f ca="1">SUMIFS(AD$9:AD$208,PlanningIDEnlaces,$C122,$H$9:$H$208,Lists!$A$16)</f>
        <v>0</v>
      </c>
      <c r="BS122" s="418">
        <f t="shared" si="51"/>
        <v>0</v>
      </c>
      <c r="BT122" s="418"/>
      <c r="BU122" s="418">
        <f ca="1">SUMIFS(AG$9:AG$208,PlanningIDEnlaces,$C122,$H$9:$H$208,Lists!$A$16)</f>
        <v>0</v>
      </c>
      <c r="BV122" s="418">
        <f t="shared" si="52"/>
        <v>0</v>
      </c>
      <c r="BW122" s="418"/>
      <c r="BX122" s="418">
        <f ca="1">SUMIFS(AJ$9:AJ$208,PlanningIDEnlaces,$C122,$H$9:$H$208,Lists!$A$16)</f>
        <v>0</v>
      </c>
      <c r="BY122" s="418">
        <f t="shared" si="53"/>
        <v>0</v>
      </c>
      <c r="BZ122" s="418"/>
      <c r="CA122" s="418">
        <f ca="1">SUMIFS(AM$9:AM$208,PlanningIDEnlaces,$C122,$H$9:$H$208,Lists!$A$16)</f>
        <v>0</v>
      </c>
      <c r="CB122" s="418">
        <f t="shared" si="54"/>
        <v>0</v>
      </c>
      <c r="CC122" s="418"/>
      <c r="CD122" s="418">
        <f ca="1">SUMIFS(AP$9:AP$208,PlanningIDEnlaces,$C122,$H$9:$H$208,Lists!$A$16)</f>
        <v>0</v>
      </c>
      <c r="CE122" s="418">
        <f t="shared" si="55"/>
        <v>0</v>
      </c>
      <c r="CG122" s="418" t="str">
        <f ca="1">IFERROR(INDEX(Lists!$F$5:$F$49,MATCH(Planning!C122,Lists!$G$5:$G$49,0),1),"")</f>
        <v/>
      </c>
      <c r="CI122" s="418" t="str">
        <f>IF(C122=0,""," ["&amp;INDEX(Lists!$H$5:$H$49,MATCH(C122,Lists!$G$5:$G$49,0),1)&amp;"]")</f>
        <v/>
      </c>
    </row>
    <row r="123" spans="1:87" ht="36.950000000000003" customHeight="1" x14ac:dyDescent="0.2">
      <c r="A123" s="416" t="s">
        <v>119</v>
      </c>
      <c r="B123" s="428"/>
      <c r="C123" s="429"/>
      <c r="D123" s="429"/>
      <c r="E123" s="428"/>
      <c r="F123" s="428"/>
      <c r="G123" s="430"/>
      <c r="H123" s="431"/>
      <c r="I123" s="432"/>
      <c r="J123" s="433"/>
      <c r="K123" s="419"/>
      <c r="L123" s="432"/>
      <c r="M123" s="433"/>
      <c r="N123" s="419"/>
      <c r="O123" s="432"/>
      <c r="P123" s="433"/>
      <c r="Q123" s="419"/>
      <c r="R123" s="432"/>
      <c r="S123" s="433"/>
      <c r="T123" s="419"/>
      <c r="U123" s="432"/>
      <c r="V123" s="433"/>
      <c r="W123" s="419"/>
      <c r="X123" s="432"/>
      <c r="Y123" s="433"/>
      <c r="Z123" s="656"/>
      <c r="AA123" s="432"/>
      <c r="AB123" s="433"/>
      <c r="AC123" s="419"/>
      <c r="AD123" s="432"/>
      <c r="AE123" s="433"/>
      <c r="AF123" s="419"/>
      <c r="AG123" s="432"/>
      <c r="AH123" s="433"/>
      <c r="AI123" s="419"/>
      <c r="AJ123" s="432"/>
      <c r="AK123" s="433"/>
      <c r="AL123" s="419"/>
      <c r="AM123" s="432"/>
      <c r="AN123" s="433"/>
      <c r="AO123" s="419"/>
      <c r="AP123" s="432"/>
      <c r="AQ123" s="433"/>
      <c r="AR123" s="420"/>
      <c r="AS123" s="613">
        <f t="shared" si="42"/>
        <v>0</v>
      </c>
      <c r="AT123" s="614">
        <f t="shared" si="43"/>
        <v>0</v>
      </c>
      <c r="AW123" s="418">
        <f ca="1">SUMIFS(I$9:I$208,PlanningIDEnlaces,$C123,$H$9:$H$208,Lists!$A$16)</f>
        <v>0</v>
      </c>
      <c r="AX123" s="418">
        <f t="shared" si="44"/>
        <v>0</v>
      </c>
      <c r="AY123" s="418"/>
      <c r="AZ123" s="418">
        <f ca="1">SUMIFS(L$9:L$208,PlanningIDEnlaces,$C123,$H$9:$H$208,Lists!$A$16)</f>
        <v>0</v>
      </c>
      <c r="BA123" s="418">
        <f t="shared" si="45"/>
        <v>0</v>
      </c>
      <c r="BB123" s="418"/>
      <c r="BC123" s="418">
        <f ca="1">SUMIFS(O$9:O$208,PlanningIDEnlaces,$C123,$H$9:$H$208,Lists!$A$16)</f>
        <v>0</v>
      </c>
      <c r="BD123" s="418">
        <f t="shared" si="46"/>
        <v>0</v>
      </c>
      <c r="BE123" s="418"/>
      <c r="BF123" s="418">
        <f ca="1">SUMIFS(R$9:R$208,PlanningIDEnlaces,$C123,$H$9:$H$208,Lists!$A$16)</f>
        <v>0</v>
      </c>
      <c r="BG123" s="418">
        <f t="shared" si="47"/>
        <v>0</v>
      </c>
      <c r="BH123" s="418"/>
      <c r="BI123" s="418">
        <f ca="1">SUMIFS(U$9:U$208,PlanningIDEnlaces,$C123,$H$9:$H$208,Lists!$A$16)</f>
        <v>0</v>
      </c>
      <c r="BJ123" s="418">
        <f t="shared" si="48"/>
        <v>0</v>
      </c>
      <c r="BK123" s="418"/>
      <c r="BL123" s="418">
        <f ca="1">SUMIFS(X$9:X$208,PlanningIDEnlaces,$C123,$H$9:$H$208,Lists!$A$16)</f>
        <v>0</v>
      </c>
      <c r="BM123" s="418">
        <f t="shared" si="49"/>
        <v>0</v>
      </c>
      <c r="BN123" s="418"/>
      <c r="BO123" s="418">
        <f ca="1">SUMIFS(AA$9:AA$208,PlanningIDEnlaces,$C123,$H$9:$H$208,Lists!$A$16)</f>
        <v>0</v>
      </c>
      <c r="BP123" s="418">
        <f t="shared" si="50"/>
        <v>0</v>
      </c>
      <c r="BQ123" s="418"/>
      <c r="BR123" s="418">
        <f ca="1">SUMIFS(AD$9:AD$208,PlanningIDEnlaces,$C123,$H$9:$H$208,Lists!$A$16)</f>
        <v>0</v>
      </c>
      <c r="BS123" s="418">
        <f t="shared" si="51"/>
        <v>0</v>
      </c>
      <c r="BT123" s="418"/>
      <c r="BU123" s="418">
        <f ca="1">SUMIFS(AG$9:AG$208,PlanningIDEnlaces,$C123,$H$9:$H$208,Lists!$A$16)</f>
        <v>0</v>
      </c>
      <c r="BV123" s="418">
        <f t="shared" si="52"/>
        <v>0</v>
      </c>
      <c r="BW123" s="418"/>
      <c r="BX123" s="418">
        <f ca="1">SUMIFS(AJ$9:AJ$208,PlanningIDEnlaces,$C123,$H$9:$H$208,Lists!$A$16)</f>
        <v>0</v>
      </c>
      <c r="BY123" s="418">
        <f t="shared" si="53"/>
        <v>0</v>
      </c>
      <c r="BZ123" s="418"/>
      <c r="CA123" s="418">
        <f ca="1">SUMIFS(AM$9:AM$208,PlanningIDEnlaces,$C123,$H$9:$H$208,Lists!$A$16)</f>
        <v>0</v>
      </c>
      <c r="CB123" s="418">
        <f t="shared" si="54"/>
        <v>0</v>
      </c>
      <c r="CC123" s="418"/>
      <c r="CD123" s="418">
        <f ca="1">SUMIFS(AP$9:AP$208,PlanningIDEnlaces,$C123,$H$9:$H$208,Lists!$A$16)</f>
        <v>0</v>
      </c>
      <c r="CE123" s="418">
        <f t="shared" si="55"/>
        <v>0</v>
      </c>
      <c r="CG123" s="418" t="str">
        <f ca="1">IFERROR(INDEX(Lists!$F$5:$F$49,MATCH(Planning!C123,Lists!$G$5:$G$49,0),1),"")</f>
        <v/>
      </c>
      <c r="CI123" s="418" t="str">
        <f>IF(C123=0,""," ["&amp;INDEX(Lists!$H$5:$H$49,MATCH(C123,Lists!$G$5:$G$49,0),1)&amp;"]")</f>
        <v/>
      </c>
    </row>
    <row r="124" spans="1:87" ht="36.950000000000003" customHeight="1" x14ac:dyDescent="0.2">
      <c r="A124" s="416" t="s">
        <v>120</v>
      </c>
      <c r="B124" s="428"/>
      <c r="C124" s="429"/>
      <c r="D124" s="429"/>
      <c r="E124" s="428"/>
      <c r="F124" s="428"/>
      <c r="G124" s="430"/>
      <c r="H124" s="431"/>
      <c r="I124" s="432"/>
      <c r="J124" s="433"/>
      <c r="K124" s="419"/>
      <c r="L124" s="432"/>
      <c r="M124" s="433"/>
      <c r="N124" s="419"/>
      <c r="O124" s="432"/>
      <c r="P124" s="433"/>
      <c r="Q124" s="419"/>
      <c r="R124" s="432"/>
      <c r="S124" s="433"/>
      <c r="T124" s="419"/>
      <c r="U124" s="432"/>
      <c r="V124" s="433"/>
      <c r="W124" s="419"/>
      <c r="X124" s="432"/>
      <c r="Y124" s="433"/>
      <c r="Z124" s="656"/>
      <c r="AA124" s="432"/>
      <c r="AB124" s="433"/>
      <c r="AC124" s="419"/>
      <c r="AD124" s="432"/>
      <c r="AE124" s="433"/>
      <c r="AF124" s="419"/>
      <c r="AG124" s="432"/>
      <c r="AH124" s="433"/>
      <c r="AI124" s="419"/>
      <c r="AJ124" s="432"/>
      <c r="AK124" s="433"/>
      <c r="AL124" s="419"/>
      <c r="AM124" s="432"/>
      <c r="AN124" s="433"/>
      <c r="AO124" s="419"/>
      <c r="AP124" s="432"/>
      <c r="AQ124" s="433"/>
      <c r="AR124" s="420"/>
      <c r="AS124" s="613">
        <f t="shared" si="42"/>
        <v>0</v>
      </c>
      <c r="AT124" s="614">
        <f t="shared" si="43"/>
        <v>0</v>
      </c>
      <c r="AW124" s="418">
        <f ca="1">SUMIFS(I$9:I$208,PlanningIDEnlaces,$C124,$H$9:$H$208,Lists!$A$16)</f>
        <v>0</v>
      </c>
      <c r="AX124" s="418">
        <f t="shared" si="44"/>
        <v>0</v>
      </c>
      <c r="AY124" s="418"/>
      <c r="AZ124" s="418">
        <f ca="1">SUMIFS(L$9:L$208,PlanningIDEnlaces,$C124,$H$9:$H$208,Lists!$A$16)</f>
        <v>0</v>
      </c>
      <c r="BA124" s="418">
        <f t="shared" si="45"/>
        <v>0</v>
      </c>
      <c r="BB124" s="418"/>
      <c r="BC124" s="418">
        <f ca="1">SUMIFS(O$9:O$208,PlanningIDEnlaces,$C124,$H$9:$H$208,Lists!$A$16)</f>
        <v>0</v>
      </c>
      <c r="BD124" s="418">
        <f t="shared" si="46"/>
        <v>0</v>
      </c>
      <c r="BE124" s="418"/>
      <c r="BF124" s="418">
        <f ca="1">SUMIFS(R$9:R$208,PlanningIDEnlaces,$C124,$H$9:$H$208,Lists!$A$16)</f>
        <v>0</v>
      </c>
      <c r="BG124" s="418">
        <f t="shared" si="47"/>
        <v>0</v>
      </c>
      <c r="BH124" s="418"/>
      <c r="BI124" s="418">
        <f ca="1">SUMIFS(U$9:U$208,PlanningIDEnlaces,$C124,$H$9:$H$208,Lists!$A$16)</f>
        <v>0</v>
      </c>
      <c r="BJ124" s="418">
        <f t="shared" si="48"/>
        <v>0</v>
      </c>
      <c r="BK124" s="418"/>
      <c r="BL124" s="418">
        <f ca="1">SUMIFS(X$9:X$208,PlanningIDEnlaces,$C124,$H$9:$H$208,Lists!$A$16)</f>
        <v>0</v>
      </c>
      <c r="BM124" s="418">
        <f t="shared" si="49"/>
        <v>0</v>
      </c>
      <c r="BN124" s="418"/>
      <c r="BO124" s="418">
        <f ca="1">SUMIFS(AA$9:AA$208,PlanningIDEnlaces,$C124,$H$9:$H$208,Lists!$A$16)</f>
        <v>0</v>
      </c>
      <c r="BP124" s="418">
        <f t="shared" si="50"/>
        <v>0</v>
      </c>
      <c r="BQ124" s="418"/>
      <c r="BR124" s="418">
        <f ca="1">SUMIFS(AD$9:AD$208,PlanningIDEnlaces,$C124,$H$9:$H$208,Lists!$A$16)</f>
        <v>0</v>
      </c>
      <c r="BS124" s="418">
        <f t="shared" si="51"/>
        <v>0</v>
      </c>
      <c r="BT124" s="418"/>
      <c r="BU124" s="418">
        <f ca="1">SUMIFS(AG$9:AG$208,PlanningIDEnlaces,$C124,$H$9:$H$208,Lists!$A$16)</f>
        <v>0</v>
      </c>
      <c r="BV124" s="418">
        <f t="shared" si="52"/>
        <v>0</v>
      </c>
      <c r="BW124" s="418"/>
      <c r="BX124" s="418">
        <f ca="1">SUMIFS(AJ$9:AJ$208,PlanningIDEnlaces,$C124,$H$9:$H$208,Lists!$A$16)</f>
        <v>0</v>
      </c>
      <c r="BY124" s="418">
        <f t="shared" si="53"/>
        <v>0</v>
      </c>
      <c r="BZ124" s="418"/>
      <c r="CA124" s="418">
        <f ca="1">SUMIFS(AM$9:AM$208,PlanningIDEnlaces,$C124,$H$9:$H$208,Lists!$A$16)</f>
        <v>0</v>
      </c>
      <c r="CB124" s="418">
        <f t="shared" si="54"/>
        <v>0</v>
      </c>
      <c r="CC124" s="418"/>
      <c r="CD124" s="418">
        <f ca="1">SUMIFS(AP$9:AP$208,PlanningIDEnlaces,$C124,$H$9:$H$208,Lists!$A$16)</f>
        <v>0</v>
      </c>
      <c r="CE124" s="418">
        <f t="shared" si="55"/>
        <v>0</v>
      </c>
      <c r="CG124" s="418" t="str">
        <f ca="1">IFERROR(INDEX(Lists!$F$5:$F$49,MATCH(Planning!C124,Lists!$G$5:$G$49,0),1),"")</f>
        <v/>
      </c>
      <c r="CI124" s="418" t="str">
        <f>IF(C124=0,""," ["&amp;INDEX(Lists!$H$5:$H$49,MATCH(C124,Lists!$G$5:$G$49,0),1)&amp;"]")</f>
        <v/>
      </c>
    </row>
    <row r="125" spans="1:87" ht="36.950000000000003" customHeight="1" x14ac:dyDescent="0.2">
      <c r="A125" s="416" t="s">
        <v>121</v>
      </c>
      <c r="B125" s="428"/>
      <c r="C125" s="429"/>
      <c r="D125" s="429"/>
      <c r="E125" s="428"/>
      <c r="F125" s="428"/>
      <c r="G125" s="430"/>
      <c r="H125" s="431"/>
      <c r="I125" s="432"/>
      <c r="J125" s="433"/>
      <c r="K125" s="419"/>
      <c r="L125" s="432"/>
      <c r="M125" s="433"/>
      <c r="N125" s="419"/>
      <c r="O125" s="432"/>
      <c r="P125" s="433"/>
      <c r="Q125" s="419"/>
      <c r="R125" s="432"/>
      <c r="S125" s="433"/>
      <c r="T125" s="419"/>
      <c r="U125" s="432"/>
      <c r="V125" s="433"/>
      <c r="W125" s="419"/>
      <c r="X125" s="432"/>
      <c r="Y125" s="433"/>
      <c r="Z125" s="656"/>
      <c r="AA125" s="432"/>
      <c r="AB125" s="433"/>
      <c r="AC125" s="419"/>
      <c r="AD125" s="432"/>
      <c r="AE125" s="433"/>
      <c r="AF125" s="419"/>
      <c r="AG125" s="432"/>
      <c r="AH125" s="433"/>
      <c r="AI125" s="419"/>
      <c r="AJ125" s="432"/>
      <c r="AK125" s="433"/>
      <c r="AL125" s="419"/>
      <c r="AM125" s="432"/>
      <c r="AN125" s="433"/>
      <c r="AO125" s="419"/>
      <c r="AP125" s="432"/>
      <c r="AQ125" s="433"/>
      <c r="AR125" s="420"/>
      <c r="AS125" s="613">
        <f t="shared" si="42"/>
        <v>0</v>
      </c>
      <c r="AT125" s="614">
        <f t="shared" si="43"/>
        <v>0</v>
      </c>
      <c r="AW125" s="418">
        <f ca="1">SUMIFS(I$9:I$208,PlanningIDEnlaces,$C125,$H$9:$H$208,Lists!$A$16)</f>
        <v>0</v>
      </c>
      <c r="AX125" s="418">
        <f t="shared" si="44"/>
        <v>0</v>
      </c>
      <c r="AY125" s="418"/>
      <c r="AZ125" s="418">
        <f ca="1">SUMIFS(L$9:L$208,PlanningIDEnlaces,$C125,$H$9:$H$208,Lists!$A$16)</f>
        <v>0</v>
      </c>
      <c r="BA125" s="418">
        <f t="shared" si="45"/>
        <v>0</v>
      </c>
      <c r="BB125" s="418"/>
      <c r="BC125" s="418">
        <f ca="1">SUMIFS(O$9:O$208,PlanningIDEnlaces,$C125,$H$9:$H$208,Lists!$A$16)</f>
        <v>0</v>
      </c>
      <c r="BD125" s="418">
        <f t="shared" si="46"/>
        <v>0</v>
      </c>
      <c r="BE125" s="418"/>
      <c r="BF125" s="418">
        <f ca="1">SUMIFS(R$9:R$208,PlanningIDEnlaces,$C125,$H$9:$H$208,Lists!$A$16)</f>
        <v>0</v>
      </c>
      <c r="BG125" s="418">
        <f t="shared" si="47"/>
        <v>0</v>
      </c>
      <c r="BH125" s="418"/>
      <c r="BI125" s="418">
        <f ca="1">SUMIFS(U$9:U$208,PlanningIDEnlaces,$C125,$H$9:$H$208,Lists!$A$16)</f>
        <v>0</v>
      </c>
      <c r="BJ125" s="418">
        <f t="shared" si="48"/>
        <v>0</v>
      </c>
      <c r="BK125" s="418"/>
      <c r="BL125" s="418">
        <f ca="1">SUMIFS(X$9:X$208,PlanningIDEnlaces,$C125,$H$9:$H$208,Lists!$A$16)</f>
        <v>0</v>
      </c>
      <c r="BM125" s="418">
        <f t="shared" si="49"/>
        <v>0</v>
      </c>
      <c r="BN125" s="418"/>
      <c r="BO125" s="418">
        <f ca="1">SUMIFS(AA$9:AA$208,PlanningIDEnlaces,$C125,$H$9:$H$208,Lists!$A$16)</f>
        <v>0</v>
      </c>
      <c r="BP125" s="418">
        <f t="shared" si="50"/>
        <v>0</v>
      </c>
      <c r="BQ125" s="418"/>
      <c r="BR125" s="418">
        <f ca="1">SUMIFS(AD$9:AD$208,PlanningIDEnlaces,$C125,$H$9:$H$208,Lists!$A$16)</f>
        <v>0</v>
      </c>
      <c r="BS125" s="418">
        <f t="shared" si="51"/>
        <v>0</v>
      </c>
      <c r="BT125" s="418"/>
      <c r="BU125" s="418">
        <f ca="1">SUMIFS(AG$9:AG$208,PlanningIDEnlaces,$C125,$H$9:$H$208,Lists!$A$16)</f>
        <v>0</v>
      </c>
      <c r="BV125" s="418">
        <f t="shared" si="52"/>
        <v>0</v>
      </c>
      <c r="BW125" s="418"/>
      <c r="BX125" s="418">
        <f ca="1">SUMIFS(AJ$9:AJ$208,PlanningIDEnlaces,$C125,$H$9:$H$208,Lists!$A$16)</f>
        <v>0</v>
      </c>
      <c r="BY125" s="418">
        <f t="shared" si="53"/>
        <v>0</v>
      </c>
      <c r="BZ125" s="418"/>
      <c r="CA125" s="418">
        <f ca="1">SUMIFS(AM$9:AM$208,PlanningIDEnlaces,$C125,$H$9:$H$208,Lists!$A$16)</f>
        <v>0</v>
      </c>
      <c r="CB125" s="418">
        <f t="shared" si="54"/>
        <v>0</v>
      </c>
      <c r="CC125" s="418"/>
      <c r="CD125" s="418">
        <f ca="1">SUMIFS(AP$9:AP$208,PlanningIDEnlaces,$C125,$H$9:$H$208,Lists!$A$16)</f>
        <v>0</v>
      </c>
      <c r="CE125" s="418">
        <f t="shared" si="55"/>
        <v>0</v>
      </c>
      <c r="CG125" s="418" t="str">
        <f ca="1">IFERROR(INDEX(Lists!$F$5:$F$49,MATCH(Planning!C125,Lists!$G$5:$G$49,0),1),"")</f>
        <v/>
      </c>
      <c r="CI125" s="418" t="str">
        <f>IF(C125=0,""," ["&amp;INDEX(Lists!$H$5:$H$49,MATCH(C125,Lists!$G$5:$G$49,0),1)&amp;"]")</f>
        <v/>
      </c>
    </row>
    <row r="126" spans="1:87" ht="36.950000000000003" customHeight="1" x14ac:dyDescent="0.2">
      <c r="A126" s="416" t="s">
        <v>122</v>
      </c>
      <c r="B126" s="428"/>
      <c r="C126" s="429"/>
      <c r="D126" s="429"/>
      <c r="E126" s="428"/>
      <c r="F126" s="428"/>
      <c r="G126" s="430"/>
      <c r="H126" s="431"/>
      <c r="I126" s="432"/>
      <c r="J126" s="433"/>
      <c r="K126" s="419"/>
      <c r="L126" s="432"/>
      <c r="M126" s="433"/>
      <c r="N126" s="419"/>
      <c r="O126" s="432"/>
      <c r="P126" s="433"/>
      <c r="Q126" s="419"/>
      <c r="R126" s="432"/>
      <c r="S126" s="433"/>
      <c r="T126" s="419"/>
      <c r="U126" s="432"/>
      <c r="V126" s="433"/>
      <c r="W126" s="419"/>
      <c r="X126" s="432"/>
      <c r="Y126" s="433"/>
      <c r="Z126" s="656"/>
      <c r="AA126" s="432"/>
      <c r="AB126" s="433"/>
      <c r="AC126" s="419"/>
      <c r="AD126" s="432"/>
      <c r="AE126" s="433"/>
      <c r="AF126" s="419"/>
      <c r="AG126" s="432"/>
      <c r="AH126" s="433"/>
      <c r="AI126" s="419"/>
      <c r="AJ126" s="432"/>
      <c r="AK126" s="433"/>
      <c r="AL126" s="419"/>
      <c r="AM126" s="432"/>
      <c r="AN126" s="433"/>
      <c r="AO126" s="419"/>
      <c r="AP126" s="432"/>
      <c r="AQ126" s="433"/>
      <c r="AR126" s="420"/>
      <c r="AS126" s="613">
        <f t="shared" si="42"/>
        <v>0</v>
      </c>
      <c r="AT126" s="614">
        <f t="shared" si="43"/>
        <v>0</v>
      </c>
      <c r="AW126" s="418">
        <f ca="1">SUMIFS(I$9:I$208,PlanningIDEnlaces,$C126,$H$9:$H$208,Lists!$A$16)</f>
        <v>0</v>
      </c>
      <c r="AX126" s="418">
        <f t="shared" si="44"/>
        <v>0</v>
      </c>
      <c r="AY126" s="418"/>
      <c r="AZ126" s="418">
        <f ca="1">SUMIFS(L$9:L$208,PlanningIDEnlaces,$C126,$H$9:$H$208,Lists!$A$16)</f>
        <v>0</v>
      </c>
      <c r="BA126" s="418">
        <f t="shared" si="45"/>
        <v>0</v>
      </c>
      <c r="BB126" s="418"/>
      <c r="BC126" s="418">
        <f ca="1">SUMIFS(O$9:O$208,PlanningIDEnlaces,$C126,$H$9:$H$208,Lists!$A$16)</f>
        <v>0</v>
      </c>
      <c r="BD126" s="418">
        <f t="shared" si="46"/>
        <v>0</v>
      </c>
      <c r="BE126" s="418"/>
      <c r="BF126" s="418">
        <f ca="1">SUMIFS(R$9:R$208,PlanningIDEnlaces,$C126,$H$9:$H$208,Lists!$A$16)</f>
        <v>0</v>
      </c>
      <c r="BG126" s="418">
        <f t="shared" si="47"/>
        <v>0</v>
      </c>
      <c r="BH126" s="418"/>
      <c r="BI126" s="418">
        <f ca="1">SUMIFS(U$9:U$208,PlanningIDEnlaces,$C126,$H$9:$H$208,Lists!$A$16)</f>
        <v>0</v>
      </c>
      <c r="BJ126" s="418">
        <f t="shared" si="48"/>
        <v>0</v>
      </c>
      <c r="BK126" s="418"/>
      <c r="BL126" s="418">
        <f ca="1">SUMIFS(X$9:X$208,PlanningIDEnlaces,$C126,$H$9:$H$208,Lists!$A$16)</f>
        <v>0</v>
      </c>
      <c r="BM126" s="418">
        <f t="shared" si="49"/>
        <v>0</v>
      </c>
      <c r="BN126" s="418"/>
      <c r="BO126" s="418">
        <f ca="1">SUMIFS(AA$9:AA$208,PlanningIDEnlaces,$C126,$H$9:$H$208,Lists!$A$16)</f>
        <v>0</v>
      </c>
      <c r="BP126" s="418">
        <f t="shared" si="50"/>
        <v>0</v>
      </c>
      <c r="BQ126" s="418"/>
      <c r="BR126" s="418">
        <f ca="1">SUMIFS(AD$9:AD$208,PlanningIDEnlaces,$C126,$H$9:$H$208,Lists!$A$16)</f>
        <v>0</v>
      </c>
      <c r="BS126" s="418">
        <f t="shared" si="51"/>
        <v>0</v>
      </c>
      <c r="BT126" s="418"/>
      <c r="BU126" s="418">
        <f ca="1">SUMIFS(AG$9:AG$208,PlanningIDEnlaces,$C126,$H$9:$H$208,Lists!$A$16)</f>
        <v>0</v>
      </c>
      <c r="BV126" s="418">
        <f t="shared" si="52"/>
        <v>0</v>
      </c>
      <c r="BW126" s="418"/>
      <c r="BX126" s="418">
        <f ca="1">SUMIFS(AJ$9:AJ$208,PlanningIDEnlaces,$C126,$H$9:$H$208,Lists!$A$16)</f>
        <v>0</v>
      </c>
      <c r="BY126" s="418">
        <f t="shared" si="53"/>
        <v>0</v>
      </c>
      <c r="BZ126" s="418"/>
      <c r="CA126" s="418">
        <f ca="1">SUMIFS(AM$9:AM$208,PlanningIDEnlaces,$C126,$H$9:$H$208,Lists!$A$16)</f>
        <v>0</v>
      </c>
      <c r="CB126" s="418">
        <f t="shared" si="54"/>
        <v>0</v>
      </c>
      <c r="CC126" s="418"/>
      <c r="CD126" s="418">
        <f ca="1">SUMIFS(AP$9:AP$208,PlanningIDEnlaces,$C126,$H$9:$H$208,Lists!$A$16)</f>
        <v>0</v>
      </c>
      <c r="CE126" s="418">
        <f t="shared" si="55"/>
        <v>0</v>
      </c>
      <c r="CG126" s="418" t="str">
        <f ca="1">IFERROR(INDEX(Lists!$F$5:$F$49,MATCH(Planning!C126,Lists!$G$5:$G$49,0),1),"")</f>
        <v/>
      </c>
      <c r="CI126" s="418" t="str">
        <f>IF(C126=0,""," ["&amp;INDEX(Lists!$H$5:$H$49,MATCH(C126,Lists!$G$5:$G$49,0),1)&amp;"]")</f>
        <v/>
      </c>
    </row>
    <row r="127" spans="1:87" ht="36.950000000000003" customHeight="1" x14ac:dyDescent="0.2">
      <c r="A127" s="416" t="s">
        <v>123</v>
      </c>
      <c r="B127" s="428"/>
      <c r="C127" s="429"/>
      <c r="D127" s="429"/>
      <c r="E127" s="428"/>
      <c r="F127" s="428"/>
      <c r="G127" s="430"/>
      <c r="H127" s="431"/>
      <c r="I127" s="432"/>
      <c r="J127" s="433"/>
      <c r="K127" s="419"/>
      <c r="L127" s="432"/>
      <c r="M127" s="433"/>
      <c r="N127" s="419"/>
      <c r="O127" s="432"/>
      <c r="P127" s="433"/>
      <c r="Q127" s="419"/>
      <c r="R127" s="432"/>
      <c r="S127" s="433"/>
      <c r="T127" s="419"/>
      <c r="U127" s="432"/>
      <c r="V127" s="433"/>
      <c r="W127" s="419"/>
      <c r="X127" s="432"/>
      <c r="Y127" s="433"/>
      <c r="Z127" s="656"/>
      <c r="AA127" s="432"/>
      <c r="AB127" s="433"/>
      <c r="AC127" s="419"/>
      <c r="AD127" s="432"/>
      <c r="AE127" s="433"/>
      <c r="AF127" s="419"/>
      <c r="AG127" s="432"/>
      <c r="AH127" s="433"/>
      <c r="AI127" s="419"/>
      <c r="AJ127" s="432"/>
      <c r="AK127" s="433"/>
      <c r="AL127" s="419"/>
      <c r="AM127" s="432"/>
      <c r="AN127" s="433"/>
      <c r="AO127" s="419"/>
      <c r="AP127" s="432"/>
      <c r="AQ127" s="433"/>
      <c r="AR127" s="420"/>
      <c r="AS127" s="613">
        <f t="shared" si="42"/>
        <v>0</v>
      </c>
      <c r="AT127" s="614">
        <f t="shared" si="43"/>
        <v>0</v>
      </c>
      <c r="AW127" s="418">
        <f ca="1">SUMIFS(I$9:I$208,PlanningIDEnlaces,$C127,$H$9:$H$208,Lists!$A$16)</f>
        <v>0</v>
      </c>
      <c r="AX127" s="418">
        <f t="shared" si="44"/>
        <v>0</v>
      </c>
      <c r="AY127" s="418"/>
      <c r="AZ127" s="418">
        <f ca="1">SUMIFS(L$9:L$208,PlanningIDEnlaces,$C127,$H$9:$H$208,Lists!$A$16)</f>
        <v>0</v>
      </c>
      <c r="BA127" s="418">
        <f t="shared" si="45"/>
        <v>0</v>
      </c>
      <c r="BB127" s="418"/>
      <c r="BC127" s="418">
        <f ca="1">SUMIFS(O$9:O$208,PlanningIDEnlaces,$C127,$H$9:$H$208,Lists!$A$16)</f>
        <v>0</v>
      </c>
      <c r="BD127" s="418">
        <f t="shared" si="46"/>
        <v>0</v>
      </c>
      <c r="BE127" s="418"/>
      <c r="BF127" s="418">
        <f ca="1">SUMIFS(R$9:R$208,PlanningIDEnlaces,$C127,$H$9:$H$208,Lists!$A$16)</f>
        <v>0</v>
      </c>
      <c r="BG127" s="418">
        <f t="shared" si="47"/>
        <v>0</v>
      </c>
      <c r="BH127" s="418"/>
      <c r="BI127" s="418">
        <f ca="1">SUMIFS(U$9:U$208,PlanningIDEnlaces,$C127,$H$9:$H$208,Lists!$A$16)</f>
        <v>0</v>
      </c>
      <c r="BJ127" s="418">
        <f t="shared" si="48"/>
        <v>0</v>
      </c>
      <c r="BK127" s="418"/>
      <c r="BL127" s="418">
        <f ca="1">SUMIFS(X$9:X$208,PlanningIDEnlaces,$C127,$H$9:$H$208,Lists!$A$16)</f>
        <v>0</v>
      </c>
      <c r="BM127" s="418">
        <f t="shared" si="49"/>
        <v>0</v>
      </c>
      <c r="BN127" s="418"/>
      <c r="BO127" s="418">
        <f ca="1">SUMIFS(AA$9:AA$208,PlanningIDEnlaces,$C127,$H$9:$H$208,Lists!$A$16)</f>
        <v>0</v>
      </c>
      <c r="BP127" s="418">
        <f t="shared" si="50"/>
        <v>0</v>
      </c>
      <c r="BQ127" s="418"/>
      <c r="BR127" s="418">
        <f ca="1">SUMIFS(AD$9:AD$208,PlanningIDEnlaces,$C127,$H$9:$H$208,Lists!$A$16)</f>
        <v>0</v>
      </c>
      <c r="BS127" s="418">
        <f t="shared" si="51"/>
        <v>0</v>
      </c>
      <c r="BT127" s="418"/>
      <c r="BU127" s="418">
        <f ca="1">SUMIFS(AG$9:AG$208,PlanningIDEnlaces,$C127,$H$9:$H$208,Lists!$A$16)</f>
        <v>0</v>
      </c>
      <c r="BV127" s="418">
        <f t="shared" si="52"/>
        <v>0</v>
      </c>
      <c r="BW127" s="418"/>
      <c r="BX127" s="418">
        <f ca="1">SUMIFS(AJ$9:AJ$208,PlanningIDEnlaces,$C127,$H$9:$H$208,Lists!$A$16)</f>
        <v>0</v>
      </c>
      <c r="BY127" s="418">
        <f t="shared" si="53"/>
        <v>0</v>
      </c>
      <c r="BZ127" s="418"/>
      <c r="CA127" s="418">
        <f ca="1">SUMIFS(AM$9:AM$208,PlanningIDEnlaces,$C127,$H$9:$H$208,Lists!$A$16)</f>
        <v>0</v>
      </c>
      <c r="CB127" s="418">
        <f t="shared" si="54"/>
        <v>0</v>
      </c>
      <c r="CC127" s="418"/>
      <c r="CD127" s="418">
        <f ca="1">SUMIFS(AP$9:AP$208,PlanningIDEnlaces,$C127,$H$9:$H$208,Lists!$A$16)</f>
        <v>0</v>
      </c>
      <c r="CE127" s="418">
        <f t="shared" si="55"/>
        <v>0</v>
      </c>
      <c r="CG127" s="418" t="str">
        <f ca="1">IFERROR(INDEX(Lists!$F$5:$F$49,MATCH(Planning!C127,Lists!$G$5:$G$49,0),1),"")</f>
        <v/>
      </c>
      <c r="CI127" s="418" t="str">
        <f>IF(C127=0,""," ["&amp;INDEX(Lists!$H$5:$H$49,MATCH(C127,Lists!$G$5:$G$49,0),1)&amp;"]")</f>
        <v/>
      </c>
    </row>
    <row r="128" spans="1:87" ht="36.950000000000003" customHeight="1" x14ac:dyDescent="0.2">
      <c r="A128" s="416" t="s">
        <v>124</v>
      </c>
      <c r="B128" s="428"/>
      <c r="C128" s="429"/>
      <c r="D128" s="429"/>
      <c r="E128" s="428"/>
      <c r="F128" s="428"/>
      <c r="G128" s="430"/>
      <c r="H128" s="431"/>
      <c r="I128" s="432"/>
      <c r="J128" s="433"/>
      <c r="K128" s="419"/>
      <c r="L128" s="432"/>
      <c r="M128" s="433"/>
      <c r="N128" s="419"/>
      <c r="O128" s="432"/>
      <c r="P128" s="433"/>
      <c r="Q128" s="419"/>
      <c r="R128" s="432"/>
      <c r="S128" s="433"/>
      <c r="T128" s="419"/>
      <c r="U128" s="432"/>
      <c r="V128" s="433"/>
      <c r="W128" s="419"/>
      <c r="X128" s="432"/>
      <c r="Y128" s="433"/>
      <c r="Z128" s="656"/>
      <c r="AA128" s="432"/>
      <c r="AB128" s="433"/>
      <c r="AC128" s="419"/>
      <c r="AD128" s="432"/>
      <c r="AE128" s="433"/>
      <c r="AF128" s="419"/>
      <c r="AG128" s="432"/>
      <c r="AH128" s="433"/>
      <c r="AI128" s="419"/>
      <c r="AJ128" s="432"/>
      <c r="AK128" s="433"/>
      <c r="AL128" s="419"/>
      <c r="AM128" s="432"/>
      <c r="AN128" s="433"/>
      <c r="AO128" s="419"/>
      <c r="AP128" s="432"/>
      <c r="AQ128" s="433"/>
      <c r="AR128" s="420"/>
      <c r="AS128" s="613">
        <f t="shared" si="42"/>
        <v>0</v>
      </c>
      <c r="AT128" s="614">
        <f t="shared" si="43"/>
        <v>0</v>
      </c>
      <c r="AW128" s="418">
        <f ca="1">SUMIFS(I$9:I$208,PlanningIDEnlaces,$C128,$H$9:$H$208,Lists!$A$16)</f>
        <v>0</v>
      </c>
      <c r="AX128" s="418">
        <f t="shared" si="44"/>
        <v>0</v>
      </c>
      <c r="AY128" s="418"/>
      <c r="AZ128" s="418">
        <f ca="1">SUMIFS(L$9:L$208,PlanningIDEnlaces,$C128,$H$9:$H$208,Lists!$A$16)</f>
        <v>0</v>
      </c>
      <c r="BA128" s="418">
        <f t="shared" si="45"/>
        <v>0</v>
      </c>
      <c r="BB128" s="418"/>
      <c r="BC128" s="418">
        <f ca="1">SUMIFS(O$9:O$208,PlanningIDEnlaces,$C128,$H$9:$H$208,Lists!$A$16)</f>
        <v>0</v>
      </c>
      <c r="BD128" s="418">
        <f t="shared" si="46"/>
        <v>0</v>
      </c>
      <c r="BE128" s="418"/>
      <c r="BF128" s="418">
        <f ca="1">SUMIFS(R$9:R$208,PlanningIDEnlaces,$C128,$H$9:$H$208,Lists!$A$16)</f>
        <v>0</v>
      </c>
      <c r="BG128" s="418">
        <f t="shared" si="47"/>
        <v>0</v>
      </c>
      <c r="BH128" s="418"/>
      <c r="BI128" s="418">
        <f ca="1">SUMIFS(U$9:U$208,PlanningIDEnlaces,$C128,$H$9:$H$208,Lists!$A$16)</f>
        <v>0</v>
      </c>
      <c r="BJ128" s="418">
        <f t="shared" si="48"/>
        <v>0</v>
      </c>
      <c r="BK128" s="418"/>
      <c r="BL128" s="418">
        <f ca="1">SUMIFS(X$9:X$208,PlanningIDEnlaces,$C128,$H$9:$H$208,Lists!$A$16)</f>
        <v>0</v>
      </c>
      <c r="BM128" s="418">
        <f t="shared" si="49"/>
        <v>0</v>
      </c>
      <c r="BN128" s="418"/>
      <c r="BO128" s="418">
        <f ca="1">SUMIFS(AA$9:AA$208,PlanningIDEnlaces,$C128,$H$9:$H$208,Lists!$A$16)</f>
        <v>0</v>
      </c>
      <c r="BP128" s="418">
        <f t="shared" si="50"/>
        <v>0</v>
      </c>
      <c r="BQ128" s="418"/>
      <c r="BR128" s="418">
        <f ca="1">SUMIFS(AD$9:AD$208,PlanningIDEnlaces,$C128,$H$9:$H$208,Lists!$A$16)</f>
        <v>0</v>
      </c>
      <c r="BS128" s="418">
        <f t="shared" si="51"/>
        <v>0</v>
      </c>
      <c r="BT128" s="418"/>
      <c r="BU128" s="418">
        <f ca="1">SUMIFS(AG$9:AG$208,PlanningIDEnlaces,$C128,$H$9:$H$208,Lists!$A$16)</f>
        <v>0</v>
      </c>
      <c r="BV128" s="418">
        <f t="shared" si="52"/>
        <v>0</v>
      </c>
      <c r="BW128" s="418"/>
      <c r="BX128" s="418">
        <f ca="1">SUMIFS(AJ$9:AJ$208,PlanningIDEnlaces,$C128,$H$9:$H$208,Lists!$A$16)</f>
        <v>0</v>
      </c>
      <c r="BY128" s="418">
        <f t="shared" si="53"/>
        <v>0</v>
      </c>
      <c r="BZ128" s="418"/>
      <c r="CA128" s="418">
        <f ca="1">SUMIFS(AM$9:AM$208,PlanningIDEnlaces,$C128,$H$9:$H$208,Lists!$A$16)</f>
        <v>0</v>
      </c>
      <c r="CB128" s="418">
        <f t="shared" si="54"/>
        <v>0</v>
      </c>
      <c r="CC128" s="418"/>
      <c r="CD128" s="418">
        <f ca="1">SUMIFS(AP$9:AP$208,PlanningIDEnlaces,$C128,$H$9:$H$208,Lists!$A$16)</f>
        <v>0</v>
      </c>
      <c r="CE128" s="418">
        <f t="shared" si="55"/>
        <v>0</v>
      </c>
      <c r="CG128" s="418" t="str">
        <f ca="1">IFERROR(INDEX(Lists!$F$5:$F$49,MATCH(Planning!C128,Lists!$G$5:$G$49,0),1),"")</f>
        <v/>
      </c>
      <c r="CI128" s="418" t="str">
        <f>IF(C128=0,""," ["&amp;INDEX(Lists!$H$5:$H$49,MATCH(C128,Lists!$G$5:$G$49,0),1)&amp;"]")</f>
        <v/>
      </c>
    </row>
    <row r="129" spans="1:87" ht="36.950000000000003" customHeight="1" x14ac:dyDescent="0.2">
      <c r="A129" s="416" t="s">
        <v>125</v>
      </c>
      <c r="B129" s="428"/>
      <c r="C129" s="429"/>
      <c r="D129" s="429"/>
      <c r="E129" s="428"/>
      <c r="F129" s="428"/>
      <c r="G129" s="430"/>
      <c r="H129" s="431"/>
      <c r="I129" s="432"/>
      <c r="J129" s="433"/>
      <c r="K129" s="419"/>
      <c r="L129" s="432"/>
      <c r="M129" s="433"/>
      <c r="N129" s="419"/>
      <c r="O129" s="432"/>
      <c r="P129" s="433"/>
      <c r="Q129" s="419"/>
      <c r="R129" s="432"/>
      <c r="S129" s="433"/>
      <c r="T129" s="419"/>
      <c r="U129" s="432"/>
      <c r="V129" s="433"/>
      <c r="W129" s="419"/>
      <c r="X129" s="432"/>
      <c r="Y129" s="433"/>
      <c r="Z129" s="656"/>
      <c r="AA129" s="432"/>
      <c r="AB129" s="433"/>
      <c r="AC129" s="419"/>
      <c r="AD129" s="432"/>
      <c r="AE129" s="433"/>
      <c r="AF129" s="419"/>
      <c r="AG129" s="432"/>
      <c r="AH129" s="433"/>
      <c r="AI129" s="419"/>
      <c r="AJ129" s="432"/>
      <c r="AK129" s="433"/>
      <c r="AL129" s="419"/>
      <c r="AM129" s="432"/>
      <c r="AN129" s="433"/>
      <c r="AO129" s="419"/>
      <c r="AP129" s="432"/>
      <c r="AQ129" s="433"/>
      <c r="AR129" s="420"/>
      <c r="AS129" s="613">
        <f t="shared" si="42"/>
        <v>0</v>
      </c>
      <c r="AT129" s="614">
        <f t="shared" si="43"/>
        <v>0</v>
      </c>
      <c r="AW129" s="418">
        <f ca="1">SUMIFS(I$9:I$208,PlanningIDEnlaces,$C129,$H$9:$H$208,Lists!$A$16)</f>
        <v>0</v>
      </c>
      <c r="AX129" s="418">
        <f t="shared" si="44"/>
        <v>0</v>
      </c>
      <c r="AY129" s="418"/>
      <c r="AZ129" s="418">
        <f ca="1">SUMIFS(L$9:L$208,PlanningIDEnlaces,$C129,$H$9:$H$208,Lists!$A$16)</f>
        <v>0</v>
      </c>
      <c r="BA129" s="418">
        <f t="shared" si="45"/>
        <v>0</v>
      </c>
      <c r="BB129" s="418"/>
      <c r="BC129" s="418">
        <f ca="1">SUMIFS(O$9:O$208,PlanningIDEnlaces,$C129,$H$9:$H$208,Lists!$A$16)</f>
        <v>0</v>
      </c>
      <c r="BD129" s="418">
        <f t="shared" si="46"/>
        <v>0</v>
      </c>
      <c r="BE129" s="418"/>
      <c r="BF129" s="418">
        <f ca="1">SUMIFS(R$9:R$208,PlanningIDEnlaces,$C129,$H$9:$H$208,Lists!$A$16)</f>
        <v>0</v>
      </c>
      <c r="BG129" s="418">
        <f t="shared" si="47"/>
        <v>0</v>
      </c>
      <c r="BH129" s="418"/>
      <c r="BI129" s="418">
        <f ca="1">SUMIFS(U$9:U$208,PlanningIDEnlaces,$C129,$H$9:$H$208,Lists!$A$16)</f>
        <v>0</v>
      </c>
      <c r="BJ129" s="418">
        <f t="shared" si="48"/>
        <v>0</v>
      </c>
      <c r="BK129" s="418"/>
      <c r="BL129" s="418">
        <f ca="1">SUMIFS(X$9:X$208,PlanningIDEnlaces,$C129,$H$9:$H$208,Lists!$A$16)</f>
        <v>0</v>
      </c>
      <c r="BM129" s="418">
        <f t="shared" si="49"/>
        <v>0</v>
      </c>
      <c r="BN129" s="418"/>
      <c r="BO129" s="418">
        <f ca="1">SUMIFS(AA$9:AA$208,PlanningIDEnlaces,$C129,$H$9:$H$208,Lists!$A$16)</f>
        <v>0</v>
      </c>
      <c r="BP129" s="418">
        <f t="shared" si="50"/>
        <v>0</v>
      </c>
      <c r="BQ129" s="418"/>
      <c r="BR129" s="418">
        <f ca="1">SUMIFS(AD$9:AD$208,PlanningIDEnlaces,$C129,$H$9:$H$208,Lists!$A$16)</f>
        <v>0</v>
      </c>
      <c r="BS129" s="418">
        <f t="shared" si="51"/>
        <v>0</v>
      </c>
      <c r="BT129" s="418"/>
      <c r="BU129" s="418">
        <f ca="1">SUMIFS(AG$9:AG$208,PlanningIDEnlaces,$C129,$H$9:$H$208,Lists!$A$16)</f>
        <v>0</v>
      </c>
      <c r="BV129" s="418">
        <f t="shared" si="52"/>
        <v>0</v>
      </c>
      <c r="BW129" s="418"/>
      <c r="BX129" s="418">
        <f ca="1">SUMIFS(AJ$9:AJ$208,PlanningIDEnlaces,$C129,$H$9:$H$208,Lists!$A$16)</f>
        <v>0</v>
      </c>
      <c r="BY129" s="418">
        <f t="shared" si="53"/>
        <v>0</v>
      </c>
      <c r="BZ129" s="418"/>
      <c r="CA129" s="418">
        <f ca="1">SUMIFS(AM$9:AM$208,PlanningIDEnlaces,$C129,$H$9:$H$208,Lists!$A$16)</f>
        <v>0</v>
      </c>
      <c r="CB129" s="418">
        <f t="shared" si="54"/>
        <v>0</v>
      </c>
      <c r="CC129" s="418"/>
      <c r="CD129" s="418">
        <f ca="1">SUMIFS(AP$9:AP$208,PlanningIDEnlaces,$C129,$H$9:$H$208,Lists!$A$16)</f>
        <v>0</v>
      </c>
      <c r="CE129" s="418">
        <f t="shared" si="55"/>
        <v>0</v>
      </c>
      <c r="CG129" s="418" t="str">
        <f ca="1">IFERROR(INDEX(Lists!$F$5:$F$49,MATCH(Planning!C129,Lists!$G$5:$G$49,0),1),"")</f>
        <v/>
      </c>
      <c r="CI129" s="418" t="str">
        <f>IF(C129=0,""," ["&amp;INDEX(Lists!$H$5:$H$49,MATCH(C129,Lists!$G$5:$G$49,0),1)&amp;"]")</f>
        <v/>
      </c>
    </row>
    <row r="130" spans="1:87" ht="36.950000000000003" customHeight="1" x14ac:dyDescent="0.2">
      <c r="A130" s="416" t="s">
        <v>126</v>
      </c>
      <c r="B130" s="428"/>
      <c r="C130" s="429"/>
      <c r="D130" s="429"/>
      <c r="E130" s="428"/>
      <c r="F130" s="428"/>
      <c r="G130" s="430"/>
      <c r="H130" s="431"/>
      <c r="I130" s="432"/>
      <c r="J130" s="433"/>
      <c r="K130" s="419"/>
      <c r="L130" s="432"/>
      <c r="M130" s="433"/>
      <c r="N130" s="419"/>
      <c r="O130" s="432"/>
      <c r="P130" s="433"/>
      <c r="Q130" s="419"/>
      <c r="R130" s="432"/>
      <c r="S130" s="433"/>
      <c r="T130" s="419"/>
      <c r="U130" s="432"/>
      <c r="V130" s="433"/>
      <c r="W130" s="419"/>
      <c r="X130" s="432"/>
      <c r="Y130" s="433"/>
      <c r="Z130" s="656"/>
      <c r="AA130" s="432"/>
      <c r="AB130" s="433"/>
      <c r="AC130" s="419"/>
      <c r="AD130" s="432"/>
      <c r="AE130" s="433"/>
      <c r="AF130" s="419"/>
      <c r="AG130" s="432"/>
      <c r="AH130" s="433"/>
      <c r="AI130" s="419"/>
      <c r="AJ130" s="432"/>
      <c r="AK130" s="433"/>
      <c r="AL130" s="419"/>
      <c r="AM130" s="432"/>
      <c r="AN130" s="433"/>
      <c r="AO130" s="419"/>
      <c r="AP130" s="432"/>
      <c r="AQ130" s="433"/>
      <c r="AR130" s="420"/>
      <c r="AS130" s="613">
        <f t="shared" si="42"/>
        <v>0</v>
      </c>
      <c r="AT130" s="614">
        <f t="shared" si="43"/>
        <v>0</v>
      </c>
      <c r="AW130" s="418">
        <f ca="1">SUMIFS(I$9:I$208,PlanningIDEnlaces,$C130,$H$9:$H$208,Lists!$A$16)</f>
        <v>0</v>
      </c>
      <c r="AX130" s="418">
        <f t="shared" si="44"/>
        <v>0</v>
      </c>
      <c r="AY130" s="418"/>
      <c r="AZ130" s="418">
        <f ca="1">SUMIFS(L$9:L$208,PlanningIDEnlaces,$C130,$H$9:$H$208,Lists!$A$16)</f>
        <v>0</v>
      </c>
      <c r="BA130" s="418">
        <f t="shared" si="45"/>
        <v>0</v>
      </c>
      <c r="BB130" s="418"/>
      <c r="BC130" s="418">
        <f ca="1">SUMIFS(O$9:O$208,PlanningIDEnlaces,$C130,$H$9:$H$208,Lists!$A$16)</f>
        <v>0</v>
      </c>
      <c r="BD130" s="418">
        <f t="shared" si="46"/>
        <v>0</v>
      </c>
      <c r="BE130" s="418"/>
      <c r="BF130" s="418">
        <f ca="1">SUMIFS(R$9:R$208,PlanningIDEnlaces,$C130,$H$9:$H$208,Lists!$A$16)</f>
        <v>0</v>
      </c>
      <c r="BG130" s="418">
        <f t="shared" si="47"/>
        <v>0</v>
      </c>
      <c r="BH130" s="418"/>
      <c r="BI130" s="418">
        <f ca="1">SUMIFS(U$9:U$208,PlanningIDEnlaces,$C130,$H$9:$H$208,Lists!$A$16)</f>
        <v>0</v>
      </c>
      <c r="BJ130" s="418">
        <f t="shared" si="48"/>
        <v>0</v>
      </c>
      <c r="BK130" s="418"/>
      <c r="BL130" s="418">
        <f ca="1">SUMIFS(X$9:X$208,PlanningIDEnlaces,$C130,$H$9:$H$208,Lists!$A$16)</f>
        <v>0</v>
      </c>
      <c r="BM130" s="418">
        <f t="shared" si="49"/>
        <v>0</v>
      </c>
      <c r="BN130" s="418"/>
      <c r="BO130" s="418">
        <f ca="1">SUMIFS(AA$9:AA$208,PlanningIDEnlaces,$C130,$H$9:$H$208,Lists!$A$16)</f>
        <v>0</v>
      </c>
      <c r="BP130" s="418">
        <f t="shared" si="50"/>
        <v>0</v>
      </c>
      <c r="BQ130" s="418"/>
      <c r="BR130" s="418">
        <f ca="1">SUMIFS(AD$9:AD$208,PlanningIDEnlaces,$C130,$H$9:$H$208,Lists!$A$16)</f>
        <v>0</v>
      </c>
      <c r="BS130" s="418">
        <f t="shared" si="51"/>
        <v>0</v>
      </c>
      <c r="BT130" s="418"/>
      <c r="BU130" s="418">
        <f ca="1">SUMIFS(AG$9:AG$208,PlanningIDEnlaces,$C130,$H$9:$H$208,Lists!$A$16)</f>
        <v>0</v>
      </c>
      <c r="BV130" s="418">
        <f t="shared" si="52"/>
        <v>0</v>
      </c>
      <c r="BW130" s="418"/>
      <c r="BX130" s="418">
        <f ca="1">SUMIFS(AJ$9:AJ$208,PlanningIDEnlaces,$C130,$H$9:$H$208,Lists!$A$16)</f>
        <v>0</v>
      </c>
      <c r="BY130" s="418">
        <f t="shared" si="53"/>
        <v>0</v>
      </c>
      <c r="BZ130" s="418"/>
      <c r="CA130" s="418">
        <f ca="1">SUMIFS(AM$9:AM$208,PlanningIDEnlaces,$C130,$H$9:$H$208,Lists!$A$16)</f>
        <v>0</v>
      </c>
      <c r="CB130" s="418">
        <f t="shared" si="54"/>
        <v>0</v>
      </c>
      <c r="CC130" s="418"/>
      <c r="CD130" s="418">
        <f ca="1">SUMIFS(AP$9:AP$208,PlanningIDEnlaces,$C130,$H$9:$H$208,Lists!$A$16)</f>
        <v>0</v>
      </c>
      <c r="CE130" s="418">
        <f t="shared" si="55"/>
        <v>0</v>
      </c>
      <c r="CG130" s="418" t="str">
        <f ca="1">IFERROR(INDEX(Lists!$F$5:$F$49,MATCH(Planning!C130,Lists!$G$5:$G$49,0),1),"")</f>
        <v/>
      </c>
      <c r="CI130" s="418" t="str">
        <f>IF(C130=0,""," ["&amp;INDEX(Lists!$H$5:$H$49,MATCH(C130,Lists!$G$5:$G$49,0),1)&amp;"]")</f>
        <v/>
      </c>
    </row>
    <row r="131" spans="1:87" ht="36.950000000000003" customHeight="1" x14ac:dyDescent="0.2">
      <c r="A131" s="416" t="s">
        <v>127</v>
      </c>
      <c r="B131" s="428"/>
      <c r="C131" s="429"/>
      <c r="D131" s="429"/>
      <c r="E131" s="428"/>
      <c r="F131" s="428"/>
      <c r="G131" s="430"/>
      <c r="H131" s="431"/>
      <c r="I131" s="432"/>
      <c r="J131" s="433"/>
      <c r="K131" s="419"/>
      <c r="L131" s="432"/>
      <c r="M131" s="433"/>
      <c r="N131" s="419"/>
      <c r="O131" s="432"/>
      <c r="P131" s="433"/>
      <c r="Q131" s="419"/>
      <c r="R131" s="432"/>
      <c r="S131" s="433"/>
      <c r="T131" s="419"/>
      <c r="U131" s="432"/>
      <c r="V131" s="433"/>
      <c r="W131" s="419"/>
      <c r="X131" s="432"/>
      <c r="Y131" s="433"/>
      <c r="Z131" s="656"/>
      <c r="AA131" s="432"/>
      <c r="AB131" s="433"/>
      <c r="AC131" s="419"/>
      <c r="AD131" s="432"/>
      <c r="AE131" s="433"/>
      <c r="AF131" s="419"/>
      <c r="AG131" s="432"/>
      <c r="AH131" s="433"/>
      <c r="AI131" s="419"/>
      <c r="AJ131" s="432"/>
      <c r="AK131" s="433"/>
      <c r="AL131" s="419"/>
      <c r="AM131" s="432"/>
      <c r="AN131" s="433"/>
      <c r="AO131" s="419"/>
      <c r="AP131" s="432"/>
      <c r="AQ131" s="433"/>
      <c r="AR131" s="420"/>
      <c r="AS131" s="613">
        <f t="shared" si="42"/>
        <v>0</v>
      </c>
      <c r="AT131" s="614">
        <f t="shared" si="43"/>
        <v>0</v>
      </c>
      <c r="AW131" s="418">
        <f ca="1">SUMIFS(I$9:I$208,PlanningIDEnlaces,$C131,$H$9:$H$208,Lists!$A$16)</f>
        <v>0</v>
      </c>
      <c r="AX131" s="418">
        <f t="shared" si="44"/>
        <v>0</v>
      </c>
      <c r="AY131" s="418"/>
      <c r="AZ131" s="418">
        <f ca="1">SUMIFS(L$9:L$208,PlanningIDEnlaces,$C131,$H$9:$H$208,Lists!$A$16)</f>
        <v>0</v>
      </c>
      <c r="BA131" s="418">
        <f t="shared" si="45"/>
        <v>0</v>
      </c>
      <c r="BB131" s="418"/>
      <c r="BC131" s="418">
        <f ca="1">SUMIFS(O$9:O$208,PlanningIDEnlaces,$C131,$H$9:$H$208,Lists!$A$16)</f>
        <v>0</v>
      </c>
      <c r="BD131" s="418">
        <f t="shared" si="46"/>
        <v>0</v>
      </c>
      <c r="BE131" s="418"/>
      <c r="BF131" s="418">
        <f ca="1">SUMIFS(R$9:R$208,PlanningIDEnlaces,$C131,$H$9:$H$208,Lists!$A$16)</f>
        <v>0</v>
      </c>
      <c r="BG131" s="418">
        <f t="shared" si="47"/>
        <v>0</v>
      </c>
      <c r="BH131" s="418"/>
      <c r="BI131" s="418">
        <f ca="1">SUMIFS(U$9:U$208,PlanningIDEnlaces,$C131,$H$9:$H$208,Lists!$A$16)</f>
        <v>0</v>
      </c>
      <c r="BJ131" s="418">
        <f t="shared" si="48"/>
        <v>0</v>
      </c>
      <c r="BK131" s="418"/>
      <c r="BL131" s="418">
        <f ca="1">SUMIFS(X$9:X$208,PlanningIDEnlaces,$C131,$H$9:$H$208,Lists!$A$16)</f>
        <v>0</v>
      </c>
      <c r="BM131" s="418">
        <f t="shared" si="49"/>
        <v>0</v>
      </c>
      <c r="BN131" s="418"/>
      <c r="BO131" s="418">
        <f ca="1">SUMIFS(AA$9:AA$208,PlanningIDEnlaces,$C131,$H$9:$H$208,Lists!$A$16)</f>
        <v>0</v>
      </c>
      <c r="BP131" s="418">
        <f t="shared" si="50"/>
        <v>0</v>
      </c>
      <c r="BQ131" s="418"/>
      <c r="BR131" s="418">
        <f ca="1">SUMIFS(AD$9:AD$208,PlanningIDEnlaces,$C131,$H$9:$H$208,Lists!$A$16)</f>
        <v>0</v>
      </c>
      <c r="BS131" s="418">
        <f t="shared" si="51"/>
        <v>0</v>
      </c>
      <c r="BT131" s="418"/>
      <c r="BU131" s="418">
        <f ca="1">SUMIFS(AG$9:AG$208,PlanningIDEnlaces,$C131,$H$9:$H$208,Lists!$A$16)</f>
        <v>0</v>
      </c>
      <c r="BV131" s="418">
        <f t="shared" si="52"/>
        <v>0</v>
      </c>
      <c r="BW131" s="418"/>
      <c r="BX131" s="418">
        <f ca="1">SUMIFS(AJ$9:AJ$208,PlanningIDEnlaces,$C131,$H$9:$H$208,Lists!$A$16)</f>
        <v>0</v>
      </c>
      <c r="BY131" s="418">
        <f t="shared" si="53"/>
        <v>0</v>
      </c>
      <c r="BZ131" s="418"/>
      <c r="CA131" s="418">
        <f ca="1">SUMIFS(AM$9:AM$208,PlanningIDEnlaces,$C131,$H$9:$H$208,Lists!$A$16)</f>
        <v>0</v>
      </c>
      <c r="CB131" s="418">
        <f t="shared" si="54"/>
        <v>0</v>
      </c>
      <c r="CC131" s="418"/>
      <c r="CD131" s="418">
        <f ca="1">SUMIFS(AP$9:AP$208,PlanningIDEnlaces,$C131,$H$9:$H$208,Lists!$A$16)</f>
        <v>0</v>
      </c>
      <c r="CE131" s="418">
        <f t="shared" si="55"/>
        <v>0</v>
      </c>
      <c r="CG131" s="418" t="str">
        <f ca="1">IFERROR(INDEX(Lists!$F$5:$F$49,MATCH(Planning!C131,Lists!$G$5:$G$49,0),1),"")</f>
        <v/>
      </c>
      <c r="CI131" s="418" t="str">
        <f>IF(C131=0,""," ["&amp;INDEX(Lists!$H$5:$H$49,MATCH(C131,Lists!$G$5:$G$49,0),1)&amp;"]")</f>
        <v/>
      </c>
    </row>
    <row r="132" spans="1:87" ht="36.950000000000003" customHeight="1" x14ac:dyDescent="0.2">
      <c r="A132" s="416" t="s">
        <v>128</v>
      </c>
      <c r="B132" s="428"/>
      <c r="C132" s="429"/>
      <c r="D132" s="429"/>
      <c r="E132" s="428"/>
      <c r="F132" s="428"/>
      <c r="G132" s="430"/>
      <c r="H132" s="431"/>
      <c r="I132" s="432"/>
      <c r="J132" s="433"/>
      <c r="K132" s="419"/>
      <c r="L132" s="432"/>
      <c r="M132" s="433"/>
      <c r="N132" s="419"/>
      <c r="O132" s="432"/>
      <c r="P132" s="433"/>
      <c r="Q132" s="419"/>
      <c r="R132" s="432"/>
      <c r="S132" s="433"/>
      <c r="T132" s="419"/>
      <c r="U132" s="432"/>
      <c r="V132" s="433"/>
      <c r="W132" s="419"/>
      <c r="X132" s="432"/>
      <c r="Y132" s="433"/>
      <c r="Z132" s="656"/>
      <c r="AA132" s="432"/>
      <c r="AB132" s="433"/>
      <c r="AC132" s="419"/>
      <c r="AD132" s="432"/>
      <c r="AE132" s="433"/>
      <c r="AF132" s="419"/>
      <c r="AG132" s="432"/>
      <c r="AH132" s="433"/>
      <c r="AI132" s="419"/>
      <c r="AJ132" s="432"/>
      <c r="AK132" s="433"/>
      <c r="AL132" s="419"/>
      <c r="AM132" s="432"/>
      <c r="AN132" s="433"/>
      <c r="AO132" s="419"/>
      <c r="AP132" s="432"/>
      <c r="AQ132" s="433"/>
      <c r="AR132" s="420"/>
      <c r="AS132" s="613">
        <f t="shared" si="42"/>
        <v>0</v>
      </c>
      <c r="AT132" s="614">
        <f t="shared" si="43"/>
        <v>0</v>
      </c>
      <c r="AW132" s="418">
        <f ca="1">SUMIFS(I$9:I$208,PlanningIDEnlaces,$C132,$H$9:$H$208,Lists!$A$16)</f>
        <v>0</v>
      </c>
      <c r="AX132" s="418">
        <f t="shared" si="44"/>
        <v>0</v>
      </c>
      <c r="AY132" s="418"/>
      <c r="AZ132" s="418">
        <f ca="1">SUMIFS(L$9:L$208,PlanningIDEnlaces,$C132,$H$9:$H$208,Lists!$A$16)</f>
        <v>0</v>
      </c>
      <c r="BA132" s="418">
        <f t="shared" si="45"/>
        <v>0</v>
      </c>
      <c r="BB132" s="418"/>
      <c r="BC132" s="418">
        <f ca="1">SUMIFS(O$9:O$208,PlanningIDEnlaces,$C132,$H$9:$H$208,Lists!$A$16)</f>
        <v>0</v>
      </c>
      <c r="BD132" s="418">
        <f t="shared" si="46"/>
        <v>0</v>
      </c>
      <c r="BE132" s="418"/>
      <c r="BF132" s="418">
        <f ca="1">SUMIFS(R$9:R$208,PlanningIDEnlaces,$C132,$H$9:$H$208,Lists!$A$16)</f>
        <v>0</v>
      </c>
      <c r="BG132" s="418">
        <f t="shared" si="47"/>
        <v>0</v>
      </c>
      <c r="BH132" s="418"/>
      <c r="BI132" s="418">
        <f ca="1">SUMIFS(U$9:U$208,PlanningIDEnlaces,$C132,$H$9:$H$208,Lists!$A$16)</f>
        <v>0</v>
      </c>
      <c r="BJ132" s="418">
        <f t="shared" si="48"/>
        <v>0</v>
      </c>
      <c r="BK132" s="418"/>
      <c r="BL132" s="418">
        <f ca="1">SUMIFS(X$9:X$208,PlanningIDEnlaces,$C132,$H$9:$H$208,Lists!$A$16)</f>
        <v>0</v>
      </c>
      <c r="BM132" s="418">
        <f t="shared" si="49"/>
        <v>0</v>
      </c>
      <c r="BN132" s="418"/>
      <c r="BO132" s="418">
        <f ca="1">SUMIFS(AA$9:AA$208,PlanningIDEnlaces,$C132,$H$9:$H$208,Lists!$A$16)</f>
        <v>0</v>
      </c>
      <c r="BP132" s="418">
        <f t="shared" si="50"/>
        <v>0</v>
      </c>
      <c r="BQ132" s="418"/>
      <c r="BR132" s="418">
        <f ca="1">SUMIFS(AD$9:AD$208,PlanningIDEnlaces,$C132,$H$9:$H$208,Lists!$A$16)</f>
        <v>0</v>
      </c>
      <c r="BS132" s="418">
        <f t="shared" si="51"/>
        <v>0</v>
      </c>
      <c r="BT132" s="418"/>
      <c r="BU132" s="418">
        <f ca="1">SUMIFS(AG$9:AG$208,PlanningIDEnlaces,$C132,$H$9:$H$208,Lists!$A$16)</f>
        <v>0</v>
      </c>
      <c r="BV132" s="418">
        <f t="shared" si="52"/>
        <v>0</v>
      </c>
      <c r="BW132" s="418"/>
      <c r="BX132" s="418">
        <f ca="1">SUMIFS(AJ$9:AJ$208,PlanningIDEnlaces,$C132,$H$9:$H$208,Lists!$A$16)</f>
        <v>0</v>
      </c>
      <c r="BY132" s="418">
        <f t="shared" si="53"/>
        <v>0</v>
      </c>
      <c r="BZ132" s="418"/>
      <c r="CA132" s="418">
        <f ca="1">SUMIFS(AM$9:AM$208,PlanningIDEnlaces,$C132,$H$9:$H$208,Lists!$A$16)</f>
        <v>0</v>
      </c>
      <c r="CB132" s="418">
        <f t="shared" si="54"/>
        <v>0</v>
      </c>
      <c r="CC132" s="418"/>
      <c r="CD132" s="418">
        <f ca="1">SUMIFS(AP$9:AP$208,PlanningIDEnlaces,$C132,$H$9:$H$208,Lists!$A$16)</f>
        <v>0</v>
      </c>
      <c r="CE132" s="418">
        <f t="shared" si="55"/>
        <v>0</v>
      </c>
      <c r="CG132" s="418" t="str">
        <f ca="1">IFERROR(INDEX(Lists!$F$5:$F$49,MATCH(Planning!C132,Lists!$G$5:$G$49,0),1),"")</f>
        <v/>
      </c>
      <c r="CI132" s="418" t="str">
        <f>IF(C132=0,""," ["&amp;INDEX(Lists!$H$5:$H$49,MATCH(C132,Lists!$G$5:$G$49,0),1)&amp;"]")</f>
        <v/>
      </c>
    </row>
    <row r="133" spans="1:87" ht="36.950000000000003" customHeight="1" x14ac:dyDescent="0.2">
      <c r="A133" s="416" t="s">
        <v>129</v>
      </c>
      <c r="B133" s="428"/>
      <c r="C133" s="429"/>
      <c r="D133" s="429"/>
      <c r="E133" s="428"/>
      <c r="F133" s="428"/>
      <c r="G133" s="430"/>
      <c r="H133" s="431"/>
      <c r="I133" s="432"/>
      <c r="J133" s="433"/>
      <c r="K133" s="419"/>
      <c r="L133" s="432"/>
      <c r="M133" s="433"/>
      <c r="N133" s="419"/>
      <c r="O133" s="432"/>
      <c r="P133" s="433"/>
      <c r="Q133" s="419"/>
      <c r="R133" s="432"/>
      <c r="S133" s="433"/>
      <c r="T133" s="419"/>
      <c r="U133" s="432"/>
      <c r="V133" s="433"/>
      <c r="W133" s="419"/>
      <c r="X133" s="432"/>
      <c r="Y133" s="433"/>
      <c r="Z133" s="656"/>
      <c r="AA133" s="432"/>
      <c r="AB133" s="433"/>
      <c r="AC133" s="419"/>
      <c r="AD133" s="432"/>
      <c r="AE133" s="433"/>
      <c r="AF133" s="419"/>
      <c r="AG133" s="432"/>
      <c r="AH133" s="433"/>
      <c r="AI133" s="419"/>
      <c r="AJ133" s="432"/>
      <c r="AK133" s="433"/>
      <c r="AL133" s="419"/>
      <c r="AM133" s="432"/>
      <c r="AN133" s="433"/>
      <c r="AO133" s="419"/>
      <c r="AP133" s="432"/>
      <c r="AQ133" s="433"/>
      <c r="AR133" s="420"/>
      <c r="AS133" s="613">
        <f t="shared" si="42"/>
        <v>0</v>
      </c>
      <c r="AT133" s="614">
        <f t="shared" si="43"/>
        <v>0</v>
      </c>
      <c r="AW133" s="418">
        <f ca="1">SUMIFS(I$9:I$208,PlanningIDEnlaces,$C133,$H$9:$H$208,Lists!$A$16)</f>
        <v>0</v>
      </c>
      <c r="AX133" s="418">
        <f t="shared" si="44"/>
        <v>0</v>
      </c>
      <c r="AY133" s="418"/>
      <c r="AZ133" s="418">
        <f ca="1">SUMIFS(L$9:L$208,PlanningIDEnlaces,$C133,$H$9:$H$208,Lists!$A$16)</f>
        <v>0</v>
      </c>
      <c r="BA133" s="418">
        <f t="shared" si="45"/>
        <v>0</v>
      </c>
      <c r="BB133" s="418"/>
      <c r="BC133" s="418">
        <f ca="1">SUMIFS(O$9:O$208,PlanningIDEnlaces,$C133,$H$9:$H$208,Lists!$A$16)</f>
        <v>0</v>
      </c>
      <c r="BD133" s="418">
        <f t="shared" si="46"/>
        <v>0</v>
      </c>
      <c r="BE133" s="418"/>
      <c r="BF133" s="418">
        <f ca="1">SUMIFS(R$9:R$208,PlanningIDEnlaces,$C133,$H$9:$H$208,Lists!$A$16)</f>
        <v>0</v>
      </c>
      <c r="BG133" s="418">
        <f t="shared" si="47"/>
        <v>0</v>
      </c>
      <c r="BH133" s="418"/>
      <c r="BI133" s="418">
        <f ca="1">SUMIFS(U$9:U$208,PlanningIDEnlaces,$C133,$H$9:$H$208,Lists!$A$16)</f>
        <v>0</v>
      </c>
      <c r="BJ133" s="418">
        <f t="shared" si="48"/>
        <v>0</v>
      </c>
      <c r="BK133" s="418"/>
      <c r="BL133" s="418">
        <f ca="1">SUMIFS(X$9:X$208,PlanningIDEnlaces,$C133,$H$9:$H$208,Lists!$A$16)</f>
        <v>0</v>
      </c>
      <c r="BM133" s="418">
        <f t="shared" si="49"/>
        <v>0</v>
      </c>
      <c r="BN133" s="418"/>
      <c r="BO133" s="418">
        <f ca="1">SUMIFS(AA$9:AA$208,PlanningIDEnlaces,$C133,$H$9:$H$208,Lists!$A$16)</f>
        <v>0</v>
      </c>
      <c r="BP133" s="418">
        <f t="shared" si="50"/>
        <v>0</v>
      </c>
      <c r="BQ133" s="418"/>
      <c r="BR133" s="418">
        <f ca="1">SUMIFS(AD$9:AD$208,PlanningIDEnlaces,$C133,$H$9:$H$208,Lists!$A$16)</f>
        <v>0</v>
      </c>
      <c r="BS133" s="418">
        <f t="shared" si="51"/>
        <v>0</v>
      </c>
      <c r="BT133" s="418"/>
      <c r="BU133" s="418">
        <f ca="1">SUMIFS(AG$9:AG$208,PlanningIDEnlaces,$C133,$H$9:$H$208,Lists!$A$16)</f>
        <v>0</v>
      </c>
      <c r="BV133" s="418">
        <f t="shared" si="52"/>
        <v>0</v>
      </c>
      <c r="BW133" s="418"/>
      <c r="BX133" s="418">
        <f ca="1">SUMIFS(AJ$9:AJ$208,PlanningIDEnlaces,$C133,$H$9:$H$208,Lists!$A$16)</f>
        <v>0</v>
      </c>
      <c r="BY133" s="418">
        <f t="shared" si="53"/>
        <v>0</v>
      </c>
      <c r="BZ133" s="418"/>
      <c r="CA133" s="418">
        <f ca="1">SUMIFS(AM$9:AM$208,PlanningIDEnlaces,$C133,$H$9:$H$208,Lists!$A$16)</f>
        <v>0</v>
      </c>
      <c r="CB133" s="418">
        <f t="shared" si="54"/>
        <v>0</v>
      </c>
      <c r="CC133" s="418"/>
      <c r="CD133" s="418">
        <f ca="1">SUMIFS(AP$9:AP$208,PlanningIDEnlaces,$C133,$H$9:$H$208,Lists!$A$16)</f>
        <v>0</v>
      </c>
      <c r="CE133" s="418">
        <f t="shared" si="55"/>
        <v>0</v>
      </c>
      <c r="CG133" s="418" t="str">
        <f ca="1">IFERROR(INDEX(Lists!$F$5:$F$49,MATCH(Planning!C133,Lists!$G$5:$G$49,0),1),"")</f>
        <v/>
      </c>
      <c r="CI133" s="418" t="str">
        <f>IF(C133=0,""," ["&amp;INDEX(Lists!$H$5:$H$49,MATCH(C133,Lists!$G$5:$G$49,0),1)&amp;"]")</f>
        <v/>
      </c>
    </row>
    <row r="134" spans="1:87" ht="36.950000000000003" customHeight="1" x14ac:dyDescent="0.2">
      <c r="A134" s="416" t="s">
        <v>130</v>
      </c>
      <c r="B134" s="428"/>
      <c r="C134" s="429"/>
      <c r="D134" s="429"/>
      <c r="E134" s="428"/>
      <c r="F134" s="428"/>
      <c r="G134" s="430"/>
      <c r="H134" s="431"/>
      <c r="I134" s="432"/>
      <c r="J134" s="433"/>
      <c r="K134" s="419"/>
      <c r="L134" s="432"/>
      <c r="M134" s="433"/>
      <c r="N134" s="419"/>
      <c r="O134" s="432"/>
      <c r="P134" s="433"/>
      <c r="Q134" s="419"/>
      <c r="R134" s="432"/>
      <c r="S134" s="433"/>
      <c r="T134" s="419"/>
      <c r="U134" s="432"/>
      <c r="V134" s="433"/>
      <c r="W134" s="419"/>
      <c r="X134" s="432"/>
      <c r="Y134" s="433"/>
      <c r="Z134" s="656"/>
      <c r="AA134" s="432"/>
      <c r="AB134" s="433"/>
      <c r="AC134" s="419"/>
      <c r="AD134" s="432"/>
      <c r="AE134" s="433"/>
      <c r="AF134" s="419"/>
      <c r="AG134" s="432"/>
      <c r="AH134" s="433"/>
      <c r="AI134" s="419"/>
      <c r="AJ134" s="432"/>
      <c r="AK134" s="433"/>
      <c r="AL134" s="419"/>
      <c r="AM134" s="432"/>
      <c r="AN134" s="433"/>
      <c r="AO134" s="419"/>
      <c r="AP134" s="432"/>
      <c r="AQ134" s="433"/>
      <c r="AR134" s="420"/>
      <c r="AS134" s="613">
        <f t="shared" si="42"/>
        <v>0</v>
      </c>
      <c r="AT134" s="614">
        <f t="shared" si="43"/>
        <v>0</v>
      </c>
      <c r="AW134" s="418">
        <f ca="1">SUMIFS(I$9:I$208,PlanningIDEnlaces,$C134,$H$9:$H$208,Lists!$A$16)</f>
        <v>0</v>
      </c>
      <c r="AX134" s="418">
        <f t="shared" si="44"/>
        <v>0</v>
      </c>
      <c r="AY134" s="418"/>
      <c r="AZ134" s="418">
        <f ca="1">SUMIFS(L$9:L$208,PlanningIDEnlaces,$C134,$H$9:$H$208,Lists!$A$16)</f>
        <v>0</v>
      </c>
      <c r="BA134" s="418">
        <f t="shared" si="45"/>
        <v>0</v>
      </c>
      <c r="BB134" s="418"/>
      <c r="BC134" s="418">
        <f ca="1">SUMIFS(O$9:O$208,PlanningIDEnlaces,$C134,$H$9:$H$208,Lists!$A$16)</f>
        <v>0</v>
      </c>
      <c r="BD134" s="418">
        <f t="shared" si="46"/>
        <v>0</v>
      </c>
      <c r="BE134" s="418"/>
      <c r="BF134" s="418">
        <f ca="1">SUMIFS(R$9:R$208,PlanningIDEnlaces,$C134,$H$9:$H$208,Lists!$A$16)</f>
        <v>0</v>
      </c>
      <c r="BG134" s="418">
        <f t="shared" si="47"/>
        <v>0</v>
      </c>
      <c r="BH134" s="418"/>
      <c r="BI134" s="418">
        <f ca="1">SUMIFS(U$9:U$208,PlanningIDEnlaces,$C134,$H$9:$H$208,Lists!$A$16)</f>
        <v>0</v>
      </c>
      <c r="BJ134" s="418">
        <f t="shared" si="48"/>
        <v>0</v>
      </c>
      <c r="BK134" s="418"/>
      <c r="BL134" s="418">
        <f ca="1">SUMIFS(X$9:X$208,PlanningIDEnlaces,$C134,$H$9:$H$208,Lists!$A$16)</f>
        <v>0</v>
      </c>
      <c r="BM134" s="418">
        <f t="shared" si="49"/>
        <v>0</v>
      </c>
      <c r="BN134" s="418"/>
      <c r="BO134" s="418">
        <f ca="1">SUMIFS(AA$9:AA$208,PlanningIDEnlaces,$C134,$H$9:$H$208,Lists!$A$16)</f>
        <v>0</v>
      </c>
      <c r="BP134" s="418">
        <f t="shared" si="50"/>
        <v>0</v>
      </c>
      <c r="BQ134" s="418"/>
      <c r="BR134" s="418">
        <f ca="1">SUMIFS(AD$9:AD$208,PlanningIDEnlaces,$C134,$H$9:$H$208,Lists!$A$16)</f>
        <v>0</v>
      </c>
      <c r="BS134" s="418">
        <f t="shared" si="51"/>
        <v>0</v>
      </c>
      <c r="BT134" s="418"/>
      <c r="BU134" s="418">
        <f ca="1">SUMIFS(AG$9:AG$208,PlanningIDEnlaces,$C134,$H$9:$H$208,Lists!$A$16)</f>
        <v>0</v>
      </c>
      <c r="BV134" s="418">
        <f t="shared" si="52"/>
        <v>0</v>
      </c>
      <c r="BW134" s="418"/>
      <c r="BX134" s="418">
        <f ca="1">SUMIFS(AJ$9:AJ$208,PlanningIDEnlaces,$C134,$H$9:$H$208,Lists!$A$16)</f>
        <v>0</v>
      </c>
      <c r="BY134" s="418">
        <f t="shared" si="53"/>
        <v>0</v>
      </c>
      <c r="BZ134" s="418"/>
      <c r="CA134" s="418">
        <f ca="1">SUMIFS(AM$9:AM$208,PlanningIDEnlaces,$C134,$H$9:$H$208,Lists!$A$16)</f>
        <v>0</v>
      </c>
      <c r="CB134" s="418">
        <f t="shared" si="54"/>
        <v>0</v>
      </c>
      <c r="CC134" s="418"/>
      <c r="CD134" s="418">
        <f ca="1">SUMIFS(AP$9:AP$208,PlanningIDEnlaces,$C134,$H$9:$H$208,Lists!$A$16)</f>
        <v>0</v>
      </c>
      <c r="CE134" s="418">
        <f t="shared" si="55"/>
        <v>0</v>
      </c>
      <c r="CG134" s="418" t="str">
        <f ca="1">IFERROR(INDEX(Lists!$F$5:$F$49,MATCH(Planning!C134,Lists!$G$5:$G$49,0),1),"")</f>
        <v/>
      </c>
      <c r="CI134" s="418" t="str">
        <f>IF(C134=0,""," ["&amp;INDEX(Lists!$H$5:$H$49,MATCH(C134,Lists!$G$5:$G$49,0),1)&amp;"]")</f>
        <v/>
      </c>
    </row>
    <row r="135" spans="1:87" ht="36.950000000000003" customHeight="1" x14ac:dyDescent="0.2">
      <c r="A135" s="416" t="s">
        <v>131</v>
      </c>
      <c r="B135" s="428"/>
      <c r="C135" s="429"/>
      <c r="D135" s="429"/>
      <c r="E135" s="428"/>
      <c r="F135" s="428"/>
      <c r="G135" s="430"/>
      <c r="H135" s="431"/>
      <c r="I135" s="432"/>
      <c r="J135" s="433"/>
      <c r="K135" s="419"/>
      <c r="L135" s="432"/>
      <c r="M135" s="433"/>
      <c r="N135" s="419"/>
      <c r="O135" s="432"/>
      <c r="P135" s="433"/>
      <c r="Q135" s="419"/>
      <c r="R135" s="432"/>
      <c r="S135" s="433"/>
      <c r="T135" s="419"/>
      <c r="U135" s="432"/>
      <c r="V135" s="433"/>
      <c r="W135" s="419"/>
      <c r="X135" s="432"/>
      <c r="Y135" s="433"/>
      <c r="Z135" s="656"/>
      <c r="AA135" s="432"/>
      <c r="AB135" s="433"/>
      <c r="AC135" s="419"/>
      <c r="AD135" s="432"/>
      <c r="AE135" s="433"/>
      <c r="AF135" s="419"/>
      <c r="AG135" s="432"/>
      <c r="AH135" s="433"/>
      <c r="AI135" s="419"/>
      <c r="AJ135" s="432"/>
      <c r="AK135" s="433"/>
      <c r="AL135" s="419"/>
      <c r="AM135" s="432"/>
      <c r="AN135" s="433"/>
      <c r="AO135" s="419"/>
      <c r="AP135" s="432"/>
      <c r="AQ135" s="433"/>
      <c r="AR135" s="420"/>
      <c r="AS135" s="613">
        <f t="shared" si="42"/>
        <v>0</v>
      </c>
      <c r="AT135" s="614">
        <f t="shared" si="43"/>
        <v>0</v>
      </c>
      <c r="AW135" s="418">
        <f ca="1">SUMIFS(I$9:I$208,PlanningIDEnlaces,$C135,$H$9:$H$208,Lists!$A$16)</f>
        <v>0</v>
      </c>
      <c r="AX135" s="418">
        <f t="shared" si="44"/>
        <v>0</v>
      </c>
      <c r="AY135" s="418"/>
      <c r="AZ135" s="418">
        <f ca="1">SUMIFS(L$9:L$208,PlanningIDEnlaces,$C135,$H$9:$H$208,Lists!$A$16)</f>
        <v>0</v>
      </c>
      <c r="BA135" s="418">
        <f t="shared" si="45"/>
        <v>0</v>
      </c>
      <c r="BB135" s="418"/>
      <c r="BC135" s="418">
        <f ca="1">SUMIFS(O$9:O$208,PlanningIDEnlaces,$C135,$H$9:$H$208,Lists!$A$16)</f>
        <v>0</v>
      </c>
      <c r="BD135" s="418">
        <f t="shared" si="46"/>
        <v>0</v>
      </c>
      <c r="BE135" s="418"/>
      <c r="BF135" s="418">
        <f ca="1">SUMIFS(R$9:R$208,PlanningIDEnlaces,$C135,$H$9:$H$208,Lists!$A$16)</f>
        <v>0</v>
      </c>
      <c r="BG135" s="418">
        <f t="shared" si="47"/>
        <v>0</v>
      </c>
      <c r="BH135" s="418"/>
      <c r="BI135" s="418">
        <f ca="1">SUMIFS(U$9:U$208,PlanningIDEnlaces,$C135,$H$9:$H$208,Lists!$A$16)</f>
        <v>0</v>
      </c>
      <c r="BJ135" s="418">
        <f t="shared" si="48"/>
        <v>0</v>
      </c>
      <c r="BK135" s="418"/>
      <c r="BL135" s="418">
        <f ca="1">SUMIFS(X$9:X$208,PlanningIDEnlaces,$C135,$H$9:$H$208,Lists!$A$16)</f>
        <v>0</v>
      </c>
      <c r="BM135" s="418">
        <f t="shared" si="49"/>
        <v>0</v>
      </c>
      <c r="BN135" s="418"/>
      <c r="BO135" s="418">
        <f ca="1">SUMIFS(AA$9:AA$208,PlanningIDEnlaces,$C135,$H$9:$H$208,Lists!$A$16)</f>
        <v>0</v>
      </c>
      <c r="BP135" s="418">
        <f t="shared" si="50"/>
        <v>0</v>
      </c>
      <c r="BQ135" s="418"/>
      <c r="BR135" s="418">
        <f ca="1">SUMIFS(AD$9:AD$208,PlanningIDEnlaces,$C135,$H$9:$H$208,Lists!$A$16)</f>
        <v>0</v>
      </c>
      <c r="BS135" s="418">
        <f t="shared" si="51"/>
        <v>0</v>
      </c>
      <c r="BT135" s="418"/>
      <c r="BU135" s="418">
        <f ca="1">SUMIFS(AG$9:AG$208,PlanningIDEnlaces,$C135,$H$9:$H$208,Lists!$A$16)</f>
        <v>0</v>
      </c>
      <c r="BV135" s="418">
        <f t="shared" si="52"/>
        <v>0</v>
      </c>
      <c r="BW135" s="418"/>
      <c r="BX135" s="418">
        <f ca="1">SUMIFS(AJ$9:AJ$208,PlanningIDEnlaces,$C135,$H$9:$H$208,Lists!$A$16)</f>
        <v>0</v>
      </c>
      <c r="BY135" s="418">
        <f t="shared" si="53"/>
        <v>0</v>
      </c>
      <c r="BZ135" s="418"/>
      <c r="CA135" s="418">
        <f ca="1">SUMIFS(AM$9:AM$208,PlanningIDEnlaces,$C135,$H$9:$H$208,Lists!$A$16)</f>
        <v>0</v>
      </c>
      <c r="CB135" s="418">
        <f t="shared" si="54"/>
        <v>0</v>
      </c>
      <c r="CC135" s="418"/>
      <c r="CD135" s="418">
        <f ca="1">SUMIFS(AP$9:AP$208,PlanningIDEnlaces,$C135,$H$9:$H$208,Lists!$A$16)</f>
        <v>0</v>
      </c>
      <c r="CE135" s="418">
        <f t="shared" si="55"/>
        <v>0</v>
      </c>
      <c r="CG135" s="418" t="str">
        <f ca="1">IFERROR(INDEX(Lists!$F$5:$F$49,MATCH(Planning!C135,Lists!$G$5:$G$49,0),1),"")</f>
        <v/>
      </c>
      <c r="CI135" s="418" t="str">
        <f>IF(C135=0,""," ["&amp;INDEX(Lists!$H$5:$H$49,MATCH(C135,Lists!$G$5:$G$49,0),1)&amp;"]")</f>
        <v/>
      </c>
    </row>
    <row r="136" spans="1:87" ht="36.950000000000003" customHeight="1" x14ac:dyDescent="0.2">
      <c r="A136" s="416" t="s">
        <v>132</v>
      </c>
      <c r="B136" s="428"/>
      <c r="C136" s="429"/>
      <c r="D136" s="429"/>
      <c r="E136" s="428"/>
      <c r="F136" s="428"/>
      <c r="G136" s="430"/>
      <c r="H136" s="431"/>
      <c r="I136" s="432"/>
      <c r="J136" s="433"/>
      <c r="K136" s="419"/>
      <c r="L136" s="432"/>
      <c r="M136" s="433"/>
      <c r="N136" s="419"/>
      <c r="O136" s="432"/>
      <c r="P136" s="433"/>
      <c r="Q136" s="419"/>
      <c r="R136" s="432"/>
      <c r="S136" s="433"/>
      <c r="T136" s="419"/>
      <c r="U136" s="432"/>
      <c r="V136" s="433"/>
      <c r="W136" s="419"/>
      <c r="X136" s="432"/>
      <c r="Y136" s="433"/>
      <c r="Z136" s="656"/>
      <c r="AA136" s="432"/>
      <c r="AB136" s="433"/>
      <c r="AC136" s="419"/>
      <c r="AD136" s="432"/>
      <c r="AE136" s="433"/>
      <c r="AF136" s="419"/>
      <c r="AG136" s="432"/>
      <c r="AH136" s="433"/>
      <c r="AI136" s="419"/>
      <c r="AJ136" s="432"/>
      <c r="AK136" s="433"/>
      <c r="AL136" s="419"/>
      <c r="AM136" s="432"/>
      <c r="AN136" s="433"/>
      <c r="AO136" s="419"/>
      <c r="AP136" s="432"/>
      <c r="AQ136" s="433"/>
      <c r="AR136" s="420"/>
      <c r="AS136" s="613">
        <f t="shared" si="42"/>
        <v>0</v>
      </c>
      <c r="AT136" s="614">
        <f t="shared" si="43"/>
        <v>0</v>
      </c>
      <c r="AW136" s="418">
        <f ca="1">SUMIFS(I$9:I$208,PlanningIDEnlaces,$C136,$H$9:$H$208,Lists!$A$16)</f>
        <v>0</v>
      </c>
      <c r="AX136" s="418">
        <f t="shared" si="44"/>
        <v>0</v>
      </c>
      <c r="AY136" s="418"/>
      <c r="AZ136" s="418">
        <f ca="1">SUMIFS(L$9:L$208,PlanningIDEnlaces,$C136,$H$9:$H$208,Lists!$A$16)</f>
        <v>0</v>
      </c>
      <c r="BA136" s="418">
        <f t="shared" si="45"/>
        <v>0</v>
      </c>
      <c r="BB136" s="418"/>
      <c r="BC136" s="418">
        <f ca="1">SUMIFS(O$9:O$208,PlanningIDEnlaces,$C136,$H$9:$H$208,Lists!$A$16)</f>
        <v>0</v>
      </c>
      <c r="BD136" s="418">
        <f t="shared" si="46"/>
        <v>0</v>
      </c>
      <c r="BE136" s="418"/>
      <c r="BF136" s="418">
        <f ca="1">SUMIFS(R$9:R$208,PlanningIDEnlaces,$C136,$H$9:$H$208,Lists!$A$16)</f>
        <v>0</v>
      </c>
      <c r="BG136" s="418">
        <f t="shared" si="47"/>
        <v>0</v>
      </c>
      <c r="BH136" s="418"/>
      <c r="BI136" s="418">
        <f ca="1">SUMIFS(U$9:U$208,PlanningIDEnlaces,$C136,$H$9:$H$208,Lists!$A$16)</f>
        <v>0</v>
      </c>
      <c r="BJ136" s="418">
        <f t="shared" si="48"/>
        <v>0</v>
      </c>
      <c r="BK136" s="418"/>
      <c r="BL136" s="418">
        <f ca="1">SUMIFS(X$9:X$208,PlanningIDEnlaces,$C136,$H$9:$H$208,Lists!$A$16)</f>
        <v>0</v>
      </c>
      <c r="BM136" s="418">
        <f t="shared" si="49"/>
        <v>0</v>
      </c>
      <c r="BN136" s="418"/>
      <c r="BO136" s="418">
        <f ca="1">SUMIFS(AA$9:AA$208,PlanningIDEnlaces,$C136,$H$9:$H$208,Lists!$A$16)</f>
        <v>0</v>
      </c>
      <c r="BP136" s="418">
        <f t="shared" si="50"/>
        <v>0</v>
      </c>
      <c r="BQ136" s="418"/>
      <c r="BR136" s="418">
        <f ca="1">SUMIFS(AD$9:AD$208,PlanningIDEnlaces,$C136,$H$9:$H$208,Lists!$A$16)</f>
        <v>0</v>
      </c>
      <c r="BS136" s="418">
        <f t="shared" si="51"/>
        <v>0</v>
      </c>
      <c r="BT136" s="418"/>
      <c r="BU136" s="418">
        <f ca="1">SUMIFS(AG$9:AG$208,PlanningIDEnlaces,$C136,$H$9:$H$208,Lists!$A$16)</f>
        <v>0</v>
      </c>
      <c r="BV136" s="418">
        <f t="shared" si="52"/>
        <v>0</v>
      </c>
      <c r="BW136" s="418"/>
      <c r="BX136" s="418">
        <f ca="1">SUMIFS(AJ$9:AJ$208,PlanningIDEnlaces,$C136,$H$9:$H$208,Lists!$A$16)</f>
        <v>0</v>
      </c>
      <c r="BY136" s="418">
        <f t="shared" si="53"/>
        <v>0</v>
      </c>
      <c r="BZ136" s="418"/>
      <c r="CA136" s="418">
        <f ca="1">SUMIFS(AM$9:AM$208,PlanningIDEnlaces,$C136,$H$9:$H$208,Lists!$A$16)</f>
        <v>0</v>
      </c>
      <c r="CB136" s="418">
        <f t="shared" si="54"/>
        <v>0</v>
      </c>
      <c r="CC136" s="418"/>
      <c r="CD136" s="418">
        <f ca="1">SUMIFS(AP$9:AP$208,PlanningIDEnlaces,$C136,$H$9:$H$208,Lists!$A$16)</f>
        <v>0</v>
      </c>
      <c r="CE136" s="418">
        <f t="shared" si="55"/>
        <v>0</v>
      </c>
      <c r="CG136" s="418" t="str">
        <f ca="1">IFERROR(INDEX(Lists!$F$5:$F$49,MATCH(Planning!C136,Lists!$G$5:$G$49,0),1),"")</f>
        <v/>
      </c>
      <c r="CI136" s="418" t="str">
        <f>IF(C136=0,""," ["&amp;INDEX(Lists!$H$5:$H$49,MATCH(C136,Lists!$G$5:$G$49,0),1)&amp;"]")</f>
        <v/>
      </c>
    </row>
    <row r="137" spans="1:87" ht="36.950000000000003" customHeight="1" x14ac:dyDescent="0.2">
      <c r="A137" s="416" t="s">
        <v>133</v>
      </c>
      <c r="B137" s="428"/>
      <c r="C137" s="429"/>
      <c r="D137" s="429"/>
      <c r="E137" s="428"/>
      <c r="F137" s="428"/>
      <c r="G137" s="430"/>
      <c r="H137" s="431"/>
      <c r="I137" s="432"/>
      <c r="J137" s="433"/>
      <c r="K137" s="419"/>
      <c r="L137" s="432"/>
      <c r="M137" s="433"/>
      <c r="N137" s="419"/>
      <c r="O137" s="432"/>
      <c r="P137" s="433"/>
      <c r="Q137" s="419"/>
      <c r="R137" s="432"/>
      <c r="S137" s="433"/>
      <c r="T137" s="419"/>
      <c r="U137" s="432"/>
      <c r="V137" s="433"/>
      <c r="W137" s="419"/>
      <c r="X137" s="432"/>
      <c r="Y137" s="433"/>
      <c r="Z137" s="656"/>
      <c r="AA137" s="432"/>
      <c r="AB137" s="433"/>
      <c r="AC137" s="419"/>
      <c r="AD137" s="432"/>
      <c r="AE137" s="433"/>
      <c r="AF137" s="419"/>
      <c r="AG137" s="432"/>
      <c r="AH137" s="433"/>
      <c r="AI137" s="419"/>
      <c r="AJ137" s="432"/>
      <c r="AK137" s="433"/>
      <c r="AL137" s="419"/>
      <c r="AM137" s="432"/>
      <c r="AN137" s="433"/>
      <c r="AO137" s="419"/>
      <c r="AP137" s="432"/>
      <c r="AQ137" s="433"/>
      <c r="AR137" s="420"/>
      <c r="AS137" s="613">
        <f t="shared" ref="AS137:AS168" si="56">I137+L137+O137+R137+U137+X137+AA137+AD137+AG137+AJ137+AM137+AP137</f>
        <v>0</v>
      </c>
      <c r="AT137" s="614">
        <f t="shared" ref="AT137:AT168" si="57">J137+M137+P137+S137+V137+Y137+AB137+AE137+AH137+AK137+AN137+AQ137</f>
        <v>0</v>
      </c>
      <c r="AW137" s="418">
        <f ca="1">SUMIFS(I$9:I$208,PlanningIDEnlaces,$C137,$H$9:$H$208,Lists!$A$16)</f>
        <v>0</v>
      </c>
      <c r="AX137" s="418">
        <f t="shared" ref="AX137:AX168" si="58">SUMIFS(J$9:J$208,PlanningIDEnlaces,$C137,$H$9:$H$208,"&lt;&gt;")</f>
        <v>0</v>
      </c>
      <c r="AY137" s="418"/>
      <c r="AZ137" s="418">
        <f ca="1">SUMIFS(L$9:L$208,PlanningIDEnlaces,$C137,$H$9:$H$208,Lists!$A$16)</f>
        <v>0</v>
      </c>
      <c r="BA137" s="418">
        <f t="shared" ref="BA137:BA168" si="59">SUMIFS(M$9:M$208,PlanningIDEnlaces,$C137,$H$9:$H$208,"&lt;&gt;")</f>
        <v>0</v>
      </c>
      <c r="BB137" s="418"/>
      <c r="BC137" s="418">
        <f ca="1">SUMIFS(O$9:O$208,PlanningIDEnlaces,$C137,$H$9:$H$208,Lists!$A$16)</f>
        <v>0</v>
      </c>
      <c r="BD137" s="418">
        <f t="shared" ref="BD137:BD168" si="60">SUMIFS(P$9:P$208,PlanningIDEnlaces,$C137,$H$9:$H$208,"&lt;&gt;")</f>
        <v>0</v>
      </c>
      <c r="BE137" s="418"/>
      <c r="BF137" s="418">
        <f ca="1">SUMIFS(R$9:R$208,PlanningIDEnlaces,$C137,$H$9:$H$208,Lists!$A$16)</f>
        <v>0</v>
      </c>
      <c r="BG137" s="418">
        <f t="shared" ref="BG137:BG168" si="61">SUMIFS(S$9:S$208,PlanningIDEnlaces,$C137,$H$9:$H$208,"&lt;&gt;")</f>
        <v>0</v>
      </c>
      <c r="BH137" s="418"/>
      <c r="BI137" s="418">
        <f ca="1">SUMIFS(U$9:U$208,PlanningIDEnlaces,$C137,$H$9:$H$208,Lists!$A$16)</f>
        <v>0</v>
      </c>
      <c r="BJ137" s="418">
        <f t="shared" ref="BJ137:BJ168" si="62">SUMIFS(V$9:V$208,PlanningIDEnlaces,$C137,$H$9:$H$208,"&lt;&gt;")</f>
        <v>0</v>
      </c>
      <c r="BK137" s="418"/>
      <c r="BL137" s="418">
        <f ca="1">SUMIFS(X$9:X$208,PlanningIDEnlaces,$C137,$H$9:$H$208,Lists!$A$16)</f>
        <v>0</v>
      </c>
      <c r="BM137" s="418">
        <f t="shared" ref="BM137:BM168" si="63">SUMIFS(Y$9:Y$208,PlanningIDEnlaces,$C137,$H$9:$H$208,"&lt;&gt;")</f>
        <v>0</v>
      </c>
      <c r="BN137" s="418"/>
      <c r="BO137" s="418">
        <f ca="1">SUMIFS(AA$9:AA$208,PlanningIDEnlaces,$C137,$H$9:$H$208,Lists!$A$16)</f>
        <v>0</v>
      </c>
      <c r="BP137" s="418">
        <f t="shared" ref="BP137:BP168" si="64">SUMIFS(AB$9:AB$208,PlanningIDEnlaces,$C137,$H$9:$H$208,"&lt;&gt;")</f>
        <v>0</v>
      </c>
      <c r="BQ137" s="418"/>
      <c r="BR137" s="418">
        <f ca="1">SUMIFS(AD$9:AD$208,PlanningIDEnlaces,$C137,$H$9:$H$208,Lists!$A$16)</f>
        <v>0</v>
      </c>
      <c r="BS137" s="418">
        <f t="shared" ref="BS137:BS168" si="65">SUMIFS(AE$9:AE$208,PlanningIDEnlaces,$C137,$H$9:$H$208,"&lt;&gt;")</f>
        <v>0</v>
      </c>
      <c r="BT137" s="418"/>
      <c r="BU137" s="418">
        <f ca="1">SUMIFS(AG$9:AG$208,PlanningIDEnlaces,$C137,$H$9:$H$208,Lists!$A$16)</f>
        <v>0</v>
      </c>
      <c r="BV137" s="418">
        <f t="shared" ref="BV137:BV168" si="66">SUMIFS(AH$9:AH$208,PlanningIDEnlaces,$C137,$H$9:$H$208,"&lt;&gt;")</f>
        <v>0</v>
      </c>
      <c r="BW137" s="418"/>
      <c r="BX137" s="418">
        <f ca="1">SUMIFS(AJ$9:AJ$208,PlanningIDEnlaces,$C137,$H$9:$H$208,Lists!$A$16)</f>
        <v>0</v>
      </c>
      <c r="BY137" s="418">
        <f t="shared" ref="BY137:BY168" si="67">SUMIFS(AK$9:AK$208,PlanningIDEnlaces,$C137,$H$9:$H$208,"&lt;&gt;")</f>
        <v>0</v>
      </c>
      <c r="BZ137" s="418"/>
      <c r="CA137" s="418">
        <f ca="1">SUMIFS(AM$9:AM$208,PlanningIDEnlaces,$C137,$H$9:$H$208,Lists!$A$16)</f>
        <v>0</v>
      </c>
      <c r="CB137" s="418">
        <f t="shared" ref="CB137:CB168" si="68">SUMIFS(AN$9:AN$208,PlanningIDEnlaces,$C137,$H$9:$H$208,"&lt;&gt;")</f>
        <v>0</v>
      </c>
      <c r="CC137" s="418"/>
      <c r="CD137" s="418">
        <f ca="1">SUMIFS(AP$9:AP$208,PlanningIDEnlaces,$C137,$H$9:$H$208,Lists!$A$16)</f>
        <v>0</v>
      </c>
      <c r="CE137" s="418">
        <f t="shared" ref="CE137:CE168" si="69">SUMIFS(AQ$9:AQ$208,PlanningIDEnlaces,$C137,$H$9:$H$208,"&lt;&gt;")</f>
        <v>0</v>
      </c>
      <c r="CG137" s="418" t="str">
        <f ca="1">IFERROR(INDEX(Lists!$F$5:$F$49,MATCH(Planning!C137,Lists!$G$5:$G$49,0),1),"")</f>
        <v/>
      </c>
      <c r="CI137" s="418" t="str">
        <f>IF(C137=0,""," ["&amp;INDEX(Lists!$H$5:$H$49,MATCH(C137,Lists!$G$5:$G$49,0),1)&amp;"]")</f>
        <v/>
      </c>
    </row>
    <row r="138" spans="1:87" ht="36.950000000000003" customHeight="1" x14ac:dyDescent="0.2">
      <c r="A138" s="416" t="s">
        <v>134</v>
      </c>
      <c r="B138" s="428"/>
      <c r="C138" s="429"/>
      <c r="D138" s="429"/>
      <c r="E138" s="428"/>
      <c r="F138" s="428"/>
      <c r="G138" s="430"/>
      <c r="H138" s="431"/>
      <c r="I138" s="432"/>
      <c r="J138" s="433"/>
      <c r="K138" s="419"/>
      <c r="L138" s="432"/>
      <c r="M138" s="433"/>
      <c r="N138" s="419"/>
      <c r="O138" s="432"/>
      <c r="P138" s="433"/>
      <c r="Q138" s="419"/>
      <c r="R138" s="432"/>
      <c r="S138" s="433"/>
      <c r="T138" s="419"/>
      <c r="U138" s="432"/>
      <c r="V138" s="433"/>
      <c r="W138" s="419"/>
      <c r="X138" s="432"/>
      <c r="Y138" s="433"/>
      <c r="Z138" s="656"/>
      <c r="AA138" s="432"/>
      <c r="AB138" s="433"/>
      <c r="AC138" s="419"/>
      <c r="AD138" s="432"/>
      <c r="AE138" s="433"/>
      <c r="AF138" s="419"/>
      <c r="AG138" s="432"/>
      <c r="AH138" s="433"/>
      <c r="AI138" s="419"/>
      <c r="AJ138" s="432"/>
      <c r="AK138" s="433"/>
      <c r="AL138" s="419"/>
      <c r="AM138" s="432"/>
      <c r="AN138" s="433"/>
      <c r="AO138" s="419"/>
      <c r="AP138" s="432"/>
      <c r="AQ138" s="433"/>
      <c r="AR138" s="420"/>
      <c r="AS138" s="613">
        <f t="shared" si="56"/>
        <v>0</v>
      </c>
      <c r="AT138" s="614">
        <f t="shared" si="57"/>
        <v>0</v>
      </c>
      <c r="AW138" s="418">
        <f ca="1">SUMIFS(I$9:I$208,PlanningIDEnlaces,$C138,$H$9:$H$208,Lists!$A$16)</f>
        <v>0</v>
      </c>
      <c r="AX138" s="418">
        <f t="shared" si="58"/>
        <v>0</v>
      </c>
      <c r="AY138" s="418"/>
      <c r="AZ138" s="418">
        <f ca="1">SUMIFS(L$9:L$208,PlanningIDEnlaces,$C138,$H$9:$H$208,Lists!$A$16)</f>
        <v>0</v>
      </c>
      <c r="BA138" s="418">
        <f t="shared" si="59"/>
        <v>0</v>
      </c>
      <c r="BB138" s="418"/>
      <c r="BC138" s="418">
        <f ca="1">SUMIFS(O$9:O$208,PlanningIDEnlaces,$C138,$H$9:$H$208,Lists!$A$16)</f>
        <v>0</v>
      </c>
      <c r="BD138" s="418">
        <f t="shared" si="60"/>
        <v>0</v>
      </c>
      <c r="BE138" s="418"/>
      <c r="BF138" s="418">
        <f ca="1">SUMIFS(R$9:R$208,PlanningIDEnlaces,$C138,$H$9:$H$208,Lists!$A$16)</f>
        <v>0</v>
      </c>
      <c r="BG138" s="418">
        <f t="shared" si="61"/>
        <v>0</v>
      </c>
      <c r="BH138" s="418"/>
      <c r="BI138" s="418">
        <f ca="1">SUMIFS(U$9:U$208,PlanningIDEnlaces,$C138,$H$9:$H$208,Lists!$A$16)</f>
        <v>0</v>
      </c>
      <c r="BJ138" s="418">
        <f t="shared" si="62"/>
        <v>0</v>
      </c>
      <c r="BK138" s="418"/>
      <c r="BL138" s="418">
        <f ca="1">SUMIFS(X$9:X$208,PlanningIDEnlaces,$C138,$H$9:$H$208,Lists!$A$16)</f>
        <v>0</v>
      </c>
      <c r="BM138" s="418">
        <f t="shared" si="63"/>
        <v>0</v>
      </c>
      <c r="BN138" s="418"/>
      <c r="BO138" s="418">
        <f ca="1">SUMIFS(AA$9:AA$208,PlanningIDEnlaces,$C138,$H$9:$H$208,Lists!$A$16)</f>
        <v>0</v>
      </c>
      <c r="BP138" s="418">
        <f t="shared" si="64"/>
        <v>0</v>
      </c>
      <c r="BQ138" s="418"/>
      <c r="BR138" s="418">
        <f ca="1">SUMIFS(AD$9:AD$208,PlanningIDEnlaces,$C138,$H$9:$H$208,Lists!$A$16)</f>
        <v>0</v>
      </c>
      <c r="BS138" s="418">
        <f t="shared" si="65"/>
        <v>0</v>
      </c>
      <c r="BT138" s="418"/>
      <c r="BU138" s="418">
        <f ca="1">SUMIFS(AG$9:AG$208,PlanningIDEnlaces,$C138,$H$9:$H$208,Lists!$A$16)</f>
        <v>0</v>
      </c>
      <c r="BV138" s="418">
        <f t="shared" si="66"/>
        <v>0</v>
      </c>
      <c r="BW138" s="418"/>
      <c r="BX138" s="418">
        <f ca="1">SUMIFS(AJ$9:AJ$208,PlanningIDEnlaces,$C138,$H$9:$H$208,Lists!$A$16)</f>
        <v>0</v>
      </c>
      <c r="BY138" s="418">
        <f t="shared" si="67"/>
        <v>0</v>
      </c>
      <c r="BZ138" s="418"/>
      <c r="CA138" s="418">
        <f ca="1">SUMIFS(AM$9:AM$208,PlanningIDEnlaces,$C138,$H$9:$H$208,Lists!$A$16)</f>
        <v>0</v>
      </c>
      <c r="CB138" s="418">
        <f t="shared" si="68"/>
        <v>0</v>
      </c>
      <c r="CC138" s="418"/>
      <c r="CD138" s="418">
        <f ca="1">SUMIFS(AP$9:AP$208,PlanningIDEnlaces,$C138,$H$9:$H$208,Lists!$A$16)</f>
        <v>0</v>
      </c>
      <c r="CE138" s="418">
        <f t="shared" si="69"/>
        <v>0</v>
      </c>
      <c r="CG138" s="418" t="str">
        <f ca="1">IFERROR(INDEX(Lists!$F$5:$F$49,MATCH(Planning!C138,Lists!$G$5:$G$49,0),1),"")</f>
        <v/>
      </c>
      <c r="CI138" s="418" t="str">
        <f>IF(C138=0,""," ["&amp;INDEX(Lists!$H$5:$H$49,MATCH(C138,Lists!$G$5:$G$49,0),1)&amp;"]")</f>
        <v/>
      </c>
    </row>
    <row r="139" spans="1:87" ht="36.950000000000003" customHeight="1" x14ac:dyDescent="0.2">
      <c r="A139" s="416" t="s">
        <v>135</v>
      </c>
      <c r="B139" s="428"/>
      <c r="C139" s="429"/>
      <c r="D139" s="429"/>
      <c r="E139" s="428"/>
      <c r="F139" s="428"/>
      <c r="G139" s="430"/>
      <c r="H139" s="431"/>
      <c r="I139" s="432"/>
      <c r="J139" s="433"/>
      <c r="K139" s="419"/>
      <c r="L139" s="432"/>
      <c r="M139" s="433"/>
      <c r="N139" s="419"/>
      <c r="O139" s="432"/>
      <c r="P139" s="433"/>
      <c r="Q139" s="419"/>
      <c r="R139" s="432"/>
      <c r="S139" s="433"/>
      <c r="T139" s="419"/>
      <c r="U139" s="432"/>
      <c r="V139" s="433"/>
      <c r="W139" s="419"/>
      <c r="X139" s="432"/>
      <c r="Y139" s="433"/>
      <c r="Z139" s="656"/>
      <c r="AA139" s="432"/>
      <c r="AB139" s="433"/>
      <c r="AC139" s="419"/>
      <c r="AD139" s="432"/>
      <c r="AE139" s="433"/>
      <c r="AF139" s="419"/>
      <c r="AG139" s="432"/>
      <c r="AH139" s="433"/>
      <c r="AI139" s="419"/>
      <c r="AJ139" s="432"/>
      <c r="AK139" s="433"/>
      <c r="AL139" s="419"/>
      <c r="AM139" s="432"/>
      <c r="AN139" s="433"/>
      <c r="AO139" s="419"/>
      <c r="AP139" s="432"/>
      <c r="AQ139" s="433"/>
      <c r="AR139" s="420"/>
      <c r="AS139" s="613">
        <f t="shared" si="56"/>
        <v>0</v>
      </c>
      <c r="AT139" s="614">
        <f t="shared" si="57"/>
        <v>0</v>
      </c>
      <c r="AW139" s="418">
        <f ca="1">SUMIFS(I$9:I$208,PlanningIDEnlaces,$C139,$H$9:$H$208,Lists!$A$16)</f>
        <v>0</v>
      </c>
      <c r="AX139" s="418">
        <f t="shared" si="58"/>
        <v>0</v>
      </c>
      <c r="AY139" s="418"/>
      <c r="AZ139" s="418">
        <f ca="1">SUMIFS(L$9:L$208,PlanningIDEnlaces,$C139,$H$9:$H$208,Lists!$A$16)</f>
        <v>0</v>
      </c>
      <c r="BA139" s="418">
        <f t="shared" si="59"/>
        <v>0</v>
      </c>
      <c r="BB139" s="418"/>
      <c r="BC139" s="418">
        <f ca="1">SUMIFS(O$9:O$208,PlanningIDEnlaces,$C139,$H$9:$H$208,Lists!$A$16)</f>
        <v>0</v>
      </c>
      <c r="BD139" s="418">
        <f t="shared" si="60"/>
        <v>0</v>
      </c>
      <c r="BE139" s="418"/>
      <c r="BF139" s="418">
        <f ca="1">SUMIFS(R$9:R$208,PlanningIDEnlaces,$C139,$H$9:$H$208,Lists!$A$16)</f>
        <v>0</v>
      </c>
      <c r="BG139" s="418">
        <f t="shared" si="61"/>
        <v>0</v>
      </c>
      <c r="BH139" s="418"/>
      <c r="BI139" s="418">
        <f ca="1">SUMIFS(U$9:U$208,PlanningIDEnlaces,$C139,$H$9:$H$208,Lists!$A$16)</f>
        <v>0</v>
      </c>
      <c r="BJ139" s="418">
        <f t="shared" si="62"/>
        <v>0</v>
      </c>
      <c r="BK139" s="418"/>
      <c r="BL139" s="418">
        <f ca="1">SUMIFS(X$9:X$208,PlanningIDEnlaces,$C139,$H$9:$H$208,Lists!$A$16)</f>
        <v>0</v>
      </c>
      <c r="BM139" s="418">
        <f t="shared" si="63"/>
        <v>0</v>
      </c>
      <c r="BN139" s="418"/>
      <c r="BO139" s="418">
        <f ca="1">SUMIFS(AA$9:AA$208,PlanningIDEnlaces,$C139,$H$9:$H$208,Lists!$A$16)</f>
        <v>0</v>
      </c>
      <c r="BP139" s="418">
        <f t="shared" si="64"/>
        <v>0</v>
      </c>
      <c r="BQ139" s="418"/>
      <c r="BR139" s="418">
        <f ca="1">SUMIFS(AD$9:AD$208,PlanningIDEnlaces,$C139,$H$9:$H$208,Lists!$A$16)</f>
        <v>0</v>
      </c>
      <c r="BS139" s="418">
        <f t="shared" si="65"/>
        <v>0</v>
      </c>
      <c r="BT139" s="418"/>
      <c r="BU139" s="418">
        <f ca="1">SUMIFS(AG$9:AG$208,PlanningIDEnlaces,$C139,$H$9:$H$208,Lists!$A$16)</f>
        <v>0</v>
      </c>
      <c r="BV139" s="418">
        <f t="shared" si="66"/>
        <v>0</v>
      </c>
      <c r="BW139" s="418"/>
      <c r="BX139" s="418">
        <f ca="1">SUMIFS(AJ$9:AJ$208,PlanningIDEnlaces,$C139,$H$9:$H$208,Lists!$A$16)</f>
        <v>0</v>
      </c>
      <c r="BY139" s="418">
        <f t="shared" si="67"/>
        <v>0</v>
      </c>
      <c r="BZ139" s="418"/>
      <c r="CA139" s="418">
        <f ca="1">SUMIFS(AM$9:AM$208,PlanningIDEnlaces,$C139,$H$9:$H$208,Lists!$A$16)</f>
        <v>0</v>
      </c>
      <c r="CB139" s="418">
        <f t="shared" si="68"/>
        <v>0</v>
      </c>
      <c r="CC139" s="418"/>
      <c r="CD139" s="418">
        <f ca="1">SUMIFS(AP$9:AP$208,PlanningIDEnlaces,$C139,$H$9:$H$208,Lists!$A$16)</f>
        <v>0</v>
      </c>
      <c r="CE139" s="418">
        <f t="shared" si="69"/>
        <v>0</v>
      </c>
      <c r="CG139" s="418" t="str">
        <f ca="1">IFERROR(INDEX(Lists!$F$5:$F$49,MATCH(Planning!C139,Lists!$G$5:$G$49,0),1),"")</f>
        <v/>
      </c>
      <c r="CI139" s="418" t="str">
        <f>IF(C139=0,""," ["&amp;INDEX(Lists!$H$5:$H$49,MATCH(C139,Lists!$G$5:$G$49,0),1)&amp;"]")</f>
        <v/>
      </c>
    </row>
    <row r="140" spans="1:87" ht="36.950000000000003" customHeight="1" x14ac:dyDescent="0.2">
      <c r="A140" s="416" t="s">
        <v>136</v>
      </c>
      <c r="B140" s="428"/>
      <c r="C140" s="429"/>
      <c r="D140" s="429"/>
      <c r="E140" s="428"/>
      <c r="F140" s="428"/>
      <c r="G140" s="430"/>
      <c r="H140" s="431"/>
      <c r="I140" s="432"/>
      <c r="J140" s="433"/>
      <c r="K140" s="419"/>
      <c r="L140" s="432"/>
      <c r="M140" s="433"/>
      <c r="N140" s="419"/>
      <c r="O140" s="432"/>
      <c r="P140" s="433"/>
      <c r="Q140" s="419"/>
      <c r="R140" s="432"/>
      <c r="S140" s="433"/>
      <c r="T140" s="419"/>
      <c r="U140" s="432"/>
      <c r="V140" s="433"/>
      <c r="W140" s="419"/>
      <c r="X140" s="432"/>
      <c r="Y140" s="433"/>
      <c r="Z140" s="656"/>
      <c r="AA140" s="432"/>
      <c r="AB140" s="433"/>
      <c r="AC140" s="419"/>
      <c r="AD140" s="432"/>
      <c r="AE140" s="433"/>
      <c r="AF140" s="419"/>
      <c r="AG140" s="432"/>
      <c r="AH140" s="433"/>
      <c r="AI140" s="419"/>
      <c r="AJ140" s="432"/>
      <c r="AK140" s="433"/>
      <c r="AL140" s="419"/>
      <c r="AM140" s="432"/>
      <c r="AN140" s="433"/>
      <c r="AO140" s="419"/>
      <c r="AP140" s="432"/>
      <c r="AQ140" s="433"/>
      <c r="AR140" s="420"/>
      <c r="AS140" s="613">
        <f t="shared" si="56"/>
        <v>0</v>
      </c>
      <c r="AT140" s="614">
        <f t="shared" si="57"/>
        <v>0</v>
      </c>
      <c r="AW140" s="418">
        <f ca="1">SUMIFS(I$9:I$208,PlanningIDEnlaces,$C140,$H$9:$H$208,Lists!$A$16)</f>
        <v>0</v>
      </c>
      <c r="AX140" s="418">
        <f t="shared" si="58"/>
        <v>0</v>
      </c>
      <c r="AY140" s="418"/>
      <c r="AZ140" s="418">
        <f ca="1">SUMIFS(L$9:L$208,PlanningIDEnlaces,$C140,$H$9:$H$208,Lists!$A$16)</f>
        <v>0</v>
      </c>
      <c r="BA140" s="418">
        <f t="shared" si="59"/>
        <v>0</v>
      </c>
      <c r="BB140" s="418"/>
      <c r="BC140" s="418">
        <f ca="1">SUMIFS(O$9:O$208,PlanningIDEnlaces,$C140,$H$9:$H$208,Lists!$A$16)</f>
        <v>0</v>
      </c>
      <c r="BD140" s="418">
        <f t="shared" si="60"/>
        <v>0</v>
      </c>
      <c r="BE140" s="418"/>
      <c r="BF140" s="418">
        <f ca="1">SUMIFS(R$9:R$208,PlanningIDEnlaces,$C140,$H$9:$H$208,Lists!$A$16)</f>
        <v>0</v>
      </c>
      <c r="BG140" s="418">
        <f t="shared" si="61"/>
        <v>0</v>
      </c>
      <c r="BH140" s="418"/>
      <c r="BI140" s="418">
        <f ca="1">SUMIFS(U$9:U$208,PlanningIDEnlaces,$C140,$H$9:$H$208,Lists!$A$16)</f>
        <v>0</v>
      </c>
      <c r="BJ140" s="418">
        <f t="shared" si="62"/>
        <v>0</v>
      </c>
      <c r="BK140" s="418"/>
      <c r="BL140" s="418">
        <f ca="1">SUMIFS(X$9:X$208,PlanningIDEnlaces,$C140,$H$9:$H$208,Lists!$A$16)</f>
        <v>0</v>
      </c>
      <c r="BM140" s="418">
        <f t="shared" si="63"/>
        <v>0</v>
      </c>
      <c r="BN140" s="418"/>
      <c r="BO140" s="418">
        <f ca="1">SUMIFS(AA$9:AA$208,PlanningIDEnlaces,$C140,$H$9:$H$208,Lists!$A$16)</f>
        <v>0</v>
      </c>
      <c r="BP140" s="418">
        <f t="shared" si="64"/>
        <v>0</v>
      </c>
      <c r="BQ140" s="418"/>
      <c r="BR140" s="418">
        <f ca="1">SUMIFS(AD$9:AD$208,PlanningIDEnlaces,$C140,$H$9:$H$208,Lists!$A$16)</f>
        <v>0</v>
      </c>
      <c r="BS140" s="418">
        <f t="shared" si="65"/>
        <v>0</v>
      </c>
      <c r="BT140" s="418"/>
      <c r="BU140" s="418">
        <f ca="1">SUMIFS(AG$9:AG$208,PlanningIDEnlaces,$C140,$H$9:$H$208,Lists!$A$16)</f>
        <v>0</v>
      </c>
      <c r="BV140" s="418">
        <f t="shared" si="66"/>
        <v>0</v>
      </c>
      <c r="BW140" s="418"/>
      <c r="BX140" s="418">
        <f ca="1">SUMIFS(AJ$9:AJ$208,PlanningIDEnlaces,$C140,$H$9:$H$208,Lists!$A$16)</f>
        <v>0</v>
      </c>
      <c r="BY140" s="418">
        <f t="shared" si="67"/>
        <v>0</v>
      </c>
      <c r="BZ140" s="418"/>
      <c r="CA140" s="418">
        <f ca="1">SUMIFS(AM$9:AM$208,PlanningIDEnlaces,$C140,$H$9:$H$208,Lists!$A$16)</f>
        <v>0</v>
      </c>
      <c r="CB140" s="418">
        <f t="shared" si="68"/>
        <v>0</v>
      </c>
      <c r="CC140" s="418"/>
      <c r="CD140" s="418">
        <f ca="1">SUMIFS(AP$9:AP$208,PlanningIDEnlaces,$C140,$H$9:$H$208,Lists!$A$16)</f>
        <v>0</v>
      </c>
      <c r="CE140" s="418">
        <f t="shared" si="69"/>
        <v>0</v>
      </c>
      <c r="CG140" s="418" t="str">
        <f ca="1">IFERROR(INDEX(Lists!$F$5:$F$49,MATCH(Planning!C140,Lists!$G$5:$G$49,0),1),"")</f>
        <v/>
      </c>
      <c r="CI140" s="418" t="str">
        <f>IF(C140=0,""," ["&amp;INDEX(Lists!$H$5:$H$49,MATCH(C140,Lists!$G$5:$G$49,0),1)&amp;"]")</f>
        <v/>
      </c>
    </row>
    <row r="141" spans="1:87" ht="36.950000000000003" customHeight="1" x14ac:dyDescent="0.2">
      <c r="A141" s="416" t="s">
        <v>137</v>
      </c>
      <c r="B141" s="428"/>
      <c r="C141" s="429"/>
      <c r="D141" s="429"/>
      <c r="E141" s="428"/>
      <c r="F141" s="428"/>
      <c r="G141" s="430"/>
      <c r="H141" s="431"/>
      <c r="I141" s="432"/>
      <c r="J141" s="433"/>
      <c r="K141" s="419"/>
      <c r="L141" s="432"/>
      <c r="M141" s="433"/>
      <c r="N141" s="419"/>
      <c r="O141" s="432"/>
      <c r="P141" s="433"/>
      <c r="Q141" s="419"/>
      <c r="R141" s="432"/>
      <c r="S141" s="433"/>
      <c r="T141" s="419"/>
      <c r="U141" s="432"/>
      <c r="V141" s="433"/>
      <c r="W141" s="419"/>
      <c r="X141" s="432"/>
      <c r="Y141" s="433"/>
      <c r="Z141" s="656"/>
      <c r="AA141" s="432"/>
      <c r="AB141" s="433"/>
      <c r="AC141" s="419"/>
      <c r="AD141" s="432"/>
      <c r="AE141" s="433"/>
      <c r="AF141" s="419"/>
      <c r="AG141" s="432"/>
      <c r="AH141" s="433"/>
      <c r="AI141" s="419"/>
      <c r="AJ141" s="432"/>
      <c r="AK141" s="433"/>
      <c r="AL141" s="419"/>
      <c r="AM141" s="432"/>
      <c r="AN141" s="433"/>
      <c r="AO141" s="419"/>
      <c r="AP141" s="432"/>
      <c r="AQ141" s="433"/>
      <c r="AR141" s="420"/>
      <c r="AS141" s="613">
        <f t="shared" si="56"/>
        <v>0</v>
      </c>
      <c r="AT141" s="614">
        <f t="shared" si="57"/>
        <v>0</v>
      </c>
      <c r="AW141" s="418">
        <f ca="1">SUMIFS(I$9:I$208,PlanningIDEnlaces,$C141,$H$9:$H$208,Lists!$A$16)</f>
        <v>0</v>
      </c>
      <c r="AX141" s="418">
        <f t="shared" si="58"/>
        <v>0</v>
      </c>
      <c r="AY141" s="418"/>
      <c r="AZ141" s="418">
        <f ca="1">SUMIFS(L$9:L$208,PlanningIDEnlaces,$C141,$H$9:$H$208,Lists!$A$16)</f>
        <v>0</v>
      </c>
      <c r="BA141" s="418">
        <f t="shared" si="59"/>
        <v>0</v>
      </c>
      <c r="BB141" s="418"/>
      <c r="BC141" s="418">
        <f ca="1">SUMIFS(O$9:O$208,PlanningIDEnlaces,$C141,$H$9:$H$208,Lists!$A$16)</f>
        <v>0</v>
      </c>
      <c r="BD141" s="418">
        <f t="shared" si="60"/>
        <v>0</v>
      </c>
      <c r="BE141" s="418"/>
      <c r="BF141" s="418">
        <f ca="1">SUMIFS(R$9:R$208,PlanningIDEnlaces,$C141,$H$9:$H$208,Lists!$A$16)</f>
        <v>0</v>
      </c>
      <c r="BG141" s="418">
        <f t="shared" si="61"/>
        <v>0</v>
      </c>
      <c r="BH141" s="418"/>
      <c r="BI141" s="418">
        <f ca="1">SUMIFS(U$9:U$208,PlanningIDEnlaces,$C141,$H$9:$H$208,Lists!$A$16)</f>
        <v>0</v>
      </c>
      <c r="BJ141" s="418">
        <f t="shared" si="62"/>
        <v>0</v>
      </c>
      <c r="BK141" s="418"/>
      <c r="BL141" s="418">
        <f ca="1">SUMIFS(X$9:X$208,PlanningIDEnlaces,$C141,$H$9:$H$208,Lists!$A$16)</f>
        <v>0</v>
      </c>
      <c r="BM141" s="418">
        <f t="shared" si="63"/>
        <v>0</v>
      </c>
      <c r="BN141" s="418"/>
      <c r="BO141" s="418">
        <f ca="1">SUMIFS(AA$9:AA$208,PlanningIDEnlaces,$C141,$H$9:$H$208,Lists!$A$16)</f>
        <v>0</v>
      </c>
      <c r="BP141" s="418">
        <f t="shared" si="64"/>
        <v>0</v>
      </c>
      <c r="BQ141" s="418"/>
      <c r="BR141" s="418">
        <f ca="1">SUMIFS(AD$9:AD$208,PlanningIDEnlaces,$C141,$H$9:$H$208,Lists!$A$16)</f>
        <v>0</v>
      </c>
      <c r="BS141" s="418">
        <f t="shared" si="65"/>
        <v>0</v>
      </c>
      <c r="BT141" s="418"/>
      <c r="BU141" s="418">
        <f ca="1">SUMIFS(AG$9:AG$208,PlanningIDEnlaces,$C141,$H$9:$H$208,Lists!$A$16)</f>
        <v>0</v>
      </c>
      <c r="BV141" s="418">
        <f t="shared" si="66"/>
        <v>0</v>
      </c>
      <c r="BW141" s="418"/>
      <c r="BX141" s="418">
        <f ca="1">SUMIFS(AJ$9:AJ$208,PlanningIDEnlaces,$C141,$H$9:$H$208,Lists!$A$16)</f>
        <v>0</v>
      </c>
      <c r="BY141" s="418">
        <f t="shared" si="67"/>
        <v>0</v>
      </c>
      <c r="BZ141" s="418"/>
      <c r="CA141" s="418">
        <f ca="1">SUMIFS(AM$9:AM$208,PlanningIDEnlaces,$C141,$H$9:$H$208,Lists!$A$16)</f>
        <v>0</v>
      </c>
      <c r="CB141" s="418">
        <f t="shared" si="68"/>
        <v>0</v>
      </c>
      <c r="CC141" s="418"/>
      <c r="CD141" s="418">
        <f ca="1">SUMIFS(AP$9:AP$208,PlanningIDEnlaces,$C141,$H$9:$H$208,Lists!$A$16)</f>
        <v>0</v>
      </c>
      <c r="CE141" s="418">
        <f t="shared" si="69"/>
        <v>0</v>
      </c>
      <c r="CG141" s="418" t="str">
        <f ca="1">IFERROR(INDEX(Lists!$F$5:$F$49,MATCH(Planning!C141,Lists!$G$5:$G$49,0),1),"")</f>
        <v/>
      </c>
      <c r="CI141" s="418" t="str">
        <f>IF(C141=0,""," ["&amp;INDEX(Lists!$H$5:$H$49,MATCH(C141,Lists!$G$5:$G$49,0),1)&amp;"]")</f>
        <v/>
      </c>
    </row>
    <row r="142" spans="1:87" ht="36.950000000000003" customHeight="1" x14ac:dyDescent="0.2">
      <c r="A142" s="416" t="s">
        <v>138</v>
      </c>
      <c r="B142" s="428"/>
      <c r="C142" s="429"/>
      <c r="D142" s="429"/>
      <c r="E142" s="428"/>
      <c r="F142" s="428"/>
      <c r="G142" s="430"/>
      <c r="H142" s="431"/>
      <c r="I142" s="432"/>
      <c r="J142" s="433"/>
      <c r="K142" s="419"/>
      <c r="L142" s="432"/>
      <c r="M142" s="433"/>
      <c r="N142" s="419"/>
      <c r="O142" s="432"/>
      <c r="P142" s="433"/>
      <c r="Q142" s="419"/>
      <c r="R142" s="432"/>
      <c r="S142" s="433"/>
      <c r="T142" s="419"/>
      <c r="U142" s="432"/>
      <c r="V142" s="433"/>
      <c r="W142" s="419"/>
      <c r="X142" s="432"/>
      <c r="Y142" s="433"/>
      <c r="Z142" s="656"/>
      <c r="AA142" s="432"/>
      <c r="AB142" s="433"/>
      <c r="AC142" s="419"/>
      <c r="AD142" s="432"/>
      <c r="AE142" s="433"/>
      <c r="AF142" s="419"/>
      <c r="AG142" s="432"/>
      <c r="AH142" s="433"/>
      <c r="AI142" s="419"/>
      <c r="AJ142" s="432"/>
      <c r="AK142" s="433"/>
      <c r="AL142" s="419"/>
      <c r="AM142" s="432"/>
      <c r="AN142" s="433"/>
      <c r="AO142" s="419"/>
      <c r="AP142" s="432"/>
      <c r="AQ142" s="433"/>
      <c r="AR142" s="420"/>
      <c r="AS142" s="613">
        <f t="shared" si="56"/>
        <v>0</v>
      </c>
      <c r="AT142" s="614">
        <f t="shared" si="57"/>
        <v>0</v>
      </c>
      <c r="AW142" s="418">
        <f ca="1">SUMIFS(I$9:I$208,PlanningIDEnlaces,$C142,$H$9:$H$208,Lists!$A$16)</f>
        <v>0</v>
      </c>
      <c r="AX142" s="418">
        <f t="shared" si="58"/>
        <v>0</v>
      </c>
      <c r="AY142" s="418"/>
      <c r="AZ142" s="418">
        <f ca="1">SUMIFS(L$9:L$208,PlanningIDEnlaces,$C142,$H$9:$H$208,Lists!$A$16)</f>
        <v>0</v>
      </c>
      <c r="BA142" s="418">
        <f t="shared" si="59"/>
        <v>0</v>
      </c>
      <c r="BB142" s="418"/>
      <c r="BC142" s="418">
        <f ca="1">SUMIFS(O$9:O$208,PlanningIDEnlaces,$C142,$H$9:$H$208,Lists!$A$16)</f>
        <v>0</v>
      </c>
      <c r="BD142" s="418">
        <f t="shared" si="60"/>
        <v>0</v>
      </c>
      <c r="BE142" s="418"/>
      <c r="BF142" s="418">
        <f ca="1">SUMIFS(R$9:R$208,PlanningIDEnlaces,$C142,$H$9:$H$208,Lists!$A$16)</f>
        <v>0</v>
      </c>
      <c r="BG142" s="418">
        <f t="shared" si="61"/>
        <v>0</v>
      </c>
      <c r="BH142" s="418"/>
      <c r="BI142" s="418">
        <f ca="1">SUMIFS(U$9:U$208,PlanningIDEnlaces,$C142,$H$9:$H$208,Lists!$A$16)</f>
        <v>0</v>
      </c>
      <c r="BJ142" s="418">
        <f t="shared" si="62"/>
        <v>0</v>
      </c>
      <c r="BK142" s="418"/>
      <c r="BL142" s="418">
        <f ca="1">SUMIFS(X$9:X$208,PlanningIDEnlaces,$C142,$H$9:$H$208,Lists!$A$16)</f>
        <v>0</v>
      </c>
      <c r="BM142" s="418">
        <f t="shared" si="63"/>
        <v>0</v>
      </c>
      <c r="BN142" s="418"/>
      <c r="BO142" s="418">
        <f ca="1">SUMIFS(AA$9:AA$208,PlanningIDEnlaces,$C142,$H$9:$H$208,Lists!$A$16)</f>
        <v>0</v>
      </c>
      <c r="BP142" s="418">
        <f t="shared" si="64"/>
        <v>0</v>
      </c>
      <c r="BQ142" s="418"/>
      <c r="BR142" s="418">
        <f ca="1">SUMIFS(AD$9:AD$208,PlanningIDEnlaces,$C142,$H$9:$H$208,Lists!$A$16)</f>
        <v>0</v>
      </c>
      <c r="BS142" s="418">
        <f t="shared" si="65"/>
        <v>0</v>
      </c>
      <c r="BT142" s="418"/>
      <c r="BU142" s="418">
        <f ca="1">SUMIFS(AG$9:AG$208,PlanningIDEnlaces,$C142,$H$9:$H$208,Lists!$A$16)</f>
        <v>0</v>
      </c>
      <c r="BV142" s="418">
        <f t="shared" si="66"/>
        <v>0</v>
      </c>
      <c r="BW142" s="418"/>
      <c r="BX142" s="418">
        <f ca="1">SUMIFS(AJ$9:AJ$208,PlanningIDEnlaces,$C142,$H$9:$H$208,Lists!$A$16)</f>
        <v>0</v>
      </c>
      <c r="BY142" s="418">
        <f t="shared" si="67"/>
        <v>0</v>
      </c>
      <c r="BZ142" s="418"/>
      <c r="CA142" s="418">
        <f ca="1">SUMIFS(AM$9:AM$208,PlanningIDEnlaces,$C142,$H$9:$H$208,Lists!$A$16)</f>
        <v>0</v>
      </c>
      <c r="CB142" s="418">
        <f t="shared" si="68"/>
        <v>0</v>
      </c>
      <c r="CC142" s="418"/>
      <c r="CD142" s="418">
        <f ca="1">SUMIFS(AP$9:AP$208,PlanningIDEnlaces,$C142,$H$9:$H$208,Lists!$A$16)</f>
        <v>0</v>
      </c>
      <c r="CE142" s="418">
        <f t="shared" si="69"/>
        <v>0</v>
      </c>
      <c r="CG142" s="418" t="str">
        <f ca="1">IFERROR(INDEX(Lists!$F$5:$F$49,MATCH(Planning!C142,Lists!$G$5:$G$49,0),1),"")</f>
        <v/>
      </c>
      <c r="CI142" s="418" t="str">
        <f>IF(C142=0,""," ["&amp;INDEX(Lists!$H$5:$H$49,MATCH(C142,Lists!$G$5:$G$49,0),1)&amp;"]")</f>
        <v/>
      </c>
    </row>
    <row r="143" spans="1:87" ht="36.950000000000003" customHeight="1" x14ac:dyDescent="0.2">
      <c r="A143" s="416" t="s">
        <v>139</v>
      </c>
      <c r="B143" s="428"/>
      <c r="C143" s="429"/>
      <c r="D143" s="429"/>
      <c r="E143" s="428"/>
      <c r="F143" s="428"/>
      <c r="G143" s="430"/>
      <c r="H143" s="431"/>
      <c r="I143" s="432"/>
      <c r="J143" s="433"/>
      <c r="K143" s="419"/>
      <c r="L143" s="432"/>
      <c r="M143" s="433"/>
      <c r="N143" s="419"/>
      <c r="O143" s="432"/>
      <c r="P143" s="433"/>
      <c r="Q143" s="419"/>
      <c r="R143" s="432"/>
      <c r="S143" s="433"/>
      <c r="T143" s="419"/>
      <c r="U143" s="432"/>
      <c r="V143" s="433"/>
      <c r="W143" s="419"/>
      <c r="X143" s="432"/>
      <c r="Y143" s="433"/>
      <c r="Z143" s="656"/>
      <c r="AA143" s="432"/>
      <c r="AB143" s="433"/>
      <c r="AC143" s="419"/>
      <c r="AD143" s="432"/>
      <c r="AE143" s="433"/>
      <c r="AF143" s="419"/>
      <c r="AG143" s="432"/>
      <c r="AH143" s="433"/>
      <c r="AI143" s="419"/>
      <c r="AJ143" s="432"/>
      <c r="AK143" s="433"/>
      <c r="AL143" s="419"/>
      <c r="AM143" s="432"/>
      <c r="AN143" s="433"/>
      <c r="AO143" s="419"/>
      <c r="AP143" s="432"/>
      <c r="AQ143" s="433"/>
      <c r="AR143" s="420"/>
      <c r="AS143" s="613">
        <f t="shared" si="56"/>
        <v>0</v>
      </c>
      <c r="AT143" s="614">
        <f t="shared" si="57"/>
        <v>0</v>
      </c>
      <c r="AW143" s="418">
        <f ca="1">SUMIFS(I$9:I$208,PlanningIDEnlaces,$C143,$H$9:$H$208,Lists!$A$16)</f>
        <v>0</v>
      </c>
      <c r="AX143" s="418">
        <f t="shared" si="58"/>
        <v>0</v>
      </c>
      <c r="AY143" s="418"/>
      <c r="AZ143" s="418">
        <f ca="1">SUMIFS(L$9:L$208,PlanningIDEnlaces,$C143,$H$9:$H$208,Lists!$A$16)</f>
        <v>0</v>
      </c>
      <c r="BA143" s="418">
        <f t="shared" si="59"/>
        <v>0</v>
      </c>
      <c r="BB143" s="418"/>
      <c r="BC143" s="418">
        <f ca="1">SUMIFS(O$9:O$208,PlanningIDEnlaces,$C143,$H$9:$H$208,Lists!$A$16)</f>
        <v>0</v>
      </c>
      <c r="BD143" s="418">
        <f t="shared" si="60"/>
        <v>0</v>
      </c>
      <c r="BE143" s="418"/>
      <c r="BF143" s="418">
        <f ca="1">SUMIFS(R$9:R$208,PlanningIDEnlaces,$C143,$H$9:$H$208,Lists!$A$16)</f>
        <v>0</v>
      </c>
      <c r="BG143" s="418">
        <f t="shared" si="61"/>
        <v>0</v>
      </c>
      <c r="BH143" s="418"/>
      <c r="BI143" s="418">
        <f ca="1">SUMIFS(U$9:U$208,PlanningIDEnlaces,$C143,$H$9:$H$208,Lists!$A$16)</f>
        <v>0</v>
      </c>
      <c r="BJ143" s="418">
        <f t="shared" si="62"/>
        <v>0</v>
      </c>
      <c r="BK143" s="418"/>
      <c r="BL143" s="418">
        <f ca="1">SUMIFS(X$9:X$208,PlanningIDEnlaces,$C143,$H$9:$H$208,Lists!$A$16)</f>
        <v>0</v>
      </c>
      <c r="BM143" s="418">
        <f t="shared" si="63"/>
        <v>0</v>
      </c>
      <c r="BN143" s="418"/>
      <c r="BO143" s="418">
        <f ca="1">SUMIFS(AA$9:AA$208,PlanningIDEnlaces,$C143,$H$9:$H$208,Lists!$A$16)</f>
        <v>0</v>
      </c>
      <c r="BP143" s="418">
        <f t="shared" si="64"/>
        <v>0</v>
      </c>
      <c r="BQ143" s="418"/>
      <c r="BR143" s="418">
        <f ca="1">SUMIFS(AD$9:AD$208,PlanningIDEnlaces,$C143,$H$9:$H$208,Lists!$A$16)</f>
        <v>0</v>
      </c>
      <c r="BS143" s="418">
        <f t="shared" si="65"/>
        <v>0</v>
      </c>
      <c r="BT143" s="418"/>
      <c r="BU143" s="418">
        <f ca="1">SUMIFS(AG$9:AG$208,PlanningIDEnlaces,$C143,$H$9:$H$208,Lists!$A$16)</f>
        <v>0</v>
      </c>
      <c r="BV143" s="418">
        <f t="shared" si="66"/>
        <v>0</v>
      </c>
      <c r="BW143" s="418"/>
      <c r="BX143" s="418">
        <f ca="1">SUMIFS(AJ$9:AJ$208,PlanningIDEnlaces,$C143,$H$9:$H$208,Lists!$A$16)</f>
        <v>0</v>
      </c>
      <c r="BY143" s="418">
        <f t="shared" si="67"/>
        <v>0</v>
      </c>
      <c r="BZ143" s="418"/>
      <c r="CA143" s="418">
        <f ca="1">SUMIFS(AM$9:AM$208,PlanningIDEnlaces,$C143,$H$9:$H$208,Lists!$A$16)</f>
        <v>0</v>
      </c>
      <c r="CB143" s="418">
        <f t="shared" si="68"/>
        <v>0</v>
      </c>
      <c r="CC143" s="418"/>
      <c r="CD143" s="418">
        <f ca="1">SUMIFS(AP$9:AP$208,PlanningIDEnlaces,$C143,$H$9:$H$208,Lists!$A$16)</f>
        <v>0</v>
      </c>
      <c r="CE143" s="418">
        <f t="shared" si="69"/>
        <v>0</v>
      </c>
      <c r="CG143" s="418" t="str">
        <f ca="1">IFERROR(INDEX(Lists!$F$5:$F$49,MATCH(Planning!C143,Lists!$G$5:$G$49,0),1),"")</f>
        <v/>
      </c>
      <c r="CI143" s="418" t="str">
        <f>IF(C143=0,""," ["&amp;INDEX(Lists!$H$5:$H$49,MATCH(C143,Lists!$G$5:$G$49,0),1)&amp;"]")</f>
        <v/>
      </c>
    </row>
    <row r="144" spans="1:87" ht="36.950000000000003" customHeight="1" x14ac:dyDescent="0.2">
      <c r="A144" s="416" t="s">
        <v>140</v>
      </c>
      <c r="B144" s="428"/>
      <c r="C144" s="429"/>
      <c r="D144" s="429"/>
      <c r="E144" s="428"/>
      <c r="F144" s="428"/>
      <c r="G144" s="430"/>
      <c r="H144" s="431"/>
      <c r="I144" s="432"/>
      <c r="J144" s="433"/>
      <c r="K144" s="419"/>
      <c r="L144" s="432"/>
      <c r="M144" s="433"/>
      <c r="N144" s="419"/>
      <c r="O144" s="432"/>
      <c r="P144" s="433"/>
      <c r="Q144" s="419"/>
      <c r="R144" s="432"/>
      <c r="S144" s="433"/>
      <c r="T144" s="419"/>
      <c r="U144" s="432"/>
      <c r="V144" s="433"/>
      <c r="W144" s="419"/>
      <c r="X144" s="432"/>
      <c r="Y144" s="433"/>
      <c r="Z144" s="656"/>
      <c r="AA144" s="432"/>
      <c r="AB144" s="433"/>
      <c r="AC144" s="419"/>
      <c r="AD144" s="432"/>
      <c r="AE144" s="433"/>
      <c r="AF144" s="419"/>
      <c r="AG144" s="432"/>
      <c r="AH144" s="433"/>
      <c r="AI144" s="419"/>
      <c r="AJ144" s="432"/>
      <c r="AK144" s="433"/>
      <c r="AL144" s="419"/>
      <c r="AM144" s="432"/>
      <c r="AN144" s="433"/>
      <c r="AO144" s="419"/>
      <c r="AP144" s="432"/>
      <c r="AQ144" s="433"/>
      <c r="AR144" s="420"/>
      <c r="AS144" s="613">
        <f t="shared" si="56"/>
        <v>0</v>
      </c>
      <c r="AT144" s="614">
        <f t="shared" si="57"/>
        <v>0</v>
      </c>
      <c r="AW144" s="418">
        <f ca="1">SUMIFS(I$9:I$208,PlanningIDEnlaces,$C144,$H$9:$H$208,Lists!$A$16)</f>
        <v>0</v>
      </c>
      <c r="AX144" s="418">
        <f t="shared" si="58"/>
        <v>0</v>
      </c>
      <c r="AY144" s="418"/>
      <c r="AZ144" s="418">
        <f ca="1">SUMIFS(L$9:L$208,PlanningIDEnlaces,$C144,$H$9:$H$208,Lists!$A$16)</f>
        <v>0</v>
      </c>
      <c r="BA144" s="418">
        <f t="shared" si="59"/>
        <v>0</v>
      </c>
      <c r="BB144" s="418"/>
      <c r="BC144" s="418">
        <f ca="1">SUMIFS(O$9:O$208,PlanningIDEnlaces,$C144,$H$9:$H$208,Lists!$A$16)</f>
        <v>0</v>
      </c>
      <c r="BD144" s="418">
        <f t="shared" si="60"/>
        <v>0</v>
      </c>
      <c r="BE144" s="418"/>
      <c r="BF144" s="418">
        <f ca="1">SUMIFS(R$9:R$208,PlanningIDEnlaces,$C144,$H$9:$H$208,Lists!$A$16)</f>
        <v>0</v>
      </c>
      <c r="BG144" s="418">
        <f t="shared" si="61"/>
        <v>0</v>
      </c>
      <c r="BH144" s="418"/>
      <c r="BI144" s="418">
        <f ca="1">SUMIFS(U$9:U$208,PlanningIDEnlaces,$C144,$H$9:$H$208,Lists!$A$16)</f>
        <v>0</v>
      </c>
      <c r="BJ144" s="418">
        <f t="shared" si="62"/>
        <v>0</v>
      </c>
      <c r="BK144" s="418"/>
      <c r="BL144" s="418">
        <f ca="1">SUMIFS(X$9:X$208,PlanningIDEnlaces,$C144,$H$9:$H$208,Lists!$A$16)</f>
        <v>0</v>
      </c>
      <c r="BM144" s="418">
        <f t="shared" si="63"/>
        <v>0</v>
      </c>
      <c r="BN144" s="418"/>
      <c r="BO144" s="418">
        <f ca="1">SUMIFS(AA$9:AA$208,PlanningIDEnlaces,$C144,$H$9:$H$208,Lists!$A$16)</f>
        <v>0</v>
      </c>
      <c r="BP144" s="418">
        <f t="shared" si="64"/>
        <v>0</v>
      </c>
      <c r="BQ144" s="418"/>
      <c r="BR144" s="418">
        <f ca="1">SUMIFS(AD$9:AD$208,PlanningIDEnlaces,$C144,$H$9:$H$208,Lists!$A$16)</f>
        <v>0</v>
      </c>
      <c r="BS144" s="418">
        <f t="shared" si="65"/>
        <v>0</v>
      </c>
      <c r="BT144" s="418"/>
      <c r="BU144" s="418">
        <f ca="1">SUMIFS(AG$9:AG$208,PlanningIDEnlaces,$C144,$H$9:$H$208,Lists!$A$16)</f>
        <v>0</v>
      </c>
      <c r="BV144" s="418">
        <f t="shared" si="66"/>
        <v>0</v>
      </c>
      <c r="BW144" s="418"/>
      <c r="BX144" s="418">
        <f ca="1">SUMIFS(AJ$9:AJ$208,PlanningIDEnlaces,$C144,$H$9:$H$208,Lists!$A$16)</f>
        <v>0</v>
      </c>
      <c r="BY144" s="418">
        <f t="shared" si="67"/>
        <v>0</v>
      </c>
      <c r="BZ144" s="418"/>
      <c r="CA144" s="418">
        <f ca="1">SUMIFS(AM$9:AM$208,PlanningIDEnlaces,$C144,$H$9:$H$208,Lists!$A$16)</f>
        <v>0</v>
      </c>
      <c r="CB144" s="418">
        <f t="shared" si="68"/>
        <v>0</v>
      </c>
      <c r="CC144" s="418"/>
      <c r="CD144" s="418">
        <f ca="1">SUMIFS(AP$9:AP$208,PlanningIDEnlaces,$C144,$H$9:$H$208,Lists!$A$16)</f>
        <v>0</v>
      </c>
      <c r="CE144" s="418">
        <f t="shared" si="69"/>
        <v>0</v>
      </c>
      <c r="CG144" s="418" t="str">
        <f ca="1">IFERROR(INDEX(Lists!$F$5:$F$49,MATCH(Planning!C144,Lists!$G$5:$G$49,0),1),"")</f>
        <v/>
      </c>
      <c r="CI144" s="418" t="str">
        <f>IF(C144=0,""," ["&amp;INDEX(Lists!$H$5:$H$49,MATCH(C144,Lists!$G$5:$G$49,0),1)&amp;"]")</f>
        <v/>
      </c>
    </row>
    <row r="145" spans="1:87" ht="36.950000000000003" customHeight="1" x14ac:dyDescent="0.2">
      <c r="A145" s="416" t="s">
        <v>141</v>
      </c>
      <c r="B145" s="428"/>
      <c r="C145" s="429"/>
      <c r="D145" s="429"/>
      <c r="E145" s="428"/>
      <c r="F145" s="428"/>
      <c r="G145" s="430"/>
      <c r="H145" s="431"/>
      <c r="I145" s="432"/>
      <c r="J145" s="433"/>
      <c r="K145" s="419"/>
      <c r="L145" s="432"/>
      <c r="M145" s="433"/>
      <c r="N145" s="419"/>
      <c r="O145" s="432"/>
      <c r="P145" s="433"/>
      <c r="Q145" s="419"/>
      <c r="R145" s="432"/>
      <c r="S145" s="433"/>
      <c r="T145" s="419"/>
      <c r="U145" s="432"/>
      <c r="V145" s="433"/>
      <c r="W145" s="419"/>
      <c r="X145" s="432"/>
      <c r="Y145" s="433"/>
      <c r="Z145" s="656"/>
      <c r="AA145" s="432"/>
      <c r="AB145" s="433"/>
      <c r="AC145" s="419"/>
      <c r="AD145" s="432"/>
      <c r="AE145" s="433"/>
      <c r="AF145" s="419"/>
      <c r="AG145" s="432"/>
      <c r="AH145" s="433"/>
      <c r="AI145" s="419"/>
      <c r="AJ145" s="432"/>
      <c r="AK145" s="433"/>
      <c r="AL145" s="419"/>
      <c r="AM145" s="432"/>
      <c r="AN145" s="433"/>
      <c r="AO145" s="419"/>
      <c r="AP145" s="432"/>
      <c r="AQ145" s="433"/>
      <c r="AR145" s="420"/>
      <c r="AS145" s="613">
        <f t="shared" si="56"/>
        <v>0</v>
      </c>
      <c r="AT145" s="614">
        <f t="shared" si="57"/>
        <v>0</v>
      </c>
      <c r="AW145" s="418">
        <f ca="1">SUMIFS(I$9:I$208,PlanningIDEnlaces,$C145,$H$9:$H$208,Lists!$A$16)</f>
        <v>0</v>
      </c>
      <c r="AX145" s="418">
        <f t="shared" si="58"/>
        <v>0</v>
      </c>
      <c r="AY145" s="418"/>
      <c r="AZ145" s="418">
        <f ca="1">SUMIFS(L$9:L$208,PlanningIDEnlaces,$C145,$H$9:$H$208,Lists!$A$16)</f>
        <v>0</v>
      </c>
      <c r="BA145" s="418">
        <f t="shared" si="59"/>
        <v>0</v>
      </c>
      <c r="BB145" s="418"/>
      <c r="BC145" s="418">
        <f ca="1">SUMIFS(O$9:O$208,PlanningIDEnlaces,$C145,$H$9:$H$208,Lists!$A$16)</f>
        <v>0</v>
      </c>
      <c r="BD145" s="418">
        <f t="shared" si="60"/>
        <v>0</v>
      </c>
      <c r="BE145" s="418"/>
      <c r="BF145" s="418">
        <f ca="1">SUMIFS(R$9:R$208,PlanningIDEnlaces,$C145,$H$9:$H$208,Lists!$A$16)</f>
        <v>0</v>
      </c>
      <c r="BG145" s="418">
        <f t="shared" si="61"/>
        <v>0</v>
      </c>
      <c r="BH145" s="418"/>
      <c r="BI145" s="418">
        <f ca="1">SUMIFS(U$9:U$208,PlanningIDEnlaces,$C145,$H$9:$H$208,Lists!$A$16)</f>
        <v>0</v>
      </c>
      <c r="BJ145" s="418">
        <f t="shared" si="62"/>
        <v>0</v>
      </c>
      <c r="BK145" s="418"/>
      <c r="BL145" s="418">
        <f ca="1">SUMIFS(X$9:X$208,PlanningIDEnlaces,$C145,$H$9:$H$208,Lists!$A$16)</f>
        <v>0</v>
      </c>
      <c r="BM145" s="418">
        <f t="shared" si="63"/>
        <v>0</v>
      </c>
      <c r="BN145" s="418"/>
      <c r="BO145" s="418">
        <f ca="1">SUMIFS(AA$9:AA$208,PlanningIDEnlaces,$C145,$H$9:$H$208,Lists!$A$16)</f>
        <v>0</v>
      </c>
      <c r="BP145" s="418">
        <f t="shared" si="64"/>
        <v>0</v>
      </c>
      <c r="BQ145" s="418"/>
      <c r="BR145" s="418">
        <f ca="1">SUMIFS(AD$9:AD$208,PlanningIDEnlaces,$C145,$H$9:$H$208,Lists!$A$16)</f>
        <v>0</v>
      </c>
      <c r="BS145" s="418">
        <f t="shared" si="65"/>
        <v>0</v>
      </c>
      <c r="BT145" s="418"/>
      <c r="BU145" s="418">
        <f ca="1">SUMIFS(AG$9:AG$208,PlanningIDEnlaces,$C145,$H$9:$H$208,Lists!$A$16)</f>
        <v>0</v>
      </c>
      <c r="BV145" s="418">
        <f t="shared" si="66"/>
        <v>0</v>
      </c>
      <c r="BW145" s="418"/>
      <c r="BX145" s="418">
        <f ca="1">SUMIFS(AJ$9:AJ$208,PlanningIDEnlaces,$C145,$H$9:$H$208,Lists!$A$16)</f>
        <v>0</v>
      </c>
      <c r="BY145" s="418">
        <f t="shared" si="67"/>
        <v>0</v>
      </c>
      <c r="BZ145" s="418"/>
      <c r="CA145" s="418">
        <f ca="1">SUMIFS(AM$9:AM$208,PlanningIDEnlaces,$C145,$H$9:$H$208,Lists!$A$16)</f>
        <v>0</v>
      </c>
      <c r="CB145" s="418">
        <f t="shared" si="68"/>
        <v>0</v>
      </c>
      <c r="CC145" s="418"/>
      <c r="CD145" s="418">
        <f ca="1">SUMIFS(AP$9:AP$208,PlanningIDEnlaces,$C145,$H$9:$H$208,Lists!$A$16)</f>
        <v>0</v>
      </c>
      <c r="CE145" s="418">
        <f t="shared" si="69"/>
        <v>0</v>
      </c>
      <c r="CG145" s="418" t="str">
        <f ca="1">IFERROR(INDEX(Lists!$F$5:$F$49,MATCH(Planning!C145,Lists!$G$5:$G$49,0),1),"")</f>
        <v/>
      </c>
      <c r="CI145" s="418" t="str">
        <f>IF(C145=0,""," ["&amp;INDEX(Lists!$H$5:$H$49,MATCH(C145,Lists!$G$5:$G$49,0),1)&amp;"]")</f>
        <v/>
      </c>
    </row>
    <row r="146" spans="1:87" ht="36.950000000000003" customHeight="1" x14ac:dyDescent="0.2">
      <c r="A146" s="416" t="s">
        <v>142</v>
      </c>
      <c r="B146" s="428"/>
      <c r="C146" s="429"/>
      <c r="D146" s="429"/>
      <c r="E146" s="428"/>
      <c r="F146" s="428"/>
      <c r="G146" s="430"/>
      <c r="H146" s="431"/>
      <c r="I146" s="432"/>
      <c r="J146" s="433"/>
      <c r="K146" s="419"/>
      <c r="L146" s="432"/>
      <c r="M146" s="433"/>
      <c r="N146" s="419"/>
      <c r="O146" s="432"/>
      <c r="P146" s="433"/>
      <c r="Q146" s="419"/>
      <c r="R146" s="432"/>
      <c r="S146" s="433"/>
      <c r="T146" s="419"/>
      <c r="U146" s="432"/>
      <c r="V146" s="433"/>
      <c r="W146" s="419"/>
      <c r="X146" s="432"/>
      <c r="Y146" s="433"/>
      <c r="Z146" s="656"/>
      <c r="AA146" s="432"/>
      <c r="AB146" s="433"/>
      <c r="AC146" s="419"/>
      <c r="AD146" s="432"/>
      <c r="AE146" s="433"/>
      <c r="AF146" s="419"/>
      <c r="AG146" s="432"/>
      <c r="AH146" s="433"/>
      <c r="AI146" s="419"/>
      <c r="AJ146" s="432"/>
      <c r="AK146" s="433"/>
      <c r="AL146" s="419"/>
      <c r="AM146" s="432"/>
      <c r="AN146" s="433"/>
      <c r="AO146" s="419"/>
      <c r="AP146" s="432"/>
      <c r="AQ146" s="433"/>
      <c r="AR146" s="420"/>
      <c r="AS146" s="613">
        <f t="shared" si="56"/>
        <v>0</v>
      </c>
      <c r="AT146" s="614">
        <f t="shared" si="57"/>
        <v>0</v>
      </c>
      <c r="AW146" s="418">
        <f ca="1">SUMIFS(I$9:I$208,PlanningIDEnlaces,$C146,$H$9:$H$208,Lists!$A$16)</f>
        <v>0</v>
      </c>
      <c r="AX146" s="418">
        <f t="shared" si="58"/>
        <v>0</v>
      </c>
      <c r="AY146" s="418"/>
      <c r="AZ146" s="418">
        <f ca="1">SUMIFS(L$9:L$208,PlanningIDEnlaces,$C146,$H$9:$H$208,Lists!$A$16)</f>
        <v>0</v>
      </c>
      <c r="BA146" s="418">
        <f t="shared" si="59"/>
        <v>0</v>
      </c>
      <c r="BB146" s="418"/>
      <c r="BC146" s="418">
        <f ca="1">SUMIFS(O$9:O$208,PlanningIDEnlaces,$C146,$H$9:$H$208,Lists!$A$16)</f>
        <v>0</v>
      </c>
      <c r="BD146" s="418">
        <f t="shared" si="60"/>
        <v>0</v>
      </c>
      <c r="BE146" s="418"/>
      <c r="BF146" s="418">
        <f ca="1">SUMIFS(R$9:R$208,PlanningIDEnlaces,$C146,$H$9:$H$208,Lists!$A$16)</f>
        <v>0</v>
      </c>
      <c r="BG146" s="418">
        <f t="shared" si="61"/>
        <v>0</v>
      </c>
      <c r="BH146" s="418"/>
      <c r="BI146" s="418">
        <f ca="1">SUMIFS(U$9:U$208,PlanningIDEnlaces,$C146,$H$9:$H$208,Lists!$A$16)</f>
        <v>0</v>
      </c>
      <c r="BJ146" s="418">
        <f t="shared" si="62"/>
        <v>0</v>
      </c>
      <c r="BK146" s="418"/>
      <c r="BL146" s="418">
        <f ca="1">SUMIFS(X$9:X$208,PlanningIDEnlaces,$C146,$H$9:$H$208,Lists!$A$16)</f>
        <v>0</v>
      </c>
      <c r="BM146" s="418">
        <f t="shared" si="63"/>
        <v>0</v>
      </c>
      <c r="BN146" s="418"/>
      <c r="BO146" s="418">
        <f ca="1">SUMIFS(AA$9:AA$208,PlanningIDEnlaces,$C146,$H$9:$H$208,Lists!$A$16)</f>
        <v>0</v>
      </c>
      <c r="BP146" s="418">
        <f t="shared" si="64"/>
        <v>0</v>
      </c>
      <c r="BQ146" s="418"/>
      <c r="BR146" s="418">
        <f ca="1">SUMIFS(AD$9:AD$208,PlanningIDEnlaces,$C146,$H$9:$H$208,Lists!$A$16)</f>
        <v>0</v>
      </c>
      <c r="BS146" s="418">
        <f t="shared" si="65"/>
        <v>0</v>
      </c>
      <c r="BT146" s="418"/>
      <c r="BU146" s="418">
        <f ca="1">SUMIFS(AG$9:AG$208,PlanningIDEnlaces,$C146,$H$9:$H$208,Lists!$A$16)</f>
        <v>0</v>
      </c>
      <c r="BV146" s="418">
        <f t="shared" si="66"/>
        <v>0</v>
      </c>
      <c r="BW146" s="418"/>
      <c r="BX146" s="418">
        <f ca="1">SUMIFS(AJ$9:AJ$208,PlanningIDEnlaces,$C146,$H$9:$H$208,Lists!$A$16)</f>
        <v>0</v>
      </c>
      <c r="BY146" s="418">
        <f t="shared" si="67"/>
        <v>0</v>
      </c>
      <c r="BZ146" s="418"/>
      <c r="CA146" s="418">
        <f ca="1">SUMIFS(AM$9:AM$208,PlanningIDEnlaces,$C146,$H$9:$H$208,Lists!$A$16)</f>
        <v>0</v>
      </c>
      <c r="CB146" s="418">
        <f t="shared" si="68"/>
        <v>0</v>
      </c>
      <c r="CC146" s="418"/>
      <c r="CD146" s="418">
        <f ca="1">SUMIFS(AP$9:AP$208,PlanningIDEnlaces,$C146,$H$9:$H$208,Lists!$A$16)</f>
        <v>0</v>
      </c>
      <c r="CE146" s="418">
        <f t="shared" si="69"/>
        <v>0</v>
      </c>
      <c r="CG146" s="418" t="str">
        <f ca="1">IFERROR(INDEX(Lists!$F$5:$F$49,MATCH(Planning!C146,Lists!$G$5:$G$49,0),1),"")</f>
        <v/>
      </c>
      <c r="CI146" s="418" t="str">
        <f>IF(C146=0,""," ["&amp;INDEX(Lists!$H$5:$H$49,MATCH(C146,Lists!$G$5:$G$49,0),1)&amp;"]")</f>
        <v/>
      </c>
    </row>
    <row r="147" spans="1:87" ht="36.950000000000003" customHeight="1" x14ac:dyDescent="0.2">
      <c r="A147" s="416" t="s">
        <v>143</v>
      </c>
      <c r="B147" s="428"/>
      <c r="C147" s="429"/>
      <c r="D147" s="429"/>
      <c r="E147" s="428"/>
      <c r="F147" s="428"/>
      <c r="G147" s="430"/>
      <c r="H147" s="431"/>
      <c r="I147" s="432"/>
      <c r="J147" s="433"/>
      <c r="K147" s="419"/>
      <c r="L147" s="432"/>
      <c r="M147" s="433"/>
      <c r="N147" s="419"/>
      <c r="O147" s="432"/>
      <c r="P147" s="433"/>
      <c r="Q147" s="419"/>
      <c r="R147" s="432"/>
      <c r="S147" s="433"/>
      <c r="T147" s="419"/>
      <c r="U147" s="432"/>
      <c r="V147" s="433"/>
      <c r="W147" s="419"/>
      <c r="X147" s="432"/>
      <c r="Y147" s="433"/>
      <c r="Z147" s="656"/>
      <c r="AA147" s="432"/>
      <c r="AB147" s="433"/>
      <c r="AC147" s="419"/>
      <c r="AD147" s="432"/>
      <c r="AE147" s="433"/>
      <c r="AF147" s="419"/>
      <c r="AG147" s="432"/>
      <c r="AH147" s="433"/>
      <c r="AI147" s="419"/>
      <c r="AJ147" s="432"/>
      <c r="AK147" s="433"/>
      <c r="AL147" s="419"/>
      <c r="AM147" s="432"/>
      <c r="AN147" s="433"/>
      <c r="AO147" s="419"/>
      <c r="AP147" s="432"/>
      <c r="AQ147" s="433"/>
      <c r="AR147" s="420"/>
      <c r="AS147" s="613">
        <f t="shared" si="56"/>
        <v>0</v>
      </c>
      <c r="AT147" s="614">
        <f t="shared" si="57"/>
        <v>0</v>
      </c>
      <c r="AW147" s="418">
        <f ca="1">SUMIFS(I$9:I$208,PlanningIDEnlaces,$C147,$H$9:$H$208,Lists!$A$16)</f>
        <v>0</v>
      </c>
      <c r="AX147" s="418">
        <f t="shared" si="58"/>
        <v>0</v>
      </c>
      <c r="AY147" s="418"/>
      <c r="AZ147" s="418">
        <f ca="1">SUMIFS(L$9:L$208,PlanningIDEnlaces,$C147,$H$9:$H$208,Lists!$A$16)</f>
        <v>0</v>
      </c>
      <c r="BA147" s="418">
        <f t="shared" si="59"/>
        <v>0</v>
      </c>
      <c r="BB147" s="418"/>
      <c r="BC147" s="418">
        <f ca="1">SUMIFS(O$9:O$208,PlanningIDEnlaces,$C147,$H$9:$H$208,Lists!$A$16)</f>
        <v>0</v>
      </c>
      <c r="BD147" s="418">
        <f t="shared" si="60"/>
        <v>0</v>
      </c>
      <c r="BE147" s="418"/>
      <c r="BF147" s="418">
        <f ca="1">SUMIFS(R$9:R$208,PlanningIDEnlaces,$C147,$H$9:$H$208,Lists!$A$16)</f>
        <v>0</v>
      </c>
      <c r="BG147" s="418">
        <f t="shared" si="61"/>
        <v>0</v>
      </c>
      <c r="BH147" s="418"/>
      <c r="BI147" s="418">
        <f ca="1">SUMIFS(U$9:U$208,PlanningIDEnlaces,$C147,$H$9:$H$208,Lists!$A$16)</f>
        <v>0</v>
      </c>
      <c r="BJ147" s="418">
        <f t="shared" si="62"/>
        <v>0</v>
      </c>
      <c r="BK147" s="418"/>
      <c r="BL147" s="418">
        <f ca="1">SUMIFS(X$9:X$208,PlanningIDEnlaces,$C147,$H$9:$H$208,Lists!$A$16)</f>
        <v>0</v>
      </c>
      <c r="BM147" s="418">
        <f t="shared" si="63"/>
        <v>0</v>
      </c>
      <c r="BN147" s="418"/>
      <c r="BO147" s="418">
        <f ca="1">SUMIFS(AA$9:AA$208,PlanningIDEnlaces,$C147,$H$9:$H$208,Lists!$A$16)</f>
        <v>0</v>
      </c>
      <c r="BP147" s="418">
        <f t="shared" si="64"/>
        <v>0</v>
      </c>
      <c r="BQ147" s="418"/>
      <c r="BR147" s="418">
        <f ca="1">SUMIFS(AD$9:AD$208,PlanningIDEnlaces,$C147,$H$9:$H$208,Lists!$A$16)</f>
        <v>0</v>
      </c>
      <c r="BS147" s="418">
        <f t="shared" si="65"/>
        <v>0</v>
      </c>
      <c r="BT147" s="418"/>
      <c r="BU147" s="418">
        <f ca="1">SUMIFS(AG$9:AG$208,PlanningIDEnlaces,$C147,$H$9:$H$208,Lists!$A$16)</f>
        <v>0</v>
      </c>
      <c r="BV147" s="418">
        <f t="shared" si="66"/>
        <v>0</v>
      </c>
      <c r="BW147" s="418"/>
      <c r="BX147" s="418">
        <f ca="1">SUMIFS(AJ$9:AJ$208,PlanningIDEnlaces,$C147,$H$9:$H$208,Lists!$A$16)</f>
        <v>0</v>
      </c>
      <c r="BY147" s="418">
        <f t="shared" si="67"/>
        <v>0</v>
      </c>
      <c r="BZ147" s="418"/>
      <c r="CA147" s="418">
        <f ca="1">SUMIFS(AM$9:AM$208,PlanningIDEnlaces,$C147,$H$9:$H$208,Lists!$A$16)</f>
        <v>0</v>
      </c>
      <c r="CB147" s="418">
        <f t="shared" si="68"/>
        <v>0</v>
      </c>
      <c r="CC147" s="418"/>
      <c r="CD147" s="418">
        <f ca="1">SUMIFS(AP$9:AP$208,PlanningIDEnlaces,$C147,$H$9:$H$208,Lists!$A$16)</f>
        <v>0</v>
      </c>
      <c r="CE147" s="418">
        <f t="shared" si="69"/>
        <v>0</v>
      </c>
      <c r="CG147" s="418" t="str">
        <f ca="1">IFERROR(INDEX(Lists!$F$5:$F$49,MATCH(Planning!C147,Lists!$G$5:$G$49,0),1),"")</f>
        <v/>
      </c>
      <c r="CI147" s="418" t="str">
        <f>IF(C147=0,""," ["&amp;INDEX(Lists!$H$5:$H$49,MATCH(C147,Lists!$G$5:$G$49,0),1)&amp;"]")</f>
        <v/>
      </c>
    </row>
    <row r="148" spans="1:87" ht="36.950000000000003" customHeight="1" x14ac:dyDescent="0.2">
      <c r="A148" s="416" t="s">
        <v>144</v>
      </c>
      <c r="B148" s="428"/>
      <c r="C148" s="429"/>
      <c r="D148" s="429"/>
      <c r="E148" s="428"/>
      <c r="F148" s="428"/>
      <c r="G148" s="430"/>
      <c r="H148" s="431"/>
      <c r="I148" s="432"/>
      <c r="J148" s="433"/>
      <c r="K148" s="419"/>
      <c r="L148" s="432"/>
      <c r="M148" s="433"/>
      <c r="N148" s="419"/>
      <c r="O148" s="432"/>
      <c r="P148" s="433"/>
      <c r="Q148" s="419"/>
      <c r="R148" s="432"/>
      <c r="S148" s="433"/>
      <c r="T148" s="419"/>
      <c r="U148" s="432"/>
      <c r="V148" s="433"/>
      <c r="W148" s="419"/>
      <c r="X148" s="432"/>
      <c r="Y148" s="433"/>
      <c r="Z148" s="656"/>
      <c r="AA148" s="432"/>
      <c r="AB148" s="433"/>
      <c r="AC148" s="419"/>
      <c r="AD148" s="432"/>
      <c r="AE148" s="433"/>
      <c r="AF148" s="419"/>
      <c r="AG148" s="432"/>
      <c r="AH148" s="433"/>
      <c r="AI148" s="419"/>
      <c r="AJ148" s="432"/>
      <c r="AK148" s="433"/>
      <c r="AL148" s="419"/>
      <c r="AM148" s="432"/>
      <c r="AN148" s="433"/>
      <c r="AO148" s="419"/>
      <c r="AP148" s="432"/>
      <c r="AQ148" s="433"/>
      <c r="AR148" s="420"/>
      <c r="AS148" s="613">
        <f t="shared" si="56"/>
        <v>0</v>
      </c>
      <c r="AT148" s="614">
        <f t="shared" si="57"/>
        <v>0</v>
      </c>
      <c r="AW148" s="418">
        <f ca="1">SUMIFS(I$9:I$208,PlanningIDEnlaces,$C148,$H$9:$H$208,Lists!$A$16)</f>
        <v>0</v>
      </c>
      <c r="AX148" s="418">
        <f t="shared" si="58"/>
        <v>0</v>
      </c>
      <c r="AY148" s="418"/>
      <c r="AZ148" s="418">
        <f ca="1">SUMIFS(L$9:L$208,PlanningIDEnlaces,$C148,$H$9:$H$208,Lists!$A$16)</f>
        <v>0</v>
      </c>
      <c r="BA148" s="418">
        <f t="shared" si="59"/>
        <v>0</v>
      </c>
      <c r="BB148" s="418"/>
      <c r="BC148" s="418">
        <f ca="1">SUMIFS(O$9:O$208,PlanningIDEnlaces,$C148,$H$9:$H$208,Lists!$A$16)</f>
        <v>0</v>
      </c>
      <c r="BD148" s="418">
        <f t="shared" si="60"/>
        <v>0</v>
      </c>
      <c r="BE148" s="418"/>
      <c r="BF148" s="418">
        <f ca="1">SUMIFS(R$9:R$208,PlanningIDEnlaces,$C148,$H$9:$H$208,Lists!$A$16)</f>
        <v>0</v>
      </c>
      <c r="BG148" s="418">
        <f t="shared" si="61"/>
        <v>0</v>
      </c>
      <c r="BH148" s="418"/>
      <c r="BI148" s="418">
        <f ca="1">SUMIFS(U$9:U$208,PlanningIDEnlaces,$C148,$H$9:$H$208,Lists!$A$16)</f>
        <v>0</v>
      </c>
      <c r="BJ148" s="418">
        <f t="shared" si="62"/>
        <v>0</v>
      </c>
      <c r="BK148" s="418"/>
      <c r="BL148" s="418">
        <f ca="1">SUMIFS(X$9:X$208,PlanningIDEnlaces,$C148,$H$9:$H$208,Lists!$A$16)</f>
        <v>0</v>
      </c>
      <c r="BM148" s="418">
        <f t="shared" si="63"/>
        <v>0</v>
      </c>
      <c r="BN148" s="418"/>
      <c r="BO148" s="418">
        <f ca="1">SUMIFS(AA$9:AA$208,PlanningIDEnlaces,$C148,$H$9:$H$208,Lists!$A$16)</f>
        <v>0</v>
      </c>
      <c r="BP148" s="418">
        <f t="shared" si="64"/>
        <v>0</v>
      </c>
      <c r="BQ148" s="418"/>
      <c r="BR148" s="418">
        <f ca="1">SUMIFS(AD$9:AD$208,PlanningIDEnlaces,$C148,$H$9:$H$208,Lists!$A$16)</f>
        <v>0</v>
      </c>
      <c r="BS148" s="418">
        <f t="shared" si="65"/>
        <v>0</v>
      </c>
      <c r="BT148" s="418"/>
      <c r="BU148" s="418">
        <f ca="1">SUMIFS(AG$9:AG$208,PlanningIDEnlaces,$C148,$H$9:$H$208,Lists!$A$16)</f>
        <v>0</v>
      </c>
      <c r="BV148" s="418">
        <f t="shared" si="66"/>
        <v>0</v>
      </c>
      <c r="BW148" s="418"/>
      <c r="BX148" s="418">
        <f ca="1">SUMIFS(AJ$9:AJ$208,PlanningIDEnlaces,$C148,$H$9:$H$208,Lists!$A$16)</f>
        <v>0</v>
      </c>
      <c r="BY148" s="418">
        <f t="shared" si="67"/>
        <v>0</v>
      </c>
      <c r="BZ148" s="418"/>
      <c r="CA148" s="418">
        <f ca="1">SUMIFS(AM$9:AM$208,PlanningIDEnlaces,$C148,$H$9:$H$208,Lists!$A$16)</f>
        <v>0</v>
      </c>
      <c r="CB148" s="418">
        <f t="shared" si="68"/>
        <v>0</v>
      </c>
      <c r="CC148" s="418"/>
      <c r="CD148" s="418">
        <f ca="1">SUMIFS(AP$9:AP$208,PlanningIDEnlaces,$C148,$H$9:$H$208,Lists!$A$16)</f>
        <v>0</v>
      </c>
      <c r="CE148" s="418">
        <f t="shared" si="69"/>
        <v>0</v>
      </c>
      <c r="CG148" s="418" t="str">
        <f ca="1">IFERROR(INDEX(Lists!$F$5:$F$49,MATCH(Planning!C148,Lists!$G$5:$G$49,0),1),"")</f>
        <v/>
      </c>
      <c r="CI148" s="418" t="str">
        <f>IF(C148=0,""," ["&amp;INDEX(Lists!$H$5:$H$49,MATCH(C148,Lists!$G$5:$G$49,0),1)&amp;"]")</f>
        <v/>
      </c>
    </row>
    <row r="149" spans="1:87" ht="36.950000000000003" customHeight="1" x14ac:dyDescent="0.2">
      <c r="A149" s="416" t="s">
        <v>145</v>
      </c>
      <c r="B149" s="428"/>
      <c r="C149" s="429"/>
      <c r="D149" s="429"/>
      <c r="E149" s="428"/>
      <c r="F149" s="428"/>
      <c r="G149" s="430"/>
      <c r="H149" s="431"/>
      <c r="I149" s="432"/>
      <c r="J149" s="433"/>
      <c r="K149" s="419"/>
      <c r="L149" s="432"/>
      <c r="M149" s="433"/>
      <c r="N149" s="419"/>
      <c r="O149" s="432"/>
      <c r="P149" s="433"/>
      <c r="Q149" s="419"/>
      <c r="R149" s="432"/>
      <c r="S149" s="433"/>
      <c r="T149" s="419"/>
      <c r="U149" s="432"/>
      <c r="V149" s="433"/>
      <c r="W149" s="419"/>
      <c r="X149" s="432"/>
      <c r="Y149" s="433"/>
      <c r="Z149" s="656"/>
      <c r="AA149" s="432"/>
      <c r="AB149" s="433"/>
      <c r="AC149" s="419"/>
      <c r="AD149" s="432"/>
      <c r="AE149" s="433"/>
      <c r="AF149" s="419"/>
      <c r="AG149" s="432"/>
      <c r="AH149" s="433"/>
      <c r="AI149" s="419"/>
      <c r="AJ149" s="432"/>
      <c r="AK149" s="433"/>
      <c r="AL149" s="419"/>
      <c r="AM149" s="432"/>
      <c r="AN149" s="433"/>
      <c r="AO149" s="419"/>
      <c r="AP149" s="432"/>
      <c r="AQ149" s="433"/>
      <c r="AR149" s="420"/>
      <c r="AS149" s="613">
        <f t="shared" si="56"/>
        <v>0</v>
      </c>
      <c r="AT149" s="614">
        <f t="shared" si="57"/>
        <v>0</v>
      </c>
      <c r="AW149" s="418">
        <f ca="1">SUMIFS(I$9:I$208,PlanningIDEnlaces,$C149,$H$9:$H$208,Lists!$A$16)</f>
        <v>0</v>
      </c>
      <c r="AX149" s="418">
        <f t="shared" si="58"/>
        <v>0</v>
      </c>
      <c r="AY149" s="418"/>
      <c r="AZ149" s="418">
        <f ca="1">SUMIFS(L$9:L$208,PlanningIDEnlaces,$C149,$H$9:$H$208,Lists!$A$16)</f>
        <v>0</v>
      </c>
      <c r="BA149" s="418">
        <f t="shared" si="59"/>
        <v>0</v>
      </c>
      <c r="BB149" s="418"/>
      <c r="BC149" s="418">
        <f ca="1">SUMIFS(O$9:O$208,PlanningIDEnlaces,$C149,$H$9:$H$208,Lists!$A$16)</f>
        <v>0</v>
      </c>
      <c r="BD149" s="418">
        <f t="shared" si="60"/>
        <v>0</v>
      </c>
      <c r="BE149" s="418"/>
      <c r="BF149" s="418">
        <f ca="1">SUMIFS(R$9:R$208,PlanningIDEnlaces,$C149,$H$9:$H$208,Lists!$A$16)</f>
        <v>0</v>
      </c>
      <c r="BG149" s="418">
        <f t="shared" si="61"/>
        <v>0</v>
      </c>
      <c r="BH149" s="418"/>
      <c r="BI149" s="418">
        <f ca="1">SUMIFS(U$9:U$208,PlanningIDEnlaces,$C149,$H$9:$H$208,Lists!$A$16)</f>
        <v>0</v>
      </c>
      <c r="BJ149" s="418">
        <f t="shared" si="62"/>
        <v>0</v>
      </c>
      <c r="BK149" s="418"/>
      <c r="BL149" s="418">
        <f ca="1">SUMIFS(X$9:X$208,PlanningIDEnlaces,$C149,$H$9:$H$208,Lists!$A$16)</f>
        <v>0</v>
      </c>
      <c r="BM149" s="418">
        <f t="shared" si="63"/>
        <v>0</v>
      </c>
      <c r="BN149" s="418"/>
      <c r="BO149" s="418">
        <f ca="1">SUMIFS(AA$9:AA$208,PlanningIDEnlaces,$C149,$H$9:$H$208,Lists!$A$16)</f>
        <v>0</v>
      </c>
      <c r="BP149" s="418">
        <f t="shared" si="64"/>
        <v>0</v>
      </c>
      <c r="BQ149" s="418"/>
      <c r="BR149" s="418">
        <f ca="1">SUMIFS(AD$9:AD$208,PlanningIDEnlaces,$C149,$H$9:$H$208,Lists!$A$16)</f>
        <v>0</v>
      </c>
      <c r="BS149" s="418">
        <f t="shared" si="65"/>
        <v>0</v>
      </c>
      <c r="BT149" s="418"/>
      <c r="BU149" s="418">
        <f ca="1">SUMIFS(AG$9:AG$208,PlanningIDEnlaces,$C149,$H$9:$H$208,Lists!$A$16)</f>
        <v>0</v>
      </c>
      <c r="BV149" s="418">
        <f t="shared" si="66"/>
        <v>0</v>
      </c>
      <c r="BW149" s="418"/>
      <c r="BX149" s="418">
        <f ca="1">SUMIFS(AJ$9:AJ$208,PlanningIDEnlaces,$C149,$H$9:$H$208,Lists!$A$16)</f>
        <v>0</v>
      </c>
      <c r="BY149" s="418">
        <f t="shared" si="67"/>
        <v>0</v>
      </c>
      <c r="BZ149" s="418"/>
      <c r="CA149" s="418">
        <f ca="1">SUMIFS(AM$9:AM$208,PlanningIDEnlaces,$C149,$H$9:$H$208,Lists!$A$16)</f>
        <v>0</v>
      </c>
      <c r="CB149" s="418">
        <f t="shared" si="68"/>
        <v>0</v>
      </c>
      <c r="CC149" s="418"/>
      <c r="CD149" s="418">
        <f ca="1">SUMIFS(AP$9:AP$208,PlanningIDEnlaces,$C149,$H$9:$H$208,Lists!$A$16)</f>
        <v>0</v>
      </c>
      <c r="CE149" s="418">
        <f t="shared" si="69"/>
        <v>0</v>
      </c>
      <c r="CG149" s="418" t="str">
        <f ca="1">IFERROR(INDEX(Lists!$F$5:$F$49,MATCH(Planning!C149,Lists!$G$5:$G$49,0),1),"")</f>
        <v/>
      </c>
      <c r="CI149" s="418" t="str">
        <f>IF(C149=0,""," ["&amp;INDEX(Lists!$H$5:$H$49,MATCH(C149,Lists!$G$5:$G$49,0),1)&amp;"]")</f>
        <v/>
      </c>
    </row>
    <row r="150" spans="1:87" ht="36.950000000000003" customHeight="1" x14ac:dyDescent="0.2">
      <c r="A150" s="416" t="s">
        <v>146</v>
      </c>
      <c r="B150" s="428"/>
      <c r="C150" s="429"/>
      <c r="D150" s="429"/>
      <c r="E150" s="428"/>
      <c r="F150" s="428"/>
      <c r="G150" s="430"/>
      <c r="H150" s="431"/>
      <c r="I150" s="432"/>
      <c r="J150" s="433"/>
      <c r="K150" s="419"/>
      <c r="L150" s="432"/>
      <c r="M150" s="433"/>
      <c r="N150" s="419"/>
      <c r="O150" s="432"/>
      <c r="P150" s="433"/>
      <c r="Q150" s="419"/>
      <c r="R150" s="432"/>
      <c r="S150" s="433"/>
      <c r="T150" s="419"/>
      <c r="U150" s="432"/>
      <c r="V150" s="433"/>
      <c r="W150" s="419"/>
      <c r="X150" s="432"/>
      <c r="Y150" s="433"/>
      <c r="Z150" s="656"/>
      <c r="AA150" s="432"/>
      <c r="AB150" s="433"/>
      <c r="AC150" s="419"/>
      <c r="AD150" s="432"/>
      <c r="AE150" s="433"/>
      <c r="AF150" s="419"/>
      <c r="AG150" s="432"/>
      <c r="AH150" s="433"/>
      <c r="AI150" s="419"/>
      <c r="AJ150" s="432"/>
      <c r="AK150" s="433"/>
      <c r="AL150" s="419"/>
      <c r="AM150" s="432"/>
      <c r="AN150" s="433"/>
      <c r="AO150" s="419"/>
      <c r="AP150" s="432"/>
      <c r="AQ150" s="433"/>
      <c r="AR150" s="420"/>
      <c r="AS150" s="613">
        <f t="shared" si="56"/>
        <v>0</v>
      </c>
      <c r="AT150" s="614">
        <f t="shared" si="57"/>
        <v>0</v>
      </c>
      <c r="AW150" s="418">
        <f ca="1">SUMIFS(I$9:I$208,PlanningIDEnlaces,$C150,$H$9:$H$208,Lists!$A$16)</f>
        <v>0</v>
      </c>
      <c r="AX150" s="418">
        <f t="shared" si="58"/>
        <v>0</v>
      </c>
      <c r="AY150" s="418"/>
      <c r="AZ150" s="418">
        <f ca="1">SUMIFS(L$9:L$208,PlanningIDEnlaces,$C150,$H$9:$H$208,Lists!$A$16)</f>
        <v>0</v>
      </c>
      <c r="BA150" s="418">
        <f t="shared" si="59"/>
        <v>0</v>
      </c>
      <c r="BB150" s="418"/>
      <c r="BC150" s="418">
        <f ca="1">SUMIFS(O$9:O$208,PlanningIDEnlaces,$C150,$H$9:$H$208,Lists!$A$16)</f>
        <v>0</v>
      </c>
      <c r="BD150" s="418">
        <f t="shared" si="60"/>
        <v>0</v>
      </c>
      <c r="BE150" s="418"/>
      <c r="BF150" s="418">
        <f ca="1">SUMIFS(R$9:R$208,PlanningIDEnlaces,$C150,$H$9:$H$208,Lists!$A$16)</f>
        <v>0</v>
      </c>
      <c r="BG150" s="418">
        <f t="shared" si="61"/>
        <v>0</v>
      </c>
      <c r="BH150" s="418"/>
      <c r="BI150" s="418">
        <f ca="1">SUMIFS(U$9:U$208,PlanningIDEnlaces,$C150,$H$9:$H$208,Lists!$A$16)</f>
        <v>0</v>
      </c>
      <c r="BJ150" s="418">
        <f t="shared" si="62"/>
        <v>0</v>
      </c>
      <c r="BK150" s="418"/>
      <c r="BL150" s="418">
        <f ca="1">SUMIFS(X$9:X$208,PlanningIDEnlaces,$C150,$H$9:$H$208,Lists!$A$16)</f>
        <v>0</v>
      </c>
      <c r="BM150" s="418">
        <f t="shared" si="63"/>
        <v>0</v>
      </c>
      <c r="BN150" s="418"/>
      <c r="BO150" s="418">
        <f ca="1">SUMIFS(AA$9:AA$208,PlanningIDEnlaces,$C150,$H$9:$H$208,Lists!$A$16)</f>
        <v>0</v>
      </c>
      <c r="BP150" s="418">
        <f t="shared" si="64"/>
        <v>0</v>
      </c>
      <c r="BQ150" s="418"/>
      <c r="BR150" s="418">
        <f ca="1">SUMIFS(AD$9:AD$208,PlanningIDEnlaces,$C150,$H$9:$H$208,Lists!$A$16)</f>
        <v>0</v>
      </c>
      <c r="BS150" s="418">
        <f t="shared" si="65"/>
        <v>0</v>
      </c>
      <c r="BT150" s="418"/>
      <c r="BU150" s="418">
        <f ca="1">SUMIFS(AG$9:AG$208,PlanningIDEnlaces,$C150,$H$9:$H$208,Lists!$A$16)</f>
        <v>0</v>
      </c>
      <c r="BV150" s="418">
        <f t="shared" si="66"/>
        <v>0</v>
      </c>
      <c r="BW150" s="418"/>
      <c r="BX150" s="418">
        <f ca="1">SUMIFS(AJ$9:AJ$208,PlanningIDEnlaces,$C150,$H$9:$H$208,Lists!$A$16)</f>
        <v>0</v>
      </c>
      <c r="BY150" s="418">
        <f t="shared" si="67"/>
        <v>0</v>
      </c>
      <c r="BZ150" s="418"/>
      <c r="CA150" s="418">
        <f ca="1">SUMIFS(AM$9:AM$208,PlanningIDEnlaces,$C150,$H$9:$H$208,Lists!$A$16)</f>
        <v>0</v>
      </c>
      <c r="CB150" s="418">
        <f t="shared" si="68"/>
        <v>0</v>
      </c>
      <c r="CC150" s="418"/>
      <c r="CD150" s="418">
        <f ca="1">SUMIFS(AP$9:AP$208,PlanningIDEnlaces,$C150,$H$9:$H$208,Lists!$A$16)</f>
        <v>0</v>
      </c>
      <c r="CE150" s="418">
        <f t="shared" si="69"/>
        <v>0</v>
      </c>
      <c r="CG150" s="418" t="str">
        <f ca="1">IFERROR(INDEX(Lists!$F$5:$F$49,MATCH(Planning!C150,Lists!$G$5:$G$49,0),1),"")</f>
        <v/>
      </c>
      <c r="CI150" s="418" t="str">
        <f>IF(C150=0,""," ["&amp;INDEX(Lists!$H$5:$H$49,MATCH(C150,Lists!$G$5:$G$49,0),1)&amp;"]")</f>
        <v/>
      </c>
    </row>
    <row r="151" spans="1:87" ht="36.950000000000003" customHeight="1" x14ac:dyDescent="0.2">
      <c r="A151" s="416" t="s">
        <v>147</v>
      </c>
      <c r="B151" s="428"/>
      <c r="C151" s="429"/>
      <c r="D151" s="429"/>
      <c r="E151" s="428"/>
      <c r="F151" s="428"/>
      <c r="G151" s="430"/>
      <c r="H151" s="431"/>
      <c r="I151" s="432"/>
      <c r="J151" s="433"/>
      <c r="K151" s="419"/>
      <c r="L151" s="432"/>
      <c r="M151" s="433"/>
      <c r="N151" s="419"/>
      <c r="O151" s="432"/>
      <c r="P151" s="433"/>
      <c r="Q151" s="419"/>
      <c r="R151" s="432"/>
      <c r="S151" s="433"/>
      <c r="T151" s="419"/>
      <c r="U151" s="432"/>
      <c r="V151" s="433"/>
      <c r="W151" s="419"/>
      <c r="X151" s="432"/>
      <c r="Y151" s="433"/>
      <c r="Z151" s="656"/>
      <c r="AA151" s="432"/>
      <c r="AB151" s="433"/>
      <c r="AC151" s="419"/>
      <c r="AD151" s="432"/>
      <c r="AE151" s="433"/>
      <c r="AF151" s="419"/>
      <c r="AG151" s="432"/>
      <c r="AH151" s="433"/>
      <c r="AI151" s="419"/>
      <c r="AJ151" s="432"/>
      <c r="AK151" s="433"/>
      <c r="AL151" s="419"/>
      <c r="AM151" s="432"/>
      <c r="AN151" s="433"/>
      <c r="AO151" s="419"/>
      <c r="AP151" s="432"/>
      <c r="AQ151" s="433"/>
      <c r="AR151" s="420"/>
      <c r="AS151" s="613">
        <f t="shared" si="56"/>
        <v>0</v>
      </c>
      <c r="AT151" s="614">
        <f t="shared" si="57"/>
        <v>0</v>
      </c>
      <c r="AW151" s="418">
        <f ca="1">SUMIFS(I$9:I$208,PlanningIDEnlaces,$C151,$H$9:$H$208,Lists!$A$16)</f>
        <v>0</v>
      </c>
      <c r="AX151" s="418">
        <f t="shared" si="58"/>
        <v>0</v>
      </c>
      <c r="AY151" s="418"/>
      <c r="AZ151" s="418">
        <f ca="1">SUMIFS(L$9:L$208,PlanningIDEnlaces,$C151,$H$9:$H$208,Lists!$A$16)</f>
        <v>0</v>
      </c>
      <c r="BA151" s="418">
        <f t="shared" si="59"/>
        <v>0</v>
      </c>
      <c r="BB151" s="418"/>
      <c r="BC151" s="418">
        <f ca="1">SUMIFS(O$9:O$208,PlanningIDEnlaces,$C151,$H$9:$H$208,Lists!$A$16)</f>
        <v>0</v>
      </c>
      <c r="BD151" s="418">
        <f t="shared" si="60"/>
        <v>0</v>
      </c>
      <c r="BE151" s="418"/>
      <c r="BF151" s="418">
        <f ca="1">SUMIFS(R$9:R$208,PlanningIDEnlaces,$C151,$H$9:$H$208,Lists!$A$16)</f>
        <v>0</v>
      </c>
      <c r="BG151" s="418">
        <f t="shared" si="61"/>
        <v>0</v>
      </c>
      <c r="BH151" s="418"/>
      <c r="BI151" s="418">
        <f ca="1">SUMIFS(U$9:U$208,PlanningIDEnlaces,$C151,$H$9:$H$208,Lists!$A$16)</f>
        <v>0</v>
      </c>
      <c r="BJ151" s="418">
        <f t="shared" si="62"/>
        <v>0</v>
      </c>
      <c r="BK151" s="418"/>
      <c r="BL151" s="418">
        <f ca="1">SUMIFS(X$9:X$208,PlanningIDEnlaces,$C151,$H$9:$H$208,Lists!$A$16)</f>
        <v>0</v>
      </c>
      <c r="BM151" s="418">
        <f t="shared" si="63"/>
        <v>0</v>
      </c>
      <c r="BN151" s="418"/>
      <c r="BO151" s="418">
        <f ca="1">SUMIFS(AA$9:AA$208,PlanningIDEnlaces,$C151,$H$9:$H$208,Lists!$A$16)</f>
        <v>0</v>
      </c>
      <c r="BP151" s="418">
        <f t="shared" si="64"/>
        <v>0</v>
      </c>
      <c r="BQ151" s="418"/>
      <c r="BR151" s="418">
        <f ca="1">SUMIFS(AD$9:AD$208,PlanningIDEnlaces,$C151,$H$9:$H$208,Lists!$A$16)</f>
        <v>0</v>
      </c>
      <c r="BS151" s="418">
        <f t="shared" si="65"/>
        <v>0</v>
      </c>
      <c r="BT151" s="418"/>
      <c r="BU151" s="418">
        <f ca="1">SUMIFS(AG$9:AG$208,PlanningIDEnlaces,$C151,$H$9:$H$208,Lists!$A$16)</f>
        <v>0</v>
      </c>
      <c r="BV151" s="418">
        <f t="shared" si="66"/>
        <v>0</v>
      </c>
      <c r="BW151" s="418"/>
      <c r="BX151" s="418">
        <f ca="1">SUMIFS(AJ$9:AJ$208,PlanningIDEnlaces,$C151,$H$9:$H$208,Lists!$A$16)</f>
        <v>0</v>
      </c>
      <c r="BY151" s="418">
        <f t="shared" si="67"/>
        <v>0</v>
      </c>
      <c r="BZ151" s="418"/>
      <c r="CA151" s="418">
        <f ca="1">SUMIFS(AM$9:AM$208,PlanningIDEnlaces,$C151,$H$9:$H$208,Lists!$A$16)</f>
        <v>0</v>
      </c>
      <c r="CB151" s="418">
        <f t="shared" si="68"/>
        <v>0</v>
      </c>
      <c r="CC151" s="418"/>
      <c r="CD151" s="418">
        <f ca="1">SUMIFS(AP$9:AP$208,PlanningIDEnlaces,$C151,$H$9:$H$208,Lists!$A$16)</f>
        <v>0</v>
      </c>
      <c r="CE151" s="418">
        <f t="shared" si="69"/>
        <v>0</v>
      </c>
      <c r="CG151" s="418" t="str">
        <f ca="1">IFERROR(INDEX(Lists!$F$5:$F$49,MATCH(Planning!C151,Lists!$G$5:$G$49,0),1),"")</f>
        <v/>
      </c>
      <c r="CI151" s="418" t="str">
        <f>IF(C151=0,""," ["&amp;INDEX(Lists!$H$5:$H$49,MATCH(C151,Lists!$G$5:$G$49,0),1)&amp;"]")</f>
        <v/>
      </c>
    </row>
    <row r="152" spans="1:87" ht="36.950000000000003" customHeight="1" x14ac:dyDescent="0.2">
      <c r="A152" s="416" t="s">
        <v>148</v>
      </c>
      <c r="B152" s="428"/>
      <c r="C152" s="429"/>
      <c r="D152" s="429"/>
      <c r="E152" s="428"/>
      <c r="F152" s="428"/>
      <c r="G152" s="430"/>
      <c r="H152" s="431"/>
      <c r="I152" s="432"/>
      <c r="J152" s="433"/>
      <c r="K152" s="419"/>
      <c r="L152" s="432"/>
      <c r="M152" s="433"/>
      <c r="N152" s="419"/>
      <c r="O152" s="432"/>
      <c r="P152" s="433"/>
      <c r="Q152" s="419"/>
      <c r="R152" s="432"/>
      <c r="S152" s="433"/>
      <c r="T152" s="419"/>
      <c r="U152" s="432"/>
      <c r="V152" s="433"/>
      <c r="W152" s="419"/>
      <c r="X152" s="432"/>
      <c r="Y152" s="433"/>
      <c r="Z152" s="656"/>
      <c r="AA152" s="432"/>
      <c r="AB152" s="433"/>
      <c r="AC152" s="419"/>
      <c r="AD152" s="432"/>
      <c r="AE152" s="433"/>
      <c r="AF152" s="419"/>
      <c r="AG152" s="432"/>
      <c r="AH152" s="433"/>
      <c r="AI152" s="419"/>
      <c r="AJ152" s="432"/>
      <c r="AK152" s="433"/>
      <c r="AL152" s="419"/>
      <c r="AM152" s="432"/>
      <c r="AN152" s="433"/>
      <c r="AO152" s="419"/>
      <c r="AP152" s="432"/>
      <c r="AQ152" s="433"/>
      <c r="AR152" s="420"/>
      <c r="AS152" s="613">
        <f t="shared" si="56"/>
        <v>0</v>
      </c>
      <c r="AT152" s="614">
        <f t="shared" si="57"/>
        <v>0</v>
      </c>
      <c r="AW152" s="418">
        <f ca="1">SUMIFS(I$9:I$208,PlanningIDEnlaces,$C152,$H$9:$H$208,Lists!$A$16)</f>
        <v>0</v>
      </c>
      <c r="AX152" s="418">
        <f t="shared" si="58"/>
        <v>0</v>
      </c>
      <c r="AY152" s="418"/>
      <c r="AZ152" s="418">
        <f ca="1">SUMIFS(L$9:L$208,PlanningIDEnlaces,$C152,$H$9:$H$208,Lists!$A$16)</f>
        <v>0</v>
      </c>
      <c r="BA152" s="418">
        <f t="shared" si="59"/>
        <v>0</v>
      </c>
      <c r="BB152" s="418"/>
      <c r="BC152" s="418">
        <f ca="1">SUMIFS(O$9:O$208,PlanningIDEnlaces,$C152,$H$9:$H$208,Lists!$A$16)</f>
        <v>0</v>
      </c>
      <c r="BD152" s="418">
        <f t="shared" si="60"/>
        <v>0</v>
      </c>
      <c r="BE152" s="418"/>
      <c r="BF152" s="418">
        <f ca="1">SUMIFS(R$9:R$208,PlanningIDEnlaces,$C152,$H$9:$H$208,Lists!$A$16)</f>
        <v>0</v>
      </c>
      <c r="BG152" s="418">
        <f t="shared" si="61"/>
        <v>0</v>
      </c>
      <c r="BH152" s="418"/>
      <c r="BI152" s="418">
        <f ca="1">SUMIFS(U$9:U$208,PlanningIDEnlaces,$C152,$H$9:$H$208,Lists!$A$16)</f>
        <v>0</v>
      </c>
      <c r="BJ152" s="418">
        <f t="shared" si="62"/>
        <v>0</v>
      </c>
      <c r="BK152" s="418"/>
      <c r="BL152" s="418">
        <f ca="1">SUMIFS(X$9:X$208,PlanningIDEnlaces,$C152,$H$9:$H$208,Lists!$A$16)</f>
        <v>0</v>
      </c>
      <c r="BM152" s="418">
        <f t="shared" si="63"/>
        <v>0</v>
      </c>
      <c r="BN152" s="418"/>
      <c r="BO152" s="418">
        <f ca="1">SUMIFS(AA$9:AA$208,PlanningIDEnlaces,$C152,$H$9:$H$208,Lists!$A$16)</f>
        <v>0</v>
      </c>
      <c r="BP152" s="418">
        <f t="shared" si="64"/>
        <v>0</v>
      </c>
      <c r="BQ152" s="418"/>
      <c r="BR152" s="418">
        <f ca="1">SUMIFS(AD$9:AD$208,PlanningIDEnlaces,$C152,$H$9:$H$208,Lists!$A$16)</f>
        <v>0</v>
      </c>
      <c r="BS152" s="418">
        <f t="shared" si="65"/>
        <v>0</v>
      </c>
      <c r="BT152" s="418"/>
      <c r="BU152" s="418">
        <f ca="1">SUMIFS(AG$9:AG$208,PlanningIDEnlaces,$C152,$H$9:$H$208,Lists!$A$16)</f>
        <v>0</v>
      </c>
      <c r="BV152" s="418">
        <f t="shared" si="66"/>
        <v>0</v>
      </c>
      <c r="BW152" s="418"/>
      <c r="BX152" s="418">
        <f ca="1">SUMIFS(AJ$9:AJ$208,PlanningIDEnlaces,$C152,$H$9:$H$208,Lists!$A$16)</f>
        <v>0</v>
      </c>
      <c r="BY152" s="418">
        <f t="shared" si="67"/>
        <v>0</v>
      </c>
      <c r="BZ152" s="418"/>
      <c r="CA152" s="418">
        <f ca="1">SUMIFS(AM$9:AM$208,PlanningIDEnlaces,$C152,$H$9:$H$208,Lists!$A$16)</f>
        <v>0</v>
      </c>
      <c r="CB152" s="418">
        <f t="shared" si="68"/>
        <v>0</v>
      </c>
      <c r="CC152" s="418"/>
      <c r="CD152" s="418">
        <f ca="1">SUMIFS(AP$9:AP$208,PlanningIDEnlaces,$C152,$H$9:$H$208,Lists!$A$16)</f>
        <v>0</v>
      </c>
      <c r="CE152" s="418">
        <f t="shared" si="69"/>
        <v>0</v>
      </c>
      <c r="CG152" s="418" t="str">
        <f ca="1">IFERROR(INDEX(Lists!$F$5:$F$49,MATCH(Planning!C152,Lists!$G$5:$G$49,0),1),"")</f>
        <v/>
      </c>
      <c r="CI152" s="418" t="str">
        <f>IF(C152=0,""," ["&amp;INDEX(Lists!$H$5:$H$49,MATCH(C152,Lists!$G$5:$G$49,0),1)&amp;"]")</f>
        <v/>
      </c>
    </row>
    <row r="153" spans="1:87" ht="36.950000000000003" customHeight="1" x14ac:dyDescent="0.2">
      <c r="A153" s="416" t="s">
        <v>149</v>
      </c>
      <c r="B153" s="428"/>
      <c r="C153" s="429"/>
      <c r="D153" s="429"/>
      <c r="E153" s="428"/>
      <c r="F153" s="428"/>
      <c r="G153" s="430"/>
      <c r="H153" s="431"/>
      <c r="I153" s="432"/>
      <c r="J153" s="433"/>
      <c r="K153" s="419"/>
      <c r="L153" s="432"/>
      <c r="M153" s="433"/>
      <c r="N153" s="419"/>
      <c r="O153" s="432"/>
      <c r="P153" s="433"/>
      <c r="Q153" s="419"/>
      <c r="R153" s="432"/>
      <c r="S153" s="433"/>
      <c r="T153" s="419"/>
      <c r="U153" s="432"/>
      <c r="V153" s="433"/>
      <c r="W153" s="419"/>
      <c r="X153" s="432"/>
      <c r="Y153" s="433"/>
      <c r="Z153" s="656"/>
      <c r="AA153" s="432"/>
      <c r="AB153" s="433"/>
      <c r="AC153" s="419"/>
      <c r="AD153" s="432"/>
      <c r="AE153" s="433"/>
      <c r="AF153" s="419"/>
      <c r="AG153" s="432"/>
      <c r="AH153" s="433"/>
      <c r="AI153" s="419"/>
      <c r="AJ153" s="432"/>
      <c r="AK153" s="433"/>
      <c r="AL153" s="419"/>
      <c r="AM153" s="432"/>
      <c r="AN153" s="433"/>
      <c r="AO153" s="419"/>
      <c r="AP153" s="432"/>
      <c r="AQ153" s="433"/>
      <c r="AR153" s="420"/>
      <c r="AS153" s="613">
        <f t="shared" si="56"/>
        <v>0</v>
      </c>
      <c r="AT153" s="614">
        <f t="shared" si="57"/>
        <v>0</v>
      </c>
      <c r="AW153" s="418">
        <f ca="1">SUMIFS(I$9:I$208,PlanningIDEnlaces,$C153,$H$9:$H$208,Lists!$A$16)</f>
        <v>0</v>
      </c>
      <c r="AX153" s="418">
        <f t="shared" si="58"/>
        <v>0</v>
      </c>
      <c r="AY153" s="418"/>
      <c r="AZ153" s="418">
        <f ca="1">SUMIFS(L$9:L$208,PlanningIDEnlaces,$C153,$H$9:$H$208,Lists!$A$16)</f>
        <v>0</v>
      </c>
      <c r="BA153" s="418">
        <f t="shared" si="59"/>
        <v>0</v>
      </c>
      <c r="BB153" s="418"/>
      <c r="BC153" s="418">
        <f ca="1">SUMIFS(O$9:O$208,PlanningIDEnlaces,$C153,$H$9:$H$208,Lists!$A$16)</f>
        <v>0</v>
      </c>
      <c r="BD153" s="418">
        <f t="shared" si="60"/>
        <v>0</v>
      </c>
      <c r="BE153" s="418"/>
      <c r="BF153" s="418">
        <f ca="1">SUMIFS(R$9:R$208,PlanningIDEnlaces,$C153,$H$9:$H$208,Lists!$A$16)</f>
        <v>0</v>
      </c>
      <c r="BG153" s="418">
        <f t="shared" si="61"/>
        <v>0</v>
      </c>
      <c r="BH153" s="418"/>
      <c r="BI153" s="418">
        <f ca="1">SUMIFS(U$9:U$208,PlanningIDEnlaces,$C153,$H$9:$H$208,Lists!$A$16)</f>
        <v>0</v>
      </c>
      <c r="BJ153" s="418">
        <f t="shared" si="62"/>
        <v>0</v>
      </c>
      <c r="BK153" s="418"/>
      <c r="BL153" s="418">
        <f ca="1">SUMIFS(X$9:X$208,PlanningIDEnlaces,$C153,$H$9:$H$208,Lists!$A$16)</f>
        <v>0</v>
      </c>
      <c r="BM153" s="418">
        <f t="shared" si="63"/>
        <v>0</v>
      </c>
      <c r="BN153" s="418"/>
      <c r="BO153" s="418">
        <f ca="1">SUMIFS(AA$9:AA$208,PlanningIDEnlaces,$C153,$H$9:$H$208,Lists!$A$16)</f>
        <v>0</v>
      </c>
      <c r="BP153" s="418">
        <f t="shared" si="64"/>
        <v>0</v>
      </c>
      <c r="BQ153" s="418"/>
      <c r="BR153" s="418">
        <f ca="1">SUMIFS(AD$9:AD$208,PlanningIDEnlaces,$C153,$H$9:$H$208,Lists!$A$16)</f>
        <v>0</v>
      </c>
      <c r="BS153" s="418">
        <f t="shared" si="65"/>
        <v>0</v>
      </c>
      <c r="BT153" s="418"/>
      <c r="BU153" s="418">
        <f ca="1">SUMIFS(AG$9:AG$208,PlanningIDEnlaces,$C153,$H$9:$H$208,Lists!$A$16)</f>
        <v>0</v>
      </c>
      <c r="BV153" s="418">
        <f t="shared" si="66"/>
        <v>0</v>
      </c>
      <c r="BW153" s="418"/>
      <c r="BX153" s="418">
        <f ca="1">SUMIFS(AJ$9:AJ$208,PlanningIDEnlaces,$C153,$H$9:$H$208,Lists!$A$16)</f>
        <v>0</v>
      </c>
      <c r="BY153" s="418">
        <f t="shared" si="67"/>
        <v>0</v>
      </c>
      <c r="BZ153" s="418"/>
      <c r="CA153" s="418">
        <f ca="1">SUMIFS(AM$9:AM$208,PlanningIDEnlaces,$C153,$H$9:$H$208,Lists!$A$16)</f>
        <v>0</v>
      </c>
      <c r="CB153" s="418">
        <f t="shared" si="68"/>
        <v>0</v>
      </c>
      <c r="CC153" s="418"/>
      <c r="CD153" s="418">
        <f ca="1">SUMIFS(AP$9:AP$208,PlanningIDEnlaces,$C153,$H$9:$H$208,Lists!$A$16)</f>
        <v>0</v>
      </c>
      <c r="CE153" s="418">
        <f t="shared" si="69"/>
        <v>0</v>
      </c>
      <c r="CG153" s="418" t="str">
        <f ca="1">IFERROR(INDEX(Lists!$F$5:$F$49,MATCH(Planning!C153,Lists!$G$5:$G$49,0),1),"")</f>
        <v/>
      </c>
      <c r="CI153" s="418" t="str">
        <f>IF(C153=0,""," ["&amp;INDEX(Lists!$H$5:$H$49,MATCH(C153,Lists!$G$5:$G$49,0),1)&amp;"]")</f>
        <v/>
      </c>
    </row>
    <row r="154" spans="1:87" ht="36.950000000000003" customHeight="1" x14ac:dyDescent="0.2">
      <c r="A154" s="416" t="s">
        <v>150</v>
      </c>
      <c r="B154" s="428"/>
      <c r="C154" s="429"/>
      <c r="D154" s="429"/>
      <c r="E154" s="428"/>
      <c r="F154" s="428"/>
      <c r="G154" s="430"/>
      <c r="H154" s="431"/>
      <c r="I154" s="432"/>
      <c r="J154" s="433"/>
      <c r="K154" s="419"/>
      <c r="L154" s="432"/>
      <c r="M154" s="433"/>
      <c r="N154" s="419"/>
      <c r="O154" s="432"/>
      <c r="P154" s="433"/>
      <c r="Q154" s="419"/>
      <c r="R154" s="432"/>
      <c r="S154" s="433"/>
      <c r="T154" s="419"/>
      <c r="U154" s="432"/>
      <c r="V154" s="433"/>
      <c r="W154" s="419"/>
      <c r="X154" s="432"/>
      <c r="Y154" s="433"/>
      <c r="Z154" s="656"/>
      <c r="AA154" s="432"/>
      <c r="AB154" s="433"/>
      <c r="AC154" s="419"/>
      <c r="AD154" s="432"/>
      <c r="AE154" s="433"/>
      <c r="AF154" s="419"/>
      <c r="AG154" s="432"/>
      <c r="AH154" s="433"/>
      <c r="AI154" s="419"/>
      <c r="AJ154" s="432"/>
      <c r="AK154" s="433"/>
      <c r="AL154" s="419"/>
      <c r="AM154" s="432"/>
      <c r="AN154" s="433"/>
      <c r="AO154" s="419"/>
      <c r="AP154" s="432"/>
      <c r="AQ154" s="433"/>
      <c r="AR154" s="420"/>
      <c r="AS154" s="613">
        <f t="shared" si="56"/>
        <v>0</v>
      </c>
      <c r="AT154" s="614">
        <f t="shared" si="57"/>
        <v>0</v>
      </c>
      <c r="AW154" s="418">
        <f ca="1">SUMIFS(I$9:I$208,PlanningIDEnlaces,$C154,$H$9:$H$208,Lists!$A$16)</f>
        <v>0</v>
      </c>
      <c r="AX154" s="418">
        <f t="shared" si="58"/>
        <v>0</v>
      </c>
      <c r="AY154" s="418"/>
      <c r="AZ154" s="418">
        <f ca="1">SUMIFS(L$9:L$208,PlanningIDEnlaces,$C154,$H$9:$H$208,Lists!$A$16)</f>
        <v>0</v>
      </c>
      <c r="BA154" s="418">
        <f t="shared" si="59"/>
        <v>0</v>
      </c>
      <c r="BB154" s="418"/>
      <c r="BC154" s="418">
        <f ca="1">SUMIFS(O$9:O$208,PlanningIDEnlaces,$C154,$H$9:$H$208,Lists!$A$16)</f>
        <v>0</v>
      </c>
      <c r="BD154" s="418">
        <f t="shared" si="60"/>
        <v>0</v>
      </c>
      <c r="BE154" s="418"/>
      <c r="BF154" s="418">
        <f ca="1">SUMIFS(R$9:R$208,PlanningIDEnlaces,$C154,$H$9:$H$208,Lists!$A$16)</f>
        <v>0</v>
      </c>
      <c r="BG154" s="418">
        <f t="shared" si="61"/>
        <v>0</v>
      </c>
      <c r="BH154" s="418"/>
      <c r="BI154" s="418">
        <f ca="1">SUMIFS(U$9:U$208,PlanningIDEnlaces,$C154,$H$9:$H$208,Lists!$A$16)</f>
        <v>0</v>
      </c>
      <c r="BJ154" s="418">
        <f t="shared" si="62"/>
        <v>0</v>
      </c>
      <c r="BK154" s="418"/>
      <c r="BL154" s="418">
        <f ca="1">SUMIFS(X$9:X$208,PlanningIDEnlaces,$C154,$H$9:$H$208,Lists!$A$16)</f>
        <v>0</v>
      </c>
      <c r="BM154" s="418">
        <f t="shared" si="63"/>
        <v>0</v>
      </c>
      <c r="BN154" s="418"/>
      <c r="BO154" s="418">
        <f ca="1">SUMIFS(AA$9:AA$208,PlanningIDEnlaces,$C154,$H$9:$H$208,Lists!$A$16)</f>
        <v>0</v>
      </c>
      <c r="BP154" s="418">
        <f t="shared" si="64"/>
        <v>0</v>
      </c>
      <c r="BQ154" s="418"/>
      <c r="BR154" s="418">
        <f ca="1">SUMIFS(AD$9:AD$208,PlanningIDEnlaces,$C154,$H$9:$H$208,Lists!$A$16)</f>
        <v>0</v>
      </c>
      <c r="BS154" s="418">
        <f t="shared" si="65"/>
        <v>0</v>
      </c>
      <c r="BT154" s="418"/>
      <c r="BU154" s="418">
        <f ca="1">SUMIFS(AG$9:AG$208,PlanningIDEnlaces,$C154,$H$9:$H$208,Lists!$A$16)</f>
        <v>0</v>
      </c>
      <c r="BV154" s="418">
        <f t="shared" si="66"/>
        <v>0</v>
      </c>
      <c r="BW154" s="418"/>
      <c r="BX154" s="418">
        <f ca="1">SUMIFS(AJ$9:AJ$208,PlanningIDEnlaces,$C154,$H$9:$H$208,Lists!$A$16)</f>
        <v>0</v>
      </c>
      <c r="BY154" s="418">
        <f t="shared" si="67"/>
        <v>0</v>
      </c>
      <c r="BZ154" s="418"/>
      <c r="CA154" s="418">
        <f ca="1">SUMIFS(AM$9:AM$208,PlanningIDEnlaces,$C154,$H$9:$H$208,Lists!$A$16)</f>
        <v>0</v>
      </c>
      <c r="CB154" s="418">
        <f t="shared" si="68"/>
        <v>0</v>
      </c>
      <c r="CC154" s="418"/>
      <c r="CD154" s="418">
        <f ca="1">SUMIFS(AP$9:AP$208,PlanningIDEnlaces,$C154,$H$9:$H$208,Lists!$A$16)</f>
        <v>0</v>
      </c>
      <c r="CE154" s="418">
        <f t="shared" si="69"/>
        <v>0</v>
      </c>
      <c r="CG154" s="418" t="str">
        <f ca="1">IFERROR(INDEX(Lists!$F$5:$F$49,MATCH(Planning!C154,Lists!$G$5:$G$49,0),1),"")</f>
        <v/>
      </c>
      <c r="CI154" s="418" t="str">
        <f>IF(C154=0,""," ["&amp;INDEX(Lists!$H$5:$H$49,MATCH(C154,Lists!$G$5:$G$49,0),1)&amp;"]")</f>
        <v/>
      </c>
    </row>
    <row r="155" spans="1:87" ht="36.950000000000003" customHeight="1" x14ac:dyDescent="0.2">
      <c r="A155" s="416" t="s">
        <v>151</v>
      </c>
      <c r="B155" s="428"/>
      <c r="C155" s="429"/>
      <c r="D155" s="429"/>
      <c r="E155" s="428"/>
      <c r="F155" s="428"/>
      <c r="G155" s="430"/>
      <c r="H155" s="431"/>
      <c r="I155" s="432"/>
      <c r="J155" s="433"/>
      <c r="K155" s="419"/>
      <c r="L155" s="432"/>
      <c r="M155" s="433"/>
      <c r="N155" s="419"/>
      <c r="O155" s="432"/>
      <c r="P155" s="433"/>
      <c r="Q155" s="419"/>
      <c r="R155" s="432"/>
      <c r="S155" s="433"/>
      <c r="T155" s="419"/>
      <c r="U155" s="432"/>
      <c r="V155" s="433"/>
      <c r="W155" s="419"/>
      <c r="X155" s="432"/>
      <c r="Y155" s="433"/>
      <c r="Z155" s="656"/>
      <c r="AA155" s="432"/>
      <c r="AB155" s="433"/>
      <c r="AC155" s="419"/>
      <c r="AD155" s="432"/>
      <c r="AE155" s="433"/>
      <c r="AF155" s="419"/>
      <c r="AG155" s="432"/>
      <c r="AH155" s="433"/>
      <c r="AI155" s="419"/>
      <c r="AJ155" s="432"/>
      <c r="AK155" s="433"/>
      <c r="AL155" s="419"/>
      <c r="AM155" s="432"/>
      <c r="AN155" s="433"/>
      <c r="AO155" s="419"/>
      <c r="AP155" s="432"/>
      <c r="AQ155" s="433"/>
      <c r="AR155" s="420"/>
      <c r="AS155" s="613">
        <f t="shared" si="56"/>
        <v>0</v>
      </c>
      <c r="AT155" s="614">
        <f t="shared" si="57"/>
        <v>0</v>
      </c>
      <c r="AW155" s="418">
        <f ca="1">SUMIFS(I$9:I$208,PlanningIDEnlaces,$C155,$H$9:$H$208,Lists!$A$16)</f>
        <v>0</v>
      </c>
      <c r="AX155" s="418">
        <f t="shared" si="58"/>
        <v>0</v>
      </c>
      <c r="AY155" s="418"/>
      <c r="AZ155" s="418">
        <f ca="1">SUMIFS(L$9:L$208,PlanningIDEnlaces,$C155,$H$9:$H$208,Lists!$A$16)</f>
        <v>0</v>
      </c>
      <c r="BA155" s="418">
        <f t="shared" si="59"/>
        <v>0</v>
      </c>
      <c r="BB155" s="418"/>
      <c r="BC155" s="418">
        <f ca="1">SUMIFS(O$9:O$208,PlanningIDEnlaces,$C155,$H$9:$H$208,Lists!$A$16)</f>
        <v>0</v>
      </c>
      <c r="BD155" s="418">
        <f t="shared" si="60"/>
        <v>0</v>
      </c>
      <c r="BE155" s="418"/>
      <c r="BF155" s="418">
        <f ca="1">SUMIFS(R$9:R$208,PlanningIDEnlaces,$C155,$H$9:$H$208,Lists!$A$16)</f>
        <v>0</v>
      </c>
      <c r="BG155" s="418">
        <f t="shared" si="61"/>
        <v>0</v>
      </c>
      <c r="BH155" s="418"/>
      <c r="BI155" s="418">
        <f ca="1">SUMIFS(U$9:U$208,PlanningIDEnlaces,$C155,$H$9:$H$208,Lists!$A$16)</f>
        <v>0</v>
      </c>
      <c r="BJ155" s="418">
        <f t="shared" si="62"/>
        <v>0</v>
      </c>
      <c r="BK155" s="418"/>
      <c r="BL155" s="418">
        <f ca="1">SUMIFS(X$9:X$208,PlanningIDEnlaces,$C155,$H$9:$H$208,Lists!$A$16)</f>
        <v>0</v>
      </c>
      <c r="BM155" s="418">
        <f t="shared" si="63"/>
        <v>0</v>
      </c>
      <c r="BN155" s="418"/>
      <c r="BO155" s="418">
        <f ca="1">SUMIFS(AA$9:AA$208,PlanningIDEnlaces,$C155,$H$9:$H$208,Lists!$A$16)</f>
        <v>0</v>
      </c>
      <c r="BP155" s="418">
        <f t="shared" si="64"/>
        <v>0</v>
      </c>
      <c r="BQ155" s="418"/>
      <c r="BR155" s="418">
        <f ca="1">SUMIFS(AD$9:AD$208,PlanningIDEnlaces,$C155,$H$9:$H$208,Lists!$A$16)</f>
        <v>0</v>
      </c>
      <c r="BS155" s="418">
        <f t="shared" si="65"/>
        <v>0</v>
      </c>
      <c r="BT155" s="418"/>
      <c r="BU155" s="418">
        <f ca="1">SUMIFS(AG$9:AG$208,PlanningIDEnlaces,$C155,$H$9:$H$208,Lists!$A$16)</f>
        <v>0</v>
      </c>
      <c r="BV155" s="418">
        <f t="shared" si="66"/>
        <v>0</v>
      </c>
      <c r="BW155" s="418"/>
      <c r="BX155" s="418">
        <f ca="1">SUMIFS(AJ$9:AJ$208,PlanningIDEnlaces,$C155,$H$9:$H$208,Lists!$A$16)</f>
        <v>0</v>
      </c>
      <c r="BY155" s="418">
        <f t="shared" si="67"/>
        <v>0</v>
      </c>
      <c r="BZ155" s="418"/>
      <c r="CA155" s="418">
        <f ca="1">SUMIFS(AM$9:AM$208,PlanningIDEnlaces,$C155,$H$9:$H$208,Lists!$A$16)</f>
        <v>0</v>
      </c>
      <c r="CB155" s="418">
        <f t="shared" si="68"/>
        <v>0</v>
      </c>
      <c r="CC155" s="418"/>
      <c r="CD155" s="418">
        <f ca="1">SUMIFS(AP$9:AP$208,PlanningIDEnlaces,$C155,$H$9:$H$208,Lists!$A$16)</f>
        <v>0</v>
      </c>
      <c r="CE155" s="418">
        <f t="shared" si="69"/>
        <v>0</v>
      </c>
      <c r="CG155" s="418" t="str">
        <f ca="1">IFERROR(INDEX(Lists!$F$5:$F$49,MATCH(Planning!C155,Lists!$G$5:$G$49,0),1),"")</f>
        <v/>
      </c>
      <c r="CI155" s="418" t="str">
        <f>IF(C155=0,""," ["&amp;INDEX(Lists!$H$5:$H$49,MATCH(C155,Lists!$G$5:$G$49,0),1)&amp;"]")</f>
        <v/>
      </c>
    </row>
    <row r="156" spans="1:87" ht="36.950000000000003" customHeight="1" x14ac:dyDescent="0.2">
      <c r="A156" s="416" t="s">
        <v>152</v>
      </c>
      <c r="B156" s="428"/>
      <c r="C156" s="429"/>
      <c r="D156" s="429"/>
      <c r="E156" s="428"/>
      <c r="F156" s="428"/>
      <c r="G156" s="430"/>
      <c r="H156" s="431"/>
      <c r="I156" s="432"/>
      <c r="J156" s="433"/>
      <c r="K156" s="419"/>
      <c r="L156" s="432"/>
      <c r="M156" s="433"/>
      <c r="N156" s="419"/>
      <c r="O156" s="432"/>
      <c r="P156" s="433"/>
      <c r="Q156" s="419"/>
      <c r="R156" s="432"/>
      <c r="S156" s="433"/>
      <c r="T156" s="419"/>
      <c r="U156" s="432"/>
      <c r="V156" s="433"/>
      <c r="W156" s="419"/>
      <c r="X156" s="432"/>
      <c r="Y156" s="433"/>
      <c r="Z156" s="656"/>
      <c r="AA156" s="432"/>
      <c r="AB156" s="433"/>
      <c r="AC156" s="419"/>
      <c r="AD156" s="432"/>
      <c r="AE156" s="433"/>
      <c r="AF156" s="419"/>
      <c r="AG156" s="432"/>
      <c r="AH156" s="433"/>
      <c r="AI156" s="419"/>
      <c r="AJ156" s="432"/>
      <c r="AK156" s="433"/>
      <c r="AL156" s="419"/>
      <c r="AM156" s="432"/>
      <c r="AN156" s="433"/>
      <c r="AO156" s="419"/>
      <c r="AP156" s="432"/>
      <c r="AQ156" s="433"/>
      <c r="AR156" s="420"/>
      <c r="AS156" s="613">
        <f t="shared" si="56"/>
        <v>0</v>
      </c>
      <c r="AT156" s="614">
        <f t="shared" si="57"/>
        <v>0</v>
      </c>
      <c r="AW156" s="418">
        <f ca="1">SUMIFS(I$9:I$208,PlanningIDEnlaces,$C156,$H$9:$H$208,Lists!$A$16)</f>
        <v>0</v>
      </c>
      <c r="AX156" s="418">
        <f t="shared" si="58"/>
        <v>0</v>
      </c>
      <c r="AY156" s="418"/>
      <c r="AZ156" s="418">
        <f ca="1">SUMIFS(L$9:L$208,PlanningIDEnlaces,$C156,$H$9:$H$208,Lists!$A$16)</f>
        <v>0</v>
      </c>
      <c r="BA156" s="418">
        <f t="shared" si="59"/>
        <v>0</v>
      </c>
      <c r="BB156" s="418"/>
      <c r="BC156" s="418">
        <f ca="1">SUMIFS(O$9:O$208,PlanningIDEnlaces,$C156,$H$9:$H$208,Lists!$A$16)</f>
        <v>0</v>
      </c>
      <c r="BD156" s="418">
        <f t="shared" si="60"/>
        <v>0</v>
      </c>
      <c r="BE156" s="418"/>
      <c r="BF156" s="418">
        <f ca="1">SUMIFS(R$9:R$208,PlanningIDEnlaces,$C156,$H$9:$H$208,Lists!$A$16)</f>
        <v>0</v>
      </c>
      <c r="BG156" s="418">
        <f t="shared" si="61"/>
        <v>0</v>
      </c>
      <c r="BH156" s="418"/>
      <c r="BI156" s="418">
        <f ca="1">SUMIFS(U$9:U$208,PlanningIDEnlaces,$C156,$H$9:$H$208,Lists!$A$16)</f>
        <v>0</v>
      </c>
      <c r="BJ156" s="418">
        <f t="shared" si="62"/>
        <v>0</v>
      </c>
      <c r="BK156" s="418"/>
      <c r="BL156" s="418">
        <f ca="1">SUMIFS(X$9:X$208,PlanningIDEnlaces,$C156,$H$9:$H$208,Lists!$A$16)</f>
        <v>0</v>
      </c>
      <c r="BM156" s="418">
        <f t="shared" si="63"/>
        <v>0</v>
      </c>
      <c r="BN156" s="418"/>
      <c r="BO156" s="418">
        <f ca="1">SUMIFS(AA$9:AA$208,PlanningIDEnlaces,$C156,$H$9:$H$208,Lists!$A$16)</f>
        <v>0</v>
      </c>
      <c r="BP156" s="418">
        <f t="shared" si="64"/>
        <v>0</v>
      </c>
      <c r="BQ156" s="418"/>
      <c r="BR156" s="418">
        <f ca="1">SUMIFS(AD$9:AD$208,PlanningIDEnlaces,$C156,$H$9:$H$208,Lists!$A$16)</f>
        <v>0</v>
      </c>
      <c r="BS156" s="418">
        <f t="shared" si="65"/>
        <v>0</v>
      </c>
      <c r="BT156" s="418"/>
      <c r="BU156" s="418">
        <f ca="1">SUMIFS(AG$9:AG$208,PlanningIDEnlaces,$C156,$H$9:$H$208,Lists!$A$16)</f>
        <v>0</v>
      </c>
      <c r="BV156" s="418">
        <f t="shared" si="66"/>
        <v>0</v>
      </c>
      <c r="BW156" s="418"/>
      <c r="BX156" s="418">
        <f ca="1">SUMIFS(AJ$9:AJ$208,PlanningIDEnlaces,$C156,$H$9:$H$208,Lists!$A$16)</f>
        <v>0</v>
      </c>
      <c r="BY156" s="418">
        <f t="shared" si="67"/>
        <v>0</v>
      </c>
      <c r="BZ156" s="418"/>
      <c r="CA156" s="418">
        <f ca="1">SUMIFS(AM$9:AM$208,PlanningIDEnlaces,$C156,$H$9:$H$208,Lists!$A$16)</f>
        <v>0</v>
      </c>
      <c r="CB156" s="418">
        <f t="shared" si="68"/>
        <v>0</v>
      </c>
      <c r="CC156" s="418"/>
      <c r="CD156" s="418">
        <f ca="1">SUMIFS(AP$9:AP$208,PlanningIDEnlaces,$C156,$H$9:$H$208,Lists!$A$16)</f>
        <v>0</v>
      </c>
      <c r="CE156" s="418">
        <f t="shared" si="69"/>
        <v>0</v>
      </c>
      <c r="CG156" s="418" t="str">
        <f ca="1">IFERROR(INDEX(Lists!$F$5:$F$49,MATCH(Planning!C156,Lists!$G$5:$G$49,0),1),"")</f>
        <v/>
      </c>
      <c r="CI156" s="418" t="str">
        <f>IF(C156=0,""," ["&amp;INDEX(Lists!$H$5:$H$49,MATCH(C156,Lists!$G$5:$G$49,0),1)&amp;"]")</f>
        <v/>
      </c>
    </row>
    <row r="157" spans="1:87" ht="36.950000000000003" customHeight="1" x14ac:dyDescent="0.2">
      <c r="A157" s="416" t="s">
        <v>153</v>
      </c>
      <c r="B157" s="428"/>
      <c r="C157" s="429"/>
      <c r="D157" s="429"/>
      <c r="E157" s="428"/>
      <c r="F157" s="428"/>
      <c r="G157" s="430"/>
      <c r="H157" s="431"/>
      <c r="I157" s="432"/>
      <c r="J157" s="433"/>
      <c r="K157" s="419"/>
      <c r="L157" s="432"/>
      <c r="M157" s="433"/>
      <c r="N157" s="419"/>
      <c r="O157" s="432"/>
      <c r="P157" s="433"/>
      <c r="Q157" s="419"/>
      <c r="R157" s="432"/>
      <c r="S157" s="433"/>
      <c r="T157" s="419"/>
      <c r="U157" s="432"/>
      <c r="V157" s="433"/>
      <c r="W157" s="419"/>
      <c r="X157" s="432"/>
      <c r="Y157" s="433"/>
      <c r="Z157" s="656"/>
      <c r="AA157" s="432"/>
      <c r="AB157" s="433"/>
      <c r="AC157" s="419"/>
      <c r="AD157" s="432"/>
      <c r="AE157" s="433"/>
      <c r="AF157" s="419"/>
      <c r="AG157" s="432"/>
      <c r="AH157" s="433"/>
      <c r="AI157" s="419"/>
      <c r="AJ157" s="432"/>
      <c r="AK157" s="433"/>
      <c r="AL157" s="419"/>
      <c r="AM157" s="432"/>
      <c r="AN157" s="433"/>
      <c r="AO157" s="419"/>
      <c r="AP157" s="432"/>
      <c r="AQ157" s="433"/>
      <c r="AR157" s="420"/>
      <c r="AS157" s="613">
        <f t="shared" si="56"/>
        <v>0</v>
      </c>
      <c r="AT157" s="614">
        <f t="shared" si="57"/>
        <v>0</v>
      </c>
      <c r="AW157" s="418">
        <f ca="1">SUMIFS(I$9:I$208,PlanningIDEnlaces,$C157,$H$9:$H$208,Lists!$A$16)</f>
        <v>0</v>
      </c>
      <c r="AX157" s="418">
        <f t="shared" si="58"/>
        <v>0</v>
      </c>
      <c r="AY157" s="418"/>
      <c r="AZ157" s="418">
        <f ca="1">SUMIFS(L$9:L$208,PlanningIDEnlaces,$C157,$H$9:$H$208,Lists!$A$16)</f>
        <v>0</v>
      </c>
      <c r="BA157" s="418">
        <f t="shared" si="59"/>
        <v>0</v>
      </c>
      <c r="BB157" s="418"/>
      <c r="BC157" s="418">
        <f ca="1">SUMIFS(O$9:O$208,PlanningIDEnlaces,$C157,$H$9:$H$208,Lists!$A$16)</f>
        <v>0</v>
      </c>
      <c r="BD157" s="418">
        <f t="shared" si="60"/>
        <v>0</v>
      </c>
      <c r="BE157" s="418"/>
      <c r="BF157" s="418">
        <f ca="1">SUMIFS(R$9:R$208,PlanningIDEnlaces,$C157,$H$9:$H$208,Lists!$A$16)</f>
        <v>0</v>
      </c>
      <c r="BG157" s="418">
        <f t="shared" si="61"/>
        <v>0</v>
      </c>
      <c r="BH157" s="418"/>
      <c r="BI157" s="418">
        <f ca="1">SUMIFS(U$9:U$208,PlanningIDEnlaces,$C157,$H$9:$H$208,Lists!$A$16)</f>
        <v>0</v>
      </c>
      <c r="BJ157" s="418">
        <f t="shared" si="62"/>
        <v>0</v>
      </c>
      <c r="BK157" s="418"/>
      <c r="BL157" s="418">
        <f ca="1">SUMIFS(X$9:X$208,PlanningIDEnlaces,$C157,$H$9:$H$208,Lists!$A$16)</f>
        <v>0</v>
      </c>
      <c r="BM157" s="418">
        <f t="shared" si="63"/>
        <v>0</v>
      </c>
      <c r="BN157" s="418"/>
      <c r="BO157" s="418">
        <f ca="1">SUMIFS(AA$9:AA$208,PlanningIDEnlaces,$C157,$H$9:$H$208,Lists!$A$16)</f>
        <v>0</v>
      </c>
      <c r="BP157" s="418">
        <f t="shared" si="64"/>
        <v>0</v>
      </c>
      <c r="BQ157" s="418"/>
      <c r="BR157" s="418">
        <f ca="1">SUMIFS(AD$9:AD$208,PlanningIDEnlaces,$C157,$H$9:$H$208,Lists!$A$16)</f>
        <v>0</v>
      </c>
      <c r="BS157" s="418">
        <f t="shared" si="65"/>
        <v>0</v>
      </c>
      <c r="BT157" s="418"/>
      <c r="BU157" s="418">
        <f ca="1">SUMIFS(AG$9:AG$208,PlanningIDEnlaces,$C157,$H$9:$H$208,Lists!$A$16)</f>
        <v>0</v>
      </c>
      <c r="BV157" s="418">
        <f t="shared" si="66"/>
        <v>0</v>
      </c>
      <c r="BW157" s="418"/>
      <c r="BX157" s="418">
        <f ca="1">SUMIFS(AJ$9:AJ$208,PlanningIDEnlaces,$C157,$H$9:$H$208,Lists!$A$16)</f>
        <v>0</v>
      </c>
      <c r="BY157" s="418">
        <f t="shared" si="67"/>
        <v>0</v>
      </c>
      <c r="BZ157" s="418"/>
      <c r="CA157" s="418">
        <f ca="1">SUMIFS(AM$9:AM$208,PlanningIDEnlaces,$C157,$H$9:$H$208,Lists!$A$16)</f>
        <v>0</v>
      </c>
      <c r="CB157" s="418">
        <f t="shared" si="68"/>
        <v>0</v>
      </c>
      <c r="CC157" s="418"/>
      <c r="CD157" s="418">
        <f ca="1">SUMIFS(AP$9:AP$208,PlanningIDEnlaces,$C157,$H$9:$H$208,Lists!$A$16)</f>
        <v>0</v>
      </c>
      <c r="CE157" s="418">
        <f t="shared" si="69"/>
        <v>0</v>
      </c>
      <c r="CG157" s="418" t="str">
        <f ca="1">IFERROR(INDEX(Lists!$F$5:$F$49,MATCH(Planning!C157,Lists!$G$5:$G$49,0),1),"")</f>
        <v/>
      </c>
      <c r="CI157" s="418" t="str">
        <f>IF(C157=0,""," ["&amp;INDEX(Lists!$H$5:$H$49,MATCH(C157,Lists!$G$5:$G$49,0),1)&amp;"]")</f>
        <v/>
      </c>
    </row>
    <row r="158" spans="1:87" ht="36.950000000000003" customHeight="1" x14ac:dyDescent="0.2">
      <c r="A158" s="416" t="s">
        <v>154</v>
      </c>
      <c r="B158" s="428"/>
      <c r="C158" s="429"/>
      <c r="D158" s="429"/>
      <c r="E158" s="428"/>
      <c r="F158" s="428"/>
      <c r="G158" s="430"/>
      <c r="H158" s="431"/>
      <c r="I158" s="432"/>
      <c r="J158" s="433"/>
      <c r="K158" s="419"/>
      <c r="L158" s="432"/>
      <c r="M158" s="433"/>
      <c r="N158" s="419"/>
      <c r="O158" s="432"/>
      <c r="P158" s="433"/>
      <c r="Q158" s="419"/>
      <c r="R158" s="432"/>
      <c r="S158" s="433"/>
      <c r="T158" s="419"/>
      <c r="U158" s="432"/>
      <c r="V158" s="433"/>
      <c r="W158" s="419"/>
      <c r="X158" s="432"/>
      <c r="Y158" s="433"/>
      <c r="Z158" s="656"/>
      <c r="AA158" s="432"/>
      <c r="AB158" s="433"/>
      <c r="AC158" s="419"/>
      <c r="AD158" s="432"/>
      <c r="AE158" s="433"/>
      <c r="AF158" s="419"/>
      <c r="AG158" s="432"/>
      <c r="AH158" s="433"/>
      <c r="AI158" s="419"/>
      <c r="AJ158" s="432"/>
      <c r="AK158" s="433"/>
      <c r="AL158" s="419"/>
      <c r="AM158" s="432"/>
      <c r="AN158" s="433"/>
      <c r="AO158" s="419"/>
      <c r="AP158" s="432"/>
      <c r="AQ158" s="433"/>
      <c r="AR158" s="420"/>
      <c r="AS158" s="613">
        <f t="shared" si="56"/>
        <v>0</v>
      </c>
      <c r="AT158" s="614">
        <f t="shared" si="57"/>
        <v>0</v>
      </c>
      <c r="AW158" s="418">
        <f ca="1">SUMIFS(I$9:I$208,PlanningIDEnlaces,$C158,$H$9:$H$208,Lists!$A$16)</f>
        <v>0</v>
      </c>
      <c r="AX158" s="418">
        <f t="shared" si="58"/>
        <v>0</v>
      </c>
      <c r="AY158" s="418"/>
      <c r="AZ158" s="418">
        <f ca="1">SUMIFS(L$9:L$208,PlanningIDEnlaces,$C158,$H$9:$H$208,Lists!$A$16)</f>
        <v>0</v>
      </c>
      <c r="BA158" s="418">
        <f t="shared" si="59"/>
        <v>0</v>
      </c>
      <c r="BB158" s="418"/>
      <c r="BC158" s="418">
        <f ca="1">SUMIFS(O$9:O$208,PlanningIDEnlaces,$C158,$H$9:$H$208,Lists!$A$16)</f>
        <v>0</v>
      </c>
      <c r="BD158" s="418">
        <f t="shared" si="60"/>
        <v>0</v>
      </c>
      <c r="BE158" s="418"/>
      <c r="BF158" s="418">
        <f ca="1">SUMIFS(R$9:R$208,PlanningIDEnlaces,$C158,$H$9:$H$208,Lists!$A$16)</f>
        <v>0</v>
      </c>
      <c r="BG158" s="418">
        <f t="shared" si="61"/>
        <v>0</v>
      </c>
      <c r="BH158" s="418"/>
      <c r="BI158" s="418">
        <f ca="1">SUMIFS(U$9:U$208,PlanningIDEnlaces,$C158,$H$9:$H$208,Lists!$A$16)</f>
        <v>0</v>
      </c>
      <c r="BJ158" s="418">
        <f t="shared" si="62"/>
        <v>0</v>
      </c>
      <c r="BK158" s="418"/>
      <c r="BL158" s="418">
        <f ca="1">SUMIFS(X$9:X$208,PlanningIDEnlaces,$C158,$H$9:$H$208,Lists!$A$16)</f>
        <v>0</v>
      </c>
      <c r="BM158" s="418">
        <f t="shared" si="63"/>
        <v>0</v>
      </c>
      <c r="BN158" s="418"/>
      <c r="BO158" s="418">
        <f ca="1">SUMIFS(AA$9:AA$208,PlanningIDEnlaces,$C158,$H$9:$H$208,Lists!$A$16)</f>
        <v>0</v>
      </c>
      <c r="BP158" s="418">
        <f t="shared" si="64"/>
        <v>0</v>
      </c>
      <c r="BQ158" s="418"/>
      <c r="BR158" s="418">
        <f ca="1">SUMIFS(AD$9:AD$208,PlanningIDEnlaces,$C158,$H$9:$H$208,Lists!$A$16)</f>
        <v>0</v>
      </c>
      <c r="BS158" s="418">
        <f t="shared" si="65"/>
        <v>0</v>
      </c>
      <c r="BT158" s="418"/>
      <c r="BU158" s="418">
        <f ca="1">SUMIFS(AG$9:AG$208,PlanningIDEnlaces,$C158,$H$9:$H$208,Lists!$A$16)</f>
        <v>0</v>
      </c>
      <c r="BV158" s="418">
        <f t="shared" si="66"/>
        <v>0</v>
      </c>
      <c r="BW158" s="418"/>
      <c r="BX158" s="418">
        <f ca="1">SUMIFS(AJ$9:AJ$208,PlanningIDEnlaces,$C158,$H$9:$H$208,Lists!$A$16)</f>
        <v>0</v>
      </c>
      <c r="BY158" s="418">
        <f t="shared" si="67"/>
        <v>0</v>
      </c>
      <c r="BZ158" s="418"/>
      <c r="CA158" s="418">
        <f ca="1">SUMIFS(AM$9:AM$208,PlanningIDEnlaces,$C158,$H$9:$H$208,Lists!$A$16)</f>
        <v>0</v>
      </c>
      <c r="CB158" s="418">
        <f t="shared" si="68"/>
        <v>0</v>
      </c>
      <c r="CC158" s="418"/>
      <c r="CD158" s="418">
        <f ca="1">SUMIFS(AP$9:AP$208,PlanningIDEnlaces,$C158,$H$9:$H$208,Lists!$A$16)</f>
        <v>0</v>
      </c>
      <c r="CE158" s="418">
        <f t="shared" si="69"/>
        <v>0</v>
      </c>
      <c r="CG158" s="418" t="str">
        <f ca="1">IFERROR(INDEX(Lists!$F$5:$F$49,MATCH(Planning!C158,Lists!$G$5:$G$49,0),1),"")</f>
        <v/>
      </c>
      <c r="CI158" s="418" t="str">
        <f>IF(C158=0,""," ["&amp;INDEX(Lists!$H$5:$H$49,MATCH(C158,Lists!$G$5:$G$49,0),1)&amp;"]")</f>
        <v/>
      </c>
    </row>
    <row r="159" spans="1:87" ht="36.950000000000003" customHeight="1" x14ac:dyDescent="0.2">
      <c r="A159" s="416" t="s">
        <v>155</v>
      </c>
      <c r="B159" s="428"/>
      <c r="C159" s="429"/>
      <c r="D159" s="429"/>
      <c r="E159" s="428"/>
      <c r="F159" s="428"/>
      <c r="G159" s="430"/>
      <c r="H159" s="431"/>
      <c r="I159" s="432"/>
      <c r="J159" s="433"/>
      <c r="K159" s="419"/>
      <c r="L159" s="432"/>
      <c r="M159" s="433"/>
      <c r="N159" s="419"/>
      <c r="O159" s="432"/>
      <c r="P159" s="433"/>
      <c r="Q159" s="419"/>
      <c r="R159" s="432"/>
      <c r="S159" s="433"/>
      <c r="T159" s="419"/>
      <c r="U159" s="432"/>
      <c r="V159" s="433"/>
      <c r="W159" s="419"/>
      <c r="X159" s="432"/>
      <c r="Y159" s="433"/>
      <c r="Z159" s="656"/>
      <c r="AA159" s="432"/>
      <c r="AB159" s="433"/>
      <c r="AC159" s="419"/>
      <c r="AD159" s="432"/>
      <c r="AE159" s="433"/>
      <c r="AF159" s="419"/>
      <c r="AG159" s="432"/>
      <c r="AH159" s="433"/>
      <c r="AI159" s="419"/>
      <c r="AJ159" s="432"/>
      <c r="AK159" s="433"/>
      <c r="AL159" s="419"/>
      <c r="AM159" s="432"/>
      <c r="AN159" s="433"/>
      <c r="AO159" s="419"/>
      <c r="AP159" s="432"/>
      <c r="AQ159" s="433"/>
      <c r="AR159" s="420"/>
      <c r="AS159" s="613">
        <f t="shared" si="56"/>
        <v>0</v>
      </c>
      <c r="AT159" s="614">
        <f t="shared" si="57"/>
        <v>0</v>
      </c>
      <c r="AW159" s="418">
        <f ca="1">SUMIFS(I$9:I$208,PlanningIDEnlaces,$C159,$H$9:$H$208,Lists!$A$16)</f>
        <v>0</v>
      </c>
      <c r="AX159" s="418">
        <f t="shared" si="58"/>
        <v>0</v>
      </c>
      <c r="AY159" s="418"/>
      <c r="AZ159" s="418">
        <f ca="1">SUMIFS(L$9:L$208,PlanningIDEnlaces,$C159,$H$9:$H$208,Lists!$A$16)</f>
        <v>0</v>
      </c>
      <c r="BA159" s="418">
        <f t="shared" si="59"/>
        <v>0</v>
      </c>
      <c r="BB159" s="418"/>
      <c r="BC159" s="418">
        <f ca="1">SUMIFS(O$9:O$208,PlanningIDEnlaces,$C159,$H$9:$H$208,Lists!$A$16)</f>
        <v>0</v>
      </c>
      <c r="BD159" s="418">
        <f t="shared" si="60"/>
        <v>0</v>
      </c>
      <c r="BE159" s="418"/>
      <c r="BF159" s="418">
        <f ca="1">SUMIFS(R$9:R$208,PlanningIDEnlaces,$C159,$H$9:$H$208,Lists!$A$16)</f>
        <v>0</v>
      </c>
      <c r="BG159" s="418">
        <f t="shared" si="61"/>
        <v>0</v>
      </c>
      <c r="BH159" s="418"/>
      <c r="BI159" s="418">
        <f ca="1">SUMIFS(U$9:U$208,PlanningIDEnlaces,$C159,$H$9:$H$208,Lists!$A$16)</f>
        <v>0</v>
      </c>
      <c r="BJ159" s="418">
        <f t="shared" si="62"/>
        <v>0</v>
      </c>
      <c r="BK159" s="418"/>
      <c r="BL159" s="418">
        <f ca="1">SUMIFS(X$9:X$208,PlanningIDEnlaces,$C159,$H$9:$H$208,Lists!$A$16)</f>
        <v>0</v>
      </c>
      <c r="BM159" s="418">
        <f t="shared" si="63"/>
        <v>0</v>
      </c>
      <c r="BN159" s="418"/>
      <c r="BO159" s="418">
        <f ca="1">SUMIFS(AA$9:AA$208,PlanningIDEnlaces,$C159,$H$9:$H$208,Lists!$A$16)</f>
        <v>0</v>
      </c>
      <c r="BP159" s="418">
        <f t="shared" si="64"/>
        <v>0</v>
      </c>
      <c r="BQ159" s="418"/>
      <c r="BR159" s="418">
        <f ca="1">SUMIFS(AD$9:AD$208,PlanningIDEnlaces,$C159,$H$9:$H$208,Lists!$A$16)</f>
        <v>0</v>
      </c>
      <c r="BS159" s="418">
        <f t="shared" si="65"/>
        <v>0</v>
      </c>
      <c r="BT159" s="418"/>
      <c r="BU159" s="418">
        <f ca="1">SUMIFS(AG$9:AG$208,PlanningIDEnlaces,$C159,$H$9:$H$208,Lists!$A$16)</f>
        <v>0</v>
      </c>
      <c r="BV159" s="418">
        <f t="shared" si="66"/>
        <v>0</v>
      </c>
      <c r="BW159" s="418"/>
      <c r="BX159" s="418">
        <f ca="1">SUMIFS(AJ$9:AJ$208,PlanningIDEnlaces,$C159,$H$9:$H$208,Lists!$A$16)</f>
        <v>0</v>
      </c>
      <c r="BY159" s="418">
        <f t="shared" si="67"/>
        <v>0</v>
      </c>
      <c r="BZ159" s="418"/>
      <c r="CA159" s="418">
        <f ca="1">SUMIFS(AM$9:AM$208,PlanningIDEnlaces,$C159,$H$9:$H$208,Lists!$A$16)</f>
        <v>0</v>
      </c>
      <c r="CB159" s="418">
        <f t="shared" si="68"/>
        <v>0</v>
      </c>
      <c r="CC159" s="418"/>
      <c r="CD159" s="418">
        <f ca="1">SUMIFS(AP$9:AP$208,PlanningIDEnlaces,$C159,$H$9:$H$208,Lists!$A$16)</f>
        <v>0</v>
      </c>
      <c r="CE159" s="418">
        <f t="shared" si="69"/>
        <v>0</v>
      </c>
      <c r="CG159" s="418" t="str">
        <f ca="1">IFERROR(INDEX(Lists!$F$5:$F$49,MATCH(Planning!C159,Lists!$G$5:$G$49,0),1),"")</f>
        <v/>
      </c>
      <c r="CI159" s="418" t="str">
        <f>IF(C159=0,""," ["&amp;INDEX(Lists!$H$5:$H$49,MATCH(C159,Lists!$G$5:$G$49,0),1)&amp;"]")</f>
        <v/>
      </c>
    </row>
    <row r="160" spans="1:87" ht="36.950000000000003" customHeight="1" x14ac:dyDescent="0.2">
      <c r="A160" s="416" t="s">
        <v>156</v>
      </c>
      <c r="B160" s="428"/>
      <c r="C160" s="429"/>
      <c r="D160" s="429"/>
      <c r="E160" s="428"/>
      <c r="F160" s="428"/>
      <c r="G160" s="430"/>
      <c r="H160" s="431"/>
      <c r="I160" s="432"/>
      <c r="J160" s="433"/>
      <c r="K160" s="419"/>
      <c r="L160" s="432"/>
      <c r="M160" s="433"/>
      <c r="N160" s="419"/>
      <c r="O160" s="432"/>
      <c r="P160" s="433"/>
      <c r="Q160" s="419"/>
      <c r="R160" s="432"/>
      <c r="S160" s="433"/>
      <c r="T160" s="419"/>
      <c r="U160" s="432"/>
      <c r="V160" s="433"/>
      <c r="W160" s="419"/>
      <c r="X160" s="432"/>
      <c r="Y160" s="433"/>
      <c r="Z160" s="656"/>
      <c r="AA160" s="432"/>
      <c r="AB160" s="433"/>
      <c r="AC160" s="419"/>
      <c r="AD160" s="432"/>
      <c r="AE160" s="433"/>
      <c r="AF160" s="419"/>
      <c r="AG160" s="432"/>
      <c r="AH160" s="433"/>
      <c r="AI160" s="419"/>
      <c r="AJ160" s="432"/>
      <c r="AK160" s="433"/>
      <c r="AL160" s="419"/>
      <c r="AM160" s="432"/>
      <c r="AN160" s="433"/>
      <c r="AO160" s="419"/>
      <c r="AP160" s="432"/>
      <c r="AQ160" s="433"/>
      <c r="AR160" s="420"/>
      <c r="AS160" s="613">
        <f t="shared" si="56"/>
        <v>0</v>
      </c>
      <c r="AT160" s="614">
        <f t="shared" si="57"/>
        <v>0</v>
      </c>
      <c r="AW160" s="418">
        <f ca="1">SUMIFS(I$9:I$208,PlanningIDEnlaces,$C160,$H$9:$H$208,Lists!$A$16)</f>
        <v>0</v>
      </c>
      <c r="AX160" s="418">
        <f t="shared" si="58"/>
        <v>0</v>
      </c>
      <c r="AY160" s="418"/>
      <c r="AZ160" s="418">
        <f ca="1">SUMIFS(L$9:L$208,PlanningIDEnlaces,$C160,$H$9:$H$208,Lists!$A$16)</f>
        <v>0</v>
      </c>
      <c r="BA160" s="418">
        <f t="shared" si="59"/>
        <v>0</v>
      </c>
      <c r="BB160" s="418"/>
      <c r="BC160" s="418">
        <f ca="1">SUMIFS(O$9:O$208,PlanningIDEnlaces,$C160,$H$9:$H$208,Lists!$A$16)</f>
        <v>0</v>
      </c>
      <c r="BD160" s="418">
        <f t="shared" si="60"/>
        <v>0</v>
      </c>
      <c r="BE160" s="418"/>
      <c r="BF160" s="418">
        <f ca="1">SUMIFS(R$9:R$208,PlanningIDEnlaces,$C160,$H$9:$H$208,Lists!$A$16)</f>
        <v>0</v>
      </c>
      <c r="BG160" s="418">
        <f t="shared" si="61"/>
        <v>0</v>
      </c>
      <c r="BH160" s="418"/>
      <c r="BI160" s="418">
        <f ca="1">SUMIFS(U$9:U$208,PlanningIDEnlaces,$C160,$H$9:$H$208,Lists!$A$16)</f>
        <v>0</v>
      </c>
      <c r="BJ160" s="418">
        <f t="shared" si="62"/>
        <v>0</v>
      </c>
      <c r="BK160" s="418"/>
      <c r="BL160" s="418">
        <f ca="1">SUMIFS(X$9:X$208,PlanningIDEnlaces,$C160,$H$9:$H$208,Lists!$A$16)</f>
        <v>0</v>
      </c>
      <c r="BM160" s="418">
        <f t="shared" si="63"/>
        <v>0</v>
      </c>
      <c r="BN160" s="418"/>
      <c r="BO160" s="418">
        <f ca="1">SUMIFS(AA$9:AA$208,PlanningIDEnlaces,$C160,$H$9:$H$208,Lists!$A$16)</f>
        <v>0</v>
      </c>
      <c r="BP160" s="418">
        <f t="shared" si="64"/>
        <v>0</v>
      </c>
      <c r="BQ160" s="418"/>
      <c r="BR160" s="418">
        <f ca="1">SUMIFS(AD$9:AD$208,PlanningIDEnlaces,$C160,$H$9:$H$208,Lists!$A$16)</f>
        <v>0</v>
      </c>
      <c r="BS160" s="418">
        <f t="shared" si="65"/>
        <v>0</v>
      </c>
      <c r="BT160" s="418"/>
      <c r="BU160" s="418">
        <f ca="1">SUMIFS(AG$9:AG$208,PlanningIDEnlaces,$C160,$H$9:$H$208,Lists!$A$16)</f>
        <v>0</v>
      </c>
      <c r="BV160" s="418">
        <f t="shared" si="66"/>
        <v>0</v>
      </c>
      <c r="BW160" s="418"/>
      <c r="BX160" s="418">
        <f ca="1">SUMIFS(AJ$9:AJ$208,PlanningIDEnlaces,$C160,$H$9:$H$208,Lists!$A$16)</f>
        <v>0</v>
      </c>
      <c r="BY160" s="418">
        <f t="shared" si="67"/>
        <v>0</v>
      </c>
      <c r="BZ160" s="418"/>
      <c r="CA160" s="418">
        <f ca="1">SUMIFS(AM$9:AM$208,PlanningIDEnlaces,$C160,$H$9:$H$208,Lists!$A$16)</f>
        <v>0</v>
      </c>
      <c r="CB160" s="418">
        <f t="shared" si="68"/>
        <v>0</v>
      </c>
      <c r="CC160" s="418"/>
      <c r="CD160" s="418">
        <f ca="1">SUMIFS(AP$9:AP$208,PlanningIDEnlaces,$C160,$H$9:$H$208,Lists!$A$16)</f>
        <v>0</v>
      </c>
      <c r="CE160" s="418">
        <f t="shared" si="69"/>
        <v>0</v>
      </c>
      <c r="CG160" s="418" t="str">
        <f ca="1">IFERROR(INDEX(Lists!$F$5:$F$49,MATCH(Planning!C160,Lists!$G$5:$G$49,0),1),"")</f>
        <v/>
      </c>
      <c r="CI160" s="418" t="str">
        <f>IF(C160=0,""," ["&amp;INDEX(Lists!$H$5:$H$49,MATCH(C160,Lists!$G$5:$G$49,0),1)&amp;"]")</f>
        <v/>
      </c>
    </row>
    <row r="161" spans="1:87" ht="36.950000000000003" customHeight="1" x14ac:dyDescent="0.2">
      <c r="A161" s="416" t="s">
        <v>157</v>
      </c>
      <c r="B161" s="428"/>
      <c r="C161" s="429"/>
      <c r="D161" s="429"/>
      <c r="E161" s="428"/>
      <c r="F161" s="428"/>
      <c r="G161" s="430"/>
      <c r="H161" s="431"/>
      <c r="I161" s="432"/>
      <c r="J161" s="433"/>
      <c r="K161" s="419"/>
      <c r="L161" s="432"/>
      <c r="M161" s="433"/>
      <c r="N161" s="419"/>
      <c r="O161" s="432"/>
      <c r="P161" s="433"/>
      <c r="Q161" s="419"/>
      <c r="R161" s="432"/>
      <c r="S161" s="433"/>
      <c r="T161" s="419"/>
      <c r="U161" s="432"/>
      <c r="V161" s="433"/>
      <c r="W161" s="419"/>
      <c r="X161" s="432"/>
      <c r="Y161" s="433"/>
      <c r="Z161" s="656"/>
      <c r="AA161" s="432"/>
      <c r="AB161" s="433"/>
      <c r="AC161" s="419"/>
      <c r="AD161" s="432"/>
      <c r="AE161" s="433"/>
      <c r="AF161" s="419"/>
      <c r="AG161" s="432"/>
      <c r="AH161" s="433"/>
      <c r="AI161" s="419"/>
      <c r="AJ161" s="432"/>
      <c r="AK161" s="433"/>
      <c r="AL161" s="419"/>
      <c r="AM161" s="432"/>
      <c r="AN161" s="433"/>
      <c r="AO161" s="419"/>
      <c r="AP161" s="432"/>
      <c r="AQ161" s="433"/>
      <c r="AR161" s="420"/>
      <c r="AS161" s="613">
        <f t="shared" si="56"/>
        <v>0</v>
      </c>
      <c r="AT161" s="614">
        <f t="shared" si="57"/>
        <v>0</v>
      </c>
      <c r="AW161" s="418">
        <f ca="1">SUMIFS(I$9:I$208,PlanningIDEnlaces,$C161,$H$9:$H$208,Lists!$A$16)</f>
        <v>0</v>
      </c>
      <c r="AX161" s="418">
        <f t="shared" si="58"/>
        <v>0</v>
      </c>
      <c r="AY161" s="418"/>
      <c r="AZ161" s="418">
        <f ca="1">SUMIFS(L$9:L$208,PlanningIDEnlaces,$C161,$H$9:$H$208,Lists!$A$16)</f>
        <v>0</v>
      </c>
      <c r="BA161" s="418">
        <f t="shared" si="59"/>
        <v>0</v>
      </c>
      <c r="BB161" s="418"/>
      <c r="BC161" s="418">
        <f ca="1">SUMIFS(O$9:O$208,PlanningIDEnlaces,$C161,$H$9:$H$208,Lists!$A$16)</f>
        <v>0</v>
      </c>
      <c r="BD161" s="418">
        <f t="shared" si="60"/>
        <v>0</v>
      </c>
      <c r="BE161" s="418"/>
      <c r="BF161" s="418">
        <f ca="1">SUMIFS(R$9:R$208,PlanningIDEnlaces,$C161,$H$9:$H$208,Lists!$A$16)</f>
        <v>0</v>
      </c>
      <c r="BG161" s="418">
        <f t="shared" si="61"/>
        <v>0</v>
      </c>
      <c r="BH161" s="418"/>
      <c r="BI161" s="418">
        <f ca="1">SUMIFS(U$9:U$208,PlanningIDEnlaces,$C161,$H$9:$H$208,Lists!$A$16)</f>
        <v>0</v>
      </c>
      <c r="BJ161" s="418">
        <f t="shared" si="62"/>
        <v>0</v>
      </c>
      <c r="BK161" s="418"/>
      <c r="BL161" s="418">
        <f ca="1">SUMIFS(X$9:X$208,PlanningIDEnlaces,$C161,$H$9:$H$208,Lists!$A$16)</f>
        <v>0</v>
      </c>
      <c r="BM161" s="418">
        <f t="shared" si="63"/>
        <v>0</v>
      </c>
      <c r="BN161" s="418"/>
      <c r="BO161" s="418">
        <f ca="1">SUMIFS(AA$9:AA$208,PlanningIDEnlaces,$C161,$H$9:$H$208,Lists!$A$16)</f>
        <v>0</v>
      </c>
      <c r="BP161" s="418">
        <f t="shared" si="64"/>
        <v>0</v>
      </c>
      <c r="BQ161" s="418"/>
      <c r="BR161" s="418">
        <f ca="1">SUMIFS(AD$9:AD$208,PlanningIDEnlaces,$C161,$H$9:$H$208,Lists!$A$16)</f>
        <v>0</v>
      </c>
      <c r="BS161" s="418">
        <f t="shared" si="65"/>
        <v>0</v>
      </c>
      <c r="BT161" s="418"/>
      <c r="BU161" s="418">
        <f ca="1">SUMIFS(AG$9:AG$208,PlanningIDEnlaces,$C161,$H$9:$H$208,Lists!$A$16)</f>
        <v>0</v>
      </c>
      <c r="BV161" s="418">
        <f t="shared" si="66"/>
        <v>0</v>
      </c>
      <c r="BW161" s="418"/>
      <c r="BX161" s="418">
        <f ca="1">SUMIFS(AJ$9:AJ$208,PlanningIDEnlaces,$C161,$H$9:$H$208,Lists!$A$16)</f>
        <v>0</v>
      </c>
      <c r="BY161" s="418">
        <f t="shared" si="67"/>
        <v>0</v>
      </c>
      <c r="BZ161" s="418"/>
      <c r="CA161" s="418">
        <f ca="1">SUMIFS(AM$9:AM$208,PlanningIDEnlaces,$C161,$H$9:$H$208,Lists!$A$16)</f>
        <v>0</v>
      </c>
      <c r="CB161" s="418">
        <f t="shared" si="68"/>
        <v>0</v>
      </c>
      <c r="CC161" s="418"/>
      <c r="CD161" s="418">
        <f ca="1">SUMIFS(AP$9:AP$208,PlanningIDEnlaces,$C161,$H$9:$H$208,Lists!$A$16)</f>
        <v>0</v>
      </c>
      <c r="CE161" s="418">
        <f t="shared" si="69"/>
        <v>0</v>
      </c>
      <c r="CG161" s="418" t="str">
        <f ca="1">IFERROR(INDEX(Lists!$F$5:$F$49,MATCH(Planning!C161,Lists!$G$5:$G$49,0),1),"")</f>
        <v/>
      </c>
      <c r="CI161" s="418" t="str">
        <f>IF(C161=0,""," ["&amp;INDEX(Lists!$H$5:$H$49,MATCH(C161,Lists!$G$5:$G$49,0),1)&amp;"]")</f>
        <v/>
      </c>
    </row>
    <row r="162" spans="1:87" ht="36.950000000000003" customHeight="1" x14ac:dyDescent="0.2">
      <c r="A162" s="416" t="s">
        <v>158</v>
      </c>
      <c r="B162" s="428"/>
      <c r="C162" s="429"/>
      <c r="D162" s="429"/>
      <c r="E162" s="428"/>
      <c r="F162" s="428"/>
      <c r="G162" s="430"/>
      <c r="H162" s="431"/>
      <c r="I162" s="432"/>
      <c r="J162" s="433"/>
      <c r="K162" s="419"/>
      <c r="L162" s="432"/>
      <c r="M162" s="433"/>
      <c r="N162" s="419"/>
      <c r="O162" s="432"/>
      <c r="P162" s="433"/>
      <c r="Q162" s="419"/>
      <c r="R162" s="432"/>
      <c r="S162" s="433"/>
      <c r="T162" s="419"/>
      <c r="U162" s="432"/>
      <c r="V162" s="433"/>
      <c r="W162" s="419"/>
      <c r="X162" s="432"/>
      <c r="Y162" s="433"/>
      <c r="Z162" s="656"/>
      <c r="AA162" s="432"/>
      <c r="AB162" s="433"/>
      <c r="AC162" s="419"/>
      <c r="AD162" s="432"/>
      <c r="AE162" s="433"/>
      <c r="AF162" s="419"/>
      <c r="AG162" s="432"/>
      <c r="AH162" s="433"/>
      <c r="AI162" s="419"/>
      <c r="AJ162" s="432"/>
      <c r="AK162" s="433"/>
      <c r="AL162" s="419"/>
      <c r="AM162" s="432"/>
      <c r="AN162" s="433"/>
      <c r="AO162" s="419"/>
      <c r="AP162" s="432"/>
      <c r="AQ162" s="433"/>
      <c r="AR162" s="420"/>
      <c r="AS162" s="613">
        <f t="shared" si="56"/>
        <v>0</v>
      </c>
      <c r="AT162" s="614">
        <f t="shared" si="57"/>
        <v>0</v>
      </c>
      <c r="AW162" s="418">
        <f ca="1">SUMIFS(I$9:I$208,PlanningIDEnlaces,$C162,$H$9:$H$208,Lists!$A$16)</f>
        <v>0</v>
      </c>
      <c r="AX162" s="418">
        <f t="shared" si="58"/>
        <v>0</v>
      </c>
      <c r="AY162" s="418"/>
      <c r="AZ162" s="418">
        <f ca="1">SUMIFS(L$9:L$208,PlanningIDEnlaces,$C162,$H$9:$H$208,Lists!$A$16)</f>
        <v>0</v>
      </c>
      <c r="BA162" s="418">
        <f t="shared" si="59"/>
        <v>0</v>
      </c>
      <c r="BB162" s="418"/>
      <c r="BC162" s="418">
        <f ca="1">SUMIFS(O$9:O$208,PlanningIDEnlaces,$C162,$H$9:$H$208,Lists!$A$16)</f>
        <v>0</v>
      </c>
      <c r="BD162" s="418">
        <f t="shared" si="60"/>
        <v>0</v>
      </c>
      <c r="BE162" s="418"/>
      <c r="BF162" s="418">
        <f ca="1">SUMIFS(R$9:R$208,PlanningIDEnlaces,$C162,$H$9:$H$208,Lists!$A$16)</f>
        <v>0</v>
      </c>
      <c r="BG162" s="418">
        <f t="shared" si="61"/>
        <v>0</v>
      </c>
      <c r="BH162" s="418"/>
      <c r="BI162" s="418">
        <f ca="1">SUMIFS(U$9:U$208,PlanningIDEnlaces,$C162,$H$9:$H$208,Lists!$A$16)</f>
        <v>0</v>
      </c>
      <c r="BJ162" s="418">
        <f t="shared" si="62"/>
        <v>0</v>
      </c>
      <c r="BK162" s="418"/>
      <c r="BL162" s="418">
        <f ca="1">SUMIFS(X$9:X$208,PlanningIDEnlaces,$C162,$H$9:$H$208,Lists!$A$16)</f>
        <v>0</v>
      </c>
      <c r="BM162" s="418">
        <f t="shared" si="63"/>
        <v>0</v>
      </c>
      <c r="BN162" s="418"/>
      <c r="BO162" s="418">
        <f ca="1">SUMIFS(AA$9:AA$208,PlanningIDEnlaces,$C162,$H$9:$H$208,Lists!$A$16)</f>
        <v>0</v>
      </c>
      <c r="BP162" s="418">
        <f t="shared" si="64"/>
        <v>0</v>
      </c>
      <c r="BQ162" s="418"/>
      <c r="BR162" s="418">
        <f ca="1">SUMIFS(AD$9:AD$208,PlanningIDEnlaces,$C162,$H$9:$H$208,Lists!$A$16)</f>
        <v>0</v>
      </c>
      <c r="BS162" s="418">
        <f t="shared" si="65"/>
        <v>0</v>
      </c>
      <c r="BT162" s="418"/>
      <c r="BU162" s="418">
        <f ca="1">SUMIFS(AG$9:AG$208,PlanningIDEnlaces,$C162,$H$9:$H$208,Lists!$A$16)</f>
        <v>0</v>
      </c>
      <c r="BV162" s="418">
        <f t="shared" si="66"/>
        <v>0</v>
      </c>
      <c r="BW162" s="418"/>
      <c r="BX162" s="418">
        <f ca="1">SUMIFS(AJ$9:AJ$208,PlanningIDEnlaces,$C162,$H$9:$H$208,Lists!$A$16)</f>
        <v>0</v>
      </c>
      <c r="BY162" s="418">
        <f t="shared" si="67"/>
        <v>0</v>
      </c>
      <c r="BZ162" s="418"/>
      <c r="CA162" s="418">
        <f ca="1">SUMIFS(AM$9:AM$208,PlanningIDEnlaces,$C162,$H$9:$H$208,Lists!$A$16)</f>
        <v>0</v>
      </c>
      <c r="CB162" s="418">
        <f t="shared" si="68"/>
        <v>0</v>
      </c>
      <c r="CC162" s="418"/>
      <c r="CD162" s="418">
        <f ca="1">SUMIFS(AP$9:AP$208,PlanningIDEnlaces,$C162,$H$9:$H$208,Lists!$A$16)</f>
        <v>0</v>
      </c>
      <c r="CE162" s="418">
        <f t="shared" si="69"/>
        <v>0</v>
      </c>
      <c r="CG162" s="418" t="str">
        <f ca="1">IFERROR(INDEX(Lists!$F$5:$F$49,MATCH(Planning!C162,Lists!$G$5:$G$49,0),1),"")</f>
        <v/>
      </c>
      <c r="CI162" s="418" t="str">
        <f>IF(C162=0,""," ["&amp;INDEX(Lists!$H$5:$H$49,MATCH(C162,Lists!$G$5:$G$49,0),1)&amp;"]")</f>
        <v/>
      </c>
    </row>
    <row r="163" spans="1:87" ht="36.950000000000003" customHeight="1" x14ac:dyDescent="0.2">
      <c r="A163" s="416" t="s">
        <v>159</v>
      </c>
      <c r="B163" s="428"/>
      <c r="C163" s="429"/>
      <c r="D163" s="429"/>
      <c r="E163" s="428"/>
      <c r="F163" s="428"/>
      <c r="G163" s="430"/>
      <c r="H163" s="431"/>
      <c r="I163" s="432"/>
      <c r="J163" s="433"/>
      <c r="K163" s="419"/>
      <c r="L163" s="432"/>
      <c r="M163" s="433"/>
      <c r="N163" s="419"/>
      <c r="O163" s="432"/>
      <c r="P163" s="433"/>
      <c r="Q163" s="419"/>
      <c r="R163" s="432"/>
      <c r="S163" s="433"/>
      <c r="T163" s="419"/>
      <c r="U163" s="432"/>
      <c r="V163" s="433"/>
      <c r="W163" s="419"/>
      <c r="X163" s="432"/>
      <c r="Y163" s="433"/>
      <c r="Z163" s="656"/>
      <c r="AA163" s="432"/>
      <c r="AB163" s="433"/>
      <c r="AC163" s="419"/>
      <c r="AD163" s="432"/>
      <c r="AE163" s="433"/>
      <c r="AF163" s="419"/>
      <c r="AG163" s="432"/>
      <c r="AH163" s="433"/>
      <c r="AI163" s="419"/>
      <c r="AJ163" s="432"/>
      <c r="AK163" s="433"/>
      <c r="AL163" s="419"/>
      <c r="AM163" s="432"/>
      <c r="AN163" s="433"/>
      <c r="AO163" s="419"/>
      <c r="AP163" s="432"/>
      <c r="AQ163" s="433"/>
      <c r="AR163" s="420"/>
      <c r="AS163" s="613">
        <f t="shared" si="56"/>
        <v>0</v>
      </c>
      <c r="AT163" s="614">
        <f t="shared" si="57"/>
        <v>0</v>
      </c>
      <c r="AW163" s="418">
        <f ca="1">SUMIFS(I$9:I$208,PlanningIDEnlaces,$C163,$H$9:$H$208,Lists!$A$16)</f>
        <v>0</v>
      </c>
      <c r="AX163" s="418">
        <f t="shared" si="58"/>
        <v>0</v>
      </c>
      <c r="AY163" s="418"/>
      <c r="AZ163" s="418">
        <f ca="1">SUMIFS(L$9:L$208,PlanningIDEnlaces,$C163,$H$9:$H$208,Lists!$A$16)</f>
        <v>0</v>
      </c>
      <c r="BA163" s="418">
        <f t="shared" si="59"/>
        <v>0</v>
      </c>
      <c r="BB163" s="418"/>
      <c r="BC163" s="418">
        <f ca="1">SUMIFS(O$9:O$208,PlanningIDEnlaces,$C163,$H$9:$H$208,Lists!$A$16)</f>
        <v>0</v>
      </c>
      <c r="BD163" s="418">
        <f t="shared" si="60"/>
        <v>0</v>
      </c>
      <c r="BE163" s="418"/>
      <c r="BF163" s="418">
        <f ca="1">SUMIFS(R$9:R$208,PlanningIDEnlaces,$C163,$H$9:$H$208,Lists!$A$16)</f>
        <v>0</v>
      </c>
      <c r="BG163" s="418">
        <f t="shared" si="61"/>
        <v>0</v>
      </c>
      <c r="BH163" s="418"/>
      <c r="BI163" s="418">
        <f ca="1">SUMIFS(U$9:U$208,PlanningIDEnlaces,$C163,$H$9:$H$208,Lists!$A$16)</f>
        <v>0</v>
      </c>
      <c r="BJ163" s="418">
        <f t="shared" si="62"/>
        <v>0</v>
      </c>
      <c r="BK163" s="418"/>
      <c r="BL163" s="418">
        <f ca="1">SUMIFS(X$9:X$208,PlanningIDEnlaces,$C163,$H$9:$H$208,Lists!$A$16)</f>
        <v>0</v>
      </c>
      <c r="BM163" s="418">
        <f t="shared" si="63"/>
        <v>0</v>
      </c>
      <c r="BN163" s="418"/>
      <c r="BO163" s="418">
        <f ca="1">SUMIFS(AA$9:AA$208,PlanningIDEnlaces,$C163,$H$9:$H$208,Lists!$A$16)</f>
        <v>0</v>
      </c>
      <c r="BP163" s="418">
        <f t="shared" si="64"/>
        <v>0</v>
      </c>
      <c r="BQ163" s="418"/>
      <c r="BR163" s="418">
        <f ca="1">SUMIFS(AD$9:AD$208,PlanningIDEnlaces,$C163,$H$9:$H$208,Lists!$A$16)</f>
        <v>0</v>
      </c>
      <c r="BS163" s="418">
        <f t="shared" si="65"/>
        <v>0</v>
      </c>
      <c r="BT163" s="418"/>
      <c r="BU163" s="418">
        <f ca="1">SUMIFS(AG$9:AG$208,PlanningIDEnlaces,$C163,$H$9:$H$208,Lists!$A$16)</f>
        <v>0</v>
      </c>
      <c r="BV163" s="418">
        <f t="shared" si="66"/>
        <v>0</v>
      </c>
      <c r="BW163" s="418"/>
      <c r="BX163" s="418">
        <f ca="1">SUMIFS(AJ$9:AJ$208,PlanningIDEnlaces,$C163,$H$9:$H$208,Lists!$A$16)</f>
        <v>0</v>
      </c>
      <c r="BY163" s="418">
        <f t="shared" si="67"/>
        <v>0</v>
      </c>
      <c r="BZ163" s="418"/>
      <c r="CA163" s="418">
        <f ca="1">SUMIFS(AM$9:AM$208,PlanningIDEnlaces,$C163,$H$9:$H$208,Lists!$A$16)</f>
        <v>0</v>
      </c>
      <c r="CB163" s="418">
        <f t="shared" si="68"/>
        <v>0</v>
      </c>
      <c r="CC163" s="418"/>
      <c r="CD163" s="418">
        <f ca="1">SUMIFS(AP$9:AP$208,PlanningIDEnlaces,$C163,$H$9:$H$208,Lists!$A$16)</f>
        <v>0</v>
      </c>
      <c r="CE163" s="418">
        <f t="shared" si="69"/>
        <v>0</v>
      </c>
      <c r="CG163" s="418" t="str">
        <f ca="1">IFERROR(INDEX(Lists!$F$5:$F$49,MATCH(Planning!C163,Lists!$G$5:$G$49,0),1),"")</f>
        <v/>
      </c>
      <c r="CI163" s="418" t="str">
        <f>IF(C163=0,""," ["&amp;INDEX(Lists!$H$5:$H$49,MATCH(C163,Lists!$G$5:$G$49,0),1)&amp;"]")</f>
        <v/>
      </c>
    </row>
    <row r="164" spans="1:87" ht="36.950000000000003" customHeight="1" x14ac:dyDescent="0.2">
      <c r="A164" s="416" t="s">
        <v>160</v>
      </c>
      <c r="B164" s="428"/>
      <c r="C164" s="429"/>
      <c r="D164" s="429"/>
      <c r="E164" s="428"/>
      <c r="F164" s="428"/>
      <c r="G164" s="430"/>
      <c r="H164" s="431"/>
      <c r="I164" s="432"/>
      <c r="J164" s="433"/>
      <c r="K164" s="419"/>
      <c r="L164" s="432"/>
      <c r="M164" s="433"/>
      <c r="N164" s="419"/>
      <c r="O164" s="432"/>
      <c r="P164" s="433"/>
      <c r="Q164" s="419"/>
      <c r="R164" s="432"/>
      <c r="S164" s="433"/>
      <c r="T164" s="419"/>
      <c r="U164" s="432"/>
      <c r="V164" s="433"/>
      <c r="W164" s="419"/>
      <c r="X164" s="432"/>
      <c r="Y164" s="433"/>
      <c r="Z164" s="656"/>
      <c r="AA164" s="432"/>
      <c r="AB164" s="433"/>
      <c r="AC164" s="419"/>
      <c r="AD164" s="432"/>
      <c r="AE164" s="433"/>
      <c r="AF164" s="419"/>
      <c r="AG164" s="432"/>
      <c r="AH164" s="433"/>
      <c r="AI164" s="419"/>
      <c r="AJ164" s="432"/>
      <c r="AK164" s="433"/>
      <c r="AL164" s="419"/>
      <c r="AM164" s="432"/>
      <c r="AN164" s="433"/>
      <c r="AO164" s="419"/>
      <c r="AP164" s="432"/>
      <c r="AQ164" s="433"/>
      <c r="AR164" s="420"/>
      <c r="AS164" s="613">
        <f t="shared" si="56"/>
        <v>0</v>
      </c>
      <c r="AT164" s="614">
        <f t="shared" si="57"/>
        <v>0</v>
      </c>
      <c r="AW164" s="418">
        <f ca="1">SUMIFS(I$9:I$208,PlanningIDEnlaces,$C164,$H$9:$H$208,Lists!$A$16)</f>
        <v>0</v>
      </c>
      <c r="AX164" s="418">
        <f t="shared" si="58"/>
        <v>0</v>
      </c>
      <c r="AY164" s="418"/>
      <c r="AZ164" s="418">
        <f ca="1">SUMIFS(L$9:L$208,PlanningIDEnlaces,$C164,$H$9:$H$208,Lists!$A$16)</f>
        <v>0</v>
      </c>
      <c r="BA164" s="418">
        <f t="shared" si="59"/>
        <v>0</v>
      </c>
      <c r="BB164" s="418"/>
      <c r="BC164" s="418">
        <f ca="1">SUMIFS(O$9:O$208,PlanningIDEnlaces,$C164,$H$9:$H$208,Lists!$A$16)</f>
        <v>0</v>
      </c>
      <c r="BD164" s="418">
        <f t="shared" si="60"/>
        <v>0</v>
      </c>
      <c r="BE164" s="418"/>
      <c r="BF164" s="418">
        <f ca="1">SUMIFS(R$9:R$208,PlanningIDEnlaces,$C164,$H$9:$H$208,Lists!$A$16)</f>
        <v>0</v>
      </c>
      <c r="BG164" s="418">
        <f t="shared" si="61"/>
        <v>0</v>
      </c>
      <c r="BH164" s="418"/>
      <c r="BI164" s="418">
        <f ca="1">SUMIFS(U$9:U$208,PlanningIDEnlaces,$C164,$H$9:$H$208,Lists!$A$16)</f>
        <v>0</v>
      </c>
      <c r="BJ164" s="418">
        <f t="shared" si="62"/>
        <v>0</v>
      </c>
      <c r="BK164" s="418"/>
      <c r="BL164" s="418">
        <f ca="1">SUMIFS(X$9:X$208,PlanningIDEnlaces,$C164,$H$9:$H$208,Lists!$A$16)</f>
        <v>0</v>
      </c>
      <c r="BM164" s="418">
        <f t="shared" si="63"/>
        <v>0</v>
      </c>
      <c r="BN164" s="418"/>
      <c r="BO164" s="418">
        <f ca="1">SUMIFS(AA$9:AA$208,PlanningIDEnlaces,$C164,$H$9:$H$208,Lists!$A$16)</f>
        <v>0</v>
      </c>
      <c r="BP164" s="418">
        <f t="shared" si="64"/>
        <v>0</v>
      </c>
      <c r="BQ164" s="418"/>
      <c r="BR164" s="418">
        <f ca="1">SUMIFS(AD$9:AD$208,PlanningIDEnlaces,$C164,$H$9:$H$208,Lists!$A$16)</f>
        <v>0</v>
      </c>
      <c r="BS164" s="418">
        <f t="shared" si="65"/>
        <v>0</v>
      </c>
      <c r="BT164" s="418"/>
      <c r="BU164" s="418">
        <f ca="1">SUMIFS(AG$9:AG$208,PlanningIDEnlaces,$C164,$H$9:$H$208,Lists!$A$16)</f>
        <v>0</v>
      </c>
      <c r="BV164" s="418">
        <f t="shared" si="66"/>
        <v>0</v>
      </c>
      <c r="BW164" s="418"/>
      <c r="BX164" s="418">
        <f ca="1">SUMIFS(AJ$9:AJ$208,PlanningIDEnlaces,$C164,$H$9:$H$208,Lists!$A$16)</f>
        <v>0</v>
      </c>
      <c r="BY164" s="418">
        <f t="shared" si="67"/>
        <v>0</v>
      </c>
      <c r="BZ164" s="418"/>
      <c r="CA164" s="418">
        <f ca="1">SUMIFS(AM$9:AM$208,PlanningIDEnlaces,$C164,$H$9:$H$208,Lists!$A$16)</f>
        <v>0</v>
      </c>
      <c r="CB164" s="418">
        <f t="shared" si="68"/>
        <v>0</v>
      </c>
      <c r="CC164" s="418"/>
      <c r="CD164" s="418">
        <f ca="1">SUMIFS(AP$9:AP$208,PlanningIDEnlaces,$C164,$H$9:$H$208,Lists!$A$16)</f>
        <v>0</v>
      </c>
      <c r="CE164" s="418">
        <f t="shared" si="69"/>
        <v>0</v>
      </c>
      <c r="CG164" s="418" t="str">
        <f ca="1">IFERROR(INDEX(Lists!$F$5:$F$49,MATCH(Planning!C164,Lists!$G$5:$G$49,0),1),"")</f>
        <v/>
      </c>
      <c r="CI164" s="418" t="str">
        <f>IF(C164=0,""," ["&amp;INDEX(Lists!$H$5:$H$49,MATCH(C164,Lists!$G$5:$G$49,0),1)&amp;"]")</f>
        <v/>
      </c>
    </row>
    <row r="165" spans="1:87" ht="36.950000000000003" customHeight="1" x14ac:dyDescent="0.2">
      <c r="A165" s="416" t="s">
        <v>161</v>
      </c>
      <c r="B165" s="428"/>
      <c r="C165" s="429"/>
      <c r="D165" s="429"/>
      <c r="E165" s="428"/>
      <c r="F165" s="428"/>
      <c r="G165" s="430"/>
      <c r="H165" s="431"/>
      <c r="I165" s="432"/>
      <c r="J165" s="433"/>
      <c r="K165" s="419"/>
      <c r="L165" s="432"/>
      <c r="M165" s="433"/>
      <c r="N165" s="419"/>
      <c r="O165" s="432"/>
      <c r="P165" s="433"/>
      <c r="Q165" s="419"/>
      <c r="R165" s="432"/>
      <c r="S165" s="433"/>
      <c r="T165" s="419"/>
      <c r="U165" s="432"/>
      <c r="V165" s="433"/>
      <c r="W165" s="419"/>
      <c r="X165" s="432"/>
      <c r="Y165" s="433"/>
      <c r="Z165" s="656"/>
      <c r="AA165" s="432"/>
      <c r="AB165" s="433"/>
      <c r="AC165" s="419"/>
      <c r="AD165" s="432"/>
      <c r="AE165" s="433"/>
      <c r="AF165" s="419"/>
      <c r="AG165" s="432"/>
      <c r="AH165" s="433"/>
      <c r="AI165" s="419"/>
      <c r="AJ165" s="432"/>
      <c r="AK165" s="433"/>
      <c r="AL165" s="419"/>
      <c r="AM165" s="432"/>
      <c r="AN165" s="433"/>
      <c r="AO165" s="419"/>
      <c r="AP165" s="432"/>
      <c r="AQ165" s="433"/>
      <c r="AR165" s="420"/>
      <c r="AS165" s="613">
        <f t="shared" si="56"/>
        <v>0</v>
      </c>
      <c r="AT165" s="614">
        <f t="shared" si="57"/>
        <v>0</v>
      </c>
      <c r="AW165" s="418">
        <f ca="1">SUMIFS(I$9:I$208,PlanningIDEnlaces,$C165,$H$9:$H$208,Lists!$A$16)</f>
        <v>0</v>
      </c>
      <c r="AX165" s="418">
        <f t="shared" si="58"/>
        <v>0</v>
      </c>
      <c r="AY165" s="418"/>
      <c r="AZ165" s="418">
        <f ca="1">SUMIFS(L$9:L$208,PlanningIDEnlaces,$C165,$H$9:$H$208,Lists!$A$16)</f>
        <v>0</v>
      </c>
      <c r="BA165" s="418">
        <f t="shared" si="59"/>
        <v>0</v>
      </c>
      <c r="BB165" s="418"/>
      <c r="BC165" s="418">
        <f ca="1">SUMIFS(O$9:O$208,PlanningIDEnlaces,$C165,$H$9:$H$208,Lists!$A$16)</f>
        <v>0</v>
      </c>
      <c r="BD165" s="418">
        <f t="shared" si="60"/>
        <v>0</v>
      </c>
      <c r="BE165" s="418"/>
      <c r="BF165" s="418">
        <f ca="1">SUMIFS(R$9:R$208,PlanningIDEnlaces,$C165,$H$9:$H$208,Lists!$A$16)</f>
        <v>0</v>
      </c>
      <c r="BG165" s="418">
        <f t="shared" si="61"/>
        <v>0</v>
      </c>
      <c r="BH165" s="418"/>
      <c r="BI165" s="418">
        <f ca="1">SUMIFS(U$9:U$208,PlanningIDEnlaces,$C165,$H$9:$H$208,Lists!$A$16)</f>
        <v>0</v>
      </c>
      <c r="BJ165" s="418">
        <f t="shared" si="62"/>
        <v>0</v>
      </c>
      <c r="BK165" s="418"/>
      <c r="BL165" s="418">
        <f ca="1">SUMIFS(X$9:X$208,PlanningIDEnlaces,$C165,$H$9:$H$208,Lists!$A$16)</f>
        <v>0</v>
      </c>
      <c r="BM165" s="418">
        <f t="shared" si="63"/>
        <v>0</v>
      </c>
      <c r="BN165" s="418"/>
      <c r="BO165" s="418">
        <f ca="1">SUMIFS(AA$9:AA$208,PlanningIDEnlaces,$C165,$H$9:$H$208,Lists!$A$16)</f>
        <v>0</v>
      </c>
      <c r="BP165" s="418">
        <f t="shared" si="64"/>
        <v>0</v>
      </c>
      <c r="BQ165" s="418"/>
      <c r="BR165" s="418">
        <f ca="1">SUMIFS(AD$9:AD$208,PlanningIDEnlaces,$C165,$H$9:$H$208,Lists!$A$16)</f>
        <v>0</v>
      </c>
      <c r="BS165" s="418">
        <f t="shared" si="65"/>
        <v>0</v>
      </c>
      <c r="BT165" s="418"/>
      <c r="BU165" s="418">
        <f ca="1">SUMIFS(AG$9:AG$208,PlanningIDEnlaces,$C165,$H$9:$H$208,Lists!$A$16)</f>
        <v>0</v>
      </c>
      <c r="BV165" s="418">
        <f t="shared" si="66"/>
        <v>0</v>
      </c>
      <c r="BW165" s="418"/>
      <c r="BX165" s="418">
        <f ca="1">SUMIFS(AJ$9:AJ$208,PlanningIDEnlaces,$C165,$H$9:$H$208,Lists!$A$16)</f>
        <v>0</v>
      </c>
      <c r="BY165" s="418">
        <f t="shared" si="67"/>
        <v>0</v>
      </c>
      <c r="BZ165" s="418"/>
      <c r="CA165" s="418">
        <f ca="1">SUMIFS(AM$9:AM$208,PlanningIDEnlaces,$C165,$H$9:$H$208,Lists!$A$16)</f>
        <v>0</v>
      </c>
      <c r="CB165" s="418">
        <f t="shared" si="68"/>
        <v>0</v>
      </c>
      <c r="CC165" s="418"/>
      <c r="CD165" s="418">
        <f ca="1">SUMIFS(AP$9:AP$208,PlanningIDEnlaces,$C165,$H$9:$H$208,Lists!$A$16)</f>
        <v>0</v>
      </c>
      <c r="CE165" s="418">
        <f t="shared" si="69"/>
        <v>0</v>
      </c>
      <c r="CG165" s="418" t="str">
        <f ca="1">IFERROR(INDEX(Lists!$F$5:$F$49,MATCH(Planning!C165,Lists!$G$5:$G$49,0),1),"")</f>
        <v/>
      </c>
      <c r="CI165" s="418" t="str">
        <f>IF(C165=0,""," ["&amp;INDEX(Lists!$H$5:$H$49,MATCH(C165,Lists!$G$5:$G$49,0),1)&amp;"]")</f>
        <v/>
      </c>
    </row>
    <row r="166" spans="1:87" ht="36.950000000000003" customHeight="1" x14ac:dyDescent="0.2">
      <c r="A166" s="416" t="s">
        <v>162</v>
      </c>
      <c r="B166" s="428"/>
      <c r="C166" s="429"/>
      <c r="D166" s="429"/>
      <c r="E166" s="428"/>
      <c r="F166" s="428"/>
      <c r="G166" s="430"/>
      <c r="H166" s="431"/>
      <c r="I166" s="432"/>
      <c r="J166" s="433"/>
      <c r="K166" s="419"/>
      <c r="L166" s="432"/>
      <c r="M166" s="433"/>
      <c r="N166" s="419"/>
      <c r="O166" s="432"/>
      <c r="P166" s="433"/>
      <c r="Q166" s="419"/>
      <c r="R166" s="432"/>
      <c r="S166" s="433"/>
      <c r="T166" s="419"/>
      <c r="U166" s="432"/>
      <c r="V166" s="433"/>
      <c r="W166" s="419"/>
      <c r="X166" s="432"/>
      <c r="Y166" s="433"/>
      <c r="Z166" s="656"/>
      <c r="AA166" s="432"/>
      <c r="AB166" s="433"/>
      <c r="AC166" s="419"/>
      <c r="AD166" s="432"/>
      <c r="AE166" s="433"/>
      <c r="AF166" s="419"/>
      <c r="AG166" s="432"/>
      <c r="AH166" s="433"/>
      <c r="AI166" s="419"/>
      <c r="AJ166" s="432"/>
      <c r="AK166" s="433"/>
      <c r="AL166" s="419"/>
      <c r="AM166" s="432"/>
      <c r="AN166" s="433"/>
      <c r="AO166" s="419"/>
      <c r="AP166" s="432"/>
      <c r="AQ166" s="433"/>
      <c r="AR166" s="420"/>
      <c r="AS166" s="613">
        <f t="shared" si="56"/>
        <v>0</v>
      </c>
      <c r="AT166" s="614">
        <f t="shared" si="57"/>
        <v>0</v>
      </c>
      <c r="AW166" s="418">
        <f ca="1">SUMIFS(I$9:I$208,PlanningIDEnlaces,$C166,$H$9:$H$208,Lists!$A$16)</f>
        <v>0</v>
      </c>
      <c r="AX166" s="418">
        <f t="shared" si="58"/>
        <v>0</v>
      </c>
      <c r="AY166" s="418"/>
      <c r="AZ166" s="418">
        <f ca="1">SUMIFS(L$9:L$208,PlanningIDEnlaces,$C166,$H$9:$H$208,Lists!$A$16)</f>
        <v>0</v>
      </c>
      <c r="BA166" s="418">
        <f t="shared" si="59"/>
        <v>0</v>
      </c>
      <c r="BB166" s="418"/>
      <c r="BC166" s="418">
        <f ca="1">SUMIFS(O$9:O$208,PlanningIDEnlaces,$C166,$H$9:$H$208,Lists!$A$16)</f>
        <v>0</v>
      </c>
      <c r="BD166" s="418">
        <f t="shared" si="60"/>
        <v>0</v>
      </c>
      <c r="BE166" s="418"/>
      <c r="BF166" s="418">
        <f ca="1">SUMIFS(R$9:R$208,PlanningIDEnlaces,$C166,$H$9:$H$208,Lists!$A$16)</f>
        <v>0</v>
      </c>
      <c r="BG166" s="418">
        <f t="shared" si="61"/>
        <v>0</v>
      </c>
      <c r="BH166" s="418"/>
      <c r="BI166" s="418">
        <f ca="1">SUMIFS(U$9:U$208,PlanningIDEnlaces,$C166,$H$9:$H$208,Lists!$A$16)</f>
        <v>0</v>
      </c>
      <c r="BJ166" s="418">
        <f t="shared" si="62"/>
        <v>0</v>
      </c>
      <c r="BK166" s="418"/>
      <c r="BL166" s="418">
        <f ca="1">SUMIFS(X$9:X$208,PlanningIDEnlaces,$C166,$H$9:$H$208,Lists!$A$16)</f>
        <v>0</v>
      </c>
      <c r="BM166" s="418">
        <f t="shared" si="63"/>
        <v>0</v>
      </c>
      <c r="BN166" s="418"/>
      <c r="BO166" s="418">
        <f ca="1">SUMIFS(AA$9:AA$208,PlanningIDEnlaces,$C166,$H$9:$H$208,Lists!$A$16)</f>
        <v>0</v>
      </c>
      <c r="BP166" s="418">
        <f t="shared" si="64"/>
        <v>0</v>
      </c>
      <c r="BQ166" s="418"/>
      <c r="BR166" s="418">
        <f ca="1">SUMIFS(AD$9:AD$208,PlanningIDEnlaces,$C166,$H$9:$H$208,Lists!$A$16)</f>
        <v>0</v>
      </c>
      <c r="BS166" s="418">
        <f t="shared" si="65"/>
        <v>0</v>
      </c>
      <c r="BT166" s="418"/>
      <c r="BU166" s="418">
        <f ca="1">SUMIFS(AG$9:AG$208,PlanningIDEnlaces,$C166,$H$9:$H$208,Lists!$A$16)</f>
        <v>0</v>
      </c>
      <c r="BV166" s="418">
        <f t="shared" si="66"/>
        <v>0</v>
      </c>
      <c r="BW166" s="418"/>
      <c r="BX166" s="418">
        <f ca="1">SUMIFS(AJ$9:AJ$208,PlanningIDEnlaces,$C166,$H$9:$H$208,Lists!$A$16)</f>
        <v>0</v>
      </c>
      <c r="BY166" s="418">
        <f t="shared" si="67"/>
        <v>0</v>
      </c>
      <c r="BZ166" s="418"/>
      <c r="CA166" s="418">
        <f ca="1">SUMIFS(AM$9:AM$208,PlanningIDEnlaces,$C166,$H$9:$H$208,Lists!$A$16)</f>
        <v>0</v>
      </c>
      <c r="CB166" s="418">
        <f t="shared" si="68"/>
        <v>0</v>
      </c>
      <c r="CC166" s="418"/>
      <c r="CD166" s="418">
        <f ca="1">SUMIFS(AP$9:AP$208,PlanningIDEnlaces,$C166,$H$9:$H$208,Lists!$A$16)</f>
        <v>0</v>
      </c>
      <c r="CE166" s="418">
        <f t="shared" si="69"/>
        <v>0</v>
      </c>
      <c r="CG166" s="418" t="str">
        <f ca="1">IFERROR(INDEX(Lists!$F$5:$F$49,MATCH(Planning!C166,Lists!$G$5:$G$49,0),1),"")</f>
        <v/>
      </c>
      <c r="CI166" s="418" t="str">
        <f>IF(C166=0,""," ["&amp;INDEX(Lists!$H$5:$H$49,MATCH(C166,Lists!$G$5:$G$49,0),1)&amp;"]")</f>
        <v/>
      </c>
    </row>
    <row r="167" spans="1:87" ht="36.950000000000003" customHeight="1" x14ac:dyDescent="0.2">
      <c r="A167" s="416" t="s">
        <v>163</v>
      </c>
      <c r="B167" s="428"/>
      <c r="C167" s="429"/>
      <c r="D167" s="429"/>
      <c r="E167" s="428"/>
      <c r="F167" s="428"/>
      <c r="G167" s="430"/>
      <c r="H167" s="431"/>
      <c r="I167" s="432"/>
      <c r="J167" s="433"/>
      <c r="K167" s="419"/>
      <c r="L167" s="432"/>
      <c r="M167" s="433"/>
      <c r="N167" s="419"/>
      <c r="O167" s="432"/>
      <c r="P167" s="433"/>
      <c r="Q167" s="419"/>
      <c r="R167" s="432"/>
      <c r="S167" s="433"/>
      <c r="T167" s="419"/>
      <c r="U167" s="432"/>
      <c r="V167" s="433"/>
      <c r="W167" s="419"/>
      <c r="X167" s="432"/>
      <c r="Y167" s="433"/>
      <c r="Z167" s="656"/>
      <c r="AA167" s="432"/>
      <c r="AB167" s="433"/>
      <c r="AC167" s="419"/>
      <c r="AD167" s="432"/>
      <c r="AE167" s="433"/>
      <c r="AF167" s="419"/>
      <c r="AG167" s="432"/>
      <c r="AH167" s="433"/>
      <c r="AI167" s="419"/>
      <c r="AJ167" s="432"/>
      <c r="AK167" s="433"/>
      <c r="AL167" s="419"/>
      <c r="AM167" s="432"/>
      <c r="AN167" s="433"/>
      <c r="AO167" s="419"/>
      <c r="AP167" s="432"/>
      <c r="AQ167" s="433"/>
      <c r="AR167" s="420"/>
      <c r="AS167" s="613">
        <f t="shared" si="56"/>
        <v>0</v>
      </c>
      <c r="AT167" s="614">
        <f t="shared" si="57"/>
        <v>0</v>
      </c>
      <c r="AW167" s="418">
        <f ca="1">SUMIFS(I$9:I$208,PlanningIDEnlaces,$C167,$H$9:$H$208,Lists!$A$16)</f>
        <v>0</v>
      </c>
      <c r="AX167" s="418">
        <f t="shared" si="58"/>
        <v>0</v>
      </c>
      <c r="AY167" s="418"/>
      <c r="AZ167" s="418">
        <f ca="1">SUMIFS(L$9:L$208,PlanningIDEnlaces,$C167,$H$9:$H$208,Lists!$A$16)</f>
        <v>0</v>
      </c>
      <c r="BA167" s="418">
        <f t="shared" si="59"/>
        <v>0</v>
      </c>
      <c r="BB167" s="418"/>
      <c r="BC167" s="418">
        <f ca="1">SUMIFS(O$9:O$208,PlanningIDEnlaces,$C167,$H$9:$H$208,Lists!$A$16)</f>
        <v>0</v>
      </c>
      <c r="BD167" s="418">
        <f t="shared" si="60"/>
        <v>0</v>
      </c>
      <c r="BE167" s="418"/>
      <c r="BF167" s="418">
        <f ca="1">SUMIFS(R$9:R$208,PlanningIDEnlaces,$C167,$H$9:$H$208,Lists!$A$16)</f>
        <v>0</v>
      </c>
      <c r="BG167" s="418">
        <f t="shared" si="61"/>
        <v>0</v>
      </c>
      <c r="BH167" s="418"/>
      <c r="BI167" s="418">
        <f ca="1">SUMIFS(U$9:U$208,PlanningIDEnlaces,$C167,$H$9:$H$208,Lists!$A$16)</f>
        <v>0</v>
      </c>
      <c r="BJ167" s="418">
        <f t="shared" si="62"/>
        <v>0</v>
      </c>
      <c r="BK167" s="418"/>
      <c r="BL167" s="418">
        <f ca="1">SUMIFS(X$9:X$208,PlanningIDEnlaces,$C167,$H$9:$H$208,Lists!$A$16)</f>
        <v>0</v>
      </c>
      <c r="BM167" s="418">
        <f t="shared" si="63"/>
        <v>0</v>
      </c>
      <c r="BN167" s="418"/>
      <c r="BO167" s="418">
        <f ca="1">SUMIFS(AA$9:AA$208,PlanningIDEnlaces,$C167,$H$9:$H$208,Lists!$A$16)</f>
        <v>0</v>
      </c>
      <c r="BP167" s="418">
        <f t="shared" si="64"/>
        <v>0</v>
      </c>
      <c r="BQ167" s="418"/>
      <c r="BR167" s="418">
        <f ca="1">SUMIFS(AD$9:AD$208,PlanningIDEnlaces,$C167,$H$9:$H$208,Lists!$A$16)</f>
        <v>0</v>
      </c>
      <c r="BS167" s="418">
        <f t="shared" si="65"/>
        <v>0</v>
      </c>
      <c r="BT167" s="418"/>
      <c r="BU167" s="418">
        <f ca="1">SUMIFS(AG$9:AG$208,PlanningIDEnlaces,$C167,$H$9:$H$208,Lists!$A$16)</f>
        <v>0</v>
      </c>
      <c r="BV167" s="418">
        <f t="shared" si="66"/>
        <v>0</v>
      </c>
      <c r="BW167" s="418"/>
      <c r="BX167" s="418">
        <f ca="1">SUMIFS(AJ$9:AJ$208,PlanningIDEnlaces,$C167,$H$9:$H$208,Lists!$A$16)</f>
        <v>0</v>
      </c>
      <c r="BY167" s="418">
        <f t="shared" si="67"/>
        <v>0</v>
      </c>
      <c r="BZ167" s="418"/>
      <c r="CA167" s="418">
        <f ca="1">SUMIFS(AM$9:AM$208,PlanningIDEnlaces,$C167,$H$9:$H$208,Lists!$A$16)</f>
        <v>0</v>
      </c>
      <c r="CB167" s="418">
        <f t="shared" si="68"/>
        <v>0</v>
      </c>
      <c r="CC167" s="418"/>
      <c r="CD167" s="418">
        <f ca="1">SUMIFS(AP$9:AP$208,PlanningIDEnlaces,$C167,$H$9:$H$208,Lists!$A$16)</f>
        <v>0</v>
      </c>
      <c r="CE167" s="418">
        <f t="shared" si="69"/>
        <v>0</v>
      </c>
      <c r="CG167" s="418" t="str">
        <f ca="1">IFERROR(INDEX(Lists!$F$5:$F$49,MATCH(Planning!C167,Lists!$G$5:$G$49,0),1),"")</f>
        <v/>
      </c>
      <c r="CI167" s="418" t="str">
        <f>IF(C167=0,""," ["&amp;INDEX(Lists!$H$5:$H$49,MATCH(C167,Lists!$G$5:$G$49,0),1)&amp;"]")</f>
        <v/>
      </c>
    </row>
    <row r="168" spans="1:87" ht="36.950000000000003" customHeight="1" x14ac:dyDescent="0.2">
      <c r="A168" s="416" t="s">
        <v>164</v>
      </c>
      <c r="B168" s="428"/>
      <c r="C168" s="429"/>
      <c r="D168" s="429"/>
      <c r="E168" s="428"/>
      <c r="F168" s="428"/>
      <c r="G168" s="430"/>
      <c r="H168" s="431"/>
      <c r="I168" s="432"/>
      <c r="J168" s="433"/>
      <c r="K168" s="419"/>
      <c r="L168" s="432"/>
      <c r="M168" s="433"/>
      <c r="N168" s="419"/>
      <c r="O168" s="432"/>
      <c r="P168" s="433"/>
      <c r="Q168" s="419"/>
      <c r="R168" s="432"/>
      <c r="S168" s="433"/>
      <c r="T168" s="419"/>
      <c r="U168" s="432"/>
      <c r="V168" s="433"/>
      <c r="W168" s="419"/>
      <c r="X168" s="432"/>
      <c r="Y168" s="433"/>
      <c r="Z168" s="656"/>
      <c r="AA168" s="432"/>
      <c r="AB168" s="433"/>
      <c r="AC168" s="419"/>
      <c r="AD168" s="432"/>
      <c r="AE168" s="433"/>
      <c r="AF168" s="419"/>
      <c r="AG168" s="432"/>
      <c r="AH168" s="433"/>
      <c r="AI168" s="419"/>
      <c r="AJ168" s="432"/>
      <c r="AK168" s="433"/>
      <c r="AL168" s="419"/>
      <c r="AM168" s="432"/>
      <c r="AN168" s="433"/>
      <c r="AO168" s="419"/>
      <c r="AP168" s="432"/>
      <c r="AQ168" s="433"/>
      <c r="AR168" s="420"/>
      <c r="AS168" s="613">
        <f t="shared" si="56"/>
        <v>0</v>
      </c>
      <c r="AT168" s="614">
        <f t="shared" si="57"/>
        <v>0</v>
      </c>
      <c r="AW168" s="418">
        <f ca="1">SUMIFS(I$9:I$208,PlanningIDEnlaces,$C168,$H$9:$H$208,Lists!$A$16)</f>
        <v>0</v>
      </c>
      <c r="AX168" s="418">
        <f t="shared" si="58"/>
        <v>0</v>
      </c>
      <c r="AY168" s="418"/>
      <c r="AZ168" s="418">
        <f ca="1">SUMIFS(L$9:L$208,PlanningIDEnlaces,$C168,$H$9:$H$208,Lists!$A$16)</f>
        <v>0</v>
      </c>
      <c r="BA168" s="418">
        <f t="shared" si="59"/>
        <v>0</v>
      </c>
      <c r="BB168" s="418"/>
      <c r="BC168" s="418">
        <f ca="1">SUMIFS(O$9:O$208,PlanningIDEnlaces,$C168,$H$9:$H$208,Lists!$A$16)</f>
        <v>0</v>
      </c>
      <c r="BD168" s="418">
        <f t="shared" si="60"/>
        <v>0</v>
      </c>
      <c r="BE168" s="418"/>
      <c r="BF168" s="418">
        <f ca="1">SUMIFS(R$9:R$208,PlanningIDEnlaces,$C168,$H$9:$H$208,Lists!$A$16)</f>
        <v>0</v>
      </c>
      <c r="BG168" s="418">
        <f t="shared" si="61"/>
        <v>0</v>
      </c>
      <c r="BH168" s="418"/>
      <c r="BI168" s="418">
        <f ca="1">SUMIFS(U$9:U$208,PlanningIDEnlaces,$C168,$H$9:$H$208,Lists!$A$16)</f>
        <v>0</v>
      </c>
      <c r="BJ168" s="418">
        <f t="shared" si="62"/>
        <v>0</v>
      </c>
      <c r="BK168" s="418"/>
      <c r="BL168" s="418">
        <f ca="1">SUMIFS(X$9:X$208,PlanningIDEnlaces,$C168,$H$9:$H$208,Lists!$A$16)</f>
        <v>0</v>
      </c>
      <c r="BM168" s="418">
        <f t="shared" si="63"/>
        <v>0</v>
      </c>
      <c r="BN168" s="418"/>
      <c r="BO168" s="418">
        <f ca="1">SUMIFS(AA$9:AA$208,PlanningIDEnlaces,$C168,$H$9:$H$208,Lists!$A$16)</f>
        <v>0</v>
      </c>
      <c r="BP168" s="418">
        <f t="shared" si="64"/>
        <v>0</v>
      </c>
      <c r="BQ168" s="418"/>
      <c r="BR168" s="418">
        <f ca="1">SUMIFS(AD$9:AD$208,PlanningIDEnlaces,$C168,$H$9:$H$208,Lists!$A$16)</f>
        <v>0</v>
      </c>
      <c r="BS168" s="418">
        <f t="shared" si="65"/>
        <v>0</v>
      </c>
      <c r="BT168" s="418"/>
      <c r="BU168" s="418">
        <f ca="1">SUMIFS(AG$9:AG$208,PlanningIDEnlaces,$C168,$H$9:$H$208,Lists!$A$16)</f>
        <v>0</v>
      </c>
      <c r="BV168" s="418">
        <f t="shared" si="66"/>
        <v>0</v>
      </c>
      <c r="BW168" s="418"/>
      <c r="BX168" s="418">
        <f ca="1">SUMIFS(AJ$9:AJ$208,PlanningIDEnlaces,$C168,$H$9:$H$208,Lists!$A$16)</f>
        <v>0</v>
      </c>
      <c r="BY168" s="418">
        <f t="shared" si="67"/>
        <v>0</v>
      </c>
      <c r="BZ168" s="418"/>
      <c r="CA168" s="418">
        <f ca="1">SUMIFS(AM$9:AM$208,PlanningIDEnlaces,$C168,$H$9:$H$208,Lists!$A$16)</f>
        <v>0</v>
      </c>
      <c r="CB168" s="418">
        <f t="shared" si="68"/>
        <v>0</v>
      </c>
      <c r="CC168" s="418"/>
      <c r="CD168" s="418">
        <f ca="1">SUMIFS(AP$9:AP$208,PlanningIDEnlaces,$C168,$H$9:$H$208,Lists!$A$16)</f>
        <v>0</v>
      </c>
      <c r="CE168" s="418">
        <f t="shared" si="69"/>
        <v>0</v>
      </c>
      <c r="CG168" s="418" t="str">
        <f ca="1">IFERROR(INDEX(Lists!$F$5:$F$49,MATCH(Planning!C168,Lists!$G$5:$G$49,0),1),"")</f>
        <v/>
      </c>
      <c r="CI168" s="418" t="str">
        <f>IF(C168=0,""," ["&amp;INDEX(Lists!$H$5:$H$49,MATCH(C168,Lists!$G$5:$G$49,0),1)&amp;"]")</f>
        <v/>
      </c>
    </row>
    <row r="169" spans="1:87" ht="36.950000000000003" customHeight="1" x14ac:dyDescent="0.2">
      <c r="A169" s="416" t="s">
        <v>165</v>
      </c>
      <c r="B169" s="428"/>
      <c r="C169" s="429"/>
      <c r="D169" s="429"/>
      <c r="E169" s="428"/>
      <c r="F169" s="428"/>
      <c r="G169" s="430"/>
      <c r="H169" s="431"/>
      <c r="I169" s="432"/>
      <c r="J169" s="433"/>
      <c r="K169" s="419"/>
      <c r="L169" s="432"/>
      <c r="M169" s="433"/>
      <c r="N169" s="419"/>
      <c r="O169" s="432"/>
      <c r="P169" s="433"/>
      <c r="Q169" s="419"/>
      <c r="R169" s="432"/>
      <c r="S169" s="433"/>
      <c r="T169" s="419"/>
      <c r="U169" s="432"/>
      <c r="V169" s="433"/>
      <c r="W169" s="419"/>
      <c r="X169" s="432"/>
      <c r="Y169" s="433"/>
      <c r="Z169" s="656"/>
      <c r="AA169" s="432"/>
      <c r="AB169" s="433"/>
      <c r="AC169" s="419"/>
      <c r="AD169" s="432"/>
      <c r="AE169" s="433"/>
      <c r="AF169" s="419"/>
      <c r="AG169" s="432"/>
      <c r="AH169" s="433"/>
      <c r="AI169" s="419"/>
      <c r="AJ169" s="432"/>
      <c r="AK169" s="433"/>
      <c r="AL169" s="419"/>
      <c r="AM169" s="432"/>
      <c r="AN169" s="433"/>
      <c r="AO169" s="419"/>
      <c r="AP169" s="432"/>
      <c r="AQ169" s="433"/>
      <c r="AR169" s="420"/>
      <c r="AS169" s="613">
        <f t="shared" ref="AS169:AS200" si="70">I169+L169+O169+R169+U169+X169+AA169+AD169+AG169+AJ169+AM169+AP169</f>
        <v>0</v>
      </c>
      <c r="AT169" s="614">
        <f t="shared" ref="AT169:AT200" si="71">J169+M169+P169+S169+V169+Y169+AB169+AE169+AH169+AK169+AN169+AQ169</f>
        <v>0</v>
      </c>
      <c r="AW169" s="418">
        <f ca="1">SUMIFS(I$9:I$208,PlanningIDEnlaces,$C169,$H$9:$H$208,Lists!$A$16)</f>
        <v>0</v>
      </c>
      <c r="AX169" s="418">
        <f t="shared" ref="AX169:AX200" si="72">SUMIFS(J$9:J$208,PlanningIDEnlaces,$C169,$H$9:$H$208,"&lt;&gt;")</f>
        <v>0</v>
      </c>
      <c r="AY169" s="418"/>
      <c r="AZ169" s="418">
        <f ca="1">SUMIFS(L$9:L$208,PlanningIDEnlaces,$C169,$H$9:$H$208,Lists!$A$16)</f>
        <v>0</v>
      </c>
      <c r="BA169" s="418">
        <f t="shared" ref="BA169:BA200" si="73">SUMIFS(M$9:M$208,PlanningIDEnlaces,$C169,$H$9:$H$208,"&lt;&gt;")</f>
        <v>0</v>
      </c>
      <c r="BB169" s="418"/>
      <c r="BC169" s="418">
        <f ca="1">SUMIFS(O$9:O$208,PlanningIDEnlaces,$C169,$H$9:$H$208,Lists!$A$16)</f>
        <v>0</v>
      </c>
      <c r="BD169" s="418">
        <f t="shared" ref="BD169:BD200" si="74">SUMIFS(P$9:P$208,PlanningIDEnlaces,$C169,$H$9:$H$208,"&lt;&gt;")</f>
        <v>0</v>
      </c>
      <c r="BE169" s="418"/>
      <c r="BF169" s="418">
        <f ca="1">SUMIFS(R$9:R$208,PlanningIDEnlaces,$C169,$H$9:$H$208,Lists!$A$16)</f>
        <v>0</v>
      </c>
      <c r="BG169" s="418">
        <f t="shared" ref="BG169:BG200" si="75">SUMIFS(S$9:S$208,PlanningIDEnlaces,$C169,$H$9:$H$208,"&lt;&gt;")</f>
        <v>0</v>
      </c>
      <c r="BH169" s="418"/>
      <c r="BI169" s="418">
        <f ca="1">SUMIFS(U$9:U$208,PlanningIDEnlaces,$C169,$H$9:$H$208,Lists!$A$16)</f>
        <v>0</v>
      </c>
      <c r="BJ169" s="418">
        <f t="shared" ref="BJ169:BJ200" si="76">SUMIFS(V$9:V$208,PlanningIDEnlaces,$C169,$H$9:$H$208,"&lt;&gt;")</f>
        <v>0</v>
      </c>
      <c r="BK169" s="418"/>
      <c r="BL169" s="418">
        <f ca="1">SUMIFS(X$9:X$208,PlanningIDEnlaces,$C169,$H$9:$H$208,Lists!$A$16)</f>
        <v>0</v>
      </c>
      <c r="BM169" s="418">
        <f t="shared" ref="BM169:BM200" si="77">SUMIFS(Y$9:Y$208,PlanningIDEnlaces,$C169,$H$9:$H$208,"&lt;&gt;")</f>
        <v>0</v>
      </c>
      <c r="BN169" s="418"/>
      <c r="BO169" s="418">
        <f ca="1">SUMIFS(AA$9:AA$208,PlanningIDEnlaces,$C169,$H$9:$H$208,Lists!$A$16)</f>
        <v>0</v>
      </c>
      <c r="BP169" s="418">
        <f t="shared" ref="BP169:BP200" si="78">SUMIFS(AB$9:AB$208,PlanningIDEnlaces,$C169,$H$9:$H$208,"&lt;&gt;")</f>
        <v>0</v>
      </c>
      <c r="BQ169" s="418"/>
      <c r="BR169" s="418">
        <f ca="1">SUMIFS(AD$9:AD$208,PlanningIDEnlaces,$C169,$H$9:$H$208,Lists!$A$16)</f>
        <v>0</v>
      </c>
      <c r="BS169" s="418">
        <f t="shared" ref="BS169:BS200" si="79">SUMIFS(AE$9:AE$208,PlanningIDEnlaces,$C169,$H$9:$H$208,"&lt;&gt;")</f>
        <v>0</v>
      </c>
      <c r="BT169" s="418"/>
      <c r="BU169" s="418">
        <f ca="1">SUMIFS(AG$9:AG$208,PlanningIDEnlaces,$C169,$H$9:$H$208,Lists!$A$16)</f>
        <v>0</v>
      </c>
      <c r="BV169" s="418">
        <f t="shared" ref="BV169:BV200" si="80">SUMIFS(AH$9:AH$208,PlanningIDEnlaces,$C169,$H$9:$H$208,"&lt;&gt;")</f>
        <v>0</v>
      </c>
      <c r="BW169" s="418"/>
      <c r="BX169" s="418">
        <f ca="1">SUMIFS(AJ$9:AJ$208,PlanningIDEnlaces,$C169,$H$9:$H$208,Lists!$A$16)</f>
        <v>0</v>
      </c>
      <c r="BY169" s="418">
        <f t="shared" ref="BY169:BY200" si="81">SUMIFS(AK$9:AK$208,PlanningIDEnlaces,$C169,$H$9:$H$208,"&lt;&gt;")</f>
        <v>0</v>
      </c>
      <c r="BZ169" s="418"/>
      <c r="CA169" s="418">
        <f ca="1">SUMIFS(AM$9:AM$208,PlanningIDEnlaces,$C169,$H$9:$H$208,Lists!$A$16)</f>
        <v>0</v>
      </c>
      <c r="CB169" s="418">
        <f t="shared" ref="CB169:CB200" si="82">SUMIFS(AN$9:AN$208,PlanningIDEnlaces,$C169,$H$9:$H$208,"&lt;&gt;")</f>
        <v>0</v>
      </c>
      <c r="CC169" s="418"/>
      <c r="CD169" s="418">
        <f ca="1">SUMIFS(AP$9:AP$208,PlanningIDEnlaces,$C169,$H$9:$H$208,Lists!$A$16)</f>
        <v>0</v>
      </c>
      <c r="CE169" s="418">
        <f t="shared" ref="CE169:CE200" si="83">SUMIFS(AQ$9:AQ$208,PlanningIDEnlaces,$C169,$H$9:$H$208,"&lt;&gt;")</f>
        <v>0</v>
      </c>
      <c r="CG169" s="418" t="str">
        <f ca="1">IFERROR(INDEX(Lists!$F$5:$F$49,MATCH(Planning!C169,Lists!$G$5:$G$49,0),1),"")</f>
        <v/>
      </c>
      <c r="CI169" s="418" t="str">
        <f>IF(C169=0,""," ["&amp;INDEX(Lists!$H$5:$H$49,MATCH(C169,Lists!$G$5:$G$49,0),1)&amp;"]")</f>
        <v/>
      </c>
    </row>
    <row r="170" spans="1:87" ht="36.950000000000003" customHeight="1" x14ac:dyDescent="0.2">
      <c r="A170" s="416" t="s">
        <v>166</v>
      </c>
      <c r="B170" s="428"/>
      <c r="C170" s="429"/>
      <c r="D170" s="429"/>
      <c r="E170" s="428"/>
      <c r="F170" s="428"/>
      <c r="G170" s="430"/>
      <c r="H170" s="431"/>
      <c r="I170" s="432"/>
      <c r="J170" s="433"/>
      <c r="K170" s="419"/>
      <c r="L170" s="432"/>
      <c r="M170" s="433"/>
      <c r="N170" s="419"/>
      <c r="O170" s="432"/>
      <c r="P170" s="433"/>
      <c r="Q170" s="419"/>
      <c r="R170" s="432"/>
      <c r="S170" s="433"/>
      <c r="T170" s="419"/>
      <c r="U170" s="432"/>
      <c r="V170" s="433"/>
      <c r="W170" s="419"/>
      <c r="X170" s="432"/>
      <c r="Y170" s="433"/>
      <c r="Z170" s="656"/>
      <c r="AA170" s="432"/>
      <c r="AB170" s="433"/>
      <c r="AC170" s="419"/>
      <c r="AD170" s="432"/>
      <c r="AE170" s="433"/>
      <c r="AF170" s="419"/>
      <c r="AG170" s="432"/>
      <c r="AH170" s="433"/>
      <c r="AI170" s="419"/>
      <c r="AJ170" s="432"/>
      <c r="AK170" s="433"/>
      <c r="AL170" s="419"/>
      <c r="AM170" s="432"/>
      <c r="AN170" s="433"/>
      <c r="AO170" s="419"/>
      <c r="AP170" s="432"/>
      <c r="AQ170" s="433"/>
      <c r="AR170" s="420"/>
      <c r="AS170" s="613">
        <f t="shared" si="70"/>
        <v>0</v>
      </c>
      <c r="AT170" s="614">
        <f t="shared" si="71"/>
        <v>0</v>
      </c>
      <c r="AW170" s="418">
        <f ca="1">SUMIFS(I$9:I$208,PlanningIDEnlaces,$C170,$H$9:$H$208,Lists!$A$16)</f>
        <v>0</v>
      </c>
      <c r="AX170" s="418">
        <f t="shared" si="72"/>
        <v>0</v>
      </c>
      <c r="AY170" s="418"/>
      <c r="AZ170" s="418">
        <f ca="1">SUMIFS(L$9:L$208,PlanningIDEnlaces,$C170,$H$9:$H$208,Lists!$A$16)</f>
        <v>0</v>
      </c>
      <c r="BA170" s="418">
        <f t="shared" si="73"/>
        <v>0</v>
      </c>
      <c r="BB170" s="418"/>
      <c r="BC170" s="418">
        <f ca="1">SUMIFS(O$9:O$208,PlanningIDEnlaces,$C170,$H$9:$H$208,Lists!$A$16)</f>
        <v>0</v>
      </c>
      <c r="BD170" s="418">
        <f t="shared" si="74"/>
        <v>0</v>
      </c>
      <c r="BE170" s="418"/>
      <c r="BF170" s="418">
        <f ca="1">SUMIFS(R$9:R$208,PlanningIDEnlaces,$C170,$H$9:$H$208,Lists!$A$16)</f>
        <v>0</v>
      </c>
      <c r="BG170" s="418">
        <f t="shared" si="75"/>
        <v>0</v>
      </c>
      <c r="BH170" s="418"/>
      <c r="BI170" s="418">
        <f ca="1">SUMIFS(U$9:U$208,PlanningIDEnlaces,$C170,$H$9:$H$208,Lists!$A$16)</f>
        <v>0</v>
      </c>
      <c r="BJ170" s="418">
        <f t="shared" si="76"/>
        <v>0</v>
      </c>
      <c r="BK170" s="418"/>
      <c r="BL170" s="418">
        <f ca="1">SUMIFS(X$9:X$208,PlanningIDEnlaces,$C170,$H$9:$H$208,Lists!$A$16)</f>
        <v>0</v>
      </c>
      <c r="BM170" s="418">
        <f t="shared" si="77"/>
        <v>0</v>
      </c>
      <c r="BN170" s="418"/>
      <c r="BO170" s="418">
        <f ca="1">SUMIFS(AA$9:AA$208,PlanningIDEnlaces,$C170,$H$9:$H$208,Lists!$A$16)</f>
        <v>0</v>
      </c>
      <c r="BP170" s="418">
        <f t="shared" si="78"/>
        <v>0</v>
      </c>
      <c r="BQ170" s="418"/>
      <c r="BR170" s="418">
        <f ca="1">SUMIFS(AD$9:AD$208,PlanningIDEnlaces,$C170,$H$9:$H$208,Lists!$A$16)</f>
        <v>0</v>
      </c>
      <c r="BS170" s="418">
        <f t="shared" si="79"/>
        <v>0</v>
      </c>
      <c r="BT170" s="418"/>
      <c r="BU170" s="418">
        <f ca="1">SUMIFS(AG$9:AG$208,PlanningIDEnlaces,$C170,$H$9:$H$208,Lists!$A$16)</f>
        <v>0</v>
      </c>
      <c r="BV170" s="418">
        <f t="shared" si="80"/>
        <v>0</v>
      </c>
      <c r="BW170" s="418"/>
      <c r="BX170" s="418">
        <f ca="1">SUMIFS(AJ$9:AJ$208,PlanningIDEnlaces,$C170,$H$9:$H$208,Lists!$A$16)</f>
        <v>0</v>
      </c>
      <c r="BY170" s="418">
        <f t="shared" si="81"/>
        <v>0</v>
      </c>
      <c r="BZ170" s="418"/>
      <c r="CA170" s="418">
        <f ca="1">SUMIFS(AM$9:AM$208,PlanningIDEnlaces,$C170,$H$9:$H$208,Lists!$A$16)</f>
        <v>0</v>
      </c>
      <c r="CB170" s="418">
        <f t="shared" si="82"/>
        <v>0</v>
      </c>
      <c r="CC170" s="418"/>
      <c r="CD170" s="418">
        <f ca="1">SUMIFS(AP$9:AP$208,PlanningIDEnlaces,$C170,$H$9:$H$208,Lists!$A$16)</f>
        <v>0</v>
      </c>
      <c r="CE170" s="418">
        <f t="shared" si="83"/>
        <v>0</v>
      </c>
      <c r="CG170" s="418" t="str">
        <f ca="1">IFERROR(INDEX(Lists!$F$5:$F$49,MATCH(Planning!C170,Lists!$G$5:$G$49,0),1),"")</f>
        <v/>
      </c>
      <c r="CI170" s="418" t="str">
        <f>IF(C170=0,""," ["&amp;INDEX(Lists!$H$5:$H$49,MATCH(C170,Lists!$G$5:$G$49,0),1)&amp;"]")</f>
        <v/>
      </c>
    </row>
    <row r="171" spans="1:87" ht="36.950000000000003" customHeight="1" x14ac:dyDescent="0.2">
      <c r="A171" s="416" t="s">
        <v>167</v>
      </c>
      <c r="B171" s="428"/>
      <c r="C171" s="429"/>
      <c r="D171" s="429"/>
      <c r="E171" s="428"/>
      <c r="F171" s="428"/>
      <c r="G171" s="430"/>
      <c r="H171" s="431"/>
      <c r="I171" s="432"/>
      <c r="J171" s="433"/>
      <c r="K171" s="419"/>
      <c r="L171" s="432"/>
      <c r="M171" s="433"/>
      <c r="N171" s="419"/>
      <c r="O171" s="432"/>
      <c r="P171" s="433"/>
      <c r="Q171" s="419"/>
      <c r="R171" s="432"/>
      <c r="S171" s="433"/>
      <c r="T171" s="419"/>
      <c r="U171" s="432"/>
      <c r="V171" s="433"/>
      <c r="W171" s="419"/>
      <c r="X171" s="432"/>
      <c r="Y171" s="433"/>
      <c r="Z171" s="656"/>
      <c r="AA171" s="432"/>
      <c r="AB171" s="433"/>
      <c r="AC171" s="419"/>
      <c r="AD171" s="432"/>
      <c r="AE171" s="433"/>
      <c r="AF171" s="419"/>
      <c r="AG171" s="432"/>
      <c r="AH171" s="433"/>
      <c r="AI171" s="419"/>
      <c r="AJ171" s="432"/>
      <c r="AK171" s="433"/>
      <c r="AL171" s="419"/>
      <c r="AM171" s="432"/>
      <c r="AN171" s="433"/>
      <c r="AO171" s="419"/>
      <c r="AP171" s="432"/>
      <c r="AQ171" s="433"/>
      <c r="AR171" s="420"/>
      <c r="AS171" s="613">
        <f t="shared" si="70"/>
        <v>0</v>
      </c>
      <c r="AT171" s="614">
        <f t="shared" si="71"/>
        <v>0</v>
      </c>
      <c r="AW171" s="418">
        <f ca="1">SUMIFS(I$9:I$208,PlanningIDEnlaces,$C171,$H$9:$H$208,Lists!$A$16)</f>
        <v>0</v>
      </c>
      <c r="AX171" s="418">
        <f t="shared" si="72"/>
        <v>0</v>
      </c>
      <c r="AY171" s="418"/>
      <c r="AZ171" s="418">
        <f ca="1">SUMIFS(L$9:L$208,PlanningIDEnlaces,$C171,$H$9:$H$208,Lists!$A$16)</f>
        <v>0</v>
      </c>
      <c r="BA171" s="418">
        <f t="shared" si="73"/>
        <v>0</v>
      </c>
      <c r="BB171" s="418"/>
      <c r="BC171" s="418">
        <f ca="1">SUMIFS(O$9:O$208,PlanningIDEnlaces,$C171,$H$9:$H$208,Lists!$A$16)</f>
        <v>0</v>
      </c>
      <c r="BD171" s="418">
        <f t="shared" si="74"/>
        <v>0</v>
      </c>
      <c r="BE171" s="418"/>
      <c r="BF171" s="418">
        <f ca="1">SUMIFS(R$9:R$208,PlanningIDEnlaces,$C171,$H$9:$H$208,Lists!$A$16)</f>
        <v>0</v>
      </c>
      <c r="BG171" s="418">
        <f t="shared" si="75"/>
        <v>0</v>
      </c>
      <c r="BH171" s="418"/>
      <c r="BI171" s="418">
        <f ca="1">SUMIFS(U$9:U$208,PlanningIDEnlaces,$C171,$H$9:$H$208,Lists!$A$16)</f>
        <v>0</v>
      </c>
      <c r="BJ171" s="418">
        <f t="shared" si="76"/>
        <v>0</v>
      </c>
      <c r="BK171" s="418"/>
      <c r="BL171" s="418">
        <f ca="1">SUMIFS(X$9:X$208,PlanningIDEnlaces,$C171,$H$9:$H$208,Lists!$A$16)</f>
        <v>0</v>
      </c>
      <c r="BM171" s="418">
        <f t="shared" si="77"/>
        <v>0</v>
      </c>
      <c r="BN171" s="418"/>
      <c r="BO171" s="418">
        <f ca="1">SUMIFS(AA$9:AA$208,PlanningIDEnlaces,$C171,$H$9:$H$208,Lists!$A$16)</f>
        <v>0</v>
      </c>
      <c r="BP171" s="418">
        <f t="shared" si="78"/>
        <v>0</v>
      </c>
      <c r="BQ171" s="418"/>
      <c r="BR171" s="418">
        <f ca="1">SUMIFS(AD$9:AD$208,PlanningIDEnlaces,$C171,$H$9:$H$208,Lists!$A$16)</f>
        <v>0</v>
      </c>
      <c r="BS171" s="418">
        <f t="shared" si="79"/>
        <v>0</v>
      </c>
      <c r="BT171" s="418"/>
      <c r="BU171" s="418">
        <f ca="1">SUMIFS(AG$9:AG$208,PlanningIDEnlaces,$C171,$H$9:$H$208,Lists!$A$16)</f>
        <v>0</v>
      </c>
      <c r="BV171" s="418">
        <f t="shared" si="80"/>
        <v>0</v>
      </c>
      <c r="BW171" s="418"/>
      <c r="BX171" s="418">
        <f ca="1">SUMIFS(AJ$9:AJ$208,PlanningIDEnlaces,$C171,$H$9:$H$208,Lists!$A$16)</f>
        <v>0</v>
      </c>
      <c r="BY171" s="418">
        <f t="shared" si="81"/>
        <v>0</v>
      </c>
      <c r="BZ171" s="418"/>
      <c r="CA171" s="418">
        <f ca="1">SUMIFS(AM$9:AM$208,PlanningIDEnlaces,$C171,$H$9:$H$208,Lists!$A$16)</f>
        <v>0</v>
      </c>
      <c r="CB171" s="418">
        <f t="shared" si="82"/>
        <v>0</v>
      </c>
      <c r="CC171" s="418"/>
      <c r="CD171" s="418">
        <f ca="1">SUMIFS(AP$9:AP$208,PlanningIDEnlaces,$C171,$H$9:$H$208,Lists!$A$16)</f>
        <v>0</v>
      </c>
      <c r="CE171" s="418">
        <f t="shared" si="83"/>
        <v>0</v>
      </c>
      <c r="CG171" s="418" t="str">
        <f ca="1">IFERROR(INDEX(Lists!$F$5:$F$49,MATCH(Planning!C171,Lists!$G$5:$G$49,0),1),"")</f>
        <v/>
      </c>
      <c r="CI171" s="418" t="str">
        <f>IF(C171=0,""," ["&amp;INDEX(Lists!$H$5:$H$49,MATCH(C171,Lists!$G$5:$G$49,0),1)&amp;"]")</f>
        <v/>
      </c>
    </row>
    <row r="172" spans="1:87" ht="36.950000000000003" customHeight="1" x14ac:dyDescent="0.2">
      <c r="A172" s="416" t="s">
        <v>168</v>
      </c>
      <c r="B172" s="428"/>
      <c r="C172" s="429"/>
      <c r="D172" s="429"/>
      <c r="E172" s="428"/>
      <c r="F172" s="428"/>
      <c r="G172" s="430"/>
      <c r="H172" s="431"/>
      <c r="I172" s="432"/>
      <c r="J172" s="433"/>
      <c r="K172" s="419"/>
      <c r="L172" s="432"/>
      <c r="M172" s="433"/>
      <c r="N172" s="419"/>
      <c r="O172" s="432"/>
      <c r="P172" s="433"/>
      <c r="Q172" s="419"/>
      <c r="R172" s="432"/>
      <c r="S172" s="433"/>
      <c r="T172" s="419"/>
      <c r="U172" s="432"/>
      <c r="V172" s="433"/>
      <c r="W172" s="419"/>
      <c r="X172" s="432"/>
      <c r="Y172" s="433"/>
      <c r="Z172" s="656"/>
      <c r="AA172" s="432"/>
      <c r="AB172" s="433"/>
      <c r="AC172" s="419"/>
      <c r="AD172" s="432"/>
      <c r="AE172" s="433"/>
      <c r="AF172" s="419"/>
      <c r="AG172" s="432"/>
      <c r="AH172" s="433"/>
      <c r="AI172" s="419"/>
      <c r="AJ172" s="432"/>
      <c r="AK172" s="433"/>
      <c r="AL172" s="419"/>
      <c r="AM172" s="432"/>
      <c r="AN172" s="433"/>
      <c r="AO172" s="419"/>
      <c r="AP172" s="432"/>
      <c r="AQ172" s="433"/>
      <c r="AR172" s="420"/>
      <c r="AS172" s="613">
        <f t="shared" si="70"/>
        <v>0</v>
      </c>
      <c r="AT172" s="614">
        <f t="shared" si="71"/>
        <v>0</v>
      </c>
      <c r="AW172" s="418">
        <f ca="1">SUMIFS(I$9:I$208,PlanningIDEnlaces,$C172,$H$9:$H$208,Lists!$A$16)</f>
        <v>0</v>
      </c>
      <c r="AX172" s="418">
        <f t="shared" si="72"/>
        <v>0</v>
      </c>
      <c r="AY172" s="418"/>
      <c r="AZ172" s="418">
        <f ca="1">SUMIFS(L$9:L$208,PlanningIDEnlaces,$C172,$H$9:$H$208,Lists!$A$16)</f>
        <v>0</v>
      </c>
      <c r="BA172" s="418">
        <f t="shared" si="73"/>
        <v>0</v>
      </c>
      <c r="BB172" s="418"/>
      <c r="BC172" s="418">
        <f ca="1">SUMIFS(O$9:O$208,PlanningIDEnlaces,$C172,$H$9:$H$208,Lists!$A$16)</f>
        <v>0</v>
      </c>
      <c r="BD172" s="418">
        <f t="shared" si="74"/>
        <v>0</v>
      </c>
      <c r="BE172" s="418"/>
      <c r="BF172" s="418">
        <f ca="1">SUMIFS(R$9:R$208,PlanningIDEnlaces,$C172,$H$9:$H$208,Lists!$A$16)</f>
        <v>0</v>
      </c>
      <c r="BG172" s="418">
        <f t="shared" si="75"/>
        <v>0</v>
      </c>
      <c r="BH172" s="418"/>
      <c r="BI172" s="418">
        <f ca="1">SUMIFS(U$9:U$208,PlanningIDEnlaces,$C172,$H$9:$H$208,Lists!$A$16)</f>
        <v>0</v>
      </c>
      <c r="BJ172" s="418">
        <f t="shared" si="76"/>
        <v>0</v>
      </c>
      <c r="BK172" s="418"/>
      <c r="BL172" s="418">
        <f ca="1">SUMIFS(X$9:X$208,PlanningIDEnlaces,$C172,$H$9:$H$208,Lists!$A$16)</f>
        <v>0</v>
      </c>
      <c r="BM172" s="418">
        <f t="shared" si="77"/>
        <v>0</v>
      </c>
      <c r="BN172" s="418"/>
      <c r="BO172" s="418">
        <f ca="1">SUMIFS(AA$9:AA$208,PlanningIDEnlaces,$C172,$H$9:$H$208,Lists!$A$16)</f>
        <v>0</v>
      </c>
      <c r="BP172" s="418">
        <f t="shared" si="78"/>
        <v>0</v>
      </c>
      <c r="BQ172" s="418"/>
      <c r="BR172" s="418">
        <f ca="1">SUMIFS(AD$9:AD$208,PlanningIDEnlaces,$C172,$H$9:$H$208,Lists!$A$16)</f>
        <v>0</v>
      </c>
      <c r="BS172" s="418">
        <f t="shared" si="79"/>
        <v>0</v>
      </c>
      <c r="BT172" s="418"/>
      <c r="BU172" s="418">
        <f ca="1">SUMIFS(AG$9:AG$208,PlanningIDEnlaces,$C172,$H$9:$H$208,Lists!$A$16)</f>
        <v>0</v>
      </c>
      <c r="BV172" s="418">
        <f t="shared" si="80"/>
        <v>0</v>
      </c>
      <c r="BW172" s="418"/>
      <c r="BX172" s="418">
        <f ca="1">SUMIFS(AJ$9:AJ$208,PlanningIDEnlaces,$C172,$H$9:$H$208,Lists!$A$16)</f>
        <v>0</v>
      </c>
      <c r="BY172" s="418">
        <f t="shared" si="81"/>
        <v>0</v>
      </c>
      <c r="BZ172" s="418"/>
      <c r="CA172" s="418">
        <f ca="1">SUMIFS(AM$9:AM$208,PlanningIDEnlaces,$C172,$H$9:$H$208,Lists!$A$16)</f>
        <v>0</v>
      </c>
      <c r="CB172" s="418">
        <f t="shared" si="82"/>
        <v>0</v>
      </c>
      <c r="CC172" s="418"/>
      <c r="CD172" s="418">
        <f ca="1">SUMIFS(AP$9:AP$208,PlanningIDEnlaces,$C172,$H$9:$H$208,Lists!$A$16)</f>
        <v>0</v>
      </c>
      <c r="CE172" s="418">
        <f t="shared" si="83"/>
        <v>0</v>
      </c>
      <c r="CG172" s="418" t="str">
        <f ca="1">IFERROR(INDEX(Lists!$F$5:$F$49,MATCH(Planning!C172,Lists!$G$5:$G$49,0),1),"")</f>
        <v/>
      </c>
      <c r="CI172" s="418" t="str">
        <f>IF(C172=0,""," ["&amp;INDEX(Lists!$H$5:$H$49,MATCH(C172,Lists!$G$5:$G$49,0),1)&amp;"]")</f>
        <v/>
      </c>
    </row>
    <row r="173" spans="1:87" ht="36.950000000000003" customHeight="1" x14ac:dyDescent="0.2">
      <c r="A173" s="416" t="s">
        <v>169</v>
      </c>
      <c r="B173" s="428"/>
      <c r="C173" s="429"/>
      <c r="D173" s="429"/>
      <c r="E173" s="428"/>
      <c r="F173" s="428"/>
      <c r="G173" s="430"/>
      <c r="H173" s="431"/>
      <c r="I173" s="432"/>
      <c r="J173" s="433"/>
      <c r="K173" s="419"/>
      <c r="L173" s="432"/>
      <c r="M173" s="433"/>
      <c r="N173" s="419"/>
      <c r="O173" s="432"/>
      <c r="P173" s="433"/>
      <c r="Q173" s="419"/>
      <c r="R173" s="432"/>
      <c r="S173" s="433"/>
      <c r="T173" s="419"/>
      <c r="U173" s="432"/>
      <c r="V173" s="433"/>
      <c r="W173" s="419"/>
      <c r="X173" s="432"/>
      <c r="Y173" s="433"/>
      <c r="Z173" s="656"/>
      <c r="AA173" s="432"/>
      <c r="AB173" s="433"/>
      <c r="AC173" s="419"/>
      <c r="AD173" s="432"/>
      <c r="AE173" s="433"/>
      <c r="AF173" s="419"/>
      <c r="AG173" s="432"/>
      <c r="AH173" s="433"/>
      <c r="AI173" s="419"/>
      <c r="AJ173" s="432"/>
      <c r="AK173" s="433"/>
      <c r="AL173" s="419"/>
      <c r="AM173" s="432"/>
      <c r="AN173" s="433"/>
      <c r="AO173" s="419"/>
      <c r="AP173" s="432"/>
      <c r="AQ173" s="433"/>
      <c r="AR173" s="420"/>
      <c r="AS173" s="613">
        <f t="shared" si="70"/>
        <v>0</v>
      </c>
      <c r="AT173" s="614">
        <f t="shared" si="71"/>
        <v>0</v>
      </c>
      <c r="AW173" s="418">
        <f ca="1">SUMIFS(I$9:I$208,PlanningIDEnlaces,$C173,$H$9:$H$208,Lists!$A$16)</f>
        <v>0</v>
      </c>
      <c r="AX173" s="418">
        <f t="shared" si="72"/>
        <v>0</v>
      </c>
      <c r="AY173" s="418"/>
      <c r="AZ173" s="418">
        <f ca="1">SUMIFS(L$9:L$208,PlanningIDEnlaces,$C173,$H$9:$H$208,Lists!$A$16)</f>
        <v>0</v>
      </c>
      <c r="BA173" s="418">
        <f t="shared" si="73"/>
        <v>0</v>
      </c>
      <c r="BB173" s="418"/>
      <c r="BC173" s="418">
        <f ca="1">SUMIFS(O$9:O$208,PlanningIDEnlaces,$C173,$H$9:$H$208,Lists!$A$16)</f>
        <v>0</v>
      </c>
      <c r="BD173" s="418">
        <f t="shared" si="74"/>
        <v>0</v>
      </c>
      <c r="BE173" s="418"/>
      <c r="BF173" s="418">
        <f ca="1">SUMIFS(R$9:R$208,PlanningIDEnlaces,$C173,$H$9:$H$208,Lists!$A$16)</f>
        <v>0</v>
      </c>
      <c r="BG173" s="418">
        <f t="shared" si="75"/>
        <v>0</v>
      </c>
      <c r="BH173" s="418"/>
      <c r="BI173" s="418">
        <f ca="1">SUMIFS(U$9:U$208,PlanningIDEnlaces,$C173,$H$9:$H$208,Lists!$A$16)</f>
        <v>0</v>
      </c>
      <c r="BJ173" s="418">
        <f t="shared" si="76"/>
        <v>0</v>
      </c>
      <c r="BK173" s="418"/>
      <c r="BL173" s="418">
        <f ca="1">SUMIFS(X$9:X$208,PlanningIDEnlaces,$C173,$H$9:$H$208,Lists!$A$16)</f>
        <v>0</v>
      </c>
      <c r="BM173" s="418">
        <f t="shared" si="77"/>
        <v>0</v>
      </c>
      <c r="BN173" s="418"/>
      <c r="BO173" s="418">
        <f ca="1">SUMIFS(AA$9:AA$208,PlanningIDEnlaces,$C173,$H$9:$H$208,Lists!$A$16)</f>
        <v>0</v>
      </c>
      <c r="BP173" s="418">
        <f t="shared" si="78"/>
        <v>0</v>
      </c>
      <c r="BQ173" s="418"/>
      <c r="BR173" s="418">
        <f ca="1">SUMIFS(AD$9:AD$208,PlanningIDEnlaces,$C173,$H$9:$H$208,Lists!$A$16)</f>
        <v>0</v>
      </c>
      <c r="BS173" s="418">
        <f t="shared" si="79"/>
        <v>0</v>
      </c>
      <c r="BT173" s="418"/>
      <c r="BU173" s="418">
        <f ca="1">SUMIFS(AG$9:AG$208,PlanningIDEnlaces,$C173,$H$9:$H$208,Lists!$A$16)</f>
        <v>0</v>
      </c>
      <c r="BV173" s="418">
        <f t="shared" si="80"/>
        <v>0</v>
      </c>
      <c r="BW173" s="418"/>
      <c r="BX173" s="418">
        <f ca="1">SUMIFS(AJ$9:AJ$208,PlanningIDEnlaces,$C173,$H$9:$H$208,Lists!$A$16)</f>
        <v>0</v>
      </c>
      <c r="BY173" s="418">
        <f t="shared" si="81"/>
        <v>0</v>
      </c>
      <c r="BZ173" s="418"/>
      <c r="CA173" s="418">
        <f ca="1">SUMIFS(AM$9:AM$208,PlanningIDEnlaces,$C173,$H$9:$H$208,Lists!$A$16)</f>
        <v>0</v>
      </c>
      <c r="CB173" s="418">
        <f t="shared" si="82"/>
        <v>0</v>
      </c>
      <c r="CC173" s="418"/>
      <c r="CD173" s="418">
        <f ca="1">SUMIFS(AP$9:AP$208,PlanningIDEnlaces,$C173,$H$9:$H$208,Lists!$A$16)</f>
        <v>0</v>
      </c>
      <c r="CE173" s="418">
        <f t="shared" si="83"/>
        <v>0</v>
      </c>
      <c r="CG173" s="418" t="str">
        <f ca="1">IFERROR(INDEX(Lists!$F$5:$F$49,MATCH(Planning!C173,Lists!$G$5:$G$49,0),1),"")</f>
        <v/>
      </c>
      <c r="CI173" s="418" t="str">
        <f>IF(C173=0,""," ["&amp;INDEX(Lists!$H$5:$H$49,MATCH(C173,Lists!$G$5:$G$49,0),1)&amp;"]")</f>
        <v/>
      </c>
    </row>
    <row r="174" spans="1:87" ht="36.950000000000003" customHeight="1" x14ac:dyDescent="0.2">
      <c r="A174" s="416" t="s">
        <v>170</v>
      </c>
      <c r="B174" s="428"/>
      <c r="C174" s="429"/>
      <c r="D174" s="429"/>
      <c r="E174" s="428"/>
      <c r="F174" s="428"/>
      <c r="G174" s="430"/>
      <c r="H174" s="431"/>
      <c r="I174" s="432"/>
      <c r="J174" s="433"/>
      <c r="K174" s="419"/>
      <c r="L174" s="432"/>
      <c r="M174" s="433"/>
      <c r="N174" s="419"/>
      <c r="O174" s="432"/>
      <c r="P174" s="433"/>
      <c r="Q174" s="419"/>
      <c r="R174" s="432"/>
      <c r="S174" s="433"/>
      <c r="T174" s="419"/>
      <c r="U174" s="432"/>
      <c r="V174" s="433"/>
      <c r="W174" s="419"/>
      <c r="X174" s="432"/>
      <c r="Y174" s="433"/>
      <c r="Z174" s="656"/>
      <c r="AA174" s="432"/>
      <c r="AB174" s="433"/>
      <c r="AC174" s="419"/>
      <c r="AD174" s="432"/>
      <c r="AE174" s="433"/>
      <c r="AF174" s="419"/>
      <c r="AG174" s="432"/>
      <c r="AH174" s="433"/>
      <c r="AI174" s="419"/>
      <c r="AJ174" s="432"/>
      <c r="AK174" s="433"/>
      <c r="AL174" s="419"/>
      <c r="AM174" s="432"/>
      <c r="AN174" s="433"/>
      <c r="AO174" s="419"/>
      <c r="AP174" s="432"/>
      <c r="AQ174" s="433"/>
      <c r="AR174" s="420"/>
      <c r="AS174" s="613">
        <f t="shared" si="70"/>
        <v>0</v>
      </c>
      <c r="AT174" s="614">
        <f t="shared" si="71"/>
        <v>0</v>
      </c>
      <c r="AW174" s="418">
        <f ca="1">SUMIFS(I$9:I$208,PlanningIDEnlaces,$C174,$H$9:$H$208,Lists!$A$16)</f>
        <v>0</v>
      </c>
      <c r="AX174" s="418">
        <f t="shared" si="72"/>
        <v>0</v>
      </c>
      <c r="AY174" s="418"/>
      <c r="AZ174" s="418">
        <f ca="1">SUMIFS(L$9:L$208,PlanningIDEnlaces,$C174,$H$9:$H$208,Lists!$A$16)</f>
        <v>0</v>
      </c>
      <c r="BA174" s="418">
        <f t="shared" si="73"/>
        <v>0</v>
      </c>
      <c r="BB174" s="418"/>
      <c r="BC174" s="418">
        <f ca="1">SUMIFS(O$9:O$208,PlanningIDEnlaces,$C174,$H$9:$H$208,Lists!$A$16)</f>
        <v>0</v>
      </c>
      <c r="BD174" s="418">
        <f t="shared" si="74"/>
        <v>0</v>
      </c>
      <c r="BE174" s="418"/>
      <c r="BF174" s="418">
        <f ca="1">SUMIFS(R$9:R$208,PlanningIDEnlaces,$C174,$H$9:$H$208,Lists!$A$16)</f>
        <v>0</v>
      </c>
      <c r="BG174" s="418">
        <f t="shared" si="75"/>
        <v>0</v>
      </c>
      <c r="BH174" s="418"/>
      <c r="BI174" s="418">
        <f ca="1">SUMIFS(U$9:U$208,PlanningIDEnlaces,$C174,$H$9:$H$208,Lists!$A$16)</f>
        <v>0</v>
      </c>
      <c r="BJ174" s="418">
        <f t="shared" si="76"/>
        <v>0</v>
      </c>
      <c r="BK174" s="418"/>
      <c r="BL174" s="418">
        <f ca="1">SUMIFS(X$9:X$208,PlanningIDEnlaces,$C174,$H$9:$H$208,Lists!$A$16)</f>
        <v>0</v>
      </c>
      <c r="BM174" s="418">
        <f t="shared" si="77"/>
        <v>0</v>
      </c>
      <c r="BN174" s="418"/>
      <c r="BO174" s="418">
        <f ca="1">SUMIFS(AA$9:AA$208,PlanningIDEnlaces,$C174,$H$9:$H$208,Lists!$A$16)</f>
        <v>0</v>
      </c>
      <c r="BP174" s="418">
        <f t="shared" si="78"/>
        <v>0</v>
      </c>
      <c r="BQ174" s="418"/>
      <c r="BR174" s="418">
        <f ca="1">SUMIFS(AD$9:AD$208,PlanningIDEnlaces,$C174,$H$9:$H$208,Lists!$A$16)</f>
        <v>0</v>
      </c>
      <c r="BS174" s="418">
        <f t="shared" si="79"/>
        <v>0</v>
      </c>
      <c r="BT174" s="418"/>
      <c r="BU174" s="418">
        <f ca="1">SUMIFS(AG$9:AG$208,PlanningIDEnlaces,$C174,$H$9:$H$208,Lists!$A$16)</f>
        <v>0</v>
      </c>
      <c r="BV174" s="418">
        <f t="shared" si="80"/>
        <v>0</v>
      </c>
      <c r="BW174" s="418"/>
      <c r="BX174" s="418">
        <f ca="1">SUMIFS(AJ$9:AJ$208,PlanningIDEnlaces,$C174,$H$9:$H$208,Lists!$A$16)</f>
        <v>0</v>
      </c>
      <c r="BY174" s="418">
        <f t="shared" si="81"/>
        <v>0</v>
      </c>
      <c r="BZ174" s="418"/>
      <c r="CA174" s="418">
        <f ca="1">SUMIFS(AM$9:AM$208,PlanningIDEnlaces,$C174,$H$9:$H$208,Lists!$A$16)</f>
        <v>0</v>
      </c>
      <c r="CB174" s="418">
        <f t="shared" si="82"/>
        <v>0</v>
      </c>
      <c r="CC174" s="418"/>
      <c r="CD174" s="418">
        <f ca="1">SUMIFS(AP$9:AP$208,PlanningIDEnlaces,$C174,$H$9:$H$208,Lists!$A$16)</f>
        <v>0</v>
      </c>
      <c r="CE174" s="418">
        <f t="shared" si="83"/>
        <v>0</v>
      </c>
      <c r="CG174" s="418" t="str">
        <f ca="1">IFERROR(INDEX(Lists!$F$5:$F$49,MATCH(Planning!C174,Lists!$G$5:$G$49,0),1),"")</f>
        <v/>
      </c>
      <c r="CI174" s="418" t="str">
        <f>IF(C174=0,""," ["&amp;INDEX(Lists!$H$5:$H$49,MATCH(C174,Lists!$G$5:$G$49,0),1)&amp;"]")</f>
        <v/>
      </c>
    </row>
    <row r="175" spans="1:87" ht="36.950000000000003" customHeight="1" x14ac:dyDescent="0.2">
      <c r="A175" s="416" t="s">
        <v>171</v>
      </c>
      <c r="B175" s="428"/>
      <c r="C175" s="429"/>
      <c r="D175" s="429"/>
      <c r="E175" s="428"/>
      <c r="F175" s="428"/>
      <c r="G175" s="430"/>
      <c r="H175" s="431"/>
      <c r="I175" s="432"/>
      <c r="J175" s="433"/>
      <c r="K175" s="419"/>
      <c r="L175" s="432"/>
      <c r="M175" s="433"/>
      <c r="N175" s="419"/>
      <c r="O175" s="432"/>
      <c r="P175" s="433"/>
      <c r="Q175" s="419"/>
      <c r="R175" s="432"/>
      <c r="S175" s="433"/>
      <c r="T175" s="419"/>
      <c r="U175" s="432"/>
      <c r="V175" s="433"/>
      <c r="W175" s="419"/>
      <c r="X175" s="432"/>
      <c r="Y175" s="433"/>
      <c r="Z175" s="656"/>
      <c r="AA175" s="432"/>
      <c r="AB175" s="433"/>
      <c r="AC175" s="419"/>
      <c r="AD175" s="432"/>
      <c r="AE175" s="433"/>
      <c r="AF175" s="419"/>
      <c r="AG175" s="432"/>
      <c r="AH175" s="433"/>
      <c r="AI175" s="419"/>
      <c r="AJ175" s="432"/>
      <c r="AK175" s="433"/>
      <c r="AL175" s="419"/>
      <c r="AM175" s="432"/>
      <c r="AN175" s="433"/>
      <c r="AO175" s="419"/>
      <c r="AP175" s="432"/>
      <c r="AQ175" s="433"/>
      <c r="AR175" s="420"/>
      <c r="AS175" s="613">
        <f t="shared" si="70"/>
        <v>0</v>
      </c>
      <c r="AT175" s="614">
        <f t="shared" si="71"/>
        <v>0</v>
      </c>
      <c r="AW175" s="418">
        <f ca="1">SUMIFS(I$9:I$208,PlanningIDEnlaces,$C175,$H$9:$H$208,Lists!$A$16)</f>
        <v>0</v>
      </c>
      <c r="AX175" s="418">
        <f t="shared" si="72"/>
        <v>0</v>
      </c>
      <c r="AY175" s="418"/>
      <c r="AZ175" s="418">
        <f ca="1">SUMIFS(L$9:L$208,PlanningIDEnlaces,$C175,$H$9:$H$208,Lists!$A$16)</f>
        <v>0</v>
      </c>
      <c r="BA175" s="418">
        <f t="shared" si="73"/>
        <v>0</v>
      </c>
      <c r="BB175" s="418"/>
      <c r="BC175" s="418">
        <f ca="1">SUMIFS(O$9:O$208,PlanningIDEnlaces,$C175,$H$9:$H$208,Lists!$A$16)</f>
        <v>0</v>
      </c>
      <c r="BD175" s="418">
        <f t="shared" si="74"/>
        <v>0</v>
      </c>
      <c r="BE175" s="418"/>
      <c r="BF175" s="418">
        <f ca="1">SUMIFS(R$9:R$208,PlanningIDEnlaces,$C175,$H$9:$H$208,Lists!$A$16)</f>
        <v>0</v>
      </c>
      <c r="BG175" s="418">
        <f t="shared" si="75"/>
        <v>0</v>
      </c>
      <c r="BH175" s="418"/>
      <c r="BI175" s="418">
        <f ca="1">SUMIFS(U$9:U$208,PlanningIDEnlaces,$C175,$H$9:$H$208,Lists!$A$16)</f>
        <v>0</v>
      </c>
      <c r="BJ175" s="418">
        <f t="shared" si="76"/>
        <v>0</v>
      </c>
      <c r="BK175" s="418"/>
      <c r="BL175" s="418">
        <f ca="1">SUMIFS(X$9:X$208,PlanningIDEnlaces,$C175,$H$9:$H$208,Lists!$A$16)</f>
        <v>0</v>
      </c>
      <c r="BM175" s="418">
        <f t="shared" si="77"/>
        <v>0</v>
      </c>
      <c r="BN175" s="418"/>
      <c r="BO175" s="418">
        <f ca="1">SUMIFS(AA$9:AA$208,PlanningIDEnlaces,$C175,$H$9:$H$208,Lists!$A$16)</f>
        <v>0</v>
      </c>
      <c r="BP175" s="418">
        <f t="shared" si="78"/>
        <v>0</v>
      </c>
      <c r="BQ175" s="418"/>
      <c r="BR175" s="418">
        <f ca="1">SUMIFS(AD$9:AD$208,PlanningIDEnlaces,$C175,$H$9:$H$208,Lists!$A$16)</f>
        <v>0</v>
      </c>
      <c r="BS175" s="418">
        <f t="shared" si="79"/>
        <v>0</v>
      </c>
      <c r="BT175" s="418"/>
      <c r="BU175" s="418">
        <f ca="1">SUMIFS(AG$9:AG$208,PlanningIDEnlaces,$C175,$H$9:$H$208,Lists!$A$16)</f>
        <v>0</v>
      </c>
      <c r="BV175" s="418">
        <f t="shared" si="80"/>
        <v>0</v>
      </c>
      <c r="BW175" s="418"/>
      <c r="BX175" s="418">
        <f ca="1">SUMIFS(AJ$9:AJ$208,PlanningIDEnlaces,$C175,$H$9:$H$208,Lists!$A$16)</f>
        <v>0</v>
      </c>
      <c r="BY175" s="418">
        <f t="shared" si="81"/>
        <v>0</v>
      </c>
      <c r="BZ175" s="418"/>
      <c r="CA175" s="418">
        <f ca="1">SUMIFS(AM$9:AM$208,PlanningIDEnlaces,$C175,$H$9:$H$208,Lists!$A$16)</f>
        <v>0</v>
      </c>
      <c r="CB175" s="418">
        <f t="shared" si="82"/>
        <v>0</v>
      </c>
      <c r="CC175" s="418"/>
      <c r="CD175" s="418">
        <f ca="1">SUMIFS(AP$9:AP$208,PlanningIDEnlaces,$C175,$H$9:$H$208,Lists!$A$16)</f>
        <v>0</v>
      </c>
      <c r="CE175" s="418">
        <f t="shared" si="83"/>
        <v>0</v>
      </c>
      <c r="CG175" s="418" t="str">
        <f ca="1">IFERROR(INDEX(Lists!$F$5:$F$49,MATCH(Planning!C175,Lists!$G$5:$G$49,0),1),"")</f>
        <v/>
      </c>
      <c r="CI175" s="418" t="str">
        <f>IF(C175=0,""," ["&amp;INDEX(Lists!$H$5:$H$49,MATCH(C175,Lists!$G$5:$G$49,0),1)&amp;"]")</f>
        <v/>
      </c>
    </row>
    <row r="176" spans="1:87" ht="36.950000000000003" customHeight="1" x14ac:dyDescent="0.2">
      <c r="A176" s="416" t="s">
        <v>172</v>
      </c>
      <c r="B176" s="428"/>
      <c r="C176" s="429"/>
      <c r="D176" s="429"/>
      <c r="E176" s="428"/>
      <c r="F176" s="428"/>
      <c r="G176" s="430"/>
      <c r="H176" s="431"/>
      <c r="I176" s="432"/>
      <c r="J176" s="433"/>
      <c r="K176" s="419"/>
      <c r="L176" s="432"/>
      <c r="M176" s="433"/>
      <c r="N176" s="419"/>
      <c r="O176" s="432"/>
      <c r="P176" s="433"/>
      <c r="Q176" s="419"/>
      <c r="R176" s="432"/>
      <c r="S176" s="433"/>
      <c r="T176" s="419"/>
      <c r="U176" s="432"/>
      <c r="V176" s="433"/>
      <c r="W176" s="419"/>
      <c r="X176" s="432"/>
      <c r="Y176" s="433"/>
      <c r="Z176" s="656"/>
      <c r="AA176" s="432"/>
      <c r="AB176" s="433"/>
      <c r="AC176" s="419"/>
      <c r="AD176" s="432"/>
      <c r="AE176" s="433"/>
      <c r="AF176" s="419"/>
      <c r="AG176" s="432"/>
      <c r="AH176" s="433"/>
      <c r="AI176" s="419"/>
      <c r="AJ176" s="432"/>
      <c r="AK176" s="433"/>
      <c r="AL176" s="419"/>
      <c r="AM176" s="432"/>
      <c r="AN176" s="433"/>
      <c r="AO176" s="419"/>
      <c r="AP176" s="432"/>
      <c r="AQ176" s="433"/>
      <c r="AR176" s="420"/>
      <c r="AS176" s="613">
        <f t="shared" si="70"/>
        <v>0</v>
      </c>
      <c r="AT176" s="614">
        <f t="shared" si="71"/>
        <v>0</v>
      </c>
      <c r="AW176" s="418">
        <f ca="1">SUMIFS(I$9:I$208,PlanningIDEnlaces,$C176,$H$9:$H$208,Lists!$A$16)</f>
        <v>0</v>
      </c>
      <c r="AX176" s="418">
        <f t="shared" si="72"/>
        <v>0</v>
      </c>
      <c r="AY176" s="418"/>
      <c r="AZ176" s="418">
        <f ca="1">SUMIFS(L$9:L$208,PlanningIDEnlaces,$C176,$H$9:$H$208,Lists!$A$16)</f>
        <v>0</v>
      </c>
      <c r="BA176" s="418">
        <f t="shared" si="73"/>
        <v>0</v>
      </c>
      <c r="BB176" s="418"/>
      <c r="BC176" s="418">
        <f ca="1">SUMIFS(O$9:O$208,PlanningIDEnlaces,$C176,$H$9:$H$208,Lists!$A$16)</f>
        <v>0</v>
      </c>
      <c r="BD176" s="418">
        <f t="shared" si="74"/>
        <v>0</v>
      </c>
      <c r="BE176" s="418"/>
      <c r="BF176" s="418">
        <f ca="1">SUMIFS(R$9:R$208,PlanningIDEnlaces,$C176,$H$9:$H$208,Lists!$A$16)</f>
        <v>0</v>
      </c>
      <c r="BG176" s="418">
        <f t="shared" si="75"/>
        <v>0</v>
      </c>
      <c r="BH176" s="418"/>
      <c r="BI176" s="418">
        <f ca="1">SUMIFS(U$9:U$208,PlanningIDEnlaces,$C176,$H$9:$H$208,Lists!$A$16)</f>
        <v>0</v>
      </c>
      <c r="BJ176" s="418">
        <f t="shared" si="76"/>
        <v>0</v>
      </c>
      <c r="BK176" s="418"/>
      <c r="BL176" s="418">
        <f ca="1">SUMIFS(X$9:X$208,PlanningIDEnlaces,$C176,$H$9:$H$208,Lists!$A$16)</f>
        <v>0</v>
      </c>
      <c r="BM176" s="418">
        <f t="shared" si="77"/>
        <v>0</v>
      </c>
      <c r="BN176" s="418"/>
      <c r="BO176" s="418">
        <f ca="1">SUMIFS(AA$9:AA$208,PlanningIDEnlaces,$C176,$H$9:$H$208,Lists!$A$16)</f>
        <v>0</v>
      </c>
      <c r="BP176" s="418">
        <f t="shared" si="78"/>
        <v>0</v>
      </c>
      <c r="BQ176" s="418"/>
      <c r="BR176" s="418">
        <f ca="1">SUMIFS(AD$9:AD$208,PlanningIDEnlaces,$C176,$H$9:$H$208,Lists!$A$16)</f>
        <v>0</v>
      </c>
      <c r="BS176" s="418">
        <f t="shared" si="79"/>
        <v>0</v>
      </c>
      <c r="BT176" s="418"/>
      <c r="BU176" s="418">
        <f ca="1">SUMIFS(AG$9:AG$208,PlanningIDEnlaces,$C176,$H$9:$H$208,Lists!$A$16)</f>
        <v>0</v>
      </c>
      <c r="BV176" s="418">
        <f t="shared" si="80"/>
        <v>0</v>
      </c>
      <c r="BW176" s="418"/>
      <c r="BX176" s="418">
        <f ca="1">SUMIFS(AJ$9:AJ$208,PlanningIDEnlaces,$C176,$H$9:$H$208,Lists!$A$16)</f>
        <v>0</v>
      </c>
      <c r="BY176" s="418">
        <f t="shared" si="81"/>
        <v>0</v>
      </c>
      <c r="BZ176" s="418"/>
      <c r="CA176" s="418">
        <f ca="1">SUMIFS(AM$9:AM$208,PlanningIDEnlaces,$C176,$H$9:$H$208,Lists!$A$16)</f>
        <v>0</v>
      </c>
      <c r="CB176" s="418">
        <f t="shared" si="82"/>
        <v>0</v>
      </c>
      <c r="CC176" s="418"/>
      <c r="CD176" s="418">
        <f ca="1">SUMIFS(AP$9:AP$208,PlanningIDEnlaces,$C176,$H$9:$H$208,Lists!$A$16)</f>
        <v>0</v>
      </c>
      <c r="CE176" s="418">
        <f t="shared" si="83"/>
        <v>0</v>
      </c>
      <c r="CG176" s="418" t="str">
        <f ca="1">IFERROR(INDEX(Lists!$F$5:$F$49,MATCH(Planning!C176,Lists!$G$5:$G$49,0),1),"")</f>
        <v/>
      </c>
      <c r="CI176" s="418" t="str">
        <f>IF(C176=0,""," ["&amp;INDEX(Lists!$H$5:$H$49,MATCH(C176,Lists!$G$5:$G$49,0),1)&amp;"]")</f>
        <v/>
      </c>
    </row>
    <row r="177" spans="1:87" ht="36.950000000000003" customHeight="1" x14ac:dyDescent="0.2">
      <c r="A177" s="416" t="s">
        <v>173</v>
      </c>
      <c r="B177" s="428"/>
      <c r="C177" s="429"/>
      <c r="D177" s="429"/>
      <c r="E177" s="428"/>
      <c r="F177" s="428"/>
      <c r="G177" s="430"/>
      <c r="H177" s="431"/>
      <c r="I177" s="432"/>
      <c r="J177" s="433"/>
      <c r="K177" s="419"/>
      <c r="L177" s="432"/>
      <c r="M177" s="433"/>
      <c r="N177" s="419"/>
      <c r="O177" s="432"/>
      <c r="P177" s="433"/>
      <c r="Q177" s="419"/>
      <c r="R177" s="432"/>
      <c r="S177" s="433"/>
      <c r="T177" s="419"/>
      <c r="U177" s="432"/>
      <c r="V177" s="433"/>
      <c r="W177" s="419"/>
      <c r="X177" s="432"/>
      <c r="Y177" s="433"/>
      <c r="Z177" s="656"/>
      <c r="AA177" s="432"/>
      <c r="AB177" s="433"/>
      <c r="AC177" s="419"/>
      <c r="AD177" s="432"/>
      <c r="AE177" s="433"/>
      <c r="AF177" s="419"/>
      <c r="AG177" s="432"/>
      <c r="AH177" s="433"/>
      <c r="AI177" s="419"/>
      <c r="AJ177" s="432"/>
      <c r="AK177" s="433"/>
      <c r="AL177" s="419"/>
      <c r="AM177" s="432"/>
      <c r="AN177" s="433"/>
      <c r="AO177" s="419"/>
      <c r="AP177" s="432"/>
      <c r="AQ177" s="433"/>
      <c r="AR177" s="420"/>
      <c r="AS177" s="613">
        <f t="shared" si="70"/>
        <v>0</v>
      </c>
      <c r="AT177" s="614">
        <f t="shared" si="71"/>
        <v>0</v>
      </c>
      <c r="AW177" s="418">
        <f ca="1">SUMIFS(I$9:I$208,PlanningIDEnlaces,$C177,$H$9:$H$208,Lists!$A$16)</f>
        <v>0</v>
      </c>
      <c r="AX177" s="418">
        <f t="shared" si="72"/>
        <v>0</v>
      </c>
      <c r="AY177" s="418"/>
      <c r="AZ177" s="418">
        <f ca="1">SUMIFS(L$9:L$208,PlanningIDEnlaces,$C177,$H$9:$H$208,Lists!$A$16)</f>
        <v>0</v>
      </c>
      <c r="BA177" s="418">
        <f t="shared" si="73"/>
        <v>0</v>
      </c>
      <c r="BB177" s="418"/>
      <c r="BC177" s="418">
        <f ca="1">SUMIFS(O$9:O$208,PlanningIDEnlaces,$C177,$H$9:$H$208,Lists!$A$16)</f>
        <v>0</v>
      </c>
      <c r="BD177" s="418">
        <f t="shared" si="74"/>
        <v>0</v>
      </c>
      <c r="BE177" s="418"/>
      <c r="BF177" s="418">
        <f ca="1">SUMIFS(R$9:R$208,PlanningIDEnlaces,$C177,$H$9:$H$208,Lists!$A$16)</f>
        <v>0</v>
      </c>
      <c r="BG177" s="418">
        <f t="shared" si="75"/>
        <v>0</v>
      </c>
      <c r="BH177" s="418"/>
      <c r="BI177" s="418">
        <f ca="1">SUMIFS(U$9:U$208,PlanningIDEnlaces,$C177,$H$9:$H$208,Lists!$A$16)</f>
        <v>0</v>
      </c>
      <c r="BJ177" s="418">
        <f t="shared" si="76"/>
        <v>0</v>
      </c>
      <c r="BK177" s="418"/>
      <c r="BL177" s="418">
        <f ca="1">SUMIFS(X$9:X$208,PlanningIDEnlaces,$C177,$H$9:$H$208,Lists!$A$16)</f>
        <v>0</v>
      </c>
      <c r="BM177" s="418">
        <f t="shared" si="77"/>
        <v>0</v>
      </c>
      <c r="BN177" s="418"/>
      <c r="BO177" s="418">
        <f ca="1">SUMIFS(AA$9:AA$208,PlanningIDEnlaces,$C177,$H$9:$H$208,Lists!$A$16)</f>
        <v>0</v>
      </c>
      <c r="BP177" s="418">
        <f t="shared" si="78"/>
        <v>0</v>
      </c>
      <c r="BQ177" s="418"/>
      <c r="BR177" s="418">
        <f ca="1">SUMIFS(AD$9:AD$208,PlanningIDEnlaces,$C177,$H$9:$H$208,Lists!$A$16)</f>
        <v>0</v>
      </c>
      <c r="BS177" s="418">
        <f t="shared" si="79"/>
        <v>0</v>
      </c>
      <c r="BT177" s="418"/>
      <c r="BU177" s="418">
        <f ca="1">SUMIFS(AG$9:AG$208,PlanningIDEnlaces,$C177,$H$9:$H$208,Lists!$A$16)</f>
        <v>0</v>
      </c>
      <c r="BV177" s="418">
        <f t="shared" si="80"/>
        <v>0</v>
      </c>
      <c r="BW177" s="418"/>
      <c r="BX177" s="418">
        <f ca="1">SUMIFS(AJ$9:AJ$208,PlanningIDEnlaces,$C177,$H$9:$H$208,Lists!$A$16)</f>
        <v>0</v>
      </c>
      <c r="BY177" s="418">
        <f t="shared" si="81"/>
        <v>0</v>
      </c>
      <c r="BZ177" s="418"/>
      <c r="CA177" s="418">
        <f ca="1">SUMIFS(AM$9:AM$208,PlanningIDEnlaces,$C177,$H$9:$H$208,Lists!$A$16)</f>
        <v>0</v>
      </c>
      <c r="CB177" s="418">
        <f t="shared" si="82"/>
        <v>0</v>
      </c>
      <c r="CC177" s="418"/>
      <c r="CD177" s="418">
        <f ca="1">SUMIFS(AP$9:AP$208,PlanningIDEnlaces,$C177,$H$9:$H$208,Lists!$A$16)</f>
        <v>0</v>
      </c>
      <c r="CE177" s="418">
        <f t="shared" si="83"/>
        <v>0</v>
      </c>
      <c r="CG177" s="418" t="str">
        <f ca="1">IFERROR(INDEX(Lists!$F$5:$F$49,MATCH(Planning!C177,Lists!$G$5:$G$49,0),1),"")</f>
        <v/>
      </c>
      <c r="CI177" s="418" t="str">
        <f>IF(C177=0,""," ["&amp;INDEX(Lists!$H$5:$H$49,MATCH(C177,Lists!$G$5:$G$49,0),1)&amp;"]")</f>
        <v/>
      </c>
    </row>
    <row r="178" spans="1:87" ht="36.950000000000003" customHeight="1" x14ac:dyDescent="0.2">
      <c r="A178" s="416" t="s">
        <v>174</v>
      </c>
      <c r="B178" s="428"/>
      <c r="C178" s="429"/>
      <c r="D178" s="429"/>
      <c r="E178" s="428"/>
      <c r="F178" s="428"/>
      <c r="G178" s="430"/>
      <c r="H178" s="431"/>
      <c r="I178" s="432"/>
      <c r="J178" s="433"/>
      <c r="K178" s="419"/>
      <c r="L178" s="432"/>
      <c r="M178" s="433"/>
      <c r="N178" s="419"/>
      <c r="O178" s="432"/>
      <c r="P178" s="433"/>
      <c r="Q178" s="419"/>
      <c r="R178" s="432"/>
      <c r="S178" s="433"/>
      <c r="T178" s="419"/>
      <c r="U178" s="432"/>
      <c r="V178" s="433"/>
      <c r="W178" s="419"/>
      <c r="X178" s="432"/>
      <c r="Y178" s="433"/>
      <c r="Z178" s="656"/>
      <c r="AA178" s="432"/>
      <c r="AB178" s="433"/>
      <c r="AC178" s="419"/>
      <c r="AD178" s="432"/>
      <c r="AE178" s="433"/>
      <c r="AF178" s="419"/>
      <c r="AG178" s="432"/>
      <c r="AH178" s="433"/>
      <c r="AI178" s="419"/>
      <c r="AJ178" s="432"/>
      <c r="AK178" s="433"/>
      <c r="AL178" s="419"/>
      <c r="AM178" s="432"/>
      <c r="AN178" s="433"/>
      <c r="AO178" s="419"/>
      <c r="AP178" s="432"/>
      <c r="AQ178" s="433"/>
      <c r="AR178" s="420"/>
      <c r="AS178" s="613">
        <f t="shared" si="70"/>
        <v>0</v>
      </c>
      <c r="AT178" s="614">
        <f t="shared" si="71"/>
        <v>0</v>
      </c>
      <c r="AW178" s="418">
        <f ca="1">SUMIFS(I$9:I$208,PlanningIDEnlaces,$C178,$H$9:$H$208,Lists!$A$16)</f>
        <v>0</v>
      </c>
      <c r="AX178" s="418">
        <f t="shared" si="72"/>
        <v>0</v>
      </c>
      <c r="AY178" s="418"/>
      <c r="AZ178" s="418">
        <f ca="1">SUMIFS(L$9:L$208,PlanningIDEnlaces,$C178,$H$9:$H$208,Lists!$A$16)</f>
        <v>0</v>
      </c>
      <c r="BA178" s="418">
        <f t="shared" si="73"/>
        <v>0</v>
      </c>
      <c r="BB178" s="418"/>
      <c r="BC178" s="418">
        <f ca="1">SUMIFS(O$9:O$208,PlanningIDEnlaces,$C178,$H$9:$H$208,Lists!$A$16)</f>
        <v>0</v>
      </c>
      <c r="BD178" s="418">
        <f t="shared" si="74"/>
        <v>0</v>
      </c>
      <c r="BE178" s="418"/>
      <c r="BF178" s="418">
        <f ca="1">SUMIFS(R$9:R$208,PlanningIDEnlaces,$C178,$H$9:$H$208,Lists!$A$16)</f>
        <v>0</v>
      </c>
      <c r="BG178" s="418">
        <f t="shared" si="75"/>
        <v>0</v>
      </c>
      <c r="BH178" s="418"/>
      <c r="BI178" s="418">
        <f ca="1">SUMIFS(U$9:U$208,PlanningIDEnlaces,$C178,$H$9:$H$208,Lists!$A$16)</f>
        <v>0</v>
      </c>
      <c r="BJ178" s="418">
        <f t="shared" si="76"/>
        <v>0</v>
      </c>
      <c r="BK178" s="418"/>
      <c r="BL178" s="418">
        <f ca="1">SUMIFS(X$9:X$208,PlanningIDEnlaces,$C178,$H$9:$H$208,Lists!$A$16)</f>
        <v>0</v>
      </c>
      <c r="BM178" s="418">
        <f t="shared" si="77"/>
        <v>0</v>
      </c>
      <c r="BN178" s="418"/>
      <c r="BO178" s="418">
        <f ca="1">SUMIFS(AA$9:AA$208,PlanningIDEnlaces,$C178,$H$9:$H$208,Lists!$A$16)</f>
        <v>0</v>
      </c>
      <c r="BP178" s="418">
        <f t="shared" si="78"/>
        <v>0</v>
      </c>
      <c r="BQ178" s="418"/>
      <c r="BR178" s="418">
        <f ca="1">SUMIFS(AD$9:AD$208,PlanningIDEnlaces,$C178,$H$9:$H$208,Lists!$A$16)</f>
        <v>0</v>
      </c>
      <c r="BS178" s="418">
        <f t="shared" si="79"/>
        <v>0</v>
      </c>
      <c r="BT178" s="418"/>
      <c r="BU178" s="418">
        <f ca="1">SUMIFS(AG$9:AG$208,PlanningIDEnlaces,$C178,$H$9:$H$208,Lists!$A$16)</f>
        <v>0</v>
      </c>
      <c r="BV178" s="418">
        <f t="shared" si="80"/>
        <v>0</v>
      </c>
      <c r="BW178" s="418"/>
      <c r="BX178" s="418">
        <f ca="1">SUMIFS(AJ$9:AJ$208,PlanningIDEnlaces,$C178,$H$9:$H$208,Lists!$A$16)</f>
        <v>0</v>
      </c>
      <c r="BY178" s="418">
        <f t="shared" si="81"/>
        <v>0</v>
      </c>
      <c r="BZ178" s="418"/>
      <c r="CA178" s="418">
        <f ca="1">SUMIFS(AM$9:AM$208,PlanningIDEnlaces,$C178,$H$9:$H$208,Lists!$A$16)</f>
        <v>0</v>
      </c>
      <c r="CB178" s="418">
        <f t="shared" si="82"/>
        <v>0</v>
      </c>
      <c r="CC178" s="418"/>
      <c r="CD178" s="418">
        <f ca="1">SUMIFS(AP$9:AP$208,PlanningIDEnlaces,$C178,$H$9:$H$208,Lists!$A$16)</f>
        <v>0</v>
      </c>
      <c r="CE178" s="418">
        <f t="shared" si="83"/>
        <v>0</v>
      </c>
      <c r="CG178" s="418" t="str">
        <f ca="1">IFERROR(INDEX(Lists!$F$5:$F$49,MATCH(Planning!C178,Lists!$G$5:$G$49,0),1),"")</f>
        <v/>
      </c>
      <c r="CI178" s="418" t="str">
        <f>IF(C178=0,""," ["&amp;INDEX(Lists!$H$5:$H$49,MATCH(C178,Lists!$G$5:$G$49,0),1)&amp;"]")</f>
        <v/>
      </c>
    </row>
    <row r="179" spans="1:87" ht="36.950000000000003" customHeight="1" x14ac:dyDescent="0.2">
      <c r="A179" s="416" t="s">
        <v>175</v>
      </c>
      <c r="B179" s="428"/>
      <c r="C179" s="429"/>
      <c r="D179" s="429"/>
      <c r="E179" s="428"/>
      <c r="F179" s="428"/>
      <c r="G179" s="430"/>
      <c r="H179" s="431"/>
      <c r="I179" s="432"/>
      <c r="J179" s="433"/>
      <c r="K179" s="419"/>
      <c r="L179" s="432"/>
      <c r="M179" s="433"/>
      <c r="N179" s="419"/>
      <c r="O179" s="432"/>
      <c r="P179" s="433"/>
      <c r="Q179" s="419"/>
      <c r="R179" s="432"/>
      <c r="S179" s="433"/>
      <c r="T179" s="419"/>
      <c r="U179" s="432"/>
      <c r="V179" s="433"/>
      <c r="W179" s="419"/>
      <c r="X179" s="432"/>
      <c r="Y179" s="433"/>
      <c r="Z179" s="656"/>
      <c r="AA179" s="432"/>
      <c r="AB179" s="433"/>
      <c r="AC179" s="419"/>
      <c r="AD179" s="432"/>
      <c r="AE179" s="433"/>
      <c r="AF179" s="419"/>
      <c r="AG179" s="432"/>
      <c r="AH179" s="433"/>
      <c r="AI179" s="419"/>
      <c r="AJ179" s="432"/>
      <c r="AK179" s="433"/>
      <c r="AL179" s="419"/>
      <c r="AM179" s="432"/>
      <c r="AN179" s="433"/>
      <c r="AO179" s="419"/>
      <c r="AP179" s="432"/>
      <c r="AQ179" s="433"/>
      <c r="AR179" s="420"/>
      <c r="AS179" s="613">
        <f t="shared" si="70"/>
        <v>0</v>
      </c>
      <c r="AT179" s="614">
        <f t="shared" si="71"/>
        <v>0</v>
      </c>
      <c r="AW179" s="418">
        <f ca="1">SUMIFS(I$9:I$208,PlanningIDEnlaces,$C179,$H$9:$H$208,Lists!$A$16)</f>
        <v>0</v>
      </c>
      <c r="AX179" s="418">
        <f t="shared" si="72"/>
        <v>0</v>
      </c>
      <c r="AY179" s="418"/>
      <c r="AZ179" s="418">
        <f ca="1">SUMIFS(L$9:L$208,PlanningIDEnlaces,$C179,$H$9:$H$208,Lists!$A$16)</f>
        <v>0</v>
      </c>
      <c r="BA179" s="418">
        <f t="shared" si="73"/>
        <v>0</v>
      </c>
      <c r="BB179" s="418"/>
      <c r="BC179" s="418">
        <f ca="1">SUMIFS(O$9:O$208,PlanningIDEnlaces,$C179,$H$9:$H$208,Lists!$A$16)</f>
        <v>0</v>
      </c>
      <c r="BD179" s="418">
        <f t="shared" si="74"/>
        <v>0</v>
      </c>
      <c r="BE179" s="418"/>
      <c r="BF179" s="418">
        <f ca="1">SUMIFS(R$9:R$208,PlanningIDEnlaces,$C179,$H$9:$H$208,Lists!$A$16)</f>
        <v>0</v>
      </c>
      <c r="BG179" s="418">
        <f t="shared" si="75"/>
        <v>0</v>
      </c>
      <c r="BH179" s="418"/>
      <c r="BI179" s="418">
        <f ca="1">SUMIFS(U$9:U$208,PlanningIDEnlaces,$C179,$H$9:$H$208,Lists!$A$16)</f>
        <v>0</v>
      </c>
      <c r="BJ179" s="418">
        <f t="shared" si="76"/>
        <v>0</v>
      </c>
      <c r="BK179" s="418"/>
      <c r="BL179" s="418">
        <f ca="1">SUMIFS(X$9:X$208,PlanningIDEnlaces,$C179,$H$9:$H$208,Lists!$A$16)</f>
        <v>0</v>
      </c>
      <c r="BM179" s="418">
        <f t="shared" si="77"/>
        <v>0</v>
      </c>
      <c r="BN179" s="418"/>
      <c r="BO179" s="418">
        <f ca="1">SUMIFS(AA$9:AA$208,PlanningIDEnlaces,$C179,$H$9:$H$208,Lists!$A$16)</f>
        <v>0</v>
      </c>
      <c r="BP179" s="418">
        <f t="shared" si="78"/>
        <v>0</v>
      </c>
      <c r="BQ179" s="418"/>
      <c r="BR179" s="418">
        <f ca="1">SUMIFS(AD$9:AD$208,PlanningIDEnlaces,$C179,$H$9:$H$208,Lists!$A$16)</f>
        <v>0</v>
      </c>
      <c r="BS179" s="418">
        <f t="shared" si="79"/>
        <v>0</v>
      </c>
      <c r="BT179" s="418"/>
      <c r="BU179" s="418">
        <f ca="1">SUMIFS(AG$9:AG$208,PlanningIDEnlaces,$C179,$H$9:$H$208,Lists!$A$16)</f>
        <v>0</v>
      </c>
      <c r="BV179" s="418">
        <f t="shared" si="80"/>
        <v>0</v>
      </c>
      <c r="BW179" s="418"/>
      <c r="BX179" s="418">
        <f ca="1">SUMIFS(AJ$9:AJ$208,PlanningIDEnlaces,$C179,$H$9:$H$208,Lists!$A$16)</f>
        <v>0</v>
      </c>
      <c r="BY179" s="418">
        <f t="shared" si="81"/>
        <v>0</v>
      </c>
      <c r="BZ179" s="418"/>
      <c r="CA179" s="418">
        <f ca="1">SUMIFS(AM$9:AM$208,PlanningIDEnlaces,$C179,$H$9:$H$208,Lists!$A$16)</f>
        <v>0</v>
      </c>
      <c r="CB179" s="418">
        <f t="shared" si="82"/>
        <v>0</v>
      </c>
      <c r="CC179" s="418"/>
      <c r="CD179" s="418">
        <f ca="1">SUMIFS(AP$9:AP$208,PlanningIDEnlaces,$C179,$H$9:$H$208,Lists!$A$16)</f>
        <v>0</v>
      </c>
      <c r="CE179" s="418">
        <f t="shared" si="83"/>
        <v>0</v>
      </c>
      <c r="CG179" s="418" t="str">
        <f ca="1">IFERROR(INDEX(Lists!$F$5:$F$49,MATCH(Planning!C179,Lists!$G$5:$G$49,0),1),"")</f>
        <v/>
      </c>
      <c r="CI179" s="418" t="str">
        <f>IF(C179=0,""," ["&amp;INDEX(Lists!$H$5:$H$49,MATCH(C179,Lists!$G$5:$G$49,0),1)&amp;"]")</f>
        <v/>
      </c>
    </row>
    <row r="180" spans="1:87" ht="36.950000000000003" customHeight="1" x14ac:dyDescent="0.2">
      <c r="A180" s="416" t="s">
        <v>176</v>
      </c>
      <c r="B180" s="428"/>
      <c r="C180" s="429"/>
      <c r="D180" s="429"/>
      <c r="E180" s="428"/>
      <c r="F180" s="428"/>
      <c r="G180" s="430"/>
      <c r="H180" s="431"/>
      <c r="I180" s="432"/>
      <c r="J180" s="433"/>
      <c r="K180" s="419"/>
      <c r="L180" s="432"/>
      <c r="M180" s="433"/>
      <c r="N180" s="419"/>
      <c r="O180" s="432"/>
      <c r="P180" s="433"/>
      <c r="Q180" s="419"/>
      <c r="R180" s="432"/>
      <c r="S180" s="433"/>
      <c r="T180" s="419"/>
      <c r="U180" s="432"/>
      <c r="V180" s="433"/>
      <c r="W180" s="419"/>
      <c r="X180" s="432"/>
      <c r="Y180" s="433"/>
      <c r="Z180" s="656"/>
      <c r="AA180" s="432"/>
      <c r="AB180" s="433"/>
      <c r="AC180" s="419"/>
      <c r="AD180" s="432"/>
      <c r="AE180" s="433"/>
      <c r="AF180" s="419"/>
      <c r="AG180" s="432"/>
      <c r="AH180" s="433"/>
      <c r="AI180" s="419"/>
      <c r="AJ180" s="432"/>
      <c r="AK180" s="433"/>
      <c r="AL180" s="419"/>
      <c r="AM180" s="432"/>
      <c r="AN180" s="433"/>
      <c r="AO180" s="419"/>
      <c r="AP180" s="432"/>
      <c r="AQ180" s="433"/>
      <c r="AR180" s="420"/>
      <c r="AS180" s="613">
        <f t="shared" si="70"/>
        <v>0</v>
      </c>
      <c r="AT180" s="614">
        <f t="shared" si="71"/>
        <v>0</v>
      </c>
      <c r="AW180" s="418">
        <f ca="1">SUMIFS(I$9:I$208,PlanningIDEnlaces,$C180,$H$9:$H$208,Lists!$A$16)</f>
        <v>0</v>
      </c>
      <c r="AX180" s="418">
        <f t="shared" si="72"/>
        <v>0</v>
      </c>
      <c r="AY180" s="418"/>
      <c r="AZ180" s="418">
        <f ca="1">SUMIFS(L$9:L$208,PlanningIDEnlaces,$C180,$H$9:$H$208,Lists!$A$16)</f>
        <v>0</v>
      </c>
      <c r="BA180" s="418">
        <f t="shared" si="73"/>
        <v>0</v>
      </c>
      <c r="BB180" s="418"/>
      <c r="BC180" s="418">
        <f ca="1">SUMIFS(O$9:O$208,PlanningIDEnlaces,$C180,$H$9:$H$208,Lists!$A$16)</f>
        <v>0</v>
      </c>
      <c r="BD180" s="418">
        <f t="shared" si="74"/>
        <v>0</v>
      </c>
      <c r="BE180" s="418"/>
      <c r="BF180" s="418">
        <f ca="1">SUMIFS(R$9:R$208,PlanningIDEnlaces,$C180,$H$9:$H$208,Lists!$A$16)</f>
        <v>0</v>
      </c>
      <c r="BG180" s="418">
        <f t="shared" si="75"/>
        <v>0</v>
      </c>
      <c r="BH180" s="418"/>
      <c r="BI180" s="418">
        <f ca="1">SUMIFS(U$9:U$208,PlanningIDEnlaces,$C180,$H$9:$H$208,Lists!$A$16)</f>
        <v>0</v>
      </c>
      <c r="BJ180" s="418">
        <f t="shared" si="76"/>
        <v>0</v>
      </c>
      <c r="BK180" s="418"/>
      <c r="BL180" s="418">
        <f ca="1">SUMIFS(X$9:X$208,PlanningIDEnlaces,$C180,$H$9:$H$208,Lists!$A$16)</f>
        <v>0</v>
      </c>
      <c r="BM180" s="418">
        <f t="shared" si="77"/>
        <v>0</v>
      </c>
      <c r="BN180" s="418"/>
      <c r="BO180" s="418">
        <f ca="1">SUMIFS(AA$9:AA$208,PlanningIDEnlaces,$C180,$H$9:$H$208,Lists!$A$16)</f>
        <v>0</v>
      </c>
      <c r="BP180" s="418">
        <f t="shared" si="78"/>
        <v>0</v>
      </c>
      <c r="BQ180" s="418"/>
      <c r="BR180" s="418">
        <f ca="1">SUMIFS(AD$9:AD$208,PlanningIDEnlaces,$C180,$H$9:$H$208,Lists!$A$16)</f>
        <v>0</v>
      </c>
      <c r="BS180" s="418">
        <f t="shared" si="79"/>
        <v>0</v>
      </c>
      <c r="BT180" s="418"/>
      <c r="BU180" s="418">
        <f ca="1">SUMIFS(AG$9:AG$208,PlanningIDEnlaces,$C180,$H$9:$H$208,Lists!$A$16)</f>
        <v>0</v>
      </c>
      <c r="BV180" s="418">
        <f t="shared" si="80"/>
        <v>0</v>
      </c>
      <c r="BW180" s="418"/>
      <c r="BX180" s="418">
        <f ca="1">SUMIFS(AJ$9:AJ$208,PlanningIDEnlaces,$C180,$H$9:$H$208,Lists!$A$16)</f>
        <v>0</v>
      </c>
      <c r="BY180" s="418">
        <f t="shared" si="81"/>
        <v>0</v>
      </c>
      <c r="BZ180" s="418"/>
      <c r="CA180" s="418">
        <f ca="1">SUMIFS(AM$9:AM$208,PlanningIDEnlaces,$C180,$H$9:$H$208,Lists!$A$16)</f>
        <v>0</v>
      </c>
      <c r="CB180" s="418">
        <f t="shared" si="82"/>
        <v>0</v>
      </c>
      <c r="CC180" s="418"/>
      <c r="CD180" s="418">
        <f ca="1">SUMIFS(AP$9:AP$208,PlanningIDEnlaces,$C180,$H$9:$H$208,Lists!$A$16)</f>
        <v>0</v>
      </c>
      <c r="CE180" s="418">
        <f t="shared" si="83"/>
        <v>0</v>
      </c>
      <c r="CG180" s="418" t="str">
        <f ca="1">IFERROR(INDEX(Lists!$F$5:$F$49,MATCH(Planning!C180,Lists!$G$5:$G$49,0),1),"")</f>
        <v/>
      </c>
      <c r="CI180" s="418" t="str">
        <f>IF(C180=0,""," ["&amp;INDEX(Lists!$H$5:$H$49,MATCH(C180,Lists!$G$5:$G$49,0),1)&amp;"]")</f>
        <v/>
      </c>
    </row>
    <row r="181" spans="1:87" ht="36.950000000000003" customHeight="1" x14ac:dyDescent="0.2">
      <c r="A181" s="416" t="s">
        <v>177</v>
      </c>
      <c r="B181" s="428"/>
      <c r="C181" s="429"/>
      <c r="D181" s="429"/>
      <c r="E181" s="428"/>
      <c r="F181" s="428"/>
      <c r="G181" s="430"/>
      <c r="H181" s="431"/>
      <c r="I181" s="432"/>
      <c r="J181" s="433"/>
      <c r="K181" s="419"/>
      <c r="L181" s="432"/>
      <c r="M181" s="433"/>
      <c r="N181" s="419"/>
      <c r="O181" s="432"/>
      <c r="P181" s="433"/>
      <c r="Q181" s="419"/>
      <c r="R181" s="432"/>
      <c r="S181" s="433"/>
      <c r="T181" s="419"/>
      <c r="U181" s="432"/>
      <c r="V181" s="433"/>
      <c r="W181" s="419"/>
      <c r="X181" s="432"/>
      <c r="Y181" s="433"/>
      <c r="Z181" s="656"/>
      <c r="AA181" s="432"/>
      <c r="AB181" s="433"/>
      <c r="AC181" s="419"/>
      <c r="AD181" s="432"/>
      <c r="AE181" s="433"/>
      <c r="AF181" s="419"/>
      <c r="AG181" s="432"/>
      <c r="AH181" s="433"/>
      <c r="AI181" s="419"/>
      <c r="AJ181" s="432"/>
      <c r="AK181" s="433"/>
      <c r="AL181" s="419"/>
      <c r="AM181" s="432"/>
      <c r="AN181" s="433"/>
      <c r="AO181" s="419"/>
      <c r="AP181" s="432"/>
      <c r="AQ181" s="433"/>
      <c r="AR181" s="420"/>
      <c r="AS181" s="613">
        <f t="shared" si="70"/>
        <v>0</v>
      </c>
      <c r="AT181" s="614">
        <f t="shared" si="71"/>
        <v>0</v>
      </c>
      <c r="AW181" s="418">
        <f ca="1">SUMIFS(I$9:I$208,PlanningIDEnlaces,$C181,$H$9:$H$208,Lists!$A$16)</f>
        <v>0</v>
      </c>
      <c r="AX181" s="418">
        <f t="shared" si="72"/>
        <v>0</v>
      </c>
      <c r="AY181" s="418"/>
      <c r="AZ181" s="418">
        <f ca="1">SUMIFS(L$9:L$208,PlanningIDEnlaces,$C181,$H$9:$H$208,Lists!$A$16)</f>
        <v>0</v>
      </c>
      <c r="BA181" s="418">
        <f t="shared" si="73"/>
        <v>0</v>
      </c>
      <c r="BB181" s="418"/>
      <c r="BC181" s="418">
        <f ca="1">SUMIFS(O$9:O$208,PlanningIDEnlaces,$C181,$H$9:$H$208,Lists!$A$16)</f>
        <v>0</v>
      </c>
      <c r="BD181" s="418">
        <f t="shared" si="74"/>
        <v>0</v>
      </c>
      <c r="BE181" s="418"/>
      <c r="BF181" s="418">
        <f ca="1">SUMIFS(R$9:R$208,PlanningIDEnlaces,$C181,$H$9:$H$208,Lists!$A$16)</f>
        <v>0</v>
      </c>
      <c r="BG181" s="418">
        <f t="shared" si="75"/>
        <v>0</v>
      </c>
      <c r="BH181" s="418"/>
      <c r="BI181" s="418">
        <f ca="1">SUMIFS(U$9:U$208,PlanningIDEnlaces,$C181,$H$9:$H$208,Lists!$A$16)</f>
        <v>0</v>
      </c>
      <c r="BJ181" s="418">
        <f t="shared" si="76"/>
        <v>0</v>
      </c>
      <c r="BK181" s="418"/>
      <c r="BL181" s="418">
        <f ca="1">SUMIFS(X$9:X$208,PlanningIDEnlaces,$C181,$H$9:$H$208,Lists!$A$16)</f>
        <v>0</v>
      </c>
      <c r="BM181" s="418">
        <f t="shared" si="77"/>
        <v>0</v>
      </c>
      <c r="BN181" s="418"/>
      <c r="BO181" s="418">
        <f ca="1">SUMIFS(AA$9:AA$208,PlanningIDEnlaces,$C181,$H$9:$H$208,Lists!$A$16)</f>
        <v>0</v>
      </c>
      <c r="BP181" s="418">
        <f t="shared" si="78"/>
        <v>0</v>
      </c>
      <c r="BQ181" s="418"/>
      <c r="BR181" s="418">
        <f ca="1">SUMIFS(AD$9:AD$208,PlanningIDEnlaces,$C181,$H$9:$H$208,Lists!$A$16)</f>
        <v>0</v>
      </c>
      <c r="BS181" s="418">
        <f t="shared" si="79"/>
        <v>0</v>
      </c>
      <c r="BT181" s="418"/>
      <c r="BU181" s="418">
        <f ca="1">SUMIFS(AG$9:AG$208,PlanningIDEnlaces,$C181,$H$9:$H$208,Lists!$A$16)</f>
        <v>0</v>
      </c>
      <c r="BV181" s="418">
        <f t="shared" si="80"/>
        <v>0</v>
      </c>
      <c r="BW181" s="418"/>
      <c r="BX181" s="418">
        <f ca="1">SUMIFS(AJ$9:AJ$208,PlanningIDEnlaces,$C181,$H$9:$H$208,Lists!$A$16)</f>
        <v>0</v>
      </c>
      <c r="BY181" s="418">
        <f t="shared" si="81"/>
        <v>0</v>
      </c>
      <c r="BZ181" s="418"/>
      <c r="CA181" s="418">
        <f ca="1">SUMIFS(AM$9:AM$208,PlanningIDEnlaces,$C181,$H$9:$H$208,Lists!$A$16)</f>
        <v>0</v>
      </c>
      <c r="CB181" s="418">
        <f t="shared" si="82"/>
        <v>0</v>
      </c>
      <c r="CC181" s="418"/>
      <c r="CD181" s="418">
        <f ca="1">SUMIFS(AP$9:AP$208,PlanningIDEnlaces,$C181,$H$9:$H$208,Lists!$A$16)</f>
        <v>0</v>
      </c>
      <c r="CE181" s="418">
        <f t="shared" si="83"/>
        <v>0</v>
      </c>
      <c r="CG181" s="418" t="str">
        <f ca="1">IFERROR(INDEX(Lists!$F$5:$F$49,MATCH(Planning!C181,Lists!$G$5:$G$49,0),1),"")</f>
        <v/>
      </c>
      <c r="CI181" s="418" t="str">
        <f>IF(C181=0,""," ["&amp;INDEX(Lists!$H$5:$H$49,MATCH(C181,Lists!$G$5:$G$49,0),1)&amp;"]")</f>
        <v/>
      </c>
    </row>
    <row r="182" spans="1:87" ht="36.950000000000003" customHeight="1" x14ac:dyDescent="0.2">
      <c r="A182" s="416" t="s">
        <v>178</v>
      </c>
      <c r="B182" s="428"/>
      <c r="C182" s="429"/>
      <c r="D182" s="429"/>
      <c r="E182" s="428"/>
      <c r="F182" s="428"/>
      <c r="G182" s="430"/>
      <c r="H182" s="431"/>
      <c r="I182" s="432"/>
      <c r="J182" s="433"/>
      <c r="K182" s="419"/>
      <c r="L182" s="432"/>
      <c r="M182" s="433"/>
      <c r="N182" s="419"/>
      <c r="O182" s="432"/>
      <c r="P182" s="433"/>
      <c r="Q182" s="419"/>
      <c r="R182" s="432"/>
      <c r="S182" s="433"/>
      <c r="T182" s="419"/>
      <c r="U182" s="432"/>
      <c r="V182" s="433"/>
      <c r="W182" s="419"/>
      <c r="X182" s="432"/>
      <c r="Y182" s="433"/>
      <c r="Z182" s="656"/>
      <c r="AA182" s="432"/>
      <c r="AB182" s="433"/>
      <c r="AC182" s="419"/>
      <c r="AD182" s="432"/>
      <c r="AE182" s="433"/>
      <c r="AF182" s="419"/>
      <c r="AG182" s="432"/>
      <c r="AH182" s="433"/>
      <c r="AI182" s="419"/>
      <c r="AJ182" s="432"/>
      <c r="AK182" s="433"/>
      <c r="AL182" s="419"/>
      <c r="AM182" s="432"/>
      <c r="AN182" s="433"/>
      <c r="AO182" s="419"/>
      <c r="AP182" s="432"/>
      <c r="AQ182" s="433"/>
      <c r="AR182" s="420"/>
      <c r="AS182" s="613">
        <f t="shared" si="70"/>
        <v>0</v>
      </c>
      <c r="AT182" s="614">
        <f t="shared" si="71"/>
        <v>0</v>
      </c>
      <c r="AW182" s="418">
        <f ca="1">SUMIFS(I$9:I$208,PlanningIDEnlaces,$C182,$H$9:$H$208,Lists!$A$16)</f>
        <v>0</v>
      </c>
      <c r="AX182" s="418">
        <f t="shared" si="72"/>
        <v>0</v>
      </c>
      <c r="AY182" s="418"/>
      <c r="AZ182" s="418">
        <f ca="1">SUMIFS(L$9:L$208,PlanningIDEnlaces,$C182,$H$9:$H$208,Lists!$A$16)</f>
        <v>0</v>
      </c>
      <c r="BA182" s="418">
        <f t="shared" si="73"/>
        <v>0</v>
      </c>
      <c r="BB182" s="418"/>
      <c r="BC182" s="418">
        <f ca="1">SUMIFS(O$9:O$208,PlanningIDEnlaces,$C182,$H$9:$H$208,Lists!$A$16)</f>
        <v>0</v>
      </c>
      <c r="BD182" s="418">
        <f t="shared" si="74"/>
        <v>0</v>
      </c>
      <c r="BE182" s="418"/>
      <c r="BF182" s="418">
        <f ca="1">SUMIFS(R$9:R$208,PlanningIDEnlaces,$C182,$H$9:$H$208,Lists!$A$16)</f>
        <v>0</v>
      </c>
      <c r="BG182" s="418">
        <f t="shared" si="75"/>
        <v>0</v>
      </c>
      <c r="BH182" s="418"/>
      <c r="BI182" s="418">
        <f ca="1">SUMIFS(U$9:U$208,PlanningIDEnlaces,$C182,$H$9:$H$208,Lists!$A$16)</f>
        <v>0</v>
      </c>
      <c r="BJ182" s="418">
        <f t="shared" si="76"/>
        <v>0</v>
      </c>
      <c r="BK182" s="418"/>
      <c r="BL182" s="418">
        <f ca="1">SUMIFS(X$9:X$208,PlanningIDEnlaces,$C182,$H$9:$H$208,Lists!$A$16)</f>
        <v>0</v>
      </c>
      <c r="BM182" s="418">
        <f t="shared" si="77"/>
        <v>0</v>
      </c>
      <c r="BN182" s="418"/>
      <c r="BO182" s="418">
        <f ca="1">SUMIFS(AA$9:AA$208,PlanningIDEnlaces,$C182,$H$9:$H$208,Lists!$A$16)</f>
        <v>0</v>
      </c>
      <c r="BP182" s="418">
        <f t="shared" si="78"/>
        <v>0</v>
      </c>
      <c r="BQ182" s="418"/>
      <c r="BR182" s="418">
        <f ca="1">SUMIFS(AD$9:AD$208,PlanningIDEnlaces,$C182,$H$9:$H$208,Lists!$A$16)</f>
        <v>0</v>
      </c>
      <c r="BS182" s="418">
        <f t="shared" si="79"/>
        <v>0</v>
      </c>
      <c r="BT182" s="418"/>
      <c r="BU182" s="418">
        <f ca="1">SUMIFS(AG$9:AG$208,PlanningIDEnlaces,$C182,$H$9:$H$208,Lists!$A$16)</f>
        <v>0</v>
      </c>
      <c r="BV182" s="418">
        <f t="shared" si="80"/>
        <v>0</v>
      </c>
      <c r="BW182" s="418"/>
      <c r="BX182" s="418">
        <f ca="1">SUMIFS(AJ$9:AJ$208,PlanningIDEnlaces,$C182,$H$9:$H$208,Lists!$A$16)</f>
        <v>0</v>
      </c>
      <c r="BY182" s="418">
        <f t="shared" si="81"/>
        <v>0</v>
      </c>
      <c r="BZ182" s="418"/>
      <c r="CA182" s="418">
        <f ca="1">SUMIFS(AM$9:AM$208,PlanningIDEnlaces,$C182,$H$9:$H$208,Lists!$A$16)</f>
        <v>0</v>
      </c>
      <c r="CB182" s="418">
        <f t="shared" si="82"/>
        <v>0</v>
      </c>
      <c r="CC182" s="418"/>
      <c r="CD182" s="418">
        <f ca="1">SUMIFS(AP$9:AP$208,PlanningIDEnlaces,$C182,$H$9:$H$208,Lists!$A$16)</f>
        <v>0</v>
      </c>
      <c r="CE182" s="418">
        <f t="shared" si="83"/>
        <v>0</v>
      </c>
      <c r="CG182" s="418" t="str">
        <f ca="1">IFERROR(INDEX(Lists!$F$5:$F$49,MATCH(Planning!C182,Lists!$G$5:$G$49,0),1),"")</f>
        <v/>
      </c>
      <c r="CI182" s="418" t="str">
        <f>IF(C182=0,""," ["&amp;INDEX(Lists!$H$5:$H$49,MATCH(C182,Lists!$G$5:$G$49,0),1)&amp;"]")</f>
        <v/>
      </c>
    </row>
    <row r="183" spans="1:87" ht="36.950000000000003" customHeight="1" x14ac:dyDescent="0.2">
      <c r="A183" s="416" t="s">
        <v>179</v>
      </c>
      <c r="B183" s="428"/>
      <c r="C183" s="429"/>
      <c r="D183" s="429"/>
      <c r="E183" s="428"/>
      <c r="F183" s="428"/>
      <c r="G183" s="430"/>
      <c r="H183" s="431"/>
      <c r="I183" s="432"/>
      <c r="J183" s="433"/>
      <c r="K183" s="419"/>
      <c r="L183" s="432"/>
      <c r="M183" s="433"/>
      <c r="N183" s="419"/>
      <c r="O183" s="432"/>
      <c r="P183" s="433"/>
      <c r="Q183" s="419"/>
      <c r="R183" s="432"/>
      <c r="S183" s="433"/>
      <c r="T183" s="419"/>
      <c r="U183" s="432"/>
      <c r="V183" s="433"/>
      <c r="W183" s="419"/>
      <c r="X183" s="432"/>
      <c r="Y183" s="433"/>
      <c r="Z183" s="656"/>
      <c r="AA183" s="432"/>
      <c r="AB183" s="433"/>
      <c r="AC183" s="419"/>
      <c r="AD183" s="432"/>
      <c r="AE183" s="433"/>
      <c r="AF183" s="419"/>
      <c r="AG183" s="432"/>
      <c r="AH183" s="433"/>
      <c r="AI183" s="419"/>
      <c r="AJ183" s="432"/>
      <c r="AK183" s="433"/>
      <c r="AL183" s="419"/>
      <c r="AM183" s="432"/>
      <c r="AN183" s="433"/>
      <c r="AO183" s="419"/>
      <c r="AP183" s="432"/>
      <c r="AQ183" s="433"/>
      <c r="AR183" s="420"/>
      <c r="AS183" s="613">
        <f t="shared" si="70"/>
        <v>0</v>
      </c>
      <c r="AT183" s="614">
        <f t="shared" si="71"/>
        <v>0</v>
      </c>
      <c r="AW183" s="418">
        <f ca="1">SUMIFS(I$9:I$208,PlanningIDEnlaces,$C183,$H$9:$H$208,Lists!$A$16)</f>
        <v>0</v>
      </c>
      <c r="AX183" s="418">
        <f t="shared" si="72"/>
        <v>0</v>
      </c>
      <c r="AY183" s="418"/>
      <c r="AZ183" s="418">
        <f ca="1">SUMIFS(L$9:L$208,PlanningIDEnlaces,$C183,$H$9:$H$208,Lists!$A$16)</f>
        <v>0</v>
      </c>
      <c r="BA183" s="418">
        <f t="shared" si="73"/>
        <v>0</v>
      </c>
      <c r="BB183" s="418"/>
      <c r="BC183" s="418">
        <f ca="1">SUMIFS(O$9:O$208,PlanningIDEnlaces,$C183,$H$9:$H$208,Lists!$A$16)</f>
        <v>0</v>
      </c>
      <c r="BD183" s="418">
        <f t="shared" si="74"/>
        <v>0</v>
      </c>
      <c r="BE183" s="418"/>
      <c r="BF183" s="418">
        <f ca="1">SUMIFS(R$9:R$208,PlanningIDEnlaces,$C183,$H$9:$H$208,Lists!$A$16)</f>
        <v>0</v>
      </c>
      <c r="BG183" s="418">
        <f t="shared" si="75"/>
        <v>0</v>
      </c>
      <c r="BH183" s="418"/>
      <c r="BI183" s="418">
        <f ca="1">SUMIFS(U$9:U$208,PlanningIDEnlaces,$C183,$H$9:$H$208,Lists!$A$16)</f>
        <v>0</v>
      </c>
      <c r="BJ183" s="418">
        <f t="shared" si="76"/>
        <v>0</v>
      </c>
      <c r="BK183" s="418"/>
      <c r="BL183" s="418">
        <f ca="1">SUMIFS(X$9:X$208,PlanningIDEnlaces,$C183,$H$9:$H$208,Lists!$A$16)</f>
        <v>0</v>
      </c>
      <c r="BM183" s="418">
        <f t="shared" si="77"/>
        <v>0</v>
      </c>
      <c r="BN183" s="418"/>
      <c r="BO183" s="418">
        <f ca="1">SUMIFS(AA$9:AA$208,PlanningIDEnlaces,$C183,$H$9:$H$208,Lists!$A$16)</f>
        <v>0</v>
      </c>
      <c r="BP183" s="418">
        <f t="shared" si="78"/>
        <v>0</v>
      </c>
      <c r="BQ183" s="418"/>
      <c r="BR183" s="418">
        <f ca="1">SUMIFS(AD$9:AD$208,PlanningIDEnlaces,$C183,$H$9:$H$208,Lists!$A$16)</f>
        <v>0</v>
      </c>
      <c r="BS183" s="418">
        <f t="shared" si="79"/>
        <v>0</v>
      </c>
      <c r="BT183" s="418"/>
      <c r="BU183" s="418">
        <f ca="1">SUMIFS(AG$9:AG$208,PlanningIDEnlaces,$C183,$H$9:$H$208,Lists!$A$16)</f>
        <v>0</v>
      </c>
      <c r="BV183" s="418">
        <f t="shared" si="80"/>
        <v>0</v>
      </c>
      <c r="BW183" s="418"/>
      <c r="BX183" s="418">
        <f ca="1">SUMIFS(AJ$9:AJ$208,PlanningIDEnlaces,$C183,$H$9:$H$208,Lists!$A$16)</f>
        <v>0</v>
      </c>
      <c r="BY183" s="418">
        <f t="shared" si="81"/>
        <v>0</v>
      </c>
      <c r="BZ183" s="418"/>
      <c r="CA183" s="418">
        <f ca="1">SUMIFS(AM$9:AM$208,PlanningIDEnlaces,$C183,$H$9:$H$208,Lists!$A$16)</f>
        <v>0</v>
      </c>
      <c r="CB183" s="418">
        <f t="shared" si="82"/>
        <v>0</v>
      </c>
      <c r="CC183" s="418"/>
      <c r="CD183" s="418">
        <f ca="1">SUMIFS(AP$9:AP$208,PlanningIDEnlaces,$C183,$H$9:$H$208,Lists!$A$16)</f>
        <v>0</v>
      </c>
      <c r="CE183" s="418">
        <f t="shared" si="83"/>
        <v>0</v>
      </c>
      <c r="CG183" s="418" t="str">
        <f ca="1">IFERROR(INDEX(Lists!$F$5:$F$49,MATCH(Planning!C183,Lists!$G$5:$G$49,0),1),"")</f>
        <v/>
      </c>
      <c r="CI183" s="418" t="str">
        <f>IF(C183=0,""," ["&amp;INDEX(Lists!$H$5:$H$49,MATCH(C183,Lists!$G$5:$G$49,0),1)&amp;"]")</f>
        <v/>
      </c>
    </row>
    <row r="184" spans="1:87" ht="36.950000000000003" customHeight="1" x14ac:dyDescent="0.2">
      <c r="A184" s="416" t="s">
        <v>180</v>
      </c>
      <c r="B184" s="428"/>
      <c r="C184" s="429"/>
      <c r="D184" s="429"/>
      <c r="E184" s="428"/>
      <c r="F184" s="428"/>
      <c r="G184" s="430"/>
      <c r="H184" s="431"/>
      <c r="I184" s="432"/>
      <c r="J184" s="433"/>
      <c r="K184" s="419"/>
      <c r="L184" s="432"/>
      <c r="M184" s="433"/>
      <c r="N184" s="419"/>
      <c r="O184" s="432"/>
      <c r="P184" s="433"/>
      <c r="Q184" s="419"/>
      <c r="R184" s="432"/>
      <c r="S184" s="433"/>
      <c r="T184" s="419"/>
      <c r="U184" s="432"/>
      <c r="V184" s="433"/>
      <c r="W184" s="419"/>
      <c r="X184" s="432"/>
      <c r="Y184" s="433"/>
      <c r="Z184" s="656"/>
      <c r="AA184" s="432"/>
      <c r="AB184" s="433"/>
      <c r="AC184" s="419"/>
      <c r="AD184" s="432"/>
      <c r="AE184" s="433"/>
      <c r="AF184" s="419"/>
      <c r="AG184" s="432"/>
      <c r="AH184" s="433"/>
      <c r="AI184" s="419"/>
      <c r="AJ184" s="432"/>
      <c r="AK184" s="433"/>
      <c r="AL184" s="419"/>
      <c r="AM184" s="432"/>
      <c r="AN184" s="433"/>
      <c r="AO184" s="419"/>
      <c r="AP184" s="432"/>
      <c r="AQ184" s="433"/>
      <c r="AR184" s="420"/>
      <c r="AS184" s="613">
        <f t="shared" si="70"/>
        <v>0</v>
      </c>
      <c r="AT184" s="614">
        <f t="shared" si="71"/>
        <v>0</v>
      </c>
      <c r="AW184" s="418">
        <f ca="1">SUMIFS(I$9:I$208,PlanningIDEnlaces,$C184,$H$9:$H$208,Lists!$A$16)</f>
        <v>0</v>
      </c>
      <c r="AX184" s="418">
        <f t="shared" si="72"/>
        <v>0</v>
      </c>
      <c r="AY184" s="418"/>
      <c r="AZ184" s="418">
        <f ca="1">SUMIFS(L$9:L$208,PlanningIDEnlaces,$C184,$H$9:$H$208,Lists!$A$16)</f>
        <v>0</v>
      </c>
      <c r="BA184" s="418">
        <f t="shared" si="73"/>
        <v>0</v>
      </c>
      <c r="BB184" s="418"/>
      <c r="BC184" s="418">
        <f ca="1">SUMIFS(O$9:O$208,PlanningIDEnlaces,$C184,$H$9:$H$208,Lists!$A$16)</f>
        <v>0</v>
      </c>
      <c r="BD184" s="418">
        <f t="shared" si="74"/>
        <v>0</v>
      </c>
      <c r="BE184" s="418"/>
      <c r="BF184" s="418">
        <f ca="1">SUMIFS(R$9:R$208,PlanningIDEnlaces,$C184,$H$9:$H$208,Lists!$A$16)</f>
        <v>0</v>
      </c>
      <c r="BG184" s="418">
        <f t="shared" si="75"/>
        <v>0</v>
      </c>
      <c r="BH184" s="418"/>
      <c r="BI184" s="418">
        <f ca="1">SUMIFS(U$9:U$208,PlanningIDEnlaces,$C184,$H$9:$H$208,Lists!$A$16)</f>
        <v>0</v>
      </c>
      <c r="BJ184" s="418">
        <f t="shared" si="76"/>
        <v>0</v>
      </c>
      <c r="BK184" s="418"/>
      <c r="BL184" s="418">
        <f ca="1">SUMIFS(X$9:X$208,PlanningIDEnlaces,$C184,$H$9:$H$208,Lists!$A$16)</f>
        <v>0</v>
      </c>
      <c r="BM184" s="418">
        <f t="shared" si="77"/>
        <v>0</v>
      </c>
      <c r="BN184" s="418"/>
      <c r="BO184" s="418">
        <f ca="1">SUMIFS(AA$9:AA$208,PlanningIDEnlaces,$C184,$H$9:$H$208,Lists!$A$16)</f>
        <v>0</v>
      </c>
      <c r="BP184" s="418">
        <f t="shared" si="78"/>
        <v>0</v>
      </c>
      <c r="BQ184" s="418"/>
      <c r="BR184" s="418">
        <f ca="1">SUMIFS(AD$9:AD$208,PlanningIDEnlaces,$C184,$H$9:$H$208,Lists!$A$16)</f>
        <v>0</v>
      </c>
      <c r="BS184" s="418">
        <f t="shared" si="79"/>
        <v>0</v>
      </c>
      <c r="BT184" s="418"/>
      <c r="BU184" s="418">
        <f ca="1">SUMIFS(AG$9:AG$208,PlanningIDEnlaces,$C184,$H$9:$H$208,Lists!$A$16)</f>
        <v>0</v>
      </c>
      <c r="BV184" s="418">
        <f t="shared" si="80"/>
        <v>0</v>
      </c>
      <c r="BW184" s="418"/>
      <c r="BX184" s="418">
        <f ca="1">SUMIFS(AJ$9:AJ$208,PlanningIDEnlaces,$C184,$H$9:$H$208,Lists!$A$16)</f>
        <v>0</v>
      </c>
      <c r="BY184" s="418">
        <f t="shared" si="81"/>
        <v>0</v>
      </c>
      <c r="BZ184" s="418"/>
      <c r="CA184" s="418">
        <f ca="1">SUMIFS(AM$9:AM$208,PlanningIDEnlaces,$C184,$H$9:$H$208,Lists!$A$16)</f>
        <v>0</v>
      </c>
      <c r="CB184" s="418">
        <f t="shared" si="82"/>
        <v>0</v>
      </c>
      <c r="CC184" s="418"/>
      <c r="CD184" s="418">
        <f ca="1">SUMIFS(AP$9:AP$208,PlanningIDEnlaces,$C184,$H$9:$H$208,Lists!$A$16)</f>
        <v>0</v>
      </c>
      <c r="CE184" s="418">
        <f t="shared" si="83"/>
        <v>0</v>
      </c>
      <c r="CG184" s="418" t="str">
        <f ca="1">IFERROR(INDEX(Lists!$F$5:$F$49,MATCH(Planning!C184,Lists!$G$5:$G$49,0),1),"")</f>
        <v/>
      </c>
      <c r="CI184" s="418" t="str">
        <f>IF(C184=0,""," ["&amp;INDEX(Lists!$H$5:$H$49,MATCH(C184,Lists!$G$5:$G$49,0),1)&amp;"]")</f>
        <v/>
      </c>
    </row>
    <row r="185" spans="1:87" ht="36.950000000000003" customHeight="1" x14ac:dyDescent="0.2">
      <c r="A185" s="416" t="s">
        <v>181</v>
      </c>
      <c r="B185" s="428"/>
      <c r="C185" s="429"/>
      <c r="D185" s="429"/>
      <c r="E185" s="428"/>
      <c r="F185" s="428"/>
      <c r="G185" s="430"/>
      <c r="H185" s="431"/>
      <c r="I185" s="432"/>
      <c r="J185" s="433"/>
      <c r="K185" s="419"/>
      <c r="L185" s="432"/>
      <c r="M185" s="433"/>
      <c r="N185" s="419"/>
      <c r="O185" s="432"/>
      <c r="P185" s="433"/>
      <c r="Q185" s="419"/>
      <c r="R185" s="432"/>
      <c r="S185" s="433"/>
      <c r="T185" s="419"/>
      <c r="U185" s="432"/>
      <c r="V185" s="433"/>
      <c r="W185" s="419"/>
      <c r="X185" s="432"/>
      <c r="Y185" s="433"/>
      <c r="Z185" s="656"/>
      <c r="AA185" s="432"/>
      <c r="AB185" s="433"/>
      <c r="AC185" s="419"/>
      <c r="AD185" s="432"/>
      <c r="AE185" s="433"/>
      <c r="AF185" s="419"/>
      <c r="AG185" s="432"/>
      <c r="AH185" s="433"/>
      <c r="AI185" s="419"/>
      <c r="AJ185" s="432"/>
      <c r="AK185" s="433"/>
      <c r="AL185" s="419"/>
      <c r="AM185" s="432"/>
      <c r="AN185" s="433"/>
      <c r="AO185" s="419"/>
      <c r="AP185" s="432"/>
      <c r="AQ185" s="433"/>
      <c r="AR185" s="420"/>
      <c r="AS185" s="613">
        <f t="shared" si="70"/>
        <v>0</v>
      </c>
      <c r="AT185" s="614">
        <f t="shared" si="71"/>
        <v>0</v>
      </c>
      <c r="AW185" s="418">
        <f ca="1">SUMIFS(I$9:I$208,PlanningIDEnlaces,$C185,$H$9:$H$208,Lists!$A$16)</f>
        <v>0</v>
      </c>
      <c r="AX185" s="418">
        <f t="shared" si="72"/>
        <v>0</v>
      </c>
      <c r="AY185" s="418"/>
      <c r="AZ185" s="418">
        <f ca="1">SUMIFS(L$9:L$208,PlanningIDEnlaces,$C185,$H$9:$H$208,Lists!$A$16)</f>
        <v>0</v>
      </c>
      <c r="BA185" s="418">
        <f t="shared" si="73"/>
        <v>0</v>
      </c>
      <c r="BB185" s="418"/>
      <c r="BC185" s="418">
        <f ca="1">SUMIFS(O$9:O$208,PlanningIDEnlaces,$C185,$H$9:$H$208,Lists!$A$16)</f>
        <v>0</v>
      </c>
      <c r="BD185" s="418">
        <f t="shared" si="74"/>
        <v>0</v>
      </c>
      <c r="BE185" s="418"/>
      <c r="BF185" s="418">
        <f ca="1">SUMIFS(R$9:R$208,PlanningIDEnlaces,$C185,$H$9:$H$208,Lists!$A$16)</f>
        <v>0</v>
      </c>
      <c r="BG185" s="418">
        <f t="shared" si="75"/>
        <v>0</v>
      </c>
      <c r="BH185" s="418"/>
      <c r="BI185" s="418">
        <f ca="1">SUMIFS(U$9:U$208,PlanningIDEnlaces,$C185,$H$9:$H$208,Lists!$A$16)</f>
        <v>0</v>
      </c>
      <c r="BJ185" s="418">
        <f t="shared" si="76"/>
        <v>0</v>
      </c>
      <c r="BK185" s="418"/>
      <c r="BL185" s="418">
        <f ca="1">SUMIFS(X$9:X$208,PlanningIDEnlaces,$C185,$H$9:$H$208,Lists!$A$16)</f>
        <v>0</v>
      </c>
      <c r="BM185" s="418">
        <f t="shared" si="77"/>
        <v>0</v>
      </c>
      <c r="BN185" s="418"/>
      <c r="BO185" s="418">
        <f ca="1">SUMIFS(AA$9:AA$208,PlanningIDEnlaces,$C185,$H$9:$H$208,Lists!$A$16)</f>
        <v>0</v>
      </c>
      <c r="BP185" s="418">
        <f t="shared" si="78"/>
        <v>0</v>
      </c>
      <c r="BQ185" s="418"/>
      <c r="BR185" s="418">
        <f ca="1">SUMIFS(AD$9:AD$208,PlanningIDEnlaces,$C185,$H$9:$H$208,Lists!$A$16)</f>
        <v>0</v>
      </c>
      <c r="BS185" s="418">
        <f t="shared" si="79"/>
        <v>0</v>
      </c>
      <c r="BT185" s="418"/>
      <c r="BU185" s="418">
        <f ca="1">SUMIFS(AG$9:AG$208,PlanningIDEnlaces,$C185,$H$9:$H$208,Lists!$A$16)</f>
        <v>0</v>
      </c>
      <c r="BV185" s="418">
        <f t="shared" si="80"/>
        <v>0</v>
      </c>
      <c r="BW185" s="418"/>
      <c r="BX185" s="418">
        <f ca="1">SUMIFS(AJ$9:AJ$208,PlanningIDEnlaces,$C185,$H$9:$H$208,Lists!$A$16)</f>
        <v>0</v>
      </c>
      <c r="BY185" s="418">
        <f t="shared" si="81"/>
        <v>0</v>
      </c>
      <c r="BZ185" s="418"/>
      <c r="CA185" s="418">
        <f ca="1">SUMIFS(AM$9:AM$208,PlanningIDEnlaces,$C185,$H$9:$H$208,Lists!$A$16)</f>
        <v>0</v>
      </c>
      <c r="CB185" s="418">
        <f t="shared" si="82"/>
        <v>0</v>
      </c>
      <c r="CC185" s="418"/>
      <c r="CD185" s="418">
        <f ca="1">SUMIFS(AP$9:AP$208,PlanningIDEnlaces,$C185,$H$9:$H$208,Lists!$A$16)</f>
        <v>0</v>
      </c>
      <c r="CE185" s="418">
        <f t="shared" si="83"/>
        <v>0</v>
      </c>
      <c r="CG185" s="418" t="str">
        <f ca="1">IFERROR(INDEX(Lists!$F$5:$F$49,MATCH(Planning!C185,Lists!$G$5:$G$49,0),1),"")</f>
        <v/>
      </c>
      <c r="CI185" s="418" t="str">
        <f>IF(C185=0,""," ["&amp;INDEX(Lists!$H$5:$H$49,MATCH(C185,Lists!$G$5:$G$49,0),1)&amp;"]")</f>
        <v/>
      </c>
    </row>
    <row r="186" spans="1:87" ht="36.950000000000003" customHeight="1" x14ac:dyDescent="0.2">
      <c r="A186" s="416" t="s">
        <v>182</v>
      </c>
      <c r="B186" s="428"/>
      <c r="C186" s="429"/>
      <c r="D186" s="429"/>
      <c r="E186" s="428"/>
      <c r="F186" s="428"/>
      <c r="G186" s="430"/>
      <c r="H186" s="431"/>
      <c r="I186" s="432"/>
      <c r="J186" s="433"/>
      <c r="K186" s="419"/>
      <c r="L186" s="432"/>
      <c r="M186" s="433"/>
      <c r="N186" s="419"/>
      <c r="O186" s="432"/>
      <c r="P186" s="433"/>
      <c r="Q186" s="419"/>
      <c r="R186" s="432"/>
      <c r="S186" s="433"/>
      <c r="T186" s="419"/>
      <c r="U186" s="432"/>
      <c r="V186" s="433"/>
      <c r="W186" s="419"/>
      <c r="X186" s="432"/>
      <c r="Y186" s="433"/>
      <c r="Z186" s="656"/>
      <c r="AA186" s="432"/>
      <c r="AB186" s="433"/>
      <c r="AC186" s="419"/>
      <c r="AD186" s="432"/>
      <c r="AE186" s="433"/>
      <c r="AF186" s="419"/>
      <c r="AG186" s="432"/>
      <c r="AH186" s="433"/>
      <c r="AI186" s="419"/>
      <c r="AJ186" s="432"/>
      <c r="AK186" s="433"/>
      <c r="AL186" s="419"/>
      <c r="AM186" s="432"/>
      <c r="AN186" s="433"/>
      <c r="AO186" s="419"/>
      <c r="AP186" s="432"/>
      <c r="AQ186" s="433"/>
      <c r="AR186" s="420"/>
      <c r="AS186" s="613">
        <f t="shared" si="70"/>
        <v>0</v>
      </c>
      <c r="AT186" s="614">
        <f t="shared" si="71"/>
        <v>0</v>
      </c>
      <c r="AW186" s="418">
        <f ca="1">SUMIFS(I$9:I$208,PlanningIDEnlaces,$C186,$H$9:$H$208,Lists!$A$16)</f>
        <v>0</v>
      </c>
      <c r="AX186" s="418">
        <f t="shared" si="72"/>
        <v>0</v>
      </c>
      <c r="AY186" s="418"/>
      <c r="AZ186" s="418">
        <f ca="1">SUMIFS(L$9:L$208,PlanningIDEnlaces,$C186,$H$9:$H$208,Lists!$A$16)</f>
        <v>0</v>
      </c>
      <c r="BA186" s="418">
        <f t="shared" si="73"/>
        <v>0</v>
      </c>
      <c r="BB186" s="418"/>
      <c r="BC186" s="418">
        <f ca="1">SUMIFS(O$9:O$208,PlanningIDEnlaces,$C186,$H$9:$H$208,Lists!$A$16)</f>
        <v>0</v>
      </c>
      <c r="BD186" s="418">
        <f t="shared" si="74"/>
        <v>0</v>
      </c>
      <c r="BE186" s="418"/>
      <c r="BF186" s="418">
        <f ca="1">SUMIFS(R$9:R$208,PlanningIDEnlaces,$C186,$H$9:$H$208,Lists!$A$16)</f>
        <v>0</v>
      </c>
      <c r="BG186" s="418">
        <f t="shared" si="75"/>
        <v>0</v>
      </c>
      <c r="BH186" s="418"/>
      <c r="BI186" s="418">
        <f ca="1">SUMIFS(U$9:U$208,PlanningIDEnlaces,$C186,$H$9:$H$208,Lists!$A$16)</f>
        <v>0</v>
      </c>
      <c r="BJ186" s="418">
        <f t="shared" si="76"/>
        <v>0</v>
      </c>
      <c r="BK186" s="418"/>
      <c r="BL186" s="418">
        <f ca="1">SUMIFS(X$9:X$208,PlanningIDEnlaces,$C186,$H$9:$H$208,Lists!$A$16)</f>
        <v>0</v>
      </c>
      <c r="BM186" s="418">
        <f t="shared" si="77"/>
        <v>0</v>
      </c>
      <c r="BN186" s="418"/>
      <c r="BO186" s="418">
        <f ca="1">SUMIFS(AA$9:AA$208,PlanningIDEnlaces,$C186,$H$9:$H$208,Lists!$A$16)</f>
        <v>0</v>
      </c>
      <c r="BP186" s="418">
        <f t="shared" si="78"/>
        <v>0</v>
      </c>
      <c r="BQ186" s="418"/>
      <c r="BR186" s="418">
        <f ca="1">SUMIFS(AD$9:AD$208,PlanningIDEnlaces,$C186,$H$9:$H$208,Lists!$A$16)</f>
        <v>0</v>
      </c>
      <c r="BS186" s="418">
        <f t="shared" si="79"/>
        <v>0</v>
      </c>
      <c r="BT186" s="418"/>
      <c r="BU186" s="418">
        <f ca="1">SUMIFS(AG$9:AG$208,PlanningIDEnlaces,$C186,$H$9:$H$208,Lists!$A$16)</f>
        <v>0</v>
      </c>
      <c r="BV186" s="418">
        <f t="shared" si="80"/>
        <v>0</v>
      </c>
      <c r="BW186" s="418"/>
      <c r="BX186" s="418">
        <f ca="1">SUMIFS(AJ$9:AJ$208,PlanningIDEnlaces,$C186,$H$9:$H$208,Lists!$A$16)</f>
        <v>0</v>
      </c>
      <c r="BY186" s="418">
        <f t="shared" si="81"/>
        <v>0</v>
      </c>
      <c r="BZ186" s="418"/>
      <c r="CA186" s="418">
        <f ca="1">SUMIFS(AM$9:AM$208,PlanningIDEnlaces,$C186,$H$9:$H$208,Lists!$A$16)</f>
        <v>0</v>
      </c>
      <c r="CB186" s="418">
        <f t="shared" si="82"/>
        <v>0</v>
      </c>
      <c r="CC186" s="418"/>
      <c r="CD186" s="418">
        <f ca="1">SUMIFS(AP$9:AP$208,PlanningIDEnlaces,$C186,$H$9:$H$208,Lists!$A$16)</f>
        <v>0</v>
      </c>
      <c r="CE186" s="418">
        <f t="shared" si="83"/>
        <v>0</v>
      </c>
      <c r="CG186" s="418" t="str">
        <f ca="1">IFERROR(INDEX(Lists!$F$5:$F$49,MATCH(Planning!C186,Lists!$G$5:$G$49,0),1),"")</f>
        <v/>
      </c>
      <c r="CI186" s="418" t="str">
        <f>IF(C186=0,""," ["&amp;INDEX(Lists!$H$5:$H$49,MATCH(C186,Lists!$G$5:$G$49,0),1)&amp;"]")</f>
        <v/>
      </c>
    </row>
    <row r="187" spans="1:87" ht="36.950000000000003" customHeight="1" x14ac:dyDescent="0.2">
      <c r="A187" s="416" t="s">
        <v>183</v>
      </c>
      <c r="B187" s="428"/>
      <c r="C187" s="429"/>
      <c r="D187" s="429"/>
      <c r="E187" s="428"/>
      <c r="F187" s="428"/>
      <c r="G187" s="430"/>
      <c r="H187" s="431"/>
      <c r="I187" s="432"/>
      <c r="J187" s="433"/>
      <c r="K187" s="419"/>
      <c r="L187" s="432"/>
      <c r="M187" s="433"/>
      <c r="N187" s="419"/>
      <c r="O187" s="432"/>
      <c r="P187" s="433"/>
      <c r="Q187" s="419"/>
      <c r="R187" s="432"/>
      <c r="S187" s="433"/>
      <c r="T187" s="419"/>
      <c r="U187" s="432"/>
      <c r="V187" s="433"/>
      <c r="W187" s="419"/>
      <c r="X187" s="432"/>
      <c r="Y187" s="433"/>
      <c r="Z187" s="656"/>
      <c r="AA187" s="432"/>
      <c r="AB187" s="433"/>
      <c r="AC187" s="419"/>
      <c r="AD187" s="432"/>
      <c r="AE187" s="433"/>
      <c r="AF187" s="419"/>
      <c r="AG187" s="432"/>
      <c r="AH187" s="433"/>
      <c r="AI187" s="419"/>
      <c r="AJ187" s="432"/>
      <c r="AK187" s="433"/>
      <c r="AL187" s="419"/>
      <c r="AM187" s="432"/>
      <c r="AN187" s="433"/>
      <c r="AO187" s="419"/>
      <c r="AP187" s="432"/>
      <c r="AQ187" s="433"/>
      <c r="AR187" s="420"/>
      <c r="AS187" s="613">
        <f t="shared" si="70"/>
        <v>0</v>
      </c>
      <c r="AT187" s="614">
        <f t="shared" si="71"/>
        <v>0</v>
      </c>
      <c r="AW187" s="418">
        <f ca="1">SUMIFS(I$9:I$208,PlanningIDEnlaces,$C187,$H$9:$H$208,Lists!$A$16)</f>
        <v>0</v>
      </c>
      <c r="AX187" s="418">
        <f t="shared" si="72"/>
        <v>0</v>
      </c>
      <c r="AY187" s="418"/>
      <c r="AZ187" s="418">
        <f ca="1">SUMIFS(L$9:L$208,PlanningIDEnlaces,$C187,$H$9:$H$208,Lists!$A$16)</f>
        <v>0</v>
      </c>
      <c r="BA187" s="418">
        <f t="shared" si="73"/>
        <v>0</v>
      </c>
      <c r="BB187" s="418"/>
      <c r="BC187" s="418">
        <f ca="1">SUMIFS(O$9:O$208,PlanningIDEnlaces,$C187,$H$9:$H$208,Lists!$A$16)</f>
        <v>0</v>
      </c>
      <c r="BD187" s="418">
        <f t="shared" si="74"/>
        <v>0</v>
      </c>
      <c r="BE187" s="418"/>
      <c r="BF187" s="418">
        <f ca="1">SUMIFS(R$9:R$208,PlanningIDEnlaces,$C187,$H$9:$H$208,Lists!$A$16)</f>
        <v>0</v>
      </c>
      <c r="BG187" s="418">
        <f t="shared" si="75"/>
        <v>0</v>
      </c>
      <c r="BH187" s="418"/>
      <c r="BI187" s="418">
        <f ca="1">SUMIFS(U$9:U$208,PlanningIDEnlaces,$C187,$H$9:$H$208,Lists!$A$16)</f>
        <v>0</v>
      </c>
      <c r="BJ187" s="418">
        <f t="shared" si="76"/>
        <v>0</v>
      </c>
      <c r="BK187" s="418"/>
      <c r="BL187" s="418">
        <f ca="1">SUMIFS(X$9:X$208,PlanningIDEnlaces,$C187,$H$9:$H$208,Lists!$A$16)</f>
        <v>0</v>
      </c>
      <c r="BM187" s="418">
        <f t="shared" si="77"/>
        <v>0</v>
      </c>
      <c r="BN187" s="418"/>
      <c r="BO187" s="418">
        <f ca="1">SUMIFS(AA$9:AA$208,PlanningIDEnlaces,$C187,$H$9:$H$208,Lists!$A$16)</f>
        <v>0</v>
      </c>
      <c r="BP187" s="418">
        <f t="shared" si="78"/>
        <v>0</v>
      </c>
      <c r="BQ187" s="418"/>
      <c r="BR187" s="418">
        <f ca="1">SUMIFS(AD$9:AD$208,PlanningIDEnlaces,$C187,$H$9:$H$208,Lists!$A$16)</f>
        <v>0</v>
      </c>
      <c r="BS187" s="418">
        <f t="shared" si="79"/>
        <v>0</v>
      </c>
      <c r="BT187" s="418"/>
      <c r="BU187" s="418">
        <f ca="1">SUMIFS(AG$9:AG$208,PlanningIDEnlaces,$C187,$H$9:$H$208,Lists!$A$16)</f>
        <v>0</v>
      </c>
      <c r="BV187" s="418">
        <f t="shared" si="80"/>
        <v>0</v>
      </c>
      <c r="BW187" s="418"/>
      <c r="BX187" s="418">
        <f ca="1">SUMIFS(AJ$9:AJ$208,PlanningIDEnlaces,$C187,$H$9:$H$208,Lists!$A$16)</f>
        <v>0</v>
      </c>
      <c r="BY187" s="418">
        <f t="shared" si="81"/>
        <v>0</v>
      </c>
      <c r="BZ187" s="418"/>
      <c r="CA187" s="418">
        <f ca="1">SUMIFS(AM$9:AM$208,PlanningIDEnlaces,$C187,$H$9:$H$208,Lists!$A$16)</f>
        <v>0</v>
      </c>
      <c r="CB187" s="418">
        <f t="shared" si="82"/>
        <v>0</v>
      </c>
      <c r="CC187" s="418"/>
      <c r="CD187" s="418">
        <f ca="1">SUMIFS(AP$9:AP$208,PlanningIDEnlaces,$C187,$H$9:$H$208,Lists!$A$16)</f>
        <v>0</v>
      </c>
      <c r="CE187" s="418">
        <f t="shared" si="83"/>
        <v>0</v>
      </c>
      <c r="CG187" s="418" t="str">
        <f ca="1">IFERROR(INDEX(Lists!$F$5:$F$49,MATCH(Planning!C187,Lists!$G$5:$G$49,0),1),"")</f>
        <v/>
      </c>
      <c r="CI187" s="418" t="str">
        <f>IF(C187=0,""," ["&amp;INDEX(Lists!$H$5:$H$49,MATCH(C187,Lists!$G$5:$G$49,0),1)&amp;"]")</f>
        <v/>
      </c>
    </row>
    <row r="188" spans="1:87" ht="36.950000000000003" customHeight="1" x14ac:dyDescent="0.2">
      <c r="A188" s="416" t="s">
        <v>184</v>
      </c>
      <c r="B188" s="428"/>
      <c r="C188" s="429"/>
      <c r="D188" s="429"/>
      <c r="E188" s="428"/>
      <c r="F188" s="428"/>
      <c r="G188" s="430"/>
      <c r="H188" s="431"/>
      <c r="I188" s="432"/>
      <c r="J188" s="433"/>
      <c r="K188" s="419"/>
      <c r="L188" s="432"/>
      <c r="M188" s="433"/>
      <c r="N188" s="419"/>
      <c r="O188" s="432"/>
      <c r="P188" s="433"/>
      <c r="Q188" s="419"/>
      <c r="R188" s="432"/>
      <c r="S188" s="433"/>
      <c r="T188" s="419"/>
      <c r="U188" s="432"/>
      <c r="V188" s="433"/>
      <c r="W188" s="419"/>
      <c r="X188" s="432"/>
      <c r="Y188" s="433"/>
      <c r="Z188" s="656"/>
      <c r="AA188" s="432"/>
      <c r="AB188" s="433"/>
      <c r="AC188" s="419"/>
      <c r="AD188" s="432"/>
      <c r="AE188" s="433"/>
      <c r="AF188" s="419"/>
      <c r="AG188" s="432"/>
      <c r="AH188" s="433"/>
      <c r="AI188" s="419"/>
      <c r="AJ188" s="432"/>
      <c r="AK188" s="433"/>
      <c r="AL188" s="419"/>
      <c r="AM188" s="432"/>
      <c r="AN188" s="433"/>
      <c r="AO188" s="419"/>
      <c r="AP188" s="432"/>
      <c r="AQ188" s="433"/>
      <c r="AR188" s="420"/>
      <c r="AS188" s="613">
        <f t="shared" si="70"/>
        <v>0</v>
      </c>
      <c r="AT188" s="614">
        <f t="shared" si="71"/>
        <v>0</v>
      </c>
      <c r="AW188" s="418">
        <f ca="1">SUMIFS(I$9:I$208,PlanningIDEnlaces,$C188,$H$9:$H$208,Lists!$A$16)</f>
        <v>0</v>
      </c>
      <c r="AX188" s="418">
        <f t="shared" si="72"/>
        <v>0</v>
      </c>
      <c r="AY188" s="418"/>
      <c r="AZ188" s="418">
        <f ca="1">SUMIFS(L$9:L$208,PlanningIDEnlaces,$C188,$H$9:$H$208,Lists!$A$16)</f>
        <v>0</v>
      </c>
      <c r="BA188" s="418">
        <f t="shared" si="73"/>
        <v>0</v>
      </c>
      <c r="BB188" s="418"/>
      <c r="BC188" s="418">
        <f ca="1">SUMIFS(O$9:O$208,PlanningIDEnlaces,$C188,$H$9:$H$208,Lists!$A$16)</f>
        <v>0</v>
      </c>
      <c r="BD188" s="418">
        <f t="shared" si="74"/>
        <v>0</v>
      </c>
      <c r="BE188" s="418"/>
      <c r="BF188" s="418">
        <f ca="1">SUMIFS(R$9:R$208,PlanningIDEnlaces,$C188,$H$9:$H$208,Lists!$A$16)</f>
        <v>0</v>
      </c>
      <c r="BG188" s="418">
        <f t="shared" si="75"/>
        <v>0</v>
      </c>
      <c r="BH188" s="418"/>
      <c r="BI188" s="418">
        <f ca="1">SUMIFS(U$9:U$208,PlanningIDEnlaces,$C188,$H$9:$H$208,Lists!$A$16)</f>
        <v>0</v>
      </c>
      <c r="BJ188" s="418">
        <f t="shared" si="76"/>
        <v>0</v>
      </c>
      <c r="BK188" s="418"/>
      <c r="BL188" s="418">
        <f ca="1">SUMIFS(X$9:X$208,PlanningIDEnlaces,$C188,$H$9:$H$208,Lists!$A$16)</f>
        <v>0</v>
      </c>
      <c r="BM188" s="418">
        <f t="shared" si="77"/>
        <v>0</v>
      </c>
      <c r="BN188" s="418"/>
      <c r="BO188" s="418">
        <f ca="1">SUMIFS(AA$9:AA$208,PlanningIDEnlaces,$C188,$H$9:$H$208,Lists!$A$16)</f>
        <v>0</v>
      </c>
      <c r="BP188" s="418">
        <f t="shared" si="78"/>
        <v>0</v>
      </c>
      <c r="BQ188" s="418"/>
      <c r="BR188" s="418">
        <f ca="1">SUMIFS(AD$9:AD$208,PlanningIDEnlaces,$C188,$H$9:$H$208,Lists!$A$16)</f>
        <v>0</v>
      </c>
      <c r="BS188" s="418">
        <f t="shared" si="79"/>
        <v>0</v>
      </c>
      <c r="BT188" s="418"/>
      <c r="BU188" s="418">
        <f ca="1">SUMIFS(AG$9:AG$208,PlanningIDEnlaces,$C188,$H$9:$H$208,Lists!$A$16)</f>
        <v>0</v>
      </c>
      <c r="BV188" s="418">
        <f t="shared" si="80"/>
        <v>0</v>
      </c>
      <c r="BW188" s="418"/>
      <c r="BX188" s="418">
        <f ca="1">SUMIFS(AJ$9:AJ$208,PlanningIDEnlaces,$C188,$H$9:$H$208,Lists!$A$16)</f>
        <v>0</v>
      </c>
      <c r="BY188" s="418">
        <f t="shared" si="81"/>
        <v>0</v>
      </c>
      <c r="BZ188" s="418"/>
      <c r="CA188" s="418">
        <f ca="1">SUMIFS(AM$9:AM$208,PlanningIDEnlaces,$C188,$H$9:$H$208,Lists!$A$16)</f>
        <v>0</v>
      </c>
      <c r="CB188" s="418">
        <f t="shared" si="82"/>
        <v>0</v>
      </c>
      <c r="CC188" s="418"/>
      <c r="CD188" s="418">
        <f ca="1">SUMIFS(AP$9:AP$208,PlanningIDEnlaces,$C188,$H$9:$H$208,Lists!$A$16)</f>
        <v>0</v>
      </c>
      <c r="CE188" s="418">
        <f t="shared" si="83"/>
        <v>0</v>
      </c>
      <c r="CG188" s="418" t="str">
        <f ca="1">IFERROR(INDEX(Lists!$F$5:$F$49,MATCH(Planning!C188,Lists!$G$5:$G$49,0),1),"")</f>
        <v/>
      </c>
      <c r="CI188" s="418" t="str">
        <f>IF(C188=0,""," ["&amp;INDEX(Lists!$H$5:$H$49,MATCH(C188,Lists!$G$5:$G$49,0),1)&amp;"]")</f>
        <v/>
      </c>
    </row>
    <row r="189" spans="1:87" ht="36.950000000000003" customHeight="1" x14ac:dyDescent="0.2">
      <c r="A189" s="416" t="s">
        <v>185</v>
      </c>
      <c r="B189" s="428"/>
      <c r="C189" s="429"/>
      <c r="D189" s="429"/>
      <c r="E189" s="428"/>
      <c r="F189" s="428"/>
      <c r="G189" s="430"/>
      <c r="H189" s="431"/>
      <c r="I189" s="432"/>
      <c r="J189" s="433"/>
      <c r="K189" s="419"/>
      <c r="L189" s="432"/>
      <c r="M189" s="433"/>
      <c r="N189" s="419"/>
      <c r="O189" s="432"/>
      <c r="P189" s="433"/>
      <c r="Q189" s="419"/>
      <c r="R189" s="432"/>
      <c r="S189" s="433"/>
      <c r="T189" s="419"/>
      <c r="U189" s="432"/>
      <c r="V189" s="433"/>
      <c r="W189" s="419"/>
      <c r="X189" s="432"/>
      <c r="Y189" s="433"/>
      <c r="Z189" s="656"/>
      <c r="AA189" s="432"/>
      <c r="AB189" s="433"/>
      <c r="AC189" s="419"/>
      <c r="AD189" s="432"/>
      <c r="AE189" s="433"/>
      <c r="AF189" s="419"/>
      <c r="AG189" s="432"/>
      <c r="AH189" s="433"/>
      <c r="AI189" s="419"/>
      <c r="AJ189" s="432"/>
      <c r="AK189" s="433"/>
      <c r="AL189" s="419"/>
      <c r="AM189" s="432"/>
      <c r="AN189" s="433"/>
      <c r="AO189" s="419"/>
      <c r="AP189" s="432"/>
      <c r="AQ189" s="433"/>
      <c r="AR189" s="420"/>
      <c r="AS189" s="613">
        <f t="shared" si="70"/>
        <v>0</v>
      </c>
      <c r="AT189" s="614">
        <f t="shared" si="71"/>
        <v>0</v>
      </c>
      <c r="AW189" s="418">
        <f ca="1">SUMIFS(I$9:I$208,PlanningIDEnlaces,$C189,$H$9:$H$208,Lists!$A$16)</f>
        <v>0</v>
      </c>
      <c r="AX189" s="418">
        <f t="shared" si="72"/>
        <v>0</v>
      </c>
      <c r="AY189" s="418"/>
      <c r="AZ189" s="418">
        <f ca="1">SUMIFS(L$9:L$208,PlanningIDEnlaces,$C189,$H$9:$H$208,Lists!$A$16)</f>
        <v>0</v>
      </c>
      <c r="BA189" s="418">
        <f t="shared" si="73"/>
        <v>0</v>
      </c>
      <c r="BB189" s="418"/>
      <c r="BC189" s="418">
        <f ca="1">SUMIFS(O$9:O$208,PlanningIDEnlaces,$C189,$H$9:$H$208,Lists!$A$16)</f>
        <v>0</v>
      </c>
      <c r="BD189" s="418">
        <f t="shared" si="74"/>
        <v>0</v>
      </c>
      <c r="BE189" s="418"/>
      <c r="BF189" s="418">
        <f ca="1">SUMIFS(R$9:R$208,PlanningIDEnlaces,$C189,$H$9:$H$208,Lists!$A$16)</f>
        <v>0</v>
      </c>
      <c r="BG189" s="418">
        <f t="shared" si="75"/>
        <v>0</v>
      </c>
      <c r="BH189" s="418"/>
      <c r="BI189" s="418">
        <f ca="1">SUMIFS(U$9:U$208,PlanningIDEnlaces,$C189,$H$9:$H$208,Lists!$A$16)</f>
        <v>0</v>
      </c>
      <c r="BJ189" s="418">
        <f t="shared" si="76"/>
        <v>0</v>
      </c>
      <c r="BK189" s="418"/>
      <c r="BL189" s="418">
        <f ca="1">SUMIFS(X$9:X$208,PlanningIDEnlaces,$C189,$H$9:$H$208,Lists!$A$16)</f>
        <v>0</v>
      </c>
      <c r="BM189" s="418">
        <f t="shared" si="77"/>
        <v>0</v>
      </c>
      <c r="BN189" s="418"/>
      <c r="BO189" s="418">
        <f ca="1">SUMIFS(AA$9:AA$208,PlanningIDEnlaces,$C189,$H$9:$H$208,Lists!$A$16)</f>
        <v>0</v>
      </c>
      <c r="BP189" s="418">
        <f t="shared" si="78"/>
        <v>0</v>
      </c>
      <c r="BQ189" s="418"/>
      <c r="BR189" s="418">
        <f ca="1">SUMIFS(AD$9:AD$208,PlanningIDEnlaces,$C189,$H$9:$H$208,Lists!$A$16)</f>
        <v>0</v>
      </c>
      <c r="BS189" s="418">
        <f t="shared" si="79"/>
        <v>0</v>
      </c>
      <c r="BT189" s="418"/>
      <c r="BU189" s="418">
        <f ca="1">SUMIFS(AG$9:AG$208,PlanningIDEnlaces,$C189,$H$9:$H$208,Lists!$A$16)</f>
        <v>0</v>
      </c>
      <c r="BV189" s="418">
        <f t="shared" si="80"/>
        <v>0</v>
      </c>
      <c r="BW189" s="418"/>
      <c r="BX189" s="418">
        <f ca="1">SUMIFS(AJ$9:AJ$208,PlanningIDEnlaces,$C189,$H$9:$H$208,Lists!$A$16)</f>
        <v>0</v>
      </c>
      <c r="BY189" s="418">
        <f t="shared" si="81"/>
        <v>0</v>
      </c>
      <c r="BZ189" s="418"/>
      <c r="CA189" s="418">
        <f ca="1">SUMIFS(AM$9:AM$208,PlanningIDEnlaces,$C189,$H$9:$H$208,Lists!$A$16)</f>
        <v>0</v>
      </c>
      <c r="CB189" s="418">
        <f t="shared" si="82"/>
        <v>0</v>
      </c>
      <c r="CC189" s="418"/>
      <c r="CD189" s="418">
        <f ca="1">SUMIFS(AP$9:AP$208,PlanningIDEnlaces,$C189,$H$9:$H$208,Lists!$A$16)</f>
        <v>0</v>
      </c>
      <c r="CE189" s="418">
        <f t="shared" si="83"/>
        <v>0</v>
      </c>
      <c r="CG189" s="418" t="str">
        <f ca="1">IFERROR(INDEX(Lists!$F$5:$F$49,MATCH(Planning!C189,Lists!$G$5:$G$49,0),1),"")</f>
        <v/>
      </c>
      <c r="CI189" s="418" t="str">
        <f>IF(C189=0,""," ["&amp;INDEX(Lists!$H$5:$H$49,MATCH(C189,Lists!$G$5:$G$49,0),1)&amp;"]")</f>
        <v/>
      </c>
    </row>
    <row r="190" spans="1:87" ht="36.950000000000003" customHeight="1" x14ac:dyDescent="0.2">
      <c r="A190" s="416" t="s">
        <v>186</v>
      </c>
      <c r="B190" s="428"/>
      <c r="C190" s="429"/>
      <c r="D190" s="429"/>
      <c r="E190" s="428"/>
      <c r="F190" s="428"/>
      <c r="G190" s="430"/>
      <c r="H190" s="431"/>
      <c r="I190" s="432"/>
      <c r="J190" s="433"/>
      <c r="K190" s="419"/>
      <c r="L190" s="432"/>
      <c r="M190" s="433"/>
      <c r="N190" s="419"/>
      <c r="O190" s="432"/>
      <c r="P190" s="433"/>
      <c r="Q190" s="419"/>
      <c r="R190" s="432"/>
      <c r="S190" s="433"/>
      <c r="T190" s="419"/>
      <c r="U190" s="432"/>
      <c r="V190" s="433"/>
      <c r="W190" s="419"/>
      <c r="X190" s="432"/>
      <c r="Y190" s="433"/>
      <c r="Z190" s="656"/>
      <c r="AA190" s="432"/>
      <c r="AB190" s="433"/>
      <c r="AC190" s="419"/>
      <c r="AD190" s="432"/>
      <c r="AE190" s="433"/>
      <c r="AF190" s="419"/>
      <c r="AG190" s="432"/>
      <c r="AH190" s="433"/>
      <c r="AI190" s="419"/>
      <c r="AJ190" s="432"/>
      <c r="AK190" s="433"/>
      <c r="AL190" s="419"/>
      <c r="AM190" s="432"/>
      <c r="AN190" s="433"/>
      <c r="AO190" s="419"/>
      <c r="AP190" s="432"/>
      <c r="AQ190" s="433"/>
      <c r="AR190" s="420"/>
      <c r="AS190" s="613">
        <f t="shared" si="70"/>
        <v>0</v>
      </c>
      <c r="AT190" s="614">
        <f t="shared" si="71"/>
        <v>0</v>
      </c>
      <c r="AW190" s="418">
        <f ca="1">SUMIFS(I$9:I$208,PlanningIDEnlaces,$C190,$H$9:$H$208,Lists!$A$16)</f>
        <v>0</v>
      </c>
      <c r="AX190" s="418">
        <f t="shared" si="72"/>
        <v>0</v>
      </c>
      <c r="AY190" s="418"/>
      <c r="AZ190" s="418">
        <f ca="1">SUMIFS(L$9:L$208,PlanningIDEnlaces,$C190,$H$9:$H$208,Lists!$A$16)</f>
        <v>0</v>
      </c>
      <c r="BA190" s="418">
        <f t="shared" si="73"/>
        <v>0</v>
      </c>
      <c r="BB190" s="418"/>
      <c r="BC190" s="418">
        <f ca="1">SUMIFS(O$9:O$208,PlanningIDEnlaces,$C190,$H$9:$H$208,Lists!$A$16)</f>
        <v>0</v>
      </c>
      <c r="BD190" s="418">
        <f t="shared" si="74"/>
        <v>0</v>
      </c>
      <c r="BE190" s="418"/>
      <c r="BF190" s="418">
        <f ca="1">SUMIFS(R$9:R$208,PlanningIDEnlaces,$C190,$H$9:$H$208,Lists!$A$16)</f>
        <v>0</v>
      </c>
      <c r="BG190" s="418">
        <f t="shared" si="75"/>
        <v>0</v>
      </c>
      <c r="BH190" s="418"/>
      <c r="BI190" s="418">
        <f ca="1">SUMIFS(U$9:U$208,PlanningIDEnlaces,$C190,$H$9:$H$208,Lists!$A$16)</f>
        <v>0</v>
      </c>
      <c r="BJ190" s="418">
        <f t="shared" si="76"/>
        <v>0</v>
      </c>
      <c r="BK190" s="418"/>
      <c r="BL190" s="418">
        <f ca="1">SUMIFS(X$9:X$208,PlanningIDEnlaces,$C190,$H$9:$H$208,Lists!$A$16)</f>
        <v>0</v>
      </c>
      <c r="BM190" s="418">
        <f t="shared" si="77"/>
        <v>0</v>
      </c>
      <c r="BN190" s="418"/>
      <c r="BO190" s="418">
        <f ca="1">SUMIFS(AA$9:AA$208,PlanningIDEnlaces,$C190,$H$9:$H$208,Lists!$A$16)</f>
        <v>0</v>
      </c>
      <c r="BP190" s="418">
        <f t="shared" si="78"/>
        <v>0</v>
      </c>
      <c r="BQ190" s="418"/>
      <c r="BR190" s="418">
        <f ca="1">SUMIFS(AD$9:AD$208,PlanningIDEnlaces,$C190,$H$9:$H$208,Lists!$A$16)</f>
        <v>0</v>
      </c>
      <c r="BS190" s="418">
        <f t="shared" si="79"/>
        <v>0</v>
      </c>
      <c r="BT190" s="418"/>
      <c r="BU190" s="418">
        <f ca="1">SUMIFS(AG$9:AG$208,PlanningIDEnlaces,$C190,$H$9:$H$208,Lists!$A$16)</f>
        <v>0</v>
      </c>
      <c r="BV190" s="418">
        <f t="shared" si="80"/>
        <v>0</v>
      </c>
      <c r="BW190" s="418"/>
      <c r="BX190" s="418">
        <f ca="1">SUMIFS(AJ$9:AJ$208,PlanningIDEnlaces,$C190,$H$9:$H$208,Lists!$A$16)</f>
        <v>0</v>
      </c>
      <c r="BY190" s="418">
        <f t="shared" si="81"/>
        <v>0</v>
      </c>
      <c r="BZ190" s="418"/>
      <c r="CA190" s="418">
        <f ca="1">SUMIFS(AM$9:AM$208,PlanningIDEnlaces,$C190,$H$9:$H$208,Lists!$A$16)</f>
        <v>0</v>
      </c>
      <c r="CB190" s="418">
        <f t="shared" si="82"/>
        <v>0</v>
      </c>
      <c r="CC190" s="418"/>
      <c r="CD190" s="418">
        <f ca="1">SUMIFS(AP$9:AP$208,PlanningIDEnlaces,$C190,$H$9:$H$208,Lists!$A$16)</f>
        <v>0</v>
      </c>
      <c r="CE190" s="418">
        <f t="shared" si="83"/>
        <v>0</v>
      </c>
      <c r="CG190" s="418" t="str">
        <f ca="1">IFERROR(INDEX(Lists!$F$5:$F$49,MATCH(Planning!C190,Lists!$G$5:$G$49,0),1),"")</f>
        <v/>
      </c>
      <c r="CI190" s="418" t="str">
        <f>IF(C190=0,""," ["&amp;INDEX(Lists!$H$5:$H$49,MATCH(C190,Lists!$G$5:$G$49,0),1)&amp;"]")</f>
        <v/>
      </c>
    </row>
    <row r="191" spans="1:87" ht="36.950000000000003" customHeight="1" x14ac:dyDescent="0.2">
      <c r="A191" s="416" t="s">
        <v>187</v>
      </c>
      <c r="B191" s="428"/>
      <c r="C191" s="429"/>
      <c r="D191" s="429"/>
      <c r="E191" s="428"/>
      <c r="F191" s="428"/>
      <c r="G191" s="430"/>
      <c r="H191" s="431"/>
      <c r="I191" s="432"/>
      <c r="J191" s="433"/>
      <c r="K191" s="419"/>
      <c r="L191" s="432"/>
      <c r="M191" s="433"/>
      <c r="N191" s="419"/>
      <c r="O191" s="432"/>
      <c r="P191" s="433"/>
      <c r="Q191" s="419"/>
      <c r="R191" s="432"/>
      <c r="S191" s="433"/>
      <c r="T191" s="419"/>
      <c r="U191" s="432"/>
      <c r="V191" s="433"/>
      <c r="W191" s="419"/>
      <c r="X191" s="432"/>
      <c r="Y191" s="433"/>
      <c r="Z191" s="656"/>
      <c r="AA191" s="432"/>
      <c r="AB191" s="433"/>
      <c r="AC191" s="419"/>
      <c r="AD191" s="432"/>
      <c r="AE191" s="433"/>
      <c r="AF191" s="419"/>
      <c r="AG191" s="432"/>
      <c r="AH191" s="433"/>
      <c r="AI191" s="419"/>
      <c r="AJ191" s="432"/>
      <c r="AK191" s="433"/>
      <c r="AL191" s="419"/>
      <c r="AM191" s="432"/>
      <c r="AN191" s="433"/>
      <c r="AO191" s="419"/>
      <c r="AP191" s="432"/>
      <c r="AQ191" s="433"/>
      <c r="AR191" s="420"/>
      <c r="AS191" s="613">
        <f t="shared" si="70"/>
        <v>0</v>
      </c>
      <c r="AT191" s="614">
        <f t="shared" si="71"/>
        <v>0</v>
      </c>
      <c r="AW191" s="418">
        <f ca="1">SUMIFS(I$9:I$208,PlanningIDEnlaces,$C191,$H$9:$H$208,Lists!$A$16)</f>
        <v>0</v>
      </c>
      <c r="AX191" s="418">
        <f t="shared" si="72"/>
        <v>0</v>
      </c>
      <c r="AY191" s="418"/>
      <c r="AZ191" s="418">
        <f ca="1">SUMIFS(L$9:L$208,PlanningIDEnlaces,$C191,$H$9:$H$208,Lists!$A$16)</f>
        <v>0</v>
      </c>
      <c r="BA191" s="418">
        <f t="shared" si="73"/>
        <v>0</v>
      </c>
      <c r="BB191" s="418"/>
      <c r="BC191" s="418">
        <f ca="1">SUMIFS(O$9:O$208,PlanningIDEnlaces,$C191,$H$9:$H$208,Lists!$A$16)</f>
        <v>0</v>
      </c>
      <c r="BD191" s="418">
        <f t="shared" si="74"/>
        <v>0</v>
      </c>
      <c r="BE191" s="418"/>
      <c r="BF191" s="418">
        <f ca="1">SUMIFS(R$9:R$208,PlanningIDEnlaces,$C191,$H$9:$H$208,Lists!$A$16)</f>
        <v>0</v>
      </c>
      <c r="BG191" s="418">
        <f t="shared" si="75"/>
        <v>0</v>
      </c>
      <c r="BH191" s="418"/>
      <c r="BI191" s="418">
        <f ca="1">SUMIFS(U$9:U$208,PlanningIDEnlaces,$C191,$H$9:$H$208,Lists!$A$16)</f>
        <v>0</v>
      </c>
      <c r="BJ191" s="418">
        <f t="shared" si="76"/>
        <v>0</v>
      </c>
      <c r="BK191" s="418"/>
      <c r="BL191" s="418">
        <f ca="1">SUMIFS(X$9:X$208,PlanningIDEnlaces,$C191,$H$9:$H$208,Lists!$A$16)</f>
        <v>0</v>
      </c>
      <c r="BM191" s="418">
        <f t="shared" si="77"/>
        <v>0</v>
      </c>
      <c r="BN191" s="418"/>
      <c r="BO191" s="418">
        <f ca="1">SUMIFS(AA$9:AA$208,PlanningIDEnlaces,$C191,$H$9:$H$208,Lists!$A$16)</f>
        <v>0</v>
      </c>
      <c r="BP191" s="418">
        <f t="shared" si="78"/>
        <v>0</v>
      </c>
      <c r="BQ191" s="418"/>
      <c r="BR191" s="418">
        <f ca="1">SUMIFS(AD$9:AD$208,PlanningIDEnlaces,$C191,$H$9:$H$208,Lists!$A$16)</f>
        <v>0</v>
      </c>
      <c r="BS191" s="418">
        <f t="shared" si="79"/>
        <v>0</v>
      </c>
      <c r="BT191" s="418"/>
      <c r="BU191" s="418">
        <f ca="1">SUMIFS(AG$9:AG$208,PlanningIDEnlaces,$C191,$H$9:$H$208,Lists!$A$16)</f>
        <v>0</v>
      </c>
      <c r="BV191" s="418">
        <f t="shared" si="80"/>
        <v>0</v>
      </c>
      <c r="BW191" s="418"/>
      <c r="BX191" s="418">
        <f ca="1">SUMIFS(AJ$9:AJ$208,PlanningIDEnlaces,$C191,$H$9:$H$208,Lists!$A$16)</f>
        <v>0</v>
      </c>
      <c r="BY191" s="418">
        <f t="shared" si="81"/>
        <v>0</v>
      </c>
      <c r="BZ191" s="418"/>
      <c r="CA191" s="418">
        <f ca="1">SUMIFS(AM$9:AM$208,PlanningIDEnlaces,$C191,$H$9:$H$208,Lists!$A$16)</f>
        <v>0</v>
      </c>
      <c r="CB191" s="418">
        <f t="shared" si="82"/>
        <v>0</v>
      </c>
      <c r="CC191" s="418"/>
      <c r="CD191" s="418">
        <f ca="1">SUMIFS(AP$9:AP$208,PlanningIDEnlaces,$C191,$H$9:$H$208,Lists!$A$16)</f>
        <v>0</v>
      </c>
      <c r="CE191" s="418">
        <f t="shared" si="83"/>
        <v>0</v>
      </c>
      <c r="CG191" s="418" t="str">
        <f ca="1">IFERROR(INDEX(Lists!$F$5:$F$49,MATCH(Planning!C191,Lists!$G$5:$G$49,0),1),"")</f>
        <v/>
      </c>
      <c r="CI191" s="418" t="str">
        <f>IF(C191=0,""," ["&amp;INDEX(Lists!$H$5:$H$49,MATCH(C191,Lists!$G$5:$G$49,0),1)&amp;"]")</f>
        <v/>
      </c>
    </row>
    <row r="192" spans="1:87" ht="36.950000000000003" customHeight="1" x14ac:dyDescent="0.2">
      <c r="A192" s="416" t="s">
        <v>188</v>
      </c>
      <c r="B192" s="428"/>
      <c r="C192" s="429"/>
      <c r="D192" s="429"/>
      <c r="E192" s="428"/>
      <c r="F192" s="428"/>
      <c r="G192" s="430"/>
      <c r="H192" s="431"/>
      <c r="I192" s="432"/>
      <c r="J192" s="433"/>
      <c r="K192" s="419"/>
      <c r="L192" s="432"/>
      <c r="M192" s="433"/>
      <c r="N192" s="419"/>
      <c r="O192" s="432"/>
      <c r="P192" s="433"/>
      <c r="Q192" s="419"/>
      <c r="R192" s="432"/>
      <c r="S192" s="433"/>
      <c r="T192" s="419"/>
      <c r="U192" s="432"/>
      <c r="V192" s="433"/>
      <c r="W192" s="419"/>
      <c r="X192" s="432"/>
      <c r="Y192" s="433"/>
      <c r="Z192" s="656"/>
      <c r="AA192" s="432"/>
      <c r="AB192" s="433"/>
      <c r="AC192" s="419"/>
      <c r="AD192" s="432"/>
      <c r="AE192" s="433"/>
      <c r="AF192" s="419"/>
      <c r="AG192" s="432"/>
      <c r="AH192" s="433"/>
      <c r="AI192" s="419"/>
      <c r="AJ192" s="432"/>
      <c r="AK192" s="433"/>
      <c r="AL192" s="419"/>
      <c r="AM192" s="432"/>
      <c r="AN192" s="433"/>
      <c r="AO192" s="419"/>
      <c r="AP192" s="432"/>
      <c r="AQ192" s="433"/>
      <c r="AR192" s="420"/>
      <c r="AS192" s="613">
        <f t="shared" si="70"/>
        <v>0</v>
      </c>
      <c r="AT192" s="614">
        <f t="shared" si="71"/>
        <v>0</v>
      </c>
      <c r="AW192" s="418">
        <f ca="1">SUMIFS(I$9:I$208,PlanningIDEnlaces,$C192,$H$9:$H$208,Lists!$A$16)</f>
        <v>0</v>
      </c>
      <c r="AX192" s="418">
        <f t="shared" si="72"/>
        <v>0</v>
      </c>
      <c r="AY192" s="418"/>
      <c r="AZ192" s="418">
        <f ca="1">SUMIFS(L$9:L$208,PlanningIDEnlaces,$C192,$H$9:$H$208,Lists!$A$16)</f>
        <v>0</v>
      </c>
      <c r="BA192" s="418">
        <f t="shared" si="73"/>
        <v>0</v>
      </c>
      <c r="BB192" s="418"/>
      <c r="BC192" s="418">
        <f ca="1">SUMIFS(O$9:O$208,PlanningIDEnlaces,$C192,$H$9:$H$208,Lists!$A$16)</f>
        <v>0</v>
      </c>
      <c r="BD192" s="418">
        <f t="shared" si="74"/>
        <v>0</v>
      </c>
      <c r="BE192" s="418"/>
      <c r="BF192" s="418">
        <f ca="1">SUMIFS(R$9:R$208,PlanningIDEnlaces,$C192,$H$9:$H$208,Lists!$A$16)</f>
        <v>0</v>
      </c>
      <c r="BG192" s="418">
        <f t="shared" si="75"/>
        <v>0</v>
      </c>
      <c r="BH192" s="418"/>
      <c r="BI192" s="418">
        <f ca="1">SUMIFS(U$9:U$208,PlanningIDEnlaces,$C192,$H$9:$H$208,Lists!$A$16)</f>
        <v>0</v>
      </c>
      <c r="BJ192" s="418">
        <f t="shared" si="76"/>
        <v>0</v>
      </c>
      <c r="BK192" s="418"/>
      <c r="BL192" s="418">
        <f ca="1">SUMIFS(X$9:X$208,PlanningIDEnlaces,$C192,$H$9:$H$208,Lists!$A$16)</f>
        <v>0</v>
      </c>
      <c r="BM192" s="418">
        <f t="shared" si="77"/>
        <v>0</v>
      </c>
      <c r="BN192" s="418"/>
      <c r="BO192" s="418">
        <f ca="1">SUMIFS(AA$9:AA$208,PlanningIDEnlaces,$C192,$H$9:$H$208,Lists!$A$16)</f>
        <v>0</v>
      </c>
      <c r="BP192" s="418">
        <f t="shared" si="78"/>
        <v>0</v>
      </c>
      <c r="BQ192" s="418"/>
      <c r="BR192" s="418">
        <f ca="1">SUMIFS(AD$9:AD$208,PlanningIDEnlaces,$C192,$H$9:$H$208,Lists!$A$16)</f>
        <v>0</v>
      </c>
      <c r="BS192" s="418">
        <f t="shared" si="79"/>
        <v>0</v>
      </c>
      <c r="BT192" s="418"/>
      <c r="BU192" s="418">
        <f ca="1">SUMIFS(AG$9:AG$208,PlanningIDEnlaces,$C192,$H$9:$H$208,Lists!$A$16)</f>
        <v>0</v>
      </c>
      <c r="BV192" s="418">
        <f t="shared" si="80"/>
        <v>0</v>
      </c>
      <c r="BW192" s="418"/>
      <c r="BX192" s="418">
        <f ca="1">SUMIFS(AJ$9:AJ$208,PlanningIDEnlaces,$C192,$H$9:$H$208,Lists!$A$16)</f>
        <v>0</v>
      </c>
      <c r="BY192" s="418">
        <f t="shared" si="81"/>
        <v>0</v>
      </c>
      <c r="BZ192" s="418"/>
      <c r="CA192" s="418">
        <f ca="1">SUMIFS(AM$9:AM$208,PlanningIDEnlaces,$C192,$H$9:$H$208,Lists!$A$16)</f>
        <v>0</v>
      </c>
      <c r="CB192" s="418">
        <f t="shared" si="82"/>
        <v>0</v>
      </c>
      <c r="CC192" s="418"/>
      <c r="CD192" s="418">
        <f ca="1">SUMIFS(AP$9:AP$208,PlanningIDEnlaces,$C192,$H$9:$H$208,Lists!$A$16)</f>
        <v>0</v>
      </c>
      <c r="CE192" s="418">
        <f t="shared" si="83"/>
        <v>0</v>
      </c>
      <c r="CG192" s="418" t="str">
        <f ca="1">IFERROR(INDEX(Lists!$F$5:$F$49,MATCH(Planning!C192,Lists!$G$5:$G$49,0),1),"")</f>
        <v/>
      </c>
      <c r="CI192" s="418" t="str">
        <f>IF(C192=0,""," ["&amp;INDEX(Lists!$H$5:$H$49,MATCH(C192,Lists!$G$5:$G$49,0),1)&amp;"]")</f>
        <v/>
      </c>
    </row>
    <row r="193" spans="1:87" ht="36.950000000000003" customHeight="1" x14ac:dyDescent="0.2">
      <c r="A193" s="416" t="s">
        <v>189</v>
      </c>
      <c r="B193" s="428"/>
      <c r="C193" s="429"/>
      <c r="D193" s="429"/>
      <c r="E193" s="428"/>
      <c r="F193" s="428"/>
      <c r="G193" s="430"/>
      <c r="H193" s="431"/>
      <c r="I193" s="432"/>
      <c r="J193" s="433"/>
      <c r="K193" s="419"/>
      <c r="L193" s="432"/>
      <c r="M193" s="433"/>
      <c r="N193" s="419"/>
      <c r="O193" s="432"/>
      <c r="P193" s="433"/>
      <c r="Q193" s="419"/>
      <c r="R193" s="432"/>
      <c r="S193" s="433"/>
      <c r="T193" s="419"/>
      <c r="U193" s="432"/>
      <c r="V193" s="433"/>
      <c r="W193" s="419"/>
      <c r="X193" s="432"/>
      <c r="Y193" s="433"/>
      <c r="Z193" s="656"/>
      <c r="AA193" s="432"/>
      <c r="AB193" s="433"/>
      <c r="AC193" s="419"/>
      <c r="AD193" s="432"/>
      <c r="AE193" s="433"/>
      <c r="AF193" s="419"/>
      <c r="AG193" s="432"/>
      <c r="AH193" s="433"/>
      <c r="AI193" s="419"/>
      <c r="AJ193" s="432"/>
      <c r="AK193" s="433"/>
      <c r="AL193" s="419"/>
      <c r="AM193" s="432"/>
      <c r="AN193" s="433"/>
      <c r="AO193" s="419"/>
      <c r="AP193" s="432"/>
      <c r="AQ193" s="433"/>
      <c r="AR193" s="420"/>
      <c r="AS193" s="613">
        <f t="shared" si="70"/>
        <v>0</v>
      </c>
      <c r="AT193" s="614">
        <f t="shared" si="71"/>
        <v>0</v>
      </c>
      <c r="AW193" s="418">
        <f ca="1">SUMIFS(I$9:I$208,PlanningIDEnlaces,$C193,$H$9:$H$208,Lists!$A$16)</f>
        <v>0</v>
      </c>
      <c r="AX193" s="418">
        <f t="shared" si="72"/>
        <v>0</v>
      </c>
      <c r="AY193" s="418"/>
      <c r="AZ193" s="418">
        <f ca="1">SUMIFS(L$9:L$208,PlanningIDEnlaces,$C193,$H$9:$H$208,Lists!$A$16)</f>
        <v>0</v>
      </c>
      <c r="BA193" s="418">
        <f t="shared" si="73"/>
        <v>0</v>
      </c>
      <c r="BB193" s="418"/>
      <c r="BC193" s="418">
        <f ca="1">SUMIFS(O$9:O$208,PlanningIDEnlaces,$C193,$H$9:$H$208,Lists!$A$16)</f>
        <v>0</v>
      </c>
      <c r="BD193" s="418">
        <f t="shared" si="74"/>
        <v>0</v>
      </c>
      <c r="BE193" s="418"/>
      <c r="BF193" s="418">
        <f ca="1">SUMIFS(R$9:R$208,PlanningIDEnlaces,$C193,$H$9:$H$208,Lists!$A$16)</f>
        <v>0</v>
      </c>
      <c r="BG193" s="418">
        <f t="shared" si="75"/>
        <v>0</v>
      </c>
      <c r="BH193" s="418"/>
      <c r="BI193" s="418">
        <f ca="1">SUMIFS(U$9:U$208,PlanningIDEnlaces,$C193,$H$9:$H$208,Lists!$A$16)</f>
        <v>0</v>
      </c>
      <c r="BJ193" s="418">
        <f t="shared" si="76"/>
        <v>0</v>
      </c>
      <c r="BK193" s="418"/>
      <c r="BL193" s="418">
        <f ca="1">SUMIFS(X$9:X$208,PlanningIDEnlaces,$C193,$H$9:$H$208,Lists!$A$16)</f>
        <v>0</v>
      </c>
      <c r="BM193" s="418">
        <f t="shared" si="77"/>
        <v>0</v>
      </c>
      <c r="BN193" s="418"/>
      <c r="BO193" s="418">
        <f ca="1">SUMIFS(AA$9:AA$208,PlanningIDEnlaces,$C193,$H$9:$H$208,Lists!$A$16)</f>
        <v>0</v>
      </c>
      <c r="BP193" s="418">
        <f t="shared" si="78"/>
        <v>0</v>
      </c>
      <c r="BQ193" s="418"/>
      <c r="BR193" s="418">
        <f ca="1">SUMIFS(AD$9:AD$208,PlanningIDEnlaces,$C193,$H$9:$H$208,Lists!$A$16)</f>
        <v>0</v>
      </c>
      <c r="BS193" s="418">
        <f t="shared" si="79"/>
        <v>0</v>
      </c>
      <c r="BT193" s="418"/>
      <c r="BU193" s="418">
        <f ca="1">SUMIFS(AG$9:AG$208,PlanningIDEnlaces,$C193,$H$9:$H$208,Lists!$A$16)</f>
        <v>0</v>
      </c>
      <c r="BV193" s="418">
        <f t="shared" si="80"/>
        <v>0</v>
      </c>
      <c r="BW193" s="418"/>
      <c r="BX193" s="418">
        <f ca="1">SUMIFS(AJ$9:AJ$208,PlanningIDEnlaces,$C193,$H$9:$H$208,Lists!$A$16)</f>
        <v>0</v>
      </c>
      <c r="BY193" s="418">
        <f t="shared" si="81"/>
        <v>0</v>
      </c>
      <c r="BZ193" s="418"/>
      <c r="CA193" s="418">
        <f ca="1">SUMIFS(AM$9:AM$208,PlanningIDEnlaces,$C193,$H$9:$H$208,Lists!$A$16)</f>
        <v>0</v>
      </c>
      <c r="CB193" s="418">
        <f t="shared" si="82"/>
        <v>0</v>
      </c>
      <c r="CC193" s="418"/>
      <c r="CD193" s="418">
        <f ca="1">SUMIFS(AP$9:AP$208,PlanningIDEnlaces,$C193,$H$9:$H$208,Lists!$A$16)</f>
        <v>0</v>
      </c>
      <c r="CE193" s="418">
        <f t="shared" si="83"/>
        <v>0</v>
      </c>
      <c r="CG193" s="418" t="str">
        <f ca="1">IFERROR(INDEX(Lists!$F$5:$F$49,MATCH(Planning!C193,Lists!$G$5:$G$49,0),1),"")</f>
        <v/>
      </c>
      <c r="CI193" s="418" t="str">
        <f>IF(C193=0,""," ["&amp;INDEX(Lists!$H$5:$H$49,MATCH(C193,Lists!$G$5:$G$49,0),1)&amp;"]")</f>
        <v/>
      </c>
    </row>
    <row r="194" spans="1:87" ht="36.950000000000003" customHeight="1" x14ac:dyDescent="0.2">
      <c r="A194" s="416" t="s">
        <v>190</v>
      </c>
      <c r="B194" s="428"/>
      <c r="C194" s="429"/>
      <c r="D194" s="429"/>
      <c r="E194" s="428"/>
      <c r="F194" s="428"/>
      <c r="G194" s="430"/>
      <c r="H194" s="431"/>
      <c r="I194" s="432"/>
      <c r="J194" s="433"/>
      <c r="K194" s="419"/>
      <c r="L194" s="432"/>
      <c r="M194" s="433"/>
      <c r="N194" s="419"/>
      <c r="O194" s="432"/>
      <c r="P194" s="433"/>
      <c r="Q194" s="419"/>
      <c r="R194" s="432"/>
      <c r="S194" s="433"/>
      <c r="T194" s="419"/>
      <c r="U194" s="432"/>
      <c r="V194" s="433"/>
      <c r="W194" s="419"/>
      <c r="X194" s="432"/>
      <c r="Y194" s="433"/>
      <c r="Z194" s="656"/>
      <c r="AA194" s="432"/>
      <c r="AB194" s="433"/>
      <c r="AC194" s="419"/>
      <c r="AD194" s="432"/>
      <c r="AE194" s="433"/>
      <c r="AF194" s="419"/>
      <c r="AG194" s="432"/>
      <c r="AH194" s="433"/>
      <c r="AI194" s="419"/>
      <c r="AJ194" s="432"/>
      <c r="AK194" s="433"/>
      <c r="AL194" s="419"/>
      <c r="AM194" s="432"/>
      <c r="AN194" s="433"/>
      <c r="AO194" s="419"/>
      <c r="AP194" s="432"/>
      <c r="AQ194" s="433"/>
      <c r="AR194" s="420"/>
      <c r="AS194" s="613">
        <f t="shared" si="70"/>
        <v>0</v>
      </c>
      <c r="AT194" s="614">
        <f t="shared" si="71"/>
        <v>0</v>
      </c>
      <c r="AW194" s="418">
        <f ca="1">SUMIFS(I$9:I$208,PlanningIDEnlaces,$C194,$H$9:$H$208,Lists!$A$16)</f>
        <v>0</v>
      </c>
      <c r="AX194" s="418">
        <f t="shared" si="72"/>
        <v>0</v>
      </c>
      <c r="AY194" s="418"/>
      <c r="AZ194" s="418">
        <f ca="1">SUMIFS(L$9:L$208,PlanningIDEnlaces,$C194,$H$9:$H$208,Lists!$A$16)</f>
        <v>0</v>
      </c>
      <c r="BA194" s="418">
        <f t="shared" si="73"/>
        <v>0</v>
      </c>
      <c r="BB194" s="418"/>
      <c r="BC194" s="418">
        <f ca="1">SUMIFS(O$9:O$208,PlanningIDEnlaces,$C194,$H$9:$H$208,Lists!$A$16)</f>
        <v>0</v>
      </c>
      <c r="BD194" s="418">
        <f t="shared" si="74"/>
        <v>0</v>
      </c>
      <c r="BE194" s="418"/>
      <c r="BF194" s="418">
        <f ca="1">SUMIFS(R$9:R$208,PlanningIDEnlaces,$C194,$H$9:$H$208,Lists!$A$16)</f>
        <v>0</v>
      </c>
      <c r="BG194" s="418">
        <f t="shared" si="75"/>
        <v>0</v>
      </c>
      <c r="BH194" s="418"/>
      <c r="BI194" s="418">
        <f ca="1">SUMIFS(U$9:U$208,PlanningIDEnlaces,$C194,$H$9:$H$208,Lists!$A$16)</f>
        <v>0</v>
      </c>
      <c r="BJ194" s="418">
        <f t="shared" si="76"/>
        <v>0</v>
      </c>
      <c r="BK194" s="418"/>
      <c r="BL194" s="418">
        <f ca="1">SUMIFS(X$9:X$208,PlanningIDEnlaces,$C194,$H$9:$H$208,Lists!$A$16)</f>
        <v>0</v>
      </c>
      <c r="BM194" s="418">
        <f t="shared" si="77"/>
        <v>0</v>
      </c>
      <c r="BN194" s="418"/>
      <c r="BO194" s="418">
        <f ca="1">SUMIFS(AA$9:AA$208,PlanningIDEnlaces,$C194,$H$9:$H$208,Lists!$A$16)</f>
        <v>0</v>
      </c>
      <c r="BP194" s="418">
        <f t="shared" si="78"/>
        <v>0</v>
      </c>
      <c r="BQ194" s="418"/>
      <c r="BR194" s="418">
        <f ca="1">SUMIFS(AD$9:AD$208,PlanningIDEnlaces,$C194,$H$9:$H$208,Lists!$A$16)</f>
        <v>0</v>
      </c>
      <c r="BS194" s="418">
        <f t="shared" si="79"/>
        <v>0</v>
      </c>
      <c r="BT194" s="418"/>
      <c r="BU194" s="418">
        <f ca="1">SUMIFS(AG$9:AG$208,PlanningIDEnlaces,$C194,$H$9:$H$208,Lists!$A$16)</f>
        <v>0</v>
      </c>
      <c r="BV194" s="418">
        <f t="shared" si="80"/>
        <v>0</v>
      </c>
      <c r="BW194" s="418"/>
      <c r="BX194" s="418">
        <f ca="1">SUMIFS(AJ$9:AJ$208,PlanningIDEnlaces,$C194,$H$9:$H$208,Lists!$A$16)</f>
        <v>0</v>
      </c>
      <c r="BY194" s="418">
        <f t="shared" si="81"/>
        <v>0</v>
      </c>
      <c r="BZ194" s="418"/>
      <c r="CA194" s="418">
        <f ca="1">SUMIFS(AM$9:AM$208,PlanningIDEnlaces,$C194,$H$9:$H$208,Lists!$A$16)</f>
        <v>0</v>
      </c>
      <c r="CB194" s="418">
        <f t="shared" si="82"/>
        <v>0</v>
      </c>
      <c r="CC194" s="418"/>
      <c r="CD194" s="418">
        <f ca="1">SUMIFS(AP$9:AP$208,PlanningIDEnlaces,$C194,$H$9:$H$208,Lists!$A$16)</f>
        <v>0</v>
      </c>
      <c r="CE194" s="418">
        <f t="shared" si="83"/>
        <v>0</v>
      </c>
      <c r="CG194" s="418" t="str">
        <f ca="1">IFERROR(INDEX(Lists!$F$5:$F$49,MATCH(Planning!C194,Lists!$G$5:$G$49,0),1),"")</f>
        <v/>
      </c>
      <c r="CI194" s="418" t="str">
        <f>IF(C194=0,""," ["&amp;INDEX(Lists!$H$5:$H$49,MATCH(C194,Lists!$G$5:$G$49,0),1)&amp;"]")</f>
        <v/>
      </c>
    </row>
    <row r="195" spans="1:87" ht="36.950000000000003" customHeight="1" x14ac:dyDescent="0.2">
      <c r="A195" s="416" t="s">
        <v>191</v>
      </c>
      <c r="B195" s="428"/>
      <c r="C195" s="429"/>
      <c r="D195" s="429"/>
      <c r="E195" s="428"/>
      <c r="F195" s="428"/>
      <c r="G195" s="430"/>
      <c r="H195" s="431"/>
      <c r="I195" s="432"/>
      <c r="J195" s="433"/>
      <c r="K195" s="419"/>
      <c r="L195" s="432"/>
      <c r="M195" s="433"/>
      <c r="N195" s="419"/>
      <c r="O195" s="432"/>
      <c r="P195" s="433"/>
      <c r="Q195" s="419"/>
      <c r="R195" s="432"/>
      <c r="S195" s="433"/>
      <c r="T195" s="419"/>
      <c r="U195" s="432"/>
      <c r="V195" s="433"/>
      <c r="W195" s="419"/>
      <c r="X195" s="432"/>
      <c r="Y195" s="433"/>
      <c r="Z195" s="656"/>
      <c r="AA195" s="432"/>
      <c r="AB195" s="433"/>
      <c r="AC195" s="419"/>
      <c r="AD195" s="432"/>
      <c r="AE195" s="433"/>
      <c r="AF195" s="419"/>
      <c r="AG195" s="432"/>
      <c r="AH195" s="433"/>
      <c r="AI195" s="419"/>
      <c r="AJ195" s="432"/>
      <c r="AK195" s="433"/>
      <c r="AL195" s="419"/>
      <c r="AM195" s="432"/>
      <c r="AN195" s="433"/>
      <c r="AO195" s="419"/>
      <c r="AP195" s="432"/>
      <c r="AQ195" s="433"/>
      <c r="AR195" s="420"/>
      <c r="AS195" s="613">
        <f t="shared" si="70"/>
        <v>0</v>
      </c>
      <c r="AT195" s="614">
        <f t="shared" si="71"/>
        <v>0</v>
      </c>
      <c r="AW195" s="418">
        <f ca="1">SUMIFS(I$9:I$208,PlanningIDEnlaces,$C195,$H$9:$H$208,Lists!$A$16)</f>
        <v>0</v>
      </c>
      <c r="AX195" s="418">
        <f t="shared" si="72"/>
        <v>0</v>
      </c>
      <c r="AY195" s="418"/>
      <c r="AZ195" s="418">
        <f ca="1">SUMIFS(L$9:L$208,PlanningIDEnlaces,$C195,$H$9:$H$208,Lists!$A$16)</f>
        <v>0</v>
      </c>
      <c r="BA195" s="418">
        <f t="shared" si="73"/>
        <v>0</v>
      </c>
      <c r="BB195" s="418"/>
      <c r="BC195" s="418">
        <f ca="1">SUMIFS(O$9:O$208,PlanningIDEnlaces,$C195,$H$9:$H$208,Lists!$A$16)</f>
        <v>0</v>
      </c>
      <c r="BD195" s="418">
        <f t="shared" si="74"/>
        <v>0</v>
      </c>
      <c r="BE195" s="418"/>
      <c r="BF195" s="418">
        <f ca="1">SUMIFS(R$9:R$208,PlanningIDEnlaces,$C195,$H$9:$H$208,Lists!$A$16)</f>
        <v>0</v>
      </c>
      <c r="BG195" s="418">
        <f t="shared" si="75"/>
        <v>0</v>
      </c>
      <c r="BH195" s="418"/>
      <c r="BI195" s="418">
        <f ca="1">SUMIFS(U$9:U$208,PlanningIDEnlaces,$C195,$H$9:$H$208,Lists!$A$16)</f>
        <v>0</v>
      </c>
      <c r="BJ195" s="418">
        <f t="shared" si="76"/>
        <v>0</v>
      </c>
      <c r="BK195" s="418"/>
      <c r="BL195" s="418">
        <f ca="1">SUMIFS(X$9:X$208,PlanningIDEnlaces,$C195,$H$9:$H$208,Lists!$A$16)</f>
        <v>0</v>
      </c>
      <c r="BM195" s="418">
        <f t="shared" si="77"/>
        <v>0</v>
      </c>
      <c r="BN195" s="418"/>
      <c r="BO195" s="418">
        <f ca="1">SUMIFS(AA$9:AA$208,PlanningIDEnlaces,$C195,$H$9:$H$208,Lists!$A$16)</f>
        <v>0</v>
      </c>
      <c r="BP195" s="418">
        <f t="shared" si="78"/>
        <v>0</v>
      </c>
      <c r="BQ195" s="418"/>
      <c r="BR195" s="418">
        <f ca="1">SUMIFS(AD$9:AD$208,PlanningIDEnlaces,$C195,$H$9:$H$208,Lists!$A$16)</f>
        <v>0</v>
      </c>
      <c r="BS195" s="418">
        <f t="shared" si="79"/>
        <v>0</v>
      </c>
      <c r="BT195" s="418"/>
      <c r="BU195" s="418">
        <f ca="1">SUMIFS(AG$9:AG$208,PlanningIDEnlaces,$C195,$H$9:$H$208,Lists!$A$16)</f>
        <v>0</v>
      </c>
      <c r="BV195" s="418">
        <f t="shared" si="80"/>
        <v>0</v>
      </c>
      <c r="BW195" s="418"/>
      <c r="BX195" s="418">
        <f ca="1">SUMIFS(AJ$9:AJ$208,PlanningIDEnlaces,$C195,$H$9:$H$208,Lists!$A$16)</f>
        <v>0</v>
      </c>
      <c r="BY195" s="418">
        <f t="shared" si="81"/>
        <v>0</v>
      </c>
      <c r="BZ195" s="418"/>
      <c r="CA195" s="418">
        <f ca="1">SUMIFS(AM$9:AM$208,PlanningIDEnlaces,$C195,$H$9:$H$208,Lists!$A$16)</f>
        <v>0</v>
      </c>
      <c r="CB195" s="418">
        <f t="shared" si="82"/>
        <v>0</v>
      </c>
      <c r="CC195" s="418"/>
      <c r="CD195" s="418">
        <f ca="1">SUMIFS(AP$9:AP$208,PlanningIDEnlaces,$C195,$H$9:$H$208,Lists!$A$16)</f>
        <v>0</v>
      </c>
      <c r="CE195" s="418">
        <f t="shared" si="83"/>
        <v>0</v>
      </c>
      <c r="CG195" s="418" t="str">
        <f ca="1">IFERROR(INDEX(Lists!$F$5:$F$49,MATCH(Planning!C195,Lists!$G$5:$G$49,0),1),"")</f>
        <v/>
      </c>
      <c r="CI195" s="418" t="str">
        <f>IF(C195=0,""," ["&amp;INDEX(Lists!$H$5:$H$49,MATCH(C195,Lists!$G$5:$G$49,0),1)&amp;"]")</f>
        <v/>
      </c>
    </row>
    <row r="196" spans="1:87" ht="36.950000000000003" customHeight="1" x14ac:dyDescent="0.2">
      <c r="A196" s="416" t="s">
        <v>192</v>
      </c>
      <c r="B196" s="428"/>
      <c r="C196" s="429"/>
      <c r="D196" s="429"/>
      <c r="E196" s="428"/>
      <c r="F196" s="428"/>
      <c r="G196" s="430"/>
      <c r="H196" s="431"/>
      <c r="I196" s="432"/>
      <c r="J196" s="433"/>
      <c r="K196" s="419"/>
      <c r="L196" s="432"/>
      <c r="M196" s="433"/>
      <c r="N196" s="419"/>
      <c r="O196" s="432"/>
      <c r="P196" s="433"/>
      <c r="Q196" s="419"/>
      <c r="R196" s="432"/>
      <c r="S196" s="433"/>
      <c r="T196" s="419"/>
      <c r="U196" s="432"/>
      <c r="V196" s="433"/>
      <c r="W196" s="419"/>
      <c r="X196" s="432"/>
      <c r="Y196" s="433"/>
      <c r="Z196" s="656"/>
      <c r="AA196" s="432"/>
      <c r="AB196" s="433"/>
      <c r="AC196" s="419"/>
      <c r="AD196" s="432"/>
      <c r="AE196" s="433"/>
      <c r="AF196" s="419"/>
      <c r="AG196" s="432"/>
      <c r="AH196" s="433"/>
      <c r="AI196" s="419"/>
      <c r="AJ196" s="432"/>
      <c r="AK196" s="433"/>
      <c r="AL196" s="419"/>
      <c r="AM196" s="432"/>
      <c r="AN196" s="433"/>
      <c r="AO196" s="419"/>
      <c r="AP196" s="432"/>
      <c r="AQ196" s="433"/>
      <c r="AR196" s="420"/>
      <c r="AS196" s="613">
        <f t="shared" si="70"/>
        <v>0</v>
      </c>
      <c r="AT196" s="614">
        <f t="shared" si="71"/>
        <v>0</v>
      </c>
      <c r="AW196" s="418">
        <f ca="1">SUMIFS(I$9:I$208,PlanningIDEnlaces,$C196,$H$9:$H$208,Lists!$A$16)</f>
        <v>0</v>
      </c>
      <c r="AX196" s="418">
        <f t="shared" si="72"/>
        <v>0</v>
      </c>
      <c r="AY196" s="418"/>
      <c r="AZ196" s="418">
        <f ca="1">SUMIFS(L$9:L$208,PlanningIDEnlaces,$C196,$H$9:$H$208,Lists!$A$16)</f>
        <v>0</v>
      </c>
      <c r="BA196" s="418">
        <f t="shared" si="73"/>
        <v>0</v>
      </c>
      <c r="BB196" s="418"/>
      <c r="BC196" s="418">
        <f ca="1">SUMIFS(O$9:O$208,PlanningIDEnlaces,$C196,$H$9:$H$208,Lists!$A$16)</f>
        <v>0</v>
      </c>
      <c r="BD196" s="418">
        <f t="shared" si="74"/>
        <v>0</v>
      </c>
      <c r="BE196" s="418"/>
      <c r="BF196" s="418">
        <f ca="1">SUMIFS(R$9:R$208,PlanningIDEnlaces,$C196,$H$9:$H$208,Lists!$A$16)</f>
        <v>0</v>
      </c>
      <c r="BG196" s="418">
        <f t="shared" si="75"/>
        <v>0</v>
      </c>
      <c r="BH196" s="418"/>
      <c r="BI196" s="418">
        <f ca="1">SUMIFS(U$9:U$208,PlanningIDEnlaces,$C196,$H$9:$H$208,Lists!$A$16)</f>
        <v>0</v>
      </c>
      <c r="BJ196" s="418">
        <f t="shared" si="76"/>
        <v>0</v>
      </c>
      <c r="BK196" s="418"/>
      <c r="BL196" s="418">
        <f ca="1">SUMIFS(X$9:X$208,PlanningIDEnlaces,$C196,$H$9:$H$208,Lists!$A$16)</f>
        <v>0</v>
      </c>
      <c r="BM196" s="418">
        <f t="shared" si="77"/>
        <v>0</v>
      </c>
      <c r="BN196" s="418"/>
      <c r="BO196" s="418">
        <f ca="1">SUMIFS(AA$9:AA$208,PlanningIDEnlaces,$C196,$H$9:$H$208,Lists!$A$16)</f>
        <v>0</v>
      </c>
      <c r="BP196" s="418">
        <f t="shared" si="78"/>
        <v>0</v>
      </c>
      <c r="BQ196" s="418"/>
      <c r="BR196" s="418">
        <f ca="1">SUMIFS(AD$9:AD$208,PlanningIDEnlaces,$C196,$H$9:$H$208,Lists!$A$16)</f>
        <v>0</v>
      </c>
      <c r="BS196" s="418">
        <f t="shared" si="79"/>
        <v>0</v>
      </c>
      <c r="BT196" s="418"/>
      <c r="BU196" s="418">
        <f ca="1">SUMIFS(AG$9:AG$208,PlanningIDEnlaces,$C196,$H$9:$H$208,Lists!$A$16)</f>
        <v>0</v>
      </c>
      <c r="BV196" s="418">
        <f t="shared" si="80"/>
        <v>0</v>
      </c>
      <c r="BW196" s="418"/>
      <c r="BX196" s="418">
        <f ca="1">SUMIFS(AJ$9:AJ$208,PlanningIDEnlaces,$C196,$H$9:$H$208,Lists!$A$16)</f>
        <v>0</v>
      </c>
      <c r="BY196" s="418">
        <f t="shared" si="81"/>
        <v>0</v>
      </c>
      <c r="BZ196" s="418"/>
      <c r="CA196" s="418">
        <f ca="1">SUMIFS(AM$9:AM$208,PlanningIDEnlaces,$C196,$H$9:$H$208,Lists!$A$16)</f>
        <v>0</v>
      </c>
      <c r="CB196" s="418">
        <f t="shared" si="82"/>
        <v>0</v>
      </c>
      <c r="CC196" s="418"/>
      <c r="CD196" s="418">
        <f ca="1">SUMIFS(AP$9:AP$208,PlanningIDEnlaces,$C196,$H$9:$H$208,Lists!$A$16)</f>
        <v>0</v>
      </c>
      <c r="CE196" s="418">
        <f t="shared" si="83"/>
        <v>0</v>
      </c>
      <c r="CG196" s="418" t="str">
        <f ca="1">IFERROR(INDEX(Lists!$F$5:$F$49,MATCH(Planning!C196,Lists!$G$5:$G$49,0),1),"")</f>
        <v/>
      </c>
      <c r="CI196" s="418" t="str">
        <f>IF(C196=0,""," ["&amp;INDEX(Lists!$H$5:$H$49,MATCH(C196,Lists!$G$5:$G$49,0),1)&amp;"]")</f>
        <v/>
      </c>
    </row>
    <row r="197" spans="1:87" ht="36.950000000000003" customHeight="1" x14ac:dyDescent="0.2">
      <c r="A197" s="416" t="s">
        <v>193</v>
      </c>
      <c r="B197" s="428"/>
      <c r="C197" s="429"/>
      <c r="D197" s="429"/>
      <c r="E197" s="428"/>
      <c r="F197" s="428"/>
      <c r="G197" s="430"/>
      <c r="H197" s="431"/>
      <c r="I197" s="432"/>
      <c r="J197" s="433"/>
      <c r="K197" s="419"/>
      <c r="L197" s="432"/>
      <c r="M197" s="433"/>
      <c r="N197" s="419"/>
      <c r="O197" s="432"/>
      <c r="P197" s="433"/>
      <c r="Q197" s="419"/>
      <c r="R197" s="432"/>
      <c r="S197" s="433"/>
      <c r="T197" s="419"/>
      <c r="U197" s="432"/>
      <c r="V197" s="433"/>
      <c r="W197" s="419"/>
      <c r="X197" s="432"/>
      <c r="Y197" s="433"/>
      <c r="Z197" s="656"/>
      <c r="AA197" s="432"/>
      <c r="AB197" s="433"/>
      <c r="AC197" s="419"/>
      <c r="AD197" s="432"/>
      <c r="AE197" s="433"/>
      <c r="AF197" s="419"/>
      <c r="AG197" s="432"/>
      <c r="AH197" s="433"/>
      <c r="AI197" s="419"/>
      <c r="AJ197" s="432"/>
      <c r="AK197" s="433"/>
      <c r="AL197" s="419"/>
      <c r="AM197" s="432"/>
      <c r="AN197" s="433"/>
      <c r="AO197" s="419"/>
      <c r="AP197" s="432"/>
      <c r="AQ197" s="433"/>
      <c r="AR197" s="420"/>
      <c r="AS197" s="613">
        <f t="shared" si="70"/>
        <v>0</v>
      </c>
      <c r="AT197" s="614">
        <f t="shared" si="71"/>
        <v>0</v>
      </c>
      <c r="AW197" s="418">
        <f ca="1">SUMIFS(I$9:I$208,PlanningIDEnlaces,$C197,$H$9:$H$208,Lists!$A$16)</f>
        <v>0</v>
      </c>
      <c r="AX197" s="418">
        <f t="shared" si="72"/>
        <v>0</v>
      </c>
      <c r="AY197" s="418"/>
      <c r="AZ197" s="418">
        <f ca="1">SUMIFS(L$9:L$208,PlanningIDEnlaces,$C197,$H$9:$H$208,Lists!$A$16)</f>
        <v>0</v>
      </c>
      <c r="BA197" s="418">
        <f t="shared" si="73"/>
        <v>0</v>
      </c>
      <c r="BB197" s="418"/>
      <c r="BC197" s="418">
        <f ca="1">SUMIFS(O$9:O$208,PlanningIDEnlaces,$C197,$H$9:$H$208,Lists!$A$16)</f>
        <v>0</v>
      </c>
      <c r="BD197" s="418">
        <f t="shared" si="74"/>
        <v>0</v>
      </c>
      <c r="BE197" s="418"/>
      <c r="BF197" s="418">
        <f ca="1">SUMIFS(R$9:R$208,PlanningIDEnlaces,$C197,$H$9:$H$208,Lists!$A$16)</f>
        <v>0</v>
      </c>
      <c r="BG197" s="418">
        <f t="shared" si="75"/>
        <v>0</v>
      </c>
      <c r="BH197" s="418"/>
      <c r="BI197" s="418">
        <f ca="1">SUMIFS(U$9:U$208,PlanningIDEnlaces,$C197,$H$9:$H$208,Lists!$A$16)</f>
        <v>0</v>
      </c>
      <c r="BJ197" s="418">
        <f t="shared" si="76"/>
        <v>0</v>
      </c>
      <c r="BK197" s="418"/>
      <c r="BL197" s="418">
        <f ca="1">SUMIFS(X$9:X$208,PlanningIDEnlaces,$C197,$H$9:$H$208,Lists!$A$16)</f>
        <v>0</v>
      </c>
      <c r="BM197" s="418">
        <f t="shared" si="77"/>
        <v>0</v>
      </c>
      <c r="BN197" s="418"/>
      <c r="BO197" s="418">
        <f ca="1">SUMIFS(AA$9:AA$208,PlanningIDEnlaces,$C197,$H$9:$H$208,Lists!$A$16)</f>
        <v>0</v>
      </c>
      <c r="BP197" s="418">
        <f t="shared" si="78"/>
        <v>0</v>
      </c>
      <c r="BQ197" s="418"/>
      <c r="BR197" s="418">
        <f ca="1">SUMIFS(AD$9:AD$208,PlanningIDEnlaces,$C197,$H$9:$H$208,Lists!$A$16)</f>
        <v>0</v>
      </c>
      <c r="BS197" s="418">
        <f t="shared" si="79"/>
        <v>0</v>
      </c>
      <c r="BT197" s="418"/>
      <c r="BU197" s="418">
        <f ca="1">SUMIFS(AG$9:AG$208,PlanningIDEnlaces,$C197,$H$9:$H$208,Lists!$A$16)</f>
        <v>0</v>
      </c>
      <c r="BV197" s="418">
        <f t="shared" si="80"/>
        <v>0</v>
      </c>
      <c r="BW197" s="418"/>
      <c r="BX197" s="418">
        <f ca="1">SUMIFS(AJ$9:AJ$208,PlanningIDEnlaces,$C197,$H$9:$H$208,Lists!$A$16)</f>
        <v>0</v>
      </c>
      <c r="BY197" s="418">
        <f t="shared" si="81"/>
        <v>0</v>
      </c>
      <c r="BZ197" s="418"/>
      <c r="CA197" s="418">
        <f ca="1">SUMIFS(AM$9:AM$208,PlanningIDEnlaces,$C197,$H$9:$H$208,Lists!$A$16)</f>
        <v>0</v>
      </c>
      <c r="CB197" s="418">
        <f t="shared" si="82"/>
        <v>0</v>
      </c>
      <c r="CC197" s="418"/>
      <c r="CD197" s="418">
        <f ca="1">SUMIFS(AP$9:AP$208,PlanningIDEnlaces,$C197,$H$9:$H$208,Lists!$A$16)</f>
        <v>0</v>
      </c>
      <c r="CE197" s="418">
        <f t="shared" si="83"/>
        <v>0</v>
      </c>
      <c r="CG197" s="418" t="str">
        <f ca="1">IFERROR(INDEX(Lists!$F$5:$F$49,MATCH(Planning!C197,Lists!$G$5:$G$49,0),1),"")</f>
        <v/>
      </c>
      <c r="CI197" s="418" t="str">
        <f>IF(C197=0,""," ["&amp;INDEX(Lists!$H$5:$H$49,MATCH(C197,Lists!$G$5:$G$49,0),1)&amp;"]")</f>
        <v/>
      </c>
    </row>
    <row r="198" spans="1:87" ht="36.950000000000003" customHeight="1" x14ac:dyDescent="0.2">
      <c r="A198" s="416" t="s">
        <v>194</v>
      </c>
      <c r="B198" s="428"/>
      <c r="C198" s="429"/>
      <c r="D198" s="429"/>
      <c r="E198" s="428"/>
      <c r="F198" s="428"/>
      <c r="G198" s="430"/>
      <c r="H198" s="431"/>
      <c r="I198" s="432"/>
      <c r="J198" s="433"/>
      <c r="K198" s="419"/>
      <c r="L198" s="432"/>
      <c r="M198" s="433"/>
      <c r="N198" s="419"/>
      <c r="O198" s="432"/>
      <c r="P198" s="433"/>
      <c r="Q198" s="419"/>
      <c r="R198" s="432"/>
      <c r="S198" s="433"/>
      <c r="T198" s="419"/>
      <c r="U198" s="432"/>
      <c r="V198" s="433"/>
      <c r="W198" s="419"/>
      <c r="X198" s="432"/>
      <c r="Y198" s="433"/>
      <c r="Z198" s="656"/>
      <c r="AA198" s="432"/>
      <c r="AB198" s="433"/>
      <c r="AC198" s="419"/>
      <c r="AD198" s="432"/>
      <c r="AE198" s="433"/>
      <c r="AF198" s="419"/>
      <c r="AG198" s="432"/>
      <c r="AH198" s="433"/>
      <c r="AI198" s="419"/>
      <c r="AJ198" s="432"/>
      <c r="AK198" s="433"/>
      <c r="AL198" s="419"/>
      <c r="AM198" s="432"/>
      <c r="AN198" s="433"/>
      <c r="AO198" s="419"/>
      <c r="AP198" s="432"/>
      <c r="AQ198" s="433"/>
      <c r="AR198" s="420"/>
      <c r="AS198" s="613">
        <f t="shared" si="70"/>
        <v>0</v>
      </c>
      <c r="AT198" s="614">
        <f t="shared" si="71"/>
        <v>0</v>
      </c>
      <c r="AW198" s="418">
        <f ca="1">SUMIFS(I$9:I$208,PlanningIDEnlaces,$C198,$H$9:$H$208,Lists!$A$16)</f>
        <v>0</v>
      </c>
      <c r="AX198" s="418">
        <f t="shared" si="72"/>
        <v>0</v>
      </c>
      <c r="AY198" s="418"/>
      <c r="AZ198" s="418">
        <f ca="1">SUMIFS(L$9:L$208,PlanningIDEnlaces,$C198,$H$9:$H$208,Lists!$A$16)</f>
        <v>0</v>
      </c>
      <c r="BA198" s="418">
        <f t="shared" si="73"/>
        <v>0</v>
      </c>
      <c r="BB198" s="418"/>
      <c r="BC198" s="418">
        <f ca="1">SUMIFS(O$9:O$208,PlanningIDEnlaces,$C198,$H$9:$H$208,Lists!$A$16)</f>
        <v>0</v>
      </c>
      <c r="BD198" s="418">
        <f t="shared" si="74"/>
        <v>0</v>
      </c>
      <c r="BE198" s="418"/>
      <c r="BF198" s="418">
        <f ca="1">SUMIFS(R$9:R$208,PlanningIDEnlaces,$C198,$H$9:$H$208,Lists!$A$16)</f>
        <v>0</v>
      </c>
      <c r="BG198" s="418">
        <f t="shared" si="75"/>
        <v>0</v>
      </c>
      <c r="BH198" s="418"/>
      <c r="BI198" s="418">
        <f ca="1">SUMIFS(U$9:U$208,PlanningIDEnlaces,$C198,$H$9:$H$208,Lists!$A$16)</f>
        <v>0</v>
      </c>
      <c r="BJ198" s="418">
        <f t="shared" si="76"/>
        <v>0</v>
      </c>
      <c r="BK198" s="418"/>
      <c r="BL198" s="418">
        <f ca="1">SUMIFS(X$9:X$208,PlanningIDEnlaces,$C198,$H$9:$H$208,Lists!$A$16)</f>
        <v>0</v>
      </c>
      <c r="BM198" s="418">
        <f t="shared" si="77"/>
        <v>0</v>
      </c>
      <c r="BN198" s="418"/>
      <c r="BO198" s="418">
        <f ca="1">SUMIFS(AA$9:AA$208,PlanningIDEnlaces,$C198,$H$9:$H$208,Lists!$A$16)</f>
        <v>0</v>
      </c>
      <c r="BP198" s="418">
        <f t="shared" si="78"/>
        <v>0</v>
      </c>
      <c r="BQ198" s="418"/>
      <c r="BR198" s="418">
        <f ca="1">SUMIFS(AD$9:AD$208,PlanningIDEnlaces,$C198,$H$9:$H$208,Lists!$A$16)</f>
        <v>0</v>
      </c>
      <c r="BS198" s="418">
        <f t="shared" si="79"/>
        <v>0</v>
      </c>
      <c r="BT198" s="418"/>
      <c r="BU198" s="418">
        <f ca="1">SUMIFS(AG$9:AG$208,PlanningIDEnlaces,$C198,$H$9:$H$208,Lists!$A$16)</f>
        <v>0</v>
      </c>
      <c r="BV198" s="418">
        <f t="shared" si="80"/>
        <v>0</v>
      </c>
      <c r="BW198" s="418"/>
      <c r="BX198" s="418">
        <f ca="1">SUMIFS(AJ$9:AJ$208,PlanningIDEnlaces,$C198,$H$9:$H$208,Lists!$A$16)</f>
        <v>0</v>
      </c>
      <c r="BY198" s="418">
        <f t="shared" si="81"/>
        <v>0</v>
      </c>
      <c r="BZ198" s="418"/>
      <c r="CA198" s="418">
        <f ca="1">SUMIFS(AM$9:AM$208,PlanningIDEnlaces,$C198,$H$9:$H$208,Lists!$A$16)</f>
        <v>0</v>
      </c>
      <c r="CB198" s="418">
        <f t="shared" si="82"/>
        <v>0</v>
      </c>
      <c r="CC198" s="418"/>
      <c r="CD198" s="418">
        <f ca="1">SUMIFS(AP$9:AP$208,PlanningIDEnlaces,$C198,$H$9:$H$208,Lists!$A$16)</f>
        <v>0</v>
      </c>
      <c r="CE198" s="418">
        <f t="shared" si="83"/>
        <v>0</v>
      </c>
      <c r="CG198" s="418" t="str">
        <f ca="1">IFERROR(INDEX(Lists!$F$5:$F$49,MATCH(Planning!C198,Lists!$G$5:$G$49,0),1),"")</f>
        <v/>
      </c>
      <c r="CI198" s="418" t="str">
        <f>IF(C198=0,""," ["&amp;INDEX(Lists!$H$5:$H$49,MATCH(C198,Lists!$G$5:$G$49,0),1)&amp;"]")</f>
        <v/>
      </c>
    </row>
    <row r="199" spans="1:87" ht="36.950000000000003" customHeight="1" x14ac:dyDescent="0.2">
      <c r="A199" s="416" t="s">
        <v>195</v>
      </c>
      <c r="B199" s="428"/>
      <c r="C199" s="429"/>
      <c r="D199" s="429"/>
      <c r="E199" s="428"/>
      <c r="F199" s="428"/>
      <c r="G199" s="430"/>
      <c r="H199" s="431"/>
      <c r="I199" s="432"/>
      <c r="J199" s="433"/>
      <c r="K199" s="419"/>
      <c r="L199" s="432"/>
      <c r="M199" s="433"/>
      <c r="N199" s="419"/>
      <c r="O199" s="432"/>
      <c r="P199" s="433"/>
      <c r="Q199" s="419"/>
      <c r="R199" s="432"/>
      <c r="S199" s="433"/>
      <c r="T199" s="419"/>
      <c r="U199" s="432"/>
      <c r="V199" s="433"/>
      <c r="W199" s="419"/>
      <c r="X199" s="432"/>
      <c r="Y199" s="433"/>
      <c r="Z199" s="656"/>
      <c r="AA199" s="432"/>
      <c r="AB199" s="433"/>
      <c r="AC199" s="419"/>
      <c r="AD199" s="432"/>
      <c r="AE199" s="433"/>
      <c r="AF199" s="419"/>
      <c r="AG199" s="432"/>
      <c r="AH199" s="433"/>
      <c r="AI199" s="419"/>
      <c r="AJ199" s="432"/>
      <c r="AK199" s="433"/>
      <c r="AL199" s="419"/>
      <c r="AM199" s="432"/>
      <c r="AN199" s="433"/>
      <c r="AO199" s="419"/>
      <c r="AP199" s="432"/>
      <c r="AQ199" s="433"/>
      <c r="AR199" s="420"/>
      <c r="AS199" s="613">
        <f t="shared" si="70"/>
        <v>0</v>
      </c>
      <c r="AT199" s="614">
        <f t="shared" si="71"/>
        <v>0</v>
      </c>
      <c r="AW199" s="418">
        <f ca="1">SUMIFS(I$9:I$208,PlanningIDEnlaces,$C199,$H$9:$H$208,Lists!$A$16)</f>
        <v>0</v>
      </c>
      <c r="AX199" s="418">
        <f t="shared" si="72"/>
        <v>0</v>
      </c>
      <c r="AY199" s="418"/>
      <c r="AZ199" s="418">
        <f ca="1">SUMIFS(L$9:L$208,PlanningIDEnlaces,$C199,$H$9:$H$208,Lists!$A$16)</f>
        <v>0</v>
      </c>
      <c r="BA199" s="418">
        <f t="shared" si="73"/>
        <v>0</v>
      </c>
      <c r="BB199" s="418"/>
      <c r="BC199" s="418">
        <f ca="1">SUMIFS(O$9:O$208,PlanningIDEnlaces,$C199,$H$9:$H$208,Lists!$A$16)</f>
        <v>0</v>
      </c>
      <c r="BD199" s="418">
        <f t="shared" si="74"/>
        <v>0</v>
      </c>
      <c r="BE199" s="418"/>
      <c r="BF199" s="418">
        <f ca="1">SUMIFS(R$9:R$208,PlanningIDEnlaces,$C199,$H$9:$H$208,Lists!$A$16)</f>
        <v>0</v>
      </c>
      <c r="BG199" s="418">
        <f t="shared" si="75"/>
        <v>0</v>
      </c>
      <c r="BH199" s="418"/>
      <c r="BI199" s="418">
        <f ca="1">SUMIFS(U$9:U$208,PlanningIDEnlaces,$C199,$H$9:$H$208,Lists!$A$16)</f>
        <v>0</v>
      </c>
      <c r="BJ199" s="418">
        <f t="shared" si="76"/>
        <v>0</v>
      </c>
      <c r="BK199" s="418"/>
      <c r="BL199" s="418">
        <f ca="1">SUMIFS(X$9:X$208,PlanningIDEnlaces,$C199,$H$9:$H$208,Lists!$A$16)</f>
        <v>0</v>
      </c>
      <c r="BM199" s="418">
        <f t="shared" si="77"/>
        <v>0</v>
      </c>
      <c r="BN199" s="418"/>
      <c r="BO199" s="418">
        <f ca="1">SUMIFS(AA$9:AA$208,PlanningIDEnlaces,$C199,$H$9:$H$208,Lists!$A$16)</f>
        <v>0</v>
      </c>
      <c r="BP199" s="418">
        <f t="shared" si="78"/>
        <v>0</v>
      </c>
      <c r="BQ199" s="418"/>
      <c r="BR199" s="418">
        <f ca="1">SUMIFS(AD$9:AD$208,PlanningIDEnlaces,$C199,$H$9:$H$208,Lists!$A$16)</f>
        <v>0</v>
      </c>
      <c r="BS199" s="418">
        <f t="shared" si="79"/>
        <v>0</v>
      </c>
      <c r="BT199" s="418"/>
      <c r="BU199" s="418">
        <f ca="1">SUMIFS(AG$9:AG$208,PlanningIDEnlaces,$C199,$H$9:$H$208,Lists!$A$16)</f>
        <v>0</v>
      </c>
      <c r="BV199" s="418">
        <f t="shared" si="80"/>
        <v>0</v>
      </c>
      <c r="BW199" s="418"/>
      <c r="BX199" s="418">
        <f ca="1">SUMIFS(AJ$9:AJ$208,PlanningIDEnlaces,$C199,$H$9:$H$208,Lists!$A$16)</f>
        <v>0</v>
      </c>
      <c r="BY199" s="418">
        <f t="shared" si="81"/>
        <v>0</v>
      </c>
      <c r="BZ199" s="418"/>
      <c r="CA199" s="418">
        <f ca="1">SUMIFS(AM$9:AM$208,PlanningIDEnlaces,$C199,$H$9:$H$208,Lists!$A$16)</f>
        <v>0</v>
      </c>
      <c r="CB199" s="418">
        <f t="shared" si="82"/>
        <v>0</v>
      </c>
      <c r="CC199" s="418"/>
      <c r="CD199" s="418">
        <f ca="1">SUMIFS(AP$9:AP$208,PlanningIDEnlaces,$C199,$H$9:$H$208,Lists!$A$16)</f>
        <v>0</v>
      </c>
      <c r="CE199" s="418">
        <f t="shared" si="83"/>
        <v>0</v>
      </c>
      <c r="CG199" s="418" t="str">
        <f ca="1">IFERROR(INDEX(Lists!$F$5:$F$49,MATCH(Planning!C199,Lists!$G$5:$G$49,0),1),"")</f>
        <v/>
      </c>
      <c r="CI199" s="418" t="str">
        <f>IF(C199=0,""," ["&amp;INDEX(Lists!$H$5:$H$49,MATCH(C199,Lists!$G$5:$G$49,0),1)&amp;"]")</f>
        <v/>
      </c>
    </row>
    <row r="200" spans="1:87" ht="36.950000000000003" customHeight="1" x14ac:dyDescent="0.2">
      <c r="A200" s="416" t="s">
        <v>196</v>
      </c>
      <c r="B200" s="428"/>
      <c r="C200" s="429"/>
      <c r="D200" s="429"/>
      <c r="E200" s="428"/>
      <c r="F200" s="428"/>
      <c r="G200" s="430"/>
      <c r="H200" s="431"/>
      <c r="I200" s="432"/>
      <c r="J200" s="433"/>
      <c r="K200" s="419"/>
      <c r="L200" s="432"/>
      <c r="M200" s="433"/>
      <c r="N200" s="419"/>
      <c r="O200" s="432"/>
      <c r="P200" s="433"/>
      <c r="Q200" s="419"/>
      <c r="R200" s="432"/>
      <c r="S200" s="433"/>
      <c r="T200" s="419"/>
      <c r="U200" s="432"/>
      <c r="V200" s="433"/>
      <c r="W200" s="419"/>
      <c r="X200" s="432"/>
      <c r="Y200" s="433"/>
      <c r="Z200" s="656"/>
      <c r="AA200" s="432"/>
      <c r="AB200" s="433"/>
      <c r="AC200" s="419"/>
      <c r="AD200" s="432"/>
      <c r="AE200" s="433"/>
      <c r="AF200" s="419"/>
      <c r="AG200" s="432"/>
      <c r="AH200" s="433"/>
      <c r="AI200" s="419"/>
      <c r="AJ200" s="432"/>
      <c r="AK200" s="433"/>
      <c r="AL200" s="419"/>
      <c r="AM200" s="432"/>
      <c r="AN200" s="433"/>
      <c r="AO200" s="419"/>
      <c r="AP200" s="432"/>
      <c r="AQ200" s="433"/>
      <c r="AR200" s="420"/>
      <c r="AS200" s="613">
        <f t="shared" si="70"/>
        <v>0</v>
      </c>
      <c r="AT200" s="614">
        <f t="shared" si="71"/>
        <v>0</v>
      </c>
      <c r="AW200" s="418">
        <f ca="1">SUMIFS(I$9:I$208,PlanningIDEnlaces,$C200,$H$9:$H$208,Lists!$A$16)</f>
        <v>0</v>
      </c>
      <c r="AX200" s="418">
        <f t="shared" si="72"/>
        <v>0</v>
      </c>
      <c r="AY200" s="418"/>
      <c r="AZ200" s="418">
        <f ca="1">SUMIFS(L$9:L$208,PlanningIDEnlaces,$C200,$H$9:$H$208,Lists!$A$16)</f>
        <v>0</v>
      </c>
      <c r="BA200" s="418">
        <f t="shared" si="73"/>
        <v>0</v>
      </c>
      <c r="BB200" s="418"/>
      <c r="BC200" s="418">
        <f ca="1">SUMIFS(O$9:O$208,PlanningIDEnlaces,$C200,$H$9:$H$208,Lists!$A$16)</f>
        <v>0</v>
      </c>
      <c r="BD200" s="418">
        <f t="shared" si="74"/>
        <v>0</v>
      </c>
      <c r="BE200" s="418"/>
      <c r="BF200" s="418">
        <f ca="1">SUMIFS(R$9:R$208,PlanningIDEnlaces,$C200,$H$9:$H$208,Lists!$A$16)</f>
        <v>0</v>
      </c>
      <c r="BG200" s="418">
        <f t="shared" si="75"/>
        <v>0</v>
      </c>
      <c r="BH200" s="418"/>
      <c r="BI200" s="418">
        <f ca="1">SUMIFS(U$9:U$208,PlanningIDEnlaces,$C200,$H$9:$H$208,Lists!$A$16)</f>
        <v>0</v>
      </c>
      <c r="BJ200" s="418">
        <f t="shared" si="76"/>
        <v>0</v>
      </c>
      <c r="BK200" s="418"/>
      <c r="BL200" s="418">
        <f ca="1">SUMIFS(X$9:X$208,PlanningIDEnlaces,$C200,$H$9:$H$208,Lists!$A$16)</f>
        <v>0</v>
      </c>
      <c r="BM200" s="418">
        <f t="shared" si="77"/>
        <v>0</v>
      </c>
      <c r="BN200" s="418"/>
      <c r="BO200" s="418">
        <f ca="1">SUMIFS(AA$9:AA$208,PlanningIDEnlaces,$C200,$H$9:$H$208,Lists!$A$16)</f>
        <v>0</v>
      </c>
      <c r="BP200" s="418">
        <f t="shared" si="78"/>
        <v>0</v>
      </c>
      <c r="BQ200" s="418"/>
      <c r="BR200" s="418">
        <f ca="1">SUMIFS(AD$9:AD$208,PlanningIDEnlaces,$C200,$H$9:$H$208,Lists!$A$16)</f>
        <v>0</v>
      </c>
      <c r="BS200" s="418">
        <f t="shared" si="79"/>
        <v>0</v>
      </c>
      <c r="BT200" s="418"/>
      <c r="BU200" s="418">
        <f ca="1">SUMIFS(AG$9:AG$208,PlanningIDEnlaces,$C200,$H$9:$H$208,Lists!$A$16)</f>
        <v>0</v>
      </c>
      <c r="BV200" s="418">
        <f t="shared" si="80"/>
        <v>0</v>
      </c>
      <c r="BW200" s="418"/>
      <c r="BX200" s="418">
        <f ca="1">SUMIFS(AJ$9:AJ$208,PlanningIDEnlaces,$C200,$H$9:$H$208,Lists!$A$16)</f>
        <v>0</v>
      </c>
      <c r="BY200" s="418">
        <f t="shared" si="81"/>
        <v>0</v>
      </c>
      <c r="BZ200" s="418"/>
      <c r="CA200" s="418">
        <f ca="1">SUMIFS(AM$9:AM$208,PlanningIDEnlaces,$C200,$H$9:$H$208,Lists!$A$16)</f>
        <v>0</v>
      </c>
      <c r="CB200" s="418">
        <f t="shared" si="82"/>
        <v>0</v>
      </c>
      <c r="CC200" s="418"/>
      <c r="CD200" s="418">
        <f ca="1">SUMIFS(AP$9:AP$208,PlanningIDEnlaces,$C200,$H$9:$H$208,Lists!$A$16)</f>
        <v>0</v>
      </c>
      <c r="CE200" s="418">
        <f t="shared" si="83"/>
        <v>0</v>
      </c>
      <c r="CG200" s="418" t="str">
        <f ca="1">IFERROR(INDEX(Lists!$F$5:$F$49,MATCH(Planning!C200,Lists!$G$5:$G$49,0),1),"")</f>
        <v/>
      </c>
      <c r="CI200" s="418" t="str">
        <f>IF(C200=0,""," ["&amp;INDEX(Lists!$H$5:$H$49,MATCH(C200,Lists!$G$5:$G$49,0),1)&amp;"]")</f>
        <v/>
      </c>
    </row>
    <row r="201" spans="1:87" ht="36.950000000000003" customHeight="1" x14ac:dyDescent="0.2">
      <c r="A201" s="416" t="s">
        <v>197</v>
      </c>
      <c r="B201" s="428"/>
      <c r="C201" s="429"/>
      <c r="D201" s="429"/>
      <c r="E201" s="428"/>
      <c r="F201" s="428"/>
      <c r="G201" s="430"/>
      <c r="H201" s="431"/>
      <c r="I201" s="432"/>
      <c r="J201" s="433"/>
      <c r="K201" s="419"/>
      <c r="L201" s="432"/>
      <c r="M201" s="433"/>
      <c r="N201" s="419"/>
      <c r="O201" s="432"/>
      <c r="P201" s="433"/>
      <c r="Q201" s="419"/>
      <c r="R201" s="432"/>
      <c r="S201" s="433"/>
      <c r="T201" s="419"/>
      <c r="U201" s="432"/>
      <c r="V201" s="433"/>
      <c r="W201" s="419"/>
      <c r="X201" s="432"/>
      <c r="Y201" s="433"/>
      <c r="Z201" s="656"/>
      <c r="AA201" s="432"/>
      <c r="AB201" s="433"/>
      <c r="AC201" s="419"/>
      <c r="AD201" s="432"/>
      <c r="AE201" s="433"/>
      <c r="AF201" s="419"/>
      <c r="AG201" s="432"/>
      <c r="AH201" s="433"/>
      <c r="AI201" s="419"/>
      <c r="AJ201" s="432"/>
      <c r="AK201" s="433"/>
      <c r="AL201" s="419"/>
      <c r="AM201" s="432"/>
      <c r="AN201" s="433"/>
      <c r="AO201" s="419"/>
      <c r="AP201" s="432"/>
      <c r="AQ201" s="433"/>
      <c r="AR201" s="420"/>
      <c r="AS201" s="613">
        <f t="shared" ref="AS201:AS208" si="84">I201+L201+O201+R201+U201+X201+AA201+AD201+AG201+AJ201+AM201+AP201</f>
        <v>0</v>
      </c>
      <c r="AT201" s="614">
        <f t="shared" ref="AT201:AT208" si="85">J201+M201+P201+S201+V201+Y201+AB201+AE201+AH201+AK201+AN201+AQ201</f>
        <v>0</v>
      </c>
      <c r="AW201" s="418">
        <f ca="1">SUMIFS(I$9:I$208,PlanningIDEnlaces,$C201,$H$9:$H$208,Lists!$A$16)</f>
        <v>0</v>
      </c>
      <c r="AX201" s="418">
        <f t="shared" ref="AX201:AX208" si="86">SUMIFS(J$9:J$208,PlanningIDEnlaces,$C201,$H$9:$H$208,"&lt;&gt;")</f>
        <v>0</v>
      </c>
      <c r="AY201" s="418"/>
      <c r="AZ201" s="418">
        <f ca="1">SUMIFS(L$9:L$208,PlanningIDEnlaces,$C201,$H$9:$H$208,Lists!$A$16)</f>
        <v>0</v>
      </c>
      <c r="BA201" s="418">
        <f t="shared" ref="BA201:BA208" si="87">SUMIFS(M$9:M$208,PlanningIDEnlaces,$C201,$H$9:$H$208,"&lt;&gt;")</f>
        <v>0</v>
      </c>
      <c r="BB201" s="418"/>
      <c r="BC201" s="418">
        <f ca="1">SUMIFS(O$9:O$208,PlanningIDEnlaces,$C201,$H$9:$H$208,Lists!$A$16)</f>
        <v>0</v>
      </c>
      <c r="BD201" s="418">
        <f t="shared" ref="BD201:BD208" si="88">SUMIFS(P$9:P$208,PlanningIDEnlaces,$C201,$H$9:$H$208,"&lt;&gt;")</f>
        <v>0</v>
      </c>
      <c r="BE201" s="418"/>
      <c r="BF201" s="418">
        <f ca="1">SUMIFS(R$9:R$208,PlanningIDEnlaces,$C201,$H$9:$H$208,Lists!$A$16)</f>
        <v>0</v>
      </c>
      <c r="BG201" s="418">
        <f t="shared" ref="BG201:BG208" si="89">SUMIFS(S$9:S$208,PlanningIDEnlaces,$C201,$H$9:$H$208,"&lt;&gt;")</f>
        <v>0</v>
      </c>
      <c r="BH201" s="418"/>
      <c r="BI201" s="418">
        <f ca="1">SUMIFS(U$9:U$208,PlanningIDEnlaces,$C201,$H$9:$H$208,Lists!$A$16)</f>
        <v>0</v>
      </c>
      <c r="BJ201" s="418">
        <f t="shared" ref="BJ201:BJ208" si="90">SUMIFS(V$9:V$208,PlanningIDEnlaces,$C201,$H$9:$H$208,"&lt;&gt;")</f>
        <v>0</v>
      </c>
      <c r="BK201" s="418"/>
      <c r="BL201" s="418">
        <f ca="1">SUMIFS(X$9:X$208,PlanningIDEnlaces,$C201,$H$9:$H$208,Lists!$A$16)</f>
        <v>0</v>
      </c>
      <c r="BM201" s="418">
        <f t="shared" ref="BM201:BM208" si="91">SUMIFS(Y$9:Y$208,PlanningIDEnlaces,$C201,$H$9:$H$208,"&lt;&gt;")</f>
        <v>0</v>
      </c>
      <c r="BN201" s="418"/>
      <c r="BO201" s="418">
        <f ca="1">SUMIFS(AA$9:AA$208,PlanningIDEnlaces,$C201,$H$9:$H$208,Lists!$A$16)</f>
        <v>0</v>
      </c>
      <c r="BP201" s="418">
        <f t="shared" ref="BP201:BP208" si="92">SUMIFS(AB$9:AB$208,PlanningIDEnlaces,$C201,$H$9:$H$208,"&lt;&gt;")</f>
        <v>0</v>
      </c>
      <c r="BQ201" s="418"/>
      <c r="BR201" s="418">
        <f ca="1">SUMIFS(AD$9:AD$208,PlanningIDEnlaces,$C201,$H$9:$H$208,Lists!$A$16)</f>
        <v>0</v>
      </c>
      <c r="BS201" s="418">
        <f t="shared" ref="BS201:BS208" si="93">SUMIFS(AE$9:AE$208,PlanningIDEnlaces,$C201,$H$9:$H$208,"&lt;&gt;")</f>
        <v>0</v>
      </c>
      <c r="BT201" s="418"/>
      <c r="BU201" s="418">
        <f ca="1">SUMIFS(AG$9:AG$208,PlanningIDEnlaces,$C201,$H$9:$H$208,Lists!$A$16)</f>
        <v>0</v>
      </c>
      <c r="BV201" s="418">
        <f t="shared" ref="BV201:BV208" si="94">SUMIFS(AH$9:AH$208,PlanningIDEnlaces,$C201,$H$9:$H$208,"&lt;&gt;")</f>
        <v>0</v>
      </c>
      <c r="BW201" s="418"/>
      <c r="BX201" s="418">
        <f ca="1">SUMIFS(AJ$9:AJ$208,PlanningIDEnlaces,$C201,$H$9:$H$208,Lists!$A$16)</f>
        <v>0</v>
      </c>
      <c r="BY201" s="418">
        <f t="shared" ref="BY201:BY208" si="95">SUMIFS(AK$9:AK$208,PlanningIDEnlaces,$C201,$H$9:$H$208,"&lt;&gt;")</f>
        <v>0</v>
      </c>
      <c r="BZ201" s="418"/>
      <c r="CA201" s="418">
        <f ca="1">SUMIFS(AM$9:AM$208,PlanningIDEnlaces,$C201,$H$9:$H$208,Lists!$A$16)</f>
        <v>0</v>
      </c>
      <c r="CB201" s="418">
        <f t="shared" ref="CB201:CB208" si="96">SUMIFS(AN$9:AN$208,PlanningIDEnlaces,$C201,$H$9:$H$208,"&lt;&gt;")</f>
        <v>0</v>
      </c>
      <c r="CC201" s="418"/>
      <c r="CD201" s="418">
        <f ca="1">SUMIFS(AP$9:AP$208,PlanningIDEnlaces,$C201,$H$9:$H$208,Lists!$A$16)</f>
        <v>0</v>
      </c>
      <c r="CE201" s="418">
        <f t="shared" ref="CE201:CE208" si="97">SUMIFS(AQ$9:AQ$208,PlanningIDEnlaces,$C201,$H$9:$H$208,"&lt;&gt;")</f>
        <v>0</v>
      </c>
      <c r="CG201" s="418" t="str">
        <f ca="1">IFERROR(INDEX(Lists!$F$5:$F$49,MATCH(Planning!C201,Lists!$G$5:$G$49,0),1),"")</f>
        <v/>
      </c>
      <c r="CI201" s="418" t="str">
        <f>IF(C201=0,""," ["&amp;INDEX(Lists!$H$5:$H$49,MATCH(C201,Lists!$G$5:$G$49,0),1)&amp;"]")</f>
        <v/>
      </c>
    </row>
    <row r="202" spans="1:87" ht="36.950000000000003" customHeight="1" x14ac:dyDescent="0.2">
      <c r="A202" s="416" t="s">
        <v>198</v>
      </c>
      <c r="B202" s="428"/>
      <c r="C202" s="429"/>
      <c r="D202" s="429"/>
      <c r="E202" s="428"/>
      <c r="F202" s="428"/>
      <c r="G202" s="430"/>
      <c r="H202" s="431"/>
      <c r="I202" s="432"/>
      <c r="J202" s="433"/>
      <c r="K202" s="419"/>
      <c r="L202" s="432"/>
      <c r="M202" s="433"/>
      <c r="N202" s="419"/>
      <c r="O202" s="432"/>
      <c r="P202" s="433"/>
      <c r="Q202" s="419"/>
      <c r="R202" s="432"/>
      <c r="S202" s="433"/>
      <c r="T202" s="419"/>
      <c r="U202" s="432"/>
      <c r="V202" s="433"/>
      <c r="W202" s="419"/>
      <c r="X202" s="432"/>
      <c r="Y202" s="433"/>
      <c r="Z202" s="656"/>
      <c r="AA202" s="432"/>
      <c r="AB202" s="433"/>
      <c r="AC202" s="419"/>
      <c r="AD202" s="432"/>
      <c r="AE202" s="433"/>
      <c r="AF202" s="419"/>
      <c r="AG202" s="432"/>
      <c r="AH202" s="433"/>
      <c r="AI202" s="419"/>
      <c r="AJ202" s="432"/>
      <c r="AK202" s="433"/>
      <c r="AL202" s="419"/>
      <c r="AM202" s="432"/>
      <c r="AN202" s="433"/>
      <c r="AO202" s="419"/>
      <c r="AP202" s="432"/>
      <c r="AQ202" s="433"/>
      <c r="AR202" s="420"/>
      <c r="AS202" s="613">
        <f t="shared" si="84"/>
        <v>0</v>
      </c>
      <c r="AT202" s="614">
        <f t="shared" si="85"/>
        <v>0</v>
      </c>
      <c r="AW202" s="418">
        <f ca="1">SUMIFS(I$9:I$208,PlanningIDEnlaces,$C202,$H$9:$H$208,Lists!$A$16)</f>
        <v>0</v>
      </c>
      <c r="AX202" s="418">
        <f t="shared" si="86"/>
        <v>0</v>
      </c>
      <c r="AY202" s="418"/>
      <c r="AZ202" s="418">
        <f ca="1">SUMIFS(L$9:L$208,PlanningIDEnlaces,$C202,$H$9:$H$208,Lists!$A$16)</f>
        <v>0</v>
      </c>
      <c r="BA202" s="418">
        <f t="shared" si="87"/>
        <v>0</v>
      </c>
      <c r="BB202" s="418"/>
      <c r="BC202" s="418">
        <f ca="1">SUMIFS(O$9:O$208,PlanningIDEnlaces,$C202,$H$9:$H$208,Lists!$A$16)</f>
        <v>0</v>
      </c>
      <c r="BD202" s="418">
        <f t="shared" si="88"/>
        <v>0</v>
      </c>
      <c r="BE202" s="418"/>
      <c r="BF202" s="418">
        <f ca="1">SUMIFS(R$9:R$208,PlanningIDEnlaces,$C202,$H$9:$H$208,Lists!$A$16)</f>
        <v>0</v>
      </c>
      <c r="BG202" s="418">
        <f t="shared" si="89"/>
        <v>0</v>
      </c>
      <c r="BH202" s="418"/>
      <c r="BI202" s="418">
        <f ca="1">SUMIFS(U$9:U$208,PlanningIDEnlaces,$C202,$H$9:$H$208,Lists!$A$16)</f>
        <v>0</v>
      </c>
      <c r="BJ202" s="418">
        <f t="shared" si="90"/>
        <v>0</v>
      </c>
      <c r="BK202" s="418"/>
      <c r="BL202" s="418">
        <f ca="1">SUMIFS(X$9:X$208,PlanningIDEnlaces,$C202,$H$9:$H$208,Lists!$A$16)</f>
        <v>0</v>
      </c>
      <c r="BM202" s="418">
        <f t="shared" si="91"/>
        <v>0</v>
      </c>
      <c r="BN202" s="418"/>
      <c r="BO202" s="418">
        <f ca="1">SUMIFS(AA$9:AA$208,PlanningIDEnlaces,$C202,$H$9:$H$208,Lists!$A$16)</f>
        <v>0</v>
      </c>
      <c r="BP202" s="418">
        <f t="shared" si="92"/>
        <v>0</v>
      </c>
      <c r="BQ202" s="418"/>
      <c r="BR202" s="418">
        <f ca="1">SUMIFS(AD$9:AD$208,PlanningIDEnlaces,$C202,$H$9:$H$208,Lists!$A$16)</f>
        <v>0</v>
      </c>
      <c r="BS202" s="418">
        <f t="shared" si="93"/>
        <v>0</v>
      </c>
      <c r="BT202" s="418"/>
      <c r="BU202" s="418">
        <f ca="1">SUMIFS(AG$9:AG$208,PlanningIDEnlaces,$C202,$H$9:$H$208,Lists!$A$16)</f>
        <v>0</v>
      </c>
      <c r="BV202" s="418">
        <f t="shared" si="94"/>
        <v>0</v>
      </c>
      <c r="BW202" s="418"/>
      <c r="BX202" s="418">
        <f ca="1">SUMIFS(AJ$9:AJ$208,PlanningIDEnlaces,$C202,$H$9:$H$208,Lists!$A$16)</f>
        <v>0</v>
      </c>
      <c r="BY202" s="418">
        <f t="shared" si="95"/>
        <v>0</v>
      </c>
      <c r="BZ202" s="418"/>
      <c r="CA202" s="418">
        <f ca="1">SUMIFS(AM$9:AM$208,PlanningIDEnlaces,$C202,$H$9:$H$208,Lists!$A$16)</f>
        <v>0</v>
      </c>
      <c r="CB202" s="418">
        <f t="shared" si="96"/>
        <v>0</v>
      </c>
      <c r="CC202" s="418"/>
      <c r="CD202" s="418">
        <f ca="1">SUMIFS(AP$9:AP$208,PlanningIDEnlaces,$C202,$H$9:$H$208,Lists!$A$16)</f>
        <v>0</v>
      </c>
      <c r="CE202" s="418">
        <f t="shared" si="97"/>
        <v>0</v>
      </c>
      <c r="CG202" s="418" t="str">
        <f ca="1">IFERROR(INDEX(Lists!$F$5:$F$49,MATCH(Planning!C202,Lists!$G$5:$G$49,0),1),"")</f>
        <v/>
      </c>
      <c r="CI202" s="418" t="str">
        <f>IF(C202=0,""," ["&amp;INDEX(Lists!$H$5:$H$49,MATCH(C202,Lists!$G$5:$G$49,0),1)&amp;"]")</f>
        <v/>
      </c>
    </row>
    <row r="203" spans="1:87" ht="36.950000000000003" customHeight="1" x14ac:dyDescent="0.2">
      <c r="A203" s="416" t="s">
        <v>199</v>
      </c>
      <c r="B203" s="428"/>
      <c r="C203" s="429"/>
      <c r="D203" s="429"/>
      <c r="E203" s="428"/>
      <c r="F203" s="428"/>
      <c r="G203" s="430"/>
      <c r="H203" s="431"/>
      <c r="I203" s="432"/>
      <c r="J203" s="433"/>
      <c r="K203" s="419"/>
      <c r="L203" s="432"/>
      <c r="M203" s="433"/>
      <c r="N203" s="419"/>
      <c r="O203" s="432"/>
      <c r="P203" s="433"/>
      <c r="Q203" s="419"/>
      <c r="R203" s="432"/>
      <c r="S203" s="433"/>
      <c r="T203" s="419"/>
      <c r="U203" s="432"/>
      <c r="V203" s="433"/>
      <c r="W203" s="419"/>
      <c r="X203" s="432"/>
      <c r="Y203" s="433"/>
      <c r="Z203" s="656"/>
      <c r="AA203" s="432"/>
      <c r="AB203" s="433"/>
      <c r="AC203" s="419"/>
      <c r="AD203" s="432"/>
      <c r="AE203" s="433"/>
      <c r="AF203" s="419"/>
      <c r="AG203" s="432"/>
      <c r="AH203" s="433"/>
      <c r="AI203" s="419"/>
      <c r="AJ203" s="432"/>
      <c r="AK203" s="433"/>
      <c r="AL203" s="419"/>
      <c r="AM203" s="432"/>
      <c r="AN203" s="433"/>
      <c r="AO203" s="419"/>
      <c r="AP203" s="432"/>
      <c r="AQ203" s="433"/>
      <c r="AR203" s="420"/>
      <c r="AS203" s="613">
        <f t="shared" si="84"/>
        <v>0</v>
      </c>
      <c r="AT203" s="614">
        <f t="shared" si="85"/>
        <v>0</v>
      </c>
      <c r="AW203" s="418">
        <f ca="1">SUMIFS(I$9:I$208,PlanningIDEnlaces,$C203,$H$9:$H$208,Lists!$A$16)</f>
        <v>0</v>
      </c>
      <c r="AX203" s="418">
        <f t="shared" si="86"/>
        <v>0</v>
      </c>
      <c r="AY203" s="418"/>
      <c r="AZ203" s="418">
        <f ca="1">SUMIFS(L$9:L$208,PlanningIDEnlaces,$C203,$H$9:$H$208,Lists!$A$16)</f>
        <v>0</v>
      </c>
      <c r="BA203" s="418">
        <f t="shared" si="87"/>
        <v>0</v>
      </c>
      <c r="BB203" s="418"/>
      <c r="BC203" s="418">
        <f ca="1">SUMIFS(O$9:O$208,PlanningIDEnlaces,$C203,$H$9:$H$208,Lists!$A$16)</f>
        <v>0</v>
      </c>
      <c r="BD203" s="418">
        <f t="shared" si="88"/>
        <v>0</v>
      </c>
      <c r="BE203" s="418"/>
      <c r="BF203" s="418">
        <f ca="1">SUMIFS(R$9:R$208,PlanningIDEnlaces,$C203,$H$9:$H$208,Lists!$A$16)</f>
        <v>0</v>
      </c>
      <c r="BG203" s="418">
        <f t="shared" si="89"/>
        <v>0</v>
      </c>
      <c r="BH203" s="418"/>
      <c r="BI203" s="418">
        <f ca="1">SUMIFS(U$9:U$208,PlanningIDEnlaces,$C203,$H$9:$H$208,Lists!$A$16)</f>
        <v>0</v>
      </c>
      <c r="BJ203" s="418">
        <f t="shared" si="90"/>
        <v>0</v>
      </c>
      <c r="BK203" s="418"/>
      <c r="BL203" s="418">
        <f ca="1">SUMIFS(X$9:X$208,PlanningIDEnlaces,$C203,$H$9:$H$208,Lists!$A$16)</f>
        <v>0</v>
      </c>
      <c r="BM203" s="418">
        <f t="shared" si="91"/>
        <v>0</v>
      </c>
      <c r="BN203" s="418"/>
      <c r="BO203" s="418">
        <f ca="1">SUMIFS(AA$9:AA$208,PlanningIDEnlaces,$C203,$H$9:$H$208,Lists!$A$16)</f>
        <v>0</v>
      </c>
      <c r="BP203" s="418">
        <f t="shared" si="92"/>
        <v>0</v>
      </c>
      <c r="BQ203" s="418"/>
      <c r="BR203" s="418">
        <f ca="1">SUMIFS(AD$9:AD$208,PlanningIDEnlaces,$C203,$H$9:$H$208,Lists!$A$16)</f>
        <v>0</v>
      </c>
      <c r="BS203" s="418">
        <f t="shared" si="93"/>
        <v>0</v>
      </c>
      <c r="BT203" s="418"/>
      <c r="BU203" s="418">
        <f ca="1">SUMIFS(AG$9:AG$208,PlanningIDEnlaces,$C203,$H$9:$H$208,Lists!$A$16)</f>
        <v>0</v>
      </c>
      <c r="BV203" s="418">
        <f t="shared" si="94"/>
        <v>0</v>
      </c>
      <c r="BW203" s="418"/>
      <c r="BX203" s="418">
        <f ca="1">SUMIFS(AJ$9:AJ$208,PlanningIDEnlaces,$C203,$H$9:$H$208,Lists!$A$16)</f>
        <v>0</v>
      </c>
      <c r="BY203" s="418">
        <f t="shared" si="95"/>
        <v>0</v>
      </c>
      <c r="BZ203" s="418"/>
      <c r="CA203" s="418">
        <f ca="1">SUMIFS(AM$9:AM$208,PlanningIDEnlaces,$C203,$H$9:$H$208,Lists!$A$16)</f>
        <v>0</v>
      </c>
      <c r="CB203" s="418">
        <f t="shared" si="96"/>
        <v>0</v>
      </c>
      <c r="CC203" s="418"/>
      <c r="CD203" s="418">
        <f ca="1">SUMIFS(AP$9:AP$208,PlanningIDEnlaces,$C203,$H$9:$H$208,Lists!$A$16)</f>
        <v>0</v>
      </c>
      <c r="CE203" s="418">
        <f t="shared" si="97"/>
        <v>0</v>
      </c>
      <c r="CG203" s="418" t="str">
        <f ca="1">IFERROR(INDEX(Lists!$F$5:$F$49,MATCH(Planning!C203,Lists!$G$5:$G$49,0),1),"")</f>
        <v/>
      </c>
      <c r="CI203" s="418" t="str">
        <f>IF(C203=0,""," ["&amp;INDEX(Lists!$H$5:$H$49,MATCH(C203,Lists!$G$5:$G$49,0),1)&amp;"]")</f>
        <v/>
      </c>
    </row>
    <row r="204" spans="1:87" ht="36.950000000000003" customHeight="1" x14ac:dyDescent="0.2">
      <c r="A204" s="416" t="s">
        <v>200</v>
      </c>
      <c r="B204" s="428"/>
      <c r="C204" s="429"/>
      <c r="D204" s="429"/>
      <c r="E204" s="428"/>
      <c r="F204" s="428"/>
      <c r="G204" s="430"/>
      <c r="H204" s="431"/>
      <c r="I204" s="432"/>
      <c r="J204" s="433"/>
      <c r="K204" s="419"/>
      <c r="L204" s="432"/>
      <c r="M204" s="433"/>
      <c r="N204" s="419"/>
      <c r="O204" s="432"/>
      <c r="P204" s="433"/>
      <c r="Q204" s="419"/>
      <c r="R204" s="432"/>
      <c r="S204" s="433"/>
      <c r="T204" s="419"/>
      <c r="U204" s="432"/>
      <c r="V204" s="433"/>
      <c r="W204" s="419"/>
      <c r="X204" s="432"/>
      <c r="Y204" s="433"/>
      <c r="Z204" s="656"/>
      <c r="AA204" s="432"/>
      <c r="AB204" s="433"/>
      <c r="AC204" s="419"/>
      <c r="AD204" s="432"/>
      <c r="AE204" s="433"/>
      <c r="AF204" s="419"/>
      <c r="AG204" s="432"/>
      <c r="AH204" s="433"/>
      <c r="AI204" s="419"/>
      <c r="AJ204" s="432"/>
      <c r="AK204" s="433"/>
      <c r="AL204" s="419"/>
      <c r="AM204" s="432"/>
      <c r="AN204" s="433"/>
      <c r="AO204" s="419"/>
      <c r="AP204" s="432"/>
      <c r="AQ204" s="433"/>
      <c r="AR204" s="420"/>
      <c r="AS204" s="613">
        <f t="shared" si="84"/>
        <v>0</v>
      </c>
      <c r="AT204" s="614">
        <f t="shared" si="85"/>
        <v>0</v>
      </c>
      <c r="AW204" s="418">
        <f ca="1">SUMIFS(I$9:I$208,PlanningIDEnlaces,$C204,$H$9:$H$208,Lists!$A$16)</f>
        <v>0</v>
      </c>
      <c r="AX204" s="418">
        <f t="shared" si="86"/>
        <v>0</v>
      </c>
      <c r="AY204" s="418"/>
      <c r="AZ204" s="418">
        <f ca="1">SUMIFS(L$9:L$208,PlanningIDEnlaces,$C204,$H$9:$H$208,Lists!$A$16)</f>
        <v>0</v>
      </c>
      <c r="BA204" s="418">
        <f t="shared" si="87"/>
        <v>0</v>
      </c>
      <c r="BB204" s="418"/>
      <c r="BC204" s="418">
        <f ca="1">SUMIFS(O$9:O$208,PlanningIDEnlaces,$C204,$H$9:$H$208,Lists!$A$16)</f>
        <v>0</v>
      </c>
      <c r="BD204" s="418">
        <f t="shared" si="88"/>
        <v>0</v>
      </c>
      <c r="BE204" s="418"/>
      <c r="BF204" s="418">
        <f ca="1">SUMIFS(R$9:R$208,PlanningIDEnlaces,$C204,$H$9:$H$208,Lists!$A$16)</f>
        <v>0</v>
      </c>
      <c r="BG204" s="418">
        <f t="shared" si="89"/>
        <v>0</v>
      </c>
      <c r="BH204" s="418"/>
      <c r="BI204" s="418">
        <f ca="1">SUMIFS(U$9:U$208,PlanningIDEnlaces,$C204,$H$9:$H$208,Lists!$A$16)</f>
        <v>0</v>
      </c>
      <c r="BJ204" s="418">
        <f t="shared" si="90"/>
        <v>0</v>
      </c>
      <c r="BK204" s="418"/>
      <c r="BL204" s="418">
        <f ca="1">SUMIFS(X$9:X$208,PlanningIDEnlaces,$C204,$H$9:$H$208,Lists!$A$16)</f>
        <v>0</v>
      </c>
      <c r="BM204" s="418">
        <f t="shared" si="91"/>
        <v>0</v>
      </c>
      <c r="BN204" s="418"/>
      <c r="BO204" s="418">
        <f ca="1">SUMIFS(AA$9:AA$208,PlanningIDEnlaces,$C204,$H$9:$H$208,Lists!$A$16)</f>
        <v>0</v>
      </c>
      <c r="BP204" s="418">
        <f t="shared" si="92"/>
        <v>0</v>
      </c>
      <c r="BQ204" s="418"/>
      <c r="BR204" s="418">
        <f ca="1">SUMIFS(AD$9:AD$208,PlanningIDEnlaces,$C204,$H$9:$H$208,Lists!$A$16)</f>
        <v>0</v>
      </c>
      <c r="BS204" s="418">
        <f t="shared" si="93"/>
        <v>0</v>
      </c>
      <c r="BT204" s="418"/>
      <c r="BU204" s="418">
        <f ca="1">SUMIFS(AG$9:AG$208,PlanningIDEnlaces,$C204,$H$9:$H$208,Lists!$A$16)</f>
        <v>0</v>
      </c>
      <c r="BV204" s="418">
        <f t="shared" si="94"/>
        <v>0</v>
      </c>
      <c r="BW204" s="418"/>
      <c r="BX204" s="418">
        <f ca="1">SUMIFS(AJ$9:AJ$208,PlanningIDEnlaces,$C204,$H$9:$H$208,Lists!$A$16)</f>
        <v>0</v>
      </c>
      <c r="BY204" s="418">
        <f t="shared" si="95"/>
        <v>0</v>
      </c>
      <c r="BZ204" s="418"/>
      <c r="CA204" s="418">
        <f ca="1">SUMIFS(AM$9:AM$208,PlanningIDEnlaces,$C204,$H$9:$H$208,Lists!$A$16)</f>
        <v>0</v>
      </c>
      <c r="CB204" s="418">
        <f t="shared" si="96"/>
        <v>0</v>
      </c>
      <c r="CC204" s="418"/>
      <c r="CD204" s="418">
        <f ca="1">SUMIFS(AP$9:AP$208,PlanningIDEnlaces,$C204,$H$9:$H$208,Lists!$A$16)</f>
        <v>0</v>
      </c>
      <c r="CE204" s="418">
        <f t="shared" si="97"/>
        <v>0</v>
      </c>
      <c r="CG204" s="418" t="str">
        <f ca="1">IFERROR(INDEX(Lists!$F$5:$F$49,MATCH(Planning!C204,Lists!$G$5:$G$49,0),1),"")</f>
        <v/>
      </c>
      <c r="CI204" s="418" t="str">
        <f>IF(C204=0,""," ["&amp;INDEX(Lists!$H$5:$H$49,MATCH(C204,Lists!$G$5:$G$49,0),1)&amp;"]")</f>
        <v/>
      </c>
    </row>
    <row r="205" spans="1:87" ht="36.950000000000003" customHeight="1" x14ac:dyDescent="0.2">
      <c r="A205" s="416" t="s">
        <v>201</v>
      </c>
      <c r="B205" s="428"/>
      <c r="C205" s="429"/>
      <c r="D205" s="429"/>
      <c r="E205" s="428"/>
      <c r="F205" s="428"/>
      <c r="G205" s="430"/>
      <c r="H205" s="431"/>
      <c r="I205" s="432"/>
      <c r="J205" s="433"/>
      <c r="K205" s="419"/>
      <c r="L205" s="432"/>
      <c r="M205" s="433"/>
      <c r="N205" s="419"/>
      <c r="O205" s="432"/>
      <c r="P205" s="433"/>
      <c r="Q205" s="419"/>
      <c r="R205" s="432"/>
      <c r="S205" s="433"/>
      <c r="T205" s="419"/>
      <c r="U205" s="432"/>
      <c r="V205" s="433"/>
      <c r="W205" s="419"/>
      <c r="X205" s="432"/>
      <c r="Y205" s="433"/>
      <c r="Z205" s="656"/>
      <c r="AA205" s="432"/>
      <c r="AB205" s="433"/>
      <c r="AC205" s="419"/>
      <c r="AD205" s="432"/>
      <c r="AE205" s="433"/>
      <c r="AF205" s="419"/>
      <c r="AG205" s="432"/>
      <c r="AH205" s="433"/>
      <c r="AI205" s="419"/>
      <c r="AJ205" s="432"/>
      <c r="AK205" s="433"/>
      <c r="AL205" s="419"/>
      <c r="AM205" s="432"/>
      <c r="AN205" s="433"/>
      <c r="AO205" s="419"/>
      <c r="AP205" s="432"/>
      <c r="AQ205" s="433"/>
      <c r="AR205" s="420"/>
      <c r="AS205" s="613">
        <f t="shared" si="84"/>
        <v>0</v>
      </c>
      <c r="AT205" s="614">
        <f t="shared" si="85"/>
        <v>0</v>
      </c>
      <c r="AW205" s="418">
        <f ca="1">SUMIFS(I$9:I$208,PlanningIDEnlaces,$C205,$H$9:$H$208,Lists!$A$16)</f>
        <v>0</v>
      </c>
      <c r="AX205" s="418">
        <f t="shared" si="86"/>
        <v>0</v>
      </c>
      <c r="AY205" s="418"/>
      <c r="AZ205" s="418">
        <f ca="1">SUMIFS(L$9:L$208,PlanningIDEnlaces,$C205,$H$9:$H$208,Lists!$A$16)</f>
        <v>0</v>
      </c>
      <c r="BA205" s="418">
        <f t="shared" si="87"/>
        <v>0</v>
      </c>
      <c r="BB205" s="418"/>
      <c r="BC205" s="418">
        <f ca="1">SUMIFS(O$9:O$208,PlanningIDEnlaces,$C205,$H$9:$H$208,Lists!$A$16)</f>
        <v>0</v>
      </c>
      <c r="BD205" s="418">
        <f t="shared" si="88"/>
        <v>0</v>
      </c>
      <c r="BE205" s="418"/>
      <c r="BF205" s="418">
        <f ca="1">SUMIFS(R$9:R$208,PlanningIDEnlaces,$C205,$H$9:$H$208,Lists!$A$16)</f>
        <v>0</v>
      </c>
      <c r="BG205" s="418">
        <f t="shared" si="89"/>
        <v>0</v>
      </c>
      <c r="BH205" s="418"/>
      <c r="BI205" s="418">
        <f ca="1">SUMIFS(U$9:U$208,PlanningIDEnlaces,$C205,$H$9:$H$208,Lists!$A$16)</f>
        <v>0</v>
      </c>
      <c r="BJ205" s="418">
        <f t="shared" si="90"/>
        <v>0</v>
      </c>
      <c r="BK205" s="418"/>
      <c r="BL205" s="418">
        <f ca="1">SUMIFS(X$9:X$208,PlanningIDEnlaces,$C205,$H$9:$H$208,Lists!$A$16)</f>
        <v>0</v>
      </c>
      <c r="BM205" s="418">
        <f t="shared" si="91"/>
        <v>0</v>
      </c>
      <c r="BN205" s="418"/>
      <c r="BO205" s="418">
        <f ca="1">SUMIFS(AA$9:AA$208,PlanningIDEnlaces,$C205,$H$9:$H$208,Lists!$A$16)</f>
        <v>0</v>
      </c>
      <c r="BP205" s="418">
        <f t="shared" si="92"/>
        <v>0</v>
      </c>
      <c r="BQ205" s="418"/>
      <c r="BR205" s="418">
        <f ca="1">SUMIFS(AD$9:AD$208,PlanningIDEnlaces,$C205,$H$9:$H$208,Lists!$A$16)</f>
        <v>0</v>
      </c>
      <c r="BS205" s="418">
        <f t="shared" si="93"/>
        <v>0</v>
      </c>
      <c r="BT205" s="418"/>
      <c r="BU205" s="418">
        <f ca="1">SUMIFS(AG$9:AG$208,PlanningIDEnlaces,$C205,$H$9:$H$208,Lists!$A$16)</f>
        <v>0</v>
      </c>
      <c r="BV205" s="418">
        <f t="shared" si="94"/>
        <v>0</v>
      </c>
      <c r="BW205" s="418"/>
      <c r="BX205" s="418">
        <f ca="1">SUMIFS(AJ$9:AJ$208,PlanningIDEnlaces,$C205,$H$9:$H$208,Lists!$A$16)</f>
        <v>0</v>
      </c>
      <c r="BY205" s="418">
        <f t="shared" si="95"/>
        <v>0</v>
      </c>
      <c r="BZ205" s="418"/>
      <c r="CA205" s="418">
        <f ca="1">SUMIFS(AM$9:AM$208,PlanningIDEnlaces,$C205,$H$9:$H$208,Lists!$A$16)</f>
        <v>0</v>
      </c>
      <c r="CB205" s="418">
        <f t="shared" si="96"/>
        <v>0</v>
      </c>
      <c r="CC205" s="418"/>
      <c r="CD205" s="418">
        <f ca="1">SUMIFS(AP$9:AP$208,PlanningIDEnlaces,$C205,$H$9:$H$208,Lists!$A$16)</f>
        <v>0</v>
      </c>
      <c r="CE205" s="418">
        <f t="shared" si="97"/>
        <v>0</v>
      </c>
      <c r="CG205" s="418" t="str">
        <f ca="1">IFERROR(INDEX(Lists!$F$5:$F$49,MATCH(Planning!C205,Lists!$G$5:$G$49,0),1),"")</f>
        <v/>
      </c>
      <c r="CI205" s="418" t="str">
        <f>IF(C205=0,""," ["&amp;INDEX(Lists!$H$5:$H$49,MATCH(C205,Lists!$G$5:$G$49,0),1)&amp;"]")</f>
        <v/>
      </c>
    </row>
    <row r="206" spans="1:87" ht="36.950000000000003" customHeight="1" x14ac:dyDescent="0.2">
      <c r="A206" s="416" t="s">
        <v>202</v>
      </c>
      <c r="B206" s="428"/>
      <c r="C206" s="429"/>
      <c r="D206" s="429"/>
      <c r="E206" s="428"/>
      <c r="F206" s="428"/>
      <c r="G206" s="430"/>
      <c r="H206" s="431"/>
      <c r="I206" s="432"/>
      <c r="J206" s="433"/>
      <c r="K206" s="419"/>
      <c r="L206" s="432"/>
      <c r="M206" s="433"/>
      <c r="N206" s="419"/>
      <c r="O206" s="432"/>
      <c r="P206" s="433"/>
      <c r="Q206" s="419"/>
      <c r="R206" s="432"/>
      <c r="S206" s="433"/>
      <c r="T206" s="419"/>
      <c r="U206" s="432"/>
      <c r="V206" s="433"/>
      <c r="W206" s="419"/>
      <c r="X206" s="432"/>
      <c r="Y206" s="433"/>
      <c r="Z206" s="656"/>
      <c r="AA206" s="432"/>
      <c r="AB206" s="433"/>
      <c r="AC206" s="419"/>
      <c r="AD206" s="432"/>
      <c r="AE206" s="433"/>
      <c r="AF206" s="419"/>
      <c r="AG206" s="432"/>
      <c r="AH206" s="433"/>
      <c r="AI206" s="419"/>
      <c r="AJ206" s="432"/>
      <c r="AK206" s="433"/>
      <c r="AL206" s="419"/>
      <c r="AM206" s="432"/>
      <c r="AN206" s="433"/>
      <c r="AO206" s="419"/>
      <c r="AP206" s="432"/>
      <c r="AQ206" s="433"/>
      <c r="AR206" s="420"/>
      <c r="AS206" s="613">
        <f t="shared" si="84"/>
        <v>0</v>
      </c>
      <c r="AT206" s="614">
        <f t="shared" si="85"/>
        <v>0</v>
      </c>
      <c r="AW206" s="418">
        <f ca="1">SUMIFS(I$9:I$208,PlanningIDEnlaces,$C206,$H$9:$H$208,Lists!$A$16)</f>
        <v>0</v>
      </c>
      <c r="AX206" s="418">
        <f t="shared" si="86"/>
        <v>0</v>
      </c>
      <c r="AY206" s="418"/>
      <c r="AZ206" s="418">
        <f ca="1">SUMIFS(L$9:L$208,PlanningIDEnlaces,$C206,$H$9:$H$208,Lists!$A$16)</f>
        <v>0</v>
      </c>
      <c r="BA206" s="418">
        <f t="shared" si="87"/>
        <v>0</v>
      </c>
      <c r="BB206" s="418"/>
      <c r="BC206" s="418">
        <f ca="1">SUMIFS(O$9:O$208,PlanningIDEnlaces,$C206,$H$9:$H$208,Lists!$A$16)</f>
        <v>0</v>
      </c>
      <c r="BD206" s="418">
        <f t="shared" si="88"/>
        <v>0</v>
      </c>
      <c r="BE206" s="418"/>
      <c r="BF206" s="418">
        <f ca="1">SUMIFS(R$9:R$208,PlanningIDEnlaces,$C206,$H$9:$H$208,Lists!$A$16)</f>
        <v>0</v>
      </c>
      <c r="BG206" s="418">
        <f t="shared" si="89"/>
        <v>0</v>
      </c>
      <c r="BH206" s="418"/>
      <c r="BI206" s="418">
        <f ca="1">SUMIFS(U$9:U$208,PlanningIDEnlaces,$C206,$H$9:$H$208,Lists!$A$16)</f>
        <v>0</v>
      </c>
      <c r="BJ206" s="418">
        <f t="shared" si="90"/>
        <v>0</v>
      </c>
      <c r="BK206" s="418"/>
      <c r="BL206" s="418">
        <f ca="1">SUMIFS(X$9:X$208,PlanningIDEnlaces,$C206,$H$9:$H$208,Lists!$A$16)</f>
        <v>0</v>
      </c>
      <c r="BM206" s="418">
        <f t="shared" si="91"/>
        <v>0</v>
      </c>
      <c r="BN206" s="418"/>
      <c r="BO206" s="418">
        <f ca="1">SUMIFS(AA$9:AA$208,PlanningIDEnlaces,$C206,$H$9:$H$208,Lists!$A$16)</f>
        <v>0</v>
      </c>
      <c r="BP206" s="418">
        <f t="shared" si="92"/>
        <v>0</v>
      </c>
      <c r="BQ206" s="418"/>
      <c r="BR206" s="418">
        <f ca="1">SUMIFS(AD$9:AD$208,PlanningIDEnlaces,$C206,$H$9:$H$208,Lists!$A$16)</f>
        <v>0</v>
      </c>
      <c r="BS206" s="418">
        <f t="shared" si="93"/>
        <v>0</v>
      </c>
      <c r="BT206" s="418"/>
      <c r="BU206" s="418">
        <f ca="1">SUMIFS(AG$9:AG$208,PlanningIDEnlaces,$C206,$H$9:$H$208,Lists!$A$16)</f>
        <v>0</v>
      </c>
      <c r="BV206" s="418">
        <f t="shared" si="94"/>
        <v>0</v>
      </c>
      <c r="BW206" s="418"/>
      <c r="BX206" s="418">
        <f ca="1">SUMIFS(AJ$9:AJ$208,PlanningIDEnlaces,$C206,$H$9:$H$208,Lists!$A$16)</f>
        <v>0</v>
      </c>
      <c r="BY206" s="418">
        <f t="shared" si="95"/>
        <v>0</v>
      </c>
      <c r="BZ206" s="418"/>
      <c r="CA206" s="418">
        <f ca="1">SUMIFS(AM$9:AM$208,PlanningIDEnlaces,$C206,$H$9:$H$208,Lists!$A$16)</f>
        <v>0</v>
      </c>
      <c r="CB206" s="418">
        <f t="shared" si="96"/>
        <v>0</v>
      </c>
      <c r="CC206" s="418"/>
      <c r="CD206" s="418">
        <f ca="1">SUMIFS(AP$9:AP$208,PlanningIDEnlaces,$C206,$H$9:$H$208,Lists!$A$16)</f>
        <v>0</v>
      </c>
      <c r="CE206" s="418">
        <f t="shared" si="97"/>
        <v>0</v>
      </c>
      <c r="CG206" s="418" t="str">
        <f ca="1">IFERROR(INDEX(Lists!$F$5:$F$49,MATCH(Planning!C206,Lists!$G$5:$G$49,0),1),"")</f>
        <v/>
      </c>
      <c r="CI206" s="418" t="str">
        <f>IF(C206=0,""," ["&amp;INDEX(Lists!$H$5:$H$49,MATCH(C206,Lists!$G$5:$G$49,0),1)&amp;"]")</f>
        <v/>
      </c>
    </row>
    <row r="207" spans="1:87" ht="36.950000000000003" customHeight="1" x14ac:dyDescent="0.2">
      <c r="A207" s="416" t="s">
        <v>203</v>
      </c>
      <c r="B207" s="428"/>
      <c r="C207" s="429"/>
      <c r="D207" s="429"/>
      <c r="E207" s="428"/>
      <c r="F207" s="428"/>
      <c r="G207" s="430"/>
      <c r="H207" s="431"/>
      <c r="I207" s="432"/>
      <c r="J207" s="433"/>
      <c r="K207" s="419"/>
      <c r="L207" s="432"/>
      <c r="M207" s="433"/>
      <c r="N207" s="419"/>
      <c r="O207" s="432"/>
      <c r="P207" s="433"/>
      <c r="Q207" s="419"/>
      <c r="R207" s="432"/>
      <c r="S207" s="433"/>
      <c r="T207" s="419"/>
      <c r="U207" s="432"/>
      <c r="V207" s="433"/>
      <c r="W207" s="419"/>
      <c r="X207" s="432"/>
      <c r="Y207" s="433"/>
      <c r="Z207" s="656"/>
      <c r="AA207" s="432"/>
      <c r="AB207" s="433"/>
      <c r="AC207" s="419"/>
      <c r="AD207" s="432"/>
      <c r="AE207" s="433"/>
      <c r="AF207" s="419"/>
      <c r="AG207" s="432"/>
      <c r="AH207" s="433"/>
      <c r="AI207" s="419"/>
      <c r="AJ207" s="432"/>
      <c r="AK207" s="433"/>
      <c r="AL207" s="419"/>
      <c r="AM207" s="432"/>
      <c r="AN207" s="433"/>
      <c r="AO207" s="419"/>
      <c r="AP207" s="432"/>
      <c r="AQ207" s="433"/>
      <c r="AR207" s="420"/>
      <c r="AS207" s="613">
        <f t="shared" si="84"/>
        <v>0</v>
      </c>
      <c r="AT207" s="614">
        <f t="shared" si="85"/>
        <v>0</v>
      </c>
      <c r="AW207" s="418">
        <f ca="1">SUMIFS(I$9:I$208,PlanningIDEnlaces,$C207,$H$9:$H$208,Lists!$A$16)</f>
        <v>0</v>
      </c>
      <c r="AX207" s="418">
        <f t="shared" si="86"/>
        <v>0</v>
      </c>
      <c r="AY207" s="418"/>
      <c r="AZ207" s="418">
        <f ca="1">SUMIFS(L$9:L$208,PlanningIDEnlaces,$C207,$H$9:$H$208,Lists!$A$16)</f>
        <v>0</v>
      </c>
      <c r="BA207" s="418">
        <f t="shared" si="87"/>
        <v>0</v>
      </c>
      <c r="BB207" s="418"/>
      <c r="BC207" s="418">
        <f ca="1">SUMIFS(O$9:O$208,PlanningIDEnlaces,$C207,$H$9:$H$208,Lists!$A$16)</f>
        <v>0</v>
      </c>
      <c r="BD207" s="418">
        <f t="shared" si="88"/>
        <v>0</v>
      </c>
      <c r="BE207" s="418"/>
      <c r="BF207" s="418">
        <f ca="1">SUMIFS(R$9:R$208,PlanningIDEnlaces,$C207,$H$9:$H$208,Lists!$A$16)</f>
        <v>0</v>
      </c>
      <c r="BG207" s="418">
        <f t="shared" si="89"/>
        <v>0</v>
      </c>
      <c r="BH207" s="418"/>
      <c r="BI207" s="418">
        <f ca="1">SUMIFS(U$9:U$208,PlanningIDEnlaces,$C207,$H$9:$H$208,Lists!$A$16)</f>
        <v>0</v>
      </c>
      <c r="BJ207" s="418">
        <f t="shared" si="90"/>
        <v>0</v>
      </c>
      <c r="BK207" s="418"/>
      <c r="BL207" s="418">
        <f ca="1">SUMIFS(X$9:X$208,PlanningIDEnlaces,$C207,$H$9:$H$208,Lists!$A$16)</f>
        <v>0</v>
      </c>
      <c r="BM207" s="418">
        <f t="shared" si="91"/>
        <v>0</v>
      </c>
      <c r="BN207" s="418"/>
      <c r="BO207" s="418">
        <f ca="1">SUMIFS(AA$9:AA$208,PlanningIDEnlaces,$C207,$H$9:$H$208,Lists!$A$16)</f>
        <v>0</v>
      </c>
      <c r="BP207" s="418">
        <f t="shared" si="92"/>
        <v>0</v>
      </c>
      <c r="BQ207" s="418"/>
      <c r="BR207" s="418">
        <f ca="1">SUMIFS(AD$9:AD$208,PlanningIDEnlaces,$C207,$H$9:$H$208,Lists!$A$16)</f>
        <v>0</v>
      </c>
      <c r="BS207" s="418">
        <f t="shared" si="93"/>
        <v>0</v>
      </c>
      <c r="BT207" s="418"/>
      <c r="BU207" s="418">
        <f ca="1">SUMIFS(AG$9:AG$208,PlanningIDEnlaces,$C207,$H$9:$H$208,Lists!$A$16)</f>
        <v>0</v>
      </c>
      <c r="BV207" s="418">
        <f t="shared" si="94"/>
        <v>0</v>
      </c>
      <c r="BW207" s="418"/>
      <c r="BX207" s="418">
        <f ca="1">SUMIFS(AJ$9:AJ$208,PlanningIDEnlaces,$C207,$H$9:$H$208,Lists!$A$16)</f>
        <v>0</v>
      </c>
      <c r="BY207" s="418">
        <f t="shared" si="95"/>
        <v>0</v>
      </c>
      <c r="BZ207" s="418"/>
      <c r="CA207" s="418">
        <f ca="1">SUMIFS(AM$9:AM$208,PlanningIDEnlaces,$C207,$H$9:$H$208,Lists!$A$16)</f>
        <v>0</v>
      </c>
      <c r="CB207" s="418">
        <f t="shared" si="96"/>
        <v>0</v>
      </c>
      <c r="CC207" s="418"/>
      <c r="CD207" s="418">
        <f ca="1">SUMIFS(AP$9:AP$208,PlanningIDEnlaces,$C207,$H$9:$H$208,Lists!$A$16)</f>
        <v>0</v>
      </c>
      <c r="CE207" s="418">
        <f t="shared" si="97"/>
        <v>0</v>
      </c>
      <c r="CG207" s="418" t="str">
        <f ca="1">IFERROR(INDEX(Lists!$F$5:$F$49,MATCH(Planning!C207,Lists!$G$5:$G$49,0),1),"")</f>
        <v/>
      </c>
      <c r="CI207" s="418" t="str">
        <f>IF(C207=0,""," ["&amp;INDEX(Lists!$H$5:$H$49,MATCH(C207,Lists!$G$5:$G$49,0),1)&amp;"]")</f>
        <v/>
      </c>
    </row>
    <row r="208" spans="1:87" ht="36.950000000000003" customHeight="1" x14ac:dyDescent="0.2">
      <c r="A208" s="416" t="s">
        <v>204</v>
      </c>
      <c r="B208" s="428"/>
      <c r="C208" s="429"/>
      <c r="D208" s="429"/>
      <c r="E208" s="428"/>
      <c r="F208" s="428"/>
      <c r="G208" s="430"/>
      <c r="H208" s="431"/>
      <c r="I208" s="432"/>
      <c r="J208" s="433"/>
      <c r="K208" s="419"/>
      <c r="L208" s="432"/>
      <c r="M208" s="433"/>
      <c r="N208" s="419"/>
      <c r="O208" s="432"/>
      <c r="P208" s="433"/>
      <c r="Q208" s="419"/>
      <c r="R208" s="432"/>
      <c r="S208" s="433"/>
      <c r="T208" s="419"/>
      <c r="U208" s="432"/>
      <c r="V208" s="433"/>
      <c r="W208" s="419"/>
      <c r="X208" s="432"/>
      <c r="Y208" s="433"/>
      <c r="Z208" s="656"/>
      <c r="AA208" s="432"/>
      <c r="AB208" s="433"/>
      <c r="AC208" s="419"/>
      <c r="AD208" s="432"/>
      <c r="AE208" s="433"/>
      <c r="AF208" s="419"/>
      <c r="AG208" s="432"/>
      <c r="AH208" s="433"/>
      <c r="AI208" s="419"/>
      <c r="AJ208" s="432"/>
      <c r="AK208" s="433"/>
      <c r="AL208" s="419"/>
      <c r="AM208" s="432"/>
      <c r="AN208" s="433"/>
      <c r="AO208" s="419"/>
      <c r="AP208" s="432"/>
      <c r="AQ208" s="433"/>
      <c r="AR208" s="420"/>
      <c r="AS208" s="613">
        <f t="shared" si="84"/>
        <v>0</v>
      </c>
      <c r="AT208" s="614">
        <f t="shared" si="85"/>
        <v>0</v>
      </c>
      <c r="AW208" s="418">
        <f ca="1">SUMIFS(I$9:I$208,PlanningIDEnlaces,$C208,$H$9:$H$208,Lists!$A$16)</f>
        <v>0</v>
      </c>
      <c r="AX208" s="418">
        <f t="shared" si="86"/>
        <v>0</v>
      </c>
      <c r="AY208" s="418"/>
      <c r="AZ208" s="418">
        <f ca="1">SUMIFS(L$9:L$208,PlanningIDEnlaces,$C208,$H$9:$H$208,Lists!$A$16)</f>
        <v>0</v>
      </c>
      <c r="BA208" s="418">
        <f t="shared" si="87"/>
        <v>0</v>
      </c>
      <c r="BB208" s="418"/>
      <c r="BC208" s="418">
        <f ca="1">SUMIFS(O$9:O$208,PlanningIDEnlaces,$C208,$H$9:$H$208,Lists!$A$16)</f>
        <v>0</v>
      </c>
      <c r="BD208" s="418">
        <f t="shared" si="88"/>
        <v>0</v>
      </c>
      <c r="BE208" s="418"/>
      <c r="BF208" s="418">
        <f ca="1">SUMIFS(R$9:R$208,PlanningIDEnlaces,$C208,$H$9:$H$208,Lists!$A$16)</f>
        <v>0</v>
      </c>
      <c r="BG208" s="418">
        <f t="shared" si="89"/>
        <v>0</v>
      </c>
      <c r="BH208" s="418"/>
      <c r="BI208" s="418">
        <f ca="1">SUMIFS(U$9:U$208,PlanningIDEnlaces,$C208,$H$9:$H$208,Lists!$A$16)</f>
        <v>0</v>
      </c>
      <c r="BJ208" s="418">
        <f t="shared" si="90"/>
        <v>0</v>
      </c>
      <c r="BK208" s="418"/>
      <c r="BL208" s="418">
        <f ca="1">SUMIFS(X$9:X$208,PlanningIDEnlaces,$C208,$H$9:$H$208,Lists!$A$16)</f>
        <v>0</v>
      </c>
      <c r="BM208" s="418">
        <f t="shared" si="91"/>
        <v>0</v>
      </c>
      <c r="BN208" s="418"/>
      <c r="BO208" s="418">
        <f ca="1">SUMIFS(AA$9:AA$208,PlanningIDEnlaces,$C208,$H$9:$H$208,Lists!$A$16)</f>
        <v>0</v>
      </c>
      <c r="BP208" s="418">
        <f t="shared" si="92"/>
        <v>0</v>
      </c>
      <c r="BQ208" s="418"/>
      <c r="BR208" s="418">
        <f ca="1">SUMIFS(AD$9:AD$208,PlanningIDEnlaces,$C208,$H$9:$H$208,Lists!$A$16)</f>
        <v>0</v>
      </c>
      <c r="BS208" s="418">
        <f t="shared" si="93"/>
        <v>0</v>
      </c>
      <c r="BT208" s="418"/>
      <c r="BU208" s="418">
        <f ca="1">SUMIFS(AG$9:AG$208,PlanningIDEnlaces,$C208,$H$9:$H$208,Lists!$A$16)</f>
        <v>0</v>
      </c>
      <c r="BV208" s="418">
        <f t="shared" si="94"/>
        <v>0</v>
      </c>
      <c r="BW208" s="418"/>
      <c r="BX208" s="418">
        <f ca="1">SUMIFS(AJ$9:AJ$208,PlanningIDEnlaces,$C208,$H$9:$H$208,Lists!$A$16)</f>
        <v>0</v>
      </c>
      <c r="BY208" s="418">
        <f t="shared" si="95"/>
        <v>0</v>
      </c>
      <c r="BZ208" s="418"/>
      <c r="CA208" s="418">
        <f ca="1">SUMIFS(AM$9:AM$208,PlanningIDEnlaces,$C208,$H$9:$H$208,Lists!$A$16)</f>
        <v>0</v>
      </c>
      <c r="CB208" s="418">
        <f t="shared" si="96"/>
        <v>0</v>
      </c>
      <c r="CC208" s="418"/>
      <c r="CD208" s="418">
        <f ca="1">SUMIFS(AP$9:AP$208,PlanningIDEnlaces,$C208,$H$9:$H$208,Lists!$A$16)</f>
        <v>0</v>
      </c>
      <c r="CE208" s="418">
        <f t="shared" si="97"/>
        <v>0</v>
      </c>
      <c r="CG208" s="418" t="str">
        <f ca="1">IFERROR(INDEX(Lists!$F$5:$F$49,MATCH(Planning!C208,Lists!$G$5:$G$49,0),1),"")</f>
        <v/>
      </c>
      <c r="CI208" s="418" t="str">
        <f>IF(C208=0,""," ["&amp;INDEX(Lists!$H$5:$H$49,MATCH(C208,Lists!$G$5:$G$49,0),1)&amp;"]")</f>
        <v/>
      </c>
    </row>
    <row r="209" spans="1:83" x14ac:dyDescent="0.2">
      <c r="A209" s="399" t="s">
        <v>334</v>
      </c>
      <c r="B209" s="399" t="s">
        <v>334</v>
      </c>
      <c r="C209" s="399" t="s">
        <v>334</v>
      </c>
      <c r="D209" s="399" t="s">
        <v>334</v>
      </c>
      <c r="E209" s="399" t="s">
        <v>334</v>
      </c>
      <c r="G209" s="399" t="s">
        <v>334</v>
      </c>
      <c r="H209" s="426" t="s">
        <v>334</v>
      </c>
      <c r="I209" s="423" t="s">
        <v>334</v>
      </c>
      <c r="J209" s="424" t="s">
        <v>334</v>
      </c>
      <c r="K209" s="417" t="s">
        <v>334</v>
      </c>
      <c r="L209" s="423" t="s">
        <v>334</v>
      </c>
      <c r="M209" s="423" t="s">
        <v>334</v>
      </c>
      <c r="N209" s="442" t="s">
        <v>334</v>
      </c>
      <c r="O209" s="423" t="s">
        <v>334</v>
      </c>
      <c r="P209" s="423" t="s">
        <v>334</v>
      </c>
      <c r="Q209" s="442" t="s">
        <v>334</v>
      </c>
      <c r="R209" s="423" t="s">
        <v>334</v>
      </c>
      <c r="S209" s="423" t="s">
        <v>334</v>
      </c>
      <c r="T209" s="442" t="s">
        <v>334</v>
      </c>
      <c r="U209" s="423" t="s">
        <v>334</v>
      </c>
      <c r="V209" s="423" t="s">
        <v>334</v>
      </c>
      <c r="W209" s="442" t="s">
        <v>334</v>
      </c>
      <c r="X209" s="423" t="s">
        <v>334</v>
      </c>
      <c r="Y209" s="423" t="s">
        <v>334</v>
      </c>
      <c r="Z209" s="442" t="s">
        <v>334</v>
      </c>
      <c r="AA209" s="423" t="s">
        <v>334</v>
      </c>
      <c r="AB209" s="423" t="s">
        <v>334</v>
      </c>
      <c r="AC209" s="442" t="s">
        <v>334</v>
      </c>
      <c r="AD209" s="423" t="s">
        <v>334</v>
      </c>
      <c r="AE209" s="423" t="s">
        <v>334</v>
      </c>
      <c r="AF209" s="442" t="s">
        <v>334</v>
      </c>
      <c r="AG209" s="423" t="s">
        <v>334</v>
      </c>
      <c r="AH209" s="423" t="s">
        <v>334</v>
      </c>
      <c r="AI209" s="442" t="s">
        <v>334</v>
      </c>
      <c r="AJ209" s="423" t="s">
        <v>334</v>
      </c>
      <c r="AK209" s="423" t="s">
        <v>334</v>
      </c>
      <c r="AL209" s="442" t="s">
        <v>334</v>
      </c>
      <c r="AM209" s="423" t="s">
        <v>334</v>
      </c>
      <c r="AN209" s="423" t="s">
        <v>334</v>
      </c>
      <c r="AO209" s="442" t="s">
        <v>334</v>
      </c>
      <c r="AP209" s="423" t="s">
        <v>334</v>
      </c>
      <c r="AQ209" s="423" t="s">
        <v>334</v>
      </c>
      <c r="AR209" s="442" t="s">
        <v>334</v>
      </c>
      <c r="AS209" s="423" t="s">
        <v>334</v>
      </c>
      <c r="AT209" s="423" t="s">
        <v>334</v>
      </c>
      <c r="AU209" s="399" t="s">
        <v>334</v>
      </c>
      <c r="AV209" s="399" t="s">
        <v>334</v>
      </c>
      <c r="AW209" s="399" t="s">
        <v>334</v>
      </c>
      <c r="AX209" s="399" t="s">
        <v>334</v>
      </c>
      <c r="AZ209" s="399" t="s">
        <v>334</v>
      </c>
      <c r="BA209" s="399" t="s">
        <v>334</v>
      </c>
      <c r="BC209" s="399" t="s">
        <v>334</v>
      </c>
      <c r="BD209" s="399" t="s">
        <v>334</v>
      </c>
      <c r="BF209" s="399" t="s">
        <v>334</v>
      </c>
      <c r="BG209" s="399" t="s">
        <v>334</v>
      </c>
      <c r="BI209" s="399" t="s">
        <v>334</v>
      </c>
      <c r="BJ209" s="399" t="s">
        <v>334</v>
      </c>
      <c r="BL209" s="399" t="s">
        <v>334</v>
      </c>
      <c r="BM209" s="399" t="s">
        <v>334</v>
      </c>
      <c r="BO209" s="399" t="s">
        <v>334</v>
      </c>
      <c r="BP209" s="399" t="s">
        <v>334</v>
      </c>
      <c r="BR209" s="399" t="s">
        <v>334</v>
      </c>
      <c r="BS209" s="399" t="s">
        <v>334</v>
      </c>
      <c r="BU209" s="399" t="s">
        <v>334</v>
      </c>
      <c r="BV209" s="399" t="s">
        <v>334</v>
      </c>
      <c r="BX209" s="399" t="s">
        <v>334</v>
      </c>
      <c r="BY209" s="399" t="s">
        <v>334</v>
      </c>
      <c r="CA209" s="399" t="s">
        <v>334</v>
      </c>
      <c r="CB209" s="399" t="s">
        <v>334</v>
      </c>
      <c r="CD209" s="399" t="s">
        <v>334</v>
      </c>
      <c r="CE209" s="399" t="s">
        <v>334</v>
      </c>
    </row>
    <row r="210" spans="1:83" x14ac:dyDescent="0.2">
      <c r="I210" s="423"/>
      <c r="J210" s="424"/>
      <c r="L210" s="423"/>
      <c r="M210" s="424"/>
      <c r="O210" s="423"/>
      <c r="P210" s="424"/>
      <c r="R210" s="423"/>
      <c r="S210" s="424"/>
      <c r="U210" s="423"/>
      <c r="V210" s="424"/>
      <c r="X210" s="423"/>
      <c r="Y210" s="424"/>
      <c r="AA210" s="423"/>
      <c r="AB210" s="424"/>
      <c r="AD210" s="423"/>
      <c r="AE210" s="424"/>
      <c r="AG210" s="423"/>
      <c r="AH210" s="424"/>
      <c r="AJ210" s="423"/>
      <c r="AK210" s="424"/>
      <c r="AM210" s="423"/>
      <c r="AN210" s="424"/>
      <c r="AP210" s="423"/>
      <c r="AQ210" s="424"/>
      <c r="AS210" s="423"/>
      <c r="AT210" s="424"/>
    </row>
    <row r="211" spans="1:83" x14ac:dyDescent="0.2">
      <c r="X211" s="423"/>
    </row>
  </sheetData>
  <sheetProtection password="8EA8" sheet="1" objects="1" scenarios="1"/>
  <dataConsolidate/>
  <mergeCells count="39">
    <mergeCell ref="F4:F5"/>
    <mergeCell ref="G4:G5"/>
    <mergeCell ref="AP4:AQ4"/>
    <mergeCell ref="AM4:AN4"/>
    <mergeCell ref="AS4:AT4"/>
    <mergeCell ref="A4:A5"/>
    <mergeCell ref="D4:D5"/>
    <mergeCell ref="E4:E5"/>
    <mergeCell ref="AG4:AH4"/>
    <mergeCell ref="AJ4:AK4"/>
    <mergeCell ref="C4:C5"/>
    <mergeCell ref="B4:B5"/>
    <mergeCell ref="X4:Y4"/>
    <mergeCell ref="AA4:AB4"/>
    <mergeCell ref="AD4:AE4"/>
    <mergeCell ref="I4:J4"/>
    <mergeCell ref="O4:P4"/>
    <mergeCell ref="H4:H5"/>
    <mergeCell ref="L4:M4"/>
    <mergeCell ref="R4:S4"/>
    <mergeCell ref="U4:V4"/>
    <mergeCell ref="AW4:AX4"/>
    <mergeCell ref="CD4:CE4"/>
    <mergeCell ref="AW7:CE7"/>
    <mergeCell ref="BO4:BP4"/>
    <mergeCell ref="BR4:BS4"/>
    <mergeCell ref="BU4:BV4"/>
    <mergeCell ref="BX4:BY4"/>
    <mergeCell ref="CA4:CB4"/>
    <mergeCell ref="AZ4:BA4"/>
    <mergeCell ref="BC4:BD4"/>
    <mergeCell ref="BF4:BG4"/>
    <mergeCell ref="BI4:BJ4"/>
    <mergeCell ref="BL4:BM4"/>
    <mergeCell ref="CK5:CK7"/>
    <mergeCell ref="CL5:CL7"/>
    <mergeCell ref="CM5:CM7"/>
    <mergeCell ref="CK4:CM4"/>
    <mergeCell ref="CN4:CN7"/>
  </mergeCells>
  <conditionalFormatting sqref="B4:C5 E4:E5">
    <cfRule type="expression" dxfId="372" priority="1">
      <formula>$CN$9=0</formula>
    </cfRule>
  </conditionalFormatting>
  <dataValidations xWindow="217" yWindow="280" count="2">
    <dataValidation type="list" allowBlank="1" showInputMessage="1" showErrorMessage="1" sqref="C9:C208">
      <formula1>CodigosTodosIndPR</formula1>
    </dataValidation>
    <dataValidation type="list" allowBlank="1" showInputMessage="1" showErrorMessage="1" sqref="G9:G208">
      <formula1>CategoriasCostos</formula1>
    </dataValidation>
  </dataValidations>
  <pageMargins left="0.7" right="0.7" top="0.75" bottom="0.75" header="0.3" footer="0.3"/>
  <pageSetup orientation="portrait" verticalDpi="300" r:id="rId1"/>
  <ignoredErrors>
    <ignoredError sqref="CD5:CE5 AX5 AZ5:BA5 BC5:BD5 BF5:BG5 BI5:BJ5 BL5:BM5 BO5:BP5 BR5:BS5 BU5:BV5 BX5:BY5 CA5:CB5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217" yWindow="280" count="1">
        <x14:dataValidation type="list" allowBlank="1" showInputMessage="1" showErrorMessage="1" error="Debe seleccionar un tipo de item de la lista">
          <x14:formula1>
            <xm:f>Lists!$A$5:$A$7</xm:f>
          </x14:formula1>
          <xm:sqref>B9:B208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CA559"/>
  <sheetViews>
    <sheetView showGridLines="0" defaultGridColor="0" colorId="55" zoomScale="80" zoomScaleNormal="80" zoomScalePageLayoutView="60" workbookViewId="0">
      <selection activeCell="E552" sqref="E552"/>
    </sheetView>
  </sheetViews>
  <sheetFormatPr baseColWidth="10" defaultColWidth="11.42578125" defaultRowHeight="12.75" x14ac:dyDescent="0.2"/>
  <cols>
    <col min="1" max="1" width="9" style="1" customWidth="1"/>
    <col min="2" max="2" width="10.85546875" style="1" hidden="1" customWidth="1"/>
    <col min="3" max="3" width="6.85546875" style="1" hidden="1" customWidth="1"/>
    <col min="4" max="4" width="12" style="1" customWidth="1"/>
    <col min="5" max="5" width="52.85546875" style="1" customWidth="1"/>
    <col min="6" max="6" width="21.85546875" style="1" hidden="1" customWidth="1"/>
    <col min="7" max="7" width="1.28515625" style="1" customWidth="1"/>
    <col min="8" max="9" width="18" style="1" customWidth="1"/>
    <col min="10" max="10" width="17.85546875" style="1" customWidth="1"/>
    <col min="11" max="11" width="1.140625" style="1" customWidth="1"/>
    <col min="12" max="12" width="19.42578125" style="1" customWidth="1"/>
    <col min="13" max="13" width="18" style="1" customWidth="1"/>
    <col min="14" max="14" width="17.5703125" style="1" customWidth="1"/>
    <col min="15" max="15" width="1.42578125" style="1" customWidth="1"/>
    <col min="16" max="17" width="18" style="1" customWidth="1"/>
    <col min="18" max="18" width="16.140625" style="1" customWidth="1"/>
    <col min="19" max="19" width="1.42578125" style="1" customWidth="1"/>
    <col min="20" max="20" width="20.28515625" style="1" customWidth="1"/>
    <col min="21" max="21" width="18" style="1" customWidth="1"/>
    <col min="22" max="22" width="14.5703125" style="1" customWidth="1"/>
    <col min="23" max="23" width="1.42578125" style="39" customWidth="1"/>
    <col min="24" max="25" width="18" style="1" customWidth="1"/>
    <col min="26" max="26" width="15.5703125" style="1" customWidth="1"/>
    <col min="27" max="27" width="1.85546875" style="1" customWidth="1"/>
    <col min="28" max="32" width="11.42578125" style="1" hidden="1" customWidth="1"/>
    <col min="33" max="33" width="91.42578125" style="1" hidden="1" customWidth="1"/>
    <col min="34" max="34" width="11.42578125" style="1" hidden="1" customWidth="1"/>
    <col min="35" max="38" width="20.28515625" style="1" hidden="1" customWidth="1"/>
    <col min="39" max="39" width="11.42578125" style="1" hidden="1" customWidth="1"/>
    <col min="40" max="40" width="15.5703125" style="1" hidden="1" customWidth="1"/>
    <col min="41" max="41" width="5.28515625" style="1" hidden="1" customWidth="1"/>
    <col min="42" max="42" width="1.5703125" style="1" hidden="1" customWidth="1"/>
    <col min="43" max="43" width="3.7109375" style="1" hidden="1" customWidth="1"/>
    <col min="44" max="44" width="20.42578125" style="1" hidden="1" customWidth="1"/>
    <col min="45" max="45" width="4.140625" style="1" hidden="1" customWidth="1"/>
    <col min="46" max="46" width="13.7109375" style="1" hidden="1" customWidth="1"/>
    <col min="47" max="47" width="14.140625" style="1" hidden="1" customWidth="1"/>
    <col min="48" max="48" width="13.7109375" style="1" hidden="1" customWidth="1"/>
    <col min="49" max="49" width="14.140625" style="1" hidden="1" customWidth="1"/>
    <col min="50" max="50" width="13.7109375" style="1" hidden="1" customWidth="1"/>
    <col min="51" max="51" width="14.140625" style="1" hidden="1" customWidth="1"/>
    <col min="52" max="52" width="13.7109375" style="1" hidden="1" customWidth="1"/>
    <col min="53" max="53" width="14.140625" style="1" hidden="1" customWidth="1"/>
    <col min="54" max="54" width="13.7109375" style="1" hidden="1" customWidth="1"/>
    <col min="55" max="55" width="14.140625" style="1" hidden="1" customWidth="1"/>
    <col min="56" max="56" width="7.7109375" style="1" hidden="1" customWidth="1"/>
    <col min="57" max="61" width="1.5703125" style="1" hidden="1" customWidth="1"/>
    <col min="62" max="62" width="11.42578125" style="1" hidden="1" customWidth="1"/>
    <col min="63" max="63" width="14.42578125" style="1" hidden="1" customWidth="1"/>
    <col min="64" max="64" width="11.42578125" style="1" hidden="1" customWidth="1"/>
    <col min="65" max="65" width="14.42578125" style="1" hidden="1" customWidth="1"/>
    <col min="66" max="66" width="11.42578125" style="1" hidden="1" customWidth="1"/>
    <col min="67" max="67" width="14.42578125" style="1" hidden="1" customWidth="1"/>
    <col min="68" max="68" width="11.42578125" style="1" hidden="1" customWidth="1"/>
    <col min="69" max="69" width="14.42578125" style="1" hidden="1" customWidth="1"/>
    <col min="70" max="70" width="11.42578125" style="1" hidden="1" customWidth="1"/>
    <col min="71" max="74" width="20.28515625" style="1" hidden="1" customWidth="1"/>
    <col min="75" max="75" width="18.5703125" style="1" hidden="1" customWidth="1"/>
    <col min="76" max="79" width="11.42578125" style="1" hidden="1" customWidth="1"/>
    <col min="80" max="16384" width="11.42578125" style="1"/>
  </cols>
  <sheetData>
    <row r="1" spans="1:74" ht="5.25" customHeight="1" x14ac:dyDescent="0.2"/>
    <row r="2" spans="1:74" ht="15" customHeight="1" x14ac:dyDescent="0.25">
      <c r="A2" s="1" t="s">
        <v>1324</v>
      </c>
      <c r="E2" s="788" t="str">
        <f ca="1">Translations!A80</f>
        <v>SR Management Tool</v>
      </c>
      <c r="F2" s="788"/>
      <c r="G2" s="788"/>
      <c r="H2" s="788"/>
      <c r="I2" s="788"/>
      <c r="J2" s="788"/>
      <c r="K2" s="788"/>
      <c r="L2" s="788"/>
      <c r="M2" s="788"/>
      <c r="N2" s="788"/>
      <c r="O2" s="778"/>
      <c r="P2" s="778"/>
    </row>
    <row r="3" spans="1:74" ht="15" customHeight="1" x14ac:dyDescent="0.2">
      <c r="E3" s="789" t="str">
        <f>Setup!H11</f>
        <v>Direct Gender Partnership (DGP)</v>
      </c>
      <c r="F3" s="789"/>
      <c r="G3" s="789"/>
      <c r="H3" s="789"/>
      <c r="I3" s="789"/>
      <c r="J3" s="789"/>
      <c r="K3" s="789"/>
      <c r="L3" s="789"/>
      <c r="M3" s="789"/>
      <c r="N3" s="789"/>
      <c r="P3" s="61"/>
    </row>
    <row r="4" spans="1:74" ht="15" customHeight="1" x14ac:dyDescent="0.2">
      <c r="E4" s="789" t="str">
        <f xml:space="preserve"> Setup!H14 &amp; "  (" &amp; Setup!H13 &amp; ")" &amp; "  (" &amp; Setup!H16 &amp; ")"</f>
        <v>DMR-202-G01-H-00  (January  2016 - December 2016)  ($ - USD)</v>
      </c>
      <c r="F4" s="789"/>
      <c r="G4" s="789"/>
      <c r="H4" s="789"/>
      <c r="I4" s="789"/>
      <c r="J4" s="789"/>
      <c r="K4" s="789"/>
      <c r="L4" s="789"/>
      <c r="M4" s="789"/>
      <c r="N4" s="789"/>
      <c r="O4" s="61"/>
      <c r="P4" s="61"/>
    </row>
    <row r="5" spans="1:74" ht="42.75" customHeight="1" x14ac:dyDescent="0.4">
      <c r="E5" s="57"/>
      <c r="F5" s="57"/>
      <c r="G5" s="57"/>
      <c r="H5" s="57"/>
      <c r="I5" s="57"/>
      <c r="J5" s="57"/>
      <c r="K5" s="57"/>
      <c r="L5" s="57"/>
      <c r="M5" s="57"/>
      <c r="N5" s="57"/>
      <c r="P5" s="151" t="str">
        <f ca="1">Translations!A12</f>
        <v>Programmatic &amp; financial</v>
      </c>
    </row>
    <row r="6" spans="1:74" ht="20.25" customHeight="1" x14ac:dyDescent="0.2">
      <c r="A6" s="68" t="str">
        <f ca="1">Setup!G19</f>
        <v>Details of programatic indicators</v>
      </c>
      <c r="B6" s="69"/>
      <c r="C6" s="69"/>
      <c r="D6" s="69"/>
      <c r="E6" s="72"/>
      <c r="F6" s="72"/>
      <c r="G6" s="72"/>
      <c r="H6" s="73"/>
      <c r="I6" s="22"/>
      <c r="J6" s="777" t="str">
        <f ca="1">Setup!G17</f>
        <v>Key population</v>
      </c>
      <c r="K6" s="790"/>
      <c r="L6" s="790"/>
      <c r="M6" s="790"/>
      <c r="N6" s="790"/>
      <c r="O6" s="790"/>
      <c r="P6" s="791"/>
    </row>
    <row r="7" spans="1:74" ht="13.5" customHeight="1" x14ac:dyDescent="0.2">
      <c r="A7" s="792" t="str">
        <f>Setup!H19</f>
        <v xml:space="preserve"># PLHIV that initiated ARV with CD4 count &lt;200
# new HIV+ enrolled in care services 
# aged 10-24 yrs reached by HIV life skills ed. in school </v>
      </c>
      <c r="B7" s="793"/>
      <c r="C7" s="793"/>
      <c r="D7" s="793"/>
      <c r="E7" s="793"/>
      <c r="F7" s="793"/>
      <c r="G7" s="793"/>
      <c r="H7" s="794"/>
      <c r="J7" s="792" t="str">
        <f>Setup!H17</f>
        <v>Sex Workers - Migrants - Women</v>
      </c>
      <c r="K7" s="793"/>
      <c r="L7" s="793"/>
      <c r="M7" s="793"/>
      <c r="N7" s="793"/>
      <c r="O7" s="793"/>
      <c r="P7" s="794"/>
    </row>
    <row r="8" spans="1:74" ht="17.25" customHeight="1" x14ac:dyDescent="0.2">
      <c r="A8" s="795"/>
      <c r="B8" s="796"/>
      <c r="C8" s="796"/>
      <c r="D8" s="796"/>
      <c r="E8" s="796"/>
      <c r="F8" s="796"/>
      <c r="G8" s="796"/>
      <c r="H8" s="797"/>
      <c r="J8" s="798"/>
      <c r="K8" s="799"/>
      <c r="L8" s="799"/>
      <c r="M8" s="799"/>
      <c r="N8" s="799"/>
      <c r="O8" s="799"/>
      <c r="P8" s="800"/>
    </row>
    <row r="9" spans="1:74" ht="13.5" customHeight="1" x14ac:dyDescent="0.2">
      <c r="A9" s="795"/>
      <c r="B9" s="796"/>
      <c r="C9" s="796"/>
      <c r="D9" s="796"/>
      <c r="E9" s="796"/>
      <c r="F9" s="796"/>
      <c r="G9" s="796"/>
      <c r="H9" s="797"/>
    </row>
    <row r="10" spans="1:74" ht="19.5" customHeight="1" x14ac:dyDescent="0.2">
      <c r="A10" s="795"/>
      <c r="B10" s="796"/>
      <c r="C10" s="796"/>
      <c r="D10" s="796"/>
      <c r="E10" s="796"/>
      <c r="F10" s="796"/>
      <c r="G10" s="796"/>
      <c r="H10" s="797"/>
      <c r="J10" s="801"/>
      <c r="K10" s="801"/>
      <c r="L10" s="38"/>
      <c r="M10" s="778"/>
      <c r="N10" s="778"/>
      <c r="O10" s="778"/>
      <c r="P10" s="778"/>
    </row>
    <row r="11" spans="1:74" ht="13.5" customHeight="1" x14ac:dyDescent="0.2">
      <c r="A11" s="795"/>
      <c r="B11" s="796"/>
      <c r="C11" s="796"/>
      <c r="D11" s="796"/>
      <c r="E11" s="796"/>
      <c r="F11" s="796"/>
      <c r="G11" s="796"/>
      <c r="H11" s="797"/>
      <c r="J11" s="802"/>
      <c r="K11" s="802"/>
      <c r="L11" s="38"/>
      <c r="M11" s="803"/>
      <c r="N11" s="803"/>
      <c r="O11" s="803"/>
      <c r="P11" s="803"/>
    </row>
    <row r="12" spans="1:74" ht="13.5" customHeight="1" x14ac:dyDescent="0.2">
      <c r="A12" s="795"/>
      <c r="B12" s="796"/>
      <c r="C12" s="796"/>
      <c r="D12" s="796"/>
      <c r="E12" s="796"/>
      <c r="F12" s="796"/>
      <c r="G12" s="796"/>
      <c r="H12" s="797"/>
      <c r="J12" s="802"/>
      <c r="K12" s="802"/>
      <c r="L12" s="38"/>
      <c r="M12" s="803"/>
      <c r="N12" s="803"/>
      <c r="O12" s="803"/>
      <c r="P12" s="803"/>
    </row>
    <row r="13" spans="1:74" ht="13.5" customHeight="1" x14ac:dyDescent="0.2">
      <c r="A13" s="795"/>
      <c r="B13" s="796"/>
      <c r="C13" s="796"/>
      <c r="D13" s="796"/>
      <c r="E13" s="796"/>
      <c r="F13" s="796"/>
      <c r="G13" s="796"/>
      <c r="H13" s="797"/>
      <c r="J13" s="38"/>
      <c r="K13" s="38"/>
      <c r="L13" s="38"/>
      <c r="M13" s="38"/>
      <c r="N13" s="38"/>
      <c r="O13" s="38"/>
      <c r="P13" s="38"/>
      <c r="AT13" s="833" t="s">
        <v>2630</v>
      </c>
      <c r="AU13" s="834"/>
      <c r="AV13" s="834"/>
      <c r="AW13" s="834"/>
      <c r="AX13" s="834"/>
      <c r="AY13" s="834"/>
      <c r="AZ13" s="834"/>
      <c r="BA13" s="834"/>
      <c r="BB13" s="834"/>
      <c r="BC13" s="835"/>
      <c r="BJ13" s="842" t="s">
        <v>2632</v>
      </c>
      <c r="BK13" s="842"/>
      <c r="BL13" s="842"/>
      <c r="BM13" s="842"/>
      <c r="BN13" s="842"/>
      <c r="BO13" s="842"/>
      <c r="BP13" s="842"/>
      <c r="BQ13" s="842"/>
      <c r="BS13" s="842" t="s">
        <v>1999</v>
      </c>
      <c r="BT13" s="842"/>
      <c r="BU13" s="842"/>
      <c r="BV13" s="842"/>
    </row>
    <row r="14" spans="1:74" ht="21.75" customHeight="1" x14ac:dyDescent="0.2">
      <c r="A14" s="795"/>
      <c r="B14" s="796"/>
      <c r="C14" s="796"/>
      <c r="D14" s="796"/>
      <c r="E14" s="796"/>
      <c r="F14" s="796"/>
      <c r="G14" s="796"/>
      <c r="H14" s="797"/>
      <c r="J14" s="804"/>
      <c r="K14" s="804"/>
      <c r="L14" s="804"/>
      <c r="M14" s="804"/>
      <c r="N14" s="804"/>
      <c r="O14" s="778"/>
      <c r="P14" s="778"/>
      <c r="AT14" s="836"/>
      <c r="AU14" s="837"/>
      <c r="AV14" s="837"/>
      <c r="AW14" s="837"/>
      <c r="AX14" s="837"/>
      <c r="AY14" s="837"/>
      <c r="AZ14" s="837"/>
      <c r="BA14" s="837"/>
      <c r="BB14" s="837"/>
      <c r="BC14" s="838"/>
      <c r="BJ14" s="842"/>
      <c r="BK14" s="842"/>
      <c r="BL14" s="842"/>
      <c r="BM14" s="842"/>
      <c r="BN14" s="842"/>
      <c r="BO14" s="842"/>
      <c r="BP14" s="842"/>
      <c r="BQ14" s="842"/>
      <c r="BS14" s="842"/>
      <c r="BT14" s="842"/>
      <c r="BU14" s="842"/>
      <c r="BV14" s="842"/>
    </row>
    <row r="15" spans="1:74" ht="13.5" customHeight="1" x14ac:dyDescent="0.2">
      <c r="A15" s="795"/>
      <c r="B15" s="796"/>
      <c r="C15" s="796"/>
      <c r="D15" s="796"/>
      <c r="E15" s="796"/>
      <c r="F15" s="796"/>
      <c r="G15" s="796"/>
      <c r="H15" s="797"/>
      <c r="J15" s="804"/>
      <c r="K15" s="804"/>
      <c r="L15" s="804"/>
      <c r="M15" s="804"/>
      <c r="N15" s="804"/>
      <c r="O15" s="805"/>
      <c r="P15" s="805"/>
      <c r="AT15" s="836"/>
      <c r="AU15" s="837"/>
      <c r="AV15" s="837"/>
      <c r="AW15" s="837"/>
      <c r="AX15" s="837"/>
      <c r="AY15" s="837"/>
      <c r="AZ15" s="837"/>
      <c r="BA15" s="837"/>
      <c r="BB15" s="837"/>
      <c r="BC15" s="838"/>
      <c r="BJ15" s="842"/>
      <c r="BK15" s="842"/>
      <c r="BL15" s="842"/>
      <c r="BM15" s="842"/>
      <c r="BN15" s="842"/>
      <c r="BO15" s="842"/>
      <c r="BP15" s="842"/>
      <c r="BQ15" s="842"/>
      <c r="BS15" s="842"/>
      <c r="BT15" s="842"/>
      <c r="BU15" s="842"/>
      <c r="BV15" s="842"/>
    </row>
    <row r="16" spans="1:74" ht="13.5" customHeight="1" x14ac:dyDescent="0.2">
      <c r="A16" s="798"/>
      <c r="B16" s="799"/>
      <c r="C16" s="799"/>
      <c r="D16" s="799"/>
      <c r="E16" s="799"/>
      <c r="F16" s="799"/>
      <c r="G16" s="799"/>
      <c r="H16" s="800"/>
      <c r="J16" s="804"/>
      <c r="K16" s="804"/>
      <c r="L16" s="804"/>
      <c r="M16" s="804"/>
      <c r="N16" s="804"/>
      <c r="O16" s="805"/>
      <c r="P16" s="805"/>
      <c r="AT16" s="836"/>
      <c r="AU16" s="837"/>
      <c r="AV16" s="837"/>
      <c r="AW16" s="837"/>
      <c r="AX16" s="837"/>
      <c r="AY16" s="837"/>
      <c r="AZ16" s="837"/>
      <c r="BA16" s="837"/>
      <c r="BB16" s="837"/>
      <c r="BC16" s="838"/>
      <c r="BJ16" s="842"/>
      <c r="BK16" s="842"/>
      <c r="BL16" s="842"/>
      <c r="BM16" s="842"/>
      <c r="BN16" s="842"/>
      <c r="BO16" s="842"/>
      <c r="BP16" s="842"/>
      <c r="BQ16" s="842"/>
      <c r="BS16" s="842"/>
      <c r="BT16" s="842"/>
      <c r="BU16" s="842"/>
      <c r="BV16" s="842"/>
    </row>
    <row r="17" spans="1:74" ht="43.5" customHeight="1" x14ac:dyDescent="0.2">
      <c r="J17" s="38"/>
      <c r="K17" s="38"/>
      <c r="L17" s="38"/>
      <c r="M17" s="38"/>
      <c r="N17" s="38"/>
      <c r="O17" s="38"/>
      <c r="P17" s="38"/>
      <c r="AT17" s="839"/>
      <c r="AU17" s="840"/>
      <c r="AV17" s="840"/>
      <c r="AW17" s="840"/>
      <c r="AX17" s="840"/>
      <c r="AY17" s="840"/>
      <c r="AZ17" s="840"/>
      <c r="BA17" s="840"/>
      <c r="BB17" s="840"/>
      <c r="BC17" s="841"/>
      <c r="BJ17" s="842"/>
      <c r="BK17" s="842"/>
      <c r="BL17" s="842"/>
      <c r="BM17" s="842"/>
      <c r="BN17" s="842"/>
      <c r="BO17" s="842"/>
      <c r="BP17" s="842"/>
      <c r="BQ17" s="842"/>
      <c r="BS17" s="842"/>
      <c r="BT17" s="842"/>
      <c r="BU17" s="842"/>
      <c r="BV17" s="842"/>
    </row>
    <row r="18" spans="1:74" ht="25.5" customHeight="1" x14ac:dyDescent="0.2">
      <c r="A18" s="777" t="str">
        <f ca="1">Translations!A110</f>
        <v>PERIOD PROGRAMMATIC SUMMARY</v>
      </c>
      <c r="B18" s="790"/>
      <c r="C18" s="790"/>
      <c r="D18" s="790"/>
      <c r="E18" s="790"/>
      <c r="F18" s="790"/>
      <c r="G18" s="790"/>
      <c r="H18" s="790"/>
      <c r="I18" s="790"/>
      <c r="J18" s="790"/>
      <c r="K18" s="790"/>
      <c r="L18" s="790"/>
      <c r="M18" s="790"/>
      <c r="N18" s="790"/>
      <c r="O18" s="790"/>
      <c r="P18" s="790"/>
      <c r="Q18" s="790"/>
      <c r="R18" s="790"/>
      <c r="S18" s="790"/>
      <c r="T18" s="790"/>
      <c r="U18" s="790"/>
      <c r="V18" s="790"/>
      <c r="W18" s="790"/>
      <c r="X18" s="790"/>
      <c r="Y18" s="790"/>
      <c r="Z18" s="791"/>
      <c r="AT18" s="832" t="s">
        <v>1868</v>
      </c>
      <c r="AU18" s="832"/>
      <c r="AV18" s="832"/>
      <c r="AW18" s="832"/>
      <c r="AX18" s="832"/>
      <c r="AY18" s="832"/>
      <c r="AZ18" s="832"/>
      <c r="BA18" s="832"/>
      <c r="BB18" s="832"/>
      <c r="BC18" s="832"/>
      <c r="BJ18" s="843" t="s">
        <v>1870</v>
      </c>
      <c r="BK18" s="844"/>
      <c r="BL18" s="844"/>
      <c r="BM18" s="844"/>
      <c r="BN18" s="844"/>
      <c r="BO18" s="844"/>
      <c r="BP18" s="844"/>
      <c r="BQ18" s="845"/>
    </row>
    <row r="19" spans="1:74" ht="12" customHeight="1" x14ac:dyDescent="0.2">
      <c r="A19" s="40"/>
      <c r="AT19" s="832"/>
      <c r="AU19" s="832"/>
      <c r="AV19" s="832"/>
      <c r="AW19" s="832"/>
      <c r="AX19" s="832"/>
      <c r="AY19" s="832"/>
      <c r="AZ19" s="832"/>
      <c r="BA19" s="832"/>
      <c r="BB19" s="832"/>
      <c r="BC19" s="832"/>
      <c r="BJ19" s="807"/>
      <c r="BK19" s="846"/>
      <c r="BL19" s="846"/>
      <c r="BM19" s="846"/>
      <c r="BN19" s="846"/>
      <c r="BO19" s="846"/>
      <c r="BP19" s="846"/>
      <c r="BQ19" s="808"/>
    </row>
    <row r="20" spans="1:74" ht="20.25" customHeight="1" x14ac:dyDescent="0.2">
      <c r="H20" s="768" t="str">
        <f ca="1">Translations!$A$103</f>
        <v>Annual</v>
      </c>
      <c r="I20" s="769"/>
      <c r="J20" s="770"/>
      <c r="K20" s="41"/>
      <c r="L20" s="768" t="str">
        <f ca="1">Translations!$A$104</f>
        <v>1st Quarter advance</v>
      </c>
      <c r="M20" s="769"/>
      <c r="N20" s="770"/>
      <c r="O20" s="41"/>
      <c r="P20" s="768" t="str">
        <f ca="1">Translations!$A$105</f>
        <v>2nd Quarter advance</v>
      </c>
      <c r="Q20" s="769"/>
      <c r="R20" s="770"/>
      <c r="S20" s="33"/>
      <c r="T20" s="768" t="str">
        <f ca="1">Translations!$A$106</f>
        <v>3rd Quarter advance</v>
      </c>
      <c r="U20" s="769"/>
      <c r="V20" s="770"/>
      <c r="W20" s="33"/>
      <c r="X20" s="768" t="str">
        <f ca="1">Translations!$A$107</f>
        <v>4th Quarter advance</v>
      </c>
      <c r="Y20" s="769"/>
      <c r="Z20" s="770"/>
      <c r="AA20" s="33"/>
      <c r="AD20" s="651" t="s">
        <v>2691</v>
      </c>
      <c r="AE20" s="652"/>
      <c r="AF20" s="653"/>
      <c r="AR20" s="500" t="s">
        <v>1863</v>
      </c>
      <c r="AT20" s="832" t="s">
        <v>289</v>
      </c>
      <c r="AU20" s="832"/>
      <c r="AV20" s="768" t="s">
        <v>330</v>
      </c>
      <c r="AW20" s="770"/>
      <c r="AX20" s="768" t="s">
        <v>331</v>
      </c>
      <c r="AY20" s="770"/>
      <c r="AZ20" s="768" t="s">
        <v>332</v>
      </c>
      <c r="BA20" s="770"/>
      <c r="BB20" s="768" t="s">
        <v>333</v>
      </c>
      <c r="BC20" s="770"/>
      <c r="BJ20" s="768" t="s">
        <v>330</v>
      </c>
      <c r="BK20" s="770"/>
      <c r="BL20" s="768" t="s">
        <v>331</v>
      </c>
      <c r="BM20" s="770"/>
      <c r="BN20" s="768" t="s">
        <v>332</v>
      </c>
      <c r="BO20" s="770"/>
      <c r="BP20" s="768" t="s">
        <v>333</v>
      </c>
      <c r="BQ20" s="770"/>
    </row>
    <row r="21" spans="1:74" ht="15" customHeight="1" x14ac:dyDescent="0.2">
      <c r="A21" s="806" t="str">
        <f ca="1">Translations!$A$88</f>
        <v>Item</v>
      </c>
      <c r="B21" s="771" t="s">
        <v>256</v>
      </c>
      <c r="C21" s="771" t="s">
        <v>259</v>
      </c>
      <c r="D21" s="771" t="str">
        <f ca="1">Translations!$A$91</f>
        <v>Activity code</v>
      </c>
      <c r="E21" s="777" t="str">
        <f ca="1">Translations!$A$92</f>
        <v>Indicator / Activity</v>
      </c>
      <c r="F21" s="786" t="s">
        <v>255</v>
      </c>
      <c r="G21" s="10"/>
      <c r="H21" s="771" t="str">
        <f ca="1">Translations!$A$94</f>
        <v>Target</v>
      </c>
      <c r="I21" s="771" t="str">
        <f ca="1">Translations!$A$102</f>
        <v xml:space="preserve">Results </v>
      </c>
      <c r="J21" s="771" t="str">
        <f ca="1">Translations!$A$108</f>
        <v>Result %</v>
      </c>
      <c r="K21" s="33"/>
      <c r="L21" s="771" t="str">
        <f ca="1">Translations!$A$94</f>
        <v>Target</v>
      </c>
      <c r="M21" s="771" t="str">
        <f ca="1">Translations!$A$102</f>
        <v xml:space="preserve">Results </v>
      </c>
      <c r="N21" s="771" t="str">
        <f ca="1">Translations!$A$108</f>
        <v>Result %</v>
      </c>
      <c r="O21" s="782"/>
      <c r="P21" s="771" t="str">
        <f ca="1">Translations!$A$94</f>
        <v>Target</v>
      </c>
      <c r="Q21" s="771" t="str">
        <f ca="1">Translations!$A$102</f>
        <v xml:space="preserve">Results </v>
      </c>
      <c r="R21" s="771" t="str">
        <f ca="1">Translations!$A$108</f>
        <v>Result %</v>
      </c>
      <c r="S21" s="782"/>
      <c r="T21" s="771" t="str">
        <f ca="1">Translations!$A$94</f>
        <v>Target</v>
      </c>
      <c r="U21" s="771" t="str">
        <f ca="1">Translations!$A$102</f>
        <v xml:space="preserve">Results </v>
      </c>
      <c r="V21" s="771" t="str">
        <f ca="1">Translations!$A$108</f>
        <v>Result %</v>
      </c>
      <c r="W21" s="782"/>
      <c r="X21" s="771" t="str">
        <f ca="1">Translations!$A$94</f>
        <v>Target</v>
      </c>
      <c r="Y21" s="771" t="str">
        <f ca="1">Translations!$A$102</f>
        <v xml:space="preserve">Results </v>
      </c>
      <c r="Z21" s="771" t="str">
        <f ca="1">Translations!$A$108</f>
        <v>Result %</v>
      </c>
      <c r="AA21" s="782"/>
      <c r="AC21" s="817" t="s">
        <v>436</v>
      </c>
      <c r="AD21" s="817" t="s">
        <v>1</v>
      </c>
      <c r="AE21" s="817" t="s">
        <v>1505</v>
      </c>
      <c r="AF21" s="817" t="s">
        <v>1803</v>
      </c>
      <c r="AI21" s="819" t="s">
        <v>1997</v>
      </c>
      <c r="AJ21" s="820"/>
      <c r="AK21" s="820"/>
      <c r="AL21" s="821"/>
      <c r="AN21" s="759" t="s">
        <v>1854</v>
      </c>
      <c r="AR21" s="771" t="s">
        <v>1862</v>
      </c>
      <c r="AT21" s="771" t="s">
        <v>1864</v>
      </c>
      <c r="AU21" s="771" t="s">
        <v>1865</v>
      </c>
      <c r="AV21" s="771" t="s">
        <v>1864</v>
      </c>
      <c r="AW21" s="771" t="s">
        <v>1865</v>
      </c>
      <c r="AX21" s="771" t="s">
        <v>1864</v>
      </c>
      <c r="AY21" s="771" t="s">
        <v>1865</v>
      </c>
      <c r="AZ21" s="771" t="s">
        <v>1864</v>
      </c>
      <c r="BA21" s="771" t="s">
        <v>1865</v>
      </c>
      <c r="BB21" s="771" t="s">
        <v>1864</v>
      </c>
      <c r="BC21" s="771" t="s">
        <v>1865</v>
      </c>
      <c r="BJ21" s="771" t="s">
        <v>1</v>
      </c>
      <c r="BK21" s="771" t="s">
        <v>299</v>
      </c>
      <c r="BL21" s="771" t="s">
        <v>1</v>
      </c>
      <c r="BM21" s="771" t="s">
        <v>299</v>
      </c>
      <c r="BN21" s="771" t="s">
        <v>1</v>
      </c>
      <c r="BO21" s="771" t="s">
        <v>299</v>
      </c>
      <c r="BP21" s="771" t="s">
        <v>1</v>
      </c>
      <c r="BQ21" s="771" t="s">
        <v>299</v>
      </c>
      <c r="BS21" s="819" t="s">
        <v>1998</v>
      </c>
      <c r="BT21" s="820"/>
      <c r="BU21" s="820"/>
      <c r="BV21" s="821"/>
    </row>
    <row r="22" spans="1:74" ht="27.75" customHeight="1" x14ac:dyDescent="0.2">
      <c r="A22" s="806"/>
      <c r="B22" s="772"/>
      <c r="C22" s="772"/>
      <c r="D22" s="772"/>
      <c r="E22" s="777"/>
      <c r="F22" s="787"/>
      <c r="G22" s="10"/>
      <c r="H22" s="772"/>
      <c r="I22" s="772"/>
      <c r="J22" s="772"/>
      <c r="K22" s="33"/>
      <c r="L22" s="772"/>
      <c r="M22" s="772"/>
      <c r="N22" s="772"/>
      <c r="O22" s="782"/>
      <c r="P22" s="772"/>
      <c r="Q22" s="772"/>
      <c r="R22" s="772"/>
      <c r="S22" s="782"/>
      <c r="T22" s="772"/>
      <c r="U22" s="772"/>
      <c r="V22" s="772"/>
      <c r="W22" s="782"/>
      <c r="X22" s="772"/>
      <c r="Y22" s="772"/>
      <c r="Z22" s="772"/>
      <c r="AA22" s="782"/>
      <c r="AC22" s="818"/>
      <c r="AD22" s="818"/>
      <c r="AE22" s="818"/>
      <c r="AF22" s="818"/>
      <c r="AG22" s="170" t="s">
        <v>1262</v>
      </c>
      <c r="AI22" s="263" t="s">
        <v>330</v>
      </c>
      <c r="AJ22" s="263" t="s">
        <v>331</v>
      </c>
      <c r="AK22" s="263" t="s">
        <v>332</v>
      </c>
      <c r="AL22" s="263" t="s">
        <v>333</v>
      </c>
      <c r="AN22" s="759"/>
      <c r="AR22" s="831"/>
      <c r="AT22" s="772"/>
      <c r="AU22" s="772"/>
      <c r="AV22" s="772"/>
      <c r="AW22" s="772"/>
      <c r="AX22" s="772"/>
      <c r="AY22" s="772"/>
      <c r="AZ22" s="772"/>
      <c r="BA22" s="772"/>
      <c r="BB22" s="772"/>
      <c r="BC22" s="772"/>
      <c r="BJ22" s="772"/>
      <c r="BK22" s="772"/>
      <c r="BL22" s="772"/>
      <c r="BM22" s="772"/>
      <c r="BN22" s="772"/>
      <c r="BO22" s="772"/>
      <c r="BP22" s="772"/>
      <c r="BQ22" s="772"/>
      <c r="BS22" s="263" t="s">
        <v>330</v>
      </c>
      <c r="BT22" s="263" t="s">
        <v>331</v>
      </c>
      <c r="BU22" s="263" t="s">
        <v>332</v>
      </c>
      <c r="BV22" s="263" t="s">
        <v>333</v>
      </c>
    </row>
    <row r="23" spans="1:74" ht="4.5" customHeight="1" x14ac:dyDescent="0.2">
      <c r="A23" s="6"/>
      <c r="B23" s="6"/>
      <c r="C23" s="6"/>
      <c r="D23" s="6"/>
      <c r="E23" s="6"/>
      <c r="F23" s="8"/>
      <c r="G23" s="8"/>
      <c r="K23" s="33"/>
      <c r="O23" s="43"/>
      <c r="S23" s="43"/>
      <c r="W23" s="43"/>
      <c r="AA23" s="43"/>
      <c r="AN23" s="759"/>
      <c r="AR23" s="772"/>
    </row>
    <row r="24" spans="1:74" ht="25.5" customHeight="1" x14ac:dyDescent="0.2">
      <c r="A24" s="26" t="str">
        <f ca="1">Translations!A109</f>
        <v>Totals</v>
      </c>
      <c r="B24" s="16"/>
      <c r="C24" s="16"/>
      <c r="D24" s="16"/>
      <c r="E24" s="16"/>
      <c r="F24" s="27"/>
      <c r="G24" s="18"/>
      <c r="H24" s="29" t="s">
        <v>217</v>
      </c>
      <c r="I24" s="29" t="s">
        <v>217</v>
      </c>
      <c r="J24" s="31">
        <f ca="1">IFERROR(AVERAGEIF(K26:K225,"&lt;&gt; "),"")</f>
        <v>0.98562770562770563</v>
      </c>
      <c r="K24" s="42"/>
      <c r="L24" s="29" t="s">
        <v>217</v>
      </c>
      <c r="M24" s="29" t="s">
        <v>217</v>
      </c>
      <c r="N24" s="31">
        <f ca="1">IFERROR(AVERAGEIF(O26:O225,"&lt;&gt; "),"")</f>
        <v>0.96304889192222864</v>
      </c>
      <c r="O24" s="44"/>
      <c r="P24" s="29" t="s">
        <v>217</v>
      </c>
      <c r="Q24" s="29" t="s">
        <v>217</v>
      </c>
      <c r="R24" s="31">
        <f ca="1">IFERROR(AVERAGEIF(S26:S225,"&lt;&gt; "),"")</f>
        <v>0.98809523809523814</v>
      </c>
      <c r="S24" s="44"/>
      <c r="T24" s="29" t="s">
        <v>217</v>
      </c>
      <c r="U24" s="29" t="s">
        <v>217</v>
      </c>
      <c r="V24" s="31" t="str">
        <f ca="1">IFERROR(AVERAGEIF(W26:W225,"&lt;&gt; "),"")</f>
        <v/>
      </c>
      <c r="W24" s="44"/>
      <c r="X24" s="29" t="s">
        <v>217</v>
      </c>
      <c r="Y24" s="29" t="s">
        <v>217</v>
      </c>
      <c r="Z24" s="31" t="str">
        <f ca="1">IFERROR(AVERAGEIF(AA26:AA225,"&lt;&gt; "),"")</f>
        <v/>
      </c>
      <c r="AA24" s="44"/>
      <c r="BK24" s="88"/>
      <c r="BM24" s="88"/>
      <c r="BO24" s="88"/>
      <c r="BQ24" s="88"/>
    </row>
    <row r="25" spans="1:74" ht="5.25" customHeight="1" x14ac:dyDescent="0.2">
      <c r="A25" s="7"/>
      <c r="B25" s="7"/>
      <c r="C25" s="7"/>
      <c r="D25" s="7"/>
      <c r="E25" s="7"/>
      <c r="F25" s="8"/>
      <c r="G25" s="8"/>
      <c r="K25" s="33"/>
      <c r="O25" s="43"/>
      <c r="S25" s="43"/>
      <c r="W25" s="43"/>
      <c r="AA25" s="43"/>
    </row>
    <row r="26" spans="1:74" ht="39" customHeight="1" x14ac:dyDescent="0.2">
      <c r="A26" s="14" t="str">
        <f>Planning!A9</f>
        <v>I001</v>
      </c>
      <c r="B26" s="9" t="str">
        <f>Planning!B9</f>
        <v>1. Indicator</v>
      </c>
      <c r="C26" s="9" t="str">
        <f>Planning!C9</f>
        <v>Pr68</v>
      </c>
      <c r="D26" s="195">
        <f>Planning!D9</f>
        <v>1</v>
      </c>
      <c r="E26" s="196" t="str">
        <f>Planning!E9</f>
        <v>[Pr68] # PLHIV that initiated ARV with CD4 count &lt;200 Target [2. Inverse]</v>
      </c>
      <c r="F26" s="3">
        <f>Planning!G9</f>
        <v>0</v>
      </c>
      <c r="G26" s="28"/>
      <c r="H26" s="197">
        <f ca="1">IF(AR26&lt;&gt;"3",SUM(L26,P26,T26,X26),X26)</f>
        <v>1200</v>
      </c>
      <c r="I26" s="197">
        <f ca="1">IF(AR26&lt;&gt;"3",SUM(M26,Q26,U26,Y26),Y26)</f>
        <v>1232</v>
      </c>
      <c r="J26" s="32">
        <f ca="1">IF(AND($AR26="2",$AB26&lt;&gt;Lists!$A$17),AU26,AT26)</f>
        <v>0.97402597402597402</v>
      </c>
      <c r="K26" s="33">
        <f t="shared" ref="K26:K57" ca="1" si="0">IF($AN26 = ExcluirDelPLogro,"",IF(AND(H26=0,I26=0),"",J26))</f>
        <v>0.97402597402597402</v>
      </c>
      <c r="L26" s="210">
        <f t="shared" ref="L26:L57" ca="1" si="1">IF(AR26&lt;&gt;"3",BJ26,INDIRECT("'" &amp; MesCierreQ1 &amp; "'!" &amp; AD26))</f>
        <v>600</v>
      </c>
      <c r="M26" s="197">
        <f t="shared" ref="M26:M57" ca="1" si="2">IF(AR26&lt;&gt;"3",BK26,INDIRECT("'" &amp; MesCierreQ1 &amp; "'!" &amp; AE26))</f>
        <v>602</v>
      </c>
      <c r="N26" s="32">
        <f ca="1">IF(AND($AR26="2",$AB26&lt;&gt;Lists!$A$17),AW26,AV26)</f>
        <v>0.99667774086378735</v>
      </c>
      <c r="O26" s="33">
        <f t="shared" ref="O26:O57" ca="1" si="3">IF($AN26=ExcluirDelPLogro,"",IF(AND(L26=0,M26=0),"",N26))</f>
        <v>0.99667774086378735</v>
      </c>
      <c r="P26" s="197">
        <f t="shared" ref="P26:P57" ca="1" si="4">IF(AR26&lt;&gt;"3",BL26,INDIRECT("'" &amp; MesCierreQ2 &amp; "'!" &amp; AD26))</f>
        <v>600</v>
      </c>
      <c r="Q26" s="197">
        <f t="shared" ref="Q26:Q57" ca="1" si="5">IF(AR26&lt;&gt;"3",BM26,INDIRECT("'" &amp; MesCierreQ2 &amp; "'!" &amp; AE26))</f>
        <v>630</v>
      </c>
      <c r="R26" s="32">
        <f ca="1">IF(AND($AR26="2",$AB26&lt;&gt;Lists!$A$17),AY26,AX26)</f>
        <v>0.95238095238095233</v>
      </c>
      <c r="S26" s="33">
        <f t="shared" ref="S26:S57" ca="1" si="6">IF($AN26=ExcluirDelPLogro,"",IF(AND(P26=0,Q26=0),"",R26))</f>
        <v>0.95238095238095233</v>
      </c>
      <c r="T26" s="197">
        <f t="shared" ref="T26:T57" ca="1" si="7">IF(AR26&lt;&gt;"3",BN26,INDIRECT("'" &amp; MesCierreQ3 &amp; "'!" &amp; AD26))</f>
        <v>0</v>
      </c>
      <c r="U26" s="197">
        <f t="shared" ref="U26:U57" ca="1" si="8">IF(AR26&lt;&gt;"3",BO26,INDIRECT("'" &amp; MesCierreQ3 &amp; "'!" &amp; AE26))</f>
        <v>0</v>
      </c>
      <c r="V26" s="32" t="str">
        <f ca="1">IF(AND($AR26="2",$AB26&lt;&gt;Lists!$A$17),BA26,AZ26)</f>
        <v/>
      </c>
      <c r="W26" s="33" t="str">
        <f t="shared" ref="W26:W57" ca="1" si="9">IF($AN26=ExcluirDelPLogro,"",IF(AND(T26=0,U26=0),"",V26))</f>
        <v/>
      </c>
      <c r="X26" s="197">
        <f t="shared" ref="X26:X57" ca="1" si="10">IF(AR26&lt;&gt;"3",BP26,INDIRECT("'" &amp; MesCierreQ4 &amp; "'!" &amp; AD26))</f>
        <v>0</v>
      </c>
      <c r="Y26" s="197">
        <f t="shared" ref="Y26:Y57" ca="1" si="11">IF(AR26&lt;&gt;"3",BQ26,INDIRECT("'" &amp; MesCierreQ4 &amp; "'!" &amp; AE26))</f>
        <v>0</v>
      </c>
      <c r="Z26" s="32" t="str">
        <f ca="1">IF(AND($AR26="2",$AB26&lt;&gt;Lists!$A$17),BC26,BB26)</f>
        <v/>
      </c>
      <c r="AA26" s="33" t="str">
        <f t="shared" ref="AA26:AA57" ca="1" si="12">IF($AN26=ExcluirDelPLogro,"",IF(AND(X26=0,Y26=0),"",Z26))</f>
        <v/>
      </c>
      <c r="AB26" s="1">
        <f>Planning!H9</f>
        <v>0</v>
      </c>
      <c r="AC26" s="2" t="str">
        <f>LEFT(B26,1)&amp;C26</f>
        <v>1Pr68</v>
      </c>
      <c r="AD26" s="2" t="s">
        <v>461</v>
      </c>
      <c r="AE26" s="2" t="s">
        <v>459</v>
      </c>
      <c r="AF26" s="2" t="s">
        <v>1503</v>
      </c>
      <c r="AG26" s="169" t="str">
        <f>IF(E26=0,"","["&amp;A26&amp;"] ["&amp;C26&amp;"] "     &amp;E26)</f>
        <v>[I001] [Pr68] [Pr68] # PLHIV that initiated ARV with CD4 count &lt;200 Target [2. Inverse]</v>
      </c>
      <c r="AI26" s="2">
        <f ca="1">IF(Setup!$AG$7&lt;&gt;"",INDIRECT("'" &amp; Setup!$AG$7 &amp; "'!" &amp; AF26),0) + IF(Setup!$AG$8&lt;&gt;"",INDIRECT("'" &amp; Setup!$AG$8 &amp; "'!" &amp; AF26),0) + IF(Setup!$AG$9&lt;&gt;"",INDIRECT("'" &amp; Setup!$AG$9 &amp; "'!" &amp; AF26),0) + IF(Setup!$AG$10&lt;&gt;"",INDIRECT("'" &amp; Setup!$AG$10 &amp; "'!" &amp; AF26),0) + IF(Setup!$AG$11&lt;&gt;"",INDIRECT("'" &amp; Setup!$AG$11 &amp; "'!" &amp; AF26),0) + IF(Setup!$AG$12&lt;&gt;"",INDIRECT("'" &amp; Setup!$AG$12 &amp; "'!" &amp; AF26),0)</f>
        <v>0</v>
      </c>
      <c r="AJ26" s="2">
        <f ca="1">IF(Setup!$AH$7&lt;&gt;"",INDIRECT("'" &amp; Setup!$AH$7 &amp; "'!" &amp; AF26),0) + IF(Setup!$AH$8&lt;&gt;"",INDIRECT("'" &amp; Setup!$AH$8 &amp; "'!" &amp; AF26),0) + IF(Setup!$AH$9&lt;&gt;"",INDIRECT("'" &amp; Setup!$AH$9 &amp; "'!" &amp; AF26),0) + IF(Setup!$AH$10&lt;&gt;"",INDIRECT("'" &amp; Setup!$AH$10 &amp; "'!" &amp; AF26),0) + IF(Setup!$AH$11&lt;&gt;"",INDIRECT("'" &amp; Setup!$AH$11 &amp; "'!" &amp; AF26),0) + IF(Setup!$AH$12&lt;&gt;"",INDIRECT("'" &amp; Setup!$AH$12 &amp; "'!" &amp; AF26),0)</f>
        <v>0</v>
      </c>
      <c r="AK26" s="2">
        <f ca="1">IF(Setup!$AI$7&lt;&gt;"",INDIRECT("'" &amp; Setup!$AI$7 &amp; "'!" &amp; AF26),0) + IF(Setup!$AI$8&lt;&gt;"",INDIRECT("'" &amp; Setup!$AI$8 &amp; "'!" &amp; AF26),0) + IF(Setup!$AI$9&lt;&gt;"",INDIRECT("'" &amp; Setup!$AI$9 &amp; "'!" &amp; AF26),0) + IF(Setup!$AI$10&lt;&gt;"",INDIRECT("'" &amp; Setup!$AI$10 &amp; "'!" &amp; AF26),0) + IF(Setup!$AI$11&lt;&gt;"",INDIRECT("'" &amp; Setup!$AI$11 &amp; "'!" &amp; AF26),0) + IF(Setup!$AI$12&lt;&gt;"",INDIRECT("'" &amp; Setup!$AI$12 &amp; "'!" &amp; AF26),0)</f>
        <v>0</v>
      </c>
      <c r="AL26" s="2">
        <f ca="1">IF(Setup!$AJ$7&lt;&gt;"",INDIRECT("'" &amp; Setup!$AJ$7 &amp; "'!" &amp; AF26),0) + IF(Setup!$AJ$8&lt;&gt;"",INDIRECT("'" &amp; Setup!$AJ$8 &amp; "'!" &amp; AF26),0) + IF(Setup!$AJ$9&lt;&gt;"",INDIRECT("'" &amp; Setup!$AJ$9 &amp; "'!" &amp; AF26),0) + IF(Setup!$AJ$10&lt;&gt;"",INDIRECT("'" &amp; Setup!$AJ$10 &amp; "'!" &amp; AF26),0) + IF(Setup!$AJ$11&lt;&gt;"",INDIRECT("'" &amp; Setup!$AJ$11 &amp; "'!" &amp; AF26),0) + IF(Setup!$AJ$12&lt;&gt;"",INDIRECT("'" &amp; Setup!$AJ$12 &amp; "'!" &amp; AF26),0)</f>
        <v>0</v>
      </c>
      <c r="AN26" s="2" t="str">
        <f>IF(B26=0,"",IF(LEFT(B26,1)="1","1","2"))</f>
        <v>1</v>
      </c>
      <c r="AR26" s="2" t="str">
        <f ca="1">IF(C26=0,"",LEFT(INDEX(Lists!$H$5:$H$49,MATCH(C26,Lists!$G$5:$G$49,0),1),1))</f>
        <v>2</v>
      </c>
      <c r="AT26" s="2">
        <f ca="1">IF(AND(H26=0,I26=0),"",IF(H26&gt;0,I26/H26,I26))</f>
        <v>1.0266666666666666</v>
      </c>
      <c r="AU26" s="2">
        <f ca="1">IF(AND(H26=0,I26=0),"",IF(I26&gt;0,H26/I26,0))</f>
        <v>0.97402597402597402</v>
      </c>
      <c r="AV26" s="2">
        <f ca="1">IF(AND(L26=0,M26=0),"",IF(L26&gt;0,M26/L26,M26))</f>
        <v>1.0033333333333334</v>
      </c>
      <c r="AW26" s="2">
        <f ca="1">IF(AND(L26=0,M26=0),"",IF(M26&gt;0,L26/M26,0))</f>
        <v>0.99667774086378735</v>
      </c>
      <c r="AX26" s="2">
        <f ca="1">IF(AND(P26=0,Q26=0),"",IF(P26&gt;0,Q26/P26,Q26))</f>
        <v>1.05</v>
      </c>
      <c r="AY26" s="2">
        <f ca="1">IF(AND(P26=0,Q26=0),"",IF(Q26&gt;0,P26/Q26,0))</f>
        <v>0.95238095238095233</v>
      </c>
      <c r="AZ26" s="2" t="str">
        <f ca="1">IF(AND(T26=0,U26=0),"",IF(T26&gt;0,U26/T26,U26))</f>
        <v/>
      </c>
      <c r="BA26" s="2" t="str">
        <f ca="1">IF(AND(T26=0,U26=0),"",IF(U26&gt;0,T26/U26,0))</f>
        <v/>
      </c>
      <c r="BB26" s="2" t="str">
        <f ca="1">IF(AND(X26=0,Y26=0),"",IF(X26&gt;0,Y26/X26,Y26))</f>
        <v/>
      </c>
      <c r="BC26" s="2" t="str">
        <f ca="1">IF(AND(X26=0,Y26=0),"",IF(Y26&gt;0,X26/Y26,0))</f>
        <v/>
      </c>
      <c r="BJ26" s="2">
        <f ca="1">IF(Setup!$AG$7&lt;&gt;"",INDIRECT("'" &amp; Setup!$AG$7 &amp; "'!" &amp; AD26),0) + IF(Setup!$AG$8&lt;&gt;"",INDIRECT("'" &amp; Setup!$AG$8 &amp; "'!" &amp; AD26),0) + IF(Setup!$AG$9&lt;&gt;"",INDIRECT("'" &amp; Setup!$AG$9 &amp; "'!" &amp; AD26),0) + IF(Setup!$AG$10&lt;&gt;"",INDIRECT("'" &amp; Setup!$AG$10 &amp; "'!" &amp; AD26),0) + IF(Setup!$AG$11&lt;&gt;"",INDIRECT("'" &amp; Setup!$AG$11 &amp; "'!" &amp; AD26),0) + IF(Setup!$AG$12&lt;&gt;"",INDIRECT("'" &amp; Setup!$AG$12 &amp; "'!" &amp; AD26),0)</f>
        <v>600</v>
      </c>
      <c r="BK26" s="2">
        <f ca="1">IF(Setup!$AG$7&lt;&gt;"",INDIRECT("'" &amp; Setup!$AG$7 &amp; "'!" &amp; AE26),0) + IF(Setup!$AG$8&lt;&gt;"",INDIRECT("'" &amp; Setup!$AG$8 &amp; "'!" &amp; AE26),0) + IF(Setup!$AG$9&lt;&gt;"",INDIRECT("'" &amp; Setup!$AG$9 &amp; "'!" &amp; AE26),0) + IF(Setup!$AG$10&lt;&gt;"",INDIRECT("'" &amp; Setup!$AG$10 &amp; "'!" &amp; AE26),0) + IF(Setup!$AG$11&lt;&gt;"",INDIRECT("'" &amp; Setup!$AG$11 &amp; "'!" &amp; AE26),0) + IF(Setup!$AG$12&lt;&gt;"",INDIRECT("'" &amp; Setup!$AG$12 &amp; "'!" &amp; AE26),0)</f>
        <v>602</v>
      </c>
      <c r="BL26" s="2">
        <f ca="1">IF(Setup!$AH$7&lt;&gt;"",INDIRECT("'" &amp; Setup!$AH$7 &amp; "'!" &amp; AD26),0) + IF(Setup!$AH$8&lt;&gt;"",INDIRECT("'" &amp; Setup!$AH$8 &amp; "'!" &amp; AD26),0) + IF(Setup!$AH$9&lt;&gt;"",INDIRECT("'" &amp; Setup!$AH$9 &amp; "'!" &amp; AD26),0) + IF(Setup!$AH$10&lt;&gt;"",INDIRECT("'" &amp; Setup!$AH$10 &amp; "'!" &amp; AD26),0) + IF(Setup!$AH$11&lt;&gt;"",INDIRECT("'" &amp; Setup!$AH$11 &amp; "'!" &amp; AD26),0) + IF(Setup!$AH$12&lt;&gt;"",INDIRECT("'" &amp; Setup!$AH$12 &amp; "'!" &amp; AD26),0)</f>
        <v>600</v>
      </c>
      <c r="BM26" s="2">
        <f ca="1">IF(Setup!$AH$7&lt;&gt;"",INDIRECT("'" &amp; Setup!$AH$7 &amp; "'!" &amp; AE26),0) + IF(Setup!$AH$8&lt;&gt;"",INDIRECT("'" &amp; Setup!$AH$8 &amp; "'!" &amp; AE26),0) + IF(Setup!$AH$9&lt;&gt;"",INDIRECT("'" &amp; Setup!$AH$9 &amp; "'!" &amp; AE26),0) + IF(Setup!$AH$10&lt;&gt;"",INDIRECT("'" &amp; Setup!$AH$10 &amp; "'!" &amp; AE26),0) + IF(Setup!$AH$11&lt;&gt;"",INDIRECT("'" &amp; Setup!$AH$11 &amp; "'!" &amp; AE26),0) + IF(Setup!$AH$12&lt;&gt;"",INDIRECT("'" &amp; Setup!$AH$12 &amp; "'!" &amp; AE26),0)</f>
        <v>630</v>
      </c>
      <c r="BN26" s="2">
        <f ca="1">IF(Setup!$AI$7&lt;&gt;"",INDIRECT("'" &amp; Setup!$AI$7 &amp; "'!" &amp; AD26),0) + IF(Setup!$AI$8&lt;&gt;"",INDIRECT("'" &amp; Setup!$AI$8 &amp; "'!" &amp; AD26),0) + IF(Setup!$AI$9&lt;&gt;"",INDIRECT("'" &amp; Setup!$AI$9 &amp; "'!" &amp; AD26),0) + IF(Setup!$AI$10&lt;&gt;"",INDIRECT("'" &amp; Setup!$AI$10 &amp; "'!" &amp; AD26),0) + IF(Setup!$AI$11&lt;&gt;"",INDIRECT("'" &amp; Setup!$AI$11 &amp; "'!" &amp; AD26),0) + IF(Setup!$AI$12&lt;&gt;"",INDIRECT("'" &amp; Setup!$AI$12 &amp; "'!" &amp; AD26),0)</f>
        <v>0</v>
      </c>
      <c r="BO26" s="2">
        <f ca="1">IF(Setup!$AI$7&lt;&gt;"",INDIRECT("'" &amp; Setup!$AI$7 &amp; "'!" &amp; AE26),0) + IF(Setup!$AI$8&lt;&gt;"",INDIRECT("'" &amp; Setup!$AI$8 &amp; "'!" &amp; AE26),0) + IF(Setup!$AI$9&lt;&gt;"",INDIRECT("'" &amp; Setup!$AI$9 &amp; "'!" &amp; AE26),0) + IF(Setup!$AI$10&lt;&gt;"",INDIRECT("'" &amp; Setup!$AI$10 &amp; "'!" &amp; AE26),0) + IF(Setup!$AI$11&lt;&gt;"",INDIRECT("'" &amp; Setup!$AI$11 &amp; "'!" &amp; AE26),0) + IF(Setup!$AI$12&lt;&gt;"",INDIRECT("'" &amp; Setup!$AI$12 &amp; "'!" &amp; AE26),0)</f>
        <v>0</v>
      </c>
      <c r="BP26" s="2">
        <f ca="1">IF(Setup!$AJ$7&lt;&gt;"",INDIRECT("'" &amp; Setup!$AJ$7 &amp; "'!" &amp; AD26),0) + IF(Setup!$AJ$8&lt;&gt;"",INDIRECT("'" &amp; Setup!$AJ$8 &amp; "'!" &amp; AD26),0) + IF(Setup!$AJ$9&lt;&gt;"",INDIRECT("'" &amp; Setup!$AJ$9 &amp; "'!" &amp; AD26),0) + IF(Setup!$AJ$10&lt;&gt;"",INDIRECT("'" &amp; Setup!$AJ$10 &amp; "'!" &amp; AD26),0) + IF(Setup!$AJ$11&lt;&gt;"",INDIRECT("'" &amp; Setup!$AJ$11 &amp; "'!" &amp; AD26),0) + IF(Setup!$AJ$12&lt;&gt;"",INDIRECT("'" &amp; Setup!$AJ$12 &amp; "'!" &amp; AD26),0)</f>
        <v>0</v>
      </c>
      <c r="BQ26" s="2">
        <f ca="1">IF(Setup!$AJ$7&lt;&gt;"",INDIRECT("'" &amp; Setup!$AJ$7 &amp; "'!" &amp; AE26),0) + IF(Setup!$AJ$8&lt;&gt;"",INDIRECT("'" &amp; Setup!$AJ$8 &amp; "'!" &amp; AE26),0) + IF(Setup!$AJ$9&lt;&gt;"",INDIRECT("'" &amp; Setup!$AJ$9 &amp; "'!" &amp; AE26),0) + IF(Setup!$AJ$10&lt;&gt;"",INDIRECT("'" &amp; Setup!$AJ$10 &amp; "'!" &amp; AE26),0) + IF(Setup!$AJ$11&lt;&gt;"",INDIRECT("'" &amp; Setup!$AJ$11 &amp; "'!" &amp; AE26),0) + IF(Setup!$AJ$12&lt;&gt;"",INDIRECT("'" &amp; Setup!$AJ$12 &amp; "'!" &amp; AE26),0)</f>
        <v>0</v>
      </c>
      <c r="BS26" s="35"/>
      <c r="BT26" s="35"/>
      <c r="BU26" s="35"/>
      <c r="BV26" s="35"/>
    </row>
    <row r="27" spans="1:74" ht="39" customHeight="1" x14ac:dyDescent="0.2">
      <c r="A27" s="14" t="str">
        <f>Planning!A10</f>
        <v>I002</v>
      </c>
      <c r="B27" s="9" t="str">
        <f>Planning!B10</f>
        <v>2. Activity: Contributing</v>
      </c>
      <c r="C27" s="9" t="str">
        <f>Planning!C10</f>
        <v>Pr68</v>
      </c>
      <c r="D27" s="200">
        <f>Planning!D10</f>
        <v>1.2</v>
      </c>
      <c r="E27" s="201" t="str">
        <f>Planning!E10</f>
        <v xml:space="preserve">PLHIV reimbursed for transportation costs to HIV testing and treatment centres
</v>
      </c>
      <c r="F27" s="3" t="str">
        <f>Planning!G10</f>
        <v xml:space="preserve">12. Living support to client/ target population </v>
      </c>
      <c r="G27" s="28"/>
      <c r="H27" s="202">
        <f t="shared" ref="H27:H90" ca="1" si="13">IF(AR27&lt;&gt;"3",SUM(L27,P27,T27,X27),X27)</f>
        <v>1200</v>
      </c>
      <c r="I27" s="202">
        <f t="shared" ref="I27:I90" ca="1" si="14">IF(AR27&lt;&gt;"3",SUM(M27,Q27,U27,Y27),Y27)</f>
        <v>1232</v>
      </c>
      <c r="J27" s="32">
        <f ca="1">IF(AND($AR27="2",$AB26&lt;&gt;Lists!$A$17),AU27,AT27)</f>
        <v>0.97402597402597402</v>
      </c>
      <c r="K27" s="33" t="str">
        <f t="shared" si="0"/>
        <v/>
      </c>
      <c r="L27" s="607">
        <f t="shared" ca="1" si="1"/>
        <v>600</v>
      </c>
      <c r="M27" s="202">
        <f t="shared" ca="1" si="2"/>
        <v>602</v>
      </c>
      <c r="N27" s="32">
        <f ca="1">IF(AND($AR27="2",$AB27&lt;&gt;Lists!$A$17),AW27,AV27)</f>
        <v>0.99667774086378735</v>
      </c>
      <c r="O27" s="33" t="str">
        <f t="shared" si="3"/>
        <v/>
      </c>
      <c r="P27" s="202">
        <f t="shared" ca="1" si="4"/>
        <v>600</v>
      </c>
      <c r="Q27" s="202">
        <f t="shared" ca="1" si="5"/>
        <v>630</v>
      </c>
      <c r="R27" s="32">
        <f ca="1">IF(AND($AR27="2",$AB27&lt;&gt;Lists!$A$17),AY27,AX27)</f>
        <v>0.95238095238095233</v>
      </c>
      <c r="S27" s="33" t="str">
        <f t="shared" si="6"/>
        <v/>
      </c>
      <c r="T27" s="202">
        <f t="shared" ca="1" si="7"/>
        <v>0</v>
      </c>
      <c r="U27" s="202">
        <f t="shared" ca="1" si="8"/>
        <v>0</v>
      </c>
      <c r="V27" s="32" t="str">
        <f ca="1">IF(AND($AR27="2",$AB27&lt;&gt;Lists!$A$17),BA27,AZ27)</f>
        <v/>
      </c>
      <c r="W27" s="33" t="str">
        <f t="shared" si="9"/>
        <v/>
      </c>
      <c r="X27" s="202">
        <f t="shared" ca="1" si="10"/>
        <v>0</v>
      </c>
      <c r="Y27" s="202">
        <f t="shared" ca="1" si="11"/>
        <v>0</v>
      </c>
      <c r="Z27" s="32" t="str">
        <f ca="1">IF(AND($AR27="2",$AB27&lt;&gt;Lists!$A$17),BC27,BB27)</f>
        <v/>
      </c>
      <c r="AA27" s="33" t="str">
        <f t="shared" si="12"/>
        <v/>
      </c>
      <c r="AB27" s="1" t="str">
        <f>Planning!H10</f>
        <v>1. YES</v>
      </c>
      <c r="AC27" s="2" t="str">
        <f t="shared" ref="AC27:AC90" si="15">LEFT(B27,1)&amp;C27</f>
        <v>2Pr68</v>
      </c>
      <c r="AD27" s="2" t="s">
        <v>462</v>
      </c>
      <c r="AE27" s="2" t="s">
        <v>460</v>
      </c>
      <c r="AF27" s="2" t="s">
        <v>1504</v>
      </c>
      <c r="AG27" s="169" t="str">
        <f t="shared" ref="AG27:AG73" si="16">IF(E27=0,"","["&amp;A27&amp;"] ["&amp;C27&amp;"] "     &amp;E27)</f>
        <v xml:space="preserve">[I002] [Pr68] PLHIV reimbursed for transportation costs to HIV testing and treatment centres
</v>
      </c>
      <c r="AI27" s="2">
        <f ca="1">IF(Setup!$AG$7&lt;&gt;"",INDIRECT("'" &amp; Setup!$AG$7 &amp; "'!" &amp; AF27),0) + IF(Setup!$AG$8&lt;&gt;"",INDIRECT("'" &amp; Setup!$AG$8 &amp; "'!" &amp; AF27),0) + IF(Setup!$AG$9&lt;&gt;"",INDIRECT("'" &amp; Setup!$AG$9 &amp; "'!" &amp; AF27),0) + IF(Setup!$AG$10&lt;&gt;"",INDIRECT("'" &amp; Setup!$AG$10 &amp; "'!" &amp; AF27),0) + IF(Setup!$AG$11&lt;&gt;"",INDIRECT("'" &amp; Setup!$AG$11 &amp; "'!" &amp; AF27),0) + IF(Setup!$AG$12&lt;&gt;"",INDIRECT("'" &amp; Setup!$AG$12 &amp; "'!" &amp; AF27),0)</f>
        <v>0</v>
      </c>
      <c r="AJ27" s="2">
        <f ca="1">IF(Setup!$AH$7&lt;&gt;"",INDIRECT("'" &amp; Setup!$AH$7 &amp; "'!" &amp; AF27),0) + IF(Setup!$AH$8&lt;&gt;"",INDIRECT("'" &amp; Setup!$AH$8 &amp; "'!" &amp; AF27),0) + IF(Setup!$AH$9&lt;&gt;"",INDIRECT("'" &amp; Setup!$AH$9 &amp; "'!" &amp; AF27),0) + IF(Setup!$AH$10&lt;&gt;"",INDIRECT("'" &amp; Setup!$AH$10 &amp; "'!" &amp; AF27),0) + IF(Setup!$AH$11&lt;&gt;"",INDIRECT("'" &amp; Setup!$AH$11 &amp; "'!" &amp; AF27),0) + IF(Setup!$AH$12&lt;&gt;"",INDIRECT("'" &amp; Setup!$AH$12 &amp; "'!" &amp; AF27),0)</f>
        <v>0</v>
      </c>
      <c r="AK27" s="2">
        <f ca="1">IF(Setup!$AI$7&lt;&gt;"",INDIRECT("'" &amp; Setup!$AI$7 &amp; "'!" &amp; AF27),0) + IF(Setup!$AI$8&lt;&gt;"",INDIRECT("'" &amp; Setup!$AI$8 &amp; "'!" &amp; AF27),0) + IF(Setup!$AI$9&lt;&gt;"",INDIRECT("'" &amp; Setup!$AI$9 &amp; "'!" &amp; AF27),0) + IF(Setup!$AI$10&lt;&gt;"",INDIRECT("'" &amp; Setup!$AI$10 &amp; "'!" &amp; AF27),0) + IF(Setup!$AI$11&lt;&gt;"",INDIRECT("'" &amp; Setup!$AI$11 &amp; "'!" &amp; AF27),0) + IF(Setup!$AI$12&lt;&gt;"",INDIRECT("'" &amp; Setup!$AI$12 &amp; "'!" &amp; AF27),0)</f>
        <v>0</v>
      </c>
      <c r="AL27" s="2">
        <f ca="1">IF(Setup!$AJ$7&lt;&gt;"",INDIRECT("'" &amp; Setup!$AJ$7 &amp; "'!" &amp; AF27),0) + IF(Setup!$AJ$8&lt;&gt;"",INDIRECT("'" &amp; Setup!$AJ$8 &amp; "'!" &amp; AF27),0) + IF(Setup!$AJ$9&lt;&gt;"",INDIRECT("'" &amp; Setup!$AJ$9 &amp; "'!" &amp; AF27),0) + IF(Setup!$AJ$10&lt;&gt;"",INDIRECT("'" &amp; Setup!$AJ$10 &amp; "'!" &amp; AF27),0) + IF(Setup!$AJ$11&lt;&gt;"",INDIRECT("'" &amp; Setup!$AJ$11 &amp; "'!" &amp; AF27),0) + IF(Setup!$AJ$12&lt;&gt;"",INDIRECT("'" &amp; Setup!$AJ$12 &amp; "'!" &amp; AF27),0)</f>
        <v>0</v>
      </c>
      <c r="AN27" s="2" t="str">
        <f t="shared" ref="AN27:AN90" si="17">IF(B27=0,"",IF(LEFT(B27,1)="1","1","2"))</f>
        <v>2</v>
      </c>
      <c r="AR27" s="2" t="str">
        <f ca="1">IF(C27=0,"",LEFT(INDEX(Lists!$H$5:$H$49,MATCH(C27,Lists!$G$5:$G$49,0),1),1))</f>
        <v>2</v>
      </c>
      <c r="AT27" s="2">
        <f t="shared" ref="AT27:AT90" ca="1" si="18">IF(AND(H27=0,I27=0),"",IF(H27&gt;0,I27/H27,I27))</f>
        <v>1.0266666666666666</v>
      </c>
      <c r="AU27" s="2">
        <f t="shared" ref="AU27:AU90" ca="1" si="19">IF(AND(H27=0,I27=0),"",IF(I27&gt;0,H27/I27,0))</f>
        <v>0.97402597402597402</v>
      </c>
      <c r="AV27" s="2">
        <f t="shared" ref="AV27:AV90" ca="1" si="20">IF(AND(L27=0,M27=0),"",IF(L27&gt;0,M27/L27,M27))</f>
        <v>1.0033333333333334</v>
      </c>
      <c r="AW27" s="2">
        <f t="shared" ref="AW27:AW90" ca="1" si="21">IF(AND(L27=0,M27=0),"",IF(M27&gt;0,L27/M27,0))</f>
        <v>0.99667774086378735</v>
      </c>
      <c r="AX27" s="2">
        <f t="shared" ref="AX27:AX90" ca="1" si="22">IF(AND(P27=0,Q27=0),"",IF(P27&gt;0,Q27/P27,Q27))</f>
        <v>1.05</v>
      </c>
      <c r="AY27" s="2">
        <f t="shared" ref="AY27:AY90" ca="1" si="23">IF(AND(P27=0,Q27=0),"",IF(Q27&gt;0,P27/Q27,0))</f>
        <v>0.95238095238095233</v>
      </c>
      <c r="AZ27" s="2" t="str">
        <f t="shared" ref="AZ27:AZ90" ca="1" si="24">IF(AND(T27=0,U27=0),"",IF(T27&gt;0,U27/T27,U27))</f>
        <v/>
      </c>
      <c r="BA27" s="2" t="str">
        <f t="shared" ref="BA27:BA90" ca="1" si="25">IF(AND(T27=0,U27=0),"",IF(U27&gt;0,T27/U27,0))</f>
        <v/>
      </c>
      <c r="BB27" s="2" t="str">
        <f t="shared" ref="BB27:BB90" ca="1" si="26">IF(AND(X27=0,Y27=0),"",IF(X27&gt;0,Y27/X27,Y27))</f>
        <v/>
      </c>
      <c r="BC27" s="2" t="str">
        <f t="shared" ref="BC27:BC90" ca="1" si="27">IF(AND(X27=0,Y27=0),"",IF(Y27&gt;0,X27/Y27,0))</f>
        <v/>
      </c>
      <c r="BJ27" s="2">
        <f ca="1">IF(Setup!$AG$7&lt;&gt;"",INDIRECT("'" &amp; Setup!$AG$7 &amp; "'!" &amp; AD27),0) + IF(Setup!$AG$8&lt;&gt;"",INDIRECT("'" &amp; Setup!$AG$8 &amp; "'!" &amp; AD27),0) + IF(Setup!$AG$9&lt;&gt;"",INDIRECT("'" &amp; Setup!$AG$9 &amp; "'!" &amp; AD27),0) + IF(Setup!$AG$10&lt;&gt;"",INDIRECT("'" &amp; Setup!$AG$10 &amp; "'!" &amp; AD27),0) + IF(Setup!$AG$11&lt;&gt;"",INDIRECT("'" &amp; Setup!$AG$11 &amp; "'!" &amp; AD27),0) + IF(Setup!$AG$12&lt;&gt;"",INDIRECT("'" &amp; Setup!$AG$12 &amp; "'!" &amp; AD27),0)</f>
        <v>600</v>
      </c>
      <c r="BK27" s="2">
        <f ca="1">IF(Setup!$AG$7&lt;&gt;"",INDIRECT("'" &amp; Setup!$AG$7 &amp; "'!" &amp; AE27),0) + IF(Setup!$AG$8&lt;&gt;"",INDIRECT("'" &amp; Setup!$AG$8 &amp; "'!" &amp; AE27),0) + IF(Setup!$AG$9&lt;&gt;"",INDIRECT("'" &amp; Setup!$AG$9 &amp; "'!" &amp; AE27),0) + IF(Setup!$AG$10&lt;&gt;"",INDIRECT("'" &amp; Setup!$AG$10 &amp; "'!" &amp; AE27),0) + IF(Setup!$AG$11&lt;&gt;"",INDIRECT("'" &amp; Setup!$AG$11 &amp; "'!" &amp; AE27),0) + IF(Setup!$AG$12&lt;&gt;"",INDIRECT("'" &amp; Setup!$AG$12 &amp; "'!" &amp; AE27),0)</f>
        <v>602</v>
      </c>
      <c r="BL27" s="2">
        <f ca="1">IF(Setup!$AH$7&lt;&gt;"",INDIRECT("'" &amp; Setup!$AH$7 &amp; "'!" &amp; AD27),0) + IF(Setup!$AH$8&lt;&gt;"",INDIRECT("'" &amp; Setup!$AH$8 &amp; "'!" &amp; AD27),0) + IF(Setup!$AH$9&lt;&gt;"",INDIRECT("'" &amp; Setup!$AH$9 &amp; "'!" &amp; AD27),0) + IF(Setup!$AH$10&lt;&gt;"",INDIRECT("'" &amp; Setup!$AH$10 &amp; "'!" &amp; AD27),0) + IF(Setup!$AH$11&lt;&gt;"",INDIRECT("'" &amp; Setup!$AH$11 &amp; "'!" &amp; AD27),0) + IF(Setup!$AH$12&lt;&gt;"",INDIRECT("'" &amp; Setup!$AH$12 &amp; "'!" &amp; AD27),0)</f>
        <v>600</v>
      </c>
      <c r="BM27" s="2">
        <f ca="1">IF(Setup!$AH$7&lt;&gt;"",INDIRECT("'" &amp; Setup!$AH$7 &amp; "'!" &amp; AE27),0) + IF(Setup!$AH$8&lt;&gt;"",INDIRECT("'" &amp; Setup!$AH$8 &amp; "'!" &amp; AE27),0) + IF(Setup!$AH$9&lt;&gt;"",INDIRECT("'" &amp; Setup!$AH$9 &amp; "'!" &amp; AE27),0) + IF(Setup!$AH$10&lt;&gt;"",INDIRECT("'" &amp; Setup!$AH$10 &amp; "'!" &amp; AE27),0) + IF(Setup!$AH$11&lt;&gt;"",INDIRECT("'" &amp; Setup!$AH$11 &amp; "'!" &amp; AE27),0) + IF(Setup!$AH$12&lt;&gt;"",INDIRECT("'" &amp; Setup!$AH$12 &amp; "'!" &amp; AE27),0)</f>
        <v>630</v>
      </c>
      <c r="BN27" s="2">
        <f ca="1">IF(Setup!$AI$7&lt;&gt;"",INDIRECT("'" &amp; Setup!$AI$7 &amp; "'!" &amp; AD27),0) + IF(Setup!$AI$8&lt;&gt;"",INDIRECT("'" &amp; Setup!$AI$8 &amp; "'!" &amp; AD27),0) + IF(Setup!$AI$9&lt;&gt;"",INDIRECT("'" &amp; Setup!$AI$9 &amp; "'!" &amp; AD27),0) + IF(Setup!$AI$10&lt;&gt;"",INDIRECT("'" &amp; Setup!$AI$10 &amp; "'!" &amp; AD27),0) + IF(Setup!$AI$11&lt;&gt;"",INDIRECT("'" &amp; Setup!$AI$11 &amp; "'!" &amp; AD27),0) + IF(Setup!$AI$12&lt;&gt;"",INDIRECT("'" &amp; Setup!$AI$12 &amp; "'!" &amp; AD27),0)</f>
        <v>0</v>
      </c>
      <c r="BO27" s="2">
        <f ca="1">IF(Setup!$AI$7&lt;&gt;"",INDIRECT("'" &amp; Setup!$AI$7 &amp; "'!" &amp; AE27),0) + IF(Setup!$AI$8&lt;&gt;"",INDIRECT("'" &amp; Setup!$AI$8 &amp; "'!" &amp; AE27),0) + IF(Setup!$AI$9&lt;&gt;"",INDIRECT("'" &amp; Setup!$AI$9 &amp; "'!" &amp; AE27),0) + IF(Setup!$AI$10&lt;&gt;"",INDIRECT("'" &amp; Setup!$AI$10 &amp; "'!" &amp; AE27),0) + IF(Setup!$AI$11&lt;&gt;"",INDIRECT("'" &amp; Setup!$AI$11 &amp; "'!" &amp; AE27),0) + IF(Setup!$AI$12&lt;&gt;"",INDIRECT("'" &amp; Setup!$AI$12 &amp; "'!" &amp; AE27),0)</f>
        <v>0</v>
      </c>
      <c r="BP27" s="2">
        <f ca="1">IF(Setup!$AJ$7&lt;&gt;"",INDIRECT("'" &amp; Setup!$AJ$7 &amp; "'!" &amp; AD27),0) + IF(Setup!$AJ$8&lt;&gt;"",INDIRECT("'" &amp; Setup!$AJ$8 &amp; "'!" &amp; AD27),0) + IF(Setup!$AJ$9&lt;&gt;"",INDIRECT("'" &amp; Setup!$AJ$9 &amp; "'!" &amp; AD27),0) + IF(Setup!$AJ$10&lt;&gt;"",INDIRECT("'" &amp; Setup!$AJ$10 &amp; "'!" &amp; AD27),0) + IF(Setup!$AJ$11&lt;&gt;"",INDIRECT("'" &amp; Setup!$AJ$11 &amp; "'!" &amp; AD27),0) + IF(Setup!$AJ$12&lt;&gt;"",INDIRECT("'" &amp; Setup!$AJ$12 &amp; "'!" &amp; AD27),0)</f>
        <v>0</v>
      </c>
      <c r="BQ27" s="2">
        <f ca="1">IF(Setup!$AJ$7&lt;&gt;"",INDIRECT("'" &amp; Setup!$AJ$7 &amp; "'!" &amp; AE27),0) + IF(Setup!$AJ$8&lt;&gt;"",INDIRECT("'" &amp; Setup!$AJ$8 &amp; "'!" &amp; AE27),0) + IF(Setup!$AJ$9&lt;&gt;"",INDIRECT("'" &amp; Setup!$AJ$9 &amp; "'!" &amp; AE27),0) + IF(Setup!$AJ$10&lt;&gt;"",INDIRECT("'" &amp; Setup!$AJ$10 &amp; "'!" &amp; AE27),0) + IF(Setup!$AJ$11&lt;&gt;"",INDIRECT("'" &amp; Setup!$AJ$11 &amp; "'!" &amp; AE27),0) + IF(Setup!$AJ$12&lt;&gt;"",INDIRECT("'" &amp; Setup!$AJ$12 &amp; "'!" &amp; AE27),0)</f>
        <v>0</v>
      </c>
      <c r="BS27" s="35"/>
      <c r="BT27" s="35"/>
      <c r="BU27" s="35"/>
      <c r="BV27" s="35"/>
    </row>
    <row r="28" spans="1:74" ht="39" customHeight="1" x14ac:dyDescent="0.2">
      <c r="A28" s="14" t="str">
        <f>Planning!A11</f>
        <v>I003</v>
      </c>
      <c r="B28" s="9" t="str">
        <f>Planning!B11</f>
        <v>3. Activity: Non-Contributing</v>
      </c>
      <c r="C28" s="9" t="str">
        <f>Planning!C11</f>
        <v>Pr68</v>
      </c>
      <c r="D28" s="204">
        <f>Planning!D11</f>
        <v>1.3</v>
      </c>
      <c r="E28" s="205" t="str">
        <f>Planning!E11</f>
        <v xml:space="preserve">Communication materials produced to educate HIV+ patients about HIV treatment (Migrants and Sexual Workers). 
</v>
      </c>
      <c r="F28" s="3" t="str">
        <f>Planning!G11</f>
        <v>10. Communication material and publications</v>
      </c>
      <c r="G28" s="28"/>
      <c r="H28" s="206">
        <f t="shared" ca="1" si="13"/>
        <v>150</v>
      </c>
      <c r="I28" s="206">
        <f t="shared" ca="1" si="14"/>
        <v>149</v>
      </c>
      <c r="J28" s="32">
        <f ca="1">IF(AND($AR28="2",$AB27&lt;&gt;Lists!$A$17),AU28,AT28)</f>
        <v>1.0067114093959733</v>
      </c>
      <c r="K28" s="33" t="str">
        <f t="shared" si="0"/>
        <v/>
      </c>
      <c r="L28" s="517">
        <f t="shared" ca="1" si="1"/>
        <v>75</v>
      </c>
      <c r="M28" s="206">
        <f t="shared" ca="1" si="2"/>
        <v>65</v>
      </c>
      <c r="N28" s="32">
        <f ca="1">IF(AND($AR28="2",$AB28&lt;&gt;Lists!$A$17),AW28,AV28)</f>
        <v>0.8666666666666667</v>
      </c>
      <c r="O28" s="33" t="str">
        <f t="shared" si="3"/>
        <v/>
      </c>
      <c r="P28" s="206">
        <f t="shared" ca="1" si="4"/>
        <v>75</v>
      </c>
      <c r="Q28" s="206">
        <f t="shared" ca="1" si="5"/>
        <v>84</v>
      </c>
      <c r="R28" s="32">
        <f ca="1">IF(AND($AR28="2",$AB28&lt;&gt;Lists!$A$17),AY28,AX28)</f>
        <v>1.1200000000000001</v>
      </c>
      <c r="S28" s="33" t="str">
        <f t="shared" si="6"/>
        <v/>
      </c>
      <c r="T28" s="206">
        <f t="shared" ca="1" si="7"/>
        <v>0</v>
      </c>
      <c r="U28" s="206">
        <f t="shared" ca="1" si="8"/>
        <v>0</v>
      </c>
      <c r="V28" s="32" t="str">
        <f ca="1">IF(AND($AR28="2",$AB28&lt;&gt;Lists!$A$17),BA28,AZ28)</f>
        <v/>
      </c>
      <c r="W28" s="33" t="str">
        <f t="shared" si="9"/>
        <v/>
      </c>
      <c r="X28" s="206">
        <f t="shared" ca="1" si="10"/>
        <v>0</v>
      </c>
      <c r="Y28" s="206">
        <f t="shared" ca="1" si="11"/>
        <v>0</v>
      </c>
      <c r="Z28" s="32" t="str">
        <f ca="1">IF(AND($AR28="2",$AB28&lt;&gt;Lists!$A$17),BC28,BB28)</f>
        <v/>
      </c>
      <c r="AA28" s="33" t="str">
        <f t="shared" si="12"/>
        <v/>
      </c>
      <c r="AB28" s="1" t="str">
        <f>Planning!H11</f>
        <v>2. NO</v>
      </c>
      <c r="AC28" s="2" t="str">
        <f t="shared" si="15"/>
        <v>3Pr68</v>
      </c>
      <c r="AD28" s="2" t="s">
        <v>463</v>
      </c>
      <c r="AE28" s="2" t="s">
        <v>661</v>
      </c>
      <c r="AF28" s="2" t="s">
        <v>1506</v>
      </c>
      <c r="AG28" s="169" t="str">
        <f t="shared" si="16"/>
        <v xml:space="preserve">[I003] [Pr68] Communication materials produced to educate HIV+ patients about HIV treatment (Migrants and Sexual Workers). 
</v>
      </c>
      <c r="AI28" s="2">
        <f ca="1">IF(Setup!$AG$7&lt;&gt;"",INDIRECT("'" &amp; Setup!$AG$7 &amp; "'!" &amp; AF28),0) + IF(Setup!$AG$8&lt;&gt;"",INDIRECT("'" &amp; Setup!$AG$8 &amp; "'!" &amp; AF28),0) + IF(Setup!$AG$9&lt;&gt;"",INDIRECT("'" &amp; Setup!$AG$9 &amp; "'!" &amp; AF28),0) + IF(Setup!$AG$10&lt;&gt;"",INDIRECT("'" &amp; Setup!$AG$10 &amp; "'!" &amp; AF28),0) + IF(Setup!$AG$11&lt;&gt;"",INDIRECT("'" &amp; Setup!$AG$11 &amp; "'!" &amp; AF28),0) + IF(Setup!$AG$12&lt;&gt;"",INDIRECT("'" &amp; Setup!$AG$12 &amp; "'!" &amp; AF28),0)</f>
        <v>10</v>
      </c>
      <c r="AJ28" s="2">
        <f ca="1">IF(Setup!$AH$7&lt;&gt;"",INDIRECT("'" &amp; Setup!$AH$7 &amp; "'!" &amp; AF28),0) + IF(Setup!$AH$8&lt;&gt;"",INDIRECT("'" &amp; Setup!$AH$8 &amp; "'!" &amp; AF28),0) + IF(Setup!$AH$9&lt;&gt;"",INDIRECT("'" &amp; Setup!$AH$9 &amp; "'!" &amp; AF28),0) + IF(Setup!$AH$10&lt;&gt;"",INDIRECT("'" &amp; Setup!$AH$10 &amp; "'!" &amp; AF28),0) + IF(Setup!$AH$11&lt;&gt;"",INDIRECT("'" &amp; Setup!$AH$11 &amp; "'!" &amp; AF28),0) + IF(Setup!$AH$12&lt;&gt;"",INDIRECT("'" &amp; Setup!$AH$12 &amp; "'!" &amp; AF28),0)</f>
        <v>11</v>
      </c>
      <c r="AK28" s="2">
        <f ca="1">IF(Setup!$AI$7&lt;&gt;"",INDIRECT("'" &amp; Setup!$AI$7 &amp; "'!" &amp; AF28),0) + IF(Setup!$AI$8&lt;&gt;"",INDIRECT("'" &amp; Setup!$AI$8 &amp; "'!" &amp; AF28),0) + IF(Setup!$AI$9&lt;&gt;"",INDIRECT("'" &amp; Setup!$AI$9 &amp; "'!" &amp; AF28),0) + IF(Setup!$AI$10&lt;&gt;"",INDIRECT("'" &amp; Setup!$AI$10 &amp; "'!" &amp; AF28),0) + IF(Setup!$AI$11&lt;&gt;"",INDIRECT("'" &amp; Setup!$AI$11 &amp; "'!" &amp; AF28),0) + IF(Setup!$AI$12&lt;&gt;"",INDIRECT("'" &amp; Setup!$AI$12 &amp; "'!" &amp; AF28),0)</f>
        <v>3</v>
      </c>
      <c r="AL28" s="2">
        <f ca="1">IF(Setup!$AJ$7&lt;&gt;"",INDIRECT("'" &amp; Setup!$AJ$7 &amp; "'!" &amp; AF28),0) + IF(Setup!$AJ$8&lt;&gt;"",INDIRECT("'" &amp; Setup!$AJ$8 &amp; "'!" &amp; AF28),0) + IF(Setup!$AJ$9&lt;&gt;"",INDIRECT("'" &amp; Setup!$AJ$9 &amp; "'!" &amp; AF28),0) + IF(Setup!$AJ$10&lt;&gt;"",INDIRECT("'" &amp; Setup!$AJ$10 &amp; "'!" &amp; AF28),0) + IF(Setup!$AJ$11&lt;&gt;"",INDIRECT("'" &amp; Setup!$AJ$11 &amp; "'!" &amp; AF28),0) + IF(Setup!$AJ$12&lt;&gt;"",INDIRECT("'" &amp; Setup!$AJ$12 &amp; "'!" &amp; AF28),0)</f>
        <v>3</v>
      </c>
      <c r="AN28" s="2" t="str">
        <f t="shared" si="17"/>
        <v>2</v>
      </c>
      <c r="AR28" s="2" t="str">
        <f ca="1">IF(C28=0,"",LEFT(INDEX(Lists!$H$5:$H$49,MATCH(C28,Lists!$G$5:$G$49,0),1),1))</f>
        <v>2</v>
      </c>
      <c r="AT28" s="2">
        <f t="shared" ca="1" si="18"/>
        <v>0.99333333333333329</v>
      </c>
      <c r="AU28" s="2">
        <f t="shared" ca="1" si="19"/>
        <v>1.0067114093959733</v>
      </c>
      <c r="AV28" s="2">
        <f t="shared" ca="1" si="20"/>
        <v>0.8666666666666667</v>
      </c>
      <c r="AW28" s="2">
        <f t="shared" ca="1" si="21"/>
        <v>1.1538461538461537</v>
      </c>
      <c r="AX28" s="2">
        <f t="shared" ca="1" si="22"/>
        <v>1.1200000000000001</v>
      </c>
      <c r="AY28" s="2">
        <f t="shared" ca="1" si="23"/>
        <v>0.8928571428571429</v>
      </c>
      <c r="AZ28" s="2" t="str">
        <f t="shared" ca="1" si="24"/>
        <v/>
      </c>
      <c r="BA28" s="2" t="str">
        <f t="shared" ca="1" si="25"/>
        <v/>
      </c>
      <c r="BB28" s="2" t="str">
        <f t="shared" ca="1" si="26"/>
        <v/>
      </c>
      <c r="BC28" s="2" t="str">
        <f t="shared" ca="1" si="27"/>
        <v/>
      </c>
      <c r="BJ28" s="2">
        <f ca="1">IF(Setup!$AG$7&lt;&gt;"",INDIRECT("'" &amp; Setup!$AG$7 &amp; "'!" &amp; AD28),0) + IF(Setup!$AG$8&lt;&gt;"",INDIRECT("'" &amp; Setup!$AG$8 &amp; "'!" &amp; AD28),0) + IF(Setup!$AG$9&lt;&gt;"",INDIRECT("'" &amp; Setup!$AG$9 &amp; "'!" &amp; AD28),0) + IF(Setup!$AG$10&lt;&gt;"",INDIRECT("'" &amp; Setup!$AG$10 &amp; "'!" &amp; AD28),0) + IF(Setup!$AG$11&lt;&gt;"",INDIRECT("'" &amp; Setup!$AG$11 &amp; "'!" &amp; AD28),0) + IF(Setup!$AG$12&lt;&gt;"",INDIRECT("'" &amp; Setup!$AG$12 &amp; "'!" &amp; AD28),0)</f>
        <v>75</v>
      </c>
      <c r="BK28" s="2">
        <f ca="1">IF(Setup!$AG$7&lt;&gt;"",INDIRECT("'" &amp; Setup!$AG$7 &amp; "'!" &amp; AE28),0) + IF(Setup!$AG$8&lt;&gt;"",INDIRECT("'" &amp; Setup!$AG$8 &amp; "'!" &amp; AE28),0) + IF(Setup!$AG$9&lt;&gt;"",INDIRECT("'" &amp; Setup!$AG$9 &amp; "'!" &amp; AE28),0) + IF(Setup!$AG$10&lt;&gt;"",INDIRECT("'" &amp; Setup!$AG$10 &amp; "'!" &amp; AE28),0) + IF(Setup!$AG$11&lt;&gt;"",INDIRECT("'" &amp; Setup!$AG$11 &amp; "'!" &amp; AE28),0) + IF(Setup!$AG$12&lt;&gt;"",INDIRECT("'" &amp; Setup!$AG$12 &amp; "'!" &amp; AE28),0)</f>
        <v>65</v>
      </c>
      <c r="BL28" s="2">
        <f ca="1">IF(Setup!$AH$7&lt;&gt;"",INDIRECT("'" &amp; Setup!$AH$7 &amp; "'!" &amp; AD28),0) + IF(Setup!$AH$8&lt;&gt;"",INDIRECT("'" &amp; Setup!$AH$8 &amp; "'!" &amp; AD28),0) + IF(Setup!$AH$9&lt;&gt;"",INDIRECT("'" &amp; Setup!$AH$9 &amp; "'!" &amp; AD28),0) + IF(Setup!$AH$10&lt;&gt;"",INDIRECT("'" &amp; Setup!$AH$10 &amp; "'!" &amp; AD28),0) + IF(Setup!$AH$11&lt;&gt;"",INDIRECT("'" &amp; Setup!$AH$11 &amp; "'!" &amp; AD28),0) + IF(Setup!$AH$12&lt;&gt;"",INDIRECT("'" &amp; Setup!$AH$12 &amp; "'!" &amp; AD28),0)</f>
        <v>75</v>
      </c>
      <c r="BM28" s="2">
        <f ca="1">IF(Setup!$AH$7&lt;&gt;"",INDIRECT("'" &amp; Setup!$AH$7 &amp; "'!" &amp; AE28),0) + IF(Setup!$AH$8&lt;&gt;"",INDIRECT("'" &amp; Setup!$AH$8 &amp; "'!" &amp; AE28),0) + IF(Setup!$AH$9&lt;&gt;"",INDIRECT("'" &amp; Setup!$AH$9 &amp; "'!" &amp; AE28),0) + IF(Setup!$AH$10&lt;&gt;"",INDIRECT("'" &amp; Setup!$AH$10 &amp; "'!" &amp; AE28),0) + IF(Setup!$AH$11&lt;&gt;"",INDIRECT("'" &amp; Setup!$AH$11 &amp; "'!" &amp; AE28),0) + IF(Setup!$AH$12&lt;&gt;"",INDIRECT("'" &amp; Setup!$AH$12 &amp; "'!" &amp; AE28),0)</f>
        <v>84</v>
      </c>
      <c r="BN28" s="2">
        <f ca="1">IF(Setup!$AI$7&lt;&gt;"",INDIRECT("'" &amp; Setup!$AI$7 &amp; "'!" &amp; AD28),0) + IF(Setup!$AI$8&lt;&gt;"",INDIRECT("'" &amp; Setup!$AI$8 &amp; "'!" &amp; AD28),0) + IF(Setup!$AI$9&lt;&gt;"",INDIRECT("'" &amp; Setup!$AI$9 &amp; "'!" &amp; AD28),0) + IF(Setup!$AI$10&lt;&gt;"",INDIRECT("'" &amp; Setup!$AI$10 &amp; "'!" &amp; AD28),0) + IF(Setup!$AI$11&lt;&gt;"",INDIRECT("'" &amp; Setup!$AI$11 &amp; "'!" &amp; AD28),0) + IF(Setup!$AI$12&lt;&gt;"",INDIRECT("'" &amp; Setup!$AI$12 &amp; "'!" &amp; AD28),0)</f>
        <v>0</v>
      </c>
      <c r="BO28" s="2">
        <f ca="1">IF(Setup!$AI$7&lt;&gt;"",INDIRECT("'" &amp; Setup!$AI$7 &amp; "'!" &amp; AE28),0) + IF(Setup!$AI$8&lt;&gt;"",INDIRECT("'" &amp; Setup!$AI$8 &amp; "'!" &amp; AE28),0) + IF(Setup!$AI$9&lt;&gt;"",INDIRECT("'" &amp; Setup!$AI$9 &amp; "'!" &amp; AE28),0) + IF(Setup!$AI$10&lt;&gt;"",INDIRECT("'" &amp; Setup!$AI$10 &amp; "'!" &amp; AE28),0) + IF(Setup!$AI$11&lt;&gt;"",INDIRECT("'" &amp; Setup!$AI$11 &amp; "'!" &amp; AE28),0) + IF(Setup!$AI$12&lt;&gt;"",INDIRECT("'" &amp; Setup!$AI$12 &amp; "'!" &amp; AE28),0)</f>
        <v>0</v>
      </c>
      <c r="BP28" s="2">
        <f ca="1">IF(Setup!$AJ$7&lt;&gt;"",INDIRECT("'" &amp; Setup!$AJ$7 &amp; "'!" &amp; AD28),0) + IF(Setup!$AJ$8&lt;&gt;"",INDIRECT("'" &amp; Setup!$AJ$8 &amp; "'!" &amp; AD28),0) + IF(Setup!$AJ$9&lt;&gt;"",INDIRECT("'" &amp; Setup!$AJ$9 &amp; "'!" &amp; AD28),0) + IF(Setup!$AJ$10&lt;&gt;"",INDIRECT("'" &amp; Setup!$AJ$10 &amp; "'!" &amp; AD28),0) + IF(Setup!$AJ$11&lt;&gt;"",INDIRECT("'" &amp; Setup!$AJ$11 &amp; "'!" &amp; AD28),0) + IF(Setup!$AJ$12&lt;&gt;"",INDIRECT("'" &amp; Setup!$AJ$12 &amp; "'!" &amp; AD28),0)</f>
        <v>0</v>
      </c>
      <c r="BQ28" s="2">
        <f ca="1">IF(Setup!$AJ$7&lt;&gt;"",INDIRECT("'" &amp; Setup!$AJ$7 &amp; "'!" &amp; AE28),0) + IF(Setup!$AJ$8&lt;&gt;"",INDIRECT("'" &amp; Setup!$AJ$8 &amp; "'!" &amp; AE28),0) + IF(Setup!$AJ$9&lt;&gt;"",INDIRECT("'" &amp; Setup!$AJ$9 &amp; "'!" &amp; AE28),0) + IF(Setup!$AJ$10&lt;&gt;"",INDIRECT("'" &amp; Setup!$AJ$10 &amp; "'!" &amp; AE28),0) + IF(Setup!$AJ$11&lt;&gt;"",INDIRECT("'" &amp; Setup!$AJ$11 &amp; "'!" &amp; AE28),0) + IF(Setup!$AJ$12&lt;&gt;"",INDIRECT("'" &amp; Setup!$AJ$12 &amp; "'!" &amp; AE28),0)</f>
        <v>0</v>
      </c>
      <c r="BS28" s="35"/>
      <c r="BT28" s="35"/>
      <c r="BU28" s="35"/>
      <c r="BV28" s="35"/>
    </row>
    <row r="29" spans="1:74" ht="39" customHeight="1" x14ac:dyDescent="0.2">
      <c r="A29" s="14" t="str">
        <f>Planning!A12</f>
        <v>I004</v>
      </c>
      <c r="B29" s="9" t="str">
        <f>Planning!B12</f>
        <v>3. Activity: Non-Contributing</v>
      </c>
      <c r="C29" s="9" t="str">
        <f>Planning!C12</f>
        <v>Pr68</v>
      </c>
      <c r="D29" s="204">
        <f>Planning!D12</f>
        <v>1.4</v>
      </c>
      <c r="E29" s="205" t="str">
        <f>Planning!E12</f>
        <v xml:space="preserve">Supervisory visits to verify the appropriate application of testing and treatment protocols at centers. </v>
      </c>
      <c r="F29" s="3" t="str">
        <f>Planning!G12</f>
        <v>11. Programme administration costs</v>
      </c>
      <c r="G29" s="28"/>
      <c r="H29" s="206">
        <f t="shared" ca="1" si="13"/>
        <v>249</v>
      </c>
      <c r="I29" s="206">
        <f t="shared" ca="1" si="14"/>
        <v>249</v>
      </c>
      <c r="J29" s="32">
        <f ca="1">IF(AND($AR29="2",$AB28&lt;&gt;Lists!$A$17),AU29,AT29)</f>
        <v>1</v>
      </c>
      <c r="K29" s="33" t="str">
        <f t="shared" si="0"/>
        <v/>
      </c>
      <c r="L29" s="517">
        <f t="shared" ca="1" si="1"/>
        <v>189</v>
      </c>
      <c r="M29" s="206">
        <f t="shared" ca="1" si="2"/>
        <v>189</v>
      </c>
      <c r="N29" s="32">
        <f ca="1">IF(AND($AR29="2",$AB29&lt;&gt;Lists!$A$17),AW29,AV29)</f>
        <v>1</v>
      </c>
      <c r="O29" s="33" t="str">
        <f t="shared" si="3"/>
        <v/>
      </c>
      <c r="P29" s="206">
        <f t="shared" ca="1" si="4"/>
        <v>60</v>
      </c>
      <c r="Q29" s="206">
        <f t="shared" ca="1" si="5"/>
        <v>60</v>
      </c>
      <c r="R29" s="32">
        <f ca="1">IF(AND($AR29="2",$AB29&lt;&gt;Lists!$A$17),AY29,AX29)</f>
        <v>1</v>
      </c>
      <c r="S29" s="33" t="str">
        <f t="shared" si="6"/>
        <v/>
      </c>
      <c r="T29" s="206">
        <f t="shared" ca="1" si="7"/>
        <v>0</v>
      </c>
      <c r="U29" s="206">
        <f t="shared" ca="1" si="8"/>
        <v>0</v>
      </c>
      <c r="V29" s="32" t="str">
        <f ca="1">IF(AND($AR29="2",$AB29&lt;&gt;Lists!$A$17),BA29,AZ29)</f>
        <v/>
      </c>
      <c r="W29" s="33" t="str">
        <f t="shared" si="9"/>
        <v/>
      </c>
      <c r="X29" s="206">
        <f t="shared" ca="1" si="10"/>
        <v>0</v>
      </c>
      <c r="Y29" s="206">
        <f t="shared" ca="1" si="11"/>
        <v>0</v>
      </c>
      <c r="Z29" s="32" t="str">
        <f ca="1">IF(AND($AR29="2",$AB29&lt;&gt;Lists!$A$17),BC29,BB29)</f>
        <v/>
      </c>
      <c r="AA29" s="33" t="str">
        <f t="shared" si="12"/>
        <v/>
      </c>
      <c r="AB29" s="1" t="str">
        <f>Planning!H12</f>
        <v>2. NO</v>
      </c>
      <c r="AC29" s="2" t="str">
        <f t="shared" si="15"/>
        <v>3Pr68</v>
      </c>
      <c r="AD29" s="2" t="s">
        <v>464</v>
      </c>
      <c r="AE29" s="2" t="s">
        <v>662</v>
      </c>
      <c r="AF29" s="2" t="s">
        <v>1509</v>
      </c>
      <c r="AG29" s="169" t="str">
        <f t="shared" si="16"/>
        <v xml:space="preserve">[I004] [Pr68] Supervisory visits to verify the appropriate application of testing and treatment protocols at centers. </v>
      </c>
      <c r="AI29" s="2">
        <f ca="1">IF(Setup!$AG$7&lt;&gt;"",INDIRECT("'" &amp; Setup!$AG$7 &amp; "'!" &amp; AF29),0) + IF(Setup!$AG$8&lt;&gt;"",INDIRECT("'" &amp; Setup!$AG$8 &amp; "'!" &amp; AF29),0) + IF(Setup!$AG$9&lt;&gt;"",INDIRECT("'" &amp; Setup!$AG$9 &amp; "'!" &amp; AF29),0) + IF(Setup!$AG$10&lt;&gt;"",INDIRECT("'" &amp; Setup!$AG$10 &amp; "'!" &amp; AF29),0) + IF(Setup!$AG$11&lt;&gt;"",INDIRECT("'" &amp; Setup!$AG$11 &amp; "'!" &amp; AF29),0) + IF(Setup!$AG$12&lt;&gt;"",INDIRECT("'" &amp; Setup!$AG$12 &amp; "'!" &amp; AF29),0)</f>
        <v>13</v>
      </c>
      <c r="AJ29" s="2">
        <f ca="1">IF(Setup!$AH$7&lt;&gt;"",INDIRECT("'" &amp; Setup!$AH$7 &amp; "'!" &amp; AF29),0) + IF(Setup!$AH$8&lt;&gt;"",INDIRECT("'" &amp; Setup!$AH$8 &amp; "'!" &amp; AF29),0) + IF(Setup!$AH$9&lt;&gt;"",INDIRECT("'" &amp; Setup!$AH$9 &amp; "'!" &amp; AF29),0) + IF(Setup!$AH$10&lt;&gt;"",INDIRECT("'" &amp; Setup!$AH$10 &amp; "'!" &amp; AF29),0) + IF(Setup!$AH$11&lt;&gt;"",INDIRECT("'" &amp; Setup!$AH$11 &amp; "'!" &amp; AF29),0) + IF(Setup!$AH$12&lt;&gt;"",INDIRECT("'" &amp; Setup!$AH$12 &amp; "'!" &amp; AF29),0)</f>
        <v>0</v>
      </c>
      <c r="AK29" s="2">
        <f ca="1">IF(Setup!$AI$7&lt;&gt;"",INDIRECT("'" &amp; Setup!$AI$7 &amp; "'!" &amp; AF29),0) + IF(Setup!$AI$8&lt;&gt;"",INDIRECT("'" &amp; Setup!$AI$8 &amp; "'!" &amp; AF29),0) + IF(Setup!$AI$9&lt;&gt;"",INDIRECT("'" &amp; Setup!$AI$9 &amp; "'!" &amp; AF29),0) + IF(Setup!$AI$10&lt;&gt;"",INDIRECT("'" &amp; Setup!$AI$10 &amp; "'!" &amp; AF29),0) + IF(Setup!$AI$11&lt;&gt;"",INDIRECT("'" &amp; Setup!$AI$11 &amp; "'!" &amp; AF29),0) + IF(Setup!$AI$12&lt;&gt;"",INDIRECT("'" &amp; Setup!$AI$12 &amp; "'!" &amp; AF29),0)</f>
        <v>0</v>
      </c>
      <c r="AL29" s="2">
        <f ca="1">IF(Setup!$AJ$7&lt;&gt;"",INDIRECT("'" &amp; Setup!$AJ$7 &amp; "'!" &amp; AF29),0) + IF(Setup!$AJ$8&lt;&gt;"",INDIRECT("'" &amp; Setup!$AJ$8 &amp; "'!" &amp; AF29),0) + IF(Setup!$AJ$9&lt;&gt;"",INDIRECT("'" &amp; Setup!$AJ$9 &amp; "'!" &amp; AF29),0) + IF(Setup!$AJ$10&lt;&gt;"",INDIRECT("'" &amp; Setup!$AJ$10 &amp; "'!" &amp; AF29),0) + IF(Setup!$AJ$11&lt;&gt;"",INDIRECT("'" &amp; Setup!$AJ$11 &amp; "'!" &amp; AF29),0) + IF(Setup!$AJ$12&lt;&gt;"",INDIRECT("'" &amp; Setup!$AJ$12 &amp; "'!" &amp; AF29),0)</f>
        <v>0</v>
      </c>
      <c r="AN29" s="2" t="str">
        <f t="shared" si="17"/>
        <v>2</v>
      </c>
      <c r="AR29" s="2" t="str">
        <f ca="1">IF(C29=0,"",LEFT(INDEX(Lists!$H$5:$H$49,MATCH(C29,Lists!$G$5:$G$49,0),1),1))</f>
        <v>2</v>
      </c>
      <c r="AT29" s="2">
        <f t="shared" ca="1" si="18"/>
        <v>1</v>
      </c>
      <c r="AU29" s="2">
        <f t="shared" ca="1" si="19"/>
        <v>1</v>
      </c>
      <c r="AV29" s="2">
        <f t="shared" ca="1" si="20"/>
        <v>1</v>
      </c>
      <c r="AW29" s="2">
        <f t="shared" ca="1" si="21"/>
        <v>1</v>
      </c>
      <c r="AX29" s="2">
        <f t="shared" ca="1" si="22"/>
        <v>1</v>
      </c>
      <c r="AY29" s="2">
        <f t="shared" ca="1" si="23"/>
        <v>1</v>
      </c>
      <c r="AZ29" s="2" t="str">
        <f t="shared" ca="1" si="24"/>
        <v/>
      </c>
      <c r="BA29" s="2" t="str">
        <f t="shared" ca="1" si="25"/>
        <v/>
      </c>
      <c r="BB29" s="2" t="str">
        <f t="shared" ca="1" si="26"/>
        <v/>
      </c>
      <c r="BC29" s="2" t="str">
        <f t="shared" ca="1" si="27"/>
        <v/>
      </c>
      <c r="BJ29" s="2">
        <f ca="1">IF(Setup!$AG$7&lt;&gt;"",INDIRECT("'" &amp; Setup!$AG$7 &amp; "'!" &amp; AD29),0) + IF(Setup!$AG$8&lt;&gt;"",INDIRECT("'" &amp; Setup!$AG$8 &amp; "'!" &amp; AD29),0) + IF(Setup!$AG$9&lt;&gt;"",INDIRECT("'" &amp; Setup!$AG$9 &amp; "'!" &amp; AD29),0) + IF(Setup!$AG$10&lt;&gt;"",INDIRECT("'" &amp; Setup!$AG$10 &amp; "'!" &amp; AD29),0) + IF(Setup!$AG$11&lt;&gt;"",INDIRECT("'" &amp; Setup!$AG$11 &amp; "'!" &amp; AD29),0) + IF(Setup!$AG$12&lt;&gt;"",INDIRECT("'" &amp; Setup!$AG$12 &amp; "'!" &amp; AD29),0)</f>
        <v>189</v>
      </c>
      <c r="BK29" s="2">
        <f ca="1">IF(Setup!$AG$7&lt;&gt;"",INDIRECT("'" &amp; Setup!$AG$7 &amp; "'!" &amp; AE29),0) + IF(Setup!$AG$8&lt;&gt;"",INDIRECT("'" &amp; Setup!$AG$8 &amp; "'!" &amp; AE29),0) + IF(Setup!$AG$9&lt;&gt;"",INDIRECT("'" &amp; Setup!$AG$9 &amp; "'!" &amp; AE29),0) + IF(Setup!$AG$10&lt;&gt;"",INDIRECT("'" &amp; Setup!$AG$10 &amp; "'!" &amp; AE29),0) + IF(Setup!$AG$11&lt;&gt;"",INDIRECT("'" &amp; Setup!$AG$11 &amp; "'!" &amp; AE29),0) + IF(Setup!$AG$12&lt;&gt;"",INDIRECT("'" &amp; Setup!$AG$12 &amp; "'!" &amp; AE29),0)</f>
        <v>189</v>
      </c>
      <c r="BL29" s="2">
        <f ca="1">IF(Setup!$AH$7&lt;&gt;"",INDIRECT("'" &amp; Setup!$AH$7 &amp; "'!" &amp; AD29),0) + IF(Setup!$AH$8&lt;&gt;"",INDIRECT("'" &amp; Setup!$AH$8 &amp; "'!" &amp; AD29),0) + IF(Setup!$AH$9&lt;&gt;"",INDIRECT("'" &amp; Setup!$AH$9 &amp; "'!" &amp; AD29),0) + IF(Setup!$AH$10&lt;&gt;"",INDIRECT("'" &amp; Setup!$AH$10 &amp; "'!" &amp; AD29),0) + IF(Setup!$AH$11&lt;&gt;"",INDIRECT("'" &amp; Setup!$AH$11 &amp; "'!" &amp; AD29),0) + IF(Setup!$AH$12&lt;&gt;"",INDIRECT("'" &amp; Setup!$AH$12 &amp; "'!" &amp; AD29),0)</f>
        <v>60</v>
      </c>
      <c r="BM29" s="2">
        <f ca="1">IF(Setup!$AH$7&lt;&gt;"",INDIRECT("'" &amp; Setup!$AH$7 &amp; "'!" &amp; AE29),0) + IF(Setup!$AH$8&lt;&gt;"",INDIRECT("'" &amp; Setup!$AH$8 &amp; "'!" &amp; AE29),0) + IF(Setup!$AH$9&lt;&gt;"",INDIRECT("'" &amp; Setup!$AH$9 &amp; "'!" &amp; AE29),0) + IF(Setup!$AH$10&lt;&gt;"",INDIRECT("'" &amp; Setup!$AH$10 &amp; "'!" &amp; AE29),0) + IF(Setup!$AH$11&lt;&gt;"",INDIRECT("'" &amp; Setup!$AH$11 &amp; "'!" &amp; AE29),0) + IF(Setup!$AH$12&lt;&gt;"",INDIRECT("'" &amp; Setup!$AH$12 &amp; "'!" &amp; AE29),0)</f>
        <v>60</v>
      </c>
      <c r="BN29" s="2">
        <f ca="1">IF(Setup!$AI$7&lt;&gt;"",INDIRECT("'" &amp; Setup!$AI$7 &amp; "'!" &amp; AD29),0) + IF(Setup!$AI$8&lt;&gt;"",INDIRECT("'" &amp; Setup!$AI$8 &amp; "'!" &amp; AD29),0) + IF(Setup!$AI$9&lt;&gt;"",INDIRECT("'" &amp; Setup!$AI$9 &amp; "'!" &amp; AD29),0) + IF(Setup!$AI$10&lt;&gt;"",INDIRECT("'" &amp; Setup!$AI$10 &amp; "'!" &amp; AD29),0) + IF(Setup!$AI$11&lt;&gt;"",INDIRECT("'" &amp; Setup!$AI$11 &amp; "'!" &amp; AD29),0) + IF(Setup!$AI$12&lt;&gt;"",INDIRECT("'" &amp; Setup!$AI$12 &amp; "'!" &amp; AD29),0)</f>
        <v>0</v>
      </c>
      <c r="BO29" s="2">
        <f ca="1">IF(Setup!$AI$7&lt;&gt;"",INDIRECT("'" &amp; Setup!$AI$7 &amp; "'!" &amp; AE29),0) + IF(Setup!$AI$8&lt;&gt;"",INDIRECT("'" &amp; Setup!$AI$8 &amp; "'!" &amp; AE29),0) + IF(Setup!$AI$9&lt;&gt;"",INDIRECT("'" &amp; Setup!$AI$9 &amp; "'!" &amp; AE29),0) + IF(Setup!$AI$10&lt;&gt;"",INDIRECT("'" &amp; Setup!$AI$10 &amp; "'!" &amp; AE29),0) + IF(Setup!$AI$11&lt;&gt;"",INDIRECT("'" &amp; Setup!$AI$11 &amp; "'!" &amp; AE29),0) + IF(Setup!$AI$12&lt;&gt;"",INDIRECT("'" &amp; Setup!$AI$12 &amp; "'!" &amp; AE29),0)</f>
        <v>0</v>
      </c>
      <c r="BP29" s="2">
        <f ca="1">IF(Setup!$AJ$7&lt;&gt;"",INDIRECT("'" &amp; Setup!$AJ$7 &amp; "'!" &amp; AD29),0) + IF(Setup!$AJ$8&lt;&gt;"",INDIRECT("'" &amp; Setup!$AJ$8 &amp; "'!" &amp; AD29),0) + IF(Setup!$AJ$9&lt;&gt;"",INDIRECT("'" &amp; Setup!$AJ$9 &amp; "'!" &amp; AD29),0) + IF(Setup!$AJ$10&lt;&gt;"",INDIRECT("'" &amp; Setup!$AJ$10 &amp; "'!" &amp; AD29),0) + IF(Setup!$AJ$11&lt;&gt;"",INDIRECT("'" &amp; Setup!$AJ$11 &amp; "'!" &amp; AD29),0) + IF(Setup!$AJ$12&lt;&gt;"",INDIRECT("'" &amp; Setup!$AJ$12 &amp; "'!" &amp; AD29),0)</f>
        <v>0</v>
      </c>
      <c r="BQ29" s="2">
        <f ca="1">IF(Setup!$AJ$7&lt;&gt;"",INDIRECT("'" &amp; Setup!$AJ$7 &amp; "'!" &amp; AE29),0) + IF(Setup!$AJ$8&lt;&gt;"",INDIRECT("'" &amp; Setup!$AJ$8 &amp; "'!" &amp; AE29),0) + IF(Setup!$AJ$9&lt;&gt;"",INDIRECT("'" &amp; Setup!$AJ$9 &amp; "'!" &amp; AE29),0) + IF(Setup!$AJ$10&lt;&gt;"",INDIRECT("'" &amp; Setup!$AJ$10 &amp; "'!" &amp; AE29),0) + IF(Setup!$AJ$11&lt;&gt;"",INDIRECT("'" &amp; Setup!$AJ$11 &amp; "'!" &amp; AE29),0) + IF(Setup!$AJ$12&lt;&gt;"",INDIRECT("'" &amp; Setup!$AJ$12 &amp; "'!" &amp; AE29),0)</f>
        <v>0</v>
      </c>
      <c r="BS29" s="35"/>
      <c r="BT29" s="35"/>
      <c r="BU29" s="35"/>
      <c r="BV29" s="35"/>
    </row>
    <row r="30" spans="1:74" ht="39" customHeight="1" x14ac:dyDescent="0.2">
      <c r="A30" s="14" t="str">
        <f>Planning!A13</f>
        <v>I005</v>
      </c>
      <c r="B30" s="9" t="str">
        <f>Planning!B13</f>
        <v>1. Indicator</v>
      </c>
      <c r="C30" s="9" t="str">
        <f>Planning!C13</f>
        <v>Pr72</v>
      </c>
      <c r="D30" s="195">
        <f>Planning!D13</f>
        <v>2</v>
      </c>
      <c r="E30" s="196" t="str">
        <f>Planning!E13</f>
        <v>[Pr72] # new HIV+ enrolled in care services Target [3. Non-Cumulative]</v>
      </c>
      <c r="F30" s="3">
        <f>Planning!G13</f>
        <v>0</v>
      </c>
      <c r="G30" s="28"/>
      <c r="H30" s="197">
        <f t="shared" ca="1" si="13"/>
        <v>0</v>
      </c>
      <c r="I30" s="197">
        <f t="shared" ca="1" si="14"/>
        <v>0</v>
      </c>
      <c r="J30" s="32" t="str">
        <f ca="1">IF(AND($AR30="2",$AB29&lt;&gt;Lists!$A$17),AU30,AT30)</f>
        <v/>
      </c>
      <c r="K30" s="33" t="str">
        <f t="shared" ca="1" si="0"/>
        <v/>
      </c>
      <c r="L30" s="210">
        <f t="shared" ca="1" si="1"/>
        <v>124</v>
      </c>
      <c r="M30" s="197">
        <f t="shared" ca="1" si="2"/>
        <v>110</v>
      </c>
      <c r="N30" s="32">
        <f ca="1">IF(AND($AR30="2",$AB30&lt;&gt;Lists!$A$17),AW30,AV30)</f>
        <v>0.88709677419354838</v>
      </c>
      <c r="O30" s="33">
        <f t="shared" ca="1" si="3"/>
        <v>0.88709677419354838</v>
      </c>
      <c r="P30" s="197">
        <f t="shared" ca="1" si="4"/>
        <v>124</v>
      </c>
      <c r="Q30" s="197">
        <f t="shared" ca="1" si="5"/>
        <v>124</v>
      </c>
      <c r="R30" s="32">
        <f ca="1">IF(AND($AR30="2",$AB30&lt;&gt;Lists!$A$17),AY30,AX30)</f>
        <v>1</v>
      </c>
      <c r="S30" s="33">
        <f t="shared" ca="1" si="6"/>
        <v>1</v>
      </c>
      <c r="T30" s="197">
        <f t="shared" ca="1" si="7"/>
        <v>0</v>
      </c>
      <c r="U30" s="197">
        <f t="shared" ca="1" si="8"/>
        <v>0</v>
      </c>
      <c r="V30" s="32" t="str">
        <f ca="1">IF(AND($AR30="2",$AB30&lt;&gt;Lists!$A$17),BA30,AZ30)</f>
        <v/>
      </c>
      <c r="W30" s="33" t="str">
        <f t="shared" ca="1" si="9"/>
        <v/>
      </c>
      <c r="X30" s="197">
        <f t="shared" ca="1" si="10"/>
        <v>0</v>
      </c>
      <c r="Y30" s="197">
        <f t="shared" ca="1" si="11"/>
        <v>0</v>
      </c>
      <c r="Z30" s="32" t="str">
        <f ca="1">IF(AND($AR30="2",$AB30&lt;&gt;Lists!$A$17),BC30,BB30)</f>
        <v/>
      </c>
      <c r="AA30" s="33" t="str">
        <f t="shared" ca="1" si="12"/>
        <v/>
      </c>
      <c r="AB30" s="1">
        <f>Planning!H13</f>
        <v>0</v>
      </c>
      <c r="AC30" s="2" t="str">
        <f t="shared" si="15"/>
        <v>1Pr72</v>
      </c>
      <c r="AD30" s="2" t="s">
        <v>465</v>
      </c>
      <c r="AE30" s="2" t="s">
        <v>663</v>
      </c>
      <c r="AF30" s="2" t="s">
        <v>1510</v>
      </c>
      <c r="AG30" s="169" t="str">
        <f t="shared" si="16"/>
        <v>[I005] [Pr72] [Pr72] # new HIV+ enrolled in care services Target [3. Non-Cumulative]</v>
      </c>
      <c r="AI30" s="2">
        <f ca="1">IF(Setup!$AG$7&lt;&gt;"",INDIRECT("'" &amp; Setup!$AG$7 &amp; "'!" &amp; AF30),0) + IF(Setup!$AG$8&lt;&gt;"",INDIRECT("'" &amp; Setup!$AG$8 &amp; "'!" &amp; AF30),0) + IF(Setup!$AG$9&lt;&gt;"",INDIRECT("'" &amp; Setup!$AG$9 &amp; "'!" &amp; AF30),0) + IF(Setup!$AG$10&lt;&gt;"",INDIRECT("'" &amp; Setup!$AG$10 &amp; "'!" &amp; AF30),0) + IF(Setup!$AG$11&lt;&gt;"",INDIRECT("'" &amp; Setup!$AG$11 &amp; "'!" &amp; AF30),0) + IF(Setup!$AG$12&lt;&gt;"",INDIRECT("'" &amp; Setup!$AG$12 &amp; "'!" &amp; AF30),0)</f>
        <v>0</v>
      </c>
      <c r="AJ30" s="2">
        <f ca="1">IF(Setup!$AH$7&lt;&gt;"",INDIRECT("'" &amp; Setup!$AH$7 &amp; "'!" &amp; AF30),0) + IF(Setup!$AH$8&lt;&gt;"",INDIRECT("'" &amp; Setup!$AH$8 &amp; "'!" &amp; AF30),0) + IF(Setup!$AH$9&lt;&gt;"",INDIRECT("'" &amp; Setup!$AH$9 &amp; "'!" &amp; AF30),0) + IF(Setup!$AH$10&lt;&gt;"",INDIRECT("'" &amp; Setup!$AH$10 &amp; "'!" &amp; AF30),0) + IF(Setup!$AH$11&lt;&gt;"",INDIRECT("'" &amp; Setup!$AH$11 &amp; "'!" &amp; AF30),0) + IF(Setup!$AH$12&lt;&gt;"",INDIRECT("'" &amp; Setup!$AH$12 &amp; "'!" &amp; AF30),0)</f>
        <v>0</v>
      </c>
      <c r="AK30" s="2">
        <f ca="1">IF(Setup!$AI$7&lt;&gt;"",INDIRECT("'" &amp; Setup!$AI$7 &amp; "'!" &amp; AF30),0) + IF(Setup!$AI$8&lt;&gt;"",INDIRECT("'" &amp; Setup!$AI$8 &amp; "'!" &amp; AF30),0) + IF(Setup!$AI$9&lt;&gt;"",INDIRECT("'" &amp; Setup!$AI$9 &amp; "'!" &amp; AF30),0) + IF(Setup!$AI$10&lt;&gt;"",INDIRECT("'" &amp; Setup!$AI$10 &amp; "'!" &amp; AF30),0) + IF(Setup!$AI$11&lt;&gt;"",INDIRECT("'" &amp; Setup!$AI$11 &amp; "'!" &amp; AF30),0) + IF(Setup!$AI$12&lt;&gt;"",INDIRECT("'" &amp; Setup!$AI$12 &amp; "'!" &amp; AF30),0)</f>
        <v>0</v>
      </c>
      <c r="AL30" s="2">
        <f ca="1">IF(Setup!$AJ$7&lt;&gt;"",INDIRECT("'" &amp; Setup!$AJ$7 &amp; "'!" &amp; AF30),0) + IF(Setup!$AJ$8&lt;&gt;"",INDIRECT("'" &amp; Setup!$AJ$8 &amp; "'!" &amp; AF30),0) + IF(Setup!$AJ$9&lt;&gt;"",INDIRECT("'" &amp; Setup!$AJ$9 &amp; "'!" &amp; AF30),0) + IF(Setup!$AJ$10&lt;&gt;"",INDIRECT("'" &amp; Setup!$AJ$10 &amp; "'!" &amp; AF30),0) + IF(Setup!$AJ$11&lt;&gt;"",INDIRECT("'" &amp; Setup!$AJ$11 &amp; "'!" &amp; AF30),0) + IF(Setup!$AJ$12&lt;&gt;"",INDIRECT("'" &amp; Setup!$AJ$12 &amp; "'!" &amp; AF30),0)</f>
        <v>0</v>
      </c>
      <c r="AN30" s="2" t="str">
        <f t="shared" si="17"/>
        <v>1</v>
      </c>
      <c r="AR30" s="2" t="str">
        <f ca="1">IF(C30=0,"",LEFT(INDEX(Lists!$H$5:$H$49,MATCH(C30,Lists!$G$5:$G$49,0),1),1))</f>
        <v>3</v>
      </c>
      <c r="AT30" s="2" t="str">
        <f t="shared" ca="1" si="18"/>
        <v/>
      </c>
      <c r="AU30" s="2" t="str">
        <f t="shared" ca="1" si="19"/>
        <v/>
      </c>
      <c r="AV30" s="2">
        <f t="shared" ca="1" si="20"/>
        <v>0.88709677419354838</v>
      </c>
      <c r="AW30" s="2">
        <f t="shared" ca="1" si="21"/>
        <v>1.1272727272727272</v>
      </c>
      <c r="AX30" s="2">
        <f t="shared" ca="1" si="22"/>
        <v>1</v>
      </c>
      <c r="AY30" s="2">
        <f t="shared" ca="1" si="23"/>
        <v>1</v>
      </c>
      <c r="AZ30" s="2" t="str">
        <f t="shared" ca="1" si="24"/>
        <v/>
      </c>
      <c r="BA30" s="2" t="str">
        <f t="shared" ca="1" si="25"/>
        <v/>
      </c>
      <c r="BB30" s="2" t="str">
        <f t="shared" ca="1" si="26"/>
        <v/>
      </c>
      <c r="BC30" s="2" t="str">
        <f t="shared" ca="1" si="27"/>
        <v/>
      </c>
      <c r="BJ30" s="2">
        <f ca="1">IF(Setup!$AG$7&lt;&gt;"",INDIRECT("'" &amp; Setup!$AG$7 &amp; "'!" &amp; AD30),0) + IF(Setup!$AG$8&lt;&gt;"",INDIRECT("'" &amp; Setup!$AG$8 &amp; "'!" &amp; AD30),0) + IF(Setup!$AG$9&lt;&gt;"",INDIRECT("'" &amp; Setup!$AG$9 &amp; "'!" &amp; AD30),0) + IF(Setup!$AG$10&lt;&gt;"",INDIRECT("'" &amp; Setup!$AG$10 &amp; "'!" &amp; AD30),0) + IF(Setup!$AG$11&lt;&gt;"",INDIRECT("'" &amp; Setup!$AG$11 &amp; "'!" &amp; AD30),0) + IF(Setup!$AG$12&lt;&gt;"",INDIRECT("'" &amp; Setup!$AG$12 &amp; "'!" &amp; AD30),0)</f>
        <v>372</v>
      </c>
      <c r="BK30" s="2">
        <f ca="1">IF(Setup!$AG$7&lt;&gt;"",INDIRECT("'" &amp; Setup!$AG$7 &amp; "'!" &amp; AE30),0) + IF(Setup!$AG$8&lt;&gt;"",INDIRECT("'" &amp; Setup!$AG$8 &amp; "'!" &amp; AE30),0) + IF(Setup!$AG$9&lt;&gt;"",INDIRECT("'" &amp; Setup!$AG$9 &amp; "'!" &amp; AE30),0) + IF(Setup!$AG$10&lt;&gt;"",INDIRECT("'" &amp; Setup!$AG$10 &amp; "'!" &amp; AE30),0) + IF(Setup!$AG$11&lt;&gt;"",INDIRECT("'" &amp; Setup!$AG$11 &amp; "'!" &amp; AE30),0) + IF(Setup!$AG$12&lt;&gt;"",INDIRECT("'" &amp; Setup!$AG$12 &amp; "'!" &amp; AE30),0)</f>
        <v>345</v>
      </c>
      <c r="BL30" s="2">
        <f ca="1">IF(Setup!$AH$7&lt;&gt;"",INDIRECT("'" &amp; Setup!$AH$7 &amp; "'!" &amp; AD30),0) + IF(Setup!$AH$8&lt;&gt;"",INDIRECT("'" &amp; Setup!$AH$8 &amp; "'!" &amp; AD30),0) + IF(Setup!$AH$9&lt;&gt;"",INDIRECT("'" &amp; Setup!$AH$9 &amp; "'!" &amp; AD30),0) + IF(Setup!$AH$10&lt;&gt;"",INDIRECT("'" &amp; Setup!$AH$10 &amp; "'!" &amp; AD30),0) + IF(Setup!$AH$11&lt;&gt;"",INDIRECT("'" &amp; Setup!$AH$11 &amp; "'!" &amp; AD30),0) + IF(Setup!$AH$12&lt;&gt;"",INDIRECT("'" &amp; Setup!$AH$12 &amp; "'!" &amp; AD30),0)</f>
        <v>372</v>
      </c>
      <c r="BM30" s="2">
        <f ca="1">IF(Setup!$AH$7&lt;&gt;"",INDIRECT("'" &amp; Setup!$AH$7 &amp; "'!" &amp; AE30),0) + IF(Setup!$AH$8&lt;&gt;"",INDIRECT("'" &amp; Setup!$AH$8 &amp; "'!" &amp; AE30),0) + IF(Setup!$AH$9&lt;&gt;"",INDIRECT("'" &amp; Setup!$AH$9 &amp; "'!" &amp; AE30),0) + IF(Setup!$AH$10&lt;&gt;"",INDIRECT("'" &amp; Setup!$AH$10 &amp; "'!" &amp; AE30),0) + IF(Setup!$AH$11&lt;&gt;"",INDIRECT("'" &amp; Setup!$AH$11 &amp; "'!" &amp; AE30),0) + IF(Setup!$AH$12&lt;&gt;"",INDIRECT("'" &amp; Setup!$AH$12 &amp; "'!" &amp; AE30),0)</f>
        <v>304</v>
      </c>
      <c r="BN30" s="2">
        <f ca="1">IF(Setup!$AI$7&lt;&gt;"",INDIRECT("'" &amp; Setup!$AI$7 &amp; "'!" &amp; AD30),0) + IF(Setup!$AI$8&lt;&gt;"",INDIRECT("'" &amp; Setup!$AI$8 &amp; "'!" &amp; AD30),0) + IF(Setup!$AI$9&lt;&gt;"",INDIRECT("'" &amp; Setup!$AI$9 &amp; "'!" &amp; AD30),0) + IF(Setup!$AI$10&lt;&gt;"",INDIRECT("'" &amp; Setup!$AI$10 &amp; "'!" &amp; AD30),0) + IF(Setup!$AI$11&lt;&gt;"",INDIRECT("'" &amp; Setup!$AI$11 &amp; "'!" &amp; AD30),0) + IF(Setup!$AI$12&lt;&gt;"",INDIRECT("'" &amp; Setup!$AI$12 &amp; "'!" &amp; AD30),0)</f>
        <v>0</v>
      </c>
      <c r="BO30" s="2">
        <f ca="1">IF(Setup!$AI$7&lt;&gt;"",INDIRECT("'" &amp; Setup!$AI$7 &amp; "'!" &amp; AE30),0) + IF(Setup!$AI$8&lt;&gt;"",INDIRECT("'" &amp; Setup!$AI$8 &amp; "'!" &amp; AE30),0) + IF(Setup!$AI$9&lt;&gt;"",INDIRECT("'" &amp; Setup!$AI$9 &amp; "'!" &amp; AE30),0) + IF(Setup!$AI$10&lt;&gt;"",INDIRECT("'" &amp; Setup!$AI$10 &amp; "'!" &amp; AE30),0) + IF(Setup!$AI$11&lt;&gt;"",INDIRECT("'" &amp; Setup!$AI$11 &amp; "'!" &amp; AE30),0) + IF(Setup!$AI$12&lt;&gt;"",INDIRECT("'" &amp; Setup!$AI$12 &amp; "'!" &amp; AE30),0)</f>
        <v>0</v>
      </c>
      <c r="BP30" s="2">
        <f ca="1">IF(Setup!$AJ$7&lt;&gt;"",INDIRECT("'" &amp; Setup!$AJ$7 &amp; "'!" &amp; AD30),0) + IF(Setup!$AJ$8&lt;&gt;"",INDIRECT("'" &amp; Setup!$AJ$8 &amp; "'!" &amp; AD30),0) + IF(Setup!$AJ$9&lt;&gt;"",INDIRECT("'" &amp; Setup!$AJ$9 &amp; "'!" &amp; AD30),0) + IF(Setup!$AJ$10&lt;&gt;"",INDIRECT("'" &amp; Setup!$AJ$10 &amp; "'!" &amp; AD30),0) + IF(Setup!$AJ$11&lt;&gt;"",INDIRECT("'" &amp; Setup!$AJ$11 &amp; "'!" &amp; AD30),0) + IF(Setup!$AJ$12&lt;&gt;"",INDIRECT("'" &amp; Setup!$AJ$12 &amp; "'!" &amp; AD30),0)</f>
        <v>0</v>
      </c>
      <c r="BQ30" s="2">
        <f ca="1">IF(Setup!$AJ$7&lt;&gt;"",INDIRECT("'" &amp; Setup!$AJ$7 &amp; "'!" &amp; AE30),0) + IF(Setup!$AJ$8&lt;&gt;"",INDIRECT("'" &amp; Setup!$AJ$8 &amp; "'!" &amp; AE30),0) + IF(Setup!$AJ$9&lt;&gt;"",INDIRECT("'" &amp; Setup!$AJ$9 &amp; "'!" &amp; AE30),0) + IF(Setup!$AJ$10&lt;&gt;"",INDIRECT("'" &amp; Setup!$AJ$10 &amp; "'!" &amp; AE30),0) + IF(Setup!$AJ$11&lt;&gt;"",INDIRECT("'" &amp; Setup!$AJ$11 &amp; "'!" &amp; AE30),0) + IF(Setup!$AJ$12&lt;&gt;"",INDIRECT("'" &amp; Setup!$AJ$12 &amp; "'!" &amp; AE30),0)</f>
        <v>0</v>
      </c>
      <c r="BS30" s="35"/>
      <c r="BT30" s="35"/>
      <c r="BU30" s="35"/>
      <c r="BV30" s="35"/>
    </row>
    <row r="31" spans="1:74" ht="39" customHeight="1" x14ac:dyDescent="0.2">
      <c r="A31" s="14" t="str">
        <f>Planning!A14</f>
        <v>I006</v>
      </c>
      <c r="B31" s="9" t="str">
        <f>Planning!B14</f>
        <v>2. Activity: Contributing</v>
      </c>
      <c r="C31" s="9" t="str">
        <f>Planning!C14</f>
        <v>Pr72</v>
      </c>
      <c r="D31" s="200">
        <f>Planning!D14</f>
        <v>2.1</v>
      </c>
      <c r="E31" s="201" t="str">
        <f>Planning!E14</f>
        <v>Enrollment of  newly diagnosed HIV+ patients for home visits to monitor use of ARV.</v>
      </c>
      <c r="F31" s="3" t="str">
        <f>Planning!G14</f>
        <v xml:space="preserve">12. Living support to client/ target population </v>
      </c>
      <c r="G31" s="28"/>
      <c r="H31" s="202">
        <f t="shared" ca="1" si="13"/>
        <v>0</v>
      </c>
      <c r="I31" s="202">
        <f t="shared" ca="1" si="14"/>
        <v>0</v>
      </c>
      <c r="J31" s="32" t="str">
        <f ca="1">IF(AND($AR31="2",$AB30&lt;&gt;Lists!$A$17),AU31,AT31)</f>
        <v/>
      </c>
      <c r="K31" s="33" t="str">
        <f t="shared" si="0"/>
        <v/>
      </c>
      <c r="L31" s="607">
        <f t="shared" ca="1" si="1"/>
        <v>124</v>
      </c>
      <c r="M31" s="202">
        <f t="shared" ca="1" si="2"/>
        <v>110</v>
      </c>
      <c r="N31" s="32">
        <f ca="1">IF(AND($AR31="2",$AB31&lt;&gt;Lists!$A$17),AW31,AV31)</f>
        <v>0.88709677419354838</v>
      </c>
      <c r="O31" s="33" t="str">
        <f t="shared" si="3"/>
        <v/>
      </c>
      <c r="P31" s="202">
        <f t="shared" ca="1" si="4"/>
        <v>124</v>
      </c>
      <c r="Q31" s="202">
        <f t="shared" ca="1" si="5"/>
        <v>124</v>
      </c>
      <c r="R31" s="32">
        <f ca="1">IF(AND($AR31="2",$AB31&lt;&gt;Lists!$A$17),AY31,AX31)</f>
        <v>1</v>
      </c>
      <c r="S31" s="33" t="str">
        <f t="shared" si="6"/>
        <v/>
      </c>
      <c r="T31" s="202">
        <f t="shared" ca="1" si="7"/>
        <v>0</v>
      </c>
      <c r="U31" s="202">
        <f t="shared" ca="1" si="8"/>
        <v>0</v>
      </c>
      <c r="V31" s="32" t="str">
        <f ca="1">IF(AND($AR31="2",$AB31&lt;&gt;Lists!$A$17),BA31,AZ31)</f>
        <v/>
      </c>
      <c r="W31" s="33" t="str">
        <f t="shared" si="9"/>
        <v/>
      </c>
      <c r="X31" s="202">
        <f t="shared" ca="1" si="10"/>
        <v>0</v>
      </c>
      <c r="Y31" s="202">
        <f t="shared" ca="1" si="11"/>
        <v>0</v>
      </c>
      <c r="Z31" s="32" t="str">
        <f ca="1">IF(AND($AR31="2",$AB31&lt;&gt;Lists!$A$17),BC31,BB31)</f>
        <v/>
      </c>
      <c r="AA31" s="33" t="str">
        <f t="shared" si="12"/>
        <v/>
      </c>
      <c r="AB31" s="1" t="str">
        <f>Planning!H14</f>
        <v>1. YES</v>
      </c>
      <c r="AC31" s="2" t="str">
        <f t="shared" si="15"/>
        <v>2Pr72</v>
      </c>
      <c r="AD31" s="2" t="s">
        <v>466</v>
      </c>
      <c r="AE31" s="2" t="s">
        <v>664</v>
      </c>
      <c r="AF31" s="2" t="s">
        <v>1511</v>
      </c>
      <c r="AG31" s="169" t="str">
        <f t="shared" si="16"/>
        <v>[I006] [Pr72] Enrollment of  newly diagnosed HIV+ patients for home visits to monitor use of ARV.</v>
      </c>
      <c r="AI31" s="2">
        <f ca="1">IF(Setup!$AG$7&lt;&gt;"",INDIRECT("'" &amp; Setup!$AG$7 &amp; "'!" &amp; AF31),0) + IF(Setup!$AG$8&lt;&gt;"",INDIRECT("'" &amp; Setup!$AG$8 &amp; "'!" &amp; AF31),0) + IF(Setup!$AG$9&lt;&gt;"",INDIRECT("'" &amp; Setup!$AG$9 &amp; "'!" &amp; AF31),0) + IF(Setup!$AG$10&lt;&gt;"",INDIRECT("'" &amp; Setup!$AG$10 &amp; "'!" &amp; AF31),0) + IF(Setup!$AG$11&lt;&gt;"",INDIRECT("'" &amp; Setup!$AG$11 &amp; "'!" &amp; AF31),0) + IF(Setup!$AG$12&lt;&gt;"",INDIRECT("'" &amp; Setup!$AG$12 &amp; "'!" &amp; AF31),0)</f>
        <v>0</v>
      </c>
      <c r="AJ31" s="2">
        <f ca="1">IF(Setup!$AH$7&lt;&gt;"",INDIRECT("'" &amp; Setup!$AH$7 &amp; "'!" &amp; AF31),0) + IF(Setup!$AH$8&lt;&gt;"",INDIRECT("'" &amp; Setup!$AH$8 &amp; "'!" &amp; AF31),0) + IF(Setup!$AH$9&lt;&gt;"",INDIRECT("'" &amp; Setup!$AH$9 &amp; "'!" &amp; AF31),0) + IF(Setup!$AH$10&lt;&gt;"",INDIRECT("'" &amp; Setup!$AH$10 &amp; "'!" &amp; AF31),0) + IF(Setup!$AH$11&lt;&gt;"",INDIRECT("'" &amp; Setup!$AH$11 &amp; "'!" &amp; AF31),0) + IF(Setup!$AH$12&lt;&gt;"",INDIRECT("'" &amp; Setup!$AH$12 &amp; "'!" &amp; AF31),0)</f>
        <v>0</v>
      </c>
      <c r="AK31" s="2">
        <f ca="1">IF(Setup!$AI$7&lt;&gt;"",INDIRECT("'" &amp; Setup!$AI$7 &amp; "'!" &amp; AF31),0) + IF(Setup!$AI$8&lt;&gt;"",INDIRECT("'" &amp; Setup!$AI$8 &amp; "'!" &amp; AF31),0) + IF(Setup!$AI$9&lt;&gt;"",INDIRECT("'" &amp; Setup!$AI$9 &amp; "'!" &amp; AF31),0) + IF(Setup!$AI$10&lt;&gt;"",INDIRECT("'" &amp; Setup!$AI$10 &amp; "'!" &amp; AF31),0) + IF(Setup!$AI$11&lt;&gt;"",INDIRECT("'" &amp; Setup!$AI$11 &amp; "'!" &amp; AF31),0) + IF(Setup!$AI$12&lt;&gt;"",INDIRECT("'" &amp; Setup!$AI$12 &amp; "'!" &amp; AF31),0)</f>
        <v>0</v>
      </c>
      <c r="AL31" s="2">
        <f ca="1">IF(Setup!$AJ$7&lt;&gt;"",INDIRECT("'" &amp; Setup!$AJ$7 &amp; "'!" &amp; AF31),0) + IF(Setup!$AJ$8&lt;&gt;"",INDIRECT("'" &amp; Setup!$AJ$8 &amp; "'!" &amp; AF31),0) + IF(Setup!$AJ$9&lt;&gt;"",INDIRECT("'" &amp; Setup!$AJ$9 &amp; "'!" &amp; AF31),0) + IF(Setup!$AJ$10&lt;&gt;"",INDIRECT("'" &amp; Setup!$AJ$10 &amp; "'!" &amp; AF31),0) + IF(Setup!$AJ$11&lt;&gt;"",INDIRECT("'" &amp; Setup!$AJ$11 &amp; "'!" &amp; AF31),0) + IF(Setup!$AJ$12&lt;&gt;"",INDIRECT("'" &amp; Setup!$AJ$12 &amp; "'!" &amp; AF31),0)</f>
        <v>0</v>
      </c>
      <c r="AN31" s="2" t="str">
        <f t="shared" si="17"/>
        <v>2</v>
      </c>
      <c r="AR31" s="2" t="str">
        <f ca="1">IF(C31=0,"",LEFT(INDEX(Lists!$H$5:$H$49,MATCH(C31,Lists!$G$5:$G$49,0),1),1))</f>
        <v>3</v>
      </c>
      <c r="AT31" s="2" t="str">
        <f t="shared" ca="1" si="18"/>
        <v/>
      </c>
      <c r="AU31" s="2" t="str">
        <f t="shared" ca="1" si="19"/>
        <v/>
      </c>
      <c r="AV31" s="2">
        <f t="shared" ca="1" si="20"/>
        <v>0.88709677419354838</v>
      </c>
      <c r="AW31" s="2">
        <f t="shared" ca="1" si="21"/>
        <v>1.1272727272727272</v>
      </c>
      <c r="AX31" s="2">
        <f t="shared" ca="1" si="22"/>
        <v>1</v>
      </c>
      <c r="AY31" s="2">
        <f t="shared" ca="1" si="23"/>
        <v>1</v>
      </c>
      <c r="AZ31" s="2" t="str">
        <f t="shared" ca="1" si="24"/>
        <v/>
      </c>
      <c r="BA31" s="2" t="str">
        <f t="shared" ca="1" si="25"/>
        <v/>
      </c>
      <c r="BB31" s="2" t="str">
        <f t="shared" ca="1" si="26"/>
        <v/>
      </c>
      <c r="BC31" s="2" t="str">
        <f t="shared" ca="1" si="27"/>
        <v/>
      </c>
      <c r="BJ31" s="2">
        <f ca="1">IF(Setup!$AG$7&lt;&gt;"",INDIRECT("'" &amp; Setup!$AG$7 &amp; "'!" &amp; AD31),0) + IF(Setup!$AG$8&lt;&gt;"",INDIRECT("'" &amp; Setup!$AG$8 &amp; "'!" &amp; AD31),0) + IF(Setup!$AG$9&lt;&gt;"",INDIRECT("'" &amp; Setup!$AG$9 &amp; "'!" &amp; AD31),0) + IF(Setup!$AG$10&lt;&gt;"",INDIRECT("'" &amp; Setup!$AG$10 &amp; "'!" &amp; AD31),0) + IF(Setup!$AG$11&lt;&gt;"",INDIRECT("'" &amp; Setup!$AG$11 &amp; "'!" &amp; AD31),0) + IF(Setup!$AG$12&lt;&gt;"",INDIRECT("'" &amp; Setup!$AG$12 &amp; "'!" &amp; AD31),0)</f>
        <v>372</v>
      </c>
      <c r="BK31" s="2">
        <f ca="1">IF(Setup!$AG$7&lt;&gt;"",INDIRECT("'" &amp; Setup!$AG$7 &amp; "'!" &amp; AE31),0) + IF(Setup!$AG$8&lt;&gt;"",INDIRECT("'" &amp; Setup!$AG$8 &amp; "'!" &amp; AE31),0) + IF(Setup!$AG$9&lt;&gt;"",INDIRECT("'" &amp; Setup!$AG$9 &amp; "'!" &amp; AE31),0) + IF(Setup!$AG$10&lt;&gt;"",INDIRECT("'" &amp; Setup!$AG$10 &amp; "'!" &amp; AE31),0) + IF(Setup!$AG$11&lt;&gt;"",INDIRECT("'" &amp; Setup!$AG$11 &amp; "'!" &amp; AE31),0) + IF(Setup!$AG$12&lt;&gt;"",INDIRECT("'" &amp; Setup!$AG$12 &amp; "'!" &amp; AE31),0)</f>
        <v>345</v>
      </c>
      <c r="BL31" s="2">
        <f ca="1">IF(Setup!$AH$7&lt;&gt;"",INDIRECT("'" &amp; Setup!$AH$7 &amp; "'!" &amp; AD31),0) + IF(Setup!$AH$8&lt;&gt;"",INDIRECT("'" &amp; Setup!$AH$8 &amp; "'!" &amp; AD31),0) + IF(Setup!$AH$9&lt;&gt;"",INDIRECT("'" &amp; Setup!$AH$9 &amp; "'!" &amp; AD31),0) + IF(Setup!$AH$10&lt;&gt;"",INDIRECT("'" &amp; Setup!$AH$10 &amp; "'!" &amp; AD31),0) + IF(Setup!$AH$11&lt;&gt;"",INDIRECT("'" &amp; Setup!$AH$11 &amp; "'!" &amp; AD31),0) + IF(Setup!$AH$12&lt;&gt;"",INDIRECT("'" &amp; Setup!$AH$12 &amp; "'!" &amp; AD31),0)</f>
        <v>372</v>
      </c>
      <c r="BM31" s="2">
        <f ca="1">IF(Setup!$AH$7&lt;&gt;"",INDIRECT("'" &amp; Setup!$AH$7 &amp; "'!" &amp; AE31),0) + IF(Setup!$AH$8&lt;&gt;"",INDIRECT("'" &amp; Setup!$AH$8 &amp; "'!" &amp; AE31),0) + IF(Setup!$AH$9&lt;&gt;"",INDIRECT("'" &amp; Setup!$AH$9 &amp; "'!" &amp; AE31),0) + IF(Setup!$AH$10&lt;&gt;"",INDIRECT("'" &amp; Setup!$AH$10 &amp; "'!" &amp; AE31),0) + IF(Setup!$AH$11&lt;&gt;"",INDIRECT("'" &amp; Setup!$AH$11 &amp; "'!" &amp; AE31),0) + IF(Setup!$AH$12&lt;&gt;"",INDIRECT("'" &amp; Setup!$AH$12 &amp; "'!" &amp; AE31),0)</f>
        <v>304</v>
      </c>
      <c r="BN31" s="2">
        <f ca="1">IF(Setup!$AI$7&lt;&gt;"",INDIRECT("'" &amp; Setup!$AI$7 &amp; "'!" &amp; AD31),0) + IF(Setup!$AI$8&lt;&gt;"",INDIRECT("'" &amp; Setup!$AI$8 &amp; "'!" &amp; AD31),0) + IF(Setup!$AI$9&lt;&gt;"",INDIRECT("'" &amp; Setup!$AI$9 &amp; "'!" &amp; AD31),0) + IF(Setup!$AI$10&lt;&gt;"",INDIRECT("'" &amp; Setup!$AI$10 &amp; "'!" &amp; AD31),0) + IF(Setup!$AI$11&lt;&gt;"",INDIRECT("'" &amp; Setup!$AI$11 &amp; "'!" &amp; AD31),0) + IF(Setup!$AI$12&lt;&gt;"",INDIRECT("'" &amp; Setup!$AI$12 &amp; "'!" &amp; AD31),0)</f>
        <v>0</v>
      </c>
      <c r="BO31" s="2">
        <f ca="1">IF(Setup!$AI$7&lt;&gt;"",INDIRECT("'" &amp; Setup!$AI$7 &amp; "'!" &amp; AE31),0) + IF(Setup!$AI$8&lt;&gt;"",INDIRECT("'" &amp; Setup!$AI$8 &amp; "'!" &amp; AE31),0) + IF(Setup!$AI$9&lt;&gt;"",INDIRECT("'" &amp; Setup!$AI$9 &amp; "'!" &amp; AE31),0) + IF(Setup!$AI$10&lt;&gt;"",INDIRECT("'" &amp; Setup!$AI$10 &amp; "'!" &amp; AE31),0) + IF(Setup!$AI$11&lt;&gt;"",INDIRECT("'" &amp; Setup!$AI$11 &amp; "'!" &amp; AE31),0) + IF(Setup!$AI$12&lt;&gt;"",INDIRECT("'" &amp; Setup!$AI$12 &amp; "'!" &amp; AE31),0)</f>
        <v>0</v>
      </c>
      <c r="BP31" s="2">
        <f ca="1">IF(Setup!$AJ$7&lt;&gt;"",INDIRECT("'" &amp; Setup!$AJ$7 &amp; "'!" &amp; AD31),0) + IF(Setup!$AJ$8&lt;&gt;"",INDIRECT("'" &amp; Setup!$AJ$8 &amp; "'!" &amp; AD31),0) + IF(Setup!$AJ$9&lt;&gt;"",INDIRECT("'" &amp; Setup!$AJ$9 &amp; "'!" &amp; AD31),0) + IF(Setup!$AJ$10&lt;&gt;"",INDIRECT("'" &amp; Setup!$AJ$10 &amp; "'!" &amp; AD31),0) + IF(Setup!$AJ$11&lt;&gt;"",INDIRECT("'" &amp; Setup!$AJ$11 &amp; "'!" &amp; AD31),0) + IF(Setup!$AJ$12&lt;&gt;"",INDIRECT("'" &amp; Setup!$AJ$12 &amp; "'!" &amp; AD31),0)</f>
        <v>0</v>
      </c>
      <c r="BQ31" s="2">
        <f ca="1">IF(Setup!$AJ$7&lt;&gt;"",INDIRECT("'" &amp; Setup!$AJ$7 &amp; "'!" &amp; AE31),0) + IF(Setup!$AJ$8&lt;&gt;"",INDIRECT("'" &amp; Setup!$AJ$8 &amp; "'!" &amp; AE31),0) + IF(Setup!$AJ$9&lt;&gt;"",INDIRECT("'" &amp; Setup!$AJ$9 &amp; "'!" &amp; AE31),0) + IF(Setup!$AJ$10&lt;&gt;"",INDIRECT("'" &amp; Setup!$AJ$10 &amp; "'!" &amp; AE31),0) + IF(Setup!$AJ$11&lt;&gt;"",INDIRECT("'" &amp; Setup!$AJ$11 &amp; "'!" &amp; AE31),0) + IF(Setup!$AJ$12&lt;&gt;"",INDIRECT("'" &amp; Setup!$AJ$12 &amp; "'!" &amp; AE31),0)</f>
        <v>0</v>
      </c>
      <c r="BS31" s="35"/>
      <c r="BT31" s="35"/>
      <c r="BU31" s="35"/>
      <c r="BV31" s="35"/>
    </row>
    <row r="32" spans="1:74" ht="39" customHeight="1" x14ac:dyDescent="0.2">
      <c r="A32" s="14" t="str">
        <f>Planning!A15</f>
        <v>I007</v>
      </c>
      <c r="B32" s="9" t="str">
        <f>Planning!B15</f>
        <v>1. Indicator</v>
      </c>
      <c r="C32" s="9" t="str">
        <f>Planning!C15</f>
        <v>Pr74</v>
      </c>
      <c r="D32" s="195">
        <f>Planning!D15</f>
        <v>3</v>
      </c>
      <c r="E32" s="196" t="str">
        <f>Planning!E15</f>
        <v>[Pr74] # aged 10-24 yrs reached by HIV life skills ed. in school  Target [1. Standard]</v>
      </c>
      <c r="F32" s="3">
        <f>Planning!G15</f>
        <v>0</v>
      </c>
      <c r="G32" s="28"/>
      <c r="H32" s="197">
        <f t="shared" ca="1" si="13"/>
        <v>1750</v>
      </c>
      <c r="I32" s="197">
        <f t="shared" ca="1" si="14"/>
        <v>1720</v>
      </c>
      <c r="J32" s="32">
        <f ca="1">IF(AND($AR32="2",$AB31&lt;&gt;Lists!$A$17),AU32,AT32)</f>
        <v>0.98285714285714287</v>
      </c>
      <c r="K32" s="33">
        <f t="shared" ca="1" si="0"/>
        <v>0.98285714285714287</v>
      </c>
      <c r="L32" s="210">
        <f t="shared" ca="1" si="1"/>
        <v>950</v>
      </c>
      <c r="M32" s="197">
        <f t="shared" ca="1" si="2"/>
        <v>920</v>
      </c>
      <c r="N32" s="32">
        <f ca="1">IF(AND($AR32="2",$AB32&lt;&gt;Lists!$A$17),AW32,AV32)</f>
        <v>0.96842105263157896</v>
      </c>
      <c r="O32" s="33">
        <f t="shared" ca="1" si="3"/>
        <v>0.96842105263157896</v>
      </c>
      <c r="P32" s="197">
        <f t="shared" ca="1" si="4"/>
        <v>800</v>
      </c>
      <c r="Q32" s="197">
        <f t="shared" ca="1" si="5"/>
        <v>800</v>
      </c>
      <c r="R32" s="32">
        <f ca="1">IF(AND($AR32="2",$AB32&lt;&gt;Lists!$A$17),AY32,AX32)</f>
        <v>1</v>
      </c>
      <c r="S32" s="33">
        <f t="shared" ca="1" si="6"/>
        <v>1</v>
      </c>
      <c r="T32" s="197">
        <f t="shared" ca="1" si="7"/>
        <v>0</v>
      </c>
      <c r="U32" s="197">
        <f t="shared" ca="1" si="8"/>
        <v>0</v>
      </c>
      <c r="V32" s="32" t="str">
        <f ca="1">IF(AND($AR32="2",$AB32&lt;&gt;Lists!$A$17),BA32,AZ32)</f>
        <v/>
      </c>
      <c r="W32" s="33" t="str">
        <f t="shared" ca="1" si="9"/>
        <v/>
      </c>
      <c r="X32" s="197">
        <f t="shared" ca="1" si="10"/>
        <v>0</v>
      </c>
      <c r="Y32" s="197">
        <f t="shared" ca="1" si="11"/>
        <v>0</v>
      </c>
      <c r="Z32" s="32" t="str">
        <f ca="1">IF(AND($AR32="2",$AB32&lt;&gt;Lists!$A$17),BC32,BB32)</f>
        <v/>
      </c>
      <c r="AA32" s="33" t="str">
        <f t="shared" ca="1" si="12"/>
        <v/>
      </c>
      <c r="AB32" s="1">
        <f>Planning!H15</f>
        <v>0</v>
      </c>
      <c r="AC32" s="2" t="str">
        <f t="shared" si="15"/>
        <v>1Pr74</v>
      </c>
      <c r="AD32" s="2" t="s">
        <v>467</v>
      </c>
      <c r="AE32" s="2" t="s">
        <v>665</v>
      </c>
      <c r="AF32" s="2" t="s">
        <v>1512</v>
      </c>
      <c r="AG32" s="169" t="str">
        <f t="shared" si="16"/>
        <v>[I007] [Pr74] [Pr74] # aged 10-24 yrs reached by HIV life skills ed. in school  Target [1. Standard]</v>
      </c>
      <c r="AI32" s="2">
        <f ca="1">IF(Setup!$AG$7&lt;&gt;"",INDIRECT("'" &amp; Setup!$AG$7 &amp; "'!" &amp; AF32),0) + IF(Setup!$AG$8&lt;&gt;"",INDIRECT("'" &amp; Setup!$AG$8 &amp; "'!" &amp; AF32),0) + IF(Setup!$AG$9&lt;&gt;"",INDIRECT("'" &amp; Setup!$AG$9 &amp; "'!" &amp; AF32),0) + IF(Setup!$AG$10&lt;&gt;"",INDIRECT("'" &amp; Setup!$AG$10 &amp; "'!" &amp; AF32),0) + IF(Setup!$AG$11&lt;&gt;"",INDIRECT("'" &amp; Setup!$AG$11 &amp; "'!" &amp; AF32),0) + IF(Setup!$AG$12&lt;&gt;"",INDIRECT("'" &amp; Setup!$AG$12 &amp; "'!" &amp; AF32),0)</f>
        <v>160</v>
      </c>
      <c r="AJ32" s="2">
        <f ca="1">IF(Setup!$AH$7&lt;&gt;"",INDIRECT("'" &amp; Setup!$AH$7 &amp; "'!" &amp; AF32),0) + IF(Setup!$AH$8&lt;&gt;"",INDIRECT("'" &amp; Setup!$AH$8 &amp; "'!" &amp; AF32),0) + IF(Setup!$AH$9&lt;&gt;"",INDIRECT("'" &amp; Setup!$AH$9 &amp; "'!" &amp; AF32),0) + IF(Setup!$AH$10&lt;&gt;"",INDIRECT("'" &amp; Setup!$AH$10 &amp; "'!" &amp; AF32),0) + IF(Setup!$AH$11&lt;&gt;"",INDIRECT("'" &amp; Setup!$AH$11 &amp; "'!" &amp; AF32),0) + IF(Setup!$AH$12&lt;&gt;"",INDIRECT("'" &amp; Setup!$AH$12 &amp; "'!" &amp; AF32),0)</f>
        <v>140</v>
      </c>
      <c r="AK32" s="2">
        <f ca="1">IF(Setup!$AI$7&lt;&gt;"",INDIRECT("'" &amp; Setup!$AI$7 &amp; "'!" &amp; AF32),0) + IF(Setup!$AI$8&lt;&gt;"",INDIRECT("'" &amp; Setup!$AI$8 &amp; "'!" &amp; AF32),0) + IF(Setup!$AI$9&lt;&gt;"",INDIRECT("'" &amp; Setup!$AI$9 &amp; "'!" &amp; AF32),0) + IF(Setup!$AI$10&lt;&gt;"",INDIRECT("'" &amp; Setup!$AI$10 &amp; "'!" &amp; AF32),0) + IF(Setup!$AI$11&lt;&gt;"",INDIRECT("'" &amp; Setup!$AI$11 &amp; "'!" &amp; AF32),0) + IF(Setup!$AI$12&lt;&gt;"",INDIRECT("'" &amp; Setup!$AI$12 &amp; "'!" &amp; AF32),0)</f>
        <v>90</v>
      </c>
      <c r="AL32" s="2">
        <f ca="1">IF(Setup!$AJ$7&lt;&gt;"",INDIRECT("'" &amp; Setup!$AJ$7 &amp; "'!" &amp; AF32),0) + IF(Setup!$AJ$8&lt;&gt;"",INDIRECT("'" &amp; Setup!$AJ$8 &amp; "'!" &amp; AF32),0) + IF(Setup!$AJ$9&lt;&gt;"",INDIRECT("'" &amp; Setup!$AJ$9 &amp; "'!" &amp; AF32),0) + IF(Setup!$AJ$10&lt;&gt;"",INDIRECT("'" &amp; Setup!$AJ$10 &amp; "'!" &amp; AF32),0) + IF(Setup!$AJ$11&lt;&gt;"",INDIRECT("'" &amp; Setup!$AJ$11 &amp; "'!" &amp; AF32),0) + IF(Setup!$AJ$12&lt;&gt;"",INDIRECT("'" &amp; Setup!$AJ$12 &amp; "'!" &amp; AF32),0)</f>
        <v>90</v>
      </c>
      <c r="AN32" s="2" t="str">
        <f t="shared" si="17"/>
        <v>1</v>
      </c>
      <c r="AR32" s="2" t="str">
        <f ca="1">IF(C32=0,"",LEFT(INDEX(Lists!$H$5:$H$49,MATCH(C32,Lists!$G$5:$G$49,0),1),1))</f>
        <v>1</v>
      </c>
      <c r="AT32" s="2">
        <f t="shared" ca="1" si="18"/>
        <v>0.98285714285714287</v>
      </c>
      <c r="AU32" s="2">
        <f t="shared" ca="1" si="19"/>
        <v>1.0174418604651163</v>
      </c>
      <c r="AV32" s="2">
        <f t="shared" ca="1" si="20"/>
        <v>0.96842105263157896</v>
      </c>
      <c r="AW32" s="2">
        <f t="shared" ca="1" si="21"/>
        <v>1.0326086956521738</v>
      </c>
      <c r="AX32" s="2">
        <f t="shared" ca="1" si="22"/>
        <v>1</v>
      </c>
      <c r="AY32" s="2">
        <f t="shared" ca="1" si="23"/>
        <v>1</v>
      </c>
      <c r="AZ32" s="2" t="str">
        <f t="shared" ca="1" si="24"/>
        <v/>
      </c>
      <c r="BA32" s="2" t="str">
        <f t="shared" ca="1" si="25"/>
        <v/>
      </c>
      <c r="BB32" s="2" t="str">
        <f t="shared" ca="1" si="26"/>
        <v/>
      </c>
      <c r="BC32" s="2" t="str">
        <f t="shared" ca="1" si="27"/>
        <v/>
      </c>
      <c r="BJ32" s="2">
        <f ca="1">IF(Setup!$AG$7&lt;&gt;"",INDIRECT("'" &amp; Setup!$AG$7 &amp; "'!" &amp; AD32),0) + IF(Setup!$AG$8&lt;&gt;"",INDIRECT("'" &amp; Setup!$AG$8 &amp; "'!" &amp; AD32),0) + IF(Setup!$AG$9&lt;&gt;"",INDIRECT("'" &amp; Setup!$AG$9 &amp; "'!" &amp; AD32),0) + IF(Setup!$AG$10&lt;&gt;"",INDIRECT("'" &amp; Setup!$AG$10 &amp; "'!" &amp; AD32),0) + IF(Setup!$AG$11&lt;&gt;"",INDIRECT("'" &amp; Setup!$AG$11 &amp; "'!" &amp; AD32),0) + IF(Setup!$AG$12&lt;&gt;"",INDIRECT("'" &amp; Setup!$AG$12 &amp; "'!" &amp; AD32),0)</f>
        <v>950</v>
      </c>
      <c r="BK32" s="2">
        <f ca="1">IF(Setup!$AG$7&lt;&gt;"",INDIRECT("'" &amp; Setup!$AG$7 &amp; "'!" &amp; AE32),0) + IF(Setup!$AG$8&lt;&gt;"",INDIRECT("'" &amp; Setup!$AG$8 &amp; "'!" &amp; AE32),0) + IF(Setup!$AG$9&lt;&gt;"",INDIRECT("'" &amp; Setup!$AG$9 &amp; "'!" &amp; AE32),0) + IF(Setup!$AG$10&lt;&gt;"",INDIRECT("'" &amp; Setup!$AG$10 &amp; "'!" &amp; AE32),0) + IF(Setup!$AG$11&lt;&gt;"",INDIRECT("'" &amp; Setup!$AG$11 &amp; "'!" &amp; AE32),0) + IF(Setup!$AG$12&lt;&gt;"",INDIRECT("'" &amp; Setup!$AG$12 &amp; "'!" &amp; AE32),0)</f>
        <v>920</v>
      </c>
      <c r="BL32" s="2">
        <f ca="1">IF(Setup!$AH$7&lt;&gt;"",INDIRECT("'" &amp; Setup!$AH$7 &amp; "'!" &amp; AD32),0) + IF(Setup!$AH$8&lt;&gt;"",INDIRECT("'" &amp; Setup!$AH$8 &amp; "'!" &amp; AD32),0) + IF(Setup!$AH$9&lt;&gt;"",INDIRECT("'" &amp; Setup!$AH$9 &amp; "'!" &amp; AD32),0) + IF(Setup!$AH$10&lt;&gt;"",INDIRECT("'" &amp; Setup!$AH$10 &amp; "'!" &amp; AD32),0) + IF(Setup!$AH$11&lt;&gt;"",INDIRECT("'" &amp; Setup!$AH$11 &amp; "'!" &amp; AD32),0) + IF(Setup!$AH$12&lt;&gt;"",INDIRECT("'" &amp; Setup!$AH$12 &amp; "'!" &amp; AD32),0)</f>
        <v>800</v>
      </c>
      <c r="BM32" s="2">
        <f ca="1">IF(Setup!$AH$7&lt;&gt;"",INDIRECT("'" &amp; Setup!$AH$7 &amp; "'!" &amp; AE32),0) + IF(Setup!$AH$8&lt;&gt;"",INDIRECT("'" &amp; Setup!$AH$8 &amp; "'!" &amp; AE32),0) + IF(Setup!$AH$9&lt;&gt;"",INDIRECT("'" &amp; Setup!$AH$9 &amp; "'!" &amp; AE32),0) + IF(Setup!$AH$10&lt;&gt;"",INDIRECT("'" &amp; Setup!$AH$10 &amp; "'!" &amp; AE32),0) + IF(Setup!$AH$11&lt;&gt;"",INDIRECT("'" &amp; Setup!$AH$11 &amp; "'!" &amp; AE32),0) + IF(Setup!$AH$12&lt;&gt;"",INDIRECT("'" &amp; Setup!$AH$12 &amp; "'!" &amp; AE32),0)</f>
        <v>800</v>
      </c>
      <c r="BN32" s="2">
        <f ca="1">IF(Setup!$AI$7&lt;&gt;"",INDIRECT("'" &amp; Setup!$AI$7 &amp; "'!" &amp; AD32),0) + IF(Setup!$AI$8&lt;&gt;"",INDIRECT("'" &amp; Setup!$AI$8 &amp; "'!" &amp; AD32),0) + IF(Setup!$AI$9&lt;&gt;"",INDIRECT("'" &amp; Setup!$AI$9 &amp; "'!" &amp; AD32),0) + IF(Setup!$AI$10&lt;&gt;"",INDIRECT("'" &amp; Setup!$AI$10 &amp; "'!" &amp; AD32),0) + IF(Setup!$AI$11&lt;&gt;"",INDIRECT("'" &amp; Setup!$AI$11 &amp; "'!" &amp; AD32),0) + IF(Setup!$AI$12&lt;&gt;"",INDIRECT("'" &amp; Setup!$AI$12 &amp; "'!" &amp; AD32),0)</f>
        <v>0</v>
      </c>
      <c r="BO32" s="2">
        <f ca="1">IF(Setup!$AI$7&lt;&gt;"",INDIRECT("'" &amp; Setup!$AI$7 &amp; "'!" &amp; AE32),0) + IF(Setup!$AI$8&lt;&gt;"",INDIRECT("'" &amp; Setup!$AI$8 &amp; "'!" &amp; AE32),0) + IF(Setup!$AI$9&lt;&gt;"",INDIRECT("'" &amp; Setup!$AI$9 &amp; "'!" &amp; AE32),0) + IF(Setup!$AI$10&lt;&gt;"",INDIRECT("'" &amp; Setup!$AI$10 &amp; "'!" &amp; AE32),0) + IF(Setup!$AI$11&lt;&gt;"",INDIRECT("'" &amp; Setup!$AI$11 &amp; "'!" &amp; AE32),0) + IF(Setup!$AI$12&lt;&gt;"",INDIRECT("'" &amp; Setup!$AI$12 &amp; "'!" &amp; AE32),0)</f>
        <v>0</v>
      </c>
      <c r="BP32" s="2">
        <f ca="1">IF(Setup!$AJ$7&lt;&gt;"",INDIRECT("'" &amp; Setup!$AJ$7 &amp; "'!" &amp; AD32),0) + IF(Setup!$AJ$8&lt;&gt;"",INDIRECT("'" &amp; Setup!$AJ$8 &amp; "'!" &amp; AD32),0) + IF(Setup!$AJ$9&lt;&gt;"",INDIRECT("'" &amp; Setup!$AJ$9 &amp; "'!" &amp; AD32),0) + IF(Setup!$AJ$10&lt;&gt;"",INDIRECT("'" &amp; Setup!$AJ$10 &amp; "'!" &amp; AD32),0) + IF(Setup!$AJ$11&lt;&gt;"",INDIRECT("'" &amp; Setup!$AJ$11 &amp; "'!" &amp; AD32),0) + IF(Setup!$AJ$12&lt;&gt;"",INDIRECT("'" &amp; Setup!$AJ$12 &amp; "'!" &amp; AD32),0)</f>
        <v>0</v>
      </c>
      <c r="BQ32" s="2">
        <f ca="1">IF(Setup!$AJ$7&lt;&gt;"",INDIRECT("'" &amp; Setup!$AJ$7 &amp; "'!" &amp; AE32),0) + IF(Setup!$AJ$8&lt;&gt;"",INDIRECT("'" &amp; Setup!$AJ$8 &amp; "'!" &amp; AE32),0) + IF(Setup!$AJ$9&lt;&gt;"",INDIRECT("'" &amp; Setup!$AJ$9 &amp; "'!" &amp; AE32),0) + IF(Setup!$AJ$10&lt;&gt;"",INDIRECT("'" &amp; Setup!$AJ$10 &amp; "'!" &amp; AE32),0) + IF(Setup!$AJ$11&lt;&gt;"",INDIRECT("'" &amp; Setup!$AJ$11 &amp; "'!" &amp; AE32),0) + IF(Setup!$AJ$12&lt;&gt;"",INDIRECT("'" &amp; Setup!$AJ$12 &amp; "'!" &amp; AE32),0)</f>
        <v>0</v>
      </c>
      <c r="BS32" s="35"/>
      <c r="BT32" s="35"/>
      <c r="BU32" s="35"/>
      <c r="BV32" s="35"/>
    </row>
    <row r="33" spans="1:74" ht="39" customHeight="1" x14ac:dyDescent="0.2">
      <c r="A33" s="14" t="str">
        <f>Planning!A16</f>
        <v>I008</v>
      </c>
      <c r="B33" s="9" t="str">
        <f>Planning!B16</f>
        <v>2. Activity: Contributing</v>
      </c>
      <c r="C33" s="9" t="str">
        <f>Planning!C16</f>
        <v>Pr74</v>
      </c>
      <c r="D33" s="200">
        <f>Planning!D16</f>
        <v>3.1</v>
      </c>
      <c r="E33" s="201" t="str">
        <f>Planning!E16</f>
        <v>Transportation of students to meetings and conferences for peer education activities</v>
      </c>
      <c r="F33" s="3" t="str">
        <f>Planning!G16</f>
        <v>2. Travel related costs</v>
      </c>
      <c r="G33" s="28"/>
      <c r="H33" s="202">
        <f t="shared" ca="1" si="13"/>
        <v>1750</v>
      </c>
      <c r="I33" s="202">
        <f t="shared" ca="1" si="14"/>
        <v>1720</v>
      </c>
      <c r="J33" s="32">
        <f ca="1">IF(AND($AR33="2",$AB32&lt;&gt;Lists!$A$17),AU33,AT33)</f>
        <v>0.98285714285714287</v>
      </c>
      <c r="K33" s="33" t="str">
        <f t="shared" si="0"/>
        <v/>
      </c>
      <c r="L33" s="607">
        <f t="shared" ca="1" si="1"/>
        <v>950</v>
      </c>
      <c r="M33" s="202">
        <f t="shared" ca="1" si="2"/>
        <v>920</v>
      </c>
      <c r="N33" s="32">
        <f ca="1">IF(AND($AR33="2",$AB33&lt;&gt;Lists!$A$17),AW33,AV33)</f>
        <v>0.96842105263157896</v>
      </c>
      <c r="O33" s="33" t="str">
        <f t="shared" si="3"/>
        <v/>
      </c>
      <c r="P33" s="202">
        <f t="shared" ca="1" si="4"/>
        <v>800</v>
      </c>
      <c r="Q33" s="202">
        <f t="shared" ca="1" si="5"/>
        <v>800</v>
      </c>
      <c r="R33" s="32">
        <f ca="1">IF(AND($AR33="2",$AB33&lt;&gt;Lists!$A$17),AY33,AX33)</f>
        <v>1</v>
      </c>
      <c r="S33" s="33" t="str">
        <f t="shared" si="6"/>
        <v/>
      </c>
      <c r="T33" s="202">
        <f t="shared" ca="1" si="7"/>
        <v>0</v>
      </c>
      <c r="U33" s="202">
        <f t="shared" ca="1" si="8"/>
        <v>0</v>
      </c>
      <c r="V33" s="32" t="str">
        <f ca="1">IF(AND($AR33="2",$AB33&lt;&gt;Lists!$A$17),BA33,AZ33)</f>
        <v/>
      </c>
      <c r="W33" s="33" t="str">
        <f t="shared" si="9"/>
        <v/>
      </c>
      <c r="X33" s="202">
        <f t="shared" ca="1" si="10"/>
        <v>0</v>
      </c>
      <c r="Y33" s="202">
        <f t="shared" ca="1" si="11"/>
        <v>0</v>
      </c>
      <c r="Z33" s="32" t="str">
        <f ca="1">IF(AND($AR33="2",$AB33&lt;&gt;Lists!$A$17),BC33,BB33)</f>
        <v/>
      </c>
      <c r="AA33" s="33" t="str">
        <f t="shared" si="12"/>
        <v/>
      </c>
      <c r="AB33" s="1" t="str">
        <f>Planning!H16</f>
        <v>1. YES</v>
      </c>
      <c r="AC33" s="2" t="str">
        <f t="shared" si="15"/>
        <v>2Pr74</v>
      </c>
      <c r="AD33" s="2" t="s">
        <v>468</v>
      </c>
      <c r="AE33" s="2" t="s">
        <v>666</v>
      </c>
      <c r="AF33" s="2" t="s">
        <v>1513</v>
      </c>
      <c r="AG33" s="169" t="str">
        <f t="shared" si="16"/>
        <v>[I008] [Pr74] Transportation of students to meetings and conferences for peer education activities</v>
      </c>
      <c r="AI33" s="2">
        <f ca="1">IF(Setup!$AG$7&lt;&gt;"",INDIRECT("'" &amp; Setup!$AG$7 &amp; "'!" &amp; AF33),0) + IF(Setup!$AG$8&lt;&gt;"",INDIRECT("'" &amp; Setup!$AG$8 &amp; "'!" &amp; AF33),0) + IF(Setup!$AG$9&lt;&gt;"",INDIRECT("'" &amp; Setup!$AG$9 &amp; "'!" &amp; AF33),0) + IF(Setup!$AG$10&lt;&gt;"",INDIRECT("'" &amp; Setup!$AG$10 &amp; "'!" &amp; AF33),0) + IF(Setup!$AG$11&lt;&gt;"",INDIRECT("'" &amp; Setup!$AG$11 &amp; "'!" &amp; AF33),0) + IF(Setup!$AG$12&lt;&gt;"",INDIRECT("'" &amp; Setup!$AG$12 &amp; "'!" &amp; AF33),0)</f>
        <v>160</v>
      </c>
      <c r="AJ33" s="2">
        <f ca="1">IF(Setup!$AH$7&lt;&gt;"",INDIRECT("'" &amp; Setup!$AH$7 &amp; "'!" &amp; AF33),0) + IF(Setup!$AH$8&lt;&gt;"",INDIRECT("'" &amp; Setup!$AH$8 &amp; "'!" &amp; AF33),0) + IF(Setup!$AH$9&lt;&gt;"",INDIRECT("'" &amp; Setup!$AH$9 &amp; "'!" &amp; AF33),0) + IF(Setup!$AH$10&lt;&gt;"",INDIRECT("'" &amp; Setup!$AH$10 &amp; "'!" &amp; AF33),0) + IF(Setup!$AH$11&lt;&gt;"",INDIRECT("'" &amp; Setup!$AH$11 &amp; "'!" &amp; AF33),0) + IF(Setup!$AH$12&lt;&gt;"",INDIRECT("'" &amp; Setup!$AH$12 &amp; "'!" &amp; AF33),0)</f>
        <v>140</v>
      </c>
      <c r="AK33" s="2">
        <f ca="1">IF(Setup!$AI$7&lt;&gt;"",INDIRECT("'" &amp; Setup!$AI$7 &amp; "'!" &amp; AF33),0) + IF(Setup!$AI$8&lt;&gt;"",INDIRECT("'" &amp; Setup!$AI$8 &amp; "'!" &amp; AF33),0) + IF(Setup!$AI$9&lt;&gt;"",INDIRECT("'" &amp; Setup!$AI$9 &amp; "'!" &amp; AF33),0) + IF(Setup!$AI$10&lt;&gt;"",INDIRECT("'" &amp; Setup!$AI$10 &amp; "'!" &amp; AF33),0) + IF(Setup!$AI$11&lt;&gt;"",INDIRECT("'" &amp; Setup!$AI$11 &amp; "'!" &amp; AF33),0) + IF(Setup!$AI$12&lt;&gt;"",INDIRECT("'" &amp; Setup!$AI$12 &amp; "'!" &amp; AF33),0)</f>
        <v>90</v>
      </c>
      <c r="AL33" s="2">
        <f ca="1">IF(Setup!$AJ$7&lt;&gt;"",INDIRECT("'" &amp; Setup!$AJ$7 &amp; "'!" &amp; AF33),0) + IF(Setup!$AJ$8&lt;&gt;"",INDIRECT("'" &amp; Setup!$AJ$8 &amp; "'!" &amp; AF33),0) + IF(Setup!$AJ$9&lt;&gt;"",INDIRECT("'" &amp; Setup!$AJ$9 &amp; "'!" &amp; AF33),0) + IF(Setup!$AJ$10&lt;&gt;"",INDIRECT("'" &amp; Setup!$AJ$10 &amp; "'!" &amp; AF33),0) + IF(Setup!$AJ$11&lt;&gt;"",INDIRECT("'" &amp; Setup!$AJ$11 &amp; "'!" &amp; AF33),0) + IF(Setup!$AJ$12&lt;&gt;"",INDIRECT("'" &amp; Setup!$AJ$12 &amp; "'!" &amp; AF33),0)</f>
        <v>90</v>
      </c>
      <c r="AN33" s="2" t="str">
        <f t="shared" si="17"/>
        <v>2</v>
      </c>
      <c r="AR33" s="2" t="str">
        <f ca="1">IF(C33=0,"",LEFT(INDEX(Lists!$H$5:$H$49,MATCH(C33,Lists!$G$5:$G$49,0),1),1))</f>
        <v>1</v>
      </c>
      <c r="AT33" s="2">
        <f t="shared" ca="1" si="18"/>
        <v>0.98285714285714287</v>
      </c>
      <c r="AU33" s="2">
        <f t="shared" ca="1" si="19"/>
        <v>1.0174418604651163</v>
      </c>
      <c r="AV33" s="2">
        <f t="shared" ca="1" si="20"/>
        <v>0.96842105263157896</v>
      </c>
      <c r="AW33" s="2">
        <f t="shared" ca="1" si="21"/>
        <v>1.0326086956521738</v>
      </c>
      <c r="AX33" s="2">
        <f t="shared" ca="1" si="22"/>
        <v>1</v>
      </c>
      <c r="AY33" s="2">
        <f t="shared" ca="1" si="23"/>
        <v>1</v>
      </c>
      <c r="AZ33" s="2" t="str">
        <f t="shared" ca="1" si="24"/>
        <v/>
      </c>
      <c r="BA33" s="2" t="str">
        <f t="shared" ca="1" si="25"/>
        <v/>
      </c>
      <c r="BB33" s="2" t="str">
        <f t="shared" ca="1" si="26"/>
        <v/>
      </c>
      <c r="BC33" s="2" t="str">
        <f t="shared" ca="1" si="27"/>
        <v/>
      </c>
      <c r="BJ33" s="2">
        <f ca="1">IF(Setup!$AG$7&lt;&gt;"",INDIRECT("'" &amp; Setup!$AG$7 &amp; "'!" &amp; AD33),0) + IF(Setup!$AG$8&lt;&gt;"",INDIRECT("'" &amp; Setup!$AG$8 &amp; "'!" &amp; AD33),0) + IF(Setup!$AG$9&lt;&gt;"",INDIRECT("'" &amp; Setup!$AG$9 &amp; "'!" &amp; AD33),0) + IF(Setup!$AG$10&lt;&gt;"",INDIRECT("'" &amp; Setup!$AG$10 &amp; "'!" &amp; AD33),0) + IF(Setup!$AG$11&lt;&gt;"",INDIRECT("'" &amp; Setup!$AG$11 &amp; "'!" &amp; AD33),0) + IF(Setup!$AG$12&lt;&gt;"",INDIRECT("'" &amp; Setup!$AG$12 &amp; "'!" &amp; AD33),0)</f>
        <v>950</v>
      </c>
      <c r="BK33" s="2">
        <f ca="1">IF(Setup!$AG$7&lt;&gt;"",INDIRECT("'" &amp; Setup!$AG$7 &amp; "'!" &amp; AE33),0) + IF(Setup!$AG$8&lt;&gt;"",INDIRECT("'" &amp; Setup!$AG$8 &amp; "'!" &amp; AE33),0) + IF(Setup!$AG$9&lt;&gt;"",INDIRECT("'" &amp; Setup!$AG$9 &amp; "'!" &amp; AE33),0) + IF(Setup!$AG$10&lt;&gt;"",INDIRECT("'" &amp; Setup!$AG$10 &amp; "'!" &amp; AE33),0) + IF(Setup!$AG$11&lt;&gt;"",INDIRECT("'" &amp; Setup!$AG$11 &amp; "'!" &amp; AE33),0) + IF(Setup!$AG$12&lt;&gt;"",INDIRECT("'" &amp; Setup!$AG$12 &amp; "'!" &amp; AE33),0)</f>
        <v>920</v>
      </c>
      <c r="BL33" s="2">
        <f ca="1">IF(Setup!$AH$7&lt;&gt;"",INDIRECT("'" &amp; Setup!$AH$7 &amp; "'!" &amp; AD33),0) + IF(Setup!$AH$8&lt;&gt;"",INDIRECT("'" &amp; Setup!$AH$8 &amp; "'!" &amp; AD33),0) + IF(Setup!$AH$9&lt;&gt;"",INDIRECT("'" &amp; Setup!$AH$9 &amp; "'!" &amp; AD33),0) + IF(Setup!$AH$10&lt;&gt;"",INDIRECT("'" &amp; Setup!$AH$10 &amp; "'!" &amp; AD33),0) + IF(Setup!$AH$11&lt;&gt;"",INDIRECT("'" &amp; Setup!$AH$11 &amp; "'!" &amp; AD33),0) + IF(Setup!$AH$12&lt;&gt;"",INDIRECT("'" &amp; Setup!$AH$12 &amp; "'!" &amp; AD33),0)</f>
        <v>800</v>
      </c>
      <c r="BM33" s="2">
        <f ca="1">IF(Setup!$AH$7&lt;&gt;"",INDIRECT("'" &amp; Setup!$AH$7 &amp; "'!" &amp; AE33),0) + IF(Setup!$AH$8&lt;&gt;"",INDIRECT("'" &amp; Setup!$AH$8 &amp; "'!" &amp; AE33),0) + IF(Setup!$AH$9&lt;&gt;"",INDIRECT("'" &amp; Setup!$AH$9 &amp; "'!" &amp; AE33),0) + IF(Setup!$AH$10&lt;&gt;"",INDIRECT("'" &amp; Setup!$AH$10 &amp; "'!" &amp; AE33),0) + IF(Setup!$AH$11&lt;&gt;"",INDIRECT("'" &amp; Setup!$AH$11 &amp; "'!" &amp; AE33),0) + IF(Setup!$AH$12&lt;&gt;"",INDIRECT("'" &amp; Setup!$AH$12 &amp; "'!" &amp; AE33),0)</f>
        <v>800</v>
      </c>
      <c r="BN33" s="2">
        <f ca="1">IF(Setup!$AI$7&lt;&gt;"",INDIRECT("'" &amp; Setup!$AI$7 &amp; "'!" &amp; AD33),0) + IF(Setup!$AI$8&lt;&gt;"",INDIRECT("'" &amp; Setup!$AI$8 &amp; "'!" &amp; AD33),0) + IF(Setup!$AI$9&lt;&gt;"",INDIRECT("'" &amp; Setup!$AI$9 &amp; "'!" &amp; AD33),0) + IF(Setup!$AI$10&lt;&gt;"",INDIRECT("'" &amp; Setup!$AI$10 &amp; "'!" &amp; AD33),0) + IF(Setup!$AI$11&lt;&gt;"",INDIRECT("'" &amp; Setup!$AI$11 &amp; "'!" &amp; AD33),0) + IF(Setup!$AI$12&lt;&gt;"",INDIRECT("'" &amp; Setup!$AI$12 &amp; "'!" &amp; AD33),0)</f>
        <v>0</v>
      </c>
      <c r="BO33" s="2">
        <f ca="1">IF(Setup!$AI$7&lt;&gt;"",INDIRECT("'" &amp; Setup!$AI$7 &amp; "'!" &amp; AE33),0) + IF(Setup!$AI$8&lt;&gt;"",INDIRECT("'" &amp; Setup!$AI$8 &amp; "'!" &amp; AE33),0) + IF(Setup!$AI$9&lt;&gt;"",INDIRECT("'" &amp; Setup!$AI$9 &amp; "'!" &amp; AE33),0) + IF(Setup!$AI$10&lt;&gt;"",INDIRECT("'" &amp; Setup!$AI$10 &amp; "'!" &amp; AE33),0) + IF(Setup!$AI$11&lt;&gt;"",INDIRECT("'" &amp; Setup!$AI$11 &amp; "'!" &amp; AE33),0) + IF(Setup!$AI$12&lt;&gt;"",INDIRECT("'" &amp; Setup!$AI$12 &amp; "'!" &amp; AE33),0)</f>
        <v>0</v>
      </c>
      <c r="BP33" s="2">
        <f ca="1">IF(Setup!$AJ$7&lt;&gt;"",INDIRECT("'" &amp; Setup!$AJ$7 &amp; "'!" &amp; AD33),0) + IF(Setup!$AJ$8&lt;&gt;"",INDIRECT("'" &amp; Setup!$AJ$8 &amp; "'!" &amp; AD33),0) + IF(Setup!$AJ$9&lt;&gt;"",INDIRECT("'" &amp; Setup!$AJ$9 &amp; "'!" &amp; AD33),0) + IF(Setup!$AJ$10&lt;&gt;"",INDIRECT("'" &amp; Setup!$AJ$10 &amp; "'!" &amp; AD33),0) + IF(Setup!$AJ$11&lt;&gt;"",INDIRECT("'" &amp; Setup!$AJ$11 &amp; "'!" &amp; AD33),0) + IF(Setup!$AJ$12&lt;&gt;"",INDIRECT("'" &amp; Setup!$AJ$12 &amp; "'!" &amp; AD33),0)</f>
        <v>0</v>
      </c>
      <c r="BQ33" s="2">
        <f ca="1">IF(Setup!$AJ$7&lt;&gt;"",INDIRECT("'" &amp; Setup!$AJ$7 &amp; "'!" &amp; AE33),0) + IF(Setup!$AJ$8&lt;&gt;"",INDIRECT("'" &amp; Setup!$AJ$8 &amp; "'!" &amp; AE33),0) + IF(Setup!$AJ$9&lt;&gt;"",INDIRECT("'" &amp; Setup!$AJ$9 &amp; "'!" &amp; AE33),0) + IF(Setup!$AJ$10&lt;&gt;"",INDIRECT("'" &amp; Setup!$AJ$10 &amp; "'!" &amp; AE33),0) + IF(Setup!$AJ$11&lt;&gt;"",INDIRECT("'" &amp; Setup!$AJ$11 &amp; "'!" &amp; AE33),0) + IF(Setup!$AJ$12&lt;&gt;"",INDIRECT("'" &amp; Setup!$AJ$12 &amp; "'!" &amp; AE33),0)</f>
        <v>0</v>
      </c>
      <c r="BS33" s="35"/>
      <c r="BT33" s="35"/>
      <c r="BU33" s="35"/>
      <c r="BV33" s="35"/>
    </row>
    <row r="34" spans="1:74" ht="39" customHeight="1" x14ac:dyDescent="0.2">
      <c r="A34" s="14" t="str">
        <f>Planning!A17</f>
        <v>I009</v>
      </c>
      <c r="B34" s="9" t="str">
        <f>Planning!B17</f>
        <v>1. Indicator</v>
      </c>
      <c r="C34" s="9" t="str">
        <f>Planning!C17</f>
        <v>OI01</v>
      </c>
      <c r="D34" s="195">
        <f>Planning!D17</f>
        <v>4</v>
      </c>
      <c r="E34" s="196" t="str">
        <f>Planning!E17</f>
        <v>[OI01] # of new orphans and vulnerable children (0 - 17 yrs) benefiting from  services provided at OVC centers [1. Standard]</v>
      </c>
      <c r="F34" s="3">
        <f>Planning!G17</f>
        <v>0</v>
      </c>
      <c r="G34" s="28"/>
      <c r="H34" s="197">
        <f t="shared" ca="1" si="13"/>
        <v>2000</v>
      </c>
      <c r="I34" s="197">
        <f t="shared" ca="1" si="14"/>
        <v>2000</v>
      </c>
      <c r="J34" s="32">
        <f ca="1">IF(AND($AR34="2",$AB33&lt;&gt;Lists!$A$17),AU34,AT34)</f>
        <v>1</v>
      </c>
      <c r="K34" s="33">
        <f t="shared" ca="1" si="0"/>
        <v>1</v>
      </c>
      <c r="L34" s="210">
        <f t="shared" ca="1" si="1"/>
        <v>250</v>
      </c>
      <c r="M34" s="197">
        <f t="shared" ca="1" si="2"/>
        <v>250</v>
      </c>
      <c r="N34" s="32">
        <f ca="1">IF(AND($AR34="2",$AB34&lt;&gt;Lists!$A$17),AW34,AV34)</f>
        <v>1</v>
      </c>
      <c r="O34" s="33">
        <f t="shared" ca="1" si="3"/>
        <v>1</v>
      </c>
      <c r="P34" s="197">
        <f t="shared" ca="1" si="4"/>
        <v>1750</v>
      </c>
      <c r="Q34" s="197">
        <f t="shared" ca="1" si="5"/>
        <v>1750</v>
      </c>
      <c r="R34" s="32">
        <f ca="1">IF(AND($AR34="2",$AB34&lt;&gt;Lists!$A$17),AY34,AX34)</f>
        <v>1</v>
      </c>
      <c r="S34" s="33">
        <f t="shared" ca="1" si="6"/>
        <v>1</v>
      </c>
      <c r="T34" s="197">
        <f t="shared" ca="1" si="7"/>
        <v>0</v>
      </c>
      <c r="U34" s="197">
        <f t="shared" ca="1" si="8"/>
        <v>0</v>
      </c>
      <c r="V34" s="32" t="str">
        <f ca="1">IF(AND($AR34="2",$AB34&lt;&gt;Lists!$A$17),BA34,AZ34)</f>
        <v/>
      </c>
      <c r="W34" s="33" t="str">
        <f t="shared" ca="1" si="9"/>
        <v/>
      </c>
      <c r="X34" s="197">
        <f t="shared" ca="1" si="10"/>
        <v>0</v>
      </c>
      <c r="Y34" s="197">
        <f t="shared" ca="1" si="11"/>
        <v>0</v>
      </c>
      <c r="Z34" s="32" t="str">
        <f ca="1">IF(AND($AR34="2",$AB34&lt;&gt;Lists!$A$17),BC34,BB34)</f>
        <v/>
      </c>
      <c r="AA34" s="33" t="str">
        <f t="shared" ca="1" si="12"/>
        <v/>
      </c>
      <c r="AB34" s="1">
        <f>Planning!H17</f>
        <v>0</v>
      </c>
      <c r="AC34" s="2" t="str">
        <f t="shared" si="15"/>
        <v>1OI01</v>
      </c>
      <c r="AD34" s="2" t="s">
        <v>469</v>
      </c>
      <c r="AE34" s="2" t="s">
        <v>667</v>
      </c>
      <c r="AF34" s="2" t="s">
        <v>1514</v>
      </c>
      <c r="AG34" s="169" t="str">
        <f t="shared" si="16"/>
        <v>[I009] [OI01] [OI01] # of new orphans and vulnerable children (0 - 17 yrs) benefiting from  services provided at OVC centers [1. Standard]</v>
      </c>
      <c r="AI34" s="2">
        <f ca="1">IF(Setup!$AG$7&lt;&gt;"",INDIRECT("'" &amp; Setup!$AG$7 &amp; "'!" &amp; AF34),0) + IF(Setup!$AG$8&lt;&gt;"",INDIRECT("'" &amp; Setup!$AG$8 &amp; "'!" &amp; AF34),0) + IF(Setup!$AG$9&lt;&gt;"",INDIRECT("'" &amp; Setup!$AG$9 &amp; "'!" &amp; AF34),0) + IF(Setup!$AG$10&lt;&gt;"",INDIRECT("'" &amp; Setup!$AG$10 &amp; "'!" &amp; AF34),0) + IF(Setup!$AG$11&lt;&gt;"",INDIRECT("'" &amp; Setup!$AG$11 &amp; "'!" &amp; AF34),0) + IF(Setup!$AG$12&lt;&gt;"",INDIRECT("'" &amp; Setup!$AG$12 &amp; "'!" &amp; AF34),0)</f>
        <v>0</v>
      </c>
      <c r="AJ34" s="2">
        <f ca="1">IF(Setup!$AH$7&lt;&gt;"",INDIRECT("'" &amp; Setup!$AH$7 &amp; "'!" &amp; AF34),0) + IF(Setup!$AH$8&lt;&gt;"",INDIRECT("'" &amp; Setup!$AH$8 &amp; "'!" &amp; AF34),0) + IF(Setup!$AH$9&lt;&gt;"",INDIRECT("'" &amp; Setup!$AH$9 &amp; "'!" &amp; AF34),0) + IF(Setup!$AH$10&lt;&gt;"",INDIRECT("'" &amp; Setup!$AH$10 &amp; "'!" &amp; AF34),0) + IF(Setup!$AH$11&lt;&gt;"",INDIRECT("'" &amp; Setup!$AH$11 &amp; "'!" &amp; AF34),0) + IF(Setup!$AH$12&lt;&gt;"",INDIRECT("'" &amp; Setup!$AH$12 &amp; "'!" &amp; AF34),0)</f>
        <v>10</v>
      </c>
      <c r="AK34" s="2">
        <f ca="1">IF(Setup!$AI$7&lt;&gt;"",INDIRECT("'" &amp; Setup!$AI$7 &amp; "'!" &amp; AF34),0) + IF(Setup!$AI$8&lt;&gt;"",INDIRECT("'" &amp; Setup!$AI$8 &amp; "'!" &amp; AF34),0) + IF(Setup!$AI$9&lt;&gt;"",INDIRECT("'" &amp; Setup!$AI$9 &amp; "'!" &amp; AF34),0) + IF(Setup!$AI$10&lt;&gt;"",INDIRECT("'" &amp; Setup!$AI$10 &amp; "'!" &amp; AF34),0) + IF(Setup!$AI$11&lt;&gt;"",INDIRECT("'" &amp; Setup!$AI$11 &amp; "'!" &amp; AF34),0) + IF(Setup!$AI$12&lt;&gt;"",INDIRECT("'" &amp; Setup!$AI$12 &amp; "'!" &amp; AF34),0)</f>
        <v>0</v>
      </c>
      <c r="AL34" s="2">
        <f ca="1">IF(Setup!$AJ$7&lt;&gt;"",INDIRECT("'" &amp; Setup!$AJ$7 &amp; "'!" &amp; AF34),0) + IF(Setup!$AJ$8&lt;&gt;"",INDIRECT("'" &amp; Setup!$AJ$8 &amp; "'!" &amp; AF34),0) + IF(Setup!$AJ$9&lt;&gt;"",INDIRECT("'" &amp; Setup!$AJ$9 &amp; "'!" &amp; AF34),0) + IF(Setup!$AJ$10&lt;&gt;"",INDIRECT("'" &amp; Setup!$AJ$10 &amp; "'!" &amp; AF34),0) + IF(Setup!$AJ$11&lt;&gt;"",INDIRECT("'" &amp; Setup!$AJ$11 &amp; "'!" &amp; AF34),0) + IF(Setup!$AJ$12&lt;&gt;"",INDIRECT("'" &amp; Setup!$AJ$12 &amp; "'!" &amp; AF34),0)</f>
        <v>0</v>
      </c>
      <c r="AN34" s="2" t="str">
        <f t="shared" si="17"/>
        <v>1</v>
      </c>
      <c r="AR34" s="2" t="str">
        <f ca="1">IF(C34=0,"",LEFT(INDEX(Lists!$H$5:$H$49,MATCH(C34,Lists!$G$5:$G$49,0),1),1))</f>
        <v>1</v>
      </c>
      <c r="AT34" s="2">
        <f t="shared" ca="1" si="18"/>
        <v>1</v>
      </c>
      <c r="AU34" s="2">
        <f t="shared" ca="1" si="19"/>
        <v>1</v>
      </c>
      <c r="AV34" s="2">
        <f t="shared" ca="1" si="20"/>
        <v>1</v>
      </c>
      <c r="AW34" s="2">
        <f t="shared" ca="1" si="21"/>
        <v>1</v>
      </c>
      <c r="AX34" s="2">
        <f t="shared" ca="1" si="22"/>
        <v>1</v>
      </c>
      <c r="AY34" s="2">
        <f t="shared" ca="1" si="23"/>
        <v>1</v>
      </c>
      <c r="AZ34" s="2" t="str">
        <f t="shared" ca="1" si="24"/>
        <v/>
      </c>
      <c r="BA34" s="2" t="str">
        <f t="shared" ca="1" si="25"/>
        <v/>
      </c>
      <c r="BB34" s="2" t="str">
        <f t="shared" ca="1" si="26"/>
        <v/>
      </c>
      <c r="BC34" s="2" t="str">
        <f t="shared" ca="1" si="27"/>
        <v/>
      </c>
      <c r="BJ34" s="2">
        <f ca="1">IF(Setup!$AG$7&lt;&gt;"",INDIRECT("'" &amp; Setup!$AG$7 &amp; "'!" &amp; AD34),0) + IF(Setup!$AG$8&lt;&gt;"",INDIRECT("'" &amp; Setup!$AG$8 &amp; "'!" &amp; AD34),0) + IF(Setup!$AG$9&lt;&gt;"",INDIRECT("'" &amp; Setup!$AG$9 &amp; "'!" &amp; AD34),0) + IF(Setup!$AG$10&lt;&gt;"",INDIRECT("'" &amp; Setup!$AG$10 &amp; "'!" &amp; AD34),0) + IF(Setup!$AG$11&lt;&gt;"",INDIRECT("'" &amp; Setup!$AG$11 &amp; "'!" &amp; AD34),0) + IF(Setup!$AG$12&lt;&gt;"",INDIRECT("'" &amp; Setup!$AG$12 &amp; "'!" &amp; AD34),0)</f>
        <v>250</v>
      </c>
      <c r="BK34" s="2">
        <f ca="1">IF(Setup!$AG$7&lt;&gt;"",INDIRECT("'" &amp; Setup!$AG$7 &amp; "'!" &amp; AE34),0) + IF(Setup!$AG$8&lt;&gt;"",INDIRECT("'" &amp; Setup!$AG$8 &amp; "'!" &amp; AE34),0) + IF(Setup!$AG$9&lt;&gt;"",INDIRECT("'" &amp; Setup!$AG$9 &amp; "'!" &amp; AE34),0) + IF(Setup!$AG$10&lt;&gt;"",INDIRECT("'" &amp; Setup!$AG$10 &amp; "'!" &amp; AE34),0) + IF(Setup!$AG$11&lt;&gt;"",INDIRECT("'" &amp; Setup!$AG$11 &amp; "'!" &amp; AE34),0) + IF(Setup!$AG$12&lt;&gt;"",INDIRECT("'" &amp; Setup!$AG$12 &amp; "'!" &amp; AE34),0)</f>
        <v>250</v>
      </c>
      <c r="BL34" s="2">
        <f ca="1">IF(Setup!$AH$7&lt;&gt;"",INDIRECT("'" &amp; Setup!$AH$7 &amp; "'!" &amp; AD34),0) + IF(Setup!$AH$8&lt;&gt;"",INDIRECT("'" &amp; Setup!$AH$8 &amp; "'!" &amp; AD34),0) + IF(Setup!$AH$9&lt;&gt;"",INDIRECT("'" &amp; Setup!$AH$9 &amp; "'!" &amp; AD34),0) + IF(Setup!$AH$10&lt;&gt;"",INDIRECT("'" &amp; Setup!$AH$10 &amp; "'!" &amp; AD34),0) + IF(Setup!$AH$11&lt;&gt;"",INDIRECT("'" &amp; Setup!$AH$11 &amp; "'!" &amp; AD34),0) + IF(Setup!$AH$12&lt;&gt;"",INDIRECT("'" &amp; Setup!$AH$12 &amp; "'!" &amp; AD34),0)</f>
        <v>1750</v>
      </c>
      <c r="BM34" s="2">
        <f ca="1">IF(Setup!$AH$7&lt;&gt;"",INDIRECT("'" &amp; Setup!$AH$7 &amp; "'!" &amp; AE34),0) + IF(Setup!$AH$8&lt;&gt;"",INDIRECT("'" &amp; Setup!$AH$8 &amp; "'!" &amp; AE34),0) + IF(Setup!$AH$9&lt;&gt;"",INDIRECT("'" &amp; Setup!$AH$9 &amp; "'!" &amp; AE34),0) + IF(Setup!$AH$10&lt;&gt;"",INDIRECT("'" &amp; Setup!$AH$10 &amp; "'!" &amp; AE34),0) + IF(Setup!$AH$11&lt;&gt;"",INDIRECT("'" &amp; Setup!$AH$11 &amp; "'!" &amp; AE34),0) + IF(Setup!$AH$12&lt;&gt;"",INDIRECT("'" &amp; Setup!$AH$12 &amp; "'!" &amp; AE34),0)</f>
        <v>1750</v>
      </c>
      <c r="BN34" s="2">
        <f ca="1">IF(Setup!$AI$7&lt;&gt;"",INDIRECT("'" &amp; Setup!$AI$7 &amp; "'!" &amp; AD34),0) + IF(Setup!$AI$8&lt;&gt;"",INDIRECT("'" &amp; Setup!$AI$8 &amp; "'!" &amp; AD34),0) + IF(Setup!$AI$9&lt;&gt;"",INDIRECT("'" &amp; Setup!$AI$9 &amp; "'!" &amp; AD34),0) + IF(Setup!$AI$10&lt;&gt;"",INDIRECT("'" &amp; Setup!$AI$10 &amp; "'!" &amp; AD34),0) + IF(Setup!$AI$11&lt;&gt;"",INDIRECT("'" &amp; Setup!$AI$11 &amp; "'!" &amp; AD34),0) + IF(Setup!$AI$12&lt;&gt;"",INDIRECT("'" &amp; Setup!$AI$12 &amp; "'!" &amp; AD34),0)</f>
        <v>0</v>
      </c>
      <c r="BO34" s="2">
        <f ca="1">IF(Setup!$AI$7&lt;&gt;"",INDIRECT("'" &amp; Setup!$AI$7 &amp; "'!" &amp; AE34),0) + IF(Setup!$AI$8&lt;&gt;"",INDIRECT("'" &amp; Setup!$AI$8 &amp; "'!" &amp; AE34),0) + IF(Setup!$AI$9&lt;&gt;"",INDIRECT("'" &amp; Setup!$AI$9 &amp; "'!" &amp; AE34),0) + IF(Setup!$AI$10&lt;&gt;"",INDIRECT("'" &amp; Setup!$AI$10 &amp; "'!" &amp; AE34),0) + IF(Setup!$AI$11&lt;&gt;"",INDIRECT("'" &amp; Setup!$AI$11 &amp; "'!" &amp; AE34),0) + IF(Setup!$AI$12&lt;&gt;"",INDIRECT("'" &amp; Setup!$AI$12 &amp; "'!" &amp; AE34),0)</f>
        <v>0</v>
      </c>
      <c r="BP34" s="2">
        <f ca="1">IF(Setup!$AJ$7&lt;&gt;"",INDIRECT("'" &amp; Setup!$AJ$7 &amp; "'!" &amp; AD34),0) + IF(Setup!$AJ$8&lt;&gt;"",INDIRECT("'" &amp; Setup!$AJ$8 &amp; "'!" &amp; AD34),0) + IF(Setup!$AJ$9&lt;&gt;"",INDIRECT("'" &amp; Setup!$AJ$9 &amp; "'!" &amp; AD34),0) + IF(Setup!$AJ$10&lt;&gt;"",INDIRECT("'" &amp; Setup!$AJ$10 &amp; "'!" &amp; AD34),0) + IF(Setup!$AJ$11&lt;&gt;"",INDIRECT("'" &amp; Setup!$AJ$11 &amp; "'!" &amp; AD34),0) + IF(Setup!$AJ$12&lt;&gt;"",INDIRECT("'" &amp; Setup!$AJ$12 &amp; "'!" &amp; AD34),0)</f>
        <v>0</v>
      </c>
      <c r="BQ34" s="2">
        <f ca="1">IF(Setup!$AJ$7&lt;&gt;"",INDIRECT("'" &amp; Setup!$AJ$7 &amp; "'!" &amp; AE34),0) + IF(Setup!$AJ$8&lt;&gt;"",INDIRECT("'" &amp; Setup!$AJ$8 &amp; "'!" &amp; AE34),0) + IF(Setup!$AJ$9&lt;&gt;"",INDIRECT("'" &amp; Setup!$AJ$9 &amp; "'!" &amp; AE34),0) + IF(Setup!$AJ$10&lt;&gt;"",INDIRECT("'" &amp; Setup!$AJ$10 &amp; "'!" &amp; AE34),0) + IF(Setup!$AJ$11&lt;&gt;"",INDIRECT("'" &amp; Setup!$AJ$11 &amp; "'!" &amp; AE34),0) + IF(Setup!$AJ$12&lt;&gt;"",INDIRECT("'" &amp; Setup!$AJ$12 &amp; "'!" &amp; AE34),0)</f>
        <v>0</v>
      </c>
      <c r="BS34" s="35"/>
      <c r="BT34" s="35"/>
      <c r="BU34" s="35"/>
      <c r="BV34" s="35"/>
    </row>
    <row r="35" spans="1:74" ht="39" customHeight="1" x14ac:dyDescent="0.2">
      <c r="A35" s="14" t="str">
        <f>Planning!A18</f>
        <v>I010</v>
      </c>
      <c r="B35" s="9" t="str">
        <f>Planning!B18</f>
        <v>3. Activity: Non-Contributing</v>
      </c>
      <c r="C35" s="9" t="str">
        <f>Planning!C18</f>
        <v>OI01</v>
      </c>
      <c r="D35" s="204">
        <f>Planning!D18</f>
        <v>4.0999999999999996</v>
      </c>
      <c r="E35" s="205" t="str">
        <f>Planning!E18</f>
        <v xml:space="preserve"># of OVC centers established and fully equipped  </v>
      </c>
      <c r="F35" s="3" t="str">
        <f>Planning!G18</f>
        <v xml:space="preserve">8. Infrastructure </v>
      </c>
      <c r="G35" s="28"/>
      <c r="H35" s="206">
        <f t="shared" ca="1" si="13"/>
        <v>4</v>
      </c>
      <c r="I35" s="206">
        <f t="shared" ca="1" si="14"/>
        <v>4</v>
      </c>
      <c r="J35" s="32">
        <f ca="1">IF(AND($AR35="2",$AB34&lt;&gt;Lists!$A$17),AU35,AT35)</f>
        <v>1</v>
      </c>
      <c r="K35" s="33" t="str">
        <f t="shared" si="0"/>
        <v/>
      </c>
      <c r="L35" s="517">
        <f t="shared" ca="1" si="1"/>
        <v>2</v>
      </c>
      <c r="M35" s="206">
        <f t="shared" ca="1" si="2"/>
        <v>2</v>
      </c>
      <c r="N35" s="32">
        <f ca="1">IF(AND($AR35="2",$AB35&lt;&gt;Lists!$A$17),AW35,AV35)</f>
        <v>1</v>
      </c>
      <c r="O35" s="33" t="str">
        <f t="shared" si="3"/>
        <v/>
      </c>
      <c r="P35" s="206">
        <f t="shared" ca="1" si="4"/>
        <v>2</v>
      </c>
      <c r="Q35" s="206">
        <f t="shared" ca="1" si="5"/>
        <v>2</v>
      </c>
      <c r="R35" s="32">
        <f ca="1">IF(AND($AR35="2",$AB35&lt;&gt;Lists!$A$17),AY35,AX35)</f>
        <v>1</v>
      </c>
      <c r="S35" s="33" t="str">
        <f t="shared" si="6"/>
        <v/>
      </c>
      <c r="T35" s="206">
        <f t="shared" ca="1" si="7"/>
        <v>0</v>
      </c>
      <c r="U35" s="206">
        <f t="shared" ca="1" si="8"/>
        <v>0</v>
      </c>
      <c r="V35" s="32" t="str">
        <f ca="1">IF(AND($AR35="2",$AB35&lt;&gt;Lists!$A$17),BA35,AZ35)</f>
        <v/>
      </c>
      <c r="W35" s="33" t="str">
        <f t="shared" si="9"/>
        <v/>
      </c>
      <c r="X35" s="206">
        <f t="shared" ca="1" si="10"/>
        <v>0</v>
      </c>
      <c r="Y35" s="206">
        <f t="shared" ca="1" si="11"/>
        <v>0</v>
      </c>
      <c r="Z35" s="32" t="str">
        <f ca="1">IF(AND($AR35="2",$AB35&lt;&gt;Lists!$A$17),BC35,BB35)</f>
        <v/>
      </c>
      <c r="AA35" s="33" t="str">
        <f t="shared" si="12"/>
        <v/>
      </c>
      <c r="AB35" s="1" t="str">
        <f>Planning!H18</f>
        <v>2. NO</v>
      </c>
      <c r="AC35" s="2" t="str">
        <f t="shared" si="15"/>
        <v>3OI01</v>
      </c>
      <c r="AD35" s="2" t="s">
        <v>470</v>
      </c>
      <c r="AE35" s="2" t="s">
        <v>668</v>
      </c>
      <c r="AF35" s="2" t="s">
        <v>1515</v>
      </c>
      <c r="AG35" s="169" t="str">
        <f t="shared" si="16"/>
        <v xml:space="preserve">[I010] [OI01] # of OVC centers established and fully equipped  </v>
      </c>
      <c r="AI35" s="2">
        <f ca="1">IF(Setup!$AG$7&lt;&gt;"",INDIRECT("'" &amp; Setup!$AG$7 &amp; "'!" &amp; AF35),0) + IF(Setup!$AG$8&lt;&gt;"",INDIRECT("'" &amp; Setup!$AG$8 &amp; "'!" &amp; AF35),0) + IF(Setup!$AG$9&lt;&gt;"",INDIRECT("'" &amp; Setup!$AG$9 &amp; "'!" &amp; AF35),0) + IF(Setup!$AG$10&lt;&gt;"",INDIRECT("'" &amp; Setup!$AG$10 &amp; "'!" &amp; AF35),0) + IF(Setup!$AG$11&lt;&gt;"",INDIRECT("'" &amp; Setup!$AG$11 &amp; "'!" &amp; AF35),0) + IF(Setup!$AG$12&lt;&gt;"",INDIRECT("'" &amp; Setup!$AG$12 &amp; "'!" &amp; AF35),0)</f>
        <v>0</v>
      </c>
      <c r="AJ35" s="2">
        <f ca="1">IF(Setup!$AH$7&lt;&gt;"",INDIRECT("'" &amp; Setup!$AH$7 &amp; "'!" &amp; AF35),0) + IF(Setup!$AH$8&lt;&gt;"",INDIRECT("'" &amp; Setup!$AH$8 &amp; "'!" &amp; AF35),0) + IF(Setup!$AH$9&lt;&gt;"",INDIRECT("'" &amp; Setup!$AH$9 &amp; "'!" &amp; AF35),0) + IF(Setup!$AH$10&lt;&gt;"",INDIRECT("'" &amp; Setup!$AH$10 &amp; "'!" &amp; AF35),0) + IF(Setup!$AH$11&lt;&gt;"",INDIRECT("'" &amp; Setup!$AH$11 &amp; "'!" &amp; AF35),0) + IF(Setup!$AH$12&lt;&gt;"",INDIRECT("'" &amp; Setup!$AH$12 &amp; "'!" &amp; AF35),0)</f>
        <v>0</v>
      </c>
      <c r="AK35" s="2">
        <f ca="1">IF(Setup!$AI$7&lt;&gt;"",INDIRECT("'" &amp; Setup!$AI$7 &amp; "'!" &amp; AF35),0) + IF(Setup!$AI$8&lt;&gt;"",INDIRECT("'" &amp; Setup!$AI$8 &amp; "'!" &amp; AF35),0) + IF(Setup!$AI$9&lt;&gt;"",INDIRECT("'" &amp; Setup!$AI$9 &amp; "'!" &amp; AF35),0) + IF(Setup!$AI$10&lt;&gt;"",INDIRECT("'" &amp; Setup!$AI$10 &amp; "'!" &amp; AF35),0) + IF(Setup!$AI$11&lt;&gt;"",INDIRECT("'" &amp; Setup!$AI$11 &amp; "'!" &amp; AF35),0) + IF(Setup!$AI$12&lt;&gt;"",INDIRECT("'" &amp; Setup!$AI$12 &amp; "'!" &amp; AF35),0)</f>
        <v>0</v>
      </c>
      <c r="AL35" s="2">
        <f ca="1">IF(Setup!$AJ$7&lt;&gt;"",INDIRECT("'" &amp; Setup!$AJ$7 &amp; "'!" &amp; AF35),0) + IF(Setup!$AJ$8&lt;&gt;"",INDIRECT("'" &amp; Setup!$AJ$8 &amp; "'!" &amp; AF35),0) + IF(Setup!$AJ$9&lt;&gt;"",INDIRECT("'" &amp; Setup!$AJ$9 &amp; "'!" &amp; AF35),0) + IF(Setup!$AJ$10&lt;&gt;"",INDIRECT("'" &amp; Setup!$AJ$10 &amp; "'!" &amp; AF35),0) + IF(Setup!$AJ$11&lt;&gt;"",INDIRECT("'" &amp; Setup!$AJ$11 &amp; "'!" &amp; AF35),0) + IF(Setup!$AJ$12&lt;&gt;"",INDIRECT("'" &amp; Setup!$AJ$12 &amp; "'!" &amp; AF35),0)</f>
        <v>0</v>
      </c>
      <c r="AN35" s="2" t="str">
        <f t="shared" si="17"/>
        <v>2</v>
      </c>
      <c r="AR35" s="2" t="str">
        <f ca="1">IF(C35=0,"",LEFT(INDEX(Lists!$H$5:$H$49,MATCH(C35,Lists!$G$5:$G$49,0),1),1))</f>
        <v>1</v>
      </c>
      <c r="AT35" s="2">
        <f t="shared" ca="1" si="18"/>
        <v>1</v>
      </c>
      <c r="AU35" s="2">
        <f t="shared" ca="1" si="19"/>
        <v>1</v>
      </c>
      <c r="AV35" s="2">
        <f t="shared" ca="1" si="20"/>
        <v>1</v>
      </c>
      <c r="AW35" s="2">
        <f t="shared" ca="1" si="21"/>
        <v>1</v>
      </c>
      <c r="AX35" s="2">
        <f t="shared" ca="1" si="22"/>
        <v>1</v>
      </c>
      <c r="AY35" s="2">
        <f t="shared" ca="1" si="23"/>
        <v>1</v>
      </c>
      <c r="AZ35" s="2" t="str">
        <f t="shared" ca="1" si="24"/>
        <v/>
      </c>
      <c r="BA35" s="2" t="str">
        <f t="shared" ca="1" si="25"/>
        <v/>
      </c>
      <c r="BB35" s="2" t="str">
        <f t="shared" ca="1" si="26"/>
        <v/>
      </c>
      <c r="BC35" s="2" t="str">
        <f t="shared" ca="1" si="27"/>
        <v/>
      </c>
      <c r="BJ35" s="2">
        <f ca="1">IF(Setup!$AG$7&lt;&gt;"",INDIRECT("'" &amp; Setup!$AG$7 &amp; "'!" &amp; AD35),0) + IF(Setup!$AG$8&lt;&gt;"",INDIRECT("'" &amp; Setup!$AG$8 &amp; "'!" &amp; AD35),0) + IF(Setup!$AG$9&lt;&gt;"",INDIRECT("'" &amp; Setup!$AG$9 &amp; "'!" &amp; AD35),0) + IF(Setup!$AG$10&lt;&gt;"",INDIRECT("'" &amp; Setup!$AG$10 &amp; "'!" &amp; AD35),0) + IF(Setup!$AG$11&lt;&gt;"",INDIRECT("'" &amp; Setup!$AG$11 &amp; "'!" &amp; AD35),0) + IF(Setup!$AG$12&lt;&gt;"",INDIRECT("'" &amp; Setup!$AG$12 &amp; "'!" &amp; AD35),0)</f>
        <v>2</v>
      </c>
      <c r="BK35" s="2">
        <f ca="1">IF(Setup!$AG$7&lt;&gt;"",INDIRECT("'" &amp; Setup!$AG$7 &amp; "'!" &amp; AE35),0) + IF(Setup!$AG$8&lt;&gt;"",INDIRECT("'" &amp; Setup!$AG$8 &amp; "'!" &amp; AE35),0) + IF(Setup!$AG$9&lt;&gt;"",INDIRECT("'" &amp; Setup!$AG$9 &amp; "'!" &amp; AE35),0) + IF(Setup!$AG$10&lt;&gt;"",INDIRECT("'" &amp; Setup!$AG$10 &amp; "'!" &amp; AE35),0) + IF(Setup!$AG$11&lt;&gt;"",INDIRECT("'" &amp; Setup!$AG$11 &amp; "'!" &amp; AE35),0) + IF(Setup!$AG$12&lt;&gt;"",INDIRECT("'" &amp; Setup!$AG$12 &amp; "'!" &amp; AE35),0)</f>
        <v>2</v>
      </c>
      <c r="BL35" s="2">
        <f ca="1">IF(Setup!$AH$7&lt;&gt;"",INDIRECT("'" &amp; Setup!$AH$7 &amp; "'!" &amp; AD35),0) + IF(Setup!$AH$8&lt;&gt;"",INDIRECT("'" &amp; Setup!$AH$8 &amp; "'!" &amp; AD35),0) + IF(Setup!$AH$9&lt;&gt;"",INDIRECT("'" &amp; Setup!$AH$9 &amp; "'!" &amp; AD35),0) + IF(Setup!$AH$10&lt;&gt;"",INDIRECT("'" &amp; Setup!$AH$10 &amp; "'!" &amp; AD35),0) + IF(Setup!$AH$11&lt;&gt;"",INDIRECT("'" &amp; Setup!$AH$11 &amp; "'!" &amp; AD35),0) + IF(Setup!$AH$12&lt;&gt;"",INDIRECT("'" &amp; Setup!$AH$12 &amp; "'!" &amp; AD35),0)</f>
        <v>2</v>
      </c>
      <c r="BM35" s="2">
        <f ca="1">IF(Setup!$AH$7&lt;&gt;"",INDIRECT("'" &amp; Setup!$AH$7 &amp; "'!" &amp; AE35),0) + IF(Setup!$AH$8&lt;&gt;"",INDIRECT("'" &amp; Setup!$AH$8 &amp; "'!" &amp; AE35),0) + IF(Setup!$AH$9&lt;&gt;"",INDIRECT("'" &amp; Setup!$AH$9 &amp; "'!" &amp; AE35),0) + IF(Setup!$AH$10&lt;&gt;"",INDIRECT("'" &amp; Setup!$AH$10 &amp; "'!" &amp; AE35),0) + IF(Setup!$AH$11&lt;&gt;"",INDIRECT("'" &amp; Setup!$AH$11 &amp; "'!" &amp; AE35),0) + IF(Setup!$AH$12&lt;&gt;"",INDIRECT("'" &amp; Setup!$AH$12 &amp; "'!" &amp; AE35),0)</f>
        <v>2</v>
      </c>
      <c r="BN35" s="2">
        <f ca="1">IF(Setup!$AI$7&lt;&gt;"",INDIRECT("'" &amp; Setup!$AI$7 &amp; "'!" &amp; AD35),0) + IF(Setup!$AI$8&lt;&gt;"",INDIRECT("'" &amp; Setup!$AI$8 &amp; "'!" &amp; AD35),0) + IF(Setup!$AI$9&lt;&gt;"",INDIRECT("'" &amp; Setup!$AI$9 &amp; "'!" &amp; AD35),0) + IF(Setup!$AI$10&lt;&gt;"",INDIRECT("'" &amp; Setup!$AI$10 &amp; "'!" &amp; AD35),0) + IF(Setup!$AI$11&lt;&gt;"",INDIRECT("'" &amp; Setup!$AI$11 &amp; "'!" &amp; AD35),0) + IF(Setup!$AI$12&lt;&gt;"",INDIRECT("'" &amp; Setup!$AI$12 &amp; "'!" &amp; AD35),0)</f>
        <v>0</v>
      </c>
      <c r="BO35" s="2">
        <f ca="1">IF(Setup!$AI$7&lt;&gt;"",INDIRECT("'" &amp; Setup!$AI$7 &amp; "'!" &amp; AE35),0) + IF(Setup!$AI$8&lt;&gt;"",INDIRECT("'" &amp; Setup!$AI$8 &amp; "'!" &amp; AE35),0) + IF(Setup!$AI$9&lt;&gt;"",INDIRECT("'" &amp; Setup!$AI$9 &amp; "'!" &amp; AE35),0) + IF(Setup!$AI$10&lt;&gt;"",INDIRECT("'" &amp; Setup!$AI$10 &amp; "'!" &amp; AE35),0) + IF(Setup!$AI$11&lt;&gt;"",INDIRECT("'" &amp; Setup!$AI$11 &amp; "'!" &amp; AE35),0) + IF(Setup!$AI$12&lt;&gt;"",INDIRECT("'" &amp; Setup!$AI$12 &amp; "'!" &amp; AE35),0)</f>
        <v>0</v>
      </c>
      <c r="BP35" s="2">
        <f ca="1">IF(Setup!$AJ$7&lt;&gt;"",INDIRECT("'" &amp; Setup!$AJ$7 &amp; "'!" &amp; AD35),0) + IF(Setup!$AJ$8&lt;&gt;"",INDIRECT("'" &amp; Setup!$AJ$8 &amp; "'!" &amp; AD35),0) + IF(Setup!$AJ$9&lt;&gt;"",INDIRECT("'" &amp; Setup!$AJ$9 &amp; "'!" &amp; AD35),0) + IF(Setup!$AJ$10&lt;&gt;"",INDIRECT("'" &amp; Setup!$AJ$10 &amp; "'!" &amp; AD35),0) + IF(Setup!$AJ$11&lt;&gt;"",INDIRECT("'" &amp; Setup!$AJ$11 &amp; "'!" &amp; AD35),0) + IF(Setup!$AJ$12&lt;&gt;"",INDIRECT("'" &amp; Setup!$AJ$12 &amp; "'!" &amp; AD35),0)</f>
        <v>0</v>
      </c>
      <c r="BQ35" s="2">
        <f ca="1">IF(Setup!$AJ$7&lt;&gt;"",INDIRECT("'" &amp; Setup!$AJ$7 &amp; "'!" &amp; AE35),0) + IF(Setup!$AJ$8&lt;&gt;"",INDIRECT("'" &amp; Setup!$AJ$8 &amp; "'!" &amp; AE35),0) + IF(Setup!$AJ$9&lt;&gt;"",INDIRECT("'" &amp; Setup!$AJ$9 &amp; "'!" &amp; AE35),0) + IF(Setup!$AJ$10&lt;&gt;"",INDIRECT("'" &amp; Setup!$AJ$10 &amp; "'!" &amp; AE35),0) + IF(Setup!$AJ$11&lt;&gt;"",INDIRECT("'" &amp; Setup!$AJ$11 &amp; "'!" &amp; AE35),0) + IF(Setup!$AJ$12&lt;&gt;"",INDIRECT("'" &amp; Setup!$AJ$12 &amp; "'!" &amp; AE35),0)</f>
        <v>0</v>
      </c>
      <c r="BS35" s="35"/>
      <c r="BT35" s="35"/>
      <c r="BU35" s="35"/>
      <c r="BV35" s="35"/>
    </row>
    <row r="36" spans="1:74" ht="39" customHeight="1" x14ac:dyDescent="0.2">
      <c r="A36" s="14" t="str">
        <f>Planning!A19</f>
        <v>I011</v>
      </c>
      <c r="B36" s="9" t="str">
        <f>Planning!B19</f>
        <v>2. Activity: Contributing</v>
      </c>
      <c r="C36" s="9" t="str">
        <f>Planning!C19</f>
        <v>OI01</v>
      </c>
      <c r="D36" s="200">
        <f>Planning!D19</f>
        <v>4.2</v>
      </c>
      <c r="E36" s="201" t="str">
        <f>Planning!E19</f>
        <v># of OVC registered at centres</v>
      </c>
      <c r="F36" s="3" t="str">
        <f>Planning!G19</f>
        <v xml:space="preserve">12. Living support to client/ target population </v>
      </c>
      <c r="G36" s="28"/>
      <c r="H36" s="202">
        <f t="shared" ca="1" si="13"/>
        <v>2000</v>
      </c>
      <c r="I36" s="202">
        <f t="shared" ca="1" si="14"/>
        <v>2000</v>
      </c>
      <c r="J36" s="32">
        <f ca="1">IF(AND($AR36="2",$AB35&lt;&gt;Lists!$A$17),AU36,AT36)</f>
        <v>1</v>
      </c>
      <c r="K36" s="33" t="str">
        <f t="shared" si="0"/>
        <v/>
      </c>
      <c r="L36" s="607">
        <f t="shared" ca="1" si="1"/>
        <v>250</v>
      </c>
      <c r="M36" s="202">
        <f t="shared" ca="1" si="2"/>
        <v>250</v>
      </c>
      <c r="N36" s="32">
        <f ca="1">IF(AND($AR36="2",$AB36&lt;&gt;Lists!$A$17),AW36,AV36)</f>
        <v>1</v>
      </c>
      <c r="O36" s="33" t="str">
        <f t="shared" si="3"/>
        <v/>
      </c>
      <c r="P36" s="202">
        <f t="shared" ca="1" si="4"/>
        <v>1750</v>
      </c>
      <c r="Q36" s="202">
        <f t="shared" ca="1" si="5"/>
        <v>1750</v>
      </c>
      <c r="R36" s="32">
        <f ca="1">IF(AND($AR36="2",$AB36&lt;&gt;Lists!$A$17),AY36,AX36)</f>
        <v>1</v>
      </c>
      <c r="S36" s="33" t="str">
        <f t="shared" si="6"/>
        <v/>
      </c>
      <c r="T36" s="202">
        <f t="shared" ca="1" si="7"/>
        <v>0</v>
      </c>
      <c r="U36" s="202">
        <f t="shared" ca="1" si="8"/>
        <v>0</v>
      </c>
      <c r="V36" s="32" t="str">
        <f ca="1">IF(AND($AR36="2",$AB36&lt;&gt;Lists!$A$17),BA36,AZ36)</f>
        <v/>
      </c>
      <c r="W36" s="33" t="str">
        <f t="shared" si="9"/>
        <v/>
      </c>
      <c r="X36" s="202">
        <f t="shared" ca="1" si="10"/>
        <v>0</v>
      </c>
      <c r="Y36" s="202">
        <f t="shared" ca="1" si="11"/>
        <v>0</v>
      </c>
      <c r="Z36" s="32" t="str">
        <f ca="1">IF(AND($AR36="2",$AB36&lt;&gt;Lists!$A$17),BC36,BB36)</f>
        <v/>
      </c>
      <c r="AA36" s="33" t="str">
        <f t="shared" si="12"/>
        <v/>
      </c>
      <c r="AB36" s="1" t="str">
        <f>Planning!H19</f>
        <v>1. YES</v>
      </c>
      <c r="AC36" s="2" t="str">
        <f t="shared" si="15"/>
        <v>2OI01</v>
      </c>
      <c r="AD36" s="2" t="s">
        <v>471</v>
      </c>
      <c r="AE36" s="2" t="s">
        <v>669</v>
      </c>
      <c r="AF36" s="2" t="s">
        <v>1516</v>
      </c>
      <c r="AG36" s="169" t="str">
        <f t="shared" si="16"/>
        <v>[I011] [OI01] # of OVC registered at centres</v>
      </c>
      <c r="AI36" s="2">
        <f ca="1">IF(Setup!$AG$7&lt;&gt;"",INDIRECT("'" &amp; Setup!$AG$7 &amp; "'!" &amp; AF36),0) + IF(Setup!$AG$8&lt;&gt;"",INDIRECT("'" &amp; Setup!$AG$8 &amp; "'!" &amp; AF36),0) + IF(Setup!$AG$9&lt;&gt;"",INDIRECT("'" &amp; Setup!$AG$9 &amp; "'!" &amp; AF36),0) + IF(Setup!$AG$10&lt;&gt;"",INDIRECT("'" &amp; Setup!$AG$10 &amp; "'!" &amp; AF36),0) + IF(Setup!$AG$11&lt;&gt;"",INDIRECT("'" &amp; Setup!$AG$11 &amp; "'!" &amp; AF36),0) + IF(Setup!$AG$12&lt;&gt;"",INDIRECT("'" &amp; Setup!$AG$12 &amp; "'!" &amp; AF36),0)</f>
        <v>0</v>
      </c>
      <c r="AJ36" s="2">
        <f ca="1">IF(Setup!$AH$7&lt;&gt;"",INDIRECT("'" &amp; Setup!$AH$7 &amp; "'!" &amp; AF36),0) + IF(Setup!$AH$8&lt;&gt;"",INDIRECT("'" &amp; Setup!$AH$8 &amp; "'!" &amp; AF36),0) + IF(Setup!$AH$9&lt;&gt;"",INDIRECT("'" &amp; Setup!$AH$9 &amp; "'!" &amp; AF36),0) + IF(Setup!$AH$10&lt;&gt;"",INDIRECT("'" &amp; Setup!$AH$10 &amp; "'!" &amp; AF36),0) + IF(Setup!$AH$11&lt;&gt;"",INDIRECT("'" &amp; Setup!$AH$11 &amp; "'!" &amp; AF36),0) + IF(Setup!$AH$12&lt;&gt;"",INDIRECT("'" &amp; Setup!$AH$12 &amp; "'!" &amp; AF36),0)</f>
        <v>10</v>
      </c>
      <c r="AK36" s="2">
        <f ca="1">IF(Setup!$AI$7&lt;&gt;"",INDIRECT("'" &amp; Setup!$AI$7 &amp; "'!" &amp; AF36),0) + IF(Setup!$AI$8&lt;&gt;"",INDIRECT("'" &amp; Setup!$AI$8 &amp; "'!" &amp; AF36),0) + IF(Setup!$AI$9&lt;&gt;"",INDIRECT("'" &amp; Setup!$AI$9 &amp; "'!" &amp; AF36),0) + IF(Setup!$AI$10&lt;&gt;"",INDIRECT("'" &amp; Setup!$AI$10 &amp; "'!" &amp; AF36),0) + IF(Setup!$AI$11&lt;&gt;"",INDIRECT("'" &amp; Setup!$AI$11 &amp; "'!" &amp; AF36),0) + IF(Setup!$AI$12&lt;&gt;"",INDIRECT("'" &amp; Setup!$AI$12 &amp; "'!" &amp; AF36),0)</f>
        <v>0</v>
      </c>
      <c r="AL36" s="2">
        <f ca="1">IF(Setup!$AJ$7&lt;&gt;"",INDIRECT("'" &amp; Setup!$AJ$7 &amp; "'!" &amp; AF36),0) + IF(Setup!$AJ$8&lt;&gt;"",INDIRECT("'" &amp; Setup!$AJ$8 &amp; "'!" &amp; AF36),0) + IF(Setup!$AJ$9&lt;&gt;"",INDIRECT("'" &amp; Setup!$AJ$9 &amp; "'!" &amp; AF36),0) + IF(Setup!$AJ$10&lt;&gt;"",INDIRECT("'" &amp; Setup!$AJ$10 &amp; "'!" &amp; AF36),0) + IF(Setup!$AJ$11&lt;&gt;"",INDIRECT("'" &amp; Setup!$AJ$11 &amp; "'!" &amp; AF36),0) + IF(Setup!$AJ$12&lt;&gt;"",INDIRECT("'" &amp; Setup!$AJ$12 &amp; "'!" &amp; AF36),0)</f>
        <v>0</v>
      </c>
      <c r="AN36" s="2" t="str">
        <f t="shared" si="17"/>
        <v>2</v>
      </c>
      <c r="AR36" s="2" t="str">
        <f ca="1">IF(C36=0,"",LEFT(INDEX(Lists!$H$5:$H$49,MATCH(C36,Lists!$G$5:$G$49,0),1),1))</f>
        <v>1</v>
      </c>
      <c r="AT36" s="2">
        <f t="shared" ca="1" si="18"/>
        <v>1</v>
      </c>
      <c r="AU36" s="2">
        <f t="shared" ca="1" si="19"/>
        <v>1</v>
      </c>
      <c r="AV36" s="2">
        <f t="shared" ca="1" si="20"/>
        <v>1</v>
      </c>
      <c r="AW36" s="2">
        <f t="shared" ca="1" si="21"/>
        <v>1</v>
      </c>
      <c r="AX36" s="2">
        <f t="shared" ca="1" si="22"/>
        <v>1</v>
      </c>
      <c r="AY36" s="2">
        <f t="shared" ca="1" si="23"/>
        <v>1</v>
      </c>
      <c r="AZ36" s="2" t="str">
        <f t="shared" ca="1" si="24"/>
        <v/>
      </c>
      <c r="BA36" s="2" t="str">
        <f t="shared" ca="1" si="25"/>
        <v/>
      </c>
      <c r="BB36" s="2" t="str">
        <f t="shared" ca="1" si="26"/>
        <v/>
      </c>
      <c r="BC36" s="2" t="str">
        <f t="shared" ca="1" si="27"/>
        <v/>
      </c>
      <c r="BJ36" s="2">
        <f ca="1">IF(Setup!$AG$7&lt;&gt;"",INDIRECT("'" &amp; Setup!$AG$7 &amp; "'!" &amp; AD36),0) + IF(Setup!$AG$8&lt;&gt;"",INDIRECT("'" &amp; Setup!$AG$8 &amp; "'!" &amp; AD36),0) + IF(Setup!$AG$9&lt;&gt;"",INDIRECT("'" &amp; Setup!$AG$9 &amp; "'!" &amp; AD36),0) + IF(Setup!$AG$10&lt;&gt;"",INDIRECT("'" &amp; Setup!$AG$10 &amp; "'!" &amp; AD36),0) + IF(Setup!$AG$11&lt;&gt;"",INDIRECT("'" &amp; Setup!$AG$11 &amp; "'!" &amp; AD36),0) + IF(Setup!$AG$12&lt;&gt;"",INDIRECT("'" &amp; Setup!$AG$12 &amp; "'!" &amp; AD36),0)</f>
        <v>250</v>
      </c>
      <c r="BK36" s="2">
        <f ca="1">IF(Setup!$AG$7&lt;&gt;"",INDIRECT("'" &amp; Setup!$AG$7 &amp; "'!" &amp; AE36),0) + IF(Setup!$AG$8&lt;&gt;"",INDIRECT("'" &amp; Setup!$AG$8 &amp; "'!" &amp; AE36),0) + IF(Setup!$AG$9&lt;&gt;"",INDIRECT("'" &amp; Setup!$AG$9 &amp; "'!" &amp; AE36),0) + IF(Setup!$AG$10&lt;&gt;"",INDIRECT("'" &amp; Setup!$AG$10 &amp; "'!" &amp; AE36),0) + IF(Setup!$AG$11&lt;&gt;"",INDIRECT("'" &amp; Setup!$AG$11 &amp; "'!" &amp; AE36),0) + IF(Setup!$AG$12&lt;&gt;"",INDIRECT("'" &amp; Setup!$AG$12 &amp; "'!" &amp; AE36),0)</f>
        <v>250</v>
      </c>
      <c r="BL36" s="2">
        <f ca="1">IF(Setup!$AH$7&lt;&gt;"",INDIRECT("'" &amp; Setup!$AH$7 &amp; "'!" &amp; AD36),0) + IF(Setup!$AH$8&lt;&gt;"",INDIRECT("'" &amp; Setup!$AH$8 &amp; "'!" &amp; AD36),0) + IF(Setup!$AH$9&lt;&gt;"",INDIRECT("'" &amp; Setup!$AH$9 &amp; "'!" &amp; AD36),0) + IF(Setup!$AH$10&lt;&gt;"",INDIRECT("'" &amp; Setup!$AH$10 &amp; "'!" &amp; AD36),0) + IF(Setup!$AH$11&lt;&gt;"",INDIRECT("'" &amp; Setup!$AH$11 &amp; "'!" &amp; AD36),0) + IF(Setup!$AH$12&lt;&gt;"",INDIRECT("'" &amp; Setup!$AH$12 &amp; "'!" &amp; AD36),0)</f>
        <v>1750</v>
      </c>
      <c r="BM36" s="2">
        <f ca="1">IF(Setup!$AH$7&lt;&gt;"",INDIRECT("'" &amp; Setup!$AH$7 &amp; "'!" &amp; AE36),0) + IF(Setup!$AH$8&lt;&gt;"",INDIRECT("'" &amp; Setup!$AH$8 &amp; "'!" &amp; AE36),0) + IF(Setup!$AH$9&lt;&gt;"",INDIRECT("'" &amp; Setup!$AH$9 &amp; "'!" &amp; AE36),0) + IF(Setup!$AH$10&lt;&gt;"",INDIRECT("'" &amp; Setup!$AH$10 &amp; "'!" &amp; AE36),0) + IF(Setup!$AH$11&lt;&gt;"",INDIRECT("'" &amp; Setup!$AH$11 &amp; "'!" &amp; AE36),0) + IF(Setup!$AH$12&lt;&gt;"",INDIRECT("'" &amp; Setup!$AH$12 &amp; "'!" &amp; AE36),0)</f>
        <v>1750</v>
      </c>
      <c r="BN36" s="2">
        <f ca="1">IF(Setup!$AI$7&lt;&gt;"",INDIRECT("'" &amp; Setup!$AI$7 &amp; "'!" &amp; AD36),0) + IF(Setup!$AI$8&lt;&gt;"",INDIRECT("'" &amp; Setup!$AI$8 &amp; "'!" &amp; AD36),0) + IF(Setup!$AI$9&lt;&gt;"",INDIRECT("'" &amp; Setup!$AI$9 &amp; "'!" &amp; AD36),0) + IF(Setup!$AI$10&lt;&gt;"",INDIRECT("'" &amp; Setup!$AI$10 &amp; "'!" &amp; AD36),0) + IF(Setup!$AI$11&lt;&gt;"",INDIRECT("'" &amp; Setup!$AI$11 &amp; "'!" &amp; AD36),0) + IF(Setup!$AI$12&lt;&gt;"",INDIRECT("'" &amp; Setup!$AI$12 &amp; "'!" &amp; AD36),0)</f>
        <v>0</v>
      </c>
      <c r="BO36" s="2">
        <f ca="1">IF(Setup!$AI$7&lt;&gt;"",INDIRECT("'" &amp; Setup!$AI$7 &amp; "'!" &amp; AE36),0) + IF(Setup!$AI$8&lt;&gt;"",INDIRECT("'" &amp; Setup!$AI$8 &amp; "'!" &amp; AE36),0) + IF(Setup!$AI$9&lt;&gt;"",INDIRECT("'" &amp; Setup!$AI$9 &amp; "'!" &amp; AE36),0) + IF(Setup!$AI$10&lt;&gt;"",INDIRECT("'" &amp; Setup!$AI$10 &amp; "'!" &amp; AE36),0) + IF(Setup!$AI$11&lt;&gt;"",INDIRECT("'" &amp; Setup!$AI$11 &amp; "'!" &amp; AE36),0) + IF(Setup!$AI$12&lt;&gt;"",INDIRECT("'" &amp; Setup!$AI$12 &amp; "'!" &amp; AE36),0)</f>
        <v>0</v>
      </c>
      <c r="BP36" s="2">
        <f ca="1">IF(Setup!$AJ$7&lt;&gt;"",INDIRECT("'" &amp; Setup!$AJ$7 &amp; "'!" &amp; AD36),0) + IF(Setup!$AJ$8&lt;&gt;"",INDIRECT("'" &amp; Setup!$AJ$8 &amp; "'!" &amp; AD36),0) + IF(Setup!$AJ$9&lt;&gt;"",INDIRECT("'" &amp; Setup!$AJ$9 &amp; "'!" &amp; AD36),0) + IF(Setup!$AJ$10&lt;&gt;"",INDIRECT("'" &amp; Setup!$AJ$10 &amp; "'!" &amp; AD36),0) + IF(Setup!$AJ$11&lt;&gt;"",INDIRECT("'" &amp; Setup!$AJ$11 &amp; "'!" &amp; AD36),0) + IF(Setup!$AJ$12&lt;&gt;"",INDIRECT("'" &amp; Setup!$AJ$12 &amp; "'!" &amp; AD36),0)</f>
        <v>0</v>
      </c>
      <c r="BQ36" s="2">
        <f ca="1">IF(Setup!$AJ$7&lt;&gt;"",INDIRECT("'" &amp; Setup!$AJ$7 &amp; "'!" &amp; AE36),0) + IF(Setup!$AJ$8&lt;&gt;"",INDIRECT("'" &amp; Setup!$AJ$8 &amp; "'!" &amp; AE36),0) + IF(Setup!$AJ$9&lt;&gt;"",INDIRECT("'" &amp; Setup!$AJ$9 &amp; "'!" &amp; AE36),0) + IF(Setup!$AJ$10&lt;&gt;"",INDIRECT("'" &amp; Setup!$AJ$10 &amp; "'!" &amp; AE36),0) + IF(Setup!$AJ$11&lt;&gt;"",INDIRECT("'" &amp; Setup!$AJ$11 &amp; "'!" &amp; AE36),0) + IF(Setup!$AJ$12&lt;&gt;"",INDIRECT("'" &amp; Setup!$AJ$12 &amp; "'!" &amp; AE36),0)</f>
        <v>0</v>
      </c>
      <c r="BS36" s="35"/>
      <c r="BT36" s="35"/>
      <c r="BU36" s="35"/>
      <c r="BV36" s="35"/>
    </row>
    <row r="37" spans="1:74" ht="39" customHeight="1" x14ac:dyDescent="0.2">
      <c r="A37" s="14" t="str">
        <f>Planning!A20</f>
        <v>I012</v>
      </c>
      <c r="B37" s="9" t="str">
        <f>Planning!B20</f>
        <v>3. Activity: Non-Contributing</v>
      </c>
      <c r="C37" s="9" t="str">
        <f>Planning!C20</f>
        <v>OI01</v>
      </c>
      <c r="D37" s="204">
        <f>Planning!D20</f>
        <v>4.3</v>
      </c>
      <c r="E37" s="205" t="str">
        <f>Planning!E20</f>
        <v xml:space="preserve"># of meals provided at the OVC centers </v>
      </c>
      <c r="F37" s="3" t="str">
        <f>Planning!G20</f>
        <v xml:space="preserve">12. Living support to client/ target population </v>
      </c>
      <c r="G37" s="28"/>
      <c r="H37" s="206">
        <f t="shared" ca="1" si="13"/>
        <v>8000</v>
      </c>
      <c r="I37" s="206">
        <f t="shared" ca="1" si="14"/>
        <v>7900</v>
      </c>
      <c r="J37" s="32">
        <f ca="1">IF(AND($AR37="2",$AB36&lt;&gt;Lists!$A$17),AU37,AT37)</f>
        <v>0.98750000000000004</v>
      </c>
      <c r="K37" s="33" t="str">
        <f t="shared" si="0"/>
        <v/>
      </c>
      <c r="L37" s="517">
        <f t="shared" ca="1" si="1"/>
        <v>1000</v>
      </c>
      <c r="M37" s="206">
        <f t="shared" ca="1" si="2"/>
        <v>980</v>
      </c>
      <c r="N37" s="32">
        <f ca="1">IF(AND($AR37="2",$AB37&lt;&gt;Lists!$A$17),AW37,AV37)</f>
        <v>0.98</v>
      </c>
      <c r="O37" s="33" t="str">
        <f t="shared" si="3"/>
        <v/>
      </c>
      <c r="P37" s="206">
        <f t="shared" ca="1" si="4"/>
        <v>7000</v>
      </c>
      <c r="Q37" s="206">
        <f t="shared" ca="1" si="5"/>
        <v>6920</v>
      </c>
      <c r="R37" s="32">
        <f ca="1">IF(AND($AR37="2",$AB37&lt;&gt;Lists!$A$17),AY37,AX37)</f>
        <v>0.98857142857142855</v>
      </c>
      <c r="S37" s="33" t="str">
        <f t="shared" si="6"/>
        <v/>
      </c>
      <c r="T37" s="206">
        <f t="shared" ca="1" si="7"/>
        <v>0</v>
      </c>
      <c r="U37" s="206">
        <f t="shared" ca="1" si="8"/>
        <v>0</v>
      </c>
      <c r="V37" s="32" t="str">
        <f ca="1">IF(AND($AR37="2",$AB37&lt;&gt;Lists!$A$17),BA37,AZ37)</f>
        <v/>
      </c>
      <c r="W37" s="33" t="str">
        <f t="shared" si="9"/>
        <v/>
      </c>
      <c r="X37" s="206">
        <f t="shared" ca="1" si="10"/>
        <v>0</v>
      </c>
      <c r="Y37" s="206">
        <f t="shared" ca="1" si="11"/>
        <v>0</v>
      </c>
      <c r="Z37" s="32" t="str">
        <f ca="1">IF(AND($AR37="2",$AB37&lt;&gt;Lists!$A$17),BC37,BB37)</f>
        <v/>
      </c>
      <c r="AA37" s="33" t="str">
        <f t="shared" si="12"/>
        <v/>
      </c>
      <c r="AB37" s="1" t="str">
        <f>Planning!H20</f>
        <v>2. NO</v>
      </c>
      <c r="AC37" s="2" t="str">
        <f t="shared" si="15"/>
        <v>3OI01</v>
      </c>
      <c r="AD37" s="2" t="s">
        <v>472</v>
      </c>
      <c r="AE37" s="2" t="s">
        <v>670</v>
      </c>
      <c r="AF37" s="2" t="s">
        <v>1517</v>
      </c>
      <c r="AG37" s="169" t="str">
        <f t="shared" si="16"/>
        <v xml:space="preserve">[I012] [OI01] # of meals provided at the OVC centers </v>
      </c>
      <c r="AI37" s="2">
        <f ca="1">IF(Setup!$AG$7&lt;&gt;"",INDIRECT("'" &amp; Setup!$AG$7 &amp; "'!" &amp; AF37),0) + IF(Setup!$AG$8&lt;&gt;"",INDIRECT("'" &amp; Setup!$AG$8 &amp; "'!" &amp; AF37),0) + IF(Setup!$AG$9&lt;&gt;"",INDIRECT("'" &amp; Setup!$AG$9 &amp; "'!" &amp; AF37),0) + IF(Setup!$AG$10&lt;&gt;"",INDIRECT("'" &amp; Setup!$AG$10 &amp; "'!" &amp; AF37),0) + IF(Setup!$AG$11&lt;&gt;"",INDIRECT("'" &amp; Setup!$AG$11 &amp; "'!" &amp; AF37),0) + IF(Setup!$AG$12&lt;&gt;"",INDIRECT("'" &amp; Setup!$AG$12 &amp; "'!" &amp; AF37),0)</f>
        <v>0</v>
      </c>
      <c r="AJ37" s="2">
        <f ca="1">IF(Setup!$AH$7&lt;&gt;"",INDIRECT("'" &amp; Setup!$AH$7 &amp; "'!" &amp; AF37),0) + IF(Setup!$AH$8&lt;&gt;"",INDIRECT("'" &amp; Setup!$AH$8 &amp; "'!" &amp; AF37),0) + IF(Setup!$AH$9&lt;&gt;"",INDIRECT("'" &amp; Setup!$AH$9 &amp; "'!" &amp; AF37),0) + IF(Setup!$AH$10&lt;&gt;"",INDIRECT("'" &amp; Setup!$AH$10 &amp; "'!" &amp; AF37),0) + IF(Setup!$AH$11&lt;&gt;"",INDIRECT("'" &amp; Setup!$AH$11 &amp; "'!" &amp; AF37),0) + IF(Setup!$AH$12&lt;&gt;"",INDIRECT("'" &amp; Setup!$AH$12 &amp; "'!" &amp; AF37),0)</f>
        <v>60</v>
      </c>
      <c r="AK37" s="2">
        <f ca="1">IF(Setup!$AI$7&lt;&gt;"",INDIRECT("'" &amp; Setup!$AI$7 &amp; "'!" &amp; AF37),0) + IF(Setup!$AI$8&lt;&gt;"",INDIRECT("'" &amp; Setup!$AI$8 &amp; "'!" &amp; AF37),0) + IF(Setup!$AI$9&lt;&gt;"",INDIRECT("'" &amp; Setup!$AI$9 &amp; "'!" &amp; AF37),0) + IF(Setup!$AI$10&lt;&gt;"",INDIRECT("'" &amp; Setup!$AI$10 &amp; "'!" &amp; AF37),0) + IF(Setup!$AI$11&lt;&gt;"",INDIRECT("'" &amp; Setup!$AI$11 &amp; "'!" &amp; AF37),0) + IF(Setup!$AI$12&lt;&gt;"",INDIRECT("'" &amp; Setup!$AI$12 &amp; "'!" &amp; AF37),0)</f>
        <v>300</v>
      </c>
      <c r="AL37" s="2">
        <f ca="1">IF(Setup!$AJ$7&lt;&gt;"",INDIRECT("'" &amp; Setup!$AJ$7 &amp; "'!" &amp; AF37),0) + IF(Setup!$AJ$8&lt;&gt;"",INDIRECT("'" &amp; Setup!$AJ$8 &amp; "'!" &amp; AF37),0) + IF(Setup!$AJ$9&lt;&gt;"",INDIRECT("'" &amp; Setup!$AJ$9 &amp; "'!" &amp; AF37),0) + IF(Setup!$AJ$10&lt;&gt;"",INDIRECT("'" &amp; Setup!$AJ$10 &amp; "'!" &amp; AF37),0) + IF(Setup!$AJ$11&lt;&gt;"",INDIRECT("'" &amp; Setup!$AJ$11 &amp; "'!" &amp; AF37),0) + IF(Setup!$AJ$12&lt;&gt;"",INDIRECT("'" &amp; Setup!$AJ$12 &amp; "'!" &amp; AF37),0)</f>
        <v>300</v>
      </c>
      <c r="AN37" s="2" t="str">
        <f t="shared" si="17"/>
        <v>2</v>
      </c>
      <c r="AR37" s="2" t="str">
        <f ca="1">IF(C37=0,"",LEFT(INDEX(Lists!$H$5:$H$49,MATCH(C37,Lists!$G$5:$G$49,0),1),1))</f>
        <v>1</v>
      </c>
      <c r="AT37" s="2">
        <f t="shared" ca="1" si="18"/>
        <v>0.98750000000000004</v>
      </c>
      <c r="AU37" s="2">
        <f t="shared" ca="1" si="19"/>
        <v>1.0126582278481013</v>
      </c>
      <c r="AV37" s="2">
        <f t="shared" ca="1" si="20"/>
        <v>0.98</v>
      </c>
      <c r="AW37" s="2">
        <f t="shared" ca="1" si="21"/>
        <v>1.0204081632653061</v>
      </c>
      <c r="AX37" s="2">
        <f t="shared" ca="1" si="22"/>
        <v>0.98857142857142855</v>
      </c>
      <c r="AY37" s="2">
        <f t="shared" ca="1" si="23"/>
        <v>1.0115606936416186</v>
      </c>
      <c r="AZ37" s="2" t="str">
        <f t="shared" ca="1" si="24"/>
        <v/>
      </c>
      <c r="BA37" s="2" t="str">
        <f t="shared" ca="1" si="25"/>
        <v/>
      </c>
      <c r="BB37" s="2" t="str">
        <f t="shared" ca="1" si="26"/>
        <v/>
      </c>
      <c r="BC37" s="2" t="str">
        <f t="shared" ca="1" si="27"/>
        <v/>
      </c>
      <c r="BJ37" s="2">
        <f ca="1">IF(Setup!$AG$7&lt;&gt;"",INDIRECT("'" &amp; Setup!$AG$7 &amp; "'!" &amp; AD37),0) + IF(Setup!$AG$8&lt;&gt;"",INDIRECT("'" &amp; Setup!$AG$8 &amp; "'!" &amp; AD37),0) + IF(Setup!$AG$9&lt;&gt;"",INDIRECT("'" &amp; Setup!$AG$9 &amp; "'!" &amp; AD37),0) + IF(Setup!$AG$10&lt;&gt;"",INDIRECT("'" &amp; Setup!$AG$10 &amp; "'!" &amp; AD37),0) + IF(Setup!$AG$11&lt;&gt;"",INDIRECT("'" &amp; Setup!$AG$11 &amp; "'!" &amp; AD37),0) + IF(Setup!$AG$12&lt;&gt;"",INDIRECT("'" &amp; Setup!$AG$12 &amp; "'!" &amp; AD37),0)</f>
        <v>1000</v>
      </c>
      <c r="BK37" s="2">
        <f ca="1">IF(Setup!$AG$7&lt;&gt;"",INDIRECT("'" &amp; Setup!$AG$7 &amp; "'!" &amp; AE37),0) + IF(Setup!$AG$8&lt;&gt;"",INDIRECT("'" &amp; Setup!$AG$8 &amp; "'!" &amp; AE37),0) + IF(Setup!$AG$9&lt;&gt;"",INDIRECT("'" &amp; Setup!$AG$9 &amp; "'!" &amp; AE37),0) + IF(Setup!$AG$10&lt;&gt;"",INDIRECT("'" &amp; Setup!$AG$10 &amp; "'!" &amp; AE37),0) + IF(Setup!$AG$11&lt;&gt;"",INDIRECT("'" &amp; Setup!$AG$11 &amp; "'!" &amp; AE37),0) + IF(Setup!$AG$12&lt;&gt;"",INDIRECT("'" &amp; Setup!$AG$12 &amp; "'!" &amp; AE37),0)</f>
        <v>980</v>
      </c>
      <c r="BL37" s="2">
        <f ca="1">IF(Setup!$AH$7&lt;&gt;"",INDIRECT("'" &amp; Setup!$AH$7 &amp; "'!" &amp; AD37),0) + IF(Setup!$AH$8&lt;&gt;"",INDIRECT("'" &amp; Setup!$AH$8 &amp; "'!" &amp; AD37),0) + IF(Setup!$AH$9&lt;&gt;"",INDIRECT("'" &amp; Setup!$AH$9 &amp; "'!" &amp; AD37),0) + IF(Setup!$AH$10&lt;&gt;"",INDIRECT("'" &amp; Setup!$AH$10 &amp; "'!" &amp; AD37),0) + IF(Setup!$AH$11&lt;&gt;"",INDIRECT("'" &amp; Setup!$AH$11 &amp; "'!" &amp; AD37),0) + IF(Setup!$AH$12&lt;&gt;"",INDIRECT("'" &amp; Setup!$AH$12 &amp; "'!" &amp; AD37),0)</f>
        <v>7000</v>
      </c>
      <c r="BM37" s="2">
        <f ca="1">IF(Setup!$AH$7&lt;&gt;"",INDIRECT("'" &amp; Setup!$AH$7 &amp; "'!" &amp; AE37),0) + IF(Setup!$AH$8&lt;&gt;"",INDIRECT("'" &amp; Setup!$AH$8 &amp; "'!" &amp; AE37),0) + IF(Setup!$AH$9&lt;&gt;"",INDIRECT("'" &amp; Setup!$AH$9 &amp; "'!" &amp; AE37),0) + IF(Setup!$AH$10&lt;&gt;"",INDIRECT("'" &amp; Setup!$AH$10 &amp; "'!" &amp; AE37),0) + IF(Setup!$AH$11&lt;&gt;"",INDIRECT("'" &amp; Setup!$AH$11 &amp; "'!" &amp; AE37),0) + IF(Setup!$AH$12&lt;&gt;"",INDIRECT("'" &amp; Setup!$AH$12 &amp; "'!" &amp; AE37),0)</f>
        <v>6920</v>
      </c>
      <c r="BN37" s="2">
        <f ca="1">IF(Setup!$AI$7&lt;&gt;"",INDIRECT("'" &amp; Setup!$AI$7 &amp; "'!" &amp; AD37),0) + IF(Setup!$AI$8&lt;&gt;"",INDIRECT("'" &amp; Setup!$AI$8 &amp; "'!" &amp; AD37),0) + IF(Setup!$AI$9&lt;&gt;"",INDIRECT("'" &amp; Setup!$AI$9 &amp; "'!" &amp; AD37),0) + IF(Setup!$AI$10&lt;&gt;"",INDIRECT("'" &amp; Setup!$AI$10 &amp; "'!" &amp; AD37),0) + IF(Setup!$AI$11&lt;&gt;"",INDIRECT("'" &amp; Setup!$AI$11 &amp; "'!" &amp; AD37),0) + IF(Setup!$AI$12&lt;&gt;"",INDIRECT("'" &amp; Setup!$AI$12 &amp; "'!" &amp; AD37),0)</f>
        <v>0</v>
      </c>
      <c r="BO37" s="2">
        <f ca="1">IF(Setup!$AI$7&lt;&gt;"",INDIRECT("'" &amp; Setup!$AI$7 &amp; "'!" &amp; AE37),0) + IF(Setup!$AI$8&lt;&gt;"",INDIRECT("'" &amp; Setup!$AI$8 &amp; "'!" &amp; AE37),0) + IF(Setup!$AI$9&lt;&gt;"",INDIRECT("'" &amp; Setup!$AI$9 &amp; "'!" &amp; AE37),0) + IF(Setup!$AI$10&lt;&gt;"",INDIRECT("'" &amp; Setup!$AI$10 &amp; "'!" &amp; AE37),0) + IF(Setup!$AI$11&lt;&gt;"",INDIRECT("'" &amp; Setup!$AI$11 &amp; "'!" &amp; AE37),0) + IF(Setup!$AI$12&lt;&gt;"",INDIRECT("'" &amp; Setup!$AI$12 &amp; "'!" &amp; AE37),0)</f>
        <v>0</v>
      </c>
      <c r="BP37" s="2">
        <f ca="1">IF(Setup!$AJ$7&lt;&gt;"",INDIRECT("'" &amp; Setup!$AJ$7 &amp; "'!" &amp; AD37),0) + IF(Setup!$AJ$8&lt;&gt;"",INDIRECT("'" &amp; Setup!$AJ$8 &amp; "'!" &amp; AD37),0) + IF(Setup!$AJ$9&lt;&gt;"",INDIRECT("'" &amp; Setup!$AJ$9 &amp; "'!" &amp; AD37),0) + IF(Setup!$AJ$10&lt;&gt;"",INDIRECT("'" &amp; Setup!$AJ$10 &amp; "'!" &amp; AD37),0) + IF(Setup!$AJ$11&lt;&gt;"",INDIRECT("'" &amp; Setup!$AJ$11 &amp; "'!" &amp; AD37),0) + IF(Setup!$AJ$12&lt;&gt;"",INDIRECT("'" &amp; Setup!$AJ$12 &amp; "'!" &amp; AD37),0)</f>
        <v>0</v>
      </c>
      <c r="BQ37" s="2">
        <f ca="1">IF(Setup!$AJ$7&lt;&gt;"",INDIRECT("'" &amp; Setup!$AJ$7 &amp; "'!" &amp; AE37),0) + IF(Setup!$AJ$8&lt;&gt;"",INDIRECT("'" &amp; Setup!$AJ$8 &amp; "'!" &amp; AE37),0) + IF(Setup!$AJ$9&lt;&gt;"",INDIRECT("'" &amp; Setup!$AJ$9 &amp; "'!" &amp; AE37),0) + IF(Setup!$AJ$10&lt;&gt;"",INDIRECT("'" &amp; Setup!$AJ$10 &amp; "'!" &amp; AE37),0) + IF(Setup!$AJ$11&lt;&gt;"",INDIRECT("'" &amp; Setup!$AJ$11 &amp; "'!" &amp; AE37),0) + IF(Setup!$AJ$12&lt;&gt;"",INDIRECT("'" &amp; Setup!$AJ$12 &amp; "'!" &amp; AE37),0)</f>
        <v>0</v>
      </c>
      <c r="BS37" s="35"/>
      <c r="BT37" s="35"/>
      <c r="BU37" s="35"/>
      <c r="BV37" s="35"/>
    </row>
    <row r="38" spans="1:74" ht="39" hidden="1" customHeight="1" x14ac:dyDescent="0.2">
      <c r="A38" s="14" t="str">
        <f>Planning!A21</f>
        <v>I013</v>
      </c>
      <c r="B38" s="9">
        <f>Planning!B21</f>
        <v>0</v>
      </c>
      <c r="C38" s="9">
        <f>Planning!C21</f>
        <v>0</v>
      </c>
      <c r="D38" s="9">
        <f>Planning!D21</f>
        <v>0</v>
      </c>
      <c r="E38" s="3">
        <f>Planning!E21</f>
        <v>0</v>
      </c>
      <c r="F38" s="3">
        <f>Planning!G21</f>
        <v>0</v>
      </c>
      <c r="G38" s="28"/>
      <c r="H38" s="197">
        <f t="shared" ca="1" si="13"/>
        <v>0</v>
      </c>
      <c r="I38" s="197">
        <f t="shared" ca="1" si="14"/>
        <v>0</v>
      </c>
      <c r="J38" s="32" t="str">
        <f ca="1">IF(AND($AR38="2",$AB37&lt;&gt;Lists!$A$17),AU38,AT38)</f>
        <v/>
      </c>
      <c r="K38" s="33" t="str">
        <f t="shared" ca="1" si="0"/>
        <v/>
      </c>
      <c r="L38" s="210">
        <f t="shared" ca="1" si="1"/>
        <v>0</v>
      </c>
      <c r="M38" s="197">
        <f t="shared" ca="1" si="2"/>
        <v>0</v>
      </c>
      <c r="N38" s="32" t="str">
        <f ca="1">IF(AND($AR38="2",$AB38&lt;&gt;Lists!$A$17),AW38,AV38)</f>
        <v/>
      </c>
      <c r="O38" s="33" t="str">
        <f t="shared" ca="1" si="3"/>
        <v/>
      </c>
      <c r="P38" s="197">
        <f t="shared" ca="1" si="4"/>
        <v>0</v>
      </c>
      <c r="Q38" s="197">
        <f t="shared" ca="1" si="5"/>
        <v>0</v>
      </c>
      <c r="R38" s="32" t="str">
        <f ca="1">IF(AND($AR38="2",$AB38&lt;&gt;Lists!$A$17),AY38,AX38)</f>
        <v/>
      </c>
      <c r="S38" s="33" t="str">
        <f t="shared" ca="1" si="6"/>
        <v/>
      </c>
      <c r="T38" s="197">
        <f t="shared" ca="1" si="7"/>
        <v>0</v>
      </c>
      <c r="U38" s="197">
        <f t="shared" ca="1" si="8"/>
        <v>0</v>
      </c>
      <c r="V38" s="32" t="str">
        <f ca="1">IF(AND($AR38="2",$AB38&lt;&gt;Lists!$A$17),BA38,AZ38)</f>
        <v/>
      </c>
      <c r="W38" s="33" t="str">
        <f t="shared" ca="1" si="9"/>
        <v/>
      </c>
      <c r="X38" s="197">
        <f t="shared" ca="1" si="10"/>
        <v>0</v>
      </c>
      <c r="Y38" s="197">
        <f t="shared" ca="1" si="11"/>
        <v>0</v>
      </c>
      <c r="Z38" s="32" t="str">
        <f ca="1">IF(AND($AR38="2",$AB38&lt;&gt;Lists!$A$17),BC38,BB38)</f>
        <v/>
      </c>
      <c r="AA38" s="33" t="str">
        <f t="shared" ca="1" si="12"/>
        <v/>
      </c>
      <c r="AB38" s="1">
        <f>Planning!H21</f>
        <v>0</v>
      </c>
      <c r="AC38" s="2" t="str">
        <f t="shared" si="15"/>
        <v>00</v>
      </c>
      <c r="AD38" s="2" t="s">
        <v>473</v>
      </c>
      <c r="AE38" s="2" t="s">
        <v>671</v>
      </c>
      <c r="AF38" s="2" t="s">
        <v>1518</v>
      </c>
      <c r="AG38" s="169" t="str">
        <f t="shared" si="16"/>
        <v/>
      </c>
      <c r="AI38" s="2">
        <f ca="1">IF(Setup!$AG$7&lt;&gt;"",INDIRECT("'" &amp; Setup!$AG$7 &amp; "'!" &amp; AF38),0) + IF(Setup!$AG$8&lt;&gt;"",INDIRECT("'" &amp; Setup!$AG$8 &amp; "'!" &amp; AF38),0) + IF(Setup!$AG$9&lt;&gt;"",INDIRECT("'" &amp; Setup!$AG$9 &amp; "'!" &amp; AF38),0) + IF(Setup!$AG$10&lt;&gt;"",INDIRECT("'" &amp; Setup!$AG$10 &amp; "'!" &amp; AF38),0) + IF(Setup!$AG$11&lt;&gt;"",INDIRECT("'" &amp; Setup!$AG$11 &amp; "'!" &amp; AF38),0) + IF(Setup!$AG$12&lt;&gt;"",INDIRECT("'" &amp; Setup!$AG$12 &amp; "'!" &amp; AF38),0)</f>
        <v>0</v>
      </c>
      <c r="AJ38" s="2">
        <f ca="1">IF(Setup!$AH$7&lt;&gt;"",INDIRECT("'" &amp; Setup!$AH$7 &amp; "'!" &amp; AF38),0) + IF(Setup!$AH$8&lt;&gt;"",INDIRECT("'" &amp; Setup!$AH$8 &amp; "'!" &amp; AF38),0) + IF(Setup!$AH$9&lt;&gt;"",INDIRECT("'" &amp; Setup!$AH$9 &amp; "'!" &amp; AF38),0) + IF(Setup!$AH$10&lt;&gt;"",INDIRECT("'" &amp; Setup!$AH$10 &amp; "'!" &amp; AF38),0) + IF(Setup!$AH$11&lt;&gt;"",INDIRECT("'" &amp; Setup!$AH$11 &amp; "'!" &amp; AF38),0) + IF(Setup!$AH$12&lt;&gt;"",INDIRECT("'" &amp; Setup!$AH$12 &amp; "'!" &amp; AF38),0)</f>
        <v>0</v>
      </c>
      <c r="AK38" s="2">
        <f ca="1">IF(Setup!$AI$7&lt;&gt;"",INDIRECT("'" &amp; Setup!$AI$7 &amp; "'!" &amp; AF38),0) + IF(Setup!$AI$8&lt;&gt;"",INDIRECT("'" &amp; Setup!$AI$8 &amp; "'!" &amp; AF38),0) + IF(Setup!$AI$9&lt;&gt;"",INDIRECT("'" &amp; Setup!$AI$9 &amp; "'!" &amp; AF38),0) + IF(Setup!$AI$10&lt;&gt;"",INDIRECT("'" &amp; Setup!$AI$10 &amp; "'!" &amp; AF38),0) + IF(Setup!$AI$11&lt;&gt;"",INDIRECT("'" &amp; Setup!$AI$11 &amp; "'!" &amp; AF38),0) + IF(Setup!$AI$12&lt;&gt;"",INDIRECT("'" &amp; Setup!$AI$12 &amp; "'!" &amp; AF38),0)</f>
        <v>0</v>
      </c>
      <c r="AL38" s="2">
        <f ca="1">IF(Setup!$AJ$7&lt;&gt;"",INDIRECT("'" &amp; Setup!$AJ$7 &amp; "'!" &amp; AF38),0) + IF(Setup!$AJ$8&lt;&gt;"",INDIRECT("'" &amp; Setup!$AJ$8 &amp; "'!" &amp; AF38),0) + IF(Setup!$AJ$9&lt;&gt;"",INDIRECT("'" &amp; Setup!$AJ$9 &amp; "'!" &amp; AF38),0) + IF(Setup!$AJ$10&lt;&gt;"",INDIRECT("'" &amp; Setup!$AJ$10 &amp; "'!" &amp; AF38),0) + IF(Setup!$AJ$11&lt;&gt;"",INDIRECT("'" &amp; Setup!$AJ$11 &amp; "'!" &amp; AF38),0) + IF(Setup!$AJ$12&lt;&gt;"",INDIRECT("'" &amp; Setup!$AJ$12 &amp; "'!" &amp; AF38),0)</f>
        <v>0</v>
      </c>
      <c r="AN38" s="2" t="str">
        <f t="shared" si="17"/>
        <v/>
      </c>
      <c r="AR38" s="2" t="str">
        <f>IF(C38=0,"",LEFT(INDEX(Lists!$H$5:$H$49,MATCH(C38,Lists!$G$5:$G$49,0),1),1))</f>
        <v/>
      </c>
      <c r="AT38" s="2" t="str">
        <f t="shared" ca="1" si="18"/>
        <v/>
      </c>
      <c r="AU38" s="2" t="str">
        <f t="shared" ca="1" si="19"/>
        <v/>
      </c>
      <c r="AV38" s="2" t="str">
        <f t="shared" ca="1" si="20"/>
        <v/>
      </c>
      <c r="AW38" s="2" t="str">
        <f t="shared" ca="1" si="21"/>
        <v/>
      </c>
      <c r="AX38" s="2" t="str">
        <f t="shared" ca="1" si="22"/>
        <v/>
      </c>
      <c r="AY38" s="2" t="str">
        <f t="shared" ca="1" si="23"/>
        <v/>
      </c>
      <c r="AZ38" s="2" t="str">
        <f t="shared" ca="1" si="24"/>
        <v/>
      </c>
      <c r="BA38" s="2" t="str">
        <f t="shared" ca="1" si="25"/>
        <v/>
      </c>
      <c r="BB38" s="2" t="str">
        <f t="shared" ca="1" si="26"/>
        <v/>
      </c>
      <c r="BC38" s="2" t="str">
        <f t="shared" ca="1" si="27"/>
        <v/>
      </c>
      <c r="BJ38" s="2">
        <f ca="1">IF(Setup!$AG$7&lt;&gt;"",INDIRECT("'" &amp; Setup!$AG$7 &amp; "'!" &amp; AD38),0) + IF(Setup!$AG$8&lt;&gt;"",INDIRECT("'" &amp; Setup!$AG$8 &amp; "'!" &amp; AD38),0) + IF(Setup!$AG$9&lt;&gt;"",INDIRECT("'" &amp; Setup!$AG$9 &amp; "'!" &amp; AD38),0) + IF(Setup!$AG$10&lt;&gt;"",INDIRECT("'" &amp; Setup!$AG$10 &amp; "'!" &amp; AD38),0) + IF(Setup!$AG$11&lt;&gt;"",INDIRECT("'" &amp; Setup!$AG$11 &amp; "'!" &amp; AD38),0) + IF(Setup!$AG$12&lt;&gt;"",INDIRECT("'" &amp; Setup!$AG$12 &amp; "'!" &amp; AD38),0)</f>
        <v>0</v>
      </c>
      <c r="BK38" s="2">
        <f ca="1">IF(Setup!$AG$7&lt;&gt;"",INDIRECT("'" &amp; Setup!$AG$7 &amp; "'!" &amp; AE38),0) + IF(Setup!$AG$8&lt;&gt;"",INDIRECT("'" &amp; Setup!$AG$8 &amp; "'!" &amp; AE38),0) + IF(Setup!$AG$9&lt;&gt;"",INDIRECT("'" &amp; Setup!$AG$9 &amp; "'!" &amp; AE38),0) + IF(Setup!$AG$10&lt;&gt;"",INDIRECT("'" &amp; Setup!$AG$10 &amp; "'!" &amp; AE38),0) + IF(Setup!$AG$11&lt;&gt;"",INDIRECT("'" &amp; Setup!$AG$11 &amp; "'!" &amp; AE38),0) + IF(Setup!$AG$12&lt;&gt;"",INDIRECT("'" &amp; Setup!$AG$12 &amp; "'!" &amp; AE38),0)</f>
        <v>0</v>
      </c>
      <c r="BL38" s="2">
        <f ca="1">IF(Setup!$AH$7&lt;&gt;"",INDIRECT("'" &amp; Setup!$AH$7 &amp; "'!" &amp; AD38),0) + IF(Setup!$AH$8&lt;&gt;"",INDIRECT("'" &amp; Setup!$AH$8 &amp; "'!" &amp; AD38),0) + IF(Setup!$AH$9&lt;&gt;"",INDIRECT("'" &amp; Setup!$AH$9 &amp; "'!" &amp; AD38),0) + IF(Setup!$AH$10&lt;&gt;"",INDIRECT("'" &amp; Setup!$AH$10 &amp; "'!" &amp; AD38),0) + IF(Setup!$AH$11&lt;&gt;"",INDIRECT("'" &amp; Setup!$AH$11 &amp; "'!" &amp; AD38),0) + IF(Setup!$AH$12&lt;&gt;"",INDIRECT("'" &amp; Setup!$AH$12 &amp; "'!" &amp; AD38),0)</f>
        <v>0</v>
      </c>
      <c r="BM38" s="2">
        <f ca="1">IF(Setup!$AH$7&lt;&gt;"",INDIRECT("'" &amp; Setup!$AH$7 &amp; "'!" &amp; AE38),0) + IF(Setup!$AH$8&lt;&gt;"",INDIRECT("'" &amp; Setup!$AH$8 &amp; "'!" &amp; AE38),0) + IF(Setup!$AH$9&lt;&gt;"",INDIRECT("'" &amp; Setup!$AH$9 &amp; "'!" &amp; AE38),0) + IF(Setup!$AH$10&lt;&gt;"",INDIRECT("'" &amp; Setup!$AH$10 &amp; "'!" &amp; AE38),0) + IF(Setup!$AH$11&lt;&gt;"",INDIRECT("'" &amp; Setup!$AH$11 &amp; "'!" &amp; AE38),0) + IF(Setup!$AH$12&lt;&gt;"",INDIRECT("'" &amp; Setup!$AH$12 &amp; "'!" &amp; AE38),0)</f>
        <v>0</v>
      </c>
      <c r="BN38" s="2">
        <f ca="1">IF(Setup!$AI$7&lt;&gt;"",INDIRECT("'" &amp; Setup!$AI$7 &amp; "'!" &amp; AD38),0) + IF(Setup!$AI$8&lt;&gt;"",INDIRECT("'" &amp; Setup!$AI$8 &amp; "'!" &amp; AD38),0) + IF(Setup!$AI$9&lt;&gt;"",INDIRECT("'" &amp; Setup!$AI$9 &amp; "'!" &amp; AD38),0) + IF(Setup!$AI$10&lt;&gt;"",INDIRECT("'" &amp; Setup!$AI$10 &amp; "'!" &amp; AD38),0) + IF(Setup!$AI$11&lt;&gt;"",INDIRECT("'" &amp; Setup!$AI$11 &amp; "'!" &amp; AD38),0) + IF(Setup!$AI$12&lt;&gt;"",INDIRECT("'" &amp; Setup!$AI$12 &amp; "'!" &amp; AD38),0)</f>
        <v>0</v>
      </c>
      <c r="BO38" s="2">
        <f ca="1">IF(Setup!$AI$7&lt;&gt;"",INDIRECT("'" &amp; Setup!$AI$7 &amp; "'!" &amp; AE38),0) + IF(Setup!$AI$8&lt;&gt;"",INDIRECT("'" &amp; Setup!$AI$8 &amp; "'!" &amp; AE38),0) + IF(Setup!$AI$9&lt;&gt;"",INDIRECT("'" &amp; Setup!$AI$9 &amp; "'!" &amp; AE38),0) + IF(Setup!$AI$10&lt;&gt;"",INDIRECT("'" &amp; Setup!$AI$10 &amp; "'!" &amp; AE38),0) + IF(Setup!$AI$11&lt;&gt;"",INDIRECT("'" &amp; Setup!$AI$11 &amp; "'!" &amp; AE38),0) + IF(Setup!$AI$12&lt;&gt;"",INDIRECT("'" &amp; Setup!$AI$12 &amp; "'!" &amp; AE38),0)</f>
        <v>0</v>
      </c>
      <c r="BP38" s="2">
        <f ca="1">IF(Setup!$AJ$7&lt;&gt;"",INDIRECT("'" &amp; Setup!$AJ$7 &amp; "'!" &amp; AD38),0) + IF(Setup!$AJ$8&lt;&gt;"",INDIRECT("'" &amp; Setup!$AJ$8 &amp; "'!" &amp; AD38),0) + IF(Setup!$AJ$9&lt;&gt;"",INDIRECT("'" &amp; Setup!$AJ$9 &amp; "'!" &amp; AD38),0) + IF(Setup!$AJ$10&lt;&gt;"",INDIRECT("'" &amp; Setup!$AJ$10 &amp; "'!" &amp; AD38),0) + IF(Setup!$AJ$11&lt;&gt;"",INDIRECT("'" &amp; Setup!$AJ$11 &amp; "'!" &amp; AD38),0) + IF(Setup!$AJ$12&lt;&gt;"",INDIRECT("'" &amp; Setup!$AJ$12 &amp; "'!" &amp; AD38),0)</f>
        <v>0</v>
      </c>
      <c r="BQ38" s="2">
        <f ca="1">IF(Setup!$AJ$7&lt;&gt;"",INDIRECT("'" &amp; Setup!$AJ$7 &amp; "'!" &amp; AE38),0) + IF(Setup!$AJ$8&lt;&gt;"",INDIRECT("'" &amp; Setup!$AJ$8 &amp; "'!" &amp; AE38),0) + IF(Setup!$AJ$9&lt;&gt;"",INDIRECT("'" &amp; Setup!$AJ$9 &amp; "'!" &amp; AE38),0) + IF(Setup!$AJ$10&lt;&gt;"",INDIRECT("'" &amp; Setup!$AJ$10 &amp; "'!" &amp; AE38),0) + IF(Setup!$AJ$11&lt;&gt;"",INDIRECT("'" &amp; Setup!$AJ$11 &amp; "'!" &amp; AE38),0) + IF(Setup!$AJ$12&lt;&gt;"",INDIRECT("'" &amp; Setup!$AJ$12 &amp; "'!" &amp; AE38),0)</f>
        <v>0</v>
      </c>
      <c r="BS38" s="35"/>
      <c r="BT38" s="35"/>
      <c r="BU38" s="35"/>
      <c r="BV38" s="35"/>
    </row>
    <row r="39" spans="1:74" ht="39" hidden="1" customHeight="1" x14ac:dyDescent="0.2">
      <c r="A39" s="14" t="str">
        <f>Planning!A22</f>
        <v>I014</v>
      </c>
      <c r="B39" s="9">
        <f>Planning!B22</f>
        <v>0</v>
      </c>
      <c r="C39" s="9">
        <f>Planning!C22</f>
        <v>0</v>
      </c>
      <c r="D39" s="9">
        <f>Planning!D22</f>
        <v>0</v>
      </c>
      <c r="E39" s="3">
        <f>Planning!E22</f>
        <v>0</v>
      </c>
      <c r="F39" s="3">
        <f>Planning!G22</f>
        <v>0</v>
      </c>
      <c r="G39" s="28"/>
      <c r="H39" s="197">
        <f t="shared" ca="1" si="13"/>
        <v>0</v>
      </c>
      <c r="I39" s="197">
        <f t="shared" ca="1" si="14"/>
        <v>0</v>
      </c>
      <c r="J39" s="32" t="str">
        <f ca="1">IF(AND($AR39="2",$AB38&lt;&gt;Lists!$A$17),AU39,AT39)</f>
        <v/>
      </c>
      <c r="K39" s="33" t="str">
        <f t="shared" ca="1" si="0"/>
        <v/>
      </c>
      <c r="L39" s="210">
        <f t="shared" ca="1" si="1"/>
        <v>0</v>
      </c>
      <c r="M39" s="197">
        <f t="shared" ca="1" si="2"/>
        <v>0</v>
      </c>
      <c r="N39" s="32" t="str">
        <f ca="1">IF(AND($AR39="2",$AB39&lt;&gt;Lists!$A$17),AW39,AV39)</f>
        <v/>
      </c>
      <c r="O39" s="33" t="str">
        <f t="shared" ca="1" si="3"/>
        <v/>
      </c>
      <c r="P39" s="197">
        <f t="shared" ca="1" si="4"/>
        <v>0</v>
      </c>
      <c r="Q39" s="197">
        <f t="shared" ca="1" si="5"/>
        <v>0</v>
      </c>
      <c r="R39" s="32" t="str">
        <f ca="1">IF(AND($AR39="2",$AB39&lt;&gt;Lists!$A$17),AY39,AX39)</f>
        <v/>
      </c>
      <c r="S39" s="33" t="str">
        <f t="shared" ca="1" si="6"/>
        <v/>
      </c>
      <c r="T39" s="197">
        <f t="shared" ca="1" si="7"/>
        <v>0</v>
      </c>
      <c r="U39" s="197">
        <f t="shared" ca="1" si="8"/>
        <v>0</v>
      </c>
      <c r="V39" s="32" t="str">
        <f ca="1">IF(AND($AR39="2",$AB39&lt;&gt;Lists!$A$17),BA39,AZ39)</f>
        <v/>
      </c>
      <c r="W39" s="33" t="str">
        <f t="shared" ca="1" si="9"/>
        <v/>
      </c>
      <c r="X39" s="197">
        <f t="shared" ca="1" si="10"/>
        <v>0</v>
      </c>
      <c r="Y39" s="197">
        <f t="shared" ca="1" si="11"/>
        <v>0</v>
      </c>
      <c r="Z39" s="32" t="str">
        <f ca="1">IF(AND($AR39="2",$AB39&lt;&gt;Lists!$A$17),BC39,BB39)</f>
        <v/>
      </c>
      <c r="AA39" s="33" t="str">
        <f t="shared" ca="1" si="12"/>
        <v/>
      </c>
      <c r="AB39" s="1">
        <f>Planning!H22</f>
        <v>0</v>
      </c>
      <c r="AC39" s="2" t="str">
        <f t="shared" si="15"/>
        <v>00</v>
      </c>
      <c r="AD39" s="2" t="s">
        <v>474</v>
      </c>
      <c r="AE39" s="2" t="s">
        <v>672</v>
      </c>
      <c r="AF39" s="2" t="s">
        <v>1519</v>
      </c>
      <c r="AG39" s="169" t="str">
        <f t="shared" si="16"/>
        <v/>
      </c>
      <c r="AI39" s="2">
        <f ca="1">IF(Setup!$AG$7&lt;&gt;"",INDIRECT("'" &amp; Setup!$AG$7 &amp; "'!" &amp; AF39),0) + IF(Setup!$AG$8&lt;&gt;"",INDIRECT("'" &amp; Setup!$AG$8 &amp; "'!" &amp; AF39),0) + IF(Setup!$AG$9&lt;&gt;"",INDIRECT("'" &amp; Setup!$AG$9 &amp; "'!" &amp; AF39),0) + IF(Setup!$AG$10&lt;&gt;"",INDIRECT("'" &amp; Setup!$AG$10 &amp; "'!" &amp; AF39),0) + IF(Setup!$AG$11&lt;&gt;"",INDIRECT("'" &amp; Setup!$AG$11 &amp; "'!" &amp; AF39),0) + IF(Setup!$AG$12&lt;&gt;"",INDIRECT("'" &amp; Setup!$AG$12 &amp; "'!" &amp; AF39),0)</f>
        <v>0</v>
      </c>
      <c r="AJ39" s="2">
        <f ca="1">IF(Setup!$AH$7&lt;&gt;"",INDIRECT("'" &amp; Setup!$AH$7 &amp; "'!" &amp; AF39),0) + IF(Setup!$AH$8&lt;&gt;"",INDIRECT("'" &amp; Setup!$AH$8 &amp; "'!" &amp; AF39),0) + IF(Setup!$AH$9&lt;&gt;"",INDIRECT("'" &amp; Setup!$AH$9 &amp; "'!" &amp; AF39),0) + IF(Setup!$AH$10&lt;&gt;"",INDIRECT("'" &amp; Setup!$AH$10 &amp; "'!" &amp; AF39),0) + IF(Setup!$AH$11&lt;&gt;"",INDIRECT("'" &amp; Setup!$AH$11 &amp; "'!" &amp; AF39),0) + IF(Setup!$AH$12&lt;&gt;"",INDIRECT("'" &amp; Setup!$AH$12 &amp; "'!" &amp; AF39),0)</f>
        <v>0</v>
      </c>
      <c r="AK39" s="2">
        <f ca="1">IF(Setup!$AI$7&lt;&gt;"",INDIRECT("'" &amp; Setup!$AI$7 &amp; "'!" &amp; AF39),0) + IF(Setup!$AI$8&lt;&gt;"",INDIRECT("'" &amp; Setup!$AI$8 &amp; "'!" &amp; AF39),0) + IF(Setup!$AI$9&lt;&gt;"",INDIRECT("'" &amp; Setup!$AI$9 &amp; "'!" &amp; AF39),0) + IF(Setup!$AI$10&lt;&gt;"",INDIRECT("'" &amp; Setup!$AI$10 &amp; "'!" &amp; AF39),0) + IF(Setup!$AI$11&lt;&gt;"",INDIRECT("'" &amp; Setup!$AI$11 &amp; "'!" &amp; AF39),0) + IF(Setup!$AI$12&lt;&gt;"",INDIRECT("'" &amp; Setup!$AI$12 &amp; "'!" &amp; AF39),0)</f>
        <v>0</v>
      </c>
      <c r="AL39" s="2">
        <f ca="1">IF(Setup!$AJ$7&lt;&gt;"",INDIRECT("'" &amp; Setup!$AJ$7 &amp; "'!" &amp; AF39),0) + IF(Setup!$AJ$8&lt;&gt;"",INDIRECT("'" &amp; Setup!$AJ$8 &amp; "'!" &amp; AF39),0) + IF(Setup!$AJ$9&lt;&gt;"",INDIRECT("'" &amp; Setup!$AJ$9 &amp; "'!" &amp; AF39),0) + IF(Setup!$AJ$10&lt;&gt;"",INDIRECT("'" &amp; Setup!$AJ$10 &amp; "'!" &amp; AF39),0) + IF(Setup!$AJ$11&lt;&gt;"",INDIRECT("'" &amp; Setup!$AJ$11 &amp; "'!" &amp; AF39),0) + IF(Setup!$AJ$12&lt;&gt;"",INDIRECT("'" &amp; Setup!$AJ$12 &amp; "'!" &amp; AF39),0)</f>
        <v>0</v>
      </c>
      <c r="AN39" s="2" t="str">
        <f t="shared" si="17"/>
        <v/>
      </c>
      <c r="AR39" s="2" t="str">
        <f>IF(C39=0,"",LEFT(INDEX(Lists!$H$5:$H$49,MATCH(C39,Lists!$G$5:$G$49,0),1),1))</f>
        <v/>
      </c>
      <c r="AT39" s="2" t="str">
        <f t="shared" ca="1" si="18"/>
        <v/>
      </c>
      <c r="AU39" s="2" t="str">
        <f t="shared" ca="1" si="19"/>
        <v/>
      </c>
      <c r="AV39" s="2" t="str">
        <f t="shared" ca="1" si="20"/>
        <v/>
      </c>
      <c r="AW39" s="2" t="str">
        <f t="shared" ca="1" si="21"/>
        <v/>
      </c>
      <c r="AX39" s="2" t="str">
        <f t="shared" ca="1" si="22"/>
        <v/>
      </c>
      <c r="AY39" s="2" t="str">
        <f t="shared" ca="1" si="23"/>
        <v/>
      </c>
      <c r="AZ39" s="2" t="str">
        <f t="shared" ca="1" si="24"/>
        <v/>
      </c>
      <c r="BA39" s="2" t="str">
        <f t="shared" ca="1" si="25"/>
        <v/>
      </c>
      <c r="BB39" s="2" t="str">
        <f t="shared" ca="1" si="26"/>
        <v/>
      </c>
      <c r="BC39" s="2" t="str">
        <f t="shared" ca="1" si="27"/>
        <v/>
      </c>
      <c r="BJ39" s="2">
        <f ca="1">IF(Setup!$AG$7&lt;&gt;"",INDIRECT("'" &amp; Setup!$AG$7 &amp; "'!" &amp; AD39),0) + IF(Setup!$AG$8&lt;&gt;"",INDIRECT("'" &amp; Setup!$AG$8 &amp; "'!" &amp; AD39),0) + IF(Setup!$AG$9&lt;&gt;"",INDIRECT("'" &amp; Setup!$AG$9 &amp; "'!" &amp; AD39),0) + IF(Setup!$AG$10&lt;&gt;"",INDIRECT("'" &amp; Setup!$AG$10 &amp; "'!" &amp; AD39),0) + IF(Setup!$AG$11&lt;&gt;"",INDIRECT("'" &amp; Setup!$AG$11 &amp; "'!" &amp; AD39),0) + IF(Setup!$AG$12&lt;&gt;"",INDIRECT("'" &amp; Setup!$AG$12 &amp; "'!" &amp; AD39),0)</f>
        <v>0</v>
      </c>
      <c r="BK39" s="2">
        <f ca="1">IF(Setup!$AG$7&lt;&gt;"",INDIRECT("'" &amp; Setup!$AG$7 &amp; "'!" &amp; AE39),0) + IF(Setup!$AG$8&lt;&gt;"",INDIRECT("'" &amp; Setup!$AG$8 &amp; "'!" &amp; AE39),0) + IF(Setup!$AG$9&lt;&gt;"",INDIRECT("'" &amp; Setup!$AG$9 &amp; "'!" &amp; AE39),0) + IF(Setup!$AG$10&lt;&gt;"",INDIRECT("'" &amp; Setup!$AG$10 &amp; "'!" &amp; AE39),0) + IF(Setup!$AG$11&lt;&gt;"",INDIRECT("'" &amp; Setup!$AG$11 &amp; "'!" &amp; AE39),0) + IF(Setup!$AG$12&lt;&gt;"",INDIRECT("'" &amp; Setup!$AG$12 &amp; "'!" &amp; AE39),0)</f>
        <v>0</v>
      </c>
      <c r="BL39" s="2">
        <f ca="1">IF(Setup!$AH$7&lt;&gt;"",INDIRECT("'" &amp; Setup!$AH$7 &amp; "'!" &amp; AD39),0) + IF(Setup!$AH$8&lt;&gt;"",INDIRECT("'" &amp; Setup!$AH$8 &amp; "'!" &amp; AD39),0) + IF(Setup!$AH$9&lt;&gt;"",INDIRECT("'" &amp; Setup!$AH$9 &amp; "'!" &amp; AD39),0) + IF(Setup!$AH$10&lt;&gt;"",INDIRECT("'" &amp; Setup!$AH$10 &amp; "'!" &amp; AD39),0) + IF(Setup!$AH$11&lt;&gt;"",INDIRECT("'" &amp; Setup!$AH$11 &amp; "'!" &amp; AD39),0) + IF(Setup!$AH$12&lt;&gt;"",INDIRECT("'" &amp; Setup!$AH$12 &amp; "'!" &amp; AD39),0)</f>
        <v>0</v>
      </c>
      <c r="BM39" s="2">
        <f ca="1">IF(Setup!$AH$7&lt;&gt;"",INDIRECT("'" &amp; Setup!$AH$7 &amp; "'!" &amp; AE39),0) + IF(Setup!$AH$8&lt;&gt;"",INDIRECT("'" &amp; Setup!$AH$8 &amp; "'!" &amp; AE39),0) + IF(Setup!$AH$9&lt;&gt;"",INDIRECT("'" &amp; Setup!$AH$9 &amp; "'!" &amp; AE39),0) + IF(Setup!$AH$10&lt;&gt;"",INDIRECT("'" &amp; Setup!$AH$10 &amp; "'!" &amp; AE39),0) + IF(Setup!$AH$11&lt;&gt;"",INDIRECT("'" &amp; Setup!$AH$11 &amp; "'!" &amp; AE39),0) + IF(Setup!$AH$12&lt;&gt;"",INDIRECT("'" &amp; Setup!$AH$12 &amp; "'!" &amp; AE39),0)</f>
        <v>0</v>
      </c>
      <c r="BN39" s="2">
        <f ca="1">IF(Setup!$AI$7&lt;&gt;"",INDIRECT("'" &amp; Setup!$AI$7 &amp; "'!" &amp; AD39),0) + IF(Setup!$AI$8&lt;&gt;"",INDIRECT("'" &amp; Setup!$AI$8 &amp; "'!" &amp; AD39),0) + IF(Setup!$AI$9&lt;&gt;"",INDIRECT("'" &amp; Setup!$AI$9 &amp; "'!" &amp; AD39),0) + IF(Setup!$AI$10&lt;&gt;"",INDIRECT("'" &amp; Setup!$AI$10 &amp; "'!" &amp; AD39),0) + IF(Setup!$AI$11&lt;&gt;"",INDIRECT("'" &amp; Setup!$AI$11 &amp; "'!" &amp; AD39),0) + IF(Setup!$AI$12&lt;&gt;"",INDIRECT("'" &amp; Setup!$AI$12 &amp; "'!" &amp; AD39),0)</f>
        <v>0</v>
      </c>
      <c r="BO39" s="2">
        <f ca="1">IF(Setup!$AI$7&lt;&gt;"",INDIRECT("'" &amp; Setup!$AI$7 &amp; "'!" &amp; AE39),0) + IF(Setup!$AI$8&lt;&gt;"",INDIRECT("'" &amp; Setup!$AI$8 &amp; "'!" &amp; AE39),0) + IF(Setup!$AI$9&lt;&gt;"",INDIRECT("'" &amp; Setup!$AI$9 &amp; "'!" &amp; AE39),0) + IF(Setup!$AI$10&lt;&gt;"",INDIRECT("'" &amp; Setup!$AI$10 &amp; "'!" &amp; AE39),0) + IF(Setup!$AI$11&lt;&gt;"",INDIRECT("'" &amp; Setup!$AI$11 &amp; "'!" &amp; AE39),0) + IF(Setup!$AI$12&lt;&gt;"",INDIRECT("'" &amp; Setup!$AI$12 &amp; "'!" &amp; AE39),0)</f>
        <v>0</v>
      </c>
      <c r="BP39" s="2">
        <f ca="1">IF(Setup!$AJ$7&lt;&gt;"",INDIRECT("'" &amp; Setup!$AJ$7 &amp; "'!" &amp; AD39),0) + IF(Setup!$AJ$8&lt;&gt;"",INDIRECT("'" &amp; Setup!$AJ$8 &amp; "'!" &amp; AD39),0) + IF(Setup!$AJ$9&lt;&gt;"",INDIRECT("'" &amp; Setup!$AJ$9 &amp; "'!" &amp; AD39),0) + IF(Setup!$AJ$10&lt;&gt;"",INDIRECT("'" &amp; Setup!$AJ$10 &amp; "'!" &amp; AD39),0) + IF(Setup!$AJ$11&lt;&gt;"",INDIRECT("'" &amp; Setup!$AJ$11 &amp; "'!" &amp; AD39),0) + IF(Setup!$AJ$12&lt;&gt;"",INDIRECT("'" &amp; Setup!$AJ$12 &amp; "'!" &amp; AD39),0)</f>
        <v>0</v>
      </c>
      <c r="BQ39" s="2">
        <f ca="1">IF(Setup!$AJ$7&lt;&gt;"",INDIRECT("'" &amp; Setup!$AJ$7 &amp; "'!" &amp; AE39),0) + IF(Setup!$AJ$8&lt;&gt;"",INDIRECT("'" &amp; Setup!$AJ$8 &amp; "'!" &amp; AE39),0) + IF(Setup!$AJ$9&lt;&gt;"",INDIRECT("'" &amp; Setup!$AJ$9 &amp; "'!" &amp; AE39),0) + IF(Setup!$AJ$10&lt;&gt;"",INDIRECT("'" &amp; Setup!$AJ$10 &amp; "'!" &amp; AE39),0) + IF(Setup!$AJ$11&lt;&gt;"",INDIRECT("'" &amp; Setup!$AJ$11 &amp; "'!" &amp; AE39),0) + IF(Setup!$AJ$12&lt;&gt;"",INDIRECT("'" &amp; Setup!$AJ$12 &amp; "'!" &amp; AE39),0)</f>
        <v>0</v>
      </c>
      <c r="BS39" s="35"/>
      <c r="BT39" s="35"/>
      <c r="BU39" s="35"/>
      <c r="BV39" s="35"/>
    </row>
    <row r="40" spans="1:74" ht="39" hidden="1" customHeight="1" x14ac:dyDescent="0.2">
      <c r="A40" s="14" t="str">
        <f>Planning!A23</f>
        <v>I015</v>
      </c>
      <c r="B40" s="9">
        <f>Planning!B23</f>
        <v>0</v>
      </c>
      <c r="C40" s="9">
        <f>Planning!C23</f>
        <v>0</v>
      </c>
      <c r="D40" s="9">
        <f>Planning!D23</f>
        <v>0</v>
      </c>
      <c r="E40" s="3">
        <f>Planning!E23</f>
        <v>0</v>
      </c>
      <c r="F40" s="3">
        <f>Planning!G23</f>
        <v>0</v>
      </c>
      <c r="G40" s="28"/>
      <c r="H40" s="197">
        <f t="shared" ca="1" si="13"/>
        <v>0</v>
      </c>
      <c r="I40" s="197">
        <f t="shared" ca="1" si="14"/>
        <v>0</v>
      </c>
      <c r="J40" s="32" t="str">
        <f ca="1">IF(AND($AR40="2",$AB39&lt;&gt;Lists!$A$17),AU40,AT40)</f>
        <v/>
      </c>
      <c r="K40" s="33" t="str">
        <f t="shared" ca="1" si="0"/>
        <v/>
      </c>
      <c r="L40" s="210">
        <f t="shared" ca="1" si="1"/>
        <v>0</v>
      </c>
      <c r="M40" s="197">
        <f t="shared" ca="1" si="2"/>
        <v>0</v>
      </c>
      <c r="N40" s="32" t="str">
        <f ca="1">IF(AND($AR40="2",$AB40&lt;&gt;Lists!$A$17),AW40,AV40)</f>
        <v/>
      </c>
      <c r="O40" s="33" t="str">
        <f t="shared" ca="1" si="3"/>
        <v/>
      </c>
      <c r="P40" s="197">
        <f t="shared" ca="1" si="4"/>
        <v>0</v>
      </c>
      <c r="Q40" s="197">
        <f t="shared" ca="1" si="5"/>
        <v>0</v>
      </c>
      <c r="R40" s="32" t="str">
        <f ca="1">IF(AND($AR40="2",$AB40&lt;&gt;Lists!$A$17),AY40,AX40)</f>
        <v/>
      </c>
      <c r="S40" s="33" t="str">
        <f t="shared" ca="1" si="6"/>
        <v/>
      </c>
      <c r="T40" s="197">
        <f t="shared" ca="1" si="7"/>
        <v>0</v>
      </c>
      <c r="U40" s="197">
        <f t="shared" ca="1" si="8"/>
        <v>0</v>
      </c>
      <c r="V40" s="32" t="str">
        <f ca="1">IF(AND($AR40="2",$AB40&lt;&gt;Lists!$A$17),BA40,AZ40)</f>
        <v/>
      </c>
      <c r="W40" s="33" t="str">
        <f t="shared" ca="1" si="9"/>
        <v/>
      </c>
      <c r="X40" s="197">
        <f t="shared" ca="1" si="10"/>
        <v>0</v>
      </c>
      <c r="Y40" s="197">
        <f t="shared" ca="1" si="11"/>
        <v>0</v>
      </c>
      <c r="Z40" s="32" t="str">
        <f ca="1">IF(AND($AR40="2",$AB40&lt;&gt;Lists!$A$17),BC40,BB40)</f>
        <v/>
      </c>
      <c r="AA40" s="33" t="str">
        <f t="shared" ca="1" si="12"/>
        <v/>
      </c>
      <c r="AB40" s="1">
        <f>Planning!H23</f>
        <v>0</v>
      </c>
      <c r="AC40" s="2" t="str">
        <f t="shared" si="15"/>
        <v>00</v>
      </c>
      <c r="AD40" s="2" t="s">
        <v>475</v>
      </c>
      <c r="AE40" s="2" t="s">
        <v>673</v>
      </c>
      <c r="AF40" s="2" t="s">
        <v>1520</v>
      </c>
      <c r="AG40" s="169" t="str">
        <f t="shared" si="16"/>
        <v/>
      </c>
      <c r="AI40" s="2">
        <f ca="1">IF(Setup!$AG$7&lt;&gt;"",INDIRECT("'" &amp; Setup!$AG$7 &amp; "'!" &amp; AF40),0) + IF(Setup!$AG$8&lt;&gt;"",INDIRECT("'" &amp; Setup!$AG$8 &amp; "'!" &amp; AF40),0) + IF(Setup!$AG$9&lt;&gt;"",INDIRECT("'" &amp; Setup!$AG$9 &amp; "'!" &amp; AF40),0) + IF(Setup!$AG$10&lt;&gt;"",INDIRECT("'" &amp; Setup!$AG$10 &amp; "'!" &amp; AF40),0) + IF(Setup!$AG$11&lt;&gt;"",INDIRECT("'" &amp; Setup!$AG$11 &amp; "'!" &amp; AF40),0) + IF(Setup!$AG$12&lt;&gt;"",INDIRECT("'" &amp; Setup!$AG$12 &amp; "'!" &amp; AF40),0)</f>
        <v>0</v>
      </c>
      <c r="AJ40" s="2">
        <f ca="1">IF(Setup!$AH$7&lt;&gt;"",INDIRECT("'" &amp; Setup!$AH$7 &amp; "'!" &amp; AF40),0) + IF(Setup!$AH$8&lt;&gt;"",INDIRECT("'" &amp; Setup!$AH$8 &amp; "'!" &amp; AF40),0) + IF(Setup!$AH$9&lt;&gt;"",INDIRECT("'" &amp; Setup!$AH$9 &amp; "'!" &amp; AF40),0) + IF(Setup!$AH$10&lt;&gt;"",INDIRECT("'" &amp; Setup!$AH$10 &amp; "'!" &amp; AF40),0) + IF(Setup!$AH$11&lt;&gt;"",INDIRECT("'" &amp; Setup!$AH$11 &amp; "'!" &amp; AF40),0) + IF(Setup!$AH$12&lt;&gt;"",INDIRECT("'" &amp; Setup!$AH$12 &amp; "'!" &amp; AF40),0)</f>
        <v>0</v>
      </c>
      <c r="AK40" s="2">
        <f ca="1">IF(Setup!$AI$7&lt;&gt;"",INDIRECT("'" &amp; Setup!$AI$7 &amp; "'!" &amp; AF40),0) + IF(Setup!$AI$8&lt;&gt;"",INDIRECT("'" &amp; Setup!$AI$8 &amp; "'!" &amp; AF40),0) + IF(Setup!$AI$9&lt;&gt;"",INDIRECT("'" &amp; Setup!$AI$9 &amp; "'!" &amp; AF40),0) + IF(Setup!$AI$10&lt;&gt;"",INDIRECT("'" &amp; Setup!$AI$10 &amp; "'!" &amp; AF40),0) + IF(Setup!$AI$11&lt;&gt;"",INDIRECT("'" &amp; Setup!$AI$11 &amp; "'!" &amp; AF40),0) + IF(Setup!$AI$12&lt;&gt;"",INDIRECT("'" &amp; Setup!$AI$12 &amp; "'!" &amp; AF40),0)</f>
        <v>0</v>
      </c>
      <c r="AL40" s="2">
        <f ca="1">IF(Setup!$AJ$7&lt;&gt;"",INDIRECT("'" &amp; Setup!$AJ$7 &amp; "'!" &amp; AF40),0) + IF(Setup!$AJ$8&lt;&gt;"",INDIRECT("'" &amp; Setup!$AJ$8 &amp; "'!" &amp; AF40),0) + IF(Setup!$AJ$9&lt;&gt;"",INDIRECT("'" &amp; Setup!$AJ$9 &amp; "'!" &amp; AF40),0) + IF(Setup!$AJ$10&lt;&gt;"",INDIRECT("'" &amp; Setup!$AJ$10 &amp; "'!" &amp; AF40),0) + IF(Setup!$AJ$11&lt;&gt;"",INDIRECT("'" &amp; Setup!$AJ$11 &amp; "'!" &amp; AF40),0) + IF(Setup!$AJ$12&lt;&gt;"",INDIRECT("'" &amp; Setup!$AJ$12 &amp; "'!" &amp; AF40),0)</f>
        <v>0</v>
      </c>
      <c r="AN40" s="2" t="str">
        <f t="shared" si="17"/>
        <v/>
      </c>
      <c r="AR40" s="2" t="str">
        <f>IF(C40=0,"",LEFT(INDEX(Lists!$H$5:$H$49,MATCH(C40,Lists!$G$5:$G$49,0),1),1))</f>
        <v/>
      </c>
      <c r="AT40" s="2" t="str">
        <f t="shared" ca="1" si="18"/>
        <v/>
      </c>
      <c r="AU40" s="2" t="str">
        <f t="shared" ca="1" si="19"/>
        <v/>
      </c>
      <c r="AV40" s="2" t="str">
        <f t="shared" ca="1" si="20"/>
        <v/>
      </c>
      <c r="AW40" s="2" t="str">
        <f t="shared" ca="1" si="21"/>
        <v/>
      </c>
      <c r="AX40" s="2" t="str">
        <f t="shared" ca="1" si="22"/>
        <v/>
      </c>
      <c r="AY40" s="2" t="str">
        <f t="shared" ca="1" si="23"/>
        <v/>
      </c>
      <c r="AZ40" s="2" t="str">
        <f t="shared" ca="1" si="24"/>
        <v/>
      </c>
      <c r="BA40" s="2" t="str">
        <f t="shared" ca="1" si="25"/>
        <v/>
      </c>
      <c r="BB40" s="2" t="str">
        <f t="shared" ca="1" si="26"/>
        <v/>
      </c>
      <c r="BC40" s="2" t="str">
        <f t="shared" ca="1" si="27"/>
        <v/>
      </c>
      <c r="BJ40" s="2">
        <f ca="1">IF(Setup!$AG$7&lt;&gt;"",INDIRECT("'" &amp; Setup!$AG$7 &amp; "'!" &amp; AD40),0) + IF(Setup!$AG$8&lt;&gt;"",INDIRECT("'" &amp; Setup!$AG$8 &amp; "'!" &amp; AD40),0) + IF(Setup!$AG$9&lt;&gt;"",INDIRECT("'" &amp; Setup!$AG$9 &amp; "'!" &amp; AD40),0) + IF(Setup!$AG$10&lt;&gt;"",INDIRECT("'" &amp; Setup!$AG$10 &amp; "'!" &amp; AD40),0) + IF(Setup!$AG$11&lt;&gt;"",INDIRECT("'" &amp; Setup!$AG$11 &amp; "'!" &amp; AD40),0) + IF(Setup!$AG$12&lt;&gt;"",INDIRECT("'" &amp; Setup!$AG$12 &amp; "'!" &amp; AD40),0)</f>
        <v>0</v>
      </c>
      <c r="BK40" s="2">
        <f ca="1">IF(Setup!$AG$7&lt;&gt;"",INDIRECT("'" &amp; Setup!$AG$7 &amp; "'!" &amp; AE40),0) + IF(Setup!$AG$8&lt;&gt;"",INDIRECT("'" &amp; Setup!$AG$8 &amp; "'!" &amp; AE40),0) + IF(Setup!$AG$9&lt;&gt;"",INDIRECT("'" &amp; Setup!$AG$9 &amp; "'!" &amp; AE40),0) + IF(Setup!$AG$10&lt;&gt;"",INDIRECT("'" &amp; Setup!$AG$10 &amp; "'!" &amp; AE40),0) + IF(Setup!$AG$11&lt;&gt;"",INDIRECT("'" &amp; Setup!$AG$11 &amp; "'!" &amp; AE40),0) + IF(Setup!$AG$12&lt;&gt;"",INDIRECT("'" &amp; Setup!$AG$12 &amp; "'!" &amp; AE40),0)</f>
        <v>0</v>
      </c>
      <c r="BL40" s="2">
        <f ca="1">IF(Setup!$AH$7&lt;&gt;"",INDIRECT("'" &amp; Setup!$AH$7 &amp; "'!" &amp; AD40),0) + IF(Setup!$AH$8&lt;&gt;"",INDIRECT("'" &amp; Setup!$AH$8 &amp; "'!" &amp; AD40),0) + IF(Setup!$AH$9&lt;&gt;"",INDIRECT("'" &amp; Setup!$AH$9 &amp; "'!" &amp; AD40),0) + IF(Setup!$AH$10&lt;&gt;"",INDIRECT("'" &amp; Setup!$AH$10 &amp; "'!" &amp; AD40),0) + IF(Setup!$AH$11&lt;&gt;"",INDIRECT("'" &amp; Setup!$AH$11 &amp; "'!" &amp; AD40),0) + IF(Setup!$AH$12&lt;&gt;"",INDIRECT("'" &amp; Setup!$AH$12 &amp; "'!" &amp; AD40),0)</f>
        <v>0</v>
      </c>
      <c r="BM40" s="2">
        <f ca="1">IF(Setup!$AH$7&lt;&gt;"",INDIRECT("'" &amp; Setup!$AH$7 &amp; "'!" &amp; AE40),0) + IF(Setup!$AH$8&lt;&gt;"",INDIRECT("'" &amp; Setup!$AH$8 &amp; "'!" &amp; AE40),0) + IF(Setup!$AH$9&lt;&gt;"",INDIRECT("'" &amp; Setup!$AH$9 &amp; "'!" &amp; AE40),0) + IF(Setup!$AH$10&lt;&gt;"",INDIRECT("'" &amp; Setup!$AH$10 &amp; "'!" &amp; AE40),0) + IF(Setup!$AH$11&lt;&gt;"",INDIRECT("'" &amp; Setup!$AH$11 &amp; "'!" &amp; AE40),0) + IF(Setup!$AH$12&lt;&gt;"",INDIRECT("'" &amp; Setup!$AH$12 &amp; "'!" &amp; AE40),0)</f>
        <v>0</v>
      </c>
      <c r="BN40" s="2">
        <f ca="1">IF(Setup!$AI$7&lt;&gt;"",INDIRECT("'" &amp; Setup!$AI$7 &amp; "'!" &amp; AD40),0) + IF(Setup!$AI$8&lt;&gt;"",INDIRECT("'" &amp; Setup!$AI$8 &amp; "'!" &amp; AD40),0) + IF(Setup!$AI$9&lt;&gt;"",INDIRECT("'" &amp; Setup!$AI$9 &amp; "'!" &amp; AD40),0) + IF(Setup!$AI$10&lt;&gt;"",INDIRECT("'" &amp; Setup!$AI$10 &amp; "'!" &amp; AD40),0) + IF(Setup!$AI$11&lt;&gt;"",INDIRECT("'" &amp; Setup!$AI$11 &amp; "'!" &amp; AD40),0) + IF(Setup!$AI$12&lt;&gt;"",INDIRECT("'" &amp; Setup!$AI$12 &amp; "'!" &amp; AD40),0)</f>
        <v>0</v>
      </c>
      <c r="BO40" s="2">
        <f ca="1">IF(Setup!$AI$7&lt;&gt;"",INDIRECT("'" &amp; Setup!$AI$7 &amp; "'!" &amp; AE40),0) + IF(Setup!$AI$8&lt;&gt;"",INDIRECT("'" &amp; Setup!$AI$8 &amp; "'!" &amp; AE40),0) + IF(Setup!$AI$9&lt;&gt;"",INDIRECT("'" &amp; Setup!$AI$9 &amp; "'!" &amp; AE40),0) + IF(Setup!$AI$10&lt;&gt;"",INDIRECT("'" &amp; Setup!$AI$10 &amp; "'!" &amp; AE40),0) + IF(Setup!$AI$11&lt;&gt;"",INDIRECT("'" &amp; Setup!$AI$11 &amp; "'!" &amp; AE40),0) + IF(Setup!$AI$12&lt;&gt;"",INDIRECT("'" &amp; Setup!$AI$12 &amp; "'!" &amp; AE40),0)</f>
        <v>0</v>
      </c>
      <c r="BP40" s="2">
        <f ca="1">IF(Setup!$AJ$7&lt;&gt;"",INDIRECT("'" &amp; Setup!$AJ$7 &amp; "'!" &amp; AD40),0) + IF(Setup!$AJ$8&lt;&gt;"",INDIRECT("'" &amp; Setup!$AJ$8 &amp; "'!" &amp; AD40),0) + IF(Setup!$AJ$9&lt;&gt;"",INDIRECT("'" &amp; Setup!$AJ$9 &amp; "'!" &amp; AD40),0) + IF(Setup!$AJ$10&lt;&gt;"",INDIRECT("'" &amp; Setup!$AJ$10 &amp; "'!" &amp; AD40),0) + IF(Setup!$AJ$11&lt;&gt;"",INDIRECT("'" &amp; Setup!$AJ$11 &amp; "'!" &amp; AD40),0) + IF(Setup!$AJ$12&lt;&gt;"",INDIRECT("'" &amp; Setup!$AJ$12 &amp; "'!" &amp; AD40),0)</f>
        <v>0</v>
      </c>
      <c r="BQ40" s="2">
        <f ca="1">IF(Setup!$AJ$7&lt;&gt;"",INDIRECT("'" &amp; Setup!$AJ$7 &amp; "'!" &amp; AE40),0) + IF(Setup!$AJ$8&lt;&gt;"",INDIRECT("'" &amp; Setup!$AJ$8 &amp; "'!" &amp; AE40),0) + IF(Setup!$AJ$9&lt;&gt;"",INDIRECT("'" &amp; Setup!$AJ$9 &amp; "'!" &amp; AE40),0) + IF(Setup!$AJ$10&lt;&gt;"",INDIRECT("'" &amp; Setup!$AJ$10 &amp; "'!" &amp; AE40),0) + IF(Setup!$AJ$11&lt;&gt;"",INDIRECT("'" &amp; Setup!$AJ$11 &amp; "'!" &amp; AE40),0) + IF(Setup!$AJ$12&lt;&gt;"",INDIRECT("'" &amp; Setup!$AJ$12 &amp; "'!" &amp; AE40),0)</f>
        <v>0</v>
      </c>
      <c r="BS40" s="35"/>
      <c r="BT40" s="35"/>
      <c r="BU40" s="35"/>
      <c r="BV40" s="35"/>
    </row>
    <row r="41" spans="1:74" ht="39" hidden="1" customHeight="1" x14ac:dyDescent="0.2">
      <c r="A41" s="14" t="str">
        <f>Planning!A24</f>
        <v>I016</v>
      </c>
      <c r="B41" s="9">
        <f>Planning!B24</f>
        <v>0</v>
      </c>
      <c r="C41" s="9">
        <f>Planning!C24</f>
        <v>0</v>
      </c>
      <c r="D41" s="9">
        <f>Planning!D24</f>
        <v>0</v>
      </c>
      <c r="E41" s="3">
        <f>Planning!E24</f>
        <v>0</v>
      </c>
      <c r="F41" s="3">
        <f>Planning!G24</f>
        <v>0</v>
      </c>
      <c r="G41" s="28"/>
      <c r="H41" s="197">
        <f t="shared" ca="1" si="13"/>
        <v>0</v>
      </c>
      <c r="I41" s="197">
        <f t="shared" ca="1" si="14"/>
        <v>0</v>
      </c>
      <c r="J41" s="32" t="str">
        <f ca="1">IF(AND($AR41="2",$AB40&lt;&gt;Lists!$A$17),AU41,AT41)</f>
        <v/>
      </c>
      <c r="K41" s="33" t="str">
        <f t="shared" ca="1" si="0"/>
        <v/>
      </c>
      <c r="L41" s="210">
        <f t="shared" ca="1" si="1"/>
        <v>0</v>
      </c>
      <c r="M41" s="197">
        <f t="shared" ca="1" si="2"/>
        <v>0</v>
      </c>
      <c r="N41" s="32" t="str">
        <f ca="1">IF(AND($AR41="2",$AB41&lt;&gt;Lists!$A$17),AW41,AV41)</f>
        <v/>
      </c>
      <c r="O41" s="33" t="str">
        <f t="shared" ca="1" si="3"/>
        <v/>
      </c>
      <c r="P41" s="197">
        <f t="shared" ca="1" si="4"/>
        <v>0</v>
      </c>
      <c r="Q41" s="197">
        <f t="shared" ca="1" si="5"/>
        <v>0</v>
      </c>
      <c r="R41" s="32" t="str">
        <f ca="1">IF(AND($AR41="2",$AB41&lt;&gt;Lists!$A$17),AY41,AX41)</f>
        <v/>
      </c>
      <c r="S41" s="33" t="str">
        <f t="shared" ca="1" si="6"/>
        <v/>
      </c>
      <c r="T41" s="197">
        <f t="shared" ca="1" si="7"/>
        <v>0</v>
      </c>
      <c r="U41" s="197">
        <f t="shared" ca="1" si="8"/>
        <v>0</v>
      </c>
      <c r="V41" s="32" t="str">
        <f ca="1">IF(AND($AR41="2",$AB41&lt;&gt;Lists!$A$17),BA41,AZ41)</f>
        <v/>
      </c>
      <c r="W41" s="33" t="str">
        <f t="shared" ca="1" si="9"/>
        <v/>
      </c>
      <c r="X41" s="197">
        <f t="shared" ca="1" si="10"/>
        <v>0</v>
      </c>
      <c r="Y41" s="197">
        <f t="shared" ca="1" si="11"/>
        <v>0</v>
      </c>
      <c r="Z41" s="32" t="str">
        <f ca="1">IF(AND($AR41="2",$AB41&lt;&gt;Lists!$A$17),BC41,BB41)</f>
        <v/>
      </c>
      <c r="AA41" s="33" t="str">
        <f t="shared" ca="1" si="12"/>
        <v/>
      </c>
      <c r="AB41" s="1">
        <f>Planning!H24</f>
        <v>0</v>
      </c>
      <c r="AC41" s="2" t="str">
        <f t="shared" si="15"/>
        <v>00</v>
      </c>
      <c r="AD41" s="2" t="s">
        <v>476</v>
      </c>
      <c r="AE41" s="2" t="s">
        <v>674</v>
      </c>
      <c r="AF41" s="2" t="s">
        <v>1521</v>
      </c>
      <c r="AG41" s="169" t="str">
        <f t="shared" si="16"/>
        <v/>
      </c>
      <c r="AI41" s="2">
        <f ca="1">IF(Setup!$AG$7&lt;&gt;"",INDIRECT("'" &amp; Setup!$AG$7 &amp; "'!" &amp; AF41),0) + IF(Setup!$AG$8&lt;&gt;"",INDIRECT("'" &amp; Setup!$AG$8 &amp; "'!" &amp; AF41),0) + IF(Setup!$AG$9&lt;&gt;"",INDIRECT("'" &amp; Setup!$AG$9 &amp; "'!" &amp; AF41),0) + IF(Setup!$AG$10&lt;&gt;"",INDIRECT("'" &amp; Setup!$AG$10 &amp; "'!" &amp; AF41),0) + IF(Setup!$AG$11&lt;&gt;"",INDIRECT("'" &amp; Setup!$AG$11 &amp; "'!" &amp; AF41),0) + IF(Setup!$AG$12&lt;&gt;"",INDIRECT("'" &amp; Setup!$AG$12 &amp; "'!" &amp; AF41),0)</f>
        <v>0</v>
      </c>
      <c r="AJ41" s="2">
        <f ca="1">IF(Setup!$AH$7&lt;&gt;"",INDIRECT("'" &amp; Setup!$AH$7 &amp; "'!" &amp; AF41),0) + IF(Setup!$AH$8&lt;&gt;"",INDIRECT("'" &amp; Setup!$AH$8 &amp; "'!" &amp; AF41),0) + IF(Setup!$AH$9&lt;&gt;"",INDIRECT("'" &amp; Setup!$AH$9 &amp; "'!" &amp; AF41),0) + IF(Setup!$AH$10&lt;&gt;"",INDIRECT("'" &amp; Setup!$AH$10 &amp; "'!" &amp; AF41),0) + IF(Setup!$AH$11&lt;&gt;"",INDIRECT("'" &amp; Setup!$AH$11 &amp; "'!" &amp; AF41),0) + IF(Setup!$AH$12&lt;&gt;"",INDIRECT("'" &amp; Setup!$AH$12 &amp; "'!" &amp; AF41),0)</f>
        <v>0</v>
      </c>
      <c r="AK41" s="2">
        <f ca="1">IF(Setup!$AI$7&lt;&gt;"",INDIRECT("'" &amp; Setup!$AI$7 &amp; "'!" &amp; AF41),0) + IF(Setup!$AI$8&lt;&gt;"",INDIRECT("'" &amp; Setup!$AI$8 &amp; "'!" &amp; AF41),0) + IF(Setup!$AI$9&lt;&gt;"",INDIRECT("'" &amp; Setup!$AI$9 &amp; "'!" &amp; AF41),0) + IF(Setup!$AI$10&lt;&gt;"",INDIRECT("'" &amp; Setup!$AI$10 &amp; "'!" &amp; AF41),0) + IF(Setup!$AI$11&lt;&gt;"",INDIRECT("'" &amp; Setup!$AI$11 &amp; "'!" &amp; AF41),0) + IF(Setup!$AI$12&lt;&gt;"",INDIRECT("'" &amp; Setup!$AI$12 &amp; "'!" &amp; AF41),0)</f>
        <v>0</v>
      </c>
      <c r="AL41" s="2">
        <f ca="1">IF(Setup!$AJ$7&lt;&gt;"",INDIRECT("'" &amp; Setup!$AJ$7 &amp; "'!" &amp; AF41),0) + IF(Setup!$AJ$8&lt;&gt;"",INDIRECT("'" &amp; Setup!$AJ$8 &amp; "'!" &amp; AF41),0) + IF(Setup!$AJ$9&lt;&gt;"",INDIRECT("'" &amp; Setup!$AJ$9 &amp; "'!" &amp; AF41),0) + IF(Setup!$AJ$10&lt;&gt;"",INDIRECT("'" &amp; Setup!$AJ$10 &amp; "'!" &amp; AF41),0) + IF(Setup!$AJ$11&lt;&gt;"",INDIRECT("'" &amp; Setup!$AJ$11 &amp; "'!" &amp; AF41),0) + IF(Setup!$AJ$12&lt;&gt;"",INDIRECT("'" &amp; Setup!$AJ$12 &amp; "'!" &amp; AF41),0)</f>
        <v>0</v>
      </c>
      <c r="AN41" s="2" t="str">
        <f t="shared" si="17"/>
        <v/>
      </c>
      <c r="AR41" s="2" t="str">
        <f>IF(C41=0,"",LEFT(INDEX(Lists!$H$5:$H$49,MATCH(C41,Lists!$G$5:$G$49,0),1),1))</f>
        <v/>
      </c>
      <c r="AT41" s="2" t="str">
        <f t="shared" ca="1" si="18"/>
        <v/>
      </c>
      <c r="AU41" s="2" t="str">
        <f t="shared" ca="1" si="19"/>
        <v/>
      </c>
      <c r="AV41" s="2" t="str">
        <f t="shared" ca="1" si="20"/>
        <v/>
      </c>
      <c r="AW41" s="2" t="str">
        <f t="shared" ca="1" si="21"/>
        <v/>
      </c>
      <c r="AX41" s="2" t="str">
        <f t="shared" ca="1" si="22"/>
        <v/>
      </c>
      <c r="AY41" s="2" t="str">
        <f t="shared" ca="1" si="23"/>
        <v/>
      </c>
      <c r="AZ41" s="2" t="str">
        <f t="shared" ca="1" si="24"/>
        <v/>
      </c>
      <c r="BA41" s="2" t="str">
        <f t="shared" ca="1" si="25"/>
        <v/>
      </c>
      <c r="BB41" s="2" t="str">
        <f t="shared" ca="1" si="26"/>
        <v/>
      </c>
      <c r="BC41" s="2" t="str">
        <f t="shared" ca="1" si="27"/>
        <v/>
      </c>
      <c r="BJ41" s="2">
        <f ca="1">IF(Setup!$AG$7&lt;&gt;"",INDIRECT("'" &amp; Setup!$AG$7 &amp; "'!" &amp; AD41),0) + IF(Setup!$AG$8&lt;&gt;"",INDIRECT("'" &amp; Setup!$AG$8 &amp; "'!" &amp; AD41),0) + IF(Setup!$AG$9&lt;&gt;"",INDIRECT("'" &amp; Setup!$AG$9 &amp; "'!" &amp; AD41),0) + IF(Setup!$AG$10&lt;&gt;"",INDIRECT("'" &amp; Setup!$AG$10 &amp; "'!" &amp; AD41),0) + IF(Setup!$AG$11&lt;&gt;"",INDIRECT("'" &amp; Setup!$AG$11 &amp; "'!" &amp; AD41),0) + IF(Setup!$AG$12&lt;&gt;"",INDIRECT("'" &amp; Setup!$AG$12 &amp; "'!" &amp; AD41),0)</f>
        <v>0</v>
      </c>
      <c r="BK41" s="2">
        <f ca="1">IF(Setup!$AG$7&lt;&gt;"",INDIRECT("'" &amp; Setup!$AG$7 &amp; "'!" &amp; AE41),0) + IF(Setup!$AG$8&lt;&gt;"",INDIRECT("'" &amp; Setup!$AG$8 &amp; "'!" &amp; AE41),0) + IF(Setup!$AG$9&lt;&gt;"",INDIRECT("'" &amp; Setup!$AG$9 &amp; "'!" &amp; AE41),0) + IF(Setup!$AG$10&lt;&gt;"",INDIRECT("'" &amp; Setup!$AG$10 &amp; "'!" &amp; AE41),0) + IF(Setup!$AG$11&lt;&gt;"",INDIRECT("'" &amp; Setup!$AG$11 &amp; "'!" &amp; AE41),0) + IF(Setup!$AG$12&lt;&gt;"",INDIRECT("'" &amp; Setup!$AG$12 &amp; "'!" &amp; AE41),0)</f>
        <v>0</v>
      </c>
      <c r="BL41" s="2">
        <f ca="1">IF(Setup!$AH$7&lt;&gt;"",INDIRECT("'" &amp; Setup!$AH$7 &amp; "'!" &amp; AD41),0) + IF(Setup!$AH$8&lt;&gt;"",INDIRECT("'" &amp; Setup!$AH$8 &amp; "'!" &amp; AD41),0) + IF(Setup!$AH$9&lt;&gt;"",INDIRECT("'" &amp; Setup!$AH$9 &amp; "'!" &amp; AD41),0) + IF(Setup!$AH$10&lt;&gt;"",INDIRECT("'" &amp; Setup!$AH$10 &amp; "'!" &amp; AD41),0) + IF(Setup!$AH$11&lt;&gt;"",INDIRECT("'" &amp; Setup!$AH$11 &amp; "'!" &amp; AD41),0) + IF(Setup!$AH$12&lt;&gt;"",INDIRECT("'" &amp; Setup!$AH$12 &amp; "'!" &amp; AD41),0)</f>
        <v>0</v>
      </c>
      <c r="BM41" s="2">
        <f ca="1">IF(Setup!$AH$7&lt;&gt;"",INDIRECT("'" &amp; Setup!$AH$7 &amp; "'!" &amp; AE41),0) + IF(Setup!$AH$8&lt;&gt;"",INDIRECT("'" &amp; Setup!$AH$8 &amp; "'!" &amp; AE41),0) + IF(Setup!$AH$9&lt;&gt;"",INDIRECT("'" &amp; Setup!$AH$9 &amp; "'!" &amp; AE41),0) + IF(Setup!$AH$10&lt;&gt;"",INDIRECT("'" &amp; Setup!$AH$10 &amp; "'!" &amp; AE41),0) + IF(Setup!$AH$11&lt;&gt;"",INDIRECT("'" &amp; Setup!$AH$11 &amp; "'!" &amp; AE41),0) + IF(Setup!$AH$12&lt;&gt;"",INDIRECT("'" &amp; Setup!$AH$12 &amp; "'!" &amp; AE41),0)</f>
        <v>0</v>
      </c>
      <c r="BN41" s="2">
        <f ca="1">IF(Setup!$AI$7&lt;&gt;"",INDIRECT("'" &amp; Setup!$AI$7 &amp; "'!" &amp; AD41),0) + IF(Setup!$AI$8&lt;&gt;"",INDIRECT("'" &amp; Setup!$AI$8 &amp; "'!" &amp; AD41),0) + IF(Setup!$AI$9&lt;&gt;"",INDIRECT("'" &amp; Setup!$AI$9 &amp; "'!" &amp; AD41),0) + IF(Setup!$AI$10&lt;&gt;"",INDIRECT("'" &amp; Setup!$AI$10 &amp; "'!" &amp; AD41),0) + IF(Setup!$AI$11&lt;&gt;"",INDIRECT("'" &amp; Setup!$AI$11 &amp; "'!" &amp; AD41),0) + IF(Setup!$AI$12&lt;&gt;"",INDIRECT("'" &amp; Setup!$AI$12 &amp; "'!" &amp; AD41),0)</f>
        <v>0</v>
      </c>
      <c r="BO41" s="2">
        <f ca="1">IF(Setup!$AI$7&lt;&gt;"",INDIRECT("'" &amp; Setup!$AI$7 &amp; "'!" &amp; AE41),0) + IF(Setup!$AI$8&lt;&gt;"",INDIRECT("'" &amp; Setup!$AI$8 &amp; "'!" &amp; AE41),0) + IF(Setup!$AI$9&lt;&gt;"",INDIRECT("'" &amp; Setup!$AI$9 &amp; "'!" &amp; AE41),0) + IF(Setup!$AI$10&lt;&gt;"",INDIRECT("'" &amp; Setup!$AI$10 &amp; "'!" &amp; AE41),0) + IF(Setup!$AI$11&lt;&gt;"",INDIRECT("'" &amp; Setup!$AI$11 &amp; "'!" &amp; AE41),0) + IF(Setup!$AI$12&lt;&gt;"",INDIRECT("'" &amp; Setup!$AI$12 &amp; "'!" &amp; AE41),0)</f>
        <v>0</v>
      </c>
      <c r="BP41" s="2">
        <f ca="1">IF(Setup!$AJ$7&lt;&gt;"",INDIRECT("'" &amp; Setup!$AJ$7 &amp; "'!" &amp; AD41),0) + IF(Setup!$AJ$8&lt;&gt;"",INDIRECT("'" &amp; Setup!$AJ$8 &amp; "'!" &amp; AD41),0) + IF(Setup!$AJ$9&lt;&gt;"",INDIRECT("'" &amp; Setup!$AJ$9 &amp; "'!" &amp; AD41),0) + IF(Setup!$AJ$10&lt;&gt;"",INDIRECT("'" &amp; Setup!$AJ$10 &amp; "'!" &amp; AD41),0) + IF(Setup!$AJ$11&lt;&gt;"",INDIRECT("'" &amp; Setup!$AJ$11 &amp; "'!" &amp; AD41),0) + IF(Setup!$AJ$12&lt;&gt;"",INDIRECT("'" &amp; Setup!$AJ$12 &amp; "'!" &amp; AD41),0)</f>
        <v>0</v>
      </c>
      <c r="BQ41" s="2">
        <f ca="1">IF(Setup!$AJ$7&lt;&gt;"",INDIRECT("'" &amp; Setup!$AJ$7 &amp; "'!" &amp; AE41),0) + IF(Setup!$AJ$8&lt;&gt;"",INDIRECT("'" &amp; Setup!$AJ$8 &amp; "'!" &amp; AE41),0) + IF(Setup!$AJ$9&lt;&gt;"",INDIRECT("'" &amp; Setup!$AJ$9 &amp; "'!" &amp; AE41),0) + IF(Setup!$AJ$10&lt;&gt;"",INDIRECT("'" &amp; Setup!$AJ$10 &amp; "'!" &amp; AE41),0) + IF(Setup!$AJ$11&lt;&gt;"",INDIRECT("'" &amp; Setup!$AJ$11 &amp; "'!" &amp; AE41),0) + IF(Setup!$AJ$12&lt;&gt;"",INDIRECT("'" &amp; Setup!$AJ$12 &amp; "'!" &amp; AE41),0)</f>
        <v>0</v>
      </c>
      <c r="BS41" s="35"/>
      <c r="BT41" s="35"/>
      <c r="BU41" s="35"/>
      <c r="BV41" s="35"/>
    </row>
    <row r="42" spans="1:74" ht="39" hidden="1" customHeight="1" x14ac:dyDescent="0.2">
      <c r="A42" s="14" t="str">
        <f>Planning!A25</f>
        <v>I017</v>
      </c>
      <c r="B42" s="9">
        <f>Planning!B25</f>
        <v>0</v>
      </c>
      <c r="C42" s="9">
        <f>Planning!C25</f>
        <v>0</v>
      </c>
      <c r="D42" s="9">
        <f>Planning!D25</f>
        <v>0</v>
      </c>
      <c r="E42" s="3">
        <f>Planning!E25</f>
        <v>0</v>
      </c>
      <c r="F42" s="3">
        <f>Planning!G25</f>
        <v>0</v>
      </c>
      <c r="G42" s="28"/>
      <c r="H42" s="197">
        <f t="shared" ca="1" si="13"/>
        <v>0</v>
      </c>
      <c r="I42" s="197">
        <f t="shared" ca="1" si="14"/>
        <v>0</v>
      </c>
      <c r="J42" s="32" t="str">
        <f ca="1">IF(AND($AR42="2",$AB41&lt;&gt;Lists!$A$17),AU42,AT42)</f>
        <v/>
      </c>
      <c r="K42" s="33" t="str">
        <f t="shared" ca="1" si="0"/>
        <v/>
      </c>
      <c r="L42" s="210">
        <f t="shared" ca="1" si="1"/>
        <v>0</v>
      </c>
      <c r="M42" s="197">
        <f t="shared" ca="1" si="2"/>
        <v>0</v>
      </c>
      <c r="N42" s="32" t="str">
        <f ca="1">IF(AND($AR42="2",$AB42&lt;&gt;Lists!$A$17),AW42,AV42)</f>
        <v/>
      </c>
      <c r="O42" s="33" t="str">
        <f t="shared" ca="1" si="3"/>
        <v/>
      </c>
      <c r="P42" s="197">
        <f t="shared" ca="1" si="4"/>
        <v>0</v>
      </c>
      <c r="Q42" s="197">
        <f t="shared" ca="1" si="5"/>
        <v>0</v>
      </c>
      <c r="R42" s="32" t="str">
        <f ca="1">IF(AND($AR42="2",$AB42&lt;&gt;Lists!$A$17),AY42,AX42)</f>
        <v/>
      </c>
      <c r="S42" s="33" t="str">
        <f t="shared" ca="1" si="6"/>
        <v/>
      </c>
      <c r="T42" s="197">
        <f t="shared" ca="1" si="7"/>
        <v>0</v>
      </c>
      <c r="U42" s="197">
        <f t="shared" ca="1" si="8"/>
        <v>0</v>
      </c>
      <c r="V42" s="32" t="str">
        <f ca="1">IF(AND($AR42="2",$AB42&lt;&gt;Lists!$A$17),BA42,AZ42)</f>
        <v/>
      </c>
      <c r="W42" s="33" t="str">
        <f t="shared" ca="1" si="9"/>
        <v/>
      </c>
      <c r="X42" s="197">
        <f t="shared" ca="1" si="10"/>
        <v>0</v>
      </c>
      <c r="Y42" s="197">
        <f t="shared" ca="1" si="11"/>
        <v>0</v>
      </c>
      <c r="Z42" s="32" t="str">
        <f ca="1">IF(AND($AR42="2",$AB42&lt;&gt;Lists!$A$17),BC42,BB42)</f>
        <v/>
      </c>
      <c r="AA42" s="33" t="str">
        <f t="shared" ca="1" si="12"/>
        <v/>
      </c>
      <c r="AB42" s="1">
        <f>Planning!H25</f>
        <v>0</v>
      </c>
      <c r="AC42" s="2" t="str">
        <f t="shared" si="15"/>
        <v>00</v>
      </c>
      <c r="AD42" s="2" t="s">
        <v>477</v>
      </c>
      <c r="AE42" s="2" t="s">
        <v>675</v>
      </c>
      <c r="AF42" s="2" t="s">
        <v>1522</v>
      </c>
      <c r="AG42" s="169" t="str">
        <f t="shared" si="16"/>
        <v/>
      </c>
      <c r="AI42" s="2">
        <f ca="1">IF(Setup!$AG$7&lt;&gt;"",INDIRECT("'" &amp; Setup!$AG$7 &amp; "'!" &amp; AF42),0) + IF(Setup!$AG$8&lt;&gt;"",INDIRECT("'" &amp; Setup!$AG$8 &amp; "'!" &amp; AF42),0) + IF(Setup!$AG$9&lt;&gt;"",INDIRECT("'" &amp; Setup!$AG$9 &amp; "'!" &amp; AF42),0) + IF(Setup!$AG$10&lt;&gt;"",INDIRECT("'" &amp; Setup!$AG$10 &amp; "'!" &amp; AF42),0) + IF(Setup!$AG$11&lt;&gt;"",INDIRECT("'" &amp; Setup!$AG$11 &amp; "'!" &amp; AF42),0) + IF(Setup!$AG$12&lt;&gt;"",INDIRECT("'" &amp; Setup!$AG$12 &amp; "'!" &amp; AF42),0)</f>
        <v>0</v>
      </c>
      <c r="AJ42" s="2">
        <f ca="1">IF(Setup!$AH$7&lt;&gt;"",INDIRECT("'" &amp; Setup!$AH$7 &amp; "'!" &amp; AF42),0) + IF(Setup!$AH$8&lt;&gt;"",INDIRECT("'" &amp; Setup!$AH$8 &amp; "'!" &amp; AF42),0) + IF(Setup!$AH$9&lt;&gt;"",INDIRECT("'" &amp; Setup!$AH$9 &amp; "'!" &amp; AF42),0) + IF(Setup!$AH$10&lt;&gt;"",INDIRECT("'" &amp; Setup!$AH$10 &amp; "'!" &amp; AF42),0) + IF(Setup!$AH$11&lt;&gt;"",INDIRECT("'" &amp; Setup!$AH$11 &amp; "'!" &amp; AF42),0) + IF(Setup!$AH$12&lt;&gt;"",INDIRECT("'" &amp; Setup!$AH$12 &amp; "'!" &amp; AF42),0)</f>
        <v>0</v>
      </c>
      <c r="AK42" s="2">
        <f ca="1">IF(Setup!$AI$7&lt;&gt;"",INDIRECT("'" &amp; Setup!$AI$7 &amp; "'!" &amp; AF42),0) + IF(Setup!$AI$8&lt;&gt;"",INDIRECT("'" &amp; Setup!$AI$8 &amp; "'!" &amp; AF42),0) + IF(Setup!$AI$9&lt;&gt;"",INDIRECT("'" &amp; Setup!$AI$9 &amp; "'!" &amp; AF42),0) + IF(Setup!$AI$10&lt;&gt;"",INDIRECT("'" &amp; Setup!$AI$10 &amp; "'!" &amp; AF42),0) + IF(Setup!$AI$11&lt;&gt;"",INDIRECT("'" &amp; Setup!$AI$11 &amp; "'!" &amp; AF42),0) + IF(Setup!$AI$12&lt;&gt;"",INDIRECT("'" &amp; Setup!$AI$12 &amp; "'!" &amp; AF42),0)</f>
        <v>0</v>
      </c>
      <c r="AL42" s="2">
        <f ca="1">IF(Setup!$AJ$7&lt;&gt;"",INDIRECT("'" &amp; Setup!$AJ$7 &amp; "'!" &amp; AF42),0) + IF(Setup!$AJ$8&lt;&gt;"",INDIRECT("'" &amp; Setup!$AJ$8 &amp; "'!" &amp; AF42),0) + IF(Setup!$AJ$9&lt;&gt;"",INDIRECT("'" &amp; Setup!$AJ$9 &amp; "'!" &amp; AF42),0) + IF(Setup!$AJ$10&lt;&gt;"",INDIRECT("'" &amp; Setup!$AJ$10 &amp; "'!" &amp; AF42),0) + IF(Setup!$AJ$11&lt;&gt;"",INDIRECT("'" &amp; Setup!$AJ$11 &amp; "'!" &amp; AF42),0) + IF(Setup!$AJ$12&lt;&gt;"",INDIRECT("'" &amp; Setup!$AJ$12 &amp; "'!" &amp; AF42),0)</f>
        <v>0</v>
      </c>
      <c r="AN42" s="2" t="str">
        <f t="shared" si="17"/>
        <v/>
      </c>
      <c r="AR42" s="2" t="str">
        <f>IF(C42=0,"",LEFT(INDEX(Lists!$H$5:$H$49,MATCH(C42,Lists!$G$5:$G$49,0),1),1))</f>
        <v/>
      </c>
      <c r="AT42" s="2" t="str">
        <f t="shared" ca="1" si="18"/>
        <v/>
      </c>
      <c r="AU42" s="2" t="str">
        <f t="shared" ca="1" si="19"/>
        <v/>
      </c>
      <c r="AV42" s="2" t="str">
        <f t="shared" ca="1" si="20"/>
        <v/>
      </c>
      <c r="AW42" s="2" t="str">
        <f t="shared" ca="1" si="21"/>
        <v/>
      </c>
      <c r="AX42" s="2" t="str">
        <f t="shared" ca="1" si="22"/>
        <v/>
      </c>
      <c r="AY42" s="2" t="str">
        <f t="shared" ca="1" si="23"/>
        <v/>
      </c>
      <c r="AZ42" s="2" t="str">
        <f t="shared" ca="1" si="24"/>
        <v/>
      </c>
      <c r="BA42" s="2" t="str">
        <f t="shared" ca="1" si="25"/>
        <v/>
      </c>
      <c r="BB42" s="2" t="str">
        <f t="shared" ca="1" si="26"/>
        <v/>
      </c>
      <c r="BC42" s="2" t="str">
        <f t="shared" ca="1" si="27"/>
        <v/>
      </c>
      <c r="BJ42" s="2">
        <f ca="1">IF(Setup!$AG$7&lt;&gt;"",INDIRECT("'" &amp; Setup!$AG$7 &amp; "'!" &amp; AD42),0) + IF(Setup!$AG$8&lt;&gt;"",INDIRECT("'" &amp; Setup!$AG$8 &amp; "'!" &amp; AD42),0) + IF(Setup!$AG$9&lt;&gt;"",INDIRECT("'" &amp; Setup!$AG$9 &amp; "'!" &amp; AD42),0) + IF(Setup!$AG$10&lt;&gt;"",INDIRECT("'" &amp; Setup!$AG$10 &amp; "'!" &amp; AD42),0) + IF(Setup!$AG$11&lt;&gt;"",INDIRECT("'" &amp; Setup!$AG$11 &amp; "'!" &amp; AD42),0) + IF(Setup!$AG$12&lt;&gt;"",INDIRECT("'" &amp; Setup!$AG$12 &amp; "'!" &amp; AD42),0)</f>
        <v>0</v>
      </c>
      <c r="BK42" s="2">
        <f ca="1">IF(Setup!$AG$7&lt;&gt;"",INDIRECT("'" &amp; Setup!$AG$7 &amp; "'!" &amp; AE42),0) + IF(Setup!$AG$8&lt;&gt;"",INDIRECT("'" &amp; Setup!$AG$8 &amp; "'!" &amp; AE42),0) + IF(Setup!$AG$9&lt;&gt;"",INDIRECT("'" &amp; Setup!$AG$9 &amp; "'!" &amp; AE42),0) + IF(Setup!$AG$10&lt;&gt;"",INDIRECT("'" &amp; Setup!$AG$10 &amp; "'!" &amp; AE42),0) + IF(Setup!$AG$11&lt;&gt;"",INDIRECT("'" &amp; Setup!$AG$11 &amp; "'!" &amp; AE42),0) + IF(Setup!$AG$12&lt;&gt;"",INDIRECT("'" &amp; Setup!$AG$12 &amp; "'!" &amp; AE42),0)</f>
        <v>0</v>
      </c>
      <c r="BL42" s="2">
        <f ca="1">IF(Setup!$AH$7&lt;&gt;"",INDIRECT("'" &amp; Setup!$AH$7 &amp; "'!" &amp; AD42),0) + IF(Setup!$AH$8&lt;&gt;"",INDIRECT("'" &amp; Setup!$AH$8 &amp; "'!" &amp; AD42),0) + IF(Setup!$AH$9&lt;&gt;"",INDIRECT("'" &amp; Setup!$AH$9 &amp; "'!" &amp; AD42),0) + IF(Setup!$AH$10&lt;&gt;"",INDIRECT("'" &amp; Setup!$AH$10 &amp; "'!" &amp; AD42),0) + IF(Setup!$AH$11&lt;&gt;"",INDIRECT("'" &amp; Setup!$AH$11 &amp; "'!" &amp; AD42),0) + IF(Setup!$AH$12&lt;&gt;"",INDIRECT("'" &amp; Setup!$AH$12 &amp; "'!" &amp; AD42),0)</f>
        <v>0</v>
      </c>
      <c r="BM42" s="2">
        <f ca="1">IF(Setup!$AH$7&lt;&gt;"",INDIRECT("'" &amp; Setup!$AH$7 &amp; "'!" &amp; AE42),0) + IF(Setup!$AH$8&lt;&gt;"",INDIRECT("'" &amp; Setup!$AH$8 &amp; "'!" &amp; AE42),0) + IF(Setup!$AH$9&lt;&gt;"",INDIRECT("'" &amp; Setup!$AH$9 &amp; "'!" &amp; AE42),0) + IF(Setup!$AH$10&lt;&gt;"",INDIRECT("'" &amp; Setup!$AH$10 &amp; "'!" &amp; AE42),0) + IF(Setup!$AH$11&lt;&gt;"",INDIRECT("'" &amp; Setup!$AH$11 &amp; "'!" &amp; AE42),0) + IF(Setup!$AH$12&lt;&gt;"",INDIRECT("'" &amp; Setup!$AH$12 &amp; "'!" &amp; AE42),0)</f>
        <v>0</v>
      </c>
      <c r="BN42" s="2">
        <f ca="1">IF(Setup!$AI$7&lt;&gt;"",INDIRECT("'" &amp; Setup!$AI$7 &amp; "'!" &amp; AD42),0) + IF(Setup!$AI$8&lt;&gt;"",INDIRECT("'" &amp; Setup!$AI$8 &amp; "'!" &amp; AD42),0) + IF(Setup!$AI$9&lt;&gt;"",INDIRECT("'" &amp; Setup!$AI$9 &amp; "'!" &amp; AD42),0) + IF(Setup!$AI$10&lt;&gt;"",INDIRECT("'" &amp; Setup!$AI$10 &amp; "'!" &amp; AD42),0) + IF(Setup!$AI$11&lt;&gt;"",INDIRECT("'" &amp; Setup!$AI$11 &amp; "'!" &amp; AD42),0) + IF(Setup!$AI$12&lt;&gt;"",INDIRECT("'" &amp; Setup!$AI$12 &amp; "'!" &amp; AD42),0)</f>
        <v>0</v>
      </c>
      <c r="BO42" s="2">
        <f ca="1">IF(Setup!$AI$7&lt;&gt;"",INDIRECT("'" &amp; Setup!$AI$7 &amp; "'!" &amp; AE42),0) + IF(Setup!$AI$8&lt;&gt;"",INDIRECT("'" &amp; Setup!$AI$8 &amp; "'!" &amp; AE42),0) + IF(Setup!$AI$9&lt;&gt;"",INDIRECT("'" &amp; Setup!$AI$9 &amp; "'!" &amp; AE42),0) + IF(Setup!$AI$10&lt;&gt;"",INDIRECT("'" &amp; Setup!$AI$10 &amp; "'!" &amp; AE42),0) + IF(Setup!$AI$11&lt;&gt;"",INDIRECT("'" &amp; Setup!$AI$11 &amp; "'!" &amp; AE42),0) + IF(Setup!$AI$12&lt;&gt;"",INDIRECT("'" &amp; Setup!$AI$12 &amp; "'!" &amp; AE42),0)</f>
        <v>0</v>
      </c>
      <c r="BP42" s="2">
        <f ca="1">IF(Setup!$AJ$7&lt;&gt;"",INDIRECT("'" &amp; Setup!$AJ$7 &amp; "'!" &amp; AD42),0) + IF(Setup!$AJ$8&lt;&gt;"",INDIRECT("'" &amp; Setup!$AJ$8 &amp; "'!" &amp; AD42),0) + IF(Setup!$AJ$9&lt;&gt;"",INDIRECT("'" &amp; Setup!$AJ$9 &amp; "'!" &amp; AD42),0) + IF(Setup!$AJ$10&lt;&gt;"",INDIRECT("'" &amp; Setup!$AJ$10 &amp; "'!" &amp; AD42),0) + IF(Setup!$AJ$11&lt;&gt;"",INDIRECT("'" &amp; Setup!$AJ$11 &amp; "'!" &amp; AD42),0) + IF(Setup!$AJ$12&lt;&gt;"",INDIRECT("'" &amp; Setup!$AJ$12 &amp; "'!" &amp; AD42),0)</f>
        <v>0</v>
      </c>
      <c r="BQ42" s="2">
        <f ca="1">IF(Setup!$AJ$7&lt;&gt;"",INDIRECT("'" &amp; Setup!$AJ$7 &amp; "'!" &amp; AE42),0) + IF(Setup!$AJ$8&lt;&gt;"",INDIRECT("'" &amp; Setup!$AJ$8 &amp; "'!" &amp; AE42),0) + IF(Setup!$AJ$9&lt;&gt;"",INDIRECT("'" &amp; Setup!$AJ$9 &amp; "'!" &amp; AE42),0) + IF(Setup!$AJ$10&lt;&gt;"",INDIRECT("'" &amp; Setup!$AJ$10 &amp; "'!" &amp; AE42),0) + IF(Setup!$AJ$11&lt;&gt;"",INDIRECT("'" &amp; Setup!$AJ$11 &amp; "'!" &amp; AE42),0) + IF(Setup!$AJ$12&lt;&gt;"",INDIRECT("'" &amp; Setup!$AJ$12 &amp; "'!" &amp; AE42),0)</f>
        <v>0</v>
      </c>
      <c r="BS42" s="35"/>
      <c r="BT42" s="35"/>
      <c r="BU42" s="35"/>
      <c r="BV42" s="35"/>
    </row>
    <row r="43" spans="1:74" ht="39" hidden="1" customHeight="1" x14ac:dyDescent="0.2">
      <c r="A43" s="14" t="str">
        <f>Planning!A26</f>
        <v>I018</v>
      </c>
      <c r="B43" s="9">
        <f>Planning!B26</f>
        <v>0</v>
      </c>
      <c r="C43" s="9">
        <f>Planning!C26</f>
        <v>0</v>
      </c>
      <c r="D43" s="9">
        <f>Planning!D26</f>
        <v>0</v>
      </c>
      <c r="E43" s="3">
        <f>Planning!E26</f>
        <v>0</v>
      </c>
      <c r="F43" s="3">
        <f>Planning!G26</f>
        <v>0</v>
      </c>
      <c r="G43" s="28"/>
      <c r="H43" s="197">
        <f t="shared" ca="1" si="13"/>
        <v>0</v>
      </c>
      <c r="I43" s="197">
        <f t="shared" ca="1" si="14"/>
        <v>0</v>
      </c>
      <c r="J43" s="32" t="str">
        <f ca="1">IF(AND($AR43="2",$AB42&lt;&gt;Lists!$A$17),AU43,AT43)</f>
        <v/>
      </c>
      <c r="K43" s="33" t="str">
        <f t="shared" ca="1" si="0"/>
        <v/>
      </c>
      <c r="L43" s="210">
        <f t="shared" ca="1" si="1"/>
        <v>0</v>
      </c>
      <c r="M43" s="197">
        <f t="shared" ca="1" si="2"/>
        <v>0</v>
      </c>
      <c r="N43" s="32" t="str">
        <f ca="1">IF(AND($AR43="2",$AB43&lt;&gt;Lists!$A$17),AW43,AV43)</f>
        <v/>
      </c>
      <c r="O43" s="33" t="str">
        <f t="shared" ca="1" si="3"/>
        <v/>
      </c>
      <c r="P43" s="197">
        <f t="shared" ca="1" si="4"/>
        <v>0</v>
      </c>
      <c r="Q43" s="197">
        <f t="shared" ca="1" si="5"/>
        <v>0</v>
      </c>
      <c r="R43" s="32" t="str">
        <f ca="1">IF(AND($AR43="2",$AB43&lt;&gt;Lists!$A$17),AY43,AX43)</f>
        <v/>
      </c>
      <c r="S43" s="33" t="str">
        <f t="shared" ca="1" si="6"/>
        <v/>
      </c>
      <c r="T43" s="197">
        <f t="shared" ca="1" si="7"/>
        <v>0</v>
      </c>
      <c r="U43" s="197">
        <f t="shared" ca="1" si="8"/>
        <v>0</v>
      </c>
      <c r="V43" s="32" t="str">
        <f ca="1">IF(AND($AR43="2",$AB43&lt;&gt;Lists!$A$17),BA43,AZ43)</f>
        <v/>
      </c>
      <c r="W43" s="33" t="str">
        <f t="shared" ca="1" si="9"/>
        <v/>
      </c>
      <c r="X43" s="197">
        <f t="shared" ca="1" si="10"/>
        <v>0</v>
      </c>
      <c r="Y43" s="197">
        <f t="shared" ca="1" si="11"/>
        <v>0</v>
      </c>
      <c r="Z43" s="32" t="str">
        <f ca="1">IF(AND($AR43="2",$AB43&lt;&gt;Lists!$A$17),BC43,BB43)</f>
        <v/>
      </c>
      <c r="AA43" s="33" t="str">
        <f t="shared" ca="1" si="12"/>
        <v/>
      </c>
      <c r="AB43" s="1">
        <f>Planning!H26</f>
        <v>0</v>
      </c>
      <c r="AC43" s="2" t="str">
        <f t="shared" si="15"/>
        <v>00</v>
      </c>
      <c r="AD43" s="2" t="s">
        <v>478</v>
      </c>
      <c r="AE43" s="2" t="s">
        <v>676</v>
      </c>
      <c r="AF43" s="2" t="s">
        <v>1523</v>
      </c>
      <c r="AG43" s="169" t="str">
        <f t="shared" si="16"/>
        <v/>
      </c>
      <c r="AI43" s="2">
        <f ca="1">IF(Setup!$AG$7&lt;&gt;"",INDIRECT("'" &amp; Setup!$AG$7 &amp; "'!" &amp; AF43),0) + IF(Setup!$AG$8&lt;&gt;"",INDIRECT("'" &amp; Setup!$AG$8 &amp; "'!" &amp; AF43),0) + IF(Setup!$AG$9&lt;&gt;"",INDIRECT("'" &amp; Setup!$AG$9 &amp; "'!" &amp; AF43),0) + IF(Setup!$AG$10&lt;&gt;"",INDIRECT("'" &amp; Setup!$AG$10 &amp; "'!" &amp; AF43),0) + IF(Setup!$AG$11&lt;&gt;"",INDIRECT("'" &amp; Setup!$AG$11 &amp; "'!" &amp; AF43),0) + IF(Setup!$AG$12&lt;&gt;"",INDIRECT("'" &amp; Setup!$AG$12 &amp; "'!" &amp; AF43),0)</f>
        <v>0</v>
      </c>
      <c r="AJ43" s="2">
        <f ca="1">IF(Setup!$AH$7&lt;&gt;"",INDIRECT("'" &amp; Setup!$AH$7 &amp; "'!" &amp; AF43),0) + IF(Setup!$AH$8&lt;&gt;"",INDIRECT("'" &amp; Setup!$AH$8 &amp; "'!" &amp; AF43),0) + IF(Setup!$AH$9&lt;&gt;"",INDIRECT("'" &amp; Setup!$AH$9 &amp; "'!" &amp; AF43),0) + IF(Setup!$AH$10&lt;&gt;"",INDIRECT("'" &amp; Setup!$AH$10 &amp; "'!" &amp; AF43),0) + IF(Setup!$AH$11&lt;&gt;"",INDIRECT("'" &amp; Setup!$AH$11 &amp; "'!" &amp; AF43),0) + IF(Setup!$AH$12&lt;&gt;"",INDIRECT("'" &amp; Setup!$AH$12 &amp; "'!" &amp; AF43),0)</f>
        <v>0</v>
      </c>
      <c r="AK43" s="2">
        <f ca="1">IF(Setup!$AI$7&lt;&gt;"",INDIRECT("'" &amp; Setup!$AI$7 &amp; "'!" &amp; AF43),0) + IF(Setup!$AI$8&lt;&gt;"",INDIRECT("'" &amp; Setup!$AI$8 &amp; "'!" &amp; AF43),0) + IF(Setup!$AI$9&lt;&gt;"",INDIRECT("'" &amp; Setup!$AI$9 &amp; "'!" &amp; AF43),0) + IF(Setup!$AI$10&lt;&gt;"",INDIRECT("'" &amp; Setup!$AI$10 &amp; "'!" &amp; AF43),0) + IF(Setup!$AI$11&lt;&gt;"",INDIRECT("'" &amp; Setup!$AI$11 &amp; "'!" &amp; AF43),0) + IF(Setup!$AI$12&lt;&gt;"",INDIRECT("'" &amp; Setup!$AI$12 &amp; "'!" &amp; AF43),0)</f>
        <v>0</v>
      </c>
      <c r="AL43" s="2">
        <f ca="1">IF(Setup!$AJ$7&lt;&gt;"",INDIRECT("'" &amp; Setup!$AJ$7 &amp; "'!" &amp; AF43),0) + IF(Setup!$AJ$8&lt;&gt;"",INDIRECT("'" &amp; Setup!$AJ$8 &amp; "'!" &amp; AF43),0) + IF(Setup!$AJ$9&lt;&gt;"",INDIRECT("'" &amp; Setup!$AJ$9 &amp; "'!" &amp; AF43),0) + IF(Setup!$AJ$10&lt;&gt;"",INDIRECT("'" &amp; Setup!$AJ$10 &amp; "'!" &amp; AF43),0) + IF(Setup!$AJ$11&lt;&gt;"",INDIRECT("'" &amp; Setup!$AJ$11 &amp; "'!" &amp; AF43),0) + IF(Setup!$AJ$12&lt;&gt;"",INDIRECT("'" &amp; Setup!$AJ$12 &amp; "'!" &amp; AF43),0)</f>
        <v>0</v>
      </c>
      <c r="AN43" s="2" t="str">
        <f t="shared" si="17"/>
        <v/>
      </c>
      <c r="AR43" s="2" t="str">
        <f>IF(C43=0,"",LEFT(INDEX(Lists!$H$5:$H$49,MATCH(C43,Lists!$G$5:$G$49,0),1),1))</f>
        <v/>
      </c>
      <c r="AT43" s="2" t="str">
        <f t="shared" ca="1" si="18"/>
        <v/>
      </c>
      <c r="AU43" s="2" t="str">
        <f t="shared" ca="1" si="19"/>
        <v/>
      </c>
      <c r="AV43" s="2" t="str">
        <f t="shared" ca="1" si="20"/>
        <v/>
      </c>
      <c r="AW43" s="2" t="str">
        <f t="shared" ca="1" si="21"/>
        <v/>
      </c>
      <c r="AX43" s="2" t="str">
        <f t="shared" ca="1" si="22"/>
        <v/>
      </c>
      <c r="AY43" s="2" t="str">
        <f t="shared" ca="1" si="23"/>
        <v/>
      </c>
      <c r="AZ43" s="2" t="str">
        <f t="shared" ca="1" si="24"/>
        <v/>
      </c>
      <c r="BA43" s="2" t="str">
        <f t="shared" ca="1" si="25"/>
        <v/>
      </c>
      <c r="BB43" s="2" t="str">
        <f t="shared" ca="1" si="26"/>
        <v/>
      </c>
      <c r="BC43" s="2" t="str">
        <f t="shared" ca="1" si="27"/>
        <v/>
      </c>
      <c r="BJ43" s="2">
        <f ca="1">IF(Setup!$AG$7&lt;&gt;"",INDIRECT("'" &amp; Setup!$AG$7 &amp; "'!" &amp; AD43),0) + IF(Setup!$AG$8&lt;&gt;"",INDIRECT("'" &amp; Setup!$AG$8 &amp; "'!" &amp; AD43),0) + IF(Setup!$AG$9&lt;&gt;"",INDIRECT("'" &amp; Setup!$AG$9 &amp; "'!" &amp; AD43),0) + IF(Setup!$AG$10&lt;&gt;"",INDIRECT("'" &amp; Setup!$AG$10 &amp; "'!" &amp; AD43),0) + IF(Setup!$AG$11&lt;&gt;"",INDIRECT("'" &amp; Setup!$AG$11 &amp; "'!" &amp; AD43),0) + IF(Setup!$AG$12&lt;&gt;"",INDIRECT("'" &amp; Setup!$AG$12 &amp; "'!" &amp; AD43),0)</f>
        <v>0</v>
      </c>
      <c r="BK43" s="2">
        <f ca="1">IF(Setup!$AG$7&lt;&gt;"",INDIRECT("'" &amp; Setup!$AG$7 &amp; "'!" &amp; AE43),0) + IF(Setup!$AG$8&lt;&gt;"",INDIRECT("'" &amp; Setup!$AG$8 &amp; "'!" &amp; AE43),0) + IF(Setup!$AG$9&lt;&gt;"",INDIRECT("'" &amp; Setup!$AG$9 &amp; "'!" &amp; AE43),0) + IF(Setup!$AG$10&lt;&gt;"",INDIRECT("'" &amp; Setup!$AG$10 &amp; "'!" &amp; AE43),0) + IF(Setup!$AG$11&lt;&gt;"",INDIRECT("'" &amp; Setup!$AG$11 &amp; "'!" &amp; AE43),0) + IF(Setup!$AG$12&lt;&gt;"",INDIRECT("'" &amp; Setup!$AG$12 &amp; "'!" &amp; AE43),0)</f>
        <v>0</v>
      </c>
      <c r="BL43" s="2">
        <f ca="1">IF(Setup!$AH$7&lt;&gt;"",INDIRECT("'" &amp; Setup!$AH$7 &amp; "'!" &amp; AD43),0) + IF(Setup!$AH$8&lt;&gt;"",INDIRECT("'" &amp; Setup!$AH$8 &amp; "'!" &amp; AD43),0) + IF(Setup!$AH$9&lt;&gt;"",INDIRECT("'" &amp; Setup!$AH$9 &amp; "'!" &amp; AD43),0) + IF(Setup!$AH$10&lt;&gt;"",INDIRECT("'" &amp; Setup!$AH$10 &amp; "'!" &amp; AD43),0) + IF(Setup!$AH$11&lt;&gt;"",INDIRECT("'" &amp; Setup!$AH$11 &amp; "'!" &amp; AD43),0) + IF(Setup!$AH$12&lt;&gt;"",INDIRECT("'" &amp; Setup!$AH$12 &amp; "'!" &amp; AD43),0)</f>
        <v>0</v>
      </c>
      <c r="BM43" s="2">
        <f ca="1">IF(Setup!$AH$7&lt;&gt;"",INDIRECT("'" &amp; Setup!$AH$7 &amp; "'!" &amp; AE43),0) + IF(Setup!$AH$8&lt;&gt;"",INDIRECT("'" &amp; Setup!$AH$8 &amp; "'!" &amp; AE43),0) + IF(Setup!$AH$9&lt;&gt;"",INDIRECT("'" &amp; Setup!$AH$9 &amp; "'!" &amp; AE43),0) + IF(Setup!$AH$10&lt;&gt;"",INDIRECT("'" &amp; Setup!$AH$10 &amp; "'!" &amp; AE43),0) + IF(Setup!$AH$11&lt;&gt;"",INDIRECT("'" &amp; Setup!$AH$11 &amp; "'!" &amp; AE43),0) + IF(Setup!$AH$12&lt;&gt;"",INDIRECT("'" &amp; Setup!$AH$12 &amp; "'!" &amp; AE43),0)</f>
        <v>0</v>
      </c>
      <c r="BN43" s="2">
        <f ca="1">IF(Setup!$AI$7&lt;&gt;"",INDIRECT("'" &amp; Setup!$AI$7 &amp; "'!" &amp; AD43),0) + IF(Setup!$AI$8&lt;&gt;"",INDIRECT("'" &amp; Setup!$AI$8 &amp; "'!" &amp; AD43),0) + IF(Setup!$AI$9&lt;&gt;"",INDIRECT("'" &amp; Setup!$AI$9 &amp; "'!" &amp; AD43),0) + IF(Setup!$AI$10&lt;&gt;"",INDIRECT("'" &amp; Setup!$AI$10 &amp; "'!" &amp; AD43),0) + IF(Setup!$AI$11&lt;&gt;"",INDIRECT("'" &amp; Setup!$AI$11 &amp; "'!" &amp; AD43),0) + IF(Setup!$AI$12&lt;&gt;"",INDIRECT("'" &amp; Setup!$AI$12 &amp; "'!" &amp; AD43),0)</f>
        <v>0</v>
      </c>
      <c r="BO43" s="2">
        <f ca="1">IF(Setup!$AI$7&lt;&gt;"",INDIRECT("'" &amp; Setup!$AI$7 &amp; "'!" &amp; AE43),0) + IF(Setup!$AI$8&lt;&gt;"",INDIRECT("'" &amp; Setup!$AI$8 &amp; "'!" &amp; AE43),0) + IF(Setup!$AI$9&lt;&gt;"",INDIRECT("'" &amp; Setup!$AI$9 &amp; "'!" &amp; AE43),0) + IF(Setup!$AI$10&lt;&gt;"",INDIRECT("'" &amp; Setup!$AI$10 &amp; "'!" &amp; AE43),0) + IF(Setup!$AI$11&lt;&gt;"",INDIRECT("'" &amp; Setup!$AI$11 &amp; "'!" &amp; AE43),0) + IF(Setup!$AI$12&lt;&gt;"",INDIRECT("'" &amp; Setup!$AI$12 &amp; "'!" &amp; AE43),0)</f>
        <v>0</v>
      </c>
      <c r="BP43" s="2">
        <f ca="1">IF(Setup!$AJ$7&lt;&gt;"",INDIRECT("'" &amp; Setup!$AJ$7 &amp; "'!" &amp; AD43),0) + IF(Setup!$AJ$8&lt;&gt;"",INDIRECT("'" &amp; Setup!$AJ$8 &amp; "'!" &amp; AD43),0) + IF(Setup!$AJ$9&lt;&gt;"",INDIRECT("'" &amp; Setup!$AJ$9 &amp; "'!" &amp; AD43),0) + IF(Setup!$AJ$10&lt;&gt;"",INDIRECT("'" &amp; Setup!$AJ$10 &amp; "'!" &amp; AD43),0) + IF(Setup!$AJ$11&lt;&gt;"",INDIRECT("'" &amp; Setup!$AJ$11 &amp; "'!" &amp; AD43),0) + IF(Setup!$AJ$12&lt;&gt;"",INDIRECT("'" &amp; Setup!$AJ$12 &amp; "'!" &amp; AD43),0)</f>
        <v>0</v>
      </c>
      <c r="BQ43" s="2">
        <f ca="1">IF(Setup!$AJ$7&lt;&gt;"",INDIRECT("'" &amp; Setup!$AJ$7 &amp; "'!" &amp; AE43),0) + IF(Setup!$AJ$8&lt;&gt;"",INDIRECT("'" &amp; Setup!$AJ$8 &amp; "'!" &amp; AE43),0) + IF(Setup!$AJ$9&lt;&gt;"",INDIRECT("'" &amp; Setup!$AJ$9 &amp; "'!" &amp; AE43),0) + IF(Setup!$AJ$10&lt;&gt;"",INDIRECT("'" &amp; Setup!$AJ$10 &amp; "'!" &amp; AE43),0) + IF(Setup!$AJ$11&lt;&gt;"",INDIRECT("'" &amp; Setup!$AJ$11 &amp; "'!" &amp; AE43),0) + IF(Setup!$AJ$12&lt;&gt;"",INDIRECT("'" &amp; Setup!$AJ$12 &amp; "'!" &amp; AE43),0)</f>
        <v>0</v>
      </c>
      <c r="BS43" s="35"/>
      <c r="BT43" s="35"/>
      <c r="BU43" s="35"/>
      <c r="BV43" s="35"/>
    </row>
    <row r="44" spans="1:74" ht="39" hidden="1" customHeight="1" x14ac:dyDescent="0.2">
      <c r="A44" s="14" t="str">
        <f>Planning!A27</f>
        <v>I019</v>
      </c>
      <c r="B44" s="9">
        <f>Planning!B27</f>
        <v>0</v>
      </c>
      <c r="C44" s="9">
        <f>Planning!C27</f>
        <v>0</v>
      </c>
      <c r="D44" s="9">
        <f>Planning!D27</f>
        <v>0</v>
      </c>
      <c r="E44" s="3">
        <f>Planning!E27</f>
        <v>0</v>
      </c>
      <c r="F44" s="3">
        <f>Planning!G27</f>
        <v>0</v>
      </c>
      <c r="G44" s="28"/>
      <c r="H44" s="197">
        <f t="shared" ca="1" si="13"/>
        <v>0</v>
      </c>
      <c r="I44" s="197">
        <f t="shared" ca="1" si="14"/>
        <v>0</v>
      </c>
      <c r="J44" s="32" t="str">
        <f ca="1">IF(AND($AR44="2",$AB43&lt;&gt;Lists!$A$17),AU44,AT44)</f>
        <v/>
      </c>
      <c r="K44" s="33" t="str">
        <f t="shared" ca="1" si="0"/>
        <v/>
      </c>
      <c r="L44" s="210">
        <f t="shared" ca="1" si="1"/>
        <v>0</v>
      </c>
      <c r="M44" s="197">
        <f t="shared" ca="1" si="2"/>
        <v>0</v>
      </c>
      <c r="N44" s="32" t="str">
        <f ca="1">IF(AND($AR44="2",$AB44&lt;&gt;Lists!$A$17),AW44,AV44)</f>
        <v/>
      </c>
      <c r="O44" s="33" t="str">
        <f t="shared" ca="1" si="3"/>
        <v/>
      </c>
      <c r="P44" s="197">
        <f t="shared" ca="1" si="4"/>
        <v>0</v>
      </c>
      <c r="Q44" s="197">
        <f t="shared" ca="1" si="5"/>
        <v>0</v>
      </c>
      <c r="R44" s="32" t="str">
        <f ca="1">IF(AND($AR44="2",$AB44&lt;&gt;Lists!$A$17),AY44,AX44)</f>
        <v/>
      </c>
      <c r="S44" s="33" t="str">
        <f t="shared" ca="1" si="6"/>
        <v/>
      </c>
      <c r="T44" s="197">
        <f t="shared" ca="1" si="7"/>
        <v>0</v>
      </c>
      <c r="U44" s="197">
        <f t="shared" ca="1" si="8"/>
        <v>0</v>
      </c>
      <c r="V44" s="32" t="str">
        <f ca="1">IF(AND($AR44="2",$AB44&lt;&gt;Lists!$A$17),BA44,AZ44)</f>
        <v/>
      </c>
      <c r="W44" s="33" t="str">
        <f t="shared" ca="1" si="9"/>
        <v/>
      </c>
      <c r="X44" s="197">
        <f t="shared" ca="1" si="10"/>
        <v>0</v>
      </c>
      <c r="Y44" s="197">
        <f t="shared" ca="1" si="11"/>
        <v>0</v>
      </c>
      <c r="Z44" s="32" t="str">
        <f ca="1">IF(AND($AR44="2",$AB44&lt;&gt;Lists!$A$17),BC44,BB44)</f>
        <v/>
      </c>
      <c r="AA44" s="33" t="str">
        <f t="shared" ca="1" si="12"/>
        <v/>
      </c>
      <c r="AB44" s="1">
        <f>Planning!H27</f>
        <v>0</v>
      </c>
      <c r="AC44" s="2" t="str">
        <f t="shared" si="15"/>
        <v>00</v>
      </c>
      <c r="AD44" s="2" t="s">
        <v>479</v>
      </c>
      <c r="AE44" s="2" t="s">
        <v>677</v>
      </c>
      <c r="AF44" s="2" t="s">
        <v>1524</v>
      </c>
      <c r="AG44" s="169" t="str">
        <f t="shared" si="16"/>
        <v/>
      </c>
      <c r="AI44" s="2">
        <f ca="1">IF(Setup!$AG$7&lt;&gt;"",INDIRECT("'" &amp; Setup!$AG$7 &amp; "'!" &amp; AF44),0) + IF(Setup!$AG$8&lt;&gt;"",INDIRECT("'" &amp; Setup!$AG$8 &amp; "'!" &amp; AF44),0) + IF(Setup!$AG$9&lt;&gt;"",INDIRECT("'" &amp; Setup!$AG$9 &amp; "'!" &amp; AF44),0) + IF(Setup!$AG$10&lt;&gt;"",INDIRECT("'" &amp; Setup!$AG$10 &amp; "'!" &amp; AF44),0) + IF(Setup!$AG$11&lt;&gt;"",INDIRECT("'" &amp; Setup!$AG$11 &amp; "'!" &amp; AF44),0) + IF(Setup!$AG$12&lt;&gt;"",INDIRECT("'" &amp; Setup!$AG$12 &amp; "'!" &amp; AF44),0)</f>
        <v>0</v>
      </c>
      <c r="AJ44" s="2">
        <f ca="1">IF(Setup!$AH$7&lt;&gt;"",INDIRECT("'" &amp; Setup!$AH$7 &amp; "'!" &amp; AF44),0) + IF(Setup!$AH$8&lt;&gt;"",INDIRECT("'" &amp; Setup!$AH$8 &amp; "'!" &amp; AF44),0) + IF(Setup!$AH$9&lt;&gt;"",INDIRECT("'" &amp; Setup!$AH$9 &amp; "'!" &amp; AF44),0) + IF(Setup!$AH$10&lt;&gt;"",INDIRECT("'" &amp; Setup!$AH$10 &amp; "'!" &amp; AF44),0) + IF(Setup!$AH$11&lt;&gt;"",INDIRECT("'" &amp; Setup!$AH$11 &amp; "'!" &amp; AF44),0) + IF(Setup!$AH$12&lt;&gt;"",INDIRECT("'" &amp; Setup!$AH$12 &amp; "'!" &amp; AF44),0)</f>
        <v>0</v>
      </c>
      <c r="AK44" s="2">
        <f ca="1">IF(Setup!$AI$7&lt;&gt;"",INDIRECT("'" &amp; Setup!$AI$7 &amp; "'!" &amp; AF44),0) + IF(Setup!$AI$8&lt;&gt;"",INDIRECT("'" &amp; Setup!$AI$8 &amp; "'!" &amp; AF44),0) + IF(Setup!$AI$9&lt;&gt;"",INDIRECT("'" &amp; Setup!$AI$9 &amp; "'!" &amp; AF44),0) + IF(Setup!$AI$10&lt;&gt;"",INDIRECT("'" &amp; Setup!$AI$10 &amp; "'!" &amp; AF44),0) + IF(Setup!$AI$11&lt;&gt;"",INDIRECT("'" &amp; Setup!$AI$11 &amp; "'!" &amp; AF44),0) + IF(Setup!$AI$12&lt;&gt;"",INDIRECT("'" &amp; Setup!$AI$12 &amp; "'!" &amp; AF44),0)</f>
        <v>0</v>
      </c>
      <c r="AL44" s="2">
        <f ca="1">IF(Setup!$AJ$7&lt;&gt;"",INDIRECT("'" &amp; Setup!$AJ$7 &amp; "'!" &amp; AF44),0) + IF(Setup!$AJ$8&lt;&gt;"",INDIRECT("'" &amp; Setup!$AJ$8 &amp; "'!" &amp; AF44),0) + IF(Setup!$AJ$9&lt;&gt;"",INDIRECT("'" &amp; Setup!$AJ$9 &amp; "'!" &amp; AF44),0) + IF(Setup!$AJ$10&lt;&gt;"",INDIRECT("'" &amp; Setup!$AJ$10 &amp; "'!" &amp; AF44),0) + IF(Setup!$AJ$11&lt;&gt;"",INDIRECT("'" &amp; Setup!$AJ$11 &amp; "'!" &amp; AF44),0) + IF(Setup!$AJ$12&lt;&gt;"",INDIRECT("'" &amp; Setup!$AJ$12 &amp; "'!" &amp; AF44),0)</f>
        <v>0</v>
      </c>
      <c r="AN44" s="2" t="str">
        <f t="shared" si="17"/>
        <v/>
      </c>
      <c r="AR44" s="2" t="str">
        <f>IF(C44=0,"",LEFT(INDEX(Lists!$H$5:$H$49,MATCH(C44,Lists!$G$5:$G$49,0),1),1))</f>
        <v/>
      </c>
      <c r="AT44" s="2" t="str">
        <f t="shared" ca="1" si="18"/>
        <v/>
      </c>
      <c r="AU44" s="2" t="str">
        <f t="shared" ca="1" si="19"/>
        <v/>
      </c>
      <c r="AV44" s="2" t="str">
        <f t="shared" ca="1" si="20"/>
        <v/>
      </c>
      <c r="AW44" s="2" t="str">
        <f t="shared" ca="1" si="21"/>
        <v/>
      </c>
      <c r="AX44" s="2" t="str">
        <f t="shared" ca="1" si="22"/>
        <v/>
      </c>
      <c r="AY44" s="2" t="str">
        <f t="shared" ca="1" si="23"/>
        <v/>
      </c>
      <c r="AZ44" s="2" t="str">
        <f t="shared" ca="1" si="24"/>
        <v/>
      </c>
      <c r="BA44" s="2" t="str">
        <f t="shared" ca="1" si="25"/>
        <v/>
      </c>
      <c r="BB44" s="2" t="str">
        <f t="shared" ca="1" si="26"/>
        <v/>
      </c>
      <c r="BC44" s="2" t="str">
        <f t="shared" ca="1" si="27"/>
        <v/>
      </c>
      <c r="BJ44" s="2">
        <f ca="1">IF(Setup!$AG$7&lt;&gt;"",INDIRECT("'" &amp; Setup!$AG$7 &amp; "'!" &amp; AD44),0) + IF(Setup!$AG$8&lt;&gt;"",INDIRECT("'" &amp; Setup!$AG$8 &amp; "'!" &amp; AD44),0) + IF(Setup!$AG$9&lt;&gt;"",INDIRECT("'" &amp; Setup!$AG$9 &amp; "'!" &amp; AD44),0) + IF(Setup!$AG$10&lt;&gt;"",INDIRECT("'" &amp; Setup!$AG$10 &amp; "'!" &amp; AD44),0) + IF(Setup!$AG$11&lt;&gt;"",INDIRECT("'" &amp; Setup!$AG$11 &amp; "'!" &amp; AD44),0) + IF(Setup!$AG$12&lt;&gt;"",INDIRECT("'" &amp; Setup!$AG$12 &amp; "'!" &amp; AD44),0)</f>
        <v>0</v>
      </c>
      <c r="BK44" s="2">
        <f ca="1">IF(Setup!$AG$7&lt;&gt;"",INDIRECT("'" &amp; Setup!$AG$7 &amp; "'!" &amp; AE44),0) + IF(Setup!$AG$8&lt;&gt;"",INDIRECT("'" &amp; Setup!$AG$8 &amp; "'!" &amp; AE44),0) + IF(Setup!$AG$9&lt;&gt;"",INDIRECT("'" &amp; Setup!$AG$9 &amp; "'!" &amp; AE44),0) + IF(Setup!$AG$10&lt;&gt;"",INDIRECT("'" &amp; Setup!$AG$10 &amp; "'!" &amp; AE44),0) + IF(Setup!$AG$11&lt;&gt;"",INDIRECT("'" &amp; Setup!$AG$11 &amp; "'!" &amp; AE44),0) + IF(Setup!$AG$12&lt;&gt;"",INDIRECT("'" &amp; Setup!$AG$12 &amp; "'!" &amp; AE44),0)</f>
        <v>0</v>
      </c>
      <c r="BL44" s="2">
        <f ca="1">IF(Setup!$AH$7&lt;&gt;"",INDIRECT("'" &amp; Setup!$AH$7 &amp; "'!" &amp; AD44),0) + IF(Setup!$AH$8&lt;&gt;"",INDIRECT("'" &amp; Setup!$AH$8 &amp; "'!" &amp; AD44),0) + IF(Setup!$AH$9&lt;&gt;"",INDIRECT("'" &amp; Setup!$AH$9 &amp; "'!" &amp; AD44),0) + IF(Setup!$AH$10&lt;&gt;"",INDIRECT("'" &amp; Setup!$AH$10 &amp; "'!" &amp; AD44),0) + IF(Setup!$AH$11&lt;&gt;"",INDIRECT("'" &amp; Setup!$AH$11 &amp; "'!" &amp; AD44),0) + IF(Setup!$AH$12&lt;&gt;"",INDIRECT("'" &amp; Setup!$AH$12 &amp; "'!" &amp; AD44),0)</f>
        <v>0</v>
      </c>
      <c r="BM44" s="2">
        <f ca="1">IF(Setup!$AH$7&lt;&gt;"",INDIRECT("'" &amp; Setup!$AH$7 &amp; "'!" &amp; AE44),0) + IF(Setup!$AH$8&lt;&gt;"",INDIRECT("'" &amp; Setup!$AH$8 &amp; "'!" &amp; AE44),0) + IF(Setup!$AH$9&lt;&gt;"",INDIRECT("'" &amp; Setup!$AH$9 &amp; "'!" &amp; AE44),0) + IF(Setup!$AH$10&lt;&gt;"",INDIRECT("'" &amp; Setup!$AH$10 &amp; "'!" &amp; AE44),0) + IF(Setup!$AH$11&lt;&gt;"",INDIRECT("'" &amp; Setup!$AH$11 &amp; "'!" &amp; AE44),0) + IF(Setup!$AH$12&lt;&gt;"",INDIRECT("'" &amp; Setup!$AH$12 &amp; "'!" &amp; AE44),0)</f>
        <v>0</v>
      </c>
      <c r="BN44" s="2">
        <f ca="1">IF(Setup!$AI$7&lt;&gt;"",INDIRECT("'" &amp; Setup!$AI$7 &amp; "'!" &amp; AD44),0) + IF(Setup!$AI$8&lt;&gt;"",INDIRECT("'" &amp; Setup!$AI$8 &amp; "'!" &amp; AD44),0) + IF(Setup!$AI$9&lt;&gt;"",INDIRECT("'" &amp; Setup!$AI$9 &amp; "'!" &amp; AD44),0) + IF(Setup!$AI$10&lt;&gt;"",INDIRECT("'" &amp; Setup!$AI$10 &amp; "'!" &amp; AD44),0) + IF(Setup!$AI$11&lt;&gt;"",INDIRECT("'" &amp; Setup!$AI$11 &amp; "'!" &amp; AD44),0) + IF(Setup!$AI$12&lt;&gt;"",INDIRECT("'" &amp; Setup!$AI$12 &amp; "'!" &amp; AD44),0)</f>
        <v>0</v>
      </c>
      <c r="BO44" s="2">
        <f ca="1">IF(Setup!$AI$7&lt;&gt;"",INDIRECT("'" &amp; Setup!$AI$7 &amp; "'!" &amp; AE44),0) + IF(Setup!$AI$8&lt;&gt;"",INDIRECT("'" &amp; Setup!$AI$8 &amp; "'!" &amp; AE44),0) + IF(Setup!$AI$9&lt;&gt;"",INDIRECT("'" &amp; Setup!$AI$9 &amp; "'!" &amp; AE44),0) + IF(Setup!$AI$10&lt;&gt;"",INDIRECT("'" &amp; Setup!$AI$10 &amp; "'!" &amp; AE44),0) + IF(Setup!$AI$11&lt;&gt;"",INDIRECT("'" &amp; Setup!$AI$11 &amp; "'!" &amp; AE44),0) + IF(Setup!$AI$12&lt;&gt;"",INDIRECT("'" &amp; Setup!$AI$12 &amp; "'!" &amp; AE44),0)</f>
        <v>0</v>
      </c>
      <c r="BP44" s="2">
        <f ca="1">IF(Setup!$AJ$7&lt;&gt;"",INDIRECT("'" &amp; Setup!$AJ$7 &amp; "'!" &amp; AD44),0) + IF(Setup!$AJ$8&lt;&gt;"",INDIRECT("'" &amp; Setup!$AJ$8 &amp; "'!" &amp; AD44),0) + IF(Setup!$AJ$9&lt;&gt;"",INDIRECT("'" &amp; Setup!$AJ$9 &amp; "'!" &amp; AD44),0) + IF(Setup!$AJ$10&lt;&gt;"",INDIRECT("'" &amp; Setup!$AJ$10 &amp; "'!" &amp; AD44),0) + IF(Setup!$AJ$11&lt;&gt;"",INDIRECT("'" &amp; Setup!$AJ$11 &amp; "'!" &amp; AD44),0) + IF(Setup!$AJ$12&lt;&gt;"",INDIRECT("'" &amp; Setup!$AJ$12 &amp; "'!" &amp; AD44),0)</f>
        <v>0</v>
      </c>
      <c r="BQ44" s="2">
        <f ca="1">IF(Setup!$AJ$7&lt;&gt;"",INDIRECT("'" &amp; Setup!$AJ$7 &amp; "'!" &amp; AE44),0) + IF(Setup!$AJ$8&lt;&gt;"",INDIRECT("'" &amp; Setup!$AJ$8 &amp; "'!" &amp; AE44),0) + IF(Setup!$AJ$9&lt;&gt;"",INDIRECT("'" &amp; Setup!$AJ$9 &amp; "'!" &amp; AE44),0) + IF(Setup!$AJ$10&lt;&gt;"",INDIRECT("'" &amp; Setup!$AJ$10 &amp; "'!" &amp; AE44),0) + IF(Setup!$AJ$11&lt;&gt;"",INDIRECT("'" &amp; Setup!$AJ$11 &amp; "'!" &amp; AE44),0) + IF(Setup!$AJ$12&lt;&gt;"",INDIRECT("'" &amp; Setup!$AJ$12 &amp; "'!" &amp; AE44),0)</f>
        <v>0</v>
      </c>
      <c r="BS44" s="35"/>
      <c r="BT44" s="35"/>
      <c r="BU44" s="35"/>
      <c r="BV44" s="35"/>
    </row>
    <row r="45" spans="1:74" ht="39" hidden="1" customHeight="1" x14ac:dyDescent="0.2">
      <c r="A45" s="14" t="str">
        <f>Planning!A28</f>
        <v>I020</v>
      </c>
      <c r="B45" s="9">
        <f>Planning!B28</f>
        <v>0</v>
      </c>
      <c r="C45" s="9">
        <f>Planning!C28</f>
        <v>0</v>
      </c>
      <c r="D45" s="9">
        <f>Planning!D28</f>
        <v>0</v>
      </c>
      <c r="E45" s="3">
        <f>Planning!E28</f>
        <v>0</v>
      </c>
      <c r="F45" s="3">
        <f>Planning!G28</f>
        <v>0</v>
      </c>
      <c r="G45" s="28"/>
      <c r="H45" s="197">
        <f t="shared" ca="1" si="13"/>
        <v>0</v>
      </c>
      <c r="I45" s="197">
        <f t="shared" ca="1" si="14"/>
        <v>0</v>
      </c>
      <c r="J45" s="32" t="str">
        <f ca="1">IF(AND($AR45="2",$AB44&lt;&gt;Lists!$A$17),AU45,AT45)</f>
        <v/>
      </c>
      <c r="K45" s="33" t="str">
        <f t="shared" ca="1" si="0"/>
        <v/>
      </c>
      <c r="L45" s="210">
        <f t="shared" ca="1" si="1"/>
        <v>0</v>
      </c>
      <c r="M45" s="197">
        <f t="shared" ca="1" si="2"/>
        <v>0</v>
      </c>
      <c r="N45" s="32" t="str">
        <f ca="1">IF(AND($AR45="2",$AB45&lt;&gt;Lists!$A$17),AW45,AV45)</f>
        <v/>
      </c>
      <c r="O45" s="33" t="str">
        <f t="shared" ca="1" si="3"/>
        <v/>
      </c>
      <c r="P45" s="197">
        <f t="shared" ca="1" si="4"/>
        <v>0</v>
      </c>
      <c r="Q45" s="197">
        <f t="shared" ca="1" si="5"/>
        <v>0</v>
      </c>
      <c r="R45" s="32" t="str">
        <f ca="1">IF(AND($AR45="2",$AB45&lt;&gt;Lists!$A$17),AY45,AX45)</f>
        <v/>
      </c>
      <c r="S45" s="33" t="str">
        <f t="shared" ca="1" si="6"/>
        <v/>
      </c>
      <c r="T45" s="197">
        <f t="shared" ca="1" si="7"/>
        <v>0</v>
      </c>
      <c r="U45" s="197">
        <f t="shared" ca="1" si="8"/>
        <v>0</v>
      </c>
      <c r="V45" s="32" t="str">
        <f ca="1">IF(AND($AR45="2",$AB45&lt;&gt;Lists!$A$17),BA45,AZ45)</f>
        <v/>
      </c>
      <c r="W45" s="33" t="str">
        <f t="shared" ca="1" si="9"/>
        <v/>
      </c>
      <c r="X45" s="197">
        <f t="shared" ca="1" si="10"/>
        <v>0</v>
      </c>
      <c r="Y45" s="197">
        <f t="shared" ca="1" si="11"/>
        <v>0</v>
      </c>
      <c r="Z45" s="32" t="str">
        <f ca="1">IF(AND($AR45="2",$AB45&lt;&gt;Lists!$A$17),BC45,BB45)</f>
        <v/>
      </c>
      <c r="AA45" s="33" t="str">
        <f t="shared" ca="1" si="12"/>
        <v/>
      </c>
      <c r="AB45" s="1">
        <f>Planning!H28</f>
        <v>0</v>
      </c>
      <c r="AC45" s="2" t="str">
        <f t="shared" si="15"/>
        <v>00</v>
      </c>
      <c r="AD45" s="2" t="s">
        <v>480</v>
      </c>
      <c r="AE45" s="2" t="s">
        <v>678</v>
      </c>
      <c r="AF45" s="2" t="s">
        <v>1525</v>
      </c>
      <c r="AG45" s="169" t="str">
        <f t="shared" si="16"/>
        <v/>
      </c>
      <c r="AI45" s="2">
        <f ca="1">IF(Setup!$AG$7&lt;&gt;"",INDIRECT("'" &amp; Setup!$AG$7 &amp; "'!" &amp; AF45),0) + IF(Setup!$AG$8&lt;&gt;"",INDIRECT("'" &amp; Setup!$AG$8 &amp; "'!" &amp; AF45),0) + IF(Setup!$AG$9&lt;&gt;"",INDIRECT("'" &amp; Setup!$AG$9 &amp; "'!" &amp; AF45),0) + IF(Setup!$AG$10&lt;&gt;"",INDIRECT("'" &amp; Setup!$AG$10 &amp; "'!" &amp; AF45),0) + IF(Setup!$AG$11&lt;&gt;"",INDIRECT("'" &amp; Setup!$AG$11 &amp; "'!" &amp; AF45),0) + IF(Setup!$AG$12&lt;&gt;"",INDIRECT("'" &amp; Setup!$AG$12 &amp; "'!" &amp; AF45),0)</f>
        <v>0</v>
      </c>
      <c r="AJ45" s="2">
        <f ca="1">IF(Setup!$AH$7&lt;&gt;"",INDIRECT("'" &amp; Setup!$AH$7 &amp; "'!" &amp; AF45),0) + IF(Setup!$AH$8&lt;&gt;"",INDIRECT("'" &amp; Setup!$AH$8 &amp; "'!" &amp; AF45),0) + IF(Setup!$AH$9&lt;&gt;"",INDIRECT("'" &amp; Setup!$AH$9 &amp; "'!" &amp; AF45),0) + IF(Setup!$AH$10&lt;&gt;"",INDIRECT("'" &amp; Setup!$AH$10 &amp; "'!" &amp; AF45),0) + IF(Setup!$AH$11&lt;&gt;"",INDIRECT("'" &amp; Setup!$AH$11 &amp; "'!" &amp; AF45),0) + IF(Setup!$AH$12&lt;&gt;"",INDIRECT("'" &amp; Setup!$AH$12 &amp; "'!" &amp; AF45),0)</f>
        <v>0</v>
      </c>
      <c r="AK45" s="2">
        <f ca="1">IF(Setup!$AI$7&lt;&gt;"",INDIRECT("'" &amp; Setup!$AI$7 &amp; "'!" &amp; AF45),0) + IF(Setup!$AI$8&lt;&gt;"",INDIRECT("'" &amp; Setup!$AI$8 &amp; "'!" &amp; AF45),0) + IF(Setup!$AI$9&lt;&gt;"",INDIRECT("'" &amp; Setup!$AI$9 &amp; "'!" &amp; AF45),0) + IF(Setup!$AI$10&lt;&gt;"",INDIRECT("'" &amp; Setup!$AI$10 &amp; "'!" &amp; AF45),0) + IF(Setup!$AI$11&lt;&gt;"",INDIRECT("'" &amp; Setup!$AI$11 &amp; "'!" &amp; AF45),0) + IF(Setup!$AI$12&lt;&gt;"",INDIRECT("'" &amp; Setup!$AI$12 &amp; "'!" &amp; AF45),0)</f>
        <v>0</v>
      </c>
      <c r="AL45" s="2">
        <f ca="1">IF(Setup!$AJ$7&lt;&gt;"",INDIRECT("'" &amp; Setup!$AJ$7 &amp; "'!" &amp; AF45),0) + IF(Setup!$AJ$8&lt;&gt;"",INDIRECT("'" &amp; Setup!$AJ$8 &amp; "'!" &amp; AF45),0) + IF(Setup!$AJ$9&lt;&gt;"",INDIRECT("'" &amp; Setup!$AJ$9 &amp; "'!" &amp; AF45),0) + IF(Setup!$AJ$10&lt;&gt;"",INDIRECT("'" &amp; Setup!$AJ$10 &amp; "'!" &amp; AF45),0) + IF(Setup!$AJ$11&lt;&gt;"",INDIRECT("'" &amp; Setup!$AJ$11 &amp; "'!" &amp; AF45),0) + IF(Setup!$AJ$12&lt;&gt;"",INDIRECT("'" &amp; Setup!$AJ$12 &amp; "'!" &amp; AF45),0)</f>
        <v>0</v>
      </c>
      <c r="AN45" s="2" t="str">
        <f t="shared" si="17"/>
        <v/>
      </c>
      <c r="AR45" s="2" t="str">
        <f>IF(C45=0,"",LEFT(INDEX(Lists!$H$5:$H$49,MATCH(C45,Lists!$G$5:$G$49,0),1),1))</f>
        <v/>
      </c>
      <c r="AT45" s="2" t="str">
        <f t="shared" ca="1" si="18"/>
        <v/>
      </c>
      <c r="AU45" s="2" t="str">
        <f t="shared" ca="1" si="19"/>
        <v/>
      </c>
      <c r="AV45" s="2" t="str">
        <f t="shared" ca="1" si="20"/>
        <v/>
      </c>
      <c r="AW45" s="2" t="str">
        <f t="shared" ca="1" si="21"/>
        <v/>
      </c>
      <c r="AX45" s="2" t="str">
        <f t="shared" ca="1" si="22"/>
        <v/>
      </c>
      <c r="AY45" s="2" t="str">
        <f t="shared" ca="1" si="23"/>
        <v/>
      </c>
      <c r="AZ45" s="2" t="str">
        <f t="shared" ca="1" si="24"/>
        <v/>
      </c>
      <c r="BA45" s="2" t="str">
        <f t="shared" ca="1" si="25"/>
        <v/>
      </c>
      <c r="BB45" s="2" t="str">
        <f t="shared" ca="1" si="26"/>
        <v/>
      </c>
      <c r="BC45" s="2" t="str">
        <f t="shared" ca="1" si="27"/>
        <v/>
      </c>
      <c r="BJ45" s="2">
        <f ca="1">IF(Setup!$AG$7&lt;&gt;"",INDIRECT("'" &amp; Setup!$AG$7 &amp; "'!" &amp; AD45),0) + IF(Setup!$AG$8&lt;&gt;"",INDIRECT("'" &amp; Setup!$AG$8 &amp; "'!" &amp; AD45),0) + IF(Setup!$AG$9&lt;&gt;"",INDIRECT("'" &amp; Setup!$AG$9 &amp; "'!" &amp; AD45),0) + IF(Setup!$AG$10&lt;&gt;"",INDIRECT("'" &amp; Setup!$AG$10 &amp; "'!" &amp; AD45),0) + IF(Setup!$AG$11&lt;&gt;"",INDIRECT("'" &amp; Setup!$AG$11 &amp; "'!" &amp; AD45),0) + IF(Setup!$AG$12&lt;&gt;"",INDIRECT("'" &amp; Setup!$AG$12 &amp; "'!" &amp; AD45),0)</f>
        <v>0</v>
      </c>
      <c r="BK45" s="2">
        <f ca="1">IF(Setup!$AG$7&lt;&gt;"",INDIRECT("'" &amp; Setup!$AG$7 &amp; "'!" &amp; AE45),0) + IF(Setup!$AG$8&lt;&gt;"",INDIRECT("'" &amp; Setup!$AG$8 &amp; "'!" &amp; AE45),0) + IF(Setup!$AG$9&lt;&gt;"",INDIRECT("'" &amp; Setup!$AG$9 &amp; "'!" &amp; AE45),0) + IF(Setup!$AG$10&lt;&gt;"",INDIRECT("'" &amp; Setup!$AG$10 &amp; "'!" &amp; AE45),0) + IF(Setup!$AG$11&lt;&gt;"",INDIRECT("'" &amp; Setup!$AG$11 &amp; "'!" &amp; AE45),0) + IF(Setup!$AG$12&lt;&gt;"",INDIRECT("'" &amp; Setup!$AG$12 &amp; "'!" &amp; AE45),0)</f>
        <v>0</v>
      </c>
      <c r="BL45" s="2">
        <f ca="1">IF(Setup!$AH$7&lt;&gt;"",INDIRECT("'" &amp; Setup!$AH$7 &amp; "'!" &amp; AD45),0) + IF(Setup!$AH$8&lt;&gt;"",INDIRECT("'" &amp; Setup!$AH$8 &amp; "'!" &amp; AD45),0) + IF(Setup!$AH$9&lt;&gt;"",INDIRECT("'" &amp; Setup!$AH$9 &amp; "'!" &amp; AD45),0) + IF(Setup!$AH$10&lt;&gt;"",INDIRECT("'" &amp; Setup!$AH$10 &amp; "'!" &amp; AD45),0) + IF(Setup!$AH$11&lt;&gt;"",INDIRECT("'" &amp; Setup!$AH$11 &amp; "'!" &amp; AD45),0) + IF(Setup!$AH$12&lt;&gt;"",INDIRECT("'" &amp; Setup!$AH$12 &amp; "'!" &amp; AD45),0)</f>
        <v>0</v>
      </c>
      <c r="BM45" s="2">
        <f ca="1">IF(Setup!$AH$7&lt;&gt;"",INDIRECT("'" &amp; Setup!$AH$7 &amp; "'!" &amp; AE45),0) + IF(Setup!$AH$8&lt;&gt;"",INDIRECT("'" &amp; Setup!$AH$8 &amp; "'!" &amp; AE45),0) + IF(Setup!$AH$9&lt;&gt;"",INDIRECT("'" &amp; Setup!$AH$9 &amp; "'!" &amp; AE45),0) + IF(Setup!$AH$10&lt;&gt;"",INDIRECT("'" &amp; Setup!$AH$10 &amp; "'!" &amp; AE45),0) + IF(Setup!$AH$11&lt;&gt;"",INDIRECT("'" &amp; Setup!$AH$11 &amp; "'!" &amp; AE45),0) + IF(Setup!$AH$12&lt;&gt;"",INDIRECT("'" &amp; Setup!$AH$12 &amp; "'!" &amp; AE45),0)</f>
        <v>0</v>
      </c>
      <c r="BN45" s="2">
        <f ca="1">IF(Setup!$AI$7&lt;&gt;"",INDIRECT("'" &amp; Setup!$AI$7 &amp; "'!" &amp; AD45),0) + IF(Setup!$AI$8&lt;&gt;"",INDIRECT("'" &amp; Setup!$AI$8 &amp; "'!" &amp; AD45),0) + IF(Setup!$AI$9&lt;&gt;"",INDIRECT("'" &amp; Setup!$AI$9 &amp; "'!" &amp; AD45),0) + IF(Setup!$AI$10&lt;&gt;"",INDIRECT("'" &amp; Setup!$AI$10 &amp; "'!" &amp; AD45),0) + IF(Setup!$AI$11&lt;&gt;"",INDIRECT("'" &amp; Setup!$AI$11 &amp; "'!" &amp; AD45),0) + IF(Setup!$AI$12&lt;&gt;"",INDIRECT("'" &amp; Setup!$AI$12 &amp; "'!" &amp; AD45),0)</f>
        <v>0</v>
      </c>
      <c r="BO45" s="2">
        <f ca="1">IF(Setup!$AI$7&lt;&gt;"",INDIRECT("'" &amp; Setup!$AI$7 &amp; "'!" &amp; AE45),0) + IF(Setup!$AI$8&lt;&gt;"",INDIRECT("'" &amp; Setup!$AI$8 &amp; "'!" &amp; AE45),0) + IF(Setup!$AI$9&lt;&gt;"",INDIRECT("'" &amp; Setup!$AI$9 &amp; "'!" &amp; AE45),0) + IF(Setup!$AI$10&lt;&gt;"",INDIRECT("'" &amp; Setup!$AI$10 &amp; "'!" &amp; AE45),0) + IF(Setup!$AI$11&lt;&gt;"",INDIRECT("'" &amp; Setup!$AI$11 &amp; "'!" &amp; AE45),0) + IF(Setup!$AI$12&lt;&gt;"",INDIRECT("'" &amp; Setup!$AI$12 &amp; "'!" &amp; AE45),0)</f>
        <v>0</v>
      </c>
      <c r="BP45" s="2">
        <f ca="1">IF(Setup!$AJ$7&lt;&gt;"",INDIRECT("'" &amp; Setup!$AJ$7 &amp; "'!" &amp; AD45),0) + IF(Setup!$AJ$8&lt;&gt;"",INDIRECT("'" &amp; Setup!$AJ$8 &amp; "'!" &amp; AD45),0) + IF(Setup!$AJ$9&lt;&gt;"",INDIRECT("'" &amp; Setup!$AJ$9 &amp; "'!" &amp; AD45),0) + IF(Setup!$AJ$10&lt;&gt;"",INDIRECT("'" &amp; Setup!$AJ$10 &amp; "'!" &amp; AD45),0) + IF(Setup!$AJ$11&lt;&gt;"",INDIRECT("'" &amp; Setup!$AJ$11 &amp; "'!" &amp; AD45),0) + IF(Setup!$AJ$12&lt;&gt;"",INDIRECT("'" &amp; Setup!$AJ$12 &amp; "'!" &amp; AD45),0)</f>
        <v>0</v>
      </c>
      <c r="BQ45" s="2">
        <f ca="1">IF(Setup!$AJ$7&lt;&gt;"",INDIRECT("'" &amp; Setup!$AJ$7 &amp; "'!" &amp; AE45),0) + IF(Setup!$AJ$8&lt;&gt;"",INDIRECT("'" &amp; Setup!$AJ$8 &amp; "'!" &amp; AE45),0) + IF(Setup!$AJ$9&lt;&gt;"",INDIRECT("'" &amp; Setup!$AJ$9 &amp; "'!" &amp; AE45),0) + IF(Setup!$AJ$10&lt;&gt;"",INDIRECT("'" &amp; Setup!$AJ$10 &amp; "'!" &amp; AE45),0) + IF(Setup!$AJ$11&lt;&gt;"",INDIRECT("'" &amp; Setup!$AJ$11 &amp; "'!" &amp; AE45),0) + IF(Setup!$AJ$12&lt;&gt;"",INDIRECT("'" &amp; Setup!$AJ$12 &amp; "'!" &amp; AE45),0)</f>
        <v>0</v>
      </c>
      <c r="BS45" s="35"/>
      <c r="BT45" s="35"/>
      <c r="BU45" s="35"/>
      <c r="BV45" s="35"/>
    </row>
    <row r="46" spans="1:74" ht="39" hidden="1" customHeight="1" x14ac:dyDescent="0.2">
      <c r="A46" s="14" t="str">
        <f>Planning!A29</f>
        <v>I021</v>
      </c>
      <c r="B46" s="9">
        <f>Planning!B29</f>
        <v>0</v>
      </c>
      <c r="C46" s="9">
        <f>Planning!C29</f>
        <v>0</v>
      </c>
      <c r="D46" s="9">
        <f>Planning!D29</f>
        <v>0</v>
      </c>
      <c r="E46" s="3">
        <f>Planning!E29</f>
        <v>0</v>
      </c>
      <c r="F46" s="3">
        <f>Planning!G29</f>
        <v>0</v>
      </c>
      <c r="G46" s="28"/>
      <c r="H46" s="197">
        <f t="shared" ca="1" si="13"/>
        <v>0</v>
      </c>
      <c r="I46" s="197">
        <f t="shared" ca="1" si="14"/>
        <v>0</v>
      </c>
      <c r="J46" s="32" t="str">
        <f ca="1">IF(AND($AR46="2",$AB45&lt;&gt;Lists!$A$17),AU46,AT46)</f>
        <v/>
      </c>
      <c r="K46" s="33" t="str">
        <f t="shared" ca="1" si="0"/>
        <v/>
      </c>
      <c r="L46" s="210">
        <f t="shared" ca="1" si="1"/>
        <v>0</v>
      </c>
      <c r="M46" s="197">
        <f t="shared" ca="1" si="2"/>
        <v>0</v>
      </c>
      <c r="N46" s="32" t="str">
        <f ca="1">IF(AND($AR46="2",$AB46&lt;&gt;Lists!$A$17),AW46,AV46)</f>
        <v/>
      </c>
      <c r="O46" s="33" t="str">
        <f t="shared" ca="1" si="3"/>
        <v/>
      </c>
      <c r="P46" s="197">
        <f t="shared" ca="1" si="4"/>
        <v>0</v>
      </c>
      <c r="Q46" s="197">
        <f t="shared" ca="1" si="5"/>
        <v>0</v>
      </c>
      <c r="R46" s="32" t="str">
        <f ca="1">IF(AND($AR46="2",$AB46&lt;&gt;Lists!$A$17),AY46,AX46)</f>
        <v/>
      </c>
      <c r="S46" s="33" t="str">
        <f t="shared" ca="1" si="6"/>
        <v/>
      </c>
      <c r="T46" s="197">
        <f t="shared" ca="1" si="7"/>
        <v>0</v>
      </c>
      <c r="U46" s="197">
        <f t="shared" ca="1" si="8"/>
        <v>0</v>
      </c>
      <c r="V46" s="32" t="str">
        <f ca="1">IF(AND($AR46="2",$AB46&lt;&gt;Lists!$A$17),BA46,AZ46)</f>
        <v/>
      </c>
      <c r="W46" s="33" t="str">
        <f t="shared" ca="1" si="9"/>
        <v/>
      </c>
      <c r="X46" s="197">
        <f t="shared" ca="1" si="10"/>
        <v>0</v>
      </c>
      <c r="Y46" s="197">
        <f t="shared" ca="1" si="11"/>
        <v>0</v>
      </c>
      <c r="Z46" s="32" t="str">
        <f ca="1">IF(AND($AR46="2",$AB46&lt;&gt;Lists!$A$17),BC46,BB46)</f>
        <v/>
      </c>
      <c r="AA46" s="33" t="str">
        <f t="shared" ca="1" si="12"/>
        <v/>
      </c>
      <c r="AB46" s="1">
        <f>Planning!H29</f>
        <v>0</v>
      </c>
      <c r="AC46" s="2" t="str">
        <f t="shared" si="15"/>
        <v>00</v>
      </c>
      <c r="AD46" s="2" t="s">
        <v>481</v>
      </c>
      <c r="AE46" s="2" t="s">
        <v>679</v>
      </c>
      <c r="AF46" s="2" t="s">
        <v>1526</v>
      </c>
      <c r="AG46" s="169" t="str">
        <f t="shared" si="16"/>
        <v/>
      </c>
      <c r="AI46" s="2">
        <f ca="1">IF(Setup!$AG$7&lt;&gt;"",INDIRECT("'" &amp; Setup!$AG$7 &amp; "'!" &amp; AF46),0) + IF(Setup!$AG$8&lt;&gt;"",INDIRECT("'" &amp; Setup!$AG$8 &amp; "'!" &amp; AF46),0) + IF(Setup!$AG$9&lt;&gt;"",INDIRECT("'" &amp; Setup!$AG$9 &amp; "'!" &amp; AF46),0) + IF(Setup!$AG$10&lt;&gt;"",INDIRECT("'" &amp; Setup!$AG$10 &amp; "'!" &amp; AF46),0) + IF(Setup!$AG$11&lt;&gt;"",INDIRECT("'" &amp; Setup!$AG$11 &amp; "'!" &amp; AF46),0) + IF(Setup!$AG$12&lt;&gt;"",INDIRECT("'" &amp; Setup!$AG$12 &amp; "'!" &amp; AF46),0)</f>
        <v>0</v>
      </c>
      <c r="AJ46" s="2">
        <f ca="1">IF(Setup!$AH$7&lt;&gt;"",INDIRECT("'" &amp; Setup!$AH$7 &amp; "'!" &amp; AF46),0) + IF(Setup!$AH$8&lt;&gt;"",INDIRECT("'" &amp; Setup!$AH$8 &amp; "'!" &amp; AF46),0) + IF(Setup!$AH$9&lt;&gt;"",INDIRECT("'" &amp; Setup!$AH$9 &amp; "'!" &amp; AF46),0) + IF(Setup!$AH$10&lt;&gt;"",INDIRECT("'" &amp; Setup!$AH$10 &amp; "'!" &amp; AF46),0) + IF(Setup!$AH$11&lt;&gt;"",INDIRECT("'" &amp; Setup!$AH$11 &amp; "'!" &amp; AF46),0) + IF(Setup!$AH$12&lt;&gt;"",INDIRECT("'" &amp; Setup!$AH$12 &amp; "'!" &amp; AF46),0)</f>
        <v>0</v>
      </c>
      <c r="AK46" s="2">
        <f ca="1">IF(Setup!$AI$7&lt;&gt;"",INDIRECT("'" &amp; Setup!$AI$7 &amp; "'!" &amp; AF46),0) + IF(Setup!$AI$8&lt;&gt;"",INDIRECT("'" &amp; Setup!$AI$8 &amp; "'!" &amp; AF46),0) + IF(Setup!$AI$9&lt;&gt;"",INDIRECT("'" &amp; Setup!$AI$9 &amp; "'!" &amp; AF46),0) + IF(Setup!$AI$10&lt;&gt;"",INDIRECT("'" &amp; Setup!$AI$10 &amp; "'!" &amp; AF46),0) + IF(Setup!$AI$11&lt;&gt;"",INDIRECT("'" &amp; Setup!$AI$11 &amp; "'!" &amp; AF46),0) + IF(Setup!$AI$12&lt;&gt;"",INDIRECT("'" &amp; Setup!$AI$12 &amp; "'!" &amp; AF46),0)</f>
        <v>0</v>
      </c>
      <c r="AL46" s="2">
        <f ca="1">IF(Setup!$AJ$7&lt;&gt;"",INDIRECT("'" &amp; Setup!$AJ$7 &amp; "'!" &amp; AF46),0) + IF(Setup!$AJ$8&lt;&gt;"",INDIRECT("'" &amp; Setup!$AJ$8 &amp; "'!" &amp; AF46),0) + IF(Setup!$AJ$9&lt;&gt;"",INDIRECT("'" &amp; Setup!$AJ$9 &amp; "'!" &amp; AF46),0) + IF(Setup!$AJ$10&lt;&gt;"",INDIRECT("'" &amp; Setup!$AJ$10 &amp; "'!" &amp; AF46),0) + IF(Setup!$AJ$11&lt;&gt;"",INDIRECT("'" &amp; Setup!$AJ$11 &amp; "'!" &amp; AF46),0) + IF(Setup!$AJ$12&lt;&gt;"",INDIRECT("'" &amp; Setup!$AJ$12 &amp; "'!" &amp; AF46),0)</f>
        <v>0</v>
      </c>
      <c r="AN46" s="2" t="str">
        <f t="shared" si="17"/>
        <v/>
      </c>
      <c r="AR46" s="2" t="str">
        <f>IF(C46=0,"",LEFT(INDEX(Lists!$H$5:$H$49,MATCH(C46,Lists!$G$5:$G$49,0),1),1))</f>
        <v/>
      </c>
      <c r="AT46" s="2" t="str">
        <f t="shared" ca="1" si="18"/>
        <v/>
      </c>
      <c r="AU46" s="2" t="str">
        <f t="shared" ca="1" si="19"/>
        <v/>
      </c>
      <c r="AV46" s="2" t="str">
        <f t="shared" ca="1" si="20"/>
        <v/>
      </c>
      <c r="AW46" s="2" t="str">
        <f t="shared" ca="1" si="21"/>
        <v/>
      </c>
      <c r="AX46" s="2" t="str">
        <f t="shared" ca="1" si="22"/>
        <v/>
      </c>
      <c r="AY46" s="2" t="str">
        <f t="shared" ca="1" si="23"/>
        <v/>
      </c>
      <c r="AZ46" s="2" t="str">
        <f t="shared" ca="1" si="24"/>
        <v/>
      </c>
      <c r="BA46" s="2" t="str">
        <f t="shared" ca="1" si="25"/>
        <v/>
      </c>
      <c r="BB46" s="2" t="str">
        <f t="shared" ca="1" si="26"/>
        <v/>
      </c>
      <c r="BC46" s="2" t="str">
        <f t="shared" ca="1" si="27"/>
        <v/>
      </c>
      <c r="BJ46" s="2">
        <f ca="1">IF(Setup!$AG$7&lt;&gt;"",INDIRECT("'" &amp; Setup!$AG$7 &amp; "'!" &amp; AD46),0) + IF(Setup!$AG$8&lt;&gt;"",INDIRECT("'" &amp; Setup!$AG$8 &amp; "'!" &amp; AD46),0) + IF(Setup!$AG$9&lt;&gt;"",INDIRECT("'" &amp; Setup!$AG$9 &amp; "'!" &amp; AD46),0) + IF(Setup!$AG$10&lt;&gt;"",INDIRECT("'" &amp; Setup!$AG$10 &amp; "'!" &amp; AD46),0) + IF(Setup!$AG$11&lt;&gt;"",INDIRECT("'" &amp; Setup!$AG$11 &amp; "'!" &amp; AD46),0) + IF(Setup!$AG$12&lt;&gt;"",INDIRECT("'" &amp; Setup!$AG$12 &amp; "'!" &amp; AD46),0)</f>
        <v>0</v>
      </c>
      <c r="BK46" s="2">
        <f ca="1">IF(Setup!$AG$7&lt;&gt;"",INDIRECT("'" &amp; Setup!$AG$7 &amp; "'!" &amp; AE46),0) + IF(Setup!$AG$8&lt;&gt;"",INDIRECT("'" &amp; Setup!$AG$8 &amp; "'!" &amp; AE46),0) + IF(Setup!$AG$9&lt;&gt;"",INDIRECT("'" &amp; Setup!$AG$9 &amp; "'!" &amp; AE46),0) + IF(Setup!$AG$10&lt;&gt;"",INDIRECT("'" &amp; Setup!$AG$10 &amp; "'!" &amp; AE46),0) + IF(Setup!$AG$11&lt;&gt;"",INDIRECT("'" &amp; Setup!$AG$11 &amp; "'!" &amp; AE46),0) + IF(Setup!$AG$12&lt;&gt;"",INDIRECT("'" &amp; Setup!$AG$12 &amp; "'!" &amp; AE46),0)</f>
        <v>0</v>
      </c>
      <c r="BL46" s="2">
        <f ca="1">IF(Setup!$AH$7&lt;&gt;"",INDIRECT("'" &amp; Setup!$AH$7 &amp; "'!" &amp; AD46),0) + IF(Setup!$AH$8&lt;&gt;"",INDIRECT("'" &amp; Setup!$AH$8 &amp; "'!" &amp; AD46),0) + IF(Setup!$AH$9&lt;&gt;"",INDIRECT("'" &amp; Setup!$AH$9 &amp; "'!" &amp; AD46),0) + IF(Setup!$AH$10&lt;&gt;"",INDIRECT("'" &amp; Setup!$AH$10 &amp; "'!" &amp; AD46),0) + IF(Setup!$AH$11&lt;&gt;"",INDIRECT("'" &amp; Setup!$AH$11 &amp; "'!" &amp; AD46),0) + IF(Setup!$AH$12&lt;&gt;"",INDIRECT("'" &amp; Setup!$AH$12 &amp; "'!" &amp; AD46),0)</f>
        <v>0</v>
      </c>
      <c r="BM46" s="2">
        <f ca="1">IF(Setup!$AH$7&lt;&gt;"",INDIRECT("'" &amp; Setup!$AH$7 &amp; "'!" &amp; AE46),0) + IF(Setup!$AH$8&lt;&gt;"",INDIRECT("'" &amp; Setup!$AH$8 &amp; "'!" &amp; AE46),0) + IF(Setup!$AH$9&lt;&gt;"",INDIRECT("'" &amp; Setup!$AH$9 &amp; "'!" &amp; AE46),0) + IF(Setup!$AH$10&lt;&gt;"",INDIRECT("'" &amp; Setup!$AH$10 &amp; "'!" &amp; AE46),0) + IF(Setup!$AH$11&lt;&gt;"",INDIRECT("'" &amp; Setup!$AH$11 &amp; "'!" &amp; AE46),0) + IF(Setup!$AH$12&lt;&gt;"",INDIRECT("'" &amp; Setup!$AH$12 &amp; "'!" &amp; AE46),0)</f>
        <v>0</v>
      </c>
      <c r="BN46" s="2">
        <f ca="1">IF(Setup!$AI$7&lt;&gt;"",INDIRECT("'" &amp; Setup!$AI$7 &amp; "'!" &amp; AD46),0) + IF(Setup!$AI$8&lt;&gt;"",INDIRECT("'" &amp; Setup!$AI$8 &amp; "'!" &amp; AD46),0) + IF(Setup!$AI$9&lt;&gt;"",INDIRECT("'" &amp; Setup!$AI$9 &amp; "'!" &amp; AD46),0) + IF(Setup!$AI$10&lt;&gt;"",INDIRECT("'" &amp; Setup!$AI$10 &amp; "'!" &amp; AD46),0) + IF(Setup!$AI$11&lt;&gt;"",INDIRECT("'" &amp; Setup!$AI$11 &amp; "'!" &amp; AD46),0) + IF(Setup!$AI$12&lt;&gt;"",INDIRECT("'" &amp; Setup!$AI$12 &amp; "'!" &amp; AD46),0)</f>
        <v>0</v>
      </c>
      <c r="BO46" s="2">
        <f ca="1">IF(Setup!$AI$7&lt;&gt;"",INDIRECT("'" &amp; Setup!$AI$7 &amp; "'!" &amp; AE46),0) + IF(Setup!$AI$8&lt;&gt;"",INDIRECT("'" &amp; Setup!$AI$8 &amp; "'!" &amp; AE46),0) + IF(Setup!$AI$9&lt;&gt;"",INDIRECT("'" &amp; Setup!$AI$9 &amp; "'!" &amp; AE46),0) + IF(Setup!$AI$10&lt;&gt;"",INDIRECT("'" &amp; Setup!$AI$10 &amp; "'!" &amp; AE46),0) + IF(Setup!$AI$11&lt;&gt;"",INDIRECT("'" &amp; Setup!$AI$11 &amp; "'!" &amp; AE46),0) + IF(Setup!$AI$12&lt;&gt;"",INDIRECT("'" &amp; Setup!$AI$12 &amp; "'!" &amp; AE46),0)</f>
        <v>0</v>
      </c>
      <c r="BP46" s="2">
        <f ca="1">IF(Setup!$AJ$7&lt;&gt;"",INDIRECT("'" &amp; Setup!$AJ$7 &amp; "'!" &amp; AD46),0) + IF(Setup!$AJ$8&lt;&gt;"",INDIRECT("'" &amp; Setup!$AJ$8 &amp; "'!" &amp; AD46),0) + IF(Setup!$AJ$9&lt;&gt;"",INDIRECT("'" &amp; Setup!$AJ$9 &amp; "'!" &amp; AD46),0) + IF(Setup!$AJ$10&lt;&gt;"",INDIRECT("'" &amp; Setup!$AJ$10 &amp; "'!" &amp; AD46),0) + IF(Setup!$AJ$11&lt;&gt;"",INDIRECT("'" &amp; Setup!$AJ$11 &amp; "'!" &amp; AD46),0) + IF(Setup!$AJ$12&lt;&gt;"",INDIRECT("'" &amp; Setup!$AJ$12 &amp; "'!" &amp; AD46),0)</f>
        <v>0</v>
      </c>
      <c r="BQ46" s="2">
        <f ca="1">IF(Setup!$AJ$7&lt;&gt;"",INDIRECT("'" &amp; Setup!$AJ$7 &amp; "'!" &amp; AE46),0) + IF(Setup!$AJ$8&lt;&gt;"",INDIRECT("'" &amp; Setup!$AJ$8 &amp; "'!" &amp; AE46),0) + IF(Setup!$AJ$9&lt;&gt;"",INDIRECT("'" &amp; Setup!$AJ$9 &amp; "'!" &amp; AE46),0) + IF(Setup!$AJ$10&lt;&gt;"",INDIRECT("'" &amp; Setup!$AJ$10 &amp; "'!" &amp; AE46),0) + IF(Setup!$AJ$11&lt;&gt;"",INDIRECT("'" &amp; Setup!$AJ$11 &amp; "'!" &amp; AE46),0) + IF(Setup!$AJ$12&lt;&gt;"",INDIRECT("'" &amp; Setup!$AJ$12 &amp; "'!" &amp; AE46),0)</f>
        <v>0</v>
      </c>
      <c r="BS46" s="35"/>
      <c r="BT46" s="35"/>
      <c r="BU46" s="35"/>
      <c r="BV46" s="35"/>
    </row>
    <row r="47" spans="1:74" ht="39" hidden="1" customHeight="1" x14ac:dyDescent="0.2">
      <c r="A47" s="14" t="str">
        <f>Planning!A30</f>
        <v>I022</v>
      </c>
      <c r="B47" s="9">
        <f>Planning!B30</f>
        <v>0</v>
      </c>
      <c r="C47" s="9">
        <f>Planning!C30</f>
        <v>0</v>
      </c>
      <c r="D47" s="9">
        <f>Planning!D30</f>
        <v>0</v>
      </c>
      <c r="E47" s="3">
        <f>Planning!E30</f>
        <v>0</v>
      </c>
      <c r="F47" s="3">
        <f>Planning!G30</f>
        <v>0</v>
      </c>
      <c r="G47" s="28"/>
      <c r="H47" s="197">
        <f t="shared" ca="1" si="13"/>
        <v>0</v>
      </c>
      <c r="I47" s="197">
        <f t="shared" ca="1" si="14"/>
        <v>0</v>
      </c>
      <c r="J47" s="32" t="str">
        <f ca="1">IF(AND($AR47="2",$AB46&lt;&gt;Lists!$A$17),AU47,AT47)</f>
        <v/>
      </c>
      <c r="K47" s="33" t="str">
        <f t="shared" ca="1" si="0"/>
        <v/>
      </c>
      <c r="L47" s="210">
        <f t="shared" ca="1" si="1"/>
        <v>0</v>
      </c>
      <c r="M47" s="197">
        <f t="shared" ca="1" si="2"/>
        <v>0</v>
      </c>
      <c r="N47" s="32" t="str">
        <f ca="1">IF(AND($AR47="2",$AB47&lt;&gt;Lists!$A$17),AW47,AV47)</f>
        <v/>
      </c>
      <c r="O47" s="33" t="str">
        <f t="shared" ca="1" si="3"/>
        <v/>
      </c>
      <c r="P47" s="197">
        <f t="shared" ca="1" si="4"/>
        <v>0</v>
      </c>
      <c r="Q47" s="197">
        <f t="shared" ca="1" si="5"/>
        <v>0</v>
      </c>
      <c r="R47" s="32" t="str">
        <f ca="1">IF(AND($AR47="2",$AB47&lt;&gt;Lists!$A$17),AY47,AX47)</f>
        <v/>
      </c>
      <c r="S47" s="33" t="str">
        <f t="shared" ca="1" si="6"/>
        <v/>
      </c>
      <c r="T47" s="197">
        <f t="shared" ca="1" si="7"/>
        <v>0</v>
      </c>
      <c r="U47" s="197">
        <f t="shared" ca="1" si="8"/>
        <v>0</v>
      </c>
      <c r="V47" s="32" t="str">
        <f ca="1">IF(AND($AR47="2",$AB47&lt;&gt;Lists!$A$17),BA47,AZ47)</f>
        <v/>
      </c>
      <c r="W47" s="33" t="str">
        <f t="shared" ca="1" si="9"/>
        <v/>
      </c>
      <c r="X47" s="197">
        <f t="shared" ca="1" si="10"/>
        <v>0</v>
      </c>
      <c r="Y47" s="197">
        <f t="shared" ca="1" si="11"/>
        <v>0</v>
      </c>
      <c r="Z47" s="32" t="str">
        <f ca="1">IF(AND($AR47="2",$AB47&lt;&gt;Lists!$A$17),BC47,BB47)</f>
        <v/>
      </c>
      <c r="AA47" s="33" t="str">
        <f t="shared" ca="1" si="12"/>
        <v/>
      </c>
      <c r="AB47" s="1">
        <f>Planning!H30</f>
        <v>0</v>
      </c>
      <c r="AC47" s="2" t="str">
        <f t="shared" si="15"/>
        <v>00</v>
      </c>
      <c r="AD47" s="2" t="s">
        <v>482</v>
      </c>
      <c r="AE47" s="2" t="s">
        <v>680</v>
      </c>
      <c r="AF47" s="2" t="s">
        <v>1527</v>
      </c>
      <c r="AG47" s="169" t="str">
        <f t="shared" si="16"/>
        <v/>
      </c>
      <c r="AI47" s="2">
        <f ca="1">IF(Setup!$AG$7&lt;&gt;"",INDIRECT("'" &amp; Setup!$AG$7 &amp; "'!" &amp; AF47),0) + IF(Setup!$AG$8&lt;&gt;"",INDIRECT("'" &amp; Setup!$AG$8 &amp; "'!" &amp; AF47),0) + IF(Setup!$AG$9&lt;&gt;"",INDIRECT("'" &amp; Setup!$AG$9 &amp; "'!" &amp; AF47),0) + IF(Setup!$AG$10&lt;&gt;"",INDIRECT("'" &amp; Setup!$AG$10 &amp; "'!" &amp; AF47),0) + IF(Setup!$AG$11&lt;&gt;"",INDIRECT("'" &amp; Setup!$AG$11 &amp; "'!" &amp; AF47),0) + IF(Setup!$AG$12&lt;&gt;"",INDIRECT("'" &amp; Setup!$AG$12 &amp; "'!" &amp; AF47),0)</f>
        <v>0</v>
      </c>
      <c r="AJ47" s="2">
        <f ca="1">IF(Setup!$AH$7&lt;&gt;"",INDIRECT("'" &amp; Setup!$AH$7 &amp; "'!" &amp; AF47),0) + IF(Setup!$AH$8&lt;&gt;"",INDIRECT("'" &amp; Setup!$AH$8 &amp; "'!" &amp; AF47),0) + IF(Setup!$AH$9&lt;&gt;"",INDIRECT("'" &amp; Setup!$AH$9 &amp; "'!" &amp; AF47),0) + IF(Setup!$AH$10&lt;&gt;"",INDIRECT("'" &amp; Setup!$AH$10 &amp; "'!" &amp; AF47),0) + IF(Setup!$AH$11&lt;&gt;"",INDIRECT("'" &amp; Setup!$AH$11 &amp; "'!" &amp; AF47),0) + IF(Setup!$AH$12&lt;&gt;"",INDIRECT("'" &amp; Setup!$AH$12 &amp; "'!" &amp; AF47),0)</f>
        <v>0</v>
      </c>
      <c r="AK47" s="2">
        <f ca="1">IF(Setup!$AI$7&lt;&gt;"",INDIRECT("'" &amp; Setup!$AI$7 &amp; "'!" &amp; AF47),0) + IF(Setup!$AI$8&lt;&gt;"",INDIRECT("'" &amp; Setup!$AI$8 &amp; "'!" &amp; AF47),0) + IF(Setup!$AI$9&lt;&gt;"",INDIRECT("'" &amp; Setup!$AI$9 &amp; "'!" &amp; AF47),0) + IF(Setup!$AI$10&lt;&gt;"",INDIRECT("'" &amp; Setup!$AI$10 &amp; "'!" &amp; AF47),0) + IF(Setup!$AI$11&lt;&gt;"",INDIRECT("'" &amp; Setup!$AI$11 &amp; "'!" &amp; AF47),0) + IF(Setup!$AI$12&lt;&gt;"",INDIRECT("'" &amp; Setup!$AI$12 &amp; "'!" &amp; AF47),0)</f>
        <v>0</v>
      </c>
      <c r="AL47" s="2">
        <f ca="1">IF(Setup!$AJ$7&lt;&gt;"",INDIRECT("'" &amp; Setup!$AJ$7 &amp; "'!" &amp; AF47),0) + IF(Setup!$AJ$8&lt;&gt;"",INDIRECT("'" &amp; Setup!$AJ$8 &amp; "'!" &amp; AF47),0) + IF(Setup!$AJ$9&lt;&gt;"",INDIRECT("'" &amp; Setup!$AJ$9 &amp; "'!" &amp; AF47),0) + IF(Setup!$AJ$10&lt;&gt;"",INDIRECT("'" &amp; Setup!$AJ$10 &amp; "'!" &amp; AF47),0) + IF(Setup!$AJ$11&lt;&gt;"",INDIRECT("'" &amp; Setup!$AJ$11 &amp; "'!" &amp; AF47),0) + IF(Setup!$AJ$12&lt;&gt;"",INDIRECT("'" &amp; Setup!$AJ$12 &amp; "'!" &amp; AF47),0)</f>
        <v>0</v>
      </c>
      <c r="AN47" s="2" t="str">
        <f t="shared" si="17"/>
        <v/>
      </c>
      <c r="AR47" s="2" t="str">
        <f>IF(C47=0,"",LEFT(INDEX(Lists!$H$5:$H$49,MATCH(C47,Lists!$G$5:$G$49,0),1),1))</f>
        <v/>
      </c>
      <c r="AT47" s="2" t="str">
        <f t="shared" ca="1" si="18"/>
        <v/>
      </c>
      <c r="AU47" s="2" t="str">
        <f t="shared" ca="1" si="19"/>
        <v/>
      </c>
      <c r="AV47" s="2" t="str">
        <f t="shared" ca="1" si="20"/>
        <v/>
      </c>
      <c r="AW47" s="2" t="str">
        <f t="shared" ca="1" si="21"/>
        <v/>
      </c>
      <c r="AX47" s="2" t="str">
        <f t="shared" ca="1" si="22"/>
        <v/>
      </c>
      <c r="AY47" s="2" t="str">
        <f t="shared" ca="1" si="23"/>
        <v/>
      </c>
      <c r="AZ47" s="2" t="str">
        <f t="shared" ca="1" si="24"/>
        <v/>
      </c>
      <c r="BA47" s="2" t="str">
        <f t="shared" ca="1" si="25"/>
        <v/>
      </c>
      <c r="BB47" s="2" t="str">
        <f t="shared" ca="1" si="26"/>
        <v/>
      </c>
      <c r="BC47" s="2" t="str">
        <f t="shared" ca="1" si="27"/>
        <v/>
      </c>
      <c r="BJ47" s="2">
        <f ca="1">IF(Setup!$AG$7&lt;&gt;"",INDIRECT("'" &amp; Setup!$AG$7 &amp; "'!" &amp; AD47),0) + IF(Setup!$AG$8&lt;&gt;"",INDIRECT("'" &amp; Setup!$AG$8 &amp; "'!" &amp; AD47),0) + IF(Setup!$AG$9&lt;&gt;"",INDIRECT("'" &amp; Setup!$AG$9 &amp; "'!" &amp; AD47),0) + IF(Setup!$AG$10&lt;&gt;"",INDIRECT("'" &amp; Setup!$AG$10 &amp; "'!" &amp; AD47),0) + IF(Setup!$AG$11&lt;&gt;"",INDIRECT("'" &amp; Setup!$AG$11 &amp; "'!" &amp; AD47),0) + IF(Setup!$AG$12&lt;&gt;"",INDIRECT("'" &amp; Setup!$AG$12 &amp; "'!" &amp; AD47),0)</f>
        <v>0</v>
      </c>
      <c r="BK47" s="2">
        <f ca="1">IF(Setup!$AG$7&lt;&gt;"",INDIRECT("'" &amp; Setup!$AG$7 &amp; "'!" &amp; AE47),0) + IF(Setup!$AG$8&lt;&gt;"",INDIRECT("'" &amp; Setup!$AG$8 &amp; "'!" &amp; AE47),0) + IF(Setup!$AG$9&lt;&gt;"",INDIRECT("'" &amp; Setup!$AG$9 &amp; "'!" &amp; AE47),0) + IF(Setup!$AG$10&lt;&gt;"",INDIRECT("'" &amp; Setup!$AG$10 &amp; "'!" &amp; AE47),0) + IF(Setup!$AG$11&lt;&gt;"",INDIRECT("'" &amp; Setup!$AG$11 &amp; "'!" &amp; AE47),0) + IF(Setup!$AG$12&lt;&gt;"",INDIRECT("'" &amp; Setup!$AG$12 &amp; "'!" &amp; AE47),0)</f>
        <v>0</v>
      </c>
      <c r="BL47" s="2">
        <f ca="1">IF(Setup!$AH$7&lt;&gt;"",INDIRECT("'" &amp; Setup!$AH$7 &amp; "'!" &amp; AD47),0) + IF(Setup!$AH$8&lt;&gt;"",INDIRECT("'" &amp; Setup!$AH$8 &amp; "'!" &amp; AD47),0) + IF(Setup!$AH$9&lt;&gt;"",INDIRECT("'" &amp; Setup!$AH$9 &amp; "'!" &amp; AD47),0) + IF(Setup!$AH$10&lt;&gt;"",INDIRECT("'" &amp; Setup!$AH$10 &amp; "'!" &amp; AD47),0) + IF(Setup!$AH$11&lt;&gt;"",INDIRECT("'" &amp; Setup!$AH$11 &amp; "'!" &amp; AD47),0) + IF(Setup!$AH$12&lt;&gt;"",INDIRECT("'" &amp; Setup!$AH$12 &amp; "'!" &amp; AD47),0)</f>
        <v>0</v>
      </c>
      <c r="BM47" s="2">
        <f ca="1">IF(Setup!$AH$7&lt;&gt;"",INDIRECT("'" &amp; Setup!$AH$7 &amp; "'!" &amp; AE47),0) + IF(Setup!$AH$8&lt;&gt;"",INDIRECT("'" &amp; Setup!$AH$8 &amp; "'!" &amp; AE47),0) + IF(Setup!$AH$9&lt;&gt;"",INDIRECT("'" &amp; Setup!$AH$9 &amp; "'!" &amp; AE47),0) + IF(Setup!$AH$10&lt;&gt;"",INDIRECT("'" &amp; Setup!$AH$10 &amp; "'!" &amp; AE47),0) + IF(Setup!$AH$11&lt;&gt;"",INDIRECT("'" &amp; Setup!$AH$11 &amp; "'!" &amp; AE47),0) + IF(Setup!$AH$12&lt;&gt;"",INDIRECT("'" &amp; Setup!$AH$12 &amp; "'!" &amp; AE47),0)</f>
        <v>0</v>
      </c>
      <c r="BN47" s="2">
        <f ca="1">IF(Setup!$AI$7&lt;&gt;"",INDIRECT("'" &amp; Setup!$AI$7 &amp; "'!" &amp; AD47),0) + IF(Setup!$AI$8&lt;&gt;"",INDIRECT("'" &amp; Setup!$AI$8 &amp; "'!" &amp; AD47),0) + IF(Setup!$AI$9&lt;&gt;"",INDIRECT("'" &amp; Setup!$AI$9 &amp; "'!" &amp; AD47),0) + IF(Setup!$AI$10&lt;&gt;"",INDIRECT("'" &amp; Setup!$AI$10 &amp; "'!" &amp; AD47),0) + IF(Setup!$AI$11&lt;&gt;"",INDIRECT("'" &amp; Setup!$AI$11 &amp; "'!" &amp; AD47),0) + IF(Setup!$AI$12&lt;&gt;"",INDIRECT("'" &amp; Setup!$AI$12 &amp; "'!" &amp; AD47),0)</f>
        <v>0</v>
      </c>
      <c r="BO47" s="2">
        <f ca="1">IF(Setup!$AI$7&lt;&gt;"",INDIRECT("'" &amp; Setup!$AI$7 &amp; "'!" &amp; AE47),0) + IF(Setup!$AI$8&lt;&gt;"",INDIRECT("'" &amp; Setup!$AI$8 &amp; "'!" &amp; AE47),0) + IF(Setup!$AI$9&lt;&gt;"",INDIRECT("'" &amp; Setup!$AI$9 &amp; "'!" &amp; AE47),0) + IF(Setup!$AI$10&lt;&gt;"",INDIRECT("'" &amp; Setup!$AI$10 &amp; "'!" &amp; AE47),0) + IF(Setup!$AI$11&lt;&gt;"",INDIRECT("'" &amp; Setup!$AI$11 &amp; "'!" &amp; AE47),0) + IF(Setup!$AI$12&lt;&gt;"",INDIRECT("'" &amp; Setup!$AI$12 &amp; "'!" &amp; AE47),0)</f>
        <v>0</v>
      </c>
      <c r="BP47" s="2">
        <f ca="1">IF(Setup!$AJ$7&lt;&gt;"",INDIRECT("'" &amp; Setup!$AJ$7 &amp; "'!" &amp; AD47),0) + IF(Setup!$AJ$8&lt;&gt;"",INDIRECT("'" &amp; Setup!$AJ$8 &amp; "'!" &amp; AD47),0) + IF(Setup!$AJ$9&lt;&gt;"",INDIRECT("'" &amp; Setup!$AJ$9 &amp; "'!" &amp; AD47),0) + IF(Setup!$AJ$10&lt;&gt;"",INDIRECT("'" &amp; Setup!$AJ$10 &amp; "'!" &amp; AD47),0) + IF(Setup!$AJ$11&lt;&gt;"",INDIRECT("'" &amp; Setup!$AJ$11 &amp; "'!" &amp; AD47),0) + IF(Setup!$AJ$12&lt;&gt;"",INDIRECT("'" &amp; Setup!$AJ$12 &amp; "'!" &amp; AD47),0)</f>
        <v>0</v>
      </c>
      <c r="BQ47" s="2">
        <f ca="1">IF(Setup!$AJ$7&lt;&gt;"",INDIRECT("'" &amp; Setup!$AJ$7 &amp; "'!" &amp; AE47),0) + IF(Setup!$AJ$8&lt;&gt;"",INDIRECT("'" &amp; Setup!$AJ$8 &amp; "'!" &amp; AE47),0) + IF(Setup!$AJ$9&lt;&gt;"",INDIRECT("'" &amp; Setup!$AJ$9 &amp; "'!" &amp; AE47),0) + IF(Setup!$AJ$10&lt;&gt;"",INDIRECT("'" &amp; Setup!$AJ$10 &amp; "'!" &amp; AE47),0) + IF(Setup!$AJ$11&lt;&gt;"",INDIRECT("'" &amp; Setup!$AJ$11 &amp; "'!" &amp; AE47),0) + IF(Setup!$AJ$12&lt;&gt;"",INDIRECT("'" &amp; Setup!$AJ$12 &amp; "'!" &amp; AE47),0)</f>
        <v>0</v>
      </c>
      <c r="BS47" s="35"/>
      <c r="BT47" s="35"/>
      <c r="BU47" s="35"/>
      <c r="BV47" s="35"/>
    </row>
    <row r="48" spans="1:74" ht="39" hidden="1" customHeight="1" x14ac:dyDescent="0.2">
      <c r="A48" s="14" t="str">
        <f>Planning!A31</f>
        <v>I023</v>
      </c>
      <c r="B48" s="9">
        <f>Planning!B31</f>
        <v>0</v>
      </c>
      <c r="C48" s="9">
        <f>Planning!C31</f>
        <v>0</v>
      </c>
      <c r="D48" s="9">
        <f>Planning!D31</f>
        <v>0</v>
      </c>
      <c r="E48" s="3">
        <f>Planning!E31</f>
        <v>0</v>
      </c>
      <c r="F48" s="3">
        <f>Planning!G31</f>
        <v>0</v>
      </c>
      <c r="G48" s="28"/>
      <c r="H48" s="197">
        <f t="shared" ca="1" si="13"/>
        <v>0</v>
      </c>
      <c r="I48" s="197">
        <f t="shared" ca="1" si="14"/>
        <v>0</v>
      </c>
      <c r="J48" s="32" t="str">
        <f ca="1">IF(AND($AR48="2",$AB47&lt;&gt;Lists!$A$17),AU48,AT48)</f>
        <v/>
      </c>
      <c r="K48" s="33" t="str">
        <f t="shared" ca="1" si="0"/>
        <v/>
      </c>
      <c r="L48" s="210">
        <f t="shared" ca="1" si="1"/>
        <v>0</v>
      </c>
      <c r="M48" s="197">
        <f t="shared" ca="1" si="2"/>
        <v>0</v>
      </c>
      <c r="N48" s="32" t="str">
        <f ca="1">IF(AND($AR48="2",$AB48&lt;&gt;Lists!$A$17),AW48,AV48)</f>
        <v/>
      </c>
      <c r="O48" s="33" t="str">
        <f t="shared" ca="1" si="3"/>
        <v/>
      </c>
      <c r="P48" s="197">
        <f t="shared" ca="1" si="4"/>
        <v>0</v>
      </c>
      <c r="Q48" s="197">
        <f t="shared" ca="1" si="5"/>
        <v>0</v>
      </c>
      <c r="R48" s="32" t="str">
        <f ca="1">IF(AND($AR48="2",$AB48&lt;&gt;Lists!$A$17),AY48,AX48)</f>
        <v/>
      </c>
      <c r="S48" s="33" t="str">
        <f t="shared" ca="1" si="6"/>
        <v/>
      </c>
      <c r="T48" s="197">
        <f t="shared" ca="1" si="7"/>
        <v>0</v>
      </c>
      <c r="U48" s="197">
        <f t="shared" ca="1" si="8"/>
        <v>0</v>
      </c>
      <c r="V48" s="32" t="str">
        <f ca="1">IF(AND($AR48="2",$AB48&lt;&gt;Lists!$A$17),BA48,AZ48)</f>
        <v/>
      </c>
      <c r="W48" s="33" t="str">
        <f t="shared" ca="1" si="9"/>
        <v/>
      </c>
      <c r="X48" s="197">
        <f t="shared" ca="1" si="10"/>
        <v>0</v>
      </c>
      <c r="Y48" s="197">
        <f t="shared" ca="1" si="11"/>
        <v>0</v>
      </c>
      <c r="Z48" s="32" t="str">
        <f ca="1">IF(AND($AR48="2",$AB48&lt;&gt;Lists!$A$17),BC48,BB48)</f>
        <v/>
      </c>
      <c r="AA48" s="33" t="str">
        <f t="shared" ca="1" si="12"/>
        <v/>
      </c>
      <c r="AB48" s="1">
        <f>Planning!H31</f>
        <v>0</v>
      </c>
      <c r="AC48" s="2" t="str">
        <f t="shared" si="15"/>
        <v>00</v>
      </c>
      <c r="AD48" s="2" t="s">
        <v>483</v>
      </c>
      <c r="AE48" s="2" t="s">
        <v>681</v>
      </c>
      <c r="AF48" s="2" t="s">
        <v>1528</v>
      </c>
      <c r="AG48" s="169" t="str">
        <f t="shared" si="16"/>
        <v/>
      </c>
      <c r="AI48" s="2">
        <f ca="1">IF(Setup!$AG$7&lt;&gt;"",INDIRECT("'" &amp; Setup!$AG$7 &amp; "'!" &amp; AF48),0) + IF(Setup!$AG$8&lt;&gt;"",INDIRECT("'" &amp; Setup!$AG$8 &amp; "'!" &amp; AF48),0) + IF(Setup!$AG$9&lt;&gt;"",INDIRECT("'" &amp; Setup!$AG$9 &amp; "'!" &amp; AF48),0) + IF(Setup!$AG$10&lt;&gt;"",INDIRECT("'" &amp; Setup!$AG$10 &amp; "'!" &amp; AF48),0) + IF(Setup!$AG$11&lt;&gt;"",INDIRECT("'" &amp; Setup!$AG$11 &amp; "'!" &amp; AF48),0) + IF(Setup!$AG$12&lt;&gt;"",INDIRECT("'" &amp; Setup!$AG$12 &amp; "'!" &amp; AF48),0)</f>
        <v>0</v>
      </c>
      <c r="AJ48" s="2">
        <f ca="1">IF(Setup!$AH$7&lt;&gt;"",INDIRECT("'" &amp; Setup!$AH$7 &amp; "'!" &amp; AF48),0) + IF(Setup!$AH$8&lt;&gt;"",INDIRECT("'" &amp; Setup!$AH$8 &amp; "'!" &amp; AF48),0) + IF(Setup!$AH$9&lt;&gt;"",INDIRECT("'" &amp; Setup!$AH$9 &amp; "'!" &amp; AF48),0) + IF(Setup!$AH$10&lt;&gt;"",INDIRECT("'" &amp; Setup!$AH$10 &amp; "'!" &amp; AF48),0) + IF(Setup!$AH$11&lt;&gt;"",INDIRECT("'" &amp; Setup!$AH$11 &amp; "'!" &amp; AF48),0) + IF(Setup!$AH$12&lt;&gt;"",INDIRECT("'" &amp; Setup!$AH$12 &amp; "'!" &amp; AF48),0)</f>
        <v>0</v>
      </c>
      <c r="AK48" s="2">
        <f ca="1">IF(Setup!$AI$7&lt;&gt;"",INDIRECT("'" &amp; Setup!$AI$7 &amp; "'!" &amp; AF48),0) + IF(Setup!$AI$8&lt;&gt;"",INDIRECT("'" &amp; Setup!$AI$8 &amp; "'!" &amp; AF48),0) + IF(Setup!$AI$9&lt;&gt;"",INDIRECT("'" &amp; Setup!$AI$9 &amp; "'!" &amp; AF48),0) + IF(Setup!$AI$10&lt;&gt;"",INDIRECT("'" &amp; Setup!$AI$10 &amp; "'!" &amp; AF48),0) + IF(Setup!$AI$11&lt;&gt;"",INDIRECT("'" &amp; Setup!$AI$11 &amp; "'!" &amp; AF48),0) + IF(Setup!$AI$12&lt;&gt;"",INDIRECT("'" &amp; Setup!$AI$12 &amp; "'!" &amp; AF48),0)</f>
        <v>0</v>
      </c>
      <c r="AL48" s="2">
        <f ca="1">IF(Setup!$AJ$7&lt;&gt;"",INDIRECT("'" &amp; Setup!$AJ$7 &amp; "'!" &amp; AF48),0) + IF(Setup!$AJ$8&lt;&gt;"",INDIRECT("'" &amp; Setup!$AJ$8 &amp; "'!" &amp; AF48),0) + IF(Setup!$AJ$9&lt;&gt;"",INDIRECT("'" &amp; Setup!$AJ$9 &amp; "'!" &amp; AF48),0) + IF(Setup!$AJ$10&lt;&gt;"",INDIRECT("'" &amp; Setup!$AJ$10 &amp; "'!" &amp; AF48),0) + IF(Setup!$AJ$11&lt;&gt;"",INDIRECT("'" &amp; Setup!$AJ$11 &amp; "'!" &amp; AF48),0) + IF(Setup!$AJ$12&lt;&gt;"",INDIRECT("'" &amp; Setup!$AJ$12 &amp; "'!" &amp; AF48),0)</f>
        <v>0</v>
      </c>
      <c r="AN48" s="2" t="str">
        <f t="shared" si="17"/>
        <v/>
      </c>
      <c r="AR48" s="2" t="str">
        <f>IF(C48=0,"",LEFT(INDEX(Lists!$H$5:$H$49,MATCH(C48,Lists!$G$5:$G$49,0),1),1))</f>
        <v/>
      </c>
      <c r="AT48" s="2" t="str">
        <f t="shared" ca="1" si="18"/>
        <v/>
      </c>
      <c r="AU48" s="2" t="str">
        <f t="shared" ca="1" si="19"/>
        <v/>
      </c>
      <c r="AV48" s="2" t="str">
        <f t="shared" ca="1" si="20"/>
        <v/>
      </c>
      <c r="AW48" s="2" t="str">
        <f t="shared" ca="1" si="21"/>
        <v/>
      </c>
      <c r="AX48" s="2" t="str">
        <f t="shared" ca="1" si="22"/>
        <v/>
      </c>
      <c r="AY48" s="2" t="str">
        <f t="shared" ca="1" si="23"/>
        <v/>
      </c>
      <c r="AZ48" s="2" t="str">
        <f t="shared" ca="1" si="24"/>
        <v/>
      </c>
      <c r="BA48" s="2" t="str">
        <f t="shared" ca="1" si="25"/>
        <v/>
      </c>
      <c r="BB48" s="2" t="str">
        <f t="shared" ca="1" si="26"/>
        <v/>
      </c>
      <c r="BC48" s="2" t="str">
        <f t="shared" ca="1" si="27"/>
        <v/>
      </c>
      <c r="BJ48" s="2">
        <f ca="1">IF(Setup!$AG$7&lt;&gt;"",INDIRECT("'" &amp; Setup!$AG$7 &amp; "'!" &amp; AD48),0) + IF(Setup!$AG$8&lt;&gt;"",INDIRECT("'" &amp; Setup!$AG$8 &amp; "'!" &amp; AD48),0) + IF(Setup!$AG$9&lt;&gt;"",INDIRECT("'" &amp; Setup!$AG$9 &amp; "'!" &amp; AD48),0) + IF(Setup!$AG$10&lt;&gt;"",INDIRECT("'" &amp; Setup!$AG$10 &amp; "'!" &amp; AD48),0) + IF(Setup!$AG$11&lt;&gt;"",INDIRECT("'" &amp; Setup!$AG$11 &amp; "'!" &amp; AD48),0) + IF(Setup!$AG$12&lt;&gt;"",INDIRECT("'" &amp; Setup!$AG$12 &amp; "'!" &amp; AD48),0)</f>
        <v>0</v>
      </c>
      <c r="BK48" s="2">
        <f ca="1">IF(Setup!$AG$7&lt;&gt;"",INDIRECT("'" &amp; Setup!$AG$7 &amp; "'!" &amp; AE48),0) + IF(Setup!$AG$8&lt;&gt;"",INDIRECT("'" &amp; Setup!$AG$8 &amp; "'!" &amp; AE48),0) + IF(Setup!$AG$9&lt;&gt;"",INDIRECT("'" &amp; Setup!$AG$9 &amp; "'!" &amp; AE48),0) + IF(Setup!$AG$10&lt;&gt;"",INDIRECT("'" &amp; Setup!$AG$10 &amp; "'!" &amp; AE48),0) + IF(Setup!$AG$11&lt;&gt;"",INDIRECT("'" &amp; Setup!$AG$11 &amp; "'!" &amp; AE48),0) + IF(Setup!$AG$12&lt;&gt;"",INDIRECT("'" &amp; Setup!$AG$12 &amp; "'!" &amp; AE48),0)</f>
        <v>0</v>
      </c>
      <c r="BL48" s="2">
        <f ca="1">IF(Setup!$AH$7&lt;&gt;"",INDIRECT("'" &amp; Setup!$AH$7 &amp; "'!" &amp; AD48),0) + IF(Setup!$AH$8&lt;&gt;"",INDIRECT("'" &amp; Setup!$AH$8 &amp; "'!" &amp; AD48),0) + IF(Setup!$AH$9&lt;&gt;"",INDIRECT("'" &amp; Setup!$AH$9 &amp; "'!" &amp; AD48),0) + IF(Setup!$AH$10&lt;&gt;"",INDIRECT("'" &amp; Setup!$AH$10 &amp; "'!" &amp; AD48),0) + IF(Setup!$AH$11&lt;&gt;"",INDIRECT("'" &amp; Setup!$AH$11 &amp; "'!" &amp; AD48),0) + IF(Setup!$AH$12&lt;&gt;"",INDIRECT("'" &amp; Setup!$AH$12 &amp; "'!" &amp; AD48),0)</f>
        <v>0</v>
      </c>
      <c r="BM48" s="2">
        <f ca="1">IF(Setup!$AH$7&lt;&gt;"",INDIRECT("'" &amp; Setup!$AH$7 &amp; "'!" &amp; AE48),0) + IF(Setup!$AH$8&lt;&gt;"",INDIRECT("'" &amp; Setup!$AH$8 &amp; "'!" &amp; AE48),0) + IF(Setup!$AH$9&lt;&gt;"",INDIRECT("'" &amp; Setup!$AH$9 &amp; "'!" &amp; AE48),0) + IF(Setup!$AH$10&lt;&gt;"",INDIRECT("'" &amp; Setup!$AH$10 &amp; "'!" &amp; AE48),0) + IF(Setup!$AH$11&lt;&gt;"",INDIRECT("'" &amp; Setup!$AH$11 &amp; "'!" &amp; AE48),0) + IF(Setup!$AH$12&lt;&gt;"",INDIRECT("'" &amp; Setup!$AH$12 &amp; "'!" &amp; AE48),0)</f>
        <v>0</v>
      </c>
      <c r="BN48" s="2">
        <f ca="1">IF(Setup!$AI$7&lt;&gt;"",INDIRECT("'" &amp; Setup!$AI$7 &amp; "'!" &amp; AD48),0) + IF(Setup!$AI$8&lt;&gt;"",INDIRECT("'" &amp; Setup!$AI$8 &amp; "'!" &amp; AD48),0) + IF(Setup!$AI$9&lt;&gt;"",INDIRECT("'" &amp; Setup!$AI$9 &amp; "'!" &amp; AD48),0) + IF(Setup!$AI$10&lt;&gt;"",INDIRECT("'" &amp; Setup!$AI$10 &amp; "'!" &amp; AD48),0) + IF(Setup!$AI$11&lt;&gt;"",INDIRECT("'" &amp; Setup!$AI$11 &amp; "'!" &amp; AD48),0) + IF(Setup!$AI$12&lt;&gt;"",INDIRECT("'" &amp; Setup!$AI$12 &amp; "'!" &amp; AD48),0)</f>
        <v>0</v>
      </c>
      <c r="BO48" s="2">
        <f ca="1">IF(Setup!$AI$7&lt;&gt;"",INDIRECT("'" &amp; Setup!$AI$7 &amp; "'!" &amp; AE48),0) + IF(Setup!$AI$8&lt;&gt;"",INDIRECT("'" &amp; Setup!$AI$8 &amp; "'!" &amp; AE48),0) + IF(Setup!$AI$9&lt;&gt;"",INDIRECT("'" &amp; Setup!$AI$9 &amp; "'!" &amp; AE48),0) + IF(Setup!$AI$10&lt;&gt;"",INDIRECT("'" &amp; Setup!$AI$10 &amp; "'!" &amp; AE48),0) + IF(Setup!$AI$11&lt;&gt;"",INDIRECT("'" &amp; Setup!$AI$11 &amp; "'!" &amp; AE48),0) + IF(Setup!$AI$12&lt;&gt;"",INDIRECT("'" &amp; Setup!$AI$12 &amp; "'!" &amp; AE48),0)</f>
        <v>0</v>
      </c>
      <c r="BP48" s="2">
        <f ca="1">IF(Setup!$AJ$7&lt;&gt;"",INDIRECT("'" &amp; Setup!$AJ$7 &amp; "'!" &amp; AD48),0) + IF(Setup!$AJ$8&lt;&gt;"",INDIRECT("'" &amp; Setup!$AJ$8 &amp; "'!" &amp; AD48),0) + IF(Setup!$AJ$9&lt;&gt;"",INDIRECT("'" &amp; Setup!$AJ$9 &amp; "'!" &amp; AD48),0) + IF(Setup!$AJ$10&lt;&gt;"",INDIRECT("'" &amp; Setup!$AJ$10 &amp; "'!" &amp; AD48),0) + IF(Setup!$AJ$11&lt;&gt;"",INDIRECT("'" &amp; Setup!$AJ$11 &amp; "'!" &amp; AD48),0) + IF(Setup!$AJ$12&lt;&gt;"",INDIRECT("'" &amp; Setup!$AJ$12 &amp; "'!" &amp; AD48),0)</f>
        <v>0</v>
      </c>
      <c r="BQ48" s="2">
        <f ca="1">IF(Setup!$AJ$7&lt;&gt;"",INDIRECT("'" &amp; Setup!$AJ$7 &amp; "'!" &amp; AE48),0) + IF(Setup!$AJ$8&lt;&gt;"",INDIRECT("'" &amp; Setup!$AJ$8 &amp; "'!" &amp; AE48),0) + IF(Setup!$AJ$9&lt;&gt;"",INDIRECT("'" &amp; Setup!$AJ$9 &amp; "'!" &amp; AE48),0) + IF(Setup!$AJ$10&lt;&gt;"",INDIRECT("'" &amp; Setup!$AJ$10 &amp; "'!" &amp; AE48),0) + IF(Setup!$AJ$11&lt;&gt;"",INDIRECT("'" &amp; Setup!$AJ$11 &amp; "'!" &amp; AE48),0) + IF(Setup!$AJ$12&lt;&gt;"",INDIRECT("'" &amp; Setup!$AJ$12 &amp; "'!" &amp; AE48),0)</f>
        <v>0</v>
      </c>
      <c r="BS48" s="35"/>
      <c r="BT48" s="35"/>
      <c r="BU48" s="35"/>
      <c r="BV48" s="35"/>
    </row>
    <row r="49" spans="1:74" ht="39" hidden="1" customHeight="1" x14ac:dyDescent="0.2">
      <c r="A49" s="14" t="str">
        <f>Planning!A32</f>
        <v>I024</v>
      </c>
      <c r="B49" s="9">
        <f>Planning!B32</f>
        <v>0</v>
      </c>
      <c r="C49" s="9">
        <f>Planning!C32</f>
        <v>0</v>
      </c>
      <c r="D49" s="9">
        <f>Planning!D32</f>
        <v>0</v>
      </c>
      <c r="E49" s="3">
        <f>Planning!E32</f>
        <v>0</v>
      </c>
      <c r="F49" s="3">
        <f>Planning!G32</f>
        <v>0</v>
      </c>
      <c r="G49" s="28"/>
      <c r="H49" s="197">
        <f t="shared" ca="1" si="13"/>
        <v>0</v>
      </c>
      <c r="I49" s="197">
        <f t="shared" ca="1" si="14"/>
        <v>0</v>
      </c>
      <c r="J49" s="32" t="str">
        <f ca="1">IF(AND($AR49="2",$AB48&lt;&gt;Lists!$A$17),AU49,AT49)</f>
        <v/>
      </c>
      <c r="K49" s="33" t="str">
        <f t="shared" ca="1" si="0"/>
        <v/>
      </c>
      <c r="L49" s="210">
        <f t="shared" ca="1" si="1"/>
        <v>0</v>
      </c>
      <c r="M49" s="197">
        <f t="shared" ca="1" si="2"/>
        <v>0</v>
      </c>
      <c r="N49" s="32" t="str">
        <f ca="1">IF(AND($AR49="2",$AB49&lt;&gt;Lists!$A$17),AW49,AV49)</f>
        <v/>
      </c>
      <c r="O49" s="33" t="str">
        <f t="shared" ca="1" si="3"/>
        <v/>
      </c>
      <c r="P49" s="197">
        <f t="shared" ca="1" si="4"/>
        <v>0</v>
      </c>
      <c r="Q49" s="197">
        <f t="shared" ca="1" si="5"/>
        <v>0</v>
      </c>
      <c r="R49" s="32" t="str">
        <f ca="1">IF(AND($AR49="2",$AB49&lt;&gt;Lists!$A$17),AY49,AX49)</f>
        <v/>
      </c>
      <c r="S49" s="33" t="str">
        <f t="shared" ca="1" si="6"/>
        <v/>
      </c>
      <c r="T49" s="197">
        <f t="shared" ca="1" si="7"/>
        <v>0</v>
      </c>
      <c r="U49" s="197">
        <f t="shared" ca="1" si="8"/>
        <v>0</v>
      </c>
      <c r="V49" s="32" t="str">
        <f ca="1">IF(AND($AR49="2",$AB49&lt;&gt;Lists!$A$17),BA49,AZ49)</f>
        <v/>
      </c>
      <c r="W49" s="33" t="str">
        <f t="shared" ca="1" si="9"/>
        <v/>
      </c>
      <c r="X49" s="197">
        <f t="shared" ca="1" si="10"/>
        <v>0</v>
      </c>
      <c r="Y49" s="197">
        <f t="shared" ca="1" si="11"/>
        <v>0</v>
      </c>
      <c r="Z49" s="32" t="str">
        <f ca="1">IF(AND($AR49="2",$AB49&lt;&gt;Lists!$A$17),BC49,BB49)</f>
        <v/>
      </c>
      <c r="AA49" s="33" t="str">
        <f t="shared" ca="1" si="12"/>
        <v/>
      </c>
      <c r="AB49" s="1">
        <f>Planning!H32</f>
        <v>0</v>
      </c>
      <c r="AC49" s="2" t="str">
        <f t="shared" si="15"/>
        <v>00</v>
      </c>
      <c r="AD49" s="2" t="s">
        <v>484</v>
      </c>
      <c r="AE49" s="2" t="s">
        <v>682</v>
      </c>
      <c r="AF49" s="2" t="s">
        <v>1529</v>
      </c>
      <c r="AG49" s="169" t="str">
        <f t="shared" si="16"/>
        <v/>
      </c>
      <c r="AI49" s="2">
        <f ca="1">IF(Setup!$AG$7&lt;&gt;"",INDIRECT("'" &amp; Setup!$AG$7 &amp; "'!" &amp; AF49),0) + IF(Setup!$AG$8&lt;&gt;"",INDIRECT("'" &amp; Setup!$AG$8 &amp; "'!" &amp; AF49),0) + IF(Setup!$AG$9&lt;&gt;"",INDIRECT("'" &amp; Setup!$AG$9 &amp; "'!" &amp; AF49),0) + IF(Setup!$AG$10&lt;&gt;"",INDIRECT("'" &amp; Setup!$AG$10 &amp; "'!" &amp; AF49),0) + IF(Setup!$AG$11&lt;&gt;"",INDIRECT("'" &amp; Setup!$AG$11 &amp; "'!" &amp; AF49),0) + IF(Setup!$AG$12&lt;&gt;"",INDIRECT("'" &amp; Setup!$AG$12 &amp; "'!" &amp; AF49),0)</f>
        <v>0</v>
      </c>
      <c r="AJ49" s="2">
        <f ca="1">IF(Setup!$AH$7&lt;&gt;"",INDIRECT("'" &amp; Setup!$AH$7 &amp; "'!" &amp; AF49),0) + IF(Setup!$AH$8&lt;&gt;"",INDIRECT("'" &amp; Setup!$AH$8 &amp; "'!" &amp; AF49),0) + IF(Setup!$AH$9&lt;&gt;"",INDIRECT("'" &amp; Setup!$AH$9 &amp; "'!" &amp; AF49),0) + IF(Setup!$AH$10&lt;&gt;"",INDIRECT("'" &amp; Setup!$AH$10 &amp; "'!" &amp; AF49),0) + IF(Setup!$AH$11&lt;&gt;"",INDIRECT("'" &amp; Setup!$AH$11 &amp; "'!" &amp; AF49),0) + IF(Setup!$AH$12&lt;&gt;"",INDIRECT("'" &amp; Setup!$AH$12 &amp; "'!" &amp; AF49),0)</f>
        <v>0</v>
      </c>
      <c r="AK49" s="2">
        <f ca="1">IF(Setup!$AI$7&lt;&gt;"",INDIRECT("'" &amp; Setup!$AI$7 &amp; "'!" &amp; AF49),0) + IF(Setup!$AI$8&lt;&gt;"",INDIRECT("'" &amp; Setup!$AI$8 &amp; "'!" &amp; AF49),0) + IF(Setup!$AI$9&lt;&gt;"",INDIRECT("'" &amp; Setup!$AI$9 &amp; "'!" &amp; AF49),0) + IF(Setup!$AI$10&lt;&gt;"",INDIRECT("'" &amp; Setup!$AI$10 &amp; "'!" &amp; AF49),0) + IF(Setup!$AI$11&lt;&gt;"",INDIRECT("'" &amp; Setup!$AI$11 &amp; "'!" &amp; AF49),0) + IF(Setup!$AI$12&lt;&gt;"",INDIRECT("'" &amp; Setup!$AI$12 &amp; "'!" &amp; AF49),0)</f>
        <v>0</v>
      </c>
      <c r="AL49" s="2">
        <f ca="1">IF(Setup!$AJ$7&lt;&gt;"",INDIRECT("'" &amp; Setup!$AJ$7 &amp; "'!" &amp; AF49),0) + IF(Setup!$AJ$8&lt;&gt;"",INDIRECT("'" &amp; Setup!$AJ$8 &amp; "'!" &amp; AF49),0) + IF(Setup!$AJ$9&lt;&gt;"",INDIRECT("'" &amp; Setup!$AJ$9 &amp; "'!" &amp; AF49),0) + IF(Setup!$AJ$10&lt;&gt;"",INDIRECT("'" &amp; Setup!$AJ$10 &amp; "'!" &amp; AF49),0) + IF(Setup!$AJ$11&lt;&gt;"",INDIRECT("'" &amp; Setup!$AJ$11 &amp; "'!" &amp; AF49),0) + IF(Setup!$AJ$12&lt;&gt;"",INDIRECT("'" &amp; Setup!$AJ$12 &amp; "'!" &amp; AF49),0)</f>
        <v>0</v>
      </c>
      <c r="AN49" s="2" t="str">
        <f t="shared" si="17"/>
        <v/>
      </c>
      <c r="AR49" s="2" t="str">
        <f>IF(C49=0,"",LEFT(INDEX(Lists!$H$5:$H$49,MATCH(C49,Lists!$G$5:$G$49,0),1),1))</f>
        <v/>
      </c>
      <c r="AT49" s="2" t="str">
        <f t="shared" ca="1" si="18"/>
        <v/>
      </c>
      <c r="AU49" s="2" t="str">
        <f t="shared" ca="1" si="19"/>
        <v/>
      </c>
      <c r="AV49" s="2" t="str">
        <f t="shared" ca="1" si="20"/>
        <v/>
      </c>
      <c r="AW49" s="2" t="str">
        <f t="shared" ca="1" si="21"/>
        <v/>
      </c>
      <c r="AX49" s="2" t="str">
        <f t="shared" ca="1" si="22"/>
        <v/>
      </c>
      <c r="AY49" s="2" t="str">
        <f t="shared" ca="1" si="23"/>
        <v/>
      </c>
      <c r="AZ49" s="2" t="str">
        <f t="shared" ca="1" si="24"/>
        <v/>
      </c>
      <c r="BA49" s="2" t="str">
        <f t="shared" ca="1" si="25"/>
        <v/>
      </c>
      <c r="BB49" s="2" t="str">
        <f t="shared" ca="1" si="26"/>
        <v/>
      </c>
      <c r="BC49" s="2" t="str">
        <f t="shared" ca="1" si="27"/>
        <v/>
      </c>
      <c r="BJ49" s="2">
        <f ca="1">IF(Setup!$AG$7&lt;&gt;"",INDIRECT("'" &amp; Setup!$AG$7 &amp; "'!" &amp; AD49),0) + IF(Setup!$AG$8&lt;&gt;"",INDIRECT("'" &amp; Setup!$AG$8 &amp; "'!" &amp; AD49),0) + IF(Setup!$AG$9&lt;&gt;"",INDIRECT("'" &amp; Setup!$AG$9 &amp; "'!" &amp; AD49),0) + IF(Setup!$AG$10&lt;&gt;"",INDIRECT("'" &amp; Setup!$AG$10 &amp; "'!" &amp; AD49),0) + IF(Setup!$AG$11&lt;&gt;"",INDIRECT("'" &amp; Setup!$AG$11 &amp; "'!" &amp; AD49),0) + IF(Setup!$AG$12&lt;&gt;"",INDIRECT("'" &amp; Setup!$AG$12 &amp; "'!" &amp; AD49),0)</f>
        <v>0</v>
      </c>
      <c r="BK49" s="2">
        <f ca="1">IF(Setup!$AG$7&lt;&gt;"",INDIRECT("'" &amp; Setup!$AG$7 &amp; "'!" &amp; AE49),0) + IF(Setup!$AG$8&lt;&gt;"",INDIRECT("'" &amp; Setup!$AG$8 &amp; "'!" &amp; AE49),0) + IF(Setup!$AG$9&lt;&gt;"",INDIRECT("'" &amp; Setup!$AG$9 &amp; "'!" &amp; AE49),0) + IF(Setup!$AG$10&lt;&gt;"",INDIRECT("'" &amp; Setup!$AG$10 &amp; "'!" &amp; AE49),0) + IF(Setup!$AG$11&lt;&gt;"",INDIRECT("'" &amp; Setup!$AG$11 &amp; "'!" &amp; AE49),0) + IF(Setup!$AG$12&lt;&gt;"",INDIRECT("'" &amp; Setup!$AG$12 &amp; "'!" &amp; AE49),0)</f>
        <v>0</v>
      </c>
      <c r="BL49" s="2">
        <f ca="1">IF(Setup!$AH$7&lt;&gt;"",INDIRECT("'" &amp; Setup!$AH$7 &amp; "'!" &amp; AD49),0) + IF(Setup!$AH$8&lt;&gt;"",INDIRECT("'" &amp; Setup!$AH$8 &amp; "'!" &amp; AD49),0) + IF(Setup!$AH$9&lt;&gt;"",INDIRECT("'" &amp; Setup!$AH$9 &amp; "'!" &amp; AD49),0) + IF(Setup!$AH$10&lt;&gt;"",INDIRECT("'" &amp; Setup!$AH$10 &amp; "'!" &amp; AD49),0) + IF(Setup!$AH$11&lt;&gt;"",INDIRECT("'" &amp; Setup!$AH$11 &amp; "'!" &amp; AD49),0) + IF(Setup!$AH$12&lt;&gt;"",INDIRECT("'" &amp; Setup!$AH$12 &amp; "'!" &amp; AD49),0)</f>
        <v>0</v>
      </c>
      <c r="BM49" s="2">
        <f ca="1">IF(Setup!$AH$7&lt;&gt;"",INDIRECT("'" &amp; Setup!$AH$7 &amp; "'!" &amp; AE49),0) + IF(Setup!$AH$8&lt;&gt;"",INDIRECT("'" &amp; Setup!$AH$8 &amp; "'!" &amp; AE49),0) + IF(Setup!$AH$9&lt;&gt;"",INDIRECT("'" &amp; Setup!$AH$9 &amp; "'!" &amp; AE49),0) + IF(Setup!$AH$10&lt;&gt;"",INDIRECT("'" &amp; Setup!$AH$10 &amp; "'!" &amp; AE49),0) + IF(Setup!$AH$11&lt;&gt;"",INDIRECT("'" &amp; Setup!$AH$11 &amp; "'!" &amp; AE49),0) + IF(Setup!$AH$12&lt;&gt;"",INDIRECT("'" &amp; Setup!$AH$12 &amp; "'!" &amp; AE49),0)</f>
        <v>0</v>
      </c>
      <c r="BN49" s="2">
        <f ca="1">IF(Setup!$AI$7&lt;&gt;"",INDIRECT("'" &amp; Setup!$AI$7 &amp; "'!" &amp; AD49),0) + IF(Setup!$AI$8&lt;&gt;"",INDIRECT("'" &amp; Setup!$AI$8 &amp; "'!" &amp; AD49),0) + IF(Setup!$AI$9&lt;&gt;"",INDIRECT("'" &amp; Setup!$AI$9 &amp; "'!" &amp; AD49),0) + IF(Setup!$AI$10&lt;&gt;"",INDIRECT("'" &amp; Setup!$AI$10 &amp; "'!" &amp; AD49),0) + IF(Setup!$AI$11&lt;&gt;"",INDIRECT("'" &amp; Setup!$AI$11 &amp; "'!" &amp; AD49),0) + IF(Setup!$AI$12&lt;&gt;"",INDIRECT("'" &amp; Setup!$AI$12 &amp; "'!" &amp; AD49),0)</f>
        <v>0</v>
      </c>
      <c r="BO49" s="2">
        <f ca="1">IF(Setup!$AI$7&lt;&gt;"",INDIRECT("'" &amp; Setup!$AI$7 &amp; "'!" &amp; AE49),0) + IF(Setup!$AI$8&lt;&gt;"",INDIRECT("'" &amp; Setup!$AI$8 &amp; "'!" &amp; AE49),0) + IF(Setup!$AI$9&lt;&gt;"",INDIRECT("'" &amp; Setup!$AI$9 &amp; "'!" &amp; AE49),0) + IF(Setup!$AI$10&lt;&gt;"",INDIRECT("'" &amp; Setup!$AI$10 &amp; "'!" &amp; AE49),0) + IF(Setup!$AI$11&lt;&gt;"",INDIRECT("'" &amp; Setup!$AI$11 &amp; "'!" &amp; AE49),0) + IF(Setup!$AI$12&lt;&gt;"",INDIRECT("'" &amp; Setup!$AI$12 &amp; "'!" &amp; AE49),0)</f>
        <v>0</v>
      </c>
      <c r="BP49" s="2">
        <f ca="1">IF(Setup!$AJ$7&lt;&gt;"",INDIRECT("'" &amp; Setup!$AJ$7 &amp; "'!" &amp; AD49),0) + IF(Setup!$AJ$8&lt;&gt;"",INDIRECT("'" &amp; Setup!$AJ$8 &amp; "'!" &amp; AD49),0) + IF(Setup!$AJ$9&lt;&gt;"",INDIRECT("'" &amp; Setup!$AJ$9 &amp; "'!" &amp; AD49),0) + IF(Setup!$AJ$10&lt;&gt;"",INDIRECT("'" &amp; Setup!$AJ$10 &amp; "'!" &amp; AD49),0) + IF(Setup!$AJ$11&lt;&gt;"",INDIRECT("'" &amp; Setup!$AJ$11 &amp; "'!" &amp; AD49),0) + IF(Setup!$AJ$12&lt;&gt;"",INDIRECT("'" &amp; Setup!$AJ$12 &amp; "'!" &amp; AD49),0)</f>
        <v>0</v>
      </c>
      <c r="BQ49" s="2">
        <f ca="1">IF(Setup!$AJ$7&lt;&gt;"",INDIRECT("'" &amp; Setup!$AJ$7 &amp; "'!" &amp; AE49),0) + IF(Setup!$AJ$8&lt;&gt;"",INDIRECT("'" &amp; Setup!$AJ$8 &amp; "'!" &amp; AE49),0) + IF(Setup!$AJ$9&lt;&gt;"",INDIRECT("'" &amp; Setup!$AJ$9 &amp; "'!" &amp; AE49),0) + IF(Setup!$AJ$10&lt;&gt;"",INDIRECT("'" &amp; Setup!$AJ$10 &amp; "'!" &amp; AE49),0) + IF(Setup!$AJ$11&lt;&gt;"",INDIRECT("'" &amp; Setup!$AJ$11 &amp; "'!" &amp; AE49),0) + IF(Setup!$AJ$12&lt;&gt;"",INDIRECT("'" &amp; Setup!$AJ$12 &amp; "'!" &amp; AE49),0)</f>
        <v>0</v>
      </c>
      <c r="BS49" s="35"/>
      <c r="BT49" s="35"/>
      <c r="BU49" s="35"/>
      <c r="BV49" s="35"/>
    </row>
    <row r="50" spans="1:74" ht="39" hidden="1" customHeight="1" x14ac:dyDescent="0.2">
      <c r="A50" s="14" t="str">
        <f>Planning!A33</f>
        <v>I025</v>
      </c>
      <c r="B50" s="9">
        <f>Planning!B33</f>
        <v>0</v>
      </c>
      <c r="C50" s="9">
        <f>Planning!C33</f>
        <v>0</v>
      </c>
      <c r="D50" s="9">
        <f>Planning!D33</f>
        <v>0</v>
      </c>
      <c r="E50" s="3">
        <f>Planning!E33</f>
        <v>0</v>
      </c>
      <c r="F50" s="3">
        <f>Planning!G33</f>
        <v>0</v>
      </c>
      <c r="G50" s="28"/>
      <c r="H50" s="197">
        <f t="shared" ca="1" si="13"/>
        <v>0</v>
      </c>
      <c r="I50" s="197">
        <f t="shared" ca="1" si="14"/>
        <v>0</v>
      </c>
      <c r="J50" s="32" t="str">
        <f ca="1">IF(AND($AR50="2",$AB49&lt;&gt;Lists!$A$17),AU50,AT50)</f>
        <v/>
      </c>
      <c r="K50" s="33" t="str">
        <f t="shared" ca="1" si="0"/>
        <v/>
      </c>
      <c r="L50" s="210">
        <f t="shared" ca="1" si="1"/>
        <v>0</v>
      </c>
      <c r="M50" s="197">
        <f t="shared" ca="1" si="2"/>
        <v>0</v>
      </c>
      <c r="N50" s="32" t="str">
        <f ca="1">IF(AND($AR50="2",$AB50&lt;&gt;Lists!$A$17),AW50,AV50)</f>
        <v/>
      </c>
      <c r="O50" s="33" t="str">
        <f t="shared" ca="1" si="3"/>
        <v/>
      </c>
      <c r="P50" s="197">
        <f t="shared" ca="1" si="4"/>
        <v>0</v>
      </c>
      <c r="Q50" s="197">
        <f t="shared" ca="1" si="5"/>
        <v>0</v>
      </c>
      <c r="R50" s="32" t="str">
        <f ca="1">IF(AND($AR50="2",$AB50&lt;&gt;Lists!$A$17),AY50,AX50)</f>
        <v/>
      </c>
      <c r="S50" s="33" t="str">
        <f t="shared" ca="1" si="6"/>
        <v/>
      </c>
      <c r="T50" s="197">
        <f t="shared" ca="1" si="7"/>
        <v>0</v>
      </c>
      <c r="U50" s="197">
        <f t="shared" ca="1" si="8"/>
        <v>0</v>
      </c>
      <c r="V50" s="32" t="str">
        <f ca="1">IF(AND($AR50="2",$AB50&lt;&gt;Lists!$A$17),BA50,AZ50)</f>
        <v/>
      </c>
      <c r="W50" s="33" t="str">
        <f t="shared" ca="1" si="9"/>
        <v/>
      </c>
      <c r="X50" s="197">
        <f t="shared" ca="1" si="10"/>
        <v>0</v>
      </c>
      <c r="Y50" s="197">
        <f t="shared" ca="1" si="11"/>
        <v>0</v>
      </c>
      <c r="Z50" s="32" t="str">
        <f ca="1">IF(AND($AR50="2",$AB50&lt;&gt;Lists!$A$17),BC50,BB50)</f>
        <v/>
      </c>
      <c r="AA50" s="33" t="str">
        <f t="shared" ca="1" si="12"/>
        <v/>
      </c>
      <c r="AB50" s="1">
        <f>Planning!H33</f>
        <v>0</v>
      </c>
      <c r="AC50" s="2" t="str">
        <f t="shared" si="15"/>
        <v>00</v>
      </c>
      <c r="AD50" s="2" t="s">
        <v>485</v>
      </c>
      <c r="AE50" s="2" t="s">
        <v>683</v>
      </c>
      <c r="AF50" s="2" t="s">
        <v>1530</v>
      </c>
      <c r="AG50" s="169" t="str">
        <f t="shared" si="16"/>
        <v/>
      </c>
      <c r="AI50" s="2">
        <f ca="1">IF(Setup!$AG$7&lt;&gt;"",INDIRECT("'" &amp; Setup!$AG$7 &amp; "'!" &amp; AF50),0) + IF(Setup!$AG$8&lt;&gt;"",INDIRECT("'" &amp; Setup!$AG$8 &amp; "'!" &amp; AF50),0) + IF(Setup!$AG$9&lt;&gt;"",INDIRECT("'" &amp; Setup!$AG$9 &amp; "'!" &amp; AF50),0) + IF(Setup!$AG$10&lt;&gt;"",INDIRECT("'" &amp; Setup!$AG$10 &amp; "'!" &amp; AF50),0) + IF(Setup!$AG$11&lt;&gt;"",INDIRECT("'" &amp; Setup!$AG$11 &amp; "'!" &amp; AF50),0) + IF(Setup!$AG$12&lt;&gt;"",INDIRECT("'" &amp; Setup!$AG$12 &amp; "'!" &amp; AF50),0)</f>
        <v>0</v>
      </c>
      <c r="AJ50" s="2">
        <f ca="1">IF(Setup!$AH$7&lt;&gt;"",INDIRECT("'" &amp; Setup!$AH$7 &amp; "'!" &amp; AF50),0) + IF(Setup!$AH$8&lt;&gt;"",INDIRECT("'" &amp; Setup!$AH$8 &amp; "'!" &amp; AF50),0) + IF(Setup!$AH$9&lt;&gt;"",INDIRECT("'" &amp; Setup!$AH$9 &amp; "'!" &amp; AF50),0) + IF(Setup!$AH$10&lt;&gt;"",INDIRECT("'" &amp; Setup!$AH$10 &amp; "'!" &amp; AF50),0) + IF(Setup!$AH$11&lt;&gt;"",INDIRECT("'" &amp; Setup!$AH$11 &amp; "'!" &amp; AF50),0) + IF(Setup!$AH$12&lt;&gt;"",INDIRECT("'" &amp; Setup!$AH$12 &amp; "'!" &amp; AF50),0)</f>
        <v>0</v>
      </c>
      <c r="AK50" s="2">
        <f ca="1">IF(Setup!$AI$7&lt;&gt;"",INDIRECT("'" &amp; Setup!$AI$7 &amp; "'!" &amp; AF50),0) + IF(Setup!$AI$8&lt;&gt;"",INDIRECT("'" &amp; Setup!$AI$8 &amp; "'!" &amp; AF50),0) + IF(Setup!$AI$9&lt;&gt;"",INDIRECT("'" &amp; Setup!$AI$9 &amp; "'!" &amp; AF50),0) + IF(Setup!$AI$10&lt;&gt;"",INDIRECT("'" &amp; Setup!$AI$10 &amp; "'!" &amp; AF50),0) + IF(Setup!$AI$11&lt;&gt;"",INDIRECT("'" &amp; Setup!$AI$11 &amp; "'!" &amp; AF50),0) + IF(Setup!$AI$12&lt;&gt;"",INDIRECT("'" &amp; Setup!$AI$12 &amp; "'!" &amp; AF50),0)</f>
        <v>0</v>
      </c>
      <c r="AL50" s="2">
        <f ca="1">IF(Setup!$AJ$7&lt;&gt;"",INDIRECT("'" &amp; Setup!$AJ$7 &amp; "'!" &amp; AF50),0) + IF(Setup!$AJ$8&lt;&gt;"",INDIRECT("'" &amp; Setup!$AJ$8 &amp; "'!" &amp; AF50),0) + IF(Setup!$AJ$9&lt;&gt;"",INDIRECT("'" &amp; Setup!$AJ$9 &amp; "'!" &amp; AF50),0) + IF(Setup!$AJ$10&lt;&gt;"",INDIRECT("'" &amp; Setup!$AJ$10 &amp; "'!" &amp; AF50),0) + IF(Setup!$AJ$11&lt;&gt;"",INDIRECT("'" &amp; Setup!$AJ$11 &amp; "'!" &amp; AF50),0) + IF(Setup!$AJ$12&lt;&gt;"",INDIRECT("'" &amp; Setup!$AJ$12 &amp; "'!" &amp; AF50),0)</f>
        <v>0</v>
      </c>
      <c r="AN50" s="2" t="str">
        <f t="shared" si="17"/>
        <v/>
      </c>
      <c r="AR50" s="2" t="str">
        <f>IF(C50=0,"",LEFT(INDEX(Lists!$H$5:$H$49,MATCH(C50,Lists!$G$5:$G$49,0),1),1))</f>
        <v/>
      </c>
      <c r="AT50" s="2" t="str">
        <f t="shared" ca="1" si="18"/>
        <v/>
      </c>
      <c r="AU50" s="2" t="str">
        <f t="shared" ca="1" si="19"/>
        <v/>
      </c>
      <c r="AV50" s="2" t="str">
        <f t="shared" ca="1" si="20"/>
        <v/>
      </c>
      <c r="AW50" s="2" t="str">
        <f t="shared" ca="1" si="21"/>
        <v/>
      </c>
      <c r="AX50" s="2" t="str">
        <f t="shared" ca="1" si="22"/>
        <v/>
      </c>
      <c r="AY50" s="2" t="str">
        <f t="shared" ca="1" si="23"/>
        <v/>
      </c>
      <c r="AZ50" s="2" t="str">
        <f t="shared" ca="1" si="24"/>
        <v/>
      </c>
      <c r="BA50" s="2" t="str">
        <f t="shared" ca="1" si="25"/>
        <v/>
      </c>
      <c r="BB50" s="2" t="str">
        <f t="shared" ca="1" si="26"/>
        <v/>
      </c>
      <c r="BC50" s="2" t="str">
        <f t="shared" ca="1" si="27"/>
        <v/>
      </c>
      <c r="BJ50" s="2">
        <f ca="1">IF(Setup!$AG$7&lt;&gt;"",INDIRECT("'" &amp; Setup!$AG$7 &amp; "'!" &amp; AD50),0) + IF(Setup!$AG$8&lt;&gt;"",INDIRECT("'" &amp; Setup!$AG$8 &amp; "'!" &amp; AD50),0) + IF(Setup!$AG$9&lt;&gt;"",INDIRECT("'" &amp; Setup!$AG$9 &amp; "'!" &amp; AD50),0) + IF(Setup!$AG$10&lt;&gt;"",INDIRECT("'" &amp; Setup!$AG$10 &amp; "'!" &amp; AD50),0) + IF(Setup!$AG$11&lt;&gt;"",INDIRECT("'" &amp; Setup!$AG$11 &amp; "'!" &amp; AD50),0) + IF(Setup!$AG$12&lt;&gt;"",INDIRECT("'" &amp; Setup!$AG$12 &amp; "'!" &amp; AD50),0)</f>
        <v>0</v>
      </c>
      <c r="BK50" s="2">
        <f ca="1">IF(Setup!$AG$7&lt;&gt;"",INDIRECT("'" &amp; Setup!$AG$7 &amp; "'!" &amp; AE50),0) + IF(Setup!$AG$8&lt;&gt;"",INDIRECT("'" &amp; Setup!$AG$8 &amp; "'!" &amp; AE50),0) + IF(Setup!$AG$9&lt;&gt;"",INDIRECT("'" &amp; Setup!$AG$9 &amp; "'!" &amp; AE50),0) + IF(Setup!$AG$10&lt;&gt;"",INDIRECT("'" &amp; Setup!$AG$10 &amp; "'!" &amp; AE50),0) + IF(Setup!$AG$11&lt;&gt;"",INDIRECT("'" &amp; Setup!$AG$11 &amp; "'!" &amp; AE50),0) + IF(Setup!$AG$12&lt;&gt;"",INDIRECT("'" &amp; Setup!$AG$12 &amp; "'!" &amp; AE50),0)</f>
        <v>0</v>
      </c>
      <c r="BL50" s="2">
        <f ca="1">IF(Setup!$AH$7&lt;&gt;"",INDIRECT("'" &amp; Setup!$AH$7 &amp; "'!" &amp; AD50),0) + IF(Setup!$AH$8&lt;&gt;"",INDIRECT("'" &amp; Setup!$AH$8 &amp; "'!" &amp; AD50),0) + IF(Setup!$AH$9&lt;&gt;"",INDIRECT("'" &amp; Setup!$AH$9 &amp; "'!" &amp; AD50),0) + IF(Setup!$AH$10&lt;&gt;"",INDIRECT("'" &amp; Setup!$AH$10 &amp; "'!" &amp; AD50),0) + IF(Setup!$AH$11&lt;&gt;"",INDIRECT("'" &amp; Setup!$AH$11 &amp; "'!" &amp; AD50),0) + IF(Setup!$AH$12&lt;&gt;"",INDIRECT("'" &amp; Setup!$AH$12 &amp; "'!" &amp; AD50),0)</f>
        <v>0</v>
      </c>
      <c r="BM50" s="2">
        <f ca="1">IF(Setup!$AH$7&lt;&gt;"",INDIRECT("'" &amp; Setup!$AH$7 &amp; "'!" &amp; AE50),0) + IF(Setup!$AH$8&lt;&gt;"",INDIRECT("'" &amp; Setup!$AH$8 &amp; "'!" &amp; AE50),0) + IF(Setup!$AH$9&lt;&gt;"",INDIRECT("'" &amp; Setup!$AH$9 &amp; "'!" &amp; AE50),0) + IF(Setup!$AH$10&lt;&gt;"",INDIRECT("'" &amp; Setup!$AH$10 &amp; "'!" &amp; AE50),0) + IF(Setup!$AH$11&lt;&gt;"",INDIRECT("'" &amp; Setup!$AH$11 &amp; "'!" &amp; AE50),0) + IF(Setup!$AH$12&lt;&gt;"",INDIRECT("'" &amp; Setup!$AH$12 &amp; "'!" &amp; AE50),0)</f>
        <v>0</v>
      </c>
      <c r="BN50" s="2">
        <f ca="1">IF(Setup!$AI$7&lt;&gt;"",INDIRECT("'" &amp; Setup!$AI$7 &amp; "'!" &amp; AD50),0) + IF(Setup!$AI$8&lt;&gt;"",INDIRECT("'" &amp; Setup!$AI$8 &amp; "'!" &amp; AD50),0) + IF(Setup!$AI$9&lt;&gt;"",INDIRECT("'" &amp; Setup!$AI$9 &amp; "'!" &amp; AD50),0) + IF(Setup!$AI$10&lt;&gt;"",INDIRECT("'" &amp; Setup!$AI$10 &amp; "'!" &amp; AD50),0) + IF(Setup!$AI$11&lt;&gt;"",INDIRECT("'" &amp; Setup!$AI$11 &amp; "'!" &amp; AD50),0) + IF(Setup!$AI$12&lt;&gt;"",INDIRECT("'" &amp; Setup!$AI$12 &amp; "'!" &amp; AD50),0)</f>
        <v>0</v>
      </c>
      <c r="BO50" s="2">
        <f ca="1">IF(Setup!$AI$7&lt;&gt;"",INDIRECT("'" &amp; Setup!$AI$7 &amp; "'!" &amp; AE50),0) + IF(Setup!$AI$8&lt;&gt;"",INDIRECT("'" &amp; Setup!$AI$8 &amp; "'!" &amp; AE50),0) + IF(Setup!$AI$9&lt;&gt;"",INDIRECT("'" &amp; Setup!$AI$9 &amp; "'!" &amp; AE50),0) + IF(Setup!$AI$10&lt;&gt;"",INDIRECT("'" &amp; Setup!$AI$10 &amp; "'!" &amp; AE50),0) + IF(Setup!$AI$11&lt;&gt;"",INDIRECT("'" &amp; Setup!$AI$11 &amp; "'!" &amp; AE50),0) + IF(Setup!$AI$12&lt;&gt;"",INDIRECT("'" &amp; Setup!$AI$12 &amp; "'!" &amp; AE50),0)</f>
        <v>0</v>
      </c>
      <c r="BP50" s="2">
        <f ca="1">IF(Setup!$AJ$7&lt;&gt;"",INDIRECT("'" &amp; Setup!$AJ$7 &amp; "'!" &amp; AD50),0) + IF(Setup!$AJ$8&lt;&gt;"",INDIRECT("'" &amp; Setup!$AJ$8 &amp; "'!" &amp; AD50),0) + IF(Setup!$AJ$9&lt;&gt;"",INDIRECT("'" &amp; Setup!$AJ$9 &amp; "'!" &amp; AD50),0) + IF(Setup!$AJ$10&lt;&gt;"",INDIRECT("'" &amp; Setup!$AJ$10 &amp; "'!" &amp; AD50),0) + IF(Setup!$AJ$11&lt;&gt;"",INDIRECT("'" &amp; Setup!$AJ$11 &amp; "'!" &amp; AD50),0) + IF(Setup!$AJ$12&lt;&gt;"",INDIRECT("'" &amp; Setup!$AJ$12 &amp; "'!" &amp; AD50),0)</f>
        <v>0</v>
      </c>
      <c r="BQ50" s="2">
        <f ca="1">IF(Setup!$AJ$7&lt;&gt;"",INDIRECT("'" &amp; Setup!$AJ$7 &amp; "'!" &amp; AE50),0) + IF(Setup!$AJ$8&lt;&gt;"",INDIRECT("'" &amp; Setup!$AJ$8 &amp; "'!" &amp; AE50),0) + IF(Setup!$AJ$9&lt;&gt;"",INDIRECT("'" &amp; Setup!$AJ$9 &amp; "'!" &amp; AE50),0) + IF(Setup!$AJ$10&lt;&gt;"",INDIRECT("'" &amp; Setup!$AJ$10 &amp; "'!" &amp; AE50),0) + IF(Setup!$AJ$11&lt;&gt;"",INDIRECT("'" &amp; Setup!$AJ$11 &amp; "'!" &amp; AE50),0) + IF(Setup!$AJ$12&lt;&gt;"",INDIRECT("'" &amp; Setup!$AJ$12 &amp; "'!" &amp; AE50),0)</f>
        <v>0</v>
      </c>
      <c r="BS50" s="35"/>
      <c r="BT50" s="35"/>
      <c r="BU50" s="35"/>
      <c r="BV50" s="35"/>
    </row>
    <row r="51" spans="1:74" ht="39" hidden="1" customHeight="1" x14ac:dyDescent="0.2">
      <c r="A51" s="14" t="str">
        <f>Planning!A34</f>
        <v>I026</v>
      </c>
      <c r="B51" s="9">
        <f>Planning!B34</f>
        <v>0</v>
      </c>
      <c r="C51" s="9">
        <f>Planning!C34</f>
        <v>0</v>
      </c>
      <c r="D51" s="9">
        <f>Planning!D34</f>
        <v>0</v>
      </c>
      <c r="E51" s="3">
        <f>Planning!E34</f>
        <v>0</v>
      </c>
      <c r="F51" s="3">
        <f>Planning!G34</f>
        <v>0</v>
      </c>
      <c r="G51" s="28"/>
      <c r="H51" s="197">
        <f t="shared" ca="1" si="13"/>
        <v>0</v>
      </c>
      <c r="I51" s="197">
        <f t="shared" ca="1" si="14"/>
        <v>0</v>
      </c>
      <c r="J51" s="32" t="str">
        <f ca="1">IF(AND($AR51="2",$AB50&lt;&gt;Lists!$A$17),AU51,AT51)</f>
        <v/>
      </c>
      <c r="K51" s="33" t="str">
        <f t="shared" ca="1" si="0"/>
        <v/>
      </c>
      <c r="L51" s="210">
        <f t="shared" ca="1" si="1"/>
        <v>0</v>
      </c>
      <c r="M51" s="197">
        <f t="shared" ca="1" si="2"/>
        <v>0</v>
      </c>
      <c r="N51" s="32" t="str">
        <f ca="1">IF(AND($AR51="2",$AB51&lt;&gt;Lists!$A$17),AW51,AV51)</f>
        <v/>
      </c>
      <c r="O51" s="33" t="str">
        <f t="shared" ca="1" si="3"/>
        <v/>
      </c>
      <c r="P51" s="197">
        <f t="shared" ca="1" si="4"/>
        <v>0</v>
      </c>
      <c r="Q51" s="197">
        <f t="shared" ca="1" si="5"/>
        <v>0</v>
      </c>
      <c r="R51" s="32" t="str">
        <f ca="1">IF(AND($AR51="2",$AB51&lt;&gt;Lists!$A$17),AY51,AX51)</f>
        <v/>
      </c>
      <c r="S51" s="33" t="str">
        <f t="shared" ca="1" si="6"/>
        <v/>
      </c>
      <c r="T51" s="197">
        <f t="shared" ca="1" si="7"/>
        <v>0</v>
      </c>
      <c r="U51" s="197">
        <f t="shared" ca="1" si="8"/>
        <v>0</v>
      </c>
      <c r="V51" s="32" t="str">
        <f ca="1">IF(AND($AR51="2",$AB51&lt;&gt;Lists!$A$17),BA51,AZ51)</f>
        <v/>
      </c>
      <c r="W51" s="33" t="str">
        <f t="shared" ca="1" si="9"/>
        <v/>
      </c>
      <c r="X51" s="197">
        <f t="shared" ca="1" si="10"/>
        <v>0</v>
      </c>
      <c r="Y51" s="197">
        <f t="shared" ca="1" si="11"/>
        <v>0</v>
      </c>
      <c r="Z51" s="32" t="str">
        <f ca="1">IF(AND($AR51="2",$AB51&lt;&gt;Lists!$A$17),BC51,BB51)</f>
        <v/>
      </c>
      <c r="AA51" s="33" t="str">
        <f t="shared" ca="1" si="12"/>
        <v/>
      </c>
      <c r="AB51" s="1">
        <f>Planning!H34</f>
        <v>0</v>
      </c>
      <c r="AC51" s="2" t="str">
        <f t="shared" si="15"/>
        <v>00</v>
      </c>
      <c r="AD51" s="2" t="s">
        <v>486</v>
      </c>
      <c r="AE51" s="2" t="s">
        <v>684</v>
      </c>
      <c r="AF51" s="2" t="s">
        <v>1531</v>
      </c>
      <c r="AG51" s="169" t="str">
        <f t="shared" si="16"/>
        <v/>
      </c>
      <c r="AI51" s="2">
        <f ca="1">IF(Setup!$AG$7&lt;&gt;"",INDIRECT("'" &amp; Setup!$AG$7 &amp; "'!" &amp; AF51),0) + IF(Setup!$AG$8&lt;&gt;"",INDIRECT("'" &amp; Setup!$AG$8 &amp; "'!" &amp; AF51),0) + IF(Setup!$AG$9&lt;&gt;"",INDIRECT("'" &amp; Setup!$AG$9 &amp; "'!" &amp; AF51),0) + IF(Setup!$AG$10&lt;&gt;"",INDIRECT("'" &amp; Setup!$AG$10 &amp; "'!" &amp; AF51),0) + IF(Setup!$AG$11&lt;&gt;"",INDIRECT("'" &amp; Setup!$AG$11 &amp; "'!" &amp; AF51),0) + IF(Setup!$AG$12&lt;&gt;"",INDIRECT("'" &amp; Setup!$AG$12 &amp; "'!" &amp; AF51),0)</f>
        <v>0</v>
      </c>
      <c r="AJ51" s="2">
        <f ca="1">IF(Setup!$AH$7&lt;&gt;"",INDIRECT("'" &amp; Setup!$AH$7 &amp; "'!" &amp; AF51),0) + IF(Setup!$AH$8&lt;&gt;"",INDIRECT("'" &amp; Setup!$AH$8 &amp; "'!" &amp; AF51),0) + IF(Setup!$AH$9&lt;&gt;"",INDIRECT("'" &amp; Setup!$AH$9 &amp; "'!" &amp; AF51),0) + IF(Setup!$AH$10&lt;&gt;"",INDIRECT("'" &amp; Setup!$AH$10 &amp; "'!" &amp; AF51),0) + IF(Setup!$AH$11&lt;&gt;"",INDIRECT("'" &amp; Setup!$AH$11 &amp; "'!" &amp; AF51),0) + IF(Setup!$AH$12&lt;&gt;"",INDIRECT("'" &amp; Setup!$AH$12 &amp; "'!" &amp; AF51),0)</f>
        <v>0</v>
      </c>
      <c r="AK51" s="2">
        <f ca="1">IF(Setup!$AI$7&lt;&gt;"",INDIRECT("'" &amp; Setup!$AI$7 &amp; "'!" &amp; AF51),0) + IF(Setup!$AI$8&lt;&gt;"",INDIRECT("'" &amp; Setup!$AI$8 &amp; "'!" &amp; AF51),0) + IF(Setup!$AI$9&lt;&gt;"",INDIRECT("'" &amp; Setup!$AI$9 &amp; "'!" &amp; AF51),0) + IF(Setup!$AI$10&lt;&gt;"",INDIRECT("'" &amp; Setup!$AI$10 &amp; "'!" &amp; AF51),0) + IF(Setup!$AI$11&lt;&gt;"",INDIRECT("'" &amp; Setup!$AI$11 &amp; "'!" &amp; AF51),0) + IF(Setup!$AI$12&lt;&gt;"",INDIRECT("'" &amp; Setup!$AI$12 &amp; "'!" &amp; AF51),0)</f>
        <v>0</v>
      </c>
      <c r="AL51" s="2">
        <f ca="1">IF(Setup!$AJ$7&lt;&gt;"",INDIRECT("'" &amp; Setup!$AJ$7 &amp; "'!" &amp; AF51),0) + IF(Setup!$AJ$8&lt;&gt;"",INDIRECT("'" &amp; Setup!$AJ$8 &amp; "'!" &amp; AF51),0) + IF(Setup!$AJ$9&lt;&gt;"",INDIRECT("'" &amp; Setup!$AJ$9 &amp; "'!" &amp; AF51),0) + IF(Setup!$AJ$10&lt;&gt;"",INDIRECT("'" &amp; Setup!$AJ$10 &amp; "'!" &amp; AF51),0) + IF(Setup!$AJ$11&lt;&gt;"",INDIRECT("'" &amp; Setup!$AJ$11 &amp; "'!" &amp; AF51),0) + IF(Setup!$AJ$12&lt;&gt;"",INDIRECT("'" &amp; Setup!$AJ$12 &amp; "'!" &amp; AF51),0)</f>
        <v>0</v>
      </c>
      <c r="AN51" s="2" t="str">
        <f t="shared" si="17"/>
        <v/>
      </c>
      <c r="AR51" s="2" t="str">
        <f>IF(C51=0,"",LEFT(INDEX(Lists!$H$5:$H$49,MATCH(C51,Lists!$G$5:$G$49,0),1),1))</f>
        <v/>
      </c>
      <c r="AT51" s="2" t="str">
        <f t="shared" ca="1" si="18"/>
        <v/>
      </c>
      <c r="AU51" s="2" t="str">
        <f t="shared" ca="1" si="19"/>
        <v/>
      </c>
      <c r="AV51" s="2" t="str">
        <f t="shared" ca="1" si="20"/>
        <v/>
      </c>
      <c r="AW51" s="2" t="str">
        <f t="shared" ca="1" si="21"/>
        <v/>
      </c>
      <c r="AX51" s="2" t="str">
        <f t="shared" ca="1" si="22"/>
        <v/>
      </c>
      <c r="AY51" s="2" t="str">
        <f t="shared" ca="1" si="23"/>
        <v/>
      </c>
      <c r="AZ51" s="2" t="str">
        <f t="shared" ca="1" si="24"/>
        <v/>
      </c>
      <c r="BA51" s="2" t="str">
        <f t="shared" ca="1" si="25"/>
        <v/>
      </c>
      <c r="BB51" s="2" t="str">
        <f t="shared" ca="1" si="26"/>
        <v/>
      </c>
      <c r="BC51" s="2" t="str">
        <f t="shared" ca="1" si="27"/>
        <v/>
      </c>
      <c r="BJ51" s="2">
        <f ca="1">IF(Setup!$AG$7&lt;&gt;"",INDIRECT("'" &amp; Setup!$AG$7 &amp; "'!" &amp; AD51),0) + IF(Setup!$AG$8&lt;&gt;"",INDIRECT("'" &amp; Setup!$AG$8 &amp; "'!" &amp; AD51),0) + IF(Setup!$AG$9&lt;&gt;"",INDIRECT("'" &amp; Setup!$AG$9 &amp; "'!" &amp; AD51),0) + IF(Setup!$AG$10&lt;&gt;"",INDIRECT("'" &amp; Setup!$AG$10 &amp; "'!" &amp; AD51),0) + IF(Setup!$AG$11&lt;&gt;"",INDIRECT("'" &amp; Setup!$AG$11 &amp; "'!" &amp; AD51),0) + IF(Setup!$AG$12&lt;&gt;"",INDIRECT("'" &amp; Setup!$AG$12 &amp; "'!" &amp; AD51),0)</f>
        <v>0</v>
      </c>
      <c r="BK51" s="2">
        <f ca="1">IF(Setup!$AG$7&lt;&gt;"",INDIRECT("'" &amp; Setup!$AG$7 &amp; "'!" &amp; AE51),0) + IF(Setup!$AG$8&lt;&gt;"",INDIRECT("'" &amp; Setup!$AG$8 &amp; "'!" &amp; AE51),0) + IF(Setup!$AG$9&lt;&gt;"",INDIRECT("'" &amp; Setup!$AG$9 &amp; "'!" &amp; AE51),0) + IF(Setup!$AG$10&lt;&gt;"",INDIRECT("'" &amp; Setup!$AG$10 &amp; "'!" &amp; AE51),0) + IF(Setup!$AG$11&lt;&gt;"",INDIRECT("'" &amp; Setup!$AG$11 &amp; "'!" &amp; AE51),0) + IF(Setup!$AG$12&lt;&gt;"",INDIRECT("'" &amp; Setup!$AG$12 &amp; "'!" &amp; AE51),0)</f>
        <v>0</v>
      </c>
      <c r="BL51" s="2">
        <f ca="1">IF(Setup!$AH$7&lt;&gt;"",INDIRECT("'" &amp; Setup!$AH$7 &amp; "'!" &amp; AD51),0) + IF(Setup!$AH$8&lt;&gt;"",INDIRECT("'" &amp; Setup!$AH$8 &amp; "'!" &amp; AD51),0) + IF(Setup!$AH$9&lt;&gt;"",INDIRECT("'" &amp; Setup!$AH$9 &amp; "'!" &amp; AD51),0) + IF(Setup!$AH$10&lt;&gt;"",INDIRECT("'" &amp; Setup!$AH$10 &amp; "'!" &amp; AD51),0) + IF(Setup!$AH$11&lt;&gt;"",INDIRECT("'" &amp; Setup!$AH$11 &amp; "'!" &amp; AD51),0) + IF(Setup!$AH$12&lt;&gt;"",INDIRECT("'" &amp; Setup!$AH$12 &amp; "'!" &amp; AD51),0)</f>
        <v>0</v>
      </c>
      <c r="BM51" s="2">
        <f ca="1">IF(Setup!$AH$7&lt;&gt;"",INDIRECT("'" &amp; Setup!$AH$7 &amp; "'!" &amp; AE51),0) + IF(Setup!$AH$8&lt;&gt;"",INDIRECT("'" &amp; Setup!$AH$8 &amp; "'!" &amp; AE51),0) + IF(Setup!$AH$9&lt;&gt;"",INDIRECT("'" &amp; Setup!$AH$9 &amp; "'!" &amp; AE51),0) + IF(Setup!$AH$10&lt;&gt;"",INDIRECT("'" &amp; Setup!$AH$10 &amp; "'!" &amp; AE51),0) + IF(Setup!$AH$11&lt;&gt;"",INDIRECT("'" &amp; Setup!$AH$11 &amp; "'!" &amp; AE51),0) + IF(Setup!$AH$12&lt;&gt;"",INDIRECT("'" &amp; Setup!$AH$12 &amp; "'!" &amp; AE51),0)</f>
        <v>0</v>
      </c>
      <c r="BN51" s="2">
        <f ca="1">IF(Setup!$AI$7&lt;&gt;"",INDIRECT("'" &amp; Setup!$AI$7 &amp; "'!" &amp; AD51),0) + IF(Setup!$AI$8&lt;&gt;"",INDIRECT("'" &amp; Setup!$AI$8 &amp; "'!" &amp; AD51),0) + IF(Setup!$AI$9&lt;&gt;"",INDIRECT("'" &amp; Setup!$AI$9 &amp; "'!" &amp; AD51),0) + IF(Setup!$AI$10&lt;&gt;"",INDIRECT("'" &amp; Setup!$AI$10 &amp; "'!" &amp; AD51),0) + IF(Setup!$AI$11&lt;&gt;"",INDIRECT("'" &amp; Setup!$AI$11 &amp; "'!" &amp; AD51),0) + IF(Setup!$AI$12&lt;&gt;"",INDIRECT("'" &amp; Setup!$AI$12 &amp; "'!" &amp; AD51),0)</f>
        <v>0</v>
      </c>
      <c r="BO51" s="2">
        <f ca="1">IF(Setup!$AI$7&lt;&gt;"",INDIRECT("'" &amp; Setup!$AI$7 &amp; "'!" &amp; AE51),0) + IF(Setup!$AI$8&lt;&gt;"",INDIRECT("'" &amp; Setup!$AI$8 &amp; "'!" &amp; AE51),0) + IF(Setup!$AI$9&lt;&gt;"",INDIRECT("'" &amp; Setup!$AI$9 &amp; "'!" &amp; AE51),0) + IF(Setup!$AI$10&lt;&gt;"",INDIRECT("'" &amp; Setup!$AI$10 &amp; "'!" &amp; AE51),0) + IF(Setup!$AI$11&lt;&gt;"",INDIRECT("'" &amp; Setup!$AI$11 &amp; "'!" &amp; AE51),0) + IF(Setup!$AI$12&lt;&gt;"",INDIRECT("'" &amp; Setup!$AI$12 &amp; "'!" &amp; AE51),0)</f>
        <v>0</v>
      </c>
      <c r="BP51" s="2">
        <f ca="1">IF(Setup!$AJ$7&lt;&gt;"",INDIRECT("'" &amp; Setup!$AJ$7 &amp; "'!" &amp; AD51),0) + IF(Setup!$AJ$8&lt;&gt;"",INDIRECT("'" &amp; Setup!$AJ$8 &amp; "'!" &amp; AD51),0) + IF(Setup!$AJ$9&lt;&gt;"",INDIRECT("'" &amp; Setup!$AJ$9 &amp; "'!" &amp; AD51),0) + IF(Setup!$AJ$10&lt;&gt;"",INDIRECT("'" &amp; Setup!$AJ$10 &amp; "'!" &amp; AD51),0) + IF(Setup!$AJ$11&lt;&gt;"",INDIRECT("'" &amp; Setup!$AJ$11 &amp; "'!" &amp; AD51),0) + IF(Setup!$AJ$12&lt;&gt;"",INDIRECT("'" &amp; Setup!$AJ$12 &amp; "'!" &amp; AD51),0)</f>
        <v>0</v>
      </c>
      <c r="BQ51" s="2">
        <f ca="1">IF(Setup!$AJ$7&lt;&gt;"",INDIRECT("'" &amp; Setup!$AJ$7 &amp; "'!" &amp; AE51),0) + IF(Setup!$AJ$8&lt;&gt;"",INDIRECT("'" &amp; Setup!$AJ$8 &amp; "'!" &amp; AE51),0) + IF(Setup!$AJ$9&lt;&gt;"",INDIRECT("'" &amp; Setup!$AJ$9 &amp; "'!" &amp; AE51),0) + IF(Setup!$AJ$10&lt;&gt;"",INDIRECT("'" &amp; Setup!$AJ$10 &amp; "'!" &amp; AE51),0) + IF(Setup!$AJ$11&lt;&gt;"",INDIRECT("'" &amp; Setup!$AJ$11 &amp; "'!" &amp; AE51),0) + IF(Setup!$AJ$12&lt;&gt;"",INDIRECT("'" &amp; Setup!$AJ$12 &amp; "'!" &amp; AE51),0)</f>
        <v>0</v>
      </c>
      <c r="BS51" s="35"/>
      <c r="BT51" s="35"/>
      <c r="BU51" s="35"/>
      <c r="BV51" s="35"/>
    </row>
    <row r="52" spans="1:74" ht="39" hidden="1" customHeight="1" x14ac:dyDescent="0.2">
      <c r="A52" s="14" t="str">
        <f>Planning!A35</f>
        <v>I027</v>
      </c>
      <c r="B52" s="9">
        <f>Planning!B35</f>
        <v>0</v>
      </c>
      <c r="C52" s="9">
        <f>Planning!C35</f>
        <v>0</v>
      </c>
      <c r="D52" s="9">
        <f>Planning!D35</f>
        <v>0</v>
      </c>
      <c r="E52" s="3">
        <f>Planning!E35</f>
        <v>0</v>
      </c>
      <c r="F52" s="3">
        <f>Planning!G35</f>
        <v>0</v>
      </c>
      <c r="G52" s="28"/>
      <c r="H52" s="197">
        <f t="shared" ca="1" si="13"/>
        <v>0</v>
      </c>
      <c r="I52" s="197">
        <f t="shared" ca="1" si="14"/>
        <v>0</v>
      </c>
      <c r="J52" s="32" t="str">
        <f ca="1">IF(AND($AR52="2",$AB51&lt;&gt;Lists!$A$17),AU52,AT52)</f>
        <v/>
      </c>
      <c r="K52" s="33" t="str">
        <f t="shared" ca="1" si="0"/>
        <v/>
      </c>
      <c r="L52" s="210">
        <f t="shared" ca="1" si="1"/>
        <v>0</v>
      </c>
      <c r="M52" s="197">
        <f t="shared" ca="1" si="2"/>
        <v>0</v>
      </c>
      <c r="N52" s="32" t="str">
        <f ca="1">IF(AND($AR52="2",$AB52&lt;&gt;Lists!$A$17),AW52,AV52)</f>
        <v/>
      </c>
      <c r="O52" s="33" t="str">
        <f t="shared" ca="1" si="3"/>
        <v/>
      </c>
      <c r="P52" s="197">
        <f t="shared" ca="1" si="4"/>
        <v>0</v>
      </c>
      <c r="Q52" s="197">
        <f t="shared" ca="1" si="5"/>
        <v>0</v>
      </c>
      <c r="R52" s="32" t="str">
        <f ca="1">IF(AND($AR52="2",$AB52&lt;&gt;Lists!$A$17),AY52,AX52)</f>
        <v/>
      </c>
      <c r="S52" s="33" t="str">
        <f t="shared" ca="1" si="6"/>
        <v/>
      </c>
      <c r="T52" s="197">
        <f t="shared" ca="1" si="7"/>
        <v>0</v>
      </c>
      <c r="U52" s="197">
        <f t="shared" ca="1" si="8"/>
        <v>0</v>
      </c>
      <c r="V52" s="32" t="str">
        <f ca="1">IF(AND($AR52="2",$AB52&lt;&gt;Lists!$A$17),BA52,AZ52)</f>
        <v/>
      </c>
      <c r="W52" s="33" t="str">
        <f t="shared" ca="1" si="9"/>
        <v/>
      </c>
      <c r="X52" s="197">
        <f t="shared" ca="1" si="10"/>
        <v>0</v>
      </c>
      <c r="Y52" s="197">
        <f t="shared" ca="1" si="11"/>
        <v>0</v>
      </c>
      <c r="Z52" s="32" t="str">
        <f ca="1">IF(AND($AR52="2",$AB52&lt;&gt;Lists!$A$17),BC52,BB52)</f>
        <v/>
      </c>
      <c r="AA52" s="33" t="str">
        <f t="shared" ca="1" si="12"/>
        <v/>
      </c>
      <c r="AB52" s="1">
        <f>Planning!H35</f>
        <v>0</v>
      </c>
      <c r="AC52" s="2" t="str">
        <f t="shared" si="15"/>
        <v>00</v>
      </c>
      <c r="AD52" s="2" t="s">
        <v>487</v>
      </c>
      <c r="AE52" s="2" t="s">
        <v>685</v>
      </c>
      <c r="AF52" s="2" t="s">
        <v>1532</v>
      </c>
      <c r="AG52" s="169" t="str">
        <f t="shared" si="16"/>
        <v/>
      </c>
      <c r="AI52" s="2">
        <f ca="1">IF(Setup!$AG$7&lt;&gt;"",INDIRECT("'" &amp; Setup!$AG$7 &amp; "'!" &amp; AF52),0) + IF(Setup!$AG$8&lt;&gt;"",INDIRECT("'" &amp; Setup!$AG$8 &amp; "'!" &amp; AF52),0) + IF(Setup!$AG$9&lt;&gt;"",INDIRECT("'" &amp; Setup!$AG$9 &amp; "'!" &amp; AF52),0) + IF(Setup!$AG$10&lt;&gt;"",INDIRECT("'" &amp; Setup!$AG$10 &amp; "'!" &amp; AF52),0) + IF(Setup!$AG$11&lt;&gt;"",INDIRECT("'" &amp; Setup!$AG$11 &amp; "'!" &amp; AF52),0) + IF(Setup!$AG$12&lt;&gt;"",INDIRECT("'" &amp; Setup!$AG$12 &amp; "'!" &amp; AF52),0)</f>
        <v>0</v>
      </c>
      <c r="AJ52" s="2">
        <f ca="1">IF(Setup!$AH$7&lt;&gt;"",INDIRECT("'" &amp; Setup!$AH$7 &amp; "'!" &amp; AF52),0) + IF(Setup!$AH$8&lt;&gt;"",INDIRECT("'" &amp; Setup!$AH$8 &amp; "'!" &amp; AF52),0) + IF(Setup!$AH$9&lt;&gt;"",INDIRECT("'" &amp; Setup!$AH$9 &amp; "'!" &amp; AF52),0) + IF(Setup!$AH$10&lt;&gt;"",INDIRECT("'" &amp; Setup!$AH$10 &amp; "'!" &amp; AF52),0) + IF(Setup!$AH$11&lt;&gt;"",INDIRECT("'" &amp; Setup!$AH$11 &amp; "'!" &amp; AF52),0) + IF(Setup!$AH$12&lt;&gt;"",INDIRECT("'" &amp; Setup!$AH$12 &amp; "'!" &amp; AF52),0)</f>
        <v>0</v>
      </c>
      <c r="AK52" s="2">
        <f ca="1">IF(Setup!$AI$7&lt;&gt;"",INDIRECT("'" &amp; Setup!$AI$7 &amp; "'!" &amp; AF52),0) + IF(Setup!$AI$8&lt;&gt;"",INDIRECT("'" &amp; Setup!$AI$8 &amp; "'!" &amp; AF52),0) + IF(Setup!$AI$9&lt;&gt;"",INDIRECT("'" &amp; Setup!$AI$9 &amp; "'!" &amp; AF52),0) + IF(Setup!$AI$10&lt;&gt;"",INDIRECT("'" &amp; Setup!$AI$10 &amp; "'!" &amp; AF52),0) + IF(Setup!$AI$11&lt;&gt;"",INDIRECT("'" &amp; Setup!$AI$11 &amp; "'!" &amp; AF52),0) + IF(Setup!$AI$12&lt;&gt;"",INDIRECT("'" &amp; Setup!$AI$12 &amp; "'!" &amp; AF52),0)</f>
        <v>0</v>
      </c>
      <c r="AL52" s="2">
        <f ca="1">IF(Setup!$AJ$7&lt;&gt;"",INDIRECT("'" &amp; Setup!$AJ$7 &amp; "'!" &amp; AF52),0) + IF(Setup!$AJ$8&lt;&gt;"",INDIRECT("'" &amp; Setup!$AJ$8 &amp; "'!" &amp; AF52),0) + IF(Setup!$AJ$9&lt;&gt;"",INDIRECT("'" &amp; Setup!$AJ$9 &amp; "'!" &amp; AF52),0) + IF(Setup!$AJ$10&lt;&gt;"",INDIRECT("'" &amp; Setup!$AJ$10 &amp; "'!" &amp; AF52),0) + IF(Setup!$AJ$11&lt;&gt;"",INDIRECT("'" &amp; Setup!$AJ$11 &amp; "'!" &amp; AF52),0) + IF(Setup!$AJ$12&lt;&gt;"",INDIRECT("'" &amp; Setup!$AJ$12 &amp; "'!" &amp; AF52),0)</f>
        <v>0</v>
      </c>
      <c r="AN52" s="2" t="str">
        <f t="shared" si="17"/>
        <v/>
      </c>
      <c r="AR52" s="2" t="str">
        <f>IF(C52=0,"",LEFT(INDEX(Lists!$H$5:$H$49,MATCH(C52,Lists!$G$5:$G$49,0),1),1))</f>
        <v/>
      </c>
      <c r="AT52" s="2" t="str">
        <f t="shared" ca="1" si="18"/>
        <v/>
      </c>
      <c r="AU52" s="2" t="str">
        <f t="shared" ca="1" si="19"/>
        <v/>
      </c>
      <c r="AV52" s="2" t="str">
        <f t="shared" ca="1" si="20"/>
        <v/>
      </c>
      <c r="AW52" s="2" t="str">
        <f t="shared" ca="1" si="21"/>
        <v/>
      </c>
      <c r="AX52" s="2" t="str">
        <f t="shared" ca="1" si="22"/>
        <v/>
      </c>
      <c r="AY52" s="2" t="str">
        <f t="shared" ca="1" si="23"/>
        <v/>
      </c>
      <c r="AZ52" s="2" t="str">
        <f t="shared" ca="1" si="24"/>
        <v/>
      </c>
      <c r="BA52" s="2" t="str">
        <f t="shared" ca="1" si="25"/>
        <v/>
      </c>
      <c r="BB52" s="2" t="str">
        <f t="shared" ca="1" si="26"/>
        <v/>
      </c>
      <c r="BC52" s="2" t="str">
        <f t="shared" ca="1" si="27"/>
        <v/>
      </c>
      <c r="BJ52" s="2">
        <f ca="1">IF(Setup!$AG$7&lt;&gt;"",INDIRECT("'" &amp; Setup!$AG$7 &amp; "'!" &amp; AD52),0) + IF(Setup!$AG$8&lt;&gt;"",INDIRECT("'" &amp; Setup!$AG$8 &amp; "'!" &amp; AD52),0) + IF(Setup!$AG$9&lt;&gt;"",INDIRECT("'" &amp; Setup!$AG$9 &amp; "'!" &amp; AD52),0) + IF(Setup!$AG$10&lt;&gt;"",INDIRECT("'" &amp; Setup!$AG$10 &amp; "'!" &amp; AD52),0) + IF(Setup!$AG$11&lt;&gt;"",INDIRECT("'" &amp; Setup!$AG$11 &amp; "'!" &amp; AD52),0) + IF(Setup!$AG$12&lt;&gt;"",INDIRECT("'" &amp; Setup!$AG$12 &amp; "'!" &amp; AD52),0)</f>
        <v>0</v>
      </c>
      <c r="BK52" s="2">
        <f ca="1">IF(Setup!$AG$7&lt;&gt;"",INDIRECT("'" &amp; Setup!$AG$7 &amp; "'!" &amp; AE52),0) + IF(Setup!$AG$8&lt;&gt;"",INDIRECT("'" &amp; Setup!$AG$8 &amp; "'!" &amp; AE52),0) + IF(Setup!$AG$9&lt;&gt;"",INDIRECT("'" &amp; Setup!$AG$9 &amp; "'!" &amp; AE52),0) + IF(Setup!$AG$10&lt;&gt;"",INDIRECT("'" &amp; Setup!$AG$10 &amp; "'!" &amp; AE52),0) + IF(Setup!$AG$11&lt;&gt;"",INDIRECT("'" &amp; Setup!$AG$11 &amp; "'!" &amp; AE52),0) + IF(Setup!$AG$12&lt;&gt;"",INDIRECT("'" &amp; Setup!$AG$12 &amp; "'!" &amp; AE52),0)</f>
        <v>0</v>
      </c>
      <c r="BL52" s="2">
        <f ca="1">IF(Setup!$AH$7&lt;&gt;"",INDIRECT("'" &amp; Setup!$AH$7 &amp; "'!" &amp; AD52),0) + IF(Setup!$AH$8&lt;&gt;"",INDIRECT("'" &amp; Setup!$AH$8 &amp; "'!" &amp; AD52),0) + IF(Setup!$AH$9&lt;&gt;"",INDIRECT("'" &amp; Setup!$AH$9 &amp; "'!" &amp; AD52),0) + IF(Setup!$AH$10&lt;&gt;"",INDIRECT("'" &amp; Setup!$AH$10 &amp; "'!" &amp; AD52),0) + IF(Setup!$AH$11&lt;&gt;"",INDIRECT("'" &amp; Setup!$AH$11 &amp; "'!" &amp; AD52),0) + IF(Setup!$AH$12&lt;&gt;"",INDIRECT("'" &amp; Setup!$AH$12 &amp; "'!" &amp; AD52),0)</f>
        <v>0</v>
      </c>
      <c r="BM52" s="2">
        <f ca="1">IF(Setup!$AH$7&lt;&gt;"",INDIRECT("'" &amp; Setup!$AH$7 &amp; "'!" &amp; AE52),0) + IF(Setup!$AH$8&lt;&gt;"",INDIRECT("'" &amp; Setup!$AH$8 &amp; "'!" &amp; AE52),0) + IF(Setup!$AH$9&lt;&gt;"",INDIRECT("'" &amp; Setup!$AH$9 &amp; "'!" &amp; AE52),0) + IF(Setup!$AH$10&lt;&gt;"",INDIRECT("'" &amp; Setup!$AH$10 &amp; "'!" &amp; AE52),0) + IF(Setup!$AH$11&lt;&gt;"",INDIRECT("'" &amp; Setup!$AH$11 &amp; "'!" &amp; AE52),0) + IF(Setup!$AH$12&lt;&gt;"",INDIRECT("'" &amp; Setup!$AH$12 &amp; "'!" &amp; AE52),0)</f>
        <v>0</v>
      </c>
      <c r="BN52" s="2">
        <f ca="1">IF(Setup!$AI$7&lt;&gt;"",INDIRECT("'" &amp; Setup!$AI$7 &amp; "'!" &amp; AD52),0) + IF(Setup!$AI$8&lt;&gt;"",INDIRECT("'" &amp; Setup!$AI$8 &amp; "'!" &amp; AD52),0) + IF(Setup!$AI$9&lt;&gt;"",INDIRECT("'" &amp; Setup!$AI$9 &amp; "'!" &amp; AD52),0) + IF(Setup!$AI$10&lt;&gt;"",INDIRECT("'" &amp; Setup!$AI$10 &amp; "'!" &amp; AD52),0) + IF(Setup!$AI$11&lt;&gt;"",INDIRECT("'" &amp; Setup!$AI$11 &amp; "'!" &amp; AD52),0) + IF(Setup!$AI$12&lt;&gt;"",INDIRECT("'" &amp; Setup!$AI$12 &amp; "'!" &amp; AD52),0)</f>
        <v>0</v>
      </c>
      <c r="BO52" s="2">
        <f ca="1">IF(Setup!$AI$7&lt;&gt;"",INDIRECT("'" &amp; Setup!$AI$7 &amp; "'!" &amp; AE52),0) + IF(Setup!$AI$8&lt;&gt;"",INDIRECT("'" &amp; Setup!$AI$8 &amp; "'!" &amp; AE52),0) + IF(Setup!$AI$9&lt;&gt;"",INDIRECT("'" &amp; Setup!$AI$9 &amp; "'!" &amp; AE52),0) + IF(Setup!$AI$10&lt;&gt;"",INDIRECT("'" &amp; Setup!$AI$10 &amp; "'!" &amp; AE52),0) + IF(Setup!$AI$11&lt;&gt;"",INDIRECT("'" &amp; Setup!$AI$11 &amp; "'!" &amp; AE52),0) + IF(Setup!$AI$12&lt;&gt;"",INDIRECT("'" &amp; Setup!$AI$12 &amp; "'!" &amp; AE52),0)</f>
        <v>0</v>
      </c>
      <c r="BP52" s="2">
        <f ca="1">IF(Setup!$AJ$7&lt;&gt;"",INDIRECT("'" &amp; Setup!$AJ$7 &amp; "'!" &amp; AD52),0) + IF(Setup!$AJ$8&lt;&gt;"",INDIRECT("'" &amp; Setup!$AJ$8 &amp; "'!" &amp; AD52),0) + IF(Setup!$AJ$9&lt;&gt;"",INDIRECT("'" &amp; Setup!$AJ$9 &amp; "'!" &amp; AD52),0) + IF(Setup!$AJ$10&lt;&gt;"",INDIRECT("'" &amp; Setup!$AJ$10 &amp; "'!" &amp; AD52),0) + IF(Setup!$AJ$11&lt;&gt;"",INDIRECT("'" &amp; Setup!$AJ$11 &amp; "'!" &amp; AD52),0) + IF(Setup!$AJ$12&lt;&gt;"",INDIRECT("'" &amp; Setup!$AJ$12 &amp; "'!" &amp; AD52),0)</f>
        <v>0</v>
      </c>
      <c r="BQ52" s="2">
        <f ca="1">IF(Setup!$AJ$7&lt;&gt;"",INDIRECT("'" &amp; Setup!$AJ$7 &amp; "'!" &amp; AE52),0) + IF(Setup!$AJ$8&lt;&gt;"",INDIRECT("'" &amp; Setup!$AJ$8 &amp; "'!" &amp; AE52),0) + IF(Setup!$AJ$9&lt;&gt;"",INDIRECT("'" &amp; Setup!$AJ$9 &amp; "'!" &amp; AE52),0) + IF(Setup!$AJ$10&lt;&gt;"",INDIRECT("'" &amp; Setup!$AJ$10 &amp; "'!" &amp; AE52),0) + IF(Setup!$AJ$11&lt;&gt;"",INDIRECT("'" &amp; Setup!$AJ$11 &amp; "'!" &amp; AE52),0) + IF(Setup!$AJ$12&lt;&gt;"",INDIRECT("'" &amp; Setup!$AJ$12 &amp; "'!" &amp; AE52),0)</f>
        <v>0</v>
      </c>
      <c r="BS52" s="35"/>
      <c r="BT52" s="35"/>
      <c r="BU52" s="35"/>
      <c r="BV52" s="35"/>
    </row>
    <row r="53" spans="1:74" ht="39" hidden="1" customHeight="1" x14ac:dyDescent="0.2">
      <c r="A53" s="14" t="str">
        <f>Planning!A36</f>
        <v>I028</v>
      </c>
      <c r="B53" s="9">
        <f>Planning!B36</f>
        <v>0</v>
      </c>
      <c r="C53" s="9">
        <f>Planning!C36</f>
        <v>0</v>
      </c>
      <c r="D53" s="9">
        <f>Planning!D36</f>
        <v>0</v>
      </c>
      <c r="E53" s="3">
        <f>Planning!E36</f>
        <v>0</v>
      </c>
      <c r="F53" s="3">
        <f>Planning!G36</f>
        <v>0</v>
      </c>
      <c r="G53" s="28"/>
      <c r="H53" s="197">
        <f t="shared" ca="1" si="13"/>
        <v>0</v>
      </c>
      <c r="I53" s="197">
        <f t="shared" ca="1" si="14"/>
        <v>0</v>
      </c>
      <c r="J53" s="32" t="str">
        <f ca="1">IF(AND($AR53="2",$AB52&lt;&gt;Lists!$A$17),AU53,AT53)</f>
        <v/>
      </c>
      <c r="K53" s="33" t="str">
        <f t="shared" ca="1" si="0"/>
        <v/>
      </c>
      <c r="L53" s="210">
        <f t="shared" ca="1" si="1"/>
        <v>0</v>
      </c>
      <c r="M53" s="197">
        <f t="shared" ca="1" si="2"/>
        <v>0</v>
      </c>
      <c r="N53" s="32" t="str">
        <f ca="1">IF(AND($AR53="2",$AB53&lt;&gt;Lists!$A$17),AW53,AV53)</f>
        <v/>
      </c>
      <c r="O53" s="33" t="str">
        <f t="shared" ca="1" si="3"/>
        <v/>
      </c>
      <c r="P53" s="197">
        <f t="shared" ca="1" si="4"/>
        <v>0</v>
      </c>
      <c r="Q53" s="197">
        <f t="shared" ca="1" si="5"/>
        <v>0</v>
      </c>
      <c r="R53" s="32" t="str">
        <f ca="1">IF(AND($AR53="2",$AB53&lt;&gt;Lists!$A$17),AY53,AX53)</f>
        <v/>
      </c>
      <c r="S53" s="33" t="str">
        <f t="shared" ca="1" si="6"/>
        <v/>
      </c>
      <c r="T53" s="197">
        <f t="shared" ca="1" si="7"/>
        <v>0</v>
      </c>
      <c r="U53" s="197">
        <f t="shared" ca="1" si="8"/>
        <v>0</v>
      </c>
      <c r="V53" s="32" t="str">
        <f ca="1">IF(AND($AR53="2",$AB53&lt;&gt;Lists!$A$17),BA53,AZ53)</f>
        <v/>
      </c>
      <c r="W53" s="33" t="str">
        <f t="shared" ca="1" si="9"/>
        <v/>
      </c>
      <c r="X53" s="197">
        <f t="shared" ca="1" si="10"/>
        <v>0</v>
      </c>
      <c r="Y53" s="197">
        <f t="shared" ca="1" si="11"/>
        <v>0</v>
      </c>
      <c r="Z53" s="32" t="str">
        <f ca="1">IF(AND($AR53="2",$AB53&lt;&gt;Lists!$A$17),BC53,BB53)</f>
        <v/>
      </c>
      <c r="AA53" s="33" t="str">
        <f t="shared" ca="1" si="12"/>
        <v/>
      </c>
      <c r="AB53" s="1">
        <f>Planning!H36</f>
        <v>0</v>
      </c>
      <c r="AC53" s="2" t="str">
        <f t="shared" si="15"/>
        <v>00</v>
      </c>
      <c r="AD53" s="2" t="s">
        <v>488</v>
      </c>
      <c r="AE53" s="2" t="s">
        <v>686</v>
      </c>
      <c r="AF53" s="2" t="s">
        <v>1533</v>
      </c>
      <c r="AG53" s="169" t="str">
        <f t="shared" si="16"/>
        <v/>
      </c>
      <c r="AI53" s="2">
        <f ca="1">IF(Setup!$AG$7&lt;&gt;"",INDIRECT("'" &amp; Setup!$AG$7 &amp; "'!" &amp; AF53),0) + IF(Setup!$AG$8&lt;&gt;"",INDIRECT("'" &amp; Setup!$AG$8 &amp; "'!" &amp; AF53),0) + IF(Setup!$AG$9&lt;&gt;"",INDIRECT("'" &amp; Setup!$AG$9 &amp; "'!" &amp; AF53),0) + IF(Setup!$AG$10&lt;&gt;"",INDIRECT("'" &amp; Setup!$AG$10 &amp; "'!" &amp; AF53),0) + IF(Setup!$AG$11&lt;&gt;"",INDIRECT("'" &amp; Setup!$AG$11 &amp; "'!" &amp; AF53),0) + IF(Setup!$AG$12&lt;&gt;"",INDIRECT("'" &amp; Setup!$AG$12 &amp; "'!" &amp; AF53),0)</f>
        <v>0</v>
      </c>
      <c r="AJ53" s="2">
        <f ca="1">IF(Setup!$AH$7&lt;&gt;"",INDIRECT("'" &amp; Setup!$AH$7 &amp; "'!" &amp; AF53),0) + IF(Setup!$AH$8&lt;&gt;"",INDIRECT("'" &amp; Setup!$AH$8 &amp; "'!" &amp; AF53),0) + IF(Setup!$AH$9&lt;&gt;"",INDIRECT("'" &amp; Setup!$AH$9 &amp; "'!" &amp; AF53),0) + IF(Setup!$AH$10&lt;&gt;"",INDIRECT("'" &amp; Setup!$AH$10 &amp; "'!" &amp; AF53),0) + IF(Setup!$AH$11&lt;&gt;"",INDIRECT("'" &amp; Setup!$AH$11 &amp; "'!" &amp; AF53),0) + IF(Setup!$AH$12&lt;&gt;"",INDIRECT("'" &amp; Setup!$AH$12 &amp; "'!" &amp; AF53),0)</f>
        <v>0</v>
      </c>
      <c r="AK53" s="2">
        <f ca="1">IF(Setup!$AI$7&lt;&gt;"",INDIRECT("'" &amp; Setup!$AI$7 &amp; "'!" &amp; AF53),0) + IF(Setup!$AI$8&lt;&gt;"",INDIRECT("'" &amp; Setup!$AI$8 &amp; "'!" &amp; AF53),0) + IF(Setup!$AI$9&lt;&gt;"",INDIRECT("'" &amp; Setup!$AI$9 &amp; "'!" &amp; AF53),0) + IF(Setup!$AI$10&lt;&gt;"",INDIRECT("'" &amp; Setup!$AI$10 &amp; "'!" &amp; AF53),0) + IF(Setup!$AI$11&lt;&gt;"",INDIRECT("'" &amp; Setup!$AI$11 &amp; "'!" &amp; AF53),0) + IF(Setup!$AI$12&lt;&gt;"",INDIRECT("'" &amp; Setup!$AI$12 &amp; "'!" &amp; AF53),0)</f>
        <v>0</v>
      </c>
      <c r="AL53" s="2">
        <f ca="1">IF(Setup!$AJ$7&lt;&gt;"",INDIRECT("'" &amp; Setup!$AJ$7 &amp; "'!" &amp; AF53),0) + IF(Setup!$AJ$8&lt;&gt;"",INDIRECT("'" &amp; Setup!$AJ$8 &amp; "'!" &amp; AF53),0) + IF(Setup!$AJ$9&lt;&gt;"",INDIRECT("'" &amp; Setup!$AJ$9 &amp; "'!" &amp; AF53),0) + IF(Setup!$AJ$10&lt;&gt;"",INDIRECT("'" &amp; Setup!$AJ$10 &amp; "'!" &amp; AF53),0) + IF(Setup!$AJ$11&lt;&gt;"",INDIRECT("'" &amp; Setup!$AJ$11 &amp; "'!" &amp; AF53),0) + IF(Setup!$AJ$12&lt;&gt;"",INDIRECT("'" &amp; Setup!$AJ$12 &amp; "'!" &amp; AF53),0)</f>
        <v>0</v>
      </c>
      <c r="AN53" s="2" t="str">
        <f t="shared" si="17"/>
        <v/>
      </c>
      <c r="AR53" s="2" t="str">
        <f>IF(C53=0,"",LEFT(INDEX(Lists!$H$5:$H$49,MATCH(C53,Lists!$G$5:$G$49,0),1),1))</f>
        <v/>
      </c>
      <c r="AT53" s="2" t="str">
        <f t="shared" ca="1" si="18"/>
        <v/>
      </c>
      <c r="AU53" s="2" t="str">
        <f t="shared" ca="1" si="19"/>
        <v/>
      </c>
      <c r="AV53" s="2" t="str">
        <f t="shared" ca="1" si="20"/>
        <v/>
      </c>
      <c r="AW53" s="2" t="str">
        <f t="shared" ca="1" si="21"/>
        <v/>
      </c>
      <c r="AX53" s="2" t="str">
        <f t="shared" ca="1" si="22"/>
        <v/>
      </c>
      <c r="AY53" s="2" t="str">
        <f t="shared" ca="1" si="23"/>
        <v/>
      </c>
      <c r="AZ53" s="2" t="str">
        <f t="shared" ca="1" si="24"/>
        <v/>
      </c>
      <c r="BA53" s="2" t="str">
        <f t="shared" ca="1" si="25"/>
        <v/>
      </c>
      <c r="BB53" s="2" t="str">
        <f t="shared" ca="1" si="26"/>
        <v/>
      </c>
      <c r="BC53" s="2" t="str">
        <f t="shared" ca="1" si="27"/>
        <v/>
      </c>
      <c r="BJ53" s="2">
        <f ca="1">IF(Setup!$AG$7&lt;&gt;"",INDIRECT("'" &amp; Setup!$AG$7 &amp; "'!" &amp; AD53),0) + IF(Setup!$AG$8&lt;&gt;"",INDIRECT("'" &amp; Setup!$AG$8 &amp; "'!" &amp; AD53),0) + IF(Setup!$AG$9&lt;&gt;"",INDIRECT("'" &amp; Setup!$AG$9 &amp; "'!" &amp; AD53),0) + IF(Setup!$AG$10&lt;&gt;"",INDIRECT("'" &amp; Setup!$AG$10 &amp; "'!" &amp; AD53),0) + IF(Setup!$AG$11&lt;&gt;"",INDIRECT("'" &amp; Setup!$AG$11 &amp; "'!" &amp; AD53),0) + IF(Setup!$AG$12&lt;&gt;"",INDIRECT("'" &amp; Setup!$AG$12 &amp; "'!" &amp; AD53),0)</f>
        <v>0</v>
      </c>
      <c r="BK53" s="2">
        <f ca="1">IF(Setup!$AG$7&lt;&gt;"",INDIRECT("'" &amp; Setup!$AG$7 &amp; "'!" &amp; AE53),0) + IF(Setup!$AG$8&lt;&gt;"",INDIRECT("'" &amp; Setup!$AG$8 &amp; "'!" &amp; AE53),0) + IF(Setup!$AG$9&lt;&gt;"",INDIRECT("'" &amp; Setup!$AG$9 &amp; "'!" &amp; AE53),0) + IF(Setup!$AG$10&lt;&gt;"",INDIRECT("'" &amp; Setup!$AG$10 &amp; "'!" &amp; AE53),0) + IF(Setup!$AG$11&lt;&gt;"",INDIRECT("'" &amp; Setup!$AG$11 &amp; "'!" &amp; AE53),0) + IF(Setup!$AG$12&lt;&gt;"",INDIRECT("'" &amp; Setup!$AG$12 &amp; "'!" &amp; AE53),0)</f>
        <v>0</v>
      </c>
      <c r="BL53" s="2">
        <f ca="1">IF(Setup!$AH$7&lt;&gt;"",INDIRECT("'" &amp; Setup!$AH$7 &amp; "'!" &amp; AD53),0) + IF(Setup!$AH$8&lt;&gt;"",INDIRECT("'" &amp; Setup!$AH$8 &amp; "'!" &amp; AD53),0) + IF(Setup!$AH$9&lt;&gt;"",INDIRECT("'" &amp; Setup!$AH$9 &amp; "'!" &amp; AD53),0) + IF(Setup!$AH$10&lt;&gt;"",INDIRECT("'" &amp; Setup!$AH$10 &amp; "'!" &amp; AD53),0) + IF(Setup!$AH$11&lt;&gt;"",INDIRECT("'" &amp; Setup!$AH$11 &amp; "'!" &amp; AD53),0) + IF(Setup!$AH$12&lt;&gt;"",INDIRECT("'" &amp; Setup!$AH$12 &amp; "'!" &amp; AD53),0)</f>
        <v>0</v>
      </c>
      <c r="BM53" s="2">
        <f ca="1">IF(Setup!$AH$7&lt;&gt;"",INDIRECT("'" &amp; Setup!$AH$7 &amp; "'!" &amp; AE53),0) + IF(Setup!$AH$8&lt;&gt;"",INDIRECT("'" &amp; Setup!$AH$8 &amp; "'!" &amp; AE53),0) + IF(Setup!$AH$9&lt;&gt;"",INDIRECT("'" &amp; Setup!$AH$9 &amp; "'!" &amp; AE53),0) + IF(Setup!$AH$10&lt;&gt;"",INDIRECT("'" &amp; Setup!$AH$10 &amp; "'!" &amp; AE53),0) + IF(Setup!$AH$11&lt;&gt;"",INDIRECT("'" &amp; Setup!$AH$11 &amp; "'!" &amp; AE53),0) + IF(Setup!$AH$12&lt;&gt;"",INDIRECT("'" &amp; Setup!$AH$12 &amp; "'!" &amp; AE53),0)</f>
        <v>0</v>
      </c>
      <c r="BN53" s="2">
        <f ca="1">IF(Setup!$AI$7&lt;&gt;"",INDIRECT("'" &amp; Setup!$AI$7 &amp; "'!" &amp; AD53),0) + IF(Setup!$AI$8&lt;&gt;"",INDIRECT("'" &amp; Setup!$AI$8 &amp; "'!" &amp; AD53),0) + IF(Setup!$AI$9&lt;&gt;"",INDIRECT("'" &amp; Setup!$AI$9 &amp; "'!" &amp; AD53),0) + IF(Setup!$AI$10&lt;&gt;"",INDIRECT("'" &amp; Setup!$AI$10 &amp; "'!" &amp; AD53),0) + IF(Setup!$AI$11&lt;&gt;"",INDIRECT("'" &amp; Setup!$AI$11 &amp; "'!" &amp; AD53),0) + IF(Setup!$AI$12&lt;&gt;"",INDIRECT("'" &amp; Setup!$AI$12 &amp; "'!" &amp; AD53),0)</f>
        <v>0</v>
      </c>
      <c r="BO53" s="2">
        <f ca="1">IF(Setup!$AI$7&lt;&gt;"",INDIRECT("'" &amp; Setup!$AI$7 &amp; "'!" &amp; AE53),0) + IF(Setup!$AI$8&lt;&gt;"",INDIRECT("'" &amp; Setup!$AI$8 &amp; "'!" &amp; AE53),0) + IF(Setup!$AI$9&lt;&gt;"",INDIRECT("'" &amp; Setup!$AI$9 &amp; "'!" &amp; AE53),0) + IF(Setup!$AI$10&lt;&gt;"",INDIRECT("'" &amp; Setup!$AI$10 &amp; "'!" &amp; AE53),0) + IF(Setup!$AI$11&lt;&gt;"",INDIRECT("'" &amp; Setup!$AI$11 &amp; "'!" &amp; AE53),0) + IF(Setup!$AI$12&lt;&gt;"",INDIRECT("'" &amp; Setup!$AI$12 &amp; "'!" &amp; AE53),0)</f>
        <v>0</v>
      </c>
      <c r="BP53" s="2">
        <f ca="1">IF(Setup!$AJ$7&lt;&gt;"",INDIRECT("'" &amp; Setup!$AJ$7 &amp; "'!" &amp; AD53),0) + IF(Setup!$AJ$8&lt;&gt;"",INDIRECT("'" &amp; Setup!$AJ$8 &amp; "'!" &amp; AD53),0) + IF(Setup!$AJ$9&lt;&gt;"",INDIRECT("'" &amp; Setup!$AJ$9 &amp; "'!" &amp; AD53),0) + IF(Setup!$AJ$10&lt;&gt;"",INDIRECT("'" &amp; Setup!$AJ$10 &amp; "'!" &amp; AD53),0) + IF(Setup!$AJ$11&lt;&gt;"",INDIRECT("'" &amp; Setup!$AJ$11 &amp; "'!" &amp; AD53),0) + IF(Setup!$AJ$12&lt;&gt;"",INDIRECT("'" &amp; Setup!$AJ$12 &amp; "'!" &amp; AD53),0)</f>
        <v>0</v>
      </c>
      <c r="BQ53" s="2">
        <f ca="1">IF(Setup!$AJ$7&lt;&gt;"",INDIRECT("'" &amp; Setup!$AJ$7 &amp; "'!" &amp; AE53),0) + IF(Setup!$AJ$8&lt;&gt;"",INDIRECT("'" &amp; Setup!$AJ$8 &amp; "'!" &amp; AE53),0) + IF(Setup!$AJ$9&lt;&gt;"",INDIRECT("'" &amp; Setup!$AJ$9 &amp; "'!" &amp; AE53),0) + IF(Setup!$AJ$10&lt;&gt;"",INDIRECT("'" &amp; Setup!$AJ$10 &amp; "'!" &amp; AE53),0) + IF(Setup!$AJ$11&lt;&gt;"",INDIRECT("'" &amp; Setup!$AJ$11 &amp; "'!" &amp; AE53),0) + IF(Setup!$AJ$12&lt;&gt;"",INDIRECT("'" &amp; Setup!$AJ$12 &amp; "'!" &amp; AE53),0)</f>
        <v>0</v>
      </c>
      <c r="BS53" s="35"/>
      <c r="BT53" s="35"/>
      <c r="BU53" s="35"/>
      <c r="BV53" s="35"/>
    </row>
    <row r="54" spans="1:74" ht="39" hidden="1" customHeight="1" x14ac:dyDescent="0.2">
      <c r="A54" s="14" t="str">
        <f>Planning!A37</f>
        <v>I029</v>
      </c>
      <c r="B54" s="9">
        <f>Planning!B37</f>
        <v>0</v>
      </c>
      <c r="C54" s="9">
        <f>Planning!C37</f>
        <v>0</v>
      </c>
      <c r="D54" s="9">
        <f>Planning!D37</f>
        <v>0</v>
      </c>
      <c r="E54" s="3">
        <f>Planning!E37</f>
        <v>0</v>
      </c>
      <c r="F54" s="3">
        <f>Planning!G37</f>
        <v>0</v>
      </c>
      <c r="G54" s="28"/>
      <c r="H54" s="197">
        <f t="shared" ca="1" si="13"/>
        <v>0</v>
      </c>
      <c r="I54" s="197">
        <f t="shared" ca="1" si="14"/>
        <v>0</v>
      </c>
      <c r="J54" s="32" t="str">
        <f ca="1">IF(AND($AR54="2",$AB53&lt;&gt;Lists!$A$17),AU54,AT54)</f>
        <v/>
      </c>
      <c r="K54" s="33" t="str">
        <f t="shared" ca="1" si="0"/>
        <v/>
      </c>
      <c r="L54" s="210">
        <f t="shared" ca="1" si="1"/>
        <v>0</v>
      </c>
      <c r="M54" s="197">
        <f t="shared" ca="1" si="2"/>
        <v>0</v>
      </c>
      <c r="N54" s="32" t="str">
        <f ca="1">IF(AND($AR54="2",$AB54&lt;&gt;Lists!$A$17),AW54,AV54)</f>
        <v/>
      </c>
      <c r="O54" s="33" t="str">
        <f t="shared" ca="1" si="3"/>
        <v/>
      </c>
      <c r="P54" s="197">
        <f t="shared" ca="1" si="4"/>
        <v>0</v>
      </c>
      <c r="Q54" s="197">
        <f t="shared" ca="1" si="5"/>
        <v>0</v>
      </c>
      <c r="R54" s="32" t="str">
        <f ca="1">IF(AND($AR54="2",$AB54&lt;&gt;Lists!$A$17),AY54,AX54)</f>
        <v/>
      </c>
      <c r="S54" s="33" t="str">
        <f t="shared" ca="1" si="6"/>
        <v/>
      </c>
      <c r="T54" s="197">
        <f t="shared" ca="1" si="7"/>
        <v>0</v>
      </c>
      <c r="U54" s="197">
        <f t="shared" ca="1" si="8"/>
        <v>0</v>
      </c>
      <c r="V54" s="32" t="str">
        <f ca="1">IF(AND($AR54="2",$AB54&lt;&gt;Lists!$A$17),BA54,AZ54)</f>
        <v/>
      </c>
      <c r="W54" s="33" t="str">
        <f t="shared" ca="1" si="9"/>
        <v/>
      </c>
      <c r="X54" s="197">
        <f t="shared" ca="1" si="10"/>
        <v>0</v>
      </c>
      <c r="Y54" s="197">
        <f t="shared" ca="1" si="11"/>
        <v>0</v>
      </c>
      <c r="Z54" s="32" t="str">
        <f ca="1">IF(AND($AR54="2",$AB54&lt;&gt;Lists!$A$17),BC54,BB54)</f>
        <v/>
      </c>
      <c r="AA54" s="33" t="str">
        <f t="shared" ca="1" si="12"/>
        <v/>
      </c>
      <c r="AB54" s="1">
        <f>Planning!H37</f>
        <v>0</v>
      </c>
      <c r="AC54" s="2" t="str">
        <f t="shared" si="15"/>
        <v>00</v>
      </c>
      <c r="AD54" s="2" t="s">
        <v>489</v>
      </c>
      <c r="AE54" s="2" t="s">
        <v>687</v>
      </c>
      <c r="AF54" s="2" t="s">
        <v>1534</v>
      </c>
      <c r="AG54" s="169" t="str">
        <f t="shared" si="16"/>
        <v/>
      </c>
      <c r="AI54" s="2">
        <f ca="1">IF(Setup!$AG$7&lt;&gt;"",INDIRECT("'" &amp; Setup!$AG$7 &amp; "'!" &amp; AF54),0) + IF(Setup!$AG$8&lt;&gt;"",INDIRECT("'" &amp; Setup!$AG$8 &amp; "'!" &amp; AF54),0) + IF(Setup!$AG$9&lt;&gt;"",INDIRECT("'" &amp; Setup!$AG$9 &amp; "'!" &amp; AF54),0) + IF(Setup!$AG$10&lt;&gt;"",INDIRECT("'" &amp; Setup!$AG$10 &amp; "'!" &amp; AF54),0) + IF(Setup!$AG$11&lt;&gt;"",INDIRECT("'" &amp; Setup!$AG$11 &amp; "'!" &amp; AF54),0) + IF(Setup!$AG$12&lt;&gt;"",INDIRECT("'" &amp; Setup!$AG$12 &amp; "'!" &amp; AF54),0)</f>
        <v>0</v>
      </c>
      <c r="AJ54" s="2">
        <f ca="1">IF(Setup!$AH$7&lt;&gt;"",INDIRECT("'" &amp; Setup!$AH$7 &amp; "'!" &amp; AF54),0) + IF(Setup!$AH$8&lt;&gt;"",INDIRECT("'" &amp; Setup!$AH$8 &amp; "'!" &amp; AF54),0) + IF(Setup!$AH$9&lt;&gt;"",INDIRECT("'" &amp; Setup!$AH$9 &amp; "'!" &amp; AF54),0) + IF(Setup!$AH$10&lt;&gt;"",INDIRECT("'" &amp; Setup!$AH$10 &amp; "'!" &amp; AF54),0) + IF(Setup!$AH$11&lt;&gt;"",INDIRECT("'" &amp; Setup!$AH$11 &amp; "'!" &amp; AF54),0) + IF(Setup!$AH$12&lt;&gt;"",INDIRECT("'" &amp; Setup!$AH$12 &amp; "'!" &amp; AF54),0)</f>
        <v>0</v>
      </c>
      <c r="AK54" s="2">
        <f ca="1">IF(Setup!$AI$7&lt;&gt;"",INDIRECT("'" &amp; Setup!$AI$7 &amp; "'!" &amp; AF54),0) + IF(Setup!$AI$8&lt;&gt;"",INDIRECT("'" &amp; Setup!$AI$8 &amp; "'!" &amp; AF54),0) + IF(Setup!$AI$9&lt;&gt;"",INDIRECT("'" &amp; Setup!$AI$9 &amp; "'!" &amp; AF54),0) + IF(Setup!$AI$10&lt;&gt;"",INDIRECT("'" &amp; Setup!$AI$10 &amp; "'!" &amp; AF54),0) + IF(Setup!$AI$11&lt;&gt;"",INDIRECT("'" &amp; Setup!$AI$11 &amp; "'!" &amp; AF54),0) + IF(Setup!$AI$12&lt;&gt;"",INDIRECT("'" &amp; Setup!$AI$12 &amp; "'!" &amp; AF54),0)</f>
        <v>0</v>
      </c>
      <c r="AL54" s="2">
        <f ca="1">IF(Setup!$AJ$7&lt;&gt;"",INDIRECT("'" &amp; Setup!$AJ$7 &amp; "'!" &amp; AF54),0) + IF(Setup!$AJ$8&lt;&gt;"",INDIRECT("'" &amp; Setup!$AJ$8 &amp; "'!" &amp; AF54),0) + IF(Setup!$AJ$9&lt;&gt;"",INDIRECT("'" &amp; Setup!$AJ$9 &amp; "'!" &amp; AF54),0) + IF(Setup!$AJ$10&lt;&gt;"",INDIRECT("'" &amp; Setup!$AJ$10 &amp; "'!" &amp; AF54),0) + IF(Setup!$AJ$11&lt;&gt;"",INDIRECT("'" &amp; Setup!$AJ$11 &amp; "'!" &amp; AF54),0) + IF(Setup!$AJ$12&lt;&gt;"",INDIRECT("'" &amp; Setup!$AJ$12 &amp; "'!" &amp; AF54),0)</f>
        <v>0</v>
      </c>
      <c r="AN54" s="2" t="str">
        <f t="shared" si="17"/>
        <v/>
      </c>
      <c r="AR54" s="2" t="str">
        <f>IF(C54=0,"",LEFT(INDEX(Lists!$H$5:$H$49,MATCH(C54,Lists!$G$5:$G$49,0),1),1))</f>
        <v/>
      </c>
      <c r="AT54" s="2" t="str">
        <f t="shared" ca="1" si="18"/>
        <v/>
      </c>
      <c r="AU54" s="2" t="str">
        <f t="shared" ca="1" si="19"/>
        <v/>
      </c>
      <c r="AV54" s="2" t="str">
        <f t="shared" ca="1" si="20"/>
        <v/>
      </c>
      <c r="AW54" s="2" t="str">
        <f t="shared" ca="1" si="21"/>
        <v/>
      </c>
      <c r="AX54" s="2" t="str">
        <f t="shared" ca="1" si="22"/>
        <v/>
      </c>
      <c r="AY54" s="2" t="str">
        <f t="shared" ca="1" si="23"/>
        <v/>
      </c>
      <c r="AZ54" s="2" t="str">
        <f t="shared" ca="1" si="24"/>
        <v/>
      </c>
      <c r="BA54" s="2" t="str">
        <f t="shared" ca="1" si="25"/>
        <v/>
      </c>
      <c r="BB54" s="2" t="str">
        <f t="shared" ca="1" si="26"/>
        <v/>
      </c>
      <c r="BC54" s="2" t="str">
        <f t="shared" ca="1" si="27"/>
        <v/>
      </c>
      <c r="BJ54" s="2">
        <f ca="1">IF(Setup!$AG$7&lt;&gt;"",INDIRECT("'" &amp; Setup!$AG$7 &amp; "'!" &amp; AD54),0) + IF(Setup!$AG$8&lt;&gt;"",INDIRECT("'" &amp; Setup!$AG$8 &amp; "'!" &amp; AD54),0) + IF(Setup!$AG$9&lt;&gt;"",INDIRECT("'" &amp; Setup!$AG$9 &amp; "'!" &amp; AD54),0) + IF(Setup!$AG$10&lt;&gt;"",INDIRECT("'" &amp; Setup!$AG$10 &amp; "'!" &amp; AD54),0) + IF(Setup!$AG$11&lt;&gt;"",INDIRECT("'" &amp; Setup!$AG$11 &amp; "'!" &amp; AD54),0) + IF(Setup!$AG$12&lt;&gt;"",INDIRECT("'" &amp; Setup!$AG$12 &amp; "'!" &amp; AD54),0)</f>
        <v>0</v>
      </c>
      <c r="BK54" s="2">
        <f ca="1">IF(Setup!$AG$7&lt;&gt;"",INDIRECT("'" &amp; Setup!$AG$7 &amp; "'!" &amp; AE54),0) + IF(Setup!$AG$8&lt;&gt;"",INDIRECT("'" &amp; Setup!$AG$8 &amp; "'!" &amp; AE54),0) + IF(Setup!$AG$9&lt;&gt;"",INDIRECT("'" &amp; Setup!$AG$9 &amp; "'!" &amp; AE54),0) + IF(Setup!$AG$10&lt;&gt;"",INDIRECT("'" &amp; Setup!$AG$10 &amp; "'!" &amp; AE54),0) + IF(Setup!$AG$11&lt;&gt;"",INDIRECT("'" &amp; Setup!$AG$11 &amp; "'!" &amp; AE54),0) + IF(Setup!$AG$12&lt;&gt;"",INDIRECT("'" &amp; Setup!$AG$12 &amp; "'!" &amp; AE54),0)</f>
        <v>0</v>
      </c>
      <c r="BL54" s="2">
        <f ca="1">IF(Setup!$AH$7&lt;&gt;"",INDIRECT("'" &amp; Setup!$AH$7 &amp; "'!" &amp; AD54),0) + IF(Setup!$AH$8&lt;&gt;"",INDIRECT("'" &amp; Setup!$AH$8 &amp; "'!" &amp; AD54),0) + IF(Setup!$AH$9&lt;&gt;"",INDIRECT("'" &amp; Setup!$AH$9 &amp; "'!" &amp; AD54),0) + IF(Setup!$AH$10&lt;&gt;"",INDIRECT("'" &amp; Setup!$AH$10 &amp; "'!" &amp; AD54),0) + IF(Setup!$AH$11&lt;&gt;"",INDIRECT("'" &amp; Setup!$AH$11 &amp; "'!" &amp; AD54),0) + IF(Setup!$AH$12&lt;&gt;"",INDIRECT("'" &amp; Setup!$AH$12 &amp; "'!" &amp; AD54),0)</f>
        <v>0</v>
      </c>
      <c r="BM54" s="2">
        <f ca="1">IF(Setup!$AH$7&lt;&gt;"",INDIRECT("'" &amp; Setup!$AH$7 &amp; "'!" &amp; AE54),0) + IF(Setup!$AH$8&lt;&gt;"",INDIRECT("'" &amp; Setup!$AH$8 &amp; "'!" &amp; AE54),0) + IF(Setup!$AH$9&lt;&gt;"",INDIRECT("'" &amp; Setup!$AH$9 &amp; "'!" &amp; AE54),0) + IF(Setup!$AH$10&lt;&gt;"",INDIRECT("'" &amp; Setup!$AH$10 &amp; "'!" &amp; AE54),0) + IF(Setup!$AH$11&lt;&gt;"",INDIRECT("'" &amp; Setup!$AH$11 &amp; "'!" &amp; AE54),0) + IF(Setup!$AH$12&lt;&gt;"",INDIRECT("'" &amp; Setup!$AH$12 &amp; "'!" &amp; AE54),0)</f>
        <v>0</v>
      </c>
      <c r="BN54" s="2">
        <f ca="1">IF(Setup!$AI$7&lt;&gt;"",INDIRECT("'" &amp; Setup!$AI$7 &amp; "'!" &amp; AD54),0) + IF(Setup!$AI$8&lt;&gt;"",INDIRECT("'" &amp; Setup!$AI$8 &amp; "'!" &amp; AD54),0) + IF(Setup!$AI$9&lt;&gt;"",INDIRECT("'" &amp; Setup!$AI$9 &amp; "'!" &amp; AD54),0) + IF(Setup!$AI$10&lt;&gt;"",INDIRECT("'" &amp; Setup!$AI$10 &amp; "'!" &amp; AD54),0) + IF(Setup!$AI$11&lt;&gt;"",INDIRECT("'" &amp; Setup!$AI$11 &amp; "'!" &amp; AD54),0) + IF(Setup!$AI$12&lt;&gt;"",INDIRECT("'" &amp; Setup!$AI$12 &amp; "'!" &amp; AD54),0)</f>
        <v>0</v>
      </c>
      <c r="BO54" s="2">
        <f ca="1">IF(Setup!$AI$7&lt;&gt;"",INDIRECT("'" &amp; Setup!$AI$7 &amp; "'!" &amp; AE54),0) + IF(Setup!$AI$8&lt;&gt;"",INDIRECT("'" &amp; Setup!$AI$8 &amp; "'!" &amp; AE54),0) + IF(Setup!$AI$9&lt;&gt;"",INDIRECT("'" &amp; Setup!$AI$9 &amp; "'!" &amp; AE54),0) + IF(Setup!$AI$10&lt;&gt;"",INDIRECT("'" &amp; Setup!$AI$10 &amp; "'!" &amp; AE54),0) + IF(Setup!$AI$11&lt;&gt;"",INDIRECT("'" &amp; Setup!$AI$11 &amp; "'!" &amp; AE54),0) + IF(Setup!$AI$12&lt;&gt;"",INDIRECT("'" &amp; Setup!$AI$12 &amp; "'!" &amp; AE54),0)</f>
        <v>0</v>
      </c>
      <c r="BP54" s="2">
        <f ca="1">IF(Setup!$AJ$7&lt;&gt;"",INDIRECT("'" &amp; Setup!$AJ$7 &amp; "'!" &amp; AD54),0) + IF(Setup!$AJ$8&lt;&gt;"",INDIRECT("'" &amp; Setup!$AJ$8 &amp; "'!" &amp; AD54),0) + IF(Setup!$AJ$9&lt;&gt;"",INDIRECT("'" &amp; Setup!$AJ$9 &amp; "'!" &amp; AD54),0) + IF(Setup!$AJ$10&lt;&gt;"",INDIRECT("'" &amp; Setup!$AJ$10 &amp; "'!" &amp; AD54),0) + IF(Setup!$AJ$11&lt;&gt;"",INDIRECT("'" &amp; Setup!$AJ$11 &amp; "'!" &amp; AD54),0) + IF(Setup!$AJ$12&lt;&gt;"",INDIRECT("'" &amp; Setup!$AJ$12 &amp; "'!" &amp; AD54),0)</f>
        <v>0</v>
      </c>
      <c r="BQ54" s="2">
        <f ca="1">IF(Setup!$AJ$7&lt;&gt;"",INDIRECT("'" &amp; Setup!$AJ$7 &amp; "'!" &amp; AE54),0) + IF(Setup!$AJ$8&lt;&gt;"",INDIRECT("'" &amp; Setup!$AJ$8 &amp; "'!" &amp; AE54),0) + IF(Setup!$AJ$9&lt;&gt;"",INDIRECT("'" &amp; Setup!$AJ$9 &amp; "'!" &amp; AE54),0) + IF(Setup!$AJ$10&lt;&gt;"",INDIRECT("'" &amp; Setup!$AJ$10 &amp; "'!" &amp; AE54),0) + IF(Setup!$AJ$11&lt;&gt;"",INDIRECT("'" &amp; Setup!$AJ$11 &amp; "'!" &amp; AE54),0) + IF(Setup!$AJ$12&lt;&gt;"",INDIRECT("'" &amp; Setup!$AJ$12 &amp; "'!" &amp; AE54),0)</f>
        <v>0</v>
      </c>
      <c r="BS54" s="35"/>
      <c r="BT54" s="35"/>
      <c r="BU54" s="35"/>
      <c r="BV54" s="35"/>
    </row>
    <row r="55" spans="1:74" ht="39" hidden="1" customHeight="1" x14ac:dyDescent="0.2">
      <c r="A55" s="14" t="str">
        <f>Planning!A38</f>
        <v>I030</v>
      </c>
      <c r="B55" s="9">
        <f>Planning!B38</f>
        <v>0</v>
      </c>
      <c r="C55" s="9">
        <f>Planning!C38</f>
        <v>0</v>
      </c>
      <c r="D55" s="9">
        <f>Planning!D38</f>
        <v>0</v>
      </c>
      <c r="E55" s="3">
        <f>Planning!E38</f>
        <v>0</v>
      </c>
      <c r="F55" s="3">
        <f>Planning!G38</f>
        <v>0</v>
      </c>
      <c r="G55" s="28"/>
      <c r="H55" s="197">
        <f t="shared" ca="1" si="13"/>
        <v>0</v>
      </c>
      <c r="I55" s="197">
        <f t="shared" ca="1" si="14"/>
        <v>0</v>
      </c>
      <c r="J55" s="32" t="str">
        <f ca="1">IF(AND($AR55="2",$AB54&lt;&gt;Lists!$A$17),AU55,AT55)</f>
        <v/>
      </c>
      <c r="K55" s="33" t="str">
        <f t="shared" ca="1" si="0"/>
        <v/>
      </c>
      <c r="L55" s="210">
        <f t="shared" ca="1" si="1"/>
        <v>0</v>
      </c>
      <c r="M55" s="197">
        <f t="shared" ca="1" si="2"/>
        <v>0</v>
      </c>
      <c r="N55" s="32" t="str">
        <f ca="1">IF(AND($AR55="2",$AB55&lt;&gt;Lists!$A$17),AW55,AV55)</f>
        <v/>
      </c>
      <c r="O55" s="33" t="str">
        <f t="shared" ca="1" si="3"/>
        <v/>
      </c>
      <c r="P55" s="197">
        <f t="shared" ca="1" si="4"/>
        <v>0</v>
      </c>
      <c r="Q55" s="197">
        <f t="shared" ca="1" si="5"/>
        <v>0</v>
      </c>
      <c r="R55" s="32" t="str">
        <f ca="1">IF(AND($AR55="2",$AB55&lt;&gt;Lists!$A$17),AY55,AX55)</f>
        <v/>
      </c>
      <c r="S55" s="33" t="str">
        <f t="shared" ca="1" si="6"/>
        <v/>
      </c>
      <c r="T55" s="197">
        <f t="shared" ca="1" si="7"/>
        <v>0</v>
      </c>
      <c r="U55" s="197">
        <f t="shared" ca="1" si="8"/>
        <v>0</v>
      </c>
      <c r="V55" s="32" t="str">
        <f ca="1">IF(AND($AR55="2",$AB55&lt;&gt;Lists!$A$17),BA55,AZ55)</f>
        <v/>
      </c>
      <c r="W55" s="33" t="str">
        <f t="shared" ca="1" si="9"/>
        <v/>
      </c>
      <c r="X55" s="197">
        <f t="shared" ca="1" si="10"/>
        <v>0</v>
      </c>
      <c r="Y55" s="197">
        <f t="shared" ca="1" si="11"/>
        <v>0</v>
      </c>
      <c r="Z55" s="32" t="str">
        <f ca="1">IF(AND($AR55="2",$AB55&lt;&gt;Lists!$A$17),BC55,BB55)</f>
        <v/>
      </c>
      <c r="AA55" s="33" t="str">
        <f t="shared" ca="1" si="12"/>
        <v/>
      </c>
      <c r="AB55" s="1">
        <f>Planning!H38</f>
        <v>0</v>
      </c>
      <c r="AC55" s="2" t="str">
        <f t="shared" si="15"/>
        <v>00</v>
      </c>
      <c r="AD55" s="2" t="s">
        <v>490</v>
      </c>
      <c r="AE55" s="2" t="s">
        <v>688</v>
      </c>
      <c r="AF55" s="2" t="s">
        <v>1535</v>
      </c>
      <c r="AG55" s="169" t="str">
        <f t="shared" si="16"/>
        <v/>
      </c>
      <c r="AI55" s="2">
        <f ca="1">IF(Setup!$AG$7&lt;&gt;"",INDIRECT("'" &amp; Setup!$AG$7 &amp; "'!" &amp; AF55),0) + IF(Setup!$AG$8&lt;&gt;"",INDIRECT("'" &amp; Setup!$AG$8 &amp; "'!" &amp; AF55),0) + IF(Setup!$AG$9&lt;&gt;"",INDIRECT("'" &amp; Setup!$AG$9 &amp; "'!" &amp; AF55),0) + IF(Setup!$AG$10&lt;&gt;"",INDIRECT("'" &amp; Setup!$AG$10 &amp; "'!" &amp; AF55),0) + IF(Setup!$AG$11&lt;&gt;"",INDIRECT("'" &amp; Setup!$AG$11 &amp; "'!" &amp; AF55),0) + IF(Setup!$AG$12&lt;&gt;"",INDIRECT("'" &amp; Setup!$AG$12 &amp; "'!" &amp; AF55),0)</f>
        <v>0</v>
      </c>
      <c r="AJ55" s="2">
        <f ca="1">IF(Setup!$AH$7&lt;&gt;"",INDIRECT("'" &amp; Setup!$AH$7 &amp; "'!" &amp; AF55),0) + IF(Setup!$AH$8&lt;&gt;"",INDIRECT("'" &amp; Setup!$AH$8 &amp; "'!" &amp; AF55),0) + IF(Setup!$AH$9&lt;&gt;"",INDIRECT("'" &amp; Setup!$AH$9 &amp; "'!" &amp; AF55),0) + IF(Setup!$AH$10&lt;&gt;"",INDIRECT("'" &amp; Setup!$AH$10 &amp; "'!" &amp; AF55),0) + IF(Setup!$AH$11&lt;&gt;"",INDIRECT("'" &amp; Setup!$AH$11 &amp; "'!" &amp; AF55),0) + IF(Setup!$AH$12&lt;&gt;"",INDIRECT("'" &amp; Setup!$AH$12 &amp; "'!" &amp; AF55),0)</f>
        <v>0</v>
      </c>
      <c r="AK55" s="2">
        <f ca="1">IF(Setup!$AI$7&lt;&gt;"",INDIRECT("'" &amp; Setup!$AI$7 &amp; "'!" &amp; AF55),0) + IF(Setup!$AI$8&lt;&gt;"",INDIRECT("'" &amp; Setup!$AI$8 &amp; "'!" &amp; AF55),0) + IF(Setup!$AI$9&lt;&gt;"",INDIRECT("'" &amp; Setup!$AI$9 &amp; "'!" &amp; AF55),0) + IF(Setup!$AI$10&lt;&gt;"",INDIRECT("'" &amp; Setup!$AI$10 &amp; "'!" &amp; AF55),0) + IF(Setup!$AI$11&lt;&gt;"",INDIRECT("'" &amp; Setup!$AI$11 &amp; "'!" &amp; AF55),0) + IF(Setup!$AI$12&lt;&gt;"",INDIRECT("'" &amp; Setup!$AI$12 &amp; "'!" &amp; AF55),0)</f>
        <v>0</v>
      </c>
      <c r="AL55" s="2">
        <f ca="1">IF(Setup!$AJ$7&lt;&gt;"",INDIRECT("'" &amp; Setup!$AJ$7 &amp; "'!" &amp; AF55),0) + IF(Setup!$AJ$8&lt;&gt;"",INDIRECT("'" &amp; Setup!$AJ$8 &amp; "'!" &amp; AF55),0) + IF(Setup!$AJ$9&lt;&gt;"",INDIRECT("'" &amp; Setup!$AJ$9 &amp; "'!" &amp; AF55),0) + IF(Setup!$AJ$10&lt;&gt;"",INDIRECT("'" &amp; Setup!$AJ$10 &amp; "'!" &amp; AF55),0) + IF(Setup!$AJ$11&lt;&gt;"",INDIRECT("'" &amp; Setup!$AJ$11 &amp; "'!" &amp; AF55),0) + IF(Setup!$AJ$12&lt;&gt;"",INDIRECT("'" &amp; Setup!$AJ$12 &amp; "'!" &amp; AF55),0)</f>
        <v>0</v>
      </c>
      <c r="AN55" s="2" t="str">
        <f t="shared" si="17"/>
        <v/>
      </c>
      <c r="AR55" s="2" t="str">
        <f>IF(C55=0,"",LEFT(INDEX(Lists!$H$5:$H$49,MATCH(C55,Lists!$G$5:$G$49,0),1),1))</f>
        <v/>
      </c>
      <c r="AT55" s="2" t="str">
        <f t="shared" ca="1" si="18"/>
        <v/>
      </c>
      <c r="AU55" s="2" t="str">
        <f t="shared" ca="1" si="19"/>
        <v/>
      </c>
      <c r="AV55" s="2" t="str">
        <f t="shared" ca="1" si="20"/>
        <v/>
      </c>
      <c r="AW55" s="2" t="str">
        <f t="shared" ca="1" si="21"/>
        <v/>
      </c>
      <c r="AX55" s="2" t="str">
        <f t="shared" ca="1" si="22"/>
        <v/>
      </c>
      <c r="AY55" s="2" t="str">
        <f t="shared" ca="1" si="23"/>
        <v/>
      </c>
      <c r="AZ55" s="2" t="str">
        <f t="shared" ca="1" si="24"/>
        <v/>
      </c>
      <c r="BA55" s="2" t="str">
        <f t="shared" ca="1" si="25"/>
        <v/>
      </c>
      <c r="BB55" s="2" t="str">
        <f t="shared" ca="1" si="26"/>
        <v/>
      </c>
      <c r="BC55" s="2" t="str">
        <f t="shared" ca="1" si="27"/>
        <v/>
      </c>
      <c r="BJ55" s="2">
        <f ca="1">IF(Setup!$AG$7&lt;&gt;"",INDIRECT("'" &amp; Setup!$AG$7 &amp; "'!" &amp; AD55),0) + IF(Setup!$AG$8&lt;&gt;"",INDIRECT("'" &amp; Setup!$AG$8 &amp; "'!" &amp; AD55),0) + IF(Setup!$AG$9&lt;&gt;"",INDIRECT("'" &amp; Setup!$AG$9 &amp; "'!" &amp; AD55),0) + IF(Setup!$AG$10&lt;&gt;"",INDIRECT("'" &amp; Setup!$AG$10 &amp; "'!" &amp; AD55),0) + IF(Setup!$AG$11&lt;&gt;"",INDIRECT("'" &amp; Setup!$AG$11 &amp; "'!" &amp; AD55),0) + IF(Setup!$AG$12&lt;&gt;"",INDIRECT("'" &amp; Setup!$AG$12 &amp; "'!" &amp; AD55),0)</f>
        <v>0</v>
      </c>
      <c r="BK55" s="2">
        <f ca="1">IF(Setup!$AG$7&lt;&gt;"",INDIRECT("'" &amp; Setup!$AG$7 &amp; "'!" &amp; AE55),0) + IF(Setup!$AG$8&lt;&gt;"",INDIRECT("'" &amp; Setup!$AG$8 &amp; "'!" &amp; AE55),0) + IF(Setup!$AG$9&lt;&gt;"",INDIRECT("'" &amp; Setup!$AG$9 &amp; "'!" &amp; AE55),0) + IF(Setup!$AG$10&lt;&gt;"",INDIRECT("'" &amp; Setup!$AG$10 &amp; "'!" &amp; AE55),0) + IF(Setup!$AG$11&lt;&gt;"",INDIRECT("'" &amp; Setup!$AG$11 &amp; "'!" &amp; AE55),0) + IF(Setup!$AG$12&lt;&gt;"",INDIRECT("'" &amp; Setup!$AG$12 &amp; "'!" &amp; AE55),0)</f>
        <v>0</v>
      </c>
      <c r="BL55" s="2">
        <f ca="1">IF(Setup!$AH$7&lt;&gt;"",INDIRECT("'" &amp; Setup!$AH$7 &amp; "'!" &amp; AD55),0) + IF(Setup!$AH$8&lt;&gt;"",INDIRECT("'" &amp; Setup!$AH$8 &amp; "'!" &amp; AD55),0) + IF(Setup!$AH$9&lt;&gt;"",INDIRECT("'" &amp; Setup!$AH$9 &amp; "'!" &amp; AD55),0) + IF(Setup!$AH$10&lt;&gt;"",INDIRECT("'" &amp; Setup!$AH$10 &amp; "'!" &amp; AD55),0) + IF(Setup!$AH$11&lt;&gt;"",INDIRECT("'" &amp; Setup!$AH$11 &amp; "'!" &amp; AD55),0) + IF(Setup!$AH$12&lt;&gt;"",INDIRECT("'" &amp; Setup!$AH$12 &amp; "'!" &amp; AD55),0)</f>
        <v>0</v>
      </c>
      <c r="BM55" s="2">
        <f ca="1">IF(Setup!$AH$7&lt;&gt;"",INDIRECT("'" &amp; Setup!$AH$7 &amp; "'!" &amp; AE55),0) + IF(Setup!$AH$8&lt;&gt;"",INDIRECT("'" &amp; Setup!$AH$8 &amp; "'!" &amp; AE55),0) + IF(Setup!$AH$9&lt;&gt;"",INDIRECT("'" &amp; Setup!$AH$9 &amp; "'!" &amp; AE55),0) + IF(Setup!$AH$10&lt;&gt;"",INDIRECT("'" &amp; Setup!$AH$10 &amp; "'!" &amp; AE55),0) + IF(Setup!$AH$11&lt;&gt;"",INDIRECT("'" &amp; Setup!$AH$11 &amp; "'!" &amp; AE55),0) + IF(Setup!$AH$12&lt;&gt;"",INDIRECT("'" &amp; Setup!$AH$12 &amp; "'!" &amp; AE55),0)</f>
        <v>0</v>
      </c>
      <c r="BN55" s="2">
        <f ca="1">IF(Setup!$AI$7&lt;&gt;"",INDIRECT("'" &amp; Setup!$AI$7 &amp; "'!" &amp; AD55),0) + IF(Setup!$AI$8&lt;&gt;"",INDIRECT("'" &amp; Setup!$AI$8 &amp; "'!" &amp; AD55),0) + IF(Setup!$AI$9&lt;&gt;"",INDIRECT("'" &amp; Setup!$AI$9 &amp; "'!" &amp; AD55),0) + IF(Setup!$AI$10&lt;&gt;"",INDIRECT("'" &amp; Setup!$AI$10 &amp; "'!" &amp; AD55),0) + IF(Setup!$AI$11&lt;&gt;"",INDIRECT("'" &amp; Setup!$AI$11 &amp; "'!" &amp; AD55),0) + IF(Setup!$AI$12&lt;&gt;"",INDIRECT("'" &amp; Setup!$AI$12 &amp; "'!" &amp; AD55),0)</f>
        <v>0</v>
      </c>
      <c r="BO55" s="2">
        <f ca="1">IF(Setup!$AI$7&lt;&gt;"",INDIRECT("'" &amp; Setup!$AI$7 &amp; "'!" &amp; AE55),0) + IF(Setup!$AI$8&lt;&gt;"",INDIRECT("'" &amp; Setup!$AI$8 &amp; "'!" &amp; AE55),0) + IF(Setup!$AI$9&lt;&gt;"",INDIRECT("'" &amp; Setup!$AI$9 &amp; "'!" &amp; AE55),0) + IF(Setup!$AI$10&lt;&gt;"",INDIRECT("'" &amp; Setup!$AI$10 &amp; "'!" &amp; AE55),0) + IF(Setup!$AI$11&lt;&gt;"",INDIRECT("'" &amp; Setup!$AI$11 &amp; "'!" &amp; AE55),0) + IF(Setup!$AI$12&lt;&gt;"",INDIRECT("'" &amp; Setup!$AI$12 &amp; "'!" &amp; AE55),0)</f>
        <v>0</v>
      </c>
      <c r="BP55" s="2">
        <f ca="1">IF(Setup!$AJ$7&lt;&gt;"",INDIRECT("'" &amp; Setup!$AJ$7 &amp; "'!" &amp; AD55),0) + IF(Setup!$AJ$8&lt;&gt;"",INDIRECT("'" &amp; Setup!$AJ$8 &amp; "'!" &amp; AD55),0) + IF(Setup!$AJ$9&lt;&gt;"",INDIRECT("'" &amp; Setup!$AJ$9 &amp; "'!" &amp; AD55),0) + IF(Setup!$AJ$10&lt;&gt;"",INDIRECT("'" &amp; Setup!$AJ$10 &amp; "'!" &amp; AD55),0) + IF(Setup!$AJ$11&lt;&gt;"",INDIRECT("'" &amp; Setup!$AJ$11 &amp; "'!" &amp; AD55),0) + IF(Setup!$AJ$12&lt;&gt;"",INDIRECT("'" &amp; Setup!$AJ$12 &amp; "'!" &amp; AD55),0)</f>
        <v>0</v>
      </c>
      <c r="BQ55" s="2">
        <f ca="1">IF(Setup!$AJ$7&lt;&gt;"",INDIRECT("'" &amp; Setup!$AJ$7 &amp; "'!" &amp; AE55),0) + IF(Setup!$AJ$8&lt;&gt;"",INDIRECT("'" &amp; Setup!$AJ$8 &amp; "'!" &amp; AE55),0) + IF(Setup!$AJ$9&lt;&gt;"",INDIRECT("'" &amp; Setup!$AJ$9 &amp; "'!" &amp; AE55),0) + IF(Setup!$AJ$10&lt;&gt;"",INDIRECT("'" &amp; Setup!$AJ$10 &amp; "'!" &amp; AE55),0) + IF(Setup!$AJ$11&lt;&gt;"",INDIRECT("'" &amp; Setup!$AJ$11 &amp; "'!" &amp; AE55),0) + IF(Setup!$AJ$12&lt;&gt;"",INDIRECT("'" &amp; Setup!$AJ$12 &amp; "'!" &amp; AE55),0)</f>
        <v>0</v>
      </c>
      <c r="BS55" s="35"/>
      <c r="BT55" s="35"/>
      <c r="BU55" s="35"/>
      <c r="BV55" s="35"/>
    </row>
    <row r="56" spans="1:74" ht="39" hidden="1" customHeight="1" x14ac:dyDescent="0.2">
      <c r="A56" s="14" t="str">
        <f>Planning!A39</f>
        <v>I031</v>
      </c>
      <c r="B56" s="9">
        <f>Planning!B39</f>
        <v>0</v>
      </c>
      <c r="C56" s="9">
        <f>Planning!C39</f>
        <v>0</v>
      </c>
      <c r="D56" s="9">
        <f>Planning!D39</f>
        <v>0</v>
      </c>
      <c r="E56" s="3">
        <f>Planning!E39</f>
        <v>0</v>
      </c>
      <c r="F56" s="3">
        <f>Planning!G39</f>
        <v>0</v>
      </c>
      <c r="G56" s="28"/>
      <c r="H56" s="197">
        <f t="shared" ca="1" si="13"/>
        <v>0</v>
      </c>
      <c r="I56" s="197">
        <f t="shared" ca="1" si="14"/>
        <v>0</v>
      </c>
      <c r="J56" s="32" t="str">
        <f ca="1">IF(AND($AR56="2",$AB55&lt;&gt;Lists!$A$17),AU56,AT56)</f>
        <v/>
      </c>
      <c r="K56" s="33" t="str">
        <f t="shared" ca="1" si="0"/>
        <v/>
      </c>
      <c r="L56" s="210">
        <f t="shared" ca="1" si="1"/>
        <v>0</v>
      </c>
      <c r="M56" s="197">
        <f t="shared" ca="1" si="2"/>
        <v>0</v>
      </c>
      <c r="N56" s="32" t="str">
        <f ca="1">IF(AND($AR56="2",$AB56&lt;&gt;Lists!$A$17),AW56,AV56)</f>
        <v/>
      </c>
      <c r="O56" s="33" t="str">
        <f t="shared" ca="1" si="3"/>
        <v/>
      </c>
      <c r="P56" s="197">
        <f t="shared" ca="1" si="4"/>
        <v>0</v>
      </c>
      <c r="Q56" s="197">
        <f t="shared" ca="1" si="5"/>
        <v>0</v>
      </c>
      <c r="R56" s="32" t="str">
        <f ca="1">IF(AND($AR56="2",$AB56&lt;&gt;Lists!$A$17),AY56,AX56)</f>
        <v/>
      </c>
      <c r="S56" s="33" t="str">
        <f t="shared" ca="1" si="6"/>
        <v/>
      </c>
      <c r="T56" s="197">
        <f t="shared" ca="1" si="7"/>
        <v>0</v>
      </c>
      <c r="U56" s="197">
        <f t="shared" ca="1" si="8"/>
        <v>0</v>
      </c>
      <c r="V56" s="32" t="str">
        <f ca="1">IF(AND($AR56="2",$AB56&lt;&gt;Lists!$A$17),BA56,AZ56)</f>
        <v/>
      </c>
      <c r="W56" s="33" t="str">
        <f t="shared" ca="1" si="9"/>
        <v/>
      </c>
      <c r="X56" s="197">
        <f t="shared" ca="1" si="10"/>
        <v>0</v>
      </c>
      <c r="Y56" s="197">
        <f t="shared" ca="1" si="11"/>
        <v>0</v>
      </c>
      <c r="Z56" s="32" t="str">
        <f ca="1">IF(AND($AR56="2",$AB56&lt;&gt;Lists!$A$17),BC56,BB56)</f>
        <v/>
      </c>
      <c r="AA56" s="33" t="str">
        <f t="shared" ca="1" si="12"/>
        <v/>
      </c>
      <c r="AB56" s="1">
        <f>Planning!H39</f>
        <v>0</v>
      </c>
      <c r="AC56" s="2" t="str">
        <f t="shared" si="15"/>
        <v>00</v>
      </c>
      <c r="AD56" s="2" t="s">
        <v>491</v>
      </c>
      <c r="AE56" s="2" t="s">
        <v>689</v>
      </c>
      <c r="AF56" s="2" t="s">
        <v>1536</v>
      </c>
      <c r="AG56" s="169" t="str">
        <f t="shared" si="16"/>
        <v/>
      </c>
      <c r="AI56" s="2">
        <f ca="1">IF(Setup!$AG$7&lt;&gt;"",INDIRECT("'" &amp; Setup!$AG$7 &amp; "'!" &amp; AF56),0) + IF(Setup!$AG$8&lt;&gt;"",INDIRECT("'" &amp; Setup!$AG$8 &amp; "'!" &amp; AF56),0) + IF(Setup!$AG$9&lt;&gt;"",INDIRECT("'" &amp; Setup!$AG$9 &amp; "'!" &amp; AF56),0) + IF(Setup!$AG$10&lt;&gt;"",INDIRECT("'" &amp; Setup!$AG$10 &amp; "'!" &amp; AF56),0) + IF(Setup!$AG$11&lt;&gt;"",INDIRECT("'" &amp; Setup!$AG$11 &amp; "'!" &amp; AF56),0) + IF(Setup!$AG$12&lt;&gt;"",INDIRECT("'" &amp; Setup!$AG$12 &amp; "'!" &amp; AF56),0)</f>
        <v>0</v>
      </c>
      <c r="AJ56" s="2">
        <f ca="1">IF(Setup!$AH$7&lt;&gt;"",INDIRECT("'" &amp; Setup!$AH$7 &amp; "'!" &amp; AF56),0) + IF(Setup!$AH$8&lt;&gt;"",INDIRECT("'" &amp; Setup!$AH$8 &amp; "'!" &amp; AF56),0) + IF(Setup!$AH$9&lt;&gt;"",INDIRECT("'" &amp; Setup!$AH$9 &amp; "'!" &amp; AF56),0) + IF(Setup!$AH$10&lt;&gt;"",INDIRECT("'" &amp; Setup!$AH$10 &amp; "'!" &amp; AF56),0) + IF(Setup!$AH$11&lt;&gt;"",INDIRECT("'" &amp; Setup!$AH$11 &amp; "'!" &amp; AF56),0) + IF(Setup!$AH$12&lt;&gt;"",INDIRECT("'" &amp; Setup!$AH$12 &amp; "'!" &amp; AF56),0)</f>
        <v>0</v>
      </c>
      <c r="AK56" s="2">
        <f ca="1">IF(Setup!$AI$7&lt;&gt;"",INDIRECT("'" &amp; Setup!$AI$7 &amp; "'!" &amp; AF56),0) + IF(Setup!$AI$8&lt;&gt;"",INDIRECT("'" &amp; Setup!$AI$8 &amp; "'!" &amp; AF56),0) + IF(Setup!$AI$9&lt;&gt;"",INDIRECT("'" &amp; Setup!$AI$9 &amp; "'!" &amp; AF56),0) + IF(Setup!$AI$10&lt;&gt;"",INDIRECT("'" &amp; Setup!$AI$10 &amp; "'!" &amp; AF56),0) + IF(Setup!$AI$11&lt;&gt;"",INDIRECT("'" &amp; Setup!$AI$11 &amp; "'!" &amp; AF56),0) + IF(Setup!$AI$12&lt;&gt;"",INDIRECT("'" &amp; Setup!$AI$12 &amp; "'!" &amp; AF56),0)</f>
        <v>0</v>
      </c>
      <c r="AL56" s="2">
        <f ca="1">IF(Setup!$AJ$7&lt;&gt;"",INDIRECT("'" &amp; Setup!$AJ$7 &amp; "'!" &amp; AF56),0) + IF(Setup!$AJ$8&lt;&gt;"",INDIRECT("'" &amp; Setup!$AJ$8 &amp; "'!" &amp; AF56),0) + IF(Setup!$AJ$9&lt;&gt;"",INDIRECT("'" &amp; Setup!$AJ$9 &amp; "'!" &amp; AF56),0) + IF(Setup!$AJ$10&lt;&gt;"",INDIRECT("'" &amp; Setup!$AJ$10 &amp; "'!" &amp; AF56),0) + IF(Setup!$AJ$11&lt;&gt;"",INDIRECT("'" &amp; Setup!$AJ$11 &amp; "'!" &amp; AF56),0) + IF(Setup!$AJ$12&lt;&gt;"",INDIRECT("'" &amp; Setup!$AJ$12 &amp; "'!" &amp; AF56),0)</f>
        <v>0</v>
      </c>
      <c r="AN56" s="2" t="str">
        <f t="shared" si="17"/>
        <v/>
      </c>
      <c r="AR56" s="2" t="str">
        <f>IF(C56=0,"",LEFT(INDEX(Lists!$H$5:$H$49,MATCH(C56,Lists!$G$5:$G$49,0),1),1))</f>
        <v/>
      </c>
      <c r="AT56" s="2" t="str">
        <f t="shared" ca="1" si="18"/>
        <v/>
      </c>
      <c r="AU56" s="2" t="str">
        <f t="shared" ca="1" si="19"/>
        <v/>
      </c>
      <c r="AV56" s="2" t="str">
        <f t="shared" ca="1" si="20"/>
        <v/>
      </c>
      <c r="AW56" s="2" t="str">
        <f t="shared" ca="1" si="21"/>
        <v/>
      </c>
      <c r="AX56" s="2" t="str">
        <f t="shared" ca="1" si="22"/>
        <v/>
      </c>
      <c r="AY56" s="2" t="str">
        <f t="shared" ca="1" si="23"/>
        <v/>
      </c>
      <c r="AZ56" s="2" t="str">
        <f t="shared" ca="1" si="24"/>
        <v/>
      </c>
      <c r="BA56" s="2" t="str">
        <f t="shared" ca="1" si="25"/>
        <v/>
      </c>
      <c r="BB56" s="2" t="str">
        <f t="shared" ca="1" si="26"/>
        <v/>
      </c>
      <c r="BC56" s="2" t="str">
        <f t="shared" ca="1" si="27"/>
        <v/>
      </c>
      <c r="BJ56" s="2">
        <f ca="1">IF(Setup!$AG$7&lt;&gt;"",INDIRECT("'" &amp; Setup!$AG$7 &amp; "'!" &amp; AD56),0) + IF(Setup!$AG$8&lt;&gt;"",INDIRECT("'" &amp; Setup!$AG$8 &amp; "'!" &amp; AD56),0) + IF(Setup!$AG$9&lt;&gt;"",INDIRECT("'" &amp; Setup!$AG$9 &amp; "'!" &amp; AD56),0) + IF(Setup!$AG$10&lt;&gt;"",INDIRECT("'" &amp; Setup!$AG$10 &amp; "'!" &amp; AD56),0) + IF(Setup!$AG$11&lt;&gt;"",INDIRECT("'" &amp; Setup!$AG$11 &amp; "'!" &amp; AD56),0) + IF(Setup!$AG$12&lt;&gt;"",INDIRECT("'" &amp; Setup!$AG$12 &amp; "'!" &amp; AD56),0)</f>
        <v>0</v>
      </c>
      <c r="BK56" s="2">
        <f ca="1">IF(Setup!$AG$7&lt;&gt;"",INDIRECT("'" &amp; Setup!$AG$7 &amp; "'!" &amp; AE56),0) + IF(Setup!$AG$8&lt;&gt;"",INDIRECT("'" &amp; Setup!$AG$8 &amp; "'!" &amp; AE56),0) + IF(Setup!$AG$9&lt;&gt;"",INDIRECT("'" &amp; Setup!$AG$9 &amp; "'!" &amp; AE56),0) + IF(Setup!$AG$10&lt;&gt;"",INDIRECT("'" &amp; Setup!$AG$10 &amp; "'!" &amp; AE56),0) + IF(Setup!$AG$11&lt;&gt;"",INDIRECT("'" &amp; Setup!$AG$11 &amp; "'!" &amp; AE56),0) + IF(Setup!$AG$12&lt;&gt;"",INDIRECT("'" &amp; Setup!$AG$12 &amp; "'!" &amp; AE56),0)</f>
        <v>0</v>
      </c>
      <c r="BL56" s="2">
        <f ca="1">IF(Setup!$AH$7&lt;&gt;"",INDIRECT("'" &amp; Setup!$AH$7 &amp; "'!" &amp; AD56),0) + IF(Setup!$AH$8&lt;&gt;"",INDIRECT("'" &amp; Setup!$AH$8 &amp; "'!" &amp; AD56),0) + IF(Setup!$AH$9&lt;&gt;"",INDIRECT("'" &amp; Setup!$AH$9 &amp; "'!" &amp; AD56),0) + IF(Setup!$AH$10&lt;&gt;"",INDIRECT("'" &amp; Setup!$AH$10 &amp; "'!" &amp; AD56),0) + IF(Setup!$AH$11&lt;&gt;"",INDIRECT("'" &amp; Setup!$AH$11 &amp; "'!" &amp; AD56),0) + IF(Setup!$AH$12&lt;&gt;"",INDIRECT("'" &amp; Setup!$AH$12 &amp; "'!" &amp; AD56),0)</f>
        <v>0</v>
      </c>
      <c r="BM56" s="2">
        <f ca="1">IF(Setup!$AH$7&lt;&gt;"",INDIRECT("'" &amp; Setup!$AH$7 &amp; "'!" &amp; AE56),0) + IF(Setup!$AH$8&lt;&gt;"",INDIRECT("'" &amp; Setup!$AH$8 &amp; "'!" &amp; AE56),0) + IF(Setup!$AH$9&lt;&gt;"",INDIRECT("'" &amp; Setup!$AH$9 &amp; "'!" &amp; AE56),0) + IF(Setup!$AH$10&lt;&gt;"",INDIRECT("'" &amp; Setup!$AH$10 &amp; "'!" &amp; AE56),0) + IF(Setup!$AH$11&lt;&gt;"",INDIRECT("'" &amp; Setup!$AH$11 &amp; "'!" &amp; AE56),0) + IF(Setup!$AH$12&lt;&gt;"",INDIRECT("'" &amp; Setup!$AH$12 &amp; "'!" &amp; AE56),0)</f>
        <v>0</v>
      </c>
      <c r="BN56" s="2">
        <f ca="1">IF(Setup!$AI$7&lt;&gt;"",INDIRECT("'" &amp; Setup!$AI$7 &amp; "'!" &amp; AD56),0) + IF(Setup!$AI$8&lt;&gt;"",INDIRECT("'" &amp; Setup!$AI$8 &amp; "'!" &amp; AD56),0) + IF(Setup!$AI$9&lt;&gt;"",INDIRECT("'" &amp; Setup!$AI$9 &amp; "'!" &amp; AD56),0) + IF(Setup!$AI$10&lt;&gt;"",INDIRECT("'" &amp; Setup!$AI$10 &amp; "'!" &amp; AD56),0) + IF(Setup!$AI$11&lt;&gt;"",INDIRECT("'" &amp; Setup!$AI$11 &amp; "'!" &amp; AD56),0) + IF(Setup!$AI$12&lt;&gt;"",INDIRECT("'" &amp; Setup!$AI$12 &amp; "'!" &amp; AD56),0)</f>
        <v>0</v>
      </c>
      <c r="BO56" s="2">
        <f ca="1">IF(Setup!$AI$7&lt;&gt;"",INDIRECT("'" &amp; Setup!$AI$7 &amp; "'!" &amp; AE56),0) + IF(Setup!$AI$8&lt;&gt;"",INDIRECT("'" &amp; Setup!$AI$8 &amp; "'!" &amp; AE56),0) + IF(Setup!$AI$9&lt;&gt;"",INDIRECT("'" &amp; Setup!$AI$9 &amp; "'!" &amp; AE56),0) + IF(Setup!$AI$10&lt;&gt;"",INDIRECT("'" &amp; Setup!$AI$10 &amp; "'!" &amp; AE56),0) + IF(Setup!$AI$11&lt;&gt;"",INDIRECT("'" &amp; Setup!$AI$11 &amp; "'!" &amp; AE56),0) + IF(Setup!$AI$12&lt;&gt;"",INDIRECT("'" &amp; Setup!$AI$12 &amp; "'!" &amp; AE56),0)</f>
        <v>0</v>
      </c>
      <c r="BP56" s="2">
        <f ca="1">IF(Setup!$AJ$7&lt;&gt;"",INDIRECT("'" &amp; Setup!$AJ$7 &amp; "'!" &amp; AD56),0) + IF(Setup!$AJ$8&lt;&gt;"",INDIRECT("'" &amp; Setup!$AJ$8 &amp; "'!" &amp; AD56),0) + IF(Setup!$AJ$9&lt;&gt;"",INDIRECT("'" &amp; Setup!$AJ$9 &amp; "'!" &amp; AD56),0) + IF(Setup!$AJ$10&lt;&gt;"",INDIRECT("'" &amp; Setup!$AJ$10 &amp; "'!" &amp; AD56),0) + IF(Setup!$AJ$11&lt;&gt;"",INDIRECT("'" &amp; Setup!$AJ$11 &amp; "'!" &amp; AD56),0) + IF(Setup!$AJ$12&lt;&gt;"",INDIRECT("'" &amp; Setup!$AJ$12 &amp; "'!" &amp; AD56),0)</f>
        <v>0</v>
      </c>
      <c r="BQ56" s="2">
        <f ca="1">IF(Setup!$AJ$7&lt;&gt;"",INDIRECT("'" &amp; Setup!$AJ$7 &amp; "'!" &amp; AE56),0) + IF(Setup!$AJ$8&lt;&gt;"",INDIRECT("'" &amp; Setup!$AJ$8 &amp; "'!" &amp; AE56),0) + IF(Setup!$AJ$9&lt;&gt;"",INDIRECT("'" &amp; Setup!$AJ$9 &amp; "'!" &amp; AE56),0) + IF(Setup!$AJ$10&lt;&gt;"",INDIRECT("'" &amp; Setup!$AJ$10 &amp; "'!" &amp; AE56),0) + IF(Setup!$AJ$11&lt;&gt;"",INDIRECT("'" &amp; Setup!$AJ$11 &amp; "'!" &amp; AE56),0) + IF(Setup!$AJ$12&lt;&gt;"",INDIRECT("'" &amp; Setup!$AJ$12 &amp; "'!" &amp; AE56),0)</f>
        <v>0</v>
      </c>
      <c r="BS56" s="35"/>
      <c r="BT56" s="35"/>
      <c r="BU56" s="35"/>
      <c r="BV56" s="35"/>
    </row>
    <row r="57" spans="1:74" ht="39" hidden="1" customHeight="1" x14ac:dyDescent="0.2">
      <c r="A57" s="14" t="str">
        <f>Planning!A40</f>
        <v>I032</v>
      </c>
      <c r="B57" s="9">
        <f>Planning!B40</f>
        <v>0</v>
      </c>
      <c r="C57" s="9">
        <f>Planning!C40</f>
        <v>0</v>
      </c>
      <c r="D57" s="9">
        <f>Planning!D40</f>
        <v>0</v>
      </c>
      <c r="E57" s="3">
        <f>Planning!E40</f>
        <v>0</v>
      </c>
      <c r="F57" s="3">
        <f>Planning!G40</f>
        <v>0</v>
      </c>
      <c r="G57" s="28"/>
      <c r="H57" s="197">
        <f t="shared" ca="1" si="13"/>
        <v>0</v>
      </c>
      <c r="I57" s="197">
        <f t="shared" ca="1" si="14"/>
        <v>0</v>
      </c>
      <c r="J57" s="32" t="str">
        <f ca="1">IF(AND($AR57="2",$AB56&lt;&gt;Lists!$A$17),AU57,AT57)</f>
        <v/>
      </c>
      <c r="K57" s="33" t="str">
        <f t="shared" ca="1" si="0"/>
        <v/>
      </c>
      <c r="L57" s="210">
        <f t="shared" ca="1" si="1"/>
        <v>0</v>
      </c>
      <c r="M57" s="197">
        <f t="shared" ca="1" si="2"/>
        <v>0</v>
      </c>
      <c r="N57" s="32" t="str">
        <f ca="1">IF(AND($AR57="2",$AB57&lt;&gt;Lists!$A$17),AW57,AV57)</f>
        <v/>
      </c>
      <c r="O57" s="33" t="str">
        <f t="shared" ca="1" si="3"/>
        <v/>
      </c>
      <c r="P57" s="197">
        <f t="shared" ca="1" si="4"/>
        <v>0</v>
      </c>
      <c r="Q57" s="197">
        <f t="shared" ca="1" si="5"/>
        <v>0</v>
      </c>
      <c r="R57" s="32" t="str">
        <f ca="1">IF(AND($AR57="2",$AB57&lt;&gt;Lists!$A$17),AY57,AX57)</f>
        <v/>
      </c>
      <c r="S57" s="33" t="str">
        <f t="shared" ca="1" si="6"/>
        <v/>
      </c>
      <c r="T57" s="197">
        <f t="shared" ca="1" si="7"/>
        <v>0</v>
      </c>
      <c r="U57" s="197">
        <f t="shared" ca="1" si="8"/>
        <v>0</v>
      </c>
      <c r="V57" s="32" t="str">
        <f ca="1">IF(AND($AR57="2",$AB57&lt;&gt;Lists!$A$17),BA57,AZ57)</f>
        <v/>
      </c>
      <c r="W57" s="33" t="str">
        <f t="shared" ca="1" si="9"/>
        <v/>
      </c>
      <c r="X57" s="197">
        <f t="shared" ca="1" si="10"/>
        <v>0</v>
      </c>
      <c r="Y57" s="197">
        <f t="shared" ca="1" si="11"/>
        <v>0</v>
      </c>
      <c r="Z57" s="32" t="str">
        <f ca="1">IF(AND($AR57="2",$AB57&lt;&gt;Lists!$A$17),BC57,BB57)</f>
        <v/>
      </c>
      <c r="AA57" s="33" t="str">
        <f t="shared" ca="1" si="12"/>
        <v/>
      </c>
      <c r="AB57" s="1">
        <f>Planning!H40</f>
        <v>0</v>
      </c>
      <c r="AC57" s="2" t="str">
        <f t="shared" si="15"/>
        <v>00</v>
      </c>
      <c r="AD57" s="2" t="s">
        <v>492</v>
      </c>
      <c r="AE57" s="2" t="s">
        <v>690</v>
      </c>
      <c r="AF57" s="2" t="s">
        <v>1537</v>
      </c>
      <c r="AG57" s="169" t="str">
        <f t="shared" si="16"/>
        <v/>
      </c>
      <c r="AI57" s="2">
        <f ca="1">IF(Setup!$AG$7&lt;&gt;"",INDIRECT("'" &amp; Setup!$AG$7 &amp; "'!" &amp; AF57),0) + IF(Setup!$AG$8&lt;&gt;"",INDIRECT("'" &amp; Setup!$AG$8 &amp; "'!" &amp; AF57),0) + IF(Setup!$AG$9&lt;&gt;"",INDIRECT("'" &amp; Setup!$AG$9 &amp; "'!" &amp; AF57),0) + IF(Setup!$AG$10&lt;&gt;"",INDIRECT("'" &amp; Setup!$AG$10 &amp; "'!" &amp; AF57),0) + IF(Setup!$AG$11&lt;&gt;"",INDIRECT("'" &amp; Setup!$AG$11 &amp; "'!" &amp; AF57),0) + IF(Setup!$AG$12&lt;&gt;"",INDIRECT("'" &amp; Setup!$AG$12 &amp; "'!" &amp; AF57),0)</f>
        <v>0</v>
      </c>
      <c r="AJ57" s="2">
        <f ca="1">IF(Setup!$AH$7&lt;&gt;"",INDIRECT("'" &amp; Setup!$AH$7 &amp; "'!" &amp; AF57),0) + IF(Setup!$AH$8&lt;&gt;"",INDIRECT("'" &amp; Setup!$AH$8 &amp; "'!" &amp; AF57),0) + IF(Setup!$AH$9&lt;&gt;"",INDIRECT("'" &amp; Setup!$AH$9 &amp; "'!" &amp; AF57),0) + IF(Setup!$AH$10&lt;&gt;"",INDIRECT("'" &amp; Setup!$AH$10 &amp; "'!" &amp; AF57),0) + IF(Setup!$AH$11&lt;&gt;"",INDIRECT("'" &amp; Setup!$AH$11 &amp; "'!" &amp; AF57),0) + IF(Setup!$AH$12&lt;&gt;"",INDIRECT("'" &amp; Setup!$AH$12 &amp; "'!" &amp; AF57),0)</f>
        <v>0</v>
      </c>
      <c r="AK57" s="2">
        <f ca="1">IF(Setup!$AI$7&lt;&gt;"",INDIRECT("'" &amp; Setup!$AI$7 &amp; "'!" &amp; AF57),0) + IF(Setup!$AI$8&lt;&gt;"",INDIRECT("'" &amp; Setup!$AI$8 &amp; "'!" &amp; AF57),0) + IF(Setup!$AI$9&lt;&gt;"",INDIRECT("'" &amp; Setup!$AI$9 &amp; "'!" &amp; AF57),0) + IF(Setup!$AI$10&lt;&gt;"",INDIRECT("'" &amp; Setup!$AI$10 &amp; "'!" &amp; AF57),0) + IF(Setup!$AI$11&lt;&gt;"",INDIRECT("'" &amp; Setup!$AI$11 &amp; "'!" &amp; AF57),0) + IF(Setup!$AI$12&lt;&gt;"",INDIRECT("'" &amp; Setup!$AI$12 &amp; "'!" &amp; AF57),0)</f>
        <v>0</v>
      </c>
      <c r="AL57" s="2">
        <f ca="1">IF(Setup!$AJ$7&lt;&gt;"",INDIRECT("'" &amp; Setup!$AJ$7 &amp; "'!" &amp; AF57),0) + IF(Setup!$AJ$8&lt;&gt;"",INDIRECT("'" &amp; Setup!$AJ$8 &amp; "'!" &amp; AF57),0) + IF(Setup!$AJ$9&lt;&gt;"",INDIRECT("'" &amp; Setup!$AJ$9 &amp; "'!" &amp; AF57),0) + IF(Setup!$AJ$10&lt;&gt;"",INDIRECT("'" &amp; Setup!$AJ$10 &amp; "'!" &amp; AF57),0) + IF(Setup!$AJ$11&lt;&gt;"",INDIRECT("'" &amp; Setup!$AJ$11 &amp; "'!" &amp; AF57),0) + IF(Setup!$AJ$12&lt;&gt;"",INDIRECT("'" &amp; Setup!$AJ$12 &amp; "'!" &amp; AF57),0)</f>
        <v>0</v>
      </c>
      <c r="AN57" s="2" t="str">
        <f t="shared" si="17"/>
        <v/>
      </c>
      <c r="AR57" s="2" t="str">
        <f>IF(C57=0,"",LEFT(INDEX(Lists!$H$5:$H$49,MATCH(C57,Lists!$G$5:$G$49,0),1),1))</f>
        <v/>
      </c>
      <c r="AT57" s="2" t="str">
        <f t="shared" ca="1" si="18"/>
        <v/>
      </c>
      <c r="AU57" s="2" t="str">
        <f t="shared" ca="1" si="19"/>
        <v/>
      </c>
      <c r="AV57" s="2" t="str">
        <f t="shared" ca="1" si="20"/>
        <v/>
      </c>
      <c r="AW57" s="2" t="str">
        <f t="shared" ca="1" si="21"/>
        <v/>
      </c>
      <c r="AX57" s="2" t="str">
        <f t="shared" ca="1" si="22"/>
        <v/>
      </c>
      <c r="AY57" s="2" t="str">
        <f t="shared" ca="1" si="23"/>
        <v/>
      </c>
      <c r="AZ57" s="2" t="str">
        <f t="shared" ca="1" si="24"/>
        <v/>
      </c>
      <c r="BA57" s="2" t="str">
        <f t="shared" ca="1" si="25"/>
        <v/>
      </c>
      <c r="BB57" s="2" t="str">
        <f t="shared" ca="1" si="26"/>
        <v/>
      </c>
      <c r="BC57" s="2" t="str">
        <f t="shared" ca="1" si="27"/>
        <v/>
      </c>
      <c r="BJ57" s="2">
        <f ca="1">IF(Setup!$AG$7&lt;&gt;"",INDIRECT("'" &amp; Setup!$AG$7 &amp; "'!" &amp; AD57),0) + IF(Setup!$AG$8&lt;&gt;"",INDIRECT("'" &amp; Setup!$AG$8 &amp; "'!" &amp; AD57),0) + IF(Setup!$AG$9&lt;&gt;"",INDIRECT("'" &amp; Setup!$AG$9 &amp; "'!" &amp; AD57),0) + IF(Setup!$AG$10&lt;&gt;"",INDIRECT("'" &amp; Setup!$AG$10 &amp; "'!" &amp; AD57),0) + IF(Setup!$AG$11&lt;&gt;"",INDIRECT("'" &amp; Setup!$AG$11 &amp; "'!" &amp; AD57),0) + IF(Setup!$AG$12&lt;&gt;"",INDIRECT("'" &amp; Setup!$AG$12 &amp; "'!" &amp; AD57),0)</f>
        <v>0</v>
      </c>
      <c r="BK57" s="2">
        <f ca="1">IF(Setup!$AG$7&lt;&gt;"",INDIRECT("'" &amp; Setup!$AG$7 &amp; "'!" &amp; AE57),0) + IF(Setup!$AG$8&lt;&gt;"",INDIRECT("'" &amp; Setup!$AG$8 &amp; "'!" &amp; AE57),0) + IF(Setup!$AG$9&lt;&gt;"",INDIRECT("'" &amp; Setup!$AG$9 &amp; "'!" &amp; AE57),0) + IF(Setup!$AG$10&lt;&gt;"",INDIRECT("'" &amp; Setup!$AG$10 &amp; "'!" &amp; AE57),0) + IF(Setup!$AG$11&lt;&gt;"",INDIRECT("'" &amp; Setup!$AG$11 &amp; "'!" &amp; AE57),0) + IF(Setup!$AG$12&lt;&gt;"",INDIRECT("'" &amp; Setup!$AG$12 &amp; "'!" &amp; AE57),0)</f>
        <v>0</v>
      </c>
      <c r="BL57" s="2">
        <f ca="1">IF(Setup!$AH$7&lt;&gt;"",INDIRECT("'" &amp; Setup!$AH$7 &amp; "'!" &amp; AD57),0) + IF(Setup!$AH$8&lt;&gt;"",INDIRECT("'" &amp; Setup!$AH$8 &amp; "'!" &amp; AD57),0) + IF(Setup!$AH$9&lt;&gt;"",INDIRECT("'" &amp; Setup!$AH$9 &amp; "'!" &amp; AD57),0) + IF(Setup!$AH$10&lt;&gt;"",INDIRECT("'" &amp; Setup!$AH$10 &amp; "'!" &amp; AD57),0) + IF(Setup!$AH$11&lt;&gt;"",INDIRECT("'" &amp; Setup!$AH$11 &amp; "'!" &amp; AD57),0) + IF(Setup!$AH$12&lt;&gt;"",INDIRECT("'" &amp; Setup!$AH$12 &amp; "'!" &amp; AD57),0)</f>
        <v>0</v>
      </c>
      <c r="BM57" s="2">
        <f ca="1">IF(Setup!$AH$7&lt;&gt;"",INDIRECT("'" &amp; Setup!$AH$7 &amp; "'!" &amp; AE57),0) + IF(Setup!$AH$8&lt;&gt;"",INDIRECT("'" &amp; Setup!$AH$8 &amp; "'!" &amp; AE57),0) + IF(Setup!$AH$9&lt;&gt;"",INDIRECT("'" &amp; Setup!$AH$9 &amp; "'!" &amp; AE57),0) + IF(Setup!$AH$10&lt;&gt;"",INDIRECT("'" &amp; Setup!$AH$10 &amp; "'!" &amp; AE57),0) + IF(Setup!$AH$11&lt;&gt;"",INDIRECT("'" &amp; Setup!$AH$11 &amp; "'!" &amp; AE57),0) + IF(Setup!$AH$12&lt;&gt;"",INDIRECT("'" &amp; Setup!$AH$12 &amp; "'!" &amp; AE57),0)</f>
        <v>0</v>
      </c>
      <c r="BN57" s="2">
        <f ca="1">IF(Setup!$AI$7&lt;&gt;"",INDIRECT("'" &amp; Setup!$AI$7 &amp; "'!" &amp; AD57),0) + IF(Setup!$AI$8&lt;&gt;"",INDIRECT("'" &amp; Setup!$AI$8 &amp; "'!" &amp; AD57),0) + IF(Setup!$AI$9&lt;&gt;"",INDIRECT("'" &amp; Setup!$AI$9 &amp; "'!" &amp; AD57),0) + IF(Setup!$AI$10&lt;&gt;"",INDIRECT("'" &amp; Setup!$AI$10 &amp; "'!" &amp; AD57),0) + IF(Setup!$AI$11&lt;&gt;"",INDIRECT("'" &amp; Setup!$AI$11 &amp; "'!" &amp; AD57),0) + IF(Setup!$AI$12&lt;&gt;"",INDIRECT("'" &amp; Setup!$AI$12 &amp; "'!" &amp; AD57),0)</f>
        <v>0</v>
      </c>
      <c r="BO57" s="2">
        <f ca="1">IF(Setup!$AI$7&lt;&gt;"",INDIRECT("'" &amp; Setup!$AI$7 &amp; "'!" &amp; AE57),0) + IF(Setup!$AI$8&lt;&gt;"",INDIRECT("'" &amp; Setup!$AI$8 &amp; "'!" &amp; AE57),0) + IF(Setup!$AI$9&lt;&gt;"",INDIRECT("'" &amp; Setup!$AI$9 &amp; "'!" &amp; AE57),0) + IF(Setup!$AI$10&lt;&gt;"",INDIRECT("'" &amp; Setup!$AI$10 &amp; "'!" &amp; AE57),0) + IF(Setup!$AI$11&lt;&gt;"",INDIRECT("'" &amp; Setup!$AI$11 &amp; "'!" &amp; AE57),0) + IF(Setup!$AI$12&lt;&gt;"",INDIRECT("'" &amp; Setup!$AI$12 &amp; "'!" &amp; AE57),0)</f>
        <v>0</v>
      </c>
      <c r="BP57" s="2">
        <f ca="1">IF(Setup!$AJ$7&lt;&gt;"",INDIRECT("'" &amp; Setup!$AJ$7 &amp; "'!" &amp; AD57),0) + IF(Setup!$AJ$8&lt;&gt;"",INDIRECT("'" &amp; Setup!$AJ$8 &amp; "'!" &amp; AD57),0) + IF(Setup!$AJ$9&lt;&gt;"",INDIRECT("'" &amp; Setup!$AJ$9 &amp; "'!" &amp; AD57),0) + IF(Setup!$AJ$10&lt;&gt;"",INDIRECT("'" &amp; Setup!$AJ$10 &amp; "'!" &amp; AD57),0) + IF(Setup!$AJ$11&lt;&gt;"",INDIRECT("'" &amp; Setup!$AJ$11 &amp; "'!" &amp; AD57),0) + IF(Setup!$AJ$12&lt;&gt;"",INDIRECT("'" &amp; Setup!$AJ$12 &amp; "'!" &amp; AD57),0)</f>
        <v>0</v>
      </c>
      <c r="BQ57" s="2">
        <f ca="1">IF(Setup!$AJ$7&lt;&gt;"",INDIRECT("'" &amp; Setup!$AJ$7 &amp; "'!" &amp; AE57),0) + IF(Setup!$AJ$8&lt;&gt;"",INDIRECT("'" &amp; Setup!$AJ$8 &amp; "'!" &amp; AE57),0) + IF(Setup!$AJ$9&lt;&gt;"",INDIRECT("'" &amp; Setup!$AJ$9 &amp; "'!" &amp; AE57),0) + IF(Setup!$AJ$10&lt;&gt;"",INDIRECT("'" &amp; Setup!$AJ$10 &amp; "'!" &amp; AE57),0) + IF(Setup!$AJ$11&lt;&gt;"",INDIRECT("'" &amp; Setup!$AJ$11 &amp; "'!" &amp; AE57),0) + IF(Setup!$AJ$12&lt;&gt;"",INDIRECT("'" &amp; Setup!$AJ$12 &amp; "'!" &amp; AE57),0)</f>
        <v>0</v>
      </c>
      <c r="BS57" s="35"/>
      <c r="BT57" s="35"/>
      <c r="BU57" s="35"/>
      <c r="BV57" s="35"/>
    </row>
    <row r="58" spans="1:74" ht="39" hidden="1" customHeight="1" x14ac:dyDescent="0.2">
      <c r="A58" s="14" t="str">
        <f>Planning!A41</f>
        <v>I033</v>
      </c>
      <c r="B58" s="9">
        <f>Planning!B41</f>
        <v>0</v>
      </c>
      <c r="C58" s="9">
        <f>Planning!C41</f>
        <v>0</v>
      </c>
      <c r="D58" s="9">
        <f>Planning!D41</f>
        <v>0</v>
      </c>
      <c r="E58" s="3">
        <f>Planning!E41</f>
        <v>0</v>
      </c>
      <c r="F58" s="3">
        <f>Planning!G41</f>
        <v>0</v>
      </c>
      <c r="G58" s="28"/>
      <c r="H58" s="197">
        <f t="shared" ca="1" si="13"/>
        <v>0</v>
      </c>
      <c r="I58" s="197">
        <f t="shared" ca="1" si="14"/>
        <v>0</v>
      </c>
      <c r="J58" s="32" t="str">
        <f ca="1">IF(AND($AR58="2",$AB57&lt;&gt;Lists!$A$17),AU58,AT58)</f>
        <v/>
      </c>
      <c r="K58" s="33" t="str">
        <f t="shared" ref="K58:K89" ca="1" si="28">IF($AN58 = ExcluirDelPLogro,"",IF(AND(H58=0,I58=0),"",J58))</f>
        <v/>
      </c>
      <c r="L58" s="210">
        <f t="shared" ref="L58:L89" ca="1" si="29">IF(AR58&lt;&gt;"3",BJ58,INDIRECT("'" &amp; MesCierreQ1 &amp; "'!" &amp; AD58))</f>
        <v>0</v>
      </c>
      <c r="M58" s="197">
        <f t="shared" ref="M58:M89" ca="1" si="30">IF(AR58&lt;&gt;"3",BK58,INDIRECT("'" &amp; MesCierreQ1 &amp; "'!" &amp; AE58))</f>
        <v>0</v>
      </c>
      <c r="N58" s="32" t="str">
        <f ca="1">IF(AND($AR58="2",$AB58&lt;&gt;Lists!$A$17),AW58,AV58)</f>
        <v/>
      </c>
      <c r="O58" s="33" t="str">
        <f t="shared" ref="O58:O89" ca="1" si="31">IF($AN58=ExcluirDelPLogro,"",IF(AND(L58=0,M58=0),"",N58))</f>
        <v/>
      </c>
      <c r="P58" s="197">
        <f t="shared" ref="P58:P89" ca="1" si="32">IF(AR58&lt;&gt;"3",BL58,INDIRECT("'" &amp; MesCierreQ2 &amp; "'!" &amp; AD58))</f>
        <v>0</v>
      </c>
      <c r="Q58" s="197">
        <f t="shared" ref="Q58:Q89" ca="1" si="33">IF(AR58&lt;&gt;"3",BM58,INDIRECT("'" &amp; MesCierreQ2 &amp; "'!" &amp; AE58))</f>
        <v>0</v>
      </c>
      <c r="R58" s="32" t="str">
        <f ca="1">IF(AND($AR58="2",$AB58&lt;&gt;Lists!$A$17),AY58,AX58)</f>
        <v/>
      </c>
      <c r="S58" s="33" t="str">
        <f t="shared" ref="S58:S89" ca="1" si="34">IF($AN58=ExcluirDelPLogro,"",IF(AND(P58=0,Q58=0),"",R58))</f>
        <v/>
      </c>
      <c r="T58" s="197">
        <f t="shared" ref="T58:T89" ca="1" si="35">IF(AR58&lt;&gt;"3",BN58,INDIRECT("'" &amp; MesCierreQ3 &amp; "'!" &amp; AD58))</f>
        <v>0</v>
      </c>
      <c r="U58" s="197">
        <f t="shared" ref="U58:U89" ca="1" si="36">IF(AR58&lt;&gt;"3",BO58,INDIRECT("'" &amp; MesCierreQ3 &amp; "'!" &amp; AE58))</f>
        <v>0</v>
      </c>
      <c r="V58" s="32" t="str">
        <f ca="1">IF(AND($AR58="2",$AB58&lt;&gt;Lists!$A$17),BA58,AZ58)</f>
        <v/>
      </c>
      <c r="W58" s="33" t="str">
        <f t="shared" ref="W58:W89" ca="1" si="37">IF($AN58=ExcluirDelPLogro,"",IF(AND(T58=0,U58=0),"",V58))</f>
        <v/>
      </c>
      <c r="X58" s="197">
        <f t="shared" ref="X58:X89" ca="1" si="38">IF(AR58&lt;&gt;"3",BP58,INDIRECT("'" &amp; MesCierreQ4 &amp; "'!" &amp; AD58))</f>
        <v>0</v>
      </c>
      <c r="Y58" s="197">
        <f t="shared" ref="Y58:Y89" ca="1" si="39">IF(AR58&lt;&gt;"3",BQ58,INDIRECT("'" &amp; MesCierreQ4 &amp; "'!" &amp; AE58))</f>
        <v>0</v>
      </c>
      <c r="Z58" s="32" t="str">
        <f ca="1">IF(AND($AR58="2",$AB58&lt;&gt;Lists!$A$17),BC58,BB58)</f>
        <v/>
      </c>
      <c r="AA58" s="33" t="str">
        <f t="shared" ref="AA58:AA89" ca="1" si="40">IF($AN58=ExcluirDelPLogro,"",IF(AND(X58=0,Y58=0),"",Z58))</f>
        <v/>
      </c>
      <c r="AB58" s="1">
        <f>Planning!H41</f>
        <v>0</v>
      </c>
      <c r="AC58" s="2" t="str">
        <f t="shared" si="15"/>
        <v>00</v>
      </c>
      <c r="AD58" s="2" t="s">
        <v>493</v>
      </c>
      <c r="AE58" s="2" t="s">
        <v>691</v>
      </c>
      <c r="AF58" s="2" t="s">
        <v>1538</v>
      </c>
      <c r="AG58" s="169" t="str">
        <f t="shared" si="16"/>
        <v/>
      </c>
      <c r="AI58" s="2">
        <f ca="1">IF(Setup!$AG$7&lt;&gt;"",INDIRECT("'" &amp; Setup!$AG$7 &amp; "'!" &amp; AF58),0) + IF(Setup!$AG$8&lt;&gt;"",INDIRECT("'" &amp; Setup!$AG$8 &amp; "'!" &amp; AF58),0) + IF(Setup!$AG$9&lt;&gt;"",INDIRECT("'" &amp; Setup!$AG$9 &amp; "'!" &amp; AF58),0) + IF(Setup!$AG$10&lt;&gt;"",INDIRECT("'" &amp; Setup!$AG$10 &amp; "'!" &amp; AF58),0) + IF(Setup!$AG$11&lt;&gt;"",INDIRECT("'" &amp; Setup!$AG$11 &amp; "'!" &amp; AF58),0) + IF(Setup!$AG$12&lt;&gt;"",INDIRECT("'" &amp; Setup!$AG$12 &amp; "'!" &amp; AF58),0)</f>
        <v>0</v>
      </c>
      <c r="AJ58" s="2">
        <f ca="1">IF(Setup!$AH$7&lt;&gt;"",INDIRECT("'" &amp; Setup!$AH$7 &amp; "'!" &amp; AF58),0) + IF(Setup!$AH$8&lt;&gt;"",INDIRECT("'" &amp; Setup!$AH$8 &amp; "'!" &amp; AF58),0) + IF(Setup!$AH$9&lt;&gt;"",INDIRECT("'" &amp; Setup!$AH$9 &amp; "'!" &amp; AF58),0) + IF(Setup!$AH$10&lt;&gt;"",INDIRECT("'" &amp; Setup!$AH$10 &amp; "'!" &amp; AF58),0) + IF(Setup!$AH$11&lt;&gt;"",INDIRECT("'" &amp; Setup!$AH$11 &amp; "'!" &amp; AF58),0) + IF(Setup!$AH$12&lt;&gt;"",INDIRECT("'" &amp; Setup!$AH$12 &amp; "'!" &amp; AF58),0)</f>
        <v>0</v>
      </c>
      <c r="AK58" s="2">
        <f ca="1">IF(Setup!$AI$7&lt;&gt;"",INDIRECT("'" &amp; Setup!$AI$7 &amp; "'!" &amp; AF58),0) + IF(Setup!$AI$8&lt;&gt;"",INDIRECT("'" &amp; Setup!$AI$8 &amp; "'!" &amp; AF58),0) + IF(Setup!$AI$9&lt;&gt;"",INDIRECT("'" &amp; Setup!$AI$9 &amp; "'!" &amp; AF58),0) + IF(Setup!$AI$10&lt;&gt;"",INDIRECT("'" &amp; Setup!$AI$10 &amp; "'!" &amp; AF58),0) + IF(Setup!$AI$11&lt;&gt;"",INDIRECT("'" &amp; Setup!$AI$11 &amp; "'!" &amp; AF58),0) + IF(Setup!$AI$12&lt;&gt;"",INDIRECT("'" &amp; Setup!$AI$12 &amp; "'!" &amp; AF58),0)</f>
        <v>0</v>
      </c>
      <c r="AL58" s="2">
        <f ca="1">IF(Setup!$AJ$7&lt;&gt;"",INDIRECT("'" &amp; Setup!$AJ$7 &amp; "'!" &amp; AF58),0) + IF(Setup!$AJ$8&lt;&gt;"",INDIRECT("'" &amp; Setup!$AJ$8 &amp; "'!" &amp; AF58),0) + IF(Setup!$AJ$9&lt;&gt;"",INDIRECT("'" &amp; Setup!$AJ$9 &amp; "'!" &amp; AF58),0) + IF(Setup!$AJ$10&lt;&gt;"",INDIRECT("'" &amp; Setup!$AJ$10 &amp; "'!" &amp; AF58),0) + IF(Setup!$AJ$11&lt;&gt;"",INDIRECT("'" &amp; Setup!$AJ$11 &amp; "'!" &amp; AF58),0) + IF(Setup!$AJ$12&lt;&gt;"",INDIRECT("'" &amp; Setup!$AJ$12 &amp; "'!" &amp; AF58),0)</f>
        <v>0</v>
      </c>
      <c r="AN58" s="2" t="str">
        <f t="shared" si="17"/>
        <v/>
      </c>
      <c r="AR58" s="2" t="str">
        <f>IF(C58=0,"",LEFT(INDEX(Lists!$H$5:$H$49,MATCH(C58,Lists!$G$5:$G$49,0),1),1))</f>
        <v/>
      </c>
      <c r="AT58" s="2" t="str">
        <f t="shared" ca="1" si="18"/>
        <v/>
      </c>
      <c r="AU58" s="2" t="str">
        <f t="shared" ca="1" si="19"/>
        <v/>
      </c>
      <c r="AV58" s="2" t="str">
        <f t="shared" ca="1" si="20"/>
        <v/>
      </c>
      <c r="AW58" s="2" t="str">
        <f t="shared" ca="1" si="21"/>
        <v/>
      </c>
      <c r="AX58" s="2" t="str">
        <f t="shared" ca="1" si="22"/>
        <v/>
      </c>
      <c r="AY58" s="2" t="str">
        <f t="shared" ca="1" si="23"/>
        <v/>
      </c>
      <c r="AZ58" s="2" t="str">
        <f t="shared" ca="1" si="24"/>
        <v/>
      </c>
      <c r="BA58" s="2" t="str">
        <f t="shared" ca="1" si="25"/>
        <v/>
      </c>
      <c r="BB58" s="2" t="str">
        <f t="shared" ca="1" si="26"/>
        <v/>
      </c>
      <c r="BC58" s="2" t="str">
        <f t="shared" ca="1" si="27"/>
        <v/>
      </c>
      <c r="BJ58" s="2">
        <f ca="1">IF(Setup!$AG$7&lt;&gt;"",INDIRECT("'" &amp; Setup!$AG$7 &amp; "'!" &amp; AD58),0) + IF(Setup!$AG$8&lt;&gt;"",INDIRECT("'" &amp; Setup!$AG$8 &amp; "'!" &amp; AD58),0) + IF(Setup!$AG$9&lt;&gt;"",INDIRECT("'" &amp; Setup!$AG$9 &amp; "'!" &amp; AD58),0) + IF(Setup!$AG$10&lt;&gt;"",INDIRECT("'" &amp; Setup!$AG$10 &amp; "'!" &amp; AD58),0) + IF(Setup!$AG$11&lt;&gt;"",INDIRECT("'" &amp; Setup!$AG$11 &amp; "'!" &amp; AD58),0) + IF(Setup!$AG$12&lt;&gt;"",INDIRECT("'" &amp; Setup!$AG$12 &amp; "'!" &amp; AD58),0)</f>
        <v>0</v>
      </c>
      <c r="BK58" s="2">
        <f ca="1">IF(Setup!$AG$7&lt;&gt;"",INDIRECT("'" &amp; Setup!$AG$7 &amp; "'!" &amp; AE58),0) + IF(Setup!$AG$8&lt;&gt;"",INDIRECT("'" &amp; Setup!$AG$8 &amp; "'!" &amp; AE58),0) + IF(Setup!$AG$9&lt;&gt;"",INDIRECT("'" &amp; Setup!$AG$9 &amp; "'!" &amp; AE58),0) + IF(Setup!$AG$10&lt;&gt;"",INDIRECT("'" &amp; Setup!$AG$10 &amp; "'!" &amp; AE58),0) + IF(Setup!$AG$11&lt;&gt;"",INDIRECT("'" &amp; Setup!$AG$11 &amp; "'!" &amp; AE58),0) + IF(Setup!$AG$12&lt;&gt;"",INDIRECT("'" &amp; Setup!$AG$12 &amp; "'!" &amp; AE58),0)</f>
        <v>0</v>
      </c>
      <c r="BL58" s="2">
        <f ca="1">IF(Setup!$AH$7&lt;&gt;"",INDIRECT("'" &amp; Setup!$AH$7 &amp; "'!" &amp; AD58),0) + IF(Setup!$AH$8&lt;&gt;"",INDIRECT("'" &amp; Setup!$AH$8 &amp; "'!" &amp; AD58),0) + IF(Setup!$AH$9&lt;&gt;"",INDIRECT("'" &amp; Setup!$AH$9 &amp; "'!" &amp; AD58),0) + IF(Setup!$AH$10&lt;&gt;"",INDIRECT("'" &amp; Setup!$AH$10 &amp; "'!" &amp; AD58),0) + IF(Setup!$AH$11&lt;&gt;"",INDIRECT("'" &amp; Setup!$AH$11 &amp; "'!" &amp; AD58),0) + IF(Setup!$AH$12&lt;&gt;"",INDIRECT("'" &amp; Setup!$AH$12 &amp; "'!" &amp; AD58),0)</f>
        <v>0</v>
      </c>
      <c r="BM58" s="2">
        <f ca="1">IF(Setup!$AH$7&lt;&gt;"",INDIRECT("'" &amp; Setup!$AH$7 &amp; "'!" &amp; AE58),0) + IF(Setup!$AH$8&lt;&gt;"",INDIRECT("'" &amp; Setup!$AH$8 &amp; "'!" &amp; AE58),0) + IF(Setup!$AH$9&lt;&gt;"",INDIRECT("'" &amp; Setup!$AH$9 &amp; "'!" &amp; AE58),0) + IF(Setup!$AH$10&lt;&gt;"",INDIRECT("'" &amp; Setup!$AH$10 &amp; "'!" &amp; AE58),0) + IF(Setup!$AH$11&lt;&gt;"",INDIRECT("'" &amp; Setup!$AH$11 &amp; "'!" &amp; AE58),0) + IF(Setup!$AH$12&lt;&gt;"",INDIRECT("'" &amp; Setup!$AH$12 &amp; "'!" &amp; AE58),0)</f>
        <v>0</v>
      </c>
      <c r="BN58" s="2">
        <f ca="1">IF(Setup!$AI$7&lt;&gt;"",INDIRECT("'" &amp; Setup!$AI$7 &amp; "'!" &amp; AD58),0) + IF(Setup!$AI$8&lt;&gt;"",INDIRECT("'" &amp; Setup!$AI$8 &amp; "'!" &amp; AD58),0) + IF(Setup!$AI$9&lt;&gt;"",INDIRECT("'" &amp; Setup!$AI$9 &amp; "'!" &amp; AD58),0) + IF(Setup!$AI$10&lt;&gt;"",INDIRECT("'" &amp; Setup!$AI$10 &amp; "'!" &amp; AD58),0) + IF(Setup!$AI$11&lt;&gt;"",INDIRECT("'" &amp; Setup!$AI$11 &amp; "'!" &amp; AD58),0) + IF(Setup!$AI$12&lt;&gt;"",INDIRECT("'" &amp; Setup!$AI$12 &amp; "'!" &amp; AD58),0)</f>
        <v>0</v>
      </c>
      <c r="BO58" s="2">
        <f ca="1">IF(Setup!$AI$7&lt;&gt;"",INDIRECT("'" &amp; Setup!$AI$7 &amp; "'!" &amp; AE58),0) + IF(Setup!$AI$8&lt;&gt;"",INDIRECT("'" &amp; Setup!$AI$8 &amp; "'!" &amp; AE58),0) + IF(Setup!$AI$9&lt;&gt;"",INDIRECT("'" &amp; Setup!$AI$9 &amp; "'!" &amp; AE58),0) + IF(Setup!$AI$10&lt;&gt;"",INDIRECT("'" &amp; Setup!$AI$10 &amp; "'!" &amp; AE58),0) + IF(Setup!$AI$11&lt;&gt;"",INDIRECT("'" &amp; Setup!$AI$11 &amp; "'!" &amp; AE58),0) + IF(Setup!$AI$12&lt;&gt;"",INDIRECT("'" &amp; Setup!$AI$12 &amp; "'!" &amp; AE58),0)</f>
        <v>0</v>
      </c>
      <c r="BP58" s="2">
        <f ca="1">IF(Setup!$AJ$7&lt;&gt;"",INDIRECT("'" &amp; Setup!$AJ$7 &amp; "'!" &amp; AD58),0) + IF(Setup!$AJ$8&lt;&gt;"",INDIRECT("'" &amp; Setup!$AJ$8 &amp; "'!" &amp; AD58),0) + IF(Setup!$AJ$9&lt;&gt;"",INDIRECT("'" &amp; Setup!$AJ$9 &amp; "'!" &amp; AD58),0) + IF(Setup!$AJ$10&lt;&gt;"",INDIRECT("'" &amp; Setup!$AJ$10 &amp; "'!" &amp; AD58),0) + IF(Setup!$AJ$11&lt;&gt;"",INDIRECT("'" &amp; Setup!$AJ$11 &amp; "'!" &amp; AD58),0) + IF(Setup!$AJ$12&lt;&gt;"",INDIRECT("'" &amp; Setup!$AJ$12 &amp; "'!" &amp; AD58),0)</f>
        <v>0</v>
      </c>
      <c r="BQ58" s="2">
        <f ca="1">IF(Setup!$AJ$7&lt;&gt;"",INDIRECT("'" &amp; Setup!$AJ$7 &amp; "'!" &amp; AE58),0) + IF(Setup!$AJ$8&lt;&gt;"",INDIRECT("'" &amp; Setup!$AJ$8 &amp; "'!" &amp; AE58),0) + IF(Setup!$AJ$9&lt;&gt;"",INDIRECT("'" &amp; Setup!$AJ$9 &amp; "'!" &amp; AE58),0) + IF(Setup!$AJ$10&lt;&gt;"",INDIRECT("'" &amp; Setup!$AJ$10 &amp; "'!" &amp; AE58),0) + IF(Setup!$AJ$11&lt;&gt;"",INDIRECT("'" &amp; Setup!$AJ$11 &amp; "'!" &amp; AE58),0) + IF(Setup!$AJ$12&lt;&gt;"",INDIRECT("'" &amp; Setup!$AJ$12 &amp; "'!" &amp; AE58),0)</f>
        <v>0</v>
      </c>
      <c r="BS58" s="35"/>
      <c r="BT58" s="35"/>
      <c r="BU58" s="35"/>
      <c r="BV58" s="35"/>
    </row>
    <row r="59" spans="1:74" ht="39" hidden="1" customHeight="1" x14ac:dyDescent="0.2">
      <c r="A59" s="14" t="str">
        <f>Planning!A42</f>
        <v>I034</v>
      </c>
      <c r="B59" s="9">
        <f>Planning!B42</f>
        <v>0</v>
      </c>
      <c r="C59" s="9">
        <f>Planning!C42</f>
        <v>0</v>
      </c>
      <c r="D59" s="9">
        <f>Planning!D42</f>
        <v>0</v>
      </c>
      <c r="E59" s="3">
        <f>Planning!E42</f>
        <v>0</v>
      </c>
      <c r="F59" s="3">
        <f>Planning!G42</f>
        <v>0</v>
      </c>
      <c r="G59" s="28"/>
      <c r="H59" s="197">
        <f t="shared" ca="1" si="13"/>
        <v>0</v>
      </c>
      <c r="I59" s="197">
        <f t="shared" ca="1" si="14"/>
        <v>0</v>
      </c>
      <c r="J59" s="32" t="str">
        <f ca="1">IF(AND($AR59="2",$AB58&lt;&gt;Lists!$A$17),AU59,AT59)</f>
        <v/>
      </c>
      <c r="K59" s="33" t="str">
        <f t="shared" ca="1" si="28"/>
        <v/>
      </c>
      <c r="L59" s="210">
        <f t="shared" ca="1" si="29"/>
        <v>0</v>
      </c>
      <c r="M59" s="197">
        <f t="shared" ca="1" si="30"/>
        <v>0</v>
      </c>
      <c r="N59" s="32" t="str">
        <f ca="1">IF(AND($AR59="2",$AB59&lt;&gt;Lists!$A$17),AW59,AV59)</f>
        <v/>
      </c>
      <c r="O59" s="33" t="str">
        <f t="shared" ca="1" si="31"/>
        <v/>
      </c>
      <c r="P59" s="197">
        <f t="shared" ca="1" si="32"/>
        <v>0</v>
      </c>
      <c r="Q59" s="197">
        <f t="shared" ca="1" si="33"/>
        <v>0</v>
      </c>
      <c r="R59" s="32" t="str">
        <f ca="1">IF(AND($AR59="2",$AB59&lt;&gt;Lists!$A$17),AY59,AX59)</f>
        <v/>
      </c>
      <c r="S59" s="33" t="str">
        <f t="shared" ca="1" si="34"/>
        <v/>
      </c>
      <c r="T59" s="197">
        <f t="shared" ca="1" si="35"/>
        <v>0</v>
      </c>
      <c r="U59" s="197">
        <f t="shared" ca="1" si="36"/>
        <v>0</v>
      </c>
      <c r="V59" s="32" t="str">
        <f ca="1">IF(AND($AR59="2",$AB59&lt;&gt;Lists!$A$17),BA59,AZ59)</f>
        <v/>
      </c>
      <c r="W59" s="33" t="str">
        <f t="shared" ca="1" si="37"/>
        <v/>
      </c>
      <c r="X59" s="197">
        <f t="shared" ca="1" si="38"/>
        <v>0</v>
      </c>
      <c r="Y59" s="197">
        <f t="shared" ca="1" si="39"/>
        <v>0</v>
      </c>
      <c r="Z59" s="32" t="str">
        <f ca="1">IF(AND($AR59="2",$AB59&lt;&gt;Lists!$A$17),BC59,BB59)</f>
        <v/>
      </c>
      <c r="AA59" s="33" t="str">
        <f t="shared" ca="1" si="40"/>
        <v/>
      </c>
      <c r="AB59" s="1">
        <f>Planning!H42</f>
        <v>0</v>
      </c>
      <c r="AC59" s="2" t="str">
        <f t="shared" si="15"/>
        <v>00</v>
      </c>
      <c r="AD59" s="2" t="s">
        <v>494</v>
      </c>
      <c r="AE59" s="2" t="s">
        <v>692</v>
      </c>
      <c r="AF59" s="2" t="s">
        <v>1539</v>
      </c>
      <c r="AG59" s="169" t="str">
        <f t="shared" si="16"/>
        <v/>
      </c>
      <c r="AI59" s="2">
        <f ca="1">IF(Setup!$AG$7&lt;&gt;"",INDIRECT("'" &amp; Setup!$AG$7 &amp; "'!" &amp; AF59),0) + IF(Setup!$AG$8&lt;&gt;"",INDIRECT("'" &amp; Setup!$AG$8 &amp; "'!" &amp; AF59),0) + IF(Setup!$AG$9&lt;&gt;"",INDIRECT("'" &amp; Setup!$AG$9 &amp; "'!" &amp; AF59),0) + IF(Setup!$AG$10&lt;&gt;"",INDIRECT("'" &amp; Setup!$AG$10 &amp; "'!" &amp; AF59),0) + IF(Setup!$AG$11&lt;&gt;"",INDIRECT("'" &amp; Setup!$AG$11 &amp; "'!" &amp; AF59),0) + IF(Setup!$AG$12&lt;&gt;"",INDIRECT("'" &amp; Setup!$AG$12 &amp; "'!" &amp; AF59),0)</f>
        <v>0</v>
      </c>
      <c r="AJ59" s="2">
        <f ca="1">IF(Setup!$AH$7&lt;&gt;"",INDIRECT("'" &amp; Setup!$AH$7 &amp; "'!" &amp; AF59),0) + IF(Setup!$AH$8&lt;&gt;"",INDIRECT("'" &amp; Setup!$AH$8 &amp; "'!" &amp; AF59),0) + IF(Setup!$AH$9&lt;&gt;"",INDIRECT("'" &amp; Setup!$AH$9 &amp; "'!" &amp; AF59),0) + IF(Setup!$AH$10&lt;&gt;"",INDIRECT("'" &amp; Setup!$AH$10 &amp; "'!" &amp; AF59),0) + IF(Setup!$AH$11&lt;&gt;"",INDIRECT("'" &amp; Setup!$AH$11 &amp; "'!" &amp; AF59),0) + IF(Setup!$AH$12&lt;&gt;"",INDIRECT("'" &amp; Setup!$AH$12 &amp; "'!" &amp; AF59),0)</f>
        <v>0</v>
      </c>
      <c r="AK59" s="2">
        <f ca="1">IF(Setup!$AI$7&lt;&gt;"",INDIRECT("'" &amp; Setup!$AI$7 &amp; "'!" &amp; AF59),0) + IF(Setup!$AI$8&lt;&gt;"",INDIRECT("'" &amp; Setup!$AI$8 &amp; "'!" &amp; AF59),0) + IF(Setup!$AI$9&lt;&gt;"",INDIRECT("'" &amp; Setup!$AI$9 &amp; "'!" &amp; AF59),0) + IF(Setup!$AI$10&lt;&gt;"",INDIRECT("'" &amp; Setup!$AI$10 &amp; "'!" &amp; AF59),0) + IF(Setup!$AI$11&lt;&gt;"",INDIRECT("'" &amp; Setup!$AI$11 &amp; "'!" &amp; AF59),0) + IF(Setup!$AI$12&lt;&gt;"",INDIRECT("'" &amp; Setup!$AI$12 &amp; "'!" &amp; AF59),0)</f>
        <v>0</v>
      </c>
      <c r="AL59" s="2">
        <f ca="1">IF(Setup!$AJ$7&lt;&gt;"",INDIRECT("'" &amp; Setup!$AJ$7 &amp; "'!" &amp; AF59),0) + IF(Setup!$AJ$8&lt;&gt;"",INDIRECT("'" &amp; Setup!$AJ$8 &amp; "'!" &amp; AF59),0) + IF(Setup!$AJ$9&lt;&gt;"",INDIRECT("'" &amp; Setup!$AJ$9 &amp; "'!" &amp; AF59),0) + IF(Setup!$AJ$10&lt;&gt;"",INDIRECT("'" &amp; Setup!$AJ$10 &amp; "'!" &amp; AF59),0) + IF(Setup!$AJ$11&lt;&gt;"",INDIRECT("'" &amp; Setup!$AJ$11 &amp; "'!" &amp; AF59),0) + IF(Setup!$AJ$12&lt;&gt;"",INDIRECT("'" &amp; Setup!$AJ$12 &amp; "'!" &amp; AF59),0)</f>
        <v>0</v>
      </c>
      <c r="AN59" s="2" t="str">
        <f t="shared" si="17"/>
        <v/>
      </c>
      <c r="AR59" s="2" t="str">
        <f>IF(C59=0,"",LEFT(INDEX(Lists!$H$5:$H$49,MATCH(C59,Lists!$G$5:$G$49,0),1),1))</f>
        <v/>
      </c>
      <c r="AT59" s="2" t="str">
        <f t="shared" ca="1" si="18"/>
        <v/>
      </c>
      <c r="AU59" s="2" t="str">
        <f t="shared" ca="1" si="19"/>
        <v/>
      </c>
      <c r="AV59" s="2" t="str">
        <f t="shared" ca="1" si="20"/>
        <v/>
      </c>
      <c r="AW59" s="2" t="str">
        <f t="shared" ca="1" si="21"/>
        <v/>
      </c>
      <c r="AX59" s="2" t="str">
        <f t="shared" ca="1" si="22"/>
        <v/>
      </c>
      <c r="AY59" s="2" t="str">
        <f t="shared" ca="1" si="23"/>
        <v/>
      </c>
      <c r="AZ59" s="2" t="str">
        <f t="shared" ca="1" si="24"/>
        <v/>
      </c>
      <c r="BA59" s="2" t="str">
        <f t="shared" ca="1" si="25"/>
        <v/>
      </c>
      <c r="BB59" s="2" t="str">
        <f t="shared" ca="1" si="26"/>
        <v/>
      </c>
      <c r="BC59" s="2" t="str">
        <f t="shared" ca="1" si="27"/>
        <v/>
      </c>
      <c r="BJ59" s="2">
        <f ca="1">IF(Setup!$AG$7&lt;&gt;"",INDIRECT("'" &amp; Setup!$AG$7 &amp; "'!" &amp; AD59),0) + IF(Setup!$AG$8&lt;&gt;"",INDIRECT("'" &amp; Setup!$AG$8 &amp; "'!" &amp; AD59),0) + IF(Setup!$AG$9&lt;&gt;"",INDIRECT("'" &amp; Setup!$AG$9 &amp; "'!" &amp; AD59),0) + IF(Setup!$AG$10&lt;&gt;"",INDIRECT("'" &amp; Setup!$AG$10 &amp; "'!" &amp; AD59),0) + IF(Setup!$AG$11&lt;&gt;"",INDIRECT("'" &amp; Setup!$AG$11 &amp; "'!" &amp; AD59),0) + IF(Setup!$AG$12&lt;&gt;"",INDIRECT("'" &amp; Setup!$AG$12 &amp; "'!" &amp; AD59),0)</f>
        <v>0</v>
      </c>
      <c r="BK59" s="2">
        <f ca="1">IF(Setup!$AG$7&lt;&gt;"",INDIRECT("'" &amp; Setup!$AG$7 &amp; "'!" &amp; AE59),0) + IF(Setup!$AG$8&lt;&gt;"",INDIRECT("'" &amp; Setup!$AG$8 &amp; "'!" &amp; AE59),0) + IF(Setup!$AG$9&lt;&gt;"",INDIRECT("'" &amp; Setup!$AG$9 &amp; "'!" &amp; AE59),0) + IF(Setup!$AG$10&lt;&gt;"",INDIRECT("'" &amp; Setup!$AG$10 &amp; "'!" &amp; AE59),0) + IF(Setup!$AG$11&lt;&gt;"",INDIRECT("'" &amp; Setup!$AG$11 &amp; "'!" &amp; AE59),0) + IF(Setup!$AG$12&lt;&gt;"",INDIRECT("'" &amp; Setup!$AG$12 &amp; "'!" &amp; AE59),0)</f>
        <v>0</v>
      </c>
      <c r="BL59" s="2">
        <f ca="1">IF(Setup!$AH$7&lt;&gt;"",INDIRECT("'" &amp; Setup!$AH$7 &amp; "'!" &amp; AD59),0) + IF(Setup!$AH$8&lt;&gt;"",INDIRECT("'" &amp; Setup!$AH$8 &amp; "'!" &amp; AD59),0) + IF(Setup!$AH$9&lt;&gt;"",INDIRECT("'" &amp; Setup!$AH$9 &amp; "'!" &amp; AD59),0) + IF(Setup!$AH$10&lt;&gt;"",INDIRECT("'" &amp; Setup!$AH$10 &amp; "'!" &amp; AD59),0) + IF(Setup!$AH$11&lt;&gt;"",INDIRECT("'" &amp; Setup!$AH$11 &amp; "'!" &amp; AD59),0) + IF(Setup!$AH$12&lt;&gt;"",INDIRECT("'" &amp; Setup!$AH$12 &amp; "'!" &amp; AD59),0)</f>
        <v>0</v>
      </c>
      <c r="BM59" s="2">
        <f ca="1">IF(Setup!$AH$7&lt;&gt;"",INDIRECT("'" &amp; Setup!$AH$7 &amp; "'!" &amp; AE59),0) + IF(Setup!$AH$8&lt;&gt;"",INDIRECT("'" &amp; Setup!$AH$8 &amp; "'!" &amp; AE59),0) + IF(Setup!$AH$9&lt;&gt;"",INDIRECT("'" &amp; Setup!$AH$9 &amp; "'!" &amp; AE59),0) + IF(Setup!$AH$10&lt;&gt;"",INDIRECT("'" &amp; Setup!$AH$10 &amp; "'!" &amp; AE59),0) + IF(Setup!$AH$11&lt;&gt;"",INDIRECT("'" &amp; Setup!$AH$11 &amp; "'!" &amp; AE59),0) + IF(Setup!$AH$12&lt;&gt;"",INDIRECT("'" &amp; Setup!$AH$12 &amp; "'!" &amp; AE59),0)</f>
        <v>0</v>
      </c>
      <c r="BN59" s="2">
        <f ca="1">IF(Setup!$AI$7&lt;&gt;"",INDIRECT("'" &amp; Setup!$AI$7 &amp; "'!" &amp; AD59),0) + IF(Setup!$AI$8&lt;&gt;"",INDIRECT("'" &amp; Setup!$AI$8 &amp; "'!" &amp; AD59),0) + IF(Setup!$AI$9&lt;&gt;"",INDIRECT("'" &amp; Setup!$AI$9 &amp; "'!" &amp; AD59),0) + IF(Setup!$AI$10&lt;&gt;"",INDIRECT("'" &amp; Setup!$AI$10 &amp; "'!" &amp; AD59),0) + IF(Setup!$AI$11&lt;&gt;"",INDIRECT("'" &amp; Setup!$AI$11 &amp; "'!" &amp; AD59),0) + IF(Setup!$AI$12&lt;&gt;"",INDIRECT("'" &amp; Setup!$AI$12 &amp; "'!" &amp; AD59),0)</f>
        <v>0</v>
      </c>
      <c r="BO59" s="2">
        <f ca="1">IF(Setup!$AI$7&lt;&gt;"",INDIRECT("'" &amp; Setup!$AI$7 &amp; "'!" &amp; AE59),0) + IF(Setup!$AI$8&lt;&gt;"",INDIRECT("'" &amp; Setup!$AI$8 &amp; "'!" &amp; AE59),0) + IF(Setup!$AI$9&lt;&gt;"",INDIRECT("'" &amp; Setup!$AI$9 &amp; "'!" &amp; AE59),0) + IF(Setup!$AI$10&lt;&gt;"",INDIRECT("'" &amp; Setup!$AI$10 &amp; "'!" &amp; AE59),0) + IF(Setup!$AI$11&lt;&gt;"",INDIRECT("'" &amp; Setup!$AI$11 &amp; "'!" &amp; AE59),0) + IF(Setup!$AI$12&lt;&gt;"",INDIRECT("'" &amp; Setup!$AI$12 &amp; "'!" &amp; AE59),0)</f>
        <v>0</v>
      </c>
      <c r="BP59" s="2">
        <f ca="1">IF(Setup!$AJ$7&lt;&gt;"",INDIRECT("'" &amp; Setup!$AJ$7 &amp; "'!" &amp; AD59),0) + IF(Setup!$AJ$8&lt;&gt;"",INDIRECT("'" &amp; Setup!$AJ$8 &amp; "'!" &amp; AD59),0) + IF(Setup!$AJ$9&lt;&gt;"",INDIRECT("'" &amp; Setup!$AJ$9 &amp; "'!" &amp; AD59),0) + IF(Setup!$AJ$10&lt;&gt;"",INDIRECT("'" &amp; Setup!$AJ$10 &amp; "'!" &amp; AD59),0) + IF(Setup!$AJ$11&lt;&gt;"",INDIRECT("'" &amp; Setup!$AJ$11 &amp; "'!" &amp; AD59),0) + IF(Setup!$AJ$12&lt;&gt;"",INDIRECT("'" &amp; Setup!$AJ$12 &amp; "'!" &amp; AD59),0)</f>
        <v>0</v>
      </c>
      <c r="BQ59" s="2">
        <f ca="1">IF(Setup!$AJ$7&lt;&gt;"",INDIRECT("'" &amp; Setup!$AJ$7 &amp; "'!" &amp; AE59),0) + IF(Setup!$AJ$8&lt;&gt;"",INDIRECT("'" &amp; Setup!$AJ$8 &amp; "'!" &amp; AE59),0) + IF(Setup!$AJ$9&lt;&gt;"",INDIRECT("'" &amp; Setup!$AJ$9 &amp; "'!" &amp; AE59),0) + IF(Setup!$AJ$10&lt;&gt;"",INDIRECT("'" &amp; Setup!$AJ$10 &amp; "'!" &amp; AE59),0) + IF(Setup!$AJ$11&lt;&gt;"",INDIRECT("'" &amp; Setup!$AJ$11 &amp; "'!" &amp; AE59),0) + IF(Setup!$AJ$12&lt;&gt;"",INDIRECT("'" &amp; Setup!$AJ$12 &amp; "'!" &amp; AE59),0)</f>
        <v>0</v>
      </c>
      <c r="BS59" s="35"/>
      <c r="BT59" s="35"/>
      <c r="BU59" s="35"/>
      <c r="BV59" s="35"/>
    </row>
    <row r="60" spans="1:74" ht="39" hidden="1" customHeight="1" x14ac:dyDescent="0.2">
      <c r="A60" s="14" t="str">
        <f>Planning!A43</f>
        <v>I035</v>
      </c>
      <c r="B60" s="9">
        <f>Planning!B43</f>
        <v>0</v>
      </c>
      <c r="C60" s="9">
        <f>Planning!C43</f>
        <v>0</v>
      </c>
      <c r="D60" s="9">
        <f>Planning!D43</f>
        <v>0</v>
      </c>
      <c r="E60" s="3">
        <f>Planning!E43</f>
        <v>0</v>
      </c>
      <c r="F60" s="3">
        <f>Planning!G43</f>
        <v>0</v>
      </c>
      <c r="G60" s="28"/>
      <c r="H60" s="197">
        <f t="shared" ca="1" si="13"/>
        <v>0</v>
      </c>
      <c r="I60" s="197">
        <f t="shared" ca="1" si="14"/>
        <v>0</v>
      </c>
      <c r="J60" s="32" t="str">
        <f ca="1">IF(AND($AR60="2",$AB59&lt;&gt;Lists!$A$17),AU60,AT60)</f>
        <v/>
      </c>
      <c r="K60" s="33" t="str">
        <f t="shared" ca="1" si="28"/>
        <v/>
      </c>
      <c r="L60" s="210">
        <f t="shared" ca="1" si="29"/>
        <v>0</v>
      </c>
      <c r="M60" s="197">
        <f t="shared" ca="1" si="30"/>
        <v>0</v>
      </c>
      <c r="N60" s="32" t="str">
        <f ca="1">IF(AND($AR60="2",$AB60&lt;&gt;Lists!$A$17),AW60,AV60)</f>
        <v/>
      </c>
      <c r="O60" s="33" t="str">
        <f t="shared" ca="1" si="31"/>
        <v/>
      </c>
      <c r="P60" s="197">
        <f t="shared" ca="1" si="32"/>
        <v>0</v>
      </c>
      <c r="Q60" s="197">
        <f t="shared" ca="1" si="33"/>
        <v>0</v>
      </c>
      <c r="R60" s="32" t="str">
        <f ca="1">IF(AND($AR60="2",$AB60&lt;&gt;Lists!$A$17),AY60,AX60)</f>
        <v/>
      </c>
      <c r="S60" s="33" t="str">
        <f t="shared" ca="1" si="34"/>
        <v/>
      </c>
      <c r="T60" s="197">
        <f t="shared" ca="1" si="35"/>
        <v>0</v>
      </c>
      <c r="U60" s="197">
        <f t="shared" ca="1" si="36"/>
        <v>0</v>
      </c>
      <c r="V60" s="32" t="str">
        <f ca="1">IF(AND($AR60="2",$AB60&lt;&gt;Lists!$A$17),BA60,AZ60)</f>
        <v/>
      </c>
      <c r="W60" s="33" t="str">
        <f t="shared" ca="1" si="37"/>
        <v/>
      </c>
      <c r="X60" s="197">
        <f t="shared" ca="1" si="38"/>
        <v>0</v>
      </c>
      <c r="Y60" s="197">
        <f t="shared" ca="1" si="39"/>
        <v>0</v>
      </c>
      <c r="Z60" s="32" t="str">
        <f ca="1">IF(AND($AR60="2",$AB60&lt;&gt;Lists!$A$17),BC60,BB60)</f>
        <v/>
      </c>
      <c r="AA60" s="33" t="str">
        <f t="shared" ca="1" si="40"/>
        <v/>
      </c>
      <c r="AB60" s="1">
        <f>Planning!H43</f>
        <v>0</v>
      </c>
      <c r="AC60" s="2" t="str">
        <f t="shared" si="15"/>
        <v>00</v>
      </c>
      <c r="AD60" s="2" t="s">
        <v>495</v>
      </c>
      <c r="AE60" s="2" t="s">
        <v>693</v>
      </c>
      <c r="AF60" s="2" t="s">
        <v>1540</v>
      </c>
      <c r="AG60" s="169" t="str">
        <f t="shared" si="16"/>
        <v/>
      </c>
      <c r="AI60" s="2">
        <f ca="1">IF(Setup!$AG$7&lt;&gt;"",INDIRECT("'" &amp; Setup!$AG$7 &amp; "'!" &amp; AF60),0) + IF(Setup!$AG$8&lt;&gt;"",INDIRECT("'" &amp; Setup!$AG$8 &amp; "'!" &amp; AF60),0) + IF(Setup!$AG$9&lt;&gt;"",INDIRECT("'" &amp; Setup!$AG$9 &amp; "'!" &amp; AF60),0) + IF(Setup!$AG$10&lt;&gt;"",INDIRECT("'" &amp; Setup!$AG$10 &amp; "'!" &amp; AF60),0) + IF(Setup!$AG$11&lt;&gt;"",INDIRECT("'" &amp; Setup!$AG$11 &amp; "'!" &amp; AF60),0) + IF(Setup!$AG$12&lt;&gt;"",INDIRECT("'" &amp; Setup!$AG$12 &amp; "'!" &amp; AF60),0)</f>
        <v>0</v>
      </c>
      <c r="AJ60" s="2">
        <f ca="1">IF(Setup!$AH$7&lt;&gt;"",INDIRECT("'" &amp; Setup!$AH$7 &amp; "'!" &amp; AF60),0) + IF(Setup!$AH$8&lt;&gt;"",INDIRECT("'" &amp; Setup!$AH$8 &amp; "'!" &amp; AF60),0) + IF(Setup!$AH$9&lt;&gt;"",INDIRECT("'" &amp; Setup!$AH$9 &amp; "'!" &amp; AF60),0) + IF(Setup!$AH$10&lt;&gt;"",INDIRECT("'" &amp; Setup!$AH$10 &amp; "'!" &amp; AF60),0) + IF(Setup!$AH$11&lt;&gt;"",INDIRECT("'" &amp; Setup!$AH$11 &amp; "'!" &amp; AF60),0) + IF(Setup!$AH$12&lt;&gt;"",INDIRECT("'" &amp; Setup!$AH$12 &amp; "'!" &amp; AF60),0)</f>
        <v>0</v>
      </c>
      <c r="AK60" s="2">
        <f ca="1">IF(Setup!$AI$7&lt;&gt;"",INDIRECT("'" &amp; Setup!$AI$7 &amp; "'!" &amp; AF60),0) + IF(Setup!$AI$8&lt;&gt;"",INDIRECT("'" &amp; Setup!$AI$8 &amp; "'!" &amp; AF60),0) + IF(Setup!$AI$9&lt;&gt;"",INDIRECT("'" &amp; Setup!$AI$9 &amp; "'!" &amp; AF60),0) + IF(Setup!$AI$10&lt;&gt;"",INDIRECT("'" &amp; Setup!$AI$10 &amp; "'!" &amp; AF60),0) + IF(Setup!$AI$11&lt;&gt;"",INDIRECT("'" &amp; Setup!$AI$11 &amp; "'!" &amp; AF60),0) + IF(Setup!$AI$12&lt;&gt;"",INDIRECT("'" &amp; Setup!$AI$12 &amp; "'!" &amp; AF60),0)</f>
        <v>0</v>
      </c>
      <c r="AL60" s="2">
        <f ca="1">IF(Setup!$AJ$7&lt;&gt;"",INDIRECT("'" &amp; Setup!$AJ$7 &amp; "'!" &amp; AF60),0) + IF(Setup!$AJ$8&lt;&gt;"",INDIRECT("'" &amp; Setup!$AJ$8 &amp; "'!" &amp; AF60),0) + IF(Setup!$AJ$9&lt;&gt;"",INDIRECT("'" &amp; Setup!$AJ$9 &amp; "'!" &amp; AF60),0) + IF(Setup!$AJ$10&lt;&gt;"",INDIRECT("'" &amp; Setup!$AJ$10 &amp; "'!" &amp; AF60),0) + IF(Setup!$AJ$11&lt;&gt;"",INDIRECT("'" &amp; Setup!$AJ$11 &amp; "'!" &amp; AF60),0) + IF(Setup!$AJ$12&lt;&gt;"",INDIRECT("'" &amp; Setup!$AJ$12 &amp; "'!" &amp; AF60),0)</f>
        <v>0</v>
      </c>
      <c r="AN60" s="2" t="str">
        <f t="shared" si="17"/>
        <v/>
      </c>
      <c r="AR60" s="2" t="str">
        <f>IF(C60=0,"",LEFT(INDEX(Lists!$H$5:$H$49,MATCH(C60,Lists!$G$5:$G$49,0),1),1))</f>
        <v/>
      </c>
      <c r="AT60" s="2" t="str">
        <f t="shared" ca="1" si="18"/>
        <v/>
      </c>
      <c r="AU60" s="2" t="str">
        <f t="shared" ca="1" si="19"/>
        <v/>
      </c>
      <c r="AV60" s="2" t="str">
        <f t="shared" ca="1" si="20"/>
        <v/>
      </c>
      <c r="AW60" s="2" t="str">
        <f t="shared" ca="1" si="21"/>
        <v/>
      </c>
      <c r="AX60" s="2" t="str">
        <f t="shared" ca="1" si="22"/>
        <v/>
      </c>
      <c r="AY60" s="2" t="str">
        <f t="shared" ca="1" si="23"/>
        <v/>
      </c>
      <c r="AZ60" s="2" t="str">
        <f t="shared" ca="1" si="24"/>
        <v/>
      </c>
      <c r="BA60" s="2" t="str">
        <f t="shared" ca="1" si="25"/>
        <v/>
      </c>
      <c r="BB60" s="2" t="str">
        <f t="shared" ca="1" si="26"/>
        <v/>
      </c>
      <c r="BC60" s="2" t="str">
        <f t="shared" ca="1" si="27"/>
        <v/>
      </c>
      <c r="BJ60" s="2">
        <f ca="1">IF(Setup!$AG$7&lt;&gt;"",INDIRECT("'" &amp; Setup!$AG$7 &amp; "'!" &amp; AD60),0) + IF(Setup!$AG$8&lt;&gt;"",INDIRECT("'" &amp; Setup!$AG$8 &amp; "'!" &amp; AD60),0) + IF(Setup!$AG$9&lt;&gt;"",INDIRECT("'" &amp; Setup!$AG$9 &amp; "'!" &amp; AD60),0) + IF(Setup!$AG$10&lt;&gt;"",INDIRECT("'" &amp; Setup!$AG$10 &amp; "'!" &amp; AD60),0) + IF(Setup!$AG$11&lt;&gt;"",INDIRECT("'" &amp; Setup!$AG$11 &amp; "'!" &amp; AD60),0) + IF(Setup!$AG$12&lt;&gt;"",INDIRECT("'" &amp; Setup!$AG$12 &amp; "'!" &amp; AD60),0)</f>
        <v>0</v>
      </c>
      <c r="BK60" s="2">
        <f ca="1">IF(Setup!$AG$7&lt;&gt;"",INDIRECT("'" &amp; Setup!$AG$7 &amp; "'!" &amp; AE60),0) + IF(Setup!$AG$8&lt;&gt;"",INDIRECT("'" &amp; Setup!$AG$8 &amp; "'!" &amp; AE60),0) + IF(Setup!$AG$9&lt;&gt;"",INDIRECT("'" &amp; Setup!$AG$9 &amp; "'!" &amp; AE60),0) + IF(Setup!$AG$10&lt;&gt;"",INDIRECT("'" &amp; Setup!$AG$10 &amp; "'!" &amp; AE60),0) + IF(Setup!$AG$11&lt;&gt;"",INDIRECT("'" &amp; Setup!$AG$11 &amp; "'!" &amp; AE60),0) + IF(Setup!$AG$12&lt;&gt;"",INDIRECT("'" &amp; Setup!$AG$12 &amp; "'!" &amp; AE60),0)</f>
        <v>0</v>
      </c>
      <c r="BL60" s="2">
        <f ca="1">IF(Setup!$AH$7&lt;&gt;"",INDIRECT("'" &amp; Setup!$AH$7 &amp; "'!" &amp; AD60),0) + IF(Setup!$AH$8&lt;&gt;"",INDIRECT("'" &amp; Setup!$AH$8 &amp; "'!" &amp; AD60),0) + IF(Setup!$AH$9&lt;&gt;"",INDIRECT("'" &amp; Setup!$AH$9 &amp; "'!" &amp; AD60),0) + IF(Setup!$AH$10&lt;&gt;"",INDIRECT("'" &amp; Setup!$AH$10 &amp; "'!" &amp; AD60),0) + IF(Setup!$AH$11&lt;&gt;"",INDIRECT("'" &amp; Setup!$AH$11 &amp; "'!" &amp; AD60),0) + IF(Setup!$AH$12&lt;&gt;"",INDIRECT("'" &amp; Setup!$AH$12 &amp; "'!" &amp; AD60),0)</f>
        <v>0</v>
      </c>
      <c r="BM60" s="2">
        <f ca="1">IF(Setup!$AH$7&lt;&gt;"",INDIRECT("'" &amp; Setup!$AH$7 &amp; "'!" &amp; AE60),0) + IF(Setup!$AH$8&lt;&gt;"",INDIRECT("'" &amp; Setup!$AH$8 &amp; "'!" &amp; AE60),0) + IF(Setup!$AH$9&lt;&gt;"",INDIRECT("'" &amp; Setup!$AH$9 &amp; "'!" &amp; AE60),0) + IF(Setup!$AH$10&lt;&gt;"",INDIRECT("'" &amp; Setup!$AH$10 &amp; "'!" &amp; AE60),0) + IF(Setup!$AH$11&lt;&gt;"",INDIRECT("'" &amp; Setup!$AH$11 &amp; "'!" &amp; AE60),0) + IF(Setup!$AH$12&lt;&gt;"",INDIRECT("'" &amp; Setup!$AH$12 &amp; "'!" &amp; AE60),0)</f>
        <v>0</v>
      </c>
      <c r="BN60" s="2">
        <f ca="1">IF(Setup!$AI$7&lt;&gt;"",INDIRECT("'" &amp; Setup!$AI$7 &amp; "'!" &amp; AD60),0) + IF(Setup!$AI$8&lt;&gt;"",INDIRECT("'" &amp; Setup!$AI$8 &amp; "'!" &amp; AD60),0) + IF(Setup!$AI$9&lt;&gt;"",INDIRECT("'" &amp; Setup!$AI$9 &amp; "'!" &amp; AD60),0) + IF(Setup!$AI$10&lt;&gt;"",INDIRECT("'" &amp; Setup!$AI$10 &amp; "'!" &amp; AD60),0) + IF(Setup!$AI$11&lt;&gt;"",INDIRECT("'" &amp; Setup!$AI$11 &amp; "'!" &amp; AD60),0) + IF(Setup!$AI$12&lt;&gt;"",INDIRECT("'" &amp; Setup!$AI$12 &amp; "'!" &amp; AD60),0)</f>
        <v>0</v>
      </c>
      <c r="BO60" s="2">
        <f ca="1">IF(Setup!$AI$7&lt;&gt;"",INDIRECT("'" &amp; Setup!$AI$7 &amp; "'!" &amp; AE60),0) + IF(Setup!$AI$8&lt;&gt;"",INDIRECT("'" &amp; Setup!$AI$8 &amp; "'!" &amp; AE60),0) + IF(Setup!$AI$9&lt;&gt;"",INDIRECT("'" &amp; Setup!$AI$9 &amp; "'!" &amp; AE60),0) + IF(Setup!$AI$10&lt;&gt;"",INDIRECT("'" &amp; Setup!$AI$10 &amp; "'!" &amp; AE60),0) + IF(Setup!$AI$11&lt;&gt;"",INDIRECT("'" &amp; Setup!$AI$11 &amp; "'!" &amp; AE60),0) + IF(Setup!$AI$12&lt;&gt;"",INDIRECT("'" &amp; Setup!$AI$12 &amp; "'!" &amp; AE60),0)</f>
        <v>0</v>
      </c>
      <c r="BP60" s="2">
        <f ca="1">IF(Setup!$AJ$7&lt;&gt;"",INDIRECT("'" &amp; Setup!$AJ$7 &amp; "'!" &amp; AD60),0) + IF(Setup!$AJ$8&lt;&gt;"",INDIRECT("'" &amp; Setup!$AJ$8 &amp; "'!" &amp; AD60),0) + IF(Setup!$AJ$9&lt;&gt;"",INDIRECT("'" &amp; Setup!$AJ$9 &amp; "'!" &amp; AD60),0) + IF(Setup!$AJ$10&lt;&gt;"",INDIRECT("'" &amp; Setup!$AJ$10 &amp; "'!" &amp; AD60),0) + IF(Setup!$AJ$11&lt;&gt;"",INDIRECT("'" &amp; Setup!$AJ$11 &amp; "'!" &amp; AD60),0) + IF(Setup!$AJ$12&lt;&gt;"",INDIRECT("'" &amp; Setup!$AJ$12 &amp; "'!" &amp; AD60),0)</f>
        <v>0</v>
      </c>
      <c r="BQ60" s="2">
        <f ca="1">IF(Setup!$AJ$7&lt;&gt;"",INDIRECT("'" &amp; Setup!$AJ$7 &amp; "'!" &amp; AE60),0) + IF(Setup!$AJ$8&lt;&gt;"",INDIRECT("'" &amp; Setup!$AJ$8 &amp; "'!" &amp; AE60),0) + IF(Setup!$AJ$9&lt;&gt;"",INDIRECT("'" &amp; Setup!$AJ$9 &amp; "'!" &amp; AE60),0) + IF(Setup!$AJ$10&lt;&gt;"",INDIRECT("'" &amp; Setup!$AJ$10 &amp; "'!" &amp; AE60),0) + IF(Setup!$AJ$11&lt;&gt;"",INDIRECT("'" &amp; Setup!$AJ$11 &amp; "'!" &amp; AE60),0) + IF(Setup!$AJ$12&lt;&gt;"",INDIRECT("'" &amp; Setup!$AJ$12 &amp; "'!" &amp; AE60),0)</f>
        <v>0</v>
      </c>
      <c r="BS60" s="35"/>
      <c r="BT60" s="35"/>
      <c r="BU60" s="35"/>
      <c r="BV60" s="35"/>
    </row>
    <row r="61" spans="1:74" ht="39" hidden="1" customHeight="1" x14ac:dyDescent="0.2">
      <c r="A61" s="14" t="str">
        <f>Planning!A44</f>
        <v>I036</v>
      </c>
      <c r="B61" s="9">
        <f>Planning!B44</f>
        <v>0</v>
      </c>
      <c r="C61" s="9">
        <f>Planning!C44</f>
        <v>0</v>
      </c>
      <c r="D61" s="9">
        <f>Planning!D44</f>
        <v>0</v>
      </c>
      <c r="E61" s="3">
        <f>Planning!E44</f>
        <v>0</v>
      </c>
      <c r="F61" s="3">
        <f>Planning!G44</f>
        <v>0</v>
      </c>
      <c r="G61" s="28"/>
      <c r="H61" s="197">
        <f t="shared" ca="1" si="13"/>
        <v>0</v>
      </c>
      <c r="I61" s="197">
        <f t="shared" ca="1" si="14"/>
        <v>0</v>
      </c>
      <c r="J61" s="32" t="str">
        <f ca="1">IF(AND($AR61="2",$AB60&lt;&gt;Lists!$A$17),AU61,AT61)</f>
        <v/>
      </c>
      <c r="K61" s="33" t="str">
        <f t="shared" ca="1" si="28"/>
        <v/>
      </c>
      <c r="L61" s="210">
        <f t="shared" ca="1" si="29"/>
        <v>0</v>
      </c>
      <c r="M61" s="197">
        <f t="shared" ca="1" si="30"/>
        <v>0</v>
      </c>
      <c r="N61" s="32" t="str">
        <f ca="1">IF(AND($AR61="2",$AB61&lt;&gt;Lists!$A$17),AW61,AV61)</f>
        <v/>
      </c>
      <c r="O61" s="33" t="str">
        <f t="shared" ca="1" si="31"/>
        <v/>
      </c>
      <c r="P61" s="197">
        <f t="shared" ca="1" si="32"/>
        <v>0</v>
      </c>
      <c r="Q61" s="197">
        <f t="shared" ca="1" si="33"/>
        <v>0</v>
      </c>
      <c r="R61" s="32" t="str">
        <f ca="1">IF(AND($AR61="2",$AB61&lt;&gt;Lists!$A$17),AY61,AX61)</f>
        <v/>
      </c>
      <c r="S61" s="33" t="str">
        <f t="shared" ca="1" si="34"/>
        <v/>
      </c>
      <c r="T61" s="197">
        <f t="shared" ca="1" si="35"/>
        <v>0</v>
      </c>
      <c r="U61" s="197">
        <f t="shared" ca="1" si="36"/>
        <v>0</v>
      </c>
      <c r="V61" s="32" t="str">
        <f ca="1">IF(AND($AR61="2",$AB61&lt;&gt;Lists!$A$17),BA61,AZ61)</f>
        <v/>
      </c>
      <c r="W61" s="33" t="str">
        <f t="shared" ca="1" si="37"/>
        <v/>
      </c>
      <c r="X61" s="197">
        <f t="shared" ca="1" si="38"/>
        <v>0</v>
      </c>
      <c r="Y61" s="197">
        <f t="shared" ca="1" si="39"/>
        <v>0</v>
      </c>
      <c r="Z61" s="32" t="str">
        <f ca="1">IF(AND($AR61="2",$AB61&lt;&gt;Lists!$A$17),BC61,BB61)</f>
        <v/>
      </c>
      <c r="AA61" s="33" t="str">
        <f t="shared" ca="1" si="40"/>
        <v/>
      </c>
      <c r="AB61" s="1">
        <f>Planning!H44</f>
        <v>0</v>
      </c>
      <c r="AC61" s="2" t="str">
        <f t="shared" si="15"/>
        <v>00</v>
      </c>
      <c r="AD61" s="2" t="s">
        <v>496</v>
      </c>
      <c r="AE61" s="2" t="s">
        <v>694</v>
      </c>
      <c r="AF61" s="2" t="s">
        <v>1541</v>
      </c>
      <c r="AG61" s="169" t="str">
        <f t="shared" si="16"/>
        <v/>
      </c>
      <c r="AI61" s="2">
        <f ca="1">IF(Setup!$AG$7&lt;&gt;"",INDIRECT("'" &amp; Setup!$AG$7 &amp; "'!" &amp; AF61),0) + IF(Setup!$AG$8&lt;&gt;"",INDIRECT("'" &amp; Setup!$AG$8 &amp; "'!" &amp; AF61),0) + IF(Setup!$AG$9&lt;&gt;"",INDIRECT("'" &amp; Setup!$AG$9 &amp; "'!" &amp; AF61),0) + IF(Setup!$AG$10&lt;&gt;"",INDIRECT("'" &amp; Setup!$AG$10 &amp; "'!" &amp; AF61),0) + IF(Setup!$AG$11&lt;&gt;"",INDIRECT("'" &amp; Setup!$AG$11 &amp; "'!" &amp; AF61),0) + IF(Setup!$AG$12&lt;&gt;"",INDIRECT("'" &amp; Setup!$AG$12 &amp; "'!" &amp; AF61),0)</f>
        <v>0</v>
      </c>
      <c r="AJ61" s="2">
        <f ca="1">IF(Setup!$AH$7&lt;&gt;"",INDIRECT("'" &amp; Setup!$AH$7 &amp; "'!" &amp; AF61),0) + IF(Setup!$AH$8&lt;&gt;"",INDIRECT("'" &amp; Setup!$AH$8 &amp; "'!" &amp; AF61),0) + IF(Setup!$AH$9&lt;&gt;"",INDIRECT("'" &amp; Setup!$AH$9 &amp; "'!" &amp; AF61),0) + IF(Setup!$AH$10&lt;&gt;"",INDIRECT("'" &amp; Setup!$AH$10 &amp; "'!" &amp; AF61),0) + IF(Setup!$AH$11&lt;&gt;"",INDIRECT("'" &amp; Setup!$AH$11 &amp; "'!" &amp; AF61),0) + IF(Setup!$AH$12&lt;&gt;"",INDIRECT("'" &amp; Setup!$AH$12 &amp; "'!" &amp; AF61),0)</f>
        <v>0</v>
      </c>
      <c r="AK61" s="2">
        <f ca="1">IF(Setup!$AI$7&lt;&gt;"",INDIRECT("'" &amp; Setup!$AI$7 &amp; "'!" &amp; AF61),0) + IF(Setup!$AI$8&lt;&gt;"",INDIRECT("'" &amp; Setup!$AI$8 &amp; "'!" &amp; AF61),0) + IF(Setup!$AI$9&lt;&gt;"",INDIRECT("'" &amp; Setup!$AI$9 &amp; "'!" &amp; AF61),0) + IF(Setup!$AI$10&lt;&gt;"",INDIRECT("'" &amp; Setup!$AI$10 &amp; "'!" &amp; AF61),0) + IF(Setup!$AI$11&lt;&gt;"",INDIRECT("'" &amp; Setup!$AI$11 &amp; "'!" &amp; AF61),0) + IF(Setup!$AI$12&lt;&gt;"",INDIRECT("'" &amp; Setup!$AI$12 &amp; "'!" &amp; AF61),0)</f>
        <v>0</v>
      </c>
      <c r="AL61" s="2">
        <f ca="1">IF(Setup!$AJ$7&lt;&gt;"",INDIRECT("'" &amp; Setup!$AJ$7 &amp; "'!" &amp; AF61),0) + IF(Setup!$AJ$8&lt;&gt;"",INDIRECT("'" &amp; Setup!$AJ$8 &amp; "'!" &amp; AF61),0) + IF(Setup!$AJ$9&lt;&gt;"",INDIRECT("'" &amp; Setup!$AJ$9 &amp; "'!" &amp; AF61),0) + IF(Setup!$AJ$10&lt;&gt;"",INDIRECT("'" &amp; Setup!$AJ$10 &amp; "'!" &amp; AF61),0) + IF(Setup!$AJ$11&lt;&gt;"",INDIRECT("'" &amp; Setup!$AJ$11 &amp; "'!" &amp; AF61),0) + IF(Setup!$AJ$12&lt;&gt;"",INDIRECT("'" &amp; Setup!$AJ$12 &amp; "'!" &amp; AF61),0)</f>
        <v>0</v>
      </c>
      <c r="AN61" s="2" t="str">
        <f t="shared" si="17"/>
        <v/>
      </c>
      <c r="AR61" s="2" t="str">
        <f>IF(C61=0,"",LEFT(INDEX(Lists!$H$5:$H$49,MATCH(C61,Lists!$G$5:$G$49,0),1),1))</f>
        <v/>
      </c>
      <c r="AT61" s="2" t="str">
        <f t="shared" ca="1" si="18"/>
        <v/>
      </c>
      <c r="AU61" s="2" t="str">
        <f t="shared" ca="1" si="19"/>
        <v/>
      </c>
      <c r="AV61" s="2" t="str">
        <f t="shared" ca="1" si="20"/>
        <v/>
      </c>
      <c r="AW61" s="2" t="str">
        <f t="shared" ca="1" si="21"/>
        <v/>
      </c>
      <c r="AX61" s="2" t="str">
        <f t="shared" ca="1" si="22"/>
        <v/>
      </c>
      <c r="AY61" s="2" t="str">
        <f t="shared" ca="1" si="23"/>
        <v/>
      </c>
      <c r="AZ61" s="2" t="str">
        <f t="shared" ca="1" si="24"/>
        <v/>
      </c>
      <c r="BA61" s="2" t="str">
        <f t="shared" ca="1" si="25"/>
        <v/>
      </c>
      <c r="BB61" s="2" t="str">
        <f t="shared" ca="1" si="26"/>
        <v/>
      </c>
      <c r="BC61" s="2" t="str">
        <f t="shared" ca="1" si="27"/>
        <v/>
      </c>
      <c r="BJ61" s="2">
        <f ca="1">IF(Setup!$AG$7&lt;&gt;"",INDIRECT("'" &amp; Setup!$AG$7 &amp; "'!" &amp; AD61),0) + IF(Setup!$AG$8&lt;&gt;"",INDIRECT("'" &amp; Setup!$AG$8 &amp; "'!" &amp; AD61),0) + IF(Setup!$AG$9&lt;&gt;"",INDIRECT("'" &amp; Setup!$AG$9 &amp; "'!" &amp; AD61),0) + IF(Setup!$AG$10&lt;&gt;"",INDIRECT("'" &amp; Setup!$AG$10 &amp; "'!" &amp; AD61),0) + IF(Setup!$AG$11&lt;&gt;"",INDIRECT("'" &amp; Setup!$AG$11 &amp; "'!" &amp; AD61),0) + IF(Setup!$AG$12&lt;&gt;"",INDIRECT("'" &amp; Setup!$AG$12 &amp; "'!" &amp; AD61),0)</f>
        <v>0</v>
      </c>
      <c r="BK61" s="2">
        <f ca="1">IF(Setup!$AG$7&lt;&gt;"",INDIRECT("'" &amp; Setup!$AG$7 &amp; "'!" &amp; AE61),0) + IF(Setup!$AG$8&lt;&gt;"",INDIRECT("'" &amp; Setup!$AG$8 &amp; "'!" &amp; AE61),0) + IF(Setup!$AG$9&lt;&gt;"",INDIRECT("'" &amp; Setup!$AG$9 &amp; "'!" &amp; AE61),0) + IF(Setup!$AG$10&lt;&gt;"",INDIRECT("'" &amp; Setup!$AG$10 &amp; "'!" &amp; AE61),0) + IF(Setup!$AG$11&lt;&gt;"",INDIRECT("'" &amp; Setup!$AG$11 &amp; "'!" &amp; AE61),0) + IF(Setup!$AG$12&lt;&gt;"",INDIRECT("'" &amp; Setup!$AG$12 &amp; "'!" &amp; AE61),0)</f>
        <v>0</v>
      </c>
      <c r="BL61" s="2">
        <f ca="1">IF(Setup!$AH$7&lt;&gt;"",INDIRECT("'" &amp; Setup!$AH$7 &amp; "'!" &amp; AD61),0) + IF(Setup!$AH$8&lt;&gt;"",INDIRECT("'" &amp; Setup!$AH$8 &amp; "'!" &amp; AD61),0) + IF(Setup!$AH$9&lt;&gt;"",INDIRECT("'" &amp; Setup!$AH$9 &amp; "'!" &amp; AD61),0) + IF(Setup!$AH$10&lt;&gt;"",INDIRECT("'" &amp; Setup!$AH$10 &amp; "'!" &amp; AD61),0) + IF(Setup!$AH$11&lt;&gt;"",INDIRECT("'" &amp; Setup!$AH$11 &amp; "'!" &amp; AD61),0) + IF(Setup!$AH$12&lt;&gt;"",INDIRECT("'" &amp; Setup!$AH$12 &amp; "'!" &amp; AD61),0)</f>
        <v>0</v>
      </c>
      <c r="BM61" s="2">
        <f ca="1">IF(Setup!$AH$7&lt;&gt;"",INDIRECT("'" &amp; Setup!$AH$7 &amp; "'!" &amp; AE61),0) + IF(Setup!$AH$8&lt;&gt;"",INDIRECT("'" &amp; Setup!$AH$8 &amp; "'!" &amp; AE61),0) + IF(Setup!$AH$9&lt;&gt;"",INDIRECT("'" &amp; Setup!$AH$9 &amp; "'!" &amp; AE61),0) + IF(Setup!$AH$10&lt;&gt;"",INDIRECT("'" &amp; Setup!$AH$10 &amp; "'!" &amp; AE61),0) + IF(Setup!$AH$11&lt;&gt;"",INDIRECT("'" &amp; Setup!$AH$11 &amp; "'!" &amp; AE61),0) + IF(Setup!$AH$12&lt;&gt;"",INDIRECT("'" &amp; Setup!$AH$12 &amp; "'!" &amp; AE61),0)</f>
        <v>0</v>
      </c>
      <c r="BN61" s="2">
        <f ca="1">IF(Setup!$AI$7&lt;&gt;"",INDIRECT("'" &amp; Setup!$AI$7 &amp; "'!" &amp; AD61),0) + IF(Setup!$AI$8&lt;&gt;"",INDIRECT("'" &amp; Setup!$AI$8 &amp; "'!" &amp; AD61),0) + IF(Setup!$AI$9&lt;&gt;"",INDIRECT("'" &amp; Setup!$AI$9 &amp; "'!" &amp; AD61),0) + IF(Setup!$AI$10&lt;&gt;"",INDIRECT("'" &amp; Setup!$AI$10 &amp; "'!" &amp; AD61),0) + IF(Setup!$AI$11&lt;&gt;"",INDIRECT("'" &amp; Setup!$AI$11 &amp; "'!" &amp; AD61),0) + IF(Setup!$AI$12&lt;&gt;"",INDIRECT("'" &amp; Setup!$AI$12 &amp; "'!" &amp; AD61),0)</f>
        <v>0</v>
      </c>
      <c r="BO61" s="2">
        <f ca="1">IF(Setup!$AI$7&lt;&gt;"",INDIRECT("'" &amp; Setup!$AI$7 &amp; "'!" &amp; AE61),0) + IF(Setup!$AI$8&lt;&gt;"",INDIRECT("'" &amp; Setup!$AI$8 &amp; "'!" &amp; AE61),0) + IF(Setup!$AI$9&lt;&gt;"",INDIRECT("'" &amp; Setup!$AI$9 &amp; "'!" &amp; AE61),0) + IF(Setup!$AI$10&lt;&gt;"",INDIRECT("'" &amp; Setup!$AI$10 &amp; "'!" &amp; AE61),0) + IF(Setup!$AI$11&lt;&gt;"",INDIRECT("'" &amp; Setup!$AI$11 &amp; "'!" &amp; AE61),0) + IF(Setup!$AI$12&lt;&gt;"",INDIRECT("'" &amp; Setup!$AI$12 &amp; "'!" &amp; AE61),0)</f>
        <v>0</v>
      </c>
      <c r="BP61" s="2">
        <f ca="1">IF(Setup!$AJ$7&lt;&gt;"",INDIRECT("'" &amp; Setup!$AJ$7 &amp; "'!" &amp; AD61),0) + IF(Setup!$AJ$8&lt;&gt;"",INDIRECT("'" &amp; Setup!$AJ$8 &amp; "'!" &amp; AD61),0) + IF(Setup!$AJ$9&lt;&gt;"",INDIRECT("'" &amp; Setup!$AJ$9 &amp; "'!" &amp; AD61),0) + IF(Setup!$AJ$10&lt;&gt;"",INDIRECT("'" &amp; Setup!$AJ$10 &amp; "'!" &amp; AD61),0) + IF(Setup!$AJ$11&lt;&gt;"",INDIRECT("'" &amp; Setup!$AJ$11 &amp; "'!" &amp; AD61),0) + IF(Setup!$AJ$12&lt;&gt;"",INDIRECT("'" &amp; Setup!$AJ$12 &amp; "'!" &amp; AD61),0)</f>
        <v>0</v>
      </c>
      <c r="BQ61" s="2">
        <f ca="1">IF(Setup!$AJ$7&lt;&gt;"",INDIRECT("'" &amp; Setup!$AJ$7 &amp; "'!" &amp; AE61),0) + IF(Setup!$AJ$8&lt;&gt;"",INDIRECT("'" &amp; Setup!$AJ$8 &amp; "'!" &amp; AE61),0) + IF(Setup!$AJ$9&lt;&gt;"",INDIRECT("'" &amp; Setup!$AJ$9 &amp; "'!" &amp; AE61),0) + IF(Setup!$AJ$10&lt;&gt;"",INDIRECT("'" &amp; Setup!$AJ$10 &amp; "'!" &amp; AE61),0) + IF(Setup!$AJ$11&lt;&gt;"",INDIRECT("'" &amp; Setup!$AJ$11 &amp; "'!" &amp; AE61),0) + IF(Setup!$AJ$12&lt;&gt;"",INDIRECT("'" &amp; Setup!$AJ$12 &amp; "'!" &amp; AE61),0)</f>
        <v>0</v>
      </c>
      <c r="BS61" s="35"/>
      <c r="BT61" s="35"/>
      <c r="BU61" s="35"/>
      <c r="BV61" s="35"/>
    </row>
    <row r="62" spans="1:74" ht="39" hidden="1" customHeight="1" x14ac:dyDescent="0.2">
      <c r="A62" s="14" t="str">
        <f>Planning!A45</f>
        <v>I037</v>
      </c>
      <c r="B62" s="9">
        <f>Planning!B45</f>
        <v>0</v>
      </c>
      <c r="C62" s="9">
        <f>Planning!C45</f>
        <v>0</v>
      </c>
      <c r="D62" s="9">
        <f>Planning!D45</f>
        <v>0</v>
      </c>
      <c r="E62" s="3">
        <f>Planning!E45</f>
        <v>0</v>
      </c>
      <c r="F62" s="3">
        <f>Planning!G45</f>
        <v>0</v>
      </c>
      <c r="G62" s="28"/>
      <c r="H62" s="197">
        <f t="shared" ca="1" si="13"/>
        <v>0</v>
      </c>
      <c r="I62" s="197">
        <f t="shared" ca="1" si="14"/>
        <v>0</v>
      </c>
      <c r="J62" s="32" t="str">
        <f ca="1">IF(AND($AR62="2",$AB61&lt;&gt;Lists!$A$17),AU62,AT62)</f>
        <v/>
      </c>
      <c r="K62" s="33" t="str">
        <f t="shared" ca="1" si="28"/>
        <v/>
      </c>
      <c r="L62" s="210">
        <f t="shared" ca="1" si="29"/>
        <v>0</v>
      </c>
      <c r="M62" s="197">
        <f t="shared" ca="1" si="30"/>
        <v>0</v>
      </c>
      <c r="N62" s="32" t="str">
        <f ca="1">IF(AND($AR62="2",$AB62&lt;&gt;Lists!$A$17),AW62,AV62)</f>
        <v/>
      </c>
      <c r="O62" s="33" t="str">
        <f t="shared" ca="1" si="31"/>
        <v/>
      </c>
      <c r="P62" s="197">
        <f t="shared" ca="1" si="32"/>
        <v>0</v>
      </c>
      <c r="Q62" s="197">
        <f t="shared" ca="1" si="33"/>
        <v>0</v>
      </c>
      <c r="R62" s="32" t="str">
        <f ca="1">IF(AND($AR62="2",$AB62&lt;&gt;Lists!$A$17),AY62,AX62)</f>
        <v/>
      </c>
      <c r="S62" s="33" t="str">
        <f t="shared" ca="1" si="34"/>
        <v/>
      </c>
      <c r="T62" s="197">
        <f t="shared" ca="1" si="35"/>
        <v>0</v>
      </c>
      <c r="U62" s="197">
        <f t="shared" ca="1" si="36"/>
        <v>0</v>
      </c>
      <c r="V62" s="32" t="str">
        <f ca="1">IF(AND($AR62="2",$AB62&lt;&gt;Lists!$A$17),BA62,AZ62)</f>
        <v/>
      </c>
      <c r="W62" s="33" t="str">
        <f t="shared" ca="1" si="37"/>
        <v/>
      </c>
      <c r="X62" s="197">
        <f t="shared" ca="1" si="38"/>
        <v>0</v>
      </c>
      <c r="Y62" s="197">
        <f t="shared" ca="1" si="39"/>
        <v>0</v>
      </c>
      <c r="Z62" s="32" t="str">
        <f ca="1">IF(AND($AR62="2",$AB62&lt;&gt;Lists!$A$17),BC62,BB62)</f>
        <v/>
      </c>
      <c r="AA62" s="33" t="str">
        <f t="shared" ca="1" si="40"/>
        <v/>
      </c>
      <c r="AB62" s="1">
        <f>Planning!H45</f>
        <v>0</v>
      </c>
      <c r="AC62" s="2" t="str">
        <f t="shared" si="15"/>
        <v>00</v>
      </c>
      <c r="AD62" s="2" t="s">
        <v>497</v>
      </c>
      <c r="AE62" s="2" t="s">
        <v>695</v>
      </c>
      <c r="AF62" s="2" t="s">
        <v>1542</v>
      </c>
      <c r="AG62" s="169" t="str">
        <f t="shared" si="16"/>
        <v/>
      </c>
      <c r="AI62" s="2">
        <f ca="1">IF(Setup!$AG$7&lt;&gt;"",INDIRECT("'" &amp; Setup!$AG$7 &amp; "'!" &amp; AF62),0) + IF(Setup!$AG$8&lt;&gt;"",INDIRECT("'" &amp; Setup!$AG$8 &amp; "'!" &amp; AF62),0) + IF(Setup!$AG$9&lt;&gt;"",INDIRECT("'" &amp; Setup!$AG$9 &amp; "'!" &amp; AF62),0) + IF(Setup!$AG$10&lt;&gt;"",INDIRECT("'" &amp; Setup!$AG$10 &amp; "'!" &amp; AF62),0) + IF(Setup!$AG$11&lt;&gt;"",INDIRECT("'" &amp; Setup!$AG$11 &amp; "'!" &amp; AF62),0) + IF(Setup!$AG$12&lt;&gt;"",INDIRECT("'" &amp; Setup!$AG$12 &amp; "'!" &amp; AF62),0)</f>
        <v>0</v>
      </c>
      <c r="AJ62" s="2">
        <f ca="1">IF(Setup!$AH$7&lt;&gt;"",INDIRECT("'" &amp; Setup!$AH$7 &amp; "'!" &amp; AF62),0) + IF(Setup!$AH$8&lt;&gt;"",INDIRECT("'" &amp; Setup!$AH$8 &amp; "'!" &amp; AF62),0) + IF(Setup!$AH$9&lt;&gt;"",INDIRECT("'" &amp; Setup!$AH$9 &amp; "'!" &amp; AF62),0) + IF(Setup!$AH$10&lt;&gt;"",INDIRECT("'" &amp; Setup!$AH$10 &amp; "'!" &amp; AF62),0) + IF(Setup!$AH$11&lt;&gt;"",INDIRECT("'" &amp; Setup!$AH$11 &amp; "'!" &amp; AF62),0) + IF(Setup!$AH$12&lt;&gt;"",INDIRECT("'" &amp; Setup!$AH$12 &amp; "'!" &amp; AF62),0)</f>
        <v>0</v>
      </c>
      <c r="AK62" s="2">
        <f ca="1">IF(Setup!$AI$7&lt;&gt;"",INDIRECT("'" &amp; Setup!$AI$7 &amp; "'!" &amp; AF62),0) + IF(Setup!$AI$8&lt;&gt;"",INDIRECT("'" &amp; Setup!$AI$8 &amp; "'!" &amp; AF62),0) + IF(Setup!$AI$9&lt;&gt;"",INDIRECT("'" &amp; Setup!$AI$9 &amp; "'!" &amp; AF62),0) + IF(Setup!$AI$10&lt;&gt;"",INDIRECT("'" &amp; Setup!$AI$10 &amp; "'!" &amp; AF62),0) + IF(Setup!$AI$11&lt;&gt;"",INDIRECT("'" &amp; Setup!$AI$11 &amp; "'!" &amp; AF62),0) + IF(Setup!$AI$12&lt;&gt;"",INDIRECT("'" &amp; Setup!$AI$12 &amp; "'!" &amp; AF62),0)</f>
        <v>0</v>
      </c>
      <c r="AL62" s="2">
        <f ca="1">IF(Setup!$AJ$7&lt;&gt;"",INDIRECT("'" &amp; Setup!$AJ$7 &amp; "'!" &amp; AF62),0) + IF(Setup!$AJ$8&lt;&gt;"",INDIRECT("'" &amp; Setup!$AJ$8 &amp; "'!" &amp; AF62),0) + IF(Setup!$AJ$9&lt;&gt;"",INDIRECT("'" &amp; Setup!$AJ$9 &amp; "'!" &amp; AF62),0) + IF(Setup!$AJ$10&lt;&gt;"",INDIRECT("'" &amp; Setup!$AJ$10 &amp; "'!" &amp; AF62),0) + IF(Setup!$AJ$11&lt;&gt;"",INDIRECT("'" &amp; Setup!$AJ$11 &amp; "'!" &amp; AF62),0) + IF(Setup!$AJ$12&lt;&gt;"",INDIRECT("'" &amp; Setup!$AJ$12 &amp; "'!" &amp; AF62),0)</f>
        <v>0</v>
      </c>
      <c r="AN62" s="2" t="str">
        <f t="shared" si="17"/>
        <v/>
      </c>
      <c r="AR62" s="2" t="str">
        <f>IF(C62=0,"",LEFT(INDEX(Lists!$H$5:$H$49,MATCH(C62,Lists!$G$5:$G$49,0),1),1))</f>
        <v/>
      </c>
      <c r="AT62" s="2" t="str">
        <f t="shared" ca="1" si="18"/>
        <v/>
      </c>
      <c r="AU62" s="2" t="str">
        <f t="shared" ca="1" si="19"/>
        <v/>
      </c>
      <c r="AV62" s="2" t="str">
        <f t="shared" ca="1" si="20"/>
        <v/>
      </c>
      <c r="AW62" s="2" t="str">
        <f t="shared" ca="1" si="21"/>
        <v/>
      </c>
      <c r="AX62" s="2" t="str">
        <f t="shared" ca="1" si="22"/>
        <v/>
      </c>
      <c r="AY62" s="2" t="str">
        <f t="shared" ca="1" si="23"/>
        <v/>
      </c>
      <c r="AZ62" s="2" t="str">
        <f t="shared" ca="1" si="24"/>
        <v/>
      </c>
      <c r="BA62" s="2" t="str">
        <f t="shared" ca="1" si="25"/>
        <v/>
      </c>
      <c r="BB62" s="2" t="str">
        <f t="shared" ca="1" si="26"/>
        <v/>
      </c>
      <c r="BC62" s="2" t="str">
        <f t="shared" ca="1" si="27"/>
        <v/>
      </c>
      <c r="BJ62" s="2">
        <f ca="1">IF(Setup!$AG$7&lt;&gt;"",INDIRECT("'" &amp; Setup!$AG$7 &amp; "'!" &amp; AD62),0) + IF(Setup!$AG$8&lt;&gt;"",INDIRECT("'" &amp; Setup!$AG$8 &amp; "'!" &amp; AD62),0) + IF(Setup!$AG$9&lt;&gt;"",INDIRECT("'" &amp; Setup!$AG$9 &amp; "'!" &amp; AD62),0) + IF(Setup!$AG$10&lt;&gt;"",INDIRECT("'" &amp; Setup!$AG$10 &amp; "'!" &amp; AD62),0) + IF(Setup!$AG$11&lt;&gt;"",INDIRECT("'" &amp; Setup!$AG$11 &amp; "'!" &amp; AD62),0) + IF(Setup!$AG$12&lt;&gt;"",INDIRECT("'" &amp; Setup!$AG$12 &amp; "'!" &amp; AD62),0)</f>
        <v>0</v>
      </c>
      <c r="BK62" s="2">
        <f ca="1">IF(Setup!$AG$7&lt;&gt;"",INDIRECT("'" &amp; Setup!$AG$7 &amp; "'!" &amp; AE62),0) + IF(Setup!$AG$8&lt;&gt;"",INDIRECT("'" &amp; Setup!$AG$8 &amp; "'!" &amp; AE62),0) + IF(Setup!$AG$9&lt;&gt;"",INDIRECT("'" &amp; Setup!$AG$9 &amp; "'!" &amp; AE62),0) + IF(Setup!$AG$10&lt;&gt;"",INDIRECT("'" &amp; Setup!$AG$10 &amp; "'!" &amp; AE62),0) + IF(Setup!$AG$11&lt;&gt;"",INDIRECT("'" &amp; Setup!$AG$11 &amp; "'!" &amp; AE62),0) + IF(Setup!$AG$12&lt;&gt;"",INDIRECT("'" &amp; Setup!$AG$12 &amp; "'!" &amp; AE62),0)</f>
        <v>0</v>
      </c>
      <c r="BL62" s="2">
        <f ca="1">IF(Setup!$AH$7&lt;&gt;"",INDIRECT("'" &amp; Setup!$AH$7 &amp; "'!" &amp; AD62),0) + IF(Setup!$AH$8&lt;&gt;"",INDIRECT("'" &amp; Setup!$AH$8 &amp; "'!" &amp; AD62),0) + IF(Setup!$AH$9&lt;&gt;"",INDIRECT("'" &amp; Setup!$AH$9 &amp; "'!" &amp; AD62),0) + IF(Setup!$AH$10&lt;&gt;"",INDIRECT("'" &amp; Setup!$AH$10 &amp; "'!" &amp; AD62),0) + IF(Setup!$AH$11&lt;&gt;"",INDIRECT("'" &amp; Setup!$AH$11 &amp; "'!" &amp; AD62),0) + IF(Setup!$AH$12&lt;&gt;"",INDIRECT("'" &amp; Setup!$AH$12 &amp; "'!" &amp; AD62),0)</f>
        <v>0</v>
      </c>
      <c r="BM62" s="2">
        <f ca="1">IF(Setup!$AH$7&lt;&gt;"",INDIRECT("'" &amp; Setup!$AH$7 &amp; "'!" &amp; AE62),0) + IF(Setup!$AH$8&lt;&gt;"",INDIRECT("'" &amp; Setup!$AH$8 &amp; "'!" &amp; AE62),0) + IF(Setup!$AH$9&lt;&gt;"",INDIRECT("'" &amp; Setup!$AH$9 &amp; "'!" &amp; AE62),0) + IF(Setup!$AH$10&lt;&gt;"",INDIRECT("'" &amp; Setup!$AH$10 &amp; "'!" &amp; AE62),0) + IF(Setup!$AH$11&lt;&gt;"",INDIRECT("'" &amp; Setup!$AH$11 &amp; "'!" &amp; AE62),0) + IF(Setup!$AH$12&lt;&gt;"",INDIRECT("'" &amp; Setup!$AH$12 &amp; "'!" &amp; AE62),0)</f>
        <v>0</v>
      </c>
      <c r="BN62" s="2">
        <f ca="1">IF(Setup!$AI$7&lt;&gt;"",INDIRECT("'" &amp; Setup!$AI$7 &amp; "'!" &amp; AD62),0) + IF(Setup!$AI$8&lt;&gt;"",INDIRECT("'" &amp; Setup!$AI$8 &amp; "'!" &amp; AD62),0) + IF(Setup!$AI$9&lt;&gt;"",INDIRECT("'" &amp; Setup!$AI$9 &amp; "'!" &amp; AD62),0) + IF(Setup!$AI$10&lt;&gt;"",INDIRECT("'" &amp; Setup!$AI$10 &amp; "'!" &amp; AD62),0) + IF(Setup!$AI$11&lt;&gt;"",INDIRECT("'" &amp; Setup!$AI$11 &amp; "'!" &amp; AD62),0) + IF(Setup!$AI$12&lt;&gt;"",INDIRECT("'" &amp; Setup!$AI$12 &amp; "'!" &amp; AD62),0)</f>
        <v>0</v>
      </c>
      <c r="BO62" s="2">
        <f ca="1">IF(Setup!$AI$7&lt;&gt;"",INDIRECT("'" &amp; Setup!$AI$7 &amp; "'!" &amp; AE62),0) + IF(Setup!$AI$8&lt;&gt;"",INDIRECT("'" &amp; Setup!$AI$8 &amp; "'!" &amp; AE62),0) + IF(Setup!$AI$9&lt;&gt;"",INDIRECT("'" &amp; Setup!$AI$9 &amp; "'!" &amp; AE62),0) + IF(Setup!$AI$10&lt;&gt;"",INDIRECT("'" &amp; Setup!$AI$10 &amp; "'!" &amp; AE62),0) + IF(Setup!$AI$11&lt;&gt;"",INDIRECT("'" &amp; Setup!$AI$11 &amp; "'!" &amp; AE62),0) + IF(Setup!$AI$12&lt;&gt;"",INDIRECT("'" &amp; Setup!$AI$12 &amp; "'!" &amp; AE62),0)</f>
        <v>0</v>
      </c>
      <c r="BP62" s="2">
        <f ca="1">IF(Setup!$AJ$7&lt;&gt;"",INDIRECT("'" &amp; Setup!$AJ$7 &amp; "'!" &amp; AD62),0) + IF(Setup!$AJ$8&lt;&gt;"",INDIRECT("'" &amp; Setup!$AJ$8 &amp; "'!" &amp; AD62),0) + IF(Setup!$AJ$9&lt;&gt;"",INDIRECT("'" &amp; Setup!$AJ$9 &amp; "'!" &amp; AD62),0) + IF(Setup!$AJ$10&lt;&gt;"",INDIRECT("'" &amp; Setup!$AJ$10 &amp; "'!" &amp; AD62),0) + IF(Setup!$AJ$11&lt;&gt;"",INDIRECT("'" &amp; Setup!$AJ$11 &amp; "'!" &amp; AD62),0) + IF(Setup!$AJ$12&lt;&gt;"",INDIRECT("'" &amp; Setup!$AJ$12 &amp; "'!" &amp; AD62),0)</f>
        <v>0</v>
      </c>
      <c r="BQ62" s="2">
        <f ca="1">IF(Setup!$AJ$7&lt;&gt;"",INDIRECT("'" &amp; Setup!$AJ$7 &amp; "'!" &amp; AE62),0) + IF(Setup!$AJ$8&lt;&gt;"",INDIRECT("'" &amp; Setup!$AJ$8 &amp; "'!" &amp; AE62),0) + IF(Setup!$AJ$9&lt;&gt;"",INDIRECT("'" &amp; Setup!$AJ$9 &amp; "'!" &amp; AE62),0) + IF(Setup!$AJ$10&lt;&gt;"",INDIRECT("'" &amp; Setup!$AJ$10 &amp; "'!" &amp; AE62),0) + IF(Setup!$AJ$11&lt;&gt;"",INDIRECT("'" &amp; Setup!$AJ$11 &amp; "'!" &amp; AE62),0) + IF(Setup!$AJ$12&lt;&gt;"",INDIRECT("'" &amp; Setup!$AJ$12 &amp; "'!" &amp; AE62),0)</f>
        <v>0</v>
      </c>
      <c r="BS62" s="35"/>
      <c r="BT62" s="35"/>
      <c r="BU62" s="35"/>
      <c r="BV62" s="35"/>
    </row>
    <row r="63" spans="1:74" ht="39" hidden="1" customHeight="1" x14ac:dyDescent="0.2">
      <c r="A63" s="14" t="str">
        <f>Planning!A46</f>
        <v>I038</v>
      </c>
      <c r="B63" s="9">
        <f>Planning!B46</f>
        <v>0</v>
      </c>
      <c r="C63" s="9">
        <f>Planning!C46</f>
        <v>0</v>
      </c>
      <c r="D63" s="9">
        <f>Planning!D46</f>
        <v>0</v>
      </c>
      <c r="E63" s="3">
        <f>Planning!E46</f>
        <v>0</v>
      </c>
      <c r="F63" s="3">
        <f>Planning!G46</f>
        <v>0</v>
      </c>
      <c r="G63" s="28"/>
      <c r="H63" s="197">
        <f t="shared" ca="1" si="13"/>
        <v>0</v>
      </c>
      <c r="I63" s="197">
        <f t="shared" ca="1" si="14"/>
        <v>0</v>
      </c>
      <c r="J63" s="32" t="str">
        <f ca="1">IF(AND($AR63="2",$AB62&lt;&gt;Lists!$A$17),AU63,AT63)</f>
        <v/>
      </c>
      <c r="K63" s="33" t="str">
        <f t="shared" ca="1" si="28"/>
        <v/>
      </c>
      <c r="L63" s="210">
        <f t="shared" ca="1" si="29"/>
        <v>0</v>
      </c>
      <c r="M63" s="197">
        <f t="shared" ca="1" si="30"/>
        <v>0</v>
      </c>
      <c r="N63" s="32" t="str">
        <f ca="1">IF(AND($AR63="2",$AB63&lt;&gt;Lists!$A$17),AW63,AV63)</f>
        <v/>
      </c>
      <c r="O63" s="33" t="str">
        <f t="shared" ca="1" si="31"/>
        <v/>
      </c>
      <c r="P63" s="197">
        <f t="shared" ca="1" si="32"/>
        <v>0</v>
      </c>
      <c r="Q63" s="197">
        <f t="shared" ca="1" si="33"/>
        <v>0</v>
      </c>
      <c r="R63" s="32" t="str">
        <f ca="1">IF(AND($AR63="2",$AB63&lt;&gt;Lists!$A$17),AY63,AX63)</f>
        <v/>
      </c>
      <c r="S63" s="33" t="str">
        <f t="shared" ca="1" si="34"/>
        <v/>
      </c>
      <c r="T63" s="197">
        <f t="shared" ca="1" si="35"/>
        <v>0</v>
      </c>
      <c r="U63" s="197">
        <f t="shared" ca="1" si="36"/>
        <v>0</v>
      </c>
      <c r="V63" s="32" t="str">
        <f ca="1">IF(AND($AR63="2",$AB63&lt;&gt;Lists!$A$17),BA63,AZ63)</f>
        <v/>
      </c>
      <c r="W63" s="33" t="str">
        <f t="shared" ca="1" si="37"/>
        <v/>
      </c>
      <c r="X63" s="197">
        <f t="shared" ca="1" si="38"/>
        <v>0</v>
      </c>
      <c r="Y63" s="197">
        <f t="shared" ca="1" si="39"/>
        <v>0</v>
      </c>
      <c r="Z63" s="32" t="str">
        <f ca="1">IF(AND($AR63="2",$AB63&lt;&gt;Lists!$A$17),BC63,BB63)</f>
        <v/>
      </c>
      <c r="AA63" s="33" t="str">
        <f t="shared" ca="1" si="40"/>
        <v/>
      </c>
      <c r="AB63" s="1">
        <f>Planning!H46</f>
        <v>0</v>
      </c>
      <c r="AC63" s="2" t="str">
        <f t="shared" si="15"/>
        <v>00</v>
      </c>
      <c r="AD63" s="2" t="s">
        <v>498</v>
      </c>
      <c r="AE63" s="2" t="s">
        <v>696</v>
      </c>
      <c r="AF63" s="2" t="s">
        <v>1543</v>
      </c>
      <c r="AG63" s="169" t="str">
        <f t="shared" si="16"/>
        <v/>
      </c>
      <c r="AI63" s="2">
        <f ca="1">IF(Setup!$AG$7&lt;&gt;"",INDIRECT("'" &amp; Setup!$AG$7 &amp; "'!" &amp; AF63),0) + IF(Setup!$AG$8&lt;&gt;"",INDIRECT("'" &amp; Setup!$AG$8 &amp; "'!" &amp; AF63),0) + IF(Setup!$AG$9&lt;&gt;"",INDIRECT("'" &amp; Setup!$AG$9 &amp; "'!" &amp; AF63),0) + IF(Setup!$AG$10&lt;&gt;"",INDIRECT("'" &amp; Setup!$AG$10 &amp; "'!" &amp; AF63),0) + IF(Setup!$AG$11&lt;&gt;"",INDIRECT("'" &amp; Setup!$AG$11 &amp; "'!" &amp; AF63),0) + IF(Setup!$AG$12&lt;&gt;"",INDIRECT("'" &amp; Setup!$AG$12 &amp; "'!" &amp; AF63),0)</f>
        <v>0</v>
      </c>
      <c r="AJ63" s="2">
        <f ca="1">IF(Setup!$AH$7&lt;&gt;"",INDIRECT("'" &amp; Setup!$AH$7 &amp; "'!" &amp; AF63),0) + IF(Setup!$AH$8&lt;&gt;"",INDIRECT("'" &amp; Setup!$AH$8 &amp; "'!" &amp; AF63),0) + IF(Setup!$AH$9&lt;&gt;"",INDIRECT("'" &amp; Setup!$AH$9 &amp; "'!" &amp; AF63),0) + IF(Setup!$AH$10&lt;&gt;"",INDIRECT("'" &amp; Setup!$AH$10 &amp; "'!" &amp; AF63),0) + IF(Setup!$AH$11&lt;&gt;"",INDIRECT("'" &amp; Setup!$AH$11 &amp; "'!" &amp; AF63),0) + IF(Setup!$AH$12&lt;&gt;"",INDIRECT("'" &amp; Setup!$AH$12 &amp; "'!" &amp; AF63),0)</f>
        <v>0</v>
      </c>
      <c r="AK63" s="2">
        <f ca="1">IF(Setup!$AI$7&lt;&gt;"",INDIRECT("'" &amp; Setup!$AI$7 &amp; "'!" &amp; AF63),0) + IF(Setup!$AI$8&lt;&gt;"",INDIRECT("'" &amp; Setup!$AI$8 &amp; "'!" &amp; AF63),0) + IF(Setup!$AI$9&lt;&gt;"",INDIRECT("'" &amp; Setup!$AI$9 &amp; "'!" &amp; AF63),0) + IF(Setup!$AI$10&lt;&gt;"",INDIRECT("'" &amp; Setup!$AI$10 &amp; "'!" &amp; AF63),0) + IF(Setup!$AI$11&lt;&gt;"",INDIRECT("'" &amp; Setup!$AI$11 &amp; "'!" &amp; AF63),0) + IF(Setup!$AI$12&lt;&gt;"",INDIRECT("'" &amp; Setup!$AI$12 &amp; "'!" &amp; AF63),0)</f>
        <v>0</v>
      </c>
      <c r="AL63" s="2">
        <f ca="1">IF(Setup!$AJ$7&lt;&gt;"",INDIRECT("'" &amp; Setup!$AJ$7 &amp; "'!" &amp; AF63),0) + IF(Setup!$AJ$8&lt;&gt;"",INDIRECT("'" &amp; Setup!$AJ$8 &amp; "'!" &amp; AF63),0) + IF(Setup!$AJ$9&lt;&gt;"",INDIRECT("'" &amp; Setup!$AJ$9 &amp; "'!" &amp; AF63),0) + IF(Setup!$AJ$10&lt;&gt;"",INDIRECT("'" &amp; Setup!$AJ$10 &amp; "'!" &amp; AF63),0) + IF(Setup!$AJ$11&lt;&gt;"",INDIRECT("'" &amp; Setup!$AJ$11 &amp; "'!" &amp; AF63),0) + IF(Setup!$AJ$12&lt;&gt;"",INDIRECT("'" &amp; Setup!$AJ$12 &amp; "'!" &amp; AF63),0)</f>
        <v>0</v>
      </c>
      <c r="AN63" s="2" t="str">
        <f t="shared" si="17"/>
        <v/>
      </c>
      <c r="AR63" s="2" t="str">
        <f>IF(C63=0,"",LEFT(INDEX(Lists!$H$5:$H$49,MATCH(C63,Lists!$G$5:$G$49,0),1),1))</f>
        <v/>
      </c>
      <c r="AT63" s="2" t="str">
        <f t="shared" ca="1" si="18"/>
        <v/>
      </c>
      <c r="AU63" s="2" t="str">
        <f t="shared" ca="1" si="19"/>
        <v/>
      </c>
      <c r="AV63" s="2" t="str">
        <f t="shared" ca="1" si="20"/>
        <v/>
      </c>
      <c r="AW63" s="2" t="str">
        <f t="shared" ca="1" si="21"/>
        <v/>
      </c>
      <c r="AX63" s="2" t="str">
        <f t="shared" ca="1" si="22"/>
        <v/>
      </c>
      <c r="AY63" s="2" t="str">
        <f t="shared" ca="1" si="23"/>
        <v/>
      </c>
      <c r="AZ63" s="2" t="str">
        <f t="shared" ca="1" si="24"/>
        <v/>
      </c>
      <c r="BA63" s="2" t="str">
        <f t="shared" ca="1" si="25"/>
        <v/>
      </c>
      <c r="BB63" s="2" t="str">
        <f t="shared" ca="1" si="26"/>
        <v/>
      </c>
      <c r="BC63" s="2" t="str">
        <f t="shared" ca="1" si="27"/>
        <v/>
      </c>
      <c r="BJ63" s="2">
        <f ca="1">IF(Setup!$AG$7&lt;&gt;"",INDIRECT("'" &amp; Setup!$AG$7 &amp; "'!" &amp; AD63),0) + IF(Setup!$AG$8&lt;&gt;"",INDIRECT("'" &amp; Setup!$AG$8 &amp; "'!" &amp; AD63),0) + IF(Setup!$AG$9&lt;&gt;"",INDIRECT("'" &amp; Setup!$AG$9 &amp; "'!" &amp; AD63),0) + IF(Setup!$AG$10&lt;&gt;"",INDIRECT("'" &amp; Setup!$AG$10 &amp; "'!" &amp; AD63),0) + IF(Setup!$AG$11&lt;&gt;"",INDIRECT("'" &amp; Setup!$AG$11 &amp; "'!" &amp; AD63),0) + IF(Setup!$AG$12&lt;&gt;"",INDIRECT("'" &amp; Setup!$AG$12 &amp; "'!" &amp; AD63),0)</f>
        <v>0</v>
      </c>
      <c r="BK63" s="2">
        <f ca="1">IF(Setup!$AG$7&lt;&gt;"",INDIRECT("'" &amp; Setup!$AG$7 &amp; "'!" &amp; AE63),0) + IF(Setup!$AG$8&lt;&gt;"",INDIRECT("'" &amp; Setup!$AG$8 &amp; "'!" &amp; AE63),0) + IF(Setup!$AG$9&lt;&gt;"",INDIRECT("'" &amp; Setup!$AG$9 &amp; "'!" &amp; AE63),0) + IF(Setup!$AG$10&lt;&gt;"",INDIRECT("'" &amp; Setup!$AG$10 &amp; "'!" &amp; AE63),0) + IF(Setup!$AG$11&lt;&gt;"",INDIRECT("'" &amp; Setup!$AG$11 &amp; "'!" &amp; AE63),0) + IF(Setup!$AG$12&lt;&gt;"",INDIRECT("'" &amp; Setup!$AG$12 &amp; "'!" &amp; AE63),0)</f>
        <v>0</v>
      </c>
      <c r="BL63" s="2">
        <f ca="1">IF(Setup!$AH$7&lt;&gt;"",INDIRECT("'" &amp; Setup!$AH$7 &amp; "'!" &amp; AD63),0) + IF(Setup!$AH$8&lt;&gt;"",INDIRECT("'" &amp; Setup!$AH$8 &amp; "'!" &amp; AD63),0) + IF(Setup!$AH$9&lt;&gt;"",INDIRECT("'" &amp; Setup!$AH$9 &amp; "'!" &amp; AD63),0) + IF(Setup!$AH$10&lt;&gt;"",INDIRECT("'" &amp; Setup!$AH$10 &amp; "'!" &amp; AD63),0) + IF(Setup!$AH$11&lt;&gt;"",INDIRECT("'" &amp; Setup!$AH$11 &amp; "'!" &amp; AD63),0) + IF(Setup!$AH$12&lt;&gt;"",INDIRECT("'" &amp; Setup!$AH$12 &amp; "'!" &amp; AD63),0)</f>
        <v>0</v>
      </c>
      <c r="BM63" s="2">
        <f ca="1">IF(Setup!$AH$7&lt;&gt;"",INDIRECT("'" &amp; Setup!$AH$7 &amp; "'!" &amp; AE63),0) + IF(Setup!$AH$8&lt;&gt;"",INDIRECT("'" &amp; Setup!$AH$8 &amp; "'!" &amp; AE63),0) + IF(Setup!$AH$9&lt;&gt;"",INDIRECT("'" &amp; Setup!$AH$9 &amp; "'!" &amp; AE63),0) + IF(Setup!$AH$10&lt;&gt;"",INDIRECT("'" &amp; Setup!$AH$10 &amp; "'!" &amp; AE63),0) + IF(Setup!$AH$11&lt;&gt;"",INDIRECT("'" &amp; Setup!$AH$11 &amp; "'!" &amp; AE63),0) + IF(Setup!$AH$12&lt;&gt;"",INDIRECT("'" &amp; Setup!$AH$12 &amp; "'!" &amp; AE63),0)</f>
        <v>0</v>
      </c>
      <c r="BN63" s="2">
        <f ca="1">IF(Setup!$AI$7&lt;&gt;"",INDIRECT("'" &amp; Setup!$AI$7 &amp; "'!" &amp; AD63),0) + IF(Setup!$AI$8&lt;&gt;"",INDIRECT("'" &amp; Setup!$AI$8 &amp; "'!" &amp; AD63),0) + IF(Setup!$AI$9&lt;&gt;"",INDIRECT("'" &amp; Setup!$AI$9 &amp; "'!" &amp; AD63),0) + IF(Setup!$AI$10&lt;&gt;"",INDIRECT("'" &amp; Setup!$AI$10 &amp; "'!" &amp; AD63),0) + IF(Setup!$AI$11&lt;&gt;"",INDIRECT("'" &amp; Setup!$AI$11 &amp; "'!" &amp; AD63),0) + IF(Setup!$AI$12&lt;&gt;"",INDIRECT("'" &amp; Setup!$AI$12 &amp; "'!" &amp; AD63),0)</f>
        <v>0</v>
      </c>
      <c r="BO63" s="2">
        <f ca="1">IF(Setup!$AI$7&lt;&gt;"",INDIRECT("'" &amp; Setup!$AI$7 &amp; "'!" &amp; AE63),0) + IF(Setup!$AI$8&lt;&gt;"",INDIRECT("'" &amp; Setup!$AI$8 &amp; "'!" &amp; AE63),0) + IF(Setup!$AI$9&lt;&gt;"",INDIRECT("'" &amp; Setup!$AI$9 &amp; "'!" &amp; AE63),0) + IF(Setup!$AI$10&lt;&gt;"",INDIRECT("'" &amp; Setup!$AI$10 &amp; "'!" &amp; AE63),0) + IF(Setup!$AI$11&lt;&gt;"",INDIRECT("'" &amp; Setup!$AI$11 &amp; "'!" &amp; AE63),0) + IF(Setup!$AI$12&lt;&gt;"",INDIRECT("'" &amp; Setup!$AI$12 &amp; "'!" &amp; AE63),0)</f>
        <v>0</v>
      </c>
      <c r="BP63" s="2">
        <f ca="1">IF(Setup!$AJ$7&lt;&gt;"",INDIRECT("'" &amp; Setup!$AJ$7 &amp; "'!" &amp; AD63),0) + IF(Setup!$AJ$8&lt;&gt;"",INDIRECT("'" &amp; Setup!$AJ$8 &amp; "'!" &amp; AD63),0) + IF(Setup!$AJ$9&lt;&gt;"",INDIRECT("'" &amp; Setup!$AJ$9 &amp; "'!" &amp; AD63),0) + IF(Setup!$AJ$10&lt;&gt;"",INDIRECT("'" &amp; Setup!$AJ$10 &amp; "'!" &amp; AD63),0) + IF(Setup!$AJ$11&lt;&gt;"",INDIRECT("'" &amp; Setup!$AJ$11 &amp; "'!" &amp; AD63),0) + IF(Setup!$AJ$12&lt;&gt;"",INDIRECT("'" &amp; Setup!$AJ$12 &amp; "'!" &amp; AD63),0)</f>
        <v>0</v>
      </c>
      <c r="BQ63" s="2">
        <f ca="1">IF(Setup!$AJ$7&lt;&gt;"",INDIRECT("'" &amp; Setup!$AJ$7 &amp; "'!" &amp; AE63),0) + IF(Setup!$AJ$8&lt;&gt;"",INDIRECT("'" &amp; Setup!$AJ$8 &amp; "'!" &amp; AE63),0) + IF(Setup!$AJ$9&lt;&gt;"",INDIRECT("'" &amp; Setup!$AJ$9 &amp; "'!" &amp; AE63),0) + IF(Setup!$AJ$10&lt;&gt;"",INDIRECT("'" &amp; Setup!$AJ$10 &amp; "'!" &amp; AE63),0) + IF(Setup!$AJ$11&lt;&gt;"",INDIRECT("'" &amp; Setup!$AJ$11 &amp; "'!" &amp; AE63),0) + IF(Setup!$AJ$12&lt;&gt;"",INDIRECT("'" &amp; Setup!$AJ$12 &amp; "'!" &amp; AE63),0)</f>
        <v>0</v>
      </c>
      <c r="BS63" s="35"/>
      <c r="BT63" s="35"/>
      <c r="BU63" s="35"/>
      <c r="BV63" s="35"/>
    </row>
    <row r="64" spans="1:74" ht="39" hidden="1" customHeight="1" x14ac:dyDescent="0.2">
      <c r="A64" s="14" t="str">
        <f>Planning!A47</f>
        <v>I039</v>
      </c>
      <c r="B64" s="9">
        <f>Planning!B47</f>
        <v>0</v>
      </c>
      <c r="C64" s="9">
        <f>Planning!C47</f>
        <v>0</v>
      </c>
      <c r="D64" s="9">
        <f>Planning!D47</f>
        <v>0</v>
      </c>
      <c r="E64" s="3">
        <f>Planning!E47</f>
        <v>0</v>
      </c>
      <c r="F64" s="3">
        <f>Planning!G47</f>
        <v>0</v>
      </c>
      <c r="G64" s="28"/>
      <c r="H64" s="197">
        <f t="shared" ca="1" si="13"/>
        <v>0</v>
      </c>
      <c r="I64" s="197">
        <f t="shared" ca="1" si="14"/>
        <v>0</v>
      </c>
      <c r="J64" s="32" t="str">
        <f ca="1">IF(AND($AR64="2",$AB63&lt;&gt;Lists!$A$17),AU64,AT64)</f>
        <v/>
      </c>
      <c r="K64" s="33" t="str">
        <f t="shared" ca="1" si="28"/>
        <v/>
      </c>
      <c r="L64" s="210">
        <f t="shared" ca="1" si="29"/>
        <v>0</v>
      </c>
      <c r="M64" s="197">
        <f t="shared" ca="1" si="30"/>
        <v>0</v>
      </c>
      <c r="N64" s="32" t="str">
        <f ca="1">IF(AND($AR64="2",$AB64&lt;&gt;Lists!$A$17),AW64,AV64)</f>
        <v/>
      </c>
      <c r="O64" s="33" t="str">
        <f t="shared" ca="1" si="31"/>
        <v/>
      </c>
      <c r="P64" s="197">
        <f t="shared" ca="1" si="32"/>
        <v>0</v>
      </c>
      <c r="Q64" s="197">
        <f t="shared" ca="1" si="33"/>
        <v>0</v>
      </c>
      <c r="R64" s="32" t="str">
        <f ca="1">IF(AND($AR64="2",$AB64&lt;&gt;Lists!$A$17),AY64,AX64)</f>
        <v/>
      </c>
      <c r="S64" s="33" t="str">
        <f t="shared" ca="1" si="34"/>
        <v/>
      </c>
      <c r="T64" s="197">
        <f t="shared" ca="1" si="35"/>
        <v>0</v>
      </c>
      <c r="U64" s="197">
        <f t="shared" ca="1" si="36"/>
        <v>0</v>
      </c>
      <c r="V64" s="32" t="str">
        <f ca="1">IF(AND($AR64="2",$AB64&lt;&gt;Lists!$A$17),BA64,AZ64)</f>
        <v/>
      </c>
      <c r="W64" s="33" t="str">
        <f t="shared" ca="1" si="37"/>
        <v/>
      </c>
      <c r="X64" s="197">
        <f t="shared" ca="1" si="38"/>
        <v>0</v>
      </c>
      <c r="Y64" s="197">
        <f t="shared" ca="1" si="39"/>
        <v>0</v>
      </c>
      <c r="Z64" s="32" t="str">
        <f ca="1">IF(AND($AR64="2",$AB64&lt;&gt;Lists!$A$17),BC64,BB64)</f>
        <v/>
      </c>
      <c r="AA64" s="33" t="str">
        <f t="shared" ca="1" si="40"/>
        <v/>
      </c>
      <c r="AB64" s="1">
        <f>Planning!H47</f>
        <v>0</v>
      </c>
      <c r="AC64" s="2" t="str">
        <f t="shared" si="15"/>
        <v>00</v>
      </c>
      <c r="AD64" s="2" t="s">
        <v>499</v>
      </c>
      <c r="AE64" s="2" t="s">
        <v>697</v>
      </c>
      <c r="AF64" s="2" t="s">
        <v>1544</v>
      </c>
      <c r="AG64" s="169" t="str">
        <f t="shared" si="16"/>
        <v/>
      </c>
      <c r="AI64" s="2">
        <f ca="1">IF(Setup!$AG$7&lt;&gt;"",INDIRECT("'" &amp; Setup!$AG$7 &amp; "'!" &amp; AF64),0) + IF(Setup!$AG$8&lt;&gt;"",INDIRECT("'" &amp; Setup!$AG$8 &amp; "'!" &amp; AF64),0) + IF(Setup!$AG$9&lt;&gt;"",INDIRECT("'" &amp; Setup!$AG$9 &amp; "'!" &amp; AF64),0) + IF(Setup!$AG$10&lt;&gt;"",INDIRECT("'" &amp; Setup!$AG$10 &amp; "'!" &amp; AF64),0) + IF(Setup!$AG$11&lt;&gt;"",INDIRECT("'" &amp; Setup!$AG$11 &amp; "'!" &amp; AF64),0) + IF(Setup!$AG$12&lt;&gt;"",INDIRECT("'" &amp; Setup!$AG$12 &amp; "'!" &amp; AF64),0)</f>
        <v>0</v>
      </c>
      <c r="AJ64" s="2">
        <f ca="1">IF(Setup!$AH$7&lt;&gt;"",INDIRECT("'" &amp; Setup!$AH$7 &amp; "'!" &amp; AF64),0) + IF(Setup!$AH$8&lt;&gt;"",INDIRECT("'" &amp; Setup!$AH$8 &amp; "'!" &amp; AF64),0) + IF(Setup!$AH$9&lt;&gt;"",INDIRECT("'" &amp; Setup!$AH$9 &amp; "'!" &amp; AF64),0) + IF(Setup!$AH$10&lt;&gt;"",INDIRECT("'" &amp; Setup!$AH$10 &amp; "'!" &amp; AF64),0) + IF(Setup!$AH$11&lt;&gt;"",INDIRECT("'" &amp; Setup!$AH$11 &amp; "'!" &amp; AF64),0) + IF(Setup!$AH$12&lt;&gt;"",INDIRECT("'" &amp; Setup!$AH$12 &amp; "'!" &amp; AF64),0)</f>
        <v>0</v>
      </c>
      <c r="AK64" s="2">
        <f ca="1">IF(Setup!$AI$7&lt;&gt;"",INDIRECT("'" &amp; Setup!$AI$7 &amp; "'!" &amp; AF64),0) + IF(Setup!$AI$8&lt;&gt;"",INDIRECT("'" &amp; Setup!$AI$8 &amp; "'!" &amp; AF64),0) + IF(Setup!$AI$9&lt;&gt;"",INDIRECT("'" &amp; Setup!$AI$9 &amp; "'!" &amp; AF64),0) + IF(Setup!$AI$10&lt;&gt;"",INDIRECT("'" &amp; Setup!$AI$10 &amp; "'!" &amp; AF64),0) + IF(Setup!$AI$11&lt;&gt;"",INDIRECT("'" &amp; Setup!$AI$11 &amp; "'!" &amp; AF64),0) + IF(Setup!$AI$12&lt;&gt;"",INDIRECT("'" &amp; Setup!$AI$12 &amp; "'!" &amp; AF64),0)</f>
        <v>0</v>
      </c>
      <c r="AL64" s="2">
        <f ca="1">IF(Setup!$AJ$7&lt;&gt;"",INDIRECT("'" &amp; Setup!$AJ$7 &amp; "'!" &amp; AF64),0) + IF(Setup!$AJ$8&lt;&gt;"",INDIRECT("'" &amp; Setup!$AJ$8 &amp; "'!" &amp; AF64),0) + IF(Setup!$AJ$9&lt;&gt;"",INDIRECT("'" &amp; Setup!$AJ$9 &amp; "'!" &amp; AF64),0) + IF(Setup!$AJ$10&lt;&gt;"",INDIRECT("'" &amp; Setup!$AJ$10 &amp; "'!" &amp; AF64),0) + IF(Setup!$AJ$11&lt;&gt;"",INDIRECT("'" &amp; Setup!$AJ$11 &amp; "'!" &amp; AF64),0) + IF(Setup!$AJ$12&lt;&gt;"",INDIRECT("'" &amp; Setup!$AJ$12 &amp; "'!" &amp; AF64),0)</f>
        <v>0</v>
      </c>
      <c r="AN64" s="2" t="str">
        <f t="shared" si="17"/>
        <v/>
      </c>
      <c r="AR64" s="2" t="str">
        <f>IF(C64=0,"",LEFT(INDEX(Lists!$H$5:$H$49,MATCH(C64,Lists!$G$5:$G$49,0),1),1))</f>
        <v/>
      </c>
      <c r="AT64" s="2" t="str">
        <f t="shared" ca="1" si="18"/>
        <v/>
      </c>
      <c r="AU64" s="2" t="str">
        <f t="shared" ca="1" si="19"/>
        <v/>
      </c>
      <c r="AV64" s="2" t="str">
        <f t="shared" ca="1" si="20"/>
        <v/>
      </c>
      <c r="AW64" s="2" t="str">
        <f t="shared" ca="1" si="21"/>
        <v/>
      </c>
      <c r="AX64" s="2" t="str">
        <f t="shared" ca="1" si="22"/>
        <v/>
      </c>
      <c r="AY64" s="2" t="str">
        <f t="shared" ca="1" si="23"/>
        <v/>
      </c>
      <c r="AZ64" s="2" t="str">
        <f t="shared" ca="1" si="24"/>
        <v/>
      </c>
      <c r="BA64" s="2" t="str">
        <f t="shared" ca="1" si="25"/>
        <v/>
      </c>
      <c r="BB64" s="2" t="str">
        <f t="shared" ca="1" si="26"/>
        <v/>
      </c>
      <c r="BC64" s="2" t="str">
        <f t="shared" ca="1" si="27"/>
        <v/>
      </c>
      <c r="BJ64" s="2">
        <f ca="1">IF(Setup!$AG$7&lt;&gt;"",INDIRECT("'" &amp; Setup!$AG$7 &amp; "'!" &amp; AD64),0) + IF(Setup!$AG$8&lt;&gt;"",INDIRECT("'" &amp; Setup!$AG$8 &amp; "'!" &amp; AD64),0) + IF(Setup!$AG$9&lt;&gt;"",INDIRECT("'" &amp; Setup!$AG$9 &amp; "'!" &amp; AD64),0) + IF(Setup!$AG$10&lt;&gt;"",INDIRECT("'" &amp; Setup!$AG$10 &amp; "'!" &amp; AD64),0) + IF(Setup!$AG$11&lt;&gt;"",INDIRECT("'" &amp; Setup!$AG$11 &amp; "'!" &amp; AD64),0) + IF(Setup!$AG$12&lt;&gt;"",INDIRECT("'" &amp; Setup!$AG$12 &amp; "'!" &amp; AD64),0)</f>
        <v>0</v>
      </c>
      <c r="BK64" s="2">
        <f ca="1">IF(Setup!$AG$7&lt;&gt;"",INDIRECT("'" &amp; Setup!$AG$7 &amp; "'!" &amp; AE64),0) + IF(Setup!$AG$8&lt;&gt;"",INDIRECT("'" &amp; Setup!$AG$8 &amp; "'!" &amp; AE64),0) + IF(Setup!$AG$9&lt;&gt;"",INDIRECT("'" &amp; Setup!$AG$9 &amp; "'!" &amp; AE64),0) + IF(Setup!$AG$10&lt;&gt;"",INDIRECT("'" &amp; Setup!$AG$10 &amp; "'!" &amp; AE64),0) + IF(Setup!$AG$11&lt;&gt;"",INDIRECT("'" &amp; Setup!$AG$11 &amp; "'!" &amp; AE64),0) + IF(Setup!$AG$12&lt;&gt;"",INDIRECT("'" &amp; Setup!$AG$12 &amp; "'!" &amp; AE64),0)</f>
        <v>0</v>
      </c>
      <c r="BL64" s="2">
        <f ca="1">IF(Setup!$AH$7&lt;&gt;"",INDIRECT("'" &amp; Setup!$AH$7 &amp; "'!" &amp; AD64),0) + IF(Setup!$AH$8&lt;&gt;"",INDIRECT("'" &amp; Setup!$AH$8 &amp; "'!" &amp; AD64),0) + IF(Setup!$AH$9&lt;&gt;"",INDIRECT("'" &amp; Setup!$AH$9 &amp; "'!" &amp; AD64),0) + IF(Setup!$AH$10&lt;&gt;"",INDIRECT("'" &amp; Setup!$AH$10 &amp; "'!" &amp; AD64),0) + IF(Setup!$AH$11&lt;&gt;"",INDIRECT("'" &amp; Setup!$AH$11 &amp; "'!" &amp; AD64),0) + IF(Setup!$AH$12&lt;&gt;"",INDIRECT("'" &amp; Setup!$AH$12 &amp; "'!" &amp; AD64),0)</f>
        <v>0</v>
      </c>
      <c r="BM64" s="2">
        <f ca="1">IF(Setup!$AH$7&lt;&gt;"",INDIRECT("'" &amp; Setup!$AH$7 &amp; "'!" &amp; AE64),0) + IF(Setup!$AH$8&lt;&gt;"",INDIRECT("'" &amp; Setup!$AH$8 &amp; "'!" &amp; AE64),0) + IF(Setup!$AH$9&lt;&gt;"",INDIRECT("'" &amp; Setup!$AH$9 &amp; "'!" &amp; AE64),0) + IF(Setup!$AH$10&lt;&gt;"",INDIRECT("'" &amp; Setup!$AH$10 &amp; "'!" &amp; AE64),0) + IF(Setup!$AH$11&lt;&gt;"",INDIRECT("'" &amp; Setup!$AH$11 &amp; "'!" &amp; AE64),0) + IF(Setup!$AH$12&lt;&gt;"",INDIRECT("'" &amp; Setup!$AH$12 &amp; "'!" &amp; AE64),0)</f>
        <v>0</v>
      </c>
      <c r="BN64" s="2">
        <f ca="1">IF(Setup!$AI$7&lt;&gt;"",INDIRECT("'" &amp; Setup!$AI$7 &amp; "'!" &amp; AD64),0) + IF(Setup!$AI$8&lt;&gt;"",INDIRECT("'" &amp; Setup!$AI$8 &amp; "'!" &amp; AD64),0) + IF(Setup!$AI$9&lt;&gt;"",INDIRECT("'" &amp; Setup!$AI$9 &amp; "'!" &amp; AD64),0) + IF(Setup!$AI$10&lt;&gt;"",INDIRECT("'" &amp; Setup!$AI$10 &amp; "'!" &amp; AD64),0) + IF(Setup!$AI$11&lt;&gt;"",INDIRECT("'" &amp; Setup!$AI$11 &amp; "'!" &amp; AD64),0) + IF(Setup!$AI$12&lt;&gt;"",INDIRECT("'" &amp; Setup!$AI$12 &amp; "'!" &amp; AD64),0)</f>
        <v>0</v>
      </c>
      <c r="BO64" s="2">
        <f ca="1">IF(Setup!$AI$7&lt;&gt;"",INDIRECT("'" &amp; Setup!$AI$7 &amp; "'!" &amp; AE64),0) + IF(Setup!$AI$8&lt;&gt;"",INDIRECT("'" &amp; Setup!$AI$8 &amp; "'!" &amp; AE64),0) + IF(Setup!$AI$9&lt;&gt;"",INDIRECT("'" &amp; Setup!$AI$9 &amp; "'!" &amp; AE64),0) + IF(Setup!$AI$10&lt;&gt;"",INDIRECT("'" &amp; Setup!$AI$10 &amp; "'!" &amp; AE64),0) + IF(Setup!$AI$11&lt;&gt;"",INDIRECT("'" &amp; Setup!$AI$11 &amp; "'!" &amp; AE64),0) + IF(Setup!$AI$12&lt;&gt;"",INDIRECT("'" &amp; Setup!$AI$12 &amp; "'!" &amp; AE64),0)</f>
        <v>0</v>
      </c>
      <c r="BP64" s="2">
        <f ca="1">IF(Setup!$AJ$7&lt;&gt;"",INDIRECT("'" &amp; Setup!$AJ$7 &amp; "'!" &amp; AD64),0) + IF(Setup!$AJ$8&lt;&gt;"",INDIRECT("'" &amp; Setup!$AJ$8 &amp; "'!" &amp; AD64),0) + IF(Setup!$AJ$9&lt;&gt;"",INDIRECT("'" &amp; Setup!$AJ$9 &amp; "'!" &amp; AD64),0) + IF(Setup!$AJ$10&lt;&gt;"",INDIRECT("'" &amp; Setup!$AJ$10 &amp; "'!" &amp; AD64),0) + IF(Setup!$AJ$11&lt;&gt;"",INDIRECT("'" &amp; Setup!$AJ$11 &amp; "'!" &amp; AD64),0) + IF(Setup!$AJ$12&lt;&gt;"",INDIRECT("'" &amp; Setup!$AJ$12 &amp; "'!" &amp; AD64),0)</f>
        <v>0</v>
      </c>
      <c r="BQ64" s="2">
        <f ca="1">IF(Setup!$AJ$7&lt;&gt;"",INDIRECT("'" &amp; Setup!$AJ$7 &amp; "'!" &amp; AE64),0) + IF(Setup!$AJ$8&lt;&gt;"",INDIRECT("'" &amp; Setup!$AJ$8 &amp; "'!" &amp; AE64),0) + IF(Setup!$AJ$9&lt;&gt;"",INDIRECT("'" &amp; Setup!$AJ$9 &amp; "'!" &amp; AE64),0) + IF(Setup!$AJ$10&lt;&gt;"",INDIRECT("'" &amp; Setup!$AJ$10 &amp; "'!" &amp; AE64),0) + IF(Setup!$AJ$11&lt;&gt;"",INDIRECT("'" &amp; Setup!$AJ$11 &amp; "'!" &amp; AE64),0) + IF(Setup!$AJ$12&lt;&gt;"",INDIRECT("'" &amp; Setup!$AJ$12 &amp; "'!" &amp; AE64),0)</f>
        <v>0</v>
      </c>
      <c r="BS64" s="35"/>
      <c r="BT64" s="35"/>
      <c r="BU64" s="35"/>
      <c r="BV64" s="35"/>
    </row>
    <row r="65" spans="1:74" ht="39" hidden="1" customHeight="1" x14ac:dyDescent="0.2">
      <c r="A65" s="14" t="str">
        <f>Planning!A48</f>
        <v>I040</v>
      </c>
      <c r="B65" s="9">
        <f>Planning!B48</f>
        <v>0</v>
      </c>
      <c r="C65" s="9">
        <f>Planning!C48</f>
        <v>0</v>
      </c>
      <c r="D65" s="9">
        <f>Planning!D48</f>
        <v>0</v>
      </c>
      <c r="E65" s="3">
        <f>Planning!E48</f>
        <v>0</v>
      </c>
      <c r="F65" s="3">
        <f>Planning!G48</f>
        <v>0</v>
      </c>
      <c r="G65" s="28"/>
      <c r="H65" s="197">
        <f t="shared" ca="1" si="13"/>
        <v>0</v>
      </c>
      <c r="I65" s="197">
        <f t="shared" ca="1" si="14"/>
        <v>0</v>
      </c>
      <c r="J65" s="32" t="str">
        <f ca="1">IF(AND($AR65="2",$AB64&lt;&gt;Lists!$A$17),AU65,AT65)</f>
        <v/>
      </c>
      <c r="K65" s="33" t="str">
        <f t="shared" ca="1" si="28"/>
        <v/>
      </c>
      <c r="L65" s="210">
        <f t="shared" ca="1" si="29"/>
        <v>0</v>
      </c>
      <c r="M65" s="197">
        <f t="shared" ca="1" si="30"/>
        <v>0</v>
      </c>
      <c r="N65" s="32" t="str">
        <f ca="1">IF(AND($AR65="2",$AB65&lt;&gt;Lists!$A$17),AW65,AV65)</f>
        <v/>
      </c>
      <c r="O65" s="33" t="str">
        <f t="shared" ca="1" si="31"/>
        <v/>
      </c>
      <c r="P65" s="197">
        <f t="shared" ca="1" si="32"/>
        <v>0</v>
      </c>
      <c r="Q65" s="197">
        <f t="shared" ca="1" si="33"/>
        <v>0</v>
      </c>
      <c r="R65" s="32" t="str">
        <f ca="1">IF(AND($AR65="2",$AB65&lt;&gt;Lists!$A$17),AY65,AX65)</f>
        <v/>
      </c>
      <c r="S65" s="33" t="str">
        <f t="shared" ca="1" si="34"/>
        <v/>
      </c>
      <c r="T65" s="197">
        <f t="shared" ca="1" si="35"/>
        <v>0</v>
      </c>
      <c r="U65" s="197">
        <f t="shared" ca="1" si="36"/>
        <v>0</v>
      </c>
      <c r="V65" s="32" t="str">
        <f ca="1">IF(AND($AR65="2",$AB65&lt;&gt;Lists!$A$17),BA65,AZ65)</f>
        <v/>
      </c>
      <c r="W65" s="33" t="str">
        <f t="shared" ca="1" si="37"/>
        <v/>
      </c>
      <c r="X65" s="197">
        <f t="shared" ca="1" si="38"/>
        <v>0</v>
      </c>
      <c r="Y65" s="197">
        <f t="shared" ca="1" si="39"/>
        <v>0</v>
      </c>
      <c r="Z65" s="32" t="str">
        <f ca="1">IF(AND($AR65="2",$AB65&lt;&gt;Lists!$A$17),BC65,BB65)</f>
        <v/>
      </c>
      <c r="AA65" s="33" t="str">
        <f t="shared" ca="1" si="40"/>
        <v/>
      </c>
      <c r="AB65" s="1">
        <f>Planning!H48</f>
        <v>0</v>
      </c>
      <c r="AC65" s="2" t="str">
        <f t="shared" si="15"/>
        <v>00</v>
      </c>
      <c r="AD65" s="2" t="s">
        <v>500</v>
      </c>
      <c r="AE65" s="2" t="s">
        <v>698</v>
      </c>
      <c r="AF65" s="2" t="s">
        <v>1545</v>
      </c>
      <c r="AG65" s="169" t="str">
        <f t="shared" si="16"/>
        <v/>
      </c>
      <c r="AI65" s="2">
        <f ca="1">IF(Setup!$AG$7&lt;&gt;"",INDIRECT("'" &amp; Setup!$AG$7 &amp; "'!" &amp; AF65),0) + IF(Setup!$AG$8&lt;&gt;"",INDIRECT("'" &amp; Setup!$AG$8 &amp; "'!" &amp; AF65),0) + IF(Setup!$AG$9&lt;&gt;"",INDIRECT("'" &amp; Setup!$AG$9 &amp; "'!" &amp; AF65),0) + IF(Setup!$AG$10&lt;&gt;"",INDIRECT("'" &amp; Setup!$AG$10 &amp; "'!" &amp; AF65),0) + IF(Setup!$AG$11&lt;&gt;"",INDIRECT("'" &amp; Setup!$AG$11 &amp; "'!" &amp; AF65),0) + IF(Setup!$AG$12&lt;&gt;"",INDIRECT("'" &amp; Setup!$AG$12 &amp; "'!" &amp; AF65),0)</f>
        <v>0</v>
      </c>
      <c r="AJ65" s="2">
        <f ca="1">IF(Setup!$AH$7&lt;&gt;"",INDIRECT("'" &amp; Setup!$AH$7 &amp; "'!" &amp; AF65),0) + IF(Setup!$AH$8&lt;&gt;"",INDIRECT("'" &amp; Setup!$AH$8 &amp; "'!" &amp; AF65),0) + IF(Setup!$AH$9&lt;&gt;"",INDIRECT("'" &amp; Setup!$AH$9 &amp; "'!" &amp; AF65),0) + IF(Setup!$AH$10&lt;&gt;"",INDIRECT("'" &amp; Setup!$AH$10 &amp; "'!" &amp; AF65),0) + IF(Setup!$AH$11&lt;&gt;"",INDIRECT("'" &amp; Setup!$AH$11 &amp; "'!" &amp; AF65),0) + IF(Setup!$AH$12&lt;&gt;"",INDIRECT("'" &amp; Setup!$AH$12 &amp; "'!" &amp; AF65),0)</f>
        <v>0</v>
      </c>
      <c r="AK65" s="2">
        <f ca="1">IF(Setup!$AI$7&lt;&gt;"",INDIRECT("'" &amp; Setup!$AI$7 &amp; "'!" &amp; AF65),0) + IF(Setup!$AI$8&lt;&gt;"",INDIRECT("'" &amp; Setup!$AI$8 &amp; "'!" &amp; AF65),0) + IF(Setup!$AI$9&lt;&gt;"",INDIRECT("'" &amp; Setup!$AI$9 &amp; "'!" &amp; AF65),0) + IF(Setup!$AI$10&lt;&gt;"",INDIRECT("'" &amp; Setup!$AI$10 &amp; "'!" &amp; AF65),0) + IF(Setup!$AI$11&lt;&gt;"",INDIRECT("'" &amp; Setup!$AI$11 &amp; "'!" &amp; AF65),0) + IF(Setup!$AI$12&lt;&gt;"",INDIRECT("'" &amp; Setup!$AI$12 &amp; "'!" &amp; AF65),0)</f>
        <v>0</v>
      </c>
      <c r="AL65" s="2">
        <f ca="1">IF(Setup!$AJ$7&lt;&gt;"",INDIRECT("'" &amp; Setup!$AJ$7 &amp; "'!" &amp; AF65),0) + IF(Setup!$AJ$8&lt;&gt;"",INDIRECT("'" &amp; Setup!$AJ$8 &amp; "'!" &amp; AF65),0) + IF(Setup!$AJ$9&lt;&gt;"",INDIRECT("'" &amp; Setup!$AJ$9 &amp; "'!" &amp; AF65),0) + IF(Setup!$AJ$10&lt;&gt;"",INDIRECT("'" &amp; Setup!$AJ$10 &amp; "'!" &amp; AF65),0) + IF(Setup!$AJ$11&lt;&gt;"",INDIRECT("'" &amp; Setup!$AJ$11 &amp; "'!" &amp; AF65),0) + IF(Setup!$AJ$12&lt;&gt;"",INDIRECT("'" &amp; Setup!$AJ$12 &amp; "'!" &amp; AF65),0)</f>
        <v>0</v>
      </c>
      <c r="AN65" s="2" t="str">
        <f t="shared" si="17"/>
        <v/>
      </c>
      <c r="AR65" s="2" t="str">
        <f>IF(C65=0,"",LEFT(INDEX(Lists!$H$5:$H$49,MATCH(C65,Lists!$G$5:$G$49,0),1),1))</f>
        <v/>
      </c>
      <c r="AT65" s="2" t="str">
        <f t="shared" ca="1" si="18"/>
        <v/>
      </c>
      <c r="AU65" s="2" t="str">
        <f t="shared" ca="1" si="19"/>
        <v/>
      </c>
      <c r="AV65" s="2" t="str">
        <f t="shared" ca="1" si="20"/>
        <v/>
      </c>
      <c r="AW65" s="2" t="str">
        <f t="shared" ca="1" si="21"/>
        <v/>
      </c>
      <c r="AX65" s="2" t="str">
        <f t="shared" ca="1" si="22"/>
        <v/>
      </c>
      <c r="AY65" s="2" t="str">
        <f t="shared" ca="1" si="23"/>
        <v/>
      </c>
      <c r="AZ65" s="2" t="str">
        <f t="shared" ca="1" si="24"/>
        <v/>
      </c>
      <c r="BA65" s="2" t="str">
        <f t="shared" ca="1" si="25"/>
        <v/>
      </c>
      <c r="BB65" s="2" t="str">
        <f t="shared" ca="1" si="26"/>
        <v/>
      </c>
      <c r="BC65" s="2" t="str">
        <f t="shared" ca="1" si="27"/>
        <v/>
      </c>
      <c r="BJ65" s="2">
        <f ca="1">IF(Setup!$AG$7&lt;&gt;"",INDIRECT("'" &amp; Setup!$AG$7 &amp; "'!" &amp; AD65),0) + IF(Setup!$AG$8&lt;&gt;"",INDIRECT("'" &amp; Setup!$AG$8 &amp; "'!" &amp; AD65),0) + IF(Setup!$AG$9&lt;&gt;"",INDIRECT("'" &amp; Setup!$AG$9 &amp; "'!" &amp; AD65),0) + IF(Setup!$AG$10&lt;&gt;"",INDIRECT("'" &amp; Setup!$AG$10 &amp; "'!" &amp; AD65),0) + IF(Setup!$AG$11&lt;&gt;"",INDIRECT("'" &amp; Setup!$AG$11 &amp; "'!" &amp; AD65),0) + IF(Setup!$AG$12&lt;&gt;"",INDIRECT("'" &amp; Setup!$AG$12 &amp; "'!" &amp; AD65),0)</f>
        <v>0</v>
      </c>
      <c r="BK65" s="2">
        <f ca="1">IF(Setup!$AG$7&lt;&gt;"",INDIRECT("'" &amp; Setup!$AG$7 &amp; "'!" &amp; AE65),0) + IF(Setup!$AG$8&lt;&gt;"",INDIRECT("'" &amp; Setup!$AG$8 &amp; "'!" &amp; AE65),0) + IF(Setup!$AG$9&lt;&gt;"",INDIRECT("'" &amp; Setup!$AG$9 &amp; "'!" &amp; AE65),0) + IF(Setup!$AG$10&lt;&gt;"",INDIRECT("'" &amp; Setup!$AG$10 &amp; "'!" &amp; AE65),0) + IF(Setup!$AG$11&lt;&gt;"",INDIRECT("'" &amp; Setup!$AG$11 &amp; "'!" &amp; AE65),0) + IF(Setup!$AG$12&lt;&gt;"",INDIRECT("'" &amp; Setup!$AG$12 &amp; "'!" &amp; AE65),0)</f>
        <v>0</v>
      </c>
      <c r="BL65" s="2">
        <f ca="1">IF(Setup!$AH$7&lt;&gt;"",INDIRECT("'" &amp; Setup!$AH$7 &amp; "'!" &amp; AD65),0) + IF(Setup!$AH$8&lt;&gt;"",INDIRECT("'" &amp; Setup!$AH$8 &amp; "'!" &amp; AD65),0) + IF(Setup!$AH$9&lt;&gt;"",INDIRECT("'" &amp; Setup!$AH$9 &amp; "'!" &amp; AD65),0) + IF(Setup!$AH$10&lt;&gt;"",INDIRECT("'" &amp; Setup!$AH$10 &amp; "'!" &amp; AD65),0) + IF(Setup!$AH$11&lt;&gt;"",INDIRECT("'" &amp; Setup!$AH$11 &amp; "'!" &amp; AD65),0) + IF(Setup!$AH$12&lt;&gt;"",INDIRECT("'" &amp; Setup!$AH$12 &amp; "'!" &amp; AD65),0)</f>
        <v>0</v>
      </c>
      <c r="BM65" s="2">
        <f ca="1">IF(Setup!$AH$7&lt;&gt;"",INDIRECT("'" &amp; Setup!$AH$7 &amp; "'!" &amp; AE65),0) + IF(Setup!$AH$8&lt;&gt;"",INDIRECT("'" &amp; Setup!$AH$8 &amp; "'!" &amp; AE65),0) + IF(Setup!$AH$9&lt;&gt;"",INDIRECT("'" &amp; Setup!$AH$9 &amp; "'!" &amp; AE65),0) + IF(Setup!$AH$10&lt;&gt;"",INDIRECT("'" &amp; Setup!$AH$10 &amp; "'!" &amp; AE65),0) + IF(Setup!$AH$11&lt;&gt;"",INDIRECT("'" &amp; Setup!$AH$11 &amp; "'!" &amp; AE65),0) + IF(Setup!$AH$12&lt;&gt;"",INDIRECT("'" &amp; Setup!$AH$12 &amp; "'!" &amp; AE65),0)</f>
        <v>0</v>
      </c>
      <c r="BN65" s="2">
        <f ca="1">IF(Setup!$AI$7&lt;&gt;"",INDIRECT("'" &amp; Setup!$AI$7 &amp; "'!" &amp; AD65),0) + IF(Setup!$AI$8&lt;&gt;"",INDIRECT("'" &amp; Setup!$AI$8 &amp; "'!" &amp; AD65),0) + IF(Setup!$AI$9&lt;&gt;"",INDIRECT("'" &amp; Setup!$AI$9 &amp; "'!" &amp; AD65),0) + IF(Setup!$AI$10&lt;&gt;"",INDIRECT("'" &amp; Setup!$AI$10 &amp; "'!" &amp; AD65),0) + IF(Setup!$AI$11&lt;&gt;"",INDIRECT("'" &amp; Setup!$AI$11 &amp; "'!" &amp; AD65),0) + IF(Setup!$AI$12&lt;&gt;"",INDIRECT("'" &amp; Setup!$AI$12 &amp; "'!" &amp; AD65),0)</f>
        <v>0</v>
      </c>
      <c r="BO65" s="2">
        <f ca="1">IF(Setup!$AI$7&lt;&gt;"",INDIRECT("'" &amp; Setup!$AI$7 &amp; "'!" &amp; AE65),0) + IF(Setup!$AI$8&lt;&gt;"",INDIRECT("'" &amp; Setup!$AI$8 &amp; "'!" &amp; AE65),0) + IF(Setup!$AI$9&lt;&gt;"",INDIRECT("'" &amp; Setup!$AI$9 &amp; "'!" &amp; AE65),0) + IF(Setup!$AI$10&lt;&gt;"",INDIRECT("'" &amp; Setup!$AI$10 &amp; "'!" &amp; AE65),0) + IF(Setup!$AI$11&lt;&gt;"",INDIRECT("'" &amp; Setup!$AI$11 &amp; "'!" &amp; AE65),0) + IF(Setup!$AI$12&lt;&gt;"",INDIRECT("'" &amp; Setup!$AI$12 &amp; "'!" &amp; AE65),0)</f>
        <v>0</v>
      </c>
      <c r="BP65" s="2">
        <f ca="1">IF(Setup!$AJ$7&lt;&gt;"",INDIRECT("'" &amp; Setup!$AJ$7 &amp; "'!" &amp; AD65),0) + IF(Setup!$AJ$8&lt;&gt;"",INDIRECT("'" &amp; Setup!$AJ$8 &amp; "'!" &amp; AD65),0) + IF(Setup!$AJ$9&lt;&gt;"",INDIRECT("'" &amp; Setup!$AJ$9 &amp; "'!" &amp; AD65),0) + IF(Setup!$AJ$10&lt;&gt;"",INDIRECT("'" &amp; Setup!$AJ$10 &amp; "'!" &amp; AD65),0) + IF(Setup!$AJ$11&lt;&gt;"",INDIRECT("'" &amp; Setup!$AJ$11 &amp; "'!" &amp; AD65),0) + IF(Setup!$AJ$12&lt;&gt;"",INDIRECT("'" &amp; Setup!$AJ$12 &amp; "'!" &amp; AD65),0)</f>
        <v>0</v>
      </c>
      <c r="BQ65" s="2">
        <f ca="1">IF(Setup!$AJ$7&lt;&gt;"",INDIRECT("'" &amp; Setup!$AJ$7 &amp; "'!" &amp; AE65),0) + IF(Setup!$AJ$8&lt;&gt;"",INDIRECT("'" &amp; Setup!$AJ$8 &amp; "'!" &amp; AE65),0) + IF(Setup!$AJ$9&lt;&gt;"",INDIRECT("'" &amp; Setup!$AJ$9 &amp; "'!" &amp; AE65),0) + IF(Setup!$AJ$10&lt;&gt;"",INDIRECT("'" &amp; Setup!$AJ$10 &amp; "'!" &amp; AE65),0) + IF(Setup!$AJ$11&lt;&gt;"",INDIRECT("'" &amp; Setup!$AJ$11 &amp; "'!" &amp; AE65),0) + IF(Setup!$AJ$12&lt;&gt;"",INDIRECT("'" &amp; Setup!$AJ$12 &amp; "'!" &amp; AE65),0)</f>
        <v>0</v>
      </c>
      <c r="BS65" s="35"/>
      <c r="BT65" s="35"/>
      <c r="BU65" s="35"/>
      <c r="BV65" s="35"/>
    </row>
    <row r="66" spans="1:74" ht="39" hidden="1" customHeight="1" x14ac:dyDescent="0.2">
      <c r="A66" s="14" t="str">
        <f>Planning!A49</f>
        <v>I041</v>
      </c>
      <c r="B66" s="9">
        <f>Planning!B49</f>
        <v>0</v>
      </c>
      <c r="C66" s="9">
        <f>Planning!C49</f>
        <v>0</v>
      </c>
      <c r="D66" s="9">
        <f>Planning!D49</f>
        <v>0</v>
      </c>
      <c r="E66" s="3">
        <f>Planning!E49</f>
        <v>0</v>
      </c>
      <c r="F66" s="3">
        <f>Planning!G49</f>
        <v>0</v>
      </c>
      <c r="G66" s="28"/>
      <c r="H66" s="197">
        <f t="shared" ca="1" si="13"/>
        <v>0</v>
      </c>
      <c r="I66" s="197">
        <f t="shared" ca="1" si="14"/>
        <v>0</v>
      </c>
      <c r="J66" s="32" t="str">
        <f ca="1">IF(AND($AR66="2",$AB65&lt;&gt;Lists!$A$17),AU66,AT66)</f>
        <v/>
      </c>
      <c r="K66" s="33" t="str">
        <f t="shared" ca="1" si="28"/>
        <v/>
      </c>
      <c r="L66" s="210">
        <f t="shared" ca="1" si="29"/>
        <v>0</v>
      </c>
      <c r="M66" s="197">
        <f t="shared" ca="1" si="30"/>
        <v>0</v>
      </c>
      <c r="N66" s="32" t="str">
        <f ca="1">IF(AND($AR66="2",$AB66&lt;&gt;Lists!$A$17),AW66,AV66)</f>
        <v/>
      </c>
      <c r="O66" s="33" t="str">
        <f t="shared" ca="1" si="31"/>
        <v/>
      </c>
      <c r="P66" s="197">
        <f t="shared" ca="1" si="32"/>
        <v>0</v>
      </c>
      <c r="Q66" s="197">
        <f t="shared" ca="1" si="33"/>
        <v>0</v>
      </c>
      <c r="R66" s="32" t="str">
        <f ca="1">IF(AND($AR66="2",$AB66&lt;&gt;Lists!$A$17),AY66,AX66)</f>
        <v/>
      </c>
      <c r="S66" s="33" t="str">
        <f t="shared" ca="1" si="34"/>
        <v/>
      </c>
      <c r="T66" s="197">
        <f t="shared" ca="1" si="35"/>
        <v>0</v>
      </c>
      <c r="U66" s="197">
        <f t="shared" ca="1" si="36"/>
        <v>0</v>
      </c>
      <c r="V66" s="32" t="str">
        <f ca="1">IF(AND($AR66="2",$AB66&lt;&gt;Lists!$A$17),BA66,AZ66)</f>
        <v/>
      </c>
      <c r="W66" s="33" t="str">
        <f t="shared" ca="1" si="37"/>
        <v/>
      </c>
      <c r="X66" s="197">
        <f t="shared" ca="1" si="38"/>
        <v>0</v>
      </c>
      <c r="Y66" s="197">
        <f t="shared" ca="1" si="39"/>
        <v>0</v>
      </c>
      <c r="Z66" s="32" t="str">
        <f ca="1">IF(AND($AR66="2",$AB66&lt;&gt;Lists!$A$17),BC66,BB66)</f>
        <v/>
      </c>
      <c r="AA66" s="33" t="str">
        <f t="shared" ca="1" si="40"/>
        <v/>
      </c>
      <c r="AB66" s="1">
        <f>Planning!H49</f>
        <v>0</v>
      </c>
      <c r="AC66" s="2" t="str">
        <f t="shared" si="15"/>
        <v>00</v>
      </c>
      <c r="AD66" s="2" t="s">
        <v>501</v>
      </c>
      <c r="AE66" s="2" t="s">
        <v>699</v>
      </c>
      <c r="AF66" s="2" t="s">
        <v>1546</v>
      </c>
      <c r="AG66" s="169" t="str">
        <f t="shared" si="16"/>
        <v/>
      </c>
      <c r="AI66" s="2">
        <f ca="1">IF(Setup!$AG$7&lt;&gt;"",INDIRECT("'" &amp; Setup!$AG$7 &amp; "'!" &amp; AF66),0) + IF(Setup!$AG$8&lt;&gt;"",INDIRECT("'" &amp; Setup!$AG$8 &amp; "'!" &amp; AF66),0) + IF(Setup!$AG$9&lt;&gt;"",INDIRECT("'" &amp; Setup!$AG$9 &amp; "'!" &amp; AF66),0) + IF(Setup!$AG$10&lt;&gt;"",INDIRECT("'" &amp; Setup!$AG$10 &amp; "'!" &amp; AF66),0) + IF(Setup!$AG$11&lt;&gt;"",INDIRECT("'" &amp; Setup!$AG$11 &amp; "'!" &amp; AF66),0) + IF(Setup!$AG$12&lt;&gt;"",INDIRECT("'" &amp; Setup!$AG$12 &amp; "'!" &amp; AF66),0)</f>
        <v>0</v>
      </c>
      <c r="AJ66" s="2">
        <f ca="1">IF(Setup!$AH$7&lt;&gt;"",INDIRECT("'" &amp; Setup!$AH$7 &amp; "'!" &amp; AF66),0) + IF(Setup!$AH$8&lt;&gt;"",INDIRECT("'" &amp; Setup!$AH$8 &amp; "'!" &amp; AF66),0) + IF(Setup!$AH$9&lt;&gt;"",INDIRECT("'" &amp; Setup!$AH$9 &amp; "'!" &amp; AF66),0) + IF(Setup!$AH$10&lt;&gt;"",INDIRECT("'" &amp; Setup!$AH$10 &amp; "'!" &amp; AF66),0) + IF(Setup!$AH$11&lt;&gt;"",INDIRECT("'" &amp; Setup!$AH$11 &amp; "'!" &amp; AF66),0) + IF(Setup!$AH$12&lt;&gt;"",INDIRECT("'" &amp; Setup!$AH$12 &amp; "'!" &amp; AF66),0)</f>
        <v>0</v>
      </c>
      <c r="AK66" s="2">
        <f ca="1">IF(Setup!$AI$7&lt;&gt;"",INDIRECT("'" &amp; Setup!$AI$7 &amp; "'!" &amp; AF66),0) + IF(Setup!$AI$8&lt;&gt;"",INDIRECT("'" &amp; Setup!$AI$8 &amp; "'!" &amp; AF66),0) + IF(Setup!$AI$9&lt;&gt;"",INDIRECT("'" &amp; Setup!$AI$9 &amp; "'!" &amp; AF66),0) + IF(Setup!$AI$10&lt;&gt;"",INDIRECT("'" &amp; Setup!$AI$10 &amp; "'!" &amp; AF66),0) + IF(Setup!$AI$11&lt;&gt;"",INDIRECT("'" &amp; Setup!$AI$11 &amp; "'!" &amp; AF66),0) + IF(Setup!$AI$12&lt;&gt;"",INDIRECT("'" &amp; Setup!$AI$12 &amp; "'!" &amp; AF66),0)</f>
        <v>0</v>
      </c>
      <c r="AL66" s="2">
        <f ca="1">IF(Setup!$AJ$7&lt;&gt;"",INDIRECT("'" &amp; Setup!$AJ$7 &amp; "'!" &amp; AF66),0) + IF(Setup!$AJ$8&lt;&gt;"",INDIRECT("'" &amp; Setup!$AJ$8 &amp; "'!" &amp; AF66),0) + IF(Setup!$AJ$9&lt;&gt;"",INDIRECT("'" &amp; Setup!$AJ$9 &amp; "'!" &amp; AF66),0) + IF(Setup!$AJ$10&lt;&gt;"",INDIRECT("'" &amp; Setup!$AJ$10 &amp; "'!" &amp; AF66),0) + IF(Setup!$AJ$11&lt;&gt;"",INDIRECT("'" &amp; Setup!$AJ$11 &amp; "'!" &amp; AF66),0) + IF(Setup!$AJ$12&lt;&gt;"",INDIRECT("'" &amp; Setup!$AJ$12 &amp; "'!" &amp; AF66),0)</f>
        <v>0</v>
      </c>
      <c r="AN66" s="2" t="str">
        <f t="shared" si="17"/>
        <v/>
      </c>
      <c r="AR66" s="2" t="str">
        <f>IF(C66=0,"",LEFT(INDEX(Lists!$H$5:$H$49,MATCH(C66,Lists!$G$5:$G$49,0),1),1))</f>
        <v/>
      </c>
      <c r="AT66" s="2" t="str">
        <f t="shared" ca="1" si="18"/>
        <v/>
      </c>
      <c r="AU66" s="2" t="str">
        <f t="shared" ca="1" si="19"/>
        <v/>
      </c>
      <c r="AV66" s="2" t="str">
        <f t="shared" ca="1" si="20"/>
        <v/>
      </c>
      <c r="AW66" s="2" t="str">
        <f t="shared" ca="1" si="21"/>
        <v/>
      </c>
      <c r="AX66" s="2" t="str">
        <f t="shared" ca="1" si="22"/>
        <v/>
      </c>
      <c r="AY66" s="2" t="str">
        <f t="shared" ca="1" si="23"/>
        <v/>
      </c>
      <c r="AZ66" s="2" t="str">
        <f t="shared" ca="1" si="24"/>
        <v/>
      </c>
      <c r="BA66" s="2" t="str">
        <f t="shared" ca="1" si="25"/>
        <v/>
      </c>
      <c r="BB66" s="2" t="str">
        <f t="shared" ca="1" si="26"/>
        <v/>
      </c>
      <c r="BC66" s="2" t="str">
        <f t="shared" ca="1" si="27"/>
        <v/>
      </c>
      <c r="BJ66" s="2">
        <f ca="1">IF(Setup!$AG$7&lt;&gt;"",INDIRECT("'" &amp; Setup!$AG$7 &amp; "'!" &amp; AD66),0) + IF(Setup!$AG$8&lt;&gt;"",INDIRECT("'" &amp; Setup!$AG$8 &amp; "'!" &amp; AD66),0) + IF(Setup!$AG$9&lt;&gt;"",INDIRECT("'" &amp; Setup!$AG$9 &amp; "'!" &amp; AD66),0) + IF(Setup!$AG$10&lt;&gt;"",INDIRECT("'" &amp; Setup!$AG$10 &amp; "'!" &amp; AD66),0) + IF(Setup!$AG$11&lt;&gt;"",INDIRECT("'" &amp; Setup!$AG$11 &amp; "'!" &amp; AD66),0) + IF(Setup!$AG$12&lt;&gt;"",INDIRECT("'" &amp; Setup!$AG$12 &amp; "'!" &amp; AD66),0)</f>
        <v>0</v>
      </c>
      <c r="BK66" s="2">
        <f ca="1">IF(Setup!$AG$7&lt;&gt;"",INDIRECT("'" &amp; Setup!$AG$7 &amp; "'!" &amp; AE66),0) + IF(Setup!$AG$8&lt;&gt;"",INDIRECT("'" &amp; Setup!$AG$8 &amp; "'!" &amp; AE66),0) + IF(Setup!$AG$9&lt;&gt;"",INDIRECT("'" &amp; Setup!$AG$9 &amp; "'!" &amp; AE66),0) + IF(Setup!$AG$10&lt;&gt;"",INDIRECT("'" &amp; Setup!$AG$10 &amp; "'!" &amp; AE66),0) + IF(Setup!$AG$11&lt;&gt;"",INDIRECT("'" &amp; Setup!$AG$11 &amp; "'!" &amp; AE66),0) + IF(Setup!$AG$12&lt;&gt;"",INDIRECT("'" &amp; Setup!$AG$12 &amp; "'!" &amp; AE66),0)</f>
        <v>0</v>
      </c>
      <c r="BL66" s="2">
        <f ca="1">IF(Setup!$AH$7&lt;&gt;"",INDIRECT("'" &amp; Setup!$AH$7 &amp; "'!" &amp; AD66),0) + IF(Setup!$AH$8&lt;&gt;"",INDIRECT("'" &amp; Setup!$AH$8 &amp; "'!" &amp; AD66),0) + IF(Setup!$AH$9&lt;&gt;"",INDIRECT("'" &amp; Setup!$AH$9 &amp; "'!" &amp; AD66),0) + IF(Setup!$AH$10&lt;&gt;"",INDIRECT("'" &amp; Setup!$AH$10 &amp; "'!" &amp; AD66),0) + IF(Setup!$AH$11&lt;&gt;"",INDIRECT("'" &amp; Setup!$AH$11 &amp; "'!" &amp; AD66),0) + IF(Setup!$AH$12&lt;&gt;"",INDIRECT("'" &amp; Setup!$AH$12 &amp; "'!" &amp; AD66),0)</f>
        <v>0</v>
      </c>
      <c r="BM66" s="2">
        <f ca="1">IF(Setup!$AH$7&lt;&gt;"",INDIRECT("'" &amp; Setup!$AH$7 &amp; "'!" &amp; AE66),0) + IF(Setup!$AH$8&lt;&gt;"",INDIRECT("'" &amp; Setup!$AH$8 &amp; "'!" &amp; AE66),0) + IF(Setup!$AH$9&lt;&gt;"",INDIRECT("'" &amp; Setup!$AH$9 &amp; "'!" &amp; AE66),0) + IF(Setup!$AH$10&lt;&gt;"",INDIRECT("'" &amp; Setup!$AH$10 &amp; "'!" &amp; AE66),0) + IF(Setup!$AH$11&lt;&gt;"",INDIRECT("'" &amp; Setup!$AH$11 &amp; "'!" &amp; AE66),0) + IF(Setup!$AH$12&lt;&gt;"",INDIRECT("'" &amp; Setup!$AH$12 &amp; "'!" &amp; AE66),0)</f>
        <v>0</v>
      </c>
      <c r="BN66" s="2">
        <f ca="1">IF(Setup!$AI$7&lt;&gt;"",INDIRECT("'" &amp; Setup!$AI$7 &amp; "'!" &amp; AD66),0) + IF(Setup!$AI$8&lt;&gt;"",INDIRECT("'" &amp; Setup!$AI$8 &amp; "'!" &amp; AD66),0) + IF(Setup!$AI$9&lt;&gt;"",INDIRECT("'" &amp; Setup!$AI$9 &amp; "'!" &amp; AD66),0) + IF(Setup!$AI$10&lt;&gt;"",INDIRECT("'" &amp; Setup!$AI$10 &amp; "'!" &amp; AD66),0) + IF(Setup!$AI$11&lt;&gt;"",INDIRECT("'" &amp; Setup!$AI$11 &amp; "'!" &amp; AD66),0) + IF(Setup!$AI$12&lt;&gt;"",INDIRECT("'" &amp; Setup!$AI$12 &amp; "'!" &amp; AD66),0)</f>
        <v>0</v>
      </c>
      <c r="BO66" s="2">
        <f ca="1">IF(Setup!$AI$7&lt;&gt;"",INDIRECT("'" &amp; Setup!$AI$7 &amp; "'!" &amp; AE66),0) + IF(Setup!$AI$8&lt;&gt;"",INDIRECT("'" &amp; Setup!$AI$8 &amp; "'!" &amp; AE66),0) + IF(Setup!$AI$9&lt;&gt;"",INDIRECT("'" &amp; Setup!$AI$9 &amp; "'!" &amp; AE66),0) + IF(Setup!$AI$10&lt;&gt;"",INDIRECT("'" &amp; Setup!$AI$10 &amp; "'!" &amp; AE66),0) + IF(Setup!$AI$11&lt;&gt;"",INDIRECT("'" &amp; Setup!$AI$11 &amp; "'!" &amp; AE66),0) + IF(Setup!$AI$12&lt;&gt;"",INDIRECT("'" &amp; Setup!$AI$12 &amp; "'!" &amp; AE66),0)</f>
        <v>0</v>
      </c>
      <c r="BP66" s="2">
        <f ca="1">IF(Setup!$AJ$7&lt;&gt;"",INDIRECT("'" &amp; Setup!$AJ$7 &amp; "'!" &amp; AD66),0) + IF(Setup!$AJ$8&lt;&gt;"",INDIRECT("'" &amp; Setup!$AJ$8 &amp; "'!" &amp; AD66),0) + IF(Setup!$AJ$9&lt;&gt;"",INDIRECT("'" &amp; Setup!$AJ$9 &amp; "'!" &amp; AD66),0) + IF(Setup!$AJ$10&lt;&gt;"",INDIRECT("'" &amp; Setup!$AJ$10 &amp; "'!" &amp; AD66),0) + IF(Setup!$AJ$11&lt;&gt;"",INDIRECT("'" &amp; Setup!$AJ$11 &amp; "'!" &amp; AD66),0) + IF(Setup!$AJ$12&lt;&gt;"",INDIRECT("'" &amp; Setup!$AJ$12 &amp; "'!" &amp; AD66),0)</f>
        <v>0</v>
      </c>
      <c r="BQ66" s="2">
        <f ca="1">IF(Setup!$AJ$7&lt;&gt;"",INDIRECT("'" &amp; Setup!$AJ$7 &amp; "'!" &amp; AE66),0) + IF(Setup!$AJ$8&lt;&gt;"",INDIRECT("'" &amp; Setup!$AJ$8 &amp; "'!" &amp; AE66),0) + IF(Setup!$AJ$9&lt;&gt;"",INDIRECT("'" &amp; Setup!$AJ$9 &amp; "'!" &amp; AE66),0) + IF(Setup!$AJ$10&lt;&gt;"",INDIRECT("'" &amp; Setup!$AJ$10 &amp; "'!" &amp; AE66),0) + IF(Setup!$AJ$11&lt;&gt;"",INDIRECT("'" &amp; Setup!$AJ$11 &amp; "'!" &amp; AE66),0) + IF(Setup!$AJ$12&lt;&gt;"",INDIRECT("'" &amp; Setup!$AJ$12 &amp; "'!" &amp; AE66),0)</f>
        <v>0</v>
      </c>
      <c r="BS66" s="35"/>
      <c r="BT66" s="35"/>
      <c r="BU66" s="35"/>
      <c r="BV66" s="35"/>
    </row>
    <row r="67" spans="1:74" ht="39" hidden="1" customHeight="1" x14ac:dyDescent="0.2">
      <c r="A67" s="14" t="str">
        <f>Planning!A50</f>
        <v>I042</v>
      </c>
      <c r="B67" s="9">
        <f>Planning!B50</f>
        <v>0</v>
      </c>
      <c r="C67" s="9">
        <f>Planning!C50</f>
        <v>0</v>
      </c>
      <c r="D67" s="9">
        <f>Planning!D50</f>
        <v>0</v>
      </c>
      <c r="E67" s="3">
        <f>Planning!E50</f>
        <v>0</v>
      </c>
      <c r="F67" s="3">
        <f>Planning!G50</f>
        <v>0</v>
      </c>
      <c r="G67" s="28"/>
      <c r="H67" s="197">
        <f t="shared" ca="1" si="13"/>
        <v>0</v>
      </c>
      <c r="I67" s="197">
        <f t="shared" ca="1" si="14"/>
        <v>0</v>
      </c>
      <c r="J67" s="32" t="str">
        <f ca="1">IF(AND($AR67="2",$AB66&lt;&gt;Lists!$A$17),AU67,AT67)</f>
        <v/>
      </c>
      <c r="K67" s="33" t="str">
        <f t="shared" ca="1" si="28"/>
        <v/>
      </c>
      <c r="L67" s="210">
        <f t="shared" ca="1" si="29"/>
        <v>0</v>
      </c>
      <c r="M67" s="197">
        <f t="shared" ca="1" si="30"/>
        <v>0</v>
      </c>
      <c r="N67" s="32" t="str">
        <f ca="1">IF(AND($AR67="2",$AB67&lt;&gt;Lists!$A$17),AW67,AV67)</f>
        <v/>
      </c>
      <c r="O67" s="33" t="str">
        <f t="shared" ca="1" si="31"/>
        <v/>
      </c>
      <c r="P67" s="197">
        <f t="shared" ca="1" si="32"/>
        <v>0</v>
      </c>
      <c r="Q67" s="197">
        <f t="shared" ca="1" si="33"/>
        <v>0</v>
      </c>
      <c r="R67" s="32" t="str">
        <f ca="1">IF(AND($AR67="2",$AB67&lt;&gt;Lists!$A$17),AY67,AX67)</f>
        <v/>
      </c>
      <c r="S67" s="33" t="str">
        <f t="shared" ca="1" si="34"/>
        <v/>
      </c>
      <c r="T67" s="197">
        <f t="shared" ca="1" si="35"/>
        <v>0</v>
      </c>
      <c r="U67" s="197">
        <f t="shared" ca="1" si="36"/>
        <v>0</v>
      </c>
      <c r="V67" s="32" t="str">
        <f ca="1">IF(AND($AR67="2",$AB67&lt;&gt;Lists!$A$17),BA67,AZ67)</f>
        <v/>
      </c>
      <c r="W67" s="33" t="str">
        <f t="shared" ca="1" si="37"/>
        <v/>
      </c>
      <c r="X67" s="197">
        <f t="shared" ca="1" si="38"/>
        <v>0</v>
      </c>
      <c r="Y67" s="197">
        <f t="shared" ca="1" si="39"/>
        <v>0</v>
      </c>
      <c r="Z67" s="32" t="str">
        <f ca="1">IF(AND($AR67="2",$AB67&lt;&gt;Lists!$A$17),BC67,BB67)</f>
        <v/>
      </c>
      <c r="AA67" s="33" t="str">
        <f t="shared" ca="1" si="40"/>
        <v/>
      </c>
      <c r="AB67" s="1">
        <f>Planning!H50</f>
        <v>0</v>
      </c>
      <c r="AC67" s="2" t="str">
        <f t="shared" si="15"/>
        <v>00</v>
      </c>
      <c r="AD67" s="2" t="s">
        <v>502</v>
      </c>
      <c r="AE67" s="2" t="s">
        <v>700</v>
      </c>
      <c r="AF67" s="2" t="s">
        <v>1547</v>
      </c>
      <c r="AG67" s="169" t="str">
        <f t="shared" si="16"/>
        <v/>
      </c>
      <c r="AI67" s="2">
        <f ca="1">IF(Setup!$AG$7&lt;&gt;"",INDIRECT("'" &amp; Setup!$AG$7 &amp; "'!" &amp; AF67),0) + IF(Setup!$AG$8&lt;&gt;"",INDIRECT("'" &amp; Setup!$AG$8 &amp; "'!" &amp; AF67),0) + IF(Setup!$AG$9&lt;&gt;"",INDIRECT("'" &amp; Setup!$AG$9 &amp; "'!" &amp; AF67),0) + IF(Setup!$AG$10&lt;&gt;"",INDIRECT("'" &amp; Setup!$AG$10 &amp; "'!" &amp; AF67),0) + IF(Setup!$AG$11&lt;&gt;"",INDIRECT("'" &amp; Setup!$AG$11 &amp; "'!" &amp; AF67),0) + IF(Setup!$AG$12&lt;&gt;"",INDIRECT("'" &amp; Setup!$AG$12 &amp; "'!" &amp; AF67),0)</f>
        <v>0</v>
      </c>
      <c r="AJ67" s="2">
        <f ca="1">IF(Setup!$AH$7&lt;&gt;"",INDIRECT("'" &amp; Setup!$AH$7 &amp; "'!" &amp; AF67),0) + IF(Setup!$AH$8&lt;&gt;"",INDIRECT("'" &amp; Setup!$AH$8 &amp; "'!" &amp; AF67),0) + IF(Setup!$AH$9&lt;&gt;"",INDIRECT("'" &amp; Setup!$AH$9 &amp; "'!" &amp; AF67),0) + IF(Setup!$AH$10&lt;&gt;"",INDIRECT("'" &amp; Setup!$AH$10 &amp; "'!" &amp; AF67),0) + IF(Setup!$AH$11&lt;&gt;"",INDIRECT("'" &amp; Setup!$AH$11 &amp; "'!" &amp; AF67),0) + IF(Setup!$AH$12&lt;&gt;"",INDIRECT("'" &amp; Setup!$AH$12 &amp; "'!" &amp; AF67),0)</f>
        <v>0</v>
      </c>
      <c r="AK67" s="2">
        <f ca="1">IF(Setup!$AI$7&lt;&gt;"",INDIRECT("'" &amp; Setup!$AI$7 &amp; "'!" &amp; AF67),0) + IF(Setup!$AI$8&lt;&gt;"",INDIRECT("'" &amp; Setup!$AI$8 &amp; "'!" &amp; AF67),0) + IF(Setup!$AI$9&lt;&gt;"",INDIRECT("'" &amp; Setup!$AI$9 &amp; "'!" &amp; AF67),0) + IF(Setup!$AI$10&lt;&gt;"",INDIRECT("'" &amp; Setup!$AI$10 &amp; "'!" &amp; AF67),0) + IF(Setup!$AI$11&lt;&gt;"",INDIRECT("'" &amp; Setup!$AI$11 &amp; "'!" &amp; AF67),0) + IF(Setup!$AI$12&lt;&gt;"",INDIRECT("'" &amp; Setup!$AI$12 &amp; "'!" &amp; AF67),0)</f>
        <v>0</v>
      </c>
      <c r="AL67" s="2">
        <f ca="1">IF(Setup!$AJ$7&lt;&gt;"",INDIRECT("'" &amp; Setup!$AJ$7 &amp; "'!" &amp; AF67),0) + IF(Setup!$AJ$8&lt;&gt;"",INDIRECT("'" &amp; Setup!$AJ$8 &amp; "'!" &amp; AF67),0) + IF(Setup!$AJ$9&lt;&gt;"",INDIRECT("'" &amp; Setup!$AJ$9 &amp; "'!" &amp; AF67),0) + IF(Setup!$AJ$10&lt;&gt;"",INDIRECT("'" &amp; Setup!$AJ$10 &amp; "'!" &amp; AF67),0) + IF(Setup!$AJ$11&lt;&gt;"",INDIRECT("'" &amp; Setup!$AJ$11 &amp; "'!" &amp; AF67),0) + IF(Setup!$AJ$12&lt;&gt;"",INDIRECT("'" &amp; Setup!$AJ$12 &amp; "'!" &amp; AF67),0)</f>
        <v>0</v>
      </c>
      <c r="AN67" s="2" t="str">
        <f t="shared" si="17"/>
        <v/>
      </c>
      <c r="AR67" s="2" t="str">
        <f>IF(C67=0,"",LEFT(INDEX(Lists!$H$5:$H$49,MATCH(C67,Lists!$G$5:$G$49,0),1),1))</f>
        <v/>
      </c>
      <c r="AT67" s="2" t="str">
        <f t="shared" ca="1" si="18"/>
        <v/>
      </c>
      <c r="AU67" s="2" t="str">
        <f t="shared" ca="1" si="19"/>
        <v/>
      </c>
      <c r="AV67" s="2" t="str">
        <f t="shared" ca="1" si="20"/>
        <v/>
      </c>
      <c r="AW67" s="2" t="str">
        <f t="shared" ca="1" si="21"/>
        <v/>
      </c>
      <c r="AX67" s="2" t="str">
        <f t="shared" ca="1" si="22"/>
        <v/>
      </c>
      <c r="AY67" s="2" t="str">
        <f t="shared" ca="1" si="23"/>
        <v/>
      </c>
      <c r="AZ67" s="2" t="str">
        <f t="shared" ca="1" si="24"/>
        <v/>
      </c>
      <c r="BA67" s="2" t="str">
        <f t="shared" ca="1" si="25"/>
        <v/>
      </c>
      <c r="BB67" s="2" t="str">
        <f t="shared" ca="1" si="26"/>
        <v/>
      </c>
      <c r="BC67" s="2" t="str">
        <f t="shared" ca="1" si="27"/>
        <v/>
      </c>
      <c r="BJ67" s="2">
        <f ca="1">IF(Setup!$AG$7&lt;&gt;"",INDIRECT("'" &amp; Setup!$AG$7 &amp; "'!" &amp; AD67),0) + IF(Setup!$AG$8&lt;&gt;"",INDIRECT("'" &amp; Setup!$AG$8 &amp; "'!" &amp; AD67),0) + IF(Setup!$AG$9&lt;&gt;"",INDIRECT("'" &amp; Setup!$AG$9 &amp; "'!" &amp; AD67),0) + IF(Setup!$AG$10&lt;&gt;"",INDIRECT("'" &amp; Setup!$AG$10 &amp; "'!" &amp; AD67),0) + IF(Setup!$AG$11&lt;&gt;"",INDIRECT("'" &amp; Setup!$AG$11 &amp; "'!" &amp; AD67),0) + IF(Setup!$AG$12&lt;&gt;"",INDIRECT("'" &amp; Setup!$AG$12 &amp; "'!" &amp; AD67),0)</f>
        <v>0</v>
      </c>
      <c r="BK67" s="2">
        <f ca="1">IF(Setup!$AG$7&lt;&gt;"",INDIRECT("'" &amp; Setup!$AG$7 &amp; "'!" &amp; AE67),0) + IF(Setup!$AG$8&lt;&gt;"",INDIRECT("'" &amp; Setup!$AG$8 &amp; "'!" &amp; AE67),0) + IF(Setup!$AG$9&lt;&gt;"",INDIRECT("'" &amp; Setup!$AG$9 &amp; "'!" &amp; AE67),0) + IF(Setup!$AG$10&lt;&gt;"",INDIRECT("'" &amp; Setup!$AG$10 &amp; "'!" &amp; AE67),0) + IF(Setup!$AG$11&lt;&gt;"",INDIRECT("'" &amp; Setup!$AG$11 &amp; "'!" &amp; AE67),0) + IF(Setup!$AG$12&lt;&gt;"",INDIRECT("'" &amp; Setup!$AG$12 &amp; "'!" &amp; AE67),0)</f>
        <v>0</v>
      </c>
      <c r="BL67" s="2">
        <f ca="1">IF(Setup!$AH$7&lt;&gt;"",INDIRECT("'" &amp; Setup!$AH$7 &amp; "'!" &amp; AD67),0) + IF(Setup!$AH$8&lt;&gt;"",INDIRECT("'" &amp; Setup!$AH$8 &amp; "'!" &amp; AD67),0) + IF(Setup!$AH$9&lt;&gt;"",INDIRECT("'" &amp; Setup!$AH$9 &amp; "'!" &amp; AD67),0) + IF(Setup!$AH$10&lt;&gt;"",INDIRECT("'" &amp; Setup!$AH$10 &amp; "'!" &amp; AD67),0) + IF(Setup!$AH$11&lt;&gt;"",INDIRECT("'" &amp; Setup!$AH$11 &amp; "'!" &amp; AD67),0) + IF(Setup!$AH$12&lt;&gt;"",INDIRECT("'" &amp; Setup!$AH$12 &amp; "'!" &amp; AD67),0)</f>
        <v>0</v>
      </c>
      <c r="BM67" s="2">
        <f ca="1">IF(Setup!$AH$7&lt;&gt;"",INDIRECT("'" &amp; Setup!$AH$7 &amp; "'!" &amp; AE67),0) + IF(Setup!$AH$8&lt;&gt;"",INDIRECT("'" &amp; Setup!$AH$8 &amp; "'!" &amp; AE67),0) + IF(Setup!$AH$9&lt;&gt;"",INDIRECT("'" &amp; Setup!$AH$9 &amp; "'!" &amp; AE67),0) + IF(Setup!$AH$10&lt;&gt;"",INDIRECT("'" &amp; Setup!$AH$10 &amp; "'!" &amp; AE67),0) + IF(Setup!$AH$11&lt;&gt;"",INDIRECT("'" &amp; Setup!$AH$11 &amp; "'!" &amp; AE67),0) + IF(Setup!$AH$12&lt;&gt;"",INDIRECT("'" &amp; Setup!$AH$12 &amp; "'!" &amp; AE67),0)</f>
        <v>0</v>
      </c>
      <c r="BN67" s="2">
        <f ca="1">IF(Setup!$AI$7&lt;&gt;"",INDIRECT("'" &amp; Setup!$AI$7 &amp; "'!" &amp; AD67),0) + IF(Setup!$AI$8&lt;&gt;"",INDIRECT("'" &amp; Setup!$AI$8 &amp; "'!" &amp; AD67),0) + IF(Setup!$AI$9&lt;&gt;"",INDIRECT("'" &amp; Setup!$AI$9 &amp; "'!" &amp; AD67),0) + IF(Setup!$AI$10&lt;&gt;"",INDIRECT("'" &amp; Setup!$AI$10 &amp; "'!" &amp; AD67),0) + IF(Setup!$AI$11&lt;&gt;"",INDIRECT("'" &amp; Setup!$AI$11 &amp; "'!" &amp; AD67),0) + IF(Setup!$AI$12&lt;&gt;"",INDIRECT("'" &amp; Setup!$AI$12 &amp; "'!" &amp; AD67),0)</f>
        <v>0</v>
      </c>
      <c r="BO67" s="2">
        <f ca="1">IF(Setup!$AI$7&lt;&gt;"",INDIRECT("'" &amp; Setup!$AI$7 &amp; "'!" &amp; AE67),0) + IF(Setup!$AI$8&lt;&gt;"",INDIRECT("'" &amp; Setup!$AI$8 &amp; "'!" &amp; AE67),0) + IF(Setup!$AI$9&lt;&gt;"",INDIRECT("'" &amp; Setup!$AI$9 &amp; "'!" &amp; AE67),0) + IF(Setup!$AI$10&lt;&gt;"",INDIRECT("'" &amp; Setup!$AI$10 &amp; "'!" &amp; AE67),0) + IF(Setup!$AI$11&lt;&gt;"",INDIRECT("'" &amp; Setup!$AI$11 &amp; "'!" &amp; AE67),0) + IF(Setup!$AI$12&lt;&gt;"",INDIRECT("'" &amp; Setup!$AI$12 &amp; "'!" &amp; AE67),0)</f>
        <v>0</v>
      </c>
      <c r="BP67" s="2">
        <f ca="1">IF(Setup!$AJ$7&lt;&gt;"",INDIRECT("'" &amp; Setup!$AJ$7 &amp; "'!" &amp; AD67),0) + IF(Setup!$AJ$8&lt;&gt;"",INDIRECT("'" &amp; Setup!$AJ$8 &amp; "'!" &amp; AD67),0) + IF(Setup!$AJ$9&lt;&gt;"",INDIRECT("'" &amp; Setup!$AJ$9 &amp; "'!" &amp; AD67),0) + IF(Setup!$AJ$10&lt;&gt;"",INDIRECT("'" &amp; Setup!$AJ$10 &amp; "'!" &amp; AD67),0) + IF(Setup!$AJ$11&lt;&gt;"",INDIRECT("'" &amp; Setup!$AJ$11 &amp; "'!" &amp; AD67),0) + IF(Setup!$AJ$12&lt;&gt;"",INDIRECT("'" &amp; Setup!$AJ$12 &amp; "'!" &amp; AD67),0)</f>
        <v>0</v>
      </c>
      <c r="BQ67" s="2">
        <f ca="1">IF(Setup!$AJ$7&lt;&gt;"",INDIRECT("'" &amp; Setup!$AJ$7 &amp; "'!" &amp; AE67),0) + IF(Setup!$AJ$8&lt;&gt;"",INDIRECT("'" &amp; Setup!$AJ$8 &amp; "'!" &amp; AE67),0) + IF(Setup!$AJ$9&lt;&gt;"",INDIRECT("'" &amp; Setup!$AJ$9 &amp; "'!" &amp; AE67),0) + IF(Setup!$AJ$10&lt;&gt;"",INDIRECT("'" &amp; Setup!$AJ$10 &amp; "'!" &amp; AE67),0) + IF(Setup!$AJ$11&lt;&gt;"",INDIRECT("'" &amp; Setup!$AJ$11 &amp; "'!" &amp; AE67),0) + IF(Setup!$AJ$12&lt;&gt;"",INDIRECT("'" &amp; Setup!$AJ$12 &amp; "'!" &amp; AE67),0)</f>
        <v>0</v>
      </c>
      <c r="BS67" s="35"/>
      <c r="BT67" s="35"/>
      <c r="BU67" s="35"/>
      <c r="BV67" s="35"/>
    </row>
    <row r="68" spans="1:74" ht="39" hidden="1" customHeight="1" x14ac:dyDescent="0.2">
      <c r="A68" s="14" t="str">
        <f>Planning!A51</f>
        <v>I043</v>
      </c>
      <c r="B68" s="9">
        <f>Planning!B51</f>
        <v>0</v>
      </c>
      <c r="C68" s="9">
        <f>Planning!C51</f>
        <v>0</v>
      </c>
      <c r="D68" s="9">
        <f>Planning!D51</f>
        <v>0</v>
      </c>
      <c r="E68" s="3">
        <f>Planning!E51</f>
        <v>0</v>
      </c>
      <c r="F68" s="3">
        <f>Planning!G51</f>
        <v>0</v>
      </c>
      <c r="G68" s="28"/>
      <c r="H68" s="197">
        <f t="shared" ca="1" si="13"/>
        <v>0</v>
      </c>
      <c r="I68" s="197">
        <f t="shared" ca="1" si="14"/>
        <v>0</v>
      </c>
      <c r="J68" s="32" t="str">
        <f ca="1">IF(AND($AR68="2",$AB67&lt;&gt;Lists!$A$17),AU68,AT68)</f>
        <v/>
      </c>
      <c r="K68" s="33" t="str">
        <f t="shared" ca="1" si="28"/>
        <v/>
      </c>
      <c r="L68" s="210">
        <f t="shared" ca="1" si="29"/>
        <v>0</v>
      </c>
      <c r="M68" s="197">
        <f t="shared" ca="1" si="30"/>
        <v>0</v>
      </c>
      <c r="N68" s="32" t="str">
        <f ca="1">IF(AND($AR68="2",$AB68&lt;&gt;Lists!$A$17),AW68,AV68)</f>
        <v/>
      </c>
      <c r="O68" s="33" t="str">
        <f t="shared" ca="1" si="31"/>
        <v/>
      </c>
      <c r="P68" s="197">
        <f t="shared" ca="1" si="32"/>
        <v>0</v>
      </c>
      <c r="Q68" s="197">
        <f t="shared" ca="1" si="33"/>
        <v>0</v>
      </c>
      <c r="R68" s="32" t="str">
        <f ca="1">IF(AND($AR68="2",$AB68&lt;&gt;Lists!$A$17),AY68,AX68)</f>
        <v/>
      </c>
      <c r="S68" s="33" t="str">
        <f t="shared" ca="1" si="34"/>
        <v/>
      </c>
      <c r="T68" s="197">
        <f t="shared" ca="1" si="35"/>
        <v>0</v>
      </c>
      <c r="U68" s="197">
        <f t="shared" ca="1" si="36"/>
        <v>0</v>
      </c>
      <c r="V68" s="32" t="str">
        <f ca="1">IF(AND($AR68="2",$AB68&lt;&gt;Lists!$A$17),BA68,AZ68)</f>
        <v/>
      </c>
      <c r="W68" s="33" t="str">
        <f t="shared" ca="1" si="37"/>
        <v/>
      </c>
      <c r="X68" s="197">
        <f t="shared" ca="1" si="38"/>
        <v>0</v>
      </c>
      <c r="Y68" s="197">
        <f t="shared" ca="1" si="39"/>
        <v>0</v>
      </c>
      <c r="Z68" s="32" t="str">
        <f ca="1">IF(AND($AR68="2",$AB68&lt;&gt;Lists!$A$17),BC68,BB68)</f>
        <v/>
      </c>
      <c r="AA68" s="33" t="str">
        <f t="shared" ca="1" si="40"/>
        <v/>
      </c>
      <c r="AB68" s="1">
        <f>Planning!H51</f>
        <v>0</v>
      </c>
      <c r="AC68" s="2" t="str">
        <f t="shared" si="15"/>
        <v>00</v>
      </c>
      <c r="AD68" s="2" t="s">
        <v>503</v>
      </c>
      <c r="AE68" s="2" t="s">
        <v>701</v>
      </c>
      <c r="AF68" s="2" t="s">
        <v>1548</v>
      </c>
      <c r="AG68" s="169" t="str">
        <f t="shared" si="16"/>
        <v/>
      </c>
      <c r="AI68" s="2">
        <f ca="1">IF(Setup!$AG$7&lt;&gt;"",INDIRECT("'" &amp; Setup!$AG$7 &amp; "'!" &amp; AF68),0) + IF(Setup!$AG$8&lt;&gt;"",INDIRECT("'" &amp; Setup!$AG$8 &amp; "'!" &amp; AF68),0) + IF(Setup!$AG$9&lt;&gt;"",INDIRECT("'" &amp; Setup!$AG$9 &amp; "'!" &amp; AF68),0) + IF(Setup!$AG$10&lt;&gt;"",INDIRECT("'" &amp; Setup!$AG$10 &amp; "'!" &amp; AF68),0) + IF(Setup!$AG$11&lt;&gt;"",INDIRECT("'" &amp; Setup!$AG$11 &amp; "'!" &amp; AF68),0) + IF(Setup!$AG$12&lt;&gt;"",INDIRECT("'" &amp; Setup!$AG$12 &amp; "'!" &amp; AF68),0)</f>
        <v>0</v>
      </c>
      <c r="AJ68" s="2">
        <f ca="1">IF(Setup!$AH$7&lt;&gt;"",INDIRECT("'" &amp; Setup!$AH$7 &amp; "'!" &amp; AF68),0) + IF(Setup!$AH$8&lt;&gt;"",INDIRECT("'" &amp; Setup!$AH$8 &amp; "'!" &amp; AF68),0) + IF(Setup!$AH$9&lt;&gt;"",INDIRECT("'" &amp; Setup!$AH$9 &amp; "'!" &amp; AF68),0) + IF(Setup!$AH$10&lt;&gt;"",INDIRECT("'" &amp; Setup!$AH$10 &amp; "'!" &amp; AF68),0) + IF(Setup!$AH$11&lt;&gt;"",INDIRECT("'" &amp; Setup!$AH$11 &amp; "'!" &amp; AF68),0) + IF(Setup!$AH$12&lt;&gt;"",INDIRECT("'" &amp; Setup!$AH$12 &amp; "'!" &amp; AF68),0)</f>
        <v>0</v>
      </c>
      <c r="AK68" s="2">
        <f ca="1">IF(Setup!$AI$7&lt;&gt;"",INDIRECT("'" &amp; Setup!$AI$7 &amp; "'!" &amp; AF68),0) + IF(Setup!$AI$8&lt;&gt;"",INDIRECT("'" &amp; Setup!$AI$8 &amp; "'!" &amp; AF68),0) + IF(Setup!$AI$9&lt;&gt;"",INDIRECT("'" &amp; Setup!$AI$9 &amp; "'!" &amp; AF68),0) + IF(Setup!$AI$10&lt;&gt;"",INDIRECT("'" &amp; Setup!$AI$10 &amp; "'!" &amp; AF68),0) + IF(Setup!$AI$11&lt;&gt;"",INDIRECT("'" &amp; Setup!$AI$11 &amp; "'!" &amp; AF68),0) + IF(Setup!$AI$12&lt;&gt;"",INDIRECT("'" &amp; Setup!$AI$12 &amp; "'!" &amp; AF68),0)</f>
        <v>0</v>
      </c>
      <c r="AL68" s="2">
        <f ca="1">IF(Setup!$AJ$7&lt;&gt;"",INDIRECT("'" &amp; Setup!$AJ$7 &amp; "'!" &amp; AF68),0) + IF(Setup!$AJ$8&lt;&gt;"",INDIRECT("'" &amp; Setup!$AJ$8 &amp; "'!" &amp; AF68),0) + IF(Setup!$AJ$9&lt;&gt;"",INDIRECT("'" &amp; Setup!$AJ$9 &amp; "'!" &amp; AF68),0) + IF(Setup!$AJ$10&lt;&gt;"",INDIRECT("'" &amp; Setup!$AJ$10 &amp; "'!" &amp; AF68),0) + IF(Setup!$AJ$11&lt;&gt;"",INDIRECT("'" &amp; Setup!$AJ$11 &amp; "'!" &amp; AF68),0) + IF(Setup!$AJ$12&lt;&gt;"",INDIRECT("'" &amp; Setup!$AJ$12 &amp; "'!" &amp; AF68),0)</f>
        <v>0</v>
      </c>
      <c r="AN68" s="2" t="str">
        <f t="shared" si="17"/>
        <v/>
      </c>
      <c r="AR68" s="2" t="str">
        <f>IF(C68=0,"",LEFT(INDEX(Lists!$H$5:$H$49,MATCH(C68,Lists!$G$5:$G$49,0),1),1))</f>
        <v/>
      </c>
      <c r="AT68" s="2" t="str">
        <f t="shared" ca="1" si="18"/>
        <v/>
      </c>
      <c r="AU68" s="2" t="str">
        <f t="shared" ca="1" si="19"/>
        <v/>
      </c>
      <c r="AV68" s="2" t="str">
        <f t="shared" ca="1" si="20"/>
        <v/>
      </c>
      <c r="AW68" s="2" t="str">
        <f t="shared" ca="1" si="21"/>
        <v/>
      </c>
      <c r="AX68" s="2" t="str">
        <f t="shared" ca="1" si="22"/>
        <v/>
      </c>
      <c r="AY68" s="2" t="str">
        <f t="shared" ca="1" si="23"/>
        <v/>
      </c>
      <c r="AZ68" s="2" t="str">
        <f t="shared" ca="1" si="24"/>
        <v/>
      </c>
      <c r="BA68" s="2" t="str">
        <f t="shared" ca="1" si="25"/>
        <v/>
      </c>
      <c r="BB68" s="2" t="str">
        <f t="shared" ca="1" si="26"/>
        <v/>
      </c>
      <c r="BC68" s="2" t="str">
        <f t="shared" ca="1" si="27"/>
        <v/>
      </c>
      <c r="BJ68" s="2">
        <f ca="1">IF(Setup!$AG$7&lt;&gt;"",INDIRECT("'" &amp; Setup!$AG$7 &amp; "'!" &amp; AD68),0) + IF(Setup!$AG$8&lt;&gt;"",INDIRECT("'" &amp; Setup!$AG$8 &amp; "'!" &amp; AD68),0) + IF(Setup!$AG$9&lt;&gt;"",INDIRECT("'" &amp; Setup!$AG$9 &amp; "'!" &amp; AD68),0) + IF(Setup!$AG$10&lt;&gt;"",INDIRECT("'" &amp; Setup!$AG$10 &amp; "'!" &amp; AD68),0) + IF(Setup!$AG$11&lt;&gt;"",INDIRECT("'" &amp; Setup!$AG$11 &amp; "'!" &amp; AD68),0) + IF(Setup!$AG$12&lt;&gt;"",INDIRECT("'" &amp; Setup!$AG$12 &amp; "'!" &amp; AD68),0)</f>
        <v>0</v>
      </c>
      <c r="BK68" s="2">
        <f ca="1">IF(Setup!$AG$7&lt;&gt;"",INDIRECT("'" &amp; Setup!$AG$7 &amp; "'!" &amp; AE68),0) + IF(Setup!$AG$8&lt;&gt;"",INDIRECT("'" &amp; Setup!$AG$8 &amp; "'!" &amp; AE68),0) + IF(Setup!$AG$9&lt;&gt;"",INDIRECT("'" &amp; Setup!$AG$9 &amp; "'!" &amp; AE68),0) + IF(Setup!$AG$10&lt;&gt;"",INDIRECT("'" &amp; Setup!$AG$10 &amp; "'!" &amp; AE68),0) + IF(Setup!$AG$11&lt;&gt;"",INDIRECT("'" &amp; Setup!$AG$11 &amp; "'!" &amp; AE68),0) + IF(Setup!$AG$12&lt;&gt;"",INDIRECT("'" &amp; Setup!$AG$12 &amp; "'!" &amp; AE68),0)</f>
        <v>0</v>
      </c>
      <c r="BL68" s="2">
        <f ca="1">IF(Setup!$AH$7&lt;&gt;"",INDIRECT("'" &amp; Setup!$AH$7 &amp; "'!" &amp; AD68),0) + IF(Setup!$AH$8&lt;&gt;"",INDIRECT("'" &amp; Setup!$AH$8 &amp; "'!" &amp; AD68),0) + IF(Setup!$AH$9&lt;&gt;"",INDIRECT("'" &amp; Setup!$AH$9 &amp; "'!" &amp; AD68),0) + IF(Setup!$AH$10&lt;&gt;"",INDIRECT("'" &amp; Setup!$AH$10 &amp; "'!" &amp; AD68),0) + IF(Setup!$AH$11&lt;&gt;"",INDIRECT("'" &amp; Setup!$AH$11 &amp; "'!" &amp; AD68),0) + IF(Setup!$AH$12&lt;&gt;"",INDIRECT("'" &amp; Setup!$AH$12 &amp; "'!" &amp; AD68),0)</f>
        <v>0</v>
      </c>
      <c r="BM68" s="2">
        <f ca="1">IF(Setup!$AH$7&lt;&gt;"",INDIRECT("'" &amp; Setup!$AH$7 &amp; "'!" &amp; AE68),0) + IF(Setup!$AH$8&lt;&gt;"",INDIRECT("'" &amp; Setup!$AH$8 &amp; "'!" &amp; AE68),0) + IF(Setup!$AH$9&lt;&gt;"",INDIRECT("'" &amp; Setup!$AH$9 &amp; "'!" &amp; AE68),0) + IF(Setup!$AH$10&lt;&gt;"",INDIRECT("'" &amp; Setup!$AH$10 &amp; "'!" &amp; AE68),0) + IF(Setup!$AH$11&lt;&gt;"",INDIRECT("'" &amp; Setup!$AH$11 &amp; "'!" &amp; AE68),0) + IF(Setup!$AH$12&lt;&gt;"",INDIRECT("'" &amp; Setup!$AH$12 &amp; "'!" &amp; AE68),0)</f>
        <v>0</v>
      </c>
      <c r="BN68" s="2">
        <f ca="1">IF(Setup!$AI$7&lt;&gt;"",INDIRECT("'" &amp; Setup!$AI$7 &amp; "'!" &amp; AD68),0) + IF(Setup!$AI$8&lt;&gt;"",INDIRECT("'" &amp; Setup!$AI$8 &amp; "'!" &amp; AD68),0) + IF(Setup!$AI$9&lt;&gt;"",INDIRECT("'" &amp; Setup!$AI$9 &amp; "'!" &amp; AD68),0) + IF(Setup!$AI$10&lt;&gt;"",INDIRECT("'" &amp; Setup!$AI$10 &amp; "'!" &amp; AD68),0) + IF(Setup!$AI$11&lt;&gt;"",INDIRECT("'" &amp; Setup!$AI$11 &amp; "'!" &amp; AD68),0) + IF(Setup!$AI$12&lt;&gt;"",INDIRECT("'" &amp; Setup!$AI$12 &amp; "'!" &amp; AD68),0)</f>
        <v>0</v>
      </c>
      <c r="BO68" s="2">
        <f ca="1">IF(Setup!$AI$7&lt;&gt;"",INDIRECT("'" &amp; Setup!$AI$7 &amp; "'!" &amp; AE68),0) + IF(Setup!$AI$8&lt;&gt;"",INDIRECT("'" &amp; Setup!$AI$8 &amp; "'!" &amp; AE68),0) + IF(Setup!$AI$9&lt;&gt;"",INDIRECT("'" &amp; Setup!$AI$9 &amp; "'!" &amp; AE68),0) + IF(Setup!$AI$10&lt;&gt;"",INDIRECT("'" &amp; Setup!$AI$10 &amp; "'!" &amp; AE68),0) + IF(Setup!$AI$11&lt;&gt;"",INDIRECT("'" &amp; Setup!$AI$11 &amp; "'!" &amp; AE68),0) + IF(Setup!$AI$12&lt;&gt;"",INDIRECT("'" &amp; Setup!$AI$12 &amp; "'!" &amp; AE68),0)</f>
        <v>0</v>
      </c>
      <c r="BP68" s="2">
        <f ca="1">IF(Setup!$AJ$7&lt;&gt;"",INDIRECT("'" &amp; Setup!$AJ$7 &amp; "'!" &amp; AD68),0) + IF(Setup!$AJ$8&lt;&gt;"",INDIRECT("'" &amp; Setup!$AJ$8 &amp; "'!" &amp; AD68),0) + IF(Setup!$AJ$9&lt;&gt;"",INDIRECT("'" &amp; Setup!$AJ$9 &amp; "'!" &amp; AD68),0) + IF(Setup!$AJ$10&lt;&gt;"",INDIRECT("'" &amp; Setup!$AJ$10 &amp; "'!" &amp; AD68),0) + IF(Setup!$AJ$11&lt;&gt;"",INDIRECT("'" &amp; Setup!$AJ$11 &amp; "'!" &amp; AD68),0) + IF(Setup!$AJ$12&lt;&gt;"",INDIRECT("'" &amp; Setup!$AJ$12 &amp; "'!" &amp; AD68),0)</f>
        <v>0</v>
      </c>
      <c r="BQ68" s="2">
        <f ca="1">IF(Setup!$AJ$7&lt;&gt;"",INDIRECT("'" &amp; Setup!$AJ$7 &amp; "'!" &amp; AE68),0) + IF(Setup!$AJ$8&lt;&gt;"",INDIRECT("'" &amp; Setup!$AJ$8 &amp; "'!" &amp; AE68),0) + IF(Setup!$AJ$9&lt;&gt;"",INDIRECT("'" &amp; Setup!$AJ$9 &amp; "'!" &amp; AE68),0) + IF(Setup!$AJ$10&lt;&gt;"",INDIRECT("'" &amp; Setup!$AJ$10 &amp; "'!" &amp; AE68),0) + IF(Setup!$AJ$11&lt;&gt;"",INDIRECT("'" &amp; Setup!$AJ$11 &amp; "'!" &amp; AE68),0) + IF(Setup!$AJ$12&lt;&gt;"",INDIRECT("'" &amp; Setup!$AJ$12 &amp; "'!" &amp; AE68),0)</f>
        <v>0</v>
      </c>
      <c r="BS68" s="35"/>
      <c r="BT68" s="35"/>
      <c r="BU68" s="35"/>
      <c r="BV68" s="35"/>
    </row>
    <row r="69" spans="1:74" ht="39" hidden="1" customHeight="1" x14ac:dyDescent="0.2">
      <c r="A69" s="14" t="str">
        <f>Planning!A52</f>
        <v>I044</v>
      </c>
      <c r="B69" s="9">
        <f>Planning!B52</f>
        <v>0</v>
      </c>
      <c r="C69" s="9">
        <f>Planning!C52</f>
        <v>0</v>
      </c>
      <c r="D69" s="9">
        <f>Planning!D52</f>
        <v>0</v>
      </c>
      <c r="E69" s="3">
        <f>Planning!E52</f>
        <v>0</v>
      </c>
      <c r="F69" s="3">
        <f>Planning!G52</f>
        <v>0</v>
      </c>
      <c r="G69" s="28"/>
      <c r="H69" s="197">
        <f t="shared" ca="1" si="13"/>
        <v>0</v>
      </c>
      <c r="I69" s="197">
        <f t="shared" ca="1" si="14"/>
        <v>0</v>
      </c>
      <c r="J69" s="32" t="str">
        <f ca="1">IF(AND($AR69="2",$AB68&lt;&gt;Lists!$A$17),AU69,AT69)</f>
        <v/>
      </c>
      <c r="K69" s="33" t="str">
        <f t="shared" ca="1" si="28"/>
        <v/>
      </c>
      <c r="L69" s="210">
        <f t="shared" ca="1" si="29"/>
        <v>0</v>
      </c>
      <c r="M69" s="197">
        <f t="shared" ca="1" si="30"/>
        <v>0</v>
      </c>
      <c r="N69" s="32" t="str">
        <f ca="1">IF(AND($AR69="2",$AB69&lt;&gt;Lists!$A$17),AW69,AV69)</f>
        <v/>
      </c>
      <c r="O69" s="33" t="str">
        <f t="shared" ca="1" si="31"/>
        <v/>
      </c>
      <c r="P69" s="197">
        <f t="shared" ca="1" si="32"/>
        <v>0</v>
      </c>
      <c r="Q69" s="197">
        <f t="shared" ca="1" si="33"/>
        <v>0</v>
      </c>
      <c r="R69" s="32" t="str">
        <f ca="1">IF(AND($AR69="2",$AB69&lt;&gt;Lists!$A$17),AY69,AX69)</f>
        <v/>
      </c>
      <c r="S69" s="33" t="str">
        <f t="shared" ca="1" si="34"/>
        <v/>
      </c>
      <c r="T69" s="197">
        <f t="shared" ca="1" si="35"/>
        <v>0</v>
      </c>
      <c r="U69" s="197">
        <f t="shared" ca="1" si="36"/>
        <v>0</v>
      </c>
      <c r="V69" s="32" t="str">
        <f ca="1">IF(AND($AR69="2",$AB69&lt;&gt;Lists!$A$17),BA69,AZ69)</f>
        <v/>
      </c>
      <c r="W69" s="33" t="str">
        <f t="shared" ca="1" si="37"/>
        <v/>
      </c>
      <c r="X69" s="197">
        <f t="shared" ca="1" si="38"/>
        <v>0</v>
      </c>
      <c r="Y69" s="197">
        <f t="shared" ca="1" si="39"/>
        <v>0</v>
      </c>
      <c r="Z69" s="32" t="str">
        <f ca="1">IF(AND($AR69="2",$AB69&lt;&gt;Lists!$A$17),BC69,BB69)</f>
        <v/>
      </c>
      <c r="AA69" s="33" t="str">
        <f t="shared" ca="1" si="40"/>
        <v/>
      </c>
      <c r="AB69" s="1">
        <f>Planning!H52</f>
        <v>0</v>
      </c>
      <c r="AC69" s="2" t="str">
        <f t="shared" si="15"/>
        <v>00</v>
      </c>
      <c r="AD69" s="2" t="s">
        <v>504</v>
      </c>
      <c r="AE69" s="2" t="s">
        <v>702</v>
      </c>
      <c r="AF69" s="2" t="s">
        <v>1549</v>
      </c>
      <c r="AG69" s="169" t="str">
        <f t="shared" si="16"/>
        <v/>
      </c>
      <c r="AI69" s="2">
        <f ca="1">IF(Setup!$AG$7&lt;&gt;"",INDIRECT("'" &amp; Setup!$AG$7 &amp; "'!" &amp; AF69),0) + IF(Setup!$AG$8&lt;&gt;"",INDIRECT("'" &amp; Setup!$AG$8 &amp; "'!" &amp; AF69),0) + IF(Setup!$AG$9&lt;&gt;"",INDIRECT("'" &amp; Setup!$AG$9 &amp; "'!" &amp; AF69),0) + IF(Setup!$AG$10&lt;&gt;"",INDIRECT("'" &amp; Setup!$AG$10 &amp; "'!" &amp; AF69),0) + IF(Setup!$AG$11&lt;&gt;"",INDIRECT("'" &amp; Setup!$AG$11 &amp; "'!" &amp; AF69),0) + IF(Setup!$AG$12&lt;&gt;"",INDIRECT("'" &amp; Setup!$AG$12 &amp; "'!" &amp; AF69),0)</f>
        <v>0</v>
      </c>
      <c r="AJ69" s="2">
        <f ca="1">IF(Setup!$AH$7&lt;&gt;"",INDIRECT("'" &amp; Setup!$AH$7 &amp; "'!" &amp; AF69),0) + IF(Setup!$AH$8&lt;&gt;"",INDIRECT("'" &amp; Setup!$AH$8 &amp; "'!" &amp; AF69),0) + IF(Setup!$AH$9&lt;&gt;"",INDIRECT("'" &amp; Setup!$AH$9 &amp; "'!" &amp; AF69),0) + IF(Setup!$AH$10&lt;&gt;"",INDIRECT("'" &amp; Setup!$AH$10 &amp; "'!" &amp; AF69),0) + IF(Setup!$AH$11&lt;&gt;"",INDIRECT("'" &amp; Setup!$AH$11 &amp; "'!" &amp; AF69),0) + IF(Setup!$AH$12&lt;&gt;"",INDIRECT("'" &amp; Setup!$AH$12 &amp; "'!" &amp; AF69),0)</f>
        <v>0</v>
      </c>
      <c r="AK69" s="2">
        <f ca="1">IF(Setup!$AI$7&lt;&gt;"",INDIRECT("'" &amp; Setup!$AI$7 &amp; "'!" &amp; AF69),0) + IF(Setup!$AI$8&lt;&gt;"",INDIRECT("'" &amp; Setup!$AI$8 &amp; "'!" &amp; AF69),0) + IF(Setup!$AI$9&lt;&gt;"",INDIRECT("'" &amp; Setup!$AI$9 &amp; "'!" &amp; AF69),0) + IF(Setup!$AI$10&lt;&gt;"",INDIRECT("'" &amp; Setup!$AI$10 &amp; "'!" &amp; AF69),0) + IF(Setup!$AI$11&lt;&gt;"",INDIRECT("'" &amp; Setup!$AI$11 &amp; "'!" &amp; AF69),0) + IF(Setup!$AI$12&lt;&gt;"",INDIRECT("'" &amp; Setup!$AI$12 &amp; "'!" &amp; AF69),0)</f>
        <v>0</v>
      </c>
      <c r="AL69" s="2">
        <f ca="1">IF(Setup!$AJ$7&lt;&gt;"",INDIRECT("'" &amp; Setup!$AJ$7 &amp; "'!" &amp; AF69),0) + IF(Setup!$AJ$8&lt;&gt;"",INDIRECT("'" &amp; Setup!$AJ$8 &amp; "'!" &amp; AF69),0) + IF(Setup!$AJ$9&lt;&gt;"",INDIRECT("'" &amp; Setup!$AJ$9 &amp; "'!" &amp; AF69),0) + IF(Setup!$AJ$10&lt;&gt;"",INDIRECT("'" &amp; Setup!$AJ$10 &amp; "'!" &amp; AF69),0) + IF(Setup!$AJ$11&lt;&gt;"",INDIRECT("'" &amp; Setup!$AJ$11 &amp; "'!" &amp; AF69),0) + IF(Setup!$AJ$12&lt;&gt;"",INDIRECT("'" &amp; Setup!$AJ$12 &amp; "'!" &amp; AF69),0)</f>
        <v>0</v>
      </c>
      <c r="AN69" s="2" t="str">
        <f t="shared" si="17"/>
        <v/>
      </c>
      <c r="AR69" s="2" t="str">
        <f>IF(C69=0,"",LEFT(INDEX(Lists!$H$5:$H$49,MATCH(C69,Lists!$G$5:$G$49,0),1),1))</f>
        <v/>
      </c>
      <c r="AT69" s="2" t="str">
        <f t="shared" ca="1" si="18"/>
        <v/>
      </c>
      <c r="AU69" s="2" t="str">
        <f t="shared" ca="1" si="19"/>
        <v/>
      </c>
      <c r="AV69" s="2" t="str">
        <f t="shared" ca="1" si="20"/>
        <v/>
      </c>
      <c r="AW69" s="2" t="str">
        <f t="shared" ca="1" si="21"/>
        <v/>
      </c>
      <c r="AX69" s="2" t="str">
        <f t="shared" ca="1" si="22"/>
        <v/>
      </c>
      <c r="AY69" s="2" t="str">
        <f t="shared" ca="1" si="23"/>
        <v/>
      </c>
      <c r="AZ69" s="2" t="str">
        <f t="shared" ca="1" si="24"/>
        <v/>
      </c>
      <c r="BA69" s="2" t="str">
        <f t="shared" ca="1" si="25"/>
        <v/>
      </c>
      <c r="BB69" s="2" t="str">
        <f t="shared" ca="1" si="26"/>
        <v/>
      </c>
      <c r="BC69" s="2" t="str">
        <f t="shared" ca="1" si="27"/>
        <v/>
      </c>
      <c r="BJ69" s="2">
        <f ca="1">IF(Setup!$AG$7&lt;&gt;"",INDIRECT("'" &amp; Setup!$AG$7 &amp; "'!" &amp; AD69),0) + IF(Setup!$AG$8&lt;&gt;"",INDIRECT("'" &amp; Setup!$AG$8 &amp; "'!" &amp; AD69),0) + IF(Setup!$AG$9&lt;&gt;"",INDIRECT("'" &amp; Setup!$AG$9 &amp; "'!" &amp; AD69),0) + IF(Setup!$AG$10&lt;&gt;"",INDIRECT("'" &amp; Setup!$AG$10 &amp; "'!" &amp; AD69),0) + IF(Setup!$AG$11&lt;&gt;"",INDIRECT("'" &amp; Setup!$AG$11 &amp; "'!" &amp; AD69),0) + IF(Setup!$AG$12&lt;&gt;"",INDIRECT("'" &amp; Setup!$AG$12 &amp; "'!" &amp; AD69),0)</f>
        <v>0</v>
      </c>
      <c r="BK69" s="2">
        <f ca="1">IF(Setup!$AG$7&lt;&gt;"",INDIRECT("'" &amp; Setup!$AG$7 &amp; "'!" &amp; AE69),0) + IF(Setup!$AG$8&lt;&gt;"",INDIRECT("'" &amp; Setup!$AG$8 &amp; "'!" &amp; AE69),0) + IF(Setup!$AG$9&lt;&gt;"",INDIRECT("'" &amp; Setup!$AG$9 &amp; "'!" &amp; AE69),0) + IF(Setup!$AG$10&lt;&gt;"",INDIRECT("'" &amp; Setup!$AG$10 &amp; "'!" &amp; AE69),0) + IF(Setup!$AG$11&lt;&gt;"",INDIRECT("'" &amp; Setup!$AG$11 &amp; "'!" &amp; AE69),0) + IF(Setup!$AG$12&lt;&gt;"",INDIRECT("'" &amp; Setup!$AG$12 &amp; "'!" &amp; AE69),0)</f>
        <v>0</v>
      </c>
      <c r="BL69" s="2">
        <f ca="1">IF(Setup!$AH$7&lt;&gt;"",INDIRECT("'" &amp; Setup!$AH$7 &amp; "'!" &amp; AD69),0) + IF(Setup!$AH$8&lt;&gt;"",INDIRECT("'" &amp; Setup!$AH$8 &amp; "'!" &amp; AD69),0) + IF(Setup!$AH$9&lt;&gt;"",INDIRECT("'" &amp; Setup!$AH$9 &amp; "'!" &amp; AD69),0) + IF(Setup!$AH$10&lt;&gt;"",INDIRECT("'" &amp; Setup!$AH$10 &amp; "'!" &amp; AD69),0) + IF(Setup!$AH$11&lt;&gt;"",INDIRECT("'" &amp; Setup!$AH$11 &amp; "'!" &amp; AD69),0) + IF(Setup!$AH$12&lt;&gt;"",INDIRECT("'" &amp; Setup!$AH$12 &amp; "'!" &amp; AD69),0)</f>
        <v>0</v>
      </c>
      <c r="BM69" s="2">
        <f ca="1">IF(Setup!$AH$7&lt;&gt;"",INDIRECT("'" &amp; Setup!$AH$7 &amp; "'!" &amp; AE69),0) + IF(Setup!$AH$8&lt;&gt;"",INDIRECT("'" &amp; Setup!$AH$8 &amp; "'!" &amp; AE69),0) + IF(Setup!$AH$9&lt;&gt;"",INDIRECT("'" &amp; Setup!$AH$9 &amp; "'!" &amp; AE69),0) + IF(Setup!$AH$10&lt;&gt;"",INDIRECT("'" &amp; Setup!$AH$10 &amp; "'!" &amp; AE69),0) + IF(Setup!$AH$11&lt;&gt;"",INDIRECT("'" &amp; Setup!$AH$11 &amp; "'!" &amp; AE69),0) + IF(Setup!$AH$12&lt;&gt;"",INDIRECT("'" &amp; Setup!$AH$12 &amp; "'!" &amp; AE69),0)</f>
        <v>0</v>
      </c>
      <c r="BN69" s="2">
        <f ca="1">IF(Setup!$AI$7&lt;&gt;"",INDIRECT("'" &amp; Setup!$AI$7 &amp; "'!" &amp; AD69),0) + IF(Setup!$AI$8&lt;&gt;"",INDIRECT("'" &amp; Setup!$AI$8 &amp; "'!" &amp; AD69),0) + IF(Setup!$AI$9&lt;&gt;"",INDIRECT("'" &amp; Setup!$AI$9 &amp; "'!" &amp; AD69),0) + IF(Setup!$AI$10&lt;&gt;"",INDIRECT("'" &amp; Setup!$AI$10 &amp; "'!" &amp; AD69),0) + IF(Setup!$AI$11&lt;&gt;"",INDIRECT("'" &amp; Setup!$AI$11 &amp; "'!" &amp; AD69),0) + IF(Setup!$AI$12&lt;&gt;"",INDIRECT("'" &amp; Setup!$AI$12 &amp; "'!" &amp; AD69),0)</f>
        <v>0</v>
      </c>
      <c r="BO69" s="2">
        <f ca="1">IF(Setup!$AI$7&lt;&gt;"",INDIRECT("'" &amp; Setup!$AI$7 &amp; "'!" &amp; AE69),0) + IF(Setup!$AI$8&lt;&gt;"",INDIRECT("'" &amp; Setup!$AI$8 &amp; "'!" &amp; AE69),0) + IF(Setup!$AI$9&lt;&gt;"",INDIRECT("'" &amp; Setup!$AI$9 &amp; "'!" &amp; AE69),0) + IF(Setup!$AI$10&lt;&gt;"",INDIRECT("'" &amp; Setup!$AI$10 &amp; "'!" &amp; AE69),0) + IF(Setup!$AI$11&lt;&gt;"",INDIRECT("'" &amp; Setup!$AI$11 &amp; "'!" &amp; AE69),0) + IF(Setup!$AI$12&lt;&gt;"",INDIRECT("'" &amp; Setup!$AI$12 &amp; "'!" &amp; AE69),0)</f>
        <v>0</v>
      </c>
      <c r="BP69" s="2">
        <f ca="1">IF(Setup!$AJ$7&lt;&gt;"",INDIRECT("'" &amp; Setup!$AJ$7 &amp; "'!" &amp; AD69),0) + IF(Setup!$AJ$8&lt;&gt;"",INDIRECT("'" &amp; Setup!$AJ$8 &amp; "'!" &amp; AD69),0) + IF(Setup!$AJ$9&lt;&gt;"",INDIRECT("'" &amp; Setup!$AJ$9 &amp; "'!" &amp; AD69),0) + IF(Setup!$AJ$10&lt;&gt;"",INDIRECT("'" &amp; Setup!$AJ$10 &amp; "'!" &amp; AD69),0) + IF(Setup!$AJ$11&lt;&gt;"",INDIRECT("'" &amp; Setup!$AJ$11 &amp; "'!" &amp; AD69),0) + IF(Setup!$AJ$12&lt;&gt;"",INDIRECT("'" &amp; Setup!$AJ$12 &amp; "'!" &amp; AD69),0)</f>
        <v>0</v>
      </c>
      <c r="BQ69" s="2">
        <f ca="1">IF(Setup!$AJ$7&lt;&gt;"",INDIRECT("'" &amp; Setup!$AJ$7 &amp; "'!" &amp; AE69),0) + IF(Setup!$AJ$8&lt;&gt;"",INDIRECT("'" &amp; Setup!$AJ$8 &amp; "'!" &amp; AE69),0) + IF(Setup!$AJ$9&lt;&gt;"",INDIRECT("'" &amp; Setup!$AJ$9 &amp; "'!" &amp; AE69),0) + IF(Setup!$AJ$10&lt;&gt;"",INDIRECT("'" &amp; Setup!$AJ$10 &amp; "'!" &amp; AE69),0) + IF(Setup!$AJ$11&lt;&gt;"",INDIRECT("'" &amp; Setup!$AJ$11 &amp; "'!" &amp; AE69),0) + IF(Setup!$AJ$12&lt;&gt;"",INDIRECT("'" &amp; Setup!$AJ$12 &amp; "'!" &amp; AE69),0)</f>
        <v>0</v>
      </c>
      <c r="BS69" s="35"/>
      <c r="BT69" s="35"/>
      <c r="BU69" s="35"/>
      <c r="BV69" s="35"/>
    </row>
    <row r="70" spans="1:74" ht="39" hidden="1" customHeight="1" x14ac:dyDescent="0.2">
      <c r="A70" s="14" t="str">
        <f>Planning!A53</f>
        <v>I045</v>
      </c>
      <c r="B70" s="9">
        <f>Planning!B53</f>
        <v>0</v>
      </c>
      <c r="C70" s="9">
        <f>Planning!C53</f>
        <v>0</v>
      </c>
      <c r="D70" s="9">
        <f>Planning!D53</f>
        <v>0</v>
      </c>
      <c r="E70" s="3">
        <f>Planning!E53</f>
        <v>0</v>
      </c>
      <c r="F70" s="3">
        <f>Planning!G53</f>
        <v>0</v>
      </c>
      <c r="G70" s="28"/>
      <c r="H70" s="197">
        <f t="shared" ca="1" si="13"/>
        <v>0</v>
      </c>
      <c r="I70" s="197">
        <f t="shared" ca="1" si="14"/>
        <v>0</v>
      </c>
      <c r="J70" s="32" t="str">
        <f ca="1">IF(AND($AR70="2",$AB69&lt;&gt;Lists!$A$17),AU70,AT70)</f>
        <v/>
      </c>
      <c r="K70" s="33" t="str">
        <f t="shared" ca="1" si="28"/>
        <v/>
      </c>
      <c r="L70" s="210">
        <f t="shared" ca="1" si="29"/>
        <v>0</v>
      </c>
      <c r="M70" s="197">
        <f t="shared" ca="1" si="30"/>
        <v>0</v>
      </c>
      <c r="N70" s="32" t="str">
        <f ca="1">IF(AND($AR70="2",$AB70&lt;&gt;Lists!$A$17),AW70,AV70)</f>
        <v/>
      </c>
      <c r="O70" s="33" t="str">
        <f t="shared" ca="1" si="31"/>
        <v/>
      </c>
      <c r="P70" s="197">
        <f t="shared" ca="1" si="32"/>
        <v>0</v>
      </c>
      <c r="Q70" s="197">
        <f t="shared" ca="1" si="33"/>
        <v>0</v>
      </c>
      <c r="R70" s="32" t="str">
        <f ca="1">IF(AND($AR70="2",$AB70&lt;&gt;Lists!$A$17),AY70,AX70)</f>
        <v/>
      </c>
      <c r="S70" s="33" t="str">
        <f t="shared" ca="1" si="34"/>
        <v/>
      </c>
      <c r="T70" s="197">
        <f t="shared" ca="1" si="35"/>
        <v>0</v>
      </c>
      <c r="U70" s="197">
        <f t="shared" ca="1" si="36"/>
        <v>0</v>
      </c>
      <c r="V70" s="32" t="str">
        <f ca="1">IF(AND($AR70="2",$AB70&lt;&gt;Lists!$A$17),BA70,AZ70)</f>
        <v/>
      </c>
      <c r="W70" s="33" t="str">
        <f t="shared" ca="1" si="37"/>
        <v/>
      </c>
      <c r="X70" s="197">
        <f t="shared" ca="1" si="38"/>
        <v>0</v>
      </c>
      <c r="Y70" s="197">
        <f t="shared" ca="1" si="39"/>
        <v>0</v>
      </c>
      <c r="Z70" s="32" t="str">
        <f ca="1">IF(AND($AR70="2",$AB70&lt;&gt;Lists!$A$17),BC70,BB70)</f>
        <v/>
      </c>
      <c r="AA70" s="33" t="str">
        <f t="shared" ca="1" si="40"/>
        <v/>
      </c>
      <c r="AB70" s="1">
        <f>Planning!H53</f>
        <v>0</v>
      </c>
      <c r="AC70" s="2" t="str">
        <f t="shared" si="15"/>
        <v>00</v>
      </c>
      <c r="AD70" s="2" t="s">
        <v>505</v>
      </c>
      <c r="AE70" s="2" t="s">
        <v>703</v>
      </c>
      <c r="AF70" s="2" t="s">
        <v>1550</v>
      </c>
      <c r="AG70" s="169" t="str">
        <f t="shared" si="16"/>
        <v/>
      </c>
      <c r="AI70" s="2">
        <f ca="1">IF(Setup!$AG$7&lt;&gt;"",INDIRECT("'" &amp; Setup!$AG$7 &amp; "'!" &amp; AF70),0) + IF(Setup!$AG$8&lt;&gt;"",INDIRECT("'" &amp; Setup!$AG$8 &amp; "'!" &amp; AF70),0) + IF(Setup!$AG$9&lt;&gt;"",INDIRECT("'" &amp; Setup!$AG$9 &amp; "'!" &amp; AF70),0) + IF(Setup!$AG$10&lt;&gt;"",INDIRECT("'" &amp; Setup!$AG$10 &amp; "'!" &amp; AF70),0) + IF(Setup!$AG$11&lt;&gt;"",INDIRECT("'" &amp; Setup!$AG$11 &amp; "'!" &amp; AF70),0) + IF(Setup!$AG$12&lt;&gt;"",INDIRECT("'" &amp; Setup!$AG$12 &amp; "'!" &amp; AF70),0)</f>
        <v>0</v>
      </c>
      <c r="AJ70" s="2">
        <f ca="1">IF(Setup!$AH$7&lt;&gt;"",INDIRECT("'" &amp; Setup!$AH$7 &amp; "'!" &amp; AF70),0) + IF(Setup!$AH$8&lt;&gt;"",INDIRECT("'" &amp; Setup!$AH$8 &amp; "'!" &amp; AF70),0) + IF(Setup!$AH$9&lt;&gt;"",INDIRECT("'" &amp; Setup!$AH$9 &amp; "'!" &amp; AF70),0) + IF(Setup!$AH$10&lt;&gt;"",INDIRECT("'" &amp; Setup!$AH$10 &amp; "'!" &amp; AF70),0) + IF(Setup!$AH$11&lt;&gt;"",INDIRECT("'" &amp; Setup!$AH$11 &amp; "'!" &amp; AF70),0) + IF(Setup!$AH$12&lt;&gt;"",INDIRECT("'" &amp; Setup!$AH$12 &amp; "'!" &amp; AF70),0)</f>
        <v>0</v>
      </c>
      <c r="AK70" s="2">
        <f ca="1">IF(Setup!$AI$7&lt;&gt;"",INDIRECT("'" &amp; Setup!$AI$7 &amp; "'!" &amp; AF70),0) + IF(Setup!$AI$8&lt;&gt;"",INDIRECT("'" &amp; Setup!$AI$8 &amp; "'!" &amp; AF70),0) + IF(Setup!$AI$9&lt;&gt;"",INDIRECT("'" &amp; Setup!$AI$9 &amp; "'!" &amp; AF70),0) + IF(Setup!$AI$10&lt;&gt;"",INDIRECT("'" &amp; Setup!$AI$10 &amp; "'!" &amp; AF70),0) + IF(Setup!$AI$11&lt;&gt;"",INDIRECT("'" &amp; Setup!$AI$11 &amp; "'!" &amp; AF70),0) + IF(Setup!$AI$12&lt;&gt;"",INDIRECT("'" &amp; Setup!$AI$12 &amp; "'!" &amp; AF70),0)</f>
        <v>0</v>
      </c>
      <c r="AL70" s="2">
        <f ca="1">IF(Setup!$AJ$7&lt;&gt;"",INDIRECT("'" &amp; Setup!$AJ$7 &amp; "'!" &amp; AF70),0) + IF(Setup!$AJ$8&lt;&gt;"",INDIRECT("'" &amp; Setup!$AJ$8 &amp; "'!" &amp; AF70),0) + IF(Setup!$AJ$9&lt;&gt;"",INDIRECT("'" &amp; Setup!$AJ$9 &amp; "'!" &amp; AF70),0) + IF(Setup!$AJ$10&lt;&gt;"",INDIRECT("'" &amp; Setup!$AJ$10 &amp; "'!" &amp; AF70),0) + IF(Setup!$AJ$11&lt;&gt;"",INDIRECT("'" &amp; Setup!$AJ$11 &amp; "'!" &amp; AF70),0) + IF(Setup!$AJ$12&lt;&gt;"",INDIRECT("'" &amp; Setup!$AJ$12 &amp; "'!" &amp; AF70),0)</f>
        <v>0</v>
      </c>
      <c r="AN70" s="2" t="str">
        <f t="shared" si="17"/>
        <v/>
      </c>
      <c r="AR70" s="2" t="str">
        <f>IF(C70=0,"",LEFT(INDEX(Lists!$H$5:$H$49,MATCH(C70,Lists!$G$5:$G$49,0),1),1))</f>
        <v/>
      </c>
      <c r="AT70" s="2" t="str">
        <f t="shared" ca="1" si="18"/>
        <v/>
      </c>
      <c r="AU70" s="2" t="str">
        <f t="shared" ca="1" si="19"/>
        <v/>
      </c>
      <c r="AV70" s="2" t="str">
        <f t="shared" ca="1" si="20"/>
        <v/>
      </c>
      <c r="AW70" s="2" t="str">
        <f t="shared" ca="1" si="21"/>
        <v/>
      </c>
      <c r="AX70" s="2" t="str">
        <f t="shared" ca="1" si="22"/>
        <v/>
      </c>
      <c r="AY70" s="2" t="str">
        <f t="shared" ca="1" si="23"/>
        <v/>
      </c>
      <c r="AZ70" s="2" t="str">
        <f t="shared" ca="1" si="24"/>
        <v/>
      </c>
      <c r="BA70" s="2" t="str">
        <f t="shared" ca="1" si="25"/>
        <v/>
      </c>
      <c r="BB70" s="2" t="str">
        <f t="shared" ca="1" si="26"/>
        <v/>
      </c>
      <c r="BC70" s="2" t="str">
        <f t="shared" ca="1" si="27"/>
        <v/>
      </c>
      <c r="BJ70" s="2">
        <f ca="1">IF(Setup!$AG$7&lt;&gt;"",INDIRECT("'" &amp; Setup!$AG$7 &amp; "'!" &amp; AD70),0) + IF(Setup!$AG$8&lt;&gt;"",INDIRECT("'" &amp; Setup!$AG$8 &amp; "'!" &amp; AD70),0) + IF(Setup!$AG$9&lt;&gt;"",INDIRECT("'" &amp; Setup!$AG$9 &amp; "'!" &amp; AD70),0) + IF(Setup!$AG$10&lt;&gt;"",INDIRECT("'" &amp; Setup!$AG$10 &amp; "'!" &amp; AD70),0) + IF(Setup!$AG$11&lt;&gt;"",INDIRECT("'" &amp; Setup!$AG$11 &amp; "'!" &amp; AD70),0) + IF(Setup!$AG$12&lt;&gt;"",INDIRECT("'" &amp; Setup!$AG$12 &amp; "'!" &amp; AD70),0)</f>
        <v>0</v>
      </c>
      <c r="BK70" s="2">
        <f ca="1">IF(Setup!$AG$7&lt;&gt;"",INDIRECT("'" &amp; Setup!$AG$7 &amp; "'!" &amp; AE70),0) + IF(Setup!$AG$8&lt;&gt;"",INDIRECT("'" &amp; Setup!$AG$8 &amp; "'!" &amp; AE70),0) + IF(Setup!$AG$9&lt;&gt;"",INDIRECT("'" &amp; Setup!$AG$9 &amp; "'!" &amp; AE70),0) + IF(Setup!$AG$10&lt;&gt;"",INDIRECT("'" &amp; Setup!$AG$10 &amp; "'!" &amp; AE70),0) + IF(Setup!$AG$11&lt;&gt;"",INDIRECT("'" &amp; Setup!$AG$11 &amp; "'!" &amp; AE70),0) + IF(Setup!$AG$12&lt;&gt;"",INDIRECT("'" &amp; Setup!$AG$12 &amp; "'!" &amp; AE70),0)</f>
        <v>0</v>
      </c>
      <c r="BL70" s="2">
        <f ca="1">IF(Setup!$AH$7&lt;&gt;"",INDIRECT("'" &amp; Setup!$AH$7 &amp; "'!" &amp; AD70),0) + IF(Setup!$AH$8&lt;&gt;"",INDIRECT("'" &amp; Setup!$AH$8 &amp; "'!" &amp; AD70),0) + IF(Setup!$AH$9&lt;&gt;"",INDIRECT("'" &amp; Setup!$AH$9 &amp; "'!" &amp; AD70),0) + IF(Setup!$AH$10&lt;&gt;"",INDIRECT("'" &amp; Setup!$AH$10 &amp; "'!" &amp; AD70),0) + IF(Setup!$AH$11&lt;&gt;"",INDIRECT("'" &amp; Setup!$AH$11 &amp; "'!" &amp; AD70),0) + IF(Setup!$AH$12&lt;&gt;"",INDIRECT("'" &amp; Setup!$AH$12 &amp; "'!" &amp; AD70),0)</f>
        <v>0</v>
      </c>
      <c r="BM70" s="2">
        <f ca="1">IF(Setup!$AH$7&lt;&gt;"",INDIRECT("'" &amp; Setup!$AH$7 &amp; "'!" &amp; AE70),0) + IF(Setup!$AH$8&lt;&gt;"",INDIRECT("'" &amp; Setup!$AH$8 &amp; "'!" &amp; AE70),0) + IF(Setup!$AH$9&lt;&gt;"",INDIRECT("'" &amp; Setup!$AH$9 &amp; "'!" &amp; AE70),0) + IF(Setup!$AH$10&lt;&gt;"",INDIRECT("'" &amp; Setup!$AH$10 &amp; "'!" &amp; AE70),0) + IF(Setup!$AH$11&lt;&gt;"",INDIRECT("'" &amp; Setup!$AH$11 &amp; "'!" &amp; AE70),0) + IF(Setup!$AH$12&lt;&gt;"",INDIRECT("'" &amp; Setup!$AH$12 &amp; "'!" &amp; AE70),0)</f>
        <v>0</v>
      </c>
      <c r="BN70" s="2">
        <f ca="1">IF(Setup!$AI$7&lt;&gt;"",INDIRECT("'" &amp; Setup!$AI$7 &amp; "'!" &amp; AD70),0) + IF(Setup!$AI$8&lt;&gt;"",INDIRECT("'" &amp; Setup!$AI$8 &amp; "'!" &amp; AD70),0) + IF(Setup!$AI$9&lt;&gt;"",INDIRECT("'" &amp; Setup!$AI$9 &amp; "'!" &amp; AD70),0) + IF(Setup!$AI$10&lt;&gt;"",INDIRECT("'" &amp; Setup!$AI$10 &amp; "'!" &amp; AD70),0) + IF(Setup!$AI$11&lt;&gt;"",INDIRECT("'" &amp; Setup!$AI$11 &amp; "'!" &amp; AD70),0) + IF(Setup!$AI$12&lt;&gt;"",INDIRECT("'" &amp; Setup!$AI$12 &amp; "'!" &amp; AD70),0)</f>
        <v>0</v>
      </c>
      <c r="BO70" s="2">
        <f ca="1">IF(Setup!$AI$7&lt;&gt;"",INDIRECT("'" &amp; Setup!$AI$7 &amp; "'!" &amp; AE70),0) + IF(Setup!$AI$8&lt;&gt;"",INDIRECT("'" &amp; Setup!$AI$8 &amp; "'!" &amp; AE70),0) + IF(Setup!$AI$9&lt;&gt;"",INDIRECT("'" &amp; Setup!$AI$9 &amp; "'!" &amp; AE70),0) + IF(Setup!$AI$10&lt;&gt;"",INDIRECT("'" &amp; Setup!$AI$10 &amp; "'!" &amp; AE70),0) + IF(Setup!$AI$11&lt;&gt;"",INDIRECT("'" &amp; Setup!$AI$11 &amp; "'!" &amp; AE70),0) + IF(Setup!$AI$12&lt;&gt;"",INDIRECT("'" &amp; Setup!$AI$12 &amp; "'!" &amp; AE70),0)</f>
        <v>0</v>
      </c>
      <c r="BP70" s="2">
        <f ca="1">IF(Setup!$AJ$7&lt;&gt;"",INDIRECT("'" &amp; Setup!$AJ$7 &amp; "'!" &amp; AD70),0) + IF(Setup!$AJ$8&lt;&gt;"",INDIRECT("'" &amp; Setup!$AJ$8 &amp; "'!" &amp; AD70),0) + IF(Setup!$AJ$9&lt;&gt;"",INDIRECT("'" &amp; Setup!$AJ$9 &amp; "'!" &amp; AD70),0) + IF(Setup!$AJ$10&lt;&gt;"",INDIRECT("'" &amp; Setup!$AJ$10 &amp; "'!" &amp; AD70),0) + IF(Setup!$AJ$11&lt;&gt;"",INDIRECT("'" &amp; Setup!$AJ$11 &amp; "'!" &amp; AD70),0) + IF(Setup!$AJ$12&lt;&gt;"",INDIRECT("'" &amp; Setup!$AJ$12 &amp; "'!" &amp; AD70),0)</f>
        <v>0</v>
      </c>
      <c r="BQ70" s="2">
        <f ca="1">IF(Setup!$AJ$7&lt;&gt;"",INDIRECT("'" &amp; Setup!$AJ$7 &amp; "'!" &amp; AE70),0) + IF(Setup!$AJ$8&lt;&gt;"",INDIRECT("'" &amp; Setup!$AJ$8 &amp; "'!" &amp; AE70),0) + IF(Setup!$AJ$9&lt;&gt;"",INDIRECT("'" &amp; Setup!$AJ$9 &amp; "'!" &amp; AE70),0) + IF(Setup!$AJ$10&lt;&gt;"",INDIRECT("'" &amp; Setup!$AJ$10 &amp; "'!" &amp; AE70),0) + IF(Setup!$AJ$11&lt;&gt;"",INDIRECT("'" &amp; Setup!$AJ$11 &amp; "'!" &amp; AE70),0) + IF(Setup!$AJ$12&lt;&gt;"",INDIRECT("'" &amp; Setup!$AJ$12 &amp; "'!" &amp; AE70),0)</f>
        <v>0</v>
      </c>
      <c r="BS70" s="35"/>
      <c r="BT70" s="35"/>
      <c r="BU70" s="35"/>
      <c r="BV70" s="35"/>
    </row>
    <row r="71" spans="1:74" ht="39" hidden="1" customHeight="1" x14ac:dyDescent="0.2">
      <c r="A71" s="14" t="str">
        <f>Planning!A54</f>
        <v>I046</v>
      </c>
      <c r="B71" s="9">
        <f>Planning!B54</f>
        <v>0</v>
      </c>
      <c r="C71" s="9">
        <f>Planning!C54</f>
        <v>0</v>
      </c>
      <c r="D71" s="9">
        <f>Planning!D54</f>
        <v>0</v>
      </c>
      <c r="E71" s="3">
        <f>Planning!E54</f>
        <v>0</v>
      </c>
      <c r="F71" s="3">
        <f>Planning!G54</f>
        <v>0</v>
      </c>
      <c r="G71" s="28"/>
      <c r="H71" s="197">
        <f t="shared" ca="1" si="13"/>
        <v>0</v>
      </c>
      <c r="I71" s="197">
        <f t="shared" ca="1" si="14"/>
        <v>0</v>
      </c>
      <c r="J71" s="32" t="str">
        <f ca="1">IF(AND($AR71="2",$AB70&lt;&gt;Lists!$A$17),AU71,AT71)</f>
        <v/>
      </c>
      <c r="K71" s="33" t="str">
        <f t="shared" ca="1" si="28"/>
        <v/>
      </c>
      <c r="L71" s="210">
        <f t="shared" ca="1" si="29"/>
        <v>0</v>
      </c>
      <c r="M71" s="197">
        <f t="shared" ca="1" si="30"/>
        <v>0</v>
      </c>
      <c r="N71" s="32" t="str">
        <f ca="1">IF(AND($AR71="2",$AB71&lt;&gt;Lists!$A$17),AW71,AV71)</f>
        <v/>
      </c>
      <c r="O71" s="33" t="str">
        <f t="shared" ca="1" si="31"/>
        <v/>
      </c>
      <c r="P71" s="197">
        <f t="shared" ca="1" si="32"/>
        <v>0</v>
      </c>
      <c r="Q71" s="197">
        <f t="shared" ca="1" si="33"/>
        <v>0</v>
      </c>
      <c r="R71" s="32" t="str">
        <f ca="1">IF(AND($AR71="2",$AB71&lt;&gt;Lists!$A$17),AY71,AX71)</f>
        <v/>
      </c>
      <c r="S71" s="33" t="str">
        <f t="shared" ca="1" si="34"/>
        <v/>
      </c>
      <c r="T71" s="197">
        <f t="shared" ca="1" si="35"/>
        <v>0</v>
      </c>
      <c r="U71" s="197">
        <f t="shared" ca="1" si="36"/>
        <v>0</v>
      </c>
      <c r="V71" s="32" t="str">
        <f ca="1">IF(AND($AR71="2",$AB71&lt;&gt;Lists!$A$17),BA71,AZ71)</f>
        <v/>
      </c>
      <c r="W71" s="33" t="str">
        <f t="shared" ca="1" si="37"/>
        <v/>
      </c>
      <c r="X71" s="197">
        <f t="shared" ca="1" si="38"/>
        <v>0</v>
      </c>
      <c r="Y71" s="197">
        <f t="shared" ca="1" si="39"/>
        <v>0</v>
      </c>
      <c r="Z71" s="32" t="str">
        <f ca="1">IF(AND($AR71="2",$AB71&lt;&gt;Lists!$A$17),BC71,BB71)</f>
        <v/>
      </c>
      <c r="AA71" s="33" t="str">
        <f t="shared" ca="1" si="40"/>
        <v/>
      </c>
      <c r="AB71" s="1">
        <f>Planning!H54</f>
        <v>0</v>
      </c>
      <c r="AC71" s="2" t="str">
        <f t="shared" si="15"/>
        <v>00</v>
      </c>
      <c r="AD71" s="2" t="s">
        <v>506</v>
      </c>
      <c r="AE71" s="2" t="s">
        <v>704</v>
      </c>
      <c r="AF71" s="2" t="s">
        <v>1551</v>
      </c>
      <c r="AG71" s="169" t="str">
        <f t="shared" si="16"/>
        <v/>
      </c>
      <c r="AI71" s="2">
        <f ca="1">IF(Setup!$AG$7&lt;&gt;"",INDIRECT("'" &amp; Setup!$AG$7 &amp; "'!" &amp; AF71),0) + IF(Setup!$AG$8&lt;&gt;"",INDIRECT("'" &amp; Setup!$AG$8 &amp; "'!" &amp; AF71),0) + IF(Setup!$AG$9&lt;&gt;"",INDIRECT("'" &amp; Setup!$AG$9 &amp; "'!" &amp; AF71),0) + IF(Setup!$AG$10&lt;&gt;"",INDIRECT("'" &amp; Setup!$AG$10 &amp; "'!" &amp; AF71),0) + IF(Setup!$AG$11&lt;&gt;"",INDIRECT("'" &amp; Setup!$AG$11 &amp; "'!" &amp; AF71),0) + IF(Setup!$AG$12&lt;&gt;"",INDIRECT("'" &amp; Setup!$AG$12 &amp; "'!" &amp; AF71),0)</f>
        <v>0</v>
      </c>
      <c r="AJ71" s="2">
        <f ca="1">IF(Setup!$AH$7&lt;&gt;"",INDIRECT("'" &amp; Setup!$AH$7 &amp; "'!" &amp; AF71),0) + IF(Setup!$AH$8&lt;&gt;"",INDIRECT("'" &amp; Setup!$AH$8 &amp; "'!" &amp; AF71),0) + IF(Setup!$AH$9&lt;&gt;"",INDIRECT("'" &amp; Setup!$AH$9 &amp; "'!" &amp; AF71),0) + IF(Setup!$AH$10&lt;&gt;"",INDIRECT("'" &amp; Setup!$AH$10 &amp; "'!" &amp; AF71),0) + IF(Setup!$AH$11&lt;&gt;"",INDIRECT("'" &amp; Setup!$AH$11 &amp; "'!" &amp; AF71),0) + IF(Setup!$AH$12&lt;&gt;"",INDIRECT("'" &amp; Setup!$AH$12 &amp; "'!" &amp; AF71),0)</f>
        <v>0</v>
      </c>
      <c r="AK71" s="2">
        <f ca="1">IF(Setup!$AI$7&lt;&gt;"",INDIRECT("'" &amp; Setup!$AI$7 &amp; "'!" &amp; AF71),0) + IF(Setup!$AI$8&lt;&gt;"",INDIRECT("'" &amp; Setup!$AI$8 &amp; "'!" &amp; AF71),0) + IF(Setup!$AI$9&lt;&gt;"",INDIRECT("'" &amp; Setup!$AI$9 &amp; "'!" &amp; AF71),0) + IF(Setup!$AI$10&lt;&gt;"",INDIRECT("'" &amp; Setup!$AI$10 &amp; "'!" &amp; AF71),0) + IF(Setup!$AI$11&lt;&gt;"",INDIRECT("'" &amp; Setup!$AI$11 &amp; "'!" &amp; AF71),0) + IF(Setup!$AI$12&lt;&gt;"",INDIRECT("'" &amp; Setup!$AI$12 &amp; "'!" &amp; AF71),0)</f>
        <v>0</v>
      </c>
      <c r="AL71" s="2">
        <f ca="1">IF(Setup!$AJ$7&lt;&gt;"",INDIRECT("'" &amp; Setup!$AJ$7 &amp; "'!" &amp; AF71),0) + IF(Setup!$AJ$8&lt;&gt;"",INDIRECT("'" &amp; Setup!$AJ$8 &amp; "'!" &amp; AF71),0) + IF(Setup!$AJ$9&lt;&gt;"",INDIRECT("'" &amp; Setup!$AJ$9 &amp; "'!" &amp; AF71),0) + IF(Setup!$AJ$10&lt;&gt;"",INDIRECT("'" &amp; Setup!$AJ$10 &amp; "'!" &amp; AF71),0) + IF(Setup!$AJ$11&lt;&gt;"",INDIRECT("'" &amp; Setup!$AJ$11 &amp; "'!" &amp; AF71),0) + IF(Setup!$AJ$12&lt;&gt;"",INDIRECT("'" &amp; Setup!$AJ$12 &amp; "'!" &amp; AF71),0)</f>
        <v>0</v>
      </c>
      <c r="AN71" s="2" t="str">
        <f t="shared" si="17"/>
        <v/>
      </c>
      <c r="AR71" s="2" t="str">
        <f>IF(C71=0,"",LEFT(INDEX(Lists!$H$5:$H$49,MATCH(C71,Lists!$G$5:$G$49,0),1),1))</f>
        <v/>
      </c>
      <c r="AT71" s="2" t="str">
        <f t="shared" ca="1" si="18"/>
        <v/>
      </c>
      <c r="AU71" s="2" t="str">
        <f t="shared" ca="1" si="19"/>
        <v/>
      </c>
      <c r="AV71" s="2" t="str">
        <f t="shared" ca="1" si="20"/>
        <v/>
      </c>
      <c r="AW71" s="2" t="str">
        <f t="shared" ca="1" si="21"/>
        <v/>
      </c>
      <c r="AX71" s="2" t="str">
        <f t="shared" ca="1" si="22"/>
        <v/>
      </c>
      <c r="AY71" s="2" t="str">
        <f t="shared" ca="1" si="23"/>
        <v/>
      </c>
      <c r="AZ71" s="2" t="str">
        <f t="shared" ca="1" si="24"/>
        <v/>
      </c>
      <c r="BA71" s="2" t="str">
        <f t="shared" ca="1" si="25"/>
        <v/>
      </c>
      <c r="BB71" s="2" t="str">
        <f t="shared" ca="1" si="26"/>
        <v/>
      </c>
      <c r="BC71" s="2" t="str">
        <f t="shared" ca="1" si="27"/>
        <v/>
      </c>
      <c r="BJ71" s="2">
        <f ca="1">IF(Setup!$AG$7&lt;&gt;"",INDIRECT("'" &amp; Setup!$AG$7 &amp; "'!" &amp; AD71),0) + IF(Setup!$AG$8&lt;&gt;"",INDIRECT("'" &amp; Setup!$AG$8 &amp; "'!" &amp; AD71),0) + IF(Setup!$AG$9&lt;&gt;"",INDIRECT("'" &amp; Setup!$AG$9 &amp; "'!" &amp; AD71),0) + IF(Setup!$AG$10&lt;&gt;"",INDIRECT("'" &amp; Setup!$AG$10 &amp; "'!" &amp; AD71),0) + IF(Setup!$AG$11&lt;&gt;"",INDIRECT("'" &amp; Setup!$AG$11 &amp; "'!" &amp; AD71),0) + IF(Setup!$AG$12&lt;&gt;"",INDIRECT("'" &amp; Setup!$AG$12 &amp; "'!" &amp; AD71),0)</f>
        <v>0</v>
      </c>
      <c r="BK71" s="2">
        <f ca="1">IF(Setup!$AG$7&lt;&gt;"",INDIRECT("'" &amp; Setup!$AG$7 &amp; "'!" &amp; AE71),0) + IF(Setup!$AG$8&lt;&gt;"",INDIRECT("'" &amp; Setup!$AG$8 &amp; "'!" &amp; AE71),0) + IF(Setup!$AG$9&lt;&gt;"",INDIRECT("'" &amp; Setup!$AG$9 &amp; "'!" &amp; AE71),0) + IF(Setup!$AG$10&lt;&gt;"",INDIRECT("'" &amp; Setup!$AG$10 &amp; "'!" &amp; AE71),0) + IF(Setup!$AG$11&lt;&gt;"",INDIRECT("'" &amp; Setup!$AG$11 &amp; "'!" &amp; AE71),0) + IF(Setup!$AG$12&lt;&gt;"",INDIRECT("'" &amp; Setup!$AG$12 &amp; "'!" &amp; AE71),0)</f>
        <v>0</v>
      </c>
      <c r="BL71" s="2">
        <f ca="1">IF(Setup!$AH$7&lt;&gt;"",INDIRECT("'" &amp; Setup!$AH$7 &amp; "'!" &amp; AD71),0) + IF(Setup!$AH$8&lt;&gt;"",INDIRECT("'" &amp; Setup!$AH$8 &amp; "'!" &amp; AD71),0) + IF(Setup!$AH$9&lt;&gt;"",INDIRECT("'" &amp; Setup!$AH$9 &amp; "'!" &amp; AD71),0) + IF(Setup!$AH$10&lt;&gt;"",INDIRECT("'" &amp; Setup!$AH$10 &amp; "'!" &amp; AD71),0) + IF(Setup!$AH$11&lt;&gt;"",INDIRECT("'" &amp; Setup!$AH$11 &amp; "'!" &amp; AD71),0) + IF(Setup!$AH$12&lt;&gt;"",INDIRECT("'" &amp; Setup!$AH$12 &amp; "'!" &amp; AD71),0)</f>
        <v>0</v>
      </c>
      <c r="BM71" s="2">
        <f ca="1">IF(Setup!$AH$7&lt;&gt;"",INDIRECT("'" &amp; Setup!$AH$7 &amp; "'!" &amp; AE71),0) + IF(Setup!$AH$8&lt;&gt;"",INDIRECT("'" &amp; Setup!$AH$8 &amp; "'!" &amp; AE71),0) + IF(Setup!$AH$9&lt;&gt;"",INDIRECT("'" &amp; Setup!$AH$9 &amp; "'!" &amp; AE71),0) + IF(Setup!$AH$10&lt;&gt;"",INDIRECT("'" &amp; Setup!$AH$10 &amp; "'!" &amp; AE71),0) + IF(Setup!$AH$11&lt;&gt;"",INDIRECT("'" &amp; Setup!$AH$11 &amp; "'!" &amp; AE71),0) + IF(Setup!$AH$12&lt;&gt;"",INDIRECT("'" &amp; Setup!$AH$12 &amp; "'!" &amp; AE71),0)</f>
        <v>0</v>
      </c>
      <c r="BN71" s="2">
        <f ca="1">IF(Setup!$AI$7&lt;&gt;"",INDIRECT("'" &amp; Setup!$AI$7 &amp; "'!" &amp; AD71),0) + IF(Setup!$AI$8&lt;&gt;"",INDIRECT("'" &amp; Setup!$AI$8 &amp; "'!" &amp; AD71),0) + IF(Setup!$AI$9&lt;&gt;"",INDIRECT("'" &amp; Setup!$AI$9 &amp; "'!" &amp; AD71),0) + IF(Setup!$AI$10&lt;&gt;"",INDIRECT("'" &amp; Setup!$AI$10 &amp; "'!" &amp; AD71),0) + IF(Setup!$AI$11&lt;&gt;"",INDIRECT("'" &amp; Setup!$AI$11 &amp; "'!" &amp; AD71),0) + IF(Setup!$AI$12&lt;&gt;"",INDIRECT("'" &amp; Setup!$AI$12 &amp; "'!" &amp; AD71),0)</f>
        <v>0</v>
      </c>
      <c r="BO71" s="2">
        <f ca="1">IF(Setup!$AI$7&lt;&gt;"",INDIRECT("'" &amp; Setup!$AI$7 &amp; "'!" &amp; AE71),0) + IF(Setup!$AI$8&lt;&gt;"",INDIRECT("'" &amp; Setup!$AI$8 &amp; "'!" &amp; AE71),0) + IF(Setup!$AI$9&lt;&gt;"",INDIRECT("'" &amp; Setup!$AI$9 &amp; "'!" &amp; AE71),0) + IF(Setup!$AI$10&lt;&gt;"",INDIRECT("'" &amp; Setup!$AI$10 &amp; "'!" &amp; AE71),0) + IF(Setup!$AI$11&lt;&gt;"",INDIRECT("'" &amp; Setup!$AI$11 &amp; "'!" &amp; AE71),0) + IF(Setup!$AI$12&lt;&gt;"",INDIRECT("'" &amp; Setup!$AI$12 &amp; "'!" &amp; AE71),0)</f>
        <v>0</v>
      </c>
      <c r="BP71" s="2">
        <f ca="1">IF(Setup!$AJ$7&lt;&gt;"",INDIRECT("'" &amp; Setup!$AJ$7 &amp; "'!" &amp; AD71),0) + IF(Setup!$AJ$8&lt;&gt;"",INDIRECT("'" &amp; Setup!$AJ$8 &amp; "'!" &amp; AD71),0) + IF(Setup!$AJ$9&lt;&gt;"",INDIRECT("'" &amp; Setup!$AJ$9 &amp; "'!" &amp; AD71),0) + IF(Setup!$AJ$10&lt;&gt;"",INDIRECT("'" &amp; Setup!$AJ$10 &amp; "'!" &amp; AD71),0) + IF(Setup!$AJ$11&lt;&gt;"",INDIRECT("'" &amp; Setup!$AJ$11 &amp; "'!" &amp; AD71),0) + IF(Setup!$AJ$12&lt;&gt;"",INDIRECT("'" &amp; Setup!$AJ$12 &amp; "'!" &amp; AD71),0)</f>
        <v>0</v>
      </c>
      <c r="BQ71" s="2">
        <f ca="1">IF(Setup!$AJ$7&lt;&gt;"",INDIRECT("'" &amp; Setup!$AJ$7 &amp; "'!" &amp; AE71),0) + IF(Setup!$AJ$8&lt;&gt;"",INDIRECT("'" &amp; Setup!$AJ$8 &amp; "'!" &amp; AE71),0) + IF(Setup!$AJ$9&lt;&gt;"",INDIRECT("'" &amp; Setup!$AJ$9 &amp; "'!" &amp; AE71),0) + IF(Setup!$AJ$10&lt;&gt;"",INDIRECT("'" &amp; Setup!$AJ$10 &amp; "'!" &amp; AE71),0) + IF(Setup!$AJ$11&lt;&gt;"",INDIRECT("'" &amp; Setup!$AJ$11 &amp; "'!" &amp; AE71),0) + IF(Setup!$AJ$12&lt;&gt;"",INDIRECT("'" &amp; Setup!$AJ$12 &amp; "'!" &amp; AE71),0)</f>
        <v>0</v>
      </c>
      <c r="BS71" s="35"/>
      <c r="BT71" s="35"/>
      <c r="BU71" s="35"/>
      <c r="BV71" s="35"/>
    </row>
    <row r="72" spans="1:74" ht="39" hidden="1" customHeight="1" x14ac:dyDescent="0.2">
      <c r="A72" s="14" t="str">
        <f>Planning!A55</f>
        <v>I047</v>
      </c>
      <c r="B72" s="9">
        <f>Planning!B55</f>
        <v>0</v>
      </c>
      <c r="C72" s="9">
        <f>Planning!C55</f>
        <v>0</v>
      </c>
      <c r="D72" s="9">
        <f>Planning!D55</f>
        <v>0</v>
      </c>
      <c r="E72" s="3">
        <f>Planning!E55</f>
        <v>0</v>
      </c>
      <c r="F72" s="3">
        <f>Planning!G55</f>
        <v>0</v>
      </c>
      <c r="G72" s="28"/>
      <c r="H72" s="197">
        <f t="shared" ca="1" si="13"/>
        <v>0</v>
      </c>
      <c r="I72" s="197">
        <f t="shared" ca="1" si="14"/>
        <v>0</v>
      </c>
      <c r="J72" s="32" t="str">
        <f ca="1">IF(AND($AR72="2",$AB71&lt;&gt;Lists!$A$17),AU72,AT72)</f>
        <v/>
      </c>
      <c r="K72" s="33" t="str">
        <f t="shared" ca="1" si="28"/>
        <v/>
      </c>
      <c r="L72" s="210">
        <f t="shared" ca="1" si="29"/>
        <v>0</v>
      </c>
      <c r="M72" s="197">
        <f t="shared" ca="1" si="30"/>
        <v>0</v>
      </c>
      <c r="N72" s="32" t="str">
        <f ca="1">IF(AND($AR72="2",$AB72&lt;&gt;Lists!$A$17),AW72,AV72)</f>
        <v/>
      </c>
      <c r="O72" s="33" t="str">
        <f t="shared" ca="1" si="31"/>
        <v/>
      </c>
      <c r="P72" s="197">
        <f t="shared" ca="1" si="32"/>
        <v>0</v>
      </c>
      <c r="Q72" s="197">
        <f t="shared" ca="1" si="33"/>
        <v>0</v>
      </c>
      <c r="R72" s="32" t="str">
        <f ca="1">IF(AND($AR72="2",$AB72&lt;&gt;Lists!$A$17),AY72,AX72)</f>
        <v/>
      </c>
      <c r="S72" s="33" t="str">
        <f t="shared" ca="1" si="34"/>
        <v/>
      </c>
      <c r="T72" s="197">
        <f t="shared" ca="1" si="35"/>
        <v>0</v>
      </c>
      <c r="U72" s="197">
        <f t="shared" ca="1" si="36"/>
        <v>0</v>
      </c>
      <c r="V72" s="32" t="str">
        <f ca="1">IF(AND($AR72="2",$AB72&lt;&gt;Lists!$A$17),BA72,AZ72)</f>
        <v/>
      </c>
      <c r="W72" s="33" t="str">
        <f t="shared" ca="1" si="37"/>
        <v/>
      </c>
      <c r="X72" s="197">
        <f t="shared" ca="1" si="38"/>
        <v>0</v>
      </c>
      <c r="Y72" s="197">
        <f t="shared" ca="1" si="39"/>
        <v>0</v>
      </c>
      <c r="Z72" s="32" t="str">
        <f ca="1">IF(AND($AR72="2",$AB72&lt;&gt;Lists!$A$17),BC72,BB72)</f>
        <v/>
      </c>
      <c r="AA72" s="33" t="str">
        <f t="shared" ca="1" si="40"/>
        <v/>
      </c>
      <c r="AB72" s="1">
        <f>Planning!H55</f>
        <v>0</v>
      </c>
      <c r="AC72" s="2" t="str">
        <f t="shared" si="15"/>
        <v>00</v>
      </c>
      <c r="AD72" s="2" t="s">
        <v>507</v>
      </c>
      <c r="AE72" s="2" t="s">
        <v>705</v>
      </c>
      <c r="AF72" s="2" t="s">
        <v>1552</v>
      </c>
      <c r="AG72" s="169" t="str">
        <f t="shared" si="16"/>
        <v/>
      </c>
      <c r="AI72" s="2">
        <f ca="1">IF(Setup!$AG$7&lt;&gt;"",INDIRECT("'" &amp; Setup!$AG$7 &amp; "'!" &amp; AF72),0) + IF(Setup!$AG$8&lt;&gt;"",INDIRECT("'" &amp; Setup!$AG$8 &amp; "'!" &amp; AF72),0) + IF(Setup!$AG$9&lt;&gt;"",INDIRECT("'" &amp; Setup!$AG$9 &amp; "'!" &amp; AF72),0) + IF(Setup!$AG$10&lt;&gt;"",INDIRECT("'" &amp; Setup!$AG$10 &amp; "'!" &amp; AF72),0) + IF(Setup!$AG$11&lt;&gt;"",INDIRECT("'" &amp; Setup!$AG$11 &amp; "'!" &amp; AF72),0) + IF(Setup!$AG$12&lt;&gt;"",INDIRECT("'" &amp; Setup!$AG$12 &amp; "'!" &amp; AF72),0)</f>
        <v>0</v>
      </c>
      <c r="AJ72" s="2">
        <f ca="1">IF(Setup!$AH$7&lt;&gt;"",INDIRECT("'" &amp; Setup!$AH$7 &amp; "'!" &amp; AF72),0) + IF(Setup!$AH$8&lt;&gt;"",INDIRECT("'" &amp; Setup!$AH$8 &amp; "'!" &amp; AF72),0) + IF(Setup!$AH$9&lt;&gt;"",INDIRECT("'" &amp; Setup!$AH$9 &amp; "'!" &amp; AF72),0) + IF(Setup!$AH$10&lt;&gt;"",INDIRECT("'" &amp; Setup!$AH$10 &amp; "'!" &amp; AF72),0) + IF(Setup!$AH$11&lt;&gt;"",INDIRECT("'" &amp; Setup!$AH$11 &amp; "'!" &amp; AF72),0) + IF(Setup!$AH$12&lt;&gt;"",INDIRECT("'" &amp; Setup!$AH$12 &amp; "'!" &amp; AF72),0)</f>
        <v>0</v>
      </c>
      <c r="AK72" s="2">
        <f ca="1">IF(Setup!$AI$7&lt;&gt;"",INDIRECT("'" &amp; Setup!$AI$7 &amp; "'!" &amp; AF72),0) + IF(Setup!$AI$8&lt;&gt;"",INDIRECT("'" &amp; Setup!$AI$8 &amp; "'!" &amp; AF72),0) + IF(Setup!$AI$9&lt;&gt;"",INDIRECT("'" &amp; Setup!$AI$9 &amp; "'!" &amp; AF72),0) + IF(Setup!$AI$10&lt;&gt;"",INDIRECT("'" &amp; Setup!$AI$10 &amp; "'!" &amp; AF72),0) + IF(Setup!$AI$11&lt;&gt;"",INDIRECT("'" &amp; Setup!$AI$11 &amp; "'!" &amp; AF72),0) + IF(Setup!$AI$12&lt;&gt;"",INDIRECT("'" &amp; Setup!$AI$12 &amp; "'!" &amp; AF72),0)</f>
        <v>0</v>
      </c>
      <c r="AL72" s="2">
        <f ca="1">IF(Setup!$AJ$7&lt;&gt;"",INDIRECT("'" &amp; Setup!$AJ$7 &amp; "'!" &amp; AF72),0) + IF(Setup!$AJ$8&lt;&gt;"",INDIRECT("'" &amp; Setup!$AJ$8 &amp; "'!" &amp; AF72),0) + IF(Setup!$AJ$9&lt;&gt;"",INDIRECT("'" &amp; Setup!$AJ$9 &amp; "'!" &amp; AF72),0) + IF(Setup!$AJ$10&lt;&gt;"",INDIRECT("'" &amp; Setup!$AJ$10 &amp; "'!" &amp; AF72),0) + IF(Setup!$AJ$11&lt;&gt;"",INDIRECT("'" &amp; Setup!$AJ$11 &amp; "'!" &amp; AF72),0) + IF(Setup!$AJ$12&lt;&gt;"",INDIRECT("'" &amp; Setup!$AJ$12 &amp; "'!" &amp; AF72),0)</f>
        <v>0</v>
      </c>
      <c r="AN72" s="2" t="str">
        <f t="shared" si="17"/>
        <v/>
      </c>
      <c r="AR72" s="2" t="str">
        <f>IF(C72=0,"",LEFT(INDEX(Lists!$H$5:$H$49,MATCH(C72,Lists!$G$5:$G$49,0),1),1))</f>
        <v/>
      </c>
      <c r="AT72" s="2" t="str">
        <f t="shared" ca="1" si="18"/>
        <v/>
      </c>
      <c r="AU72" s="2" t="str">
        <f t="shared" ca="1" si="19"/>
        <v/>
      </c>
      <c r="AV72" s="2" t="str">
        <f t="shared" ca="1" si="20"/>
        <v/>
      </c>
      <c r="AW72" s="2" t="str">
        <f t="shared" ca="1" si="21"/>
        <v/>
      </c>
      <c r="AX72" s="2" t="str">
        <f t="shared" ca="1" si="22"/>
        <v/>
      </c>
      <c r="AY72" s="2" t="str">
        <f t="shared" ca="1" si="23"/>
        <v/>
      </c>
      <c r="AZ72" s="2" t="str">
        <f t="shared" ca="1" si="24"/>
        <v/>
      </c>
      <c r="BA72" s="2" t="str">
        <f t="shared" ca="1" si="25"/>
        <v/>
      </c>
      <c r="BB72" s="2" t="str">
        <f t="shared" ca="1" si="26"/>
        <v/>
      </c>
      <c r="BC72" s="2" t="str">
        <f t="shared" ca="1" si="27"/>
        <v/>
      </c>
      <c r="BJ72" s="2">
        <f ca="1">IF(Setup!$AG$7&lt;&gt;"",INDIRECT("'" &amp; Setup!$AG$7 &amp; "'!" &amp; AD72),0) + IF(Setup!$AG$8&lt;&gt;"",INDIRECT("'" &amp; Setup!$AG$8 &amp; "'!" &amp; AD72),0) + IF(Setup!$AG$9&lt;&gt;"",INDIRECT("'" &amp; Setup!$AG$9 &amp; "'!" &amp; AD72),0) + IF(Setup!$AG$10&lt;&gt;"",INDIRECT("'" &amp; Setup!$AG$10 &amp; "'!" &amp; AD72),0) + IF(Setup!$AG$11&lt;&gt;"",INDIRECT("'" &amp; Setup!$AG$11 &amp; "'!" &amp; AD72),0) + IF(Setup!$AG$12&lt;&gt;"",INDIRECT("'" &amp; Setup!$AG$12 &amp; "'!" &amp; AD72),0)</f>
        <v>0</v>
      </c>
      <c r="BK72" s="2">
        <f ca="1">IF(Setup!$AG$7&lt;&gt;"",INDIRECT("'" &amp; Setup!$AG$7 &amp; "'!" &amp; AE72),0) + IF(Setup!$AG$8&lt;&gt;"",INDIRECT("'" &amp; Setup!$AG$8 &amp; "'!" &amp; AE72),0) + IF(Setup!$AG$9&lt;&gt;"",INDIRECT("'" &amp; Setup!$AG$9 &amp; "'!" &amp; AE72),0) + IF(Setup!$AG$10&lt;&gt;"",INDIRECT("'" &amp; Setup!$AG$10 &amp; "'!" &amp; AE72),0) + IF(Setup!$AG$11&lt;&gt;"",INDIRECT("'" &amp; Setup!$AG$11 &amp; "'!" &amp; AE72),0) + IF(Setup!$AG$12&lt;&gt;"",INDIRECT("'" &amp; Setup!$AG$12 &amp; "'!" &amp; AE72),0)</f>
        <v>0</v>
      </c>
      <c r="BL72" s="2">
        <f ca="1">IF(Setup!$AH$7&lt;&gt;"",INDIRECT("'" &amp; Setup!$AH$7 &amp; "'!" &amp; AD72),0) + IF(Setup!$AH$8&lt;&gt;"",INDIRECT("'" &amp; Setup!$AH$8 &amp; "'!" &amp; AD72),0) + IF(Setup!$AH$9&lt;&gt;"",INDIRECT("'" &amp; Setup!$AH$9 &amp; "'!" &amp; AD72),0) + IF(Setup!$AH$10&lt;&gt;"",INDIRECT("'" &amp; Setup!$AH$10 &amp; "'!" &amp; AD72),0) + IF(Setup!$AH$11&lt;&gt;"",INDIRECT("'" &amp; Setup!$AH$11 &amp; "'!" &amp; AD72),0) + IF(Setup!$AH$12&lt;&gt;"",INDIRECT("'" &amp; Setup!$AH$12 &amp; "'!" &amp; AD72),0)</f>
        <v>0</v>
      </c>
      <c r="BM72" s="2">
        <f ca="1">IF(Setup!$AH$7&lt;&gt;"",INDIRECT("'" &amp; Setup!$AH$7 &amp; "'!" &amp; AE72),0) + IF(Setup!$AH$8&lt;&gt;"",INDIRECT("'" &amp; Setup!$AH$8 &amp; "'!" &amp; AE72),0) + IF(Setup!$AH$9&lt;&gt;"",INDIRECT("'" &amp; Setup!$AH$9 &amp; "'!" &amp; AE72),0) + IF(Setup!$AH$10&lt;&gt;"",INDIRECT("'" &amp; Setup!$AH$10 &amp; "'!" &amp; AE72),0) + IF(Setup!$AH$11&lt;&gt;"",INDIRECT("'" &amp; Setup!$AH$11 &amp; "'!" &amp; AE72),0) + IF(Setup!$AH$12&lt;&gt;"",INDIRECT("'" &amp; Setup!$AH$12 &amp; "'!" &amp; AE72),0)</f>
        <v>0</v>
      </c>
      <c r="BN72" s="2">
        <f ca="1">IF(Setup!$AI$7&lt;&gt;"",INDIRECT("'" &amp; Setup!$AI$7 &amp; "'!" &amp; AD72),0) + IF(Setup!$AI$8&lt;&gt;"",INDIRECT("'" &amp; Setup!$AI$8 &amp; "'!" &amp; AD72),0) + IF(Setup!$AI$9&lt;&gt;"",INDIRECT("'" &amp; Setup!$AI$9 &amp; "'!" &amp; AD72),0) + IF(Setup!$AI$10&lt;&gt;"",INDIRECT("'" &amp; Setup!$AI$10 &amp; "'!" &amp; AD72),0) + IF(Setup!$AI$11&lt;&gt;"",INDIRECT("'" &amp; Setup!$AI$11 &amp; "'!" &amp; AD72),0) + IF(Setup!$AI$12&lt;&gt;"",INDIRECT("'" &amp; Setup!$AI$12 &amp; "'!" &amp; AD72),0)</f>
        <v>0</v>
      </c>
      <c r="BO72" s="2">
        <f ca="1">IF(Setup!$AI$7&lt;&gt;"",INDIRECT("'" &amp; Setup!$AI$7 &amp; "'!" &amp; AE72),0) + IF(Setup!$AI$8&lt;&gt;"",INDIRECT("'" &amp; Setup!$AI$8 &amp; "'!" &amp; AE72),0) + IF(Setup!$AI$9&lt;&gt;"",INDIRECT("'" &amp; Setup!$AI$9 &amp; "'!" &amp; AE72),0) + IF(Setup!$AI$10&lt;&gt;"",INDIRECT("'" &amp; Setup!$AI$10 &amp; "'!" &amp; AE72),0) + IF(Setup!$AI$11&lt;&gt;"",INDIRECT("'" &amp; Setup!$AI$11 &amp; "'!" &amp; AE72),0) + IF(Setup!$AI$12&lt;&gt;"",INDIRECT("'" &amp; Setup!$AI$12 &amp; "'!" &amp; AE72),0)</f>
        <v>0</v>
      </c>
      <c r="BP72" s="2">
        <f ca="1">IF(Setup!$AJ$7&lt;&gt;"",INDIRECT("'" &amp; Setup!$AJ$7 &amp; "'!" &amp; AD72),0) + IF(Setup!$AJ$8&lt;&gt;"",INDIRECT("'" &amp; Setup!$AJ$8 &amp; "'!" &amp; AD72),0) + IF(Setup!$AJ$9&lt;&gt;"",INDIRECT("'" &amp; Setup!$AJ$9 &amp; "'!" &amp; AD72),0) + IF(Setup!$AJ$10&lt;&gt;"",INDIRECT("'" &amp; Setup!$AJ$10 &amp; "'!" &amp; AD72),0) + IF(Setup!$AJ$11&lt;&gt;"",INDIRECT("'" &amp; Setup!$AJ$11 &amp; "'!" &amp; AD72),0) + IF(Setup!$AJ$12&lt;&gt;"",INDIRECT("'" &amp; Setup!$AJ$12 &amp; "'!" &amp; AD72),0)</f>
        <v>0</v>
      </c>
      <c r="BQ72" s="2">
        <f ca="1">IF(Setup!$AJ$7&lt;&gt;"",INDIRECT("'" &amp; Setup!$AJ$7 &amp; "'!" &amp; AE72),0) + IF(Setup!$AJ$8&lt;&gt;"",INDIRECT("'" &amp; Setup!$AJ$8 &amp; "'!" &amp; AE72),0) + IF(Setup!$AJ$9&lt;&gt;"",INDIRECT("'" &amp; Setup!$AJ$9 &amp; "'!" &amp; AE72),0) + IF(Setup!$AJ$10&lt;&gt;"",INDIRECT("'" &amp; Setup!$AJ$10 &amp; "'!" &amp; AE72),0) + IF(Setup!$AJ$11&lt;&gt;"",INDIRECT("'" &amp; Setup!$AJ$11 &amp; "'!" &amp; AE72),0) + IF(Setup!$AJ$12&lt;&gt;"",INDIRECT("'" &amp; Setup!$AJ$12 &amp; "'!" &amp; AE72),0)</f>
        <v>0</v>
      </c>
      <c r="BS72" s="35"/>
      <c r="BT72" s="35"/>
      <c r="BU72" s="35"/>
      <c r="BV72" s="35"/>
    </row>
    <row r="73" spans="1:74" ht="39" hidden="1" customHeight="1" x14ac:dyDescent="0.2">
      <c r="A73" s="14" t="str">
        <f>Planning!A56</f>
        <v>I048</v>
      </c>
      <c r="B73" s="9">
        <f>Planning!B56</f>
        <v>0</v>
      </c>
      <c r="C73" s="9">
        <f>Planning!C56</f>
        <v>0</v>
      </c>
      <c r="D73" s="9">
        <f>Planning!D56</f>
        <v>0</v>
      </c>
      <c r="E73" s="3">
        <f>Planning!E56</f>
        <v>0</v>
      </c>
      <c r="F73" s="3">
        <f>Planning!G56</f>
        <v>0</v>
      </c>
      <c r="G73" s="28"/>
      <c r="H73" s="197">
        <f t="shared" ca="1" si="13"/>
        <v>0</v>
      </c>
      <c r="I73" s="197">
        <f t="shared" ca="1" si="14"/>
        <v>0</v>
      </c>
      <c r="J73" s="32" t="str">
        <f ca="1">IF(AND($AR73="2",$AB72&lt;&gt;Lists!$A$17),AU73,AT73)</f>
        <v/>
      </c>
      <c r="K73" s="33" t="str">
        <f t="shared" ca="1" si="28"/>
        <v/>
      </c>
      <c r="L73" s="210">
        <f t="shared" ca="1" si="29"/>
        <v>0</v>
      </c>
      <c r="M73" s="197">
        <f t="shared" ca="1" si="30"/>
        <v>0</v>
      </c>
      <c r="N73" s="32" t="str">
        <f ca="1">IF(AND($AR73="2",$AB73&lt;&gt;Lists!$A$17),AW73,AV73)</f>
        <v/>
      </c>
      <c r="O73" s="33" t="str">
        <f t="shared" ca="1" si="31"/>
        <v/>
      </c>
      <c r="P73" s="197">
        <f t="shared" ca="1" si="32"/>
        <v>0</v>
      </c>
      <c r="Q73" s="197">
        <f t="shared" ca="1" si="33"/>
        <v>0</v>
      </c>
      <c r="R73" s="32" t="str">
        <f ca="1">IF(AND($AR73="2",$AB73&lt;&gt;Lists!$A$17),AY73,AX73)</f>
        <v/>
      </c>
      <c r="S73" s="33" t="str">
        <f t="shared" ca="1" si="34"/>
        <v/>
      </c>
      <c r="T73" s="197">
        <f t="shared" ca="1" si="35"/>
        <v>0</v>
      </c>
      <c r="U73" s="197">
        <f t="shared" ca="1" si="36"/>
        <v>0</v>
      </c>
      <c r="V73" s="32" t="str">
        <f ca="1">IF(AND($AR73="2",$AB73&lt;&gt;Lists!$A$17),BA73,AZ73)</f>
        <v/>
      </c>
      <c r="W73" s="33" t="str">
        <f t="shared" ca="1" si="37"/>
        <v/>
      </c>
      <c r="X73" s="197">
        <f t="shared" ca="1" si="38"/>
        <v>0</v>
      </c>
      <c r="Y73" s="197">
        <f t="shared" ca="1" si="39"/>
        <v>0</v>
      </c>
      <c r="Z73" s="32" t="str">
        <f ca="1">IF(AND($AR73="2",$AB73&lt;&gt;Lists!$A$17),BC73,BB73)</f>
        <v/>
      </c>
      <c r="AA73" s="33" t="str">
        <f t="shared" ca="1" si="40"/>
        <v/>
      </c>
      <c r="AB73" s="1">
        <f>Planning!H56</f>
        <v>0</v>
      </c>
      <c r="AC73" s="2" t="str">
        <f t="shared" si="15"/>
        <v>00</v>
      </c>
      <c r="AD73" s="2" t="s">
        <v>508</v>
      </c>
      <c r="AE73" s="2" t="s">
        <v>706</v>
      </c>
      <c r="AF73" s="2" t="s">
        <v>1553</v>
      </c>
      <c r="AG73" s="169" t="str">
        <f t="shared" si="16"/>
        <v/>
      </c>
      <c r="AI73" s="2">
        <f ca="1">IF(Setup!$AG$7&lt;&gt;"",INDIRECT("'" &amp; Setup!$AG$7 &amp; "'!" &amp; AF73),0) + IF(Setup!$AG$8&lt;&gt;"",INDIRECT("'" &amp; Setup!$AG$8 &amp; "'!" &amp; AF73),0) + IF(Setup!$AG$9&lt;&gt;"",INDIRECT("'" &amp; Setup!$AG$9 &amp; "'!" &amp; AF73),0) + IF(Setup!$AG$10&lt;&gt;"",INDIRECT("'" &amp; Setup!$AG$10 &amp; "'!" &amp; AF73),0) + IF(Setup!$AG$11&lt;&gt;"",INDIRECT("'" &amp; Setup!$AG$11 &amp; "'!" &amp; AF73),0) + IF(Setup!$AG$12&lt;&gt;"",INDIRECT("'" &amp; Setup!$AG$12 &amp; "'!" &amp; AF73),0)</f>
        <v>0</v>
      </c>
      <c r="AJ73" s="2">
        <f ca="1">IF(Setup!$AH$7&lt;&gt;"",INDIRECT("'" &amp; Setup!$AH$7 &amp; "'!" &amp; AF73),0) + IF(Setup!$AH$8&lt;&gt;"",INDIRECT("'" &amp; Setup!$AH$8 &amp; "'!" &amp; AF73),0) + IF(Setup!$AH$9&lt;&gt;"",INDIRECT("'" &amp; Setup!$AH$9 &amp; "'!" &amp; AF73),0) + IF(Setup!$AH$10&lt;&gt;"",INDIRECT("'" &amp; Setup!$AH$10 &amp; "'!" &amp; AF73),0) + IF(Setup!$AH$11&lt;&gt;"",INDIRECT("'" &amp; Setup!$AH$11 &amp; "'!" &amp; AF73),0) + IF(Setup!$AH$12&lt;&gt;"",INDIRECT("'" &amp; Setup!$AH$12 &amp; "'!" &amp; AF73),0)</f>
        <v>0</v>
      </c>
      <c r="AK73" s="2">
        <f ca="1">IF(Setup!$AI$7&lt;&gt;"",INDIRECT("'" &amp; Setup!$AI$7 &amp; "'!" &amp; AF73),0) + IF(Setup!$AI$8&lt;&gt;"",INDIRECT("'" &amp; Setup!$AI$8 &amp; "'!" &amp; AF73),0) + IF(Setup!$AI$9&lt;&gt;"",INDIRECT("'" &amp; Setup!$AI$9 &amp; "'!" &amp; AF73),0) + IF(Setup!$AI$10&lt;&gt;"",INDIRECT("'" &amp; Setup!$AI$10 &amp; "'!" &amp; AF73),0) + IF(Setup!$AI$11&lt;&gt;"",INDIRECT("'" &amp; Setup!$AI$11 &amp; "'!" &amp; AF73),0) + IF(Setup!$AI$12&lt;&gt;"",INDIRECT("'" &amp; Setup!$AI$12 &amp; "'!" &amp; AF73),0)</f>
        <v>0</v>
      </c>
      <c r="AL73" s="2">
        <f ca="1">IF(Setup!$AJ$7&lt;&gt;"",INDIRECT("'" &amp; Setup!$AJ$7 &amp; "'!" &amp; AF73),0) + IF(Setup!$AJ$8&lt;&gt;"",INDIRECT("'" &amp; Setup!$AJ$8 &amp; "'!" &amp; AF73),0) + IF(Setup!$AJ$9&lt;&gt;"",INDIRECT("'" &amp; Setup!$AJ$9 &amp; "'!" &amp; AF73),0) + IF(Setup!$AJ$10&lt;&gt;"",INDIRECT("'" &amp; Setup!$AJ$10 &amp; "'!" &amp; AF73),0) + IF(Setup!$AJ$11&lt;&gt;"",INDIRECT("'" &amp; Setup!$AJ$11 &amp; "'!" &amp; AF73),0) + IF(Setup!$AJ$12&lt;&gt;"",INDIRECT("'" &amp; Setup!$AJ$12 &amp; "'!" &amp; AF73),0)</f>
        <v>0</v>
      </c>
      <c r="AN73" s="2" t="str">
        <f t="shared" si="17"/>
        <v/>
      </c>
      <c r="AR73" s="2" t="str">
        <f>IF(C73=0,"",LEFT(INDEX(Lists!$H$5:$H$49,MATCH(C73,Lists!$G$5:$G$49,0),1),1))</f>
        <v/>
      </c>
      <c r="AT73" s="2" t="str">
        <f t="shared" ca="1" si="18"/>
        <v/>
      </c>
      <c r="AU73" s="2" t="str">
        <f t="shared" ca="1" si="19"/>
        <v/>
      </c>
      <c r="AV73" s="2" t="str">
        <f t="shared" ca="1" si="20"/>
        <v/>
      </c>
      <c r="AW73" s="2" t="str">
        <f t="shared" ca="1" si="21"/>
        <v/>
      </c>
      <c r="AX73" s="2" t="str">
        <f t="shared" ca="1" si="22"/>
        <v/>
      </c>
      <c r="AY73" s="2" t="str">
        <f t="shared" ca="1" si="23"/>
        <v/>
      </c>
      <c r="AZ73" s="2" t="str">
        <f t="shared" ca="1" si="24"/>
        <v/>
      </c>
      <c r="BA73" s="2" t="str">
        <f t="shared" ca="1" si="25"/>
        <v/>
      </c>
      <c r="BB73" s="2" t="str">
        <f t="shared" ca="1" si="26"/>
        <v/>
      </c>
      <c r="BC73" s="2" t="str">
        <f t="shared" ca="1" si="27"/>
        <v/>
      </c>
      <c r="BJ73" s="2">
        <f ca="1">IF(Setup!$AG$7&lt;&gt;"",INDIRECT("'" &amp; Setup!$AG$7 &amp; "'!" &amp; AD73),0) + IF(Setup!$AG$8&lt;&gt;"",INDIRECT("'" &amp; Setup!$AG$8 &amp; "'!" &amp; AD73),0) + IF(Setup!$AG$9&lt;&gt;"",INDIRECT("'" &amp; Setup!$AG$9 &amp; "'!" &amp; AD73),0) + IF(Setup!$AG$10&lt;&gt;"",INDIRECT("'" &amp; Setup!$AG$10 &amp; "'!" &amp; AD73),0) + IF(Setup!$AG$11&lt;&gt;"",INDIRECT("'" &amp; Setup!$AG$11 &amp; "'!" &amp; AD73),0) + IF(Setup!$AG$12&lt;&gt;"",INDIRECT("'" &amp; Setup!$AG$12 &amp; "'!" &amp; AD73),0)</f>
        <v>0</v>
      </c>
      <c r="BK73" s="2">
        <f ca="1">IF(Setup!$AG$7&lt;&gt;"",INDIRECT("'" &amp; Setup!$AG$7 &amp; "'!" &amp; AE73),0) + IF(Setup!$AG$8&lt;&gt;"",INDIRECT("'" &amp; Setup!$AG$8 &amp; "'!" &amp; AE73),0) + IF(Setup!$AG$9&lt;&gt;"",INDIRECT("'" &amp; Setup!$AG$9 &amp; "'!" &amp; AE73),0) + IF(Setup!$AG$10&lt;&gt;"",INDIRECT("'" &amp; Setup!$AG$10 &amp; "'!" &amp; AE73),0) + IF(Setup!$AG$11&lt;&gt;"",INDIRECT("'" &amp; Setup!$AG$11 &amp; "'!" &amp; AE73),0) + IF(Setup!$AG$12&lt;&gt;"",INDIRECT("'" &amp; Setup!$AG$12 &amp; "'!" &amp; AE73),0)</f>
        <v>0</v>
      </c>
      <c r="BL73" s="2">
        <f ca="1">IF(Setup!$AH$7&lt;&gt;"",INDIRECT("'" &amp; Setup!$AH$7 &amp; "'!" &amp; AD73),0) + IF(Setup!$AH$8&lt;&gt;"",INDIRECT("'" &amp; Setup!$AH$8 &amp; "'!" &amp; AD73),0) + IF(Setup!$AH$9&lt;&gt;"",INDIRECT("'" &amp; Setup!$AH$9 &amp; "'!" &amp; AD73),0) + IF(Setup!$AH$10&lt;&gt;"",INDIRECT("'" &amp; Setup!$AH$10 &amp; "'!" &amp; AD73),0) + IF(Setup!$AH$11&lt;&gt;"",INDIRECT("'" &amp; Setup!$AH$11 &amp; "'!" &amp; AD73),0) + IF(Setup!$AH$12&lt;&gt;"",INDIRECT("'" &amp; Setup!$AH$12 &amp; "'!" &amp; AD73),0)</f>
        <v>0</v>
      </c>
      <c r="BM73" s="2">
        <f ca="1">IF(Setup!$AH$7&lt;&gt;"",INDIRECT("'" &amp; Setup!$AH$7 &amp; "'!" &amp; AE73),0) + IF(Setup!$AH$8&lt;&gt;"",INDIRECT("'" &amp; Setup!$AH$8 &amp; "'!" &amp; AE73),0) + IF(Setup!$AH$9&lt;&gt;"",INDIRECT("'" &amp; Setup!$AH$9 &amp; "'!" &amp; AE73),0) + IF(Setup!$AH$10&lt;&gt;"",INDIRECT("'" &amp; Setup!$AH$10 &amp; "'!" &amp; AE73),0) + IF(Setup!$AH$11&lt;&gt;"",INDIRECT("'" &amp; Setup!$AH$11 &amp; "'!" &amp; AE73),0) + IF(Setup!$AH$12&lt;&gt;"",INDIRECT("'" &amp; Setup!$AH$12 &amp; "'!" &amp; AE73),0)</f>
        <v>0</v>
      </c>
      <c r="BN73" s="2">
        <f ca="1">IF(Setup!$AI$7&lt;&gt;"",INDIRECT("'" &amp; Setup!$AI$7 &amp; "'!" &amp; AD73),0) + IF(Setup!$AI$8&lt;&gt;"",INDIRECT("'" &amp; Setup!$AI$8 &amp; "'!" &amp; AD73),0) + IF(Setup!$AI$9&lt;&gt;"",INDIRECT("'" &amp; Setup!$AI$9 &amp; "'!" &amp; AD73),0) + IF(Setup!$AI$10&lt;&gt;"",INDIRECT("'" &amp; Setup!$AI$10 &amp; "'!" &amp; AD73),0) + IF(Setup!$AI$11&lt;&gt;"",INDIRECT("'" &amp; Setup!$AI$11 &amp; "'!" &amp; AD73),0) + IF(Setup!$AI$12&lt;&gt;"",INDIRECT("'" &amp; Setup!$AI$12 &amp; "'!" &amp; AD73),0)</f>
        <v>0</v>
      </c>
      <c r="BO73" s="2">
        <f ca="1">IF(Setup!$AI$7&lt;&gt;"",INDIRECT("'" &amp; Setup!$AI$7 &amp; "'!" &amp; AE73),0) + IF(Setup!$AI$8&lt;&gt;"",INDIRECT("'" &amp; Setup!$AI$8 &amp; "'!" &amp; AE73),0) + IF(Setup!$AI$9&lt;&gt;"",INDIRECT("'" &amp; Setup!$AI$9 &amp; "'!" &amp; AE73),0) + IF(Setup!$AI$10&lt;&gt;"",INDIRECT("'" &amp; Setup!$AI$10 &amp; "'!" &amp; AE73),0) + IF(Setup!$AI$11&lt;&gt;"",INDIRECT("'" &amp; Setup!$AI$11 &amp; "'!" &amp; AE73),0) + IF(Setup!$AI$12&lt;&gt;"",INDIRECT("'" &amp; Setup!$AI$12 &amp; "'!" &amp; AE73),0)</f>
        <v>0</v>
      </c>
      <c r="BP73" s="2">
        <f ca="1">IF(Setup!$AJ$7&lt;&gt;"",INDIRECT("'" &amp; Setup!$AJ$7 &amp; "'!" &amp; AD73),0) + IF(Setup!$AJ$8&lt;&gt;"",INDIRECT("'" &amp; Setup!$AJ$8 &amp; "'!" &amp; AD73),0) + IF(Setup!$AJ$9&lt;&gt;"",INDIRECT("'" &amp; Setup!$AJ$9 &amp; "'!" &amp; AD73),0) + IF(Setup!$AJ$10&lt;&gt;"",INDIRECT("'" &amp; Setup!$AJ$10 &amp; "'!" &amp; AD73),0) + IF(Setup!$AJ$11&lt;&gt;"",INDIRECT("'" &amp; Setup!$AJ$11 &amp; "'!" &amp; AD73),0) + IF(Setup!$AJ$12&lt;&gt;"",INDIRECT("'" &amp; Setup!$AJ$12 &amp; "'!" &amp; AD73),0)</f>
        <v>0</v>
      </c>
      <c r="BQ73" s="2">
        <f ca="1">IF(Setup!$AJ$7&lt;&gt;"",INDIRECT("'" &amp; Setup!$AJ$7 &amp; "'!" &amp; AE73),0) + IF(Setup!$AJ$8&lt;&gt;"",INDIRECT("'" &amp; Setup!$AJ$8 &amp; "'!" &amp; AE73),0) + IF(Setup!$AJ$9&lt;&gt;"",INDIRECT("'" &amp; Setup!$AJ$9 &amp; "'!" &amp; AE73),0) + IF(Setup!$AJ$10&lt;&gt;"",INDIRECT("'" &amp; Setup!$AJ$10 &amp; "'!" &amp; AE73),0) + IF(Setup!$AJ$11&lt;&gt;"",INDIRECT("'" &amp; Setup!$AJ$11 &amp; "'!" &amp; AE73),0) + IF(Setup!$AJ$12&lt;&gt;"",INDIRECT("'" &amp; Setup!$AJ$12 &amp; "'!" &amp; AE73),0)</f>
        <v>0</v>
      </c>
      <c r="BS73" s="35"/>
      <c r="BT73" s="35"/>
      <c r="BU73" s="35"/>
      <c r="BV73" s="35"/>
    </row>
    <row r="74" spans="1:74" ht="39" hidden="1" customHeight="1" x14ac:dyDescent="0.2">
      <c r="A74" s="14" t="str">
        <f>Planning!A57</f>
        <v>I049</v>
      </c>
      <c r="B74" s="9">
        <f>Planning!B57</f>
        <v>0</v>
      </c>
      <c r="C74" s="9">
        <f>Planning!C57</f>
        <v>0</v>
      </c>
      <c r="D74" s="9">
        <f>Planning!D57</f>
        <v>0</v>
      </c>
      <c r="E74" s="3">
        <f>Planning!E57</f>
        <v>0</v>
      </c>
      <c r="F74" s="3">
        <f>Planning!G57</f>
        <v>0</v>
      </c>
      <c r="G74" s="28"/>
      <c r="H74" s="197">
        <f t="shared" ca="1" si="13"/>
        <v>0</v>
      </c>
      <c r="I74" s="197">
        <f t="shared" ca="1" si="14"/>
        <v>0</v>
      </c>
      <c r="J74" s="32" t="str">
        <f ca="1">IF(AND($AR74="2",$AB73&lt;&gt;Lists!$A$17),AU74,AT74)</f>
        <v/>
      </c>
      <c r="K74" s="33" t="str">
        <f t="shared" ca="1" si="28"/>
        <v/>
      </c>
      <c r="L74" s="210">
        <f t="shared" ca="1" si="29"/>
        <v>0</v>
      </c>
      <c r="M74" s="197">
        <f t="shared" ca="1" si="30"/>
        <v>0</v>
      </c>
      <c r="N74" s="32" t="str">
        <f ca="1">IF(AND($AR74="2",$AB74&lt;&gt;Lists!$A$17),AW74,AV74)</f>
        <v/>
      </c>
      <c r="O74" s="33" t="str">
        <f t="shared" ca="1" si="31"/>
        <v/>
      </c>
      <c r="P74" s="197">
        <f t="shared" ca="1" si="32"/>
        <v>0</v>
      </c>
      <c r="Q74" s="197">
        <f t="shared" ca="1" si="33"/>
        <v>0</v>
      </c>
      <c r="R74" s="32" t="str">
        <f ca="1">IF(AND($AR74="2",$AB74&lt;&gt;Lists!$A$17),AY74,AX74)</f>
        <v/>
      </c>
      <c r="S74" s="33" t="str">
        <f t="shared" ca="1" si="34"/>
        <v/>
      </c>
      <c r="T74" s="197">
        <f t="shared" ca="1" si="35"/>
        <v>0</v>
      </c>
      <c r="U74" s="197">
        <f t="shared" ca="1" si="36"/>
        <v>0</v>
      </c>
      <c r="V74" s="32" t="str">
        <f ca="1">IF(AND($AR74="2",$AB74&lt;&gt;Lists!$A$17),BA74,AZ74)</f>
        <v/>
      </c>
      <c r="W74" s="33" t="str">
        <f t="shared" ca="1" si="37"/>
        <v/>
      </c>
      <c r="X74" s="197">
        <f t="shared" ca="1" si="38"/>
        <v>0</v>
      </c>
      <c r="Y74" s="197">
        <f t="shared" ca="1" si="39"/>
        <v>0</v>
      </c>
      <c r="Z74" s="32" t="str">
        <f ca="1">IF(AND($AR74="2",$AB74&lt;&gt;Lists!$A$17),BC74,BB74)</f>
        <v/>
      </c>
      <c r="AA74" s="33" t="str">
        <f t="shared" ca="1" si="40"/>
        <v/>
      </c>
      <c r="AB74" s="1">
        <f>Planning!H57</f>
        <v>0</v>
      </c>
      <c r="AC74" s="2" t="str">
        <f t="shared" si="15"/>
        <v>00</v>
      </c>
      <c r="AD74" s="2" t="s">
        <v>509</v>
      </c>
      <c r="AE74" s="2" t="s">
        <v>707</v>
      </c>
      <c r="AF74" s="2" t="s">
        <v>1554</v>
      </c>
      <c r="AG74" s="169" t="str">
        <f t="shared" ref="AG74:AG90" si="41">IF(E74=0,"","["&amp;A74&amp;"] "&amp;E74)</f>
        <v/>
      </c>
      <c r="AI74" s="2">
        <f ca="1">IF(Setup!$AG$7&lt;&gt;"",INDIRECT("'" &amp; Setup!$AG$7 &amp; "'!" &amp; AF74),0) + IF(Setup!$AG$8&lt;&gt;"",INDIRECT("'" &amp; Setup!$AG$8 &amp; "'!" &amp; AF74),0) + IF(Setup!$AG$9&lt;&gt;"",INDIRECT("'" &amp; Setup!$AG$9 &amp; "'!" &amp; AF74),0) + IF(Setup!$AG$10&lt;&gt;"",INDIRECT("'" &amp; Setup!$AG$10 &amp; "'!" &amp; AF74),0) + IF(Setup!$AG$11&lt;&gt;"",INDIRECT("'" &amp; Setup!$AG$11 &amp; "'!" &amp; AF74),0) + IF(Setup!$AG$12&lt;&gt;"",INDIRECT("'" &amp; Setup!$AG$12 &amp; "'!" &amp; AF74),0)</f>
        <v>0</v>
      </c>
      <c r="AJ74" s="2">
        <f ca="1">IF(Setup!$AH$7&lt;&gt;"",INDIRECT("'" &amp; Setup!$AH$7 &amp; "'!" &amp; AF74),0) + IF(Setup!$AH$8&lt;&gt;"",INDIRECT("'" &amp; Setup!$AH$8 &amp; "'!" &amp; AF74),0) + IF(Setup!$AH$9&lt;&gt;"",INDIRECT("'" &amp; Setup!$AH$9 &amp; "'!" &amp; AF74),0) + IF(Setup!$AH$10&lt;&gt;"",INDIRECT("'" &amp; Setup!$AH$10 &amp; "'!" &amp; AF74),0) + IF(Setup!$AH$11&lt;&gt;"",INDIRECT("'" &amp; Setup!$AH$11 &amp; "'!" &amp; AF74),0) + IF(Setup!$AH$12&lt;&gt;"",INDIRECT("'" &amp; Setup!$AH$12 &amp; "'!" &amp; AF74),0)</f>
        <v>0</v>
      </c>
      <c r="AK74" s="2">
        <f ca="1">IF(Setup!$AI$7&lt;&gt;"",INDIRECT("'" &amp; Setup!$AI$7 &amp; "'!" &amp; AF74),0) + IF(Setup!$AI$8&lt;&gt;"",INDIRECT("'" &amp; Setup!$AI$8 &amp; "'!" &amp; AF74),0) + IF(Setup!$AI$9&lt;&gt;"",INDIRECT("'" &amp; Setup!$AI$9 &amp; "'!" &amp; AF74),0) + IF(Setup!$AI$10&lt;&gt;"",INDIRECT("'" &amp; Setup!$AI$10 &amp; "'!" &amp; AF74),0) + IF(Setup!$AI$11&lt;&gt;"",INDIRECT("'" &amp; Setup!$AI$11 &amp; "'!" &amp; AF74),0) + IF(Setup!$AI$12&lt;&gt;"",INDIRECT("'" &amp; Setup!$AI$12 &amp; "'!" &amp; AF74),0)</f>
        <v>0</v>
      </c>
      <c r="AL74" s="2">
        <f ca="1">IF(Setup!$AJ$7&lt;&gt;"",INDIRECT("'" &amp; Setup!$AJ$7 &amp; "'!" &amp; AF74),0) + IF(Setup!$AJ$8&lt;&gt;"",INDIRECT("'" &amp; Setup!$AJ$8 &amp; "'!" &amp; AF74),0) + IF(Setup!$AJ$9&lt;&gt;"",INDIRECT("'" &amp; Setup!$AJ$9 &amp; "'!" &amp; AF74),0) + IF(Setup!$AJ$10&lt;&gt;"",INDIRECT("'" &amp; Setup!$AJ$10 &amp; "'!" &amp; AF74),0) + IF(Setup!$AJ$11&lt;&gt;"",INDIRECT("'" &amp; Setup!$AJ$11 &amp; "'!" &amp; AF74),0) + IF(Setup!$AJ$12&lt;&gt;"",INDIRECT("'" &amp; Setup!$AJ$12 &amp; "'!" &amp; AF74),0)</f>
        <v>0</v>
      </c>
      <c r="AN74" s="2" t="str">
        <f t="shared" si="17"/>
        <v/>
      </c>
      <c r="AR74" s="2" t="str">
        <f>IF(C74=0,"",LEFT(INDEX(Lists!$H$5:$H$49,MATCH(C74,Lists!$G$5:$G$49,0),1),1))</f>
        <v/>
      </c>
      <c r="AT74" s="2" t="str">
        <f t="shared" ca="1" si="18"/>
        <v/>
      </c>
      <c r="AU74" s="2" t="str">
        <f t="shared" ca="1" si="19"/>
        <v/>
      </c>
      <c r="AV74" s="2" t="str">
        <f t="shared" ca="1" si="20"/>
        <v/>
      </c>
      <c r="AW74" s="2" t="str">
        <f t="shared" ca="1" si="21"/>
        <v/>
      </c>
      <c r="AX74" s="2" t="str">
        <f t="shared" ca="1" si="22"/>
        <v/>
      </c>
      <c r="AY74" s="2" t="str">
        <f t="shared" ca="1" si="23"/>
        <v/>
      </c>
      <c r="AZ74" s="2" t="str">
        <f t="shared" ca="1" si="24"/>
        <v/>
      </c>
      <c r="BA74" s="2" t="str">
        <f t="shared" ca="1" si="25"/>
        <v/>
      </c>
      <c r="BB74" s="2" t="str">
        <f t="shared" ca="1" si="26"/>
        <v/>
      </c>
      <c r="BC74" s="2" t="str">
        <f t="shared" ca="1" si="27"/>
        <v/>
      </c>
      <c r="BJ74" s="2">
        <f ca="1">IF(Setup!$AG$7&lt;&gt;"",INDIRECT("'" &amp; Setup!$AG$7 &amp; "'!" &amp; AD74),0) + IF(Setup!$AG$8&lt;&gt;"",INDIRECT("'" &amp; Setup!$AG$8 &amp; "'!" &amp; AD74),0) + IF(Setup!$AG$9&lt;&gt;"",INDIRECT("'" &amp; Setup!$AG$9 &amp; "'!" &amp; AD74),0) + IF(Setup!$AG$10&lt;&gt;"",INDIRECT("'" &amp; Setup!$AG$10 &amp; "'!" &amp; AD74),0) + IF(Setup!$AG$11&lt;&gt;"",INDIRECT("'" &amp; Setup!$AG$11 &amp; "'!" &amp; AD74),0) + IF(Setup!$AG$12&lt;&gt;"",INDIRECT("'" &amp; Setup!$AG$12 &amp; "'!" &amp; AD74),0)</f>
        <v>0</v>
      </c>
      <c r="BK74" s="2">
        <f ca="1">IF(Setup!$AG$7&lt;&gt;"",INDIRECT("'" &amp; Setup!$AG$7 &amp; "'!" &amp; AE74),0) + IF(Setup!$AG$8&lt;&gt;"",INDIRECT("'" &amp; Setup!$AG$8 &amp; "'!" &amp; AE74),0) + IF(Setup!$AG$9&lt;&gt;"",INDIRECT("'" &amp; Setup!$AG$9 &amp; "'!" &amp; AE74),0) + IF(Setup!$AG$10&lt;&gt;"",INDIRECT("'" &amp; Setup!$AG$10 &amp; "'!" &amp; AE74),0) + IF(Setup!$AG$11&lt;&gt;"",INDIRECT("'" &amp; Setup!$AG$11 &amp; "'!" &amp; AE74),0) + IF(Setup!$AG$12&lt;&gt;"",INDIRECT("'" &amp; Setup!$AG$12 &amp; "'!" &amp; AE74),0)</f>
        <v>0</v>
      </c>
      <c r="BL74" s="2">
        <f ca="1">IF(Setup!$AH$7&lt;&gt;"",INDIRECT("'" &amp; Setup!$AH$7 &amp; "'!" &amp; AD74),0) + IF(Setup!$AH$8&lt;&gt;"",INDIRECT("'" &amp; Setup!$AH$8 &amp; "'!" &amp; AD74),0) + IF(Setup!$AH$9&lt;&gt;"",INDIRECT("'" &amp; Setup!$AH$9 &amp; "'!" &amp; AD74),0) + IF(Setup!$AH$10&lt;&gt;"",INDIRECT("'" &amp; Setup!$AH$10 &amp; "'!" &amp; AD74),0) + IF(Setup!$AH$11&lt;&gt;"",INDIRECT("'" &amp; Setup!$AH$11 &amp; "'!" &amp; AD74),0) + IF(Setup!$AH$12&lt;&gt;"",INDIRECT("'" &amp; Setup!$AH$12 &amp; "'!" &amp; AD74),0)</f>
        <v>0</v>
      </c>
      <c r="BM74" s="2">
        <f ca="1">IF(Setup!$AH$7&lt;&gt;"",INDIRECT("'" &amp; Setup!$AH$7 &amp; "'!" &amp; AE74),0) + IF(Setup!$AH$8&lt;&gt;"",INDIRECT("'" &amp; Setup!$AH$8 &amp; "'!" &amp; AE74),0) + IF(Setup!$AH$9&lt;&gt;"",INDIRECT("'" &amp; Setup!$AH$9 &amp; "'!" &amp; AE74),0) + IF(Setup!$AH$10&lt;&gt;"",INDIRECT("'" &amp; Setup!$AH$10 &amp; "'!" &amp; AE74),0) + IF(Setup!$AH$11&lt;&gt;"",INDIRECT("'" &amp; Setup!$AH$11 &amp; "'!" &amp; AE74),0) + IF(Setup!$AH$12&lt;&gt;"",INDIRECT("'" &amp; Setup!$AH$12 &amp; "'!" &amp; AE74),0)</f>
        <v>0</v>
      </c>
      <c r="BN74" s="2">
        <f ca="1">IF(Setup!$AI$7&lt;&gt;"",INDIRECT("'" &amp; Setup!$AI$7 &amp; "'!" &amp; AD74),0) + IF(Setup!$AI$8&lt;&gt;"",INDIRECT("'" &amp; Setup!$AI$8 &amp; "'!" &amp; AD74),0) + IF(Setup!$AI$9&lt;&gt;"",INDIRECT("'" &amp; Setup!$AI$9 &amp; "'!" &amp; AD74),0) + IF(Setup!$AI$10&lt;&gt;"",INDIRECT("'" &amp; Setup!$AI$10 &amp; "'!" &amp; AD74),0) + IF(Setup!$AI$11&lt;&gt;"",INDIRECT("'" &amp; Setup!$AI$11 &amp; "'!" &amp; AD74),0) + IF(Setup!$AI$12&lt;&gt;"",INDIRECT("'" &amp; Setup!$AI$12 &amp; "'!" &amp; AD74),0)</f>
        <v>0</v>
      </c>
      <c r="BO74" s="2">
        <f ca="1">IF(Setup!$AI$7&lt;&gt;"",INDIRECT("'" &amp; Setup!$AI$7 &amp; "'!" &amp; AE74),0) + IF(Setup!$AI$8&lt;&gt;"",INDIRECT("'" &amp; Setup!$AI$8 &amp; "'!" &amp; AE74),0) + IF(Setup!$AI$9&lt;&gt;"",INDIRECT("'" &amp; Setup!$AI$9 &amp; "'!" &amp; AE74),0) + IF(Setup!$AI$10&lt;&gt;"",INDIRECT("'" &amp; Setup!$AI$10 &amp; "'!" &amp; AE74),0) + IF(Setup!$AI$11&lt;&gt;"",INDIRECT("'" &amp; Setup!$AI$11 &amp; "'!" &amp; AE74),0) + IF(Setup!$AI$12&lt;&gt;"",INDIRECT("'" &amp; Setup!$AI$12 &amp; "'!" &amp; AE74),0)</f>
        <v>0</v>
      </c>
      <c r="BP74" s="2">
        <f ca="1">IF(Setup!$AJ$7&lt;&gt;"",INDIRECT("'" &amp; Setup!$AJ$7 &amp; "'!" &amp; AD74),0) + IF(Setup!$AJ$8&lt;&gt;"",INDIRECT("'" &amp; Setup!$AJ$8 &amp; "'!" &amp; AD74),0) + IF(Setup!$AJ$9&lt;&gt;"",INDIRECT("'" &amp; Setup!$AJ$9 &amp; "'!" &amp; AD74),0) + IF(Setup!$AJ$10&lt;&gt;"",INDIRECT("'" &amp; Setup!$AJ$10 &amp; "'!" &amp; AD74),0) + IF(Setup!$AJ$11&lt;&gt;"",INDIRECT("'" &amp; Setup!$AJ$11 &amp; "'!" &amp; AD74),0) + IF(Setup!$AJ$12&lt;&gt;"",INDIRECT("'" &amp; Setup!$AJ$12 &amp; "'!" &amp; AD74),0)</f>
        <v>0</v>
      </c>
      <c r="BQ74" s="2">
        <f ca="1">IF(Setup!$AJ$7&lt;&gt;"",INDIRECT("'" &amp; Setup!$AJ$7 &amp; "'!" &amp; AE74),0) + IF(Setup!$AJ$8&lt;&gt;"",INDIRECT("'" &amp; Setup!$AJ$8 &amp; "'!" &amp; AE74),0) + IF(Setup!$AJ$9&lt;&gt;"",INDIRECT("'" &amp; Setup!$AJ$9 &amp; "'!" &amp; AE74),0) + IF(Setup!$AJ$10&lt;&gt;"",INDIRECT("'" &amp; Setup!$AJ$10 &amp; "'!" &amp; AE74),0) + IF(Setup!$AJ$11&lt;&gt;"",INDIRECT("'" &amp; Setup!$AJ$11 &amp; "'!" &amp; AE74),0) + IF(Setup!$AJ$12&lt;&gt;"",INDIRECT("'" &amp; Setup!$AJ$12 &amp; "'!" &amp; AE74),0)</f>
        <v>0</v>
      </c>
      <c r="BS74" s="35"/>
      <c r="BT74" s="35"/>
      <c r="BU74" s="35"/>
      <c r="BV74" s="35"/>
    </row>
    <row r="75" spans="1:74" ht="39" hidden="1" customHeight="1" x14ac:dyDescent="0.2">
      <c r="A75" s="14" t="str">
        <f>Planning!A58</f>
        <v>I050</v>
      </c>
      <c r="B75" s="9">
        <f>Planning!B58</f>
        <v>0</v>
      </c>
      <c r="C75" s="9">
        <f>Planning!C58</f>
        <v>0</v>
      </c>
      <c r="D75" s="9">
        <f>Planning!D58</f>
        <v>0</v>
      </c>
      <c r="E75" s="3">
        <f>Planning!E58</f>
        <v>0</v>
      </c>
      <c r="F75" s="3">
        <f>Planning!G58</f>
        <v>0</v>
      </c>
      <c r="G75" s="28"/>
      <c r="H75" s="197">
        <f t="shared" ca="1" si="13"/>
        <v>0</v>
      </c>
      <c r="I75" s="197">
        <f t="shared" ca="1" si="14"/>
        <v>0</v>
      </c>
      <c r="J75" s="32" t="str">
        <f ca="1">IF(AND($AR75="2",$AB74&lt;&gt;Lists!$A$17),AU75,AT75)</f>
        <v/>
      </c>
      <c r="K75" s="33" t="str">
        <f t="shared" ca="1" si="28"/>
        <v/>
      </c>
      <c r="L75" s="210">
        <f t="shared" ca="1" si="29"/>
        <v>0</v>
      </c>
      <c r="M75" s="197">
        <f t="shared" ca="1" si="30"/>
        <v>0</v>
      </c>
      <c r="N75" s="32" t="str">
        <f ca="1">IF(AND($AR75="2",$AB75&lt;&gt;Lists!$A$17),AW75,AV75)</f>
        <v/>
      </c>
      <c r="O75" s="33" t="str">
        <f t="shared" ca="1" si="31"/>
        <v/>
      </c>
      <c r="P75" s="197">
        <f t="shared" ca="1" si="32"/>
        <v>0</v>
      </c>
      <c r="Q75" s="197">
        <f t="shared" ca="1" si="33"/>
        <v>0</v>
      </c>
      <c r="R75" s="32" t="str">
        <f ca="1">IF(AND($AR75="2",$AB75&lt;&gt;Lists!$A$17),AY75,AX75)</f>
        <v/>
      </c>
      <c r="S75" s="33" t="str">
        <f t="shared" ca="1" si="34"/>
        <v/>
      </c>
      <c r="T75" s="197">
        <f t="shared" ca="1" si="35"/>
        <v>0</v>
      </c>
      <c r="U75" s="197">
        <f t="shared" ca="1" si="36"/>
        <v>0</v>
      </c>
      <c r="V75" s="32" t="str">
        <f ca="1">IF(AND($AR75="2",$AB75&lt;&gt;Lists!$A$17),BA75,AZ75)</f>
        <v/>
      </c>
      <c r="W75" s="33" t="str">
        <f t="shared" ca="1" si="37"/>
        <v/>
      </c>
      <c r="X75" s="197">
        <f t="shared" ca="1" si="38"/>
        <v>0</v>
      </c>
      <c r="Y75" s="197">
        <f t="shared" ca="1" si="39"/>
        <v>0</v>
      </c>
      <c r="Z75" s="32" t="str">
        <f ca="1">IF(AND($AR75="2",$AB75&lt;&gt;Lists!$A$17),BC75,BB75)</f>
        <v/>
      </c>
      <c r="AA75" s="33" t="str">
        <f t="shared" ca="1" si="40"/>
        <v/>
      </c>
      <c r="AB75" s="1">
        <f>Planning!H58</f>
        <v>0</v>
      </c>
      <c r="AC75" s="2" t="str">
        <f t="shared" si="15"/>
        <v>00</v>
      </c>
      <c r="AD75" s="2" t="s">
        <v>510</v>
      </c>
      <c r="AE75" s="2" t="s">
        <v>708</v>
      </c>
      <c r="AF75" s="2" t="s">
        <v>1555</v>
      </c>
      <c r="AG75" s="169" t="str">
        <f t="shared" si="41"/>
        <v/>
      </c>
      <c r="AI75" s="2">
        <f ca="1">IF(Setup!$AG$7&lt;&gt;"",INDIRECT("'" &amp; Setup!$AG$7 &amp; "'!" &amp; AF75),0) + IF(Setup!$AG$8&lt;&gt;"",INDIRECT("'" &amp; Setup!$AG$8 &amp; "'!" &amp; AF75),0) + IF(Setup!$AG$9&lt;&gt;"",INDIRECT("'" &amp; Setup!$AG$9 &amp; "'!" &amp; AF75),0) + IF(Setup!$AG$10&lt;&gt;"",INDIRECT("'" &amp; Setup!$AG$10 &amp; "'!" &amp; AF75),0) + IF(Setup!$AG$11&lt;&gt;"",INDIRECT("'" &amp; Setup!$AG$11 &amp; "'!" &amp; AF75),0) + IF(Setup!$AG$12&lt;&gt;"",INDIRECT("'" &amp; Setup!$AG$12 &amp; "'!" &amp; AF75),0)</f>
        <v>0</v>
      </c>
      <c r="AJ75" s="2">
        <f ca="1">IF(Setup!$AH$7&lt;&gt;"",INDIRECT("'" &amp; Setup!$AH$7 &amp; "'!" &amp; AF75),0) + IF(Setup!$AH$8&lt;&gt;"",INDIRECT("'" &amp; Setup!$AH$8 &amp; "'!" &amp; AF75),0) + IF(Setup!$AH$9&lt;&gt;"",INDIRECT("'" &amp; Setup!$AH$9 &amp; "'!" &amp; AF75),0) + IF(Setup!$AH$10&lt;&gt;"",INDIRECT("'" &amp; Setup!$AH$10 &amp; "'!" &amp; AF75),0) + IF(Setup!$AH$11&lt;&gt;"",INDIRECT("'" &amp; Setup!$AH$11 &amp; "'!" &amp; AF75),0) + IF(Setup!$AH$12&lt;&gt;"",INDIRECT("'" &amp; Setup!$AH$12 &amp; "'!" &amp; AF75),0)</f>
        <v>0</v>
      </c>
      <c r="AK75" s="2">
        <f ca="1">IF(Setup!$AI$7&lt;&gt;"",INDIRECT("'" &amp; Setup!$AI$7 &amp; "'!" &amp; AF75),0) + IF(Setup!$AI$8&lt;&gt;"",INDIRECT("'" &amp; Setup!$AI$8 &amp; "'!" &amp; AF75),0) + IF(Setup!$AI$9&lt;&gt;"",INDIRECT("'" &amp; Setup!$AI$9 &amp; "'!" &amp; AF75),0) + IF(Setup!$AI$10&lt;&gt;"",INDIRECT("'" &amp; Setup!$AI$10 &amp; "'!" &amp; AF75),0) + IF(Setup!$AI$11&lt;&gt;"",INDIRECT("'" &amp; Setup!$AI$11 &amp; "'!" &amp; AF75),0) + IF(Setup!$AI$12&lt;&gt;"",INDIRECT("'" &amp; Setup!$AI$12 &amp; "'!" &amp; AF75),0)</f>
        <v>0</v>
      </c>
      <c r="AL75" s="2">
        <f ca="1">IF(Setup!$AJ$7&lt;&gt;"",INDIRECT("'" &amp; Setup!$AJ$7 &amp; "'!" &amp; AF75),0) + IF(Setup!$AJ$8&lt;&gt;"",INDIRECT("'" &amp; Setup!$AJ$8 &amp; "'!" &amp; AF75),0) + IF(Setup!$AJ$9&lt;&gt;"",INDIRECT("'" &amp; Setup!$AJ$9 &amp; "'!" &amp; AF75),0) + IF(Setup!$AJ$10&lt;&gt;"",INDIRECT("'" &amp; Setup!$AJ$10 &amp; "'!" &amp; AF75),0) + IF(Setup!$AJ$11&lt;&gt;"",INDIRECT("'" &amp; Setup!$AJ$11 &amp; "'!" &amp; AF75),0) + IF(Setup!$AJ$12&lt;&gt;"",INDIRECT("'" &amp; Setup!$AJ$12 &amp; "'!" &amp; AF75),0)</f>
        <v>0</v>
      </c>
      <c r="AN75" s="2" t="str">
        <f t="shared" si="17"/>
        <v/>
      </c>
      <c r="AR75" s="2" t="str">
        <f>IF(C75=0,"",LEFT(INDEX(Lists!$H$5:$H$49,MATCH(C75,Lists!$G$5:$G$49,0),1),1))</f>
        <v/>
      </c>
      <c r="AT75" s="2" t="str">
        <f t="shared" ca="1" si="18"/>
        <v/>
      </c>
      <c r="AU75" s="2" t="str">
        <f t="shared" ca="1" si="19"/>
        <v/>
      </c>
      <c r="AV75" s="2" t="str">
        <f t="shared" ca="1" si="20"/>
        <v/>
      </c>
      <c r="AW75" s="2" t="str">
        <f t="shared" ca="1" si="21"/>
        <v/>
      </c>
      <c r="AX75" s="2" t="str">
        <f t="shared" ca="1" si="22"/>
        <v/>
      </c>
      <c r="AY75" s="2" t="str">
        <f t="shared" ca="1" si="23"/>
        <v/>
      </c>
      <c r="AZ75" s="2" t="str">
        <f t="shared" ca="1" si="24"/>
        <v/>
      </c>
      <c r="BA75" s="2" t="str">
        <f t="shared" ca="1" si="25"/>
        <v/>
      </c>
      <c r="BB75" s="2" t="str">
        <f t="shared" ca="1" si="26"/>
        <v/>
      </c>
      <c r="BC75" s="2" t="str">
        <f t="shared" ca="1" si="27"/>
        <v/>
      </c>
      <c r="BJ75" s="2">
        <f ca="1">IF(Setup!$AG$7&lt;&gt;"",INDIRECT("'" &amp; Setup!$AG$7 &amp; "'!" &amp; AD75),0) + IF(Setup!$AG$8&lt;&gt;"",INDIRECT("'" &amp; Setup!$AG$8 &amp; "'!" &amp; AD75),0) + IF(Setup!$AG$9&lt;&gt;"",INDIRECT("'" &amp; Setup!$AG$9 &amp; "'!" &amp; AD75),0) + IF(Setup!$AG$10&lt;&gt;"",INDIRECT("'" &amp; Setup!$AG$10 &amp; "'!" &amp; AD75),0) + IF(Setup!$AG$11&lt;&gt;"",INDIRECT("'" &amp; Setup!$AG$11 &amp; "'!" &amp; AD75),0) + IF(Setup!$AG$12&lt;&gt;"",INDIRECT("'" &amp; Setup!$AG$12 &amp; "'!" &amp; AD75),0)</f>
        <v>0</v>
      </c>
      <c r="BK75" s="2">
        <f ca="1">IF(Setup!$AG$7&lt;&gt;"",INDIRECT("'" &amp; Setup!$AG$7 &amp; "'!" &amp; AE75),0) + IF(Setup!$AG$8&lt;&gt;"",INDIRECT("'" &amp; Setup!$AG$8 &amp; "'!" &amp; AE75),0) + IF(Setup!$AG$9&lt;&gt;"",INDIRECT("'" &amp; Setup!$AG$9 &amp; "'!" &amp; AE75),0) + IF(Setup!$AG$10&lt;&gt;"",INDIRECT("'" &amp; Setup!$AG$10 &amp; "'!" &amp; AE75),0) + IF(Setup!$AG$11&lt;&gt;"",INDIRECT("'" &amp; Setup!$AG$11 &amp; "'!" &amp; AE75),0) + IF(Setup!$AG$12&lt;&gt;"",INDIRECT("'" &amp; Setup!$AG$12 &amp; "'!" &amp; AE75),0)</f>
        <v>0</v>
      </c>
      <c r="BL75" s="2">
        <f ca="1">IF(Setup!$AH$7&lt;&gt;"",INDIRECT("'" &amp; Setup!$AH$7 &amp; "'!" &amp; AD75),0) + IF(Setup!$AH$8&lt;&gt;"",INDIRECT("'" &amp; Setup!$AH$8 &amp; "'!" &amp; AD75),0) + IF(Setup!$AH$9&lt;&gt;"",INDIRECT("'" &amp; Setup!$AH$9 &amp; "'!" &amp; AD75),0) + IF(Setup!$AH$10&lt;&gt;"",INDIRECT("'" &amp; Setup!$AH$10 &amp; "'!" &amp; AD75),0) + IF(Setup!$AH$11&lt;&gt;"",INDIRECT("'" &amp; Setup!$AH$11 &amp; "'!" &amp; AD75),0) + IF(Setup!$AH$12&lt;&gt;"",INDIRECT("'" &amp; Setup!$AH$12 &amp; "'!" &amp; AD75),0)</f>
        <v>0</v>
      </c>
      <c r="BM75" s="2">
        <f ca="1">IF(Setup!$AH$7&lt;&gt;"",INDIRECT("'" &amp; Setup!$AH$7 &amp; "'!" &amp; AE75),0) + IF(Setup!$AH$8&lt;&gt;"",INDIRECT("'" &amp; Setup!$AH$8 &amp; "'!" &amp; AE75),0) + IF(Setup!$AH$9&lt;&gt;"",INDIRECT("'" &amp; Setup!$AH$9 &amp; "'!" &amp; AE75),0) + IF(Setup!$AH$10&lt;&gt;"",INDIRECT("'" &amp; Setup!$AH$10 &amp; "'!" &amp; AE75),0) + IF(Setup!$AH$11&lt;&gt;"",INDIRECT("'" &amp; Setup!$AH$11 &amp; "'!" &amp; AE75),0) + IF(Setup!$AH$12&lt;&gt;"",INDIRECT("'" &amp; Setup!$AH$12 &amp; "'!" &amp; AE75),0)</f>
        <v>0</v>
      </c>
      <c r="BN75" s="2">
        <f ca="1">IF(Setup!$AI$7&lt;&gt;"",INDIRECT("'" &amp; Setup!$AI$7 &amp; "'!" &amp; AD75),0) + IF(Setup!$AI$8&lt;&gt;"",INDIRECT("'" &amp; Setup!$AI$8 &amp; "'!" &amp; AD75),0) + IF(Setup!$AI$9&lt;&gt;"",INDIRECT("'" &amp; Setup!$AI$9 &amp; "'!" &amp; AD75),0) + IF(Setup!$AI$10&lt;&gt;"",INDIRECT("'" &amp; Setup!$AI$10 &amp; "'!" &amp; AD75),0) + IF(Setup!$AI$11&lt;&gt;"",INDIRECT("'" &amp; Setup!$AI$11 &amp; "'!" &amp; AD75),0) + IF(Setup!$AI$12&lt;&gt;"",INDIRECT("'" &amp; Setup!$AI$12 &amp; "'!" &amp; AD75),0)</f>
        <v>0</v>
      </c>
      <c r="BO75" s="2">
        <f ca="1">IF(Setup!$AI$7&lt;&gt;"",INDIRECT("'" &amp; Setup!$AI$7 &amp; "'!" &amp; AE75),0) + IF(Setup!$AI$8&lt;&gt;"",INDIRECT("'" &amp; Setup!$AI$8 &amp; "'!" &amp; AE75),0) + IF(Setup!$AI$9&lt;&gt;"",INDIRECT("'" &amp; Setup!$AI$9 &amp; "'!" &amp; AE75),0) + IF(Setup!$AI$10&lt;&gt;"",INDIRECT("'" &amp; Setup!$AI$10 &amp; "'!" &amp; AE75),0) + IF(Setup!$AI$11&lt;&gt;"",INDIRECT("'" &amp; Setup!$AI$11 &amp; "'!" &amp; AE75),0) + IF(Setup!$AI$12&lt;&gt;"",INDIRECT("'" &amp; Setup!$AI$12 &amp; "'!" &amp; AE75),0)</f>
        <v>0</v>
      </c>
      <c r="BP75" s="2">
        <f ca="1">IF(Setup!$AJ$7&lt;&gt;"",INDIRECT("'" &amp; Setup!$AJ$7 &amp; "'!" &amp; AD75),0) + IF(Setup!$AJ$8&lt;&gt;"",INDIRECT("'" &amp; Setup!$AJ$8 &amp; "'!" &amp; AD75),0) + IF(Setup!$AJ$9&lt;&gt;"",INDIRECT("'" &amp; Setup!$AJ$9 &amp; "'!" &amp; AD75),0) + IF(Setup!$AJ$10&lt;&gt;"",INDIRECT("'" &amp; Setup!$AJ$10 &amp; "'!" &amp; AD75),0) + IF(Setup!$AJ$11&lt;&gt;"",INDIRECT("'" &amp; Setup!$AJ$11 &amp; "'!" &amp; AD75),0) + IF(Setup!$AJ$12&lt;&gt;"",INDIRECT("'" &amp; Setup!$AJ$12 &amp; "'!" &amp; AD75),0)</f>
        <v>0</v>
      </c>
      <c r="BQ75" s="2">
        <f ca="1">IF(Setup!$AJ$7&lt;&gt;"",INDIRECT("'" &amp; Setup!$AJ$7 &amp; "'!" &amp; AE75),0) + IF(Setup!$AJ$8&lt;&gt;"",INDIRECT("'" &amp; Setup!$AJ$8 &amp; "'!" &amp; AE75),0) + IF(Setup!$AJ$9&lt;&gt;"",INDIRECT("'" &amp; Setup!$AJ$9 &amp; "'!" &amp; AE75),0) + IF(Setup!$AJ$10&lt;&gt;"",INDIRECT("'" &amp; Setup!$AJ$10 &amp; "'!" &amp; AE75),0) + IF(Setup!$AJ$11&lt;&gt;"",INDIRECT("'" &amp; Setup!$AJ$11 &amp; "'!" &amp; AE75),0) + IF(Setup!$AJ$12&lt;&gt;"",INDIRECT("'" &amp; Setup!$AJ$12 &amp; "'!" &amp; AE75),0)</f>
        <v>0</v>
      </c>
      <c r="BS75" s="35"/>
      <c r="BT75" s="35"/>
      <c r="BU75" s="35"/>
      <c r="BV75" s="35"/>
    </row>
    <row r="76" spans="1:74" ht="39" hidden="1" customHeight="1" x14ac:dyDescent="0.2">
      <c r="A76" s="14" t="str">
        <f>Planning!A59</f>
        <v>I051</v>
      </c>
      <c r="B76" s="9">
        <f>Planning!B59</f>
        <v>0</v>
      </c>
      <c r="C76" s="9">
        <f>Planning!C59</f>
        <v>0</v>
      </c>
      <c r="D76" s="9">
        <f>Planning!D59</f>
        <v>0</v>
      </c>
      <c r="E76" s="3">
        <f>Planning!E59</f>
        <v>0</v>
      </c>
      <c r="F76" s="3">
        <f>Planning!G59</f>
        <v>0</v>
      </c>
      <c r="G76" s="28"/>
      <c r="H76" s="197">
        <f t="shared" ca="1" si="13"/>
        <v>0</v>
      </c>
      <c r="I76" s="197">
        <f t="shared" ca="1" si="14"/>
        <v>0</v>
      </c>
      <c r="J76" s="32" t="str">
        <f ca="1">IF(AND($AR76="2",$AB75&lt;&gt;Lists!$A$17),AU76,AT76)</f>
        <v/>
      </c>
      <c r="K76" s="33" t="str">
        <f t="shared" ca="1" si="28"/>
        <v/>
      </c>
      <c r="L76" s="210">
        <f t="shared" ca="1" si="29"/>
        <v>0</v>
      </c>
      <c r="M76" s="197">
        <f t="shared" ca="1" si="30"/>
        <v>0</v>
      </c>
      <c r="N76" s="32" t="str">
        <f ca="1">IF(AND($AR76="2",$AB76&lt;&gt;Lists!$A$17),AW76,AV76)</f>
        <v/>
      </c>
      <c r="O76" s="33" t="str">
        <f t="shared" ca="1" si="31"/>
        <v/>
      </c>
      <c r="P76" s="197">
        <f t="shared" ca="1" si="32"/>
        <v>0</v>
      </c>
      <c r="Q76" s="197">
        <f t="shared" ca="1" si="33"/>
        <v>0</v>
      </c>
      <c r="R76" s="32" t="str">
        <f ca="1">IF(AND($AR76="2",$AB76&lt;&gt;Lists!$A$17),AY76,AX76)</f>
        <v/>
      </c>
      <c r="S76" s="33" t="str">
        <f t="shared" ca="1" si="34"/>
        <v/>
      </c>
      <c r="T76" s="197">
        <f t="shared" ca="1" si="35"/>
        <v>0</v>
      </c>
      <c r="U76" s="197">
        <f t="shared" ca="1" si="36"/>
        <v>0</v>
      </c>
      <c r="V76" s="32" t="str">
        <f ca="1">IF(AND($AR76="2",$AB76&lt;&gt;Lists!$A$17),BA76,AZ76)</f>
        <v/>
      </c>
      <c r="W76" s="33" t="str">
        <f t="shared" ca="1" si="37"/>
        <v/>
      </c>
      <c r="X76" s="197">
        <f t="shared" ca="1" si="38"/>
        <v>0</v>
      </c>
      <c r="Y76" s="197">
        <f t="shared" ca="1" si="39"/>
        <v>0</v>
      </c>
      <c r="Z76" s="32" t="str">
        <f ca="1">IF(AND($AR76="2",$AB76&lt;&gt;Lists!$A$17),BC76,BB76)</f>
        <v/>
      </c>
      <c r="AA76" s="33" t="str">
        <f t="shared" ca="1" si="40"/>
        <v/>
      </c>
      <c r="AB76" s="1">
        <f>Planning!H59</f>
        <v>0</v>
      </c>
      <c r="AC76" s="2" t="str">
        <f t="shared" si="15"/>
        <v>00</v>
      </c>
      <c r="AD76" s="2" t="s">
        <v>511</v>
      </c>
      <c r="AE76" s="2" t="s">
        <v>709</v>
      </c>
      <c r="AF76" s="2" t="s">
        <v>1556</v>
      </c>
      <c r="AG76" s="169" t="str">
        <f t="shared" si="41"/>
        <v/>
      </c>
      <c r="AI76" s="2">
        <f ca="1">IF(Setup!$AG$7&lt;&gt;"",INDIRECT("'" &amp; Setup!$AG$7 &amp; "'!" &amp; AF76),0) + IF(Setup!$AG$8&lt;&gt;"",INDIRECT("'" &amp; Setup!$AG$8 &amp; "'!" &amp; AF76),0) + IF(Setup!$AG$9&lt;&gt;"",INDIRECT("'" &amp; Setup!$AG$9 &amp; "'!" &amp; AF76),0) + IF(Setup!$AG$10&lt;&gt;"",INDIRECT("'" &amp; Setup!$AG$10 &amp; "'!" &amp; AF76),0) + IF(Setup!$AG$11&lt;&gt;"",INDIRECT("'" &amp; Setup!$AG$11 &amp; "'!" &amp; AF76),0) + IF(Setup!$AG$12&lt;&gt;"",INDIRECT("'" &amp; Setup!$AG$12 &amp; "'!" &amp; AF76),0)</f>
        <v>0</v>
      </c>
      <c r="AJ76" s="2">
        <f ca="1">IF(Setup!$AH$7&lt;&gt;"",INDIRECT("'" &amp; Setup!$AH$7 &amp; "'!" &amp; AF76),0) + IF(Setup!$AH$8&lt;&gt;"",INDIRECT("'" &amp; Setup!$AH$8 &amp; "'!" &amp; AF76),0) + IF(Setup!$AH$9&lt;&gt;"",INDIRECT("'" &amp; Setup!$AH$9 &amp; "'!" &amp; AF76),0) + IF(Setup!$AH$10&lt;&gt;"",INDIRECT("'" &amp; Setup!$AH$10 &amp; "'!" &amp; AF76),0) + IF(Setup!$AH$11&lt;&gt;"",INDIRECT("'" &amp; Setup!$AH$11 &amp; "'!" &amp; AF76),0) + IF(Setup!$AH$12&lt;&gt;"",INDIRECT("'" &amp; Setup!$AH$12 &amp; "'!" &amp; AF76),0)</f>
        <v>0</v>
      </c>
      <c r="AK76" s="2">
        <f ca="1">IF(Setup!$AI$7&lt;&gt;"",INDIRECT("'" &amp; Setup!$AI$7 &amp; "'!" &amp; AF76),0) + IF(Setup!$AI$8&lt;&gt;"",INDIRECT("'" &amp; Setup!$AI$8 &amp; "'!" &amp; AF76),0) + IF(Setup!$AI$9&lt;&gt;"",INDIRECT("'" &amp; Setup!$AI$9 &amp; "'!" &amp; AF76),0) + IF(Setup!$AI$10&lt;&gt;"",INDIRECT("'" &amp; Setup!$AI$10 &amp; "'!" &amp; AF76),0) + IF(Setup!$AI$11&lt;&gt;"",INDIRECT("'" &amp; Setup!$AI$11 &amp; "'!" &amp; AF76),0) + IF(Setup!$AI$12&lt;&gt;"",INDIRECT("'" &amp; Setup!$AI$12 &amp; "'!" &amp; AF76),0)</f>
        <v>0</v>
      </c>
      <c r="AL76" s="2">
        <f ca="1">IF(Setup!$AJ$7&lt;&gt;"",INDIRECT("'" &amp; Setup!$AJ$7 &amp; "'!" &amp; AF76),0) + IF(Setup!$AJ$8&lt;&gt;"",INDIRECT("'" &amp; Setup!$AJ$8 &amp; "'!" &amp; AF76),0) + IF(Setup!$AJ$9&lt;&gt;"",INDIRECT("'" &amp; Setup!$AJ$9 &amp; "'!" &amp; AF76),0) + IF(Setup!$AJ$10&lt;&gt;"",INDIRECT("'" &amp; Setup!$AJ$10 &amp; "'!" &amp; AF76),0) + IF(Setup!$AJ$11&lt;&gt;"",INDIRECT("'" &amp; Setup!$AJ$11 &amp; "'!" &amp; AF76),0) + IF(Setup!$AJ$12&lt;&gt;"",INDIRECT("'" &amp; Setup!$AJ$12 &amp; "'!" &amp; AF76),0)</f>
        <v>0</v>
      </c>
      <c r="AN76" s="2" t="str">
        <f t="shared" si="17"/>
        <v/>
      </c>
      <c r="AR76" s="2" t="str">
        <f>IF(C76=0,"",LEFT(INDEX(Lists!$H$5:$H$49,MATCH(C76,Lists!$G$5:$G$49,0),1),1))</f>
        <v/>
      </c>
      <c r="AT76" s="2" t="str">
        <f t="shared" ca="1" si="18"/>
        <v/>
      </c>
      <c r="AU76" s="2" t="str">
        <f t="shared" ca="1" si="19"/>
        <v/>
      </c>
      <c r="AV76" s="2" t="str">
        <f t="shared" ca="1" si="20"/>
        <v/>
      </c>
      <c r="AW76" s="2" t="str">
        <f t="shared" ca="1" si="21"/>
        <v/>
      </c>
      <c r="AX76" s="2" t="str">
        <f t="shared" ca="1" si="22"/>
        <v/>
      </c>
      <c r="AY76" s="2" t="str">
        <f t="shared" ca="1" si="23"/>
        <v/>
      </c>
      <c r="AZ76" s="2" t="str">
        <f t="shared" ca="1" si="24"/>
        <v/>
      </c>
      <c r="BA76" s="2" t="str">
        <f t="shared" ca="1" si="25"/>
        <v/>
      </c>
      <c r="BB76" s="2" t="str">
        <f t="shared" ca="1" si="26"/>
        <v/>
      </c>
      <c r="BC76" s="2" t="str">
        <f t="shared" ca="1" si="27"/>
        <v/>
      </c>
      <c r="BJ76" s="2">
        <f ca="1">IF(Setup!$AG$7&lt;&gt;"",INDIRECT("'" &amp; Setup!$AG$7 &amp; "'!" &amp; AD76),0) + IF(Setup!$AG$8&lt;&gt;"",INDIRECT("'" &amp; Setup!$AG$8 &amp; "'!" &amp; AD76),0) + IF(Setup!$AG$9&lt;&gt;"",INDIRECT("'" &amp; Setup!$AG$9 &amp; "'!" &amp; AD76),0) + IF(Setup!$AG$10&lt;&gt;"",INDIRECT("'" &amp; Setup!$AG$10 &amp; "'!" &amp; AD76),0) + IF(Setup!$AG$11&lt;&gt;"",INDIRECT("'" &amp; Setup!$AG$11 &amp; "'!" &amp; AD76),0) + IF(Setup!$AG$12&lt;&gt;"",INDIRECT("'" &amp; Setup!$AG$12 &amp; "'!" &amp; AD76),0)</f>
        <v>0</v>
      </c>
      <c r="BK76" s="2">
        <f ca="1">IF(Setup!$AG$7&lt;&gt;"",INDIRECT("'" &amp; Setup!$AG$7 &amp; "'!" &amp; AE76),0) + IF(Setup!$AG$8&lt;&gt;"",INDIRECT("'" &amp; Setup!$AG$8 &amp; "'!" &amp; AE76),0) + IF(Setup!$AG$9&lt;&gt;"",INDIRECT("'" &amp; Setup!$AG$9 &amp; "'!" &amp; AE76),0) + IF(Setup!$AG$10&lt;&gt;"",INDIRECT("'" &amp; Setup!$AG$10 &amp; "'!" &amp; AE76),0) + IF(Setup!$AG$11&lt;&gt;"",INDIRECT("'" &amp; Setup!$AG$11 &amp; "'!" &amp; AE76),0) + IF(Setup!$AG$12&lt;&gt;"",INDIRECT("'" &amp; Setup!$AG$12 &amp; "'!" &amp; AE76),0)</f>
        <v>0</v>
      </c>
      <c r="BL76" s="2">
        <f ca="1">IF(Setup!$AH$7&lt;&gt;"",INDIRECT("'" &amp; Setup!$AH$7 &amp; "'!" &amp; AD76),0) + IF(Setup!$AH$8&lt;&gt;"",INDIRECT("'" &amp; Setup!$AH$8 &amp; "'!" &amp; AD76),0) + IF(Setup!$AH$9&lt;&gt;"",INDIRECT("'" &amp; Setup!$AH$9 &amp; "'!" &amp; AD76),0) + IF(Setup!$AH$10&lt;&gt;"",INDIRECT("'" &amp; Setup!$AH$10 &amp; "'!" &amp; AD76),0) + IF(Setup!$AH$11&lt;&gt;"",INDIRECT("'" &amp; Setup!$AH$11 &amp; "'!" &amp; AD76),0) + IF(Setup!$AH$12&lt;&gt;"",INDIRECT("'" &amp; Setup!$AH$12 &amp; "'!" &amp; AD76),0)</f>
        <v>0</v>
      </c>
      <c r="BM76" s="2">
        <f ca="1">IF(Setup!$AH$7&lt;&gt;"",INDIRECT("'" &amp; Setup!$AH$7 &amp; "'!" &amp; AE76),0) + IF(Setup!$AH$8&lt;&gt;"",INDIRECT("'" &amp; Setup!$AH$8 &amp; "'!" &amp; AE76),0) + IF(Setup!$AH$9&lt;&gt;"",INDIRECT("'" &amp; Setup!$AH$9 &amp; "'!" &amp; AE76),0) + IF(Setup!$AH$10&lt;&gt;"",INDIRECT("'" &amp; Setup!$AH$10 &amp; "'!" &amp; AE76),0) + IF(Setup!$AH$11&lt;&gt;"",INDIRECT("'" &amp; Setup!$AH$11 &amp; "'!" &amp; AE76),0) + IF(Setup!$AH$12&lt;&gt;"",INDIRECT("'" &amp; Setup!$AH$12 &amp; "'!" &amp; AE76),0)</f>
        <v>0</v>
      </c>
      <c r="BN76" s="2">
        <f ca="1">IF(Setup!$AI$7&lt;&gt;"",INDIRECT("'" &amp; Setup!$AI$7 &amp; "'!" &amp; AD76),0) + IF(Setup!$AI$8&lt;&gt;"",INDIRECT("'" &amp; Setup!$AI$8 &amp; "'!" &amp; AD76),0) + IF(Setup!$AI$9&lt;&gt;"",INDIRECT("'" &amp; Setup!$AI$9 &amp; "'!" &amp; AD76),0) + IF(Setup!$AI$10&lt;&gt;"",INDIRECT("'" &amp; Setup!$AI$10 &amp; "'!" &amp; AD76),0) + IF(Setup!$AI$11&lt;&gt;"",INDIRECT("'" &amp; Setup!$AI$11 &amp; "'!" &amp; AD76),0) + IF(Setup!$AI$12&lt;&gt;"",INDIRECT("'" &amp; Setup!$AI$12 &amp; "'!" &amp; AD76),0)</f>
        <v>0</v>
      </c>
      <c r="BO76" s="2">
        <f ca="1">IF(Setup!$AI$7&lt;&gt;"",INDIRECT("'" &amp; Setup!$AI$7 &amp; "'!" &amp; AE76),0) + IF(Setup!$AI$8&lt;&gt;"",INDIRECT("'" &amp; Setup!$AI$8 &amp; "'!" &amp; AE76),0) + IF(Setup!$AI$9&lt;&gt;"",INDIRECT("'" &amp; Setup!$AI$9 &amp; "'!" &amp; AE76),0) + IF(Setup!$AI$10&lt;&gt;"",INDIRECT("'" &amp; Setup!$AI$10 &amp; "'!" &amp; AE76),0) + IF(Setup!$AI$11&lt;&gt;"",INDIRECT("'" &amp; Setup!$AI$11 &amp; "'!" &amp; AE76),0) + IF(Setup!$AI$12&lt;&gt;"",INDIRECT("'" &amp; Setup!$AI$12 &amp; "'!" &amp; AE76),0)</f>
        <v>0</v>
      </c>
      <c r="BP76" s="2">
        <f ca="1">IF(Setup!$AJ$7&lt;&gt;"",INDIRECT("'" &amp; Setup!$AJ$7 &amp; "'!" &amp; AD76),0) + IF(Setup!$AJ$8&lt;&gt;"",INDIRECT("'" &amp; Setup!$AJ$8 &amp; "'!" &amp; AD76),0) + IF(Setup!$AJ$9&lt;&gt;"",INDIRECT("'" &amp; Setup!$AJ$9 &amp; "'!" &amp; AD76),0) + IF(Setup!$AJ$10&lt;&gt;"",INDIRECT("'" &amp; Setup!$AJ$10 &amp; "'!" &amp; AD76),0) + IF(Setup!$AJ$11&lt;&gt;"",INDIRECT("'" &amp; Setup!$AJ$11 &amp; "'!" &amp; AD76),0) + IF(Setup!$AJ$12&lt;&gt;"",INDIRECT("'" &amp; Setup!$AJ$12 &amp; "'!" &amp; AD76),0)</f>
        <v>0</v>
      </c>
      <c r="BQ76" s="2">
        <f ca="1">IF(Setup!$AJ$7&lt;&gt;"",INDIRECT("'" &amp; Setup!$AJ$7 &amp; "'!" &amp; AE76),0) + IF(Setup!$AJ$8&lt;&gt;"",INDIRECT("'" &amp; Setup!$AJ$8 &amp; "'!" &amp; AE76),0) + IF(Setup!$AJ$9&lt;&gt;"",INDIRECT("'" &amp; Setup!$AJ$9 &amp; "'!" &amp; AE76),0) + IF(Setup!$AJ$10&lt;&gt;"",INDIRECT("'" &amp; Setup!$AJ$10 &amp; "'!" &amp; AE76),0) + IF(Setup!$AJ$11&lt;&gt;"",INDIRECT("'" &amp; Setup!$AJ$11 &amp; "'!" &amp; AE76),0) + IF(Setup!$AJ$12&lt;&gt;"",INDIRECT("'" &amp; Setup!$AJ$12 &amp; "'!" &amp; AE76),0)</f>
        <v>0</v>
      </c>
      <c r="BS76" s="35"/>
      <c r="BT76" s="35"/>
      <c r="BU76" s="35"/>
      <c r="BV76" s="35"/>
    </row>
    <row r="77" spans="1:74" ht="39" hidden="1" customHeight="1" x14ac:dyDescent="0.2">
      <c r="A77" s="14" t="str">
        <f>Planning!A60</f>
        <v>I052</v>
      </c>
      <c r="B77" s="9">
        <f>Planning!B60</f>
        <v>0</v>
      </c>
      <c r="C77" s="9">
        <f>Planning!C60</f>
        <v>0</v>
      </c>
      <c r="D77" s="9">
        <f>Planning!D60</f>
        <v>0</v>
      </c>
      <c r="E77" s="3">
        <f>Planning!E60</f>
        <v>0</v>
      </c>
      <c r="F77" s="3">
        <f>Planning!G60</f>
        <v>0</v>
      </c>
      <c r="G77" s="28"/>
      <c r="H77" s="197">
        <f t="shared" ca="1" si="13"/>
        <v>0</v>
      </c>
      <c r="I77" s="197">
        <f t="shared" ca="1" si="14"/>
        <v>0</v>
      </c>
      <c r="J77" s="32" t="str">
        <f ca="1">IF(AND($AR77="2",$AB76&lt;&gt;Lists!$A$17),AU77,AT77)</f>
        <v/>
      </c>
      <c r="K77" s="33" t="str">
        <f t="shared" ca="1" si="28"/>
        <v/>
      </c>
      <c r="L77" s="210">
        <f t="shared" ca="1" si="29"/>
        <v>0</v>
      </c>
      <c r="M77" s="197">
        <f t="shared" ca="1" si="30"/>
        <v>0</v>
      </c>
      <c r="N77" s="32" t="str">
        <f ca="1">IF(AND($AR77="2",$AB77&lt;&gt;Lists!$A$17),AW77,AV77)</f>
        <v/>
      </c>
      <c r="O77" s="33" t="str">
        <f t="shared" ca="1" si="31"/>
        <v/>
      </c>
      <c r="P77" s="197">
        <f t="shared" ca="1" si="32"/>
        <v>0</v>
      </c>
      <c r="Q77" s="197">
        <f t="shared" ca="1" si="33"/>
        <v>0</v>
      </c>
      <c r="R77" s="32" t="str">
        <f ca="1">IF(AND($AR77="2",$AB77&lt;&gt;Lists!$A$17),AY77,AX77)</f>
        <v/>
      </c>
      <c r="S77" s="33" t="str">
        <f t="shared" ca="1" si="34"/>
        <v/>
      </c>
      <c r="T77" s="197">
        <f t="shared" ca="1" si="35"/>
        <v>0</v>
      </c>
      <c r="U77" s="197">
        <f t="shared" ca="1" si="36"/>
        <v>0</v>
      </c>
      <c r="V77" s="32" t="str">
        <f ca="1">IF(AND($AR77="2",$AB77&lt;&gt;Lists!$A$17),BA77,AZ77)</f>
        <v/>
      </c>
      <c r="W77" s="33" t="str">
        <f t="shared" ca="1" si="37"/>
        <v/>
      </c>
      <c r="X77" s="197">
        <f t="shared" ca="1" si="38"/>
        <v>0</v>
      </c>
      <c r="Y77" s="197">
        <f t="shared" ca="1" si="39"/>
        <v>0</v>
      </c>
      <c r="Z77" s="32" t="str">
        <f ca="1">IF(AND($AR77="2",$AB77&lt;&gt;Lists!$A$17),BC77,BB77)</f>
        <v/>
      </c>
      <c r="AA77" s="33" t="str">
        <f t="shared" ca="1" si="40"/>
        <v/>
      </c>
      <c r="AB77" s="1">
        <f>Planning!H60</f>
        <v>0</v>
      </c>
      <c r="AC77" s="2" t="str">
        <f t="shared" si="15"/>
        <v>00</v>
      </c>
      <c r="AD77" s="2" t="s">
        <v>512</v>
      </c>
      <c r="AE77" s="2" t="s">
        <v>710</v>
      </c>
      <c r="AF77" s="2" t="s">
        <v>1557</v>
      </c>
      <c r="AG77" s="169" t="str">
        <f t="shared" si="41"/>
        <v/>
      </c>
      <c r="AI77" s="2">
        <f ca="1">IF(Setup!$AG$7&lt;&gt;"",INDIRECT("'" &amp; Setup!$AG$7 &amp; "'!" &amp; AF77),0) + IF(Setup!$AG$8&lt;&gt;"",INDIRECT("'" &amp; Setup!$AG$8 &amp; "'!" &amp; AF77),0) + IF(Setup!$AG$9&lt;&gt;"",INDIRECT("'" &amp; Setup!$AG$9 &amp; "'!" &amp; AF77),0) + IF(Setup!$AG$10&lt;&gt;"",INDIRECT("'" &amp; Setup!$AG$10 &amp; "'!" &amp; AF77),0) + IF(Setup!$AG$11&lt;&gt;"",INDIRECT("'" &amp; Setup!$AG$11 &amp; "'!" &amp; AF77),0) + IF(Setup!$AG$12&lt;&gt;"",INDIRECT("'" &amp; Setup!$AG$12 &amp; "'!" &amp; AF77),0)</f>
        <v>0</v>
      </c>
      <c r="AJ77" s="2">
        <f ca="1">IF(Setup!$AH$7&lt;&gt;"",INDIRECT("'" &amp; Setup!$AH$7 &amp; "'!" &amp; AF77),0) + IF(Setup!$AH$8&lt;&gt;"",INDIRECT("'" &amp; Setup!$AH$8 &amp; "'!" &amp; AF77),0) + IF(Setup!$AH$9&lt;&gt;"",INDIRECT("'" &amp; Setup!$AH$9 &amp; "'!" &amp; AF77),0) + IF(Setup!$AH$10&lt;&gt;"",INDIRECT("'" &amp; Setup!$AH$10 &amp; "'!" &amp; AF77),0) + IF(Setup!$AH$11&lt;&gt;"",INDIRECT("'" &amp; Setup!$AH$11 &amp; "'!" &amp; AF77),0) + IF(Setup!$AH$12&lt;&gt;"",INDIRECT("'" &amp; Setup!$AH$12 &amp; "'!" &amp; AF77),0)</f>
        <v>0</v>
      </c>
      <c r="AK77" s="2">
        <f ca="1">IF(Setup!$AI$7&lt;&gt;"",INDIRECT("'" &amp; Setup!$AI$7 &amp; "'!" &amp; AF77),0) + IF(Setup!$AI$8&lt;&gt;"",INDIRECT("'" &amp; Setup!$AI$8 &amp; "'!" &amp; AF77),0) + IF(Setup!$AI$9&lt;&gt;"",INDIRECT("'" &amp; Setup!$AI$9 &amp; "'!" &amp; AF77),0) + IF(Setup!$AI$10&lt;&gt;"",INDIRECT("'" &amp; Setup!$AI$10 &amp; "'!" &amp; AF77),0) + IF(Setup!$AI$11&lt;&gt;"",INDIRECT("'" &amp; Setup!$AI$11 &amp; "'!" &amp; AF77),0) + IF(Setup!$AI$12&lt;&gt;"",INDIRECT("'" &amp; Setup!$AI$12 &amp; "'!" &amp; AF77),0)</f>
        <v>0</v>
      </c>
      <c r="AL77" s="2">
        <f ca="1">IF(Setup!$AJ$7&lt;&gt;"",INDIRECT("'" &amp; Setup!$AJ$7 &amp; "'!" &amp; AF77),0) + IF(Setup!$AJ$8&lt;&gt;"",INDIRECT("'" &amp; Setup!$AJ$8 &amp; "'!" &amp; AF77),0) + IF(Setup!$AJ$9&lt;&gt;"",INDIRECT("'" &amp; Setup!$AJ$9 &amp; "'!" &amp; AF77),0) + IF(Setup!$AJ$10&lt;&gt;"",INDIRECT("'" &amp; Setup!$AJ$10 &amp; "'!" &amp; AF77),0) + IF(Setup!$AJ$11&lt;&gt;"",INDIRECT("'" &amp; Setup!$AJ$11 &amp; "'!" &amp; AF77),0) + IF(Setup!$AJ$12&lt;&gt;"",INDIRECT("'" &amp; Setup!$AJ$12 &amp; "'!" &amp; AF77),0)</f>
        <v>0</v>
      </c>
      <c r="AN77" s="2" t="str">
        <f t="shared" si="17"/>
        <v/>
      </c>
      <c r="AR77" s="2" t="str">
        <f>IF(C77=0,"",LEFT(INDEX(Lists!$H$5:$H$49,MATCH(C77,Lists!$G$5:$G$49,0),1),1))</f>
        <v/>
      </c>
      <c r="AT77" s="2" t="str">
        <f t="shared" ca="1" si="18"/>
        <v/>
      </c>
      <c r="AU77" s="2" t="str">
        <f t="shared" ca="1" si="19"/>
        <v/>
      </c>
      <c r="AV77" s="2" t="str">
        <f t="shared" ca="1" si="20"/>
        <v/>
      </c>
      <c r="AW77" s="2" t="str">
        <f t="shared" ca="1" si="21"/>
        <v/>
      </c>
      <c r="AX77" s="2" t="str">
        <f t="shared" ca="1" si="22"/>
        <v/>
      </c>
      <c r="AY77" s="2" t="str">
        <f t="shared" ca="1" si="23"/>
        <v/>
      </c>
      <c r="AZ77" s="2" t="str">
        <f t="shared" ca="1" si="24"/>
        <v/>
      </c>
      <c r="BA77" s="2" t="str">
        <f t="shared" ca="1" si="25"/>
        <v/>
      </c>
      <c r="BB77" s="2" t="str">
        <f t="shared" ca="1" si="26"/>
        <v/>
      </c>
      <c r="BC77" s="2" t="str">
        <f t="shared" ca="1" si="27"/>
        <v/>
      </c>
      <c r="BJ77" s="2">
        <f ca="1">IF(Setup!$AG$7&lt;&gt;"",INDIRECT("'" &amp; Setup!$AG$7 &amp; "'!" &amp; AD77),0) + IF(Setup!$AG$8&lt;&gt;"",INDIRECT("'" &amp; Setup!$AG$8 &amp; "'!" &amp; AD77),0) + IF(Setup!$AG$9&lt;&gt;"",INDIRECT("'" &amp; Setup!$AG$9 &amp; "'!" &amp; AD77),0) + IF(Setup!$AG$10&lt;&gt;"",INDIRECT("'" &amp; Setup!$AG$10 &amp; "'!" &amp; AD77),0) + IF(Setup!$AG$11&lt;&gt;"",INDIRECT("'" &amp; Setup!$AG$11 &amp; "'!" &amp; AD77),0) + IF(Setup!$AG$12&lt;&gt;"",INDIRECT("'" &amp; Setup!$AG$12 &amp; "'!" &amp; AD77),0)</f>
        <v>0</v>
      </c>
      <c r="BK77" s="2">
        <f ca="1">IF(Setup!$AG$7&lt;&gt;"",INDIRECT("'" &amp; Setup!$AG$7 &amp; "'!" &amp; AE77),0) + IF(Setup!$AG$8&lt;&gt;"",INDIRECT("'" &amp; Setup!$AG$8 &amp; "'!" &amp; AE77),0) + IF(Setup!$AG$9&lt;&gt;"",INDIRECT("'" &amp; Setup!$AG$9 &amp; "'!" &amp; AE77),0) + IF(Setup!$AG$10&lt;&gt;"",INDIRECT("'" &amp; Setup!$AG$10 &amp; "'!" &amp; AE77),0) + IF(Setup!$AG$11&lt;&gt;"",INDIRECT("'" &amp; Setup!$AG$11 &amp; "'!" &amp; AE77),0) + IF(Setup!$AG$12&lt;&gt;"",INDIRECT("'" &amp; Setup!$AG$12 &amp; "'!" &amp; AE77),0)</f>
        <v>0</v>
      </c>
      <c r="BL77" s="2">
        <f ca="1">IF(Setup!$AH$7&lt;&gt;"",INDIRECT("'" &amp; Setup!$AH$7 &amp; "'!" &amp; AD77),0) + IF(Setup!$AH$8&lt;&gt;"",INDIRECT("'" &amp; Setup!$AH$8 &amp; "'!" &amp; AD77),0) + IF(Setup!$AH$9&lt;&gt;"",INDIRECT("'" &amp; Setup!$AH$9 &amp; "'!" &amp; AD77),0) + IF(Setup!$AH$10&lt;&gt;"",INDIRECT("'" &amp; Setup!$AH$10 &amp; "'!" &amp; AD77),0) + IF(Setup!$AH$11&lt;&gt;"",INDIRECT("'" &amp; Setup!$AH$11 &amp; "'!" &amp; AD77),0) + IF(Setup!$AH$12&lt;&gt;"",INDIRECT("'" &amp; Setup!$AH$12 &amp; "'!" &amp; AD77),0)</f>
        <v>0</v>
      </c>
      <c r="BM77" s="2">
        <f ca="1">IF(Setup!$AH$7&lt;&gt;"",INDIRECT("'" &amp; Setup!$AH$7 &amp; "'!" &amp; AE77),0) + IF(Setup!$AH$8&lt;&gt;"",INDIRECT("'" &amp; Setup!$AH$8 &amp; "'!" &amp; AE77),0) + IF(Setup!$AH$9&lt;&gt;"",INDIRECT("'" &amp; Setup!$AH$9 &amp; "'!" &amp; AE77),0) + IF(Setup!$AH$10&lt;&gt;"",INDIRECT("'" &amp; Setup!$AH$10 &amp; "'!" &amp; AE77),0) + IF(Setup!$AH$11&lt;&gt;"",INDIRECT("'" &amp; Setup!$AH$11 &amp; "'!" &amp; AE77),0) + IF(Setup!$AH$12&lt;&gt;"",INDIRECT("'" &amp; Setup!$AH$12 &amp; "'!" &amp; AE77),0)</f>
        <v>0</v>
      </c>
      <c r="BN77" s="2">
        <f ca="1">IF(Setup!$AI$7&lt;&gt;"",INDIRECT("'" &amp; Setup!$AI$7 &amp; "'!" &amp; AD77),0) + IF(Setup!$AI$8&lt;&gt;"",INDIRECT("'" &amp; Setup!$AI$8 &amp; "'!" &amp; AD77),0) + IF(Setup!$AI$9&lt;&gt;"",INDIRECT("'" &amp; Setup!$AI$9 &amp; "'!" &amp; AD77),0) + IF(Setup!$AI$10&lt;&gt;"",INDIRECT("'" &amp; Setup!$AI$10 &amp; "'!" &amp; AD77),0) + IF(Setup!$AI$11&lt;&gt;"",INDIRECT("'" &amp; Setup!$AI$11 &amp; "'!" &amp; AD77),0) + IF(Setup!$AI$12&lt;&gt;"",INDIRECT("'" &amp; Setup!$AI$12 &amp; "'!" &amp; AD77),0)</f>
        <v>0</v>
      </c>
      <c r="BO77" s="2">
        <f ca="1">IF(Setup!$AI$7&lt;&gt;"",INDIRECT("'" &amp; Setup!$AI$7 &amp; "'!" &amp; AE77),0) + IF(Setup!$AI$8&lt;&gt;"",INDIRECT("'" &amp; Setup!$AI$8 &amp; "'!" &amp; AE77),0) + IF(Setup!$AI$9&lt;&gt;"",INDIRECT("'" &amp; Setup!$AI$9 &amp; "'!" &amp; AE77),0) + IF(Setup!$AI$10&lt;&gt;"",INDIRECT("'" &amp; Setup!$AI$10 &amp; "'!" &amp; AE77),0) + IF(Setup!$AI$11&lt;&gt;"",INDIRECT("'" &amp; Setup!$AI$11 &amp; "'!" &amp; AE77),0) + IF(Setup!$AI$12&lt;&gt;"",INDIRECT("'" &amp; Setup!$AI$12 &amp; "'!" &amp; AE77),0)</f>
        <v>0</v>
      </c>
      <c r="BP77" s="2">
        <f ca="1">IF(Setup!$AJ$7&lt;&gt;"",INDIRECT("'" &amp; Setup!$AJ$7 &amp; "'!" &amp; AD77),0) + IF(Setup!$AJ$8&lt;&gt;"",INDIRECT("'" &amp; Setup!$AJ$8 &amp; "'!" &amp; AD77),0) + IF(Setup!$AJ$9&lt;&gt;"",INDIRECT("'" &amp; Setup!$AJ$9 &amp; "'!" &amp; AD77),0) + IF(Setup!$AJ$10&lt;&gt;"",INDIRECT("'" &amp; Setup!$AJ$10 &amp; "'!" &amp; AD77),0) + IF(Setup!$AJ$11&lt;&gt;"",INDIRECT("'" &amp; Setup!$AJ$11 &amp; "'!" &amp; AD77),0) + IF(Setup!$AJ$12&lt;&gt;"",INDIRECT("'" &amp; Setup!$AJ$12 &amp; "'!" &amp; AD77),0)</f>
        <v>0</v>
      </c>
      <c r="BQ77" s="2">
        <f ca="1">IF(Setup!$AJ$7&lt;&gt;"",INDIRECT("'" &amp; Setup!$AJ$7 &amp; "'!" &amp; AE77),0) + IF(Setup!$AJ$8&lt;&gt;"",INDIRECT("'" &amp; Setup!$AJ$8 &amp; "'!" &amp; AE77),0) + IF(Setup!$AJ$9&lt;&gt;"",INDIRECT("'" &amp; Setup!$AJ$9 &amp; "'!" &amp; AE77),0) + IF(Setup!$AJ$10&lt;&gt;"",INDIRECT("'" &amp; Setup!$AJ$10 &amp; "'!" &amp; AE77),0) + IF(Setup!$AJ$11&lt;&gt;"",INDIRECT("'" &amp; Setup!$AJ$11 &amp; "'!" &amp; AE77),0) + IF(Setup!$AJ$12&lt;&gt;"",INDIRECT("'" &amp; Setup!$AJ$12 &amp; "'!" &amp; AE77),0)</f>
        <v>0</v>
      </c>
      <c r="BS77" s="35"/>
      <c r="BT77" s="35"/>
      <c r="BU77" s="35"/>
      <c r="BV77" s="35"/>
    </row>
    <row r="78" spans="1:74" ht="39" hidden="1" customHeight="1" x14ac:dyDescent="0.2">
      <c r="A78" s="14" t="str">
        <f>Planning!A61</f>
        <v>I053</v>
      </c>
      <c r="B78" s="9">
        <f>Planning!B61</f>
        <v>0</v>
      </c>
      <c r="C78" s="9">
        <f>Planning!C61</f>
        <v>0</v>
      </c>
      <c r="D78" s="9">
        <f>Planning!D61</f>
        <v>0</v>
      </c>
      <c r="E78" s="3">
        <f>Planning!E61</f>
        <v>0</v>
      </c>
      <c r="F78" s="3">
        <f>Planning!G61</f>
        <v>0</v>
      </c>
      <c r="G78" s="28"/>
      <c r="H78" s="197">
        <f t="shared" ca="1" si="13"/>
        <v>0</v>
      </c>
      <c r="I78" s="197">
        <f t="shared" ca="1" si="14"/>
        <v>0</v>
      </c>
      <c r="J78" s="32" t="str">
        <f ca="1">IF(AND($AR78="2",$AB77&lt;&gt;Lists!$A$17),AU78,AT78)</f>
        <v/>
      </c>
      <c r="K78" s="33" t="str">
        <f t="shared" ca="1" si="28"/>
        <v/>
      </c>
      <c r="L78" s="210">
        <f t="shared" ca="1" si="29"/>
        <v>0</v>
      </c>
      <c r="M78" s="197">
        <f t="shared" ca="1" si="30"/>
        <v>0</v>
      </c>
      <c r="N78" s="32" t="str">
        <f ca="1">IF(AND($AR78="2",$AB78&lt;&gt;Lists!$A$17),AW78,AV78)</f>
        <v/>
      </c>
      <c r="O78" s="33" t="str">
        <f t="shared" ca="1" si="31"/>
        <v/>
      </c>
      <c r="P78" s="197">
        <f t="shared" ca="1" si="32"/>
        <v>0</v>
      </c>
      <c r="Q78" s="197">
        <f t="shared" ca="1" si="33"/>
        <v>0</v>
      </c>
      <c r="R78" s="32" t="str">
        <f ca="1">IF(AND($AR78="2",$AB78&lt;&gt;Lists!$A$17),AY78,AX78)</f>
        <v/>
      </c>
      <c r="S78" s="33" t="str">
        <f t="shared" ca="1" si="34"/>
        <v/>
      </c>
      <c r="T78" s="197">
        <f t="shared" ca="1" si="35"/>
        <v>0</v>
      </c>
      <c r="U78" s="197">
        <f t="shared" ca="1" si="36"/>
        <v>0</v>
      </c>
      <c r="V78" s="32" t="str">
        <f ca="1">IF(AND($AR78="2",$AB78&lt;&gt;Lists!$A$17),BA78,AZ78)</f>
        <v/>
      </c>
      <c r="W78" s="33" t="str">
        <f t="shared" ca="1" si="37"/>
        <v/>
      </c>
      <c r="X78" s="197">
        <f t="shared" ca="1" si="38"/>
        <v>0</v>
      </c>
      <c r="Y78" s="197">
        <f t="shared" ca="1" si="39"/>
        <v>0</v>
      </c>
      <c r="Z78" s="32" t="str">
        <f ca="1">IF(AND($AR78="2",$AB78&lt;&gt;Lists!$A$17),BC78,BB78)</f>
        <v/>
      </c>
      <c r="AA78" s="33" t="str">
        <f t="shared" ca="1" si="40"/>
        <v/>
      </c>
      <c r="AB78" s="1">
        <f>Planning!H61</f>
        <v>0</v>
      </c>
      <c r="AC78" s="2" t="str">
        <f t="shared" si="15"/>
        <v>00</v>
      </c>
      <c r="AD78" s="2" t="s">
        <v>513</v>
      </c>
      <c r="AE78" s="2" t="s">
        <v>711</v>
      </c>
      <c r="AF78" s="2" t="s">
        <v>1558</v>
      </c>
      <c r="AG78" s="169" t="str">
        <f t="shared" si="41"/>
        <v/>
      </c>
      <c r="AI78" s="2">
        <f ca="1">IF(Setup!$AG$7&lt;&gt;"",INDIRECT("'" &amp; Setup!$AG$7 &amp; "'!" &amp; AF78),0) + IF(Setup!$AG$8&lt;&gt;"",INDIRECT("'" &amp; Setup!$AG$8 &amp; "'!" &amp; AF78),0) + IF(Setup!$AG$9&lt;&gt;"",INDIRECT("'" &amp; Setup!$AG$9 &amp; "'!" &amp; AF78),0) + IF(Setup!$AG$10&lt;&gt;"",INDIRECT("'" &amp; Setup!$AG$10 &amp; "'!" &amp; AF78),0) + IF(Setup!$AG$11&lt;&gt;"",INDIRECT("'" &amp; Setup!$AG$11 &amp; "'!" &amp; AF78),0) + IF(Setup!$AG$12&lt;&gt;"",INDIRECT("'" &amp; Setup!$AG$12 &amp; "'!" &amp; AF78),0)</f>
        <v>0</v>
      </c>
      <c r="AJ78" s="2">
        <f ca="1">IF(Setup!$AH$7&lt;&gt;"",INDIRECT("'" &amp; Setup!$AH$7 &amp; "'!" &amp; AF78),0) + IF(Setup!$AH$8&lt;&gt;"",INDIRECT("'" &amp; Setup!$AH$8 &amp; "'!" &amp; AF78),0) + IF(Setup!$AH$9&lt;&gt;"",INDIRECT("'" &amp; Setup!$AH$9 &amp; "'!" &amp; AF78),0) + IF(Setup!$AH$10&lt;&gt;"",INDIRECT("'" &amp; Setup!$AH$10 &amp; "'!" &amp; AF78),0) + IF(Setup!$AH$11&lt;&gt;"",INDIRECT("'" &amp; Setup!$AH$11 &amp; "'!" &amp; AF78),0) + IF(Setup!$AH$12&lt;&gt;"",INDIRECT("'" &amp; Setup!$AH$12 &amp; "'!" &amp; AF78),0)</f>
        <v>0</v>
      </c>
      <c r="AK78" s="2">
        <f ca="1">IF(Setup!$AI$7&lt;&gt;"",INDIRECT("'" &amp; Setup!$AI$7 &amp; "'!" &amp; AF78),0) + IF(Setup!$AI$8&lt;&gt;"",INDIRECT("'" &amp; Setup!$AI$8 &amp; "'!" &amp; AF78),0) + IF(Setup!$AI$9&lt;&gt;"",INDIRECT("'" &amp; Setup!$AI$9 &amp; "'!" &amp; AF78),0) + IF(Setup!$AI$10&lt;&gt;"",INDIRECT("'" &amp; Setup!$AI$10 &amp; "'!" &amp; AF78),0) + IF(Setup!$AI$11&lt;&gt;"",INDIRECT("'" &amp; Setup!$AI$11 &amp; "'!" &amp; AF78),0) + IF(Setup!$AI$12&lt;&gt;"",INDIRECT("'" &amp; Setup!$AI$12 &amp; "'!" &amp; AF78),0)</f>
        <v>0</v>
      </c>
      <c r="AL78" s="2">
        <f ca="1">IF(Setup!$AJ$7&lt;&gt;"",INDIRECT("'" &amp; Setup!$AJ$7 &amp; "'!" &amp; AF78),0) + IF(Setup!$AJ$8&lt;&gt;"",INDIRECT("'" &amp; Setup!$AJ$8 &amp; "'!" &amp; AF78),0) + IF(Setup!$AJ$9&lt;&gt;"",INDIRECT("'" &amp; Setup!$AJ$9 &amp; "'!" &amp; AF78),0) + IF(Setup!$AJ$10&lt;&gt;"",INDIRECT("'" &amp; Setup!$AJ$10 &amp; "'!" &amp; AF78),0) + IF(Setup!$AJ$11&lt;&gt;"",INDIRECT("'" &amp; Setup!$AJ$11 &amp; "'!" &amp; AF78),0) + IF(Setup!$AJ$12&lt;&gt;"",INDIRECT("'" &amp; Setup!$AJ$12 &amp; "'!" &amp; AF78),0)</f>
        <v>0</v>
      </c>
      <c r="AN78" s="2" t="str">
        <f t="shared" si="17"/>
        <v/>
      </c>
      <c r="AR78" s="2" t="str">
        <f>IF(C78=0,"",LEFT(INDEX(Lists!$H$5:$H$49,MATCH(C78,Lists!$G$5:$G$49,0),1),1))</f>
        <v/>
      </c>
      <c r="AT78" s="2" t="str">
        <f t="shared" ca="1" si="18"/>
        <v/>
      </c>
      <c r="AU78" s="2" t="str">
        <f t="shared" ca="1" si="19"/>
        <v/>
      </c>
      <c r="AV78" s="2" t="str">
        <f t="shared" ca="1" si="20"/>
        <v/>
      </c>
      <c r="AW78" s="2" t="str">
        <f t="shared" ca="1" si="21"/>
        <v/>
      </c>
      <c r="AX78" s="2" t="str">
        <f t="shared" ca="1" si="22"/>
        <v/>
      </c>
      <c r="AY78" s="2" t="str">
        <f t="shared" ca="1" si="23"/>
        <v/>
      </c>
      <c r="AZ78" s="2" t="str">
        <f t="shared" ca="1" si="24"/>
        <v/>
      </c>
      <c r="BA78" s="2" t="str">
        <f t="shared" ca="1" si="25"/>
        <v/>
      </c>
      <c r="BB78" s="2" t="str">
        <f t="shared" ca="1" si="26"/>
        <v/>
      </c>
      <c r="BC78" s="2" t="str">
        <f t="shared" ca="1" si="27"/>
        <v/>
      </c>
      <c r="BJ78" s="2">
        <f ca="1">IF(Setup!$AG$7&lt;&gt;"",INDIRECT("'" &amp; Setup!$AG$7 &amp; "'!" &amp; AD78),0) + IF(Setup!$AG$8&lt;&gt;"",INDIRECT("'" &amp; Setup!$AG$8 &amp; "'!" &amp; AD78),0) + IF(Setup!$AG$9&lt;&gt;"",INDIRECT("'" &amp; Setup!$AG$9 &amp; "'!" &amp; AD78),0) + IF(Setup!$AG$10&lt;&gt;"",INDIRECT("'" &amp; Setup!$AG$10 &amp; "'!" &amp; AD78),0) + IF(Setup!$AG$11&lt;&gt;"",INDIRECT("'" &amp; Setup!$AG$11 &amp; "'!" &amp; AD78),0) + IF(Setup!$AG$12&lt;&gt;"",INDIRECT("'" &amp; Setup!$AG$12 &amp; "'!" &amp; AD78),0)</f>
        <v>0</v>
      </c>
      <c r="BK78" s="2">
        <f ca="1">IF(Setup!$AG$7&lt;&gt;"",INDIRECT("'" &amp; Setup!$AG$7 &amp; "'!" &amp; AE78),0) + IF(Setup!$AG$8&lt;&gt;"",INDIRECT("'" &amp; Setup!$AG$8 &amp; "'!" &amp; AE78),0) + IF(Setup!$AG$9&lt;&gt;"",INDIRECT("'" &amp; Setup!$AG$9 &amp; "'!" &amp; AE78),0) + IF(Setup!$AG$10&lt;&gt;"",INDIRECT("'" &amp; Setup!$AG$10 &amp; "'!" &amp; AE78),0) + IF(Setup!$AG$11&lt;&gt;"",INDIRECT("'" &amp; Setup!$AG$11 &amp; "'!" &amp; AE78),0) + IF(Setup!$AG$12&lt;&gt;"",INDIRECT("'" &amp; Setup!$AG$12 &amp; "'!" &amp; AE78),0)</f>
        <v>0</v>
      </c>
      <c r="BL78" s="2">
        <f ca="1">IF(Setup!$AH$7&lt;&gt;"",INDIRECT("'" &amp; Setup!$AH$7 &amp; "'!" &amp; AD78),0) + IF(Setup!$AH$8&lt;&gt;"",INDIRECT("'" &amp; Setup!$AH$8 &amp; "'!" &amp; AD78),0) + IF(Setup!$AH$9&lt;&gt;"",INDIRECT("'" &amp; Setup!$AH$9 &amp; "'!" &amp; AD78),0) + IF(Setup!$AH$10&lt;&gt;"",INDIRECT("'" &amp; Setup!$AH$10 &amp; "'!" &amp; AD78),0) + IF(Setup!$AH$11&lt;&gt;"",INDIRECT("'" &amp; Setup!$AH$11 &amp; "'!" &amp; AD78),0) + IF(Setup!$AH$12&lt;&gt;"",INDIRECT("'" &amp; Setup!$AH$12 &amp; "'!" &amp; AD78),0)</f>
        <v>0</v>
      </c>
      <c r="BM78" s="2">
        <f ca="1">IF(Setup!$AH$7&lt;&gt;"",INDIRECT("'" &amp; Setup!$AH$7 &amp; "'!" &amp; AE78),0) + IF(Setup!$AH$8&lt;&gt;"",INDIRECT("'" &amp; Setup!$AH$8 &amp; "'!" &amp; AE78),0) + IF(Setup!$AH$9&lt;&gt;"",INDIRECT("'" &amp; Setup!$AH$9 &amp; "'!" &amp; AE78),0) + IF(Setup!$AH$10&lt;&gt;"",INDIRECT("'" &amp; Setup!$AH$10 &amp; "'!" &amp; AE78),0) + IF(Setup!$AH$11&lt;&gt;"",INDIRECT("'" &amp; Setup!$AH$11 &amp; "'!" &amp; AE78),0) + IF(Setup!$AH$12&lt;&gt;"",INDIRECT("'" &amp; Setup!$AH$12 &amp; "'!" &amp; AE78),0)</f>
        <v>0</v>
      </c>
      <c r="BN78" s="2">
        <f ca="1">IF(Setup!$AI$7&lt;&gt;"",INDIRECT("'" &amp; Setup!$AI$7 &amp; "'!" &amp; AD78),0) + IF(Setup!$AI$8&lt;&gt;"",INDIRECT("'" &amp; Setup!$AI$8 &amp; "'!" &amp; AD78),0) + IF(Setup!$AI$9&lt;&gt;"",INDIRECT("'" &amp; Setup!$AI$9 &amp; "'!" &amp; AD78),0) + IF(Setup!$AI$10&lt;&gt;"",INDIRECT("'" &amp; Setup!$AI$10 &amp; "'!" &amp; AD78),0) + IF(Setup!$AI$11&lt;&gt;"",INDIRECT("'" &amp; Setup!$AI$11 &amp; "'!" &amp; AD78),0) + IF(Setup!$AI$12&lt;&gt;"",INDIRECT("'" &amp; Setup!$AI$12 &amp; "'!" &amp; AD78),0)</f>
        <v>0</v>
      </c>
      <c r="BO78" s="2">
        <f ca="1">IF(Setup!$AI$7&lt;&gt;"",INDIRECT("'" &amp; Setup!$AI$7 &amp; "'!" &amp; AE78),0) + IF(Setup!$AI$8&lt;&gt;"",INDIRECT("'" &amp; Setup!$AI$8 &amp; "'!" &amp; AE78),0) + IF(Setup!$AI$9&lt;&gt;"",INDIRECT("'" &amp; Setup!$AI$9 &amp; "'!" &amp; AE78),0) + IF(Setup!$AI$10&lt;&gt;"",INDIRECT("'" &amp; Setup!$AI$10 &amp; "'!" &amp; AE78),0) + IF(Setup!$AI$11&lt;&gt;"",INDIRECT("'" &amp; Setup!$AI$11 &amp; "'!" &amp; AE78),0) + IF(Setup!$AI$12&lt;&gt;"",INDIRECT("'" &amp; Setup!$AI$12 &amp; "'!" &amp; AE78),0)</f>
        <v>0</v>
      </c>
      <c r="BP78" s="2">
        <f ca="1">IF(Setup!$AJ$7&lt;&gt;"",INDIRECT("'" &amp; Setup!$AJ$7 &amp; "'!" &amp; AD78),0) + IF(Setup!$AJ$8&lt;&gt;"",INDIRECT("'" &amp; Setup!$AJ$8 &amp; "'!" &amp; AD78),0) + IF(Setup!$AJ$9&lt;&gt;"",INDIRECT("'" &amp; Setup!$AJ$9 &amp; "'!" &amp; AD78),0) + IF(Setup!$AJ$10&lt;&gt;"",INDIRECT("'" &amp; Setup!$AJ$10 &amp; "'!" &amp; AD78),0) + IF(Setup!$AJ$11&lt;&gt;"",INDIRECT("'" &amp; Setup!$AJ$11 &amp; "'!" &amp; AD78),0) + IF(Setup!$AJ$12&lt;&gt;"",INDIRECT("'" &amp; Setup!$AJ$12 &amp; "'!" &amp; AD78),0)</f>
        <v>0</v>
      </c>
      <c r="BQ78" s="2">
        <f ca="1">IF(Setup!$AJ$7&lt;&gt;"",INDIRECT("'" &amp; Setup!$AJ$7 &amp; "'!" &amp; AE78),0) + IF(Setup!$AJ$8&lt;&gt;"",INDIRECT("'" &amp; Setup!$AJ$8 &amp; "'!" &amp; AE78),0) + IF(Setup!$AJ$9&lt;&gt;"",INDIRECT("'" &amp; Setup!$AJ$9 &amp; "'!" &amp; AE78),0) + IF(Setup!$AJ$10&lt;&gt;"",INDIRECT("'" &amp; Setup!$AJ$10 &amp; "'!" &amp; AE78),0) + IF(Setup!$AJ$11&lt;&gt;"",INDIRECT("'" &amp; Setup!$AJ$11 &amp; "'!" &amp; AE78),0) + IF(Setup!$AJ$12&lt;&gt;"",INDIRECT("'" &amp; Setup!$AJ$12 &amp; "'!" &amp; AE78),0)</f>
        <v>0</v>
      </c>
      <c r="BS78" s="35"/>
      <c r="BT78" s="35"/>
      <c r="BU78" s="35"/>
      <c r="BV78" s="35"/>
    </row>
    <row r="79" spans="1:74" ht="39" hidden="1" customHeight="1" x14ac:dyDescent="0.2">
      <c r="A79" s="14" t="str">
        <f>Planning!A62</f>
        <v>I054</v>
      </c>
      <c r="B79" s="9">
        <f>Planning!B62</f>
        <v>0</v>
      </c>
      <c r="C79" s="9">
        <f>Planning!C62</f>
        <v>0</v>
      </c>
      <c r="D79" s="9">
        <f>Planning!D62</f>
        <v>0</v>
      </c>
      <c r="E79" s="3">
        <f>Planning!E62</f>
        <v>0</v>
      </c>
      <c r="F79" s="3">
        <f>Planning!G62</f>
        <v>0</v>
      </c>
      <c r="G79" s="28"/>
      <c r="H79" s="197">
        <f t="shared" ca="1" si="13"/>
        <v>0</v>
      </c>
      <c r="I79" s="197">
        <f t="shared" ca="1" si="14"/>
        <v>0</v>
      </c>
      <c r="J79" s="32" t="str">
        <f ca="1">IF(AND($AR79="2",$AB78&lt;&gt;Lists!$A$17),AU79,AT79)</f>
        <v/>
      </c>
      <c r="K79" s="33" t="str">
        <f t="shared" ca="1" si="28"/>
        <v/>
      </c>
      <c r="L79" s="210">
        <f t="shared" ca="1" si="29"/>
        <v>0</v>
      </c>
      <c r="M79" s="197">
        <f t="shared" ca="1" si="30"/>
        <v>0</v>
      </c>
      <c r="N79" s="32" t="str">
        <f ca="1">IF(AND($AR79="2",$AB79&lt;&gt;Lists!$A$17),AW79,AV79)</f>
        <v/>
      </c>
      <c r="O79" s="33" t="str">
        <f t="shared" ca="1" si="31"/>
        <v/>
      </c>
      <c r="P79" s="197">
        <f t="shared" ca="1" si="32"/>
        <v>0</v>
      </c>
      <c r="Q79" s="197">
        <f t="shared" ca="1" si="33"/>
        <v>0</v>
      </c>
      <c r="R79" s="32" t="str">
        <f ca="1">IF(AND($AR79="2",$AB79&lt;&gt;Lists!$A$17),AY79,AX79)</f>
        <v/>
      </c>
      <c r="S79" s="33" t="str">
        <f t="shared" ca="1" si="34"/>
        <v/>
      </c>
      <c r="T79" s="197">
        <f t="shared" ca="1" si="35"/>
        <v>0</v>
      </c>
      <c r="U79" s="197">
        <f t="shared" ca="1" si="36"/>
        <v>0</v>
      </c>
      <c r="V79" s="32" t="str">
        <f ca="1">IF(AND($AR79="2",$AB79&lt;&gt;Lists!$A$17),BA79,AZ79)</f>
        <v/>
      </c>
      <c r="W79" s="33" t="str">
        <f t="shared" ca="1" si="37"/>
        <v/>
      </c>
      <c r="X79" s="197">
        <f t="shared" ca="1" si="38"/>
        <v>0</v>
      </c>
      <c r="Y79" s="197">
        <f t="shared" ca="1" si="39"/>
        <v>0</v>
      </c>
      <c r="Z79" s="32" t="str">
        <f ca="1">IF(AND($AR79="2",$AB79&lt;&gt;Lists!$A$17),BC79,BB79)</f>
        <v/>
      </c>
      <c r="AA79" s="33" t="str">
        <f t="shared" ca="1" si="40"/>
        <v/>
      </c>
      <c r="AB79" s="1">
        <f>Planning!H62</f>
        <v>0</v>
      </c>
      <c r="AC79" s="2" t="str">
        <f t="shared" si="15"/>
        <v>00</v>
      </c>
      <c r="AD79" s="2" t="s">
        <v>514</v>
      </c>
      <c r="AE79" s="2" t="s">
        <v>712</v>
      </c>
      <c r="AF79" s="2" t="s">
        <v>1559</v>
      </c>
      <c r="AG79" s="169" t="str">
        <f t="shared" si="41"/>
        <v/>
      </c>
      <c r="AI79" s="2">
        <f ca="1">IF(Setup!$AG$7&lt;&gt;"",INDIRECT("'" &amp; Setup!$AG$7 &amp; "'!" &amp; AF79),0) + IF(Setup!$AG$8&lt;&gt;"",INDIRECT("'" &amp; Setup!$AG$8 &amp; "'!" &amp; AF79),0) + IF(Setup!$AG$9&lt;&gt;"",INDIRECT("'" &amp; Setup!$AG$9 &amp; "'!" &amp; AF79),0) + IF(Setup!$AG$10&lt;&gt;"",INDIRECT("'" &amp; Setup!$AG$10 &amp; "'!" &amp; AF79),0) + IF(Setup!$AG$11&lt;&gt;"",INDIRECT("'" &amp; Setup!$AG$11 &amp; "'!" &amp; AF79),0) + IF(Setup!$AG$12&lt;&gt;"",INDIRECT("'" &amp; Setup!$AG$12 &amp; "'!" &amp; AF79),0)</f>
        <v>0</v>
      </c>
      <c r="AJ79" s="2">
        <f ca="1">IF(Setup!$AH$7&lt;&gt;"",INDIRECT("'" &amp; Setup!$AH$7 &amp; "'!" &amp; AF79),0) + IF(Setup!$AH$8&lt;&gt;"",INDIRECT("'" &amp; Setup!$AH$8 &amp; "'!" &amp; AF79),0) + IF(Setup!$AH$9&lt;&gt;"",INDIRECT("'" &amp; Setup!$AH$9 &amp; "'!" &amp; AF79),0) + IF(Setup!$AH$10&lt;&gt;"",INDIRECT("'" &amp; Setup!$AH$10 &amp; "'!" &amp; AF79),0) + IF(Setup!$AH$11&lt;&gt;"",INDIRECT("'" &amp; Setup!$AH$11 &amp; "'!" &amp; AF79),0) + IF(Setup!$AH$12&lt;&gt;"",INDIRECT("'" &amp; Setup!$AH$12 &amp; "'!" &amp; AF79),0)</f>
        <v>0</v>
      </c>
      <c r="AK79" s="2">
        <f ca="1">IF(Setup!$AI$7&lt;&gt;"",INDIRECT("'" &amp; Setup!$AI$7 &amp; "'!" &amp; AF79),0) + IF(Setup!$AI$8&lt;&gt;"",INDIRECT("'" &amp; Setup!$AI$8 &amp; "'!" &amp; AF79),0) + IF(Setup!$AI$9&lt;&gt;"",INDIRECT("'" &amp; Setup!$AI$9 &amp; "'!" &amp; AF79),0) + IF(Setup!$AI$10&lt;&gt;"",INDIRECT("'" &amp; Setup!$AI$10 &amp; "'!" &amp; AF79),0) + IF(Setup!$AI$11&lt;&gt;"",INDIRECT("'" &amp; Setup!$AI$11 &amp; "'!" &amp; AF79),0) + IF(Setup!$AI$12&lt;&gt;"",INDIRECT("'" &amp; Setup!$AI$12 &amp; "'!" &amp; AF79),0)</f>
        <v>0</v>
      </c>
      <c r="AL79" s="2">
        <f ca="1">IF(Setup!$AJ$7&lt;&gt;"",INDIRECT("'" &amp; Setup!$AJ$7 &amp; "'!" &amp; AF79),0) + IF(Setup!$AJ$8&lt;&gt;"",INDIRECT("'" &amp; Setup!$AJ$8 &amp; "'!" &amp; AF79),0) + IF(Setup!$AJ$9&lt;&gt;"",INDIRECT("'" &amp; Setup!$AJ$9 &amp; "'!" &amp; AF79),0) + IF(Setup!$AJ$10&lt;&gt;"",INDIRECT("'" &amp; Setup!$AJ$10 &amp; "'!" &amp; AF79),0) + IF(Setup!$AJ$11&lt;&gt;"",INDIRECT("'" &amp; Setup!$AJ$11 &amp; "'!" &amp; AF79),0) + IF(Setup!$AJ$12&lt;&gt;"",INDIRECT("'" &amp; Setup!$AJ$12 &amp; "'!" &amp; AF79),0)</f>
        <v>0</v>
      </c>
      <c r="AN79" s="2" t="str">
        <f t="shared" si="17"/>
        <v/>
      </c>
      <c r="AR79" s="2" t="str">
        <f>IF(C79=0,"",LEFT(INDEX(Lists!$H$5:$H$49,MATCH(C79,Lists!$G$5:$G$49,0),1),1))</f>
        <v/>
      </c>
      <c r="AT79" s="2" t="str">
        <f t="shared" ca="1" si="18"/>
        <v/>
      </c>
      <c r="AU79" s="2" t="str">
        <f t="shared" ca="1" si="19"/>
        <v/>
      </c>
      <c r="AV79" s="2" t="str">
        <f t="shared" ca="1" si="20"/>
        <v/>
      </c>
      <c r="AW79" s="2" t="str">
        <f t="shared" ca="1" si="21"/>
        <v/>
      </c>
      <c r="AX79" s="2" t="str">
        <f t="shared" ca="1" si="22"/>
        <v/>
      </c>
      <c r="AY79" s="2" t="str">
        <f t="shared" ca="1" si="23"/>
        <v/>
      </c>
      <c r="AZ79" s="2" t="str">
        <f t="shared" ca="1" si="24"/>
        <v/>
      </c>
      <c r="BA79" s="2" t="str">
        <f t="shared" ca="1" si="25"/>
        <v/>
      </c>
      <c r="BB79" s="2" t="str">
        <f t="shared" ca="1" si="26"/>
        <v/>
      </c>
      <c r="BC79" s="2" t="str">
        <f t="shared" ca="1" si="27"/>
        <v/>
      </c>
      <c r="BJ79" s="2">
        <f ca="1">IF(Setup!$AG$7&lt;&gt;"",INDIRECT("'" &amp; Setup!$AG$7 &amp; "'!" &amp; AD79),0) + IF(Setup!$AG$8&lt;&gt;"",INDIRECT("'" &amp; Setup!$AG$8 &amp; "'!" &amp; AD79),0) + IF(Setup!$AG$9&lt;&gt;"",INDIRECT("'" &amp; Setup!$AG$9 &amp; "'!" &amp; AD79),0) + IF(Setup!$AG$10&lt;&gt;"",INDIRECT("'" &amp; Setup!$AG$10 &amp; "'!" &amp; AD79),0) + IF(Setup!$AG$11&lt;&gt;"",INDIRECT("'" &amp; Setup!$AG$11 &amp; "'!" &amp; AD79),0) + IF(Setup!$AG$12&lt;&gt;"",INDIRECT("'" &amp; Setup!$AG$12 &amp; "'!" &amp; AD79),0)</f>
        <v>0</v>
      </c>
      <c r="BK79" s="2">
        <f ca="1">IF(Setup!$AG$7&lt;&gt;"",INDIRECT("'" &amp; Setup!$AG$7 &amp; "'!" &amp; AE79),0) + IF(Setup!$AG$8&lt;&gt;"",INDIRECT("'" &amp; Setup!$AG$8 &amp; "'!" &amp; AE79),0) + IF(Setup!$AG$9&lt;&gt;"",INDIRECT("'" &amp; Setup!$AG$9 &amp; "'!" &amp; AE79),0) + IF(Setup!$AG$10&lt;&gt;"",INDIRECT("'" &amp; Setup!$AG$10 &amp; "'!" &amp; AE79),0) + IF(Setup!$AG$11&lt;&gt;"",INDIRECT("'" &amp; Setup!$AG$11 &amp; "'!" &amp; AE79),0) + IF(Setup!$AG$12&lt;&gt;"",INDIRECT("'" &amp; Setup!$AG$12 &amp; "'!" &amp; AE79),0)</f>
        <v>0</v>
      </c>
      <c r="BL79" s="2">
        <f ca="1">IF(Setup!$AH$7&lt;&gt;"",INDIRECT("'" &amp; Setup!$AH$7 &amp; "'!" &amp; AD79),0) + IF(Setup!$AH$8&lt;&gt;"",INDIRECT("'" &amp; Setup!$AH$8 &amp; "'!" &amp; AD79),0) + IF(Setup!$AH$9&lt;&gt;"",INDIRECT("'" &amp; Setup!$AH$9 &amp; "'!" &amp; AD79),0) + IF(Setup!$AH$10&lt;&gt;"",INDIRECT("'" &amp; Setup!$AH$10 &amp; "'!" &amp; AD79),0) + IF(Setup!$AH$11&lt;&gt;"",INDIRECT("'" &amp; Setup!$AH$11 &amp; "'!" &amp; AD79),0) + IF(Setup!$AH$12&lt;&gt;"",INDIRECT("'" &amp; Setup!$AH$12 &amp; "'!" &amp; AD79),0)</f>
        <v>0</v>
      </c>
      <c r="BM79" s="2">
        <f ca="1">IF(Setup!$AH$7&lt;&gt;"",INDIRECT("'" &amp; Setup!$AH$7 &amp; "'!" &amp; AE79),0) + IF(Setup!$AH$8&lt;&gt;"",INDIRECT("'" &amp; Setup!$AH$8 &amp; "'!" &amp; AE79),0) + IF(Setup!$AH$9&lt;&gt;"",INDIRECT("'" &amp; Setup!$AH$9 &amp; "'!" &amp; AE79),0) + IF(Setup!$AH$10&lt;&gt;"",INDIRECT("'" &amp; Setup!$AH$10 &amp; "'!" &amp; AE79),0) + IF(Setup!$AH$11&lt;&gt;"",INDIRECT("'" &amp; Setup!$AH$11 &amp; "'!" &amp; AE79),0) + IF(Setup!$AH$12&lt;&gt;"",INDIRECT("'" &amp; Setup!$AH$12 &amp; "'!" &amp; AE79),0)</f>
        <v>0</v>
      </c>
      <c r="BN79" s="2">
        <f ca="1">IF(Setup!$AI$7&lt;&gt;"",INDIRECT("'" &amp; Setup!$AI$7 &amp; "'!" &amp; AD79),0) + IF(Setup!$AI$8&lt;&gt;"",INDIRECT("'" &amp; Setup!$AI$8 &amp; "'!" &amp; AD79),0) + IF(Setup!$AI$9&lt;&gt;"",INDIRECT("'" &amp; Setup!$AI$9 &amp; "'!" &amp; AD79),0) + IF(Setup!$AI$10&lt;&gt;"",INDIRECT("'" &amp; Setup!$AI$10 &amp; "'!" &amp; AD79),0) + IF(Setup!$AI$11&lt;&gt;"",INDIRECT("'" &amp; Setup!$AI$11 &amp; "'!" &amp; AD79),0) + IF(Setup!$AI$12&lt;&gt;"",INDIRECT("'" &amp; Setup!$AI$12 &amp; "'!" &amp; AD79),0)</f>
        <v>0</v>
      </c>
      <c r="BO79" s="2">
        <f ca="1">IF(Setup!$AI$7&lt;&gt;"",INDIRECT("'" &amp; Setup!$AI$7 &amp; "'!" &amp; AE79),0) + IF(Setup!$AI$8&lt;&gt;"",INDIRECT("'" &amp; Setup!$AI$8 &amp; "'!" &amp; AE79),0) + IF(Setup!$AI$9&lt;&gt;"",INDIRECT("'" &amp; Setup!$AI$9 &amp; "'!" &amp; AE79),0) + IF(Setup!$AI$10&lt;&gt;"",INDIRECT("'" &amp; Setup!$AI$10 &amp; "'!" &amp; AE79),0) + IF(Setup!$AI$11&lt;&gt;"",INDIRECT("'" &amp; Setup!$AI$11 &amp; "'!" &amp; AE79),0) + IF(Setup!$AI$12&lt;&gt;"",INDIRECT("'" &amp; Setup!$AI$12 &amp; "'!" &amp; AE79),0)</f>
        <v>0</v>
      </c>
      <c r="BP79" s="2">
        <f ca="1">IF(Setup!$AJ$7&lt;&gt;"",INDIRECT("'" &amp; Setup!$AJ$7 &amp; "'!" &amp; AD79),0) + IF(Setup!$AJ$8&lt;&gt;"",INDIRECT("'" &amp; Setup!$AJ$8 &amp; "'!" &amp; AD79),0) + IF(Setup!$AJ$9&lt;&gt;"",INDIRECT("'" &amp; Setup!$AJ$9 &amp; "'!" &amp; AD79),0) + IF(Setup!$AJ$10&lt;&gt;"",INDIRECT("'" &amp; Setup!$AJ$10 &amp; "'!" &amp; AD79),0) + IF(Setup!$AJ$11&lt;&gt;"",INDIRECT("'" &amp; Setup!$AJ$11 &amp; "'!" &amp; AD79),0) + IF(Setup!$AJ$12&lt;&gt;"",INDIRECT("'" &amp; Setup!$AJ$12 &amp; "'!" &amp; AD79),0)</f>
        <v>0</v>
      </c>
      <c r="BQ79" s="2">
        <f ca="1">IF(Setup!$AJ$7&lt;&gt;"",INDIRECT("'" &amp; Setup!$AJ$7 &amp; "'!" &amp; AE79),0) + IF(Setup!$AJ$8&lt;&gt;"",INDIRECT("'" &amp; Setup!$AJ$8 &amp; "'!" &amp; AE79),0) + IF(Setup!$AJ$9&lt;&gt;"",INDIRECT("'" &amp; Setup!$AJ$9 &amp; "'!" &amp; AE79),0) + IF(Setup!$AJ$10&lt;&gt;"",INDIRECT("'" &amp; Setup!$AJ$10 &amp; "'!" &amp; AE79),0) + IF(Setup!$AJ$11&lt;&gt;"",INDIRECT("'" &amp; Setup!$AJ$11 &amp; "'!" &amp; AE79),0) + IF(Setup!$AJ$12&lt;&gt;"",INDIRECT("'" &amp; Setup!$AJ$12 &amp; "'!" &amp; AE79),0)</f>
        <v>0</v>
      </c>
      <c r="BS79" s="35"/>
      <c r="BT79" s="35"/>
      <c r="BU79" s="35"/>
      <c r="BV79" s="35"/>
    </row>
    <row r="80" spans="1:74" ht="39" hidden="1" customHeight="1" x14ac:dyDescent="0.2">
      <c r="A80" s="14" t="str">
        <f>Planning!A63</f>
        <v>I055</v>
      </c>
      <c r="B80" s="9">
        <f>Planning!B63</f>
        <v>0</v>
      </c>
      <c r="C80" s="9">
        <f>Planning!C63</f>
        <v>0</v>
      </c>
      <c r="D80" s="9">
        <f>Planning!D63</f>
        <v>0</v>
      </c>
      <c r="E80" s="3">
        <f>Planning!E63</f>
        <v>0</v>
      </c>
      <c r="F80" s="3">
        <f>Planning!G63</f>
        <v>0</v>
      </c>
      <c r="G80" s="28"/>
      <c r="H80" s="197">
        <f t="shared" ca="1" si="13"/>
        <v>0</v>
      </c>
      <c r="I80" s="197">
        <f t="shared" ca="1" si="14"/>
        <v>0</v>
      </c>
      <c r="J80" s="32" t="str">
        <f ca="1">IF(AND($AR80="2",$AB79&lt;&gt;Lists!$A$17),AU80,AT80)</f>
        <v/>
      </c>
      <c r="K80" s="33" t="str">
        <f t="shared" ca="1" si="28"/>
        <v/>
      </c>
      <c r="L80" s="210">
        <f t="shared" ca="1" si="29"/>
        <v>0</v>
      </c>
      <c r="M80" s="197">
        <f t="shared" ca="1" si="30"/>
        <v>0</v>
      </c>
      <c r="N80" s="32" t="str">
        <f ca="1">IF(AND($AR80="2",$AB80&lt;&gt;Lists!$A$17),AW80,AV80)</f>
        <v/>
      </c>
      <c r="O80" s="33" t="str">
        <f t="shared" ca="1" si="31"/>
        <v/>
      </c>
      <c r="P80" s="197">
        <f t="shared" ca="1" si="32"/>
        <v>0</v>
      </c>
      <c r="Q80" s="197">
        <f t="shared" ca="1" si="33"/>
        <v>0</v>
      </c>
      <c r="R80" s="32" t="str">
        <f ca="1">IF(AND($AR80="2",$AB80&lt;&gt;Lists!$A$17),AY80,AX80)</f>
        <v/>
      </c>
      <c r="S80" s="33" t="str">
        <f t="shared" ca="1" si="34"/>
        <v/>
      </c>
      <c r="T80" s="197">
        <f t="shared" ca="1" si="35"/>
        <v>0</v>
      </c>
      <c r="U80" s="197">
        <f t="shared" ca="1" si="36"/>
        <v>0</v>
      </c>
      <c r="V80" s="32" t="str">
        <f ca="1">IF(AND($AR80="2",$AB80&lt;&gt;Lists!$A$17),BA80,AZ80)</f>
        <v/>
      </c>
      <c r="W80" s="33" t="str">
        <f t="shared" ca="1" si="37"/>
        <v/>
      </c>
      <c r="X80" s="197">
        <f t="shared" ca="1" si="38"/>
        <v>0</v>
      </c>
      <c r="Y80" s="197">
        <f t="shared" ca="1" si="39"/>
        <v>0</v>
      </c>
      <c r="Z80" s="32" t="str">
        <f ca="1">IF(AND($AR80="2",$AB80&lt;&gt;Lists!$A$17),BC80,BB80)</f>
        <v/>
      </c>
      <c r="AA80" s="33" t="str">
        <f t="shared" ca="1" si="40"/>
        <v/>
      </c>
      <c r="AB80" s="1">
        <f>Planning!H63</f>
        <v>0</v>
      </c>
      <c r="AC80" s="2" t="str">
        <f t="shared" si="15"/>
        <v>00</v>
      </c>
      <c r="AD80" s="2" t="s">
        <v>515</v>
      </c>
      <c r="AE80" s="2" t="s">
        <v>713</v>
      </c>
      <c r="AF80" s="2" t="s">
        <v>1560</v>
      </c>
      <c r="AG80" s="169" t="str">
        <f t="shared" si="41"/>
        <v/>
      </c>
      <c r="AI80" s="2">
        <f ca="1">IF(Setup!$AG$7&lt;&gt;"",INDIRECT("'" &amp; Setup!$AG$7 &amp; "'!" &amp; AF80),0) + IF(Setup!$AG$8&lt;&gt;"",INDIRECT("'" &amp; Setup!$AG$8 &amp; "'!" &amp; AF80),0) + IF(Setup!$AG$9&lt;&gt;"",INDIRECT("'" &amp; Setup!$AG$9 &amp; "'!" &amp; AF80),0) + IF(Setup!$AG$10&lt;&gt;"",INDIRECT("'" &amp; Setup!$AG$10 &amp; "'!" &amp; AF80),0) + IF(Setup!$AG$11&lt;&gt;"",INDIRECT("'" &amp; Setup!$AG$11 &amp; "'!" &amp; AF80),0) + IF(Setup!$AG$12&lt;&gt;"",INDIRECT("'" &amp; Setup!$AG$12 &amp; "'!" &amp; AF80),0)</f>
        <v>0</v>
      </c>
      <c r="AJ80" s="2">
        <f ca="1">IF(Setup!$AH$7&lt;&gt;"",INDIRECT("'" &amp; Setup!$AH$7 &amp; "'!" &amp; AF80),0) + IF(Setup!$AH$8&lt;&gt;"",INDIRECT("'" &amp; Setup!$AH$8 &amp; "'!" &amp; AF80),0) + IF(Setup!$AH$9&lt;&gt;"",INDIRECT("'" &amp; Setup!$AH$9 &amp; "'!" &amp; AF80),0) + IF(Setup!$AH$10&lt;&gt;"",INDIRECT("'" &amp; Setup!$AH$10 &amp; "'!" &amp; AF80),0) + IF(Setup!$AH$11&lt;&gt;"",INDIRECT("'" &amp; Setup!$AH$11 &amp; "'!" &amp; AF80),0) + IF(Setup!$AH$12&lt;&gt;"",INDIRECT("'" &amp; Setup!$AH$12 &amp; "'!" &amp; AF80),0)</f>
        <v>0</v>
      </c>
      <c r="AK80" s="2">
        <f ca="1">IF(Setup!$AI$7&lt;&gt;"",INDIRECT("'" &amp; Setup!$AI$7 &amp; "'!" &amp; AF80),0) + IF(Setup!$AI$8&lt;&gt;"",INDIRECT("'" &amp; Setup!$AI$8 &amp; "'!" &amp; AF80),0) + IF(Setup!$AI$9&lt;&gt;"",INDIRECT("'" &amp; Setup!$AI$9 &amp; "'!" &amp; AF80),0) + IF(Setup!$AI$10&lt;&gt;"",INDIRECT("'" &amp; Setup!$AI$10 &amp; "'!" &amp; AF80),0) + IF(Setup!$AI$11&lt;&gt;"",INDIRECT("'" &amp; Setup!$AI$11 &amp; "'!" &amp; AF80),0) + IF(Setup!$AI$12&lt;&gt;"",INDIRECT("'" &amp; Setup!$AI$12 &amp; "'!" &amp; AF80),0)</f>
        <v>0</v>
      </c>
      <c r="AL80" s="2">
        <f ca="1">IF(Setup!$AJ$7&lt;&gt;"",INDIRECT("'" &amp; Setup!$AJ$7 &amp; "'!" &amp; AF80),0) + IF(Setup!$AJ$8&lt;&gt;"",INDIRECT("'" &amp; Setup!$AJ$8 &amp; "'!" &amp; AF80),0) + IF(Setup!$AJ$9&lt;&gt;"",INDIRECT("'" &amp; Setup!$AJ$9 &amp; "'!" &amp; AF80),0) + IF(Setup!$AJ$10&lt;&gt;"",INDIRECT("'" &amp; Setup!$AJ$10 &amp; "'!" &amp; AF80),0) + IF(Setup!$AJ$11&lt;&gt;"",INDIRECT("'" &amp; Setup!$AJ$11 &amp; "'!" &amp; AF80),0) + IF(Setup!$AJ$12&lt;&gt;"",INDIRECT("'" &amp; Setup!$AJ$12 &amp; "'!" &amp; AF80),0)</f>
        <v>0</v>
      </c>
      <c r="AN80" s="2" t="str">
        <f t="shared" si="17"/>
        <v/>
      </c>
      <c r="AR80" s="2" t="str">
        <f>IF(C80=0,"",LEFT(INDEX(Lists!$H$5:$H$49,MATCH(C80,Lists!$G$5:$G$49,0),1),1))</f>
        <v/>
      </c>
      <c r="AT80" s="2" t="str">
        <f t="shared" ca="1" si="18"/>
        <v/>
      </c>
      <c r="AU80" s="2" t="str">
        <f t="shared" ca="1" si="19"/>
        <v/>
      </c>
      <c r="AV80" s="2" t="str">
        <f t="shared" ca="1" si="20"/>
        <v/>
      </c>
      <c r="AW80" s="2" t="str">
        <f t="shared" ca="1" si="21"/>
        <v/>
      </c>
      <c r="AX80" s="2" t="str">
        <f t="shared" ca="1" si="22"/>
        <v/>
      </c>
      <c r="AY80" s="2" t="str">
        <f t="shared" ca="1" si="23"/>
        <v/>
      </c>
      <c r="AZ80" s="2" t="str">
        <f t="shared" ca="1" si="24"/>
        <v/>
      </c>
      <c r="BA80" s="2" t="str">
        <f t="shared" ca="1" si="25"/>
        <v/>
      </c>
      <c r="BB80" s="2" t="str">
        <f t="shared" ca="1" si="26"/>
        <v/>
      </c>
      <c r="BC80" s="2" t="str">
        <f t="shared" ca="1" si="27"/>
        <v/>
      </c>
      <c r="BJ80" s="2">
        <f ca="1">IF(Setup!$AG$7&lt;&gt;"",INDIRECT("'" &amp; Setup!$AG$7 &amp; "'!" &amp; AD80),0) + IF(Setup!$AG$8&lt;&gt;"",INDIRECT("'" &amp; Setup!$AG$8 &amp; "'!" &amp; AD80),0) + IF(Setup!$AG$9&lt;&gt;"",INDIRECT("'" &amp; Setup!$AG$9 &amp; "'!" &amp; AD80),0) + IF(Setup!$AG$10&lt;&gt;"",INDIRECT("'" &amp; Setup!$AG$10 &amp; "'!" &amp; AD80),0) + IF(Setup!$AG$11&lt;&gt;"",INDIRECT("'" &amp; Setup!$AG$11 &amp; "'!" &amp; AD80),0) + IF(Setup!$AG$12&lt;&gt;"",INDIRECT("'" &amp; Setup!$AG$12 &amp; "'!" &amp; AD80),0)</f>
        <v>0</v>
      </c>
      <c r="BK80" s="2">
        <f ca="1">IF(Setup!$AG$7&lt;&gt;"",INDIRECT("'" &amp; Setup!$AG$7 &amp; "'!" &amp; AE80),0) + IF(Setup!$AG$8&lt;&gt;"",INDIRECT("'" &amp; Setup!$AG$8 &amp; "'!" &amp; AE80),0) + IF(Setup!$AG$9&lt;&gt;"",INDIRECT("'" &amp; Setup!$AG$9 &amp; "'!" &amp; AE80),0) + IF(Setup!$AG$10&lt;&gt;"",INDIRECT("'" &amp; Setup!$AG$10 &amp; "'!" &amp; AE80),0) + IF(Setup!$AG$11&lt;&gt;"",INDIRECT("'" &amp; Setup!$AG$11 &amp; "'!" &amp; AE80),0) + IF(Setup!$AG$12&lt;&gt;"",INDIRECT("'" &amp; Setup!$AG$12 &amp; "'!" &amp; AE80),0)</f>
        <v>0</v>
      </c>
      <c r="BL80" s="2">
        <f ca="1">IF(Setup!$AH$7&lt;&gt;"",INDIRECT("'" &amp; Setup!$AH$7 &amp; "'!" &amp; AD80),0) + IF(Setup!$AH$8&lt;&gt;"",INDIRECT("'" &amp; Setup!$AH$8 &amp; "'!" &amp; AD80),0) + IF(Setup!$AH$9&lt;&gt;"",INDIRECT("'" &amp; Setup!$AH$9 &amp; "'!" &amp; AD80),0) + IF(Setup!$AH$10&lt;&gt;"",INDIRECT("'" &amp; Setup!$AH$10 &amp; "'!" &amp; AD80),0) + IF(Setup!$AH$11&lt;&gt;"",INDIRECT("'" &amp; Setup!$AH$11 &amp; "'!" &amp; AD80),0) + IF(Setup!$AH$12&lt;&gt;"",INDIRECT("'" &amp; Setup!$AH$12 &amp; "'!" &amp; AD80),0)</f>
        <v>0</v>
      </c>
      <c r="BM80" s="2">
        <f ca="1">IF(Setup!$AH$7&lt;&gt;"",INDIRECT("'" &amp; Setup!$AH$7 &amp; "'!" &amp; AE80),0) + IF(Setup!$AH$8&lt;&gt;"",INDIRECT("'" &amp; Setup!$AH$8 &amp; "'!" &amp; AE80),0) + IF(Setup!$AH$9&lt;&gt;"",INDIRECT("'" &amp; Setup!$AH$9 &amp; "'!" &amp; AE80),0) + IF(Setup!$AH$10&lt;&gt;"",INDIRECT("'" &amp; Setup!$AH$10 &amp; "'!" &amp; AE80),0) + IF(Setup!$AH$11&lt;&gt;"",INDIRECT("'" &amp; Setup!$AH$11 &amp; "'!" &amp; AE80),0) + IF(Setup!$AH$12&lt;&gt;"",INDIRECT("'" &amp; Setup!$AH$12 &amp; "'!" &amp; AE80),0)</f>
        <v>0</v>
      </c>
      <c r="BN80" s="2">
        <f ca="1">IF(Setup!$AI$7&lt;&gt;"",INDIRECT("'" &amp; Setup!$AI$7 &amp; "'!" &amp; AD80),0) + IF(Setup!$AI$8&lt;&gt;"",INDIRECT("'" &amp; Setup!$AI$8 &amp; "'!" &amp; AD80),0) + IF(Setup!$AI$9&lt;&gt;"",INDIRECT("'" &amp; Setup!$AI$9 &amp; "'!" &amp; AD80),0) + IF(Setup!$AI$10&lt;&gt;"",INDIRECT("'" &amp; Setup!$AI$10 &amp; "'!" &amp; AD80),0) + IF(Setup!$AI$11&lt;&gt;"",INDIRECT("'" &amp; Setup!$AI$11 &amp; "'!" &amp; AD80),0) + IF(Setup!$AI$12&lt;&gt;"",INDIRECT("'" &amp; Setup!$AI$12 &amp; "'!" &amp; AD80),0)</f>
        <v>0</v>
      </c>
      <c r="BO80" s="2">
        <f ca="1">IF(Setup!$AI$7&lt;&gt;"",INDIRECT("'" &amp; Setup!$AI$7 &amp; "'!" &amp; AE80),0) + IF(Setup!$AI$8&lt;&gt;"",INDIRECT("'" &amp; Setup!$AI$8 &amp; "'!" &amp; AE80),0) + IF(Setup!$AI$9&lt;&gt;"",INDIRECT("'" &amp; Setup!$AI$9 &amp; "'!" &amp; AE80),0) + IF(Setup!$AI$10&lt;&gt;"",INDIRECT("'" &amp; Setup!$AI$10 &amp; "'!" &amp; AE80),0) + IF(Setup!$AI$11&lt;&gt;"",INDIRECT("'" &amp; Setup!$AI$11 &amp; "'!" &amp; AE80),0) + IF(Setup!$AI$12&lt;&gt;"",INDIRECT("'" &amp; Setup!$AI$12 &amp; "'!" &amp; AE80),0)</f>
        <v>0</v>
      </c>
      <c r="BP80" s="2">
        <f ca="1">IF(Setup!$AJ$7&lt;&gt;"",INDIRECT("'" &amp; Setup!$AJ$7 &amp; "'!" &amp; AD80),0) + IF(Setup!$AJ$8&lt;&gt;"",INDIRECT("'" &amp; Setup!$AJ$8 &amp; "'!" &amp; AD80),0) + IF(Setup!$AJ$9&lt;&gt;"",INDIRECT("'" &amp; Setup!$AJ$9 &amp; "'!" &amp; AD80),0) + IF(Setup!$AJ$10&lt;&gt;"",INDIRECT("'" &amp; Setup!$AJ$10 &amp; "'!" &amp; AD80),0) + IF(Setup!$AJ$11&lt;&gt;"",INDIRECT("'" &amp; Setup!$AJ$11 &amp; "'!" &amp; AD80),0) + IF(Setup!$AJ$12&lt;&gt;"",INDIRECT("'" &amp; Setup!$AJ$12 &amp; "'!" &amp; AD80),0)</f>
        <v>0</v>
      </c>
      <c r="BQ80" s="2">
        <f ca="1">IF(Setup!$AJ$7&lt;&gt;"",INDIRECT("'" &amp; Setup!$AJ$7 &amp; "'!" &amp; AE80),0) + IF(Setup!$AJ$8&lt;&gt;"",INDIRECT("'" &amp; Setup!$AJ$8 &amp; "'!" &amp; AE80),0) + IF(Setup!$AJ$9&lt;&gt;"",INDIRECT("'" &amp; Setup!$AJ$9 &amp; "'!" &amp; AE80),0) + IF(Setup!$AJ$10&lt;&gt;"",INDIRECT("'" &amp; Setup!$AJ$10 &amp; "'!" &amp; AE80),0) + IF(Setup!$AJ$11&lt;&gt;"",INDIRECT("'" &amp; Setup!$AJ$11 &amp; "'!" &amp; AE80),0) + IF(Setup!$AJ$12&lt;&gt;"",INDIRECT("'" &amp; Setup!$AJ$12 &amp; "'!" &amp; AE80),0)</f>
        <v>0</v>
      </c>
      <c r="BS80" s="35"/>
      <c r="BT80" s="35"/>
      <c r="BU80" s="35"/>
      <c r="BV80" s="35"/>
    </row>
    <row r="81" spans="1:74" ht="39" hidden="1" customHeight="1" x14ac:dyDescent="0.2">
      <c r="A81" s="14" t="str">
        <f>Planning!A64</f>
        <v>I056</v>
      </c>
      <c r="B81" s="9">
        <f>Planning!B64</f>
        <v>0</v>
      </c>
      <c r="C81" s="9">
        <f>Planning!C64</f>
        <v>0</v>
      </c>
      <c r="D81" s="9">
        <f>Planning!D64</f>
        <v>0</v>
      </c>
      <c r="E81" s="3">
        <f>Planning!E64</f>
        <v>0</v>
      </c>
      <c r="F81" s="3">
        <f>Planning!G64</f>
        <v>0</v>
      </c>
      <c r="G81" s="28"/>
      <c r="H81" s="197">
        <f t="shared" ca="1" si="13"/>
        <v>0</v>
      </c>
      <c r="I81" s="197">
        <f t="shared" ca="1" si="14"/>
        <v>0</v>
      </c>
      <c r="J81" s="32" t="str">
        <f ca="1">IF(AND($AR81="2",$AB80&lt;&gt;Lists!$A$17),AU81,AT81)</f>
        <v/>
      </c>
      <c r="K81" s="33" t="str">
        <f t="shared" ca="1" si="28"/>
        <v/>
      </c>
      <c r="L81" s="210">
        <f t="shared" ca="1" si="29"/>
        <v>0</v>
      </c>
      <c r="M81" s="197">
        <f t="shared" ca="1" si="30"/>
        <v>0</v>
      </c>
      <c r="N81" s="32" t="str">
        <f ca="1">IF(AND($AR81="2",$AB81&lt;&gt;Lists!$A$17),AW81,AV81)</f>
        <v/>
      </c>
      <c r="O81" s="33" t="str">
        <f t="shared" ca="1" si="31"/>
        <v/>
      </c>
      <c r="P81" s="197">
        <f t="shared" ca="1" si="32"/>
        <v>0</v>
      </c>
      <c r="Q81" s="197">
        <f t="shared" ca="1" si="33"/>
        <v>0</v>
      </c>
      <c r="R81" s="32" t="str">
        <f ca="1">IF(AND($AR81="2",$AB81&lt;&gt;Lists!$A$17),AY81,AX81)</f>
        <v/>
      </c>
      <c r="S81" s="33" t="str">
        <f t="shared" ca="1" si="34"/>
        <v/>
      </c>
      <c r="T81" s="197">
        <f t="shared" ca="1" si="35"/>
        <v>0</v>
      </c>
      <c r="U81" s="197">
        <f t="shared" ca="1" si="36"/>
        <v>0</v>
      </c>
      <c r="V81" s="32" t="str">
        <f ca="1">IF(AND($AR81="2",$AB81&lt;&gt;Lists!$A$17),BA81,AZ81)</f>
        <v/>
      </c>
      <c r="W81" s="33" t="str">
        <f t="shared" ca="1" si="37"/>
        <v/>
      </c>
      <c r="X81" s="197">
        <f t="shared" ca="1" si="38"/>
        <v>0</v>
      </c>
      <c r="Y81" s="197">
        <f t="shared" ca="1" si="39"/>
        <v>0</v>
      </c>
      <c r="Z81" s="32" t="str">
        <f ca="1">IF(AND($AR81="2",$AB81&lt;&gt;Lists!$A$17),BC81,BB81)</f>
        <v/>
      </c>
      <c r="AA81" s="33" t="str">
        <f t="shared" ca="1" si="40"/>
        <v/>
      </c>
      <c r="AB81" s="1">
        <f>Planning!H64</f>
        <v>0</v>
      </c>
      <c r="AC81" s="2" t="str">
        <f t="shared" si="15"/>
        <v>00</v>
      </c>
      <c r="AD81" s="2" t="s">
        <v>516</v>
      </c>
      <c r="AE81" s="2" t="s">
        <v>714</v>
      </c>
      <c r="AF81" s="2" t="s">
        <v>1561</v>
      </c>
      <c r="AG81" s="169" t="str">
        <f t="shared" si="41"/>
        <v/>
      </c>
      <c r="AI81" s="2">
        <f ca="1">IF(Setup!$AG$7&lt;&gt;"",INDIRECT("'" &amp; Setup!$AG$7 &amp; "'!" &amp; AF81),0) + IF(Setup!$AG$8&lt;&gt;"",INDIRECT("'" &amp; Setup!$AG$8 &amp; "'!" &amp; AF81),0) + IF(Setup!$AG$9&lt;&gt;"",INDIRECT("'" &amp; Setup!$AG$9 &amp; "'!" &amp; AF81),0) + IF(Setup!$AG$10&lt;&gt;"",INDIRECT("'" &amp; Setup!$AG$10 &amp; "'!" &amp; AF81),0) + IF(Setup!$AG$11&lt;&gt;"",INDIRECT("'" &amp; Setup!$AG$11 &amp; "'!" &amp; AF81),0) + IF(Setup!$AG$12&lt;&gt;"",INDIRECT("'" &amp; Setup!$AG$12 &amp; "'!" &amp; AF81),0)</f>
        <v>0</v>
      </c>
      <c r="AJ81" s="2">
        <f ca="1">IF(Setup!$AH$7&lt;&gt;"",INDIRECT("'" &amp; Setup!$AH$7 &amp; "'!" &amp; AF81),0) + IF(Setup!$AH$8&lt;&gt;"",INDIRECT("'" &amp; Setup!$AH$8 &amp; "'!" &amp; AF81),0) + IF(Setup!$AH$9&lt;&gt;"",INDIRECT("'" &amp; Setup!$AH$9 &amp; "'!" &amp; AF81),0) + IF(Setup!$AH$10&lt;&gt;"",INDIRECT("'" &amp; Setup!$AH$10 &amp; "'!" &amp; AF81),0) + IF(Setup!$AH$11&lt;&gt;"",INDIRECT("'" &amp; Setup!$AH$11 &amp; "'!" &amp; AF81),0) + IF(Setup!$AH$12&lt;&gt;"",INDIRECT("'" &amp; Setup!$AH$12 &amp; "'!" &amp; AF81),0)</f>
        <v>0</v>
      </c>
      <c r="AK81" s="2">
        <f ca="1">IF(Setup!$AI$7&lt;&gt;"",INDIRECT("'" &amp; Setup!$AI$7 &amp; "'!" &amp; AF81),0) + IF(Setup!$AI$8&lt;&gt;"",INDIRECT("'" &amp; Setup!$AI$8 &amp; "'!" &amp; AF81),0) + IF(Setup!$AI$9&lt;&gt;"",INDIRECT("'" &amp; Setup!$AI$9 &amp; "'!" &amp; AF81),0) + IF(Setup!$AI$10&lt;&gt;"",INDIRECT("'" &amp; Setup!$AI$10 &amp; "'!" &amp; AF81),0) + IF(Setup!$AI$11&lt;&gt;"",INDIRECT("'" &amp; Setup!$AI$11 &amp; "'!" &amp; AF81),0) + IF(Setup!$AI$12&lt;&gt;"",INDIRECT("'" &amp; Setup!$AI$12 &amp; "'!" &amp; AF81),0)</f>
        <v>0</v>
      </c>
      <c r="AL81" s="2">
        <f ca="1">IF(Setup!$AJ$7&lt;&gt;"",INDIRECT("'" &amp; Setup!$AJ$7 &amp; "'!" &amp; AF81),0) + IF(Setup!$AJ$8&lt;&gt;"",INDIRECT("'" &amp; Setup!$AJ$8 &amp; "'!" &amp; AF81),0) + IF(Setup!$AJ$9&lt;&gt;"",INDIRECT("'" &amp; Setup!$AJ$9 &amp; "'!" &amp; AF81),0) + IF(Setup!$AJ$10&lt;&gt;"",INDIRECT("'" &amp; Setup!$AJ$10 &amp; "'!" &amp; AF81),0) + IF(Setup!$AJ$11&lt;&gt;"",INDIRECT("'" &amp; Setup!$AJ$11 &amp; "'!" &amp; AF81),0) + IF(Setup!$AJ$12&lt;&gt;"",INDIRECT("'" &amp; Setup!$AJ$12 &amp; "'!" &amp; AF81),0)</f>
        <v>0</v>
      </c>
      <c r="AN81" s="2" t="str">
        <f t="shared" si="17"/>
        <v/>
      </c>
      <c r="AR81" s="2" t="str">
        <f>IF(C81=0,"",LEFT(INDEX(Lists!$H$5:$H$49,MATCH(C81,Lists!$G$5:$G$49,0),1),1))</f>
        <v/>
      </c>
      <c r="AT81" s="2" t="str">
        <f t="shared" ca="1" si="18"/>
        <v/>
      </c>
      <c r="AU81" s="2" t="str">
        <f t="shared" ca="1" si="19"/>
        <v/>
      </c>
      <c r="AV81" s="2" t="str">
        <f t="shared" ca="1" si="20"/>
        <v/>
      </c>
      <c r="AW81" s="2" t="str">
        <f t="shared" ca="1" si="21"/>
        <v/>
      </c>
      <c r="AX81" s="2" t="str">
        <f t="shared" ca="1" si="22"/>
        <v/>
      </c>
      <c r="AY81" s="2" t="str">
        <f t="shared" ca="1" si="23"/>
        <v/>
      </c>
      <c r="AZ81" s="2" t="str">
        <f t="shared" ca="1" si="24"/>
        <v/>
      </c>
      <c r="BA81" s="2" t="str">
        <f t="shared" ca="1" si="25"/>
        <v/>
      </c>
      <c r="BB81" s="2" t="str">
        <f t="shared" ca="1" si="26"/>
        <v/>
      </c>
      <c r="BC81" s="2" t="str">
        <f t="shared" ca="1" si="27"/>
        <v/>
      </c>
      <c r="BJ81" s="2">
        <f ca="1">IF(Setup!$AG$7&lt;&gt;"",INDIRECT("'" &amp; Setup!$AG$7 &amp; "'!" &amp; AD81),0) + IF(Setup!$AG$8&lt;&gt;"",INDIRECT("'" &amp; Setup!$AG$8 &amp; "'!" &amp; AD81),0) + IF(Setup!$AG$9&lt;&gt;"",INDIRECT("'" &amp; Setup!$AG$9 &amp; "'!" &amp; AD81),0) + IF(Setup!$AG$10&lt;&gt;"",INDIRECT("'" &amp; Setup!$AG$10 &amp; "'!" &amp; AD81),0) + IF(Setup!$AG$11&lt;&gt;"",INDIRECT("'" &amp; Setup!$AG$11 &amp; "'!" &amp; AD81),0) + IF(Setup!$AG$12&lt;&gt;"",INDIRECT("'" &amp; Setup!$AG$12 &amp; "'!" &amp; AD81),0)</f>
        <v>0</v>
      </c>
      <c r="BK81" s="2">
        <f ca="1">IF(Setup!$AG$7&lt;&gt;"",INDIRECT("'" &amp; Setup!$AG$7 &amp; "'!" &amp; AE81),0) + IF(Setup!$AG$8&lt;&gt;"",INDIRECT("'" &amp; Setup!$AG$8 &amp; "'!" &amp; AE81),0) + IF(Setup!$AG$9&lt;&gt;"",INDIRECT("'" &amp; Setup!$AG$9 &amp; "'!" &amp; AE81),0) + IF(Setup!$AG$10&lt;&gt;"",INDIRECT("'" &amp; Setup!$AG$10 &amp; "'!" &amp; AE81),0) + IF(Setup!$AG$11&lt;&gt;"",INDIRECT("'" &amp; Setup!$AG$11 &amp; "'!" &amp; AE81),0) + IF(Setup!$AG$12&lt;&gt;"",INDIRECT("'" &amp; Setup!$AG$12 &amp; "'!" &amp; AE81),0)</f>
        <v>0</v>
      </c>
      <c r="BL81" s="2">
        <f ca="1">IF(Setup!$AH$7&lt;&gt;"",INDIRECT("'" &amp; Setup!$AH$7 &amp; "'!" &amp; AD81),0) + IF(Setup!$AH$8&lt;&gt;"",INDIRECT("'" &amp; Setup!$AH$8 &amp; "'!" &amp; AD81),0) + IF(Setup!$AH$9&lt;&gt;"",INDIRECT("'" &amp; Setup!$AH$9 &amp; "'!" &amp; AD81),0) + IF(Setup!$AH$10&lt;&gt;"",INDIRECT("'" &amp; Setup!$AH$10 &amp; "'!" &amp; AD81),0) + IF(Setup!$AH$11&lt;&gt;"",INDIRECT("'" &amp; Setup!$AH$11 &amp; "'!" &amp; AD81),0) + IF(Setup!$AH$12&lt;&gt;"",INDIRECT("'" &amp; Setup!$AH$12 &amp; "'!" &amp; AD81),0)</f>
        <v>0</v>
      </c>
      <c r="BM81" s="2">
        <f ca="1">IF(Setup!$AH$7&lt;&gt;"",INDIRECT("'" &amp; Setup!$AH$7 &amp; "'!" &amp; AE81),0) + IF(Setup!$AH$8&lt;&gt;"",INDIRECT("'" &amp; Setup!$AH$8 &amp; "'!" &amp; AE81),0) + IF(Setup!$AH$9&lt;&gt;"",INDIRECT("'" &amp; Setup!$AH$9 &amp; "'!" &amp; AE81),0) + IF(Setup!$AH$10&lt;&gt;"",INDIRECT("'" &amp; Setup!$AH$10 &amp; "'!" &amp; AE81),0) + IF(Setup!$AH$11&lt;&gt;"",INDIRECT("'" &amp; Setup!$AH$11 &amp; "'!" &amp; AE81),0) + IF(Setup!$AH$12&lt;&gt;"",INDIRECT("'" &amp; Setup!$AH$12 &amp; "'!" &amp; AE81),0)</f>
        <v>0</v>
      </c>
      <c r="BN81" s="2">
        <f ca="1">IF(Setup!$AI$7&lt;&gt;"",INDIRECT("'" &amp; Setup!$AI$7 &amp; "'!" &amp; AD81),0) + IF(Setup!$AI$8&lt;&gt;"",INDIRECT("'" &amp; Setup!$AI$8 &amp; "'!" &amp; AD81),0) + IF(Setup!$AI$9&lt;&gt;"",INDIRECT("'" &amp; Setup!$AI$9 &amp; "'!" &amp; AD81),0) + IF(Setup!$AI$10&lt;&gt;"",INDIRECT("'" &amp; Setup!$AI$10 &amp; "'!" &amp; AD81),0) + IF(Setup!$AI$11&lt;&gt;"",INDIRECT("'" &amp; Setup!$AI$11 &amp; "'!" &amp; AD81),0) + IF(Setup!$AI$12&lt;&gt;"",INDIRECT("'" &amp; Setup!$AI$12 &amp; "'!" &amp; AD81),0)</f>
        <v>0</v>
      </c>
      <c r="BO81" s="2">
        <f ca="1">IF(Setup!$AI$7&lt;&gt;"",INDIRECT("'" &amp; Setup!$AI$7 &amp; "'!" &amp; AE81),0) + IF(Setup!$AI$8&lt;&gt;"",INDIRECT("'" &amp; Setup!$AI$8 &amp; "'!" &amp; AE81),0) + IF(Setup!$AI$9&lt;&gt;"",INDIRECT("'" &amp; Setup!$AI$9 &amp; "'!" &amp; AE81),0) + IF(Setup!$AI$10&lt;&gt;"",INDIRECT("'" &amp; Setup!$AI$10 &amp; "'!" &amp; AE81),0) + IF(Setup!$AI$11&lt;&gt;"",INDIRECT("'" &amp; Setup!$AI$11 &amp; "'!" &amp; AE81),0) + IF(Setup!$AI$12&lt;&gt;"",INDIRECT("'" &amp; Setup!$AI$12 &amp; "'!" &amp; AE81),0)</f>
        <v>0</v>
      </c>
      <c r="BP81" s="2">
        <f ca="1">IF(Setup!$AJ$7&lt;&gt;"",INDIRECT("'" &amp; Setup!$AJ$7 &amp; "'!" &amp; AD81),0) + IF(Setup!$AJ$8&lt;&gt;"",INDIRECT("'" &amp; Setup!$AJ$8 &amp; "'!" &amp; AD81),0) + IF(Setup!$AJ$9&lt;&gt;"",INDIRECT("'" &amp; Setup!$AJ$9 &amp; "'!" &amp; AD81),0) + IF(Setup!$AJ$10&lt;&gt;"",INDIRECT("'" &amp; Setup!$AJ$10 &amp; "'!" &amp; AD81),0) + IF(Setup!$AJ$11&lt;&gt;"",INDIRECT("'" &amp; Setup!$AJ$11 &amp; "'!" &amp; AD81),0) + IF(Setup!$AJ$12&lt;&gt;"",INDIRECT("'" &amp; Setup!$AJ$12 &amp; "'!" &amp; AD81),0)</f>
        <v>0</v>
      </c>
      <c r="BQ81" s="2">
        <f ca="1">IF(Setup!$AJ$7&lt;&gt;"",INDIRECT("'" &amp; Setup!$AJ$7 &amp; "'!" &amp; AE81),0) + IF(Setup!$AJ$8&lt;&gt;"",INDIRECT("'" &amp; Setup!$AJ$8 &amp; "'!" &amp; AE81),0) + IF(Setup!$AJ$9&lt;&gt;"",INDIRECT("'" &amp; Setup!$AJ$9 &amp; "'!" &amp; AE81),0) + IF(Setup!$AJ$10&lt;&gt;"",INDIRECT("'" &amp; Setup!$AJ$10 &amp; "'!" &amp; AE81),0) + IF(Setup!$AJ$11&lt;&gt;"",INDIRECT("'" &amp; Setup!$AJ$11 &amp; "'!" &amp; AE81),0) + IF(Setup!$AJ$12&lt;&gt;"",INDIRECT("'" &amp; Setup!$AJ$12 &amp; "'!" &amp; AE81),0)</f>
        <v>0</v>
      </c>
      <c r="BS81" s="35"/>
      <c r="BT81" s="35"/>
      <c r="BU81" s="35"/>
      <c r="BV81" s="35"/>
    </row>
    <row r="82" spans="1:74" ht="39" hidden="1" customHeight="1" x14ac:dyDescent="0.2">
      <c r="A82" s="14" t="str">
        <f>Planning!A65</f>
        <v>I057</v>
      </c>
      <c r="B82" s="9">
        <f>Planning!B65</f>
        <v>0</v>
      </c>
      <c r="C82" s="9">
        <f>Planning!C65</f>
        <v>0</v>
      </c>
      <c r="D82" s="9">
        <f>Planning!D65</f>
        <v>0</v>
      </c>
      <c r="E82" s="3">
        <f>Planning!E65</f>
        <v>0</v>
      </c>
      <c r="F82" s="3">
        <f>Planning!G65</f>
        <v>0</v>
      </c>
      <c r="G82" s="28"/>
      <c r="H82" s="197">
        <f t="shared" ca="1" si="13"/>
        <v>0</v>
      </c>
      <c r="I82" s="197">
        <f t="shared" ca="1" si="14"/>
        <v>0</v>
      </c>
      <c r="J82" s="32" t="str">
        <f ca="1">IF(AND($AR82="2",$AB81&lt;&gt;Lists!$A$17),AU82,AT82)</f>
        <v/>
      </c>
      <c r="K82" s="33" t="str">
        <f t="shared" ca="1" si="28"/>
        <v/>
      </c>
      <c r="L82" s="210">
        <f t="shared" ca="1" si="29"/>
        <v>0</v>
      </c>
      <c r="M82" s="197">
        <f t="shared" ca="1" si="30"/>
        <v>0</v>
      </c>
      <c r="N82" s="32" t="str">
        <f ca="1">IF(AND($AR82="2",$AB82&lt;&gt;Lists!$A$17),AW82,AV82)</f>
        <v/>
      </c>
      <c r="O82" s="33" t="str">
        <f t="shared" ca="1" si="31"/>
        <v/>
      </c>
      <c r="P82" s="197">
        <f t="shared" ca="1" si="32"/>
        <v>0</v>
      </c>
      <c r="Q82" s="197">
        <f t="shared" ca="1" si="33"/>
        <v>0</v>
      </c>
      <c r="R82" s="32" t="str">
        <f ca="1">IF(AND($AR82="2",$AB82&lt;&gt;Lists!$A$17),AY82,AX82)</f>
        <v/>
      </c>
      <c r="S82" s="33" t="str">
        <f t="shared" ca="1" si="34"/>
        <v/>
      </c>
      <c r="T82" s="197">
        <f t="shared" ca="1" si="35"/>
        <v>0</v>
      </c>
      <c r="U82" s="197">
        <f t="shared" ca="1" si="36"/>
        <v>0</v>
      </c>
      <c r="V82" s="32" t="str">
        <f ca="1">IF(AND($AR82="2",$AB82&lt;&gt;Lists!$A$17),BA82,AZ82)</f>
        <v/>
      </c>
      <c r="W82" s="33" t="str">
        <f t="shared" ca="1" si="37"/>
        <v/>
      </c>
      <c r="X82" s="197">
        <f t="shared" ca="1" si="38"/>
        <v>0</v>
      </c>
      <c r="Y82" s="197">
        <f t="shared" ca="1" si="39"/>
        <v>0</v>
      </c>
      <c r="Z82" s="32" t="str">
        <f ca="1">IF(AND($AR82="2",$AB82&lt;&gt;Lists!$A$17),BC82,BB82)</f>
        <v/>
      </c>
      <c r="AA82" s="33" t="str">
        <f t="shared" ca="1" si="40"/>
        <v/>
      </c>
      <c r="AB82" s="1">
        <f>Planning!H65</f>
        <v>0</v>
      </c>
      <c r="AC82" s="2" t="str">
        <f t="shared" si="15"/>
        <v>00</v>
      </c>
      <c r="AD82" s="2" t="s">
        <v>517</v>
      </c>
      <c r="AE82" s="2" t="s">
        <v>715</v>
      </c>
      <c r="AF82" s="2" t="s">
        <v>1562</v>
      </c>
      <c r="AG82" s="169" t="str">
        <f t="shared" si="41"/>
        <v/>
      </c>
      <c r="AI82" s="2">
        <f ca="1">IF(Setup!$AG$7&lt;&gt;"",INDIRECT("'" &amp; Setup!$AG$7 &amp; "'!" &amp; AF82),0) + IF(Setup!$AG$8&lt;&gt;"",INDIRECT("'" &amp; Setup!$AG$8 &amp; "'!" &amp; AF82),0) + IF(Setup!$AG$9&lt;&gt;"",INDIRECT("'" &amp; Setup!$AG$9 &amp; "'!" &amp; AF82),0) + IF(Setup!$AG$10&lt;&gt;"",INDIRECT("'" &amp; Setup!$AG$10 &amp; "'!" &amp; AF82),0) + IF(Setup!$AG$11&lt;&gt;"",INDIRECT("'" &amp; Setup!$AG$11 &amp; "'!" &amp; AF82),0) + IF(Setup!$AG$12&lt;&gt;"",INDIRECT("'" &amp; Setup!$AG$12 &amp; "'!" &amp; AF82),0)</f>
        <v>0</v>
      </c>
      <c r="AJ82" s="2">
        <f ca="1">IF(Setup!$AH$7&lt;&gt;"",INDIRECT("'" &amp; Setup!$AH$7 &amp; "'!" &amp; AF82),0) + IF(Setup!$AH$8&lt;&gt;"",INDIRECT("'" &amp; Setup!$AH$8 &amp; "'!" &amp; AF82),0) + IF(Setup!$AH$9&lt;&gt;"",INDIRECT("'" &amp; Setup!$AH$9 &amp; "'!" &amp; AF82),0) + IF(Setup!$AH$10&lt;&gt;"",INDIRECT("'" &amp; Setup!$AH$10 &amp; "'!" &amp; AF82),0) + IF(Setup!$AH$11&lt;&gt;"",INDIRECT("'" &amp; Setup!$AH$11 &amp; "'!" &amp; AF82),0) + IF(Setup!$AH$12&lt;&gt;"",INDIRECT("'" &amp; Setup!$AH$12 &amp; "'!" &amp; AF82),0)</f>
        <v>0</v>
      </c>
      <c r="AK82" s="2">
        <f ca="1">IF(Setup!$AI$7&lt;&gt;"",INDIRECT("'" &amp; Setup!$AI$7 &amp; "'!" &amp; AF82),0) + IF(Setup!$AI$8&lt;&gt;"",INDIRECT("'" &amp; Setup!$AI$8 &amp; "'!" &amp; AF82),0) + IF(Setup!$AI$9&lt;&gt;"",INDIRECT("'" &amp; Setup!$AI$9 &amp; "'!" &amp; AF82),0) + IF(Setup!$AI$10&lt;&gt;"",INDIRECT("'" &amp; Setup!$AI$10 &amp; "'!" &amp; AF82),0) + IF(Setup!$AI$11&lt;&gt;"",INDIRECT("'" &amp; Setup!$AI$11 &amp; "'!" &amp; AF82),0) + IF(Setup!$AI$12&lt;&gt;"",INDIRECT("'" &amp; Setup!$AI$12 &amp; "'!" &amp; AF82),0)</f>
        <v>0</v>
      </c>
      <c r="AL82" s="2">
        <f ca="1">IF(Setup!$AJ$7&lt;&gt;"",INDIRECT("'" &amp; Setup!$AJ$7 &amp; "'!" &amp; AF82),0) + IF(Setup!$AJ$8&lt;&gt;"",INDIRECT("'" &amp; Setup!$AJ$8 &amp; "'!" &amp; AF82),0) + IF(Setup!$AJ$9&lt;&gt;"",INDIRECT("'" &amp; Setup!$AJ$9 &amp; "'!" &amp; AF82),0) + IF(Setup!$AJ$10&lt;&gt;"",INDIRECT("'" &amp; Setup!$AJ$10 &amp; "'!" &amp; AF82),0) + IF(Setup!$AJ$11&lt;&gt;"",INDIRECT("'" &amp; Setup!$AJ$11 &amp; "'!" &amp; AF82),0) + IF(Setup!$AJ$12&lt;&gt;"",INDIRECT("'" &amp; Setup!$AJ$12 &amp; "'!" &amp; AF82),0)</f>
        <v>0</v>
      </c>
      <c r="AN82" s="2" t="str">
        <f t="shared" si="17"/>
        <v/>
      </c>
      <c r="AR82" s="2" t="str">
        <f>IF(C82=0,"",LEFT(INDEX(Lists!$H$5:$H$49,MATCH(C82,Lists!$G$5:$G$49,0),1),1))</f>
        <v/>
      </c>
      <c r="AT82" s="2" t="str">
        <f t="shared" ca="1" si="18"/>
        <v/>
      </c>
      <c r="AU82" s="2" t="str">
        <f t="shared" ca="1" si="19"/>
        <v/>
      </c>
      <c r="AV82" s="2" t="str">
        <f t="shared" ca="1" si="20"/>
        <v/>
      </c>
      <c r="AW82" s="2" t="str">
        <f t="shared" ca="1" si="21"/>
        <v/>
      </c>
      <c r="AX82" s="2" t="str">
        <f t="shared" ca="1" si="22"/>
        <v/>
      </c>
      <c r="AY82" s="2" t="str">
        <f t="shared" ca="1" si="23"/>
        <v/>
      </c>
      <c r="AZ82" s="2" t="str">
        <f t="shared" ca="1" si="24"/>
        <v/>
      </c>
      <c r="BA82" s="2" t="str">
        <f t="shared" ca="1" si="25"/>
        <v/>
      </c>
      <c r="BB82" s="2" t="str">
        <f t="shared" ca="1" si="26"/>
        <v/>
      </c>
      <c r="BC82" s="2" t="str">
        <f t="shared" ca="1" si="27"/>
        <v/>
      </c>
      <c r="BJ82" s="2">
        <f ca="1">IF(Setup!$AG$7&lt;&gt;"",INDIRECT("'" &amp; Setup!$AG$7 &amp; "'!" &amp; AD82),0) + IF(Setup!$AG$8&lt;&gt;"",INDIRECT("'" &amp; Setup!$AG$8 &amp; "'!" &amp; AD82),0) + IF(Setup!$AG$9&lt;&gt;"",INDIRECT("'" &amp; Setup!$AG$9 &amp; "'!" &amp; AD82),0) + IF(Setup!$AG$10&lt;&gt;"",INDIRECT("'" &amp; Setup!$AG$10 &amp; "'!" &amp; AD82),0) + IF(Setup!$AG$11&lt;&gt;"",INDIRECT("'" &amp; Setup!$AG$11 &amp; "'!" &amp; AD82),0) + IF(Setup!$AG$12&lt;&gt;"",INDIRECT("'" &amp; Setup!$AG$12 &amp; "'!" &amp; AD82),0)</f>
        <v>0</v>
      </c>
      <c r="BK82" s="2">
        <f ca="1">IF(Setup!$AG$7&lt;&gt;"",INDIRECT("'" &amp; Setup!$AG$7 &amp; "'!" &amp; AE82),0) + IF(Setup!$AG$8&lt;&gt;"",INDIRECT("'" &amp; Setup!$AG$8 &amp; "'!" &amp; AE82),0) + IF(Setup!$AG$9&lt;&gt;"",INDIRECT("'" &amp; Setup!$AG$9 &amp; "'!" &amp; AE82),0) + IF(Setup!$AG$10&lt;&gt;"",INDIRECT("'" &amp; Setup!$AG$10 &amp; "'!" &amp; AE82),0) + IF(Setup!$AG$11&lt;&gt;"",INDIRECT("'" &amp; Setup!$AG$11 &amp; "'!" &amp; AE82),0) + IF(Setup!$AG$12&lt;&gt;"",INDIRECT("'" &amp; Setup!$AG$12 &amp; "'!" &amp; AE82),0)</f>
        <v>0</v>
      </c>
      <c r="BL82" s="2">
        <f ca="1">IF(Setup!$AH$7&lt;&gt;"",INDIRECT("'" &amp; Setup!$AH$7 &amp; "'!" &amp; AD82),0) + IF(Setup!$AH$8&lt;&gt;"",INDIRECT("'" &amp; Setup!$AH$8 &amp; "'!" &amp; AD82),0) + IF(Setup!$AH$9&lt;&gt;"",INDIRECT("'" &amp; Setup!$AH$9 &amp; "'!" &amp; AD82),0) + IF(Setup!$AH$10&lt;&gt;"",INDIRECT("'" &amp; Setup!$AH$10 &amp; "'!" &amp; AD82),0) + IF(Setup!$AH$11&lt;&gt;"",INDIRECT("'" &amp; Setup!$AH$11 &amp; "'!" &amp; AD82),0) + IF(Setup!$AH$12&lt;&gt;"",INDIRECT("'" &amp; Setup!$AH$12 &amp; "'!" &amp; AD82),0)</f>
        <v>0</v>
      </c>
      <c r="BM82" s="2">
        <f ca="1">IF(Setup!$AH$7&lt;&gt;"",INDIRECT("'" &amp; Setup!$AH$7 &amp; "'!" &amp; AE82),0) + IF(Setup!$AH$8&lt;&gt;"",INDIRECT("'" &amp; Setup!$AH$8 &amp; "'!" &amp; AE82),0) + IF(Setup!$AH$9&lt;&gt;"",INDIRECT("'" &amp; Setup!$AH$9 &amp; "'!" &amp; AE82),0) + IF(Setup!$AH$10&lt;&gt;"",INDIRECT("'" &amp; Setup!$AH$10 &amp; "'!" &amp; AE82),0) + IF(Setup!$AH$11&lt;&gt;"",INDIRECT("'" &amp; Setup!$AH$11 &amp; "'!" &amp; AE82),0) + IF(Setup!$AH$12&lt;&gt;"",INDIRECT("'" &amp; Setup!$AH$12 &amp; "'!" &amp; AE82),0)</f>
        <v>0</v>
      </c>
      <c r="BN82" s="2">
        <f ca="1">IF(Setup!$AI$7&lt;&gt;"",INDIRECT("'" &amp; Setup!$AI$7 &amp; "'!" &amp; AD82),0) + IF(Setup!$AI$8&lt;&gt;"",INDIRECT("'" &amp; Setup!$AI$8 &amp; "'!" &amp; AD82),0) + IF(Setup!$AI$9&lt;&gt;"",INDIRECT("'" &amp; Setup!$AI$9 &amp; "'!" &amp; AD82),0) + IF(Setup!$AI$10&lt;&gt;"",INDIRECT("'" &amp; Setup!$AI$10 &amp; "'!" &amp; AD82),0) + IF(Setup!$AI$11&lt;&gt;"",INDIRECT("'" &amp; Setup!$AI$11 &amp; "'!" &amp; AD82),0) + IF(Setup!$AI$12&lt;&gt;"",INDIRECT("'" &amp; Setup!$AI$12 &amp; "'!" &amp; AD82),0)</f>
        <v>0</v>
      </c>
      <c r="BO82" s="2">
        <f ca="1">IF(Setup!$AI$7&lt;&gt;"",INDIRECT("'" &amp; Setup!$AI$7 &amp; "'!" &amp; AE82),0) + IF(Setup!$AI$8&lt;&gt;"",INDIRECT("'" &amp; Setup!$AI$8 &amp; "'!" &amp; AE82),0) + IF(Setup!$AI$9&lt;&gt;"",INDIRECT("'" &amp; Setup!$AI$9 &amp; "'!" &amp; AE82),0) + IF(Setup!$AI$10&lt;&gt;"",INDIRECT("'" &amp; Setup!$AI$10 &amp; "'!" &amp; AE82),0) + IF(Setup!$AI$11&lt;&gt;"",INDIRECT("'" &amp; Setup!$AI$11 &amp; "'!" &amp; AE82),0) + IF(Setup!$AI$12&lt;&gt;"",INDIRECT("'" &amp; Setup!$AI$12 &amp; "'!" &amp; AE82),0)</f>
        <v>0</v>
      </c>
      <c r="BP82" s="2">
        <f ca="1">IF(Setup!$AJ$7&lt;&gt;"",INDIRECT("'" &amp; Setup!$AJ$7 &amp; "'!" &amp; AD82),0) + IF(Setup!$AJ$8&lt;&gt;"",INDIRECT("'" &amp; Setup!$AJ$8 &amp; "'!" &amp; AD82),0) + IF(Setup!$AJ$9&lt;&gt;"",INDIRECT("'" &amp; Setup!$AJ$9 &amp; "'!" &amp; AD82),0) + IF(Setup!$AJ$10&lt;&gt;"",INDIRECT("'" &amp; Setup!$AJ$10 &amp; "'!" &amp; AD82),0) + IF(Setup!$AJ$11&lt;&gt;"",INDIRECT("'" &amp; Setup!$AJ$11 &amp; "'!" &amp; AD82),0) + IF(Setup!$AJ$12&lt;&gt;"",INDIRECT("'" &amp; Setup!$AJ$12 &amp; "'!" &amp; AD82),0)</f>
        <v>0</v>
      </c>
      <c r="BQ82" s="2">
        <f ca="1">IF(Setup!$AJ$7&lt;&gt;"",INDIRECT("'" &amp; Setup!$AJ$7 &amp; "'!" &amp; AE82),0) + IF(Setup!$AJ$8&lt;&gt;"",INDIRECT("'" &amp; Setup!$AJ$8 &amp; "'!" &amp; AE82),0) + IF(Setup!$AJ$9&lt;&gt;"",INDIRECT("'" &amp; Setup!$AJ$9 &amp; "'!" &amp; AE82),0) + IF(Setup!$AJ$10&lt;&gt;"",INDIRECT("'" &amp; Setup!$AJ$10 &amp; "'!" &amp; AE82),0) + IF(Setup!$AJ$11&lt;&gt;"",INDIRECT("'" &amp; Setup!$AJ$11 &amp; "'!" &amp; AE82),0) + IF(Setup!$AJ$12&lt;&gt;"",INDIRECT("'" &amp; Setup!$AJ$12 &amp; "'!" &amp; AE82),0)</f>
        <v>0</v>
      </c>
      <c r="BS82" s="35"/>
      <c r="BT82" s="35"/>
      <c r="BU82" s="35"/>
      <c r="BV82" s="35"/>
    </row>
    <row r="83" spans="1:74" ht="39" hidden="1" customHeight="1" x14ac:dyDescent="0.2">
      <c r="A83" s="14" t="str">
        <f>Planning!A66</f>
        <v>I058</v>
      </c>
      <c r="B83" s="9">
        <f>Planning!B66</f>
        <v>0</v>
      </c>
      <c r="C83" s="9">
        <f>Planning!C66</f>
        <v>0</v>
      </c>
      <c r="D83" s="9">
        <f>Planning!D66</f>
        <v>0</v>
      </c>
      <c r="E83" s="3">
        <f>Planning!E66</f>
        <v>0</v>
      </c>
      <c r="F83" s="3">
        <f>Planning!G66</f>
        <v>0</v>
      </c>
      <c r="G83" s="28"/>
      <c r="H83" s="197">
        <f t="shared" ca="1" si="13"/>
        <v>0</v>
      </c>
      <c r="I83" s="197">
        <f t="shared" ca="1" si="14"/>
        <v>0</v>
      </c>
      <c r="J83" s="32" t="str">
        <f ca="1">IF(AND($AR83="2",$AB82&lt;&gt;Lists!$A$17),AU83,AT83)</f>
        <v/>
      </c>
      <c r="K83" s="33" t="str">
        <f t="shared" ca="1" si="28"/>
        <v/>
      </c>
      <c r="L83" s="210">
        <f t="shared" ca="1" si="29"/>
        <v>0</v>
      </c>
      <c r="M83" s="197">
        <f t="shared" ca="1" si="30"/>
        <v>0</v>
      </c>
      <c r="N83" s="32" t="str">
        <f ca="1">IF(AND($AR83="2",$AB83&lt;&gt;Lists!$A$17),AW83,AV83)</f>
        <v/>
      </c>
      <c r="O83" s="33" t="str">
        <f t="shared" ca="1" si="31"/>
        <v/>
      </c>
      <c r="P83" s="197">
        <f t="shared" ca="1" si="32"/>
        <v>0</v>
      </c>
      <c r="Q83" s="197">
        <f t="shared" ca="1" si="33"/>
        <v>0</v>
      </c>
      <c r="R83" s="32" t="str">
        <f ca="1">IF(AND($AR83="2",$AB83&lt;&gt;Lists!$A$17),AY83,AX83)</f>
        <v/>
      </c>
      <c r="S83" s="33" t="str">
        <f t="shared" ca="1" si="34"/>
        <v/>
      </c>
      <c r="T83" s="197">
        <f t="shared" ca="1" si="35"/>
        <v>0</v>
      </c>
      <c r="U83" s="197">
        <f t="shared" ca="1" si="36"/>
        <v>0</v>
      </c>
      <c r="V83" s="32" t="str">
        <f ca="1">IF(AND($AR83="2",$AB83&lt;&gt;Lists!$A$17),BA83,AZ83)</f>
        <v/>
      </c>
      <c r="W83" s="33" t="str">
        <f t="shared" ca="1" si="37"/>
        <v/>
      </c>
      <c r="X83" s="197">
        <f t="shared" ca="1" si="38"/>
        <v>0</v>
      </c>
      <c r="Y83" s="197">
        <f t="shared" ca="1" si="39"/>
        <v>0</v>
      </c>
      <c r="Z83" s="32" t="str">
        <f ca="1">IF(AND($AR83="2",$AB83&lt;&gt;Lists!$A$17),BC83,BB83)</f>
        <v/>
      </c>
      <c r="AA83" s="33" t="str">
        <f t="shared" ca="1" si="40"/>
        <v/>
      </c>
      <c r="AB83" s="1">
        <f>Planning!H66</f>
        <v>0</v>
      </c>
      <c r="AC83" s="2" t="str">
        <f t="shared" si="15"/>
        <v>00</v>
      </c>
      <c r="AD83" s="2" t="s">
        <v>518</v>
      </c>
      <c r="AE83" s="2" t="s">
        <v>716</v>
      </c>
      <c r="AF83" s="2" t="s">
        <v>1563</v>
      </c>
      <c r="AG83" s="169" t="str">
        <f t="shared" si="41"/>
        <v/>
      </c>
      <c r="AI83" s="2">
        <f ca="1">IF(Setup!$AG$7&lt;&gt;"",INDIRECT("'" &amp; Setup!$AG$7 &amp; "'!" &amp; AF83),0) + IF(Setup!$AG$8&lt;&gt;"",INDIRECT("'" &amp; Setup!$AG$8 &amp; "'!" &amp; AF83),0) + IF(Setup!$AG$9&lt;&gt;"",INDIRECT("'" &amp; Setup!$AG$9 &amp; "'!" &amp; AF83),0) + IF(Setup!$AG$10&lt;&gt;"",INDIRECT("'" &amp; Setup!$AG$10 &amp; "'!" &amp; AF83),0) + IF(Setup!$AG$11&lt;&gt;"",INDIRECT("'" &amp; Setup!$AG$11 &amp; "'!" &amp; AF83),0) + IF(Setup!$AG$12&lt;&gt;"",INDIRECT("'" &amp; Setup!$AG$12 &amp; "'!" &amp; AF83),0)</f>
        <v>0</v>
      </c>
      <c r="AJ83" s="2">
        <f ca="1">IF(Setup!$AH$7&lt;&gt;"",INDIRECT("'" &amp; Setup!$AH$7 &amp; "'!" &amp; AF83),0) + IF(Setup!$AH$8&lt;&gt;"",INDIRECT("'" &amp; Setup!$AH$8 &amp; "'!" &amp; AF83),0) + IF(Setup!$AH$9&lt;&gt;"",INDIRECT("'" &amp; Setup!$AH$9 &amp; "'!" &amp; AF83),0) + IF(Setup!$AH$10&lt;&gt;"",INDIRECT("'" &amp; Setup!$AH$10 &amp; "'!" &amp; AF83),0) + IF(Setup!$AH$11&lt;&gt;"",INDIRECT("'" &amp; Setup!$AH$11 &amp; "'!" &amp; AF83),0) + IF(Setup!$AH$12&lt;&gt;"",INDIRECT("'" &amp; Setup!$AH$12 &amp; "'!" &amp; AF83),0)</f>
        <v>0</v>
      </c>
      <c r="AK83" s="2">
        <f ca="1">IF(Setup!$AI$7&lt;&gt;"",INDIRECT("'" &amp; Setup!$AI$7 &amp; "'!" &amp; AF83),0) + IF(Setup!$AI$8&lt;&gt;"",INDIRECT("'" &amp; Setup!$AI$8 &amp; "'!" &amp; AF83),0) + IF(Setup!$AI$9&lt;&gt;"",INDIRECT("'" &amp; Setup!$AI$9 &amp; "'!" &amp; AF83),0) + IF(Setup!$AI$10&lt;&gt;"",INDIRECT("'" &amp; Setup!$AI$10 &amp; "'!" &amp; AF83),0) + IF(Setup!$AI$11&lt;&gt;"",INDIRECT("'" &amp; Setup!$AI$11 &amp; "'!" &amp; AF83),0) + IF(Setup!$AI$12&lt;&gt;"",INDIRECT("'" &amp; Setup!$AI$12 &amp; "'!" &amp; AF83),0)</f>
        <v>0</v>
      </c>
      <c r="AL83" s="2">
        <f ca="1">IF(Setup!$AJ$7&lt;&gt;"",INDIRECT("'" &amp; Setup!$AJ$7 &amp; "'!" &amp; AF83),0) + IF(Setup!$AJ$8&lt;&gt;"",INDIRECT("'" &amp; Setup!$AJ$8 &amp; "'!" &amp; AF83),0) + IF(Setup!$AJ$9&lt;&gt;"",INDIRECT("'" &amp; Setup!$AJ$9 &amp; "'!" &amp; AF83),0) + IF(Setup!$AJ$10&lt;&gt;"",INDIRECT("'" &amp; Setup!$AJ$10 &amp; "'!" &amp; AF83),0) + IF(Setup!$AJ$11&lt;&gt;"",INDIRECT("'" &amp; Setup!$AJ$11 &amp; "'!" &amp; AF83),0) + IF(Setup!$AJ$12&lt;&gt;"",INDIRECT("'" &amp; Setup!$AJ$12 &amp; "'!" &amp; AF83),0)</f>
        <v>0</v>
      </c>
      <c r="AN83" s="2" t="str">
        <f t="shared" si="17"/>
        <v/>
      </c>
      <c r="AR83" s="2" t="str">
        <f>IF(C83=0,"",LEFT(INDEX(Lists!$H$5:$H$49,MATCH(C83,Lists!$G$5:$G$49,0),1),1))</f>
        <v/>
      </c>
      <c r="AT83" s="2" t="str">
        <f t="shared" ca="1" si="18"/>
        <v/>
      </c>
      <c r="AU83" s="2" t="str">
        <f t="shared" ca="1" si="19"/>
        <v/>
      </c>
      <c r="AV83" s="2" t="str">
        <f t="shared" ca="1" si="20"/>
        <v/>
      </c>
      <c r="AW83" s="2" t="str">
        <f t="shared" ca="1" si="21"/>
        <v/>
      </c>
      <c r="AX83" s="2" t="str">
        <f t="shared" ca="1" si="22"/>
        <v/>
      </c>
      <c r="AY83" s="2" t="str">
        <f t="shared" ca="1" si="23"/>
        <v/>
      </c>
      <c r="AZ83" s="2" t="str">
        <f t="shared" ca="1" si="24"/>
        <v/>
      </c>
      <c r="BA83" s="2" t="str">
        <f t="shared" ca="1" si="25"/>
        <v/>
      </c>
      <c r="BB83" s="2" t="str">
        <f t="shared" ca="1" si="26"/>
        <v/>
      </c>
      <c r="BC83" s="2" t="str">
        <f t="shared" ca="1" si="27"/>
        <v/>
      </c>
      <c r="BJ83" s="2">
        <f ca="1">IF(Setup!$AG$7&lt;&gt;"",INDIRECT("'" &amp; Setup!$AG$7 &amp; "'!" &amp; AD83),0) + IF(Setup!$AG$8&lt;&gt;"",INDIRECT("'" &amp; Setup!$AG$8 &amp; "'!" &amp; AD83),0) + IF(Setup!$AG$9&lt;&gt;"",INDIRECT("'" &amp; Setup!$AG$9 &amp; "'!" &amp; AD83),0) + IF(Setup!$AG$10&lt;&gt;"",INDIRECT("'" &amp; Setup!$AG$10 &amp; "'!" &amp; AD83),0) + IF(Setup!$AG$11&lt;&gt;"",INDIRECT("'" &amp; Setup!$AG$11 &amp; "'!" &amp; AD83),0) + IF(Setup!$AG$12&lt;&gt;"",INDIRECT("'" &amp; Setup!$AG$12 &amp; "'!" &amp; AD83),0)</f>
        <v>0</v>
      </c>
      <c r="BK83" s="2">
        <f ca="1">IF(Setup!$AG$7&lt;&gt;"",INDIRECT("'" &amp; Setup!$AG$7 &amp; "'!" &amp; AE83),0) + IF(Setup!$AG$8&lt;&gt;"",INDIRECT("'" &amp; Setup!$AG$8 &amp; "'!" &amp; AE83),0) + IF(Setup!$AG$9&lt;&gt;"",INDIRECT("'" &amp; Setup!$AG$9 &amp; "'!" &amp; AE83),0) + IF(Setup!$AG$10&lt;&gt;"",INDIRECT("'" &amp; Setup!$AG$10 &amp; "'!" &amp; AE83),0) + IF(Setup!$AG$11&lt;&gt;"",INDIRECT("'" &amp; Setup!$AG$11 &amp; "'!" &amp; AE83),0) + IF(Setup!$AG$12&lt;&gt;"",INDIRECT("'" &amp; Setup!$AG$12 &amp; "'!" &amp; AE83),0)</f>
        <v>0</v>
      </c>
      <c r="BL83" s="2">
        <f ca="1">IF(Setup!$AH$7&lt;&gt;"",INDIRECT("'" &amp; Setup!$AH$7 &amp; "'!" &amp; AD83),0) + IF(Setup!$AH$8&lt;&gt;"",INDIRECT("'" &amp; Setup!$AH$8 &amp; "'!" &amp; AD83),0) + IF(Setup!$AH$9&lt;&gt;"",INDIRECT("'" &amp; Setup!$AH$9 &amp; "'!" &amp; AD83),0) + IF(Setup!$AH$10&lt;&gt;"",INDIRECT("'" &amp; Setup!$AH$10 &amp; "'!" &amp; AD83),0) + IF(Setup!$AH$11&lt;&gt;"",INDIRECT("'" &amp; Setup!$AH$11 &amp; "'!" &amp; AD83),0) + IF(Setup!$AH$12&lt;&gt;"",INDIRECT("'" &amp; Setup!$AH$12 &amp; "'!" &amp; AD83),0)</f>
        <v>0</v>
      </c>
      <c r="BM83" s="2">
        <f ca="1">IF(Setup!$AH$7&lt;&gt;"",INDIRECT("'" &amp; Setup!$AH$7 &amp; "'!" &amp; AE83),0) + IF(Setup!$AH$8&lt;&gt;"",INDIRECT("'" &amp; Setup!$AH$8 &amp; "'!" &amp; AE83),0) + IF(Setup!$AH$9&lt;&gt;"",INDIRECT("'" &amp; Setup!$AH$9 &amp; "'!" &amp; AE83),0) + IF(Setup!$AH$10&lt;&gt;"",INDIRECT("'" &amp; Setup!$AH$10 &amp; "'!" &amp; AE83),0) + IF(Setup!$AH$11&lt;&gt;"",INDIRECT("'" &amp; Setup!$AH$11 &amp; "'!" &amp; AE83),0) + IF(Setup!$AH$12&lt;&gt;"",INDIRECT("'" &amp; Setup!$AH$12 &amp; "'!" &amp; AE83),0)</f>
        <v>0</v>
      </c>
      <c r="BN83" s="2">
        <f ca="1">IF(Setup!$AI$7&lt;&gt;"",INDIRECT("'" &amp; Setup!$AI$7 &amp; "'!" &amp; AD83),0) + IF(Setup!$AI$8&lt;&gt;"",INDIRECT("'" &amp; Setup!$AI$8 &amp; "'!" &amp; AD83),0) + IF(Setup!$AI$9&lt;&gt;"",INDIRECT("'" &amp; Setup!$AI$9 &amp; "'!" &amp; AD83),0) + IF(Setup!$AI$10&lt;&gt;"",INDIRECT("'" &amp; Setup!$AI$10 &amp; "'!" &amp; AD83),0) + IF(Setup!$AI$11&lt;&gt;"",INDIRECT("'" &amp; Setup!$AI$11 &amp; "'!" &amp; AD83),0) + IF(Setup!$AI$12&lt;&gt;"",INDIRECT("'" &amp; Setup!$AI$12 &amp; "'!" &amp; AD83),0)</f>
        <v>0</v>
      </c>
      <c r="BO83" s="2">
        <f ca="1">IF(Setup!$AI$7&lt;&gt;"",INDIRECT("'" &amp; Setup!$AI$7 &amp; "'!" &amp; AE83),0) + IF(Setup!$AI$8&lt;&gt;"",INDIRECT("'" &amp; Setup!$AI$8 &amp; "'!" &amp; AE83),0) + IF(Setup!$AI$9&lt;&gt;"",INDIRECT("'" &amp; Setup!$AI$9 &amp; "'!" &amp; AE83),0) + IF(Setup!$AI$10&lt;&gt;"",INDIRECT("'" &amp; Setup!$AI$10 &amp; "'!" &amp; AE83),0) + IF(Setup!$AI$11&lt;&gt;"",INDIRECT("'" &amp; Setup!$AI$11 &amp; "'!" &amp; AE83),0) + IF(Setup!$AI$12&lt;&gt;"",INDIRECT("'" &amp; Setup!$AI$12 &amp; "'!" &amp; AE83),0)</f>
        <v>0</v>
      </c>
      <c r="BP83" s="2">
        <f ca="1">IF(Setup!$AJ$7&lt;&gt;"",INDIRECT("'" &amp; Setup!$AJ$7 &amp; "'!" &amp; AD83),0) + IF(Setup!$AJ$8&lt;&gt;"",INDIRECT("'" &amp; Setup!$AJ$8 &amp; "'!" &amp; AD83),0) + IF(Setup!$AJ$9&lt;&gt;"",INDIRECT("'" &amp; Setup!$AJ$9 &amp; "'!" &amp; AD83),0) + IF(Setup!$AJ$10&lt;&gt;"",INDIRECT("'" &amp; Setup!$AJ$10 &amp; "'!" &amp; AD83),0) + IF(Setup!$AJ$11&lt;&gt;"",INDIRECT("'" &amp; Setup!$AJ$11 &amp; "'!" &amp; AD83),0) + IF(Setup!$AJ$12&lt;&gt;"",INDIRECT("'" &amp; Setup!$AJ$12 &amp; "'!" &amp; AD83),0)</f>
        <v>0</v>
      </c>
      <c r="BQ83" s="2">
        <f ca="1">IF(Setup!$AJ$7&lt;&gt;"",INDIRECT("'" &amp; Setup!$AJ$7 &amp; "'!" &amp; AE83),0) + IF(Setup!$AJ$8&lt;&gt;"",INDIRECT("'" &amp; Setup!$AJ$8 &amp; "'!" &amp; AE83),0) + IF(Setup!$AJ$9&lt;&gt;"",INDIRECT("'" &amp; Setup!$AJ$9 &amp; "'!" &amp; AE83),0) + IF(Setup!$AJ$10&lt;&gt;"",INDIRECT("'" &amp; Setup!$AJ$10 &amp; "'!" &amp; AE83),0) + IF(Setup!$AJ$11&lt;&gt;"",INDIRECT("'" &amp; Setup!$AJ$11 &amp; "'!" &amp; AE83),0) + IF(Setup!$AJ$12&lt;&gt;"",INDIRECT("'" &amp; Setup!$AJ$12 &amp; "'!" &amp; AE83),0)</f>
        <v>0</v>
      </c>
      <c r="BS83" s="35"/>
      <c r="BT83" s="35"/>
      <c r="BU83" s="35"/>
      <c r="BV83" s="35"/>
    </row>
    <row r="84" spans="1:74" ht="39" hidden="1" customHeight="1" x14ac:dyDescent="0.2">
      <c r="A84" s="14" t="str">
        <f>Planning!A67</f>
        <v>I059</v>
      </c>
      <c r="B84" s="9">
        <f>Planning!B67</f>
        <v>0</v>
      </c>
      <c r="C84" s="9">
        <f>Planning!C67</f>
        <v>0</v>
      </c>
      <c r="D84" s="9">
        <f>Planning!D67</f>
        <v>0</v>
      </c>
      <c r="E84" s="3">
        <f>Planning!E67</f>
        <v>0</v>
      </c>
      <c r="F84" s="3">
        <f>Planning!G67</f>
        <v>0</v>
      </c>
      <c r="G84" s="28"/>
      <c r="H84" s="197">
        <f t="shared" ca="1" si="13"/>
        <v>0</v>
      </c>
      <c r="I84" s="197">
        <f t="shared" ca="1" si="14"/>
        <v>0</v>
      </c>
      <c r="J84" s="32" t="str">
        <f ca="1">IF(AND($AR84="2",$AB83&lt;&gt;Lists!$A$17),AU84,AT84)</f>
        <v/>
      </c>
      <c r="K84" s="33" t="str">
        <f t="shared" ca="1" si="28"/>
        <v/>
      </c>
      <c r="L84" s="210">
        <f t="shared" ca="1" si="29"/>
        <v>0</v>
      </c>
      <c r="M84" s="197">
        <f t="shared" ca="1" si="30"/>
        <v>0</v>
      </c>
      <c r="N84" s="32" t="str">
        <f ca="1">IF(AND($AR84="2",$AB84&lt;&gt;Lists!$A$17),AW84,AV84)</f>
        <v/>
      </c>
      <c r="O84" s="33" t="str">
        <f t="shared" ca="1" si="31"/>
        <v/>
      </c>
      <c r="P84" s="197">
        <f t="shared" ca="1" si="32"/>
        <v>0</v>
      </c>
      <c r="Q84" s="197">
        <f t="shared" ca="1" si="33"/>
        <v>0</v>
      </c>
      <c r="R84" s="32" t="str">
        <f ca="1">IF(AND($AR84="2",$AB84&lt;&gt;Lists!$A$17),AY84,AX84)</f>
        <v/>
      </c>
      <c r="S84" s="33" t="str">
        <f t="shared" ca="1" si="34"/>
        <v/>
      </c>
      <c r="T84" s="197">
        <f t="shared" ca="1" si="35"/>
        <v>0</v>
      </c>
      <c r="U84" s="197">
        <f t="shared" ca="1" si="36"/>
        <v>0</v>
      </c>
      <c r="V84" s="32" t="str">
        <f ca="1">IF(AND($AR84="2",$AB84&lt;&gt;Lists!$A$17),BA84,AZ84)</f>
        <v/>
      </c>
      <c r="W84" s="33" t="str">
        <f t="shared" ca="1" si="37"/>
        <v/>
      </c>
      <c r="X84" s="197">
        <f t="shared" ca="1" si="38"/>
        <v>0</v>
      </c>
      <c r="Y84" s="197">
        <f t="shared" ca="1" si="39"/>
        <v>0</v>
      </c>
      <c r="Z84" s="32" t="str">
        <f ca="1">IF(AND($AR84="2",$AB84&lt;&gt;Lists!$A$17),BC84,BB84)</f>
        <v/>
      </c>
      <c r="AA84" s="33" t="str">
        <f t="shared" ca="1" si="40"/>
        <v/>
      </c>
      <c r="AB84" s="1">
        <f>Planning!H67</f>
        <v>0</v>
      </c>
      <c r="AC84" s="2" t="str">
        <f t="shared" si="15"/>
        <v>00</v>
      </c>
      <c r="AD84" s="2" t="s">
        <v>519</v>
      </c>
      <c r="AE84" s="2" t="s">
        <v>717</v>
      </c>
      <c r="AF84" s="2" t="s">
        <v>1564</v>
      </c>
      <c r="AG84" s="169" t="str">
        <f t="shared" si="41"/>
        <v/>
      </c>
      <c r="AI84" s="2">
        <f ca="1">IF(Setup!$AG$7&lt;&gt;"",INDIRECT("'" &amp; Setup!$AG$7 &amp; "'!" &amp; AF84),0) + IF(Setup!$AG$8&lt;&gt;"",INDIRECT("'" &amp; Setup!$AG$8 &amp; "'!" &amp; AF84),0) + IF(Setup!$AG$9&lt;&gt;"",INDIRECT("'" &amp; Setup!$AG$9 &amp; "'!" &amp; AF84),0) + IF(Setup!$AG$10&lt;&gt;"",INDIRECT("'" &amp; Setup!$AG$10 &amp; "'!" &amp; AF84),0) + IF(Setup!$AG$11&lt;&gt;"",INDIRECT("'" &amp; Setup!$AG$11 &amp; "'!" &amp; AF84),0) + IF(Setup!$AG$12&lt;&gt;"",INDIRECT("'" &amp; Setup!$AG$12 &amp; "'!" &amp; AF84),0)</f>
        <v>0</v>
      </c>
      <c r="AJ84" s="2">
        <f ca="1">IF(Setup!$AH$7&lt;&gt;"",INDIRECT("'" &amp; Setup!$AH$7 &amp; "'!" &amp; AF84),0) + IF(Setup!$AH$8&lt;&gt;"",INDIRECT("'" &amp; Setup!$AH$8 &amp; "'!" &amp; AF84),0) + IF(Setup!$AH$9&lt;&gt;"",INDIRECT("'" &amp; Setup!$AH$9 &amp; "'!" &amp; AF84),0) + IF(Setup!$AH$10&lt;&gt;"",INDIRECT("'" &amp; Setup!$AH$10 &amp; "'!" &amp; AF84),0) + IF(Setup!$AH$11&lt;&gt;"",INDIRECT("'" &amp; Setup!$AH$11 &amp; "'!" &amp; AF84),0) + IF(Setup!$AH$12&lt;&gt;"",INDIRECT("'" &amp; Setup!$AH$12 &amp; "'!" &amp; AF84),0)</f>
        <v>0</v>
      </c>
      <c r="AK84" s="2">
        <f ca="1">IF(Setup!$AI$7&lt;&gt;"",INDIRECT("'" &amp; Setup!$AI$7 &amp; "'!" &amp; AF84),0) + IF(Setup!$AI$8&lt;&gt;"",INDIRECT("'" &amp; Setup!$AI$8 &amp; "'!" &amp; AF84),0) + IF(Setup!$AI$9&lt;&gt;"",INDIRECT("'" &amp; Setup!$AI$9 &amp; "'!" &amp; AF84),0) + IF(Setup!$AI$10&lt;&gt;"",INDIRECT("'" &amp; Setup!$AI$10 &amp; "'!" &amp; AF84),0) + IF(Setup!$AI$11&lt;&gt;"",INDIRECT("'" &amp; Setup!$AI$11 &amp; "'!" &amp; AF84),0) + IF(Setup!$AI$12&lt;&gt;"",INDIRECT("'" &amp; Setup!$AI$12 &amp; "'!" &amp; AF84),0)</f>
        <v>0</v>
      </c>
      <c r="AL84" s="2">
        <f ca="1">IF(Setup!$AJ$7&lt;&gt;"",INDIRECT("'" &amp; Setup!$AJ$7 &amp; "'!" &amp; AF84),0) + IF(Setup!$AJ$8&lt;&gt;"",INDIRECT("'" &amp; Setup!$AJ$8 &amp; "'!" &amp; AF84),0) + IF(Setup!$AJ$9&lt;&gt;"",INDIRECT("'" &amp; Setup!$AJ$9 &amp; "'!" &amp; AF84),0) + IF(Setup!$AJ$10&lt;&gt;"",INDIRECT("'" &amp; Setup!$AJ$10 &amp; "'!" &amp; AF84),0) + IF(Setup!$AJ$11&lt;&gt;"",INDIRECT("'" &amp; Setup!$AJ$11 &amp; "'!" &amp; AF84),0) + IF(Setup!$AJ$12&lt;&gt;"",INDIRECT("'" &amp; Setup!$AJ$12 &amp; "'!" &amp; AF84),0)</f>
        <v>0</v>
      </c>
      <c r="AN84" s="2" t="str">
        <f t="shared" si="17"/>
        <v/>
      </c>
      <c r="AR84" s="2" t="str">
        <f>IF(C84=0,"",LEFT(INDEX(Lists!$H$5:$H$49,MATCH(C84,Lists!$G$5:$G$49,0),1),1))</f>
        <v/>
      </c>
      <c r="AT84" s="2" t="str">
        <f t="shared" ca="1" si="18"/>
        <v/>
      </c>
      <c r="AU84" s="2" t="str">
        <f t="shared" ca="1" si="19"/>
        <v/>
      </c>
      <c r="AV84" s="2" t="str">
        <f t="shared" ca="1" si="20"/>
        <v/>
      </c>
      <c r="AW84" s="2" t="str">
        <f t="shared" ca="1" si="21"/>
        <v/>
      </c>
      <c r="AX84" s="2" t="str">
        <f t="shared" ca="1" si="22"/>
        <v/>
      </c>
      <c r="AY84" s="2" t="str">
        <f t="shared" ca="1" si="23"/>
        <v/>
      </c>
      <c r="AZ84" s="2" t="str">
        <f t="shared" ca="1" si="24"/>
        <v/>
      </c>
      <c r="BA84" s="2" t="str">
        <f t="shared" ca="1" si="25"/>
        <v/>
      </c>
      <c r="BB84" s="2" t="str">
        <f t="shared" ca="1" si="26"/>
        <v/>
      </c>
      <c r="BC84" s="2" t="str">
        <f t="shared" ca="1" si="27"/>
        <v/>
      </c>
      <c r="BJ84" s="2">
        <f ca="1">IF(Setup!$AG$7&lt;&gt;"",INDIRECT("'" &amp; Setup!$AG$7 &amp; "'!" &amp; AD84),0) + IF(Setup!$AG$8&lt;&gt;"",INDIRECT("'" &amp; Setup!$AG$8 &amp; "'!" &amp; AD84),0) + IF(Setup!$AG$9&lt;&gt;"",INDIRECT("'" &amp; Setup!$AG$9 &amp; "'!" &amp; AD84),0) + IF(Setup!$AG$10&lt;&gt;"",INDIRECT("'" &amp; Setup!$AG$10 &amp; "'!" &amp; AD84),0) + IF(Setup!$AG$11&lt;&gt;"",INDIRECT("'" &amp; Setup!$AG$11 &amp; "'!" &amp; AD84),0) + IF(Setup!$AG$12&lt;&gt;"",INDIRECT("'" &amp; Setup!$AG$12 &amp; "'!" &amp; AD84),0)</f>
        <v>0</v>
      </c>
      <c r="BK84" s="2">
        <f ca="1">IF(Setup!$AG$7&lt;&gt;"",INDIRECT("'" &amp; Setup!$AG$7 &amp; "'!" &amp; AE84),0) + IF(Setup!$AG$8&lt;&gt;"",INDIRECT("'" &amp; Setup!$AG$8 &amp; "'!" &amp; AE84),0) + IF(Setup!$AG$9&lt;&gt;"",INDIRECT("'" &amp; Setup!$AG$9 &amp; "'!" &amp; AE84),0) + IF(Setup!$AG$10&lt;&gt;"",INDIRECT("'" &amp; Setup!$AG$10 &amp; "'!" &amp; AE84),0) + IF(Setup!$AG$11&lt;&gt;"",INDIRECT("'" &amp; Setup!$AG$11 &amp; "'!" &amp; AE84),0) + IF(Setup!$AG$12&lt;&gt;"",INDIRECT("'" &amp; Setup!$AG$12 &amp; "'!" &amp; AE84),0)</f>
        <v>0</v>
      </c>
      <c r="BL84" s="2">
        <f ca="1">IF(Setup!$AH$7&lt;&gt;"",INDIRECT("'" &amp; Setup!$AH$7 &amp; "'!" &amp; AD84),0) + IF(Setup!$AH$8&lt;&gt;"",INDIRECT("'" &amp; Setup!$AH$8 &amp; "'!" &amp; AD84),0) + IF(Setup!$AH$9&lt;&gt;"",INDIRECT("'" &amp; Setup!$AH$9 &amp; "'!" &amp; AD84),0) + IF(Setup!$AH$10&lt;&gt;"",INDIRECT("'" &amp; Setup!$AH$10 &amp; "'!" &amp; AD84),0) + IF(Setup!$AH$11&lt;&gt;"",INDIRECT("'" &amp; Setup!$AH$11 &amp; "'!" &amp; AD84),0) + IF(Setup!$AH$12&lt;&gt;"",INDIRECT("'" &amp; Setup!$AH$12 &amp; "'!" &amp; AD84),0)</f>
        <v>0</v>
      </c>
      <c r="BM84" s="2">
        <f ca="1">IF(Setup!$AH$7&lt;&gt;"",INDIRECT("'" &amp; Setup!$AH$7 &amp; "'!" &amp; AE84),0) + IF(Setup!$AH$8&lt;&gt;"",INDIRECT("'" &amp; Setup!$AH$8 &amp; "'!" &amp; AE84),0) + IF(Setup!$AH$9&lt;&gt;"",INDIRECT("'" &amp; Setup!$AH$9 &amp; "'!" &amp; AE84),0) + IF(Setup!$AH$10&lt;&gt;"",INDIRECT("'" &amp; Setup!$AH$10 &amp; "'!" &amp; AE84),0) + IF(Setup!$AH$11&lt;&gt;"",INDIRECT("'" &amp; Setup!$AH$11 &amp; "'!" &amp; AE84),0) + IF(Setup!$AH$12&lt;&gt;"",INDIRECT("'" &amp; Setup!$AH$12 &amp; "'!" &amp; AE84),0)</f>
        <v>0</v>
      </c>
      <c r="BN84" s="2">
        <f ca="1">IF(Setup!$AI$7&lt;&gt;"",INDIRECT("'" &amp; Setup!$AI$7 &amp; "'!" &amp; AD84),0) + IF(Setup!$AI$8&lt;&gt;"",INDIRECT("'" &amp; Setup!$AI$8 &amp; "'!" &amp; AD84),0) + IF(Setup!$AI$9&lt;&gt;"",INDIRECT("'" &amp; Setup!$AI$9 &amp; "'!" &amp; AD84),0) + IF(Setup!$AI$10&lt;&gt;"",INDIRECT("'" &amp; Setup!$AI$10 &amp; "'!" &amp; AD84),0) + IF(Setup!$AI$11&lt;&gt;"",INDIRECT("'" &amp; Setup!$AI$11 &amp; "'!" &amp; AD84),0) + IF(Setup!$AI$12&lt;&gt;"",INDIRECT("'" &amp; Setup!$AI$12 &amp; "'!" &amp; AD84),0)</f>
        <v>0</v>
      </c>
      <c r="BO84" s="2">
        <f ca="1">IF(Setup!$AI$7&lt;&gt;"",INDIRECT("'" &amp; Setup!$AI$7 &amp; "'!" &amp; AE84),0) + IF(Setup!$AI$8&lt;&gt;"",INDIRECT("'" &amp; Setup!$AI$8 &amp; "'!" &amp; AE84),0) + IF(Setup!$AI$9&lt;&gt;"",INDIRECT("'" &amp; Setup!$AI$9 &amp; "'!" &amp; AE84),0) + IF(Setup!$AI$10&lt;&gt;"",INDIRECT("'" &amp; Setup!$AI$10 &amp; "'!" &amp; AE84),0) + IF(Setup!$AI$11&lt;&gt;"",INDIRECT("'" &amp; Setup!$AI$11 &amp; "'!" &amp; AE84),0) + IF(Setup!$AI$12&lt;&gt;"",INDIRECT("'" &amp; Setup!$AI$12 &amp; "'!" &amp; AE84),0)</f>
        <v>0</v>
      </c>
      <c r="BP84" s="2">
        <f ca="1">IF(Setup!$AJ$7&lt;&gt;"",INDIRECT("'" &amp; Setup!$AJ$7 &amp; "'!" &amp; AD84),0) + IF(Setup!$AJ$8&lt;&gt;"",INDIRECT("'" &amp; Setup!$AJ$8 &amp; "'!" &amp; AD84),0) + IF(Setup!$AJ$9&lt;&gt;"",INDIRECT("'" &amp; Setup!$AJ$9 &amp; "'!" &amp; AD84),0) + IF(Setup!$AJ$10&lt;&gt;"",INDIRECT("'" &amp; Setup!$AJ$10 &amp; "'!" &amp; AD84),0) + IF(Setup!$AJ$11&lt;&gt;"",INDIRECT("'" &amp; Setup!$AJ$11 &amp; "'!" &amp; AD84),0) + IF(Setup!$AJ$12&lt;&gt;"",INDIRECT("'" &amp; Setup!$AJ$12 &amp; "'!" &amp; AD84),0)</f>
        <v>0</v>
      </c>
      <c r="BQ84" s="2">
        <f ca="1">IF(Setup!$AJ$7&lt;&gt;"",INDIRECT("'" &amp; Setup!$AJ$7 &amp; "'!" &amp; AE84),0) + IF(Setup!$AJ$8&lt;&gt;"",INDIRECT("'" &amp; Setup!$AJ$8 &amp; "'!" &amp; AE84),0) + IF(Setup!$AJ$9&lt;&gt;"",INDIRECT("'" &amp; Setup!$AJ$9 &amp; "'!" &amp; AE84),0) + IF(Setup!$AJ$10&lt;&gt;"",INDIRECT("'" &amp; Setup!$AJ$10 &amp; "'!" &amp; AE84),0) + IF(Setup!$AJ$11&lt;&gt;"",INDIRECT("'" &amp; Setup!$AJ$11 &amp; "'!" &amp; AE84),0) + IF(Setup!$AJ$12&lt;&gt;"",INDIRECT("'" &amp; Setup!$AJ$12 &amp; "'!" &amp; AE84),0)</f>
        <v>0</v>
      </c>
      <c r="BS84" s="35"/>
      <c r="BT84" s="35"/>
      <c r="BU84" s="35"/>
      <c r="BV84" s="35"/>
    </row>
    <row r="85" spans="1:74" ht="39" hidden="1" customHeight="1" x14ac:dyDescent="0.2">
      <c r="A85" s="14" t="str">
        <f>Planning!A68</f>
        <v>I060</v>
      </c>
      <c r="B85" s="9">
        <f>Planning!B68</f>
        <v>0</v>
      </c>
      <c r="C85" s="9">
        <f>Planning!C68</f>
        <v>0</v>
      </c>
      <c r="D85" s="9">
        <f>Planning!D68</f>
        <v>0</v>
      </c>
      <c r="E85" s="3">
        <f>Planning!E68</f>
        <v>0</v>
      </c>
      <c r="F85" s="3">
        <f>Planning!G68</f>
        <v>0</v>
      </c>
      <c r="G85" s="28"/>
      <c r="H85" s="197">
        <f t="shared" ca="1" si="13"/>
        <v>0</v>
      </c>
      <c r="I85" s="197">
        <f t="shared" ca="1" si="14"/>
        <v>0</v>
      </c>
      <c r="J85" s="32" t="str">
        <f ca="1">IF(AND($AR85="2",$AB84&lt;&gt;Lists!$A$17),AU85,AT85)</f>
        <v/>
      </c>
      <c r="K85" s="33" t="str">
        <f t="shared" ca="1" si="28"/>
        <v/>
      </c>
      <c r="L85" s="210">
        <f t="shared" ca="1" si="29"/>
        <v>0</v>
      </c>
      <c r="M85" s="197">
        <f t="shared" ca="1" si="30"/>
        <v>0</v>
      </c>
      <c r="N85" s="32" t="str">
        <f ca="1">IF(AND($AR85="2",$AB85&lt;&gt;Lists!$A$17),AW85,AV85)</f>
        <v/>
      </c>
      <c r="O85" s="33" t="str">
        <f t="shared" ca="1" si="31"/>
        <v/>
      </c>
      <c r="P85" s="197">
        <f t="shared" ca="1" si="32"/>
        <v>0</v>
      </c>
      <c r="Q85" s="197">
        <f t="shared" ca="1" si="33"/>
        <v>0</v>
      </c>
      <c r="R85" s="32" t="str">
        <f ca="1">IF(AND($AR85="2",$AB85&lt;&gt;Lists!$A$17),AY85,AX85)</f>
        <v/>
      </c>
      <c r="S85" s="33" t="str">
        <f t="shared" ca="1" si="34"/>
        <v/>
      </c>
      <c r="T85" s="197">
        <f t="shared" ca="1" si="35"/>
        <v>0</v>
      </c>
      <c r="U85" s="197">
        <f t="shared" ca="1" si="36"/>
        <v>0</v>
      </c>
      <c r="V85" s="32" t="str">
        <f ca="1">IF(AND($AR85="2",$AB85&lt;&gt;Lists!$A$17),BA85,AZ85)</f>
        <v/>
      </c>
      <c r="W85" s="33" t="str">
        <f t="shared" ca="1" si="37"/>
        <v/>
      </c>
      <c r="X85" s="197">
        <f t="shared" ca="1" si="38"/>
        <v>0</v>
      </c>
      <c r="Y85" s="197">
        <f t="shared" ca="1" si="39"/>
        <v>0</v>
      </c>
      <c r="Z85" s="32" t="str">
        <f ca="1">IF(AND($AR85="2",$AB85&lt;&gt;Lists!$A$17),BC85,BB85)</f>
        <v/>
      </c>
      <c r="AA85" s="33" t="str">
        <f t="shared" ca="1" si="40"/>
        <v/>
      </c>
      <c r="AB85" s="1">
        <f>Planning!H68</f>
        <v>0</v>
      </c>
      <c r="AC85" s="2" t="str">
        <f t="shared" si="15"/>
        <v>00</v>
      </c>
      <c r="AD85" s="2" t="s">
        <v>520</v>
      </c>
      <c r="AE85" s="2" t="s">
        <v>718</v>
      </c>
      <c r="AF85" s="2" t="s">
        <v>1565</v>
      </c>
      <c r="AG85" s="169" t="str">
        <f t="shared" si="41"/>
        <v/>
      </c>
      <c r="AI85" s="2">
        <f ca="1">IF(Setup!$AG$7&lt;&gt;"",INDIRECT("'" &amp; Setup!$AG$7 &amp; "'!" &amp; AF85),0) + IF(Setup!$AG$8&lt;&gt;"",INDIRECT("'" &amp; Setup!$AG$8 &amp; "'!" &amp; AF85),0) + IF(Setup!$AG$9&lt;&gt;"",INDIRECT("'" &amp; Setup!$AG$9 &amp; "'!" &amp; AF85),0) + IF(Setup!$AG$10&lt;&gt;"",INDIRECT("'" &amp; Setup!$AG$10 &amp; "'!" &amp; AF85),0) + IF(Setup!$AG$11&lt;&gt;"",INDIRECT("'" &amp; Setup!$AG$11 &amp; "'!" &amp; AF85),0) + IF(Setup!$AG$12&lt;&gt;"",INDIRECT("'" &amp; Setup!$AG$12 &amp; "'!" &amp; AF85),0)</f>
        <v>0</v>
      </c>
      <c r="AJ85" s="2">
        <f ca="1">IF(Setup!$AH$7&lt;&gt;"",INDIRECT("'" &amp; Setup!$AH$7 &amp; "'!" &amp; AF85),0) + IF(Setup!$AH$8&lt;&gt;"",INDIRECT("'" &amp; Setup!$AH$8 &amp; "'!" &amp; AF85),0) + IF(Setup!$AH$9&lt;&gt;"",INDIRECT("'" &amp; Setup!$AH$9 &amp; "'!" &amp; AF85),0) + IF(Setup!$AH$10&lt;&gt;"",INDIRECT("'" &amp; Setup!$AH$10 &amp; "'!" &amp; AF85),0) + IF(Setup!$AH$11&lt;&gt;"",INDIRECT("'" &amp; Setup!$AH$11 &amp; "'!" &amp; AF85),0) + IF(Setup!$AH$12&lt;&gt;"",INDIRECT("'" &amp; Setup!$AH$12 &amp; "'!" &amp; AF85),0)</f>
        <v>0</v>
      </c>
      <c r="AK85" s="2">
        <f ca="1">IF(Setup!$AI$7&lt;&gt;"",INDIRECT("'" &amp; Setup!$AI$7 &amp; "'!" &amp; AF85),0) + IF(Setup!$AI$8&lt;&gt;"",INDIRECT("'" &amp; Setup!$AI$8 &amp; "'!" &amp; AF85),0) + IF(Setup!$AI$9&lt;&gt;"",INDIRECT("'" &amp; Setup!$AI$9 &amp; "'!" &amp; AF85),0) + IF(Setup!$AI$10&lt;&gt;"",INDIRECT("'" &amp; Setup!$AI$10 &amp; "'!" &amp; AF85),0) + IF(Setup!$AI$11&lt;&gt;"",INDIRECT("'" &amp; Setup!$AI$11 &amp; "'!" &amp; AF85),0) + IF(Setup!$AI$12&lt;&gt;"",INDIRECT("'" &amp; Setup!$AI$12 &amp; "'!" &amp; AF85),0)</f>
        <v>0</v>
      </c>
      <c r="AL85" s="2">
        <f ca="1">IF(Setup!$AJ$7&lt;&gt;"",INDIRECT("'" &amp; Setup!$AJ$7 &amp; "'!" &amp; AF85),0) + IF(Setup!$AJ$8&lt;&gt;"",INDIRECT("'" &amp; Setup!$AJ$8 &amp; "'!" &amp; AF85),0) + IF(Setup!$AJ$9&lt;&gt;"",INDIRECT("'" &amp; Setup!$AJ$9 &amp; "'!" &amp; AF85),0) + IF(Setup!$AJ$10&lt;&gt;"",INDIRECT("'" &amp; Setup!$AJ$10 &amp; "'!" &amp; AF85),0) + IF(Setup!$AJ$11&lt;&gt;"",INDIRECT("'" &amp; Setup!$AJ$11 &amp; "'!" &amp; AF85),0) + IF(Setup!$AJ$12&lt;&gt;"",INDIRECT("'" &amp; Setup!$AJ$12 &amp; "'!" &amp; AF85),0)</f>
        <v>0</v>
      </c>
      <c r="AN85" s="2" t="str">
        <f t="shared" si="17"/>
        <v/>
      </c>
      <c r="AR85" s="2" t="str">
        <f>IF(C85=0,"",LEFT(INDEX(Lists!$H$5:$H$49,MATCH(C85,Lists!$G$5:$G$49,0),1),1))</f>
        <v/>
      </c>
      <c r="AT85" s="2" t="str">
        <f t="shared" ca="1" si="18"/>
        <v/>
      </c>
      <c r="AU85" s="2" t="str">
        <f t="shared" ca="1" si="19"/>
        <v/>
      </c>
      <c r="AV85" s="2" t="str">
        <f t="shared" ca="1" si="20"/>
        <v/>
      </c>
      <c r="AW85" s="2" t="str">
        <f t="shared" ca="1" si="21"/>
        <v/>
      </c>
      <c r="AX85" s="2" t="str">
        <f t="shared" ca="1" si="22"/>
        <v/>
      </c>
      <c r="AY85" s="2" t="str">
        <f t="shared" ca="1" si="23"/>
        <v/>
      </c>
      <c r="AZ85" s="2" t="str">
        <f t="shared" ca="1" si="24"/>
        <v/>
      </c>
      <c r="BA85" s="2" t="str">
        <f t="shared" ca="1" si="25"/>
        <v/>
      </c>
      <c r="BB85" s="2" t="str">
        <f t="shared" ca="1" si="26"/>
        <v/>
      </c>
      <c r="BC85" s="2" t="str">
        <f t="shared" ca="1" si="27"/>
        <v/>
      </c>
      <c r="BJ85" s="2">
        <f ca="1">IF(Setup!$AG$7&lt;&gt;"",INDIRECT("'" &amp; Setup!$AG$7 &amp; "'!" &amp; AD85),0) + IF(Setup!$AG$8&lt;&gt;"",INDIRECT("'" &amp; Setup!$AG$8 &amp; "'!" &amp; AD85),0) + IF(Setup!$AG$9&lt;&gt;"",INDIRECT("'" &amp; Setup!$AG$9 &amp; "'!" &amp; AD85),0) + IF(Setup!$AG$10&lt;&gt;"",INDIRECT("'" &amp; Setup!$AG$10 &amp; "'!" &amp; AD85),0) + IF(Setup!$AG$11&lt;&gt;"",INDIRECT("'" &amp; Setup!$AG$11 &amp; "'!" &amp; AD85),0) + IF(Setup!$AG$12&lt;&gt;"",INDIRECT("'" &amp; Setup!$AG$12 &amp; "'!" &amp; AD85),0)</f>
        <v>0</v>
      </c>
      <c r="BK85" s="2">
        <f ca="1">IF(Setup!$AG$7&lt;&gt;"",INDIRECT("'" &amp; Setup!$AG$7 &amp; "'!" &amp; AE85),0) + IF(Setup!$AG$8&lt;&gt;"",INDIRECT("'" &amp; Setup!$AG$8 &amp; "'!" &amp; AE85),0) + IF(Setup!$AG$9&lt;&gt;"",INDIRECT("'" &amp; Setup!$AG$9 &amp; "'!" &amp; AE85),0) + IF(Setup!$AG$10&lt;&gt;"",INDIRECT("'" &amp; Setup!$AG$10 &amp; "'!" &amp; AE85),0) + IF(Setup!$AG$11&lt;&gt;"",INDIRECT("'" &amp; Setup!$AG$11 &amp; "'!" &amp; AE85),0) + IF(Setup!$AG$12&lt;&gt;"",INDIRECT("'" &amp; Setup!$AG$12 &amp; "'!" &amp; AE85),0)</f>
        <v>0</v>
      </c>
      <c r="BL85" s="2">
        <f ca="1">IF(Setup!$AH$7&lt;&gt;"",INDIRECT("'" &amp; Setup!$AH$7 &amp; "'!" &amp; AD85),0) + IF(Setup!$AH$8&lt;&gt;"",INDIRECT("'" &amp; Setup!$AH$8 &amp; "'!" &amp; AD85),0) + IF(Setup!$AH$9&lt;&gt;"",INDIRECT("'" &amp; Setup!$AH$9 &amp; "'!" &amp; AD85),0) + IF(Setup!$AH$10&lt;&gt;"",INDIRECT("'" &amp; Setup!$AH$10 &amp; "'!" &amp; AD85),0) + IF(Setup!$AH$11&lt;&gt;"",INDIRECT("'" &amp; Setup!$AH$11 &amp; "'!" &amp; AD85),0) + IF(Setup!$AH$12&lt;&gt;"",INDIRECT("'" &amp; Setup!$AH$12 &amp; "'!" &amp; AD85),0)</f>
        <v>0</v>
      </c>
      <c r="BM85" s="2">
        <f ca="1">IF(Setup!$AH$7&lt;&gt;"",INDIRECT("'" &amp; Setup!$AH$7 &amp; "'!" &amp; AE85),0) + IF(Setup!$AH$8&lt;&gt;"",INDIRECT("'" &amp; Setup!$AH$8 &amp; "'!" &amp; AE85),0) + IF(Setup!$AH$9&lt;&gt;"",INDIRECT("'" &amp; Setup!$AH$9 &amp; "'!" &amp; AE85),0) + IF(Setup!$AH$10&lt;&gt;"",INDIRECT("'" &amp; Setup!$AH$10 &amp; "'!" &amp; AE85),0) + IF(Setup!$AH$11&lt;&gt;"",INDIRECT("'" &amp; Setup!$AH$11 &amp; "'!" &amp; AE85),0) + IF(Setup!$AH$12&lt;&gt;"",INDIRECT("'" &amp; Setup!$AH$12 &amp; "'!" &amp; AE85),0)</f>
        <v>0</v>
      </c>
      <c r="BN85" s="2">
        <f ca="1">IF(Setup!$AI$7&lt;&gt;"",INDIRECT("'" &amp; Setup!$AI$7 &amp; "'!" &amp; AD85),0) + IF(Setup!$AI$8&lt;&gt;"",INDIRECT("'" &amp; Setup!$AI$8 &amp; "'!" &amp; AD85),0) + IF(Setup!$AI$9&lt;&gt;"",INDIRECT("'" &amp; Setup!$AI$9 &amp; "'!" &amp; AD85),0) + IF(Setup!$AI$10&lt;&gt;"",INDIRECT("'" &amp; Setup!$AI$10 &amp; "'!" &amp; AD85),0) + IF(Setup!$AI$11&lt;&gt;"",INDIRECT("'" &amp; Setup!$AI$11 &amp; "'!" &amp; AD85),0) + IF(Setup!$AI$12&lt;&gt;"",INDIRECT("'" &amp; Setup!$AI$12 &amp; "'!" &amp; AD85),0)</f>
        <v>0</v>
      </c>
      <c r="BO85" s="2">
        <f ca="1">IF(Setup!$AI$7&lt;&gt;"",INDIRECT("'" &amp; Setup!$AI$7 &amp; "'!" &amp; AE85),0) + IF(Setup!$AI$8&lt;&gt;"",INDIRECT("'" &amp; Setup!$AI$8 &amp; "'!" &amp; AE85),0) + IF(Setup!$AI$9&lt;&gt;"",INDIRECT("'" &amp; Setup!$AI$9 &amp; "'!" &amp; AE85),0) + IF(Setup!$AI$10&lt;&gt;"",INDIRECT("'" &amp; Setup!$AI$10 &amp; "'!" &amp; AE85),0) + IF(Setup!$AI$11&lt;&gt;"",INDIRECT("'" &amp; Setup!$AI$11 &amp; "'!" &amp; AE85),0) + IF(Setup!$AI$12&lt;&gt;"",INDIRECT("'" &amp; Setup!$AI$12 &amp; "'!" &amp; AE85),0)</f>
        <v>0</v>
      </c>
      <c r="BP85" s="2">
        <f ca="1">IF(Setup!$AJ$7&lt;&gt;"",INDIRECT("'" &amp; Setup!$AJ$7 &amp; "'!" &amp; AD85),0) + IF(Setup!$AJ$8&lt;&gt;"",INDIRECT("'" &amp; Setup!$AJ$8 &amp; "'!" &amp; AD85),0) + IF(Setup!$AJ$9&lt;&gt;"",INDIRECT("'" &amp; Setup!$AJ$9 &amp; "'!" &amp; AD85),0) + IF(Setup!$AJ$10&lt;&gt;"",INDIRECT("'" &amp; Setup!$AJ$10 &amp; "'!" &amp; AD85),0) + IF(Setup!$AJ$11&lt;&gt;"",INDIRECT("'" &amp; Setup!$AJ$11 &amp; "'!" &amp; AD85),0) + IF(Setup!$AJ$12&lt;&gt;"",INDIRECT("'" &amp; Setup!$AJ$12 &amp; "'!" &amp; AD85),0)</f>
        <v>0</v>
      </c>
      <c r="BQ85" s="2">
        <f ca="1">IF(Setup!$AJ$7&lt;&gt;"",INDIRECT("'" &amp; Setup!$AJ$7 &amp; "'!" &amp; AE85),0) + IF(Setup!$AJ$8&lt;&gt;"",INDIRECT("'" &amp; Setup!$AJ$8 &amp; "'!" &amp; AE85),0) + IF(Setup!$AJ$9&lt;&gt;"",INDIRECT("'" &amp; Setup!$AJ$9 &amp; "'!" &amp; AE85),0) + IF(Setup!$AJ$10&lt;&gt;"",INDIRECT("'" &amp; Setup!$AJ$10 &amp; "'!" &amp; AE85),0) + IF(Setup!$AJ$11&lt;&gt;"",INDIRECT("'" &amp; Setup!$AJ$11 &amp; "'!" &amp; AE85),0) + IF(Setup!$AJ$12&lt;&gt;"",INDIRECT("'" &amp; Setup!$AJ$12 &amp; "'!" &amp; AE85),0)</f>
        <v>0</v>
      </c>
      <c r="BS85" s="35"/>
      <c r="BT85" s="35"/>
      <c r="BU85" s="35"/>
      <c r="BV85" s="35"/>
    </row>
    <row r="86" spans="1:74" ht="39" hidden="1" customHeight="1" x14ac:dyDescent="0.2">
      <c r="A86" s="14" t="str">
        <f>Planning!A69</f>
        <v>I061</v>
      </c>
      <c r="B86" s="9">
        <f>Planning!B69</f>
        <v>0</v>
      </c>
      <c r="C86" s="9">
        <f>Planning!C69</f>
        <v>0</v>
      </c>
      <c r="D86" s="9">
        <f>Planning!D69</f>
        <v>0</v>
      </c>
      <c r="E86" s="3">
        <f>Planning!E69</f>
        <v>0</v>
      </c>
      <c r="F86" s="3">
        <f>Planning!G69</f>
        <v>0</v>
      </c>
      <c r="G86" s="28"/>
      <c r="H86" s="197">
        <f t="shared" ca="1" si="13"/>
        <v>0</v>
      </c>
      <c r="I86" s="197">
        <f t="shared" ca="1" si="14"/>
        <v>0</v>
      </c>
      <c r="J86" s="32" t="str">
        <f ca="1">IF(AND($AR86="2",$AB85&lt;&gt;Lists!$A$17),AU86,AT86)</f>
        <v/>
      </c>
      <c r="K86" s="33" t="str">
        <f t="shared" ca="1" si="28"/>
        <v/>
      </c>
      <c r="L86" s="210">
        <f t="shared" ca="1" si="29"/>
        <v>0</v>
      </c>
      <c r="M86" s="197">
        <f t="shared" ca="1" si="30"/>
        <v>0</v>
      </c>
      <c r="N86" s="32" t="str">
        <f ca="1">IF(AND($AR86="2",$AB86&lt;&gt;Lists!$A$17),AW86,AV86)</f>
        <v/>
      </c>
      <c r="O86" s="33" t="str">
        <f t="shared" ca="1" si="31"/>
        <v/>
      </c>
      <c r="P86" s="197">
        <f t="shared" ca="1" si="32"/>
        <v>0</v>
      </c>
      <c r="Q86" s="197">
        <f t="shared" ca="1" si="33"/>
        <v>0</v>
      </c>
      <c r="R86" s="32" t="str">
        <f ca="1">IF(AND($AR86="2",$AB86&lt;&gt;Lists!$A$17),AY86,AX86)</f>
        <v/>
      </c>
      <c r="S86" s="33" t="str">
        <f t="shared" ca="1" si="34"/>
        <v/>
      </c>
      <c r="T86" s="197">
        <f t="shared" ca="1" si="35"/>
        <v>0</v>
      </c>
      <c r="U86" s="197">
        <f t="shared" ca="1" si="36"/>
        <v>0</v>
      </c>
      <c r="V86" s="32" t="str">
        <f ca="1">IF(AND($AR86="2",$AB86&lt;&gt;Lists!$A$17),BA86,AZ86)</f>
        <v/>
      </c>
      <c r="W86" s="33" t="str">
        <f t="shared" ca="1" si="37"/>
        <v/>
      </c>
      <c r="X86" s="197">
        <f t="shared" ca="1" si="38"/>
        <v>0</v>
      </c>
      <c r="Y86" s="197">
        <f t="shared" ca="1" si="39"/>
        <v>0</v>
      </c>
      <c r="Z86" s="32" t="str">
        <f ca="1">IF(AND($AR86="2",$AB86&lt;&gt;Lists!$A$17),BC86,BB86)</f>
        <v/>
      </c>
      <c r="AA86" s="33" t="str">
        <f t="shared" ca="1" si="40"/>
        <v/>
      </c>
      <c r="AB86" s="1">
        <f>Planning!H69</f>
        <v>0</v>
      </c>
      <c r="AC86" s="2" t="str">
        <f t="shared" si="15"/>
        <v>00</v>
      </c>
      <c r="AD86" s="2" t="s">
        <v>521</v>
      </c>
      <c r="AE86" s="2" t="s">
        <v>719</v>
      </c>
      <c r="AF86" s="2" t="s">
        <v>1566</v>
      </c>
      <c r="AG86" s="169" t="str">
        <f t="shared" si="41"/>
        <v/>
      </c>
      <c r="AI86" s="2">
        <f ca="1">IF(Setup!$AG$7&lt;&gt;"",INDIRECT("'" &amp; Setup!$AG$7 &amp; "'!" &amp; AF86),0) + IF(Setup!$AG$8&lt;&gt;"",INDIRECT("'" &amp; Setup!$AG$8 &amp; "'!" &amp; AF86),0) + IF(Setup!$AG$9&lt;&gt;"",INDIRECT("'" &amp; Setup!$AG$9 &amp; "'!" &amp; AF86),0) + IF(Setup!$AG$10&lt;&gt;"",INDIRECT("'" &amp; Setup!$AG$10 &amp; "'!" &amp; AF86),0) + IF(Setup!$AG$11&lt;&gt;"",INDIRECT("'" &amp; Setup!$AG$11 &amp; "'!" &amp; AF86),0) + IF(Setup!$AG$12&lt;&gt;"",INDIRECT("'" &amp; Setup!$AG$12 &amp; "'!" &amp; AF86),0)</f>
        <v>0</v>
      </c>
      <c r="AJ86" s="2">
        <f ca="1">IF(Setup!$AH$7&lt;&gt;"",INDIRECT("'" &amp; Setup!$AH$7 &amp; "'!" &amp; AF86),0) + IF(Setup!$AH$8&lt;&gt;"",INDIRECT("'" &amp; Setup!$AH$8 &amp; "'!" &amp; AF86),0) + IF(Setup!$AH$9&lt;&gt;"",INDIRECT("'" &amp; Setup!$AH$9 &amp; "'!" &amp; AF86),0) + IF(Setup!$AH$10&lt;&gt;"",INDIRECT("'" &amp; Setup!$AH$10 &amp; "'!" &amp; AF86),0) + IF(Setup!$AH$11&lt;&gt;"",INDIRECT("'" &amp; Setup!$AH$11 &amp; "'!" &amp; AF86),0) + IF(Setup!$AH$12&lt;&gt;"",INDIRECT("'" &amp; Setup!$AH$12 &amp; "'!" &amp; AF86),0)</f>
        <v>0</v>
      </c>
      <c r="AK86" s="2">
        <f ca="1">IF(Setup!$AI$7&lt;&gt;"",INDIRECT("'" &amp; Setup!$AI$7 &amp; "'!" &amp; AF86),0) + IF(Setup!$AI$8&lt;&gt;"",INDIRECT("'" &amp; Setup!$AI$8 &amp; "'!" &amp; AF86),0) + IF(Setup!$AI$9&lt;&gt;"",INDIRECT("'" &amp; Setup!$AI$9 &amp; "'!" &amp; AF86),0) + IF(Setup!$AI$10&lt;&gt;"",INDIRECT("'" &amp; Setup!$AI$10 &amp; "'!" &amp; AF86),0) + IF(Setup!$AI$11&lt;&gt;"",INDIRECT("'" &amp; Setup!$AI$11 &amp; "'!" &amp; AF86),0) + IF(Setup!$AI$12&lt;&gt;"",INDIRECT("'" &amp; Setup!$AI$12 &amp; "'!" &amp; AF86),0)</f>
        <v>0</v>
      </c>
      <c r="AL86" s="2">
        <f ca="1">IF(Setup!$AJ$7&lt;&gt;"",INDIRECT("'" &amp; Setup!$AJ$7 &amp; "'!" &amp; AF86),0) + IF(Setup!$AJ$8&lt;&gt;"",INDIRECT("'" &amp; Setup!$AJ$8 &amp; "'!" &amp; AF86),0) + IF(Setup!$AJ$9&lt;&gt;"",INDIRECT("'" &amp; Setup!$AJ$9 &amp; "'!" &amp; AF86),0) + IF(Setup!$AJ$10&lt;&gt;"",INDIRECT("'" &amp; Setup!$AJ$10 &amp; "'!" &amp; AF86),0) + IF(Setup!$AJ$11&lt;&gt;"",INDIRECT("'" &amp; Setup!$AJ$11 &amp; "'!" &amp; AF86),0) + IF(Setup!$AJ$12&lt;&gt;"",INDIRECT("'" &amp; Setup!$AJ$12 &amp; "'!" &amp; AF86),0)</f>
        <v>0</v>
      </c>
      <c r="AN86" s="2" t="str">
        <f t="shared" si="17"/>
        <v/>
      </c>
      <c r="AR86" s="2" t="str">
        <f>IF(C86=0,"",LEFT(INDEX(Lists!$H$5:$H$49,MATCH(C86,Lists!$G$5:$G$49,0),1),1))</f>
        <v/>
      </c>
      <c r="AT86" s="2" t="str">
        <f t="shared" ca="1" si="18"/>
        <v/>
      </c>
      <c r="AU86" s="2" t="str">
        <f t="shared" ca="1" si="19"/>
        <v/>
      </c>
      <c r="AV86" s="2" t="str">
        <f t="shared" ca="1" si="20"/>
        <v/>
      </c>
      <c r="AW86" s="2" t="str">
        <f t="shared" ca="1" si="21"/>
        <v/>
      </c>
      <c r="AX86" s="2" t="str">
        <f t="shared" ca="1" si="22"/>
        <v/>
      </c>
      <c r="AY86" s="2" t="str">
        <f t="shared" ca="1" si="23"/>
        <v/>
      </c>
      <c r="AZ86" s="2" t="str">
        <f t="shared" ca="1" si="24"/>
        <v/>
      </c>
      <c r="BA86" s="2" t="str">
        <f t="shared" ca="1" si="25"/>
        <v/>
      </c>
      <c r="BB86" s="2" t="str">
        <f t="shared" ca="1" si="26"/>
        <v/>
      </c>
      <c r="BC86" s="2" t="str">
        <f t="shared" ca="1" si="27"/>
        <v/>
      </c>
      <c r="BJ86" s="2">
        <f ca="1">IF(Setup!$AG$7&lt;&gt;"",INDIRECT("'" &amp; Setup!$AG$7 &amp; "'!" &amp; AD86),0) + IF(Setup!$AG$8&lt;&gt;"",INDIRECT("'" &amp; Setup!$AG$8 &amp; "'!" &amp; AD86),0) + IF(Setup!$AG$9&lt;&gt;"",INDIRECT("'" &amp; Setup!$AG$9 &amp; "'!" &amp; AD86),0) + IF(Setup!$AG$10&lt;&gt;"",INDIRECT("'" &amp; Setup!$AG$10 &amp; "'!" &amp; AD86),0) + IF(Setup!$AG$11&lt;&gt;"",INDIRECT("'" &amp; Setup!$AG$11 &amp; "'!" &amp; AD86),0) + IF(Setup!$AG$12&lt;&gt;"",INDIRECT("'" &amp; Setup!$AG$12 &amp; "'!" &amp; AD86),0)</f>
        <v>0</v>
      </c>
      <c r="BK86" s="2">
        <f ca="1">IF(Setup!$AG$7&lt;&gt;"",INDIRECT("'" &amp; Setup!$AG$7 &amp; "'!" &amp; AE86),0) + IF(Setup!$AG$8&lt;&gt;"",INDIRECT("'" &amp; Setup!$AG$8 &amp; "'!" &amp; AE86),0) + IF(Setup!$AG$9&lt;&gt;"",INDIRECT("'" &amp; Setup!$AG$9 &amp; "'!" &amp; AE86),0) + IF(Setup!$AG$10&lt;&gt;"",INDIRECT("'" &amp; Setup!$AG$10 &amp; "'!" &amp; AE86),0) + IF(Setup!$AG$11&lt;&gt;"",INDIRECT("'" &amp; Setup!$AG$11 &amp; "'!" &amp; AE86),0) + IF(Setup!$AG$12&lt;&gt;"",INDIRECT("'" &amp; Setup!$AG$12 &amp; "'!" &amp; AE86),0)</f>
        <v>0</v>
      </c>
      <c r="BL86" s="2">
        <f ca="1">IF(Setup!$AH$7&lt;&gt;"",INDIRECT("'" &amp; Setup!$AH$7 &amp; "'!" &amp; AD86),0) + IF(Setup!$AH$8&lt;&gt;"",INDIRECT("'" &amp; Setup!$AH$8 &amp; "'!" &amp; AD86),0) + IF(Setup!$AH$9&lt;&gt;"",INDIRECT("'" &amp; Setup!$AH$9 &amp; "'!" &amp; AD86),0) + IF(Setup!$AH$10&lt;&gt;"",INDIRECT("'" &amp; Setup!$AH$10 &amp; "'!" &amp; AD86),0) + IF(Setup!$AH$11&lt;&gt;"",INDIRECT("'" &amp; Setup!$AH$11 &amp; "'!" &amp; AD86),0) + IF(Setup!$AH$12&lt;&gt;"",INDIRECT("'" &amp; Setup!$AH$12 &amp; "'!" &amp; AD86),0)</f>
        <v>0</v>
      </c>
      <c r="BM86" s="2">
        <f ca="1">IF(Setup!$AH$7&lt;&gt;"",INDIRECT("'" &amp; Setup!$AH$7 &amp; "'!" &amp; AE86),0) + IF(Setup!$AH$8&lt;&gt;"",INDIRECT("'" &amp; Setup!$AH$8 &amp; "'!" &amp; AE86),0) + IF(Setup!$AH$9&lt;&gt;"",INDIRECT("'" &amp; Setup!$AH$9 &amp; "'!" &amp; AE86),0) + IF(Setup!$AH$10&lt;&gt;"",INDIRECT("'" &amp; Setup!$AH$10 &amp; "'!" &amp; AE86),0) + IF(Setup!$AH$11&lt;&gt;"",INDIRECT("'" &amp; Setup!$AH$11 &amp; "'!" &amp; AE86),0) + IF(Setup!$AH$12&lt;&gt;"",INDIRECT("'" &amp; Setup!$AH$12 &amp; "'!" &amp; AE86),0)</f>
        <v>0</v>
      </c>
      <c r="BN86" s="2">
        <f ca="1">IF(Setup!$AI$7&lt;&gt;"",INDIRECT("'" &amp; Setup!$AI$7 &amp; "'!" &amp; AD86),0) + IF(Setup!$AI$8&lt;&gt;"",INDIRECT("'" &amp; Setup!$AI$8 &amp; "'!" &amp; AD86),0) + IF(Setup!$AI$9&lt;&gt;"",INDIRECT("'" &amp; Setup!$AI$9 &amp; "'!" &amp; AD86),0) + IF(Setup!$AI$10&lt;&gt;"",INDIRECT("'" &amp; Setup!$AI$10 &amp; "'!" &amp; AD86),0) + IF(Setup!$AI$11&lt;&gt;"",INDIRECT("'" &amp; Setup!$AI$11 &amp; "'!" &amp; AD86),0) + IF(Setup!$AI$12&lt;&gt;"",INDIRECT("'" &amp; Setup!$AI$12 &amp; "'!" &amp; AD86),0)</f>
        <v>0</v>
      </c>
      <c r="BO86" s="2">
        <f ca="1">IF(Setup!$AI$7&lt;&gt;"",INDIRECT("'" &amp; Setup!$AI$7 &amp; "'!" &amp; AE86),0) + IF(Setup!$AI$8&lt;&gt;"",INDIRECT("'" &amp; Setup!$AI$8 &amp; "'!" &amp; AE86),0) + IF(Setup!$AI$9&lt;&gt;"",INDIRECT("'" &amp; Setup!$AI$9 &amp; "'!" &amp; AE86),0) + IF(Setup!$AI$10&lt;&gt;"",INDIRECT("'" &amp; Setup!$AI$10 &amp; "'!" &amp; AE86),0) + IF(Setup!$AI$11&lt;&gt;"",INDIRECT("'" &amp; Setup!$AI$11 &amp; "'!" &amp; AE86),0) + IF(Setup!$AI$12&lt;&gt;"",INDIRECT("'" &amp; Setup!$AI$12 &amp; "'!" &amp; AE86),0)</f>
        <v>0</v>
      </c>
      <c r="BP86" s="2">
        <f ca="1">IF(Setup!$AJ$7&lt;&gt;"",INDIRECT("'" &amp; Setup!$AJ$7 &amp; "'!" &amp; AD86),0) + IF(Setup!$AJ$8&lt;&gt;"",INDIRECT("'" &amp; Setup!$AJ$8 &amp; "'!" &amp; AD86),0) + IF(Setup!$AJ$9&lt;&gt;"",INDIRECT("'" &amp; Setup!$AJ$9 &amp; "'!" &amp; AD86),0) + IF(Setup!$AJ$10&lt;&gt;"",INDIRECT("'" &amp; Setup!$AJ$10 &amp; "'!" &amp; AD86),0) + IF(Setup!$AJ$11&lt;&gt;"",INDIRECT("'" &amp; Setup!$AJ$11 &amp; "'!" &amp; AD86),0) + IF(Setup!$AJ$12&lt;&gt;"",INDIRECT("'" &amp; Setup!$AJ$12 &amp; "'!" &amp; AD86),0)</f>
        <v>0</v>
      </c>
      <c r="BQ86" s="2">
        <f ca="1">IF(Setup!$AJ$7&lt;&gt;"",INDIRECT("'" &amp; Setup!$AJ$7 &amp; "'!" &amp; AE86),0) + IF(Setup!$AJ$8&lt;&gt;"",INDIRECT("'" &amp; Setup!$AJ$8 &amp; "'!" &amp; AE86),0) + IF(Setup!$AJ$9&lt;&gt;"",INDIRECT("'" &amp; Setup!$AJ$9 &amp; "'!" &amp; AE86),0) + IF(Setup!$AJ$10&lt;&gt;"",INDIRECT("'" &amp; Setup!$AJ$10 &amp; "'!" &amp; AE86),0) + IF(Setup!$AJ$11&lt;&gt;"",INDIRECT("'" &amp; Setup!$AJ$11 &amp; "'!" &amp; AE86),0) + IF(Setup!$AJ$12&lt;&gt;"",INDIRECT("'" &amp; Setup!$AJ$12 &amp; "'!" &amp; AE86),0)</f>
        <v>0</v>
      </c>
      <c r="BS86" s="35"/>
      <c r="BT86" s="35"/>
      <c r="BU86" s="35"/>
      <c r="BV86" s="35"/>
    </row>
    <row r="87" spans="1:74" ht="39" hidden="1" customHeight="1" x14ac:dyDescent="0.2">
      <c r="A87" s="14" t="str">
        <f>Planning!A70</f>
        <v>I062</v>
      </c>
      <c r="B87" s="9">
        <f>Planning!B70</f>
        <v>0</v>
      </c>
      <c r="C87" s="9">
        <f>Planning!C70</f>
        <v>0</v>
      </c>
      <c r="D87" s="9">
        <f>Planning!D70</f>
        <v>0</v>
      </c>
      <c r="E87" s="3">
        <f>Planning!E70</f>
        <v>0</v>
      </c>
      <c r="F87" s="3">
        <f>Planning!G70</f>
        <v>0</v>
      </c>
      <c r="G87" s="28"/>
      <c r="H87" s="197">
        <f t="shared" ca="1" si="13"/>
        <v>0</v>
      </c>
      <c r="I87" s="197">
        <f t="shared" ca="1" si="14"/>
        <v>0</v>
      </c>
      <c r="J87" s="32" t="str">
        <f ca="1">IF(AND($AR87="2",$AB86&lt;&gt;Lists!$A$17),AU87,AT87)</f>
        <v/>
      </c>
      <c r="K87" s="33" t="str">
        <f t="shared" ca="1" si="28"/>
        <v/>
      </c>
      <c r="L87" s="210">
        <f t="shared" ca="1" si="29"/>
        <v>0</v>
      </c>
      <c r="M87" s="197">
        <f t="shared" ca="1" si="30"/>
        <v>0</v>
      </c>
      <c r="N87" s="32" t="str">
        <f ca="1">IF(AND($AR87="2",$AB87&lt;&gt;Lists!$A$17),AW87,AV87)</f>
        <v/>
      </c>
      <c r="O87" s="33" t="str">
        <f t="shared" ca="1" si="31"/>
        <v/>
      </c>
      <c r="P87" s="197">
        <f t="shared" ca="1" si="32"/>
        <v>0</v>
      </c>
      <c r="Q87" s="197">
        <f t="shared" ca="1" si="33"/>
        <v>0</v>
      </c>
      <c r="R87" s="32" t="str">
        <f ca="1">IF(AND($AR87="2",$AB87&lt;&gt;Lists!$A$17),AY87,AX87)</f>
        <v/>
      </c>
      <c r="S87" s="33" t="str">
        <f t="shared" ca="1" si="34"/>
        <v/>
      </c>
      <c r="T87" s="197">
        <f t="shared" ca="1" si="35"/>
        <v>0</v>
      </c>
      <c r="U87" s="197">
        <f t="shared" ca="1" si="36"/>
        <v>0</v>
      </c>
      <c r="V87" s="32" t="str">
        <f ca="1">IF(AND($AR87="2",$AB87&lt;&gt;Lists!$A$17),BA87,AZ87)</f>
        <v/>
      </c>
      <c r="W87" s="33" t="str">
        <f t="shared" ca="1" si="37"/>
        <v/>
      </c>
      <c r="X87" s="197">
        <f t="shared" ca="1" si="38"/>
        <v>0</v>
      </c>
      <c r="Y87" s="197">
        <f t="shared" ca="1" si="39"/>
        <v>0</v>
      </c>
      <c r="Z87" s="32" t="str">
        <f ca="1">IF(AND($AR87="2",$AB87&lt;&gt;Lists!$A$17),BC87,BB87)</f>
        <v/>
      </c>
      <c r="AA87" s="33" t="str">
        <f t="shared" ca="1" si="40"/>
        <v/>
      </c>
      <c r="AB87" s="1">
        <f>Planning!H70</f>
        <v>0</v>
      </c>
      <c r="AC87" s="2" t="str">
        <f t="shared" si="15"/>
        <v>00</v>
      </c>
      <c r="AD87" s="2" t="s">
        <v>522</v>
      </c>
      <c r="AE87" s="2" t="s">
        <v>720</v>
      </c>
      <c r="AF87" s="2" t="s">
        <v>1567</v>
      </c>
      <c r="AG87" s="169" t="str">
        <f t="shared" si="41"/>
        <v/>
      </c>
      <c r="AI87" s="2">
        <f ca="1">IF(Setup!$AG$7&lt;&gt;"",INDIRECT("'" &amp; Setup!$AG$7 &amp; "'!" &amp; AF87),0) + IF(Setup!$AG$8&lt;&gt;"",INDIRECT("'" &amp; Setup!$AG$8 &amp; "'!" &amp; AF87),0) + IF(Setup!$AG$9&lt;&gt;"",INDIRECT("'" &amp; Setup!$AG$9 &amp; "'!" &amp; AF87),0) + IF(Setup!$AG$10&lt;&gt;"",INDIRECT("'" &amp; Setup!$AG$10 &amp; "'!" &amp; AF87),0) + IF(Setup!$AG$11&lt;&gt;"",INDIRECT("'" &amp; Setup!$AG$11 &amp; "'!" &amp; AF87),0) + IF(Setup!$AG$12&lt;&gt;"",INDIRECT("'" &amp; Setup!$AG$12 &amp; "'!" &amp; AF87),0)</f>
        <v>0</v>
      </c>
      <c r="AJ87" s="2">
        <f ca="1">IF(Setup!$AH$7&lt;&gt;"",INDIRECT("'" &amp; Setup!$AH$7 &amp; "'!" &amp; AF87),0) + IF(Setup!$AH$8&lt;&gt;"",INDIRECT("'" &amp; Setup!$AH$8 &amp; "'!" &amp; AF87),0) + IF(Setup!$AH$9&lt;&gt;"",INDIRECT("'" &amp; Setup!$AH$9 &amp; "'!" &amp; AF87),0) + IF(Setup!$AH$10&lt;&gt;"",INDIRECT("'" &amp; Setup!$AH$10 &amp; "'!" &amp; AF87),0) + IF(Setup!$AH$11&lt;&gt;"",INDIRECT("'" &amp; Setup!$AH$11 &amp; "'!" &amp; AF87),0) + IF(Setup!$AH$12&lt;&gt;"",INDIRECT("'" &amp; Setup!$AH$12 &amp; "'!" &amp; AF87),0)</f>
        <v>0</v>
      </c>
      <c r="AK87" s="2">
        <f ca="1">IF(Setup!$AI$7&lt;&gt;"",INDIRECT("'" &amp; Setup!$AI$7 &amp; "'!" &amp; AF87),0) + IF(Setup!$AI$8&lt;&gt;"",INDIRECT("'" &amp; Setup!$AI$8 &amp; "'!" &amp; AF87),0) + IF(Setup!$AI$9&lt;&gt;"",INDIRECT("'" &amp; Setup!$AI$9 &amp; "'!" &amp; AF87),0) + IF(Setup!$AI$10&lt;&gt;"",INDIRECT("'" &amp; Setup!$AI$10 &amp; "'!" &amp; AF87),0) + IF(Setup!$AI$11&lt;&gt;"",INDIRECT("'" &amp; Setup!$AI$11 &amp; "'!" &amp; AF87),0) + IF(Setup!$AI$12&lt;&gt;"",INDIRECT("'" &amp; Setup!$AI$12 &amp; "'!" &amp; AF87),0)</f>
        <v>0</v>
      </c>
      <c r="AL87" s="2">
        <f ca="1">IF(Setup!$AJ$7&lt;&gt;"",INDIRECT("'" &amp; Setup!$AJ$7 &amp; "'!" &amp; AF87),0) + IF(Setup!$AJ$8&lt;&gt;"",INDIRECT("'" &amp; Setup!$AJ$8 &amp; "'!" &amp; AF87),0) + IF(Setup!$AJ$9&lt;&gt;"",INDIRECT("'" &amp; Setup!$AJ$9 &amp; "'!" &amp; AF87),0) + IF(Setup!$AJ$10&lt;&gt;"",INDIRECT("'" &amp; Setup!$AJ$10 &amp; "'!" &amp; AF87),0) + IF(Setup!$AJ$11&lt;&gt;"",INDIRECT("'" &amp; Setup!$AJ$11 &amp; "'!" &amp; AF87),0) + IF(Setup!$AJ$12&lt;&gt;"",INDIRECT("'" &amp; Setup!$AJ$12 &amp; "'!" &amp; AF87),0)</f>
        <v>0</v>
      </c>
      <c r="AN87" s="2" t="str">
        <f t="shared" si="17"/>
        <v/>
      </c>
      <c r="AR87" s="2" t="str">
        <f>IF(C87=0,"",LEFT(INDEX(Lists!$H$5:$H$49,MATCH(C87,Lists!$G$5:$G$49,0),1),1))</f>
        <v/>
      </c>
      <c r="AT87" s="2" t="str">
        <f t="shared" ca="1" si="18"/>
        <v/>
      </c>
      <c r="AU87" s="2" t="str">
        <f t="shared" ca="1" si="19"/>
        <v/>
      </c>
      <c r="AV87" s="2" t="str">
        <f t="shared" ca="1" si="20"/>
        <v/>
      </c>
      <c r="AW87" s="2" t="str">
        <f t="shared" ca="1" si="21"/>
        <v/>
      </c>
      <c r="AX87" s="2" t="str">
        <f t="shared" ca="1" si="22"/>
        <v/>
      </c>
      <c r="AY87" s="2" t="str">
        <f t="shared" ca="1" si="23"/>
        <v/>
      </c>
      <c r="AZ87" s="2" t="str">
        <f t="shared" ca="1" si="24"/>
        <v/>
      </c>
      <c r="BA87" s="2" t="str">
        <f t="shared" ca="1" si="25"/>
        <v/>
      </c>
      <c r="BB87" s="2" t="str">
        <f t="shared" ca="1" si="26"/>
        <v/>
      </c>
      <c r="BC87" s="2" t="str">
        <f t="shared" ca="1" si="27"/>
        <v/>
      </c>
      <c r="BJ87" s="2">
        <f ca="1">IF(Setup!$AG$7&lt;&gt;"",INDIRECT("'" &amp; Setup!$AG$7 &amp; "'!" &amp; AD87),0) + IF(Setup!$AG$8&lt;&gt;"",INDIRECT("'" &amp; Setup!$AG$8 &amp; "'!" &amp; AD87),0) + IF(Setup!$AG$9&lt;&gt;"",INDIRECT("'" &amp; Setup!$AG$9 &amp; "'!" &amp; AD87),0) + IF(Setup!$AG$10&lt;&gt;"",INDIRECT("'" &amp; Setup!$AG$10 &amp; "'!" &amp; AD87),0) + IF(Setup!$AG$11&lt;&gt;"",INDIRECT("'" &amp; Setup!$AG$11 &amp; "'!" &amp; AD87),0) + IF(Setup!$AG$12&lt;&gt;"",INDIRECT("'" &amp; Setup!$AG$12 &amp; "'!" &amp; AD87),0)</f>
        <v>0</v>
      </c>
      <c r="BK87" s="2">
        <f ca="1">IF(Setup!$AG$7&lt;&gt;"",INDIRECT("'" &amp; Setup!$AG$7 &amp; "'!" &amp; AE87),0) + IF(Setup!$AG$8&lt;&gt;"",INDIRECT("'" &amp; Setup!$AG$8 &amp; "'!" &amp; AE87),0) + IF(Setup!$AG$9&lt;&gt;"",INDIRECT("'" &amp; Setup!$AG$9 &amp; "'!" &amp; AE87),0) + IF(Setup!$AG$10&lt;&gt;"",INDIRECT("'" &amp; Setup!$AG$10 &amp; "'!" &amp; AE87),0) + IF(Setup!$AG$11&lt;&gt;"",INDIRECT("'" &amp; Setup!$AG$11 &amp; "'!" &amp; AE87),0) + IF(Setup!$AG$12&lt;&gt;"",INDIRECT("'" &amp; Setup!$AG$12 &amp; "'!" &amp; AE87),0)</f>
        <v>0</v>
      </c>
      <c r="BL87" s="2">
        <f ca="1">IF(Setup!$AH$7&lt;&gt;"",INDIRECT("'" &amp; Setup!$AH$7 &amp; "'!" &amp; AD87),0) + IF(Setup!$AH$8&lt;&gt;"",INDIRECT("'" &amp; Setup!$AH$8 &amp; "'!" &amp; AD87),0) + IF(Setup!$AH$9&lt;&gt;"",INDIRECT("'" &amp; Setup!$AH$9 &amp; "'!" &amp; AD87),0) + IF(Setup!$AH$10&lt;&gt;"",INDIRECT("'" &amp; Setup!$AH$10 &amp; "'!" &amp; AD87),0) + IF(Setup!$AH$11&lt;&gt;"",INDIRECT("'" &amp; Setup!$AH$11 &amp; "'!" &amp; AD87),0) + IF(Setup!$AH$12&lt;&gt;"",INDIRECT("'" &amp; Setup!$AH$12 &amp; "'!" &amp; AD87),0)</f>
        <v>0</v>
      </c>
      <c r="BM87" s="2">
        <f ca="1">IF(Setup!$AH$7&lt;&gt;"",INDIRECT("'" &amp; Setup!$AH$7 &amp; "'!" &amp; AE87),0) + IF(Setup!$AH$8&lt;&gt;"",INDIRECT("'" &amp; Setup!$AH$8 &amp; "'!" &amp; AE87),0) + IF(Setup!$AH$9&lt;&gt;"",INDIRECT("'" &amp; Setup!$AH$9 &amp; "'!" &amp; AE87),0) + IF(Setup!$AH$10&lt;&gt;"",INDIRECT("'" &amp; Setup!$AH$10 &amp; "'!" &amp; AE87),0) + IF(Setup!$AH$11&lt;&gt;"",INDIRECT("'" &amp; Setup!$AH$11 &amp; "'!" &amp; AE87),0) + IF(Setup!$AH$12&lt;&gt;"",INDIRECT("'" &amp; Setup!$AH$12 &amp; "'!" &amp; AE87),0)</f>
        <v>0</v>
      </c>
      <c r="BN87" s="2">
        <f ca="1">IF(Setup!$AI$7&lt;&gt;"",INDIRECT("'" &amp; Setup!$AI$7 &amp; "'!" &amp; AD87),0) + IF(Setup!$AI$8&lt;&gt;"",INDIRECT("'" &amp; Setup!$AI$8 &amp; "'!" &amp; AD87),0) + IF(Setup!$AI$9&lt;&gt;"",INDIRECT("'" &amp; Setup!$AI$9 &amp; "'!" &amp; AD87),0) + IF(Setup!$AI$10&lt;&gt;"",INDIRECT("'" &amp; Setup!$AI$10 &amp; "'!" &amp; AD87),0) + IF(Setup!$AI$11&lt;&gt;"",INDIRECT("'" &amp; Setup!$AI$11 &amp; "'!" &amp; AD87),0) + IF(Setup!$AI$12&lt;&gt;"",INDIRECT("'" &amp; Setup!$AI$12 &amp; "'!" &amp; AD87),0)</f>
        <v>0</v>
      </c>
      <c r="BO87" s="2">
        <f ca="1">IF(Setup!$AI$7&lt;&gt;"",INDIRECT("'" &amp; Setup!$AI$7 &amp; "'!" &amp; AE87),0) + IF(Setup!$AI$8&lt;&gt;"",INDIRECT("'" &amp; Setup!$AI$8 &amp; "'!" &amp; AE87),0) + IF(Setup!$AI$9&lt;&gt;"",INDIRECT("'" &amp; Setup!$AI$9 &amp; "'!" &amp; AE87),0) + IF(Setup!$AI$10&lt;&gt;"",INDIRECT("'" &amp; Setup!$AI$10 &amp; "'!" &amp; AE87),0) + IF(Setup!$AI$11&lt;&gt;"",INDIRECT("'" &amp; Setup!$AI$11 &amp; "'!" &amp; AE87),0) + IF(Setup!$AI$12&lt;&gt;"",INDIRECT("'" &amp; Setup!$AI$12 &amp; "'!" &amp; AE87),0)</f>
        <v>0</v>
      </c>
      <c r="BP87" s="2">
        <f ca="1">IF(Setup!$AJ$7&lt;&gt;"",INDIRECT("'" &amp; Setup!$AJ$7 &amp; "'!" &amp; AD87),0) + IF(Setup!$AJ$8&lt;&gt;"",INDIRECT("'" &amp; Setup!$AJ$8 &amp; "'!" &amp; AD87),0) + IF(Setup!$AJ$9&lt;&gt;"",INDIRECT("'" &amp; Setup!$AJ$9 &amp; "'!" &amp; AD87),0) + IF(Setup!$AJ$10&lt;&gt;"",INDIRECT("'" &amp; Setup!$AJ$10 &amp; "'!" &amp; AD87),0) + IF(Setup!$AJ$11&lt;&gt;"",INDIRECT("'" &amp; Setup!$AJ$11 &amp; "'!" &amp; AD87),0) + IF(Setup!$AJ$12&lt;&gt;"",INDIRECT("'" &amp; Setup!$AJ$12 &amp; "'!" &amp; AD87),0)</f>
        <v>0</v>
      </c>
      <c r="BQ87" s="2">
        <f ca="1">IF(Setup!$AJ$7&lt;&gt;"",INDIRECT("'" &amp; Setup!$AJ$7 &amp; "'!" &amp; AE87),0) + IF(Setup!$AJ$8&lt;&gt;"",INDIRECT("'" &amp; Setup!$AJ$8 &amp; "'!" &amp; AE87),0) + IF(Setup!$AJ$9&lt;&gt;"",INDIRECT("'" &amp; Setup!$AJ$9 &amp; "'!" &amp; AE87),0) + IF(Setup!$AJ$10&lt;&gt;"",INDIRECT("'" &amp; Setup!$AJ$10 &amp; "'!" &amp; AE87),0) + IF(Setup!$AJ$11&lt;&gt;"",INDIRECT("'" &amp; Setup!$AJ$11 &amp; "'!" &amp; AE87),0) + IF(Setup!$AJ$12&lt;&gt;"",INDIRECT("'" &amp; Setup!$AJ$12 &amp; "'!" &amp; AE87),0)</f>
        <v>0</v>
      </c>
      <c r="BS87" s="35"/>
      <c r="BT87" s="35"/>
      <c r="BU87" s="35"/>
      <c r="BV87" s="35"/>
    </row>
    <row r="88" spans="1:74" ht="39" hidden="1" customHeight="1" x14ac:dyDescent="0.2">
      <c r="A88" s="14" t="str">
        <f>Planning!A71</f>
        <v>I063</v>
      </c>
      <c r="B88" s="9">
        <f>Planning!B71</f>
        <v>0</v>
      </c>
      <c r="C88" s="9">
        <f>Planning!C71</f>
        <v>0</v>
      </c>
      <c r="D88" s="9">
        <f>Planning!D71</f>
        <v>0</v>
      </c>
      <c r="E88" s="3">
        <f>Planning!E71</f>
        <v>0</v>
      </c>
      <c r="F88" s="3">
        <f>Planning!G71</f>
        <v>0</v>
      </c>
      <c r="G88" s="28"/>
      <c r="H88" s="197">
        <f t="shared" ca="1" si="13"/>
        <v>0</v>
      </c>
      <c r="I88" s="197">
        <f t="shared" ca="1" si="14"/>
        <v>0</v>
      </c>
      <c r="J88" s="32" t="str">
        <f ca="1">IF(AND($AR88="2",$AB87&lt;&gt;Lists!$A$17),AU88,AT88)</f>
        <v/>
      </c>
      <c r="K88" s="33" t="str">
        <f t="shared" ca="1" si="28"/>
        <v/>
      </c>
      <c r="L88" s="210">
        <f t="shared" ca="1" si="29"/>
        <v>0</v>
      </c>
      <c r="M88" s="197">
        <f t="shared" ca="1" si="30"/>
        <v>0</v>
      </c>
      <c r="N88" s="32" t="str">
        <f ca="1">IF(AND($AR88="2",$AB88&lt;&gt;Lists!$A$17),AW88,AV88)</f>
        <v/>
      </c>
      <c r="O88" s="33" t="str">
        <f t="shared" ca="1" si="31"/>
        <v/>
      </c>
      <c r="P88" s="197">
        <f t="shared" ca="1" si="32"/>
        <v>0</v>
      </c>
      <c r="Q88" s="197">
        <f t="shared" ca="1" si="33"/>
        <v>0</v>
      </c>
      <c r="R88" s="32" t="str">
        <f ca="1">IF(AND($AR88="2",$AB88&lt;&gt;Lists!$A$17),AY88,AX88)</f>
        <v/>
      </c>
      <c r="S88" s="33" t="str">
        <f t="shared" ca="1" si="34"/>
        <v/>
      </c>
      <c r="T88" s="197">
        <f t="shared" ca="1" si="35"/>
        <v>0</v>
      </c>
      <c r="U88" s="197">
        <f t="shared" ca="1" si="36"/>
        <v>0</v>
      </c>
      <c r="V88" s="32" t="str">
        <f ca="1">IF(AND($AR88="2",$AB88&lt;&gt;Lists!$A$17),BA88,AZ88)</f>
        <v/>
      </c>
      <c r="W88" s="33" t="str">
        <f t="shared" ca="1" si="37"/>
        <v/>
      </c>
      <c r="X88" s="197">
        <f t="shared" ca="1" si="38"/>
        <v>0</v>
      </c>
      <c r="Y88" s="197">
        <f t="shared" ca="1" si="39"/>
        <v>0</v>
      </c>
      <c r="Z88" s="32" t="str">
        <f ca="1">IF(AND($AR88="2",$AB88&lt;&gt;Lists!$A$17),BC88,BB88)</f>
        <v/>
      </c>
      <c r="AA88" s="33" t="str">
        <f t="shared" ca="1" si="40"/>
        <v/>
      </c>
      <c r="AB88" s="1">
        <f>Planning!H71</f>
        <v>0</v>
      </c>
      <c r="AC88" s="2" t="str">
        <f t="shared" si="15"/>
        <v>00</v>
      </c>
      <c r="AD88" s="2" t="s">
        <v>523</v>
      </c>
      <c r="AE88" s="2" t="s">
        <v>721</v>
      </c>
      <c r="AF88" s="2" t="s">
        <v>1568</v>
      </c>
      <c r="AG88" s="169" t="str">
        <f t="shared" si="41"/>
        <v/>
      </c>
      <c r="AI88" s="2">
        <f ca="1">IF(Setup!$AG$7&lt;&gt;"",INDIRECT("'" &amp; Setup!$AG$7 &amp; "'!" &amp; AF88),0) + IF(Setup!$AG$8&lt;&gt;"",INDIRECT("'" &amp; Setup!$AG$8 &amp; "'!" &amp; AF88),0) + IF(Setup!$AG$9&lt;&gt;"",INDIRECT("'" &amp; Setup!$AG$9 &amp; "'!" &amp; AF88),0) + IF(Setup!$AG$10&lt;&gt;"",INDIRECT("'" &amp; Setup!$AG$10 &amp; "'!" &amp; AF88),0) + IF(Setup!$AG$11&lt;&gt;"",INDIRECT("'" &amp; Setup!$AG$11 &amp; "'!" &amp; AF88),0) + IF(Setup!$AG$12&lt;&gt;"",INDIRECT("'" &amp; Setup!$AG$12 &amp; "'!" &amp; AF88),0)</f>
        <v>0</v>
      </c>
      <c r="AJ88" s="2">
        <f ca="1">IF(Setup!$AH$7&lt;&gt;"",INDIRECT("'" &amp; Setup!$AH$7 &amp; "'!" &amp; AF88),0) + IF(Setup!$AH$8&lt;&gt;"",INDIRECT("'" &amp; Setup!$AH$8 &amp; "'!" &amp; AF88),0) + IF(Setup!$AH$9&lt;&gt;"",INDIRECT("'" &amp; Setup!$AH$9 &amp; "'!" &amp; AF88),0) + IF(Setup!$AH$10&lt;&gt;"",INDIRECT("'" &amp; Setup!$AH$10 &amp; "'!" &amp; AF88),0) + IF(Setup!$AH$11&lt;&gt;"",INDIRECT("'" &amp; Setup!$AH$11 &amp; "'!" &amp; AF88),0) + IF(Setup!$AH$12&lt;&gt;"",INDIRECT("'" &amp; Setup!$AH$12 &amp; "'!" &amp; AF88),0)</f>
        <v>0</v>
      </c>
      <c r="AK88" s="2">
        <f ca="1">IF(Setup!$AI$7&lt;&gt;"",INDIRECT("'" &amp; Setup!$AI$7 &amp; "'!" &amp; AF88),0) + IF(Setup!$AI$8&lt;&gt;"",INDIRECT("'" &amp; Setup!$AI$8 &amp; "'!" &amp; AF88),0) + IF(Setup!$AI$9&lt;&gt;"",INDIRECT("'" &amp; Setup!$AI$9 &amp; "'!" &amp; AF88),0) + IF(Setup!$AI$10&lt;&gt;"",INDIRECT("'" &amp; Setup!$AI$10 &amp; "'!" &amp; AF88),0) + IF(Setup!$AI$11&lt;&gt;"",INDIRECT("'" &amp; Setup!$AI$11 &amp; "'!" &amp; AF88),0) + IF(Setup!$AI$12&lt;&gt;"",INDIRECT("'" &amp; Setup!$AI$12 &amp; "'!" &amp; AF88),0)</f>
        <v>0</v>
      </c>
      <c r="AL88" s="2">
        <f ca="1">IF(Setup!$AJ$7&lt;&gt;"",INDIRECT("'" &amp; Setup!$AJ$7 &amp; "'!" &amp; AF88),0) + IF(Setup!$AJ$8&lt;&gt;"",INDIRECT("'" &amp; Setup!$AJ$8 &amp; "'!" &amp; AF88),0) + IF(Setup!$AJ$9&lt;&gt;"",INDIRECT("'" &amp; Setup!$AJ$9 &amp; "'!" &amp; AF88),0) + IF(Setup!$AJ$10&lt;&gt;"",INDIRECT("'" &amp; Setup!$AJ$10 &amp; "'!" &amp; AF88),0) + IF(Setup!$AJ$11&lt;&gt;"",INDIRECT("'" &amp; Setup!$AJ$11 &amp; "'!" &amp; AF88),0) + IF(Setup!$AJ$12&lt;&gt;"",INDIRECT("'" &amp; Setup!$AJ$12 &amp; "'!" &amp; AF88),0)</f>
        <v>0</v>
      </c>
      <c r="AN88" s="2" t="str">
        <f t="shared" si="17"/>
        <v/>
      </c>
      <c r="AR88" s="2" t="str">
        <f>IF(C88=0,"",LEFT(INDEX(Lists!$H$5:$H$49,MATCH(C88,Lists!$G$5:$G$49,0),1),1))</f>
        <v/>
      </c>
      <c r="AT88" s="2" t="str">
        <f t="shared" ca="1" si="18"/>
        <v/>
      </c>
      <c r="AU88" s="2" t="str">
        <f t="shared" ca="1" si="19"/>
        <v/>
      </c>
      <c r="AV88" s="2" t="str">
        <f t="shared" ca="1" si="20"/>
        <v/>
      </c>
      <c r="AW88" s="2" t="str">
        <f t="shared" ca="1" si="21"/>
        <v/>
      </c>
      <c r="AX88" s="2" t="str">
        <f t="shared" ca="1" si="22"/>
        <v/>
      </c>
      <c r="AY88" s="2" t="str">
        <f t="shared" ca="1" si="23"/>
        <v/>
      </c>
      <c r="AZ88" s="2" t="str">
        <f t="shared" ca="1" si="24"/>
        <v/>
      </c>
      <c r="BA88" s="2" t="str">
        <f t="shared" ca="1" si="25"/>
        <v/>
      </c>
      <c r="BB88" s="2" t="str">
        <f t="shared" ca="1" si="26"/>
        <v/>
      </c>
      <c r="BC88" s="2" t="str">
        <f t="shared" ca="1" si="27"/>
        <v/>
      </c>
      <c r="BJ88" s="2">
        <f ca="1">IF(Setup!$AG$7&lt;&gt;"",INDIRECT("'" &amp; Setup!$AG$7 &amp; "'!" &amp; AD88),0) + IF(Setup!$AG$8&lt;&gt;"",INDIRECT("'" &amp; Setup!$AG$8 &amp; "'!" &amp; AD88),0) + IF(Setup!$AG$9&lt;&gt;"",INDIRECT("'" &amp; Setup!$AG$9 &amp; "'!" &amp; AD88),0) + IF(Setup!$AG$10&lt;&gt;"",INDIRECT("'" &amp; Setup!$AG$10 &amp; "'!" &amp; AD88),0) + IF(Setup!$AG$11&lt;&gt;"",INDIRECT("'" &amp; Setup!$AG$11 &amp; "'!" &amp; AD88),0) + IF(Setup!$AG$12&lt;&gt;"",INDIRECT("'" &amp; Setup!$AG$12 &amp; "'!" &amp; AD88),0)</f>
        <v>0</v>
      </c>
      <c r="BK88" s="2">
        <f ca="1">IF(Setup!$AG$7&lt;&gt;"",INDIRECT("'" &amp; Setup!$AG$7 &amp; "'!" &amp; AE88),0) + IF(Setup!$AG$8&lt;&gt;"",INDIRECT("'" &amp; Setup!$AG$8 &amp; "'!" &amp; AE88),0) + IF(Setup!$AG$9&lt;&gt;"",INDIRECT("'" &amp; Setup!$AG$9 &amp; "'!" &amp; AE88),0) + IF(Setup!$AG$10&lt;&gt;"",INDIRECT("'" &amp; Setup!$AG$10 &amp; "'!" &amp; AE88),0) + IF(Setup!$AG$11&lt;&gt;"",INDIRECT("'" &amp; Setup!$AG$11 &amp; "'!" &amp; AE88),0) + IF(Setup!$AG$12&lt;&gt;"",INDIRECT("'" &amp; Setup!$AG$12 &amp; "'!" &amp; AE88),0)</f>
        <v>0</v>
      </c>
      <c r="BL88" s="2">
        <f ca="1">IF(Setup!$AH$7&lt;&gt;"",INDIRECT("'" &amp; Setup!$AH$7 &amp; "'!" &amp; AD88),0) + IF(Setup!$AH$8&lt;&gt;"",INDIRECT("'" &amp; Setup!$AH$8 &amp; "'!" &amp; AD88),0) + IF(Setup!$AH$9&lt;&gt;"",INDIRECT("'" &amp; Setup!$AH$9 &amp; "'!" &amp; AD88),0) + IF(Setup!$AH$10&lt;&gt;"",INDIRECT("'" &amp; Setup!$AH$10 &amp; "'!" &amp; AD88),0) + IF(Setup!$AH$11&lt;&gt;"",INDIRECT("'" &amp; Setup!$AH$11 &amp; "'!" &amp; AD88),0) + IF(Setup!$AH$12&lt;&gt;"",INDIRECT("'" &amp; Setup!$AH$12 &amp; "'!" &amp; AD88),0)</f>
        <v>0</v>
      </c>
      <c r="BM88" s="2">
        <f ca="1">IF(Setup!$AH$7&lt;&gt;"",INDIRECT("'" &amp; Setup!$AH$7 &amp; "'!" &amp; AE88),0) + IF(Setup!$AH$8&lt;&gt;"",INDIRECT("'" &amp; Setup!$AH$8 &amp; "'!" &amp; AE88),0) + IF(Setup!$AH$9&lt;&gt;"",INDIRECT("'" &amp; Setup!$AH$9 &amp; "'!" &amp; AE88),0) + IF(Setup!$AH$10&lt;&gt;"",INDIRECT("'" &amp; Setup!$AH$10 &amp; "'!" &amp; AE88),0) + IF(Setup!$AH$11&lt;&gt;"",INDIRECT("'" &amp; Setup!$AH$11 &amp; "'!" &amp; AE88),0) + IF(Setup!$AH$12&lt;&gt;"",INDIRECT("'" &amp; Setup!$AH$12 &amp; "'!" &amp; AE88),0)</f>
        <v>0</v>
      </c>
      <c r="BN88" s="2">
        <f ca="1">IF(Setup!$AI$7&lt;&gt;"",INDIRECT("'" &amp; Setup!$AI$7 &amp; "'!" &amp; AD88),0) + IF(Setup!$AI$8&lt;&gt;"",INDIRECT("'" &amp; Setup!$AI$8 &amp; "'!" &amp; AD88),0) + IF(Setup!$AI$9&lt;&gt;"",INDIRECT("'" &amp; Setup!$AI$9 &amp; "'!" &amp; AD88),0) + IF(Setup!$AI$10&lt;&gt;"",INDIRECT("'" &amp; Setup!$AI$10 &amp; "'!" &amp; AD88),0) + IF(Setup!$AI$11&lt;&gt;"",INDIRECT("'" &amp; Setup!$AI$11 &amp; "'!" &amp; AD88),0) + IF(Setup!$AI$12&lt;&gt;"",INDIRECT("'" &amp; Setup!$AI$12 &amp; "'!" &amp; AD88),0)</f>
        <v>0</v>
      </c>
      <c r="BO88" s="2">
        <f ca="1">IF(Setup!$AI$7&lt;&gt;"",INDIRECT("'" &amp; Setup!$AI$7 &amp; "'!" &amp; AE88),0) + IF(Setup!$AI$8&lt;&gt;"",INDIRECT("'" &amp; Setup!$AI$8 &amp; "'!" &amp; AE88),0) + IF(Setup!$AI$9&lt;&gt;"",INDIRECT("'" &amp; Setup!$AI$9 &amp; "'!" &amp; AE88),0) + IF(Setup!$AI$10&lt;&gt;"",INDIRECT("'" &amp; Setup!$AI$10 &amp; "'!" &amp; AE88),0) + IF(Setup!$AI$11&lt;&gt;"",INDIRECT("'" &amp; Setup!$AI$11 &amp; "'!" &amp; AE88),0) + IF(Setup!$AI$12&lt;&gt;"",INDIRECT("'" &amp; Setup!$AI$12 &amp; "'!" &amp; AE88),0)</f>
        <v>0</v>
      </c>
      <c r="BP88" s="2">
        <f ca="1">IF(Setup!$AJ$7&lt;&gt;"",INDIRECT("'" &amp; Setup!$AJ$7 &amp; "'!" &amp; AD88),0) + IF(Setup!$AJ$8&lt;&gt;"",INDIRECT("'" &amp; Setup!$AJ$8 &amp; "'!" &amp; AD88),0) + IF(Setup!$AJ$9&lt;&gt;"",INDIRECT("'" &amp; Setup!$AJ$9 &amp; "'!" &amp; AD88),0) + IF(Setup!$AJ$10&lt;&gt;"",INDIRECT("'" &amp; Setup!$AJ$10 &amp; "'!" &amp; AD88),0) + IF(Setup!$AJ$11&lt;&gt;"",INDIRECT("'" &amp; Setup!$AJ$11 &amp; "'!" &amp; AD88),0) + IF(Setup!$AJ$12&lt;&gt;"",INDIRECT("'" &amp; Setup!$AJ$12 &amp; "'!" &amp; AD88),0)</f>
        <v>0</v>
      </c>
      <c r="BQ88" s="2">
        <f ca="1">IF(Setup!$AJ$7&lt;&gt;"",INDIRECT("'" &amp; Setup!$AJ$7 &amp; "'!" &amp; AE88),0) + IF(Setup!$AJ$8&lt;&gt;"",INDIRECT("'" &amp; Setup!$AJ$8 &amp; "'!" &amp; AE88),0) + IF(Setup!$AJ$9&lt;&gt;"",INDIRECT("'" &amp; Setup!$AJ$9 &amp; "'!" &amp; AE88),0) + IF(Setup!$AJ$10&lt;&gt;"",INDIRECT("'" &amp; Setup!$AJ$10 &amp; "'!" &amp; AE88),0) + IF(Setup!$AJ$11&lt;&gt;"",INDIRECT("'" &amp; Setup!$AJ$11 &amp; "'!" &amp; AE88),0) + IF(Setup!$AJ$12&lt;&gt;"",INDIRECT("'" &amp; Setup!$AJ$12 &amp; "'!" &amp; AE88),0)</f>
        <v>0</v>
      </c>
      <c r="BS88" s="35"/>
      <c r="BT88" s="35"/>
      <c r="BU88" s="35"/>
      <c r="BV88" s="35"/>
    </row>
    <row r="89" spans="1:74" ht="39" hidden="1" customHeight="1" x14ac:dyDescent="0.2">
      <c r="A89" s="14" t="str">
        <f>Planning!A72</f>
        <v>I064</v>
      </c>
      <c r="B89" s="9">
        <f>Planning!B72</f>
        <v>0</v>
      </c>
      <c r="C89" s="9">
        <f>Planning!C72</f>
        <v>0</v>
      </c>
      <c r="D89" s="9">
        <f>Planning!D72</f>
        <v>0</v>
      </c>
      <c r="E89" s="3">
        <f>Planning!E72</f>
        <v>0</v>
      </c>
      <c r="F89" s="3">
        <f>Planning!G72</f>
        <v>0</v>
      </c>
      <c r="G89" s="28"/>
      <c r="H89" s="197">
        <f t="shared" ca="1" si="13"/>
        <v>0</v>
      </c>
      <c r="I89" s="197">
        <f t="shared" ca="1" si="14"/>
        <v>0</v>
      </c>
      <c r="J89" s="32" t="str">
        <f ca="1">IF(AND($AR89="2",$AB88&lt;&gt;Lists!$A$17),AU89,AT89)</f>
        <v/>
      </c>
      <c r="K89" s="33" t="str">
        <f t="shared" ca="1" si="28"/>
        <v/>
      </c>
      <c r="L89" s="210">
        <f t="shared" ca="1" si="29"/>
        <v>0</v>
      </c>
      <c r="M89" s="197">
        <f t="shared" ca="1" si="30"/>
        <v>0</v>
      </c>
      <c r="N89" s="32" t="str">
        <f ca="1">IF(AND($AR89="2",$AB89&lt;&gt;Lists!$A$17),AW89,AV89)</f>
        <v/>
      </c>
      <c r="O89" s="33" t="str">
        <f t="shared" ca="1" si="31"/>
        <v/>
      </c>
      <c r="P89" s="197">
        <f t="shared" ca="1" si="32"/>
        <v>0</v>
      </c>
      <c r="Q89" s="197">
        <f t="shared" ca="1" si="33"/>
        <v>0</v>
      </c>
      <c r="R89" s="32" t="str">
        <f ca="1">IF(AND($AR89="2",$AB89&lt;&gt;Lists!$A$17),AY89,AX89)</f>
        <v/>
      </c>
      <c r="S89" s="33" t="str">
        <f t="shared" ca="1" si="34"/>
        <v/>
      </c>
      <c r="T89" s="197">
        <f t="shared" ca="1" si="35"/>
        <v>0</v>
      </c>
      <c r="U89" s="197">
        <f t="shared" ca="1" si="36"/>
        <v>0</v>
      </c>
      <c r="V89" s="32" t="str">
        <f ca="1">IF(AND($AR89="2",$AB89&lt;&gt;Lists!$A$17),BA89,AZ89)</f>
        <v/>
      </c>
      <c r="W89" s="33" t="str">
        <f t="shared" ca="1" si="37"/>
        <v/>
      </c>
      <c r="X89" s="197">
        <f t="shared" ca="1" si="38"/>
        <v>0</v>
      </c>
      <c r="Y89" s="197">
        <f t="shared" ca="1" si="39"/>
        <v>0</v>
      </c>
      <c r="Z89" s="32" t="str">
        <f ca="1">IF(AND($AR89="2",$AB89&lt;&gt;Lists!$A$17),BC89,BB89)</f>
        <v/>
      </c>
      <c r="AA89" s="33" t="str">
        <f t="shared" ca="1" si="40"/>
        <v/>
      </c>
      <c r="AB89" s="1">
        <f>Planning!H72</f>
        <v>0</v>
      </c>
      <c r="AC89" s="2" t="str">
        <f t="shared" si="15"/>
        <v>00</v>
      </c>
      <c r="AD89" s="2" t="s">
        <v>524</v>
      </c>
      <c r="AE89" s="2" t="s">
        <v>722</v>
      </c>
      <c r="AF89" s="2" t="s">
        <v>1569</v>
      </c>
      <c r="AG89" s="169" t="str">
        <f t="shared" si="41"/>
        <v/>
      </c>
      <c r="AI89" s="2">
        <f ca="1">IF(Setup!$AG$7&lt;&gt;"",INDIRECT("'" &amp; Setup!$AG$7 &amp; "'!" &amp; AF89),0) + IF(Setup!$AG$8&lt;&gt;"",INDIRECT("'" &amp; Setup!$AG$8 &amp; "'!" &amp; AF89),0) + IF(Setup!$AG$9&lt;&gt;"",INDIRECT("'" &amp; Setup!$AG$9 &amp; "'!" &amp; AF89),0) + IF(Setup!$AG$10&lt;&gt;"",INDIRECT("'" &amp; Setup!$AG$10 &amp; "'!" &amp; AF89),0) + IF(Setup!$AG$11&lt;&gt;"",INDIRECT("'" &amp; Setup!$AG$11 &amp; "'!" &amp; AF89),0) + IF(Setup!$AG$12&lt;&gt;"",INDIRECT("'" &amp; Setup!$AG$12 &amp; "'!" &amp; AF89),0)</f>
        <v>0</v>
      </c>
      <c r="AJ89" s="2">
        <f ca="1">IF(Setup!$AH$7&lt;&gt;"",INDIRECT("'" &amp; Setup!$AH$7 &amp; "'!" &amp; AF89),0) + IF(Setup!$AH$8&lt;&gt;"",INDIRECT("'" &amp; Setup!$AH$8 &amp; "'!" &amp; AF89),0) + IF(Setup!$AH$9&lt;&gt;"",INDIRECT("'" &amp; Setup!$AH$9 &amp; "'!" &amp; AF89),0) + IF(Setup!$AH$10&lt;&gt;"",INDIRECT("'" &amp; Setup!$AH$10 &amp; "'!" &amp; AF89),0) + IF(Setup!$AH$11&lt;&gt;"",INDIRECT("'" &amp; Setup!$AH$11 &amp; "'!" &amp; AF89),0) + IF(Setup!$AH$12&lt;&gt;"",INDIRECT("'" &amp; Setup!$AH$12 &amp; "'!" &amp; AF89),0)</f>
        <v>0</v>
      </c>
      <c r="AK89" s="2">
        <f ca="1">IF(Setup!$AI$7&lt;&gt;"",INDIRECT("'" &amp; Setup!$AI$7 &amp; "'!" &amp; AF89),0) + IF(Setup!$AI$8&lt;&gt;"",INDIRECT("'" &amp; Setup!$AI$8 &amp; "'!" &amp; AF89),0) + IF(Setup!$AI$9&lt;&gt;"",INDIRECT("'" &amp; Setup!$AI$9 &amp; "'!" &amp; AF89),0) + IF(Setup!$AI$10&lt;&gt;"",INDIRECT("'" &amp; Setup!$AI$10 &amp; "'!" &amp; AF89),0) + IF(Setup!$AI$11&lt;&gt;"",INDIRECT("'" &amp; Setup!$AI$11 &amp; "'!" &amp; AF89),0) + IF(Setup!$AI$12&lt;&gt;"",INDIRECT("'" &amp; Setup!$AI$12 &amp; "'!" &amp; AF89),0)</f>
        <v>0</v>
      </c>
      <c r="AL89" s="2">
        <f ca="1">IF(Setup!$AJ$7&lt;&gt;"",INDIRECT("'" &amp; Setup!$AJ$7 &amp; "'!" &amp; AF89),0) + IF(Setup!$AJ$8&lt;&gt;"",INDIRECT("'" &amp; Setup!$AJ$8 &amp; "'!" &amp; AF89),0) + IF(Setup!$AJ$9&lt;&gt;"",INDIRECT("'" &amp; Setup!$AJ$9 &amp; "'!" &amp; AF89),0) + IF(Setup!$AJ$10&lt;&gt;"",INDIRECT("'" &amp; Setup!$AJ$10 &amp; "'!" &amp; AF89),0) + IF(Setup!$AJ$11&lt;&gt;"",INDIRECT("'" &amp; Setup!$AJ$11 &amp; "'!" &amp; AF89),0) + IF(Setup!$AJ$12&lt;&gt;"",INDIRECT("'" &amp; Setup!$AJ$12 &amp; "'!" &amp; AF89),0)</f>
        <v>0</v>
      </c>
      <c r="AN89" s="2" t="str">
        <f t="shared" si="17"/>
        <v/>
      </c>
      <c r="AR89" s="2" t="str">
        <f>IF(C89=0,"",LEFT(INDEX(Lists!$H$5:$H$49,MATCH(C89,Lists!$G$5:$G$49,0),1),1))</f>
        <v/>
      </c>
      <c r="AT89" s="2" t="str">
        <f t="shared" ca="1" si="18"/>
        <v/>
      </c>
      <c r="AU89" s="2" t="str">
        <f t="shared" ca="1" si="19"/>
        <v/>
      </c>
      <c r="AV89" s="2" t="str">
        <f t="shared" ca="1" si="20"/>
        <v/>
      </c>
      <c r="AW89" s="2" t="str">
        <f t="shared" ca="1" si="21"/>
        <v/>
      </c>
      <c r="AX89" s="2" t="str">
        <f t="shared" ca="1" si="22"/>
        <v/>
      </c>
      <c r="AY89" s="2" t="str">
        <f t="shared" ca="1" si="23"/>
        <v/>
      </c>
      <c r="AZ89" s="2" t="str">
        <f t="shared" ca="1" si="24"/>
        <v/>
      </c>
      <c r="BA89" s="2" t="str">
        <f t="shared" ca="1" si="25"/>
        <v/>
      </c>
      <c r="BB89" s="2" t="str">
        <f t="shared" ca="1" si="26"/>
        <v/>
      </c>
      <c r="BC89" s="2" t="str">
        <f t="shared" ca="1" si="27"/>
        <v/>
      </c>
      <c r="BJ89" s="2">
        <f ca="1">IF(Setup!$AG$7&lt;&gt;"",INDIRECT("'" &amp; Setup!$AG$7 &amp; "'!" &amp; AD89),0) + IF(Setup!$AG$8&lt;&gt;"",INDIRECT("'" &amp; Setup!$AG$8 &amp; "'!" &amp; AD89),0) + IF(Setup!$AG$9&lt;&gt;"",INDIRECT("'" &amp; Setup!$AG$9 &amp; "'!" &amp; AD89),0) + IF(Setup!$AG$10&lt;&gt;"",INDIRECT("'" &amp; Setup!$AG$10 &amp; "'!" &amp; AD89),0) + IF(Setup!$AG$11&lt;&gt;"",INDIRECT("'" &amp; Setup!$AG$11 &amp; "'!" &amp; AD89),0) + IF(Setup!$AG$12&lt;&gt;"",INDIRECT("'" &amp; Setup!$AG$12 &amp; "'!" &amp; AD89),0)</f>
        <v>0</v>
      </c>
      <c r="BK89" s="2">
        <f ca="1">IF(Setup!$AG$7&lt;&gt;"",INDIRECT("'" &amp; Setup!$AG$7 &amp; "'!" &amp; AE89),0) + IF(Setup!$AG$8&lt;&gt;"",INDIRECT("'" &amp; Setup!$AG$8 &amp; "'!" &amp; AE89),0) + IF(Setup!$AG$9&lt;&gt;"",INDIRECT("'" &amp; Setup!$AG$9 &amp; "'!" &amp; AE89),0) + IF(Setup!$AG$10&lt;&gt;"",INDIRECT("'" &amp; Setup!$AG$10 &amp; "'!" &amp; AE89),0) + IF(Setup!$AG$11&lt;&gt;"",INDIRECT("'" &amp; Setup!$AG$11 &amp; "'!" &amp; AE89),0) + IF(Setup!$AG$12&lt;&gt;"",INDIRECT("'" &amp; Setup!$AG$12 &amp; "'!" &amp; AE89),0)</f>
        <v>0</v>
      </c>
      <c r="BL89" s="2">
        <f ca="1">IF(Setup!$AH$7&lt;&gt;"",INDIRECT("'" &amp; Setup!$AH$7 &amp; "'!" &amp; AD89),0) + IF(Setup!$AH$8&lt;&gt;"",INDIRECT("'" &amp; Setup!$AH$8 &amp; "'!" &amp; AD89),0) + IF(Setup!$AH$9&lt;&gt;"",INDIRECT("'" &amp; Setup!$AH$9 &amp; "'!" &amp; AD89),0) + IF(Setup!$AH$10&lt;&gt;"",INDIRECT("'" &amp; Setup!$AH$10 &amp; "'!" &amp; AD89),0) + IF(Setup!$AH$11&lt;&gt;"",INDIRECT("'" &amp; Setup!$AH$11 &amp; "'!" &amp; AD89),0) + IF(Setup!$AH$12&lt;&gt;"",INDIRECT("'" &amp; Setup!$AH$12 &amp; "'!" &amp; AD89),0)</f>
        <v>0</v>
      </c>
      <c r="BM89" s="2">
        <f ca="1">IF(Setup!$AH$7&lt;&gt;"",INDIRECT("'" &amp; Setup!$AH$7 &amp; "'!" &amp; AE89),0) + IF(Setup!$AH$8&lt;&gt;"",INDIRECT("'" &amp; Setup!$AH$8 &amp; "'!" &amp; AE89),0) + IF(Setup!$AH$9&lt;&gt;"",INDIRECT("'" &amp; Setup!$AH$9 &amp; "'!" &amp; AE89),0) + IF(Setup!$AH$10&lt;&gt;"",INDIRECT("'" &amp; Setup!$AH$10 &amp; "'!" &amp; AE89),0) + IF(Setup!$AH$11&lt;&gt;"",INDIRECT("'" &amp; Setup!$AH$11 &amp; "'!" &amp; AE89),0) + IF(Setup!$AH$12&lt;&gt;"",INDIRECT("'" &amp; Setup!$AH$12 &amp; "'!" &amp; AE89),0)</f>
        <v>0</v>
      </c>
      <c r="BN89" s="2">
        <f ca="1">IF(Setup!$AI$7&lt;&gt;"",INDIRECT("'" &amp; Setup!$AI$7 &amp; "'!" &amp; AD89),0) + IF(Setup!$AI$8&lt;&gt;"",INDIRECT("'" &amp; Setup!$AI$8 &amp; "'!" &amp; AD89),0) + IF(Setup!$AI$9&lt;&gt;"",INDIRECT("'" &amp; Setup!$AI$9 &amp; "'!" &amp; AD89),0) + IF(Setup!$AI$10&lt;&gt;"",INDIRECT("'" &amp; Setup!$AI$10 &amp; "'!" &amp; AD89),0) + IF(Setup!$AI$11&lt;&gt;"",INDIRECT("'" &amp; Setup!$AI$11 &amp; "'!" &amp; AD89),0) + IF(Setup!$AI$12&lt;&gt;"",INDIRECT("'" &amp; Setup!$AI$12 &amp; "'!" &amp; AD89),0)</f>
        <v>0</v>
      </c>
      <c r="BO89" s="2">
        <f ca="1">IF(Setup!$AI$7&lt;&gt;"",INDIRECT("'" &amp; Setup!$AI$7 &amp; "'!" &amp; AE89),0) + IF(Setup!$AI$8&lt;&gt;"",INDIRECT("'" &amp; Setup!$AI$8 &amp; "'!" &amp; AE89),0) + IF(Setup!$AI$9&lt;&gt;"",INDIRECT("'" &amp; Setup!$AI$9 &amp; "'!" &amp; AE89),0) + IF(Setup!$AI$10&lt;&gt;"",INDIRECT("'" &amp; Setup!$AI$10 &amp; "'!" &amp; AE89),0) + IF(Setup!$AI$11&lt;&gt;"",INDIRECT("'" &amp; Setup!$AI$11 &amp; "'!" &amp; AE89),0) + IF(Setup!$AI$12&lt;&gt;"",INDIRECT("'" &amp; Setup!$AI$12 &amp; "'!" &amp; AE89),0)</f>
        <v>0</v>
      </c>
      <c r="BP89" s="2">
        <f ca="1">IF(Setup!$AJ$7&lt;&gt;"",INDIRECT("'" &amp; Setup!$AJ$7 &amp; "'!" &amp; AD89),0) + IF(Setup!$AJ$8&lt;&gt;"",INDIRECT("'" &amp; Setup!$AJ$8 &amp; "'!" &amp; AD89),0) + IF(Setup!$AJ$9&lt;&gt;"",INDIRECT("'" &amp; Setup!$AJ$9 &amp; "'!" &amp; AD89),0) + IF(Setup!$AJ$10&lt;&gt;"",INDIRECT("'" &amp; Setup!$AJ$10 &amp; "'!" &amp; AD89),0) + IF(Setup!$AJ$11&lt;&gt;"",INDIRECT("'" &amp; Setup!$AJ$11 &amp; "'!" &amp; AD89),0) + IF(Setup!$AJ$12&lt;&gt;"",INDIRECT("'" &amp; Setup!$AJ$12 &amp; "'!" &amp; AD89),0)</f>
        <v>0</v>
      </c>
      <c r="BQ89" s="2">
        <f ca="1">IF(Setup!$AJ$7&lt;&gt;"",INDIRECT("'" &amp; Setup!$AJ$7 &amp; "'!" &amp; AE89),0) + IF(Setup!$AJ$8&lt;&gt;"",INDIRECT("'" &amp; Setup!$AJ$8 &amp; "'!" &amp; AE89),0) + IF(Setup!$AJ$9&lt;&gt;"",INDIRECT("'" &amp; Setup!$AJ$9 &amp; "'!" &amp; AE89),0) + IF(Setup!$AJ$10&lt;&gt;"",INDIRECT("'" &amp; Setup!$AJ$10 &amp; "'!" &amp; AE89),0) + IF(Setup!$AJ$11&lt;&gt;"",INDIRECT("'" &amp; Setup!$AJ$11 &amp; "'!" &amp; AE89),0) + IF(Setup!$AJ$12&lt;&gt;"",INDIRECT("'" &amp; Setup!$AJ$12 &amp; "'!" &amp; AE89),0)</f>
        <v>0</v>
      </c>
      <c r="BS89" s="35"/>
      <c r="BT89" s="35"/>
      <c r="BU89" s="35"/>
      <c r="BV89" s="35"/>
    </row>
    <row r="90" spans="1:74" ht="39" hidden="1" customHeight="1" x14ac:dyDescent="0.2">
      <c r="A90" s="14" t="str">
        <f>Planning!A73</f>
        <v>I065</v>
      </c>
      <c r="B90" s="9">
        <f>Planning!B73</f>
        <v>0</v>
      </c>
      <c r="C90" s="9">
        <f>Planning!C73</f>
        <v>0</v>
      </c>
      <c r="D90" s="9">
        <f>Planning!D73</f>
        <v>0</v>
      </c>
      <c r="E90" s="3">
        <f>Planning!E73</f>
        <v>0</v>
      </c>
      <c r="F90" s="3">
        <f>Planning!G73</f>
        <v>0</v>
      </c>
      <c r="G90" s="28"/>
      <c r="H90" s="197">
        <f t="shared" ca="1" si="13"/>
        <v>0</v>
      </c>
      <c r="I90" s="197">
        <f t="shared" ca="1" si="14"/>
        <v>0</v>
      </c>
      <c r="J90" s="32" t="str">
        <f ca="1">IF(AND($AR90="2",$AB89&lt;&gt;Lists!$A$17),AU90,AT90)</f>
        <v/>
      </c>
      <c r="K90" s="33" t="str">
        <f t="shared" ref="K90:K121" ca="1" si="42">IF($AN90 = ExcluirDelPLogro,"",IF(AND(H90=0,I90=0),"",J90))</f>
        <v/>
      </c>
      <c r="L90" s="210">
        <f t="shared" ref="L90:L121" ca="1" si="43">IF(AR90&lt;&gt;"3",BJ90,INDIRECT("'" &amp; MesCierreQ1 &amp; "'!" &amp; AD90))</f>
        <v>0</v>
      </c>
      <c r="M90" s="197">
        <f t="shared" ref="M90:M121" ca="1" si="44">IF(AR90&lt;&gt;"3",BK90,INDIRECT("'" &amp; MesCierreQ1 &amp; "'!" &amp; AE90))</f>
        <v>0</v>
      </c>
      <c r="N90" s="32" t="str">
        <f ca="1">IF(AND($AR90="2",$AB90&lt;&gt;Lists!$A$17),AW90,AV90)</f>
        <v/>
      </c>
      <c r="O90" s="33" t="str">
        <f t="shared" ref="O90:O121" ca="1" si="45">IF($AN90=ExcluirDelPLogro,"",IF(AND(L90=0,M90=0),"",N90))</f>
        <v/>
      </c>
      <c r="P90" s="197">
        <f t="shared" ref="P90:P121" ca="1" si="46">IF(AR90&lt;&gt;"3",BL90,INDIRECT("'" &amp; MesCierreQ2 &amp; "'!" &amp; AD90))</f>
        <v>0</v>
      </c>
      <c r="Q90" s="197">
        <f t="shared" ref="Q90:Q121" ca="1" si="47">IF(AR90&lt;&gt;"3",BM90,INDIRECT("'" &amp; MesCierreQ2 &amp; "'!" &amp; AE90))</f>
        <v>0</v>
      </c>
      <c r="R90" s="32" t="str">
        <f ca="1">IF(AND($AR90="2",$AB90&lt;&gt;Lists!$A$17),AY90,AX90)</f>
        <v/>
      </c>
      <c r="S90" s="33" t="str">
        <f t="shared" ref="S90:S121" ca="1" si="48">IF($AN90=ExcluirDelPLogro,"",IF(AND(P90=0,Q90=0),"",R90))</f>
        <v/>
      </c>
      <c r="T90" s="197">
        <f t="shared" ref="T90:T121" ca="1" si="49">IF(AR90&lt;&gt;"3",BN90,INDIRECT("'" &amp; MesCierreQ3 &amp; "'!" &amp; AD90))</f>
        <v>0</v>
      </c>
      <c r="U90" s="197">
        <f t="shared" ref="U90:U121" ca="1" si="50">IF(AR90&lt;&gt;"3",BO90,INDIRECT("'" &amp; MesCierreQ3 &amp; "'!" &amp; AE90))</f>
        <v>0</v>
      </c>
      <c r="V90" s="32" t="str">
        <f ca="1">IF(AND($AR90="2",$AB90&lt;&gt;Lists!$A$17),BA90,AZ90)</f>
        <v/>
      </c>
      <c r="W90" s="33" t="str">
        <f t="shared" ref="W90:W121" ca="1" si="51">IF($AN90=ExcluirDelPLogro,"",IF(AND(T90=0,U90=0),"",V90))</f>
        <v/>
      </c>
      <c r="X90" s="197">
        <f t="shared" ref="X90:X121" ca="1" si="52">IF(AR90&lt;&gt;"3",BP90,INDIRECT("'" &amp; MesCierreQ4 &amp; "'!" &amp; AD90))</f>
        <v>0</v>
      </c>
      <c r="Y90" s="197">
        <f t="shared" ref="Y90:Y121" ca="1" si="53">IF(AR90&lt;&gt;"3",BQ90,INDIRECT("'" &amp; MesCierreQ4 &amp; "'!" &amp; AE90))</f>
        <v>0</v>
      </c>
      <c r="Z90" s="32" t="str">
        <f ca="1">IF(AND($AR90="2",$AB90&lt;&gt;Lists!$A$17),BC90,BB90)</f>
        <v/>
      </c>
      <c r="AA90" s="33" t="str">
        <f t="shared" ref="AA90:AA121" ca="1" si="54">IF($AN90=ExcluirDelPLogro,"",IF(AND(X90=0,Y90=0),"",Z90))</f>
        <v/>
      </c>
      <c r="AB90" s="1">
        <f>Planning!H73</f>
        <v>0</v>
      </c>
      <c r="AC90" s="2" t="str">
        <f t="shared" si="15"/>
        <v>00</v>
      </c>
      <c r="AD90" s="2" t="s">
        <v>525</v>
      </c>
      <c r="AE90" s="2" t="s">
        <v>723</v>
      </c>
      <c r="AF90" s="2" t="s">
        <v>1570</v>
      </c>
      <c r="AG90" s="169" t="str">
        <f t="shared" si="41"/>
        <v/>
      </c>
      <c r="AI90" s="2">
        <f ca="1">IF(Setup!$AG$7&lt;&gt;"",INDIRECT("'" &amp; Setup!$AG$7 &amp; "'!" &amp; AF90),0) + IF(Setup!$AG$8&lt;&gt;"",INDIRECT("'" &amp; Setup!$AG$8 &amp; "'!" &amp; AF90),0) + IF(Setup!$AG$9&lt;&gt;"",INDIRECT("'" &amp; Setup!$AG$9 &amp; "'!" &amp; AF90),0) + IF(Setup!$AG$10&lt;&gt;"",INDIRECT("'" &amp; Setup!$AG$10 &amp; "'!" &amp; AF90),0) + IF(Setup!$AG$11&lt;&gt;"",INDIRECT("'" &amp; Setup!$AG$11 &amp; "'!" &amp; AF90),0) + IF(Setup!$AG$12&lt;&gt;"",INDIRECT("'" &amp; Setup!$AG$12 &amp; "'!" &amp; AF90),0)</f>
        <v>0</v>
      </c>
      <c r="AJ90" s="2">
        <f ca="1">IF(Setup!$AH$7&lt;&gt;"",INDIRECT("'" &amp; Setup!$AH$7 &amp; "'!" &amp; AF90),0) + IF(Setup!$AH$8&lt;&gt;"",INDIRECT("'" &amp; Setup!$AH$8 &amp; "'!" &amp; AF90),0) + IF(Setup!$AH$9&lt;&gt;"",INDIRECT("'" &amp; Setup!$AH$9 &amp; "'!" &amp; AF90),0) + IF(Setup!$AH$10&lt;&gt;"",INDIRECT("'" &amp; Setup!$AH$10 &amp; "'!" &amp; AF90),0) + IF(Setup!$AH$11&lt;&gt;"",INDIRECT("'" &amp; Setup!$AH$11 &amp; "'!" &amp; AF90),0) + IF(Setup!$AH$12&lt;&gt;"",INDIRECT("'" &amp; Setup!$AH$12 &amp; "'!" &amp; AF90),0)</f>
        <v>0</v>
      </c>
      <c r="AK90" s="2">
        <f ca="1">IF(Setup!$AI$7&lt;&gt;"",INDIRECT("'" &amp; Setup!$AI$7 &amp; "'!" &amp; AF90),0) + IF(Setup!$AI$8&lt;&gt;"",INDIRECT("'" &amp; Setup!$AI$8 &amp; "'!" &amp; AF90),0) + IF(Setup!$AI$9&lt;&gt;"",INDIRECT("'" &amp; Setup!$AI$9 &amp; "'!" &amp; AF90),0) + IF(Setup!$AI$10&lt;&gt;"",INDIRECT("'" &amp; Setup!$AI$10 &amp; "'!" &amp; AF90),0) + IF(Setup!$AI$11&lt;&gt;"",INDIRECT("'" &amp; Setup!$AI$11 &amp; "'!" &amp; AF90),0) + IF(Setup!$AI$12&lt;&gt;"",INDIRECT("'" &amp; Setup!$AI$12 &amp; "'!" &amp; AF90),0)</f>
        <v>0</v>
      </c>
      <c r="AL90" s="2">
        <f ca="1">IF(Setup!$AJ$7&lt;&gt;"",INDIRECT("'" &amp; Setup!$AJ$7 &amp; "'!" &amp; AF90),0) + IF(Setup!$AJ$8&lt;&gt;"",INDIRECT("'" &amp; Setup!$AJ$8 &amp; "'!" &amp; AF90),0) + IF(Setup!$AJ$9&lt;&gt;"",INDIRECT("'" &amp; Setup!$AJ$9 &amp; "'!" &amp; AF90),0) + IF(Setup!$AJ$10&lt;&gt;"",INDIRECT("'" &amp; Setup!$AJ$10 &amp; "'!" &amp; AF90),0) + IF(Setup!$AJ$11&lt;&gt;"",INDIRECT("'" &amp; Setup!$AJ$11 &amp; "'!" &amp; AF90),0) + IF(Setup!$AJ$12&lt;&gt;"",INDIRECT("'" &amp; Setup!$AJ$12 &amp; "'!" &amp; AF90),0)</f>
        <v>0</v>
      </c>
      <c r="AN90" s="2" t="str">
        <f t="shared" si="17"/>
        <v/>
      </c>
      <c r="AR90" s="2" t="str">
        <f>IF(C90=0,"",LEFT(INDEX(Lists!$H$5:$H$49,MATCH(C90,Lists!$G$5:$G$49,0),1),1))</f>
        <v/>
      </c>
      <c r="AT90" s="2" t="str">
        <f t="shared" ca="1" si="18"/>
        <v/>
      </c>
      <c r="AU90" s="2" t="str">
        <f t="shared" ca="1" si="19"/>
        <v/>
      </c>
      <c r="AV90" s="2" t="str">
        <f t="shared" ca="1" si="20"/>
        <v/>
      </c>
      <c r="AW90" s="2" t="str">
        <f t="shared" ca="1" si="21"/>
        <v/>
      </c>
      <c r="AX90" s="2" t="str">
        <f t="shared" ca="1" si="22"/>
        <v/>
      </c>
      <c r="AY90" s="2" t="str">
        <f t="shared" ca="1" si="23"/>
        <v/>
      </c>
      <c r="AZ90" s="2" t="str">
        <f t="shared" ca="1" si="24"/>
        <v/>
      </c>
      <c r="BA90" s="2" t="str">
        <f t="shared" ca="1" si="25"/>
        <v/>
      </c>
      <c r="BB90" s="2" t="str">
        <f t="shared" ca="1" si="26"/>
        <v/>
      </c>
      <c r="BC90" s="2" t="str">
        <f t="shared" ca="1" si="27"/>
        <v/>
      </c>
      <c r="BJ90" s="2">
        <f ca="1">IF(Setup!$AG$7&lt;&gt;"",INDIRECT("'" &amp; Setup!$AG$7 &amp; "'!" &amp; AD90),0) + IF(Setup!$AG$8&lt;&gt;"",INDIRECT("'" &amp; Setup!$AG$8 &amp; "'!" &amp; AD90),0) + IF(Setup!$AG$9&lt;&gt;"",INDIRECT("'" &amp; Setup!$AG$9 &amp; "'!" &amp; AD90),0) + IF(Setup!$AG$10&lt;&gt;"",INDIRECT("'" &amp; Setup!$AG$10 &amp; "'!" &amp; AD90),0) + IF(Setup!$AG$11&lt;&gt;"",INDIRECT("'" &amp; Setup!$AG$11 &amp; "'!" &amp; AD90),0) + IF(Setup!$AG$12&lt;&gt;"",INDIRECT("'" &amp; Setup!$AG$12 &amp; "'!" &amp; AD90),0)</f>
        <v>0</v>
      </c>
      <c r="BK90" s="2">
        <f ca="1">IF(Setup!$AG$7&lt;&gt;"",INDIRECT("'" &amp; Setup!$AG$7 &amp; "'!" &amp; AE90),0) + IF(Setup!$AG$8&lt;&gt;"",INDIRECT("'" &amp; Setup!$AG$8 &amp; "'!" &amp; AE90),0) + IF(Setup!$AG$9&lt;&gt;"",INDIRECT("'" &amp; Setup!$AG$9 &amp; "'!" &amp; AE90),0) + IF(Setup!$AG$10&lt;&gt;"",INDIRECT("'" &amp; Setup!$AG$10 &amp; "'!" &amp; AE90),0) + IF(Setup!$AG$11&lt;&gt;"",INDIRECT("'" &amp; Setup!$AG$11 &amp; "'!" &amp; AE90),0) + IF(Setup!$AG$12&lt;&gt;"",INDIRECT("'" &amp; Setup!$AG$12 &amp; "'!" &amp; AE90),0)</f>
        <v>0</v>
      </c>
      <c r="BL90" s="2">
        <f ca="1">IF(Setup!$AH$7&lt;&gt;"",INDIRECT("'" &amp; Setup!$AH$7 &amp; "'!" &amp; AD90),0) + IF(Setup!$AH$8&lt;&gt;"",INDIRECT("'" &amp; Setup!$AH$8 &amp; "'!" &amp; AD90),0) + IF(Setup!$AH$9&lt;&gt;"",INDIRECT("'" &amp; Setup!$AH$9 &amp; "'!" &amp; AD90),0) + IF(Setup!$AH$10&lt;&gt;"",INDIRECT("'" &amp; Setup!$AH$10 &amp; "'!" &amp; AD90),0) + IF(Setup!$AH$11&lt;&gt;"",INDIRECT("'" &amp; Setup!$AH$11 &amp; "'!" &amp; AD90),0) + IF(Setup!$AH$12&lt;&gt;"",INDIRECT("'" &amp; Setup!$AH$12 &amp; "'!" &amp; AD90),0)</f>
        <v>0</v>
      </c>
      <c r="BM90" s="2">
        <f ca="1">IF(Setup!$AH$7&lt;&gt;"",INDIRECT("'" &amp; Setup!$AH$7 &amp; "'!" &amp; AE90),0) + IF(Setup!$AH$8&lt;&gt;"",INDIRECT("'" &amp; Setup!$AH$8 &amp; "'!" &amp; AE90),0) + IF(Setup!$AH$9&lt;&gt;"",INDIRECT("'" &amp; Setup!$AH$9 &amp; "'!" &amp; AE90),0) + IF(Setup!$AH$10&lt;&gt;"",INDIRECT("'" &amp; Setup!$AH$10 &amp; "'!" &amp; AE90),0) + IF(Setup!$AH$11&lt;&gt;"",INDIRECT("'" &amp; Setup!$AH$11 &amp; "'!" &amp; AE90),0) + IF(Setup!$AH$12&lt;&gt;"",INDIRECT("'" &amp; Setup!$AH$12 &amp; "'!" &amp; AE90),0)</f>
        <v>0</v>
      </c>
      <c r="BN90" s="2">
        <f ca="1">IF(Setup!$AI$7&lt;&gt;"",INDIRECT("'" &amp; Setup!$AI$7 &amp; "'!" &amp; AD90),0) + IF(Setup!$AI$8&lt;&gt;"",INDIRECT("'" &amp; Setup!$AI$8 &amp; "'!" &amp; AD90),0) + IF(Setup!$AI$9&lt;&gt;"",INDIRECT("'" &amp; Setup!$AI$9 &amp; "'!" &amp; AD90),0) + IF(Setup!$AI$10&lt;&gt;"",INDIRECT("'" &amp; Setup!$AI$10 &amp; "'!" &amp; AD90),0) + IF(Setup!$AI$11&lt;&gt;"",INDIRECT("'" &amp; Setup!$AI$11 &amp; "'!" &amp; AD90),0) + IF(Setup!$AI$12&lt;&gt;"",INDIRECT("'" &amp; Setup!$AI$12 &amp; "'!" &amp; AD90),0)</f>
        <v>0</v>
      </c>
      <c r="BO90" s="2">
        <f ca="1">IF(Setup!$AI$7&lt;&gt;"",INDIRECT("'" &amp; Setup!$AI$7 &amp; "'!" &amp; AE90),0) + IF(Setup!$AI$8&lt;&gt;"",INDIRECT("'" &amp; Setup!$AI$8 &amp; "'!" &amp; AE90),0) + IF(Setup!$AI$9&lt;&gt;"",INDIRECT("'" &amp; Setup!$AI$9 &amp; "'!" &amp; AE90),0) + IF(Setup!$AI$10&lt;&gt;"",INDIRECT("'" &amp; Setup!$AI$10 &amp; "'!" &amp; AE90),0) + IF(Setup!$AI$11&lt;&gt;"",INDIRECT("'" &amp; Setup!$AI$11 &amp; "'!" &amp; AE90),0) + IF(Setup!$AI$12&lt;&gt;"",INDIRECT("'" &amp; Setup!$AI$12 &amp; "'!" &amp; AE90),0)</f>
        <v>0</v>
      </c>
      <c r="BP90" s="2">
        <f ca="1">IF(Setup!$AJ$7&lt;&gt;"",INDIRECT("'" &amp; Setup!$AJ$7 &amp; "'!" &amp; AD90),0) + IF(Setup!$AJ$8&lt;&gt;"",INDIRECT("'" &amp; Setup!$AJ$8 &amp; "'!" &amp; AD90),0) + IF(Setup!$AJ$9&lt;&gt;"",INDIRECT("'" &amp; Setup!$AJ$9 &amp; "'!" &amp; AD90),0) + IF(Setup!$AJ$10&lt;&gt;"",INDIRECT("'" &amp; Setup!$AJ$10 &amp; "'!" &amp; AD90),0) + IF(Setup!$AJ$11&lt;&gt;"",INDIRECT("'" &amp; Setup!$AJ$11 &amp; "'!" &amp; AD90),0) + IF(Setup!$AJ$12&lt;&gt;"",INDIRECT("'" &amp; Setup!$AJ$12 &amp; "'!" &amp; AD90),0)</f>
        <v>0</v>
      </c>
      <c r="BQ90" s="2">
        <f ca="1">IF(Setup!$AJ$7&lt;&gt;"",INDIRECT("'" &amp; Setup!$AJ$7 &amp; "'!" &amp; AE90),0) + IF(Setup!$AJ$8&lt;&gt;"",INDIRECT("'" &amp; Setup!$AJ$8 &amp; "'!" &amp; AE90),0) + IF(Setup!$AJ$9&lt;&gt;"",INDIRECT("'" &amp; Setup!$AJ$9 &amp; "'!" &amp; AE90),0) + IF(Setup!$AJ$10&lt;&gt;"",INDIRECT("'" &amp; Setup!$AJ$10 &amp; "'!" &amp; AE90),0) + IF(Setup!$AJ$11&lt;&gt;"",INDIRECT("'" &amp; Setup!$AJ$11 &amp; "'!" &amp; AE90),0) + IF(Setup!$AJ$12&lt;&gt;"",INDIRECT("'" &amp; Setup!$AJ$12 &amp; "'!" &amp; AE90),0)</f>
        <v>0</v>
      </c>
      <c r="BS90" s="35"/>
      <c r="BT90" s="35"/>
      <c r="BU90" s="35"/>
      <c r="BV90" s="35"/>
    </row>
    <row r="91" spans="1:74" ht="39" hidden="1" customHeight="1" x14ac:dyDescent="0.2">
      <c r="A91" s="14" t="str">
        <f>Planning!A74</f>
        <v>I066</v>
      </c>
      <c r="B91" s="9">
        <f>Planning!B74</f>
        <v>0</v>
      </c>
      <c r="C91" s="9">
        <f>Planning!C74</f>
        <v>0</v>
      </c>
      <c r="D91" s="9">
        <f>Planning!D74</f>
        <v>0</v>
      </c>
      <c r="E91" s="3">
        <f>Planning!E74</f>
        <v>0</v>
      </c>
      <c r="F91" s="3">
        <f>Planning!G74</f>
        <v>0</v>
      </c>
      <c r="G91" s="28"/>
      <c r="H91" s="197">
        <f t="shared" ref="H91:H154" ca="1" si="55">IF(AR91&lt;&gt;"3",SUM(L91,P91,T91,X91),X91)</f>
        <v>0</v>
      </c>
      <c r="I91" s="197">
        <f t="shared" ref="I91:I154" ca="1" si="56">IF(AR91&lt;&gt;"3",SUM(M91,Q91,U91,Y91),Y91)</f>
        <v>0</v>
      </c>
      <c r="J91" s="32" t="str">
        <f ca="1">IF(AND($AR91="2",$AB90&lt;&gt;Lists!$A$17),AU91,AT91)</f>
        <v/>
      </c>
      <c r="K91" s="33" t="str">
        <f t="shared" ca="1" si="42"/>
        <v/>
      </c>
      <c r="L91" s="210">
        <f t="shared" ca="1" si="43"/>
        <v>0</v>
      </c>
      <c r="M91" s="197">
        <f t="shared" ca="1" si="44"/>
        <v>0</v>
      </c>
      <c r="N91" s="32" t="str">
        <f ca="1">IF(AND($AR91="2",$AB91&lt;&gt;Lists!$A$17),AW91,AV91)</f>
        <v/>
      </c>
      <c r="O91" s="33" t="str">
        <f t="shared" ca="1" si="45"/>
        <v/>
      </c>
      <c r="P91" s="197">
        <f t="shared" ca="1" si="46"/>
        <v>0</v>
      </c>
      <c r="Q91" s="197">
        <f t="shared" ca="1" si="47"/>
        <v>0</v>
      </c>
      <c r="R91" s="32" t="str">
        <f ca="1">IF(AND($AR91="2",$AB91&lt;&gt;Lists!$A$17),AY91,AX91)</f>
        <v/>
      </c>
      <c r="S91" s="33" t="str">
        <f t="shared" ca="1" si="48"/>
        <v/>
      </c>
      <c r="T91" s="197">
        <f t="shared" ca="1" si="49"/>
        <v>0</v>
      </c>
      <c r="U91" s="197">
        <f t="shared" ca="1" si="50"/>
        <v>0</v>
      </c>
      <c r="V91" s="32" t="str">
        <f ca="1">IF(AND($AR91="2",$AB91&lt;&gt;Lists!$A$17),BA91,AZ91)</f>
        <v/>
      </c>
      <c r="W91" s="33" t="str">
        <f t="shared" ca="1" si="51"/>
        <v/>
      </c>
      <c r="X91" s="197">
        <f t="shared" ca="1" si="52"/>
        <v>0</v>
      </c>
      <c r="Y91" s="197">
        <f t="shared" ca="1" si="53"/>
        <v>0</v>
      </c>
      <c r="Z91" s="32" t="str">
        <f ca="1">IF(AND($AR91="2",$AB91&lt;&gt;Lists!$A$17),BC91,BB91)</f>
        <v/>
      </c>
      <c r="AA91" s="33" t="str">
        <f t="shared" ca="1" si="54"/>
        <v/>
      </c>
      <c r="AB91" s="1">
        <f>Planning!H74</f>
        <v>0</v>
      </c>
      <c r="AC91" s="2" t="str">
        <f t="shared" ref="AC91:AC154" si="57">LEFT(B91,1)&amp;C91</f>
        <v>00</v>
      </c>
      <c r="AD91" s="2" t="s">
        <v>526</v>
      </c>
      <c r="AE91" s="2" t="s">
        <v>724</v>
      </c>
      <c r="AF91" s="2" t="s">
        <v>1571</v>
      </c>
      <c r="AG91" s="169" t="str">
        <f t="shared" ref="AG91:AG154" si="58">IF(E91=0,"","["&amp;A91&amp;"] "&amp;E91)</f>
        <v/>
      </c>
      <c r="AI91" s="2">
        <f ca="1">IF(Setup!$AG$7&lt;&gt;"",INDIRECT("'" &amp; Setup!$AG$7 &amp; "'!" &amp; AF91),0) + IF(Setup!$AG$8&lt;&gt;"",INDIRECT("'" &amp; Setup!$AG$8 &amp; "'!" &amp; AF91),0) + IF(Setup!$AG$9&lt;&gt;"",INDIRECT("'" &amp; Setup!$AG$9 &amp; "'!" &amp; AF91),0) + IF(Setup!$AG$10&lt;&gt;"",INDIRECT("'" &amp; Setup!$AG$10 &amp; "'!" &amp; AF91),0) + IF(Setup!$AG$11&lt;&gt;"",INDIRECT("'" &amp; Setup!$AG$11 &amp; "'!" &amp; AF91),0) + IF(Setup!$AG$12&lt;&gt;"",INDIRECT("'" &amp; Setup!$AG$12 &amp; "'!" &amp; AF91),0)</f>
        <v>0</v>
      </c>
      <c r="AJ91" s="2">
        <f ca="1">IF(Setup!$AH$7&lt;&gt;"",INDIRECT("'" &amp; Setup!$AH$7 &amp; "'!" &amp; AF91),0) + IF(Setup!$AH$8&lt;&gt;"",INDIRECT("'" &amp; Setup!$AH$8 &amp; "'!" &amp; AF91),0) + IF(Setup!$AH$9&lt;&gt;"",INDIRECT("'" &amp; Setup!$AH$9 &amp; "'!" &amp; AF91),0) + IF(Setup!$AH$10&lt;&gt;"",INDIRECT("'" &amp; Setup!$AH$10 &amp; "'!" &amp; AF91),0) + IF(Setup!$AH$11&lt;&gt;"",INDIRECT("'" &amp; Setup!$AH$11 &amp; "'!" &amp; AF91),0) + IF(Setup!$AH$12&lt;&gt;"",INDIRECT("'" &amp; Setup!$AH$12 &amp; "'!" &amp; AF91),0)</f>
        <v>0</v>
      </c>
      <c r="AK91" s="2">
        <f ca="1">IF(Setup!$AI$7&lt;&gt;"",INDIRECT("'" &amp; Setup!$AI$7 &amp; "'!" &amp; AF91),0) + IF(Setup!$AI$8&lt;&gt;"",INDIRECT("'" &amp; Setup!$AI$8 &amp; "'!" &amp; AF91),0) + IF(Setup!$AI$9&lt;&gt;"",INDIRECT("'" &amp; Setup!$AI$9 &amp; "'!" &amp; AF91),0) + IF(Setup!$AI$10&lt;&gt;"",INDIRECT("'" &amp; Setup!$AI$10 &amp; "'!" &amp; AF91),0) + IF(Setup!$AI$11&lt;&gt;"",INDIRECT("'" &amp; Setup!$AI$11 &amp; "'!" &amp; AF91),0) + IF(Setup!$AI$12&lt;&gt;"",INDIRECT("'" &amp; Setup!$AI$12 &amp; "'!" &amp; AF91),0)</f>
        <v>0</v>
      </c>
      <c r="AL91" s="2">
        <f ca="1">IF(Setup!$AJ$7&lt;&gt;"",INDIRECT("'" &amp; Setup!$AJ$7 &amp; "'!" &amp; AF91),0) + IF(Setup!$AJ$8&lt;&gt;"",INDIRECT("'" &amp; Setup!$AJ$8 &amp; "'!" &amp; AF91),0) + IF(Setup!$AJ$9&lt;&gt;"",INDIRECT("'" &amp; Setup!$AJ$9 &amp; "'!" &amp; AF91),0) + IF(Setup!$AJ$10&lt;&gt;"",INDIRECT("'" &amp; Setup!$AJ$10 &amp; "'!" &amp; AF91),0) + IF(Setup!$AJ$11&lt;&gt;"",INDIRECT("'" &amp; Setup!$AJ$11 &amp; "'!" &amp; AF91),0) + IF(Setup!$AJ$12&lt;&gt;"",INDIRECT("'" &amp; Setup!$AJ$12 &amp; "'!" &amp; AF91),0)</f>
        <v>0</v>
      </c>
      <c r="AN91" s="2" t="str">
        <f t="shared" ref="AN91:AN154" si="59">IF(B91=0,"",IF(LEFT(B91,1)="1","1","2"))</f>
        <v/>
      </c>
      <c r="AR91" s="2" t="str">
        <f>IF(C91=0,"",LEFT(INDEX(Lists!$H$5:$H$49,MATCH(C91,Lists!$G$5:$G$49,0),1),1))</f>
        <v/>
      </c>
      <c r="AT91" s="2" t="str">
        <f t="shared" ref="AT91:AT154" ca="1" si="60">IF(AND(H91=0,I91=0),"",IF(H91&gt;0,I91/H91,I91))</f>
        <v/>
      </c>
      <c r="AU91" s="2" t="str">
        <f t="shared" ref="AU91:AU154" ca="1" si="61">IF(AND(H91=0,I91=0),"",IF(I91&gt;0,H91/I91,0))</f>
        <v/>
      </c>
      <c r="AV91" s="2" t="str">
        <f t="shared" ref="AV91:AV154" ca="1" si="62">IF(AND(L91=0,M91=0),"",IF(L91&gt;0,M91/L91,M91))</f>
        <v/>
      </c>
      <c r="AW91" s="2" t="str">
        <f t="shared" ref="AW91:AW154" ca="1" si="63">IF(AND(L91=0,M91=0),"",IF(M91&gt;0,L91/M91,0))</f>
        <v/>
      </c>
      <c r="AX91" s="2" t="str">
        <f t="shared" ref="AX91:AX154" ca="1" si="64">IF(AND(P91=0,Q91=0),"",IF(P91&gt;0,Q91/P91,Q91))</f>
        <v/>
      </c>
      <c r="AY91" s="2" t="str">
        <f t="shared" ref="AY91:AY154" ca="1" si="65">IF(AND(P91=0,Q91=0),"",IF(Q91&gt;0,P91/Q91,0))</f>
        <v/>
      </c>
      <c r="AZ91" s="2" t="str">
        <f t="shared" ref="AZ91:AZ154" ca="1" si="66">IF(AND(T91=0,U91=0),"",IF(T91&gt;0,U91/T91,U91))</f>
        <v/>
      </c>
      <c r="BA91" s="2" t="str">
        <f t="shared" ref="BA91:BA154" ca="1" si="67">IF(AND(T91=0,U91=0),"",IF(U91&gt;0,T91/U91,0))</f>
        <v/>
      </c>
      <c r="BB91" s="2" t="str">
        <f t="shared" ref="BB91:BB154" ca="1" si="68">IF(AND(X91=0,Y91=0),"",IF(X91&gt;0,Y91/X91,Y91))</f>
        <v/>
      </c>
      <c r="BC91" s="2" t="str">
        <f t="shared" ref="BC91:BC154" ca="1" si="69">IF(AND(X91=0,Y91=0),"",IF(Y91&gt;0,X91/Y91,0))</f>
        <v/>
      </c>
      <c r="BJ91" s="2">
        <f ca="1">IF(Setup!$AG$7&lt;&gt;"",INDIRECT("'" &amp; Setup!$AG$7 &amp; "'!" &amp; AD91),0) + IF(Setup!$AG$8&lt;&gt;"",INDIRECT("'" &amp; Setup!$AG$8 &amp; "'!" &amp; AD91),0) + IF(Setup!$AG$9&lt;&gt;"",INDIRECT("'" &amp; Setup!$AG$9 &amp; "'!" &amp; AD91),0) + IF(Setup!$AG$10&lt;&gt;"",INDIRECT("'" &amp; Setup!$AG$10 &amp; "'!" &amp; AD91),0) + IF(Setup!$AG$11&lt;&gt;"",INDIRECT("'" &amp; Setup!$AG$11 &amp; "'!" &amp; AD91),0) + IF(Setup!$AG$12&lt;&gt;"",INDIRECT("'" &amp; Setup!$AG$12 &amp; "'!" &amp; AD91),0)</f>
        <v>0</v>
      </c>
      <c r="BK91" s="2">
        <f ca="1">IF(Setup!$AG$7&lt;&gt;"",INDIRECT("'" &amp; Setup!$AG$7 &amp; "'!" &amp; AE91),0) + IF(Setup!$AG$8&lt;&gt;"",INDIRECT("'" &amp; Setup!$AG$8 &amp; "'!" &amp; AE91),0) + IF(Setup!$AG$9&lt;&gt;"",INDIRECT("'" &amp; Setup!$AG$9 &amp; "'!" &amp; AE91),0) + IF(Setup!$AG$10&lt;&gt;"",INDIRECT("'" &amp; Setup!$AG$10 &amp; "'!" &amp; AE91),0) + IF(Setup!$AG$11&lt;&gt;"",INDIRECT("'" &amp; Setup!$AG$11 &amp; "'!" &amp; AE91),0) + IF(Setup!$AG$12&lt;&gt;"",INDIRECT("'" &amp; Setup!$AG$12 &amp; "'!" &amp; AE91),0)</f>
        <v>0</v>
      </c>
      <c r="BL91" s="2">
        <f ca="1">IF(Setup!$AH$7&lt;&gt;"",INDIRECT("'" &amp; Setup!$AH$7 &amp; "'!" &amp; AD91),0) + IF(Setup!$AH$8&lt;&gt;"",INDIRECT("'" &amp; Setup!$AH$8 &amp; "'!" &amp; AD91),0) + IF(Setup!$AH$9&lt;&gt;"",INDIRECT("'" &amp; Setup!$AH$9 &amp; "'!" &amp; AD91),0) + IF(Setup!$AH$10&lt;&gt;"",INDIRECT("'" &amp; Setup!$AH$10 &amp; "'!" &amp; AD91),0) + IF(Setup!$AH$11&lt;&gt;"",INDIRECT("'" &amp; Setup!$AH$11 &amp; "'!" &amp; AD91),0) + IF(Setup!$AH$12&lt;&gt;"",INDIRECT("'" &amp; Setup!$AH$12 &amp; "'!" &amp; AD91),0)</f>
        <v>0</v>
      </c>
      <c r="BM91" s="2">
        <f ca="1">IF(Setup!$AH$7&lt;&gt;"",INDIRECT("'" &amp; Setup!$AH$7 &amp; "'!" &amp; AE91),0) + IF(Setup!$AH$8&lt;&gt;"",INDIRECT("'" &amp; Setup!$AH$8 &amp; "'!" &amp; AE91),0) + IF(Setup!$AH$9&lt;&gt;"",INDIRECT("'" &amp; Setup!$AH$9 &amp; "'!" &amp; AE91),0) + IF(Setup!$AH$10&lt;&gt;"",INDIRECT("'" &amp; Setup!$AH$10 &amp; "'!" &amp; AE91),0) + IF(Setup!$AH$11&lt;&gt;"",INDIRECT("'" &amp; Setup!$AH$11 &amp; "'!" &amp; AE91),0) + IF(Setup!$AH$12&lt;&gt;"",INDIRECT("'" &amp; Setup!$AH$12 &amp; "'!" &amp; AE91),0)</f>
        <v>0</v>
      </c>
      <c r="BN91" s="2">
        <f ca="1">IF(Setup!$AI$7&lt;&gt;"",INDIRECT("'" &amp; Setup!$AI$7 &amp; "'!" &amp; AD91),0) + IF(Setup!$AI$8&lt;&gt;"",INDIRECT("'" &amp; Setup!$AI$8 &amp; "'!" &amp; AD91),0) + IF(Setup!$AI$9&lt;&gt;"",INDIRECT("'" &amp; Setup!$AI$9 &amp; "'!" &amp; AD91),0) + IF(Setup!$AI$10&lt;&gt;"",INDIRECT("'" &amp; Setup!$AI$10 &amp; "'!" &amp; AD91),0) + IF(Setup!$AI$11&lt;&gt;"",INDIRECT("'" &amp; Setup!$AI$11 &amp; "'!" &amp; AD91),0) + IF(Setup!$AI$12&lt;&gt;"",INDIRECT("'" &amp; Setup!$AI$12 &amp; "'!" &amp; AD91),0)</f>
        <v>0</v>
      </c>
      <c r="BO91" s="2">
        <f ca="1">IF(Setup!$AI$7&lt;&gt;"",INDIRECT("'" &amp; Setup!$AI$7 &amp; "'!" &amp; AE91),0) + IF(Setup!$AI$8&lt;&gt;"",INDIRECT("'" &amp; Setup!$AI$8 &amp; "'!" &amp; AE91),0) + IF(Setup!$AI$9&lt;&gt;"",INDIRECT("'" &amp; Setup!$AI$9 &amp; "'!" &amp; AE91),0) + IF(Setup!$AI$10&lt;&gt;"",INDIRECT("'" &amp; Setup!$AI$10 &amp; "'!" &amp; AE91),0) + IF(Setup!$AI$11&lt;&gt;"",INDIRECT("'" &amp; Setup!$AI$11 &amp; "'!" &amp; AE91),0) + IF(Setup!$AI$12&lt;&gt;"",INDIRECT("'" &amp; Setup!$AI$12 &amp; "'!" &amp; AE91),0)</f>
        <v>0</v>
      </c>
      <c r="BP91" s="2">
        <f ca="1">IF(Setup!$AJ$7&lt;&gt;"",INDIRECT("'" &amp; Setup!$AJ$7 &amp; "'!" &amp; AD91),0) + IF(Setup!$AJ$8&lt;&gt;"",INDIRECT("'" &amp; Setup!$AJ$8 &amp; "'!" &amp; AD91),0) + IF(Setup!$AJ$9&lt;&gt;"",INDIRECT("'" &amp; Setup!$AJ$9 &amp; "'!" &amp; AD91),0) + IF(Setup!$AJ$10&lt;&gt;"",INDIRECT("'" &amp; Setup!$AJ$10 &amp; "'!" &amp; AD91),0) + IF(Setup!$AJ$11&lt;&gt;"",INDIRECT("'" &amp; Setup!$AJ$11 &amp; "'!" &amp; AD91),0) + IF(Setup!$AJ$12&lt;&gt;"",INDIRECT("'" &amp; Setup!$AJ$12 &amp; "'!" &amp; AD91),0)</f>
        <v>0</v>
      </c>
      <c r="BQ91" s="2">
        <f ca="1">IF(Setup!$AJ$7&lt;&gt;"",INDIRECT("'" &amp; Setup!$AJ$7 &amp; "'!" &amp; AE91),0) + IF(Setup!$AJ$8&lt;&gt;"",INDIRECT("'" &amp; Setup!$AJ$8 &amp; "'!" &amp; AE91),0) + IF(Setup!$AJ$9&lt;&gt;"",INDIRECT("'" &amp; Setup!$AJ$9 &amp; "'!" &amp; AE91),0) + IF(Setup!$AJ$10&lt;&gt;"",INDIRECT("'" &amp; Setup!$AJ$10 &amp; "'!" &amp; AE91),0) + IF(Setup!$AJ$11&lt;&gt;"",INDIRECT("'" &amp; Setup!$AJ$11 &amp; "'!" &amp; AE91),0) + IF(Setup!$AJ$12&lt;&gt;"",INDIRECT("'" &amp; Setup!$AJ$12 &amp; "'!" &amp; AE91),0)</f>
        <v>0</v>
      </c>
      <c r="BS91" s="35"/>
      <c r="BT91" s="35"/>
      <c r="BU91" s="35"/>
      <c r="BV91" s="35"/>
    </row>
    <row r="92" spans="1:74" ht="39" hidden="1" customHeight="1" x14ac:dyDescent="0.2">
      <c r="A92" s="14" t="str">
        <f>Planning!A75</f>
        <v>I067</v>
      </c>
      <c r="B92" s="9">
        <f>Planning!B75</f>
        <v>0</v>
      </c>
      <c r="C92" s="9">
        <f>Planning!C75</f>
        <v>0</v>
      </c>
      <c r="D92" s="9">
        <f>Planning!D75</f>
        <v>0</v>
      </c>
      <c r="E92" s="3">
        <f>Planning!E75</f>
        <v>0</v>
      </c>
      <c r="F92" s="3">
        <f>Planning!G75</f>
        <v>0</v>
      </c>
      <c r="G92" s="28"/>
      <c r="H92" s="197">
        <f t="shared" ca="1" si="55"/>
        <v>0</v>
      </c>
      <c r="I92" s="197">
        <f t="shared" ca="1" si="56"/>
        <v>0</v>
      </c>
      <c r="J92" s="32" t="str">
        <f ca="1">IF(AND($AR92="2",$AB91&lt;&gt;Lists!$A$17),AU92,AT92)</f>
        <v/>
      </c>
      <c r="K92" s="33" t="str">
        <f t="shared" ca="1" si="42"/>
        <v/>
      </c>
      <c r="L92" s="210">
        <f t="shared" ca="1" si="43"/>
        <v>0</v>
      </c>
      <c r="M92" s="197">
        <f t="shared" ca="1" si="44"/>
        <v>0</v>
      </c>
      <c r="N92" s="32" t="str">
        <f ca="1">IF(AND($AR92="2",$AB92&lt;&gt;Lists!$A$17),AW92,AV92)</f>
        <v/>
      </c>
      <c r="O92" s="33" t="str">
        <f t="shared" ca="1" si="45"/>
        <v/>
      </c>
      <c r="P92" s="197">
        <f t="shared" ca="1" si="46"/>
        <v>0</v>
      </c>
      <c r="Q92" s="197">
        <f t="shared" ca="1" si="47"/>
        <v>0</v>
      </c>
      <c r="R92" s="32" t="str">
        <f ca="1">IF(AND($AR92="2",$AB92&lt;&gt;Lists!$A$17),AY92,AX92)</f>
        <v/>
      </c>
      <c r="S92" s="33" t="str">
        <f t="shared" ca="1" si="48"/>
        <v/>
      </c>
      <c r="T92" s="197">
        <f t="shared" ca="1" si="49"/>
        <v>0</v>
      </c>
      <c r="U92" s="197">
        <f t="shared" ca="1" si="50"/>
        <v>0</v>
      </c>
      <c r="V92" s="32" t="str">
        <f ca="1">IF(AND($AR92="2",$AB92&lt;&gt;Lists!$A$17),BA92,AZ92)</f>
        <v/>
      </c>
      <c r="W92" s="33" t="str">
        <f t="shared" ca="1" si="51"/>
        <v/>
      </c>
      <c r="X92" s="197">
        <f t="shared" ca="1" si="52"/>
        <v>0</v>
      </c>
      <c r="Y92" s="197">
        <f t="shared" ca="1" si="53"/>
        <v>0</v>
      </c>
      <c r="Z92" s="32" t="str">
        <f ca="1">IF(AND($AR92="2",$AB92&lt;&gt;Lists!$A$17),BC92,BB92)</f>
        <v/>
      </c>
      <c r="AA92" s="33" t="str">
        <f t="shared" ca="1" si="54"/>
        <v/>
      </c>
      <c r="AB92" s="1">
        <f>Planning!H75</f>
        <v>0</v>
      </c>
      <c r="AC92" s="2" t="str">
        <f t="shared" si="57"/>
        <v>00</v>
      </c>
      <c r="AD92" s="2" t="s">
        <v>527</v>
      </c>
      <c r="AE92" s="2" t="s">
        <v>725</v>
      </c>
      <c r="AF92" s="2" t="s">
        <v>1572</v>
      </c>
      <c r="AG92" s="169" t="str">
        <f t="shared" si="58"/>
        <v/>
      </c>
      <c r="AI92" s="2">
        <f ca="1">IF(Setup!$AG$7&lt;&gt;"",INDIRECT("'" &amp; Setup!$AG$7 &amp; "'!" &amp; AF92),0) + IF(Setup!$AG$8&lt;&gt;"",INDIRECT("'" &amp; Setup!$AG$8 &amp; "'!" &amp; AF92),0) + IF(Setup!$AG$9&lt;&gt;"",INDIRECT("'" &amp; Setup!$AG$9 &amp; "'!" &amp; AF92),0) + IF(Setup!$AG$10&lt;&gt;"",INDIRECT("'" &amp; Setup!$AG$10 &amp; "'!" &amp; AF92),0) + IF(Setup!$AG$11&lt;&gt;"",INDIRECT("'" &amp; Setup!$AG$11 &amp; "'!" &amp; AF92),0) + IF(Setup!$AG$12&lt;&gt;"",INDIRECT("'" &amp; Setup!$AG$12 &amp; "'!" &amp; AF92),0)</f>
        <v>0</v>
      </c>
      <c r="AJ92" s="2">
        <f ca="1">IF(Setup!$AH$7&lt;&gt;"",INDIRECT("'" &amp; Setup!$AH$7 &amp; "'!" &amp; AF92),0) + IF(Setup!$AH$8&lt;&gt;"",INDIRECT("'" &amp; Setup!$AH$8 &amp; "'!" &amp; AF92),0) + IF(Setup!$AH$9&lt;&gt;"",INDIRECT("'" &amp; Setup!$AH$9 &amp; "'!" &amp; AF92),0) + IF(Setup!$AH$10&lt;&gt;"",INDIRECT("'" &amp; Setup!$AH$10 &amp; "'!" &amp; AF92),0) + IF(Setup!$AH$11&lt;&gt;"",INDIRECT("'" &amp; Setup!$AH$11 &amp; "'!" &amp; AF92),0) + IF(Setup!$AH$12&lt;&gt;"",INDIRECT("'" &amp; Setup!$AH$12 &amp; "'!" &amp; AF92),0)</f>
        <v>0</v>
      </c>
      <c r="AK92" s="2">
        <f ca="1">IF(Setup!$AI$7&lt;&gt;"",INDIRECT("'" &amp; Setup!$AI$7 &amp; "'!" &amp; AF92),0) + IF(Setup!$AI$8&lt;&gt;"",INDIRECT("'" &amp; Setup!$AI$8 &amp; "'!" &amp; AF92),0) + IF(Setup!$AI$9&lt;&gt;"",INDIRECT("'" &amp; Setup!$AI$9 &amp; "'!" &amp; AF92),0) + IF(Setup!$AI$10&lt;&gt;"",INDIRECT("'" &amp; Setup!$AI$10 &amp; "'!" &amp; AF92),0) + IF(Setup!$AI$11&lt;&gt;"",INDIRECT("'" &amp; Setup!$AI$11 &amp; "'!" &amp; AF92),0) + IF(Setup!$AI$12&lt;&gt;"",INDIRECT("'" &amp; Setup!$AI$12 &amp; "'!" &amp; AF92),0)</f>
        <v>0</v>
      </c>
      <c r="AL92" s="2">
        <f ca="1">IF(Setup!$AJ$7&lt;&gt;"",INDIRECT("'" &amp; Setup!$AJ$7 &amp; "'!" &amp; AF92),0) + IF(Setup!$AJ$8&lt;&gt;"",INDIRECT("'" &amp; Setup!$AJ$8 &amp; "'!" &amp; AF92),0) + IF(Setup!$AJ$9&lt;&gt;"",INDIRECT("'" &amp; Setup!$AJ$9 &amp; "'!" &amp; AF92),0) + IF(Setup!$AJ$10&lt;&gt;"",INDIRECT("'" &amp; Setup!$AJ$10 &amp; "'!" &amp; AF92),0) + IF(Setup!$AJ$11&lt;&gt;"",INDIRECT("'" &amp; Setup!$AJ$11 &amp; "'!" &amp; AF92),0) + IF(Setup!$AJ$12&lt;&gt;"",INDIRECT("'" &amp; Setup!$AJ$12 &amp; "'!" &amp; AF92),0)</f>
        <v>0</v>
      </c>
      <c r="AN92" s="2" t="str">
        <f t="shared" si="59"/>
        <v/>
      </c>
      <c r="AR92" s="2" t="str">
        <f>IF(C92=0,"",LEFT(INDEX(Lists!$H$5:$H$49,MATCH(C92,Lists!$G$5:$G$49,0),1),1))</f>
        <v/>
      </c>
      <c r="AT92" s="2" t="str">
        <f t="shared" ca="1" si="60"/>
        <v/>
      </c>
      <c r="AU92" s="2" t="str">
        <f t="shared" ca="1" si="61"/>
        <v/>
      </c>
      <c r="AV92" s="2" t="str">
        <f t="shared" ca="1" si="62"/>
        <v/>
      </c>
      <c r="AW92" s="2" t="str">
        <f t="shared" ca="1" si="63"/>
        <v/>
      </c>
      <c r="AX92" s="2" t="str">
        <f t="shared" ca="1" si="64"/>
        <v/>
      </c>
      <c r="AY92" s="2" t="str">
        <f t="shared" ca="1" si="65"/>
        <v/>
      </c>
      <c r="AZ92" s="2" t="str">
        <f t="shared" ca="1" si="66"/>
        <v/>
      </c>
      <c r="BA92" s="2" t="str">
        <f t="shared" ca="1" si="67"/>
        <v/>
      </c>
      <c r="BB92" s="2" t="str">
        <f t="shared" ca="1" si="68"/>
        <v/>
      </c>
      <c r="BC92" s="2" t="str">
        <f t="shared" ca="1" si="69"/>
        <v/>
      </c>
      <c r="BJ92" s="2">
        <f ca="1">IF(Setup!$AG$7&lt;&gt;"",INDIRECT("'" &amp; Setup!$AG$7 &amp; "'!" &amp; AD92),0) + IF(Setup!$AG$8&lt;&gt;"",INDIRECT("'" &amp; Setup!$AG$8 &amp; "'!" &amp; AD92),0) + IF(Setup!$AG$9&lt;&gt;"",INDIRECT("'" &amp; Setup!$AG$9 &amp; "'!" &amp; AD92),0) + IF(Setup!$AG$10&lt;&gt;"",INDIRECT("'" &amp; Setup!$AG$10 &amp; "'!" &amp; AD92),0) + IF(Setup!$AG$11&lt;&gt;"",INDIRECT("'" &amp; Setup!$AG$11 &amp; "'!" &amp; AD92),0) + IF(Setup!$AG$12&lt;&gt;"",INDIRECT("'" &amp; Setup!$AG$12 &amp; "'!" &amp; AD92),0)</f>
        <v>0</v>
      </c>
      <c r="BK92" s="2">
        <f ca="1">IF(Setup!$AG$7&lt;&gt;"",INDIRECT("'" &amp; Setup!$AG$7 &amp; "'!" &amp; AE92),0) + IF(Setup!$AG$8&lt;&gt;"",INDIRECT("'" &amp; Setup!$AG$8 &amp; "'!" &amp; AE92),0) + IF(Setup!$AG$9&lt;&gt;"",INDIRECT("'" &amp; Setup!$AG$9 &amp; "'!" &amp; AE92),0) + IF(Setup!$AG$10&lt;&gt;"",INDIRECT("'" &amp; Setup!$AG$10 &amp; "'!" &amp; AE92),0) + IF(Setup!$AG$11&lt;&gt;"",INDIRECT("'" &amp; Setup!$AG$11 &amp; "'!" &amp; AE92),0) + IF(Setup!$AG$12&lt;&gt;"",INDIRECT("'" &amp; Setup!$AG$12 &amp; "'!" &amp; AE92),0)</f>
        <v>0</v>
      </c>
      <c r="BL92" s="2">
        <f ca="1">IF(Setup!$AH$7&lt;&gt;"",INDIRECT("'" &amp; Setup!$AH$7 &amp; "'!" &amp; AD92),0) + IF(Setup!$AH$8&lt;&gt;"",INDIRECT("'" &amp; Setup!$AH$8 &amp; "'!" &amp; AD92),0) + IF(Setup!$AH$9&lt;&gt;"",INDIRECT("'" &amp; Setup!$AH$9 &amp; "'!" &amp; AD92),0) + IF(Setup!$AH$10&lt;&gt;"",INDIRECT("'" &amp; Setup!$AH$10 &amp; "'!" &amp; AD92),0) + IF(Setup!$AH$11&lt;&gt;"",INDIRECT("'" &amp; Setup!$AH$11 &amp; "'!" &amp; AD92),0) + IF(Setup!$AH$12&lt;&gt;"",INDIRECT("'" &amp; Setup!$AH$12 &amp; "'!" &amp; AD92),0)</f>
        <v>0</v>
      </c>
      <c r="BM92" s="2">
        <f ca="1">IF(Setup!$AH$7&lt;&gt;"",INDIRECT("'" &amp; Setup!$AH$7 &amp; "'!" &amp; AE92),0) + IF(Setup!$AH$8&lt;&gt;"",INDIRECT("'" &amp; Setup!$AH$8 &amp; "'!" &amp; AE92),0) + IF(Setup!$AH$9&lt;&gt;"",INDIRECT("'" &amp; Setup!$AH$9 &amp; "'!" &amp; AE92),0) + IF(Setup!$AH$10&lt;&gt;"",INDIRECT("'" &amp; Setup!$AH$10 &amp; "'!" &amp; AE92),0) + IF(Setup!$AH$11&lt;&gt;"",INDIRECT("'" &amp; Setup!$AH$11 &amp; "'!" &amp; AE92),0) + IF(Setup!$AH$12&lt;&gt;"",INDIRECT("'" &amp; Setup!$AH$12 &amp; "'!" &amp; AE92),0)</f>
        <v>0</v>
      </c>
      <c r="BN92" s="2">
        <f ca="1">IF(Setup!$AI$7&lt;&gt;"",INDIRECT("'" &amp; Setup!$AI$7 &amp; "'!" &amp; AD92),0) + IF(Setup!$AI$8&lt;&gt;"",INDIRECT("'" &amp; Setup!$AI$8 &amp; "'!" &amp; AD92),0) + IF(Setup!$AI$9&lt;&gt;"",INDIRECT("'" &amp; Setup!$AI$9 &amp; "'!" &amp; AD92),0) + IF(Setup!$AI$10&lt;&gt;"",INDIRECT("'" &amp; Setup!$AI$10 &amp; "'!" &amp; AD92),0) + IF(Setup!$AI$11&lt;&gt;"",INDIRECT("'" &amp; Setup!$AI$11 &amp; "'!" &amp; AD92),0) + IF(Setup!$AI$12&lt;&gt;"",INDIRECT("'" &amp; Setup!$AI$12 &amp; "'!" &amp; AD92),0)</f>
        <v>0</v>
      </c>
      <c r="BO92" s="2">
        <f ca="1">IF(Setup!$AI$7&lt;&gt;"",INDIRECT("'" &amp; Setup!$AI$7 &amp; "'!" &amp; AE92),0) + IF(Setup!$AI$8&lt;&gt;"",INDIRECT("'" &amp; Setup!$AI$8 &amp; "'!" &amp; AE92),0) + IF(Setup!$AI$9&lt;&gt;"",INDIRECT("'" &amp; Setup!$AI$9 &amp; "'!" &amp; AE92),0) + IF(Setup!$AI$10&lt;&gt;"",INDIRECT("'" &amp; Setup!$AI$10 &amp; "'!" &amp; AE92),0) + IF(Setup!$AI$11&lt;&gt;"",INDIRECT("'" &amp; Setup!$AI$11 &amp; "'!" &amp; AE92),0) + IF(Setup!$AI$12&lt;&gt;"",INDIRECT("'" &amp; Setup!$AI$12 &amp; "'!" &amp; AE92),0)</f>
        <v>0</v>
      </c>
      <c r="BP92" s="2">
        <f ca="1">IF(Setup!$AJ$7&lt;&gt;"",INDIRECT("'" &amp; Setup!$AJ$7 &amp; "'!" &amp; AD92),0) + IF(Setup!$AJ$8&lt;&gt;"",INDIRECT("'" &amp; Setup!$AJ$8 &amp; "'!" &amp; AD92),0) + IF(Setup!$AJ$9&lt;&gt;"",INDIRECT("'" &amp; Setup!$AJ$9 &amp; "'!" &amp; AD92),0) + IF(Setup!$AJ$10&lt;&gt;"",INDIRECT("'" &amp; Setup!$AJ$10 &amp; "'!" &amp; AD92),0) + IF(Setup!$AJ$11&lt;&gt;"",INDIRECT("'" &amp; Setup!$AJ$11 &amp; "'!" &amp; AD92),0) + IF(Setup!$AJ$12&lt;&gt;"",INDIRECT("'" &amp; Setup!$AJ$12 &amp; "'!" &amp; AD92),0)</f>
        <v>0</v>
      </c>
      <c r="BQ92" s="2">
        <f ca="1">IF(Setup!$AJ$7&lt;&gt;"",INDIRECT("'" &amp; Setup!$AJ$7 &amp; "'!" &amp; AE92),0) + IF(Setup!$AJ$8&lt;&gt;"",INDIRECT("'" &amp; Setup!$AJ$8 &amp; "'!" &amp; AE92),0) + IF(Setup!$AJ$9&lt;&gt;"",INDIRECT("'" &amp; Setup!$AJ$9 &amp; "'!" &amp; AE92),0) + IF(Setup!$AJ$10&lt;&gt;"",INDIRECT("'" &amp; Setup!$AJ$10 &amp; "'!" &amp; AE92),0) + IF(Setup!$AJ$11&lt;&gt;"",INDIRECT("'" &amp; Setup!$AJ$11 &amp; "'!" &amp; AE92),0) + IF(Setup!$AJ$12&lt;&gt;"",INDIRECT("'" &amp; Setup!$AJ$12 &amp; "'!" &amp; AE92),0)</f>
        <v>0</v>
      </c>
      <c r="BS92" s="35"/>
      <c r="BT92" s="35"/>
      <c r="BU92" s="35"/>
      <c r="BV92" s="35"/>
    </row>
    <row r="93" spans="1:74" ht="39" hidden="1" customHeight="1" x14ac:dyDescent="0.2">
      <c r="A93" s="14" t="str">
        <f>Planning!A76</f>
        <v>I068</v>
      </c>
      <c r="B93" s="9">
        <f>Planning!B76</f>
        <v>0</v>
      </c>
      <c r="C93" s="9">
        <f>Planning!C76</f>
        <v>0</v>
      </c>
      <c r="D93" s="9">
        <f>Planning!D76</f>
        <v>0</v>
      </c>
      <c r="E93" s="3">
        <f>Planning!E76</f>
        <v>0</v>
      </c>
      <c r="F93" s="3">
        <f>Planning!G76</f>
        <v>0</v>
      </c>
      <c r="G93" s="28"/>
      <c r="H93" s="197">
        <f t="shared" ca="1" si="55"/>
        <v>0</v>
      </c>
      <c r="I93" s="197">
        <f t="shared" ca="1" si="56"/>
        <v>0</v>
      </c>
      <c r="J93" s="32" t="str">
        <f ca="1">IF(AND($AR93="2",$AB92&lt;&gt;Lists!$A$17),AU93,AT93)</f>
        <v/>
      </c>
      <c r="K93" s="33" t="str">
        <f t="shared" ca="1" si="42"/>
        <v/>
      </c>
      <c r="L93" s="210">
        <f t="shared" ca="1" si="43"/>
        <v>0</v>
      </c>
      <c r="M93" s="197">
        <f t="shared" ca="1" si="44"/>
        <v>0</v>
      </c>
      <c r="N93" s="32" t="str">
        <f ca="1">IF(AND($AR93="2",$AB93&lt;&gt;Lists!$A$17),AW93,AV93)</f>
        <v/>
      </c>
      <c r="O93" s="33" t="str">
        <f t="shared" ca="1" si="45"/>
        <v/>
      </c>
      <c r="P93" s="197">
        <f t="shared" ca="1" si="46"/>
        <v>0</v>
      </c>
      <c r="Q93" s="197">
        <f t="shared" ca="1" si="47"/>
        <v>0</v>
      </c>
      <c r="R93" s="32" t="str">
        <f ca="1">IF(AND($AR93="2",$AB93&lt;&gt;Lists!$A$17),AY93,AX93)</f>
        <v/>
      </c>
      <c r="S93" s="33" t="str">
        <f t="shared" ca="1" si="48"/>
        <v/>
      </c>
      <c r="T93" s="197">
        <f t="shared" ca="1" si="49"/>
        <v>0</v>
      </c>
      <c r="U93" s="197">
        <f t="shared" ca="1" si="50"/>
        <v>0</v>
      </c>
      <c r="V93" s="32" t="str">
        <f ca="1">IF(AND($AR93="2",$AB93&lt;&gt;Lists!$A$17),BA93,AZ93)</f>
        <v/>
      </c>
      <c r="W93" s="33" t="str">
        <f t="shared" ca="1" si="51"/>
        <v/>
      </c>
      <c r="X93" s="197">
        <f t="shared" ca="1" si="52"/>
        <v>0</v>
      </c>
      <c r="Y93" s="197">
        <f t="shared" ca="1" si="53"/>
        <v>0</v>
      </c>
      <c r="Z93" s="32" t="str">
        <f ca="1">IF(AND($AR93="2",$AB93&lt;&gt;Lists!$A$17),BC93,BB93)</f>
        <v/>
      </c>
      <c r="AA93" s="33" t="str">
        <f t="shared" ca="1" si="54"/>
        <v/>
      </c>
      <c r="AB93" s="1">
        <f>Planning!H76</f>
        <v>0</v>
      </c>
      <c r="AC93" s="2" t="str">
        <f t="shared" si="57"/>
        <v>00</v>
      </c>
      <c r="AD93" s="2" t="s">
        <v>528</v>
      </c>
      <c r="AE93" s="2" t="s">
        <v>726</v>
      </c>
      <c r="AF93" s="2" t="s">
        <v>1573</v>
      </c>
      <c r="AG93" s="169" t="str">
        <f t="shared" si="58"/>
        <v/>
      </c>
      <c r="AI93" s="2">
        <f ca="1">IF(Setup!$AG$7&lt;&gt;"",INDIRECT("'" &amp; Setup!$AG$7 &amp; "'!" &amp; AF93),0) + IF(Setup!$AG$8&lt;&gt;"",INDIRECT("'" &amp; Setup!$AG$8 &amp; "'!" &amp; AF93),0) + IF(Setup!$AG$9&lt;&gt;"",INDIRECT("'" &amp; Setup!$AG$9 &amp; "'!" &amp; AF93),0) + IF(Setup!$AG$10&lt;&gt;"",INDIRECT("'" &amp; Setup!$AG$10 &amp; "'!" &amp; AF93),0) + IF(Setup!$AG$11&lt;&gt;"",INDIRECT("'" &amp; Setup!$AG$11 &amp; "'!" &amp; AF93),0) + IF(Setup!$AG$12&lt;&gt;"",INDIRECT("'" &amp; Setup!$AG$12 &amp; "'!" &amp; AF93),0)</f>
        <v>0</v>
      </c>
      <c r="AJ93" s="2">
        <f ca="1">IF(Setup!$AH$7&lt;&gt;"",INDIRECT("'" &amp; Setup!$AH$7 &amp; "'!" &amp; AF93),0) + IF(Setup!$AH$8&lt;&gt;"",INDIRECT("'" &amp; Setup!$AH$8 &amp; "'!" &amp; AF93),0) + IF(Setup!$AH$9&lt;&gt;"",INDIRECT("'" &amp; Setup!$AH$9 &amp; "'!" &amp; AF93),0) + IF(Setup!$AH$10&lt;&gt;"",INDIRECT("'" &amp; Setup!$AH$10 &amp; "'!" &amp; AF93),0) + IF(Setup!$AH$11&lt;&gt;"",INDIRECT("'" &amp; Setup!$AH$11 &amp; "'!" &amp; AF93),0) + IF(Setup!$AH$12&lt;&gt;"",INDIRECT("'" &amp; Setup!$AH$12 &amp; "'!" &amp; AF93),0)</f>
        <v>0</v>
      </c>
      <c r="AK93" s="2">
        <f ca="1">IF(Setup!$AI$7&lt;&gt;"",INDIRECT("'" &amp; Setup!$AI$7 &amp; "'!" &amp; AF93),0) + IF(Setup!$AI$8&lt;&gt;"",INDIRECT("'" &amp; Setup!$AI$8 &amp; "'!" &amp; AF93),0) + IF(Setup!$AI$9&lt;&gt;"",INDIRECT("'" &amp; Setup!$AI$9 &amp; "'!" &amp; AF93),0) + IF(Setup!$AI$10&lt;&gt;"",INDIRECT("'" &amp; Setup!$AI$10 &amp; "'!" &amp; AF93),0) + IF(Setup!$AI$11&lt;&gt;"",INDIRECT("'" &amp; Setup!$AI$11 &amp; "'!" &amp; AF93),0) + IF(Setup!$AI$12&lt;&gt;"",INDIRECT("'" &amp; Setup!$AI$12 &amp; "'!" &amp; AF93),0)</f>
        <v>0</v>
      </c>
      <c r="AL93" s="2">
        <f ca="1">IF(Setup!$AJ$7&lt;&gt;"",INDIRECT("'" &amp; Setup!$AJ$7 &amp; "'!" &amp; AF93),0) + IF(Setup!$AJ$8&lt;&gt;"",INDIRECT("'" &amp; Setup!$AJ$8 &amp; "'!" &amp; AF93),0) + IF(Setup!$AJ$9&lt;&gt;"",INDIRECT("'" &amp; Setup!$AJ$9 &amp; "'!" &amp; AF93),0) + IF(Setup!$AJ$10&lt;&gt;"",INDIRECT("'" &amp; Setup!$AJ$10 &amp; "'!" &amp; AF93),0) + IF(Setup!$AJ$11&lt;&gt;"",INDIRECT("'" &amp; Setup!$AJ$11 &amp; "'!" &amp; AF93),0) + IF(Setup!$AJ$12&lt;&gt;"",INDIRECT("'" &amp; Setup!$AJ$12 &amp; "'!" &amp; AF93),0)</f>
        <v>0</v>
      </c>
      <c r="AN93" s="2" t="str">
        <f t="shared" si="59"/>
        <v/>
      </c>
      <c r="AR93" s="2" t="str">
        <f>IF(C93=0,"",LEFT(INDEX(Lists!$H$5:$H$49,MATCH(C93,Lists!$G$5:$G$49,0),1),1))</f>
        <v/>
      </c>
      <c r="AT93" s="2" t="str">
        <f t="shared" ca="1" si="60"/>
        <v/>
      </c>
      <c r="AU93" s="2" t="str">
        <f t="shared" ca="1" si="61"/>
        <v/>
      </c>
      <c r="AV93" s="2" t="str">
        <f t="shared" ca="1" si="62"/>
        <v/>
      </c>
      <c r="AW93" s="2" t="str">
        <f t="shared" ca="1" si="63"/>
        <v/>
      </c>
      <c r="AX93" s="2" t="str">
        <f t="shared" ca="1" si="64"/>
        <v/>
      </c>
      <c r="AY93" s="2" t="str">
        <f t="shared" ca="1" si="65"/>
        <v/>
      </c>
      <c r="AZ93" s="2" t="str">
        <f t="shared" ca="1" si="66"/>
        <v/>
      </c>
      <c r="BA93" s="2" t="str">
        <f t="shared" ca="1" si="67"/>
        <v/>
      </c>
      <c r="BB93" s="2" t="str">
        <f t="shared" ca="1" si="68"/>
        <v/>
      </c>
      <c r="BC93" s="2" t="str">
        <f t="shared" ca="1" si="69"/>
        <v/>
      </c>
      <c r="BJ93" s="2">
        <f ca="1">IF(Setup!$AG$7&lt;&gt;"",INDIRECT("'" &amp; Setup!$AG$7 &amp; "'!" &amp; AD93),0) + IF(Setup!$AG$8&lt;&gt;"",INDIRECT("'" &amp; Setup!$AG$8 &amp; "'!" &amp; AD93),0) + IF(Setup!$AG$9&lt;&gt;"",INDIRECT("'" &amp; Setup!$AG$9 &amp; "'!" &amp; AD93),0) + IF(Setup!$AG$10&lt;&gt;"",INDIRECT("'" &amp; Setup!$AG$10 &amp; "'!" &amp; AD93),0) + IF(Setup!$AG$11&lt;&gt;"",INDIRECT("'" &amp; Setup!$AG$11 &amp; "'!" &amp; AD93),0) + IF(Setup!$AG$12&lt;&gt;"",INDIRECT("'" &amp; Setup!$AG$12 &amp; "'!" &amp; AD93),0)</f>
        <v>0</v>
      </c>
      <c r="BK93" s="2">
        <f ca="1">IF(Setup!$AG$7&lt;&gt;"",INDIRECT("'" &amp; Setup!$AG$7 &amp; "'!" &amp; AE93),0) + IF(Setup!$AG$8&lt;&gt;"",INDIRECT("'" &amp; Setup!$AG$8 &amp; "'!" &amp; AE93),0) + IF(Setup!$AG$9&lt;&gt;"",INDIRECT("'" &amp; Setup!$AG$9 &amp; "'!" &amp; AE93),0) + IF(Setup!$AG$10&lt;&gt;"",INDIRECT("'" &amp; Setup!$AG$10 &amp; "'!" &amp; AE93),0) + IF(Setup!$AG$11&lt;&gt;"",INDIRECT("'" &amp; Setup!$AG$11 &amp; "'!" &amp; AE93),0) + IF(Setup!$AG$12&lt;&gt;"",INDIRECT("'" &amp; Setup!$AG$12 &amp; "'!" &amp; AE93),0)</f>
        <v>0</v>
      </c>
      <c r="BL93" s="2">
        <f ca="1">IF(Setup!$AH$7&lt;&gt;"",INDIRECT("'" &amp; Setup!$AH$7 &amp; "'!" &amp; AD93),0) + IF(Setup!$AH$8&lt;&gt;"",INDIRECT("'" &amp; Setup!$AH$8 &amp; "'!" &amp; AD93),0) + IF(Setup!$AH$9&lt;&gt;"",INDIRECT("'" &amp; Setup!$AH$9 &amp; "'!" &amp; AD93),0) + IF(Setup!$AH$10&lt;&gt;"",INDIRECT("'" &amp; Setup!$AH$10 &amp; "'!" &amp; AD93),0) + IF(Setup!$AH$11&lt;&gt;"",INDIRECT("'" &amp; Setup!$AH$11 &amp; "'!" &amp; AD93),0) + IF(Setup!$AH$12&lt;&gt;"",INDIRECT("'" &amp; Setup!$AH$12 &amp; "'!" &amp; AD93),0)</f>
        <v>0</v>
      </c>
      <c r="BM93" s="2">
        <f ca="1">IF(Setup!$AH$7&lt;&gt;"",INDIRECT("'" &amp; Setup!$AH$7 &amp; "'!" &amp; AE93),0) + IF(Setup!$AH$8&lt;&gt;"",INDIRECT("'" &amp; Setup!$AH$8 &amp; "'!" &amp; AE93),0) + IF(Setup!$AH$9&lt;&gt;"",INDIRECT("'" &amp; Setup!$AH$9 &amp; "'!" &amp; AE93),0) + IF(Setup!$AH$10&lt;&gt;"",INDIRECT("'" &amp; Setup!$AH$10 &amp; "'!" &amp; AE93),0) + IF(Setup!$AH$11&lt;&gt;"",INDIRECT("'" &amp; Setup!$AH$11 &amp; "'!" &amp; AE93),0) + IF(Setup!$AH$12&lt;&gt;"",INDIRECT("'" &amp; Setup!$AH$12 &amp; "'!" &amp; AE93),0)</f>
        <v>0</v>
      </c>
      <c r="BN93" s="2">
        <f ca="1">IF(Setup!$AI$7&lt;&gt;"",INDIRECT("'" &amp; Setup!$AI$7 &amp; "'!" &amp; AD93),0) + IF(Setup!$AI$8&lt;&gt;"",INDIRECT("'" &amp; Setup!$AI$8 &amp; "'!" &amp; AD93),0) + IF(Setup!$AI$9&lt;&gt;"",INDIRECT("'" &amp; Setup!$AI$9 &amp; "'!" &amp; AD93),0) + IF(Setup!$AI$10&lt;&gt;"",INDIRECT("'" &amp; Setup!$AI$10 &amp; "'!" &amp; AD93),0) + IF(Setup!$AI$11&lt;&gt;"",INDIRECT("'" &amp; Setup!$AI$11 &amp; "'!" &amp; AD93),0) + IF(Setup!$AI$12&lt;&gt;"",INDIRECT("'" &amp; Setup!$AI$12 &amp; "'!" &amp; AD93),0)</f>
        <v>0</v>
      </c>
      <c r="BO93" s="2">
        <f ca="1">IF(Setup!$AI$7&lt;&gt;"",INDIRECT("'" &amp; Setup!$AI$7 &amp; "'!" &amp; AE93),0) + IF(Setup!$AI$8&lt;&gt;"",INDIRECT("'" &amp; Setup!$AI$8 &amp; "'!" &amp; AE93),0) + IF(Setup!$AI$9&lt;&gt;"",INDIRECT("'" &amp; Setup!$AI$9 &amp; "'!" &amp; AE93),0) + IF(Setup!$AI$10&lt;&gt;"",INDIRECT("'" &amp; Setup!$AI$10 &amp; "'!" &amp; AE93),0) + IF(Setup!$AI$11&lt;&gt;"",INDIRECT("'" &amp; Setup!$AI$11 &amp; "'!" &amp; AE93),0) + IF(Setup!$AI$12&lt;&gt;"",INDIRECT("'" &amp; Setup!$AI$12 &amp; "'!" &amp; AE93),0)</f>
        <v>0</v>
      </c>
      <c r="BP93" s="2">
        <f ca="1">IF(Setup!$AJ$7&lt;&gt;"",INDIRECT("'" &amp; Setup!$AJ$7 &amp; "'!" &amp; AD93),0) + IF(Setup!$AJ$8&lt;&gt;"",INDIRECT("'" &amp; Setup!$AJ$8 &amp; "'!" &amp; AD93),0) + IF(Setup!$AJ$9&lt;&gt;"",INDIRECT("'" &amp; Setup!$AJ$9 &amp; "'!" &amp; AD93),0) + IF(Setup!$AJ$10&lt;&gt;"",INDIRECT("'" &amp; Setup!$AJ$10 &amp; "'!" &amp; AD93),0) + IF(Setup!$AJ$11&lt;&gt;"",INDIRECT("'" &amp; Setup!$AJ$11 &amp; "'!" &amp; AD93),0) + IF(Setup!$AJ$12&lt;&gt;"",INDIRECT("'" &amp; Setup!$AJ$12 &amp; "'!" &amp; AD93),0)</f>
        <v>0</v>
      </c>
      <c r="BQ93" s="2">
        <f ca="1">IF(Setup!$AJ$7&lt;&gt;"",INDIRECT("'" &amp; Setup!$AJ$7 &amp; "'!" &amp; AE93),0) + IF(Setup!$AJ$8&lt;&gt;"",INDIRECT("'" &amp; Setup!$AJ$8 &amp; "'!" &amp; AE93),0) + IF(Setup!$AJ$9&lt;&gt;"",INDIRECT("'" &amp; Setup!$AJ$9 &amp; "'!" &amp; AE93),0) + IF(Setup!$AJ$10&lt;&gt;"",INDIRECT("'" &amp; Setup!$AJ$10 &amp; "'!" &amp; AE93),0) + IF(Setup!$AJ$11&lt;&gt;"",INDIRECT("'" &amp; Setup!$AJ$11 &amp; "'!" &amp; AE93),0) + IF(Setup!$AJ$12&lt;&gt;"",INDIRECT("'" &amp; Setup!$AJ$12 &amp; "'!" &amp; AE93),0)</f>
        <v>0</v>
      </c>
      <c r="BS93" s="35"/>
      <c r="BT93" s="35"/>
      <c r="BU93" s="35"/>
      <c r="BV93" s="35"/>
    </row>
    <row r="94" spans="1:74" ht="39" hidden="1" customHeight="1" x14ac:dyDescent="0.2">
      <c r="A94" s="14" t="str">
        <f>Planning!A77</f>
        <v>I069</v>
      </c>
      <c r="B94" s="9">
        <f>Planning!B77</f>
        <v>0</v>
      </c>
      <c r="C94" s="9">
        <f>Planning!C77</f>
        <v>0</v>
      </c>
      <c r="D94" s="9">
        <f>Planning!D77</f>
        <v>0</v>
      </c>
      <c r="E94" s="3">
        <f>Planning!E77</f>
        <v>0</v>
      </c>
      <c r="F94" s="3">
        <f>Planning!G77</f>
        <v>0</v>
      </c>
      <c r="G94" s="28"/>
      <c r="H94" s="197">
        <f t="shared" ca="1" si="55"/>
        <v>0</v>
      </c>
      <c r="I94" s="197">
        <f t="shared" ca="1" si="56"/>
        <v>0</v>
      </c>
      <c r="J94" s="32" t="str">
        <f ca="1">IF(AND($AR94="2",$AB93&lt;&gt;Lists!$A$17),AU94,AT94)</f>
        <v/>
      </c>
      <c r="K94" s="33" t="str">
        <f t="shared" ca="1" si="42"/>
        <v/>
      </c>
      <c r="L94" s="210">
        <f t="shared" ca="1" si="43"/>
        <v>0</v>
      </c>
      <c r="M94" s="197">
        <f t="shared" ca="1" si="44"/>
        <v>0</v>
      </c>
      <c r="N94" s="32" t="str">
        <f ca="1">IF(AND($AR94="2",$AB94&lt;&gt;Lists!$A$17),AW94,AV94)</f>
        <v/>
      </c>
      <c r="O94" s="33" t="str">
        <f t="shared" ca="1" si="45"/>
        <v/>
      </c>
      <c r="P94" s="197">
        <f t="shared" ca="1" si="46"/>
        <v>0</v>
      </c>
      <c r="Q94" s="197">
        <f t="shared" ca="1" si="47"/>
        <v>0</v>
      </c>
      <c r="R94" s="32" t="str">
        <f ca="1">IF(AND($AR94="2",$AB94&lt;&gt;Lists!$A$17),AY94,AX94)</f>
        <v/>
      </c>
      <c r="S94" s="33" t="str">
        <f t="shared" ca="1" si="48"/>
        <v/>
      </c>
      <c r="T94" s="197">
        <f t="shared" ca="1" si="49"/>
        <v>0</v>
      </c>
      <c r="U94" s="197">
        <f t="shared" ca="1" si="50"/>
        <v>0</v>
      </c>
      <c r="V94" s="32" t="str">
        <f ca="1">IF(AND($AR94="2",$AB94&lt;&gt;Lists!$A$17),BA94,AZ94)</f>
        <v/>
      </c>
      <c r="W94" s="33" t="str">
        <f t="shared" ca="1" si="51"/>
        <v/>
      </c>
      <c r="X94" s="197">
        <f t="shared" ca="1" si="52"/>
        <v>0</v>
      </c>
      <c r="Y94" s="197">
        <f t="shared" ca="1" si="53"/>
        <v>0</v>
      </c>
      <c r="Z94" s="32" t="str">
        <f ca="1">IF(AND($AR94="2",$AB94&lt;&gt;Lists!$A$17),BC94,BB94)</f>
        <v/>
      </c>
      <c r="AA94" s="33" t="str">
        <f t="shared" ca="1" si="54"/>
        <v/>
      </c>
      <c r="AB94" s="1">
        <f>Planning!H77</f>
        <v>0</v>
      </c>
      <c r="AC94" s="2" t="str">
        <f t="shared" si="57"/>
        <v>00</v>
      </c>
      <c r="AD94" s="2" t="s">
        <v>529</v>
      </c>
      <c r="AE94" s="2" t="s">
        <v>727</v>
      </c>
      <c r="AF94" s="2" t="s">
        <v>1574</v>
      </c>
      <c r="AG94" s="169" t="str">
        <f t="shared" si="58"/>
        <v/>
      </c>
      <c r="AI94" s="2">
        <f ca="1">IF(Setup!$AG$7&lt;&gt;"",INDIRECT("'" &amp; Setup!$AG$7 &amp; "'!" &amp; AF94),0) + IF(Setup!$AG$8&lt;&gt;"",INDIRECT("'" &amp; Setup!$AG$8 &amp; "'!" &amp; AF94),0) + IF(Setup!$AG$9&lt;&gt;"",INDIRECT("'" &amp; Setup!$AG$9 &amp; "'!" &amp; AF94),0) + IF(Setup!$AG$10&lt;&gt;"",INDIRECT("'" &amp; Setup!$AG$10 &amp; "'!" &amp; AF94),0) + IF(Setup!$AG$11&lt;&gt;"",INDIRECT("'" &amp; Setup!$AG$11 &amp; "'!" &amp; AF94),0) + IF(Setup!$AG$12&lt;&gt;"",INDIRECT("'" &amp; Setup!$AG$12 &amp; "'!" &amp; AF94),0)</f>
        <v>0</v>
      </c>
      <c r="AJ94" s="2">
        <f ca="1">IF(Setup!$AH$7&lt;&gt;"",INDIRECT("'" &amp; Setup!$AH$7 &amp; "'!" &amp; AF94),0) + IF(Setup!$AH$8&lt;&gt;"",INDIRECT("'" &amp; Setup!$AH$8 &amp; "'!" &amp; AF94),0) + IF(Setup!$AH$9&lt;&gt;"",INDIRECT("'" &amp; Setup!$AH$9 &amp; "'!" &amp; AF94),0) + IF(Setup!$AH$10&lt;&gt;"",INDIRECT("'" &amp; Setup!$AH$10 &amp; "'!" &amp; AF94),0) + IF(Setup!$AH$11&lt;&gt;"",INDIRECT("'" &amp; Setup!$AH$11 &amp; "'!" &amp; AF94),0) + IF(Setup!$AH$12&lt;&gt;"",INDIRECT("'" &amp; Setup!$AH$12 &amp; "'!" &amp; AF94),0)</f>
        <v>0</v>
      </c>
      <c r="AK94" s="2">
        <f ca="1">IF(Setup!$AI$7&lt;&gt;"",INDIRECT("'" &amp; Setup!$AI$7 &amp; "'!" &amp; AF94),0) + IF(Setup!$AI$8&lt;&gt;"",INDIRECT("'" &amp; Setup!$AI$8 &amp; "'!" &amp; AF94),0) + IF(Setup!$AI$9&lt;&gt;"",INDIRECT("'" &amp; Setup!$AI$9 &amp; "'!" &amp; AF94),0) + IF(Setup!$AI$10&lt;&gt;"",INDIRECT("'" &amp; Setup!$AI$10 &amp; "'!" &amp; AF94),0) + IF(Setup!$AI$11&lt;&gt;"",INDIRECT("'" &amp; Setup!$AI$11 &amp; "'!" &amp; AF94),0) + IF(Setup!$AI$12&lt;&gt;"",INDIRECT("'" &amp; Setup!$AI$12 &amp; "'!" &amp; AF94),0)</f>
        <v>0</v>
      </c>
      <c r="AL94" s="2">
        <f ca="1">IF(Setup!$AJ$7&lt;&gt;"",INDIRECT("'" &amp; Setup!$AJ$7 &amp; "'!" &amp; AF94),0) + IF(Setup!$AJ$8&lt;&gt;"",INDIRECT("'" &amp; Setup!$AJ$8 &amp; "'!" &amp; AF94),0) + IF(Setup!$AJ$9&lt;&gt;"",INDIRECT("'" &amp; Setup!$AJ$9 &amp; "'!" &amp; AF94),0) + IF(Setup!$AJ$10&lt;&gt;"",INDIRECT("'" &amp; Setup!$AJ$10 &amp; "'!" &amp; AF94),0) + IF(Setup!$AJ$11&lt;&gt;"",INDIRECT("'" &amp; Setup!$AJ$11 &amp; "'!" &amp; AF94),0) + IF(Setup!$AJ$12&lt;&gt;"",INDIRECT("'" &amp; Setup!$AJ$12 &amp; "'!" &amp; AF94),0)</f>
        <v>0</v>
      </c>
      <c r="AN94" s="2" t="str">
        <f t="shared" si="59"/>
        <v/>
      </c>
      <c r="AR94" s="2" t="str">
        <f>IF(C94=0,"",LEFT(INDEX(Lists!$H$5:$H$49,MATCH(C94,Lists!$G$5:$G$49,0),1),1))</f>
        <v/>
      </c>
      <c r="AT94" s="2" t="str">
        <f t="shared" ca="1" si="60"/>
        <v/>
      </c>
      <c r="AU94" s="2" t="str">
        <f t="shared" ca="1" si="61"/>
        <v/>
      </c>
      <c r="AV94" s="2" t="str">
        <f t="shared" ca="1" si="62"/>
        <v/>
      </c>
      <c r="AW94" s="2" t="str">
        <f t="shared" ca="1" si="63"/>
        <v/>
      </c>
      <c r="AX94" s="2" t="str">
        <f t="shared" ca="1" si="64"/>
        <v/>
      </c>
      <c r="AY94" s="2" t="str">
        <f t="shared" ca="1" si="65"/>
        <v/>
      </c>
      <c r="AZ94" s="2" t="str">
        <f t="shared" ca="1" si="66"/>
        <v/>
      </c>
      <c r="BA94" s="2" t="str">
        <f t="shared" ca="1" si="67"/>
        <v/>
      </c>
      <c r="BB94" s="2" t="str">
        <f t="shared" ca="1" si="68"/>
        <v/>
      </c>
      <c r="BC94" s="2" t="str">
        <f t="shared" ca="1" si="69"/>
        <v/>
      </c>
      <c r="BJ94" s="2">
        <f ca="1">IF(Setup!$AG$7&lt;&gt;"",INDIRECT("'" &amp; Setup!$AG$7 &amp; "'!" &amp; AD94),0) + IF(Setup!$AG$8&lt;&gt;"",INDIRECT("'" &amp; Setup!$AG$8 &amp; "'!" &amp; AD94),0) + IF(Setup!$AG$9&lt;&gt;"",INDIRECT("'" &amp; Setup!$AG$9 &amp; "'!" &amp; AD94),0) + IF(Setup!$AG$10&lt;&gt;"",INDIRECT("'" &amp; Setup!$AG$10 &amp; "'!" &amp; AD94),0) + IF(Setup!$AG$11&lt;&gt;"",INDIRECT("'" &amp; Setup!$AG$11 &amp; "'!" &amp; AD94),0) + IF(Setup!$AG$12&lt;&gt;"",INDIRECT("'" &amp; Setup!$AG$12 &amp; "'!" &amp; AD94),0)</f>
        <v>0</v>
      </c>
      <c r="BK94" s="2">
        <f ca="1">IF(Setup!$AG$7&lt;&gt;"",INDIRECT("'" &amp; Setup!$AG$7 &amp; "'!" &amp; AE94),0) + IF(Setup!$AG$8&lt;&gt;"",INDIRECT("'" &amp; Setup!$AG$8 &amp; "'!" &amp; AE94),0) + IF(Setup!$AG$9&lt;&gt;"",INDIRECT("'" &amp; Setup!$AG$9 &amp; "'!" &amp; AE94),0) + IF(Setup!$AG$10&lt;&gt;"",INDIRECT("'" &amp; Setup!$AG$10 &amp; "'!" &amp; AE94),0) + IF(Setup!$AG$11&lt;&gt;"",INDIRECT("'" &amp; Setup!$AG$11 &amp; "'!" &amp; AE94),0) + IF(Setup!$AG$12&lt;&gt;"",INDIRECT("'" &amp; Setup!$AG$12 &amp; "'!" &amp; AE94),0)</f>
        <v>0</v>
      </c>
      <c r="BL94" s="2">
        <f ca="1">IF(Setup!$AH$7&lt;&gt;"",INDIRECT("'" &amp; Setup!$AH$7 &amp; "'!" &amp; AD94),0) + IF(Setup!$AH$8&lt;&gt;"",INDIRECT("'" &amp; Setup!$AH$8 &amp; "'!" &amp; AD94),0) + IF(Setup!$AH$9&lt;&gt;"",INDIRECT("'" &amp; Setup!$AH$9 &amp; "'!" &amp; AD94),0) + IF(Setup!$AH$10&lt;&gt;"",INDIRECT("'" &amp; Setup!$AH$10 &amp; "'!" &amp; AD94),0) + IF(Setup!$AH$11&lt;&gt;"",INDIRECT("'" &amp; Setup!$AH$11 &amp; "'!" &amp; AD94),0) + IF(Setup!$AH$12&lt;&gt;"",INDIRECT("'" &amp; Setup!$AH$12 &amp; "'!" &amp; AD94),0)</f>
        <v>0</v>
      </c>
      <c r="BM94" s="2">
        <f ca="1">IF(Setup!$AH$7&lt;&gt;"",INDIRECT("'" &amp; Setup!$AH$7 &amp; "'!" &amp; AE94),0) + IF(Setup!$AH$8&lt;&gt;"",INDIRECT("'" &amp; Setup!$AH$8 &amp; "'!" &amp; AE94),0) + IF(Setup!$AH$9&lt;&gt;"",INDIRECT("'" &amp; Setup!$AH$9 &amp; "'!" &amp; AE94),0) + IF(Setup!$AH$10&lt;&gt;"",INDIRECT("'" &amp; Setup!$AH$10 &amp; "'!" &amp; AE94),0) + IF(Setup!$AH$11&lt;&gt;"",INDIRECT("'" &amp; Setup!$AH$11 &amp; "'!" &amp; AE94),0) + IF(Setup!$AH$12&lt;&gt;"",INDIRECT("'" &amp; Setup!$AH$12 &amp; "'!" &amp; AE94),0)</f>
        <v>0</v>
      </c>
      <c r="BN94" s="2">
        <f ca="1">IF(Setup!$AI$7&lt;&gt;"",INDIRECT("'" &amp; Setup!$AI$7 &amp; "'!" &amp; AD94),0) + IF(Setup!$AI$8&lt;&gt;"",INDIRECT("'" &amp; Setup!$AI$8 &amp; "'!" &amp; AD94),0) + IF(Setup!$AI$9&lt;&gt;"",INDIRECT("'" &amp; Setup!$AI$9 &amp; "'!" &amp; AD94),0) + IF(Setup!$AI$10&lt;&gt;"",INDIRECT("'" &amp; Setup!$AI$10 &amp; "'!" &amp; AD94),0) + IF(Setup!$AI$11&lt;&gt;"",INDIRECT("'" &amp; Setup!$AI$11 &amp; "'!" &amp; AD94),0) + IF(Setup!$AI$12&lt;&gt;"",INDIRECT("'" &amp; Setup!$AI$12 &amp; "'!" &amp; AD94),0)</f>
        <v>0</v>
      </c>
      <c r="BO94" s="2">
        <f ca="1">IF(Setup!$AI$7&lt;&gt;"",INDIRECT("'" &amp; Setup!$AI$7 &amp; "'!" &amp; AE94),0) + IF(Setup!$AI$8&lt;&gt;"",INDIRECT("'" &amp; Setup!$AI$8 &amp; "'!" &amp; AE94),0) + IF(Setup!$AI$9&lt;&gt;"",INDIRECT("'" &amp; Setup!$AI$9 &amp; "'!" &amp; AE94),0) + IF(Setup!$AI$10&lt;&gt;"",INDIRECT("'" &amp; Setup!$AI$10 &amp; "'!" &amp; AE94),0) + IF(Setup!$AI$11&lt;&gt;"",INDIRECT("'" &amp; Setup!$AI$11 &amp; "'!" &amp; AE94),0) + IF(Setup!$AI$12&lt;&gt;"",INDIRECT("'" &amp; Setup!$AI$12 &amp; "'!" &amp; AE94),0)</f>
        <v>0</v>
      </c>
      <c r="BP94" s="2">
        <f ca="1">IF(Setup!$AJ$7&lt;&gt;"",INDIRECT("'" &amp; Setup!$AJ$7 &amp; "'!" &amp; AD94),0) + IF(Setup!$AJ$8&lt;&gt;"",INDIRECT("'" &amp; Setup!$AJ$8 &amp; "'!" &amp; AD94),0) + IF(Setup!$AJ$9&lt;&gt;"",INDIRECT("'" &amp; Setup!$AJ$9 &amp; "'!" &amp; AD94),0) + IF(Setup!$AJ$10&lt;&gt;"",INDIRECT("'" &amp; Setup!$AJ$10 &amp; "'!" &amp; AD94),0) + IF(Setup!$AJ$11&lt;&gt;"",INDIRECT("'" &amp; Setup!$AJ$11 &amp; "'!" &amp; AD94),0) + IF(Setup!$AJ$12&lt;&gt;"",INDIRECT("'" &amp; Setup!$AJ$12 &amp; "'!" &amp; AD94),0)</f>
        <v>0</v>
      </c>
      <c r="BQ94" s="2">
        <f ca="1">IF(Setup!$AJ$7&lt;&gt;"",INDIRECT("'" &amp; Setup!$AJ$7 &amp; "'!" &amp; AE94),0) + IF(Setup!$AJ$8&lt;&gt;"",INDIRECT("'" &amp; Setup!$AJ$8 &amp; "'!" &amp; AE94),0) + IF(Setup!$AJ$9&lt;&gt;"",INDIRECT("'" &amp; Setup!$AJ$9 &amp; "'!" &amp; AE94),0) + IF(Setup!$AJ$10&lt;&gt;"",INDIRECT("'" &amp; Setup!$AJ$10 &amp; "'!" &amp; AE94),0) + IF(Setup!$AJ$11&lt;&gt;"",INDIRECT("'" &amp; Setup!$AJ$11 &amp; "'!" &amp; AE94),0) + IF(Setup!$AJ$12&lt;&gt;"",INDIRECT("'" &amp; Setup!$AJ$12 &amp; "'!" &amp; AE94),0)</f>
        <v>0</v>
      </c>
      <c r="BS94" s="35"/>
      <c r="BT94" s="35"/>
      <c r="BU94" s="35"/>
      <c r="BV94" s="35"/>
    </row>
    <row r="95" spans="1:74" ht="39" hidden="1" customHeight="1" x14ac:dyDescent="0.2">
      <c r="A95" s="14" t="str">
        <f>Planning!A78</f>
        <v>I070</v>
      </c>
      <c r="B95" s="9">
        <f>Planning!B78</f>
        <v>0</v>
      </c>
      <c r="C95" s="9">
        <f>Planning!C78</f>
        <v>0</v>
      </c>
      <c r="D95" s="9">
        <f>Planning!D78</f>
        <v>0</v>
      </c>
      <c r="E95" s="3">
        <f>Planning!E78</f>
        <v>0</v>
      </c>
      <c r="F95" s="3">
        <f>Planning!G78</f>
        <v>0</v>
      </c>
      <c r="G95" s="28"/>
      <c r="H95" s="197">
        <f t="shared" ca="1" si="55"/>
        <v>0</v>
      </c>
      <c r="I95" s="197">
        <f t="shared" ca="1" si="56"/>
        <v>0</v>
      </c>
      <c r="J95" s="32" t="str">
        <f ca="1">IF(AND($AR95="2",$AB94&lt;&gt;Lists!$A$17),AU95,AT95)</f>
        <v/>
      </c>
      <c r="K95" s="33" t="str">
        <f t="shared" ca="1" si="42"/>
        <v/>
      </c>
      <c r="L95" s="210">
        <f t="shared" ca="1" si="43"/>
        <v>0</v>
      </c>
      <c r="M95" s="197">
        <f t="shared" ca="1" si="44"/>
        <v>0</v>
      </c>
      <c r="N95" s="32" t="str">
        <f ca="1">IF(AND($AR95="2",$AB95&lt;&gt;Lists!$A$17),AW95,AV95)</f>
        <v/>
      </c>
      <c r="O95" s="33" t="str">
        <f t="shared" ca="1" si="45"/>
        <v/>
      </c>
      <c r="P95" s="197">
        <f t="shared" ca="1" si="46"/>
        <v>0</v>
      </c>
      <c r="Q95" s="197">
        <f t="shared" ca="1" si="47"/>
        <v>0</v>
      </c>
      <c r="R95" s="32" t="str">
        <f ca="1">IF(AND($AR95="2",$AB95&lt;&gt;Lists!$A$17),AY95,AX95)</f>
        <v/>
      </c>
      <c r="S95" s="33" t="str">
        <f t="shared" ca="1" si="48"/>
        <v/>
      </c>
      <c r="T95" s="197">
        <f t="shared" ca="1" si="49"/>
        <v>0</v>
      </c>
      <c r="U95" s="197">
        <f t="shared" ca="1" si="50"/>
        <v>0</v>
      </c>
      <c r="V95" s="32" t="str">
        <f ca="1">IF(AND($AR95="2",$AB95&lt;&gt;Lists!$A$17),BA95,AZ95)</f>
        <v/>
      </c>
      <c r="W95" s="33" t="str">
        <f t="shared" ca="1" si="51"/>
        <v/>
      </c>
      <c r="X95" s="197">
        <f t="shared" ca="1" si="52"/>
        <v>0</v>
      </c>
      <c r="Y95" s="197">
        <f t="shared" ca="1" si="53"/>
        <v>0</v>
      </c>
      <c r="Z95" s="32" t="str">
        <f ca="1">IF(AND($AR95="2",$AB95&lt;&gt;Lists!$A$17),BC95,BB95)</f>
        <v/>
      </c>
      <c r="AA95" s="33" t="str">
        <f t="shared" ca="1" si="54"/>
        <v/>
      </c>
      <c r="AB95" s="1">
        <f>Planning!H78</f>
        <v>0</v>
      </c>
      <c r="AC95" s="2" t="str">
        <f t="shared" si="57"/>
        <v>00</v>
      </c>
      <c r="AD95" s="2" t="s">
        <v>530</v>
      </c>
      <c r="AE95" s="2" t="s">
        <v>728</v>
      </c>
      <c r="AF95" s="2" t="s">
        <v>1575</v>
      </c>
      <c r="AG95" s="169" t="str">
        <f t="shared" si="58"/>
        <v/>
      </c>
      <c r="AI95" s="2">
        <f ca="1">IF(Setup!$AG$7&lt;&gt;"",INDIRECT("'" &amp; Setup!$AG$7 &amp; "'!" &amp; AF95),0) + IF(Setup!$AG$8&lt;&gt;"",INDIRECT("'" &amp; Setup!$AG$8 &amp; "'!" &amp; AF95),0) + IF(Setup!$AG$9&lt;&gt;"",INDIRECT("'" &amp; Setup!$AG$9 &amp; "'!" &amp; AF95),0) + IF(Setup!$AG$10&lt;&gt;"",INDIRECT("'" &amp; Setup!$AG$10 &amp; "'!" &amp; AF95),0) + IF(Setup!$AG$11&lt;&gt;"",INDIRECT("'" &amp; Setup!$AG$11 &amp; "'!" &amp; AF95),0) + IF(Setup!$AG$12&lt;&gt;"",INDIRECT("'" &amp; Setup!$AG$12 &amp; "'!" &amp; AF95),0)</f>
        <v>0</v>
      </c>
      <c r="AJ95" s="2">
        <f ca="1">IF(Setup!$AH$7&lt;&gt;"",INDIRECT("'" &amp; Setup!$AH$7 &amp; "'!" &amp; AF95),0) + IF(Setup!$AH$8&lt;&gt;"",INDIRECT("'" &amp; Setup!$AH$8 &amp; "'!" &amp; AF95),0) + IF(Setup!$AH$9&lt;&gt;"",INDIRECT("'" &amp; Setup!$AH$9 &amp; "'!" &amp; AF95),0) + IF(Setup!$AH$10&lt;&gt;"",INDIRECT("'" &amp; Setup!$AH$10 &amp; "'!" &amp; AF95),0) + IF(Setup!$AH$11&lt;&gt;"",INDIRECT("'" &amp; Setup!$AH$11 &amp; "'!" &amp; AF95),0) + IF(Setup!$AH$12&lt;&gt;"",INDIRECT("'" &amp; Setup!$AH$12 &amp; "'!" &amp; AF95),0)</f>
        <v>0</v>
      </c>
      <c r="AK95" s="2">
        <f ca="1">IF(Setup!$AI$7&lt;&gt;"",INDIRECT("'" &amp; Setup!$AI$7 &amp; "'!" &amp; AF95),0) + IF(Setup!$AI$8&lt;&gt;"",INDIRECT("'" &amp; Setup!$AI$8 &amp; "'!" &amp; AF95),0) + IF(Setup!$AI$9&lt;&gt;"",INDIRECT("'" &amp; Setup!$AI$9 &amp; "'!" &amp; AF95),0) + IF(Setup!$AI$10&lt;&gt;"",INDIRECT("'" &amp; Setup!$AI$10 &amp; "'!" &amp; AF95),0) + IF(Setup!$AI$11&lt;&gt;"",INDIRECT("'" &amp; Setup!$AI$11 &amp; "'!" &amp; AF95),0) + IF(Setup!$AI$12&lt;&gt;"",INDIRECT("'" &amp; Setup!$AI$12 &amp; "'!" &amp; AF95),0)</f>
        <v>0</v>
      </c>
      <c r="AL95" s="2">
        <f ca="1">IF(Setup!$AJ$7&lt;&gt;"",INDIRECT("'" &amp; Setup!$AJ$7 &amp; "'!" &amp; AF95),0) + IF(Setup!$AJ$8&lt;&gt;"",INDIRECT("'" &amp; Setup!$AJ$8 &amp; "'!" &amp; AF95),0) + IF(Setup!$AJ$9&lt;&gt;"",INDIRECT("'" &amp; Setup!$AJ$9 &amp; "'!" &amp; AF95),0) + IF(Setup!$AJ$10&lt;&gt;"",INDIRECT("'" &amp; Setup!$AJ$10 &amp; "'!" &amp; AF95),0) + IF(Setup!$AJ$11&lt;&gt;"",INDIRECT("'" &amp; Setup!$AJ$11 &amp; "'!" &amp; AF95),0) + IF(Setup!$AJ$12&lt;&gt;"",INDIRECT("'" &amp; Setup!$AJ$12 &amp; "'!" &amp; AF95),0)</f>
        <v>0</v>
      </c>
      <c r="AN95" s="2" t="str">
        <f t="shared" si="59"/>
        <v/>
      </c>
      <c r="AR95" s="2" t="str">
        <f>IF(C95=0,"",LEFT(INDEX(Lists!$H$5:$H$49,MATCH(C95,Lists!$G$5:$G$49,0),1),1))</f>
        <v/>
      </c>
      <c r="AT95" s="2" t="str">
        <f t="shared" ca="1" si="60"/>
        <v/>
      </c>
      <c r="AU95" s="2" t="str">
        <f t="shared" ca="1" si="61"/>
        <v/>
      </c>
      <c r="AV95" s="2" t="str">
        <f t="shared" ca="1" si="62"/>
        <v/>
      </c>
      <c r="AW95" s="2" t="str">
        <f t="shared" ca="1" si="63"/>
        <v/>
      </c>
      <c r="AX95" s="2" t="str">
        <f t="shared" ca="1" si="64"/>
        <v/>
      </c>
      <c r="AY95" s="2" t="str">
        <f t="shared" ca="1" si="65"/>
        <v/>
      </c>
      <c r="AZ95" s="2" t="str">
        <f t="shared" ca="1" si="66"/>
        <v/>
      </c>
      <c r="BA95" s="2" t="str">
        <f t="shared" ca="1" si="67"/>
        <v/>
      </c>
      <c r="BB95" s="2" t="str">
        <f t="shared" ca="1" si="68"/>
        <v/>
      </c>
      <c r="BC95" s="2" t="str">
        <f t="shared" ca="1" si="69"/>
        <v/>
      </c>
      <c r="BJ95" s="2">
        <f ca="1">IF(Setup!$AG$7&lt;&gt;"",INDIRECT("'" &amp; Setup!$AG$7 &amp; "'!" &amp; AD95),0) + IF(Setup!$AG$8&lt;&gt;"",INDIRECT("'" &amp; Setup!$AG$8 &amp; "'!" &amp; AD95),0) + IF(Setup!$AG$9&lt;&gt;"",INDIRECT("'" &amp; Setup!$AG$9 &amp; "'!" &amp; AD95),0) + IF(Setup!$AG$10&lt;&gt;"",INDIRECT("'" &amp; Setup!$AG$10 &amp; "'!" &amp; AD95),0) + IF(Setup!$AG$11&lt;&gt;"",INDIRECT("'" &amp; Setup!$AG$11 &amp; "'!" &amp; AD95),0) + IF(Setup!$AG$12&lt;&gt;"",INDIRECT("'" &amp; Setup!$AG$12 &amp; "'!" &amp; AD95),0)</f>
        <v>0</v>
      </c>
      <c r="BK95" s="2">
        <f ca="1">IF(Setup!$AG$7&lt;&gt;"",INDIRECT("'" &amp; Setup!$AG$7 &amp; "'!" &amp; AE95),0) + IF(Setup!$AG$8&lt;&gt;"",INDIRECT("'" &amp; Setup!$AG$8 &amp; "'!" &amp; AE95),0) + IF(Setup!$AG$9&lt;&gt;"",INDIRECT("'" &amp; Setup!$AG$9 &amp; "'!" &amp; AE95),0) + IF(Setup!$AG$10&lt;&gt;"",INDIRECT("'" &amp; Setup!$AG$10 &amp; "'!" &amp; AE95),0) + IF(Setup!$AG$11&lt;&gt;"",INDIRECT("'" &amp; Setup!$AG$11 &amp; "'!" &amp; AE95),0) + IF(Setup!$AG$12&lt;&gt;"",INDIRECT("'" &amp; Setup!$AG$12 &amp; "'!" &amp; AE95),0)</f>
        <v>0</v>
      </c>
      <c r="BL95" s="2">
        <f ca="1">IF(Setup!$AH$7&lt;&gt;"",INDIRECT("'" &amp; Setup!$AH$7 &amp; "'!" &amp; AD95),0) + IF(Setup!$AH$8&lt;&gt;"",INDIRECT("'" &amp; Setup!$AH$8 &amp; "'!" &amp; AD95),0) + IF(Setup!$AH$9&lt;&gt;"",INDIRECT("'" &amp; Setup!$AH$9 &amp; "'!" &amp; AD95),0) + IF(Setup!$AH$10&lt;&gt;"",INDIRECT("'" &amp; Setup!$AH$10 &amp; "'!" &amp; AD95),0) + IF(Setup!$AH$11&lt;&gt;"",INDIRECT("'" &amp; Setup!$AH$11 &amp; "'!" &amp; AD95),0) + IF(Setup!$AH$12&lt;&gt;"",INDIRECT("'" &amp; Setup!$AH$12 &amp; "'!" &amp; AD95),0)</f>
        <v>0</v>
      </c>
      <c r="BM95" s="2">
        <f ca="1">IF(Setup!$AH$7&lt;&gt;"",INDIRECT("'" &amp; Setup!$AH$7 &amp; "'!" &amp; AE95),0) + IF(Setup!$AH$8&lt;&gt;"",INDIRECT("'" &amp; Setup!$AH$8 &amp; "'!" &amp; AE95),0) + IF(Setup!$AH$9&lt;&gt;"",INDIRECT("'" &amp; Setup!$AH$9 &amp; "'!" &amp; AE95),0) + IF(Setup!$AH$10&lt;&gt;"",INDIRECT("'" &amp; Setup!$AH$10 &amp; "'!" &amp; AE95),0) + IF(Setup!$AH$11&lt;&gt;"",INDIRECT("'" &amp; Setup!$AH$11 &amp; "'!" &amp; AE95),0) + IF(Setup!$AH$12&lt;&gt;"",INDIRECT("'" &amp; Setup!$AH$12 &amp; "'!" &amp; AE95),0)</f>
        <v>0</v>
      </c>
      <c r="BN95" s="2">
        <f ca="1">IF(Setup!$AI$7&lt;&gt;"",INDIRECT("'" &amp; Setup!$AI$7 &amp; "'!" &amp; AD95),0) + IF(Setup!$AI$8&lt;&gt;"",INDIRECT("'" &amp; Setup!$AI$8 &amp; "'!" &amp; AD95),0) + IF(Setup!$AI$9&lt;&gt;"",INDIRECT("'" &amp; Setup!$AI$9 &amp; "'!" &amp; AD95),0) + IF(Setup!$AI$10&lt;&gt;"",INDIRECT("'" &amp; Setup!$AI$10 &amp; "'!" &amp; AD95),0) + IF(Setup!$AI$11&lt;&gt;"",INDIRECT("'" &amp; Setup!$AI$11 &amp; "'!" &amp; AD95),0) + IF(Setup!$AI$12&lt;&gt;"",INDIRECT("'" &amp; Setup!$AI$12 &amp; "'!" &amp; AD95),0)</f>
        <v>0</v>
      </c>
      <c r="BO95" s="2">
        <f ca="1">IF(Setup!$AI$7&lt;&gt;"",INDIRECT("'" &amp; Setup!$AI$7 &amp; "'!" &amp; AE95),0) + IF(Setup!$AI$8&lt;&gt;"",INDIRECT("'" &amp; Setup!$AI$8 &amp; "'!" &amp; AE95),0) + IF(Setup!$AI$9&lt;&gt;"",INDIRECT("'" &amp; Setup!$AI$9 &amp; "'!" &amp; AE95),0) + IF(Setup!$AI$10&lt;&gt;"",INDIRECT("'" &amp; Setup!$AI$10 &amp; "'!" &amp; AE95),0) + IF(Setup!$AI$11&lt;&gt;"",INDIRECT("'" &amp; Setup!$AI$11 &amp; "'!" &amp; AE95),0) + IF(Setup!$AI$12&lt;&gt;"",INDIRECT("'" &amp; Setup!$AI$12 &amp; "'!" &amp; AE95),0)</f>
        <v>0</v>
      </c>
      <c r="BP95" s="2">
        <f ca="1">IF(Setup!$AJ$7&lt;&gt;"",INDIRECT("'" &amp; Setup!$AJ$7 &amp; "'!" &amp; AD95),0) + IF(Setup!$AJ$8&lt;&gt;"",INDIRECT("'" &amp; Setup!$AJ$8 &amp; "'!" &amp; AD95),0) + IF(Setup!$AJ$9&lt;&gt;"",INDIRECT("'" &amp; Setup!$AJ$9 &amp; "'!" &amp; AD95),0) + IF(Setup!$AJ$10&lt;&gt;"",INDIRECT("'" &amp; Setup!$AJ$10 &amp; "'!" &amp; AD95),0) + IF(Setup!$AJ$11&lt;&gt;"",INDIRECT("'" &amp; Setup!$AJ$11 &amp; "'!" &amp; AD95),0) + IF(Setup!$AJ$12&lt;&gt;"",INDIRECT("'" &amp; Setup!$AJ$12 &amp; "'!" &amp; AD95),0)</f>
        <v>0</v>
      </c>
      <c r="BQ95" s="2">
        <f ca="1">IF(Setup!$AJ$7&lt;&gt;"",INDIRECT("'" &amp; Setup!$AJ$7 &amp; "'!" &amp; AE95),0) + IF(Setup!$AJ$8&lt;&gt;"",INDIRECT("'" &amp; Setup!$AJ$8 &amp; "'!" &amp; AE95),0) + IF(Setup!$AJ$9&lt;&gt;"",INDIRECT("'" &amp; Setup!$AJ$9 &amp; "'!" &amp; AE95),0) + IF(Setup!$AJ$10&lt;&gt;"",INDIRECT("'" &amp; Setup!$AJ$10 &amp; "'!" &amp; AE95),0) + IF(Setup!$AJ$11&lt;&gt;"",INDIRECT("'" &amp; Setup!$AJ$11 &amp; "'!" &amp; AE95),0) + IF(Setup!$AJ$12&lt;&gt;"",INDIRECT("'" &amp; Setup!$AJ$12 &amp; "'!" &amp; AE95),0)</f>
        <v>0</v>
      </c>
      <c r="BS95" s="35"/>
      <c r="BT95" s="35"/>
      <c r="BU95" s="35"/>
      <c r="BV95" s="35"/>
    </row>
    <row r="96" spans="1:74" ht="39" hidden="1" customHeight="1" x14ac:dyDescent="0.2">
      <c r="A96" s="14" t="str">
        <f>Planning!A79</f>
        <v>I071</v>
      </c>
      <c r="B96" s="9">
        <f>Planning!B79</f>
        <v>0</v>
      </c>
      <c r="C96" s="9">
        <f>Planning!C79</f>
        <v>0</v>
      </c>
      <c r="D96" s="9">
        <f>Planning!D79</f>
        <v>0</v>
      </c>
      <c r="E96" s="3">
        <f>Planning!E79</f>
        <v>0</v>
      </c>
      <c r="F96" s="3">
        <f>Planning!G79</f>
        <v>0</v>
      </c>
      <c r="G96" s="28"/>
      <c r="H96" s="197">
        <f t="shared" ca="1" si="55"/>
        <v>0</v>
      </c>
      <c r="I96" s="197">
        <f t="shared" ca="1" si="56"/>
        <v>0</v>
      </c>
      <c r="J96" s="32" t="str">
        <f ca="1">IF(AND($AR96="2",$AB95&lt;&gt;Lists!$A$17),AU96,AT96)</f>
        <v/>
      </c>
      <c r="K96" s="33" t="str">
        <f t="shared" ca="1" si="42"/>
        <v/>
      </c>
      <c r="L96" s="210">
        <f t="shared" ca="1" si="43"/>
        <v>0</v>
      </c>
      <c r="M96" s="197">
        <f t="shared" ca="1" si="44"/>
        <v>0</v>
      </c>
      <c r="N96" s="32" t="str">
        <f ca="1">IF(AND($AR96="2",$AB96&lt;&gt;Lists!$A$17),AW96,AV96)</f>
        <v/>
      </c>
      <c r="O96" s="33" t="str">
        <f t="shared" ca="1" si="45"/>
        <v/>
      </c>
      <c r="P96" s="197">
        <f t="shared" ca="1" si="46"/>
        <v>0</v>
      </c>
      <c r="Q96" s="197">
        <f t="shared" ca="1" si="47"/>
        <v>0</v>
      </c>
      <c r="R96" s="32" t="str">
        <f ca="1">IF(AND($AR96="2",$AB96&lt;&gt;Lists!$A$17),AY96,AX96)</f>
        <v/>
      </c>
      <c r="S96" s="33" t="str">
        <f t="shared" ca="1" si="48"/>
        <v/>
      </c>
      <c r="T96" s="197">
        <f t="shared" ca="1" si="49"/>
        <v>0</v>
      </c>
      <c r="U96" s="197">
        <f t="shared" ca="1" si="50"/>
        <v>0</v>
      </c>
      <c r="V96" s="32" t="str">
        <f ca="1">IF(AND($AR96="2",$AB96&lt;&gt;Lists!$A$17),BA96,AZ96)</f>
        <v/>
      </c>
      <c r="W96" s="33" t="str">
        <f t="shared" ca="1" si="51"/>
        <v/>
      </c>
      <c r="X96" s="197">
        <f t="shared" ca="1" si="52"/>
        <v>0</v>
      </c>
      <c r="Y96" s="197">
        <f t="shared" ca="1" si="53"/>
        <v>0</v>
      </c>
      <c r="Z96" s="32" t="str">
        <f ca="1">IF(AND($AR96="2",$AB96&lt;&gt;Lists!$A$17),BC96,BB96)</f>
        <v/>
      </c>
      <c r="AA96" s="33" t="str">
        <f t="shared" ca="1" si="54"/>
        <v/>
      </c>
      <c r="AB96" s="1">
        <f>Planning!H79</f>
        <v>0</v>
      </c>
      <c r="AC96" s="2" t="str">
        <f t="shared" si="57"/>
        <v>00</v>
      </c>
      <c r="AD96" s="2" t="s">
        <v>531</v>
      </c>
      <c r="AE96" s="2" t="s">
        <v>729</v>
      </c>
      <c r="AF96" s="2" t="s">
        <v>1576</v>
      </c>
      <c r="AG96" s="169" t="str">
        <f t="shared" si="58"/>
        <v/>
      </c>
      <c r="AI96" s="2">
        <f ca="1">IF(Setup!$AG$7&lt;&gt;"",INDIRECT("'" &amp; Setup!$AG$7 &amp; "'!" &amp; AF96),0) + IF(Setup!$AG$8&lt;&gt;"",INDIRECT("'" &amp; Setup!$AG$8 &amp; "'!" &amp; AF96),0) + IF(Setup!$AG$9&lt;&gt;"",INDIRECT("'" &amp; Setup!$AG$9 &amp; "'!" &amp; AF96),0) + IF(Setup!$AG$10&lt;&gt;"",INDIRECT("'" &amp; Setup!$AG$10 &amp; "'!" &amp; AF96),0) + IF(Setup!$AG$11&lt;&gt;"",INDIRECT("'" &amp; Setup!$AG$11 &amp; "'!" &amp; AF96),0) + IF(Setup!$AG$12&lt;&gt;"",INDIRECT("'" &amp; Setup!$AG$12 &amp; "'!" &amp; AF96),0)</f>
        <v>0</v>
      </c>
      <c r="AJ96" s="2">
        <f ca="1">IF(Setup!$AH$7&lt;&gt;"",INDIRECT("'" &amp; Setup!$AH$7 &amp; "'!" &amp; AF96),0) + IF(Setup!$AH$8&lt;&gt;"",INDIRECT("'" &amp; Setup!$AH$8 &amp; "'!" &amp; AF96),0) + IF(Setup!$AH$9&lt;&gt;"",INDIRECT("'" &amp; Setup!$AH$9 &amp; "'!" &amp; AF96),0) + IF(Setup!$AH$10&lt;&gt;"",INDIRECT("'" &amp; Setup!$AH$10 &amp; "'!" &amp; AF96),0) + IF(Setup!$AH$11&lt;&gt;"",INDIRECT("'" &amp; Setup!$AH$11 &amp; "'!" &amp; AF96),0) + IF(Setup!$AH$12&lt;&gt;"",INDIRECT("'" &amp; Setup!$AH$12 &amp; "'!" &amp; AF96),0)</f>
        <v>0</v>
      </c>
      <c r="AK96" s="2">
        <f ca="1">IF(Setup!$AI$7&lt;&gt;"",INDIRECT("'" &amp; Setup!$AI$7 &amp; "'!" &amp; AF96),0) + IF(Setup!$AI$8&lt;&gt;"",INDIRECT("'" &amp; Setup!$AI$8 &amp; "'!" &amp; AF96),0) + IF(Setup!$AI$9&lt;&gt;"",INDIRECT("'" &amp; Setup!$AI$9 &amp; "'!" &amp; AF96),0) + IF(Setup!$AI$10&lt;&gt;"",INDIRECT("'" &amp; Setup!$AI$10 &amp; "'!" &amp; AF96),0) + IF(Setup!$AI$11&lt;&gt;"",INDIRECT("'" &amp; Setup!$AI$11 &amp; "'!" &amp; AF96),0) + IF(Setup!$AI$12&lt;&gt;"",INDIRECT("'" &amp; Setup!$AI$12 &amp; "'!" &amp; AF96),0)</f>
        <v>0</v>
      </c>
      <c r="AL96" s="2">
        <f ca="1">IF(Setup!$AJ$7&lt;&gt;"",INDIRECT("'" &amp; Setup!$AJ$7 &amp; "'!" &amp; AF96),0) + IF(Setup!$AJ$8&lt;&gt;"",INDIRECT("'" &amp; Setup!$AJ$8 &amp; "'!" &amp; AF96),0) + IF(Setup!$AJ$9&lt;&gt;"",INDIRECT("'" &amp; Setup!$AJ$9 &amp; "'!" &amp; AF96),0) + IF(Setup!$AJ$10&lt;&gt;"",INDIRECT("'" &amp; Setup!$AJ$10 &amp; "'!" &amp; AF96),0) + IF(Setup!$AJ$11&lt;&gt;"",INDIRECT("'" &amp; Setup!$AJ$11 &amp; "'!" &amp; AF96),0) + IF(Setup!$AJ$12&lt;&gt;"",INDIRECT("'" &amp; Setup!$AJ$12 &amp; "'!" &amp; AF96),0)</f>
        <v>0</v>
      </c>
      <c r="AN96" s="2" t="str">
        <f t="shared" si="59"/>
        <v/>
      </c>
      <c r="AR96" s="2" t="str">
        <f>IF(C96=0,"",LEFT(INDEX(Lists!$H$5:$H$49,MATCH(C96,Lists!$G$5:$G$49,0),1),1))</f>
        <v/>
      </c>
      <c r="AT96" s="2" t="str">
        <f t="shared" ca="1" si="60"/>
        <v/>
      </c>
      <c r="AU96" s="2" t="str">
        <f t="shared" ca="1" si="61"/>
        <v/>
      </c>
      <c r="AV96" s="2" t="str">
        <f t="shared" ca="1" si="62"/>
        <v/>
      </c>
      <c r="AW96" s="2" t="str">
        <f t="shared" ca="1" si="63"/>
        <v/>
      </c>
      <c r="AX96" s="2" t="str">
        <f t="shared" ca="1" si="64"/>
        <v/>
      </c>
      <c r="AY96" s="2" t="str">
        <f t="shared" ca="1" si="65"/>
        <v/>
      </c>
      <c r="AZ96" s="2" t="str">
        <f t="shared" ca="1" si="66"/>
        <v/>
      </c>
      <c r="BA96" s="2" t="str">
        <f t="shared" ca="1" si="67"/>
        <v/>
      </c>
      <c r="BB96" s="2" t="str">
        <f t="shared" ca="1" si="68"/>
        <v/>
      </c>
      <c r="BC96" s="2" t="str">
        <f t="shared" ca="1" si="69"/>
        <v/>
      </c>
      <c r="BJ96" s="2">
        <f ca="1">IF(Setup!$AG$7&lt;&gt;"",INDIRECT("'" &amp; Setup!$AG$7 &amp; "'!" &amp; AD96),0) + IF(Setup!$AG$8&lt;&gt;"",INDIRECT("'" &amp; Setup!$AG$8 &amp; "'!" &amp; AD96),0) + IF(Setup!$AG$9&lt;&gt;"",INDIRECT("'" &amp; Setup!$AG$9 &amp; "'!" &amp; AD96),0) + IF(Setup!$AG$10&lt;&gt;"",INDIRECT("'" &amp; Setup!$AG$10 &amp; "'!" &amp; AD96),0) + IF(Setup!$AG$11&lt;&gt;"",INDIRECT("'" &amp; Setup!$AG$11 &amp; "'!" &amp; AD96),0) + IF(Setup!$AG$12&lt;&gt;"",INDIRECT("'" &amp; Setup!$AG$12 &amp; "'!" &amp; AD96),0)</f>
        <v>0</v>
      </c>
      <c r="BK96" s="2">
        <f ca="1">IF(Setup!$AG$7&lt;&gt;"",INDIRECT("'" &amp; Setup!$AG$7 &amp; "'!" &amp; AE96),0) + IF(Setup!$AG$8&lt;&gt;"",INDIRECT("'" &amp; Setup!$AG$8 &amp; "'!" &amp; AE96),0) + IF(Setup!$AG$9&lt;&gt;"",INDIRECT("'" &amp; Setup!$AG$9 &amp; "'!" &amp; AE96),0) + IF(Setup!$AG$10&lt;&gt;"",INDIRECT("'" &amp; Setup!$AG$10 &amp; "'!" &amp; AE96),0) + IF(Setup!$AG$11&lt;&gt;"",INDIRECT("'" &amp; Setup!$AG$11 &amp; "'!" &amp; AE96),0) + IF(Setup!$AG$12&lt;&gt;"",INDIRECT("'" &amp; Setup!$AG$12 &amp; "'!" &amp; AE96),0)</f>
        <v>0</v>
      </c>
      <c r="BL96" s="2">
        <f ca="1">IF(Setup!$AH$7&lt;&gt;"",INDIRECT("'" &amp; Setup!$AH$7 &amp; "'!" &amp; AD96),0) + IF(Setup!$AH$8&lt;&gt;"",INDIRECT("'" &amp; Setup!$AH$8 &amp; "'!" &amp; AD96),0) + IF(Setup!$AH$9&lt;&gt;"",INDIRECT("'" &amp; Setup!$AH$9 &amp; "'!" &amp; AD96),0) + IF(Setup!$AH$10&lt;&gt;"",INDIRECT("'" &amp; Setup!$AH$10 &amp; "'!" &amp; AD96),0) + IF(Setup!$AH$11&lt;&gt;"",INDIRECT("'" &amp; Setup!$AH$11 &amp; "'!" &amp; AD96),0) + IF(Setup!$AH$12&lt;&gt;"",INDIRECT("'" &amp; Setup!$AH$12 &amp; "'!" &amp; AD96),0)</f>
        <v>0</v>
      </c>
      <c r="BM96" s="2">
        <f ca="1">IF(Setup!$AH$7&lt;&gt;"",INDIRECT("'" &amp; Setup!$AH$7 &amp; "'!" &amp; AE96),0) + IF(Setup!$AH$8&lt;&gt;"",INDIRECT("'" &amp; Setup!$AH$8 &amp; "'!" &amp; AE96),0) + IF(Setup!$AH$9&lt;&gt;"",INDIRECT("'" &amp; Setup!$AH$9 &amp; "'!" &amp; AE96),0) + IF(Setup!$AH$10&lt;&gt;"",INDIRECT("'" &amp; Setup!$AH$10 &amp; "'!" &amp; AE96),0) + IF(Setup!$AH$11&lt;&gt;"",INDIRECT("'" &amp; Setup!$AH$11 &amp; "'!" &amp; AE96),0) + IF(Setup!$AH$12&lt;&gt;"",INDIRECT("'" &amp; Setup!$AH$12 &amp; "'!" &amp; AE96),0)</f>
        <v>0</v>
      </c>
      <c r="BN96" s="2">
        <f ca="1">IF(Setup!$AI$7&lt;&gt;"",INDIRECT("'" &amp; Setup!$AI$7 &amp; "'!" &amp; AD96),0) + IF(Setup!$AI$8&lt;&gt;"",INDIRECT("'" &amp; Setup!$AI$8 &amp; "'!" &amp; AD96),0) + IF(Setup!$AI$9&lt;&gt;"",INDIRECT("'" &amp; Setup!$AI$9 &amp; "'!" &amp; AD96),0) + IF(Setup!$AI$10&lt;&gt;"",INDIRECT("'" &amp; Setup!$AI$10 &amp; "'!" &amp; AD96),0) + IF(Setup!$AI$11&lt;&gt;"",INDIRECT("'" &amp; Setup!$AI$11 &amp; "'!" &amp; AD96),0) + IF(Setup!$AI$12&lt;&gt;"",INDIRECT("'" &amp; Setup!$AI$12 &amp; "'!" &amp; AD96),0)</f>
        <v>0</v>
      </c>
      <c r="BO96" s="2">
        <f ca="1">IF(Setup!$AI$7&lt;&gt;"",INDIRECT("'" &amp; Setup!$AI$7 &amp; "'!" &amp; AE96),0) + IF(Setup!$AI$8&lt;&gt;"",INDIRECT("'" &amp; Setup!$AI$8 &amp; "'!" &amp; AE96),0) + IF(Setup!$AI$9&lt;&gt;"",INDIRECT("'" &amp; Setup!$AI$9 &amp; "'!" &amp; AE96),0) + IF(Setup!$AI$10&lt;&gt;"",INDIRECT("'" &amp; Setup!$AI$10 &amp; "'!" &amp; AE96),0) + IF(Setup!$AI$11&lt;&gt;"",INDIRECT("'" &amp; Setup!$AI$11 &amp; "'!" &amp; AE96),0) + IF(Setup!$AI$12&lt;&gt;"",INDIRECT("'" &amp; Setup!$AI$12 &amp; "'!" &amp; AE96),0)</f>
        <v>0</v>
      </c>
      <c r="BP96" s="2">
        <f ca="1">IF(Setup!$AJ$7&lt;&gt;"",INDIRECT("'" &amp; Setup!$AJ$7 &amp; "'!" &amp; AD96),0) + IF(Setup!$AJ$8&lt;&gt;"",INDIRECT("'" &amp; Setup!$AJ$8 &amp; "'!" &amp; AD96),0) + IF(Setup!$AJ$9&lt;&gt;"",INDIRECT("'" &amp; Setup!$AJ$9 &amp; "'!" &amp; AD96),0) + IF(Setup!$AJ$10&lt;&gt;"",INDIRECT("'" &amp; Setup!$AJ$10 &amp; "'!" &amp; AD96),0) + IF(Setup!$AJ$11&lt;&gt;"",INDIRECT("'" &amp; Setup!$AJ$11 &amp; "'!" &amp; AD96),0) + IF(Setup!$AJ$12&lt;&gt;"",INDIRECT("'" &amp; Setup!$AJ$12 &amp; "'!" &amp; AD96),0)</f>
        <v>0</v>
      </c>
      <c r="BQ96" s="2">
        <f ca="1">IF(Setup!$AJ$7&lt;&gt;"",INDIRECT("'" &amp; Setup!$AJ$7 &amp; "'!" &amp; AE96),0) + IF(Setup!$AJ$8&lt;&gt;"",INDIRECT("'" &amp; Setup!$AJ$8 &amp; "'!" &amp; AE96),0) + IF(Setup!$AJ$9&lt;&gt;"",INDIRECT("'" &amp; Setup!$AJ$9 &amp; "'!" &amp; AE96),0) + IF(Setup!$AJ$10&lt;&gt;"",INDIRECT("'" &amp; Setup!$AJ$10 &amp; "'!" &amp; AE96),0) + IF(Setup!$AJ$11&lt;&gt;"",INDIRECT("'" &amp; Setup!$AJ$11 &amp; "'!" &amp; AE96),0) + IF(Setup!$AJ$12&lt;&gt;"",INDIRECT("'" &amp; Setup!$AJ$12 &amp; "'!" &amp; AE96),0)</f>
        <v>0</v>
      </c>
      <c r="BS96" s="35"/>
      <c r="BT96" s="35"/>
      <c r="BU96" s="35"/>
      <c r="BV96" s="35"/>
    </row>
    <row r="97" spans="1:74" ht="39" hidden="1" customHeight="1" x14ac:dyDescent="0.2">
      <c r="A97" s="14" t="str">
        <f>Planning!A80</f>
        <v>I072</v>
      </c>
      <c r="B97" s="9">
        <f>Planning!B80</f>
        <v>0</v>
      </c>
      <c r="C97" s="9">
        <f>Planning!C80</f>
        <v>0</v>
      </c>
      <c r="D97" s="9">
        <f>Planning!D80</f>
        <v>0</v>
      </c>
      <c r="E97" s="3">
        <f>Planning!E80</f>
        <v>0</v>
      </c>
      <c r="F97" s="3">
        <f>Planning!G80</f>
        <v>0</v>
      </c>
      <c r="G97" s="28"/>
      <c r="H97" s="197">
        <f t="shared" ca="1" si="55"/>
        <v>0</v>
      </c>
      <c r="I97" s="197">
        <f t="shared" ca="1" si="56"/>
        <v>0</v>
      </c>
      <c r="J97" s="32" t="str">
        <f ca="1">IF(AND($AR97="2",$AB96&lt;&gt;Lists!$A$17),AU97,AT97)</f>
        <v/>
      </c>
      <c r="K97" s="33" t="str">
        <f t="shared" ca="1" si="42"/>
        <v/>
      </c>
      <c r="L97" s="210">
        <f t="shared" ca="1" si="43"/>
        <v>0</v>
      </c>
      <c r="M97" s="197">
        <f t="shared" ca="1" si="44"/>
        <v>0</v>
      </c>
      <c r="N97" s="32" t="str">
        <f ca="1">IF(AND($AR97="2",$AB97&lt;&gt;Lists!$A$17),AW97,AV97)</f>
        <v/>
      </c>
      <c r="O97" s="33" t="str">
        <f t="shared" ca="1" si="45"/>
        <v/>
      </c>
      <c r="P97" s="197">
        <f t="shared" ca="1" si="46"/>
        <v>0</v>
      </c>
      <c r="Q97" s="197">
        <f t="shared" ca="1" si="47"/>
        <v>0</v>
      </c>
      <c r="R97" s="32" t="str">
        <f ca="1">IF(AND($AR97="2",$AB97&lt;&gt;Lists!$A$17),AY97,AX97)</f>
        <v/>
      </c>
      <c r="S97" s="33" t="str">
        <f t="shared" ca="1" si="48"/>
        <v/>
      </c>
      <c r="T97" s="197">
        <f t="shared" ca="1" si="49"/>
        <v>0</v>
      </c>
      <c r="U97" s="197">
        <f t="shared" ca="1" si="50"/>
        <v>0</v>
      </c>
      <c r="V97" s="32" t="str">
        <f ca="1">IF(AND($AR97="2",$AB97&lt;&gt;Lists!$A$17),BA97,AZ97)</f>
        <v/>
      </c>
      <c r="W97" s="33" t="str">
        <f t="shared" ca="1" si="51"/>
        <v/>
      </c>
      <c r="X97" s="197">
        <f t="shared" ca="1" si="52"/>
        <v>0</v>
      </c>
      <c r="Y97" s="197">
        <f t="shared" ca="1" si="53"/>
        <v>0</v>
      </c>
      <c r="Z97" s="32" t="str">
        <f ca="1">IF(AND($AR97="2",$AB97&lt;&gt;Lists!$A$17),BC97,BB97)</f>
        <v/>
      </c>
      <c r="AA97" s="33" t="str">
        <f t="shared" ca="1" si="54"/>
        <v/>
      </c>
      <c r="AB97" s="1">
        <f>Planning!H80</f>
        <v>0</v>
      </c>
      <c r="AC97" s="2" t="str">
        <f t="shared" si="57"/>
        <v>00</v>
      </c>
      <c r="AD97" s="2" t="s">
        <v>532</v>
      </c>
      <c r="AE97" s="2" t="s">
        <v>730</v>
      </c>
      <c r="AF97" s="2" t="s">
        <v>1577</v>
      </c>
      <c r="AG97" s="169" t="str">
        <f t="shared" si="58"/>
        <v/>
      </c>
      <c r="AI97" s="2">
        <f ca="1">IF(Setup!$AG$7&lt;&gt;"",INDIRECT("'" &amp; Setup!$AG$7 &amp; "'!" &amp; AF97),0) + IF(Setup!$AG$8&lt;&gt;"",INDIRECT("'" &amp; Setup!$AG$8 &amp; "'!" &amp; AF97),0) + IF(Setup!$AG$9&lt;&gt;"",INDIRECT("'" &amp; Setup!$AG$9 &amp; "'!" &amp; AF97),0) + IF(Setup!$AG$10&lt;&gt;"",INDIRECT("'" &amp; Setup!$AG$10 &amp; "'!" &amp; AF97),0) + IF(Setup!$AG$11&lt;&gt;"",INDIRECT("'" &amp; Setup!$AG$11 &amp; "'!" &amp; AF97),0) + IF(Setup!$AG$12&lt;&gt;"",INDIRECT("'" &amp; Setup!$AG$12 &amp; "'!" &amp; AF97),0)</f>
        <v>0</v>
      </c>
      <c r="AJ97" s="2">
        <f ca="1">IF(Setup!$AH$7&lt;&gt;"",INDIRECT("'" &amp; Setup!$AH$7 &amp; "'!" &amp; AF97),0) + IF(Setup!$AH$8&lt;&gt;"",INDIRECT("'" &amp; Setup!$AH$8 &amp; "'!" &amp; AF97),0) + IF(Setup!$AH$9&lt;&gt;"",INDIRECT("'" &amp; Setup!$AH$9 &amp; "'!" &amp; AF97),0) + IF(Setup!$AH$10&lt;&gt;"",INDIRECT("'" &amp; Setup!$AH$10 &amp; "'!" &amp; AF97),0) + IF(Setup!$AH$11&lt;&gt;"",INDIRECT("'" &amp; Setup!$AH$11 &amp; "'!" &amp; AF97),0) + IF(Setup!$AH$12&lt;&gt;"",INDIRECT("'" &amp; Setup!$AH$12 &amp; "'!" &amp; AF97),0)</f>
        <v>0</v>
      </c>
      <c r="AK97" s="2">
        <f ca="1">IF(Setup!$AI$7&lt;&gt;"",INDIRECT("'" &amp; Setup!$AI$7 &amp; "'!" &amp; AF97),0) + IF(Setup!$AI$8&lt;&gt;"",INDIRECT("'" &amp; Setup!$AI$8 &amp; "'!" &amp; AF97),0) + IF(Setup!$AI$9&lt;&gt;"",INDIRECT("'" &amp; Setup!$AI$9 &amp; "'!" &amp; AF97),0) + IF(Setup!$AI$10&lt;&gt;"",INDIRECT("'" &amp; Setup!$AI$10 &amp; "'!" &amp; AF97),0) + IF(Setup!$AI$11&lt;&gt;"",INDIRECT("'" &amp; Setup!$AI$11 &amp; "'!" &amp; AF97),0) + IF(Setup!$AI$12&lt;&gt;"",INDIRECT("'" &amp; Setup!$AI$12 &amp; "'!" &amp; AF97),0)</f>
        <v>0</v>
      </c>
      <c r="AL97" s="2">
        <f ca="1">IF(Setup!$AJ$7&lt;&gt;"",INDIRECT("'" &amp; Setup!$AJ$7 &amp; "'!" &amp; AF97),0) + IF(Setup!$AJ$8&lt;&gt;"",INDIRECT("'" &amp; Setup!$AJ$8 &amp; "'!" &amp; AF97),0) + IF(Setup!$AJ$9&lt;&gt;"",INDIRECT("'" &amp; Setup!$AJ$9 &amp; "'!" &amp; AF97),0) + IF(Setup!$AJ$10&lt;&gt;"",INDIRECT("'" &amp; Setup!$AJ$10 &amp; "'!" &amp; AF97),0) + IF(Setup!$AJ$11&lt;&gt;"",INDIRECT("'" &amp; Setup!$AJ$11 &amp; "'!" &amp; AF97),0) + IF(Setup!$AJ$12&lt;&gt;"",INDIRECT("'" &amp; Setup!$AJ$12 &amp; "'!" &amp; AF97),0)</f>
        <v>0</v>
      </c>
      <c r="AN97" s="2" t="str">
        <f t="shared" si="59"/>
        <v/>
      </c>
      <c r="AR97" s="2" t="str">
        <f>IF(C97=0,"",LEFT(INDEX(Lists!$H$5:$H$49,MATCH(C97,Lists!$G$5:$G$49,0),1),1))</f>
        <v/>
      </c>
      <c r="AT97" s="2" t="str">
        <f t="shared" ca="1" si="60"/>
        <v/>
      </c>
      <c r="AU97" s="2" t="str">
        <f t="shared" ca="1" si="61"/>
        <v/>
      </c>
      <c r="AV97" s="2" t="str">
        <f t="shared" ca="1" si="62"/>
        <v/>
      </c>
      <c r="AW97" s="2" t="str">
        <f t="shared" ca="1" si="63"/>
        <v/>
      </c>
      <c r="AX97" s="2" t="str">
        <f t="shared" ca="1" si="64"/>
        <v/>
      </c>
      <c r="AY97" s="2" t="str">
        <f t="shared" ca="1" si="65"/>
        <v/>
      </c>
      <c r="AZ97" s="2" t="str">
        <f t="shared" ca="1" si="66"/>
        <v/>
      </c>
      <c r="BA97" s="2" t="str">
        <f t="shared" ca="1" si="67"/>
        <v/>
      </c>
      <c r="BB97" s="2" t="str">
        <f t="shared" ca="1" si="68"/>
        <v/>
      </c>
      <c r="BC97" s="2" t="str">
        <f t="shared" ca="1" si="69"/>
        <v/>
      </c>
      <c r="BJ97" s="2">
        <f ca="1">IF(Setup!$AG$7&lt;&gt;"",INDIRECT("'" &amp; Setup!$AG$7 &amp; "'!" &amp; AD97),0) + IF(Setup!$AG$8&lt;&gt;"",INDIRECT("'" &amp; Setup!$AG$8 &amp; "'!" &amp; AD97),0) + IF(Setup!$AG$9&lt;&gt;"",INDIRECT("'" &amp; Setup!$AG$9 &amp; "'!" &amp; AD97),0) + IF(Setup!$AG$10&lt;&gt;"",INDIRECT("'" &amp; Setup!$AG$10 &amp; "'!" &amp; AD97),0) + IF(Setup!$AG$11&lt;&gt;"",INDIRECT("'" &amp; Setup!$AG$11 &amp; "'!" &amp; AD97),0) + IF(Setup!$AG$12&lt;&gt;"",INDIRECT("'" &amp; Setup!$AG$12 &amp; "'!" &amp; AD97),0)</f>
        <v>0</v>
      </c>
      <c r="BK97" s="2">
        <f ca="1">IF(Setup!$AG$7&lt;&gt;"",INDIRECT("'" &amp; Setup!$AG$7 &amp; "'!" &amp; AE97),0) + IF(Setup!$AG$8&lt;&gt;"",INDIRECT("'" &amp; Setup!$AG$8 &amp; "'!" &amp; AE97),0) + IF(Setup!$AG$9&lt;&gt;"",INDIRECT("'" &amp; Setup!$AG$9 &amp; "'!" &amp; AE97),0) + IF(Setup!$AG$10&lt;&gt;"",INDIRECT("'" &amp; Setup!$AG$10 &amp; "'!" &amp; AE97),0) + IF(Setup!$AG$11&lt;&gt;"",INDIRECT("'" &amp; Setup!$AG$11 &amp; "'!" &amp; AE97),0) + IF(Setup!$AG$12&lt;&gt;"",INDIRECT("'" &amp; Setup!$AG$12 &amp; "'!" &amp; AE97),0)</f>
        <v>0</v>
      </c>
      <c r="BL97" s="2">
        <f ca="1">IF(Setup!$AH$7&lt;&gt;"",INDIRECT("'" &amp; Setup!$AH$7 &amp; "'!" &amp; AD97),0) + IF(Setup!$AH$8&lt;&gt;"",INDIRECT("'" &amp; Setup!$AH$8 &amp; "'!" &amp; AD97),0) + IF(Setup!$AH$9&lt;&gt;"",INDIRECT("'" &amp; Setup!$AH$9 &amp; "'!" &amp; AD97),0) + IF(Setup!$AH$10&lt;&gt;"",INDIRECT("'" &amp; Setup!$AH$10 &amp; "'!" &amp; AD97),0) + IF(Setup!$AH$11&lt;&gt;"",INDIRECT("'" &amp; Setup!$AH$11 &amp; "'!" &amp; AD97),0) + IF(Setup!$AH$12&lt;&gt;"",INDIRECT("'" &amp; Setup!$AH$12 &amp; "'!" &amp; AD97),0)</f>
        <v>0</v>
      </c>
      <c r="BM97" s="2">
        <f ca="1">IF(Setup!$AH$7&lt;&gt;"",INDIRECT("'" &amp; Setup!$AH$7 &amp; "'!" &amp; AE97),0) + IF(Setup!$AH$8&lt;&gt;"",INDIRECT("'" &amp; Setup!$AH$8 &amp; "'!" &amp; AE97),0) + IF(Setup!$AH$9&lt;&gt;"",INDIRECT("'" &amp; Setup!$AH$9 &amp; "'!" &amp; AE97),0) + IF(Setup!$AH$10&lt;&gt;"",INDIRECT("'" &amp; Setup!$AH$10 &amp; "'!" &amp; AE97),0) + IF(Setup!$AH$11&lt;&gt;"",INDIRECT("'" &amp; Setup!$AH$11 &amp; "'!" &amp; AE97),0) + IF(Setup!$AH$12&lt;&gt;"",INDIRECT("'" &amp; Setup!$AH$12 &amp; "'!" &amp; AE97),0)</f>
        <v>0</v>
      </c>
      <c r="BN97" s="2">
        <f ca="1">IF(Setup!$AI$7&lt;&gt;"",INDIRECT("'" &amp; Setup!$AI$7 &amp; "'!" &amp; AD97),0) + IF(Setup!$AI$8&lt;&gt;"",INDIRECT("'" &amp; Setup!$AI$8 &amp; "'!" &amp; AD97),0) + IF(Setup!$AI$9&lt;&gt;"",INDIRECT("'" &amp; Setup!$AI$9 &amp; "'!" &amp; AD97),0) + IF(Setup!$AI$10&lt;&gt;"",INDIRECT("'" &amp; Setup!$AI$10 &amp; "'!" &amp; AD97),0) + IF(Setup!$AI$11&lt;&gt;"",INDIRECT("'" &amp; Setup!$AI$11 &amp; "'!" &amp; AD97),0) + IF(Setup!$AI$12&lt;&gt;"",INDIRECT("'" &amp; Setup!$AI$12 &amp; "'!" &amp; AD97),0)</f>
        <v>0</v>
      </c>
      <c r="BO97" s="2">
        <f ca="1">IF(Setup!$AI$7&lt;&gt;"",INDIRECT("'" &amp; Setup!$AI$7 &amp; "'!" &amp; AE97),0) + IF(Setup!$AI$8&lt;&gt;"",INDIRECT("'" &amp; Setup!$AI$8 &amp; "'!" &amp; AE97),0) + IF(Setup!$AI$9&lt;&gt;"",INDIRECT("'" &amp; Setup!$AI$9 &amp; "'!" &amp; AE97),0) + IF(Setup!$AI$10&lt;&gt;"",INDIRECT("'" &amp; Setup!$AI$10 &amp; "'!" &amp; AE97),0) + IF(Setup!$AI$11&lt;&gt;"",INDIRECT("'" &amp; Setup!$AI$11 &amp; "'!" &amp; AE97),0) + IF(Setup!$AI$12&lt;&gt;"",INDIRECT("'" &amp; Setup!$AI$12 &amp; "'!" &amp; AE97),0)</f>
        <v>0</v>
      </c>
      <c r="BP97" s="2">
        <f ca="1">IF(Setup!$AJ$7&lt;&gt;"",INDIRECT("'" &amp; Setup!$AJ$7 &amp; "'!" &amp; AD97),0) + IF(Setup!$AJ$8&lt;&gt;"",INDIRECT("'" &amp; Setup!$AJ$8 &amp; "'!" &amp; AD97),0) + IF(Setup!$AJ$9&lt;&gt;"",INDIRECT("'" &amp; Setup!$AJ$9 &amp; "'!" &amp; AD97),0) + IF(Setup!$AJ$10&lt;&gt;"",INDIRECT("'" &amp; Setup!$AJ$10 &amp; "'!" &amp; AD97),0) + IF(Setup!$AJ$11&lt;&gt;"",INDIRECT("'" &amp; Setup!$AJ$11 &amp; "'!" &amp; AD97),0) + IF(Setup!$AJ$12&lt;&gt;"",INDIRECT("'" &amp; Setup!$AJ$12 &amp; "'!" &amp; AD97),0)</f>
        <v>0</v>
      </c>
      <c r="BQ97" s="2">
        <f ca="1">IF(Setup!$AJ$7&lt;&gt;"",INDIRECT("'" &amp; Setup!$AJ$7 &amp; "'!" &amp; AE97),0) + IF(Setup!$AJ$8&lt;&gt;"",INDIRECT("'" &amp; Setup!$AJ$8 &amp; "'!" &amp; AE97),0) + IF(Setup!$AJ$9&lt;&gt;"",INDIRECT("'" &amp; Setup!$AJ$9 &amp; "'!" &amp; AE97),0) + IF(Setup!$AJ$10&lt;&gt;"",INDIRECT("'" &amp; Setup!$AJ$10 &amp; "'!" &amp; AE97),0) + IF(Setup!$AJ$11&lt;&gt;"",INDIRECT("'" &amp; Setup!$AJ$11 &amp; "'!" &amp; AE97),0) + IF(Setup!$AJ$12&lt;&gt;"",INDIRECT("'" &amp; Setup!$AJ$12 &amp; "'!" &amp; AE97),0)</f>
        <v>0</v>
      </c>
      <c r="BS97" s="35"/>
      <c r="BT97" s="35"/>
      <c r="BU97" s="35"/>
      <c r="BV97" s="35"/>
    </row>
    <row r="98" spans="1:74" ht="39" hidden="1" customHeight="1" x14ac:dyDescent="0.2">
      <c r="A98" s="14" t="str">
        <f>Planning!A81</f>
        <v>I073</v>
      </c>
      <c r="B98" s="9">
        <f>Planning!B81</f>
        <v>0</v>
      </c>
      <c r="C98" s="9">
        <f>Planning!C81</f>
        <v>0</v>
      </c>
      <c r="D98" s="9">
        <f>Planning!D81</f>
        <v>0</v>
      </c>
      <c r="E98" s="3">
        <f>Planning!E81</f>
        <v>0</v>
      </c>
      <c r="F98" s="3">
        <f>Planning!G81</f>
        <v>0</v>
      </c>
      <c r="G98" s="28"/>
      <c r="H98" s="197">
        <f t="shared" ca="1" si="55"/>
        <v>0</v>
      </c>
      <c r="I98" s="197">
        <f t="shared" ca="1" si="56"/>
        <v>0</v>
      </c>
      <c r="J98" s="32" t="str">
        <f ca="1">IF(AND($AR98="2",$AB97&lt;&gt;Lists!$A$17),AU98,AT98)</f>
        <v/>
      </c>
      <c r="K98" s="33" t="str">
        <f t="shared" ca="1" si="42"/>
        <v/>
      </c>
      <c r="L98" s="210">
        <f t="shared" ca="1" si="43"/>
        <v>0</v>
      </c>
      <c r="M98" s="197">
        <f t="shared" ca="1" si="44"/>
        <v>0</v>
      </c>
      <c r="N98" s="32" t="str">
        <f ca="1">IF(AND($AR98="2",$AB98&lt;&gt;Lists!$A$17),AW98,AV98)</f>
        <v/>
      </c>
      <c r="O98" s="33" t="str">
        <f t="shared" ca="1" si="45"/>
        <v/>
      </c>
      <c r="P98" s="197">
        <f t="shared" ca="1" si="46"/>
        <v>0</v>
      </c>
      <c r="Q98" s="197">
        <f t="shared" ca="1" si="47"/>
        <v>0</v>
      </c>
      <c r="R98" s="32" t="str">
        <f ca="1">IF(AND($AR98="2",$AB98&lt;&gt;Lists!$A$17),AY98,AX98)</f>
        <v/>
      </c>
      <c r="S98" s="33" t="str">
        <f t="shared" ca="1" si="48"/>
        <v/>
      </c>
      <c r="T98" s="197">
        <f t="shared" ca="1" si="49"/>
        <v>0</v>
      </c>
      <c r="U98" s="197">
        <f t="shared" ca="1" si="50"/>
        <v>0</v>
      </c>
      <c r="V98" s="32" t="str">
        <f ca="1">IF(AND($AR98="2",$AB98&lt;&gt;Lists!$A$17),BA98,AZ98)</f>
        <v/>
      </c>
      <c r="W98" s="33" t="str">
        <f t="shared" ca="1" si="51"/>
        <v/>
      </c>
      <c r="X98" s="197">
        <f t="shared" ca="1" si="52"/>
        <v>0</v>
      </c>
      <c r="Y98" s="197">
        <f t="shared" ca="1" si="53"/>
        <v>0</v>
      </c>
      <c r="Z98" s="32" t="str">
        <f ca="1">IF(AND($AR98="2",$AB98&lt;&gt;Lists!$A$17),BC98,BB98)</f>
        <v/>
      </c>
      <c r="AA98" s="33" t="str">
        <f t="shared" ca="1" si="54"/>
        <v/>
      </c>
      <c r="AB98" s="1">
        <f>Planning!H81</f>
        <v>0</v>
      </c>
      <c r="AC98" s="2" t="str">
        <f t="shared" si="57"/>
        <v>00</v>
      </c>
      <c r="AD98" s="2" t="s">
        <v>533</v>
      </c>
      <c r="AE98" s="2" t="s">
        <v>731</v>
      </c>
      <c r="AF98" s="2" t="s">
        <v>1578</v>
      </c>
      <c r="AG98" s="169" t="str">
        <f t="shared" si="58"/>
        <v/>
      </c>
      <c r="AI98" s="2">
        <f ca="1">IF(Setup!$AG$7&lt;&gt;"",INDIRECT("'" &amp; Setup!$AG$7 &amp; "'!" &amp; AF98),0) + IF(Setup!$AG$8&lt;&gt;"",INDIRECT("'" &amp; Setup!$AG$8 &amp; "'!" &amp; AF98),0) + IF(Setup!$AG$9&lt;&gt;"",INDIRECT("'" &amp; Setup!$AG$9 &amp; "'!" &amp; AF98),0) + IF(Setup!$AG$10&lt;&gt;"",INDIRECT("'" &amp; Setup!$AG$10 &amp; "'!" &amp; AF98),0) + IF(Setup!$AG$11&lt;&gt;"",INDIRECT("'" &amp; Setup!$AG$11 &amp; "'!" &amp; AF98),0) + IF(Setup!$AG$12&lt;&gt;"",INDIRECT("'" &amp; Setup!$AG$12 &amp; "'!" &amp; AF98),0)</f>
        <v>0</v>
      </c>
      <c r="AJ98" s="2">
        <f ca="1">IF(Setup!$AH$7&lt;&gt;"",INDIRECT("'" &amp; Setup!$AH$7 &amp; "'!" &amp; AF98),0) + IF(Setup!$AH$8&lt;&gt;"",INDIRECT("'" &amp; Setup!$AH$8 &amp; "'!" &amp; AF98),0) + IF(Setup!$AH$9&lt;&gt;"",INDIRECT("'" &amp; Setup!$AH$9 &amp; "'!" &amp; AF98),0) + IF(Setup!$AH$10&lt;&gt;"",INDIRECT("'" &amp; Setup!$AH$10 &amp; "'!" &amp; AF98),0) + IF(Setup!$AH$11&lt;&gt;"",INDIRECT("'" &amp; Setup!$AH$11 &amp; "'!" &amp; AF98),0) + IF(Setup!$AH$12&lt;&gt;"",INDIRECT("'" &amp; Setup!$AH$12 &amp; "'!" &amp; AF98),0)</f>
        <v>0</v>
      </c>
      <c r="AK98" s="2">
        <f ca="1">IF(Setup!$AI$7&lt;&gt;"",INDIRECT("'" &amp; Setup!$AI$7 &amp; "'!" &amp; AF98),0) + IF(Setup!$AI$8&lt;&gt;"",INDIRECT("'" &amp; Setup!$AI$8 &amp; "'!" &amp; AF98),0) + IF(Setup!$AI$9&lt;&gt;"",INDIRECT("'" &amp; Setup!$AI$9 &amp; "'!" &amp; AF98),0) + IF(Setup!$AI$10&lt;&gt;"",INDIRECT("'" &amp; Setup!$AI$10 &amp; "'!" &amp; AF98),0) + IF(Setup!$AI$11&lt;&gt;"",INDIRECT("'" &amp; Setup!$AI$11 &amp; "'!" &amp; AF98),0) + IF(Setup!$AI$12&lt;&gt;"",INDIRECT("'" &amp; Setup!$AI$12 &amp; "'!" &amp; AF98),0)</f>
        <v>0</v>
      </c>
      <c r="AL98" s="2">
        <f ca="1">IF(Setup!$AJ$7&lt;&gt;"",INDIRECT("'" &amp; Setup!$AJ$7 &amp; "'!" &amp; AF98),0) + IF(Setup!$AJ$8&lt;&gt;"",INDIRECT("'" &amp; Setup!$AJ$8 &amp; "'!" &amp; AF98),0) + IF(Setup!$AJ$9&lt;&gt;"",INDIRECT("'" &amp; Setup!$AJ$9 &amp; "'!" &amp; AF98),0) + IF(Setup!$AJ$10&lt;&gt;"",INDIRECT("'" &amp; Setup!$AJ$10 &amp; "'!" &amp; AF98),0) + IF(Setup!$AJ$11&lt;&gt;"",INDIRECT("'" &amp; Setup!$AJ$11 &amp; "'!" &amp; AF98),0) + IF(Setup!$AJ$12&lt;&gt;"",INDIRECT("'" &amp; Setup!$AJ$12 &amp; "'!" &amp; AF98),0)</f>
        <v>0</v>
      </c>
      <c r="AN98" s="2" t="str">
        <f t="shared" si="59"/>
        <v/>
      </c>
      <c r="AR98" s="2" t="str">
        <f>IF(C98=0,"",LEFT(INDEX(Lists!$H$5:$H$49,MATCH(C98,Lists!$G$5:$G$49,0),1),1))</f>
        <v/>
      </c>
      <c r="AT98" s="2" t="str">
        <f t="shared" ca="1" si="60"/>
        <v/>
      </c>
      <c r="AU98" s="2" t="str">
        <f t="shared" ca="1" si="61"/>
        <v/>
      </c>
      <c r="AV98" s="2" t="str">
        <f t="shared" ca="1" si="62"/>
        <v/>
      </c>
      <c r="AW98" s="2" t="str">
        <f t="shared" ca="1" si="63"/>
        <v/>
      </c>
      <c r="AX98" s="2" t="str">
        <f t="shared" ca="1" si="64"/>
        <v/>
      </c>
      <c r="AY98" s="2" t="str">
        <f t="shared" ca="1" si="65"/>
        <v/>
      </c>
      <c r="AZ98" s="2" t="str">
        <f t="shared" ca="1" si="66"/>
        <v/>
      </c>
      <c r="BA98" s="2" t="str">
        <f t="shared" ca="1" si="67"/>
        <v/>
      </c>
      <c r="BB98" s="2" t="str">
        <f t="shared" ca="1" si="68"/>
        <v/>
      </c>
      <c r="BC98" s="2" t="str">
        <f t="shared" ca="1" si="69"/>
        <v/>
      </c>
      <c r="BJ98" s="2">
        <f ca="1">IF(Setup!$AG$7&lt;&gt;"",INDIRECT("'" &amp; Setup!$AG$7 &amp; "'!" &amp; AD98),0) + IF(Setup!$AG$8&lt;&gt;"",INDIRECT("'" &amp; Setup!$AG$8 &amp; "'!" &amp; AD98),0) + IF(Setup!$AG$9&lt;&gt;"",INDIRECT("'" &amp; Setup!$AG$9 &amp; "'!" &amp; AD98),0) + IF(Setup!$AG$10&lt;&gt;"",INDIRECT("'" &amp; Setup!$AG$10 &amp; "'!" &amp; AD98),0) + IF(Setup!$AG$11&lt;&gt;"",INDIRECT("'" &amp; Setup!$AG$11 &amp; "'!" &amp; AD98),0) + IF(Setup!$AG$12&lt;&gt;"",INDIRECT("'" &amp; Setup!$AG$12 &amp; "'!" &amp; AD98),0)</f>
        <v>0</v>
      </c>
      <c r="BK98" s="2">
        <f ca="1">IF(Setup!$AG$7&lt;&gt;"",INDIRECT("'" &amp; Setup!$AG$7 &amp; "'!" &amp; AE98),0) + IF(Setup!$AG$8&lt;&gt;"",INDIRECT("'" &amp; Setup!$AG$8 &amp; "'!" &amp; AE98),0) + IF(Setup!$AG$9&lt;&gt;"",INDIRECT("'" &amp; Setup!$AG$9 &amp; "'!" &amp; AE98),0) + IF(Setup!$AG$10&lt;&gt;"",INDIRECT("'" &amp; Setup!$AG$10 &amp; "'!" &amp; AE98),0) + IF(Setup!$AG$11&lt;&gt;"",INDIRECT("'" &amp; Setup!$AG$11 &amp; "'!" &amp; AE98),0) + IF(Setup!$AG$12&lt;&gt;"",INDIRECT("'" &amp; Setup!$AG$12 &amp; "'!" &amp; AE98),0)</f>
        <v>0</v>
      </c>
      <c r="BL98" s="2">
        <f ca="1">IF(Setup!$AH$7&lt;&gt;"",INDIRECT("'" &amp; Setup!$AH$7 &amp; "'!" &amp; AD98),0) + IF(Setup!$AH$8&lt;&gt;"",INDIRECT("'" &amp; Setup!$AH$8 &amp; "'!" &amp; AD98),0) + IF(Setup!$AH$9&lt;&gt;"",INDIRECT("'" &amp; Setup!$AH$9 &amp; "'!" &amp; AD98),0) + IF(Setup!$AH$10&lt;&gt;"",INDIRECT("'" &amp; Setup!$AH$10 &amp; "'!" &amp; AD98),0) + IF(Setup!$AH$11&lt;&gt;"",INDIRECT("'" &amp; Setup!$AH$11 &amp; "'!" &amp; AD98),0) + IF(Setup!$AH$12&lt;&gt;"",INDIRECT("'" &amp; Setup!$AH$12 &amp; "'!" &amp; AD98),0)</f>
        <v>0</v>
      </c>
      <c r="BM98" s="2">
        <f ca="1">IF(Setup!$AH$7&lt;&gt;"",INDIRECT("'" &amp; Setup!$AH$7 &amp; "'!" &amp; AE98),0) + IF(Setup!$AH$8&lt;&gt;"",INDIRECT("'" &amp; Setup!$AH$8 &amp; "'!" &amp; AE98),0) + IF(Setup!$AH$9&lt;&gt;"",INDIRECT("'" &amp; Setup!$AH$9 &amp; "'!" &amp; AE98),0) + IF(Setup!$AH$10&lt;&gt;"",INDIRECT("'" &amp; Setup!$AH$10 &amp; "'!" &amp; AE98),0) + IF(Setup!$AH$11&lt;&gt;"",INDIRECT("'" &amp; Setup!$AH$11 &amp; "'!" &amp; AE98),0) + IF(Setup!$AH$12&lt;&gt;"",INDIRECT("'" &amp; Setup!$AH$12 &amp; "'!" &amp; AE98),0)</f>
        <v>0</v>
      </c>
      <c r="BN98" s="2">
        <f ca="1">IF(Setup!$AI$7&lt;&gt;"",INDIRECT("'" &amp; Setup!$AI$7 &amp; "'!" &amp; AD98),0) + IF(Setup!$AI$8&lt;&gt;"",INDIRECT("'" &amp; Setup!$AI$8 &amp; "'!" &amp; AD98),0) + IF(Setup!$AI$9&lt;&gt;"",INDIRECT("'" &amp; Setup!$AI$9 &amp; "'!" &amp; AD98),0) + IF(Setup!$AI$10&lt;&gt;"",INDIRECT("'" &amp; Setup!$AI$10 &amp; "'!" &amp; AD98),0) + IF(Setup!$AI$11&lt;&gt;"",INDIRECT("'" &amp; Setup!$AI$11 &amp; "'!" &amp; AD98),0) + IF(Setup!$AI$12&lt;&gt;"",INDIRECT("'" &amp; Setup!$AI$12 &amp; "'!" &amp; AD98),0)</f>
        <v>0</v>
      </c>
      <c r="BO98" s="2">
        <f ca="1">IF(Setup!$AI$7&lt;&gt;"",INDIRECT("'" &amp; Setup!$AI$7 &amp; "'!" &amp; AE98),0) + IF(Setup!$AI$8&lt;&gt;"",INDIRECT("'" &amp; Setup!$AI$8 &amp; "'!" &amp; AE98),0) + IF(Setup!$AI$9&lt;&gt;"",INDIRECT("'" &amp; Setup!$AI$9 &amp; "'!" &amp; AE98),0) + IF(Setup!$AI$10&lt;&gt;"",INDIRECT("'" &amp; Setup!$AI$10 &amp; "'!" &amp; AE98),0) + IF(Setup!$AI$11&lt;&gt;"",INDIRECT("'" &amp; Setup!$AI$11 &amp; "'!" &amp; AE98),0) + IF(Setup!$AI$12&lt;&gt;"",INDIRECT("'" &amp; Setup!$AI$12 &amp; "'!" &amp; AE98),0)</f>
        <v>0</v>
      </c>
      <c r="BP98" s="2">
        <f ca="1">IF(Setup!$AJ$7&lt;&gt;"",INDIRECT("'" &amp; Setup!$AJ$7 &amp; "'!" &amp; AD98),0) + IF(Setup!$AJ$8&lt;&gt;"",INDIRECT("'" &amp; Setup!$AJ$8 &amp; "'!" &amp; AD98),0) + IF(Setup!$AJ$9&lt;&gt;"",INDIRECT("'" &amp; Setup!$AJ$9 &amp; "'!" &amp; AD98),0) + IF(Setup!$AJ$10&lt;&gt;"",INDIRECT("'" &amp; Setup!$AJ$10 &amp; "'!" &amp; AD98),0) + IF(Setup!$AJ$11&lt;&gt;"",INDIRECT("'" &amp; Setup!$AJ$11 &amp; "'!" &amp; AD98),0) + IF(Setup!$AJ$12&lt;&gt;"",INDIRECT("'" &amp; Setup!$AJ$12 &amp; "'!" &amp; AD98),0)</f>
        <v>0</v>
      </c>
      <c r="BQ98" s="2">
        <f ca="1">IF(Setup!$AJ$7&lt;&gt;"",INDIRECT("'" &amp; Setup!$AJ$7 &amp; "'!" &amp; AE98),0) + IF(Setup!$AJ$8&lt;&gt;"",INDIRECT("'" &amp; Setup!$AJ$8 &amp; "'!" &amp; AE98),0) + IF(Setup!$AJ$9&lt;&gt;"",INDIRECT("'" &amp; Setup!$AJ$9 &amp; "'!" &amp; AE98),0) + IF(Setup!$AJ$10&lt;&gt;"",INDIRECT("'" &amp; Setup!$AJ$10 &amp; "'!" &amp; AE98),0) + IF(Setup!$AJ$11&lt;&gt;"",INDIRECT("'" &amp; Setup!$AJ$11 &amp; "'!" &amp; AE98),0) + IF(Setup!$AJ$12&lt;&gt;"",INDIRECT("'" &amp; Setup!$AJ$12 &amp; "'!" &amp; AE98),0)</f>
        <v>0</v>
      </c>
      <c r="BS98" s="35"/>
      <c r="BT98" s="35"/>
      <c r="BU98" s="35"/>
      <c r="BV98" s="35"/>
    </row>
    <row r="99" spans="1:74" ht="39" hidden="1" customHeight="1" x14ac:dyDescent="0.2">
      <c r="A99" s="14" t="str">
        <f>Planning!A82</f>
        <v>I074</v>
      </c>
      <c r="B99" s="9">
        <f>Planning!B82</f>
        <v>0</v>
      </c>
      <c r="C99" s="9">
        <f>Planning!C82</f>
        <v>0</v>
      </c>
      <c r="D99" s="9">
        <f>Planning!D82</f>
        <v>0</v>
      </c>
      <c r="E99" s="3">
        <f>Planning!E82</f>
        <v>0</v>
      </c>
      <c r="F99" s="3">
        <f>Planning!G82</f>
        <v>0</v>
      </c>
      <c r="G99" s="28"/>
      <c r="H99" s="197">
        <f t="shared" ca="1" si="55"/>
        <v>0</v>
      </c>
      <c r="I99" s="197">
        <f t="shared" ca="1" si="56"/>
        <v>0</v>
      </c>
      <c r="J99" s="32" t="str">
        <f ca="1">IF(AND($AR99="2",$AB98&lt;&gt;Lists!$A$17),AU99,AT99)</f>
        <v/>
      </c>
      <c r="K99" s="33" t="str">
        <f t="shared" ca="1" si="42"/>
        <v/>
      </c>
      <c r="L99" s="210">
        <f t="shared" ca="1" si="43"/>
        <v>0</v>
      </c>
      <c r="M99" s="197">
        <f t="shared" ca="1" si="44"/>
        <v>0</v>
      </c>
      <c r="N99" s="32" t="str">
        <f ca="1">IF(AND($AR99="2",$AB99&lt;&gt;Lists!$A$17),AW99,AV99)</f>
        <v/>
      </c>
      <c r="O99" s="33" t="str">
        <f t="shared" ca="1" si="45"/>
        <v/>
      </c>
      <c r="P99" s="197">
        <f t="shared" ca="1" si="46"/>
        <v>0</v>
      </c>
      <c r="Q99" s="197">
        <f t="shared" ca="1" si="47"/>
        <v>0</v>
      </c>
      <c r="R99" s="32" t="str">
        <f ca="1">IF(AND($AR99="2",$AB99&lt;&gt;Lists!$A$17),AY99,AX99)</f>
        <v/>
      </c>
      <c r="S99" s="33" t="str">
        <f t="shared" ca="1" si="48"/>
        <v/>
      </c>
      <c r="T99" s="197">
        <f t="shared" ca="1" si="49"/>
        <v>0</v>
      </c>
      <c r="U99" s="197">
        <f t="shared" ca="1" si="50"/>
        <v>0</v>
      </c>
      <c r="V99" s="32" t="str">
        <f ca="1">IF(AND($AR99="2",$AB99&lt;&gt;Lists!$A$17),BA99,AZ99)</f>
        <v/>
      </c>
      <c r="W99" s="33" t="str">
        <f t="shared" ca="1" si="51"/>
        <v/>
      </c>
      <c r="X99" s="197">
        <f t="shared" ca="1" si="52"/>
        <v>0</v>
      </c>
      <c r="Y99" s="197">
        <f t="shared" ca="1" si="53"/>
        <v>0</v>
      </c>
      <c r="Z99" s="32" t="str">
        <f ca="1">IF(AND($AR99="2",$AB99&lt;&gt;Lists!$A$17),BC99,BB99)</f>
        <v/>
      </c>
      <c r="AA99" s="33" t="str">
        <f t="shared" ca="1" si="54"/>
        <v/>
      </c>
      <c r="AB99" s="1">
        <f>Planning!H82</f>
        <v>0</v>
      </c>
      <c r="AC99" s="2" t="str">
        <f t="shared" si="57"/>
        <v>00</v>
      </c>
      <c r="AD99" s="2" t="s">
        <v>534</v>
      </c>
      <c r="AE99" s="2" t="s">
        <v>732</v>
      </c>
      <c r="AF99" s="2" t="s">
        <v>1579</v>
      </c>
      <c r="AG99" s="169" t="str">
        <f t="shared" si="58"/>
        <v/>
      </c>
      <c r="AI99" s="2">
        <f ca="1">IF(Setup!$AG$7&lt;&gt;"",INDIRECT("'" &amp; Setup!$AG$7 &amp; "'!" &amp; AF99),0) + IF(Setup!$AG$8&lt;&gt;"",INDIRECT("'" &amp; Setup!$AG$8 &amp; "'!" &amp; AF99),0) + IF(Setup!$AG$9&lt;&gt;"",INDIRECT("'" &amp; Setup!$AG$9 &amp; "'!" &amp; AF99),0) + IF(Setup!$AG$10&lt;&gt;"",INDIRECT("'" &amp; Setup!$AG$10 &amp; "'!" &amp; AF99),0) + IF(Setup!$AG$11&lt;&gt;"",INDIRECT("'" &amp; Setup!$AG$11 &amp; "'!" &amp; AF99),0) + IF(Setup!$AG$12&lt;&gt;"",INDIRECT("'" &amp; Setup!$AG$12 &amp; "'!" &amp; AF99),0)</f>
        <v>0</v>
      </c>
      <c r="AJ99" s="2">
        <f ca="1">IF(Setup!$AH$7&lt;&gt;"",INDIRECT("'" &amp; Setup!$AH$7 &amp; "'!" &amp; AF99),0) + IF(Setup!$AH$8&lt;&gt;"",INDIRECT("'" &amp; Setup!$AH$8 &amp; "'!" &amp; AF99),0) + IF(Setup!$AH$9&lt;&gt;"",INDIRECT("'" &amp; Setup!$AH$9 &amp; "'!" &amp; AF99),0) + IF(Setup!$AH$10&lt;&gt;"",INDIRECT("'" &amp; Setup!$AH$10 &amp; "'!" &amp; AF99),0) + IF(Setup!$AH$11&lt;&gt;"",INDIRECT("'" &amp; Setup!$AH$11 &amp; "'!" &amp; AF99),0) + IF(Setup!$AH$12&lt;&gt;"",INDIRECT("'" &amp; Setup!$AH$12 &amp; "'!" &amp; AF99),0)</f>
        <v>0</v>
      </c>
      <c r="AK99" s="2">
        <f ca="1">IF(Setup!$AI$7&lt;&gt;"",INDIRECT("'" &amp; Setup!$AI$7 &amp; "'!" &amp; AF99),0) + IF(Setup!$AI$8&lt;&gt;"",INDIRECT("'" &amp; Setup!$AI$8 &amp; "'!" &amp; AF99),0) + IF(Setup!$AI$9&lt;&gt;"",INDIRECT("'" &amp; Setup!$AI$9 &amp; "'!" &amp; AF99),0) + IF(Setup!$AI$10&lt;&gt;"",INDIRECT("'" &amp; Setup!$AI$10 &amp; "'!" &amp; AF99),0) + IF(Setup!$AI$11&lt;&gt;"",INDIRECT("'" &amp; Setup!$AI$11 &amp; "'!" &amp; AF99),0) + IF(Setup!$AI$12&lt;&gt;"",INDIRECT("'" &amp; Setup!$AI$12 &amp; "'!" &amp; AF99),0)</f>
        <v>0</v>
      </c>
      <c r="AL99" s="2">
        <f ca="1">IF(Setup!$AJ$7&lt;&gt;"",INDIRECT("'" &amp; Setup!$AJ$7 &amp; "'!" &amp; AF99),0) + IF(Setup!$AJ$8&lt;&gt;"",INDIRECT("'" &amp; Setup!$AJ$8 &amp; "'!" &amp; AF99),0) + IF(Setup!$AJ$9&lt;&gt;"",INDIRECT("'" &amp; Setup!$AJ$9 &amp; "'!" &amp; AF99),0) + IF(Setup!$AJ$10&lt;&gt;"",INDIRECT("'" &amp; Setup!$AJ$10 &amp; "'!" &amp; AF99),0) + IF(Setup!$AJ$11&lt;&gt;"",INDIRECT("'" &amp; Setup!$AJ$11 &amp; "'!" &amp; AF99),0) + IF(Setup!$AJ$12&lt;&gt;"",INDIRECT("'" &amp; Setup!$AJ$12 &amp; "'!" &amp; AF99),0)</f>
        <v>0</v>
      </c>
      <c r="AN99" s="2" t="str">
        <f t="shared" si="59"/>
        <v/>
      </c>
      <c r="AR99" s="2" t="str">
        <f>IF(C99=0,"",LEFT(INDEX(Lists!$H$5:$H$49,MATCH(C99,Lists!$G$5:$G$49,0),1),1))</f>
        <v/>
      </c>
      <c r="AT99" s="2" t="str">
        <f t="shared" ca="1" si="60"/>
        <v/>
      </c>
      <c r="AU99" s="2" t="str">
        <f t="shared" ca="1" si="61"/>
        <v/>
      </c>
      <c r="AV99" s="2" t="str">
        <f t="shared" ca="1" si="62"/>
        <v/>
      </c>
      <c r="AW99" s="2" t="str">
        <f t="shared" ca="1" si="63"/>
        <v/>
      </c>
      <c r="AX99" s="2" t="str">
        <f t="shared" ca="1" si="64"/>
        <v/>
      </c>
      <c r="AY99" s="2" t="str">
        <f t="shared" ca="1" si="65"/>
        <v/>
      </c>
      <c r="AZ99" s="2" t="str">
        <f t="shared" ca="1" si="66"/>
        <v/>
      </c>
      <c r="BA99" s="2" t="str">
        <f t="shared" ca="1" si="67"/>
        <v/>
      </c>
      <c r="BB99" s="2" t="str">
        <f t="shared" ca="1" si="68"/>
        <v/>
      </c>
      <c r="BC99" s="2" t="str">
        <f t="shared" ca="1" si="69"/>
        <v/>
      </c>
      <c r="BJ99" s="2">
        <f ca="1">IF(Setup!$AG$7&lt;&gt;"",INDIRECT("'" &amp; Setup!$AG$7 &amp; "'!" &amp; AD99),0) + IF(Setup!$AG$8&lt;&gt;"",INDIRECT("'" &amp; Setup!$AG$8 &amp; "'!" &amp; AD99),0) + IF(Setup!$AG$9&lt;&gt;"",INDIRECT("'" &amp; Setup!$AG$9 &amp; "'!" &amp; AD99),0) + IF(Setup!$AG$10&lt;&gt;"",INDIRECT("'" &amp; Setup!$AG$10 &amp; "'!" &amp; AD99),0) + IF(Setup!$AG$11&lt;&gt;"",INDIRECT("'" &amp; Setup!$AG$11 &amp; "'!" &amp; AD99),0) + IF(Setup!$AG$12&lt;&gt;"",INDIRECT("'" &amp; Setup!$AG$12 &amp; "'!" &amp; AD99),0)</f>
        <v>0</v>
      </c>
      <c r="BK99" s="2">
        <f ca="1">IF(Setup!$AG$7&lt;&gt;"",INDIRECT("'" &amp; Setup!$AG$7 &amp; "'!" &amp; AE99),0) + IF(Setup!$AG$8&lt;&gt;"",INDIRECT("'" &amp; Setup!$AG$8 &amp; "'!" &amp; AE99),0) + IF(Setup!$AG$9&lt;&gt;"",INDIRECT("'" &amp; Setup!$AG$9 &amp; "'!" &amp; AE99),0) + IF(Setup!$AG$10&lt;&gt;"",INDIRECT("'" &amp; Setup!$AG$10 &amp; "'!" &amp; AE99),0) + IF(Setup!$AG$11&lt;&gt;"",INDIRECT("'" &amp; Setup!$AG$11 &amp; "'!" &amp; AE99),0) + IF(Setup!$AG$12&lt;&gt;"",INDIRECT("'" &amp; Setup!$AG$12 &amp; "'!" &amp; AE99),0)</f>
        <v>0</v>
      </c>
      <c r="BL99" s="2">
        <f ca="1">IF(Setup!$AH$7&lt;&gt;"",INDIRECT("'" &amp; Setup!$AH$7 &amp; "'!" &amp; AD99),0) + IF(Setup!$AH$8&lt;&gt;"",INDIRECT("'" &amp; Setup!$AH$8 &amp; "'!" &amp; AD99),0) + IF(Setup!$AH$9&lt;&gt;"",INDIRECT("'" &amp; Setup!$AH$9 &amp; "'!" &amp; AD99),0) + IF(Setup!$AH$10&lt;&gt;"",INDIRECT("'" &amp; Setup!$AH$10 &amp; "'!" &amp; AD99),0) + IF(Setup!$AH$11&lt;&gt;"",INDIRECT("'" &amp; Setup!$AH$11 &amp; "'!" &amp; AD99),0) + IF(Setup!$AH$12&lt;&gt;"",INDIRECT("'" &amp; Setup!$AH$12 &amp; "'!" &amp; AD99),0)</f>
        <v>0</v>
      </c>
      <c r="BM99" s="2">
        <f ca="1">IF(Setup!$AH$7&lt;&gt;"",INDIRECT("'" &amp; Setup!$AH$7 &amp; "'!" &amp; AE99),0) + IF(Setup!$AH$8&lt;&gt;"",INDIRECT("'" &amp; Setup!$AH$8 &amp; "'!" &amp; AE99),0) + IF(Setup!$AH$9&lt;&gt;"",INDIRECT("'" &amp; Setup!$AH$9 &amp; "'!" &amp; AE99),0) + IF(Setup!$AH$10&lt;&gt;"",INDIRECT("'" &amp; Setup!$AH$10 &amp; "'!" &amp; AE99),0) + IF(Setup!$AH$11&lt;&gt;"",INDIRECT("'" &amp; Setup!$AH$11 &amp; "'!" &amp; AE99),0) + IF(Setup!$AH$12&lt;&gt;"",INDIRECT("'" &amp; Setup!$AH$12 &amp; "'!" &amp; AE99),0)</f>
        <v>0</v>
      </c>
      <c r="BN99" s="2">
        <f ca="1">IF(Setup!$AI$7&lt;&gt;"",INDIRECT("'" &amp; Setup!$AI$7 &amp; "'!" &amp; AD99),0) + IF(Setup!$AI$8&lt;&gt;"",INDIRECT("'" &amp; Setup!$AI$8 &amp; "'!" &amp; AD99),0) + IF(Setup!$AI$9&lt;&gt;"",INDIRECT("'" &amp; Setup!$AI$9 &amp; "'!" &amp; AD99),0) + IF(Setup!$AI$10&lt;&gt;"",INDIRECT("'" &amp; Setup!$AI$10 &amp; "'!" &amp; AD99),0) + IF(Setup!$AI$11&lt;&gt;"",INDIRECT("'" &amp; Setup!$AI$11 &amp; "'!" &amp; AD99),0) + IF(Setup!$AI$12&lt;&gt;"",INDIRECT("'" &amp; Setup!$AI$12 &amp; "'!" &amp; AD99),0)</f>
        <v>0</v>
      </c>
      <c r="BO99" s="2">
        <f ca="1">IF(Setup!$AI$7&lt;&gt;"",INDIRECT("'" &amp; Setup!$AI$7 &amp; "'!" &amp; AE99),0) + IF(Setup!$AI$8&lt;&gt;"",INDIRECT("'" &amp; Setup!$AI$8 &amp; "'!" &amp; AE99),0) + IF(Setup!$AI$9&lt;&gt;"",INDIRECT("'" &amp; Setup!$AI$9 &amp; "'!" &amp; AE99),0) + IF(Setup!$AI$10&lt;&gt;"",INDIRECT("'" &amp; Setup!$AI$10 &amp; "'!" &amp; AE99),0) + IF(Setup!$AI$11&lt;&gt;"",INDIRECT("'" &amp; Setup!$AI$11 &amp; "'!" &amp; AE99),0) + IF(Setup!$AI$12&lt;&gt;"",INDIRECT("'" &amp; Setup!$AI$12 &amp; "'!" &amp; AE99),0)</f>
        <v>0</v>
      </c>
      <c r="BP99" s="2">
        <f ca="1">IF(Setup!$AJ$7&lt;&gt;"",INDIRECT("'" &amp; Setup!$AJ$7 &amp; "'!" &amp; AD99),0) + IF(Setup!$AJ$8&lt;&gt;"",INDIRECT("'" &amp; Setup!$AJ$8 &amp; "'!" &amp; AD99),0) + IF(Setup!$AJ$9&lt;&gt;"",INDIRECT("'" &amp; Setup!$AJ$9 &amp; "'!" &amp; AD99),0) + IF(Setup!$AJ$10&lt;&gt;"",INDIRECT("'" &amp; Setup!$AJ$10 &amp; "'!" &amp; AD99),0) + IF(Setup!$AJ$11&lt;&gt;"",INDIRECT("'" &amp; Setup!$AJ$11 &amp; "'!" &amp; AD99),0) + IF(Setup!$AJ$12&lt;&gt;"",INDIRECT("'" &amp; Setup!$AJ$12 &amp; "'!" &amp; AD99),0)</f>
        <v>0</v>
      </c>
      <c r="BQ99" s="2">
        <f ca="1">IF(Setup!$AJ$7&lt;&gt;"",INDIRECT("'" &amp; Setup!$AJ$7 &amp; "'!" &amp; AE99),0) + IF(Setup!$AJ$8&lt;&gt;"",INDIRECT("'" &amp; Setup!$AJ$8 &amp; "'!" &amp; AE99),0) + IF(Setup!$AJ$9&lt;&gt;"",INDIRECT("'" &amp; Setup!$AJ$9 &amp; "'!" &amp; AE99),0) + IF(Setup!$AJ$10&lt;&gt;"",INDIRECT("'" &amp; Setup!$AJ$10 &amp; "'!" &amp; AE99),0) + IF(Setup!$AJ$11&lt;&gt;"",INDIRECT("'" &amp; Setup!$AJ$11 &amp; "'!" &amp; AE99),0) + IF(Setup!$AJ$12&lt;&gt;"",INDIRECT("'" &amp; Setup!$AJ$12 &amp; "'!" &amp; AE99),0)</f>
        <v>0</v>
      </c>
      <c r="BS99" s="35"/>
      <c r="BT99" s="35"/>
      <c r="BU99" s="35"/>
      <c r="BV99" s="35"/>
    </row>
    <row r="100" spans="1:74" ht="39" hidden="1" customHeight="1" x14ac:dyDescent="0.2">
      <c r="A100" s="14" t="str">
        <f>Planning!A83</f>
        <v>I075</v>
      </c>
      <c r="B100" s="9">
        <f>Planning!B83</f>
        <v>0</v>
      </c>
      <c r="C100" s="9">
        <f>Planning!C83</f>
        <v>0</v>
      </c>
      <c r="D100" s="9">
        <f>Planning!D83</f>
        <v>0</v>
      </c>
      <c r="E100" s="3">
        <f>Planning!E83</f>
        <v>0</v>
      </c>
      <c r="F100" s="3">
        <f>Planning!G83</f>
        <v>0</v>
      </c>
      <c r="G100" s="28"/>
      <c r="H100" s="197">
        <f t="shared" ca="1" si="55"/>
        <v>0</v>
      </c>
      <c r="I100" s="197">
        <f t="shared" ca="1" si="56"/>
        <v>0</v>
      </c>
      <c r="J100" s="32" t="str">
        <f ca="1">IF(AND($AR100="2",$AB99&lt;&gt;Lists!$A$17),AU100,AT100)</f>
        <v/>
      </c>
      <c r="K100" s="33" t="str">
        <f t="shared" ca="1" si="42"/>
        <v/>
      </c>
      <c r="L100" s="210">
        <f t="shared" ca="1" si="43"/>
        <v>0</v>
      </c>
      <c r="M100" s="197">
        <f t="shared" ca="1" si="44"/>
        <v>0</v>
      </c>
      <c r="N100" s="32" t="str">
        <f ca="1">IF(AND($AR100="2",$AB100&lt;&gt;Lists!$A$17),AW100,AV100)</f>
        <v/>
      </c>
      <c r="O100" s="33" t="str">
        <f t="shared" ca="1" si="45"/>
        <v/>
      </c>
      <c r="P100" s="197">
        <f t="shared" ca="1" si="46"/>
        <v>0</v>
      </c>
      <c r="Q100" s="197">
        <f t="shared" ca="1" si="47"/>
        <v>0</v>
      </c>
      <c r="R100" s="32" t="str">
        <f ca="1">IF(AND($AR100="2",$AB100&lt;&gt;Lists!$A$17),AY100,AX100)</f>
        <v/>
      </c>
      <c r="S100" s="33" t="str">
        <f t="shared" ca="1" si="48"/>
        <v/>
      </c>
      <c r="T100" s="197">
        <f t="shared" ca="1" si="49"/>
        <v>0</v>
      </c>
      <c r="U100" s="197">
        <f t="shared" ca="1" si="50"/>
        <v>0</v>
      </c>
      <c r="V100" s="32" t="str">
        <f ca="1">IF(AND($AR100="2",$AB100&lt;&gt;Lists!$A$17),BA100,AZ100)</f>
        <v/>
      </c>
      <c r="W100" s="33" t="str">
        <f t="shared" ca="1" si="51"/>
        <v/>
      </c>
      <c r="X100" s="197">
        <f t="shared" ca="1" si="52"/>
        <v>0</v>
      </c>
      <c r="Y100" s="197">
        <f t="shared" ca="1" si="53"/>
        <v>0</v>
      </c>
      <c r="Z100" s="32" t="str">
        <f ca="1">IF(AND($AR100="2",$AB100&lt;&gt;Lists!$A$17),BC100,BB100)</f>
        <v/>
      </c>
      <c r="AA100" s="33" t="str">
        <f t="shared" ca="1" si="54"/>
        <v/>
      </c>
      <c r="AB100" s="1">
        <f>Planning!H83</f>
        <v>0</v>
      </c>
      <c r="AC100" s="2" t="str">
        <f t="shared" si="57"/>
        <v>00</v>
      </c>
      <c r="AD100" s="2" t="s">
        <v>535</v>
      </c>
      <c r="AE100" s="2" t="s">
        <v>733</v>
      </c>
      <c r="AF100" s="2" t="s">
        <v>1580</v>
      </c>
      <c r="AG100" s="169" t="str">
        <f t="shared" si="58"/>
        <v/>
      </c>
      <c r="AI100" s="2">
        <f ca="1">IF(Setup!$AG$7&lt;&gt;"",INDIRECT("'" &amp; Setup!$AG$7 &amp; "'!" &amp; AF100),0) + IF(Setup!$AG$8&lt;&gt;"",INDIRECT("'" &amp; Setup!$AG$8 &amp; "'!" &amp; AF100),0) + IF(Setup!$AG$9&lt;&gt;"",INDIRECT("'" &amp; Setup!$AG$9 &amp; "'!" &amp; AF100),0) + IF(Setup!$AG$10&lt;&gt;"",INDIRECT("'" &amp; Setup!$AG$10 &amp; "'!" &amp; AF100),0) + IF(Setup!$AG$11&lt;&gt;"",INDIRECT("'" &amp; Setup!$AG$11 &amp; "'!" &amp; AF100),0) + IF(Setup!$AG$12&lt;&gt;"",INDIRECT("'" &amp; Setup!$AG$12 &amp; "'!" &amp; AF100),0)</f>
        <v>0</v>
      </c>
      <c r="AJ100" s="2">
        <f ca="1">IF(Setup!$AH$7&lt;&gt;"",INDIRECT("'" &amp; Setup!$AH$7 &amp; "'!" &amp; AF100),0) + IF(Setup!$AH$8&lt;&gt;"",INDIRECT("'" &amp; Setup!$AH$8 &amp; "'!" &amp; AF100),0) + IF(Setup!$AH$9&lt;&gt;"",INDIRECT("'" &amp; Setup!$AH$9 &amp; "'!" &amp; AF100),0) + IF(Setup!$AH$10&lt;&gt;"",INDIRECT("'" &amp; Setup!$AH$10 &amp; "'!" &amp; AF100),0) + IF(Setup!$AH$11&lt;&gt;"",INDIRECT("'" &amp; Setup!$AH$11 &amp; "'!" &amp; AF100),0) + IF(Setup!$AH$12&lt;&gt;"",INDIRECT("'" &amp; Setup!$AH$12 &amp; "'!" &amp; AF100),0)</f>
        <v>0</v>
      </c>
      <c r="AK100" s="2">
        <f ca="1">IF(Setup!$AI$7&lt;&gt;"",INDIRECT("'" &amp; Setup!$AI$7 &amp; "'!" &amp; AF100),0) + IF(Setup!$AI$8&lt;&gt;"",INDIRECT("'" &amp; Setup!$AI$8 &amp; "'!" &amp; AF100),0) + IF(Setup!$AI$9&lt;&gt;"",INDIRECT("'" &amp; Setup!$AI$9 &amp; "'!" &amp; AF100),0) + IF(Setup!$AI$10&lt;&gt;"",INDIRECT("'" &amp; Setup!$AI$10 &amp; "'!" &amp; AF100),0) + IF(Setup!$AI$11&lt;&gt;"",INDIRECT("'" &amp; Setup!$AI$11 &amp; "'!" &amp; AF100),0) + IF(Setup!$AI$12&lt;&gt;"",INDIRECT("'" &amp; Setup!$AI$12 &amp; "'!" &amp; AF100),0)</f>
        <v>0</v>
      </c>
      <c r="AL100" s="2">
        <f ca="1">IF(Setup!$AJ$7&lt;&gt;"",INDIRECT("'" &amp; Setup!$AJ$7 &amp; "'!" &amp; AF100),0) + IF(Setup!$AJ$8&lt;&gt;"",INDIRECT("'" &amp; Setup!$AJ$8 &amp; "'!" &amp; AF100),0) + IF(Setup!$AJ$9&lt;&gt;"",INDIRECT("'" &amp; Setup!$AJ$9 &amp; "'!" &amp; AF100),0) + IF(Setup!$AJ$10&lt;&gt;"",INDIRECT("'" &amp; Setup!$AJ$10 &amp; "'!" &amp; AF100),0) + IF(Setup!$AJ$11&lt;&gt;"",INDIRECT("'" &amp; Setup!$AJ$11 &amp; "'!" &amp; AF100),0) + IF(Setup!$AJ$12&lt;&gt;"",INDIRECT("'" &amp; Setup!$AJ$12 &amp; "'!" &amp; AF100),0)</f>
        <v>0</v>
      </c>
      <c r="AN100" s="2" t="str">
        <f t="shared" si="59"/>
        <v/>
      </c>
      <c r="AR100" s="2" t="str">
        <f>IF(C100=0,"",LEFT(INDEX(Lists!$H$5:$H$49,MATCH(C100,Lists!$G$5:$G$49,0),1),1))</f>
        <v/>
      </c>
      <c r="AT100" s="2" t="str">
        <f t="shared" ca="1" si="60"/>
        <v/>
      </c>
      <c r="AU100" s="2" t="str">
        <f t="shared" ca="1" si="61"/>
        <v/>
      </c>
      <c r="AV100" s="2" t="str">
        <f t="shared" ca="1" si="62"/>
        <v/>
      </c>
      <c r="AW100" s="2" t="str">
        <f t="shared" ca="1" si="63"/>
        <v/>
      </c>
      <c r="AX100" s="2" t="str">
        <f t="shared" ca="1" si="64"/>
        <v/>
      </c>
      <c r="AY100" s="2" t="str">
        <f t="shared" ca="1" si="65"/>
        <v/>
      </c>
      <c r="AZ100" s="2" t="str">
        <f t="shared" ca="1" si="66"/>
        <v/>
      </c>
      <c r="BA100" s="2" t="str">
        <f t="shared" ca="1" si="67"/>
        <v/>
      </c>
      <c r="BB100" s="2" t="str">
        <f t="shared" ca="1" si="68"/>
        <v/>
      </c>
      <c r="BC100" s="2" t="str">
        <f t="shared" ca="1" si="69"/>
        <v/>
      </c>
      <c r="BJ100" s="2">
        <f ca="1">IF(Setup!$AG$7&lt;&gt;"",INDIRECT("'" &amp; Setup!$AG$7 &amp; "'!" &amp; AD100),0) + IF(Setup!$AG$8&lt;&gt;"",INDIRECT("'" &amp; Setup!$AG$8 &amp; "'!" &amp; AD100),0) + IF(Setup!$AG$9&lt;&gt;"",INDIRECT("'" &amp; Setup!$AG$9 &amp; "'!" &amp; AD100),0) + IF(Setup!$AG$10&lt;&gt;"",INDIRECT("'" &amp; Setup!$AG$10 &amp; "'!" &amp; AD100),0) + IF(Setup!$AG$11&lt;&gt;"",INDIRECT("'" &amp; Setup!$AG$11 &amp; "'!" &amp; AD100),0) + IF(Setup!$AG$12&lt;&gt;"",INDIRECT("'" &amp; Setup!$AG$12 &amp; "'!" &amp; AD100),0)</f>
        <v>0</v>
      </c>
      <c r="BK100" s="2">
        <f ca="1">IF(Setup!$AG$7&lt;&gt;"",INDIRECT("'" &amp; Setup!$AG$7 &amp; "'!" &amp; AE100),0) + IF(Setup!$AG$8&lt;&gt;"",INDIRECT("'" &amp; Setup!$AG$8 &amp; "'!" &amp; AE100),0) + IF(Setup!$AG$9&lt;&gt;"",INDIRECT("'" &amp; Setup!$AG$9 &amp; "'!" &amp; AE100),0) + IF(Setup!$AG$10&lt;&gt;"",INDIRECT("'" &amp; Setup!$AG$10 &amp; "'!" &amp; AE100),0) + IF(Setup!$AG$11&lt;&gt;"",INDIRECT("'" &amp; Setup!$AG$11 &amp; "'!" &amp; AE100),0) + IF(Setup!$AG$12&lt;&gt;"",INDIRECT("'" &amp; Setup!$AG$12 &amp; "'!" &amp; AE100),0)</f>
        <v>0</v>
      </c>
      <c r="BL100" s="2">
        <f ca="1">IF(Setup!$AH$7&lt;&gt;"",INDIRECT("'" &amp; Setup!$AH$7 &amp; "'!" &amp; AD100),0) + IF(Setup!$AH$8&lt;&gt;"",INDIRECT("'" &amp; Setup!$AH$8 &amp; "'!" &amp; AD100),0) + IF(Setup!$AH$9&lt;&gt;"",INDIRECT("'" &amp; Setup!$AH$9 &amp; "'!" &amp; AD100),0) + IF(Setup!$AH$10&lt;&gt;"",INDIRECT("'" &amp; Setup!$AH$10 &amp; "'!" &amp; AD100),0) + IF(Setup!$AH$11&lt;&gt;"",INDIRECT("'" &amp; Setup!$AH$11 &amp; "'!" &amp; AD100),0) + IF(Setup!$AH$12&lt;&gt;"",INDIRECT("'" &amp; Setup!$AH$12 &amp; "'!" &amp; AD100),0)</f>
        <v>0</v>
      </c>
      <c r="BM100" s="2">
        <f ca="1">IF(Setup!$AH$7&lt;&gt;"",INDIRECT("'" &amp; Setup!$AH$7 &amp; "'!" &amp; AE100),0) + IF(Setup!$AH$8&lt;&gt;"",INDIRECT("'" &amp; Setup!$AH$8 &amp; "'!" &amp; AE100),0) + IF(Setup!$AH$9&lt;&gt;"",INDIRECT("'" &amp; Setup!$AH$9 &amp; "'!" &amp; AE100),0) + IF(Setup!$AH$10&lt;&gt;"",INDIRECT("'" &amp; Setup!$AH$10 &amp; "'!" &amp; AE100),0) + IF(Setup!$AH$11&lt;&gt;"",INDIRECT("'" &amp; Setup!$AH$11 &amp; "'!" &amp; AE100),0) + IF(Setup!$AH$12&lt;&gt;"",INDIRECT("'" &amp; Setup!$AH$12 &amp; "'!" &amp; AE100),0)</f>
        <v>0</v>
      </c>
      <c r="BN100" s="2">
        <f ca="1">IF(Setup!$AI$7&lt;&gt;"",INDIRECT("'" &amp; Setup!$AI$7 &amp; "'!" &amp; AD100),0) + IF(Setup!$AI$8&lt;&gt;"",INDIRECT("'" &amp; Setup!$AI$8 &amp; "'!" &amp; AD100),0) + IF(Setup!$AI$9&lt;&gt;"",INDIRECT("'" &amp; Setup!$AI$9 &amp; "'!" &amp; AD100),0) + IF(Setup!$AI$10&lt;&gt;"",INDIRECT("'" &amp; Setup!$AI$10 &amp; "'!" &amp; AD100),0) + IF(Setup!$AI$11&lt;&gt;"",INDIRECT("'" &amp; Setup!$AI$11 &amp; "'!" &amp; AD100),0) + IF(Setup!$AI$12&lt;&gt;"",INDIRECT("'" &amp; Setup!$AI$12 &amp; "'!" &amp; AD100),0)</f>
        <v>0</v>
      </c>
      <c r="BO100" s="2">
        <f ca="1">IF(Setup!$AI$7&lt;&gt;"",INDIRECT("'" &amp; Setup!$AI$7 &amp; "'!" &amp; AE100),0) + IF(Setup!$AI$8&lt;&gt;"",INDIRECT("'" &amp; Setup!$AI$8 &amp; "'!" &amp; AE100),0) + IF(Setup!$AI$9&lt;&gt;"",INDIRECT("'" &amp; Setup!$AI$9 &amp; "'!" &amp; AE100),0) + IF(Setup!$AI$10&lt;&gt;"",INDIRECT("'" &amp; Setup!$AI$10 &amp; "'!" &amp; AE100),0) + IF(Setup!$AI$11&lt;&gt;"",INDIRECT("'" &amp; Setup!$AI$11 &amp; "'!" &amp; AE100),0) + IF(Setup!$AI$12&lt;&gt;"",INDIRECT("'" &amp; Setup!$AI$12 &amp; "'!" &amp; AE100),0)</f>
        <v>0</v>
      </c>
      <c r="BP100" s="2">
        <f ca="1">IF(Setup!$AJ$7&lt;&gt;"",INDIRECT("'" &amp; Setup!$AJ$7 &amp; "'!" &amp; AD100),0) + IF(Setup!$AJ$8&lt;&gt;"",INDIRECT("'" &amp; Setup!$AJ$8 &amp; "'!" &amp; AD100),0) + IF(Setup!$AJ$9&lt;&gt;"",INDIRECT("'" &amp; Setup!$AJ$9 &amp; "'!" &amp; AD100),0) + IF(Setup!$AJ$10&lt;&gt;"",INDIRECT("'" &amp; Setup!$AJ$10 &amp; "'!" &amp; AD100),0) + IF(Setup!$AJ$11&lt;&gt;"",INDIRECT("'" &amp; Setup!$AJ$11 &amp; "'!" &amp; AD100),0) + IF(Setup!$AJ$12&lt;&gt;"",INDIRECT("'" &amp; Setup!$AJ$12 &amp; "'!" &amp; AD100),0)</f>
        <v>0</v>
      </c>
      <c r="BQ100" s="2">
        <f ca="1">IF(Setup!$AJ$7&lt;&gt;"",INDIRECT("'" &amp; Setup!$AJ$7 &amp; "'!" &amp; AE100),0) + IF(Setup!$AJ$8&lt;&gt;"",INDIRECT("'" &amp; Setup!$AJ$8 &amp; "'!" &amp; AE100),0) + IF(Setup!$AJ$9&lt;&gt;"",INDIRECT("'" &amp; Setup!$AJ$9 &amp; "'!" &amp; AE100),0) + IF(Setup!$AJ$10&lt;&gt;"",INDIRECT("'" &amp; Setup!$AJ$10 &amp; "'!" &amp; AE100),0) + IF(Setup!$AJ$11&lt;&gt;"",INDIRECT("'" &amp; Setup!$AJ$11 &amp; "'!" &amp; AE100),0) + IF(Setup!$AJ$12&lt;&gt;"",INDIRECT("'" &amp; Setup!$AJ$12 &amp; "'!" &amp; AE100),0)</f>
        <v>0</v>
      </c>
      <c r="BS100" s="35"/>
      <c r="BT100" s="35"/>
      <c r="BU100" s="35"/>
      <c r="BV100" s="35"/>
    </row>
    <row r="101" spans="1:74" ht="39" hidden="1" customHeight="1" x14ac:dyDescent="0.2">
      <c r="A101" s="14" t="str">
        <f>Planning!A84</f>
        <v>I076</v>
      </c>
      <c r="B101" s="9">
        <f>Planning!B84</f>
        <v>0</v>
      </c>
      <c r="C101" s="9">
        <f>Planning!C84</f>
        <v>0</v>
      </c>
      <c r="D101" s="9">
        <f>Planning!D84</f>
        <v>0</v>
      </c>
      <c r="E101" s="3">
        <f>Planning!E84</f>
        <v>0</v>
      </c>
      <c r="F101" s="3">
        <f>Planning!G84</f>
        <v>0</v>
      </c>
      <c r="G101" s="28"/>
      <c r="H101" s="197">
        <f t="shared" ca="1" si="55"/>
        <v>0</v>
      </c>
      <c r="I101" s="197">
        <f t="shared" ca="1" si="56"/>
        <v>0</v>
      </c>
      <c r="J101" s="32" t="str">
        <f ca="1">IF(AND($AR101="2",$AB100&lt;&gt;Lists!$A$17),AU101,AT101)</f>
        <v/>
      </c>
      <c r="K101" s="33" t="str">
        <f t="shared" ca="1" si="42"/>
        <v/>
      </c>
      <c r="L101" s="210">
        <f t="shared" ca="1" si="43"/>
        <v>0</v>
      </c>
      <c r="M101" s="197">
        <f t="shared" ca="1" si="44"/>
        <v>0</v>
      </c>
      <c r="N101" s="32" t="str">
        <f ca="1">IF(AND($AR101="2",$AB101&lt;&gt;Lists!$A$17),AW101,AV101)</f>
        <v/>
      </c>
      <c r="O101" s="33" t="str">
        <f t="shared" ca="1" si="45"/>
        <v/>
      </c>
      <c r="P101" s="197">
        <f t="shared" ca="1" si="46"/>
        <v>0</v>
      </c>
      <c r="Q101" s="197">
        <f t="shared" ca="1" si="47"/>
        <v>0</v>
      </c>
      <c r="R101" s="32" t="str">
        <f ca="1">IF(AND($AR101="2",$AB101&lt;&gt;Lists!$A$17),AY101,AX101)</f>
        <v/>
      </c>
      <c r="S101" s="33" t="str">
        <f t="shared" ca="1" si="48"/>
        <v/>
      </c>
      <c r="T101" s="197">
        <f t="shared" ca="1" si="49"/>
        <v>0</v>
      </c>
      <c r="U101" s="197">
        <f t="shared" ca="1" si="50"/>
        <v>0</v>
      </c>
      <c r="V101" s="32" t="str">
        <f ca="1">IF(AND($AR101="2",$AB101&lt;&gt;Lists!$A$17),BA101,AZ101)</f>
        <v/>
      </c>
      <c r="W101" s="33" t="str">
        <f t="shared" ca="1" si="51"/>
        <v/>
      </c>
      <c r="X101" s="197">
        <f t="shared" ca="1" si="52"/>
        <v>0</v>
      </c>
      <c r="Y101" s="197">
        <f t="shared" ca="1" si="53"/>
        <v>0</v>
      </c>
      <c r="Z101" s="32" t="str">
        <f ca="1">IF(AND($AR101="2",$AB101&lt;&gt;Lists!$A$17),BC101,BB101)</f>
        <v/>
      </c>
      <c r="AA101" s="33" t="str">
        <f t="shared" ca="1" si="54"/>
        <v/>
      </c>
      <c r="AB101" s="1">
        <f>Planning!H84</f>
        <v>0</v>
      </c>
      <c r="AC101" s="2" t="str">
        <f t="shared" si="57"/>
        <v>00</v>
      </c>
      <c r="AD101" s="2" t="s">
        <v>536</v>
      </c>
      <c r="AE101" s="2" t="s">
        <v>734</v>
      </c>
      <c r="AF101" s="2" t="s">
        <v>104</v>
      </c>
      <c r="AG101" s="169" t="str">
        <f t="shared" si="58"/>
        <v/>
      </c>
      <c r="AI101" s="2">
        <f ca="1">IF(Setup!$AG$7&lt;&gt;"",INDIRECT("'" &amp; Setup!$AG$7 &amp; "'!" &amp; AF101),0) + IF(Setup!$AG$8&lt;&gt;"",INDIRECT("'" &amp; Setup!$AG$8 &amp; "'!" &amp; AF101),0) + IF(Setup!$AG$9&lt;&gt;"",INDIRECT("'" &amp; Setup!$AG$9 &amp; "'!" &amp; AF101),0) + IF(Setup!$AG$10&lt;&gt;"",INDIRECT("'" &amp; Setup!$AG$10 &amp; "'!" &amp; AF101),0) + IF(Setup!$AG$11&lt;&gt;"",INDIRECT("'" &amp; Setup!$AG$11 &amp; "'!" &amp; AF101),0) + IF(Setup!$AG$12&lt;&gt;"",INDIRECT("'" &amp; Setup!$AG$12 &amp; "'!" &amp; AF101),0)</f>
        <v>0</v>
      </c>
      <c r="AJ101" s="2">
        <f ca="1">IF(Setup!$AH$7&lt;&gt;"",INDIRECT("'" &amp; Setup!$AH$7 &amp; "'!" &amp; AF101),0) + IF(Setup!$AH$8&lt;&gt;"",INDIRECT("'" &amp; Setup!$AH$8 &amp; "'!" &amp; AF101),0) + IF(Setup!$AH$9&lt;&gt;"",INDIRECT("'" &amp; Setup!$AH$9 &amp; "'!" &amp; AF101),0) + IF(Setup!$AH$10&lt;&gt;"",INDIRECT("'" &amp; Setup!$AH$10 &amp; "'!" &amp; AF101),0) + IF(Setup!$AH$11&lt;&gt;"",INDIRECT("'" &amp; Setup!$AH$11 &amp; "'!" &amp; AF101),0) + IF(Setup!$AH$12&lt;&gt;"",INDIRECT("'" &amp; Setup!$AH$12 &amp; "'!" &amp; AF101),0)</f>
        <v>0</v>
      </c>
      <c r="AK101" s="2">
        <f ca="1">IF(Setup!$AI$7&lt;&gt;"",INDIRECT("'" &amp; Setup!$AI$7 &amp; "'!" &amp; AF101),0) + IF(Setup!$AI$8&lt;&gt;"",INDIRECT("'" &amp; Setup!$AI$8 &amp; "'!" &amp; AF101),0) + IF(Setup!$AI$9&lt;&gt;"",INDIRECT("'" &amp; Setup!$AI$9 &amp; "'!" &amp; AF101),0) + IF(Setup!$AI$10&lt;&gt;"",INDIRECT("'" &amp; Setup!$AI$10 &amp; "'!" &amp; AF101),0) + IF(Setup!$AI$11&lt;&gt;"",INDIRECT("'" &amp; Setup!$AI$11 &amp; "'!" &amp; AF101),0) + IF(Setup!$AI$12&lt;&gt;"",INDIRECT("'" &amp; Setup!$AI$12 &amp; "'!" &amp; AF101),0)</f>
        <v>0</v>
      </c>
      <c r="AL101" s="2">
        <f ca="1">IF(Setup!$AJ$7&lt;&gt;"",INDIRECT("'" &amp; Setup!$AJ$7 &amp; "'!" &amp; AF101),0) + IF(Setup!$AJ$8&lt;&gt;"",INDIRECT("'" &amp; Setup!$AJ$8 &amp; "'!" &amp; AF101),0) + IF(Setup!$AJ$9&lt;&gt;"",INDIRECT("'" &amp; Setup!$AJ$9 &amp; "'!" &amp; AF101),0) + IF(Setup!$AJ$10&lt;&gt;"",INDIRECT("'" &amp; Setup!$AJ$10 &amp; "'!" &amp; AF101),0) + IF(Setup!$AJ$11&lt;&gt;"",INDIRECT("'" &amp; Setup!$AJ$11 &amp; "'!" &amp; AF101),0) + IF(Setup!$AJ$12&lt;&gt;"",INDIRECT("'" &amp; Setup!$AJ$12 &amp; "'!" &amp; AF101),0)</f>
        <v>0</v>
      </c>
      <c r="AN101" s="2" t="str">
        <f t="shared" si="59"/>
        <v/>
      </c>
      <c r="AR101" s="2" t="str">
        <f>IF(C101=0,"",LEFT(INDEX(Lists!$H$5:$H$49,MATCH(C101,Lists!$G$5:$G$49,0),1),1))</f>
        <v/>
      </c>
      <c r="AT101" s="2" t="str">
        <f t="shared" ca="1" si="60"/>
        <v/>
      </c>
      <c r="AU101" s="2" t="str">
        <f t="shared" ca="1" si="61"/>
        <v/>
      </c>
      <c r="AV101" s="2" t="str">
        <f t="shared" ca="1" si="62"/>
        <v/>
      </c>
      <c r="AW101" s="2" t="str">
        <f t="shared" ca="1" si="63"/>
        <v/>
      </c>
      <c r="AX101" s="2" t="str">
        <f t="shared" ca="1" si="64"/>
        <v/>
      </c>
      <c r="AY101" s="2" t="str">
        <f t="shared" ca="1" si="65"/>
        <v/>
      </c>
      <c r="AZ101" s="2" t="str">
        <f t="shared" ca="1" si="66"/>
        <v/>
      </c>
      <c r="BA101" s="2" t="str">
        <f t="shared" ca="1" si="67"/>
        <v/>
      </c>
      <c r="BB101" s="2" t="str">
        <f t="shared" ca="1" si="68"/>
        <v/>
      </c>
      <c r="BC101" s="2" t="str">
        <f t="shared" ca="1" si="69"/>
        <v/>
      </c>
      <c r="BJ101" s="2">
        <f ca="1">IF(Setup!$AG$7&lt;&gt;"",INDIRECT("'" &amp; Setup!$AG$7 &amp; "'!" &amp; AD101),0) + IF(Setup!$AG$8&lt;&gt;"",INDIRECT("'" &amp; Setup!$AG$8 &amp; "'!" &amp; AD101),0) + IF(Setup!$AG$9&lt;&gt;"",INDIRECT("'" &amp; Setup!$AG$9 &amp; "'!" &amp; AD101),0) + IF(Setup!$AG$10&lt;&gt;"",INDIRECT("'" &amp; Setup!$AG$10 &amp; "'!" &amp; AD101),0) + IF(Setup!$AG$11&lt;&gt;"",INDIRECT("'" &amp; Setup!$AG$11 &amp; "'!" &amp; AD101),0) + IF(Setup!$AG$12&lt;&gt;"",INDIRECT("'" &amp; Setup!$AG$12 &amp; "'!" &amp; AD101),0)</f>
        <v>0</v>
      </c>
      <c r="BK101" s="2">
        <f ca="1">IF(Setup!$AG$7&lt;&gt;"",INDIRECT("'" &amp; Setup!$AG$7 &amp; "'!" &amp; AE101),0) + IF(Setup!$AG$8&lt;&gt;"",INDIRECT("'" &amp; Setup!$AG$8 &amp; "'!" &amp; AE101),0) + IF(Setup!$AG$9&lt;&gt;"",INDIRECT("'" &amp; Setup!$AG$9 &amp; "'!" &amp; AE101),0) + IF(Setup!$AG$10&lt;&gt;"",INDIRECT("'" &amp; Setup!$AG$10 &amp; "'!" &amp; AE101),0) + IF(Setup!$AG$11&lt;&gt;"",INDIRECT("'" &amp; Setup!$AG$11 &amp; "'!" &amp; AE101),0) + IF(Setup!$AG$12&lt;&gt;"",INDIRECT("'" &amp; Setup!$AG$12 &amp; "'!" &amp; AE101),0)</f>
        <v>0</v>
      </c>
      <c r="BL101" s="2">
        <f ca="1">IF(Setup!$AH$7&lt;&gt;"",INDIRECT("'" &amp; Setup!$AH$7 &amp; "'!" &amp; AD101),0) + IF(Setup!$AH$8&lt;&gt;"",INDIRECT("'" &amp; Setup!$AH$8 &amp; "'!" &amp; AD101),0) + IF(Setup!$AH$9&lt;&gt;"",INDIRECT("'" &amp; Setup!$AH$9 &amp; "'!" &amp; AD101),0) + IF(Setup!$AH$10&lt;&gt;"",INDIRECT("'" &amp; Setup!$AH$10 &amp; "'!" &amp; AD101),0) + IF(Setup!$AH$11&lt;&gt;"",INDIRECT("'" &amp; Setup!$AH$11 &amp; "'!" &amp; AD101),0) + IF(Setup!$AH$12&lt;&gt;"",INDIRECT("'" &amp; Setup!$AH$12 &amp; "'!" &amp; AD101),0)</f>
        <v>0</v>
      </c>
      <c r="BM101" s="2">
        <f ca="1">IF(Setup!$AH$7&lt;&gt;"",INDIRECT("'" &amp; Setup!$AH$7 &amp; "'!" &amp; AE101),0) + IF(Setup!$AH$8&lt;&gt;"",INDIRECT("'" &amp; Setup!$AH$8 &amp; "'!" &amp; AE101),0) + IF(Setup!$AH$9&lt;&gt;"",INDIRECT("'" &amp; Setup!$AH$9 &amp; "'!" &amp; AE101),0) + IF(Setup!$AH$10&lt;&gt;"",INDIRECT("'" &amp; Setup!$AH$10 &amp; "'!" &amp; AE101),0) + IF(Setup!$AH$11&lt;&gt;"",INDIRECT("'" &amp; Setup!$AH$11 &amp; "'!" &amp; AE101),0) + IF(Setup!$AH$12&lt;&gt;"",INDIRECT("'" &amp; Setup!$AH$12 &amp; "'!" &amp; AE101),0)</f>
        <v>0</v>
      </c>
      <c r="BN101" s="2">
        <f ca="1">IF(Setup!$AI$7&lt;&gt;"",INDIRECT("'" &amp; Setup!$AI$7 &amp; "'!" &amp; AD101),0) + IF(Setup!$AI$8&lt;&gt;"",INDIRECT("'" &amp; Setup!$AI$8 &amp; "'!" &amp; AD101),0) + IF(Setup!$AI$9&lt;&gt;"",INDIRECT("'" &amp; Setup!$AI$9 &amp; "'!" &amp; AD101),0) + IF(Setup!$AI$10&lt;&gt;"",INDIRECT("'" &amp; Setup!$AI$10 &amp; "'!" &amp; AD101),0) + IF(Setup!$AI$11&lt;&gt;"",INDIRECT("'" &amp; Setup!$AI$11 &amp; "'!" &amp; AD101),0) + IF(Setup!$AI$12&lt;&gt;"",INDIRECT("'" &amp; Setup!$AI$12 &amp; "'!" &amp; AD101),0)</f>
        <v>0</v>
      </c>
      <c r="BO101" s="2">
        <f ca="1">IF(Setup!$AI$7&lt;&gt;"",INDIRECT("'" &amp; Setup!$AI$7 &amp; "'!" &amp; AE101),0) + IF(Setup!$AI$8&lt;&gt;"",INDIRECT("'" &amp; Setup!$AI$8 &amp; "'!" &amp; AE101),0) + IF(Setup!$AI$9&lt;&gt;"",INDIRECT("'" &amp; Setup!$AI$9 &amp; "'!" &amp; AE101),0) + IF(Setup!$AI$10&lt;&gt;"",INDIRECT("'" &amp; Setup!$AI$10 &amp; "'!" &amp; AE101),0) + IF(Setup!$AI$11&lt;&gt;"",INDIRECT("'" &amp; Setup!$AI$11 &amp; "'!" &amp; AE101),0) + IF(Setup!$AI$12&lt;&gt;"",INDIRECT("'" &amp; Setup!$AI$12 &amp; "'!" &amp; AE101),0)</f>
        <v>0</v>
      </c>
      <c r="BP101" s="2">
        <f ca="1">IF(Setup!$AJ$7&lt;&gt;"",INDIRECT("'" &amp; Setup!$AJ$7 &amp; "'!" &amp; AD101),0) + IF(Setup!$AJ$8&lt;&gt;"",INDIRECT("'" &amp; Setup!$AJ$8 &amp; "'!" &amp; AD101),0) + IF(Setup!$AJ$9&lt;&gt;"",INDIRECT("'" &amp; Setup!$AJ$9 &amp; "'!" &amp; AD101),0) + IF(Setup!$AJ$10&lt;&gt;"",INDIRECT("'" &amp; Setup!$AJ$10 &amp; "'!" &amp; AD101),0) + IF(Setup!$AJ$11&lt;&gt;"",INDIRECT("'" &amp; Setup!$AJ$11 &amp; "'!" &amp; AD101),0) + IF(Setup!$AJ$12&lt;&gt;"",INDIRECT("'" &amp; Setup!$AJ$12 &amp; "'!" &amp; AD101),0)</f>
        <v>0</v>
      </c>
      <c r="BQ101" s="2">
        <f ca="1">IF(Setup!$AJ$7&lt;&gt;"",INDIRECT("'" &amp; Setup!$AJ$7 &amp; "'!" &amp; AE101),0) + IF(Setup!$AJ$8&lt;&gt;"",INDIRECT("'" &amp; Setup!$AJ$8 &amp; "'!" &amp; AE101),0) + IF(Setup!$AJ$9&lt;&gt;"",INDIRECT("'" &amp; Setup!$AJ$9 &amp; "'!" &amp; AE101),0) + IF(Setup!$AJ$10&lt;&gt;"",INDIRECT("'" &amp; Setup!$AJ$10 &amp; "'!" &amp; AE101),0) + IF(Setup!$AJ$11&lt;&gt;"",INDIRECT("'" &amp; Setup!$AJ$11 &amp; "'!" &amp; AE101),0) + IF(Setup!$AJ$12&lt;&gt;"",INDIRECT("'" &amp; Setup!$AJ$12 &amp; "'!" &amp; AE101),0)</f>
        <v>0</v>
      </c>
      <c r="BS101" s="35"/>
      <c r="BT101" s="35"/>
      <c r="BU101" s="35"/>
      <c r="BV101" s="35"/>
    </row>
    <row r="102" spans="1:74" ht="39" hidden="1" customHeight="1" x14ac:dyDescent="0.2">
      <c r="A102" s="14" t="str">
        <f>Planning!A85</f>
        <v>I077</v>
      </c>
      <c r="B102" s="9">
        <f>Planning!B85</f>
        <v>0</v>
      </c>
      <c r="C102" s="9">
        <f>Planning!C85</f>
        <v>0</v>
      </c>
      <c r="D102" s="9">
        <f>Planning!D85</f>
        <v>0</v>
      </c>
      <c r="E102" s="3">
        <f>Planning!E85</f>
        <v>0</v>
      </c>
      <c r="F102" s="3">
        <f>Planning!G85</f>
        <v>0</v>
      </c>
      <c r="G102" s="28"/>
      <c r="H102" s="197">
        <f t="shared" ca="1" si="55"/>
        <v>0</v>
      </c>
      <c r="I102" s="197">
        <f t="shared" ca="1" si="56"/>
        <v>0</v>
      </c>
      <c r="J102" s="32" t="str">
        <f ca="1">IF(AND($AR102="2",$AB101&lt;&gt;Lists!$A$17),AU102,AT102)</f>
        <v/>
      </c>
      <c r="K102" s="33" t="str">
        <f t="shared" ca="1" si="42"/>
        <v/>
      </c>
      <c r="L102" s="210">
        <f t="shared" ca="1" si="43"/>
        <v>0</v>
      </c>
      <c r="M102" s="197">
        <f t="shared" ca="1" si="44"/>
        <v>0</v>
      </c>
      <c r="N102" s="32" t="str">
        <f ca="1">IF(AND($AR102="2",$AB102&lt;&gt;Lists!$A$17),AW102,AV102)</f>
        <v/>
      </c>
      <c r="O102" s="33" t="str">
        <f t="shared" ca="1" si="45"/>
        <v/>
      </c>
      <c r="P102" s="197">
        <f t="shared" ca="1" si="46"/>
        <v>0</v>
      </c>
      <c r="Q102" s="197">
        <f t="shared" ca="1" si="47"/>
        <v>0</v>
      </c>
      <c r="R102" s="32" t="str">
        <f ca="1">IF(AND($AR102="2",$AB102&lt;&gt;Lists!$A$17),AY102,AX102)</f>
        <v/>
      </c>
      <c r="S102" s="33" t="str">
        <f t="shared" ca="1" si="48"/>
        <v/>
      </c>
      <c r="T102" s="197">
        <f t="shared" ca="1" si="49"/>
        <v>0</v>
      </c>
      <c r="U102" s="197">
        <f t="shared" ca="1" si="50"/>
        <v>0</v>
      </c>
      <c r="V102" s="32" t="str">
        <f ca="1">IF(AND($AR102="2",$AB102&lt;&gt;Lists!$A$17),BA102,AZ102)</f>
        <v/>
      </c>
      <c r="W102" s="33" t="str">
        <f t="shared" ca="1" si="51"/>
        <v/>
      </c>
      <c r="X102" s="197">
        <f t="shared" ca="1" si="52"/>
        <v>0</v>
      </c>
      <c r="Y102" s="197">
        <f t="shared" ca="1" si="53"/>
        <v>0</v>
      </c>
      <c r="Z102" s="32" t="str">
        <f ca="1">IF(AND($AR102="2",$AB102&lt;&gt;Lists!$A$17),BC102,BB102)</f>
        <v/>
      </c>
      <c r="AA102" s="33" t="str">
        <f t="shared" ca="1" si="54"/>
        <v/>
      </c>
      <c r="AB102" s="1">
        <f>Planning!H85</f>
        <v>0</v>
      </c>
      <c r="AC102" s="2" t="str">
        <f t="shared" si="57"/>
        <v>00</v>
      </c>
      <c r="AD102" s="2" t="s">
        <v>537</v>
      </c>
      <c r="AE102" s="2" t="s">
        <v>735</v>
      </c>
      <c r="AF102" s="2" t="s">
        <v>105</v>
      </c>
      <c r="AG102" s="169" t="str">
        <f t="shared" si="58"/>
        <v/>
      </c>
      <c r="AI102" s="2">
        <f ca="1">IF(Setup!$AG$7&lt;&gt;"",INDIRECT("'" &amp; Setup!$AG$7 &amp; "'!" &amp; AF102),0) + IF(Setup!$AG$8&lt;&gt;"",INDIRECT("'" &amp; Setup!$AG$8 &amp; "'!" &amp; AF102),0) + IF(Setup!$AG$9&lt;&gt;"",INDIRECT("'" &amp; Setup!$AG$9 &amp; "'!" &amp; AF102),0) + IF(Setup!$AG$10&lt;&gt;"",INDIRECT("'" &amp; Setup!$AG$10 &amp; "'!" &amp; AF102),0) + IF(Setup!$AG$11&lt;&gt;"",INDIRECT("'" &amp; Setup!$AG$11 &amp; "'!" &amp; AF102),0) + IF(Setup!$AG$12&lt;&gt;"",INDIRECT("'" &amp; Setup!$AG$12 &amp; "'!" &amp; AF102),0)</f>
        <v>0</v>
      </c>
      <c r="AJ102" s="2">
        <f ca="1">IF(Setup!$AH$7&lt;&gt;"",INDIRECT("'" &amp; Setup!$AH$7 &amp; "'!" &amp; AF102),0) + IF(Setup!$AH$8&lt;&gt;"",INDIRECT("'" &amp; Setup!$AH$8 &amp; "'!" &amp; AF102),0) + IF(Setup!$AH$9&lt;&gt;"",INDIRECT("'" &amp; Setup!$AH$9 &amp; "'!" &amp; AF102),0) + IF(Setup!$AH$10&lt;&gt;"",INDIRECT("'" &amp; Setup!$AH$10 &amp; "'!" &amp; AF102),0) + IF(Setup!$AH$11&lt;&gt;"",INDIRECT("'" &amp; Setup!$AH$11 &amp; "'!" &amp; AF102),0) + IF(Setup!$AH$12&lt;&gt;"",INDIRECT("'" &amp; Setup!$AH$12 &amp; "'!" &amp; AF102),0)</f>
        <v>0</v>
      </c>
      <c r="AK102" s="2">
        <f ca="1">IF(Setup!$AI$7&lt;&gt;"",INDIRECT("'" &amp; Setup!$AI$7 &amp; "'!" &amp; AF102),0) + IF(Setup!$AI$8&lt;&gt;"",INDIRECT("'" &amp; Setup!$AI$8 &amp; "'!" &amp; AF102),0) + IF(Setup!$AI$9&lt;&gt;"",INDIRECT("'" &amp; Setup!$AI$9 &amp; "'!" &amp; AF102),0) + IF(Setup!$AI$10&lt;&gt;"",INDIRECT("'" &amp; Setup!$AI$10 &amp; "'!" &amp; AF102),0) + IF(Setup!$AI$11&lt;&gt;"",INDIRECT("'" &amp; Setup!$AI$11 &amp; "'!" &amp; AF102),0) + IF(Setup!$AI$12&lt;&gt;"",INDIRECT("'" &amp; Setup!$AI$12 &amp; "'!" &amp; AF102),0)</f>
        <v>0</v>
      </c>
      <c r="AL102" s="2">
        <f ca="1">IF(Setup!$AJ$7&lt;&gt;"",INDIRECT("'" &amp; Setup!$AJ$7 &amp; "'!" &amp; AF102),0) + IF(Setup!$AJ$8&lt;&gt;"",INDIRECT("'" &amp; Setup!$AJ$8 &amp; "'!" &amp; AF102),0) + IF(Setup!$AJ$9&lt;&gt;"",INDIRECT("'" &amp; Setup!$AJ$9 &amp; "'!" &amp; AF102),0) + IF(Setup!$AJ$10&lt;&gt;"",INDIRECT("'" &amp; Setup!$AJ$10 &amp; "'!" &amp; AF102),0) + IF(Setup!$AJ$11&lt;&gt;"",INDIRECT("'" &amp; Setup!$AJ$11 &amp; "'!" &amp; AF102),0) + IF(Setup!$AJ$12&lt;&gt;"",INDIRECT("'" &amp; Setup!$AJ$12 &amp; "'!" &amp; AF102),0)</f>
        <v>0</v>
      </c>
      <c r="AN102" s="2" t="str">
        <f t="shared" si="59"/>
        <v/>
      </c>
      <c r="AR102" s="2" t="str">
        <f>IF(C102=0,"",LEFT(INDEX(Lists!$H$5:$H$49,MATCH(C102,Lists!$G$5:$G$49,0),1),1))</f>
        <v/>
      </c>
      <c r="AT102" s="2" t="str">
        <f t="shared" ca="1" si="60"/>
        <v/>
      </c>
      <c r="AU102" s="2" t="str">
        <f t="shared" ca="1" si="61"/>
        <v/>
      </c>
      <c r="AV102" s="2" t="str">
        <f t="shared" ca="1" si="62"/>
        <v/>
      </c>
      <c r="AW102" s="2" t="str">
        <f t="shared" ca="1" si="63"/>
        <v/>
      </c>
      <c r="AX102" s="2" t="str">
        <f t="shared" ca="1" si="64"/>
        <v/>
      </c>
      <c r="AY102" s="2" t="str">
        <f t="shared" ca="1" si="65"/>
        <v/>
      </c>
      <c r="AZ102" s="2" t="str">
        <f t="shared" ca="1" si="66"/>
        <v/>
      </c>
      <c r="BA102" s="2" t="str">
        <f t="shared" ca="1" si="67"/>
        <v/>
      </c>
      <c r="BB102" s="2" t="str">
        <f t="shared" ca="1" si="68"/>
        <v/>
      </c>
      <c r="BC102" s="2" t="str">
        <f t="shared" ca="1" si="69"/>
        <v/>
      </c>
      <c r="BJ102" s="2">
        <f ca="1">IF(Setup!$AG$7&lt;&gt;"",INDIRECT("'" &amp; Setup!$AG$7 &amp; "'!" &amp; AD102),0) + IF(Setup!$AG$8&lt;&gt;"",INDIRECT("'" &amp; Setup!$AG$8 &amp; "'!" &amp; AD102),0) + IF(Setup!$AG$9&lt;&gt;"",INDIRECT("'" &amp; Setup!$AG$9 &amp; "'!" &amp; AD102),0) + IF(Setup!$AG$10&lt;&gt;"",INDIRECT("'" &amp; Setup!$AG$10 &amp; "'!" &amp; AD102),0) + IF(Setup!$AG$11&lt;&gt;"",INDIRECT("'" &amp; Setup!$AG$11 &amp; "'!" &amp; AD102),0) + IF(Setup!$AG$12&lt;&gt;"",INDIRECT("'" &amp; Setup!$AG$12 &amp; "'!" &amp; AD102),0)</f>
        <v>0</v>
      </c>
      <c r="BK102" s="2">
        <f ca="1">IF(Setup!$AG$7&lt;&gt;"",INDIRECT("'" &amp; Setup!$AG$7 &amp; "'!" &amp; AE102),0) + IF(Setup!$AG$8&lt;&gt;"",INDIRECT("'" &amp; Setup!$AG$8 &amp; "'!" &amp; AE102),0) + IF(Setup!$AG$9&lt;&gt;"",INDIRECT("'" &amp; Setup!$AG$9 &amp; "'!" &amp; AE102),0) + IF(Setup!$AG$10&lt;&gt;"",INDIRECT("'" &amp; Setup!$AG$10 &amp; "'!" &amp; AE102),0) + IF(Setup!$AG$11&lt;&gt;"",INDIRECT("'" &amp; Setup!$AG$11 &amp; "'!" &amp; AE102),0) + IF(Setup!$AG$12&lt;&gt;"",INDIRECT("'" &amp; Setup!$AG$12 &amp; "'!" &amp; AE102),0)</f>
        <v>0</v>
      </c>
      <c r="BL102" s="2">
        <f ca="1">IF(Setup!$AH$7&lt;&gt;"",INDIRECT("'" &amp; Setup!$AH$7 &amp; "'!" &amp; AD102),0) + IF(Setup!$AH$8&lt;&gt;"",INDIRECT("'" &amp; Setup!$AH$8 &amp; "'!" &amp; AD102),0) + IF(Setup!$AH$9&lt;&gt;"",INDIRECT("'" &amp; Setup!$AH$9 &amp; "'!" &amp; AD102),0) + IF(Setup!$AH$10&lt;&gt;"",INDIRECT("'" &amp; Setup!$AH$10 &amp; "'!" &amp; AD102),0) + IF(Setup!$AH$11&lt;&gt;"",INDIRECT("'" &amp; Setup!$AH$11 &amp; "'!" &amp; AD102),0) + IF(Setup!$AH$12&lt;&gt;"",INDIRECT("'" &amp; Setup!$AH$12 &amp; "'!" &amp; AD102),0)</f>
        <v>0</v>
      </c>
      <c r="BM102" s="2">
        <f ca="1">IF(Setup!$AH$7&lt;&gt;"",INDIRECT("'" &amp; Setup!$AH$7 &amp; "'!" &amp; AE102),0) + IF(Setup!$AH$8&lt;&gt;"",INDIRECT("'" &amp; Setup!$AH$8 &amp; "'!" &amp; AE102),0) + IF(Setup!$AH$9&lt;&gt;"",INDIRECT("'" &amp; Setup!$AH$9 &amp; "'!" &amp; AE102),0) + IF(Setup!$AH$10&lt;&gt;"",INDIRECT("'" &amp; Setup!$AH$10 &amp; "'!" &amp; AE102),0) + IF(Setup!$AH$11&lt;&gt;"",INDIRECT("'" &amp; Setup!$AH$11 &amp; "'!" &amp; AE102),0) + IF(Setup!$AH$12&lt;&gt;"",INDIRECT("'" &amp; Setup!$AH$12 &amp; "'!" &amp; AE102),0)</f>
        <v>0</v>
      </c>
      <c r="BN102" s="2">
        <f ca="1">IF(Setup!$AI$7&lt;&gt;"",INDIRECT("'" &amp; Setup!$AI$7 &amp; "'!" &amp; AD102),0) + IF(Setup!$AI$8&lt;&gt;"",INDIRECT("'" &amp; Setup!$AI$8 &amp; "'!" &amp; AD102),0) + IF(Setup!$AI$9&lt;&gt;"",INDIRECT("'" &amp; Setup!$AI$9 &amp; "'!" &amp; AD102),0) + IF(Setup!$AI$10&lt;&gt;"",INDIRECT("'" &amp; Setup!$AI$10 &amp; "'!" &amp; AD102),0) + IF(Setup!$AI$11&lt;&gt;"",INDIRECT("'" &amp; Setup!$AI$11 &amp; "'!" &amp; AD102),0) + IF(Setup!$AI$12&lt;&gt;"",INDIRECT("'" &amp; Setup!$AI$12 &amp; "'!" &amp; AD102),0)</f>
        <v>0</v>
      </c>
      <c r="BO102" s="2">
        <f ca="1">IF(Setup!$AI$7&lt;&gt;"",INDIRECT("'" &amp; Setup!$AI$7 &amp; "'!" &amp; AE102),0) + IF(Setup!$AI$8&lt;&gt;"",INDIRECT("'" &amp; Setup!$AI$8 &amp; "'!" &amp; AE102),0) + IF(Setup!$AI$9&lt;&gt;"",INDIRECT("'" &amp; Setup!$AI$9 &amp; "'!" &amp; AE102),0) + IF(Setup!$AI$10&lt;&gt;"",INDIRECT("'" &amp; Setup!$AI$10 &amp; "'!" &amp; AE102),0) + IF(Setup!$AI$11&lt;&gt;"",INDIRECT("'" &amp; Setup!$AI$11 &amp; "'!" &amp; AE102),0) + IF(Setup!$AI$12&lt;&gt;"",INDIRECT("'" &amp; Setup!$AI$12 &amp; "'!" &amp; AE102),0)</f>
        <v>0</v>
      </c>
      <c r="BP102" s="2">
        <f ca="1">IF(Setup!$AJ$7&lt;&gt;"",INDIRECT("'" &amp; Setup!$AJ$7 &amp; "'!" &amp; AD102),0) + IF(Setup!$AJ$8&lt;&gt;"",INDIRECT("'" &amp; Setup!$AJ$8 &amp; "'!" &amp; AD102),0) + IF(Setup!$AJ$9&lt;&gt;"",INDIRECT("'" &amp; Setup!$AJ$9 &amp; "'!" &amp; AD102),0) + IF(Setup!$AJ$10&lt;&gt;"",INDIRECT("'" &amp; Setup!$AJ$10 &amp; "'!" &amp; AD102),0) + IF(Setup!$AJ$11&lt;&gt;"",INDIRECT("'" &amp; Setup!$AJ$11 &amp; "'!" &amp; AD102),0) + IF(Setup!$AJ$12&lt;&gt;"",INDIRECT("'" &amp; Setup!$AJ$12 &amp; "'!" &amp; AD102),0)</f>
        <v>0</v>
      </c>
      <c r="BQ102" s="2">
        <f ca="1">IF(Setup!$AJ$7&lt;&gt;"",INDIRECT("'" &amp; Setup!$AJ$7 &amp; "'!" &amp; AE102),0) + IF(Setup!$AJ$8&lt;&gt;"",INDIRECT("'" &amp; Setup!$AJ$8 &amp; "'!" &amp; AE102),0) + IF(Setup!$AJ$9&lt;&gt;"",INDIRECT("'" &amp; Setup!$AJ$9 &amp; "'!" &amp; AE102),0) + IF(Setup!$AJ$10&lt;&gt;"",INDIRECT("'" &amp; Setup!$AJ$10 &amp; "'!" &amp; AE102),0) + IF(Setup!$AJ$11&lt;&gt;"",INDIRECT("'" &amp; Setup!$AJ$11 &amp; "'!" &amp; AE102),0) + IF(Setup!$AJ$12&lt;&gt;"",INDIRECT("'" &amp; Setup!$AJ$12 &amp; "'!" &amp; AE102),0)</f>
        <v>0</v>
      </c>
      <c r="BS102" s="35"/>
      <c r="BT102" s="35"/>
      <c r="BU102" s="35"/>
      <c r="BV102" s="35"/>
    </row>
    <row r="103" spans="1:74" ht="39" hidden="1" customHeight="1" x14ac:dyDescent="0.2">
      <c r="A103" s="14" t="str">
        <f>Planning!A86</f>
        <v>I078</v>
      </c>
      <c r="B103" s="9">
        <f>Planning!B86</f>
        <v>0</v>
      </c>
      <c r="C103" s="9">
        <f>Planning!C86</f>
        <v>0</v>
      </c>
      <c r="D103" s="9">
        <f>Planning!D86</f>
        <v>0</v>
      </c>
      <c r="E103" s="3">
        <f>Planning!E86</f>
        <v>0</v>
      </c>
      <c r="F103" s="3">
        <f>Planning!G86</f>
        <v>0</v>
      </c>
      <c r="G103" s="28"/>
      <c r="H103" s="197">
        <f t="shared" ca="1" si="55"/>
        <v>0</v>
      </c>
      <c r="I103" s="197">
        <f t="shared" ca="1" si="56"/>
        <v>0</v>
      </c>
      <c r="J103" s="32" t="str">
        <f ca="1">IF(AND($AR103="2",$AB102&lt;&gt;Lists!$A$17),AU103,AT103)</f>
        <v/>
      </c>
      <c r="K103" s="33" t="str">
        <f t="shared" ca="1" si="42"/>
        <v/>
      </c>
      <c r="L103" s="210">
        <f t="shared" ca="1" si="43"/>
        <v>0</v>
      </c>
      <c r="M103" s="197">
        <f t="shared" ca="1" si="44"/>
        <v>0</v>
      </c>
      <c r="N103" s="32" t="str">
        <f ca="1">IF(AND($AR103="2",$AB103&lt;&gt;Lists!$A$17),AW103,AV103)</f>
        <v/>
      </c>
      <c r="O103" s="33" t="str">
        <f t="shared" ca="1" si="45"/>
        <v/>
      </c>
      <c r="P103" s="197">
        <f t="shared" ca="1" si="46"/>
        <v>0</v>
      </c>
      <c r="Q103" s="197">
        <f t="shared" ca="1" si="47"/>
        <v>0</v>
      </c>
      <c r="R103" s="32" t="str">
        <f ca="1">IF(AND($AR103="2",$AB103&lt;&gt;Lists!$A$17),AY103,AX103)</f>
        <v/>
      </c>
      <c r="S103" s="33" t="str">
        <f t="shared" ca="1" si="48"/>
        <v/>
      </c>
      <c r="T103" s="197">
        <f t="shared" ca="1" si="49"/>
        <v>0</v>
      </c>
      <c r="U103" s="197">
        <f t="shared" ca="1" si="50"/>
        <v>0</v>
      </c>
      <c r="V103" s="32" t="str">
        <f ca="1">IF(AND($AR103="2",$AB103&lt;&gt;Lists!$A$17),BA103,AZ103)</f>
        <v/>
      </c>
      <c r="W103" s="33" t="str">
        <f t="shared" ca="1" si="51"/>
        <v/>
      </c>
      <c r="X103" s="197">
        <f t="shared" ca="1" si="52"/>
        <v>0</v>
      </c>
      <c r="Y103" s="197">
        <f t="shared" ca="1" si="53"/>
        <v>0</v>
      </c>
      <c r="Z103" s="32" t="str">
        <f ca="1">IF(AND($AR103="2",$AB103&lt;&gt;Lists!$A$17),BC103,BB103)</f>
        <v/>
      </c>
      <c r="AA103" s="33" t="str">
        <f t="shared" ca="1" si="54"/>
        <v/>
      </c>
      <c r="AB103" s="1">
        <f>Planning!H86</f>
        <v>0</v>
      </c>
      <c r="AC103" s="2" t="str">
        <f t="shared" si="57"/>
        <v>00</v>
      </c>
      <c r="AD103" s="2" t="s">
        <v>538</v>
      </c>
      <c r="AE103" s="2" t="s">
        <v>736</v>
      </c>
      <c r="AF103" s="2" t="s">
        <v>106</v>
      </c>
      <c r="AG103" s="169" t="str">
        <f t="shared" si="58"/>
        <v/>
      </c>
      <c r="AI103" s="2">
        <f ca="1">IF(Setup!$AG$7&lt;&gt;"",INDIRECT("'" &amp; Setup!$AG$7 &amp; "'!" &amp; AF103),0) + IF(Setup!$AG$8&lt;&gt;"",INDIRECT("'" &amp; Setup!$AG$8 &amp; "'!" &amp; AF103),0) + IF(Setup!$AG$9&lt;&gt;"",INDIRECT("'" &amp; Setup!$AG$9 &amp; "'!" &amp; AF103),0) + IF(Setup!$AG$10&lt;&gt;"",INDIRECT("'" &amp; Setup!$AG$10 &amp; "'!" &amp; AF103),0) + IF(Setup!$AG$11&lt;&gt;"",INDIRECT("'" &amp; Setup!$AG$11 &amp; "'!" &amp; AF103),0) + IF(Setup!$AG$12&lt;&gt;"",INDIRECT("'" &amp; Setup!$AG$12 &amp; "'!" &amp; AF103),0)</f>
        <v>0</v>
      </c>
      <c r="AJ103" s="2">
        <f ca="1">IF(Setup!$AH$7&lt;&gt;"",INDIRECT("'" &amp; Setup!$AH$7 &amp; "'!" &amp; AF103),0) + IF(Setup!$AH$8&lt;&gt;"",INDIRECT("'" &amp; Setup!$AH$8 &amp; "'!" &amp; AF103),0) + IF(Setup!$AH$9&lt;&gt;"",INDIRECT("'" &amp; Setup!$AH$9 &amp; "'!" &amp; AF103),0) + IF(Setup!$AH$10&lt;&gt;"",INDIRECT("'" &amp; Setup!$AH$10 &amp; "'!" &amp; AF103),0) + IF(Setup!$AH$11&lt;&gt;"",INDIRECT("'" &amp; Setup!$AH$11 &amp; "'!" &amp; AF103),0) + IF(Setup!$AH$12&lt;&gt;"",INDIRECT("'" &amp; Setup!$AH$12 &amp; "'!" &amp; AF103),0)</f>
        <v>0</v>
      </c>
      <c r="AK103" s="2">
        <f ca="1">IF(Setup!$AI$7&lt;&gt;"",INDIRECT("'" &amp; Setup!$AI$7 &amp; "'!" &amp; AF103),0) + IF(Setup!$AI$8&lt;&gt;"",INDIRECT("'" &amp; Setup!$AI$8 &amp; "'!" &amp; AF103),0) + IF(Setup!$AI$9&lt;&gt;"",INDIRECT("'" &amp; Setup!$AI$9 &amp; "'!" &amp; AF103),0) + IF(Setup!$AI$10&lt;&gt;"",INDIRECT("'" &amp; Setup!$AI$10 &amp; "'!" &amp; AF103),0) + IF(Setup!$AI$11&lt;&gt;"",INDIRECT("'" &amp; Setup!$AI$11 &amp; "'!" &amp; AF103),0) + IF(Setup!$AI$12&lt;&gt;"",INDIRECT("'" &amp; Setup!$AI$12 &amp; "'!" &amp; AF103),0)</f>
        <v>0</v>
      </c>
      <c r="AL103" s="2">
        <f ca="1">IF(Setup!$AJ$7&lt;&gt;"",INDIRECT("'" &amp; Setup!$AJ$7 &amp; "'!" &amp; AF103),0) + IF(Setup!$AJ$8&lt;&gt;"",INDIRECT("'" &amp; Setup!$AJ$8 &amp; "'!" &amp; AF103),0) + IF(Setup!$AJ$9&lt;&gt;"",INDIRECT("'" &amp; Setup!$AJ$9 &amp; "'!" &amp; AF103),0) + IF(Setup!$AJ$10&lt;&gt;"",INDIRECT("'" &amp; Setup!$AJ$10 &amp; "'!" &amp; AF103),0) + IF(Setup!$AJ$11&lt;&gt;"",INDIRECT("'" &amp; Setup!$AJ$11 &amp; "'!" &amp; AF103),0) + IF(Setup!$AJ$12&lt;&gt;"",INDIRECT("'" &amp; Setup!$AJ$12 &amp; "'!" &amp; AF103),0)</f>
        <v>0</v>
      </c>
      <c r="AN103" s="2" t="str">
        <f t="shared" si="59"/>
        <v/>
      </c>
      <c r="AR103" s="2" t="str">
        <f>IF(C103=0,"",LEFT(INDEX(Lists!$H$5:$H$49,MATCH(C103,Lists!$G$5:$G$49,0),1),1))</f>
        <v/>
      </c>
      <c r="AT103" s="2" t="str">
        <f t="shared" ca="1" si="60"/>
        <v/>
      </c>
      <c r="AU103" s="2" t="str">
        <f t="shared" ca="1" si="61"/>
        <v/>
      </c>
      <c r="AV103" s="2" t="str">
        <f t="shared" ca="1" si="62"/>
        <v/>
      </c>
      <c r="AW103" s="2" t="str">
        <f t="shared" ca="1" si="63"/>
        <v/>
      </c>
      <c r="AX103" s="2" t="str">
        <f t="shared" ca="1" si="64"/>
        <v/>
      </c>
      <c r="AY103" s="2" t="str">
        <f t="shared" ca="1" si="65"/>
        <v/>
      </c>
      <c r="AZ103" s="2" t="str">
        <f t="shared" ca="1" si="66"/>
        <v/>
      </c>
      <c r="BA103" s="2" t="str">
        <f t="shared" ca="1" si="67"/>
        <v/>
      </c>
      <c r="BB103" s="2" t="str">
        <f t="shared" ca="1" si="68"/>
        <v/>
      </c>
      <c r="BC103" s="2" t="str">
        <f t="shared" ca="1" si="69"/>
        <v/>
      </c>
      <c r="BJ103" s="2">
        <f ca="1">IF(Setup!$AG$7&lt;&gt;"",INDIRECT("'" &amp; Setup!$AG$7 &amp; "'!" &amp; AD103),0) + IF(Setup!$AG$8&lt;&gt;"",INDIRECT("'" &amp; Setup!$AG$8 &amp; "'!" &amp; AD103),0) + IF(Setup!$AG$9&lt;&gt;"",INDIRECT("'" &amp; Setup!$AG$9 &amp; "'!" &amp; AD103),0) + IF(Setup!$AG$10&lt;&gt;"",INDIRECT("'" &amp; Setup!$AG$10 &amp; "'!" &amp; AD103),0) + IF(Setup!$AG$11&lt;&gt;"",INDIRECT("'" &amp; Setup!$AG$11 &amp; "'!" &amp; AD103),0) + IF(Setup!$AG$12&lt;&gt;"",INDIRECT("'" &amp; Setup!$AG$12 &amp; "'!" &amp; AD103),0)</f>
        <v>0</v>
      </c>
      <c r="BK103" s="2">
        <f ca="1">IF(Setup!$AG$7&lt;&gt;"",INDIRECT("'" &amp; Setup!$AG$7 &amp; "'!" &amp; AE103),0) + IF(Setup!$AG$8&lt;&gt;"",INDIRECT("'" &amp; Setup!$AG$8 &amp; "'!" &amp; AE103),0) + IF(Setup!$AG$9&lt;&gt;"",INDIRECT("'" &amp; Setup!$AG$9 &amp; "'!" &amp; AE103),0) + IF(Setup!$AG$10&lt;&gt;"",INDIRECT("'" &amp; Setup!$AG$10 &amp; "'!" &amp; AE103),0) + IF(Setup!$AG$11&lt;&gt;"",INDIRECT("'" &amp; Setup!$AG$11 &amp; "'!" &amp; AE103),0) + IF(Setup!$AG$12&lt;&gt;"",INDIRECT("'" &amp; Setup!$AG$12 &amp; "'!" &amp; AE103),0)</f>
        <v>0</v>
      </c>
      <c r="BL103" s="2">
        <f ca="1">IF(Setup!$AH$7&lt;&gt;"",INDIRECT("'" &amp; Setup!$AH$7 &amp; "'!" &amp; AD103),0) + IF(Setup!$AH$8&lt;&gt;"",INDIRECT("'" &amp; Setup!$AH$8 &amp; "'!" &amp; AD103),0) + IF(Setup!$AH$9&lt;&gt;"",INDIRECT("'" &amp; Setup!$AH$9 &amp; "'!" &amp; AD103),0) + IF(Setup!$AH$10&lt;&gt;"",INDIRECT("'" &amp; Setup!$AH$10 &amp; "'!" &amp; AD103),0) + IF(Setup!$AH$11&lt;&gt;"",INDIRECT("'" &amp; Setup!$AH$11 &amp; "'!" &amp; AD103),0) + IF(Setup!$AH$12&lt;&gt;"",INDIRECT("'" &amp; Setup!$AH$12 &amp; "'!" &amp; AD103),0)</f>
        <v>0</v>
      </c>
      <c r="BM103" s="2">
        <f ca="1">IF(Setup!$AH$7&lt;&gt;"",INDIRECT("'" &amp; Setup!$AH$7 &amp; "'!" &amp; AE103),0) + IF(Setup!$AH$8&lt;&gt;"",INDIRECT("'" &amp; Setup!$AH$8 &amp; "'!" &amp; AE103),0) + IF(Setup!$AH$9&lt;&gt;"",INDIRECT("'" &amp; Setup!$AH$9 &amp; "'!" &amp; AE103),0) + IF(Setup!$AH$10&lt;&gt;"",INDIRECT("'" &amp; Setup!$AH$10 &amp; "'!" &amp; AE103),0) + IF(Setup!$AH$11&lt;&gt;"",INDIRECT("'" &amp; Setup!$AH$11 &amp; "'!" &amp; AE103),0) + IF(Setup!$AH$12&lt;&gt;"",INDIRECT("'" &amp; Setup!$AH$12 &amp; "'!" &amp; AE103),0)</f>
        <v>0</v>
      </c>
      <c r="BN103" s="2">
        <f ca="1">IF(Setup!$AI$7&lt;&gt;"",INDIRECT("'" &amp; Setup!$AI$7 &amp; "'!" &amp; AD103),0) + IF(Setup!$AI$8&lt;&gt;"",INDIRECT("'" &amp; Setup!$AI$8 &amp; "'!" &amp; AD103),0) + IF(Setup!$AI$9&lt;&gt;"",INDIRECT("'" &amp; Setup!$AI$9 &amp; "'!" &amp; AD103),0) + IF(Setup!$AI$10&lt;&gt;"",INDIRECT("'" &amp; Setup!$AI$10 &amp; "'!" &amp; AD103),0) + IF(Setup!$AI$11&lt;&gt;"",INDIRECT("'" &amp; Setup!$AI$11 &amp; "'!" &amp; AD103),0) + IF(Setup!$AI$12&lt;&gt;"",INDIRECT("'" &amp; Setup!$AI$12 &amp; "'!" &amp; AD103),0)</f>
        <v>0</v>
      </c>
      <c r="BO103" s="2">
        <f ca="1">IF(Setup!$AI$7&lt;&gt;"",INDIRECT("'" &amp; Setup!$AI$7 &amp; "'!" &amp; AE103),0) + IF(Setup!$AI$8&lt;&gt;"",INDIRECT("'" &amp; Setup!$AI$8 &amp; "'!" &amp; AE103),0) + IF(Setup!$AI$9&lt;&gt;"",INDIRECT("'" &amp; Setup!$AI$9 &amp; "'!" &amp; AE103),0) + IF(Setup!$AI$10&lt;&gt;"",INDIRECT("'" &amp; Setup!$AI$10 &amp; "'!" &amp; AE103),0) + IF(Setup!$AI$11&lt;&gt;"",INDIRECT("'" &amp; Setup!$AI$11 &amp; "'!" &amp; AE103),0) + IF(Setup!$AI$12&lt;&gt;"",INDIRECT("'" &amp; Setup!$AI$12 &amp; "'!" &amp; AE103),0)</f>
        <v>0</v>
      </c>
      <c r="BP103" s="2">
        <f ca="1">IF(Setup!$AJ$7&lt;&gt;"",INDIRECT("'" &amp; Setup!$AJ$7 &amp; "'!" &amp; AD103),0) + IF(Setup!$AJ$8&lt;&gt;"",INDIRECT("'" &amp; Setup!$AJ$8 &amp; "'!" &amp; AD103),0) + IF(Setup!$AJ$9&lt;&gt;"",INDIRECT("'" &amp; Setup!$AJ$9 &amp; "'!" &amp; AD103),0) + IF(Setup!$AJ$10&lt;&gt;"",INDIRECT("'" &amp; Setup!$AJ$10 &amp; "'!" &amp; AD103),0) + IF(Setup!$AJ$11&lt;&gt;"",INDIRECT("'" &amp; Setup!$AJ$11 &amp; "'!" &amp; AD103),0) + IF(Setup!$AJ$12&lt;&gt;"",INDIRECT("'" &amp; Setup!$AJ$12 &amp; "'!" &amp; AD103),0)</f>
        <v>0</v>
      </c>
      <c r="BQ103" s="2">
        <f ca="1">IF(Setup!$AJ$7&lt;&gt;"",INDIRECT("'" &amp; Setup!$AJ$7 &amp; "'!" &amp; AE103),0) + IF(Setup!$AJ$8&lt;&gt;"",INDIRECT("'" &amp; Setup!$AJ$8 &amp; "'!" &amp; AE103),0) + IF(Setup!$AJ$9&lt;&gt;"",INDIRECT("'" &amp; Setup!$AJ$9 &amp; "'!" &amp; AE103),0) + IF(Setup!$AJ$10&lt;&gt;"",INDIRECT("'" &amp; Setup!$AJ$10 &amp; "'!" &amp; AE103),0) + IF(Setup!$AJ$11&lt;&gt;"",INDIRECT("'" &amp; Setup!$AJ$11 &amp; "'!" &amp; AE103),0) + IF(Setup!$AJ$12&lt;&gt;"",INDIRECT("'" &amp; Setup!$AJ$12 &amp; "'!" &amp; AE103),0)</f>
        <v>0</v>
      </c>
      <c r="BS103" s="35"/>
      <c r="BT103" s="35"/>
      <c r="BU103" s="35"/>
      <c r="BV103" s="35"/>
    </row>
    <row r="104" spans="1:74" ht="39" hidden="1" customHeight="1" x14ac:dyDescent="0.2">
      <c r="A104" s="14" t="str">
        <f>Planning!A87</f>
        <v>I079</v>
      </c>
      <c r="B104" s="9">
        <f>Planning!B87</f>
        <v>0</v>
      </c>
      <c r="C104" s="9">
        <f>Planning!C87</f>
        <v>0</v>
      </c>
      <c r="D104" s="9">
        <f>Planning!D87</f>
        <v>0</v>
      </c>
      <c r="E104" s="3">
        <f>Planning!E87</f>
        <v>0</v>
      </c>
      <c r="F104" s="3">
        <f>Planning!G87</f>
        <v>0</v>
      </c>
      <c r="G104" s="28"/>
      <c r="H104" s="197">
        <f t="shared" ca="1" si="55"/>
        <v>0</v>
      </c>
      <c r="I104" s="197">
        <f t="shared" ca="1" si="56"/>
        <v>0</v>
      </c>
      <c r="J104" s="32" t="str">
        <f ca="1">IF(AND($AR104="2",$AB103&lt;&gt;Lists!$A$17),AU104,AT104)</f>
        <v/>
      </c>
      <c r="K104" s="33" t="str">
        <f t="shared" ca="1" si="42"/>
        <v/>
      </c>
      <c r="L104" s="210">
        <f t="shared" ca="1" si="43"/>
        <v>0</v>
      </c>
      <c r="M104" s="197">
        <f t="shared" ca="1" si="44"/>
        <v>0</v>
      </c>
      <c r="N104" s="32" t="str">
        <f ca="1">IF(AND($AR104="2",$AB104&lt;&gt;Lists!$A$17),AW104,AV104)</f>
        <v/>
      </c>
      <c r="O104" s="33" t="str">
        <f t="shared" ca="1" si="45"/>
        <v/>
      </c>
      <c r="P104" s="197">
        <f t="shared" ca="1" si="46"/>
        <v>0</v>
      </c>
      <c r="Q104" s="197">
        <f t="shared" ca="1" si="47"/>
        <v>0</v>
      </c>
      <c r="R104" s="32" t="str">
        <f ca="1">IF(AND($AR104="2",$AB104&lt;&gt;Lists!$A$17),AY104,AX104)</f>
        <v/>
      </c>
      <c r="S104" s="33" t="str">
        <f t="shared" ca="1" si="48"/>
        <v/>
      </c>
      <c r="T104" s="197">
        <f t="shared" ca="1" si="49"/>
        <v>0</v>
      </c>
      <c r="U104" s="197">
        <f t="shared" ca="1" si="50"/>
        <v>0</v>
      </c>
      <c r="V104" s="32" t="str">
        <f ca="1">IF(AND($AR104="2",$AB104&lt;&gt;Lists!$A$17),BA104,AZ104)</f>
        <v/>
      </c>
      <c r="W104" s="33" t="str">
        <f t="shared" ca="1" si="51"/>
        <v/>
      </c>
      <c r="X104" s="197">
        <f t="shared" ca="1" si="52"/>
        <v>0</v>
      </c>
      <c r="Y104" s="197">
        <f t="shared" ca="1" si="53"/>
        <v>0</v>
      </c>
      <c r="Z104" s="32" t="str">
        <f ca="1">IF(AND($AR104="2",$AB104&lt;&gt;Lists!$A$17),BC104,BB104)</f>
        <v/>
      </c>
      <c r="AA104" s="33" t="str">
        <f t="shared" ca="1" si="54"/>
        <v/>
      </c>
      <c r="AB104" s="1">
        <f>Planning!H87</f>
        <v>0</v>
      </c>
      <c r="AC104" s="2" t="str">
        <f t="shared" si="57"/>
        <v>00</v>
      </c>
      <c r="AD104" s="2" t="s">
        <v>539</v>
      </c>
      <c r="AE104" s="2" t="s">
        <v>737</v>
      </c>
      <c r="AF104" s="2" t="s">
        <v>107</v>
      </c>
      <c r="AG104" s="169" t="str">
        <f t="shared" si="58"/>
        <v/>
      </c>
      <c r="AI104" s="2">
        <f ca="1">IF(Setup!$AG$7&lt;&gt;"",INDIRECT("'" &amp; Setup!$AG$7 &amp; "'!" &amp; AF104),0) + IF(Setup!$AG$8&lt;&gt;"",INDIRECT("'" &amp; Setup!$AG$8 &amp; "'!" &amp; AF104),0) + IF(Setup!$AG$9&lt;&gt;"",INDIRECT("'" &amp; Setup!$AG$9 &amp; "'!" &amp; AF104),0) + IF(Setup!$AG$10&lt;&gt;"",INDIRECT("'" &amp; Setup!$AG$10 &amp; "'!" &amp; AF104),0) + IF(Setup!$AG$11&lt;&gt;"",INDIRECT("'" &amp; Setup!$AG$11 &amp; "'!" &amp; AF104),0) + IF(Setup!$AG$12&lt;&gt;"",INDIRECT("'" &amp; Setup!$AG$12 &amp; "'!" &amp; AF104),0)</f>
        <v>0</v>
      </c>
      <c r="AJ104" s="2">
        <f ca="1">IF(Setup!$AH$7&lt;&gt;"",INDIRECT("'" &amp; Setup!$AH$7 &amp; "'!" &amp; AF104),0) + IF(Setup!$AH$8&lt;&gt;"",INDIRECT("'" &amp; Setup!$AH$8 &amp; "'!" &amp; AF104),0) + IF(Setup!$AH$9&lt;&gt;"",INDIRECT("'" &amp; Setup!$AH$9 &amp; "'!" &amp; AF104),0) + IF(Setup!$AH$10&lt;&gt;"",INDIRECT("'" &amp; Setup!$AH$10 &amp; "'!" &amp; AF104),0) + IF(Setup!$AH$11&lt;&gt;"",INDIRECT("'" &amp; Setup!$AH$11 &amp; "'!" &amp; AF104),0) + IF(Setup!$AH$12&lt;&gt;"",INDIRECT("'" &amp; Setup!$AH$12 &amp; "'!" &amp; AF104),0)</f>
        <v>0</v>
      </c>
      <c r="AK104" s="2">
        <f ca="1">IF(Setup!$AI$7&lt;&gt;"",INDIRECT("'" &amp; Setup!$AI$7 &amp; "'!" &amp; AF104),0) + IF(Setup!$AI$8&lt;&gt;"",INDIRECT("'" &amp; Setup!$AI$8 &amp; "'!" &amp; AF104),0) + IF(Setup!$AI$9&lt;&gt;"",INDIRECT("'" &amp; Setup!$AI$9 &amp; "'!" &amp; AF104),0) + IF(Setup!$AI$10&lt;&gt;"",INDIRECT("'" &amp; Setup!$AI$10 &amp; "'!" &amp; AF104),0) + IF(Setup!$AI$11&lt;&gt;"",INDIRECT("'" &amp; Setup!$AI$11 &amp; "'!" &amp; AF104),0) + IF(Setup!$AI$12&lt;&gt;"",INDIRECT("'" &amp; Setup!$AI$12 &amp; "'!" &amp; AF104),0)</f>
        <v>0</v>
      </c>
      <c r="AL104" s="2">
        <f ca="1">IF(Setup!$AJ$7&lt;&gt;"",INDIRECT("'" &amp; Setup!$AJ$7 &amp; "'!" &amp; AF104),0) + IF(Setup!$AJ$8&lt;&gt;"",INDIRECT("'" &amp; Setup!$AJ$8 &amp; "'!" &amp; AF104),0) + IF(Setup!$AJ$9&lt;&gt;"",INDIRECT("'" &amp; Setup!$AJ$9 &amp; "'!" &amp; AF104),0) + IF(Setup!$AJ$10&lt;&gt;"",INDIRECT("'" &amp; Setup!$AJ$10 &amp; "'!" &amp; AF104),0) + IF(Setup!$AJ$11&lt;&gt;"",INDIRECT("'" &amp; Setup!$AJ$11 &amp; "'!" &amp; AF104),0) + IF(Setup!$AJ$12&lt;&gt;"",INDIRECT("'" &amp; Setup!$AJ$12 &amp; "'!" &amp; AF104),0)</f>
        <v>0</v>
      </c>
      <c r="AN104" s="2" t="str">
        <f t="shared" si="59"/>
        <v/>
      </c>
      <c r="AR104" s="2" t="str">
        <f>IF(C104=0,"",LEFT(INDEX(Lists!$H$5:$H$49,MATCH(C104,Lists!$G$5:$G$49,0),1),1))</f>
        <v/>
      </c>
      <c r="AT104" s="2" t="str">
        <f t="shared" ca="1" si="60"/>
        <v/>
      </c>
      <c r="AU104" s="2" t="str">
        <f t="shared" ca="1" si="61"/>
        <v/>
      </c>
      <c r="AV104" s="2" t="str">
        <f t="shared" ca="1" si="62"/>
        <v/>
      </c>
      <c r="AW104" s="2" t="str">
        <f t="shared" ca="1" si="63"/>
        <v/>
      </c>
      <c r="AX104" s="2" t="str">
        <f t="shared" ca="1" si="64"/>
        <v/>
      </c>
      <c r="AY104" s="2" t="str">
        <f t="shared" ca="1" si="65"/>
        <v/>
      </c>
      <c r="AZ104" s="2" t="str">
        <f t="shared" ca="1" si="66"/>
        <v/>
      </c>
      <c r="BA104" s="2" t="str">
        <f t="shared" ca="1" si="67"/>
        <v/>
      </c>
      <c r="BB104" s="2" t="str">
        <f t="shared" ca="1" si="68"/>
        <v/>
      </c>
      <c r="BC104" s="2" t="str">
        <f t="shared" ca="1" si="69"/>
        <v/>
      </c>
      <c r="BJ104" s="2">
        <f ca="1">IF(Setup!$AG$7&lt;&gt;"",INDIRECT("'" &amp; Setup!$AG$7 &amp; "'!" &amp; AD104),0) + IF(Setup!$AG$8&lt;&gt;"",INDIRECT("'" &amp; Setup!$AG$8 &amp; "'!" &amp; AD104),0) + IF(Setup!$AG$9&lt;&gt;"",INDIRECT("'" &amp; Setup!$AG$9 &amp; "'!" &amp; AD104),0) + IF(Setup!$AG$10&lt;&gt;"",INDIRECT("'" &amp; Setup!$AG$10 &amp; "'!" &amp; AD104),0) + IF(Setup!$AG$11&lt;&gt;"",INDIRECT("'" &amp; Setup!$AG$11 &amp; "'!" &amp; AD104),0) + IF(Setup!$AG$12&lt;&gt;"",INDIRECT("'" &amp; Setup!$AG$12 &amp; "'!" &amp; AD104),0)</f>
        <v>0</v>
      </c>
      <c r="BK104" s="2">
        <f ca="1">IF(Setup!$AG$7&lt;&gt;"",INDIRECT("'" &amp; Setup!$AG$7 &amp; "'!" &amp; AE104),0) + IF(Setup!$AG$8&lt;&gt;"",INDIRECT("'" &amp; Setup!$AG$8 &amp; "'!" &amp; AE104),0) + IF(Setup!$AG$9&lt;&gt;"",INDIRECT("'" &amp; Setup!$AG$9 &amp; "'!" &amp; AE104),0) + IF(Setup!$AG$10&lt;&gt;"",INDIRECT("'" &amp; Setup!$AG$10 &amp; "'!" &amp; AE104),0) + IF(Setup!$AG$11&lt;&gt;"",INDIRECT("'" &amp; Setup!$AG$11 &amp; "'!" &amp; AE104),0) + IF(Setup!$AG$12&lt;&gt;"",INDIRECT("'" &amp; Setup!$AG$12 &amp; "'!" &amp; AE104),0)</f>
        <v>0</v>
      </c>
      <c r="BL104" s="2">
        <f ca="1">IF(Setup!$AH$7&lt;&gt;"",INDIRECT("'" &amp; Setup!$AH$7 &amp; "'!" &amp; AD104),0) + IF(Setup!$AH$8&lt;&gt;"",INDIRECT("'" &amp; Setup!$AH$8 &amp; "'!" &amp; AD104),0) + IF(Setup!$AH$9&lt;&gt;"",INDIRECT("'" &amp; Setup!$AH$9 &amp; "'!" &amp; AD104),0) + IF(Setup!$AH$10&lt;&gt;"",INDIRECT("'" &amp; Setup!$AH$10 &amp; "'!" &amp; AD104),0) + IF(Setup!$AH$11&lt;&gt;"",INDIRECT("'" &amp; Setup!$AH$11 &amp; "'!" &amp; AD104),0) + IF(Setup!$AH$12&lt;&gt;"",INDIRECT("'" &amp; Setup!$AH$12 &amp; "'!" &amp; AD104),0)</f>
        <v>0</v>
      </c>
      <c r="BM104" s="2">
        <f ca="1">IF(Setup!$AH$7&lt;&gt;"",INDIRECT("'" &amp; Setup!$AH$7 &amp; "'!" &amp; AE104),0) + IF(Setup!$AH$8&lt;&gt;"",INDIRECT("'" &amp; Setup!$AH$8 &amp; "'!" &amp; AE104),0) + IF(Setup!$AH$9&lt;&gt;"",INDIRECT("'" &amp; Setup!$AH$9 &amp; "'!" &amp; AE104),0) + IF(Setup!$AH$10&lt;&gt;"",INDIRECT("'" &amp; Setup!$AH$10 &amp; "'!" &amp; AE104),0) + IF(Setup!$AH$11&lt;&gt;"",INDIRECT("'" &amp; Setup!$AH$11 &amp; "'!" &amp; AE104),0) + IF(Setup!$AH$12&lt;&gt;"",INDIRECT("'" &amp; Setup!$AH$12 &amp; "'!" &amp; AE104),0)</f>
        <v>0</v>
      </c>
      <c r="BN104" s="2">
        <f ca="1">IF(Setup!$AI$7&lt;&gt;"",INDIRECT("'" &amp; Setup!$AI$7 &amp; "'!" &amp; AD104),0) + IF(Setup!$AI$8&lt;&gt;"",INDIRECT("'" &amp; Setup!$AI$8 &amp; "'!" &amp; AD104),0) + IF(Setup!$AI$9&lt;&gt;"",INDIRECT("'" &amp; Setup!$AI$9 &amp; "'!" &amp; AD104),0) + IF(Setup!$AI$10&lt;&gt;"",INDIRECT("'" &amp; Setup!$AI$10 &amp; "'!" &amp; AD104),0) + IF(Setup!$AI$11&lt;&gt;"",INDIRECT("'" &amp; Setup!$AI$11 &amp; "'!" &amp; AD104),0) + IF(Setup!$AI$12&lt;&gt;"",INDIRECT("'" &amp; Setup!$AI$12 &amp; "'!" &amp; AD104),0)</f>
        <v>0</v>
      </c>
      <c r="BO104" s="2">
        <f ca="1">IF(Setup!$AI$7&lt;&gt;"",INDIRECT("'" &amp; Setup!$AI$7 &amp; "'!" &amp; AE104),0) + IF(Setup!$AI$8&lt;&gt;"",INDIRECT("'" &amp; Setup!$AI$8 &amp; "'!" &amp; AE104),0) + IF(Setup!$AI$9&lt;&gt;"",INDIRECT("'" &amp; Setup!$AI$9 &amp; "'!" &amp; AE104),0) + IF(Setup!$AI$10&lt;&gt;"",INDIRECT("'" &amp; Setup!$AI$10 &amp; "'!" &amp; AE104),0) + IF(Setup!$AI$11&lt;&gt;"",INDIRECT("'" &amp; Setup!$AI$11 &amp; "'!" &amp; AE104),0) + IF(Setup!$AI$12&lt;&gt;"",INDIRECT("'" &amp; Setup!$AI$12 &amp; "'!" &amp; AE104),0)</f>
        <v>0</v>
      </c>
      <c r="BP104" s="2">
        <f ca="1">IF(Setup!$AJ$7&lt;&gt;"",INDIRECT("'" &amp; Setup!$AJ$7 &amp; "'!" &amp; AD104),0) + IF(Setup!$AJ$8&lt;&gt;"",INDIRECT("'" &amp; Setup!$AJ$8 &amp; "'!" &amp; AD104),0) + IF(Setup!$AJ$9&lt;&gt;"",INDIRECT("'" &amp; Setup!$AJ$9 &amp; "'!" &amp; AD104),0) + IF(Setup!$AJ$10&lt;&gt;"",INDIRECT("'" &amp; Setup!$AJ$10 &amp; "'!" &amp; AD104),0) + IF(Setup!$AJ$11&lt;&gt;"",INDIRECT("'" &amp; Setup!$AJ$11 &amp; "'!" &amp; AD104),0) + IF(Setup!$AJ$12&lt;&gt;"",INDIRECT("'" &amp; Setup!$AJ$12 &amp; "'!" &amp; AD104),0)</f>
        <v>0</v>
      </c>
      <c r="BQ104" s="2">
        <f ca="1">IF(Setup!$AJ$7&lt;&gt;"",INDIRECT("'" &amp; Setup!$AJ$7 &amp; "'!" &amp; AE104),0) + IF(Setup!$AJ$8&lt;&gt;"",INDIRECT("'" &amp; Setup!$AJ$8 &amp; "'!" &amp; AE104),0) + IF(Setup!$AJ$9&lt;&gt;"",INDIRECT("'" &amp; Setup!$AJ$9 &amp; "'!" &amp; AE104),0) + IF(Setup!$AJ$10&lt;&gt;"",INDIRECT("'" &amp; Setup!$AJ$10 &amp; "'!" &amp; AE104),0) + IF(Setup!$AJ$11&lt;&gt;"",INDIRECT("'" &amp; Setup!$AJ$11 &amp; "'!" &amp; AE104),0) + IF(Setup!$AJ$12&lt;&gt;"",INDIRECT("'" &amp; Setup!$AJ$12 &amp; "'!" &amp; AE104),0)</f>
        <v>0</v>
      </c>
      <c r="BS104" s="35"/>
      <c r="BT104" s="35"/>
      <c r="BU104" s="35"/>
      <c r="BV104" s="35"/>
    </row>
    <row r="105" spans="1:74" ht="39" hidden="1" customHeight="1" x14ac:dyDescent="0.2">
      <c r="A105" s="14" t="str">
        <f>Planning!A88</f>
        <v>I080</v>
      </c>
      <c r="B105" s="9">
        <f>Planning!B88</f>
        <v>0</v>
      </c>
      <c r="C105" s="9">
        <f>Planning!C88</f>
        <v>0</v>
      </c>
      <c r="D105" s="9">
        <f>Planning!D88</f>
        <v>0</v>
      </c>
      <c r="E105" s="3">
        <f>Planning!E88</f>
        <v>0</v>
      </c>
      <c r="F105" s="3">
        <f>Planning!G88</f>
        <v>0</v>
      </c>
      <c r="G105" s="28"/>
      <c r="H105" s="197">
        <f t="shared" ca="1" si="55"/>
        <v>0</v>
      </c>
      <c r="I105" s="197">
        <f t="shared" ca="1" si="56"/>
        <v>0</v>
      </c>
      <c r="J105" s="32" t="str">
        <f ca="1">IF(AND($AR105="2",$AB104&lt;&gt;Lists!$A$17),AU105,AT105)</f>
        <v/>
      </c>
      <c r="K105" s="33" t="str">
        <f t="shared" ca="1" si="42"/>
        <v/>
      </c>
      <c r="L105" s="210">
        <f t="shared" ca="1" si="43"/>
        <v>0</v>
      </c>
      <c r="M105" s="197">
        <f t="shared" ca="1" si="44"/>
        <v>0</v>
      </c>
      <c r="N105" s="32" t="str">
        <f ca="1">IF(AND($AR105="2",$AB105&lt;&gt;Lists!$A$17),AW105,AV105)</f>
        <v/>
      </c>
      <c r="O105" s="33" t="str">
        <f t="shared" ca="1" si="45"/>
        <v/>
      </c>
      <c r="P105" s="197">
        <f t="shared" ca="1" si="46"/>
        <v>0</v>
      </c>
      <c r="Q105" s="197">
        <f t="shared" ca="1" si="47"/>
        <v>0</v>
      </c>
      <c r="R105" s="32" t="str">
        <f ca="1">IF(AND($AR105="2",$AB105&lt;&gt;Lists!$A$17),AY105,AX105)</f>
        <v/>
      </c>
      <c r="S105" s="33" t="str">
        <f t="shared" ca="1" si="48"/>
        <v/>
      </c>
      <c r="T105" s="197">
        <f t="shared" ca="1" si="49"/>
        <v>0</v>
      </c>
      <c r="U105" s="197">
        <f t="shared" ca="1" si="50"/>
        <v>0</v>
      </c>
      <c r="V105" s="32" t="str">
        <f ca="1">IF(AND($AR105="2",$AB105&lt;&gt;Lists!$A$17),BA105,AZ105)</f>
        <v/>
      </c>
      <c r="W105" s="33" t="str">
        <f t="shared" ca="1" si="51"/>
        <v/>
      </c>
      <c r="X105" s="197">
        <f t="shared" ca="1" si="52"/>
        <v>0</v>
      </c>
      <c r="Y105" s="197">
        <f t="shared" ca="1" si="53"/>
        <v>0</v>
      </c>
      <c r="Z105" s="32" t="str">
        <f ca="1">IF(AND($AR105="2",$AB105&lt;&gt;Lists!$A$17),BC105,BB105)</f>
        <v/>
      </c>
      <c r="AA105" s="33" t="str">
        <f t="shared" ca="1" si="54"/>
        <v/>
      </c>
      <c r="AB105" s="1">
        <f>Planning!H88</f>
        <v>0</v>
      </c>
      <c r="AC105" s="2" t="str">
        <f t="shared" si="57"/>
        <v>00</v>
      </c>
      <c r="AD105" s="2" t="s">
        <v>540</v>
      </c>
      <c r="AE105" s="2" t="s">
        <v>738</v>
      </c>
      <c r="AF105" s="2" t="s">
        <v>108</v>
      </c>
      <c r="AG105" s="169" t="str">
        <f t="shared" si="58"/>
        <v/>
      </c>
      <c r="AI105" s="2">
        <f ca="1">IF(Setup!$AG$7&lt;&gt;"",INDIRECT("'" &amp; Setup!$AG$7 &amp; "'!" &amp; AF105),0) + IF(Setup!$AG$8&lt;&gt;"",INDIRECT("'" &amp; Setup!$AG$8 &amp; "'!" &amp; AF105),0) + IF(Setup!$AG$9&lt;&gt;"",INDIRECT("'" &amp; Setup!$AG$9 &amp; "'!" &amp; AF105),0) + IF(Setup!$AG$10&lt;&gt;"",INDIRECT("'" &amp; Setup!$AG$10 &amp; "'!" &amp; AF105),0) + IF(Setup!$AG$11&lt;&gt;"",INDIRECT("'" &amp; Setup!$AG$11 &amp; "'!" &amp; AF105),0) + IF(Setup!$AG$12&lt;&gt;"",INDIRECT("'" &amp; Setup!$AG$12 &amp; "'!" &amp; AF105),0)</f>
        <v>0</v>
      </c>
      <c r="AJ105" s="2">
        <f ca="1">IF(Setup!$AH$7&lt;&gt;"",INDIRECT("'" &amp; Setup!$AH$7 &amp; "'!" &amp; AF105),0) + IF(Setup!$AH$8&lt;&gt;"",INDIRECT("'" &amp; Setup!$AH$8 &amp; "'!" &amp; AF105),0) + IF(Setup!$AH$9&lt;&gt;"",INDIRECT("'" &amp; Setup!$AH$9 &amp; "'!" &amp; AF105),0) + IF(Setup!$AH$10&lt;&gt;"",INDIRECT("'" &amp; Setup!$AH$10 &amp; "'!" &amp; AF105),0) + IF(Setup!$AH$11&lt;&gt;"",INDIRECT("'" &amp; Setup!$AH$11 &amp; "'!" &amp; AF105),0) + IF(Setup!$AH$12&lt;&gt;"",INDIRECT("'" &amp; Setup!$AH$12 &amp; "'!" &amp; AF105),0)</f>
        <v>0</v>
      </c>
      <c r="AK105" s="2">
        <f ca="1">IF(Setup!$AI$7&lt;&gt;"",INDIRECT("'" &amp; Setup!$AI$7 &amp; "'!" &amp; AF105),0) + IF(Setup!$AI$8&lt;&gt;"",INDIRECT("'" &amp; Setup!$AI$8 &amp; "'!" &amp; AF105),0) + IF(Setup!$AI$9&lt;&gt;"",INDIRECT("'" &amp; Setup!$AI$9 &amp; "'!" &amp; AF105),0) + IF(Setup!$AI$10&lt;&gt;"",INDIRECT("'" &amp; Setup!$AI$10 &amp; "'!" &amp; AF105),0) + IF(Setup!$AI$11&lt;&gt;"",INDIRECT("'" &amp; Setup!$AI$11 &amp; "'!" &amp; AF105),0) + IF(Setup!$AI$12&lt;&gt;"",INDIRECT("'" &amp; Setup!$AI$12 &amp; "'!" &amp; AF105),0)</f>
        <v>0</v>
      </c>
      <c r="AL105" s="2">
        <f ca="1">IF(Setup!$AJ$7&lt;&gt;"",INDIRECT("'" &amp; Setup!$AJ$7 &amp; "'!" &amp; AF105),0) + IF(Setup!$AJ$8&lt;&gt;"",INDIRECT("'" &amp; Setup!$AJ$8 &amp; "'!" &amp; AF105),0) + IF(Setup!$AJ$9&lt;&gt;"",INDIRECT("'" &amp; Setup!$AJ$9 &amp; "'!" &amp; AF105),0) + IF(Setup!$AJ$10&lt;&gt;"",INDIRECT("'" &amp; Setup!$AJ$10 &amp; "'!" &amp; AF105),0) + IF(Setup!$AJ$11&lt;&gt;"",INDIRECT("'" &amp; Setup!$AJ$11 &amp; "'!" &amp; AF105),0) + IF(Setup!$AJ$12&lt;&gt;"",INDIRECT("'" &amp; Setup!$AJ$12 &amp; "'!" &amp; AF105),0)</f>
        <v>0</v>
      </c>
      <c r="AN105" s="2" t="str">
        <f t="shared" si="59"/>
        <v/>
      </c>
      <c r="AR105" s="2" t="str">
        <f>IF(C105=0,"",LEFT(INDEX(Lists!$H$5:$H$49,MATCH(C105,Lists!$G$5:$G$49,0),1),1))</f>
        <v/>
      </c>
      <c r="AT105" s="2" t="str">
        <f t="shared" ca="1" si="60"/>
        <v/>
      </c>
      <c r="AU105" s="2" t="str">
        <f t="shared" ca="1" si="61"/>
        <v/>
      </c>
      <c r="AV105" s="2" t="str">
        <f t="shared" ca="1" si="62"/>
        <v/>
      </c>
      <c r="AW105" s="2" t="str">
        <f t="shared" ca="1" si="63"/>
        <v/>
      </c>
      <c r="AX105" s="2" t="str">
        <f t="shared" ca="1" si="64"/>
        <v/>
      </c>
      <c r="AY105" s="2" t="str">
        <f t="shared" ca="1" si="65"/>
        <v/>
      </c>
      <c r="AZ105" s="2" t="str">
        <f t="shared" ca="1" si="66"/>
        <v/>
      </c>
      <c r="BA105" s="2" t="str">
        <f t="shared" ca="1" si="67"/>
        <v/>
      </c>
      <c r="BB105" s="2" t="str">
        <f t="shared" ca="1" si="68"/>
        <v/>
      </c>
      <c r="BC105" s="2" t="str">
        <f t="shared" ca="1" si="69"/>
        <v/>
      </c>
      <c r="BJ105" s="2">
        <f ca="1">IF(Setup!$AG$7&lt;&gt;"",INDIRECT("'" &amp; Setup!$AG$7 &amp; "'!" &amp; AD105),0) + IF(Setup!$AG$8&lt;&gt;"",INDIRECT("'" &amp; Setup!$AG$8 &amp; "'!" &amp; AD105),0) + IF(Setup!$AG$9&lt;&gt;"",INDIRECT("'" &amp; Setup!$AG$9 &amp; "'!" &amp; AD105),0) + IF(Setup!$AG$10&lt;&gt;"",INDIRECT("'" &amp; Setup!$AG$10 &amp; "'!" &amp; AD105),0) + IF(Setup!$AG$11&lt;&gt;"",INDIRECT("'" &amp; Setup!$AG$11 &amp; "'!" &amp; AD105),0) + IF(Setup!$AG$12&lt;&gt;"",INDIRECT("'" &amp; Setup!$AG$12 &amp; "'!" &amp; AD105),0)</f>
        <v>0</v>
      </c>
      <c r="BK105" s="2">
        <f ca="1">IF(Setup!$AG$7&lt;&gt;"",INDIRECT("'" &amp; Setup!$AG$7 &amp; "'!" &amp; AE105),0) + IF(Setup!$AG$8&lt;&gt;"",INDIRECT("'" &amp; Setup!$AG$8 &amp; "'!" &amp; AE105),0) + IF(Setup!$AG$9&lt;&gt;"",INDIRECT("'" &amp; Setup!$AG$9 &amp; "'!" &amp; AE105),0) + IF(Setup!$AG$10&lt;&gt;"",INDIRECT("'" &amp; Setup!$AG$10 &amp; "'!" &amp; AE105),0) + IF(Setup!$AG$11&lt;&gt;"",INDIRECT("'" &amp; Setup!$AG$11 &amp; "'!" &amp; AE105),0) + IF(Setup!$AG$12&lt;&gt;"",INDIRECT("'" &amp; Setup!$AG$12 &amp; "'!" &amp; AE105),0)</f>
        <v>0</v>
      </c>
      <c r="BL105" s="2">
        <f ca="1">IF(Setup!$AH$7&lt;&gt;"",INDIRECT("'" &amp; Setup!$AH$7 &amp; "'!" &amp; AD105),0) + IF(Setup!$AH$8&lt;&gt;"",INDIRECT("'" &amp; Setup!$AH$8 &amp; "'!" &amp; AD105),0) + IF(Setup!$AH$9&lt;&gt;"",INDIRECT("'" &amp; Setup!$AH$9 &amp; "'!" &amp; AD105),0) + IF(Setup!$AH$10&lt;&gt;"",INDIRECT("'" &amp; Setup!$AH$10 &amp; "'!" &amp; AD105),0) + IF(Setup!$AH$11&lt;&gt;"",INDIRECT("'" &amp; Setup!$AH$11 &amp; "'!" &amp; AD105),0) + IF(Setup!$AH$12&lt;&gt;"",INDIRECT("'" &amp; Setup!$AH$12 &amp; "'!" &amp; AD105),0)</f>
        <v>0</v>
      </c>
      <c r="BM105" s="2">
        <f ca="1">IF(Setup!$AH$7&lt;&gt;"",INDIRECT("'" &amp; Setup!$AH$7 &amp; "'!" &amp; AE105),0) + IF(Setup!$AH$8&lt;&gt;"",INDIRECT("'" &amp; Setup!$AH$8 &amp; "'!" &amp; AE105),0) + IF(Setup!$AH$9&lt;&gt;"",INDIRECT("'" &amp; Setup!$AH$9 &amp; "'!" &amp; AE105),0) + IF(Setup!$AH$10&lt;&gt;"",INDIRECT("'" &amp; Setup!$AH$10 &amp; "'!" &amp; AE105),0) + IF(Setup!$AH$11&lt;&gt;"",INDIRECT("'" &amp; Setup!$AH$11 &amp; "'!" &amp; AE105),0) + IF(Setup!$AH$12&lt;&gt;"",INDIRECT("'" &amp; Setup!$AH$12 &amp; "'!" &amp; AE105),0)</f>
        <v>0</v>
      </c>
      <c r="BN105" s="2">
        <f ca="1">IF(Setup!$AI$7&lt;&gt;"",INDIRECT("'" &amp; Setup!$AI$7 &amp; "'!" &amp; AD105),0) + IF(Setup!$AI$8&lt;&gt;"",INDIRECT("'" &amp; Setup!$AI$8 &amp; "'!" &amp; AD105),0) + IF(Setup!$AI$9&lt;&gt;"",INDIRECT("'" &amp; Setup!$AI$9 &amp; "'!" &amp; AD105),0) + IF(Setup!$AI$10&lt;&gt;"",INDIRECT("'" &amp; Setup!$AI$10 &amp; "'!" &amp; AD105),0) + IF(Setup!$AI$11&lt;&gt;"",INDIRECT("'" &amp; Setup!$AI$11 &amp; "'!" &amp; AD105),0) + IF(Setup!$AI$12&lt;&gt;"",INDIRECT("'" &amp; Setup!$AI$12 &amp; "'!" &amp; AD105),0)</f>
        <v>0</v>
      </c>
      <c r="BO105" s="2">
        <f ca="1">IF(Setup!$AI$7&lt;&gt;"",INDIRECT("'" &amp; Setup!$AI$7 &amp; "'!" &amp; AE105),0) + IF(Setup!$AI$8&lt;&gt;"",INDIRECT("'" &amp; Setup!$AI$8 &amp; "'!" &amp; AE105),0) + IF(Setup!$AI$9&lt;&gt;"",INDIRECT("'" &amp; Setup!$AI$9 &amp; "'!" &amp; AE105),0) + IF(Setup!$AI$10&lt;&gt;"",INDIRECT("'" &amp; Setup!$AI$10 &amp; "'!" &amp; AE105),0) + IF(Setup!$AI$11&lt;&gt;"",INDIRECT("'" &amp; Setup!$AI$11 &amp; "'!" &amp; AE105),0) + IF(Setup!$AI$12&lt;&gt;"",INDIRECT("'" &amp; Setup!$AI$12 &amp; "'!" &amp; AE105),0)</f>
        <v>0</v>
      </c>
      <c r="BP105" s="2">
        <f ca="1">IF(Setup!$AJ$7&lt;&gt;"",INDIRECT("'" &amp; Setup!$AJ$7 &amp; "'!" &amp; AD105),0) + IF(Setup!$AJ$8&lt;&gt;"",INDIRECT("'" &amp; Setup!$AJ$8 &amp; "'!" &amp; AD105),0) + IF(Setup!$AJ$9&lt;&gt;"",INDIRECT("'" &amp; Setup!$AJ$9 &amp; "'!" &amp; AD105),0) + IF(Setup!$AJ$10&lt;&gt;"",INDIRECT("'" &amp; Setup!$AJ$10 &amp; "'!" &amp; AD105),0) + IF(Setup!$AJ$11&lt;&gt;"",INDIRECT("'" &amp; Setup!$AJ$11 &amp; "'!" &amp; AD105),0) + IF(Setup!$AJ$12&lt;&gt;"",INDIRECT("'" &amp; Setup!$AJ$12 &amp; "'!" &amp; AD105),0)</f>
        <v>0</v>
      </c>
      <c r="BQ105" s="2">
        <f ca="1">IF(Setup!$AJ$7&lt;&gt;"",INDIRECT("'" &amp; Setup!$AJ$7 &amp; "'!" &amp; AE105),0) + IF(Setup!$AJ$8&lt;&gt;"",INDIRECT("'" &amp; Setup!$AJ$8 &amp; "'!" &amp; AE105),0) + IF(Setup!$AJ$9&lt;&gt;"",INDIRECT("'" &amp; Setup!$AJ$9 &amp; "'!" &amp; AE105),0) + IF(Setup!$AJ$10&lt;&gt;"",INDIRECT("'" &amp; Setup!$AJ$10 &amp; "'!" &amp; AE105),0) + IF(Setup!$AJ$11&lt;&gt;"",INDIRECT("'" &amp; Setup!$AJ$11 &amp; "'!" &amp; AE105),0) + IF(Setup!$AJ$12&lt;&gt;"",INDIRECT("'" &amp; Setup!$AJ$12 &amp; "'!" &amp; AE105),0)</f>
        <v>0</v>
      </c>
      <c r="BS105" s="35"/>
      <c r="BT105" s="35"/>
      <c r="BU105" s="35"/>
      <c r="BV105" s="35"/>
    </row>
    <row r="106" spans="1:74" ht="39" hidden="1" customHeight="1" x14ac:dyDescent="0.2">
      <c r="A106" s="14" t="str">
        <f>Planning!A89</f>
        <v>I081</v>
      </c>
      <c r="B106" s="9">
        <f>Planning!B89</f>
        <v>0</v>
      </c>
      <c r="C106" s="9">
        <f>Planning!C89</f>
        <v>0</v>
      </c>
      <c r="D106" s="9">
        <f>Planning!D89</f>
        <v>0</v>
      </c>
      <c r="E106" s="3">
        <f>Planning!E89</f>
        <v>0</v>
      </c>
      <c r="F106" s="3">
        <f>Planning!G89</f>
        <v>0</v>
      </c>
      <c r="G106" s="28"/>
      <c r="H106" s="197">
        <f t="shared" ca="1" si="55"/>
        <v>0</v>
      </c>
      <c r="I106" s="197">
        <f t="shared" ca="1" si="56"/>
        <v>0</v>
      </c>
      <c r="J106" s="32" t="str">
        <f ca="1">IF(AND($AR106="2",$AB105&lt;&gt;Lists!$A$17),AU106,AT106)</f>
        <v/>
      </c>
      <c r="K106" s="33" t="str">
        <f t="shared" ca="1" si="42"/>
        <v/>
      </c>
      <c r="L106" s="210">
        <f t="shared" ca="1" si="43"/>
        <v>0</v>
      </c>
      <c r="M106" s="197">
        <f t="shared" ca="1" si="44"/>
        <v>0</v>
      </c>
      <c r="N106" s="32" t="str">
        <f ca="1">IF(AND($AR106="2",$AB106&lt;&gt;Lists!$A$17),AW106,AV106)</f>
        <v/>
      </c>
      <c r="O106" s="33" t="str">
        <f t="shared" ca="1" si="45"/>
        <v/>
      </c>
      <c r="P106" s="197">
        <f t="shared" ca="1" si="46"/>
        <v>0</v>
      </c>
      <c r="Q106" s="197">
        <f t="shared" ca="1" si="47"/>
        <v>0</v>
      </c>
      <c r="R106" s="32" t="str">
        <f ca="1">IF(AND($AR106="2",$AB106&lt;&gt;Lists!$A$17),AY106,AX106)</f>
        <v/>
      </c>
      <c r="S106" s="33" t="str">
        <f t="shared" ca="1" si="48"/>
        <v/>
      </c>
      <c r="T106" s="197">
        <f t="shared" ca="1" si="49"/>
        <v>0</v>
      </c>
      <c r="U106" s="197">
        <f t="shared" ca="1" si="50"/>
        <v>0</v>
      </c>
      <c r="V106" s="32" t="str">
        <f ca="1">IF(AND($AR106="2",$AB106&lt;&gt;Lists!$A$17),BA106,AZ106)</f>
        <v/>
      </c>
      <c r="W106" s="33" t="str">
        <f t="shared" ca="1" si="51"/>
        <v/>
      </c>
      <c r="X106" s="197">
        <f t="shared" ca="1" si="52"/>
        <v>0</v>
      </c>
      <c r="Y106" s="197">
        <f t="shared" ca="1" si="53"/>
        <v>0</v>
      </c>
      <c r="Z106" s="32" t="str">
        <f ca="1">IF(AND($AR106="2",$AB106&lt;&gt;Lists!$A$17),BC106,BB106)</f>
        <v/>
      </c>
      <c r="AA106" s="33" t="str">
        <f t="shared" ca="1" si="54"/>
        <v/>
      </c>
      <c r="AB106" s="1">
        <f>Planning!H89</f>
        <v>0</v>
      </c>
      <c r="AC106" s="2" t="str">
        <f t="shared" si="57"/>
        <v>00</v>
      </c>
      <c r="AD106" s="2" t="s">
        <v>541</v>
      </c>
      <c r="AE106" s="2" t="s">
        <v>739</v>
      </c>
      <c r="AF106" s="2" t="s">
        <v>109</v>
      </c>
      <c r="AG106" s="169" t="str">
        <f t="shared" si="58"/>
        <v/>
      </c>
      <c r="AI106" s="2">
        <f ca="1">IF(Setup!$AG$7&lt;&gt;"",INDIRECT("'" &amp; Setup!$AG$7 &amp; "'!" &amp; AF106),0) + IF(Setup!$AG$8&lt;&gt;"",INDIRECT("'" &amp; Setup!$AG$8 &amp; "'!" &amp; AF106),0) + IF(Setup!$AG$9&lt;&gt;"",INDIRECT("'" &amp; Setup!$AG$9 &amp; "'!" &amp; AF106),0) + IF(Setup!$AG$10&lt;&gt;"",INDIRECT("'" &amp; Setup!$AG$10 &amp; "'!" &amp; AF106),0) + IF(Setup!$AG$11&lt;&gt;"",INDIRECT("'" &amp; Setup!$AG$11 &amp; "'!" &amp; AF106),0) + IF(Setup!$AG$12&lt;&gt;"",INDIRECT("'" &amp; Setup!$AG$12 &amp; "'!" &amp; AF106),0)</f>
        <v>0</v>
      </c>
      <c r="AJ106" s="2">
        <f ca="1">IF(Setup!$AH$7&lt;&gt;"",INDIRECT("'" &amp; Setup!$AH$7 &amp; "'!" &amp; AF106),0) + IF(Setup!$AH$8&lt;&gt;"",INDIRECT("'" &amp; Setup!$AH$8 &amp; "'!" &amp; AF106),0) + IF(Setup!$AH$9&lt;&gt;"",INDIRECT("'" &amp; Setup!$AH$9 &amp; "'!" &amp; AF106),0) + IF(Setup!$AH$10&lt;&gt;"",INDIRECT("'" &amp; Setup!$AH$10 &amp; "'!" &amp; AF106),0) + IF(Setup!$AH$11&lt;&gt;"",INDIRECT("'" &amp; Setup!$AH$11 &amp; "'!" &amp; AF106),0) + IF(Setup!$AH$12&lt;&gt;"",INDIRECT("'" &amp; Setup!$AH$12 &amp; "'!" &amp; AF106),0)</f>
        <v>0</v>
      </c>
      <c r="AK106" s="2">
        <f ca="1">IF(Setup!$AI$7&lt;&gt;"",INDIRECT("'" &amp; Setup!$AI$7 &amp; "'!" &amp; AF106),0) + IF(Setup!$AI$8&lt;&gt;"",INDIRECT("'" &amp; Setup!$AI$8 &amp; "'!" &amp; AF106),0) + IF(Setup!$AI$9&lt;&gt;"",INDIRECT("'" &amp; Setup!$AI$9 &amp; "'!" &amp; AF106),0) + IF(Setup!$AI$10&lt;&gt;"",INDIRECT("'" &amp; Setup!$AI$10 &amp; "'!" &amp; AF106),0) + IF(Setup!$AI$11&lt;&gt;"",INDIRECT("'" &amp; Setup!$AI$11 &amp; "'!" &amp; AF106),0) + IF(Setup!$AI$12&lt;&gt;"",INDIRECT("'" &amp; Setup!$AI$12 &amp; "'!" &amp; AF106),0)</f>
        <v>0</v>
      </c>
      <c r="AL106" s="2">
        <f ca="1">IF(Setup!$AJ$7&lt;&gt;"",INDIRECT("'" &amp; Setup!$AJ$7 &amp; "'!" &amp; AF106),0) + IF(Setup!$AJ$8&lt;&gt;"",INDIRECT("'" &amp; Setup!$AJ$8 &amp; "'!" &amp; AF106),0) + IF(Setup!$AJ$9&lt;&gt;"",INDIRECT("'" &amp; Setup!$AJ$9 &amp; "'!" &amp; AF106),0) + IF(Setup!$AJ$10&lt;&gt;"",INDIRECT("'" &amp; Setup!$AJ$10 &amp; "'!" &amp; AF106),0) + IF(Setup!$AJ$11&lt;&gt;"",INDIRECT("'" &amp; Setup!$AJ$11 &amp; "'!" &amp; AF106),0) + IF(Setup!$AJ$12&lt;&gt;"",INDIRECT("'" &amp; Setup!$AJ$12 &amp; "'!" &amp; AF106),0)</f>
        <v>0</v>
      </c>
      <c r="AN106" s="2" t="str">
        <f t="shared" si="59"/>
        <v/>
      </c>
      <c r="AR106" s="2" t="str">
        <f>IF(C106=0,"",LEFT(INDEX(Lists!$H$5:$H$49,MATCH(C106,Lists!$G$5:$G$49,0),1),1))</f>
        <v/>
      </c>
      <c r="AT106" s="2" t="str">
        <f t="shared" ca="1" si="60"/>
        <v/>
      </c>
      <c r="AU106" s="2" t="str">
        <f t="shared" ca="1" si="61"/>
        <v/>
      </c>
      <c r="AV106" s="2" t="str">
        <f t="shared" ca="1" si="62"/>
        <v/>
      </c>
      <c r="AW106" s="2" t="str">
        <f t="shared" ca="1" si="63"/>
        <v/>
      </c>
      <c r="AX106" s="2" t="str">
        <f t="shared" ca="1" si="64"/>
        <v/>
      </c>
      <c r="AY106" s="2" t="str">
        <f t="shared" ca="1" si="65"/>
        <v/>
      </c>
      <c r="AZ106" s="2" t="str">
        <f t="shared" ca="1" si="66"/>
        <v/>
      </c>
      <c r="BA106" s="2" t="str">
        <f t="shared" ca="1" si="67"/>
        <v/>
      </c>
      <c r="BB106" s="2" t="str">
        <f t="shared" ca="1" si="68"/>
        <v/>
      </c>
      <c r="BC106" s="2" t="str">
        <f t="shared" ca="1" si="69"/>
        <v/>
      </c>
      <c r="BJ106" s="2">
        <f ca="1">IF(Setup!$AG$7&lt;&gt;"",INDIRECT("'" &amp; Setup!$AG$7 &amp; "'!" &amp; AD106),0) + IF(Setup!$AG$8&lt;&gt;"",INDIRECT("'" &amp; Setup!$AG$8 &amp; "'!" &amp; AD106),0) + IF(Setup!$AG$9&lt;&gt;"",INDIRECT("'" &amp; Setup!$AG$9 &amp; "'!" &amp; AD106),0) + IF(Setup!$AG$10&lt;&gt;"",INDIRECT("'" &amp; Setup!$AG$10 &amp; "'!" &amp; AD106),0) + IF(Setup!$AG$11&lt;&gt;"",INDIRECT("'" &amp; Setup!$AG$11 &amp; "'!" &amp; AD106),0) + IF(Setup!$AG$12&lt;&gt;"",INDIRECT("'" &amp; Setup!$AG$12 &amp; "'!" &amp; AD106),0)</f>
        <v>0</v>
      </c>
      <c r="BK106" s="2">
        <f ca="1">IF(Setup!$AG$7&lt;&gt;"",INDIRECT("'" &amp; Setup!$AG$7 &amp; "'!" &amp; AE106),0) + IF(Setup!$AG$8&lt;&gt;"",INDIRECT("'" &amp; Setup!$AG$8 &amp; "'!" &amp; AE106),0) + IF(Setup!$AG$9&lt;&gt;"",INDIRECT("'" &amp; Setup!$AG$9 &amp; "'!" &amp; AE106),0) + IF(Setup!$AG$10&lt;&gt;"",INDIRECT("'" &amp; Setup!$AG$10 &amp; "'!" &amp; AE106),0) + IF(Setup!$AG$11&lt;&gt;"",INDIRECT("'" &amp; Setup!$AG$11 &amp; "'!" &amp; AE106),0) + IF(Setup!$AG$12&lt;&gt;"",INDIRECT("'" &amp; Setup!$AG$12 &amp; "'!" &amp; AE106),0)</f>
        <v>0</v>
      </c>
      <c r="BL106" s="2">
        <f ca="1">IF(Setup!$AH$7&lt;&gt;"",INDIRECT("'" &amp; Setup!$AH$7 &amp; "'!" &amp; AD106),0) + IF(Setup!$AH$8&lt;&gt;"",INDIRECT("'" &amp; Setup!$AH$8 &amp; "'!" &amp; AD106),0) + IF(Setup!$AH$9&lt;&gt;"",INDIRECT("'" &amp; Setup!$AH$9 &amp; "'!" &amp; AD106),0) + IF(Setup!$AH$10&lt;&gt;"",INDIRECT("'" &amp; Setup!$AH$10 &amp; "'!" &amp; AD106),0) + IF(Setup!$AH$11&lt;&gt;"",INDIRECT("'" &amp; Setup!$AH$11 &amp; "'!" &amp; AD106),0) + IF(Setup!$AH$12&lt;&gt;"",INDIRECT("'" &amp; Setup!$AH$12 &amp; "'!" &amp; AD106),0)</f>
        <v>0</v>
      </c>
      <c r="BM106" s="2">
        <f ca="1">IF(Setup!$AH$7&lt;&gt;"",INDIRECT("'" &amp; Setup!$AH$7 &amp; "'!" &amp; AE106),0) + IF(Setup!$AH$8&lt;&gt;"",INDIRECT("'" &amp; Setup!$AH$8 &amp; "'!" &amp; AE106),0) + IF(Setup!$AH$9&lt;&gt;"",INDIRECT("'" &amp; Setup!$AH$9 &amp; "'!" &amp; AE106),0) + IF(Setup!$AH$10&lt;&gt;"",INDIRECT("'" &amp; Setup!$AH$10 &amp; "'!" &amp; AE106),0) + IF(Setup!$AH$11&lt;&gt;"",INDIRECT("'" &amp; Setup!$AH$11 &amp; "'!" &amp; AE106),0) + IF(Setup!$AH$12&lt;&gt;"",INDIRECT("'" &amp; Setup!$AH$12 &amp; "'!" &amp; AE106),0)</f>
        <v>0</v>
      </c>
      <c r="BN106" s="2">
        <f ca="1">IF(Setup!$AI$7&lt;&gt;"",INDIRECT("'" &amp; Setup!$AI$7 &amp; "'!" &amp; AD106),0) + IF(Setup!$AI$8&lt;&gt;"",INDIRECT("'" &amp; Setup!$AI$8 &amp; "'!" &amp; AD106),0) + IF(Setup!$AI$9&lt;&gt;"",INDIRECT("'" &amp; Setup!$AI$9 &amp; "'!" &amp; AD106),0) + IF(Setup!$AI$10&lt;&gt;"",INDIRECT("'" &amp; Setup!$AI$10 &amp; "'!" &amp; AD106),0) + IF(Setup!$AI$11&lt;&gt;"",INDIRECT("'" &amp; Setup!$AI$11 &amp; "'!" &amp; AD106),0) + IF(Setup!$AI$12&lt;&gt;"",INDIRECT("'" &amp; Setup!$AI$12 &amp; "'!" &amp; AD106),0)</f>
        <v>0</v>
      </c>
      <c r="BO106" s="2">
        <f ca="1">IF(Setup!$AI$7&lt;&gt;"",INDIRECT("'" &amp; Setup!$AI$7 &amp; "'!" &amp; AE106),0) + IF(Setup!$AI$8&lt;&gt;"",INDIRECT("'" &amp; Setup!$AI$8 &amp; "'!" &amp; AE106),0) + IF(Setup!$AI$9&lt;&gt;"",INDIRECT("'" &amp; Setup!$AI$9 &amp; "'!" &amp; AE106),0) + IF(Setup!$AI$10&lt;&gt;"",INDIRECT("'" &amp; Setup!$AI$10 &amp; "'!" &amp; AE106),0) + IF(Setup!$AI$11&lt;&gt;"",INDIRECT("'" &amp; Setup!$AI$11 &amp; "'!" &amp; AE106),0) + IF(Setup!$AI$12&lt;&gt;"",INDIRECT("'" &amp; Setup!$AI$12 &amp; "'!" &amp; AE106),0)</f>
        <v>0</v>
      </c>
      <c r="BP106" s="2">
        <f ca="1">IF(Setup!$AJ$7&lt;&gt;"",INDIRECT("'" &amp; Setup!$AJ$7 &amp; "'!" &amp; AD106),0) + IF(Setup!$AJ$8&lt;&gt;"",INDIRECT("'" &amp; Setup!$AJ$8 &amp; "'!" &amp; AD106),0) + IF(Setup!$AJ$9&lt;&gt;"",INDIRECT("'" &amp; Setup!$AJ$9 &amp; "'!" &amp; AD106),0) + IF(Setup!$AJ$10&lt;&gt;"",INDIRECT("'" &amp; Setup!$AJ$10 &amp; "'!" &amp; AD106),0) + IF(Setup!$AJ$11&lt;&gt;"",INDIRECT("'" &amp; Setup!$AJ$11 &amp; "'!" &amp; AD106),0) + IF(Setup!$AJ$12&lt;&gt;"",INDIRECT("'" &amp; Setup!$AJ$12 &amp; "'!" &amp; AD106),0)</f>
        <v>0</v>
      </c>
      <c r="BQ106" s="2">
        <f ca="1">IF(Setup!$AJ$7&lt;&gt;"",INDIRECT("'" &amp; Setup!$AJ$7 &amp; "'!" &amp; AE106),0) + IF(Setup!$AJ$8&lt;&gt;"",INDIRECT("'" &amp; Setup!$AJ$8 &amp; "'!" &amp; AE106),0) + IF(Setup!$AJ$9&lt;&gt;"",INDIRECT("'" &amp; Setup!$AJ$9 &amp; "'!" &amp; AE106),0) + IF(Setup!$AJ$10&lt;&gt;"",INDIRECT("'" &amp; Setup!$AJ$10 &amp; "'!" &amp; AE106),0) + IF(Setup!$AJ$11&lt;&gt;"",INDIRECT("'" &amp; Setup!$AJ$11 &amp; "'!" &amp; AE106),0) + IF(Setup!$AJ$12&lt;&gt;"",INDIRECT("'" &amp; Setup!$AJ$12 &amp; "'!" &amp; AE106),0)</f>
        <v>0</v>
      </c>
      <c r="BS106" s="35"/>
      <c r="BT106" s="35"/>
      <c r="BU106" s="35"/>
      <c r="BV106" s="35"/>
    </row>
    <row r="107" spans="1:74" ht="39" hidden="1" customHeight="1" x14ac:dyDescent="0.2">
      <c r="A107" s="14" t="str">
        <f>Planning!A90</f>
        <v>I082</v>
      </c>
      <c r="B107" s="9">
        <f>Planning!B90</f>
        <v>0</v>
      </c>
      <c r="C107" s="9">
        <f>Planning!C90</f>
        <v>0</v>
      </c>
      <c r="D107" s="9">
        <f>Planning!D90</f>
        <v>0</v>
      </c>
      <c r="E107" s="3">
        <f>Planning!E90</f>
        <v>0</v>
      </c>
      <c r="F107" s="3">
        <f>Planning!G90</f>
        <v>0</v>
      </c>
      <c r="G107" s="28"/>
      <c r="H107" s="197">
        <f t="shared" ca="1" si="55"/>
        <v>0</v>
      </c>
      <c r="I107" s="197">
        <f t="shared" ca="1" si="56"/>
        <v>0</v>
      </c>
      <c r="J107" s="32" t="str">
        <f ca="1">IF(AND($AR107="2",$AB106&lt;&gt;Lists!$A$17),AU107,AT107)</f>
        <v/>
      </c>
      <c r="K107" s="33" t="str">
        <f t="shared" ca="1" si="42"/>
        <v/>
      </c>
      <c r="L107" s="210">
        <f t="shared" ca="1" si="43"/>
        <v>0</v>
      </c>
      <c r="M107" s="197">
        <f t="shared" ca="1" si="44"/>
        <v>0</v>
      </c>
      <c r="N107" s="32" t="str">
        <f ca="1">IF(AND($AR107="2",$AB107&lt;&gt;Lists!$A$17),AW107,AV107)</f>
        <v/>
      </c>
      <c r="O107" s="33" t="str">
        <f t="shared" ca="1" si="45"/>
        <v/>
      </c>
      <c r="P107" s="197">
        <f t="shared" ca="1" si="46"/>
        <v>0</v>
      </c>
      <c r="Q107" s="197">
        <f t="shared" ca="1" si="47"/>
        <v>0</v>
      </c>
      <c r="R107" s="32" t="str">
        <f ca="1">IF(AND($AR107="2",$AB107&lt;&gt;Lists!$A$17),AY107,AX107)</f>
        <v/>
      </c>
      <c r="S107" s="33" t="str">
        <f t="shared" ca="1" si="48"/>
        <v/>
      </c>
      <c r="T107" s="197">
        <f t="shared" ca="1" si="49"/>
        <v>0</v>
      </c>
      <c r="U107" s="197">
        <f t="shared" ca="1" si="50"/>
        <v>0</v>
      </c>
      <c r="V107" s="32" t="str">
        <f ca="1">IF(AND($AR107="2",$AB107&lt;&gt;Lists!$A$17),BA107,AZ107)</f>
        <v/>
      </c>
      <c r="W107" s="33" t="str">
        <f t="shared" ca="1" si="51"/>
        <v/>
      </c>
      <c r="X107" s="197">
        <f t="shared" ca="1" si="52"/>
        <v>0</v>
      </c>
      <c r="Y107" s="197">
        <f t="shared" ca="1" si="53"/>
        <v>0</v>
      </c>
      <c r="Z107" s="32" t="str">
        <f ca="1">IF(AND($AR107="2",$AB107&lt;&gt;Lists!$A$17),BC107,BB107)</f>
        <v/>
      </c>
      <c r="AA107" s="33" t="str">
        <f t="shared" ca="1" si="54"/>
        <v/>
      </c>
      <c r="AB107" s="1">
        <f>Planning!H90</f>
        <v>0</v>
      </c>
      <c r="AC107" s="2" t="str">
        <f t="shared" si="57"/>
        <v>00</v>
      </c>
      <c r="AD107" s="2" t="s">
        <v>542</v>
      </c>
      <c r="AE107" s="2" t="s">
        <v>740</v>
      </c>
      <c r="AF107" s="2" t="s">
        <v>110</v>
      </c>
      <c r="AG107" s="169" t="str">
        <f t="shared" si="58"/>
        <v/>
      </c>
      <c r="AI107" s="2">
        <f ca="1">IF(Setup!$AG$7&lt;&gt;"",INDIRECT("'" &amp; Setup!$AG$7 &amp; "'!" &amp; AF107),0) + IF(Setup!$AG$8&lt;&gt;"",INDIRECT("'" &amp; Setup!$AG$8 &amp; "'!" &amp; AF107),0) + IF(Setup!$AG$9&lt;&gt;"",INDIRECT("'" &amp; Setup!$AG$9 &amp; "'!" &amp; AF107),0) + IF(Setup!$AG$10&lt;&gt;"",INDIRECT("'" &amp; Setup!$AG$10 &amp; "'!" &amp; AF107),0) + IF(Setup!$AG$11&lt;&gt;"",INDIRECT("'" &amp; Setup!$AG$11 &amp; "'!" &amp; AF107),0) + IF(Setup!$AG$12&lt;&gt;"",INDIRECT("'" &amp; Setup!$AG$12 &amp; "'!" &amp; AF107),0)</f>
        <v>0</v>
      </c>
      <c r="AJ107" s="2">
        <f ca="1">IF(Setup!$AH$7&lt;&gt;"",INDIRECT("'" &amp; Setup!$AH$7 &amp; "'!" &amp; AF107),0) + IF(Setup!$AH$8&lt;&gt;"",INDIRECT("'" &amp; Setup!$AH$8 &amp; "'!" &amp; AF107),0) + IF(Setup!$AH$9&lt;&gt;"",INDIRECT("'" &amp; Setup!$AH$9 &amp; "'!" &amp; AF107),0) + IF(Setup!$AH$10&lt;&gt;"",INDIRECT("'" &amp; Setup!$AH$10 &amp; "'!" &amp; AF107),0) + IF(Setup!$AH$11&lt;&gt;"",INDIRECT("'" &amp; Setup!$AH$11 &amp; "'!" &amp; AF107),0) + IF(Setup!$AH$12&lt;&gt;"",INDIRECT("'" &amp; Setup!$AH$12 &amp; "'!" &amp; AF107),0)</f>
        <v>0</v>
      </c>
      <c r="AK107" s="2">
        <f ca="1">IF(Setup!$AI$7&lt;&gt;"",INDIRECT("'" &amp; Setup!$AI$7 &amp; "'!" &amp; AF107),0) + IF(Setup!$AI$8&lt;&gt;"",INDIRECT("'" &amp; Setup!$AI$8 &amp; "'!" &amp; AF107),0) + IF(Setup!$AI$9&lt;&gt;"",INDIRECT("'" &amp; Setup!$AI$9 &amp; "'!" &amp; AF107),0) + IF(Setup!$AI$10&lt;&gt;"",INDIRECT("'" &amp; Setup!$AI$10 &amp; "'!" &amp; AF107),0) + IF(Setup!$AI$11&lt;&gt;"",INDIRECT("'" &amp; Setup!$AI$11 &amp; "'!" &amp; AF107),0) + IF(Setup!$AI$12&lt;&gt;"",INDIRECT("'" &amp; Setup!$AI$12 &amp; "'!" &amp; AF107),0)</f>
        <v>0</v>
      </c>
      <c r="AL107" s="2">
        <f ca="1">IF(Setup!$AJ$7&lt;&gt;"",INDIRECT("'" &amp; Setup!$AJ$7 &amp; "'!" &amp; AF107),0) + IF(Setup!$AJ$8&lt;&gt;"",INDIRECT("'" &amp; Setup!$AJ$8 &amp; "'!" &amp; AF107),0) + IF(Setup!$AJ$9&lt;&gt;"",INDIRECT("'" &amp; Setup!$AJ$9 &amp; "'!" &amp; AF107),0) + IF(Setup!$AJ$10&lt;&gt;"",INDIRECT("'" &amp; Setup!$AJ$10 &amp; "'!" &amp; AF107),0) + IF(Setup!$AJ$11&lt;&gt;"",INDIRECT("'" &amp; Setup!$AJ$11 &amp; "'!" &amp; AF107),0) + IF(Setup!$AJ$12&lt;&gt;"",INDIRECT("'" &amp; Setup!$AJ$12 &amp; "'!" &amp; AF107),0)</f>
        <v>0</v>
      </c>
      <c r="AN107" s="2" t="str">
        <f t="shared" si="59"/>
        <v/>
      </c>
      <c r="AR107" s="2" t="str">
        <f>IF(C107=0,"",LEFT(INDEX(Lists!$H$5:$H$49,MATCH(C107,Lists!$G$5:$G$49,0),1),1))</f>
        <v/>
      </c>
      <c r="AT107" s="2" t="str">
        <f t="shared" ca="1" si="60"/>
        <v/>
      </c>
      <c r="AU107" s="2" t="str">
        <f t="shared" ca="1" si="61"/>
        <v/>
      </c>
      <c r="AV107" s="2" t="str">
        <f t="shared" ca="1" si="62"/>
        <v/>
      </c>
      <c r="AW107" s="2" t="str">
        <f t="shared" ca="1" si="63"/>
        <v/>
      </c>
      <c r="AX107" s="2" t="str">
        <f t="shared" ca="1" si="64"/>
        <v/>
      </c>
      <c r="AY107" s="2" t="str">
        <f t="shared" ca="1" si="65"/>
        <v/>
      </c>
      <c r="AZ107" s="2" t="str">
        <f t="shared" ca="1" si="66"/>
        <v/>
      </c>
      <c r="BA107" s="2" t="str">
        <f t="shared" ca="1" si="67"/>
        <v/>
      </c>
      <c r="BB107" s="2" t="str">
        <f t="shared" ca="1" si="68"/>
        <v/>
      </c>
      <c r="BC107" s="2" t="str">
        <f t="shared" ca="1" si="69"/>
        <v/>
      </c>
      <c r="BJ107" s="2">
        <f ca="1">IF(Setup!$AG$7&lt;&gt;"",INDIRECT("'" &amp; Setup!$AG$7 &amp; "'!" &amp; AD107),0) + IF(Setup!$AG$8&lt;&gt;"",INDIRECT("'" &amp; Setup!$AG$8 &amp; "'!" &amp; AD107),0) + IF(Setup!$AG$9&lt;&gt;"",INDIRECT("'" &amp; Setup!$AG$9 &amp; "'!" &amp; AD107),0) + IF(Setup!$AG$10&lt;&gt;"",INDIRECT("'" &amp; Setup!$AG$10 &amp; "'!" &amp; AD107),0) + IF(Setup!$AG$11&lt;&gt;"",INDIRECT("'" &amp; Setup!$AG$11 &amp; "'!" &amp; AD107),0) + IF(Setup!$AG$12&lt;&gt;"",INDIRECT("'" &amp; Setup!$AG$12 &amp; "'!" &amp; AD107),0)</f>
        <v>0</v>
      </c>
      <c r="BK107" s="2">
        <f ca="1">IF(Setup!$AG$7&lt;&gt;"",INDIRECT("'" &amp; Setup!$AG$7 &amp; "'!" &amp; AE107),0) + IF(Setup!$AG$8&lt;&gt;"",INDIRECT("'" &amp; Setup!$AG$8 &amp; "'!" &amp; AE107),0) + IF(Setup!$AG$9&lt;&gt;"",INDIRECT("'" &amp; Setup!$AG$9 &amp; "'!" &amp; AE107),0) + IF(Setup!$AG$10&lt;&gt;"",INDIRECT("'" &amp; Setup!$AG$10 &amp; "'!" &amp; AE107),0) + IF(Setup!$AG$11&lt;&gt;"",INDIRECT("'" &amp; Setup!$AG$11 &amp; "'!" &amp; AE107),0) + IF(Setup!$AG$12&lt;&gt;"",INDIRECT("'" &amp; Setup!$AG$12 &amp; "'!" &amp; AE107),0)</f>
        <v>0</v>
      </c>
      <c r="BL107" s="2">
        <f ca="1">IF(Setup!$AH$7&lt;&gt;"",INDIRECT("'" &amp; Setup!$AH$7 &amp; "'!" &amp; AD107),0) + IF(Setup!$AH$8&lt;&gt;"",INDIRECT("'" &amp; Setup!$AH$8 &amp; "'!" &amp; AD107),0) + IF(Setup!$AH$9&lt;&gt;"",INDIRECT("'" &amp; Setup!$AH$9 &amp; "'!" &amp; AD107),0) + IF(Setup!$AH$10&lt;&gt;"",INDIRECT("'" &amp; Setup!$AH$10 &amp; "'!" &amp; AD107),0) + IF(Setup!$AH$11&lt;&gt;"",INDIRECT("'" &amp; Setup!$AH$11 &amp; "'!" &amp; AD107),0) + IF(Setup!$AH$12&lt;&gt;"",INDIRECT("'" &amp; Setup!$AH$12 &amp; "'!" &amp; AD107),0)</f>
        <v>0</v>
      </c>
      <c r="BM107" s="2">
        <f ca="1">IF(Setup!$AH$7&lt;&gt;"",INDIRECT("'" &amp; Setup!$AH$7 &amp; "'!" &amp; AE107),0) + IF(Setup!$AH$8&lt;&gt;"",INDIRECT("'" &amp; Setup!$AH$8 &amp; "'!" &amp; AE107),0) + IF(Setup!$AH$9&lt;&gt;"",INDIRECT("'" &amp; Setup!$AH$9 &amp; "'!" &amp; AE107),0) + IF(Setup!$AH$10&lt;&gt;"",INDIRECT("'" &amp; Setup!$AH$10 &amp; "'!" &amp; AE107),0) + IF(Setup!$AH$11&lt;&gt;"",INDIRECT("'" &amp; Setup!$AH$11 &amp; "'!" &amp; AE107),0) + IF(Setup!$AH$12&lt;&gt;"",INDIRECT("'" &amp; Setup!$AH$12 &amp; "'!" &amp; AE107),0)</f>
        <v>0</v>
      </c>
      <c r="BN107" s="2">
        <f ca="1">IF(Setup!$AI$7&lt;&gt;"",INDIRECT("'" &amp; Setup!$AI$7 &amp; "'!" &amp; AD107),0) + IF(Setup!$AI$8&lt;&gt;"",INDIRECT("'" &amp; Setup!$AI$8 &amp; "'!" &amp; AD107),0) + IF(Setup!$AI$9&lt;&gt;"",INDIRECT("'" &amp; Setup!$AI$9 &amp; "'!" &amp; AD107),0) + IF(Setup!$AI$10&lt;&gt;"",INDIRECT("'" &amp; Setup!$AI$10 &amp; "'!" &amp; AD107),0) + IF(Setup!$AI$11&lt;&gt;"",INDIRECT("'" &amp; Setup!$AI$11 &amp; "'!" &amp; AD107),0) + IF(Setup!$AI$12&lt;&gt;"",INDIRECT("'" &amp; Setup!$AI$12 &amp; "'!" &amp; AD107),0)</f>
        <v>0</v>
      </c>
      <c r="BO107" s="2">
        <f ca="1">IF(Setup!$AI$7&lt;&gt;"",INDIRECT("'" &amp; Setup!$AI$7 &amp; "'!" &amp; AE107),0) + IF(Setup!$AI$8&lt;&gt;"",INDIRECT("'" &amp; Setup!$AI$8 &amp; "'!" &amp; AE107),0) + IF(Setup!$AI$9&lt;&gt;"",INDIRECT("'" &amp; Setup!$AI$9 &amp; "'!" &amp; AE107),0) + IF(Setup!$AI$10&lt;&gt;"",INDIRECT("'" &amp; Setup!$AI$10 &amp; "'!" &amp; AE107),0) + IF(Setup!$AI$11&lt;&gt;"",INDIRECT("'" &amp; Setup!$AI$11 &amp; "'!" &amp; AE107),0) + IF(Setup!$AI$12&lt;&gt;"",INDIRECT("'" &amp; Setup!$AI$12 &amp; "'!" &amp; AE107),0)</f>
        <v>0</v>
      </c>
      <c r="BP107" s="2">
        <f ca="1">IF(Setup!$AJ$7&lt;&gt;"",INDIRECT("'" &amp; Setup!$AJ$7 &amp; "'!" &amp; AD107),0) + IF(Setup!$AJ$8&lt;&gt;"",INDIRECT("'" &amp; Setup!$AJ$8 &amp; "'!" &amp; AD107),0) + IF(Setup!$AJ$9&lt;&gt;"",INDIRECT("'" &amp; Setup!$AJ$9 &amp; "'!" &amp; AD107),0) + IF(Setup!$AJ$10&lt;&gt;"",INDIRECT("'" &amp; Setup!$AJ$10 &amp; "'!" &amp; AD107),0) + IF(Setup!$AJ$11&lt;&gt;"",INDIRECT("'" &amp; Setup!$AJ$11 &amp; "'!" &amp; AD107),0) + IF(Setup!$AJ$12&lt;&gt;"",INDIRECT("'" &amp; Setup!$AJ$12 &amp; "'!" &amp; AD107),0)</f>
        <v>0</v>
      </c>
      <c r="BQ107" s="2">
        <f ca="1">IF(Setup!$AJ$7&lt;&gt;"",INDIRECT("'" &amp; Setup!$AJ$7 &amp; "'!" &amp; AE107),0) + IF(Setup!$AJ$8&lt;&gt;"",INDIRECT("'" &amp; Setup!$AJ$8 &amp; "'!" &amp; AE107),0) + IF(Setup!$AJ$9&lt;&gt;"",INDIRECT("'" &amp; Setup!$AJ$9 &amp; "'!" &amp; AE107),0) + IF(Setup!$AJ$10&lt;&gt;"",INDIRECT("'" &amp; Setup!$AJ$10 &amp; "'!" &amp; AE107),0) + IF(Setup!$AJ$11&lt;&gt;"",INDIRECT("'" &amp; Setup!$AJ$11 &amp; "'!" &amp; AE107),0) + IF(Setup!$AJ$12&lt;&gt;"",INDIRECT("'" &amp; Setup!$AJ$12 &amp; "'!" &amp; AE107),0)</f>
        <v>0</v>
      </c>
      <c r="BS107" s="35"/>
      <c r="BT107" s="35"/>
      <c r="BU107" s="35"/>
      <c r="BV107" s="35"/>
    </row>
    <row r="108" spans="1:74" ht="39" hidden="1" customHeight="1" x14ac:dyDescent="0.2">
      <c r="A108" s="14" t="str">
        <f>Planning!A91</f>
        <v>I083</v>
      </c>
      <c r="B108" s="9">
        <f>Planning!B91</f>
        <v>0</v>
      </c>
      <c r="C108" s="9">
        <f>Planning!C91</f>
        <v>0</v>
      </c>
      <c r="D108" s="9">
        <f>Planning!D91</f>
        <v>0</v>
      </c>
      <c r="E108" s="3">
        <f>Planning!E91</f>
        <v>0</v>
      </c>
      <c r="F108" s="3">
        <f>Planning!G91</f>
        <v>0</v>
      </c>
      <c r="G108" s="28"/>
      <c r="H108" s="197">
        <f t="shared" ca="1" si="55"/>
        <v>0</v>
      </c>
      <c r="I108" s="197">
        <f t="shared" ca="1" si="56"/>
        <v>0</v>
      </c>
      <c r="J108" s="32" t="str">
        <f ca="1">IF(AND($AR108="2",$AB107&lt;&gt;Lists!$A$17),AU108,AT108)</f>
        <v/>
      </c>
      <c r="K108" s="33" t="str">
        <f t="shared" ca="1" si="42"/>
        <v/>
      </c>
      <c r="L108" s="210">
        <f t="shared" ca="1" si="43"/>
        <v>0</v>
      </c>
      <c r="M108" s="197">
        <f t="shared" ca="1" si="44"/>
        <v>0</v>
      </c>
      <c r="N108" s="32" t="str">
        <f ca="1">IF(AND($AR108="2",$AB108&lt;&gt;Lists!$A$17),AW108,AV108)</f>
        <v/>
      </c>
      <c r="O108" s="33" t="str">
        <f t="shared" ca="1" si="45"/>
        <v/>
      </c>
      <c r="P108" s="197">
        <f t="shared" ca="1" si="46"/>
        <v>0</v>
      </c>
      <c r="Q108" s="197">
        <f t="shared" ca="1" si="47"/>
        <v>0</v>
      </c>
      <c r="R108" s="32" t="str">
        <f ca="1">IF(AND($AR108="2",$AB108&lt;&gt;Lists!$A$17),AY108,AX108)</f>
        <v/>
      </c>
      <c r="S108" s="33" t="str">
        <f t="shared" ca="1" si="48"/>
        <v/>
      </c>
      <c r="T108" s="197">
        <f t="shared" ca="1" si="49"/>
        <v>0</v>
      </c>
      <c r="U108" s="197">
        <f t="shared" ca="1" si="50"/>
        <v>0</v>
      </c>
      <c r="V108" s="32" t="str">
        <f ca="1">IF(AND($AR108="2",$AB108&lt;&gt;Lists!$A$17),BA108,AZ108)</f>
        <v/>
      </c>
      <c r="W108" s="33" t="str">
        <f t="shared" ca="1" si="51"/>
        <v/>
      </c>
      <c r="X108" s="197">
        <f t="shared" ca="1" si="52"/>
        <v>0</v>
      </c>
      <c r="Y108" s="197">
        <f t="shared" ca="1" si="53"/>
        <v>0</v>
      </c>
      <c r="Z108" s="32" t="str">
        <f ca="1">IF(AND($AR108="2",$AB108&lt;&gt;Lists!$A$17),BC108,BB108)</f>
        <v/>
      </c>
      <c r="AA108" s="33" t="str">
        <f t="shared" ca="1" si="54"/>
        <v/>
      </c>
      <c r="AB108" s="1">
        <f>Planning!H91</f>
        <v>0</v>
      </c>
      <c r="AC108" s="2" t="str">
        <f t="shared" si="57"/>
        <v>00</v>
      </c>
      <c r="AD108" s="2" t="s">
        <v>543</v>
      </c>
      <c r="AE108" s="2" t="s">
        <v>741</v>
      </c>
      <c r="AF108" s="2" t="s">
        <v>111</v>
      </c>
      <c r="AG108" s="169" t="str">
        <f t="shared" si="58"/>
        <v/>
      </c>
      <c r="AI108" s="2">
        <f ca="1">IF(Setup!$AG$7&lt;&gt;"",INDIRECT("'" &amp; Setup!$AG$7 &amp; "'!" &amp; AF108),0) + IF(Setup!$AG$8&lt;&gt;"",INDIRECT("'" &amp; Setup!$AG$8 &amp; "'!" &amp; AF108),0) + IF(Setup!$AG$9&lt;&gt;"",INDIRECT("'" &amp; Setup!$AG$9 &amp; "'!" &amp; AF108),0) + IF(Setup!$AG$10&lt;&gt;"",INDIRECT("'" &amp; Setup!$AG$10 &amp; "'!" &amp; AF108),0) + IF(Setup!$AG$11&lt;&gt;"",INDIRECT("'" &amp; Setup!$AG$11 &amp; "'!" &amp; AF108),0) + IF(Setup!$AG$12&lt;&gt;"",INDIRECT("'" &amp; Setup!$AG$12 &amp; "'!" &amp; AF108),0)</f>
        <v>0</v>
      </c>
      <c r="AJ108" s="2">
        <f ca="1">IF(Setup!$AH$7&lt;&gt;"",INDIRECT("'" &amp; Setup!$AH$7 &amp; "'!" &amp; AF108),0) + IF(Setup!$AH$8&lt;&gt;"",INDIRECT("'" &amp; Setup!$AH$8 &amp; "'!" &amp; AF108),0) + IF(Setup!$AH$9&lt;&gt;"",INDIRECT("'" &amp; Setup!$AH$9 &amp; "'!" &amp; AF108),0) + IF(Setup!$AH$10&lt;&gt;"",INDIRECT("'" &amp; Setup!$AH$10 &amp; "'!" &amp; AF108),0) + IF(Setup!$AH$11&lt;&gt;"",INDIRECT("'" &amp; Setup!$AH$11 &amp; "'!" &amp; AF108),0) + IF(Setup!$AH$12&lt;&gt;"",INDIRECT("'" &amp; Setup!$AH$12 &amp; "'!" &amp; AF108),0)</f>
        <v>0</v>
      </c>
      <c r="AK108" s="2">
        <f ca="1">IF(Setup!$AI$7&lt;&gt;"",INDIRECT("'" &amp; Setup!$AI$7 &amp; "'!" &amp; AF108),0) + IF(Setup!$AI$8&lt;&gt;"",INDIRECT("'" &amp; Setup!$AI$8 &amp; "'!" &amp; AF108),0) + IF(Setup!$AI$9&lt;&gt;"",INDIRECT("'" &amp; Setup!$AI$9 &amp; "'!" &amp; AF108),0) + IF(Setup!$AI$10&lt;&gt;"",INDIRECT("'" &amp; Setup!$AI$10 &amp; "'!" &amp; AF108),0) + IF(Setup!$AI$11&lt;&gt;"",INDIRECT("'" &amp; Setup!$AI$11 &amp; "'!" &amp; AF108),0) + IF(Setup!$AI$12&lt;&gt;"",INDIRECT("'" &amp; Setup!$AI$12 &amp; "'!" &amp; AF108),0)</f>
        <v>0</v>
      </c>
      <c r="AL108" s="2">
        <f ca="1">IF(Setup!$AJ$7&lt;&gt;"",INDIRECT("'" &amp; Setup!$AJ$7 &amp; "'!" &amp; AF108),0) + IF(Setup!$AJ$8&lt;&gt;"",INDIRECT("'" &amp; Setup!$AJ$8 &amp; "'!" &amp; AF108),0) + IF(Setup!$AJ$9&lt;&gt;"",INDIRECT("'" &amp; Setup!$AJ$9 &amp; "'!" &amp; AF108),0) + IF(Setup!$AJ$10&lt;&gt;"",INDIRECT("'" &amp; Setup!$AJ$10 &amp; "'!" &amp; AF108),0) + IF(Setup!$AJ$11&lt;&gt;"",INDIRECT("'" &amp; Setup!$AJ$11 &amp; "'!" &amp; AF108),0) + IF(Setup!$AJ$12&lt;&gt;"",INDIRECT("'" &amp; Setup!$AJ$12 &amp; "'!" &amp; AF108),0)</f>
        <v>0</v>
      </c>
      <c r="AN108" s="2" t="str">
        <f t="shared" si="59"/>
        <v/>
      </c>
      <c r="AR108" s="2" t="str">
        <f>IF(C108=0,"",LEFT(INDEX(Lists!$H$5:$H$49,MATCH(C108,Lists!$G$5:$G$49,0),1),1))</f>
        <v/>
      </c>
      <c r="AT108" s="2" t="str">
        <f t="shared" ca="1" si="60"/>
        <v/>
      </c>
      <c r="AU108" s="2" t="str">
        <f t="shared" ca="1" si="61"/>
        <v/>
      </c>
      <c r="AV108" s="2" t="str">
        <f t="shared" ca="1" si="62"/>
        <v/>
      </c>
      <c r="AW108" s="2" t="str">
        <f t="shared" ca="1" si="63"/>
        <v/>
      </c>
      <c r="AX108" s="2" t="str">
        <f t="shared" ca="1" si="64"/>
        <v/>
      </c>
      <c r="AY108" s="2" t="str">
        <f t="shared" ca="1" si="65"/>
        <v/>
      </c>
      <c r="AZ108" s="2" t="str">
        <f t="shared" ca="1" si="66"/>
        <v/>
      </c>
      <c r="BA108" s="2" t="str">
        <f t="shared" ca="1" si="67"/>
        <v/>
      </c>
      <c r="BB108" s="2" t="str">
        <f t="shared" ca="1" si="68"/>
        <v/>
      </c>
      <c r="BC108" s="2" t="str">
        <f t="shared" ca="1" si="69"/>
        <v/>
      </c>
      <c r="BJ108" s="2">
        <f ca="1">IF(Setup!$AG$7&lt;&gt;"",INDIRECT("'" &amp; Setup!$AG$7 &amp; "'!" &amp; AD108),0) + IF(Setup!$AG$8&lt;&gt;"",INDIRECT("'" &amp; Setup!$AG$8 &amp; "'!" &amp; AD108),0) + IF(Setup!$AG$9&lt;&gt;"",INDIRECT("'" &amp; Setup!$AG$9 &amp; "'!" &amp; AD108),0) + IF(Setup!$AG$10&lt;&gt;"",INDIRECT("'" &amp; Setup!$AG$10 &amp; "'!" &amp; AD108),0) + IF(Setup!$AG$11&lt;&gt;"",INDIRECT("'" &amp; Setup!$AG$11 &amp; "'!" &amp; AD108),0) + IF(Setup!$AG$12&lt;&gt;"",INDIRECT("'" &amp; Setup!$AG$12 &amp; "'!" &amp; AD108),0)</f>
        <v>0</v>
      </c>
      <c r="BK108" s="2">
        <f ca="1">IF(Setup!$AG$7&lt;&gt;"",INDIRECT("'" &amp; Setup!$AG$7 &amp; "'!" &amp; AE108),0) + IF(Setup!$AG$8&lt;&gt;"",INDIRECT("'" &amp; Setup!$AG$8 &amp; "'!" &amp; AE108),0) + IF(Setup!$AG$9&lt;&gt;"",INDIRECT("'" &amp; Setup!$AG$9 &amp; "'!" &amp; AE108),0) + IF(Setup!$AG$10&lt;&gt;"",INDIRECT("'" &amp; Setup!$AG$10 &amp; "'!" &amp; AE108),0) + IF(Setup!$AG$11&lt;&gt;"",INDIRECT("'" &amp; Setup!$AG$11 &amp; "'!" &amp; AE108),0) + IF(Setup!$AG$12&lt;&gt;"",INDIRECT("'" &amp; Setup!$AG$12 &amp; "'!" &amp; AE108),0)</f>
        <v>0</v>
      </c>
      <c r="BL108" s="2">
        <f ca="1">IF(Setup!$AH$7&lt;&gt;"",INDIRECT("'" &amp; Setup!$AH$7 &amp; "'!" &amp; AD108),0) + IF(Setup!$AH$8&lt;&gt;"",INDIRECT("'" &amp; Setup!$AH$8 &amp; "'!" &amp; AD108),0) + IF(Setup!$AH$9&lt;&gt;"",INDIRECT("'" &amp; Setup!$AH$9 &amp; "'!" &amp; AD108),0) + IF(Setup!$AH$10&lt;&gt;"",INDIRECT("'" &amp; Setup!$AH$10 &amp; "'!" &amp; AD108),0) + IF(Setup!$AH$11&lt;&gt;"",INDIRECT("'" &amp; Setup!$AH$11 &amp; "'!" &amp; AD108),0) + IF(Setup!$AH$12&lt;&gt;"",INDIRECT("'" &amp; Setup!$AH$12 &amp; "'!" &amp; AD108),0)</f>
        <v>0</v>
      </c>
      <c r="BM108" s="2">
        <f ca="1">IF(Setup!$AH$7&lt;&gt;"",INDIRECT("'" &amp; Setup!$AH$7 &amp; "'!" &amp; AE108),0) + IF(Setup!$AH$8&lt;&gt;"",INDIRECT("'" &amp; Setup!$AH$8 &amp; "'!" &amp; AE108),0) + IF(Setup!$AH$9&lt;&gt;"",INDIRECT("'" &amp; Setup!$AH$9 &amp; "'!" &amp; AE108),0) + IF(Setup!$AH$10&lt;&gt;"",INDIRECT("'" &amp; Setup!$AH$10 &amp; "'!" &amp; AE108),0) + IF(Setup!$AH$11&lt;&gt;"",INDIRECT("'" &amp; Setup!$AH$11 &amp; "'!" &amp; AE108),0) + IF(Setup!$AH$12&lt;&gt;"",INDIRECT("'" &amp; Setup!$AH$12 &amp; "'!" &amp; AE108),0)</f>
        <v>0</v>
      </c>
      <c r="BN108" s="2">
        <f ca="1">IF(Setup!$AI$7&lt;&gt;"",INDIRECT("'" &amp; Setup!$AI$7 &amp; "'!" &amp; AD108),0) + IF(Setup!$AI$8&lt;&gt;"",INDIRECT("'" &amp; Setup!$AI$8 &amp; "'!" &amp; AD108),0) + IF(Setup!$AI$9&lt;&gt;"",INDIRECT("'" &amp; Setup!$AI$9 &amp; "'!" &amp; AD108),0) + IF(Setup!$AI$10&lt;&gt;"",INDIRECT("'" &amp; Setup!$AI$10 &amp; "'!" &amp; AD108),0) + IF(Setup!$AI$11&lt;&gt;"",INDIRECT("'" &amp; Setup!$AI$11 &amp; "'!" &amp; AD108),0) + IF(Setup!$AI$12&lt;&gt;"",INDIRECT("'" &amp; Setup!$AI$12 &amp; "'!" &amp; AD108),0)</f>
        <v>0</v>
      </c>
      <c r="BO108" s="2">
        <f ca="1">IF(Setup!$AI$7&lt;&gt;"",INDIRECT("'" &amp; Setup!$AI$7 &amp; "'!" &amp; AE108),0) + IF(Setup!$AI$8&lt;&gt;"",INDIRECT("'" &amp; Setup!$AI$8 &amp; "'!" &amp; AE108),0) + IF(Setup!$AI$9&lt;&gt;"",INDIRECT("'" &amp; Setup!$AI$9 &amp; "'!" &amp; AE108),0) + IF(Setup!$AI$10&lt;&gt;"",INDIRECT("'" &amp; Setup!$AI$10 &amp; "'!" &amp; AE108),0) + IF(Setup!$AI$11&lt;&gt;"",INDIRECT("'" &amp; Setup!$AI$11 &amp; "'!" &amp; AE108),0) + IF(Setup!$AI$12&lt;&gt;"",INDIRECT("'" &amp; Setup!$AI$12 &amp; "'!" &amp; AE108),0)</f>
        <v>0</v>
      </c>
      <c r="BP108" s="2">
        <f ca="1">IF(Setup!$AJ$7&lt;&gt;"",INDIRECT("'" &amp; Setup!$AJ$7 &amp; "'!" &amp; AD108),0) + IF(Setup!$AJ$8&lt;&gt;"",INDIRECT("'" &amp; Setup!$AJ$8 &amp; "'!" &amp; AD108),0) + IF(Setup!$AJ$9&lt;&gt;"",INDIRECT("'" &amp; Setup!$AJ$9 &amp; "'!" &amp; AD108),0) + IF(Setup!$AJ$10&lt;&gt;"",INDIRECT("'" &amp; Setup!$AJ$10 &amp; "'!" &amp; AD108),0) + IF(Setup!$AJ$11&lt;&gt;"",INDIRECT("'" &amp; Setup!$AJ$11 &amp; "'!" &amp; AD108),0) + IF(Setup!$AJ$12&lt;&gt;"",INDIRECT("'" &amp; Setup!$AJ$12 &amp; "'!" &amp; AD108),0)</f>
        <v>0</v>
      </c>
      <c r="BQ108" s="2">
        <f ca="1">IF(Setup!$AJ$7&lt;&gt;"",INDIRECT("'" &amp; Setup!$AJ$7 &amp; "'!" &amp; AE108),0) + IF(Setup!$AJ$8&lt;&gt;"",INDIRECT("'" &amp; Setup!$AJ$8 &amp; "'!" &amp; AE108),0) + IF(Setup!$AJ$9&lt;&gt;"",INDIRECT("'" &amp; Setup!$AJ$9 &amp; "'!" &amp; AE108),0) + IF(Setup!$AJ$10&lt;&gt;"",INDIRECT("'" &amp; Setup!$AJ$10 &amp; "'!" &amp; AE108),0) + IF(Setup!$AJ$11&lt;&gt;"",INDIRECT("'" &amp; Setup!$AJ$11 &amp; "'!" &amp; AE108),0) + IF(Setup!$AJ$12&lt;&gt;"",INDIRECT("'" &amp; Setup!$AJ$12 &amp; "'!" &amp; AE108),0)</f>
        <v>0</v>
      </c>
      <c r="BS108" s="35"/>
      <c r="BT108" s="35"/>
      <c r="BU108" s="35"/>
      <c r="BV108" s="35"/>
    </row>
    <row r="109" spans="1:74" ht="39" hidden="1" customHeight="1" x14ac:dyDescent="0.2">
      <c r="A109" s="14" t="str">
        <f>Planning!A92</f>
        <v>I084</v>
      </c>
      <c r="B109" s="9">
        <f>Planning!B92</f>
        <v>0</v>
      </c>
      <c r="C109" s="9">
        <f>Planning!C92</f>
        <v>0</v>
      </c>
      <c r="D109" s="9">
        <f>Planning!D92</f>
        <v>0</v>
      </c>
      <c r="E109" s="3">
        <f>Planning!E92</f>
        <v>0</v>
      </c>
      <c r="F109" s="3">
        <f>Planning!G92</f>
        <v>0</v>
      </c>
      <c r="G109" s="28"/>
      <c r="H109" s="197">
        <f t="shared" ca="1" si="55"/>
        <v>0</v>
      </c>
      <c r="I109" s="197">
        <f t="shared" ca="1" si="56"/>
        <v>0</v>
      </c>
      <c r="J109" s="32" t="str">
        <f ca="1">IF(AND($AR109="2",$AB108&lt;&gt;Lists!$A$17),AU109,AT109)</f>
        <v/>
      </c>
      <c r="K109" s="33" t="str">
        <f t="shared" ca="1" si="42"/>
        <v/>
      </c>
      <c r="L109" s="210">
        <f t="shared" ca="1" si="43"/>
        <v>0</v>
      </c>
      <c r="M109" s="197">
        <f t="shared" ca="1" si="44"/>
        <v>0</v>
      </c>
      <c r="N109" s="32" t="str">
        <f ca="1">IF(AND($AR109="2",$AB109&lt;&gt;Lists!$A$17),AW109,AV109)</f>
        <v/>
      </c>
      <c r="O109" s="33" t="str">
        <f t="shared" ca="1" si="45"/>
        <v/>
      </c>
      <c r="P109" s="197">
        <f t="shared" ca="1" si="46"/>
        <v>0</v>
      </c>
      <c r="Q109" s="197">
        <f t="shared" ca="1" si="47"/>
        <v>0</v>
      </c>
      <c r="R109" s="32" t="str">
        <f ca="1">IF(AND($AR109="2",$AB109&lt;&gt;Lists!$A$17),AY109,AX109)</f>
        <v/>
      </c>
      <c r="S109" s="33" t="str">
        <f t="shared" ca="1" si="48"/>
        <v/>
      </c>
      <c r="T109" s="197">
        <f t="shared" ca="1" si="49"/>
        <v>0</v>
      </c>
      <c r="U109" s="197">
        <f t="shared" ca="1" si="50"/>
        <v>0</v>
      </c>
      <c r="V109" s="32" t="str">
        <f ca="1">IF(AND($AR109="2",$AB109&lt;&gt;Lists!$A$17),BA109,AZ109)</f>
        <v/>
      </c>
      <c r="W109" s="33" t="str">
        <f t="shared" ca="1" si="51"/>
        <v/>
      </c>
      <c r="X109" s="197">
        <f t="shared" ca="1" si="52"/>
        <v>0</v>
      </c>
      <c r="Y109" s="197">
        <f t="shared" ca="1" si="53"/>
        <v>0</v>
      </c>
      <c r="Z109" s="32" t="str">
        <f ca="1">IF(AND($AR109="2",$AB109&lt;&gt;Lists!$A$17),BC109,BB109)</f>
        <v/>
      </c>
      <c r="AA109" s="33" t="str">
        <f t="shared" ca="1" si="54"/>
        <v/>
      </c>
      <c r="AB109" s="1">
        <f>Planning!H92</f>
        <v>0</v>
      </c>
      <c r="AC109" s="2" t="str">
        <f t="shared" si="57"/>
        <v>00</v>
      </c>
      <c r="AD109" s="2" t="s">
        <v>544</v>
      </c>
      <c r="AE109" s="2" t="s">
        <v>742</v>
      </c>
      <c r="AF109" s="2" t="s">
        <v>112</v>
      </c>
      <c r="AG109" s="169" t="str">
        <f t="shared" si="58"/>
        <v/>
      </c>
      <c r="AI109" s="2">
        <f ca="1">IF(Setup!$AG$7&lt;&gt;"",INDIRECT("'" &amp; Setup!$AG$7 &amp; "'!" &amp; AF109),0) + IF(Setup!$AG$8&lt;&gt;"",INDIRECT("'" &amp; Setup!$AG$8 &amp; "'!" &amp; AF109),0) + IF(Setup!$AG$9&lt;&gt;"",INDIRECT("'" &amp; Setup!$AG$9 &amp; "'!" &amp; AF109),0) + IF(Setup!$AG$10&lt;&gt;"",INDIRECT("'" &amp; Setup!$AG$10 &amp; "'!" &amp; AF109),0) + IF(Setup!$AG$11&lt;&gt;"",INDIRECT("'" &amp; Setup!$AG$11 &amp; "'!" &amp; AF109),0) + IF(Setup!$AG$12&lt;&gt;"",INDIRECT("'" &amp; Setup!$AG$12 &amp; "'!" &amp; AF109),0)</f>
        <v>0</v>
      </c>
      <c r="AJ109" s="2">
        <f ca="1">IF(Setup!$AH$7&lt;&gt;"",INDIRECT("'" &amp; Setup!$AH$7 &amp; "'!" &amp; AF109),0) + IF(Setup!$AH$8&lt;&gt;"",INDIRECT("'" &amp; Setup!$AH$8 &amp; "'!" &amp; AF109),0) + IF(Setup!$AH$9&lt;&gt;"",INDIRECT("'" &amp; Setup!$AH$9 &amp; "'!" &amp; AF109),0) + IF(Setup!$AH$10&lt;&gt;"",INDIRECT("'" &amp; Setup!$AH$10 &amp; "'!" &amp; AF109),0) + IF(Setup!$AH$11&lt;&gt;"",INDIRECT("'" &amp; Setup!$AH$11 &amp; "'!" &amp; AF109),0) + IF(Setup!$AH$12&lt;&gt;"",INDIRECT("'" &amp; Setup!$AH$12 &amp; "'!" &amp; AF109),0)</f>
        <v>0</v>
      </c>
      <c r="AK109" s="2">
        <f ca="1">IF(Setup!$AI$7&lt;&gt;"",INDIRECT("'" &amp; Setup!$AI$7 &amp; "'!" &amp; AF109),0) + IF(Setup!$AI$8&lt;&gt;"",INDIRECT("'" &amp; Setup!$AI$8 &amp; "'!" &amp; AF109),0) + IF(Setup!$AI$9&lt;&gt;"",INDIRECT("'" &amp; Setup!$AI$9 &amp; "'!" &amp; AF109),0) + IF(Setup!$AI$10&lt;&gt;"",INDIRECT("'" &amp; Setup!$AI$10 &amp; "'!" &amp; AF109),0) + IF(Setup!$AI$11&lt;&gt;"",INDIRECT("'" &amp; Setup!$AI$11 &amp; "'!" &amp; AF109),0) + IF(Setup!$AI$12&lt;&gt;"",INDIRECT("'" &amp; Setup!$AI$12 &amp; "'!" &amp; AF109),0)</f>
        <v>0</v>
      </c>
      <c r="AL109" s="2">
        <f ca="1">IF(Setup!$AJ$7&lt;&gt;"",INDIRECT("'" &amp; Setup!$AJ$7 &amp; "'!" &amp; AF109),0) + IF(Setup!$AJ$8&lt;&gt;"",INDIRECT("'" &amp; Setup!$AJ$8 &amp; "'!" &amp; AF109),0) + IF(Setup!$AJ$9&lt;&gt;"",INDIRECT("'" &amp; Setup!$AJ$9 &amp; "'!" &amp; AF109),0) + IF(Setup!$AJ$10&lt;&gt;"",INDIRECT("'" &amp; Setup!$AJ$10 &amp; "'!" &amp; AF109),0) + IF(Setup!$AJ$11&lt;&gt;"",INDIRECT("'" &amp; Setup!$AJ$11 &amp; "'!" &amp; AF109),0) + IF(Setup!$AJ$12&lt;&gt;"",INDIRECT("'" &amp; Setup!$AJ$12 &amp; "'!" &amp; AF109),0)</f>
        <v>0</v>
      </c>
      <c r="AN109" s="2" t="str">
        <f t="shared" si="59"/>
        <v/>
      </c>
      <c r="AR109" s="2" t="str">
        <f>IF(C109=0,"",LEFT(INDEX(Lists!$H$5:$H$49,MATCH(C109,Lists!$G$5:$G$49,0),1),1))</f>
        <v/>
      </c>
      <c r="AT109" s="2" t="str">
        <f t="shared" ca="1" si="60"/>
        <v/>
      </c>
      <c r="AU109" s="2" t="str">
        <f t="shared" ca="1" si="61"/>
        <v/>
      </c>
      <c r="AV109" s="2" t="str">
        <f t="shared" ca="1" si="62"/>
        <v/>
      </c>
      <c r="AW109" s="2" t="str">
        <f t="shared" ca="1" si="63"/>
        <v/>
      </c>
      <c r="AX109" s="2" t="str">
        <f t="shared" ca="1" si="64"/>
        <v/>
      </c>
      <c r="AY109" s="2" t="str">
        <f t="shared" ca="1" si="65"/>
        <v/>
      </c>
      <c r="AZ109" s="2" t="str">
        <f t="shared" ca="1" si="66"/>
        <v/>
      </c>
      <c r="BA109" s="2" t="str">
        <f t="shared" ca="1" si="67"/>
        <v/>
      </c>
      <c r="BB109" s="2" t="str">
        <f t="shared" ca="1" si="68"/>
        <v/>
      </c>
      <c r="BC109" s="2" t="str">
        <f t="shared" ca="1" si="69"/>
        <v/>
      </c>
      <c r="BJ109" s="2">
        <f ca="1">IF(Setup!$AG$7&lt;&gt;"",INDIRECT("'" &amp; Setup!$AG$7 &amp; "'!" &amp; AD109),0) + IF(Setup!$AG$8&lt;&gt;"",INDIRECT("'" &amp; Setup!$AG$8 &amp; "'!" &amp; AD109),0) + IF(Setup!$AG$9&lt;&gt;"",INDIRECT("'" &amp; Setup!$AG$9 &amp; "'!" &amp; AD109),0) + IF(Setup!$AG$10&lt;&gt;"",INDIRECT("'" &amp; Setup!$AG$10 &amp; "'!" &amp; AD109),0) + IF(Setup!$AG$11&lt;&gt;"",INDIRECT("'" &amp; Setup!$AG$11 &amp; "'!" &amp; AD109),0) + IF(Setup!$AG$12&lt;&gt;"",INDIRECT("'" &amp; Setup!$AG$12 &amp; "'!" &amp; AD109),0)</f>
        <v>0</v>
      </c>
      <c r="BK109" s="2">
        <f ca="1">IF(Setup!$AG$7&lt;&gt;"",INDIRECT("'" &amp; Setup!$AG$7 &amp; "'!" &amp; AE109),0) + IF(Setup!$AG$8&lt;&gt;"",INDIRECT("'" &amp; Setup!$AG$8 &amp; "'!" &amp; AE109),0) + IF(Setup!$AG$9&lt;&gt;"",INDIRECT("'" &amp; Setup!$AG$9 &amp; "'!" &amp; AE109),0) + IF(Setup!$AG$10&lt;&gt;"",INDIRECT("'" &amp; Setup!$AG$10 &amp; "'!" &amp; AE109),0) + IF(Setup!$AG$11&lt;&gt;"",INDIRECT("'" &amp; Setup!$AG$11 &amp; "'!" &amp; AE109),0) + IF(Setup!$AG$12&lt;&gt;"",INDIRECT("'" &amp; Setup!$AG$12 &amp; "'!" &amp; AE109),0)</f>
        <v>0</v>
      </c>
      <c r="BL109" s="2">
        <f ca="1">IF(Setup!$AH$7&lt;&gt;"",INDIRECT("'" &amp; Setup!$AH$7 &amp; "'!" &amp; AD109),0) + IF(Setup!$AH$8&lt;&gt;"",INDIRECT("'" &amp; Setup!$AH$8 &amp; "'!" &amp; AD109),0) + IF(Setup!$AH$9&lt;&gt;"",INDIRECT("'" &amp; Setup!$AH$9 &amp; "'!" &amp; AD109),0) + IF(Setup!$AH$10&lt;&gt;"",INDIRECT("'" &amp; Setup!$AH$10 &amp; "'!" &amp; AD109),0) + IF(Setup!$AH$11&lt;&gt;"",INDIRECT("'" &amp; Setup!$AH$11 &amp; "'!" &amp; AD109),0) + IF(Setup!$AH$12&lt;&gt;"",INDIRECT("'" &amp; Setup!$AH$12 &amp; "'!" &amp; AD109),0)</f>
        <v>0</v>
      </c>
      <c r="BM109" s="2">
        <f ca="1">IF(Setup!$AH$7&lt;&gt;"",INDIRECT("'" &amp; Setup!$AH$7 &amp; "'!" &amp; AE109),0) + IF(Setup!$AH$8&lt;&gt;"",INDIRECT("'" &amp; Setup!$AH$8 &amp; "'!" &amp; AE109),0) + IF(Setup!$AH$9&lt;&gt;"",INDIRECT("'" &amp; Setup!$AH$9 &amp; "'!" &amp; AE109),0) + IF(Setup!$AH$10&lt;&gt;"",INDIRECT("'" &amp; Setup!$AH$10 &amp; "'!" &amp; AE109),0) + IF(Setup!$AH$11&lt;&gt;"",INDIRECT("'" &amp; Setup!$AH$11 &amp; "'!" &amp; AE109),0) + IF(Setup!$AH$12&lt;&gt;"",INDIRECT("'" &amp; Setup!$AH$12 &amp; "'!" &amp; AE109),0)</f>
        <v>0</v>
      </c>
      <c r="BN109" s="2">
        <f ca="1">IF(Setup!$AI$7&lt;&gt;"",INDIRECT("'" &amp; Setup!$AI$7 &amp; "'!" &amp; AD109),0) + IF(Setup!$AI$8&lt;&gt;"",INDIRECT("'" &amp; Setup!$AI$8 &amp; "'!" &amp; AD109),0) + IF(Setup!$AI$9&lt;&gt;"",INDIRECT("'" &amp; Setup!$AI$9 &amp; "'!" &amp; AD109),0) + IF(Setup!$AI$10&lt;&gt;"",INDIRECT("'" &amp; Setup!$AI$10 &amp; "'!" &amp; AD109),0) + IF(Setup!$AI$11&lt;&gt;"",INDIRECT("'" &amp; Setup!$AI$11 &amp; "'!" &amp; AD109),0) + IF(Setup!$AI$12&lt;&gt;"",INDIRECT("'" &amp; Setup!$AI$12 &amp; "'!" &amp; AD109),0)</f>
        <v>0</v>
      </c>
      <c r="BO109" s="2">
        <f ca="1">IF(Setup!$AI$7&lt;&gt;"",INDIRECT("'" &amp; Setup!$AI$7 &amp; "'!" &amp; AE109),0) + IF(Setup!$AI$8&lt;&gt;"",INDIRECT("'" &amp; Setup!$AI$8 &amp; "'!" &amp; AE109),0) + IF(Setup!$AI$9&lt;&gt;"",INDIRECT("'" &amp; Setup!$AI$9 &amp; "'!" &amp; AE109),0) + IF(Setup!$AI$10&lt;&gt;"",INDIRECT("'" &amp; Setup!$AI$10 &amp; "'!" &amp; AE109),0) + IF(Setup!$AI$11&lt;&gt;"",INDIRECT("'" &amp; Setup!$AI$11 &amp; "'!" &amp; AE109),0) + IF(Setup!$AI$12&lt;&gt;"",INDIRECT("'" &amp; Setup!$AI$12 &amp; "'!" &amp; AE109),0)</f>
        <v>0</v>
      </c>
      <c r="BP109" s="2">
        <f ca="1">IF(Setup!$AJ$7&lt;&gt;"",INDIRECT("'" &amp; Setup!$AJ$7 &amp; "'!" &amp; AD109),0) + IF(Setup!$AJ$8&lt;&gt;"",INDIRECT("'" &amp; Setup!$AJ$8 &amp; "'!" &amp; AD109),0) + IF(Setup!$AJ$9&lt;&gt;"",INDIRECT("'" &amp; Setup!$AJ$9 &amp; "'!" &amp; AD109),0) + IF(Setup!$AJ$10&lt;&gt;"",INDIRECT("'" &amp; Setup!$AJ$10 &amp; "'!" &amp; AD109),0) + IF(Setup!$AJ$11&lt;&gt;"",INDIRECT("'" &amp; Setup!$AJ$11 &amp; "'!" &amp; AD109),0) + IF(Setup!$AJ$12&lt;&gt;"",INDIRECT("'" &amp; Setup!$AJ$12 &amp; "'!" &amp; AD109),0)</f>
        <v>0</v>
      </c>
      <c r="BQ109" s="2">
        <f ca="1">IF(Setup!$AJ$7&lt;&gt;"",INDIRECT("'" &amp; Setup!$AJ$7 &amp; "'!" &amp; AE109),0) + IF(Setup!$AJ$8&lt;&gt;"",INDIRECT("'" &amp; Setup!$AJ$8 &amp; "'!" &amp; AE109),0) + IF(Setup!$AJ$9&lt;&gt;"",INDIRECT("'" &amp; Setup!$AJ$9 &amp; "'!" &amp; AE109),0) + IF(Setup!$AJ$10&lt;&gt;"",INDIRECT("'" &amp; Setup!$AJ$10 &amp; "'!" &amp; AE109),0) + IF(Setup!$AJ$11&lt;&gt;"",INDIRECT("'" &amp; Setup!$AJ$11 &amp; "'!" &amp; AE109),0) + IF(Setup!$AJ$12&lt;&gt;"",INDIRECT("'" &amp; Setup!$AJ$12 &amp; "'!" &amp; AE109),0)</f>
        <v>0</v>
      </c>
      <c r="BS109" s="35"/>
      <c r="BT109" s="35"/>
      <c r="BU109" s="35"/>
      <c r="BV109" s="35"/>
    </row>
    <row r="110" spans="1:74" ht="39" hidden="1" customHeight="1" x14ac:dyDescent="0.2">
      <c r="A110" s="14" t="str">
        <f>Planning!A93</f>
        <v>I085</v>
      </c>
      <c r="B110" s="9">
        <f>Planning!B93</f>
        <v>0</v>
      </c>
      <c r="C110" s="9">
        <f>Planning!C93</f>
        <v>0</v>
      </c>
      <c r="D110" s="9">
        <f>Planning!D93</f>
        <v>0</v>
      </c>
      <c r="E110" s="3">
        <f>Planning!E93</f>
        <v>0</v>
      </c>
      <c r="F110" s="3">
        <f>Planning!G93</f>
        <v>0</v>
      </c>
      <c r="G110" s="28"/>
      <c r="H110" s="197">
        <f t="shared" ca="1" si="55"/>
        <v>0</v>
      </c>
      <c r="I110" s="197">
        <f t="shared" ca="1" si="56"/>
        <v>0</v>
      </c>
      <c r="J110" s="32" t="str">
        <f ca="1">IF(AND($AR110="2",$AB109&lt;&gt;Lists!$A$17),AU110,AT110)</f>
        <v/>
      </c>
      <c r="K110" s="33" t="str">
        <f t="shared" ca="1" si="42"/>
        <v/>
      </c>
      <c r="L110" s="210">
        <f t="shared" ca="1" si="43"/>
        <v>0</v>
      </c>
      <c r="M110" s="197">
        <f t="shared" ca="1" si="44"/>
        <v>0</v>
      </c>
      <c r="N110" s="32" t="str">
        <f ca="1">IF(AND($AR110="2",$AB110&lt;&gt;Lists!$A$17),AW110,AV110)</f>
        <v/>
      </c>
      <c r="O110" s="33" t="str">
        <f t="shared" ca="1" si="45"/>
        <v/>
      </c>
      <c r="P110" s="197">
        <f t="shared" ca="1" si="46"/>
        <v>0</v>
      </c>
      <c r="Q110" s="197">
        <f t="shared" ca="1" si="47"/>
        <v>0</v>
      </c>
      <c r="R110" s="32" t="str">
        <f ca="1">IF(AND($AR110="2",$AB110&lt;&gt;Lists!$A$17),AY110,AX110)</f>
        <v/>
      </c>
      <c r="S110" s="33" t="str">
        <f t="shared" ca="1" si="48"/>
        <v/>
      </c>
      <c r="T110" s="197">
        <f t="shared" ca="1" si="49"/>
        <v>0</v>
      </c>
      <c r="U110" s="197">
        <f t="shared" ca="1" si="50"/>
        <v>0</v>
      </c>
      <c r="V110" s="32" t="str">
        <f ca="1">IF(AND($AR110="2",$AB110&lt;&gt;Lists!$A$17),BA110,AZ110)</f>
        <v/>
      </c>
      <c r="W110" s="33" t="str">
        <f t="shared" ca="1" si="51"/>
        <v/>
      </c>
      <c r="X110" s="197">
        <f t="shared" ca="1" si="52"/>
        <v>0</v>
      </c>
      <c r="Y110" s="197">
        <f t="shared" ca="1" si="53"/>
        <v>0</v>
      </c>
      <c r="Z110" s="32" t="str">
        <f ca="1">IF(AND($AR110="2",$AB110&lt;&gt;Lists!$A$17),BC110,BB110)</f>
        <v/>
      </c>
      <c r="AA110" s="33" t="str">
        <f t="shared" ca="1" si="54"/>
        <v/>
      </c>
      <c r="AB110" s="1">
        <f>Planning!H93</f>
        <v>0</v>
      </c>
      <c r="AC110" s="2" t="str">
        <f t="shared" si="57"/>
        <v>00</v>
      </c>
      <c r="AD110" s="2" t="s">
        <v>545</v>
      </c>
      <c r="AE110" s="2" t="s">
        <v>743</v>
      </c>
      <c r="AF110" s="2" t="s">
        <v>113</v>
      </c>
      <c r="AG110" s="169" t="str">
        <f t="shared" si="58"/>
        <v/>
      </c>
      <c r="AI110" s="2">
        <f ca="1">IF(Setup!$AG$7&lt;&gt;"",INDIRECT("'" &amp; Setup!$AG$7 &amp; "'!" &amp; AF110),0) + IF(Setup!$AG$8&lt;&gt;"",INDIRECT("'" &amp; Setup!$AG$8 &amp; "'!" &amp; AF110),0) + IF(Setup!$AG$9&lt;&gt;"",INDIRECT("'" &amp; Setup!$AG$9 &amp; "'!" &amp; AF110),0) + IF(Setup!$AG$10&lt;&gt;"",INDIRECT("'" &amp; Setup!$AG$10 &amp; "'!" &amp; AF110),0) + IF(Setup!$AG$11&lt;&gt;"",INDIRECT("'" &amp; Setup!$AG$11 &amp; "'!" &amp; AF110),0) + IF(Setup!$AG$12&lt;&gt;"",INDIRECT("'" &amp; Setup!$AG$12 &amp; "'!" &amp; AF110),0)</f>
        <v>0</v>
      </c>
      <c r="AJ110" s="2">
        <f ca="1">IF(Setup!$AH$7&lt;&gt;"",INDIRECT("'" &amp; Setup!$AH$7 &amp; "'!" &amp; AF110),0) + IF(Setup!$AH$8&lt;&gt;"",INDIRECT("'" &amp; Setup!$AH$8 &amp; "'!" &amp; AF110),0) + IF(Setup!$AH$9&lt;&gt;"",INDIRECT("'" &amp; Setup!$AH$9 &amp; "'!" &amp; AF110),0) + IF(Setup!$AH$10&lt;&gt;"",INDIRECT("'" &amp; Setup!$AH$10 &amp; "'!" &amp; AF110),0) + IF(Setup!$AH$11&lt;&gt;"",INDIRECT("'" &amp; Setup!$AH$11 &amp; "'!" &amp; AF110),0) + IF(Setup!$AH$12&lt;&gt;"",INDIRECT("'" &amp; Setup!$AH$12 &amp; "'!" &amp; AF110),0)</f>
        <v>0</v>
      </c>
      <c r="AK110" s="2">
        <f ca="1">IF(Setup!$AI$7&lt;&gt;"",INDIRECT("'" &amp; Setup!$AI$7 &amp; "'!" &amp; AF110),0) + IF(Setup!$AI$8&lt;&gt;"",INDIRECT("'" &amp; Setup!$AI$8 &amp; "'!" &amp; AF110),0) + IF(Setup!$AI$9&lt;&gt;"",INDIRECT("'" &amp; Setup!$AI$9 &amp; "'!" &amp; AF110),0) + IF(Setup!$AI$10&lt;&gt;"",INDIRECT("'" &amp; Setup!$AI$10 &amp; "'!" &amp; AF110),0) + IF(Setup!$AI$11&lt;&gt;"",INDIRECT("'" &amp; Setup!$AI$11 &amp; "'!" &amp; AF110),0) + IF(Setup!$AI$12&lt;&gt;"",INDIRECT("'" &amp; Setup!$AI$12 &amp; "'!" &amp; AF110),0)</f>
        <v>0</v>
      </c>
      <c r="AL110" s="2">
        <f ca="1">IF(Setup!$AJ$7&lt;&gt;"",INDIRECT("'" &amp; Setup!$AJ$7 &amp; "'!" &amp; AF110),0) + IF(Setup!$AJ$8&lt;&gt;"",INDIRECT("'" &amp; Setup!$AJ$8 &amp; "'!" &amp; AF110),0) + IF(Setup!$AJ$9&lt;&gt;"",INDIRECT("'" &amp; Setup!$AJ$9 &amp; "'!" &amp; AF110),0) + IF(Setup!$AJ$10&lt;&gt;"",INDIRECT("'" &amp; Setup!$AJ$10 &amp; "'!" &amp; AF110),0) + IF(Setup!$AJ$11&lt;&gt;"",INDIRECT("'" &amp; Setup!$AJ$11 &amp; "'!" &amp; AF110),0) + IF(Setup!$AJ$12&lt;&gt;"",INDIRECT("'" &amp; Setup!$AJ$12 &amp; "'!" &amp; AF110),0)</f>
        <v>0</v>
      </c>
      <c r="AN110" s="2" t="str">
        <f t="shared" si="59"/>
        <v/>
      </c>
      <c r="AR110" s="2" t="str">
        <f>IF(C110=0,"",LEFT(INDEX(Lists!$H$5:$H$49,MATCH(C110,Lists!$G$5:$G$49,0),1),1))</f>
        <v/>
      </c>
      <c r="AT110" s="2" t="str">
        <f t="shared" ca="1" si="60"/>
        <v/>
      </c>
      <c r="AU110" s="2" t="str">
        <f t="shared" ca="1" si="61"/>
        <v/>
      </c>
      <c r="AV110" s="2" t="str">
        <f t="shared" ca="1" si="62"/>
        <v/>
      </c>
      <c r="AW110" s="2" t="str">
        <f t="shared" ca="1" si="63"/>
        <v/>
      </c>
      <c r="AX110" s="2" t="str">
        <f t="shared" ca="1" si="64"/>
        <v/>
      </c>
      <c r="AY110" s="2" t="str">
        <f t="shared" ca="1" si="65"/>
        <v/>
      </c>
      <c r="AZ110" s="2" t="str">
        <f t="shared" ca="1" si="66"/>
        <v/>
      </c>
      <c r="BA110" s="2" t="str">
        <f t="shared" ca="1" si="67"/>
        <v/>
      </c>
      <c r="BB110" s="2" t="str">
        <f t="shared" ca="1" si="68"/>
        <v/>
      </c>
      <c r="BC110" s="2" t="str">
        <f t="shared" ca="1" si="69"/>
        <v/>
      </c>
      <c r="BJ110" s="2">
        <f ca="1">IF(Setup!$AG$7&lt;&gt;"",INDIRECT("'" &amp; Setup!$AG$7 &amp; "'!" &amp; AD110),0) + IF(Setup!$AG$8&lt;&gt;"",INDIRECT("'" &amp; Setup!$AG$8 &amp; "'!" &amp; AD110),0) + IF(Setup!$AG$9&lt;&gt;"",INDIRECT("'" &amp; Setup!$AG$9 &amp; "'!" &amp; AD110),0) + IF(Setup!$AG$10&lt;&gt;"",INDIRECT("'" &amp; Setup!$AG$10 &amp; "'!" &amp; AD110),0) + IF(Setup!$AG$11&lt;&gt;"",INDIRECT("'" &amp; Setup!$AG$11 &amp; "'!" &amp; AD110),0) + IF(Setup!$AG$12&lt;&gt;"",INDIRECT("'" &amp; Setup!$AG$12 &amp; "'!" &amp; AD110),0)</f>
        <v>0</v>
      </c>
      <c r="BK110" s="2">
        <f ca="1">IF(Setup!$AG$7&lt;&gt;"",INDIRECT("'" &amp; Setup!$AG$7 &amp; "'!" &amp; AE110),0) + IF(Setup!$AG$8&lt;&gt;"",INDIRECT("'" &amp; Setup!$AG$8 &amp; "'!" &amp; AE110),0) + IF(Setup!$AG$9&lt;&gt;"",INDIRECT("'" &amp; Setup!$AG$9 &amp; "'!" &amp; AE110),0) + IF(Setup!$AG$10&lt;&gt;"",INDIRECT("'" &amp; Setup!$AG$10 &amp; "'!" &amp; AE110),0) + IF(Setup!$AG$11&lt;&gt;"",INDIRECT("'" &amp; Setup!$AG$11 &amp; "'!" &amp; AE110),0) + IF(Setup!$AG$12&lt;&gt;"",INDIRECT("'" &amp; Setup!$AG$12 &amp; "'!" &amp; AE110),0)</f>
        <v>0</v>
      </c>
      <c r="BL110" s="2">
        <f ca="1">IF(Setup!$AH$7&lt;&gt;"",INDIRECT("'" &amp; Setup!$AH$7 &amp; "'!" &amp; AD110),0) + IF(Setup!$AH$8&lt;&gt;"",INDIRECT("'" &amp; Setup!$AH$8 &amp; "'!" &amp; AD110),0) + IF(Setup!$AH$9&lt;&gt;"",INDIRECT("'" &amp; Setup!$AH$9 &amp; "'!" &amp; AD110),0) + IF(Setup!$AH$10&lt;&gt;"",INDIRECT("'" &amp; Setup!$AH$10 &amp; "'!" &amp; AD110),0) + IF(Setup!$AH$11&lt;&gt;"",INDIRECT("'" &amp; Setup!$AH$11 &amp; "'!" &amp; AD110),0) + IF(Setup!$AH$12&lt;&gt;"",INDIRECT("'" &amp; Setup!$AH$12 &amp; "'!" &amp; AD110),0)</f>
        <v>0</v>
      </c>
      <c r="BM110" s="2">
        <f ca="1">IF(Setup!$AH$7&lt;&gt;"",INDIRECT("'" &amp; Setup!$AH$7 &amp; "'!" &amp; AE110),0) + IF(Setup!$AH$8&lt;&gt;"",INDIRECT("'" &amp; Setup!$AH$8 &amp; "'!" &amp; AE110),0) + IF(Setup!$AH$9&lt;&gt;"",INDIRECT("'" &amp; Setup!$AH$9 &amp; "'!" &amp; AE110),0) + IF(Setup!$AH$10&lt;&gt;"",INDIRECT("'" &amp; Setup!$AH$10 &amp; "'!" &amp; AE110),0) + IF(Setup!$AH$11&lt;&gt;"",INDIRECT("'" &amp; Setup!$AH$11 &amp; "'!" &amp; AE110),0) + IF(Setup!$AH$12&lt;&gt;"",INDIRECT("'" &amp; Setup!$AH$12 &amp; "'!" &amp; AE110),0)</f>
        <v>0</v>
      </c>
      <c r="BN110" s="2">
        <f ca="1">IF(Setup!$AI$7&lt;&gt;"",INDIRECT("'" &amp; Setup!$AI$7 &amp; "'!" &amp; AD110),0) + IF(Setup!$AI$8&lt;&gt;"",INDIRECT("'" &amp; Setup!$AI$8 &amp; "'!" &amp; AD110),0) + IF(Setup!$AI$9&lt;&gt;"",INDIRECT("'" &amp; Setup!$AI$9 &amp; "'!" &amp; AD110),0) + IF(Setup!$AI$10&lt;&gt;"",INDIRECT("'" &amp; Setup!$AI$10 &amp; "'!" &amp; AD110),0) + IF(Setup!$AI$11&lt;&gt;"",INDIRECT("'" &amp; Setup!$AI$11 &amp; "'!" &amp; AD110),0) + IF(Setup!$AI$12&lt;&gt;"",INDIRECT("'" &amp; Setup!$AI$12 &amp; "'!" &amp; AD110),0)</f>
        <v>0</v>
      </c>
      <c r="BO110" s="2">
        <f ca="1">IF(Setup!$AI$7&lt;&gt;"",INDIRECT("'" &amp; Setup!$AI$7 &amp; "'!" &amp; AE110),0) + IF(Setup!$AI$8&lt;&gt;"",INDIRECT("'" &amp; Setup!$AI$8 &amp; "'!" &amp; AE110),0) + IF(Setup!$AI$9&lt;&gt;"",INDIRECT("'" &amp; Setup!$AI$9 &amp; "'!" &amp; AE110),0) + IF(Setup!$AI$10&lt;&gt;"",INDIRECT("'" &amp; Setup!$AI$10 &amp; "'!" &amp; AE110),0) + IF(Setup!$AI$11&lt;&gt;"",INDIRECT("'" &amp; Setup!$AI$11 &amp; "'!" &amp; AE110),0) + IF(Setup!$AI$12&lt;&gt;"",INDIRECT("'" &amp; Setup!$AI$12 &amp; "'!" &amp; AE110),0)</f>
        <v>0</v>
      </c>
      <c r="BP110" s="2">
        <f ca="1">IF(Setup!$AJ$7&lt;&gt;"",INDIRECT("'" &amp; Setup!$AJ$7 &amp; "'!" &amp; AD110),0) + IF(Setup!$AJ$8&lt;&gt;"",INDIRECT("'" &amp; Setup!$AJ$8 &amp; "'!" &amp; AD110),0) + IF(Setup!$AJ$9&lt;&gt;"",INDIRECT("'" &amp; Setup!$AJ$9 &amp; "'!" &amp; AD110),0) + IF(Setup!$AJ$10&lt;&gt;"",INDIRECT("'" &amp; Setup!$AJ$10 &amp; "'!" &amp; AD110),0) + IF(Setup!$AJ$11&lt;&gt;"",INDIRECT("'" &amp; Setup!$AJ$11 &amp; "'!" &amp; AD110),0) + IF(Setup!$AJ$12&lt;&gt;"",INDIRECT("'" &amp; Setup!$AJ$12 &amp; "'!" &amp; AD110),0)</f>
        <v>0</v>
      </c>
      <c r="BQ110" s="2">
        <f ca="1">IF(Setup!$AJ$7&lt;&gt;"",INDIRECT("'" &amp; Setup!$AJ$7 &amp; "'!" &amp; AE110),0) + IF(Setup!$AJ$8&lt;&gt;"",INDIRECT("'" &amp; Setup!$AJ$8 &amp; "'!" &amp; AE110),0) + IF(Setup!$AJ$9&lt;&gt;"",INDIRECT("'" &amp; Setup!$AJ$9 &amp; "'!" &amp; AE110),0) + IF(Setup!$AJ$10&lt;&gt;"",INDIRECT("'" &amp; Setup!$AJ$10 &amp; "'!" &amp; AE110),0) + IF(Setup!$AJ$11&lt;&gt;"",INDIRECT("'" &amp; Setup!$AJ$11 &amp; "'!" &amp; AE110),0) + IF(Setup!$AJ$12&lt;&gt;"",INDIRECT("'" &amp; Setup!$AJ$12 &amp; "'!" &amp; AE110),0)</f>
        <v>0</v>
      </c>
      <c r="BS110" s="35"/>
      <c r="BT110" s="35"/>
      <c r="BU110" s="35"/>
      <c r="BV110" s="35"/>
    </row>
    <row r="111" spans="1:74" ht="39" hidden="1" customHeight="1" x14ac:dyDescent="0.2">
      <c r="A111" s="14" t="str">
        <f>Planning!A94</f>
        <v>I086</v>
      </c>
      <c r="B111" s="9">
        <f>Planning!B94</f>
        <v>0</v>
      </c>
      <c r="C111" s="9">
        <f>Planning!C94</f>
        <v>0</v>
      </c>
      <c r="D111" s="9">
        <f>Planning!D94</f>
        <v>0</v>
      </c>
      <c r="E111" s="3">
        <f>Planning!E94</f>
        <v>0</v>
      </c>
      <c r="F111" s="3">
        <f>Planning!G94</f>
        <v>0</v>
      </c>
      <c r="G111" s="28"/>
      <c r="H111" s="197">
        <f t="shared" ca="1" si="55"/>
        <v>0</v>
      </c>
      <c r="I111" s="197">
        <f t="shared" ca="1" si="56"/>
        <v>0</v>
      </c>
      <c r="J111" s="32" t="str">
        <f ca="1">IF(AND($AR111="2",$AB110&lt;&gt;Lists!$A$17),AU111,AT111)</f>
        <v/>
      </c>
      <c r="K111" s="33" t="str">
        <f t="shared" ca="1" si="42"/>
        <v/>
      </c>
      <c r="L111" s="210">
        <f t="shared" ca="1" si="43"/>
        <v>0</v>
      </c>
      <c r="M111" s="197">
        <f t="shared" ca="1" si="44"/>
        <v>0</v>
      </c>
      <c r="N111" s="32" t="str">
        <f ca="1">IF(AND($AR111="2",$AB111&lt;&gt;Lists!$A$17),AW111,AV111)</f>
        <v/>
      </c>
      <c r="O111" s="33" t="str">
        <f t="shared" ca="1" si="45"/>
        <v/>
      </c>
      <c r="P111" s="197">
        <f t="shared" ca="1" si="46"/>
        <v>0</v>
      </c>
      <c r="Q111" s="197">
        <f t="shared" ca="1" si="47"/>
        <v>0</v>
      </c>
      <c r="R111" s="32" t="str">
        <f ca="1">IF(AND($AR111="2",$AB111&lt;&gt;Lists!$A$17),AY111,AX111)</f>
        <v/>
      </c>
      <c r="S111" s="33" t="str">
        <f t="shared" ca="1" si="48"/>
        <v/>
      </c>
      <c r="T111" s="197">
        <f t="shared" ca="1" si="49"/>
        <v>0</v>
      </c>
      <c r="U111" s="197">
        <f t="shared" ca="1" si="50"/>
        <v>0</v>
      </c>
      <c r="V111" s="32" t="str">
        <f ca="1">IF(AND($AR111="2",$AB111&lt;&gt;Lists!$A$17),BA111,AZ111)</f>
        <v/>
      </c>
      <c r="W111" s="33" t="str">
        <f t="shared" ca="1" si="51"/>
        <v/>
      </c>
      <c r="X111" s="197">
        <f t="shared" ca="1" si="52"/>
        <v>0</v>
      </c>
      <c r="Y111" s="197">
        <f t="shared" ca="1" si="53"/>
        <v>0</v>
      </c>
      <c r="Z111" s="32" t="str">
        <f ca="1">IF(AND($AR111="2",$AB111&lt;&gt;Lists!$A$17),BC111,BB111)</f>
        <v/>
      </c>
      <c r="AA111" s="33" t="str">
        <f t="shared" ca="1" si="54"/>
        <v/>
      </c>
      <c r="AB111" s="1">
        <f>Planning!H94</f>
        <v>0</v>
      </c>
      <c r="AC111" s="2" t="str">
        <f t="shared" si="57"/>
        <v>00</v>
      </c>
      <c r="AD111" s="2" t="s">
        <v>546</v>
      </c>
      <c r="AE111" s="2" t="s">
        <v>744</v>
      </c>
      <c r="AF111" s="2" t="s">
        <v>114</v>
      </c>
      <c r="AG111" s="169" t="str">
        <f t="shared" si="58"/>
        <v/>
      </c>
      <c r="AI111" s="2">
        <f ca="1">IF(Setup!$AG$7&lt;&gt;"",INDIRECT("'" &amp; Setup!$AG$7 &amp; "'!" &amp; AF111),0) + IF(Setup!$AG$8&lt;&gt;"",INDIRECT("'" &amp; Setup!$AG$8 &amp; "'!" &amp; AF111),0) + IF(Setup!$AG$9&lt;&gt;"",INDIRECT("'" &amp; Setup!$AG$9 &amp; "'!" &amp; AF111),0) + IF(Setup!$AG$10&lt;&gt;"",INDIRECT("'" &amp; Setup!$AG$10 &amp; "'!" &amp; AF111),0) + IF(Setup!$AG$11&lt;&gt;"",INDIRECT("'" &amp; Setup!$AG$11 &amp; "'!" &amp; AF111),0) + IF(Setup!$AG$12&lt;&gt;"",INDIRECT("'" &amp; Setup!$AG$12 &amp; "'!" &amp; AF111),0)</f>
        <v>0</v>
      </c>
      <c r="AJ111" s="2">
        <f ca="1">IF(Setup!$AH$7&lt;&gt;"",INDIRECT("'" &amp; Setup!$AH$7 &amp; "'!" &amp; AF111),0) + IF(Setup!$AH$8&lt;&gt;"",INDIRECT("'" &amp; Setup!$AH$8 &amp; "'!" &amp; AF111),0) + IF(Setup!$AH$9&lt;&gt;"",INDIRECT("'" &amp; Setup!$AH$9 &amp; "'!" &amp; AF111),0) + IF(Setup!$AH$10&lt;&gt;"",INDIRECT("'" &amp; Setup!$AH$10 &amp; "'!" &amp; AF111),0) + IF(Setup!$AH$11&lt;&gt;"",INDIRECT("'" &amp; Setup!$AH$11 &amp; "'!" &amp; AF111),0) + IF(Setup!$AH$12&lt;&gt;"",INDIRECT("'" &amp; Setup!$AH$12 &amp; "'!" &amp; AF111),0)</f>
        <v>0</v>
      </c>
      <c r="AK111" s="2">
        <f ca="1">IF(Setup!$AI$7&lt;&gt;"",INDIRECT("'" &amp; Setup!$AI$7 &amp; "'!" &amp; AF111),0) + IF(Setup!$AI$8&lt;&gt;"",INDIRECT("'" &amp; Setup!$AI$8 &amp; "'!" &amp; AF111),0) + IF(Setup!$AI$9&lt;&gt;"",INDIRECT("'" &amp; Setup!$AI$9 &amp; "'!" &amp; AF111),0) + IF(Setup!$AI$10&lt;&gt;"",INDIRECT("'" &amp; Setup!$AI$10 &amp; "'!" &amp; AF111),0) + IF(Setup!$AI$11&lt;&gt;"",INDIRECT("'" &amp; Setup!$AI$11 &amp; "'!" &amp; AF111),0) + IF(Setup!$AI$12&lt;&gt;"",INDIRECT("'" &amp; Setup!$AI$12 &amp; "'!" &amp; AF111),0)</f>
        <v>0</v>
      </c>
      <c r="AL111" s="2">
        <f ca="1">IF(Setup!$AJ$7&lt;&gt;"",INDIRECT("'" &amp; Setup!$AJ$7 &amp; "'!" &amp; AF111),0) + IF(Setup!$AJ$8&lt;&gt;"",INDIRECT("'" &amp; Setup!$AJ$8 &amp; "'!" &amp; AF111),0) + IF(Setup!$AJ$9&lt;&gt;"",INDIRECT("'" &amp; Setup!$AJ$9 &amp; "'!" &amp; AF111),0) + IF(Setup!$AJ$10&lt;&gt;"",INDIRECT("'" &amp; Setup!$AJ$10 &amp; "'!" &amp; AF111),0) + IF(Setup!$AJ$11&lt;&gt;"",INDIRECT("'" &amp; Setup!$AJ$11 &amp; "'!" &amp; AF111),0) + IF(Setup!$AJ$12&lt;&gt;"",INDIRECT("'" &amp; Setup!$AJ$12 &amp; "'!" &amp; AF111),0)</f>
        <v>0</v>
      </c>
      <c r="AN111" s="2" t="str">
        <f t="shared" si="59"/>
        <v/>
      </c>
      <c r="AR111" s="2" t="str">
        <f>IF(C111=0,"",LEFT(INDEX(Lists!$H$5:$H$49,MATCH(C111,Lists!$G$5:$G$49,0),1),1))</f>
        <v/>
      </c>
      <c r="AT111" s="2" t="str">
        <f t="shared" ca="1" si="60"/>
        <v/>
      </c>
      <c r="AU111" s="2" t="str">
        <f t="shared" ca="1" si="61"/>
        <v/>
      </c>
      <c r="AV111" s="2" t="str">
        <f t="shared" ca="1" si="62"/>
        <v/>
      </c>
      <c r="AW111" s="2" t="str">
        <f t="shared" ca="1" si="63"/>
        <v/>
      </c>
      <c r="AX111" s="2" t="str">
        <f t="shared" ca="1" si="64"/>
        <v/>
      </c>
      <c r="AY111" s="2" t="str">
        <f t="shared" ca="1" si="65"/>
        <v/>
      </c>
      <c r="AZ111" s="2" t="str">
        <f t="shared" ca="1" si="66"/>
        <v/>
      </c>
      <c r="BA111" s="2" t="str">
        <f t="shared" ca="1" si="67"/>
        <v/>
      </c>
      <c r="BB111" s="2" t="str">
        <f t="shared" ca="1" si="68"/>
        <v/>
      </c>
      <c r="BC111" s="2" t="str">
        <f t="shared" ca="1" si="69"/>
        <v/>
      </c>
      <c r="BJ111" s="2">
        <f ca="1">IF(Setup!$AG$7&lt;&gt;"",INDIRECT("'" &amp; Setup!$AG$7 &amp; "'!" &amp; AD111),0) + IF(Setup!$AG$8&lt;&gt;"",INDIRECT("'" &amp; Setup!$AG$8 &amp; "'!" &amp; AD111),0) + IF(Setup!$AG$9&lt;&gt;"",INDIRECT("'" &amp; Setup!$AG$9 &amp; "'!" &amp; AD111),0) + IF(Setup!$AG$10&lt;&gt;"",INDIRECT("'" &amp; Setup!$AG$10 &amp; "'!" &amp; AD111),0) + IF(Setup!$AG$11&lt;&gt;"",INDIRECT("'" &amp; Setup!$AG$11 &amp; "'!" &amp; AD111),0) + IF(Setup!$AG$12&lt;&gt;"",INDIRECT("'" &amp; Setup!$AG$12 &amp; "'!" &amp; AD111),0)</f>
        <v>0</v>
      </c>
      <c r="BK111" s="2">
        <f ca="1">IF(Setup!$AG$7&lt;&gt;"",INDIRECT("'" &amp; Setup!$AG$7 &amp; "'!" &amp; AE111),0) + IF(Setup!$AG$8&lt;&gt;"",INDIRECT("'" &amp; Setup!$AG$8 &amp; "'!" &amp; AE111),0) + IF(Setup!$AG$9&lt;&gt;"",INDIRECT("'" &amp; Setup!$AG$9 &amp; "'!" &amp; AE111),0) + IF(Setup!$AG$10&lt;&gt;"",INDIRECT("'" &amp; Setup!$AG$10 &amp; "'!" &amp; AE111),0) + IF(Setup!$AG$11&lt;&gt;"",INDIRECT("'" &amp; Setup!$AG$11 &amp; "'!" &amp; AE111),0) + IF(Setup!$AG$12&lt;&gt;"",INDIRECT("'" &amp; Setup!$AG$12 &amp; "'!" &amp; AE111),0)</f>
        <v>0</v>
      </c>
      <c r="BL111" s="2">
        <f ca="1">IF(Setup!$AH$7&lt;&gt;"",INDIRECT("'" &amp; Setup!$AH$7 &amp; "'!" &amp; AD111),0) + IF(Setup!$AH$8&lt;&gt;"",INDIRECT("'" &amp; Setup!$AH$8 &amp; "'!" &amp; AD111),0) + IF(Setup!$AH$9&lt;&gt;"",INDIRECT("'" &amp; Setup!$AH$9 &amp; "'!" &amp; AD111),0) + IF(Setup!$AH$10&lt;&gt;"",INDIRECT("'" &amp; Setup!$AH$10 &amp; "'!" &amp; AD111),0) + IF(Setup!$AH$11&lt;&gt;"",INDIRECT("'" &amp; Setup!$AH$11 &amp; "'!" &amp; AD111),0) + IF(Setup!$AH$12&lt;&gt;"",INDIRECT("'" &amp; Setup!$AH$12 &amp; "'!" &amp; AD111),0)</f>
        <v>0</v>
      </c>
      <c r="BM111" s="2">
        <f ca="1">IF(Setup!$AH$7&lt;&gt;"",INDIRECT("'" &amp; Setup!$AH$7 &amp; "'!" &amp; AE111),0) + IF(Setup!$AH$8&lt;&gt;"",INDIRECT("'" &amp; Setup!$AH$8 &amp; "'!" &amp; AE111),0) + IF(Setup!$AH$9&lt;&gt;"",INDIRECT("'" &amp; Setup!$AH$9 &amp; "'!" &amp; AE111),0) + IF(Setup!$AH$10&lt;&gt;"",INDIRECT("'" &amp; Setup!$AH$10 &amp; "'!" &amp; AE111),0) + IF(Setup!$AH$11&lt;&gt;"",INDIRECT("'" &amp; Setup!$AH$11 &amp; "'!" &amp; AE111),0) + IF(Setup!$AH$12&lt;&gt;"",INDIRECT("'" &amp; Setup!$AH$12 &amp; "'!" &amp; AE111),0)</f>
        <v>0</v>
      </c>
      <c r="BN111" s="2">
        <f ca="1">IF(Setup!$AI$7&lt;&gt;"",INDIRECT("'" &amp; Setup!$AI$7 &amp; "'!" &amp; AD111),0) + IF(Setup!$AI$8&lt;&gt;"",INDIRECT("'" &amp; Setup!$AI$8 &amp; "'!" &amp; AD111),0) + IF(Setup!$AI$9&lt;&gt;"",INDIRECT("'" &amp; Setup!$AI$9 &amp; "'!" &amp; AD111),0) + IF(Setup!$AI$10&lt;&gt;"",INDIRECT("'" &amp; Setup!$AI$10 &amp; "'!" &amp; AD111),0) + IF(Setup!$AI$11&lt;&gt;"",INDIRECT("'" &amp; Setup!$AI$11 &amp; "'!" &amp; AD111),0) + IF(Setup!$AI$12&lt;&gt;"",INDIRECT("'" &amp; Setup!$AI$12 &amp; "'!" &amp; AD111),0)</f>
        <v>0</v>
      </c>
      <c r="BO111" s="2">
        <f ca="1">IF(Setup!$AI$7&lt;&gt;"",INDIRECT("'" &amp; Setup!$AI$7 &amp; "'!" &amp; AE111),0) + IF(Setup!$AI$8&lt;&gt;"",INDIRECT("'" &amp; Setup!$AI$8 &amp; "'!" &amp; AE111),0) + IF(Setup!$AI$9&lt;&gt;"",INDIRECT("'" &amp; Setup!$AI$9 &amp; "'!" &amp; AE111),0) + IF(Setup!$AI$10&lt;&gt;"",INDIRECT("'" &amp; Setup!$AI$10 &amp; "'!" &amp; AE111),0) + IF(Setup!$AI$11&lt;&gt;"",INDIRECT("'" &amp; Setup!$AI$11 &amp; "'!" &amp; AE111),0) + IF(Setup!$AI$12&lt;&gt;"",INDIRECT("'" &amp; Setup!$AI$12 &amp; "'!" &amp; AE111),0)</f>
        <v>0</v>
      </c>
      <c r="BP111" s="2">
        <f ca="1">IF(Setup!$AJ$7&lt;&gt;"",INDIRECT("'" &amp; Setup!$AJ$7 &amp; "'!" &amp; AD111),0) + IF(Setup!$AJ$8&lt;&gt;"",INDIRECT("'" &amp; Setup!$AJ$8 &amp; "'!" &amp; AD111),0) + IF(Setup!$AJ$9&lt;&gt;"",INDIRECT("'" &amp; Setup!$AJ$9 &amp; "'!" &amp; AD111),0) + IF(Setup!$AJ$10&lt;&gt;"",INDIRECT("'" &amp; Setup!$AJ$10 &amp; "'!" &amp; AD111),0) + IF(Setup!$AJ$11&lt;&gt;"",INDIRECT("'" &amp; Setup!$AJ$11 &amp; "'!" &amp; AD111),0) + IF(Setup!$AJ$12&lt;&gt;"",INDIRECT("'" &amp; Setup!$AJ$12 &amp; "'!" &amp; AD111),0)</f>
        <v>0</v>
      </c>
      <c r="BQ111" s="2">
        <f ca="1">IF(Setup!$AJ$7&lt;&gt;"",INDIRECT("'" &amp; Setup!$AJ$7 &amp; "'!" &amp; AE111),0) + IF(Setup!$AJ$8&lt;&gt;"",INDIRECT("'" &amp; Setup!$AJ$8 &amp; "'!" &amp; AE111),0) + IF(Setup!$AJ$9&lt;&gt;"",INDIRECT("'" &amp; Setup!$AJ$9 &amp; "'!" &amp; AE111),0) + IF(Setup!$AJ$10&lt;&gt;"",INDIRECT("'" &amp; Setup!$AJ$10 &amp; "'!" &amp; AE111),0) + IF(Setup!$AJ$11&lt;&gt;"",INDIRECT("'" &amp; Setup!$AJ$11 &amp; "'!" &amp; AE111),0) + IF(Setup!$AJ$12&lt;&gt;"",INDIRECT("'" &amp; Setup!$AJ$12 &amp; "'!" &amp; AE111),0)</f>
        <v>0</v>
      </c>
      <c r="BS111" s="35"/>
      <c r="BT111" s="35"/>
      <c r="BU111" s="35"/>
      <c r="BV111" s="35"/>
    </row>
    <row r="112" spans="1:74" ht="39" hidden="1" customHeight="1" x14ac:dyDescent="0.2">
      <c r="A112" s="14" t="str">
        <f>Planning!A95</f>
        <v>I087</v>
      </c>
      <c r="B112" s="9">
        <f>Planning!B95</f>
        <v>0</v>
      </c>
      <c r="C112" s="9">
        <f>Planning!C95</f>
        <v>0</v>
      </c>
      <c r="D112" s="9">
        <f>Planning!D95</f>
        <v>0</v>
      </c>
      <c r="E112" s="3">
        <f>Planning!E95</f>
        <v>0</v>
      </c>
      <c r="F112" s="3">
        <f>Planning!G95</f>
        <v>0</v>
      </c>
      <c r="G112" s="28"/>
      <c r="H112" s="197">
        <f t="shared" ca="1" si="55"/>
        <v>0</v>
      </c>
      <c r="I112" s="197">
        <f t="shared" ca="1" si="56"/>
        <v>0</v>
      </c>
      <c r="J112" s="32" t="str">
        <f ca="1">IF(AND($AR112="2",$AB111&lt;&gt;Lists!$A$17),AU112,AT112)</f>
        <v/>
      </c>
      <c r="K112" s="33" t="str">
        <f t="shared" ca="1" si="42"/>
        <v/>
      </c>
      <c r="L112" s="210">
        <f t="shared" ca="1" si="43"/>
        <v>0</v>
      </c>
      <c r="M112" s="197">
        <f t="shared" ca="1" si="44"/>
        <v>0</v>
      </c>
      <c r="N112" s="32" t="str">
        <f ca="1">IF(AND($AR112="2",$AB112&lt;&gt;Lists!$A$17),AW112,AV112)</f>
        <v/>
      </c>
      <c r="O112" s="33" t="str">
        <f t="shared" ca="1" si="45"/>
        <v/>
      </c>
      <c r="P112" s="197">
        <f t="shared" ca="1" si="46"/>
        <v>0</v>
      </c>
      <c r="Q112" s="197">
        <f t="shared" ca="1" si="47"/>
        <v>0</v>
      </c>
      <c r="R112" s="32" t="str">
        <f ca="1">IF(AND($AR112="2",$AB112&lt;&gt;Lists!$A$17),AY112,AX112)</f>
        <v/>
      </c>
      <c r="S112" s="33" t="str">
        <f t="shared" ca="1" si="48"/>
        <v/>
      </c>
      <c r="T112" s="197">
        <f t="shared" ca="1" si="49"/>
        <v>0</v>
      </c>
      <c r="U112" s="197">
        <f t="shared" ca="1" si="50"/>
        <v>0</v>
      </c>
      <c r="V112" s="32" t="str">
        <f ca="1">IF(AND($AR112="2",$AB112&lt;&gt;Lists!$A$17),BA112,AZ112)</f>
        <v/>
      </c>
      <c r="W112" s="33" t="str">
        <f t="shared" ca="1" si="51"/>
        <v/>
      </c>
      <c r="X112" s="197">
        <f t="shared" ca="1" si="52"/>
        <v>0</v>
      </c>
      <c r="Y112" s="197">
        <f t="shared" ca="1" si="53"/>
        <v>0</v>
      </c>
      <c r="Z112" s="32" t="str">
        <f ca="1">IF(AND($AR112="2",$AB112&lt;&gt;Lists!$A$17),BC112,BB112)</f>
        <v/>
      </c>
      <c r="AA112" s="33" t="str">
        <f t="shared" ca="1" si="54"/>
        <v/>
      </c>
      <c r="AB112" s="1">
        <f>Planning!H95</f>
        <v>0</v>
      </c>
      <c r="AC112" s="2" t="str">
        <f t="shared" si="57"/>
        <v>00</v>
      </c>
      <c r="AD112" s="2" t="s">
        <v>547</v>
      </c>
      <c r="AE112" s="2" t="s">
        <v>745</v>
      </c>
      <c r="AF112" s="2" t="s">
        <v>115</v>
      </c>
      <c r="AG112" s="169" t="str">
        <f t="shared" si="58"/>
        <v/>
      </c>
      <c r="AI112" s="2">
        <f ca="1">IF(Setup!$AG$7&lt;&gt;"",INDIRECT("'" &amp; Setup!$AG$7 &amp; "'!" &amp; AF112),0) + IF(Setup!$AG$8&lt;&gt;"",INDIRECT("'" &amp; Setup!$AG$8 &amp; "'!" &amp; AF112),0) + IF(Setup!$AG$9&lt;&gt;"",INDIRECT("'" &amp; Setup!$AG$9 &amp; "'!" &amp; AF112),0) + IF(Setup!$AG$10&lt;&gt;"",INDIRECT("'" &amp; Setup!$AG$10 &amp; "'!" &amp; AF112),0) + IF(Setup!$AG$11&lt;&gt;"",INDIRECT("'" &amp; Setup!$AG$11 &amp; "'!" &amp; AF112),0) + IF(Setup!$AG$12&lt;&gt;"",INDIRECT("'" &amp; Setup!$AG$12 &amp; "'!" &amp; AF112),0)</f>
        <v>0</v>
      </c>
      <c r="AJ112" s="2">
        <f ca="1">IF(Setup!$AH$7&lt;&gt;"",INDIRECT("'" &amp; Setup!$AH$7 &amp; "'!" &amp; AF112),0) + IF(Setup!$AH$8&lt;&gt;"",INDIRECT("'" &amp; Setup!$AH$8 &amp; "'!" &amp; AF112),0) + IF(Setup!$AH$9&lt;&gt;"",INDIRECT("'" &amp; Setup!$AH$9 &amp; "'!" &amp; AF112),0) + IF(Setup!$AH$10&lt;&gt;"",INDIRECT("'" &amp; Setup!$AH$10 &amp; "'!" &amp; AF112),0) + IF(Setup!$AH$11&lt;&gt;"",INDIRECT("'" &amp; Setup!$AH$11 &amp; "'!" &amp; AF112),0) + IF(Setup!$AH$12&lt;&gt;"",INDIRECT("'" &amp; Setup!$AH$12 &amp; "'!" &amp; AF112),0)</f>
        <v>0</v>
      </c>
      <c r="AK112" s="2">
        <f ca="1">IF(Setup!$AI$7&lt;&gt;"",INDIRECT("'" &amp; Setup!$AI$7 &amp; "'!" &amp; AF112),0) + IF(Setup!$AI$8&lt;&gt;"",INDIRECT("'" &amp; Setup!$AI$8 &amp; "'!" &amp; AF112),0) + IF(Setup!$AI$9&lt;&gt;"",INDIRECT("'" &amp; Setup!$AI$9 &amp; "'!" &amp; AF112),0) + IF(Setup!$AI$10&lt;&gt;"",INDIRECT("'" &amp; Setup!$AI$10 &amp; "'!" &amp; AF112),0) + IF(Setup!$AI$11&lt;&gt;"",INDIRECT("'" &amp; Setup!$AI$11 &amp; "'!" &amp; AF112),0) + IF(Setup!$AI$12&lt;&gt;"",INDIRECT("'" &amp; Setup!$AI$12 &amp; "'!" &amp; AF112),0)</f>
        <v>0</v>
      </c>
      <c r="AL112" s="2">
        <f ca="1">IF(Setup!$AJ$7&lt;&gt;"",INDIRECT("'" &amp; Setup!$AJ$7 &amp; "'!" &amp; AF112),0) + IF(Setup!$AJ$8&lt;&gt;"",INDIRECT("'" &amp; Setup!$AJ$8 &amp; "'!" &amp; AF112),0) + IF(Setup!$AJ$9&lt;&gt;"",INDIRECT("'" &amp; Setup!$AJ$9 &amp; "'!" &amp; AF112),0) + IF(Setup!$AJ$10&lt;&gt;"",INDIRECT("'" &amp; Setup!$AJ$10 &amp; "'!" &amp; AF112),0) + IF(Setup!$AJ$11&lt;&gt;"",INDIRECT("'" &amp; Setup!$AJ$11 &amp; "'!" &amp; AF112),0) + IF(Setup!$AJ$12&lt;&gt;"",INDIRECT("'" &amp; Setup!$AJ$12 &amp; "'!" &amp; AF112),0)</f>
        <v>0</v>
      </c>
      <c r="AN112" s="2" t="str">
        <f t="shared" si="59"/>
        <v/>
      </c>
      <c r="AR112" s="2" t="str">
        <f>IF(C112=0,"",LEFT(INDEX(Lists!$H$5:$H$49,MATCH(C112,Lists!$G$5:$G$49,0),1),1))</f>
        <v/>
      </c>
      <c r="AT112" s="2" t="str">
        <f t="shared" ca="1" si="60"/>
        <v/>
      </c>
      <c r="AU112" s="2" t="str">
        <f t="shared" ca="1" si="61"/>
        <v/>
      </c>
      <c r="AV112" s="2" t="str">
        <f t="shared" ca="1" si="62"/>
        <v/>
      </c>
      <c r="AW112" s="2" t="str">
        <f t="shared" ca="1" si="63"/>
        <v/>
      </c>
      <c r="AX112" s="2" t="str">
        <f t="shared" ca="1" si="64"/>
        <v/>
      </c>
      <c r="AY112" s="2" t="str">
        <f t="shared" ca="1" si="65"/>
        <v/>
      </c>
      <c r="AZ112" s="2" t="str">
        <f t="shared" ca="1" si="66"/>
        <v/>
      </c>
      <c r="BA112" s="2" t="str">
        <f t="shared" ca="1" si="67"/>
        <v/>
      </c>
      <c r="BB112" s="2" t="str">
        <f t="shared" ca="1" si="68"/>
        <v/>
      </c>
      <c r="BC112" s="2" t="str">
        <f t="shared" ca="1" si="69"/>
        <v/>
      </c>
      <c r="BJ112" s="2">
        <f ca="1">IF(Setup!$AG$7&lt;&gt;"",INDIRECT("'" &amp; Setup!$AG$7 &amp; "'!" &amp; AD112),0) + IF(Setup!$AG$8&lt;&gt;"",INDIRECT("'" &amp; Setup!$AG$8 &amp; "'!" &amp; AD112),0) + IF(Setup!$AG$9&lt;&gt;"",INDIRECT("'" &amp; Setup!$AG$9 &amp; "'!" &amp; AD112),0) + IF(Setup!$AG$10&lt;&gt;"",INDIRECT("'" &amp; Setup!$AG$10 &amp; "'!" &amp; AD112),0) + IF(Setup!$AG$11&lt;&gt;"",INDIRECT("'" &amp; Setup!$AG$11 &amp; "'!" &amp; AD112),0) + IF(Setup!$AG$12&lt;&gt;"",INDIRECT("'" &amp; Setup!$AG$12 &amp; "'!" &amp; AD112),0)</f>
        <v>0</v>
      </c>
      <c r="BK112" s="2">
        <f ca="1">IF(Setup!$AG$7&lt;&gt;"",INDIRECT("'" &amp; Setup!$AG$7 &amp; "'!" &amp; AE112),0) + IF(Setup!$AG$8&lt;&gt;"",INDIRECT("'" &amp; Setup!$AG$8 &amp; "'!" &amp; AE112),0) + IF(Setup!$AG$9&lt;&gt;"",INDIRECT("'" &amp; Setup!$AG$9 &amp; "'!" &amp; AE112),0) + IF(Setup!$AG$10&lt;&gt;"",INDIRECT("'" &amp; Setup!$AG$10 &amp; "'!" &amp; AE112),0) + IF(Setup!$AG$11&lt;&gt;"",INDIRECT("'" &amp; Setup!$AG$11 &amp; "'!" &amp; AE112),0) + IF(Setup!$AG$12&lt;&gt;"",INDIRECT("'" &amp; Setup!$AG$12 &amp; "'!" &amp; AE112),0)</f>
        <v>0</v>
      </c>
      <c r="BL112" s="2">
        <f ca="1">IF(Setup!$AH$7&lt;&gt;"",INDIRECT("'" &amp; Setup!$AH$7 &amp; "'!" &amp; AD112),0) + IF(Setup!$AH$8&lt;&gt;"",INDIRECT("'" &amp; Setup!$AH$8 &amp; "'!" &amp; AD112),0) + IF(Setup!$AH$9&lt;&gt;"",INDIRECT("'" &amp; Setup!$AH$9 &amp; "'!" &amp; AD112),0) + IF(Setup!$AH$10&lt;&gt;"",INDIRECT("'" &amp; Setup!$AH$10 &amp; "'!" &amp; AD112),0) + IF(Setup!$AH$11&lt;&gt;"",INDIRECT("'" &amp; Setup!$AH$11 &amp; "'!" &amp; AD112),0) + IF(Setup!$AH$12&lt;&gt;"",INDIRECT("'" &amp; Setup!$AH$12 &amp; "'!" &amp; AD112),0)</f>
        <v>0</v>
      </c>
      <c r="BM112" s="2">
        <f ca="1">IF(Setup!$AH$7&lt;&gt;"",INDIRECT("'" &amp; Setup!$AH$7 &amp; "'!" &amp; AE112),0) + IF(Setup!$AH$8&lt;&gt;"",INDIRECT("'" &amp; Setup!$AH$8 &amp; "'!" &amp; AE112),0) + IF(Setup!$AH$9&lt;&gt;"",INDIRECT("'" &amp; Setup!$AH$9 &amp; "'!" &amp; AE112),0) + IF(Setup!$AH$10&lt;&gt;"",INDIRECT("'" &amp; Setup!$AH$10 &amp; "'!" &amp; AE112),0) + IF(Setup!$AH$11&lt;&gt;"",INDIRECT("'" &amp; Setup!$AH$11 &amp; "'!" &amp; AE112),0) + IF(Setup!$AH$12&lt;&gt;"",INDIRECT("'" &amp; Setup!$AH$12 &amp; "'!" &amp; AE112),0)</f>
        <v>0</v>
      </c>
      <c r="BN112" s="2">
        <f ca="1">IF(Setup!$AI$7&lt;&gt;"",INDIRECT("'" &amp; Setup!$AI$7 &amp; "'!" &amp; AD112),0) + IF(Setup!$AI$8&lt;&gt;"",INDIRECT("'" &amp; Setup!$AI$8 &amp; "'!" &amp; AD112),0) + IF(Setup!$AI$9&lt;&gt;"",INDIRECT("'" &amp; Setup!$AI$9 &amp; "'!" &amp; AD112),0) + IF(Setup!$AI$10&lt;&gt;"",INDIRECT("'" &amp; Setup!$AI$10 &amp; "'!" &amp; AD112),0) + IF(Setup!$AI$11&lt;&gt;"",INDIRECT("'" &amp; Setup!$AI$11 &amp; "'!" &amp; AD112),0) + IF(Setup!$AI$12&lt;&gt;"",INDIRECT("'" &amp; Setup!$AI$12 &amp; "'!" &amp; AD112),0)</f>
        <v>0</v>
      </c>
      <c r="BO112" s="2">
        <f ca="1">IF(Setup!$AI$7&lt;&gt;"",INDIRECT("'" &amp; Setup!$AI$7 &amp; "'!" &amp; AE112),0) + IF(Setup!$AI$8&lt;&gt;"",INDIRECT("'" &amp; Setup!$AI$8 &amp; "'!" &amp; AE112),0) + IF(Setup!$AI$9&lt;&gt;"",INDIRECT("'" &amp; Setup!$AI$9 &amp; "'!" &amp; AE112),0) + IF(Setup!$AI$10&lt;&gt;"",INDIRECT("'" &amp; Setup!$AI$10 &amp; "'!" &amp; AE112),0) + IF(Setup!$AI$11&lt;&gt;"",INDIRECT("'" &amp; Setup!$AI$11 &amp; "'!" &amp; AE112),0) + IF(Setup!$AI$12&lt;&gt;"",INDIRECT("'" &amp; Setup!$AI$12 &amp; "'!" &amp; AE112),0)</f>
        <v>0</v>
      </c>
      <c r="BP112" s="2">
        <f ca="1">IF(Setup!$AJ$7&lt;&gt;"",INDIRECT("'" &amp; Setup!$AJ$7 &amp; "'!" &amp; AD112),0) + IF(Setup!$AJ$8&lt;&gt;"",INDIRECT("'" &amp; Setup!$AJ$8 &amp; "'!" &amp; AD112),0) + IF(Setup!$AJ$9&lt;&gt;"",INDIRECT("'" &amp; Setup!$AJ$9 &amp; "'!" &amp; AD112),0) + IF(Setup!$AJ$10&lt;&gt;"",INDIRECT("'" &amp; Setup!$AJ$10 &amp; "'!" &amp; AD112),0) + IF(Setup!$AJ$11&lt;&gt;"",INDIRECT("'" &amp; Setup!$AJ$11 &amp; "'!" &amp; AD112),0) + IF(Setup!$AJ$12&lt;&gt;"",INDIRECT("'" &amp; Setup!$AJ$12 &amp; "'!" &amp; AD112),0)</f>
        <v>0</v>
      </c>
      <c r="BQ112" s="2">
        <f ca="1">IF(Setup!$AJ$7&lt;&gt;"",INDIRECT("'" &amp; Setup!$AJ$7 &amp; "'!" &amp; AE112),0) + IF(Setup!$AJ$8&lt;&gt;"",INDIRECT("'" &amp; Setup!$AJ$8 &amp; "'!" &amp; AE112),0) + IF(Setup!$AJ$9&lt;&gt;"",INDIRECT("'" &amp; Setup!$AJ$9 &amp; "'!" &amp; AE112),0) + IF(Setup!$AJ$10&lt;&gt;"",INDIRECT("'" &amp; Setup!$AJ$10 &amp; "'!" &amp; AE112),0) + IF(Setup!$AJ$11&lt;&gt;"",INDIRECT("'" &amp; Setup!$AJ$11 &amp; "'!" &amp; AE112),0) + IF(Setup!$AJ$12&lt;&gt;"",INDIRECT("'" &amp; Setup!$AJ$12 &amp; "'!" &amp; AE112),0)</f>
        <v>0</v>
      </c>
      <c r="BS112" s="35"/>
      <c r="BT112" s="35"/>
      <c r="BU112" s="35"/>
      <c r="BV112" s="35"/>
    </row>
    <row r="113" spans="1:74" ht="39" hidden="1" customHeight="1" x14ac:dyDescent="0.2">
      <c r="A113" s="14" t="str">
        <f>Planning!A96</f>
        <v>I088</v>
      </c>
      <c r="B113" s="9">
        <f>Planning!B96</f>
        <v>0</v>
      </c>
      <c r="C113" s="9">
        <f>Planning!C96</f>
        <v>0</v>
      </c>
      <c r="D113" s="9">
        <f>Planning!D96</f>
        <v>0</v>
      </c>
      <c r="E113" s="3">
        <f>Planning!E96</f>
        <v>0</v>
      </c>
      <c r="F113" s="3">
        <f>Planning!G96</f>
        <v>0</v>
      </c>
      <c r="G113" s="28"/>
      <c r="H113" s="197">
        <f t="shared" ca="1" si="55"/>
        <v>0</v>
      </c>
      <c r="I113" s="197">
        <f t="shared" ca="1" si="56"/>
        <v>0</v>
      </c>
      <c r="J113" s="32" t="str">
        <f ca="1">IF(AND($AR113="2",$AB112&lt;&gt;Lists!$A$17),AU113,AT113)</f>
        <v/>
      </c>
      <c r="K113" s="33" t="str">
        <f t="shared" ca="1" si="42"/>
        <v/>
      </c>
      <c r="L113" s="210">
        <f t="shared" ca="1" si="43"/>
        <v>0</v>
      </c>
      <c r="M113" s="197">
        <f t="shared" ca="1" si="44"/>
        <v>0</v>
      </c>
      <c r="N113" s="32" t="str">
        <f ca="1">IF(AND($AR113="2",$AB113&lt;&gt;Lists!$A$17),AW113,AV113)</f>
        <v/>
      </c>
      <c r="O113" s="33" t="str">
        <f t="shared" ca="1" si="45"/>
        <v/>
      </c>
      <c r="P113" s="197">
        <f t="shared" ca="1" si="46"/>
        <v>0</v>
      </c>
      <c r="Q113" s="197">
        <f t="shared" ca="1" si="47"/>
        <v>0</v>
      </c>
      <c r="R113" s="32" t="str">
        <f ca="1">IF(AND($AR113="2",$AB113&lt;&gt;Lists!$A$17),AY113,AX113)</f>
        <v/>
      </c>
      <c r="S113" s="33" t="str">
        <f t="shared" ca="1" si="48"/>
        <v/>
      </c>
      <c r="T113" s="197">
        <f t="shared" ca="1" si="49"/>
        <v>0</v>
      </c>
      <c r="U113" s="197">
        <f t="shared" ca="1" si="50"/>
        <v>0</v>
      </c>
      <c r="V113" s="32" t="str">
        <f ca="1">IF(AND($AR113="2",$AB113&lt;&gt;Lists!$A$17),BA113,AZ113)</f>
        <v/>
      </c>
      <c r="W113" s="33" t="str">
        <f t="shared" ca="1" si="51"/>
        <v/>
      </c>
      <c r="X113" s="197">
        <f t="shared" ca="1" si="52"/>
        <v>0</v>
      </c>
      <c r="Y113" s="197">
        <f t="shared" ca="1" si="53"/>
        <v>0</v>
      </c>
      <c r="Z113" s="32" t="str">
        <f ca="1">IF(AND($AR113="2",$AB113&lt;&gt;Lists!$A$17),BC113,BB113)</f>
        <v/>
      </c>
      <c r="AA113" s="33" t="str">
        <f t="shared" ca="1" si="54"/>
        <v/>
      </c>
      <c r="AB113" s="1">
        <f>Planning!H96</f>
        <v>0</v>
      </c>
      <c r="AC113" s="2" t="str">
        <f t="shared" si="57"/>
        <v>00</v>
      </c>
      <c r="AD113" s="2" t="s">
        <v>548</v>
      </c>
      <c r="AE113" s="2" t="s">
        <v>746</v>
      </c>
      <c r="AF113" s="2" t="s">
        <v>116</v>
      </c>
      <c r="AG113" s="169" t="str">
        <f t="shared" si="58"/>
        <v/>
      </c>
      <c r="AI113" s="2">
        <f ca="1">IF(Setup!$AG$7&lt;&gt;"",INDIRECT("'" &amp; Setup!$AG$7 &amp; "'!" &amp; AF113),0) + IF(Setup!$AG$8&lt;&gt;"",INDIRECT("'" &amp; Setup!$AG$8 &amp; "'!" &amp; AF113),0) + IF(Setup!$AG$9&lt;&gt;"",INDIRECT("'" &amp; Setup!$AG$9 &amp; "'!" &amp; AF113),0) + IF(Setup!$AG$10&lt;&gt;"",INDIRECT("'" &amp; Setup!$AG$10 &amp; "'!" &amp; AF113),0) + IF(Setup!$AG$11&lt;&gt;"",INDIRECT("'" &amp; Setup!$AG$11 &amp; "'!" &amp; AF113),0) + IF(Setup!$AG$12&lt;&gt;"",INDIRECT("'" &amp; Setup!$AG$12 &amp; "'!" &amp; AF113),0)</f>
        <v>0</v>
      </c>
      <c r="AJ113" s="2">
        <f ca="1">IF(Setup!$AH$7&lt;&gt;"",INDIRECT("'" &amp; Setup!$AH$7 &amp; "'!" &amp; AF113),0) + IF(Setup!$AH$8&lt;&gt;"",INDIRECT("'" &amp; Setup!$AH$8 &amp; "'!" &amp; AF113),0) + IF(Setup!$AH$9&lt;&gt;"",INDIRECT("'" &amp; Setup!$AH$9 &amp; "'!" &amp; AF113),0) + IF(Setup!$AH$10&lt;&gt;"",INDIRECT("'" &amp; Setup!$AH$10 &amp; "'!" &amp; AF113),0) + IF(Setup!$AH$11&lt;&gt;"",INDIRECT("'" &amp; Setup!$AH$11 &amp; "'!" &amp; AF113),0) + IF(Setup!$AH$12&lt;&gt;"",INDIRECT("'" &amp; Setup!$AH$12 &amp; "'!" &amp; AF113),0)</f>
        <v>0</v>
      </c>
      <c r="AK113" s="2">
        <f ca="1">IF(Setup!$AI$7&lt;&gt;"",INDIRECT("'" &amp; Setup!$AI$7 &amp; "'!" &amp; AF113),0) + IF(Setup!$AI$8&lt;&gt;"",INDIRECT("'" &amp; Setup!$AI$8 &amp; "'!" &amp; AF113),0) + IF(Setup!$AI$9&lt;&gt;"",INDIRECT("'" &amp; Setup!$AI$9 &amp; "'!" &amp; AF113),0) + IF(Setup!$AI$10&lt;&gt;"",INDIRECT("'" &amp; Setup!$AI$10 &amp; "'!" &amp; AF113),0) + IF(Setup!$AI$11&lt;&gt;"",INDIRECT("'" &amp; Setup!$AI$11 &amp; "'!" &amp; AF113),0) + IF(Setup!$AI$12&lt;&gt;"",INDIRECT("'" &amp; Setup!$AI$12 &amp; "'!" &amp; AF113),0)</f>
        <v>0</v>
      </c>
      <c r="AL113" s="2">
        <f ca="1">IF(Setup!$AJ$7&lt;&gt;"",INDIRECT("'" &amp; Setup!$AJ$7 &amp; "'!" &amp; AF113),0) + IF(Setup!$AJ$8&lt;&gt;"",INDIRECT("'" &amp; Setup!$AJ$8 &amp; "'!" &amp; AF113),0) + IF(Setup!$AJ$9&lt;&gt;"",INDIRECT("'" &amp; Setup!$AJ$9 &amp; "'!" &amp; AF113),0) + IF(Setup!$AJ$10&lt;&gt;"",INDIRECT("'" &amp; Setup!$AJ$10 &amp; "'!" &amp; AF113),0) + IF(Setup!$AJ$11&lt;&gt;"",INDIRECT("'" &amp; Setup!$AJ$11 &amp; "'!" &amp; AF113),0) + IF(Setup!$AJ$12&lt;&gt;"",INDIRECT("'" &amp; Setup!$AJ$12 &amp; "'!" &amp; AF113),0)</f>
        <v>0</v>
      </c>
      <c r="AN113" s="2" t="str">
        <f t="shared" si="59"/>
        <v/>
      </c>
      <c r="AR113" s="2" t="str">
        <f>IF(C113=0,"",LEFT(INDEX(Lists!$H$5:$H$49,MATCH(C113,Lists!$G$5:$G$49,0),1),1))</f>
        <v/>
      </c>
      <c r="AT113" s="2" t="str">
        <f t="shared" ca="1" si="60"/>
        <v/>
      </c>
      <c r="AU113" s="2" t="str">
        <f t="shared" ca="1" si="61"/>
        <v/>
      </c>
      <c r="AV113" s="2" t="str">
        <f t="shared" ca="1" si="62"/>
        <v/>
      </c>
      <c r="AW113" s="2" t="str">
        <f t="shared" ca="1" si="63"/>
        <v/>
      </c>
      <c r="AX113" s="2" t="str">
        <f t="shared" ca="1" si="64"/>
        <v/>
      </c>
      <c r="AY113" s="2" t="str">
        <f t="shared" ca="1" si="65"/>
        <v/>
      </c>
      <c r="AZ113" s="2" t="str">
        <f t="shared" ca="1" si="66"/>
        <v/>
      </c>
      <c r="BA113" s="2" t="str">
        <f t="shared" ca="1" si="67"/>
        <v/>
      </c>
      <c r="BB113" s="2" t="str">
        <f t="shared" ca="1" si="68"/>
        <v/>
      </c>
      <c r="BC113" s="2" t="str">
        <f t="shared" ca="1" si="69"/>
        <v/>
      </c>
      <c r="BJ113" s="2">
        <f ca="1">IF(Setup!$AG$7&lt;&gt;"",INDIRECT("'" &amp; Setup!$AG$7 &amp; "'!" &amp; AD113),0) + IF(Setup!$AG$8&lt;&gt;"",INDIRECT("'" &amp; Setup!$AG$8 &amp; "'!" &amp; AD113),0) + IF(Setup!$AG$9&lt;&gt;"",INDIRECT("'" &amp; Setup!$AG$9 &amp; "'!" &amp; AD113),0) + IF(Setup!$AG$10&lt;&gt;"",INDIRECT("'" &amp; Setup!$AG$10 &amp; "'!" &amp; AD113),0) + IF(Setup!$AG$11&lt;&gt;"",INDIRECT("'" &amp; Setup!$AG$11 &amp; "'!" &amp; AD113),0) + IF(Setup!$AG$12&lt;&gt;"",INDIRECT("'" &amp; Setup!$AG$12 &amp; "'!" &amp; AD113),0)</f>
        <v>0</v>
      </c>
      <c r="BK113" s="2">
        <f ca="1">IF(Setup!$AG$7&lt;&gt;"",INDIRECT("'" &amp; Setup!$AG$7 &amp; "'!" &amp; AE113),0) + IF(Setup!$AG$8&lt;&gt;"",INDIRECT("'" &amp; Setup!$AG$8 &amp; "'!" &amp; AE113),0) + IF(Setup!$AG$9&lt;&gt;"",INDIRECT("'" &amp; Setup!$AG$9 &amp; "'!" &amp; AE113),0) + IF(Setup!$AG$10&lt;&gt;"",INDIRECT("'" &amp; Setup!$AG$10 &amp; "'!" &amp; AE113),0) + IF(Setup!$AG$11&lt;&gt;"",INDIRECT("'" &amp; Setup!$AG$11 &amp; "'!" &amp; AE113),0) + IF(Setup!$AG$12&lt;&gt;"",INDIRECT("'" &amp; Setup!$AG$12 &amp; "'!" &amp; AE113),0)</f>
        <v>0</v>
      </c>
      <c r="BL113" s="2">
        <f ca="1">IF(Setup!$AH$7&lt;&gt;"",INDIRECT("'" &amp; Setup!$AH$7 &amp; "'!" &amp; AD113),0) + IF(Setup!$AH$8&lt;&gt;"",INDIRECT("'" &amp; Setup!$AH$8 &amp; "'!" &amp; AD113),0) + IF(Setup!$AH$9&lt;&gt;"",INDIRECT("'" &amp; Setup!$AH$9 &amp; "'!" &amp; AD113),0) + IF(Setup!$AH$10&lt;&gt;"",INDIRECT("'" &amp; Setup!$AH$10 &amp; "'!" &amp; AD113),0) + IF(Setup!$AH$11&lt;&gt;"",INDIRECT("'" &amp; Setup!$AH$11 &amp; "'!" &amp; AD113),0) + IF(Setup!$AH$12&lt;&gt;"",INDIRECT("'" &amp; Setup!$AH$12 &amp; "'!" &amp; AD113),0)</f>
        <v>0</v>
      </c>
      <c r="BM113" s="2">
        <f ca="1">IF(Setup!$AH$7&lt;&gt;"",INDIRECT("'" &amp; Setup!$AH$7 &amp; "'!" &amp; AE113),0) + IF(Setup!$AH$8&lt;&gt;"",INDIRECT("'" &amp; Setup!$AH$8 &amp; "'!" &amp; AE113),0) + IF(Setup!$AH$9&lt;&gt;"",INDIRECT("'" &amp; Setup!$AH$9 &amp; "'!" &amp; AE113),0) + IF(Setup!$AH$10&lt;&gt;"",INDIRECT("'" &amp; Setup!$AH$10 &amp; "'!" &amp; AE113),0) + IF(Setup!$AH$11&lt;&gt;"",INDIRECT("'" &amp; Setup!$AH$11 &amp; "'!" &amp; AE113),0) + IF(Setup!$AH$12&lt;&gt;"",INDIRECT("'" &amp; Setup!$AH$12 &amp; "'!" &amp; AE113),0)</f>
        <v>0</v>
      </c>
      <c r="BN113" s="2">
        <f ca="1">IF(Setup!$AI$7&lt;&gt;"",INDIRECT("'" &amp; Setup!$AI$7 &amp; "'!" &amp; AD113),0) + IF(Setup!$AI$8&lt;&gt;"",INDIRECT("'" &amp; Setup!$AI$8 &amp; "'!" &amp; AD113),0) + IF(Setup!$AI$9&lt;&gt;"",INDIRECT("'" &amp; Setup!$AI$9 &amp; "'!" &amp; AD113),0) + IF(Setup!$AI$10&lt;&gt;"",INDIRECT("'" &amp; Setup!$AI$10 &amp; "'!" &amp; AD113),0) + IF(Setup!$AI$11&lt;&gt;"",INDIRECT("'" &amp; Setup!$AI$11 &amp; "'!" &amp; AD113),0) + IF(Setup!$AI$12&lt;&gt;"",INDIRECT("'" &amp; Setup!$AI$12 &amp; "'!" &amp; AD113),0)</f>
        <v>0</v>
      </c>
      <c r="BO113" s="2">
        <f ca="1">IF(Setup!$AI$7&lt;&gt;"",INDIRECT("'" &amp; Setup!$AI$7 &amp; "'!" &amp; AE113),0) + IF(Setup!$AI$8&lt;&gt;"",INDIRECT("'" &amp; Setup!$AI$8 &amp; "'!" &amp; AE113),0) + IF(Setup!$AI$9&lt;&gt;"",INDIRECT("'" &amp; Setup!$AI$9 &amp; "'!" &amp; AE113),0) + IF(Setup!$AI$10&lt;&gt;"",INDIRECT("'" &amp; Setup!$AI$10 &amp; "'!" &amp; AE113),0) + IF(Setup!$AI$11&lt;&gt;"",INDIRECT("'" &amp; Setup!$AI$11 &amp; "'!" &amp; AE113),0) + IF(Setup!$AI$12&lt;&gt;"",INDIRECT("'" &amp; Setup!$AI$12 &amp; "'!" &amp; AE113),0)</f>
        <v>0</v>
      </c>
      <c r="BP113" s="2">
        <f ca="1">IF(Setup!$AJ$7&lt;&gt;"",INDIRECT("'" &amp; Setup!$AJ$7 &amp; "'!" &amp; AD113),0) + IF(Setup!$AJ$8&lt;&gt;"",INDIRECT("'" &amp; Setup!$AJ$8 &amp; "'!" &amp; AD113),0) + IF(Setup!$AJ$9&lt;&gt;"",INDIRECT("'" &amp; Setup!$AJ$9 &amp; "'!" &amp; AD113),0) + IF(Setup!$AJ$10&lt;&gt;"",INDIRECT("'" &amp; Setup!$AJ$10 &amp; "'!" &amp; AD113),0) + IF(Setup!$AJ$11&lt;&gt;"",INDIRECT("'" &amp; Setup!$AJ$11 &amp; "'!" &amp; AD113),0) + IF(Setup!$AJ$12&lt;&gt;"",INDIRECT("'" &amp; Setup!$AJ$12 &amp; "'!" &amp; AD113),0)</f>
        <v>0</v>
      </c>
      <c r="BQ113" s="2">
        <f ca="1">IF(Setup!$AJ$7&lt;&gt;"",INDIRECT("'" &amp; Setup!$AJ$7 &amp; "'!" &amp; AE113),0) + IF(Setup!$AJ$8&lt;&gt;"",INDIRECT("'" &amp; Setup!$AJ$8 &amp; "'!" &amp; AE113),0) + IF(Setup!$AJ$9&lt;&gt;"",INDIRECT("'" &amp; Setup!$AJ$9 &amp; "'!" &amp; AE113),0) + IF(Setup!$AJ$10&lt;&gt;"",INDIRECT("'" &amp; Setup!$AJ$10 &amp; "'!" &amp; AE113),0) + IF(Setup!$AJ$11&lt;&gt;"",INDIRECT("'" &amp; Setup!$AJ$11 &amp; "'!" &amp; AE113),0) + IF(Setup!$AJ$12&lt;&gt;"",INDIRECT("'" &amp; Setup!$AJ$12 &amp; "'!" &amp; AE113),0)</f>
        <v>0</v>
      </c>
      <c r="BS113" s="35"/>
      <c r="BT113" s="35"/>
      <c r="BU113" s="35"/>
      <c r="BV113" s="35"/>
    </row>
    <row r="114" spans="1:74" ht="39" hidden="1" customHeight="1" x14ac:dyDescent="0.2">
      <c r="A114" s="14" t="str">
        <f>Planning!A97</f>
        <v>I089</v>
      </c>
      <c r="B114" s="9">
        <f>Planning!B97</f>
        <v>0</v>
      </c>
      <c r="C114" s="9">
        <f>Planning!C97</f>
        <v>0</v>
      </c>
      <c r="D114" s="9">
        <f>Planning!D97</f>
        <v>0</v>
      </c>
      <c r="E114" s="3">
        <f>Planning!E97</f>
        <v>0</v>
      </c>
      <c r="F114" s="3">
        <f>Planning!G97</f>
        <v>0</v>
      </c>
      <c r="G114" s="28"/>
      <c r="H114" s="197">
        <f t="shared" ca="1" si="55"/>
        <v>0</v>
      </c>
      <c r="I114" s="197">
        <f t="shared" ca="1" si="56"/>
        <v>0</v>
      </c>
      <c r="J114" s="32" t="str">
        <f ca="1">IF(AND($AR114="2",$AB113&lt;&gt;Lists!$A$17),AU114,AT114)</f>
        <v/>
      </c>
      <c r="K114" s="33" t="str">
        <f t="shared" ca="1" si="42"/>
        <v/>
      </c>
      <c r="L114" s="210">
        <f t="shared" ca="1" si="43"/>
        <v>0</v>
      </c>
      <c r="M114" s="197">
        <f t="shared" ca="1" si="44"/>
        <v>0</v>
      </c>
      <c r="N114" s="32" t="str">
        <f ca="1">IF(AND($AR114="2",$AB114&lt;&gt;Lists!$A$17),AW114,AV114)</f>
        <v/>
      </c>
      <c r="O114" s="33" t="str">
        <f t="shared" ca="1" si="45"/>
        <v/>
      </c>
      <c r="P114" s="197">
        <f t="shared" ca="1" si="46"/>
        <v>0</v>
      </c>
      <c r="Q114" s="197">
        <f t="shared" ca="1" si="47"/>
        <v>0</v>
      </c>
      <c r="R114" s="32" t="str">
        <f ca="1">IF(AND($AR114="2",$AB114&lt;&gt;Lists!$A$17),AY114,AX114)</f>
        <v/>
      </c>
      <c r="S114" s="33" t="str">
        <f t="shared" ca="1" si="48"/>
        <v/>
      </c>
      <c r="T114" s="197">
        <f t="shared" ca="1" si="49"/>
        <v>0</v>
      </c>
      <c r="U114" s="197">
        <f t="shared" ca="1" si="50"/>
        <v>0</v>
      </c>
      <c r="V114" s="32" t="str">
        <f ca="1">IF(AND($AR114="2",$AB114&lt;&gt;Lists!$A$17),BA114,AZ114)</f>
        <v/>
      </c>
      <c r="W114" s="33" t="str">
        <f t="shared" ca="1" si="51"/>
        <v/>
      </c>
      <c r="X114" s="197">
        <f t="shared" ca="1" si="52"/>
        <v>0</v>
      </c>
      <c r="Y114" s="197">
        <f t="shared" ca="1" si="53"/>
        <v>0</v>
      </c>
      <c r="Z114" s="32" t="str">
        <f ca="1">IF(AND($AR114="2",$AB114&lt;&gt;Lists!$A$17),BC114,BB114)</f>
        <v/>
      </c>
      <c r="AA114" s="33" t="str">
        <f t="shared" ca="1" si="54"/>
        <v/>
      </c>
      <c r="AB114" s="1">
        <f>Planning!H97</f>
        <v>0</v>
      </c>
      <c r="AC114" s="2" t="str">
        <f t="shared" si="57"/>
        <v>00</v>
      </c>
      <c r="AD114" s="2" t="s">
        <v>549</v>
      </c>
      <c r="AE114" s="2" t="s">
        <v>747</v>
      </c>
      <c r="AF114" s="2" t="s">
        <v>117</v>
      </c>
      <c r="AG114" s="169" t="str">
        <f t="shared" si="58"/>
        <v/>
      </c>
      <c r="AI114" s="2">
        <f ca="1">IF(Setup!$AG$7&lt;&gt;"",INDIRECT("'" &amp; Setup!$AG$7 &amp; "'!" &amp; AF114),0) + IF(Setup!$AG$8&lt;&gt;"",INDIRECT("'" &amp; Setup!$AG$8 &amp; "'!" &amp; AF114),0) + IF(Setup!$AG$9&lt;&gt;"",INDIRECT("'" &amp; Setup!$AG$9 &amp; "'!" &amp; AF114),0) + IF(Setup!$AG$10&lt;&gt;"",INDIRECT("'" &amp; Setup!$AG$10 &amp; "'!" &amp; AF114),0) + IF(Setup!$AG$11&lt;&gt;"",INDIRECT("'" &amp; Setup!$AG$11 &amp; "'!" &amp; AF114),0) + IF(Setup!$AG$12&lt;&gt;"",INDIRECT("'" &amp; Setup!$AG$12 &amp; "'!" &amp; AF114),0)</f>
        <v>0</v>
      </c>
      <c r="AJ114" s="2">
        <f ca="1">IF(Setup!$AH$7&lt;&gt;"",INDIRECT("'" &amp; Setup!$AH$7 &amp; "'!" &amp; AF114),0) + IF(Setup!$AH$8&lt;&gt;"",INDIRECT("'" &amp; Setup!$AH$8 &amp; "'!" &amp; AF114),0) + IF(Setup!$AH$9&lt;&gt;"",INDIRECT("'" &amp; Setup!$AH$9 &amp; "'!" &amp; AF114),0) + IF(Setup!$AH$10&lt;&gt;"",INDIRECT("'" &amp; Setup!$AH$10 &amp; "'!" &amp; AF114),0) + IF(Setup!$AH$11&lt;&gt;"",INDIRECT("'" &amp; Setup!$AH$11 &amp; "'!" &amp; AF114),0) + IF(Setup!$AH$12&lt;&gt;"",INDIRECT("'" &amp; Setup!$AH$12 &amp; "'!" &amp; AF114),0)</f>
        <v>0</v>
      </c>
      <c r="AK114" s="2">
        <f ca="1">IF(Setup!$AI$7&lt;&gt;"",INDIRECT("'" &amp; Setup!$AI$7 &amp; "'!" &amp; AF114),0) + IF(Setup!$AI$8&lt;&gt;"",INDIRECT("'" &amp; Setup!$AI$8 &amp; "'!" &amp; AF114),0) + IF(Setup!$AI$9&lt;&gt;"",INDIRECT("'" &amp; Setup!$AI$9 &amp; "'!" &amp; AF114),0) + IF(Setup!$AI$10&lt;&gt;"",INDIRECT("'" &amp; Setup!$AI$10 &amp; "'!" &amp; AF114),0) + IF(Setup!$AI$11&lt;&gt;"",INDIRECT("'" &amp; Setup!$AI$11 &amp; "'!" &amp; AF114),0) + IF(Setup!$AI$12&lt;&gt;"",INDIRECT("'" &amp; Setup!$AI$12 &amp; "'!" &amp; AF114),0)</f>
        <v>0</v>
      </c>
      <c r="AL114" s="2">
        <f ca="1">IF(Setup!$AJ$7&lt;&gt;"",INDIRECT("'" &amp; Setup!$AJ$7 &amp; "'!" &amp; AF114),0) + IF(Setup!$AJ$8&lt;&gt;"",INDIRECT("'" &amp; Setup!$AJ$8 &amp; "'!" &amp; AF114),0) + IF(Setup!$AJ$9&lt;&gt;"",INDIRECT("'" &amp; Setup!$AJ$9 &amp; "'!" &amp; AF114),0) + IF(Setup!$AJ$10&lt;&gt;"",INDIRECT("'" &amp; Setup!$AJ$10 &amp; "'!" &amp; AF114),0) + IF(Setup!$AJ$11&lt;&gt;"",INDIRECT("'" &amp; Setup!$AJ$11 &amp; "'!" &amp; AF114),0) + IF(Setup!$AJ$12&lt;&gt;"",INDIRECT("'" &amp; Setup!$AJ$12 &amp; "'!" &amp; AF114),0)</f>
        <v>0</v>
      </c>
      <c r="AN114" s="2" t="str">
        <f t="shared" si="59"/>
        <v/>
      </c>
      <c r="AR114" s="2" t="str">
        <f>IF(C114=0,"",LEFT(INDEX(Lists!$H$5:$H$49,MATCH(C114,Lists!$G$5:$G$49,0),1),1))</f>
        <v/>
      </c>
      <c r="AT114" s="2" t="str">
        <f t="shared" ca="1" si="60"/>
        <v/>
      </c>
      <c r="AU114" s="2" t="str">
        <f t="shared" ca="1" si="61"/>
        <v/>
      </c>
      <c r="AV114" s="2" t="str">
        <f t="shared" ca="1" si="62"/>
        <v/>
      </c>
      <c r="AW114" s="2" t="str">
        <f t="shared" ca="1" si="63"/>
        <v/>
      </c>
      <c r="AX114" s="2" t="str">
        <f t="shared" ca="1" si="64"/>
        <v/>
      </c>
      <c r="AY114" s="2" t="str">
        <f t="shared" ca="1" si="65"/>
        <v/>
      </c>
      <c r="AZ114" s="2" t="str">
        <f t="shared" ca="1" si="66"/>
        <v/>
      </c>
      <c r="BA114" s="2" t="str">
        <f t="shared" ca="1" si="67"/>
        <v/>
      </c>
      <c r="BB114" s="2" t="str">
        <f t="shared" ca="1" si="68"/>
        <v/>
      </c>
      <c r="BC114" s="2" t="str">
        <f t="shared" ca="1" si="69"/>
        <v/>
      </c>
      <c r="BJ114" s="2">
        <f ca="1">IF(Setup!$AG$7&lt;&gt;"",INDIRECT("'" &amp; Setup!$AG$7 &amp; "'!" &amp; AD114),0) + IF(Setup!$AG$8&lt;&gt;"",INDIRECT("'" &amp; Setup!$AG$8 &amp; "'!" &amp; AD114),0) + IF(Setup!$AG$9&lt;&gt;"",INDIRECT("'" &amp; Setup!$AG$9 &amp; "'!" &amp; AD114),0) + IF(Setup!$AG$10&lt;&gt;"",INDIRECT("'" &amp; Setup!$AG$10 &amp; "'!" &amp; AD114),0) + IF(Setup!$AG$11&lt;&gt;"",INDIRECT("'" &amp; Setup!$AG$11 &amp; "'!" &amp; AD114),0) + IF(Setup!$AG$12&lt;&gt;"",INDIRECT("'" &amp; Setup!$AG$12 &amp; "'!" &amp; AD114),0)</f>
        <v>0</v>
      </c>
      <c r="BK114" s="2">
        <f ca="1">IF(Setup!$AG$7&lt;&gt;"",INDIRECT("'" &amp; Setup!$AG$7 &amp; "'!" &amp; AE114),0) + IF(Setup!$AG$8&lt;&gt;"",INDIRECT("'" &amp; Setup!$AG$8 &amp; "'!" &amp; AE114),0) + IF(Setup!$AG$9&lt;&gt;"",INDIRECT("'" &amp; Setup!$AG$9 &amp; "'!" &amp; AE114),0) + IF(Setup!$AG$10&lt;&gt;"",INDIRECT("'" &amp; Setup!$AG$10 &amp; "'!" &amp; AE114),0) + IF(Setup!$AG$11&lt;&gt;"",INDIRECT("'" &amp; Setup!$AG$11 &amp; "'!" &amp; AE114),0) + IF(Setup!$AG$12&lt;&gt;"",INDIRECT("'" &amp; Setup!$AG$12 &amp; "'!" &amp; AE114),0)</f>
        <v>0</v>
      </c>
      <c r="BL114" s="2">
        <f ca="1">IF(Setup!$AH$7&lt;&gt;"",INDIRECT("'" &amp; Setup!$AH$7 &amp; "'!" &amp; AD114),0) + IF(Setup!$AH$8&lt;&gt;"",INDIRECT("'" &amp; Setup!$AH$8 &amp; "'!" &amp; AD114),0) + IF(Setup!$AH$9&lt;&gt;"",INDIRECT("'" &amp; Setup!$AH$9 &amp; "'!" &amp; AD114),0) + IF(Setup!$AH$10&lt;&gt;"",INDIRECT("'" &amp; Setup!$AH$10 &amp; "'!" &amp; AD114),0) + IF(Setup!$AH$11&lt;&gt;"",INDIRECT("'" &amp; Setup!$AH$11 &amp; "'!" &amp; AD114),0) + IF(Setup!$AH$12&lt;&gt;"",INDIRECT("'" &amp; Setup!$AH$12 &amp; "'!" &amp; AD114),0)</f>
        <v>0</v>
      </c>
      <c r="BM114" s="2">
        <f ca="1">IF(Setup!$AH$7&lt;&gt;"",INDIRECT("'" &amp; Setup!$AH$7 &amp; "'!" &amp; AE114),0) + IF(Setup!$AH$8&lt;&gt;"",INDIRECT("'" &amp; Setup!$AH$8 &amp; "'!" &amp; AE114),0) + IF(Setup!$AH$9&lt;&gt;"",INDIRECT("'" &amp; Setup!$AH$9 &amp; "'!" &amp; AE114),0) + IF(Setup!$AH$10&lt;&gt;"",INDIRECT("'" &amp; Setup!$AH$10 &amp; "'!" &amp; AE114),0) + IF(Setup!$AH$11&lt;&gt;"",INDIRECT("'" &amp; Setup!$AH$11 &amp; "'!" &amp; AE114),0) + IF(Setup!$AH$12&lt;&gt;"",INDIRECT("'" &amp; Setup!$AH$12 &amp; "'!" &amp; AE114),0)</f>
        <v>0</v>
      </c>
      <c r="BN114" s="2">
        <f ca="1">IF(Setup!$AI$7&lt;&gt;"",INDIRECT("'" &amp; Setup!$AI$7 &amp; "'!" &amp; AD114),0) + IF(Setup!$AI$8&lt;&gt;"",INDIRECT("'" &amp; Setup!$AI$8 &amp; "'!" &amp; AD114),0) + IF(Setup!$AI$9&lt;&gt;"",INDIRECT("'" &amp; Setup!$AI$9 &amp; "'!" &amp; AD114),0) + IF(Setup!$AI$10&lt;&gt;"",INDIRECT("'" &amp; Setup!$AI$10 &amp; "'!" &amp; AD114),0) + IF(Setup!$AI$11&lt;&gt;"",INDIRECT("'" &amp; Setup!$AI$11 &amp; "'!" &amp; AD114),0) + IF(Setup!$AI$12&lt;&gt;"",INDIRECT("'" &amp; Setup!$AI$12 &amp; "'!" &amp; AD114),0)</f>
        <v>0</v>
      </c>
      <c r="BO114" s="2">
        <f ca="1">IF(Setup!$AI$7&lt;&gt;"",INDIRECT("'" &amp; Setup!$AI$7 &amp; "'!" &amp; AE114),0) + IF(Setup!$AI$8&lt;&gt;"",INDIRECT("'" &amp; Setup!$AI$8 &amp; "'!" &amp; AE114),0) + IF(Setup!$AI$9&lt;&gt;"",INDIRECT("'" &amp; Setup!$AI$9 &amp; "'!" &amp; AE114),0) + IF(Setup!$AI$10&lt;&gt;"",INDIRECT("'" &amp; Setup!$AI$10 &amp; "'!" &amp; AE114),0) + IF(Setup!$AI$11&lt;&gt;"",INDIRECT("'" &amp; Setup!$AI$11 &amp; "'!" &amp; AE114),0) + IF(Setup!$AI$12&lt;&gt;"",INDIRECT("'" &amp; Setup!$AI$12 &amp; "'!" &amp; AE114),0)</f>
        <v>0</v>
      </c>
      <c r="BP114" s="2">
        <f ca="1">IF(Setup!$AJ$7&lt;&gt;"",INDIRECT("'" &amp; Setup!$AJ$7 &amp; "'!" &amp; AD114),0) + IF(Setup!$AJ$8&lt;&gt;"",INDIRECT("'" &amp; Setup!$AJ$8 &amp; "'!" &amp; AD114),0) + IF(Setup!$AJ$9&lt;&gt;"",INDIRECT("'" &amp; Setup!$AJ$9 &amp; "'!" &amp; AD114),0) + IF(Setup!$AJ$10&lt;&gt;"",INDIRECT("'" &amp; Setup!$AJ$10 &amp; "'!" &amp; AD114),0) + IF(Setup!$AJ$11&lt;&gt;"",INDIRECT("'" &amp; Setup!$AJ$11 &amp; "'!" &amp; AD114),0) + IF(Setup!$AJ$12&lt;&gt;"",INDIRECT("'" &amp; Setup!$AJ$12 &amp; "'!" &amp; AD114),0)</f>
        <v>0</v>
      </c>
      <c r="BQ114" s="2">
        <f ca="1">IF(Setup!$AJ$7&lt;&gt;"",INDIRECT("'" &amp; Setup!$AJ$7 &amp; "'!" &amp; AE114),0) + IF(Setup!$AJ$8&lt;&gt;"",INDIRECT("'" &amp; Setup!$AJ$8 &amp; "'!" &amp; AE114),0) + IF(Setup!$AJ$9&lt;&gt;"",INDIRECT("'" &amp; Setup!$AJ$9 &amp; "'!" &amp; AE114),0) + IF(Setup!$AJ$10&lt;&gt;"",INDIRECT("'" &amp; Setup!$AJ$10 &amp; "'!" &amp; AE114),0) + IF(Setup!$AJ$11&lt;&gt;"",INDIRECT("'" &amp; Setup!$AJ$11 &amp; "'!" &amp; AE114),0) + IF(Setup!$AJ$12&lt;&gt;"",INDIRECT("'" &amp; Setup!$AJ$12 &amp; "'!" &amp; AE114),0)</f>
        <v>0</v>
      </c>
      <c r="BS114" s="35"/>
      <c r="BT114" s="35"/>
      <c r="BU114" s="35"/>
      <c r="BV114" s="35"/>
    </row>
    <row r="115" spans="1:74" ht="39" hidden="1" customHeight="1" x14ac:dyDescent="0.2">
      <c r="A115" s="14" t="str">
        <f>Planning!A98</f>
        <v>I090</v>
      </c>
      <c r="B115" s="9">
        <f>Planning!B98</f>
        <v>0</v>
      </c>
      <c r="C115" s="9">
        <f>Planning!C98</f>
        <v>0</v>
      </c>
      <c r="D115" s="9">
        <f>Planning!D98</f>
        <v>0</v>
      </c>
      <c r="E115" s="3">
        <f>Planning!E98</f>
        <v>0</v>
      </c>
      <c r="F115" s="3">
        <f>Planning!G98</f>
        <v>0</v>
      </c>
      <c r="G115" s="28"/>
      <c r="H115" s="197">
        <f t="shared" ca="1" si="55"/>
        <v>0</v>
      </c>
      <c r="I115" s="197">
        <f t="shared" ca="1" si="56"/>
        <v>0</v>
      </c>
      <c r="J115" s="32" t="str">
        <f ca="1">IF(AND($AR115="2",$AB114&lt;&gt;Lists!$A$17),AU115,AT115)</f>
        <v/>
      </c>
      <c r="K115" s="33" t="str">
        <f t="shared" ca="1" si="42"/>
        <v/>
      </c>
      <c r="L115" s="210">
        <f t="shared" ca="1" si="43"/>
        <v>0</v>
      </c>
      <c r="M115" s="197">
        <f t="shared" ca="1" si="44"/>
        <v>0</v>
      </c>
      <c r="N115" s="32" t="str">
        <f ca="1">IF(AND($AR115="2",$AB115&lt;&gt;Lists!$A$17),AW115,AV115)</f>
        <v/>
      </c>
      <c r="O115" s="33" t="str">
        <f t="shared" ca="1" si="45"/>
        <v/>
      </c>
      <c r="P115" s="197">
        <f t="shared" ca="1" si="46"/>
        <v>0</v>
      </c>
      <c r="Q115" s="197">
        <f t="shared" ca="1" si="47"/>
        <v>0</v>
      </c>
      <c r="R115" s="32" t="str">
        <f ca="1">IF(AND($AR115="2",$AB115&lt;&gt;Lists!$A$17),AY115,AX115)</f>
        <v/>
      </c>
      <c r="S115" s="33" t="str">
        <f t="shared" ca="1" si="48"/>
        <v/>
      </c>
      <c r="T115" s="197">
        <f t="shared" ca="1" si="49"/>
        <v>0</v>
      </c>
      <c r="U115" s="197">
        <f t="shared" ca="1" si="50"/>
        <v>0</v>
      </c>
      <c r="V115" s="32" t="str">
        <f ca="1">IF(AND($AR115="2",$AB115&lt;&gt;Lists!$A$17),BA115,AZ115)</f>
        <v/>
      </c>
      <c r="W115" s="33" t="str">
        <f t="shared" ca="1" si="51"/>
        <v/>
      </c>
      <c r="X115" s="197">
        <f t="shared" ca="1" si="52"/>
        <v>0</v>
      </c>
      <c r="Y115" s="197">
        <f t="shared" ca="1" si="53"/>
        <v>0</v>
      </c>
      <c r="Z115" s="32" t="str">
        <f ca="1">IF(AND($AR115="2",$AB115&lt;&gt;Lists!$A$17),BC115,BB115)</f>
        <v/>
      </c>
      <c r="AA115" s="33" t="str">
        <f t="shared" ca="1" si="54"/>
        <v/>
      </c>
      <c r="AB115" s="1">
        <f>Planning!H98</f>
        <v>0</v>
      </c>
      <c r="AC115" s="2" t="str">
        <f t="shared" si="57"/>
        <v>00</v>
      </c>
      <c r="AD115" s="2" t="s">
        <v>550</v>
      </c>
      <c r="AE115" s="2" t="s">
        <v>748</v>
      </c>
      <c r="AF115" s="2" t="s">
        <v>118</v>
      </c>
      <c r="AG115" s="169" t="str">
        <f t="shared" si="58"/>
        <v/>
      </c>
      <c r="AI115" s="2">
        <f ca="1">IF(Setup!$AG$7&lt;&gt;"",INDIRECT("'" &amp; Setup!$AG$7 &amp; "'!" &amp; AF115),0) + IF(Setup!$AG$8&lt;&gt;"",INDIRECT("'" &amp; Setup!$AG$8 &amp; "'!" &amp; AF115),0) + IF(Setup!$AG$9&lt;&gt;"",INDIRECT("'" &amp; Setup!$AG$9 &amp; "'!" &amp; AF115),0) + IF(Setup!$AG$10&lt;&gt;"",INDIRECT("'" &amp; Setup!$AG$10 &amp; "'!" &amp; AF115),0) + IF(Setup!$AG$11&lt;&gt;"",INDIRECT("'" &amp; Setup!$AG$11 &amp; "'!" &amp; AF115),0) + IF(Setup!$AG$12&lt;&gt;"",INDIRECT("'" &amp; Setup!$AG$12 &amp; "'!" &amp; AF115),0)</f>
        <v>0</v>
      </c>
      <c r="AJ115" s="2">
        <f ca="1">IF(Setup!$AH$7&lt;&gt;"",INDIRECT("'" &amp; Setup!$AH$7 &amp; "'!" &amp; AF115),0) + IF(Setup!$AH$8&lt;&gt;"",INDIRECT("'" &amp; Setup!$AH$8 &amp; "'!" &amp; AF115),0) + IF(Setup!$AH$9&lt;&gt;"",INDIRECT("'" &amp; Setup!$AH$9 &amp; "'!" &amp; AF115),0) + IF(Setup!$AH$10&lt;&gt;"",INDIRECT("'" &amp; Setup!$AH$10 &amp; "'!" &amp; AF115),0) + IF(Setup!$AH$11&lt;&gt;"",INDIRECT("'" &amp; Setup!$AH$11 &amp; "'!" &amp; AF115),0) + IF(Setup!$AH$12&lt;&gt;"",INDIRECT("'" &amp; Setup!$AH$12 &amp; "'!" &amp; AF115),0)</f>
        <v>0</v>
      </c>
      <c r="AK115" s="2">
        <f ca="1">IF(Setup!$AI$7&lt;&gt;"",INDIRECT("'" &amp; Setup!$AI$7 &amp; "'!" &amp; AF115),0) + IF(Setup!$AI$8&lt;&gt;"",INDIRECT("'" &amp; Setup!$AI$8 &amp; "'!" &amp; AF115),0) + IF(Setup!$AI$9&lt;&gt;"",INDIRECT("'" &amp; Setup!$AI$9 &amp; "'!" &amp; AF115),0) + IF(Setup!$AI$10&lt;&gt;"",INDIRECT("'" &amp; Setup!$AI$10 &amp; "'!" &amp; AF115),0) + IF(Setup!$AI$11&lt;&gt;"",INDIRECT("'" &amp; Setup!$AI$11 &amp; "'!" &amp; AF115),0) + IF(Setup!$AI$12&lt;&gt;"",INDIRECT("'" &amp; Setup!$AI$12 &amp; "'!" &amp; AF115),0)</f>
        <v>0</v>
      </c>
      <c r="AL115" s="2">
        <f ca="1">IF(Setup!$AJ$7&lt;&gt;"",INDIRECT("'" &amp; Setup!$AJ$7 &amp; "'!" &amp; AF115),0) + IF(Setup!$AJ$8&lt;&gt;"",INDIRECT("'" &amp; Setup!$AJ$8 &amp; "'!" &amp; AF115),0) + IF(Setup!$AJ$9&lt;&gt;"",INDIRECT("'" &amp; Setup!$AJ$9 &amp; "'!" &amp; AF115),0) + IF(Setup!$AJ$10&lt;&gt;"",INDIRECT("'" &amp; Setup!$AJ$10 &amp; "'!" &amp; AF115),0) + IF(Setup!$AJ$11&lt;&gt;"",INDIRECT("'" &amp; Setup!$AJ$11 &amp; "'!" &amp; AF115),0) + IF(Setup!$AJ$12&lt;&gt;"",INDIRECT("'" &amp; Setup!$AJ$12 &amp; "'!" &amp; AF115),0)</f>
        <v>0</v>
      </c>
      <c r="AN115" s="2" t="str">
        <f t="shared" si="59"/>
        <v/>
      </c>
      <c r="AR115" s="2" t="str">
        <f>IF(C115=0,"",LEFT(INDEX(Lists!$H$5:$H$49,MATCH(C115,Lists!$G$5:$G$49,0),1),1))</f>
        <v/>
      </c>
      <c r="AT115" s="2" t="str">
        <f t="shared" ca="1" si="60"/>
        <v/>
      </c>
      <c r="AU115" s="2" t="str">
        <f t="shared" ca="1" si="61"/>
        <v/>
      </c>
      <c r="AV115" s="2" t="str">
        <f t="shared" ca="1" si="62"/>
        <v/>
      </c>
      <c r="AW115" s="2" t="str">
        <f t="shared" ca="1" si="63"/>
        <v/>
      </c>
      <c r="AX115" s="2" t="str">
        <f t="shared" ca="1" si="64"/>
        <v/>
      </c>
      <c r="AY115" s="2" t="str">
        <f t="shared" ca="1" si="65"/>
        <v/>
      </c>
      <c r="AZ115" s="2" t="str">
        <f t="shared" ca="1" si="66"/>
        <v/>
      </c>
      <c r="BA115" s="2" t="str">
        <f t="shared" ca="1" si="67"/>
        <v/>
      </c>
      <c r="BB115" s="2" t="str">
        <f t="shared" ca="1" si="68"/>
        <v/>
      </c>
      <c r="BC115" s="2" t="str">
        <f t="shared" ca="1" si="69"/>
        <v/>
      </c>
      <c r="BJ115" s="2">
        <f ca="1">IF(Setup!$AG$7&lt;&gt;"",INDIRECT("'" &amp; Setup!$AG$7 &amp; "'!" &amp; AD115),0) + IF(Setup!$AG$8&lt;&gt;"",INDIRECT("'" &amp; Setup!$AG$8 &amp; "'!" &amp; AD115),0) + IF(Setup!$AG$9&lt;&gt;"",INDIRECT("'" &amp; Setup!$AG$9 &amp; "'!" &amp; AD115),0) + IF(Setup!$AG$10&lt;&gt;"",INDIRECT("'" &amp; Setup!$AG$10 &amp; "'!" &amp; AD115),0) + IF(Setup!$AG$11&lt;&gt;"",INDIRECT("'" &amp; Setup!$AG$11 &amp; "'!" &amp; AD115),0) + IF(Setup!$AG$12&lt;&gt;"",INDIRECT("'" &amp; Setup!$AG$12 &amp; "'!" &amp; AD115),0)</f>
        <v>0</v>
      </c>
      <c r="BK115" s="2">
        <f ca="1">IF(Setup!$AG$7&lt;&gt;"",INDIRECT("'" &amp; Setup!$AG$7 &amp; "'!" &amp; AE115),0) + IF(Setup!$AG$8&lt;&gt;"",INDIRECT("'" &amp; Setup!$AG$8 &amp; "'!" &amp; AE115),0) + IF(Setup!$AG$9&lt;&gt;"",INDIRECT("'" &amp; Setup!$AG$9 &amp; "'!" &amp; AE115),0) + IF(Setup!$AG$10&lt;&gt;"",INDIRECT("'" &amp; Setup!$AG$10 &amp; "'!" &amp; AE115),0) + IF(Setup!$AG$11&lt;&gt;"",INDIRECT("'" &amp; Setup!$AG$11 &amp; "'!" &amp; AE115),0) + IF(Setup!$AG$12&lt;&gt;"",INDIRECT("'" &amp; Setup!$AG$12 &amp; "'!" &amp; AE115),0)</f>
        <v>0</v>
      </c>
      <c r="BL115" s="2">
        <f ca="1">IF(Setup!$AH$7&lt;&gt;"",INDIRECT("'" &amp; Setup!$AH$7 &amp; "'!" &amp; AD115),0) + IF(Setup!$AH$8&lt;&gt;"",INDIRECT("'" &amp; Setup!$AH$8 &amp; "'!" &amp; AD115),0) + IF(Setup!$AH$9&lt;&gt;"",INDIRECT("'" &amp; Setup!$AH$9 &amp; "'!" &amp; AD115),0) + IF(Setup!$AH$10&lt;&gt;"",INDIRECT("'" &amp; Setup!$AH$10 &amp; "'!" &amp; AD115),0) + IF(Setup!$AH$11&lt;&gt;"",INDIRECT("'" &amp; Setup!$AH$11 &amp; "'!" &amp; AD115),0) + IF(Setup!$AH$12&lt;&gt;"",INDIRECT("'" &amp; Setup!$AH$12 &amp; "'!" &amp; AD115),0)</f>
        <v>0</v>
      </c>
      <c r="BM115" s="2">
        <f ca="1">IF(Setup!$AH$7&lt;&gt;"",INDIRECT("'" &amp; Setup!$AH$7 &amp; "'!" &amp; AE115),0) + IF(Setup!$AH$8&lt;&gt;"",INDIRECT("'" &amp; Setup!$AH$8 &amp; "'!" &amp; AE115),0) + IF(Setup!$AH$9&lt;&gt;"",INDIRECT("'" &amp; Setup!$AH$9 &amp; "'!" &amp; AE115),0) + IF(Setup!$AH$10&lt;&gt;"",INDIRECT("'" &amp; Setup!$AH$10 &amp; "'!" &amp; AE115),0) + IF(Setup!$AH$11&lt;&gt;"",INDIRECT("'" &amp; Setup!$AH$11 &amp; "'!" &amp; AE115),0) + IF(Setup!$AH$12&lt;&gt;"",INDIRECT("'" &amp; Setup!$AH$12 &amp; "'!" &amp; AE115),0)</f>
        <v>0</v>
      </c>
      <c r="BN115" s="2">
        <f ca="1">IF(Setup!$AI$7&lt;&gt;"",INDIRECT("'" &amp; Setup!$AI$7 &amp; "'!" &amp; AD115),0) + IF(Setup!$AI$8&lt;&gt;"",INDIRECT("'" &amp; Setup!$AI$8 &amp; "'!" &amp; AD115),0) + IF(Setup!$AI$9&lt;&gt;"",INDIRECT("'" &amp; Setup!$AI$9 &amp; "'!" &amp; AD115),0) + IF(Setup!$AI$10&lt;&gt;"",INDIRECT("'" &amp; Setup!$AI$10 &amp; "'!" &amp; AD115),0) + IF(Setup!$AI$11&lt;&gt;"",INDIRECT("'" &amp; Setup!$AI$11 &amp; "'!" &amp; AD115),0) + IF(Setup!$AI$12&lt;&gt;"",INDIRECT("'" &amp; Setup!$AI$12 &amp; "'!" &amp; AD115),0)</f>
        <v>0</v>
      </c>
      <c r="BO115" s="2">
        <f ca="1">IF(Setup!$AI$7&lt;&gt;"",INDIRECT("'" &amp; Setup!$AI$7 &amp; "'!" &amp; AE115),0) + IF(Setup!$AI$8&lt;&gt;"",INDIRECT("'" &amp; Setup!$AI$8 &amp; "'!" &amp; AE115),0) + IF(Setup!$AI$9&lt;&gt;"",INDIRECT("'" &amp; Setup!$AI$9 &amp; "'!" &amp; AE115),0) + IF(Setup!$AI$10&lt;&gt;"",INDIRECT("'" &amp; Setup!$AI$10 &amp; "'!" &amp; AE115),0) + IF(Setup!$AI$11&lt;&gt;"",INDIRECT("'" &amp; Setup!$AI$11 &amp; "'!" &amp; AE115),0) + IF(Setup!$AI$12&lt;&gt;"",INDIRECT("'" &amp; Setup!$AI$12 &amp; "'!" &amp; AE115),0)</f>
        <v>0</v>
      </c>
      <c r="BP115" s="2">
        <f ca="1">IF(Setup!$AJ$7&lt;&gt;"",INDIRECT("'" &amp; Setup!$AJ$7 &amp; "'!" &amp; AD115),0) + IF(Setup!$AJ$8&lt;&gt;"",INDIRECT("'" &amp; Setup!$AJ$8 &amp; "'!" &amp; AD115),0) + IF(Setup!$AJ$9&lt;&gt;"",INDIRECT("'" &amp; Setup!$AJ$9 &amp; "'!" &amp; AD115),0) + IF(Setup!$AJ$10&lt;&gt;"",INDIRECT("'" &amp; Setup!$AJ$10 &amp; "'!" &amp; AD115),0) + IF(Setup!$AJ$11&lt;&gt;"",INDIRECT("'" &amp; Setup!$AJ$11 &amp; "'!" &amp; AD115),0) + IF(Setup!$AJ$12&lt;&gt;"",INDIRECT("'" &amp; Setup!$AJ$12 &amp; "'!" &amp; AD115),0)</f>
        <v>0</v>
      </c>
      <c r="BQ115" s="2">
        <f ca="1">IF(Setup!$AJ$7&lt;&gt;"",INDIRECT("'" &amp; Setup!$AJ$7 &amp; "'!" &amp; AE115),0) + IF(Setup!$AJ$8&lt;&gt;"",INDIRECT("'" &amp; Setup!$AJ$8 &amp; "'!" &amp; AE115),0) + IF(Setup!$AJ$9&lt;&gt;"",INDIRECT("'" &amp; Setup!$AJ$9 &amp; "'!" &amp; AE115),0) + IF(Setup!$AJ$10&lt;&gt;"",INDIRECT("'" &amp; Setup!$AJ$10 &amp; "'!" &amp; AE115),0) + IF(Setup!$AJ$11&lt;&gt;"",INDIRECT("'" &amp; Setup!$AJ$11 &amp; "'!" &amp; AE115),0) + IF(Setup!$AJ$12&lt;&gt;"",INDIRECT("'" &amp; Setup!$AJ$12 &amp; "'!" &amp; AE115),0)</f>
        <v>0</v>
      </c>
      <c r="BS115" s="35"/>
      <c r="BT115" s="35"/>
      <c r="BU115" s="35"/>
      <c r="BV115" s="35"/>
    </row>
    <row r="116" spans="1:74" ht="39" hidden="1" customHeight="1" x14ac:dyDescent="0.2">
      <c r="A116" s="14" t="str">
        <f>Planning!A99</f>
        <v>I091</v>
      </c>
      <c r="B116" s="9">
        <f>Planning!B99</f>
        <v>0</v>
      </c>
      <c r="C116" s="9">
        <f>Planning!C99</f>
        <v>0</v>
      </c>
      <c r="D116" s="9">
        <f>Planning!D99</f>
        <v>0</v>
      </c>
      <c r="E116" s="3">
        <f>Planning!E99</f>
        <v>0</v>
      </c>
      <c r="F116" s="3">
        <f>Planning!G99</f>
        <v>0</v>
      </c>
      <c r="G116" s="28"/>
      <c r="H116" s="197">
        <f t="shared" ca="1" si="55"/>
        <v>0</v>
      </c>
      <c r="I116" s="197">
        <f t="shared" ca="1" si="56"/>
        <v>0</v>
      </c>
      <c r="J116" s="32" t="str">
        <f ca="1">IF(AND($AR116="2",$AB115&lt;&gt;Lists!$A$17),AU116,AT116)</f>
        <v/>
      </c>
      <c r="K116" s="33" t="str">
        <f t="shared" ca="1" si="42"/>
        <v/>
      </c>
      <c r="L116" s="210">
        <f t="shared" ca="1" si="43"/>
        <v>0</v>
      </c>
      <c r="M116" s="197">
        <f t="shared" ca="1" si="44"/>
        <v>0</v>
      </c>
      <c r="N116" s="32" t="str">
        <f ca="1">IF(AND($AR116="2",$AB116&lt;&gt;Lists!$A$17),AW116,AV116)</f>
        <v/>
      </c>
      <c r="O116" s="33" t="str">
        <f t="shared" ca="1" si="45"/>
        <v/>
      </c>
      <c r="P116" s="197">
        <f t="shared" ca="1" si="46"/>
        <v>0</v>
      </c>
      <c r="Q116" s="197">
        <f t="shared" ca="1" si="47"/>
        <v>0</v>
      </c>
      <c r="R116" s="32" t="str">
        <f ca="1">IF(AND($AR116="2",$AB116&lt;&gt;Lists!$A$17),AY116,AX116)</f>
        <v/>
      </c>
      <c r="S116" s="33" t="str">
        <f t="shared" ca="1" si="48"/>
        <v/>
      </c>
      <c r="T116" s="197">
        <f t="shared" ca="1" si="49"/>
        <v>0</v>
      </c>
      <c r="U116" s="197">
        <f t="shared" ca="1" si="50"/>
        <v>0</v>
      </c>
      <c r="V116" s="32" t="str">
        <f ca="1">IF(AND($AR116="2",$AB116&lt;&gt;Lists!$A$17),BA116,AZ116)</f>
        <v/>
      </c>
      <c r="W116" s="33" t="str">
        <f t="shared" ca="1" si="51"/>
        <v/>
      </c>
      <c r="X116" s="197">
        <f t="shared" ca="1" si="52"/>
        <v>0</v>
      </c>
      <c r="Y116" s="197">
        <f t="shared" ca="1" si="53"/>
        <v>0</v>
      </c>
      <c r="Z116" s="32" t="str">
        <f ca="1">IF(AND($AR116="2",$AB116&lt;&gt;Lists!$A$17),BC116,BB116)</f>
        <v/>
      </c>
      <c r="AA116" s="33" t="str">
        <f t="shared" ca="1" si="54"/>
        <v/>
      </c>
      <c r="AB116" s="1">
        <f>Planning!H99</f>
        <v>0</v>
      </c>
      <c r="AC116" s="2" t="str">
        <f t="shared" si="57"/>
        <v>00</v>
      </c>
      <c r="AD116" s="2" t="s">
        <v>551</v>
      </c>
      <c r="AE116" s="2" t="s">
        <v>749</v>
      </c>
      <c r="AF116" s="2" t="s">
        <v>119</v>
      </c>
      <c r="AG116" s="169" t="str">
        <f t="shared" si="58"/>
        <v/>
      </c>
      <c r="AI116" s="2">
        <f ca="1">IF(Setup!$AG$7&lt;&gt;"",INDIRECT("'" &amp; Setup!$AG$7 &amp; "'!" &amp; AF116),0) + IF(Setup!$AG$8&lt;&gt;"",INDIRECT("'" &amp; Setup!$AG$8 &amp; "'!" &amp; AF116),0) + IF(Setup!$AG$9&lt;&gt;"",INDIRECT("'" &amp; Setup!$AG$9 &amp; "'!" &amp; AF116),0) + IF(Setup!$AG$10&lt;&gt;"",INDIRECT("'" &amp; Setup!$AG$10 &amp; "'!" &amp; AF116),0) + IF(Setup!$AG$11&lt;&gt;"",INDIRECT("'" &amp; Setup!$AG$11 &amp; "'!" &amp; AF116),0) + IF(Setup!$AG$12&lt;&gt;"",INDIRECT("'" &amp; Setup!$AG$12 &amp; "'!" &amp; AF116),0)</f>
        <v>0</v>
      </c>
      <c r="AJ116" s="2">
        <f ca="1">IF(Setup!$AH$7&lt;&gt;"",INDIRECT("'" &amp; Setup!$AH$7 &amp; "'!" &amp; AF116),0) + IF(Setup!$AH$8&lt;&gt;"",INDIRECT("'" &amp; Setup!$AH$8 &amp; "'!" &amp; AF116),0) + IF(Setup!$AH$9&lt;&gt;"",INDIRECT("'" &amp; Setup!$AH$9 &amp; "'!" &amp; AF116),0) + IF(Setup!$AH$10&lt;&gt;"",INDIRECT("'" &amp; Setup!$AH$10 &amp; "'!" &amp; AF116),0) + IF(Setup!$AH$11&lt;&gt;"",INDIRECT("'" &amp; Setup!$AH$11 &amp; "'!" &amp; AF116),0) + IF(Setup!$AH$12&lt;&gt;"",INDIRECT("'" &amp; Setup!$AH$12 &amp; "'!" &amp; AF116),0)</f>
        <v>0</v>
      </c>
      <c r="AK116" s="2">
        <f ca="1">IF(Setup!$AI$7&lt;&gt;"",INDIRECT("'" &amp; Setup!$AI$7 &amp; "'!" &amp; AF116),0) + IF(Setup!$AI$8&lt;&gt;"",INDIRECT("'" &amp; Setup!$AI$8 &amp; "'!" &amp; AF116),0) + IF(Setup!$AI$9&lt;&gt;"",INDIRECT("'" &amp; Setup!$AI$9 &amp; "'!" &amp; AF116),0) + IF(Setup!$AI$10&lt;&gt;"",INDIRECT("'" &amp; Setup!$AI$10 &amp; "'!" &amp; AF116),0) + IF(Setup!$AI$11&lt;&gt;"",INDIRECT("'" &amp; Setup!$AI$11 &amp; "'!" &amp; AF116),0) + IF(Setup!$AI$12&lt;&gt;"",INDIRECT("'" &amp; Setup!$AI$12 &amp; "'!" &amp; AF116),0)</f>
        <v>0</v>
      </c>
      <c r="AL116" s="2">
        <f ca="1">IF(Setup!$AJ$7&lt;&gt;"",INDIRECT("'" &amp; Setup!$AJ$7 &amp; "'!" &amp; AF116),0) + IF(Setup!$AJ$8&lt;&gt;"",INDIRECT("'" &amp; Setup!$AJ$8 &amp; "'!" &amp; AF116),0) + IF(Setup!$AJ$9&lt;&gt;"",INDIRECT("'" &amp; Setup!$AJ$9 &amp; "'!" &amp; AF116),0) + IF(Setup!$AJ$10&lt;&gt;"",INDIRECT("'" &amp; Setup!$AJ$10 &amp; "'!" &amp; AF116),0) + IF(Setup!$AJ$11&lt;&gt;"",INDIRECT("'" &amp; Setup!$AJ$11 &amp; "'!" &amp; AF116),0) + IF(Setup!$AJ$12&lt;&gt;"",INDIRECT("'" &amp; Setup!$AJ$12 &amp; "'!" &amp; AF116),0)</f>
        <v>0</v>
      </c>
      <c r="AN116" s="2" t="str">
        <f t="shared" si="59"/>
        <v/>
      </c>
      <c r="AR116" s="2" t="str">
        <f>IF(C116=0,"",LEFT(INDEX(Lists!$H$5:$H$49,MATCH(C116,Lists!$G$5:$G$49,0),1),1))</f>
        <v/>
      </c>
      <c r="AT116" s="2" t="str">
        <f t="shared" ca="1" si="60"/>
        <v/>
      </c>
      <c r="AU116" s="2" t="str">
        <f t="shared" ca="1" si="61"/>
        <v/>
      </c>
      <c r="AV116" s="2" t="str">
        <f t="shared" ca="1" si="62"/>
        <v/>
      </c>
      <c r="AW116" s="2" t="str">
        <f t="shared" ca="1" si="63"/>
        <v/>
      </c>
      <c r="AX116" s="2" t="str">
        <f t="shared" ca="1" si="64"/>
        <v/>
      </c>
      <c r="AY116" s="2" t="str">
        <f t="shared" ca="1" si="65"/>
        <v/>
      </c>
      <c r="AZ116" s="2" t="str">
        <f t="shared" ca="1" si="66"/>
        <v/>
      </c>
      <c r="BA116" s="2" t="str">
        <f t="shared" ca="1" si="67"/>
        <v/>
      </c>
      <c r="BB116" s="2" t="str">
        <f t="shared" ca="1" si="68"/>
        <v/>
      </c>
      <c r="BC116" s="2" t="str">
        <f t="shared" ca="1" si="69"/>
        <v/>
      </c>
      <c r="BJ116" s="2">
        <f ca="1">IF(Setup!$AG$7&lt;&gt;"",INDIRECT("'" &amp; Setup!$AG$7 &amp; "'!" &amp; AD116),0) + IF(Setup!$AG$8&lt;&gt;"",INDIRECT("'" &amp; Setup!$AG$8 &amp; "'!" &amp; AD116),0) + IF(Setup!$AG$9&lt;&gt;"",INDIRECT("'" &amp; Setup!$AG$9 &amp; "'!" &amp; AD116),0) + IF(Setup!$AG$10&lt;&gt;"",INDIRECT("'" &amp; Setup!$AG$10 &amp; "'!" &amp; AD116),0) + IF(Setup!$AG$11&lt;&gt;"",INDIRECT("'" &amp; Setup!$AG$11 &amp; "'!" &amp; AD116),0) + IF(Setup!$AG$12&lt;&gt;"",INDIRECT("'" &amp; Setup!$AG$12 &amp; "'!" &amp; AD116),0)</f>
        <v>0</v>
      </c>
      <c r="BK116" s="2">
        <f ca="1">IF(Setup!$AG$7&lt;&gt;"",INDIRECT("'" &amp; Setup!$AG$7 &amp; "'!" &amp; AE116),0) + IF(Setup!$AG$8&lt;&gt;"",INDIRECT("'" &amp; Setup!$AG$8 &amp; "'!" &amp; AE116),0) + IF(Setup!$AG$9&lt;&gt;"",INDIRECT("'" &amp; Setup!$AG$9 &amp; "'!" &amp; AE116),0) + IF(Setup!$AG$10&lt;&gt;"",INDIRECT("'" &amp; Setup!$AG$10 &amp; "'!" &amp; AE116),0) + IF(Setup!$AG$11&lt;&gt;"",INDIRECT("'" &amp; Setup!$AG$11 &amp; "'!" &amp; AE116),0) + IF(Setup!$AG$12&lt;&gt;"",INDIRECT("'" &amp; Setup!$AG$12 &amp; "'!" &amp; AE116),0)</f>
        <v>0</v>
      </c>
      <c r="BL116" s="2">
        <f ca="1">IF(Setup!$AH$7&lt;&gt;"",INDIRECT("'" &amp; Setup!$AH$7 &amp; "'!" &amp; AD116),0) + IF(Setup!$AH$8&lt;&gt;"",INDIRECT("'" &amp; Setup!$AH$8 &amp; "'!" &amp; AD116),0) + IF(Setup!$AH$9&lt;&gt;"",INDIRECT("'" &amp; Setup!$AH$9 &amp; "'!" &amp; AD116),0) + IF(Setup!$AH$10&lt;&gt;"",INDIRECT("'" &amp; Setup!$AH$10 &amp; "'!" &amp; AD116),0) + IF(Setup!$AH$11&lt;&gt;"",INDIRECT("'" &amp; Setup!$AH$11 &amp; "'!" &amp; AD116),0) + IF(Setup!$AH$12&lt;&gt;"",INDIRECT("'" &amp; Setup!$AH$12 &amp; "'!" &amp; AD116),0)</f>
        <v>0</v>
      </c>
      <c r="BM116" s="2">
        <f ca="1">IF(Setup!$AH$7&lt;&gt;"",INDIRECT("'" &amp; Setup!$AH$7 &amp; "'!" &amp; AE116),0) + IF(Setup!$AH$8&lt;&gt;"",INDIRECT("'" &amp; Setup!$AH$8 &amp; "'!" &amp; AE116),0) + IF(Setup!$AH$9&lt;&gt;"",INDIRECT("'" &amp; Setup!$AH$9 &amp; "'!" &amp; AE116),0) + IF(Setup!$AH$10&lt;&gt;"",INDIRECT("'" &amp; Setup!$AH$10 &amp; "'!" &amp; AE116),0) + IF(Setup!$AH$11&lt;&gt;"",INDIRECT("'" &amp; Setup!$AH$11 &amp; "'!" &amp; AE116),0) + IF(Setup!$AH$12&lt;&gt;"",INDIRECT("'" &amp; Setup!$AH$12 &amp; "'!" &amp; AE116),0)</f>
        <v>0</v>
      </c>
      <c r="BN116" s="2">
        <f ca="1">IF(Setup!$AI$7&lt;&gt;"",INDIRECT("'" &amp; Setup!$AI$7 &amp; "'!" &amp; AD116),0) + IF(Setup!$AI$8&lt;&gt;"",INDIRECT("'" &amp; Setup!$AI$8 &amp; "'!" &amp; AD116),0) + IF(Setup!$AI$9&lt;&gt;"",INDIRECT("'" &amp; Setup!$AI$9 &amp; "'!" &amp; AD116),0) + IF(Setup!$AI$10&lt;&gt;"",INDIRECT("'" &amp; Setup!$AI$10 &amp; "'!" &amp; AD116),0) + IF(Setup!$AI$11&lt;&gt;"",INDIRECT("'" &amp; Setup!$AI$11 &amp; "'!" &amp; AD116),0) + IF(Setup!$AI$12&lt;&gt;"",INDIRECT("'" &amp; Setup!$AI$12 &amp; "'!" &amp; AD116),0)</f>
        <v>0</v>
      </c>
      <c r="BO116" s="2">
        <f ca="1">IF(Setup!$AI$7&lt;&gt;"",INDIRECT("'" &amp; Setup!$AI$7 &amp; "'!" &amp; AE116),0) + IF(Setup!$AI$8&lt;&gt;"",INDIRECT("'" &amp; Setup!$AI$8 &amp; "'!" &amp; AE116),0) + IF(Setup!$AI$9&lt;&gt;"",INDIRECT("'" &amp; Setup!$AI$9 &amp; "'!" &amp; AE116),0) + IF(Setup!$AI$10&lt;&gt;"",INDIRECT("'" &amp; Setup!$AI$10 &amp; "'!" &amp; AE116),0) + IF(Setup!$AI$11&lt;&gt;"",INDIRECT("'" &amp; Setup!$AI$11 &amp; "'!" &amp; AE116),0) + IF(Setup!$AI$12&lt;&gt;"",INDIRECT("'" &amp; Setup!$AI$12 &amp; "'!" &amp; AE116),0)</f>
        <v>0</v>
      </c>
      <c r="BP116" s="2">
        <f ca="1">IF(Setup!$AJ$7&lt;&gt;"",INDIRECT("'" &amp; Setup!$AJ$7 &amp; "'!" &amp; AD116),0) + IF(Setup!$AJ$8&lt;&gt;"",INDIRECT("'" &amp; Setup!$AJ$8 &amp; "'!" &amp; AD116),0) + IF(Setup!$AJ$9&lt;&gt;"",INDIRECT("'" &amp; Setup!$AJ$9 &amp; "'!" &amp; AD116),0) + IF(Setup!$AJ$10&lt;&gt;"",INDIRECT("'" &amp; Setup!$AJ$10 &amp; "'!" &amp; AD116),0) + IF(Setup!$AJ$11&lt;&gt;"",INDIRECT("'" &amp; Setup!$AJ$11 &amp; "'!" &amp; AD116),0) + IF(Setup!$AJ$12&lt;&gt;"",INDIRECT("'" &amp; Setup!$AJ$12 &amp; "'!" &amp; AD116),0)</f>
        <v>0</v>
      </c>
      <c r="BQ116" s="2">
        <f ca="1">IF(Setup!$AJ$7&lt;&gt;"",INDIRECT("'" &amp; Setup!$AJ$7 &amp; "'!" &amp; AE116),0) + IF(Setup!$AJ$8&lt;&gt;"",INDIRECT("'" &amp; Setup!$AJ$8 &amp; "'!" &amp; AE116),0) + IF(Setup!$AJ$9&lt;&gt;"",INDIRECT("'" &amp; Setup!$AJ$9 &amp; "'!" &amp; AE116),0) + IF(Setup!$AJ$10&lt;&gt;"",INDIRECT("'" &amp; Setup!$AJ$10 &amp; "'!" &amp; AE116),0) + IF(Setup!$AJ$11&lt;&gt;"",INDIRECT("'" &amp; Setup!$AJ$11 &amp; "'!" &amp; AE116),0) + IF(Setup!$AJ$12&lt;&gt;"",INDIRECT("'" &amp; Setup!$AJ$12 &amp; "'!" &amp; AE116),0)</f>
        <v>0</v>
      </c>
      <c r="BS116" s="35"/>
      <c r="BT116" s="35"/>
      <c r="BU116" s="35"/>
      <c r="BV116" s="35"/>
    </row>
    <row r="117" spans="1:74" ht="39" hidden="1" customHeight="1" x14ac:dyDescent="0.2">
      <c r="A117" s="14" t="str">
        <f>Planning!A100</f>
        <v>I092</v>
      </c>
      <c r="B117" s="9">
        <f>Planning!B100</f>
        <v>0</v>
      </c>
      <c r="C117" s="9">
        <f>Planning!C100</f>
        <v>0</v>
      </c>
      <c r="D117" s="9">
        <f>Planning!D100</f>
        <v>0</v>
      </c>
      <c r="E117" s="3">
        <f>Planning!E100</f>
        <v>0</v>
      </c>
      <c r="F117" s="3">
        <f>Planning!G100</f>
        <v>0</v>
      </c>
      <c r="G117" s="28"/>
      <c r="H117" s="197">
        <f t="shared" ca="1" si="55"/>
        <v>0</v>
      </c>
      <c r="I117" s="197">
        <f t="shared" ca="1" si="56"/>
        <v>0</v>
      </c>
      <c r="J117" s="32" t="str">
        <f ca="1">IF(AND($AR117="2",$AB116&lt;&gt;Lists!$A$17),AU117,AT117)</f>
        <v/>
      </c>
      <c r="K117" s="33" t="str">
        <f t="shared" ca="1" si="42"/>
        <v/>
      </c>
      <c r="L117" s="210">
        <f t="shared" ca="1" si="43"/>
        <v>0</v>
      </c>
      <c r="M117" s="197">
        <f t="shared" ca="1" si="44"/>
        <v>0</v>
      </c>
      <c r="N117" s="32" t="str">
        <f ca="1">IF(AND($AR117="2",$AB117&lt;&gt;Lists!$A$17),AW117,AV117)</f>
        <v/>
      </c>
      <c r="O117" s="33" t="str">
        <f t="shared" ca="1" si="45"/>
        <v/>
      </c>
      <c r="P117" s="197">
        <f t="shared" ca="1" si="46"/>
        <v>0</v>
      </c>
      <c r="Q117" s="197">
        <f t="shared" ca="1" si="47"/>
        <v>0</v>
      </c>
      <c r="R117" s="32" t="str">
        <f ca="1">IF(AND($AR117="2",$AB117&lt;&gt;Lists!$A$17),AY117,AX117)</f>
        <v/>
      </c>
      <c r="S117" s="33" t="str">
        <f t="shared" ca="1" si="48"/>
        <v/>
      </c>
      <c r="T117" s="197">
        <f t="shared" ca="1" si="49"/>
        <v>0</v>
      </c>
      <c r="U117" s="197">
        <f t="shared" ca="1" si="50"/>
        <v>0</v>
      </c>
      <c r="V117" s="32" t="str">
        <f ca="1">IF(AND($AR117="2",$AB117&lt;&gt;Lists!$A$17),BA117,AZ117)</f>
        <v/>
      </c>
      <c r="W117" s="33" t="str">
        <f t="shared" ca="1" si="51"/>
        <v/>
      </c>
      <c r="X117" s="197">
        <f t="shared" ca="1" si="52"/>
        <v>0</v>
      </c>
      <c r="Y117" s="197">
        <f t="shared" ca="1" si="53"/>
        <v>0</v>
      </c>
      <c r="Z117" s="32" t="str">
        <f ca="1">IF(AND($AR117="2",$AB117&lt;&gt;Lists!$A$17),BC117,BB117)</f>
        <v/>
      </c>
      <c r="AA117" s="33" t="str">
        <f t="shared" ca="1" si="54"/>
        <v/>
      </c>
      <c r="AB117" s="1">
        <f>Planning!H100</f>
        <v>0</v>
      </c>
      <c r="AC117" s="2" t="str">
        <f t="shared" si="57"/>
        <v>00</v>
      </c>
      <c r="AD117" s="2" t="s">
        <v>552</v>
      </c>
      <c r="AE117" s="2" t="s">
        <v>750</v>
      </c>
      <c r="AF117" s="2" t="s">
        <v>120</v>
      </c>
      <c r="AG117" s="169" t="str">
        <f t="shared" si="58"/>
        <v/>
      </c>
      <c r="AI117" s="2">
        <f ca="1">IF(Setup!$AG$7&lt;&gt;"",INDIRECT("'" &amp; Setup!$AG$7 &amp; "'!" &amp; AF117),0) + IF(Setup!$AG$8&lt;&gt;"",INDIRECT("'" &amp; Setup!$AG$8 &amp; "'!" &amp; AF117),0) + IF(Setup!$AG$9&lt;&gt;"",INDIRECT("'" &amp; Setup!$AG$9 &amp; "'!" &amp; AF117),0) + IF(Setup!$AG$10&lt;&gt;"",INDIRECT("'" &amp; Setup!$AG$10 &amp; "'!" &amp; AF117),0) + IF(Setup!$AG$11&lt;&gt;"",INDIRECT("'" &amp; Setup!$AG$11 &amp; "'!" &amp; AF117),0) + IF(Setup!$AG$12&lt;&gt;"",INDIRECT("'" &amp; Setup!$AG$12 &amp; "'!" &amp; AF117),0)</f>
        <v>0</v>
      </c>
      <c r="AJ117" s="2">
        <f ca="1">IF(Setup!$AH$7&lt;&gt;"",INDIRECT("'" &amp; Setup!$AH$7 &amp; "'!" &amp; AF117),0) + IF(Setup!$AH$8&lt;&gt;"",INDIRECT("'" &amp; Setup!$AH$8 &amp; "'!" &amp; AF117),0) + IF(Setup!$AH$9&lt;&gt;"",INDIRECT("'" &amp; Setup!$AH$9 &amp; "'!" &amp; AF117),0) + IF(Setup!$AH$10&lt;&gt;"",INDIRECT("'" &amp; Setup!$AH$10 &amp; "'!" &amp; AF117),0) + IF(Setup!$AH$11&lt;&gt;"",INDIRECT("'" &amp; Setup!$AH$11 &amp; "'!" &amp; AF117),0) + IF(Setup!$AH$12&lt;&gt;"",INDIRECT("'" &amp; Setup!$AH$12 &amp; "'!" &amp; AF117),0)</f>
        <v>0</v>
      </c>
      <c r="AK117" s="2">
        <f ca="1">IF(Setup!$AI$7&lt;&gt;"",INDIRECT("'" &amp; Setup!$AI$7 &amp; "'!" &amp; AF117),0) + IF(Setup!$AI$8&lt;&gt;"",INDIRECT("'" &amp; Setup!$AI$8 &amp; "'!" &amp; AF117),0) + IF(Setup!$AI$9&lt;&gt;"",INDIRECT("'" &amp; Setup!$AI$9 &amp; "'!" &amp; AF117),0) + IF(Setup!$AI$10&lt;&gt;"",INDIRECT("'" &amp; Setup!$AI$10 &amp; "'!" &amp; AF117),0) + IF(Setup!$AI$11&lt;&gt;"",INDIRECT("'" &amp; Setup!$AI$11 &amp; "'!" &amp; AF117),0) + IF(Setup!$AI$12&lt;&gt;"",INDIRECT("'" &amp; Setup!$AI$12 &amp; "'!" &amp; AF117),0)</f>
        <v>0</v>
      </c>
      <c r="AL117" s="2">
        <f ca="1">IF(Setup!$AJ$7&lt;&gt;"",INDIRECT("'" &amp; Setup!$AJ$7 &amp; "'!" &amp; AF117),0) + IF(Setup!$AJ$8&lt;&gt;"",INDIRECT("'" &amp; Setup!$AJ$8 &amp; "'!" &amp; AF117),0) + IF(Setup!$AJ$9&lt;&gt;"",INDIRECT("'" &amp; Setup!$AJ$9 &amp; "'!" &amp; AF117),0) + IF(Setup!$AJ$10&lt;&gt;"",INDIRECT("'" &amp; Setup!$AJ$10 &amp; "'!" &amp; AF117),0) + IF(Setup!$AJ$11&lt;&gt;"",INDIRECT("'" &amp; Setup!$AJ$11 &amp; "'!" &amp; AF117),0) + IF(Setup!$AJ$12&lt;&gt;"",INDIRECT("'" &amp; Setup!$AJ$12 &amp; "'!" &amp; AF117),0)</f>
        <v>0</v>
      </c>
      <c r="AN117" s="2" t="str">
        <f t="shared" si="59"/>
        <v/>
      </c>
      <c r="AR117" s="2" t="str">
        <f>IF(C117=0,"",LEFT(INDEX(Lists!$H$5:$H$49,MATCH(C117,Lists!$G$5:$G$49,0),1),1))</f>
        <v/>
      </c>
      <c r="AT117" s="2" t="str">
        <f t="shared" ca="1" si="60"/>
        <v/>
      </c>
      <c r="AU117" s="2" t="str">
        <f t="shared" ca="1" si="61"/>
        <v/>
      </c>
      <c r="AV117" s="2" t="str">
        <f t="shared" ca="1" si="62"/>
        <v/>
      </c>
      <c r="AW117" s="2" t="str">
        <f t="shared" ca="1" si="63"/>
        <v/>
      </c>
      <c r="AX117" s="2" t="str">
        <f t="shared" ca="1" si="64"/>
        <v/>
      </c>
      <c r="AY117" s="2" t="str">
        <f t="shared" ca="1" si="65"/>
        <v/>
      </c>
      <c r="AZ117" s="2" t="str">
        <f t="shared" ca="1" si="66"/>
        <v/>
      </c>
      <c r="BA117" s="2" t="str">
        <f t="shared" ca="1" si="67"/>
        <v/>
      </c>
      <c r="BB117" s="2" t="str">
        <f t="shared" ca="1" si="68"/>
        <v/>
      </c>
      <c r="BC117" s="2" t="str">
        <f t="shared" ca="1" si="69"/>
        <v/>
      </c>
      <c r="BJ117" s="2">
        <f ca="1">IF(Setup!$AG$7&lt;&gt;"",INDIRECT("'" &amp; Setup!$AG$7 &amp; "'!" &amp; AD117),0) + IF(Setup!$AG$8&lt;&gt;"",INDIRECT("'" &amp; Setup!$AG$8 &amp; "'!" &amp; AD117),0) + IF(Setup!$AG$9&lt;&gt;"",INDIRECT("'" &amp; Setup!$AG$9 &amp; "'!" &amp; AD117),0) + IF(Setup!$AG$10&lt;&gt;"",INDIRECT("'" &amp; Setup!$AG$10 &amp; "'!" &amp; AD117),0) + IF(Setup!$AG$11&lt;&gt;"",INDIRECT("'" &amp; Setup!$AG$11 &amp; "'!" &amp; AD117),0) + IF(Setup!$AG$12&lt;&gt;"",INDIRECT("'" &amp; Setup!$AG$12 &amp; "'!" &amp; AD117),0)</f>
        <v>0</v>
      </c>
      <c r="BK117" s="2">
        <f ca="1">IF(Setup!$AG$7&lt;&gt;"",INDIRECT("'" &amp; Setup!$AG$7 &amp; "'!" &amp; AE117),0) + IF(Setup!$AG$8&lt;&gt;"",INDIRECT("'" &amp; Setup!$AG$8 &amp; "'!" &amp; AE117),0) + IF(Setup!$AG$9&lt;&gt;"",INDIRECT("'" &amp; Setup!$AG$9 &amp; "'!" &amp; AE117),0) + IF(Setup!$AG$10&lt;&gt;"",INDIRECT("'" &amp; Setup!$AG$10 &amp; "'!" &amp; AE117),0) + IF(Setup!$AG$11&lt;&gt;"",INDIRECT("'" &amp; Setup!$AG$11 &amp; "'!" &amp; AE117),0) + IF(Setup!$AG$12&lt;&gt;"",INDIRECT("'" &amp; Setup!$AG$12 &amp; "'!" &amp; AE117),0)</f>
        <v>0</v>
      </c>
      <c r="BL117" s="2">
        <f ca="1">IF(Setup!$AH$7&lt;&gt;"",INDIRECT("'" &amp; Setup!$AH$7 &amp; "'!" &amp; AD117),0) + IF(Setup!$AH$8&lt;&gt;"",INDIRECT("'" &amp; Setup!$AH$8 &amp; "'!" &amp; AD117),0) + IF(Setup!$AH$9&lt;&gt;"",INDIRECT("'" &amp; Setup!$AH$9 &amp; "'!" &amp; AD117),0) + IF(Setup!$AH$10&lt;&gt;"",INDIRECT("'" &amp; Setup!$AH$10 &amp; "'!" &amp; AD117),0) + IF(Setup!$AH$11&lt;&gt;"",INDIRECT("'" &amp; Setup!$AH$11 &amp; "'!" &amp; AD117),0) + IF(Setup!$AH$12&lt;&gt;"",INDIRECT("'" &amp; Setup!$AH$12 &amp; "'!" &amp; AD117),0)</f>
        <v>0</v>
      </c>
      <c r="BM117" s="2">
        <f ca="1">IF(Setup!$AH$7&lt;&gt;"",INDIRECT("'" &amp; Setup!$AH$7 &amp; "'!" &amp; AE117),0) + IF(Setup!$AH$8&lt;&gt;"",INDIRECT("'" &amp; Setup!$AH$8 &amp; "'!" &amp; AE117),0) + IF(Setup!$AH$9&lt;&gt;"",INDIRECT("'" &amp; Setup!$AH$9 &amp; "'!" &amp; AE117),0) + IF(Setup!$AH$10&lt;&gt;"",INDIRECT("'" &amp; Setup!$AH$10 &amp; "'!" &amp; AE117),0) + IF(Setup!$AH$11&lt;&gt;"",INDIRECT("'" &amp; Setup!$AH$11 &amp; "'!" &amp; AE117),0) + IF(Setup!$AH$12&lt;&gt;"",INDIRECT("'" &amp; Setup!$AH$12 &amp; "'!" &amp; AE117),0)</f>
        <v>0</v>
      </c>
      <c r="BN117" s="2">
        <f ca="1">IF(Setup!$AI$7&lt;&gt;"",INDIRECT("'" &amp; Setup!$AI$7 &amp; "'!" &amp; AD117),0) + IF(Setup!$AI$8&lt;&gt;"",INDIRECT("'" &amp; Setup!$AI$8 &amp; "'!" &amp; AD117),0) + IF(Setup!$AI$9&lt;&gt;"",INDIRECT("'" &amp; Setup!$AI$9 &amp; "'!" &amp; AD117),0) + IF(Setup!$AI$10&lt;&gt;"",INDIRECT("'" &amp; Setup!$AI$10 &amp; "'!" &amp; AD117),0) + IF(Setup!$AI$11&lt;&gt;"",INDIRECT("'" &amp; Setup!$AI$11 &amp; "'!" &amp; AD117),0) + IF(Setup!$AI$12&lt;&gt;"",INDIRECT("'" &amp; Setup!$AI$12 &amp; "'!" &amp; AD117),0)</f>
        <v>0</v>
      </c>
      <c r="BO117" s="2">
        <f ca="1">IF(Setup!$AI$7&lt;&gt;"",INDIRECT("'" &amp; Setup!$AI$7 &amp; "'!" &amp; AE117),0) + IF(Setup!$AI$8&lt;&gt;"",INDIRECT("'" &amp; Setup!$AI$8 &amp; "'!" &amp; AE117),0) + IF(Setup!$AI$9&lt;&gt;"",INDIRECT("'" &amp; Setup!$AI$9 &amp; "'!" &amp; AE117),0) + IF(Setup!$AI$10&lt;&gt;"",INDIRECT("'" &amp; Setup!$AI$10 &amp; "'!" &amp; AE117),0) + IF(Setup!$AI$11&lt;&gt;"",INDIRECT("'" &amp; Setup!$AI$11 &amp; "'!" &amp; AE117),0) + IF(Setup!$AI$12&lt;&gt;"",INDIRECT("'" &amp; Setup!$AI$12 &amp; "'!" &amp; AE117),0)</f>
        <v>0</v>
      </c>
      <c r="BP117" s="2">
        <f ca="1">IF(Setup!$AJ$7&lt;&gt;"",INDIRECT("'" &amp; Setup!$AJ$7 &amp; "'!" &amp; AD117),0) + IF(Setup!$AJ$8&lt;&gt;"",INDIRECT("'" &amp; Setup!$AJ$8 &amp; "'!" &amp; AD117),0) + IF(Setup!$AJ$9&lt;&gt;"",INDIRECT("'" &amp; Setup!$AJ$9 &amp; "'!" &amp; AD117),0) + IF(Setup!$AJ$10&lt;&gt;"",INDIRECT("'" &amp; Setup!$AJ$10 &amp; "'!" &amp; AD117),0) + IF(Setup!$AJ$11&lt;&gt;"",INDIRECT("'" &amp; Setup!$AJ$11 &amp; "'!" &amp; AD117),0) + IF(Setup!$AJ$12&lt;&gt;"",INDIRECT("'" &amp; Setup!$AJ$12 &amp; "'!" &amp; AD117),0)</f>
        <v>0</v>
      </c>
      <c r="BQ117" s="2">
        <f ca="1">IF(Setup!$AJ$7&lt;&gt;"",INDIRECT("'" &amp; Setup!$AJ$7 &amp; "'!" &amp; AE117),0) + IF(Setup!$AJ$8&lt;&gt;"",INDIRECT("'" &amp; Setup!$AJ$8 &amp; "'!" &amp; AE117),0) + IF(Setup!$AJ$9&lt;&gt;"",INDIRECT("'" &amp; Setup!$AJ$9 &amp; "'!" &amp; AE117),0) + IF(Setup!$AJ$10&lt;&gt;"",INDIRECT("'" &amp; Setup!$AJ$10 &amp; "'!" &amp; AE117),0) + IF(Setup!$AJ$11&lt;&gt;"",INDIRECT("'" &amp; Setup!$AJ$11 &amp; "'!" &amp; AE117),0) + IF(Setup!$AJ$12&lt;&gt;"",INDIRECT("'" &amp; Setup!$AJ$12 &amp; "'!" &amp; AE117),0)</f>
        <v>0</v>
      </c>
      <c r="BS117" s="35"/>
      <c r="BT117" s="35"/>
      <c r="BU117" s="35"/>
      <c r="BV117" s="35"/>
    </row>
    <row r="118" spans="1:74" ht="39" hidden="1" customHeight="1" x14ac:dyDescent="0.2">
      <c r="A118" s="14" t="str">
        <f>Planning!A101</f>
        <v>I093</v>
      </c>
      <c r="B118" s="9">
        <f>Planning!B101</f>
        <v>0</v>
      </c>
      <c r="C118" s="9">
        <f>Planning!C101</f>
        <v>0</v>
      </c>
      <c r="D118" s="9">
        <f>Planning!D101</f>
        <v>0</v>
      </c>
      <c r="E118" s="3">
        <f>Planning!E101</f>
        <v>0</v>
      </c>
      <c r="F118" s="3">
        <f>Planning!G101</f>
        <v>0</v>
      </c>
      <c r="G118" s="28"/>
      <c r="H118" s="197">
        <f t="shared" ca="1" si="55"/>
        <v>0</v>
      </c>
      <c r="I118" s="197">
        <f t="shared" ca="1" si="56"/>
        <v>0</v>
      </c>
      <c r="J118" s="32" t="str">
        <f ca="1">IF(AND($AR118="2",$AB117&lt;&gt;Lists!$A$17),AU118,AT118)</f>
        <v/>
      </c>
      <c r="K118" s="33" t="str">
        <f t="shared" ca="1" si="42"/>
        <v/>
      </c>
      <c r="L118" s="210">
        <f t="shared" ca="1" si="43"/>
        <v>0</v>
      </c>
      <c r="M118" s="197">
        <f t="shared" ca="1" si="44"/>
        <v>0</v>
      </c>
      <c r="N118" s="32" t="str">
        <f ca="1">IF(AND($AR118="2",$AB118&lt;&gt;Lists!$A$17),AW118,AV118)</f>
        <v/>
      </c>
      <c r="O118" s="33" t="str">
        <f t="shared" ca="1" si="45"/>
        <v/>
      </c>
      <c r="P118" s="197">
        <f t="shared" ca="1" si="46"/>
        <v>0</v>
      </c>
      <c r="Q118" s="197">
        <f t="shared" ca="1" si="47"/>
        <v>0</v>
      </c>
      <c r="R118" s="32" t="str">
        <f ca="1">IF(AND($AR118="2",$AB118&lt;&gt;Lists!$A$17),AY118,AX118)</f>
        <v/>
      </c>
      <c r="S118" s="33" t="str">
        <f t="shared" ca="1" si="48"/>
        <v/>
      </c>
      <c r="T118" s="197">
        <f t="shared" ca="1" si="49"/>
        <v>0</v>
      </c>
      <c r="U118" s="197">
        <f t="shared" ca="1" si="50"/>
        <v>0</v>
      </c>
      <c r="V118" s="32" t="str">
        <f ca="1">IF(AND($AR118="2",$AB118&lt;&gt;Lists!$A$17),BA118,AZ118)</f>
        <v/>
      </c>
      <c r="W118" s="33" t="str">
        <f t="shared" ca="1" si="51"/>
        <v/>
      </c>
      <c r="X118" s="197">
        <f t="shared" ca="1" si="52"/>
        <v>0</v>
      </c>
      <c r="Y118" s="197">
        <f t="shared" ca="1" si="53"/>
        <v>0</v>
      </c>
      <c r="Z118" s="32" t="str">
        <f ca="1">IF(AND($AR118="2",$AB118&lt;&gt;Lists!$A$17),BC118,BB118)</f>
        <v/>
      </c>
      <c r="AA118" s="33" t="str">
        <f t="shared" ca="1" si="54"/>
        <v/>
      </c>
      <c r="AB118" s="1">
        <f>Planning!H101</f>
        <v>0</v>
      </c>
      <c r="AC118" s="2" t="str">
        <f t="shared" si="57"/>
        <v>00</v>
      </c>
      <c r="AD118" s="2" t="s">
        <v>553</v>
      </c>
      <c r="AE118" s="2" t="s">
        <v>751</v>
      </c>
      <c r="AF118" s="2" t="s">
        <v>121</v>
      </c>
      <c r="AG118" s="169" t="str">
        <f t="shared" si="58"/>
        <v/>
      </c>
      <c r="AI118" s="2">
        <f ca="1">IF(Setup!$AG$7&lt;&gt;"",INDIRECT("'" &amp; Setup!$AG$7 &amp; "'!" &amp; AF118),0) + IF(Setup!$AG$8&lt;&gt;"",INDIRECT("'" &amp; Setup!$AG$8 &amp; "'!" &amp; AF118),0) + IF(Setup!$AG$9&lt;&gt;"",INDIRECT("'" &amp; Setup!$AG$9 &amp; "'!" &amp; AF118),0) + IF(Setup!$AG$10&lt;&gt;"",INDIRECT("'" &amp; Setup!$AG$10 &amp; "'!" &amp; AF118),0) + IF(Setup!$AG$11&lt;&gt;"",INDIRECT("'" &amp; Setup!$AG$11 &amp; "'!" &amp; AF118),0) + IF(Setup!$AG$12&lt;&gt;"",INDIRECT("'" &amp; Setup!$AG$12 &amp; "'!" &amp; AF118),0)</f>
        <v>0</v>
      </c>
      <c r="AJ118" s="2">
        <f ca="1">IF(Setup!$AH$7&lt;&gt;"",INDIRECT("'" &amp; Setup!$AH$7 &amp; "'!" &amp; AF118),0) + IF(Setup!$AH$8&lt;&gt;"",INDIRECT("'" &amp; Setup!$AH$8 &amp; "'!" &amp; AF118),0) + IF(Setup!$AH$9&lt;&gt;"",INDIRECT("'" &amp; Setup!$AH$9 &amp; "'!" &amp; AF118),0) + IF(Setup!$AH$10&lt;&gt;"",INDIRECT("'" &amp; Setup!$AH$10 &amp; "'!" &amp; AF118),0) + IF(Setup!$AH$11&lt;&gt;"",INDIRECT("'" &amp; Setup!$AH$11 &amp; "'!" &amp; AF118),0) + IF(Setup!$AH$12&lt;&gt;"",INDIRECT("'" &amp; Setup!$AH$12 &amp; "'!" &amp; AF118),0)</f>
        <v>0</v>
      </c>
      <c r="AK118" s="2">
        <f ca="1">IF(Setup!$AI$7&lt;&gt;"",INDIRECT("'" &amp; Setup!$AI$7 &amp; "'!" &amp; AF118),0) + IF(Setup!$AI$8&lt;&gt;"",INDIRECT("'" &amp; Setup!$AI$8 &amp; "'!" &amp; AF118),0) + IF(Setup!$AI$9&lt;&gt;"",INDIRECT("'" &amp; Setup!$AI$9 &amp; "'!" &amp; AF118),0) + IF(Setup!$AI$10&lt;&gt;"",INDIRECT("'" &amp; Setup!$AI$10 &amp; "'!" &amp; AF118),0) + IF(Setup!$AI$11&lt;&gt;"",INDIRECT("'" &amp; Setup!$AI$11 &amp; "'!" &amp; AF118),0) + IF(Setup!$AI$12&lt;&gt;"",INDIRECT("'" &amp; Setup!$AI$12 &amp; "'!" &amp; AF118),0)</f>
        <v>0</v>
      </c>
      <c r="AL118" s="2">
        <f ca="1">IF(Setup!$AJ$7&lt;&gt;"",INDIRECT("'" &amp; Setup!$AJ$7 &amp; "'!" &amp; AF118),0) + IF(Setup!$AJ$8&lt;&gt;"",INDIRECT("'" &amp; Setup!$AJ$8 &amp; "'!" &amp; AF118),0) + IF(Setup!$AJ$9&lt;&gt;"",INDIRECT("'" &amp; Setup!$AJ$9 &amp; "'!" &amp; AF118),0) + IF(Setup!$AJ$10&lt;&gt;"",INDIRECT("'" &amp; Setup!$AJ$10 &amp; "'!" &amp; AF118),0) + IF(Setup!$AJ$11&lt;&gt;"",INDIRECT("'" &amp; Setup!$AJ$11 &amp; "'!" &amp; AF118),0) + IF(Setup!$AJ$12&lt;&gt;"",INDIRECT("'" &amp; Setup!$AJ$12 &amp; "'!" &amp; AF118),0)</f>
        <v>0</v>
      </c>
      <c r="AN118" s="2" t="str">
        <f t="shared" si="59"/>
        <v/>
      </c>
      <c r="AR118" s="2" t="str">
        <f>IF(C118=0,"",LEFT(INDEX(Lists!$H$5:$H$49,MATCH(C118,Lists!$G$5:$G$49,0),1),1))</f>
        <v/>
      </c>
      <c r="AT118" s="2" t="str">
        <f t="shared" ca="1" si="60"/>
        <v/>
      </c>
      <c r="AU118" s="2" t="str">
        <f t="shared" ca="1" si="61"/>
        <v/>
      </c>
      <c r="AV118" s="2" t="str">
        <f t="shared" ca="1" si="62"/>
        <v/>
      </c>
      <c r="AW118" s="2" t="str">
        <f t="shared" ca="1" si="63"/>
        <v/>
      </c>
      <c r="AX118" s="2" t="str">
        <f t="shared" ca="1" si="64"/>
        <v/>
      </c>
      <c r="AY118" s="2" t="str">
        <f t="shared" ca="1" si="65"/>
        <v/>
      </c>
      <c r="AZ118" s="2" t="str">
        <f t="shared" ca="1" si="66"/>
        <v/>
      </c>
      <c r="BA118" s="2" t="str">
        <f t="shared" ca="1" si="67"/>
        <v/>
      </c>
      <c r="BB118" s="2" t="str">
        <f t="shared" ca="1" si="68"/>
        <v/>
      </c>
      <c r="BC118" s="2" t="str">
        <f t="shared" ca="1" si="69"/>
        <v/>
      </c>
      <c r="BJ118" s="2">
        <f ca="1">IF(Setup!$AG$7&lt;&gt;"",INDIRECT("'" &amp; Setup!$AG$7 &amp; "'!" &amp; AD118),0) + IF(Setup!$AG$8&lt;&gt;"",INDIRECT("'" &amp; Setup!$AG$8 &amp; "'!" &amp; AD118),0) + IF(Setup!$AG$9&lt;&gt;"",INDIRECT("'" &amp; Setup!$AG$9 &amp; "'!" &amp; AD118),0) + IF(Setup!$AG$10&lt;&gt;"",INDIRECT("'" &amp; Setup!$AG$10 &amp; "'!" &amp; AD118),0) + IF(Setup!$AG$11&lt;&gt;"",INDIRECT("'" &amp; Setup!$AG$11 &amp; "'!" &amp; AD118),0) + IF(Setup!$AG$12&lt;&gt;"",INDIRECT("'" &amp; Setup!$AG$12 &amp; "'!" &amp; AD118),0)</f>
        <v>0</v>
      </c>
      <c r="BK118" s="2">
        <f ca="1">IF(Setup!$AG$7&lt;&gt;"",INDIRECT("'" &amp; Setup!$AG$7 &amp; "'!" &amp; AE118),0) + IF(Setup!$AG$8&lt;&gt;"",INDIRECT("'" &amp; Setup!$AG$8 &amp; "'!" &amp; AE118),0) + IF(Setup!$AG$9&lt;&gt;"",INDIRECT("'" &amp; Setup!$AG$9 &amp; "'!" &amp; AE118),0) + IF(Setup!$AG$10&lt;&gt;"",INDIRECT("'" &amp; Setup!$AG$10 &amp; "'!" &amp; AE118),0) + IF(Setup!$AG$11&lt;&gt;"",INDIRECT("'" &amp; Setup!$AG$11 &amp; "'!" &amp; AE118),0) + IF(Setup!$AG$12&lt;&gt;"",INDIRECT("'" &amp; Setup!$AG$12 &amp; "'!" &amp; AE118),0)</f>
        <v>0</v>
      </c>
      <c r="BL118" s="2">
        <f ca="1">IF(Setup!$AH$7&lt;&gt;"",INDIRECT("'" &amp; Setup!$AH$7 &amp; "'!" &amp; AD118),0) + IF(Setup!$AH$8&lt;&gt;"",INDIRECT("'" &amp; Setup!$AH$8 &amp; "'!" &amp; AD118),0) + IF(Setup!$AH$9&lt;&gt;"",INDIRECT("'" &amp; Setup!$AH$9 &amp; "'!" &amp; AD118),0) + IF(Setup!$AH$10&lt;&gt;"",INDIRECT("'" &amp; Setup!$AH$10 &amp; "'!" &amp; AD118),0) + IF(Setup!$AH$11&lt;&gt;"",INDIRECT("'" &amp; Setup!$AH$11 &amp; "'!" &amp; AD118),0) + IF(Setup!$AH$12&lt;&gt;"",INDIRECT("'" &amp; Setup!$AH$12 &amp; "'!" &amp; AD118),0)</f>
        <v>0</v>
      </c>
      <c r="BM118" s="2">
        <f ca="1">IF(Setup!$AH$7&lt;&gt;"",INDIRECT("'" &amp; Setup!$AH$7 &amp; "'!" &amp; AE118),0) + IF(Setup!$AH$8&lt;&gt;"",INDIRECT("'" &amp; Setup!$AH$8 &amp; "'!" &amp; AE118),0) + IF(Setup!$AH$9&lt;&gt;"",INDIRECT("'" &amp; Setup!$AH$9 &amp; "'!" &amp; AE118),0) + IF(Setup!$AH$10&lt;&gt;"",INDIRECT("'" &amp; Setup!$AH$10 &amp; "'!" &amp; AE118),0) + IF(Setup!$AH$11&lt;&gt;"",INDIRECT("'" &amp; Setup!$AH$11 &amp; "'!" &amp; AE118),0) + IF(Setup!$AH$12&lt;&gt;"",INDIRECT("'" &amp; Setup!$AH$12 &amp; "'!" &amp; AE118),0)</f>
        <v>0</v>
      </c>
      <c r="BN118" s="2">
        <f ca="1">IF(Setup!$AI$7&lt;&gt;"",INDIRECT("'" &amp; Setup!$AI$7 &amp; "'!" &amp; AD118),0) + IF(Setup!$AI$8&lt;&gt;"",INDIRECT("'" &amp; Setup!$AI$8 &amp; "'!" &amp; AD118),0) + IF(Setup!$AI$9&lt;&gt;"",INDIRECT("'" &amp; Setup!$AI$9 &amp; "'!" &amp; AD118),0) + IF(Setup!$AI$10&lt;&gt;"",INDIRECT("'" &amp; Setup!$AI$10 &amp; "'!" &amp; AD118),0) + IF(Setup!$AI$11&lt;&gt;"",INDIRECT("'" &amp; Setup!$AI$11 &amp; "'!" &amp; AD118),0) + IF(Setup!$AI$12&lt;&gt;"",INDIRECT("'" &amp; Setup!$AI$12 &amp; "'!" &amp; AD118),0)</f>
        <v>0</v>
      </c>
      <c r="BO118" s="2">
        <f ca="1">IF(Setup!$AI$7&lt;&gt;"",INDIRECT("'" &amp; Setup!$AI$7 &amp; "'!" &amp; AE118),0) + IF(Setup!$AI$8&lt;&gt;"",INDIRECT("'" &amp; Setup!$AI$8 &amp; "'!" &amp; AE118),0) + IF(Setup!$AI$9&lt;&gt;"",INDIRECT("'" &amp; Setup!$AI$9 &amp; "'!" &amp; AE118),0) + IF(Setup!$AI$10&lt;&gt;"",INDIRECT("'" &amp; Setup!$AI$10 &amp; "'!" &amp; AE118),0) + IF(Setup!$AI$11&lt;&gt;"",INDIRECT("'" &amp; Setup!$AI$11 &amp; "'!" &amp; AE118),0) + IF(Setup!$AI$12&lt;&gt;"",INDIRECT("'" &amp; Setup!$AI$12 &amp; "'!" &amp; AE118),0)</f>
        <v>0</v>
      </c>
      <c r="BP118" s="2">
        <f ca="1">IF(Setup!$AJ$7&lt;&gt;"",INDIRECT("'" &amp; Setup!$AJ$7 &amp; "'!" &amp; AD118),0) + IF(Setup!$AJ$8&lt;&gt;"",INDIRECT("'" &amp; Setup!$AJ$8 &amp; "'!" &amp; AD118),0) + IF(Setup!$AJ$9&lt;&gt;"",INDIRECT("'" &amp; Setup!$AJ$9 &amp; "'!" &amp; AD118),0) + IF(Setup!$AJ$10&lt;&gt;"",INDIRECT("'" &amp; Setup!$AJ$10 &amp; "'!" &amp; AD118),0) + IF(Setup!$AJ$11&lt;&gt;"",INDIRECT("'" &amp; Setup!$AJ$11 &amp; "'!" &amp; AD118),0) + IF(Setup!$AJ$12&lt;&gt;"",INDIRECT("'" &amp; Setup!$AJ$12 &amp; "'!" &amp; AD118),0)</f>
        <v>0</v>
      </c>
      <c r="BQ118" s="2">
        <f ca="1">IF(Setup!$AJ$7&lt;&gt;"",INDIRECT("'" &amp; Setup!$AJ$7 &amp; "'!" &amp; AE118),0) + IF(Setup!$AJ$8&lt;&gt;"",INDIRECT("'" &amp; Setup!$AJ$8 &amp; "'!" &amp; AE118),0) + IF(Setup!$AJ$9&lt;&gt;"",INDIRECT("'" &amp; Setup!$AJ$9 &amp; "'!" &amp; AE118),0) + IF(Setup!$AJ$10&lt;&gt;"",INDIRECT("'" &amp; Setup!$AJ$10 &amp; "'!" &amp; AE118),0) + IF(Setup!$AJ$11&lt;&gt;"",INDIRECT("'" &amp; Setup!$AJ$11 &amp; "'!" &amp; AE118),0) + IF(Setup!$AJ$12&lt;&gt;"",INDIRECT("'" &amp; Setup!$AJ$12 &amp; "'!" &amp; AE118),0)</f>
        <v>0</v>
      </c>
      <c r="BS118" s="35"/>
      <c r="BT118" s="35"/>
      <c r="BU118" s="35"/>
      <c r="BV118" s="35"/>
    </row>
    <row r="119" spans="1:74" ht="39" hidden="1" customHeight="1" x14ac:dyDescent="0.2">
      <c r="A119" s="14" t="str">
        <f>Planning!A102</f>
        <v>I094</v>
      </c>
      <c r="B119" s="9">
        <f>Planning!B102</f>
        <v>0</v>
      </c>
      <c r="C119" s="9">
        <f>Planning!C102</f>
        <v>0</v>
      </c>
      <c r="D119" s="9">
        <f>Planning!D102</f>
        <v>0</v>
      </c>
      <c r="E119" s="3">
        <f>Planning!E102</f>
        <v>0</v>
      </c>
      <c r="F119" s="3">
        <f>Planning!G102</f>
        <v>0</v>
      </c>
      <c r="G119" s="28"/>
      <c r="H119" s="197">
        <f t="shared" ca="1" si="55"/>
        <v>0</v>
      </c>
      <c r="I119" s="197">
        <f t="shared" ca="1" si="56"/>
        <v>0</v>
      </c>
      <c r="J119" s="32" t="str">
        <f ca="1">IF(AND($AR119="2",$AB118&lt;&gt;Lists!$A$17),AU119,AT119)</f>
        <v/>
      </c>
      <c r="K119" s="33" t="str">
        <f t="shared" ca="1" si="42"/>
        <v/>
      </c>
      <c r="L119" s="210">
        <f t="shared" ca="1" si="43"/>
        <v>0</v>
      </c>
      <c r="M119" s="197">
        <f t="shared" ca="1" si="44"/>
        <v>0</v>
      </c>
      <c r="N119" s="32" t="str">
        <f ca="1">IF(AND($AR119="2",$AB119&lt;&gt;Lists!$A$17),AW119,AV119)</f>
        <v/>
      </c>
      <c r="O119" s="33" t="str">
        <f t="shared" ca="1" si="45"/>
        <v/>
      </c>
      <c r="P119" s="197">
        <f t="shared" ca="1" si="46"/>
        <v>0</v>
      </c>
      <c r="Q119" s="197">
        <f t="shared" ca="1" si="47"/>
        <v>0</v>
      </c>
      <c r="R119" s="32" t="str">
        <f ca="1">IF(AND($AR119="2",$AB119&lt;&gt;Lists!$A$17),AY119,AX119)</f>
        <v/>
      </c>
      <c r="S119" s="33" t="str">
        <f t="shared" ca="1" si="48"/>
        <v/>
      </c>
      <c r="T119" s="197">
        <f t="shared" ca="1" si="49"/>
        <v>0</v>
      </c>
      <c r="U119" s="197">
        <f t="shared" ca="1" si="50"/>
        <v>0</v>
      </c>
      <c r="V119" s="32" t="str">
        <f ca="1">IF(AND($AR119="2",$AB119&lt;&gt;Lists!$A$17),BA119,AZ119)</f>
        <v/>
      </c>
      <c r="W119" s="33" t="str">
        <f t="shared" ca="1" si="51"/>
        <v/>
      </c>
      <c r="X119" s="197">
        <f t="shared" ca="1" si="52"/>
        <v>0</v>
      </c>
      <c r="Y119" s="197">
        <f t="shared" ca="1" si="53"/>
        <v>0</v>
      </c>
      <c r="Z119" s="32" t="str">
        <f ca="1">IF(AND($AR119="2",$AB119&lt;&gt;Lists!$A$17),BC119,BB119)</f>
        <v/>
      </c>
      <c r="AA119" s="33" t="str">
        <f t="shared" ca="1" si="54"/>
        <v/>
      </c>
      <c r="AB119" s="1">
        <f>Planning!H102</f>
        <v>0</v>
      </c>
      <c r="AC119" s="2" t="str">
        <f t="shared" si="57"/>
        <v>00</v>
      </c>
      <c r="AD119" s="2" t="s">
        <v>554</v>
      </c>
      <c r="AE119" s="2" t="s">
        <v>752</v>
      </c>
      <c r="AF119" s="2" t="s">
        <v>122</v>
      </c>
      <c r="AG119" s="169" t="str">
        <f t="shared" si="58"/>
        <v/>
      </c>
      <c r="AI119" s="2">
        <f ca="1">IF(Setup!$AG$7&lt;&gt;"",INDIRECT("'" &amp; Setup!$AG$7 &amp; "'!" &amp; AF119),0) + IF(Setup!$AG$8&lt;&gt;"",INDIRECT("'" &amp; Setup!$AG$8 &amp; "'!" &amp; AF119),0) + IF(Setup!$AG$9&lt;&gt;"",INDIRECT("'" &amp; Setup!$AG$9 &amp; "'!" &amp; AF119),0) + IF(Setup!$AG$10&lt;&gt;"",INDIRECT("'" &amp; Setup!$AG$10 &amp; "'!" &amp; AF119),0) + IF(Setup!$AG$11&lt;&gt;"",INDIRECT("'" &amp; Setup!$AG$11 &amp; "'!" &amp; AF119),0) + IF(Setup!$AG$12&lt;&gt;"",INDIRECT("'" &amp; Setup!$AG$12 &amp; "'!" &amp; AF119),0)</f>
        <v>0</v>
      </c>
      <c r="AJ119" s="2">
        <f ca="1">IF(Setup!$AH$7&lt;&gt;"",INDIRECT("'" &amp; Setup!$AH$7 &amp; "'!" &amp; AF119),0) + IF(Setup!$AH$8&lt;&gt;"",INDIRECT("'" &amp; Setup!$AH$8 &amp; "'!" &amp; AF119),0) + IF(Setup!$AH$9&lt;&gt;"",INDIRECT("'" &amp; Setup!$AH$9 &amp; "'!" &amp; AF119),0) + IF(Setup!$AH$10&lt;&gt;"",INDIRECT("'" &amp; Setup!$AH$10 &amp; "'!" &amp; AF119),0) + IF(Setup!$AH$11&lt;&gt;"",INDIRECT("'" &amp; Setup!$AH$11 &amp; "'!" &amp; AF119),0) + IF(Setup!$AH$12&lt;&gt;"",INDIRECT("'" &amp; Setup!$AH$12 &amp; "'!" &amp; AF119),0)</f>
        <v>0</v>
      </c>
      <c r="AK119" s="2">
        <f ca="1">IF(Setup!$AI$7&lt;&gt;"",INDIRECT("'" &amp; Setup!$AI$7 &amp; "'!" &amp; AF119),0) + IF(Setup!$AI$8&lt;&gt;"",INDIRECT("'" &amp; Setup!$AI$8 &amp; "'!" &amp; AF119),0) + IF(Setup!$AI$9&lt;&gt;"",INDIRECT("'" &amp; Setup!$AI$9 &amp; "'!" &amp; AF119),0) + IF(Setup!$AI$10&lt;&gt;"",INDIRECT("'" &amp; Setup!$AI$10 &amp; "'!" &amp; AF119),0) + IF(Setup!$AI$11&lt;&gt;"",INDIRECT("'" &amp; Setup!$AI$11 &amp; "'!" &amp; AF119),0) + IF(Setup!$AI$12&lt;&gt;"",INDIRECT("'" &amp; Setup!$AI$12 &amp; "'!" &amp; AF119),0)</f>
        <v>0</v>
      </c>
      <c r="AL119" s="2">
        <f ca="1">IF(Setup!$AJ$7&lt;&gt;"",INDIRECT("'" &amp; Setup!$AJ$7 &amp; "'!" &amp; AF119),0) + IF(Setup!$AJ$8&lt;&gt;"",INDIRECT("'" &amp; Setup!$AJ$8 &amp; "'!" &amp; AF119),0) + IF(Setup!$AJ$9&lt;&gt;"",INDIRECT("'" &amp; Setup!$AJ$9 &amp; "'!" &amp; AF119),0) + IF(Setup!$AJ$10&lt;&gt;"",INDIRECT("'" &amp; Setup!$AJ$10 &amp; "'!" &amp; AF119),0) + IF(Setup!$AJ$11&lt;&gt;"",INDIRECT("'" &amp; Setup!$AJ$11 &amp; "'!" &amp; AF119),0) + IF(Setup!$AJ$12&lt;&gt;"",INDIRECT("'" &amp; Setup!$AJ$12 &amp; "'!" &amp; AF119),0)</f>
        <v>0</v>
      </c>
      <c r="AN119" s="2" t="str">
        <f t="shared" si="59"/>
        <v/>
      </c>
      <c r="AR119" s="2" t="str">
        <f>IF(C119=0,"",LEFT(INDEX(Lists!$H$5:$H$49,MATCH(C119,Lists!$G$5:$G$49,0),1),1))</f>
        <v/>
      </c>
      <c r="AT119" s="2" t="str">
        <f t="shared" ca="1" si="60"/>
        <v/>
      </c>
      <c r="AU119" s="2" t="str">
        <f t="shared" ca="1" si="61"/>
        <v/>
      </c>
      <c r="AV119" s="2" t="str">
        <f t="shared" ca="1" si="62"/>
        <v/>
      </c>
      <c r="AW119" s="2" t="str">
        <f t="shared" ca="1" si="63"/>
        <v/>
      </c>
      <c r="AX119" s="2" t="str">
        <f t="shared" ca="1" si="64"/>
        <v/>
      </c>
      <c r="AY119" s="2" t="str">
        <f t="shared" ca="1" si="65"/>
        <v/>
      </c>
      <c r="AZ119" s="2" t="str">
        <f t="shared" ca="1" si="66"/>
        <v/>
      </c>
      <c r="BA119" s="2" t="str">
        <f t="shared" ca="1" si="67"/>
        <v/>
      </c>
      <c r="BB119" s="2" t="str">
        <f t="shared" ca="1" si="68"/>
        <v/>
      </c>
      <c r="BC119" s="2" t="str">
        <f t="shared" ca="1" si="69"/>
        <v/>
      </c>
      <c r="BJ119" s="2">
        <f ca="1">IF(Setup!$AG$7&lt;&gt;"",INDIRECT("'" &amp; Setup!$AG$7 &amp; "'!" &amp; AD119),0) + IF(Setup!$AG$8&lt;&gt;"",INDIRECT("'" &amp; Setup!$AG$8 &amp; "'!" &amp; AD119),0) + IF(Setup!$AG$9&lt;&gt;"",INDIRECT("'" &amp; Setup!$AG$9 &amp; "'!" &amp; AD119),0) + IF(Setup!$AG$10&lt;&gt;"",INDIRECT("'" &amp; Setup!$AG$10 &amp; "'!" &amp; AD119),0) + IF(Setup!$AG$11&lt;&gt;"",INDIRECT("'" &amp; Setup!$AG$11 &amp; "'!" &amp; AD119),0) + IF(Setup!$AG$12&lt;&gt;"",INDIRECT("'" &amp; Setup!$AG$12 &amp; "'!" &amp; AD119),0)</f>
        <v>0</v>
      </c>
      <c r="BK119" s="2">
        <f ca="1">IF(Setup!$AG$7&lt;&gt;"",INDIRECT("'" &amp; Setup!$AG$7 &amp; "'!" &amp; AE119),0) + IF(Setup!$AG$8&lt;&gt;"",INDIRECT("'" &amp; Setup!$AG$8 &amp; "'!" &amp; AE119),0) + IF(Setup!$AG$9&lt;&gt;"",INDIRECT("'" &amp; Setup!$AG$9 &amp; "'!" &amp; AE119),0) + IF(Setup!$AG$10&lt;&gt;"",INDIRECT("'" &amp; Setup!$AG$10 &amp; "'!" &amp; AE119),0) + IF(Setup!$AG$11&lt;&gt;"",INDIRECT("'" &amp; Setup!$AG$11 &amp; "'!" &amp; AE119),0) + IF(Setup!$AG$12&lt;&gt;"",INDIRECT("'" &amp; Setup!$AG$12 &amp; "'!" &amp; AE119),0)</f>
        <v>0</v>
      </c>
      <c r="BL119" s="2">
        <f ca="1">IF(Setup!$AH$7&lt;&gt;"",INDIRECT("'" &amp; Setup!$AH$7 &amp; "'!" &amp; AD119),0) + IF(Setup!$AH$8&lt;&gt;"",INDIRECT("'" &amp; Setup!$AH$8 &amp; "'!" &amp; AD119),0) + IF(Setup!$AH$9&lt;&gt;"",INDIRECT("'" &amp; Setup!$AH$9 &amp; "'!" &amp; AD119),0) + IF(Setup!$AH$10&lt;&gt;"",INDIRECT("'" &amp; Setup!$AH$10 &amp; "'!" &amp; AD119),0) + IF(Setup!$AH$11&lt;&gt;"",INDIRECT("'" &amp; Setup!$AH$11 &amp; "'!" &amp; AD119),0) + IF(Setup!$AH$12&lt;&gt;"",INDIRECT("'" &amp; Setup!$AH$12 &amp; "'!" &amp; AD119),0)</f>
        <v>0</v>
      </c>
      <c r="BM119" s="2">
        <f ca="1">IF(Setup!$AH$7&lt;&gt;"",INDIRECT("'" &amp; Setup!$AH$7 &amp; "'!" &amp; AE119),0) + IF(Setup!$AH$8&lt;&gt;"",INDIRECT("'" &amp; Setup!$AH$8 &amp; "'!" &amp; AE119),0) + IF(Setup!$AH$9&lt;&gt;"",INDIRECT("'" &amp; Setup!$AH$9 &amp; "'!" &amp; AE119),0) + IF(Setup!$AH$10&lt;&gt;"",INDIRECT("'" &amp; Setup!$AH$10 &amp; "'!" &amp; AE119),0) + IF(Setup!$AH$11&lt;&gt;"",INDIRECT("'" &amp; Setup!$AH$11 &amp; "'!" &amp; AE119),0) + IF(Setup!$AH$12&lt;&gt;"",INDIRECT("'" &amp; Setup!$AH$12 &amp; "'!" &amp; AE119),0)</f>
        <v>0</v>
      </c>
      <c r="BN119" s="2">
        <f ca="1">IF(Setup!$AI$7&lt;&gt;"",INDIRECT("'" &amp; Setup!$AI$7 &amp; "'!" &amp; AD119),0) + IF(Setup!$AI$8&lt;&gt;"",INDIRECT("'" &amp; Setup!$AI$8 &amp; "'!" &amp; AD119),0) + IF(Setup!$AI$9&lt;&gt;"",INDIRECT("'" &amp; Setup!$AI$9 &amp; "'!" &amp; AD119),0) + IF(Setup!$AI$10&lt;&gt;"",INDIRECT("'" &amp; Setup!$AI$10 &amp; "'!" &amp; AD119),0) + IF(Setup!$AI$11&lt;&gt;"",INDIRECT("'" &amp; Setup!$AI$11 &amp; "'!" &amp; AD119),0) + IF(Setup!$AI$12&lt;&gt;"",INDIRECT("'" &amp; Setup!$AI$12 &amp; "'!" &amp; AD119),0)</f>
        <v>0</v>
      </c>
      <c r="BO119" s="2">
        <f ca="1">IF(Setup!$AI$7&lt;&gt;"",INDIRECT("'" &amp; Setup!$AI$7 &amp; "'!" &amp; AE119),0) + IF(Setup!$AI$8&lt;&gt;"",INDIRECT("'" &amp; Setup!$AI$8 &amp; "'!" &amp; AE119),0) + IF(Setup!$AI$9&lt;&gt;"",INDIRECT("'" &amp; Setup!$AI$9 &amp; "'!" &amp; AE119),0) + IF(Setup!$AI$10&lt;&gt;"",INDIRECT("'" &amp; Setup!$AI$10 &amp; "'!" &amp; AE119),0) + IF(Setup!$AI$11&lt;&gt;"",INDIRECT("'" &amp; Setup!$AI$11 &amp; "'!" &amp; AE119),0) + IF(Setup!$AI$12&lt;&gt;"",INDIRECT("'" &amp; Setup!$AI$12 &amp; "'!" &amp; AE119),0)</f>
        <v>0</v>
      </c>
      <c r="BP119" s="2">
        <f ca="1">IF(Setup!$AJ$7&lt;&gt;"",INDIRECT("'" &amp; Setup!$AJ$7 &amp; "'!" &amp; AD119),0) + IF(Setup!$AJ$8&lt;&gt;"",INDIRECT("'" &amp; Setup!$AJ$8 &amp; "'!" &amp; AD119),0) + IF(Setup!$AJ$9&lt;&gt;"",INDIRECT("'" &amp; Setup!$AJ$9 &amp; "'!" &amp; AD119),0) + IF(Setup!$AJ$10&lt;&gt;"",INDIRECT("'" &amp; Setup!$AJ$10 &amp; "'!" &amp; AD119),0) + IF(Setup!$AJ$11&lt;&gt;"",INDIRECT("'" &amp; Setup!$AJ$11 &amp; "'!" &amp; AD119),0) + IF(Setup!$AJ$12&lt;&gt;"",INDIRECT("'" &amp; Setup!$AJ$12 &amp; "'!" &amp; AD119),0)</f>
        <v>0</v>
      </c>
      <c r="BQ119" s="2">
        <f ca="1">IF(Setup!$AJ$7&lt;&gt;"",INDIRECT("'" &amp; Setup!$AJ$7 &amp; "'!" &amp; AE119),0) + IF(Setup!$AJ$8&lt;&gt;"",INDIRECT("'" &amp; Setup!$AJ$8 &amp; "'!" &amp; AE119),0) + IF(Setup!$AJ$9&lt;&gt;"",INDIRECT("'" &amp; Setup!$AJ$9 &amp; "'!" &amp; AE119),0) + IF(Setup!$AJ$10&lt;&gt;"",INDIRECT("'" &amp; Setup!$AJ$10 &amp; "'!" &amp; AE119),0) + IF(Setup!$AJ$11&lt;&gt;"",INDIRECT("'" &amp; Setup!$AJ$11 &amp; "'!" &amp; AE119),0) + IF(Setup!$AJ$12&lt;&gt;"",INDIRECT("'" &amp; Setup!$AJ$12 &amp; "'!" &amp; AE119),0)</f>
        <v>0</v>
      </c>
      <c r="BS119" s="35"/>
      <c r="BT119" s="35"/>
      <c r="BU119" s="35"/>
      <c r="BV119" s="35"/>
    </row>
    <row r="120" spans="1:74" ht="39" hidden="1" customHeight="1" x14ac:dyDescent="0.2">
      <c r="A120" s="14" t="str">
        <f>Planning!A103</f>
        <v>I095</v>
      </c>
      <c r="B120" s="9">
        <f>Planning!B103</f>
        <v>0</v>
      </c>
      <c r="C120" s="9">
        <f>Planning!C103</f>
        <v>0</v>
      </c>
      <c r="D120" s="9">
        <f>Planning!D103</f>
        <v>0</v>
      </c>
      <c r="E120" s="3">
        <f>Planning!E103</f>
        <v>0</v>
      </c>
      <c r="F120" s="3">
        <f>Planning!G103</f>
        <v>0</v>
      </c>
      <c r="G120" s="28"/>
      <c r="H120" s="197">
        <f t="shared" ca="1" si="55"/>
        <v>0</v>
      </c>
      <c r="I120" s="197">
        <f t="shared" ca="1" si="56"/>
        <v>0</v>
      </c>
      <c r="J120" s="32" t="str">
        <f ca="1">IF(AND($AR120="2",$AB119&lt;&gt;Lists!$A$17),AU120,AT120)</f>
        <v/>
      </c>
      <c r="K120" s="33" t="str">
        <f t="shared" ca="1" si="42"/>
        <v/>
      </c>
      <c r="L120" s="210">
        <f t="shared" ca="1" si="43"/>
        <v>0</v>
      </c>
      <c r="M120" s="197">
        <f t="shared" ca="1" si="44"/>
        <v>0</v>
      </c>
      <c r="N120" s="32" t="str">
        <f ca="1">IF(AND($AR120="2",$AB120&lt;&gt;Lists!$A$17),AW120,AV120)</f>
        <v/>
      </c>
      <c r="O120" s="33" t="str">
        <f t="shared" ca="1" si="45"/>
        <v/>
      </c>
      <c r="P120" s="197">
        <f t="shared" ca="1" si="46"/>
        <v>0</v>
      </c>
      <c r="Q120" s="197">
        <f t="shared" ca="1" si="47"/>
        <v>0</v>
      </c>
      <c r="R120" s="32" t="str">
        <f ca="1">IF(AND($AR120="2",$AB120&lt;&gt;Lists!$A$17),AY120,AX120)</f>
        <v/>
      </c>
      <c r="S120" s="33" t="str">
        <f t="shared" ca="1" si="48"/>
        <v/>
      </c>
      <c r="T120" s="197">
        <f t="shared" ca="1" si="49"/>
        <v>0</v>
      </c>
      <c r="U120" s="197">
        <f t="shared" ca="1" si="50"/>
        <v>0</v>
      </c>
      <c r="V120" s="32" t="str">
        <f ca="1">IF(AND($AR120="2",$AB120&lt;&gt;Lists!$A$17),BA120,AZ120)</f>
        <v/>
      </c>
      <c r="W120" s="33" t="str">
        <f t="shared" ca="1" si="51"/>
        <v/>
      </c>
      <c r="X120" s="197">
        <f t="shared" ca="1" si="52"/>
        <v>0</v>
      </c>
      <c r="Y120" s="197">
        <f t="shared" ca="1" si="53"/>
        <v>0</v>
      </c>
      <c r="Z120" s="32" t="str">
        <f ca="1">IF(AND($AR120="2",$AB120&lt;&gt;Lists!$A$17),BC120,BB120)</f>
        <v/>
      </c>
      <c r="AA120" s="33" t="str">
        <f t="shared" ca="1" si="54"/>
        <v/>
      </c>
      <c r="AB120" s="1">
        <f>Planning!H103</f>
        <v>0</v>
      </c>
      <c r="AC120" s="2" t="str">
        <f t="shared" si="57"/>
        <v>00</v>
      </c>
      <c r="AD120" s="2" t="s">
        <v>555</v>
      </c>
      <c r="AE120" s="2" t="s">
        <v>753</v>
      </c>
      <c r="AF120" s="2" t="s">
        <v>123</v>
      </c>
      <c r="AG120" s="169" t="str">
        <f t="shared" si="58"/>
        <v/>
      </c>
      <c r="AI120" s="2">
        <f ca="1">IF(Setup!$AG$7&lt;&gt;"",INDIRECT("'" &amp; Setup!$AG$7 &amp; "'!" &amp; AF120),0) + IF(Setup!$AG$8&lt;&gt;"",INDIRECT("'" &amp; Setup!$AG$8 &amp; "'!" &amp; AF120),0) + IF(Setup!$AG$9&lt;&gt;"",INDIRECT("'" &amp; Setup!$AG$9 &amp; "'!" &amp; AF120),0) + IF(Setup!$AG$10&lt;&gt;"",INDIRECT("'" &amp; Setup!$AG$10 &amp; "'!" &amp; AF120),0) + IF(Setup!$AG$11&lt;&gt;"",INDIRECT("'" &amp; Setup!$AG$11 &amp; "'!" &amp; AF120),0) + IF(Setup!$AG$12&lt;&gt;"",INDIRECT("'" &amp; Setup!$AG$12 &amp; "'!" &amp; AF120),0)</f>
        <v>0</v>
      </c>
      <c r="AJ120" s="2">
        <f ca="1">IF(Setup!$AH$7&lt;&gt;"",INDIRECT("'" &amp; Setup!$AH$7 &amp; "'!" &amp; AF120),0) + IF(Setup!$AH$8&lt;&gt;"",INDIRECT("'" &amp; Setup!$AH$8 &amp; "'!" &amp; AF120),0) + IF(Setup!$AH$9&lt;&gt;"",INDIRECT("'" &amp; Setup!$AH$9 &amp; "'!" &amp; AF120),0) + IF(Setup!$AH$10&lt;&gt;"",INDIRECT("'" &amp; Setup!$AH$10 &amp; "'!" &amp; AF120),0) + IF(Setup!$AH$11&lt;&gt;"",INDIRECT("'" &amp; Setup!$AH$11 &amp; "'!" &amp; AF120),0) + IF(Setup!$AH$12&lt;&gt;"",INDIRECT("'" &amp; Setup!$AH$12 &amp; "'!" &amp; AF120),0)</f>
        <v>0</v>
      </c>
      <c r="AK120" s="2">
        <f ca="1">IF(Setup!$AI$7&lt;&gt;"",INDIRECT("'" &amp; Setup!$AI$7 &amp; "'!" &amp; AF120),0) + IF(Setup!$AI$8&lt;&gt;"",INDIRECT("'" &amp; Setup!$AI$8 &amp; "'!" &amp; AF120),0) + IF(Setup!$AI$9&lt;&gt;"",INDIRECT("'" &amp; Setup!$AI$9 &amp; "'!" &amp; AF120),0) + IF(Setup!$AI$10&lt;&gt;"",INDIRECT("'" &amp; Setup!$AI$10 &amp; "'!" &amp; AF120),0) + IF(Setup!$AI$11&lt;&gt;"",INDIRECT("'" &amp; Setup!$AI$11 &amp; "'!" &amp; AF120),0) + IF(Setup!$AI$12&lt;&gt;"",INDIRECT("'" &amp; Setup!$AI$12 &amp; "'!" &amp; AF120),0)</f>
        <v>0</v>
      </c>
      <c r="AL120" s="2">
        <f ca="1">IF(Setup!$AJ$7&lt;&gt;"",INDIRECT("'" &amp; Setup!$AJ$7 &amp; "'!" &amp; AF120),0) + IF(Setup!$AJ$8&lt;&gt;"",INDIRECT("'" &amp; Setup!$AJ$8 &amp; "'!" &amp; AF120),0) + IF(Setup!$AJ$9&lt;&gt;"",INDIRECT("'" &amp; Setup!$AJ$9 &amp; "'!" &amp; AF120),0) + IF(Setup!$AJ$10&lt;&gt;"",INDIRECT("'" &amp; Setup!$AJ$10 &amp; "'!" &amp; AF120),0) + IF(Setup!$AJ$11&lt;&gt;"",INDIRECT("'" &amp; Setup!$AJ$11 &amp; "'!" &amp; AF120),0) + IF(Setup!$AJ$12&lt;&gt;"",INDIRECT("'" &amp; Setup!$AJ$12 &amp; "'!" &amp; AF120),0)</f>
        <v>0</v>
      </c>
      <c r="AN120" s="2" t="str">
        <f t="shared" si="59"/>
        <v/>
      </c>
      <c r="AR120" s="2" t="str">
        <f>IF(C120=0,"",LEFT(INDEX(Lists!$H$5:$H$49,MATCH(C120,Lists!$G$5:$G$49,0),1),1))</f>
        <v/>
      </c>
      <c r="AT120" s="2" t="str">
        <f t="shared" ca="1" si="60"/>
        <v/>
      </c>
      <c r="AU120" s="2" t="str">
        <f t="shared" ca="1" si="61"/>
        <v/>
      </c>
      <c r="AV120" s="2" t="str">
        <f t="shared" ca="1" si="62"/>
        <v/>
      </c>
      <c r="AW120" s="2" t="str">
        <f t="shared" ca="1" si="63"/>
        <v/>
      </c>
      <c r="AX120" s="2" t="str">
        <f t="shared" ca="1" si="64"/>
        <v/>
      </c>
      <c r="AY120" s="2" t="str">
        <f t="shared" ca="1" si="65"/>
        <v/>
      </c>
      <c r="AZ120" s="2" t="str">
        <f t="shared" ca="1" si="66"/>
        <v/>
      </c>
      <c r="BA120" s="2" t="str">
        <f t="shared" ca="1" si="67"/>
        <v/>
      </c>
      <c r="BB120" s="2" t="str">
        <f t="shared" ca="1" si="68"/>
        <v/>
      </c>
      <c r="BC120" s="2" t="str">
        <f t="shared" ca="1" si="69"/>
        <v/>
      </c>
      <c r="BJ120" s="2">
        <f ca="1">IF(Setup!$AG$7&lt;&gt;"",INDIRECT("'" &amp; Setup!$AG$7 &amp; "'!" &amp; AD120),0) + IF(Setup!$AG$8&lt;&gt;"",INDIRECT("'" &amp; Setup!$AG$8 &amp; "'!" &amp; AD120),0) + IF(Setup!$AG$9&lt;&gt;"",INDIRECT("'" &amp; Setup!$AG$9 &amp; "'!" &amp; AD120),0) + IF(Setup!$AG$10&lt;&gt;"",INDIRECT("'" &amp; Setup!$AG$10 &amp; "'!" &amp; AD120),0) + IF(Setup!$AG$11&lt;&gt;"",INDIRECT("'" &amp; Setup!$AG$11 &amp; "'!" &amp; AD120),0) + IF(Setup!$AG$12&lt;&gt;"",INDIRECT("'" &amp; Setup!$AG$12 &amp; "'!" &amp; AD120),0)</f>
        <v>0</v>
      </c>
      <c r="BK120" s="2">
        <f ca="1">IF(Setup!$AG$7&lt;&gt;"",INDIRECT("'" &amp; Setup!$AG$7 &amp; "'!" &amp; AE120),0) + IF(Setup!$AG$8&lt;&gt;"",INDIRECT("'" &amp; Setup!$AG$8 &amp; "'!" &amp; AE120),0) + IF(Setup!$AG$9&lt;&gt;"",INDIRECT("'" &amp; Setup!$AG$9 &amp; "'!" &amp; AE120),0) + IF(Setup!$AG$10&lt;&gt;"",INDIRECT("'" &amp; Setup!$AG$10 &amp; "'!" &amp; AE120),0) + IF(Setup!$AG$11&lt;&gt;"",INDIRECT("'" &amp; Setup!$AG$11 &amp; "'!" &amp; AE120),0) + IF(Setup!$AG$12&lt;&gt;"",INDIRECT("'" &amp; Setup!$AG$12 &amp; "'!" &amp; AE120),0)</f>
        <v>0</v>
      </c>
      <c r="BL120" s="2">
        <f ca="1">IF(Setup!$AH$7&lt;&gt;"",INDIRECT("'" &amp; Setup!$AH$7 &amp; "'!" &amp; AD120),0) + IF(Setup!$AH$8&lt;&gt;"",INDIRECT("'" &amp; Setup!$AH$8 &amp; "'!" &amp; AD120),0) + IF(Setup!$AH$9&lt;&gt;"",INDIRECT("'" &amp; Setup!$AH$9 &amp; "'!" &amp; AD120),0) + IF(Setup!$AH$10&lt;&gt;"",INDIRECT("'" &amp; Setup!$AH$10 &amp; "'!" &amp; AD120),0) + IF(Setup!$AH$11&lt;&gt;"",INDIRECT("'" &amp; Setup!$AH$11 &amp; "'!" &amp; AD120),0) + IF(Setup!$AH$12&lt;&gt;"",INDIRECT("'" &amp; Setup!$AH$12 &amp; "'!" &amp; AD120),0)</f>
        <v>0</v>
      </c>
      <c r="BM120" s="2">
        <f ca="1">IF(Setup!$AH$7&lt;&gt;"",INDIRECT("'" &amp; Setup!$AH$7 &amp; "'!" &amp; AE120),0) + IF(Setup!$AH$8&lt;&gt;"",INDIRECT("'" &amp; Setup!$AH$8 &amp; "'!" &amp; AE120),0) + IF(Setup!$AH$9&lt;&gt;"",INDIRECT("'" &amp; Setup!$AH$9 &amp; "'!" &amp; AE120),0) + IF(Setup!$AH$10&lt;&gt;"",INDIRECT("'" &amp; Setup!$AH$10 &amp; "'!" &amp; AE120),0) + IF(Setup!$AH$11&lt;&gt;"",INDIRECT("'" &amp; Setup!$AH$11 &amp; "'!" &amp; AE120),0) + IF(Setup!$AH$12&lt;&gt;"",INDIRECT("'" &amp; Setup!$AH$12 &amp; "'!" &amp; AE120),0)</f>
        <v>0</v>
      </c>
      <c r="BN120" s="2">
        <f ca="1">IF(Setup!$AI$7&lt;&gt;"",INDIRECT("'" &amp; Setup!$AI$7 &amp; "'!" &amp; AD120),0) + IF(Setup!$AI$8&lt;&gt;"",INDIRECT("'" &amp; Setup!$AI$8 &amp; "'!" &amp; AD120),0) + IF(Setup!$AI$9&lt;&gt;"",INDIRECT("'" &amp; Setup!$AI$9 &amp; "'!" &amp; AD120),0) + IF(Setup!$AI$10&lt;&gt;"",INDIRECT("'" &amp; Setup!$AI$10 &amp; "'!" &amp; AD120),0) + IF(Setup!$AI$11&lt;&gt;"",INDIRECT("'" &amp; Setup!$AI$11 &amp; "'!" &amp; AD120),0) + IF(Setup!$AI$12&lt;&gt;"",INDIRECT("'" &amp; Setup!$AI$12 &amp; "'!" &amp; AD120),0)</f>
        <v>0</v>
      </c>
      <c r="BO120" s="2">
        <f ca="1">IF(Setup!$AI$7&lt;&gt;"",INDIRECT("'" &amp; Setup!$AI$7 &amp; "'!" &amp; AE120),0) + IF(Setup!$AI$8&lt;&gt;"",INDIRECT("'" &amp; Setup!$AI$8 &amp; "'!" &amp; AE120),0) + IF(Setup!$AI$9&lt;&gt;"",INDIRECT("'" &amp; Setup!$AI$9 &amp; "'!" &amp; AE120),0) + IF(Setup!$AI$10&lt;&gt;"",INDIRECT("'" &amp; Setup!$AI$10 &amp; "'!" &amp; AE120),0) + IF(Setup!$AI$11&lt;&gt;"",INDIRECT("'" &amp; Setup!$AI$11 &amp; "'!" &amp; AE120),0) + IF(Setup!$AI$12&lt;&gt;"",INDIRECT("'" &amp; Setup!$AI$12 &amp; "'!" &amp; AE120),0)</f>
        <v>0</v>
      </c>
      <c r="BP120" s="2">
        <f ca="1">IF(Setup!$AJ$7&lt;&gt;"",INDIRECT("'" &amp; Setup!$AJ$7 &amp; "'!" &amp; AD120),0) + IF(Setup!$AJ$8&lt;&gt;"",INDIRECT("'" &amp; Setup!$AJ$8 &amp; "'!" &amp; AD120),0) + IF(Setup!$AJ$9&lt;&gt;"",INDIRECT("'" &amp; Setup!$AJ$9 &amp; "'!" &amp; AD120),0) + IF(Setup!$AJ$10&lt;&gt;"",INDIRECT("'" &amp; Setup!$AJ$10 &amp; "'!" &amp; AD120),0) + IF(Setup!$AJ$11&lt;&gt;"",INDIRECT("'" &amp; Setup!$AJ$11 &amp; "'!" &amp; AD120),0) + IF(Setup!$AJ$12&lt;&gt;"",INDIRECT("'" &amp; Setup!$AJ$12 &amp; "'!" &amp; AD120),0)</f>
        <v>0</v>
      </c>
      <c r="BQ120" s="2">
        <f ca="1">IF(Setup!$AJ$7&lt;&gt;"",INDIRECT("'" &amp; Setup!$AJ$7 &amp; "'!" &amp; AE120),0) + IF(Setup!$AJ$8&lt;&gt;"",INDIRECT("'" &amp; Setup!$AJ$8 &amp; "'!" &amp; AE120),0) + IF(Setup!$AJ$9&lt;&gt;"",INDIRECT("'" &amp; Setup!$AJ$9 &amp; "'!" &amp; AE120),0) + IF(Setup!$AJ$10&lt;&gt;"",INDIRECT("'" &amp; Setup!$AJ$10 &amp; "'!" &amp; AE120),0) + IF(Setup!$AJ$11&lt;&gt;"",INDIRECT("'" &amp; Setup!$AJ$11 &amp; "'!" &amp; AE120),0) + IF(Setup!$AJ$12&lt;&gt;"",INDIRECT("'" &amp; Setup!$AJ$12 &amp; "'!" &amp; AE120),0)</f>
        <v>0</v>
      </c>
      <c r="BS120" s="35"/>
      <c r="BT120" s="35"/>
      <c r="BU120" s="35"/>
      <c r="BV120" s="35"/>
    </row>
    <row r="121" spans="1:74" ht="39" hidden="1" customHeight="1" x14ac:dyDescent="0.2">
      <c r="A121" s="14" t="str">
        <f>Planning!A104</f>
        <v>I096</v>
      </c>
      <c r="B121" s="9">
        <f>Planning!B104</f>
        <v>0</v>
      </c>
      <c r="C121" s="9">
        <f>Planning!C104</f>
        <v>0</v>
      </c>
      <c r="D121" s="9">
        <f>Planning!D104</f>
        <v>0</v>
      </c>
      <c r="E121" s="3">
        <f>Planning!E104</f>
        <v>0</v>
      </c>
      <c r="F121" s="3">
        <f>Planning!G104</f>
        <v>0</v>
      </c>
      <c r="G121" s="28"/>
      <c r="H121" s="197">
        <f t="shared" ca="1" si="55"/>
        <v>0</v>
      </c>
      <c r="I121" s="197">
        <f t="shared" ca="1" si="56"/>
        <v>0</v>
      </c>
      <c r="J121" s="32" t="str">
        <f ca="1">IF(AND($AR121="2",$AB120&lt;&gt;Lists!$A$17),AU121,AT121)</f>
        <v/>
      </c>
      <c r="K121" s="33" t="str">
        <f t="shared" ca="1" si="42"/>
        <v/>
      </c>
      <c r="L121" s="210">
        <f t="shared" ca="1" si="43"/>
        <v>0</v>
      </c>
      <c r="M121" s="197">
        <f t="shared" ca="1" si="44"/>
        <v>0</v>
      </c>
      <c r="N121" s="32" t="str">
        <f ca="1">IF(AND($AR121="2",$AB121&lt;&gt;Lists!$A$17),AW121,AV121)</f>
        <v/>
      </c>
      <c r="O121" s="33" t="str">
        <f t="shared" ca="1" si="45"/>
        <v/>
      </c>
      <c r="P121" s="197">
        <f t="shared" ca="1" si="46"/>
        <v>0</v>
      </c>
      <c r="Q121" s="197">
        <f t="shared" ca="1" si="47"/>
        <v>0</v>
      </c>
      <c r="R121" s="32" t="str">
        <f ca="1">IF(AND($AR121="2",$AB121&lt;&gt;Lists!$A$17),AY121,AX121)</f>
        <v/>
      </c>
      <c r="S121" s="33" t="str">
        <f t="shared" ca="1" si="48"/>
        <v/>
      </c>
      <c r="T121" s="197">
        <f t="shared" ca="1" si="49"/>
        <v>0</v>
      </c>
      <c r="U121" s="197">
        <f t="shared" ca="1" si="50"/>
        <v>0</v>
      </c>
      <c r="V121" s="32" t="str">
        <f ca="1">IF(AND($AR121="2",$AB121&lt;&gt;Lists!$A$17),BA121,AZ121)</f>
        <v/>
      </c>
      <c r="W121" s="33" t="str">
        <f t="shared" ca="1" si="51"/>
        <v/>
      </c>
      <c r="X121" s="197">
        <f t="shared" ca="1" si="52"/>
        <v>0</v>
      </c>
      <c r="Y121" s="197">
        <f t="shared" ca="1" si="53"/>
        <v>0</v>
      </c>
      <c r="Z121" s="32" t="str">
        <f ca="1">IF(AND($AR121="2",$AB121&lt;&gt;Lists!$A$17),BC121,BB121)</f>
        <v/>
      </c>
      <c r="AA121" s="33" t="str">
        <f t="shared" ca="1" si="54"/>
        <v/>
      </c>
      <c r="AB121" s="1">
        <f>Planning!H104</f>
        <v>0</v>
      </c>
      <c r="AC121" s="2" t="str">
        <f t="shared" si="57"/>
        <v>00</v>
      </c>
      <c r="AD121" s="2" t="s">
        <v>556</v>
      </c>
      <c r="AE121" s="2" t="s">
        <v>754</v>
      </c>
      <c r="AF121" s="2" t="s">
        <v>124</v>
      </c>
      <c r="AG121" s="169" t="str">
        <f t="shared" si="58"/>
        <v/>
      </c>
      <c r="AI121" s="2">
        <f ca="1">IF(Setup!$AG$7&lt;&gt;"",INDIRECT("'" &amp; Setup!$AG$7 &amp; "'!" &amp; AF121),0) + IF(Setup!$AG$8&lt;&gt;"",INDIRECT("'" &amp; Setup!$AG$8 &amp; "'!" &amp; AF121),0) + IF(Setup!$AG$9&lt;&gt;"",INDIRECT("'" &amp; Setup!$AG$9 &amp; "'!" &amp; AF121),0) + IF(Setup!$AG$10&lt;&gt;"",INDIRECT("'" &amp; Setup!$AG$10 &amp; "'!" &amp; AF121),0) + IF(Setup!$AG$11&lt;&gt;"",INDIRECT("'" &amp; Setup!$AG$11 &amp; "'!" &amp; AF121),0) + IF(Setup!$AG$12&lt;&gt;"",INDIRECT("'" &amp; Setup!$AG$12 &amp; "'!" &amp; AF121),0)</f>
        <v>0</v>
      </c>
      <c r="AJ121" s="2">
        <f ca="1">IF(Setup!$AH$7&lt;&gt;"",INDIRECT("'" &amp; Setup!$AH$7 &amp; "'!" &amp; AF121),0) + IF(Setup!$AH$8&lt;&gt;"",INDIRECT("'" &amp; Setup!$AH$8 &amp; "'!" &amp; AF121),0) + IF(Setup!$AH$9&lt;&gt;"",INDIRECT("'" &amp; Setup!$AH$9 &amp; "'!" &amp; AF121),0) + IF(Setup!$AH$10&lt;&gt;"",INDIRECT("'" &amp; Setup!$AH$10 &amp; "'!" &amp; AF121),0) + IF(Setup!$AH$11&lt;&gt;"",INDIRECT("'" &amp; Setup!$AH$11 &amp; "'!" &amp; AF121),0) + IF(Setup!$AH$12&lt;&gt;"",INDIRECT("'" &amp; Setup!$AH$12 &amp; "'!" &amp; AF121),0)</f>
        <v>0</v>
      </c>
      <c r="AK121" s="2">
        <f ca="1">IF(Setup!$AI$7&lt;&gt;"",INDIRECT("'" &amp; Setup!$AI$7 &amp; "'!" &amp; AF121),0) + IF(Setup!$AI$8&lt;&gt;"",INDIRECT("'" &amp; Setup!$AI$8 &amp; "'!" &amp; AF121),0) + IF(Setup!$AI$9&lt;&gt;"",INDIRECT("'" &amp; Setup!$AI$9 &amp; "'!" &amp; AF121),0) + IF(Setup!$AI$10&lt;&gt;"",INDIRECT("'" &amp; Setup!$AI$10 &amp; "'!" &amp; AF121),0) + IF(Setup!$AI$11&lt;&gt;"",INDIRECT("'" &amp; Setup!$AI$11 &amp; "'!" &amp; AF121),0) + IF(Setup!$AI$12&lt;&gt;"",INDIRECT("'" &amp; Setup!$AI$12 &amp; "'!" &amp; AF121),0)</f>
        <v>0</v>
      </c>
      <c r="AL121" s="2">
        <f ca="1">IF(Setup!$AJ$7&lt;&gt;"",INDIRECT("'" &amp; Setup!$AJ$7 &amp; "'!" &amp; AF121),0) + IF(Setup!$AJ$8&lt;&gt;"",INDIRECT("'" &amp; Setup!$AJ$8 &amp; "'!" &amp; AF121),0) + IF(Setup!$AJ$9&lt;&gt;"",INDIRECT("'" &amp; Setup!$AJ$9 &amp; "'!" &amp; AF121),0) + IF(Setup!$AJ$10&lt;&gt;"",INDIRECT("'" &amp; Setup!$AJ$10 &amp; "'!" &amp; AF121),0) + IF(Setup!$AJ$11&lt;&gt;"",INDIRECT("'" &amp; Setup!$AJ$11 &amp; "'!" &amp; AF121),0) + IF(Setup!$AJ$12&lt;&gt;"",INDIRECT("'" &amp; Setup!$AJ$12 &amp; "'!" &amp; AF121),0)</f>
        <v>0</v>
      </c>
      <c r="AN121" s="2" t="str">
        <f t="shared" si="59"/>
        <v/>
      </c>
      <c r="AR121" s="2" t="str">
        <f>IF(C121=0,"",LEFT(INDEX(Lists!$H$5:$H$49,MATCH(C121,Lists!$G$5:$G$49,0),1),1))</f>
        <v/>
      </c>
      <c r="AT121" s="2" t="str">
        <f t="shared" ca="1" si="60"/>
        <v/>
      </c>
      <c r="AU121" s="2" t="str">
        <f t="shared" ca="1" si="61"/>
        <v/>
      </c>
      <c r="AV121" s="2" t="str">
        <f t="shared" ca="1" si="62"/>
        <v/>
      </c>
      <c r="AW121" s="2" t="str">
        <f t="shared" ca="1" si="63"/>
        <v/>
      </c>
      <c r="AX121" s="2" t="str">
        <f t="shared" ca="1" si="64"/>
        <v/>
      </c>
      <c r="AY121" s="2" t="str">
        <f t="shared" ca="1" si="65"/>
        <v/>
      </c>
      <c r="AZ121" s="2" t="str">
        <f t="shared" ca="1" si="66"/>
        <v/>
      </c>
      <c r="BA121" s="2" t="str">
        <f t="shared" ca="1" si="67"/>
        <v/>
      </c>
      <c r="BB121" s="2" t="str">
        <f t="shared" ca="1" si="68"/>
        <v/>
      </c>
      <c r="BC121" s="2" t="str">
        <f t="shared" ca="1" si="69"/>
        <v/>
      </c>
      <c r="BJ121" s="2">
        <f ca="1">IF(Setup!$AG$7&lt;&gt;"",INDIRECT("'" &amp; Setup!$AG$7 &amp; "'!" &amp; AD121),0) + IF(Setup!$AG$8&lt;&gt;"",INDIRECT("'" &amp; Setup!$AG$8 &amp; "'!" &amp; AD121),0) + IF(Setup!$AG$9&lt;&gt;"",INDIRECT("'" &amp; Setup!$AG$9 &amp; "'!" &amp; AD121),0) + IF(Setup!$AG$10&lt;&gt;"",INDIRECT("'" &amp; Setup!$AG$10 &amp; "'!" &amp; AD121),0) + IF(Setup!$AG$11&lt;&gt;"",INDIRECT("'" &amp; Setup!$AG$11 &amp; "'!" &amp; AD121),0) + IF(Setup!$AG$12&lt;&gt;"",INDIRECT("'" &amp; Setup!$AG$12 &amp; "'!" &amp; AD121),0)</f>
        <v>0</v>
      </c>
      <c r="BK121" s="2">
        <f ca="1">IF(Setup!$AG$7&lt;&gt;"",INDIRECT("'" &amp; Setup!$AG$7 &amp; "'!" &amp; AE121),0) + IF(Setup!$AG$8&lt;&gt;"",INDIRECT("'" &amp; Setup!$AG$8 &amp; "'!" &amp; AE121),0) + IF(Setup!$AG$9&lt;&gt;"",INDIRECT("'" &amp; Setup!$AG$9 &amp; "'!" &amp; AE121),0) + IF(Setup!$AG$10&lt;&gt;"",INDIRECT("'" &amp; Setup!$AG$10 &amp; "'!" &amp; AE121),0) + IF(Setup!$AG$11&lt;&gt;"",INDIRECT("'" &amp; Setup!$AG$11 &amp; "'!" &amp; AE121),0) + IF(Setup!$AG$12&lt;&gt;"",INDIRECT("'" &amp; Setup!$AG$12 &amp; "'!" &amp; AE121),0)</f>
        <v>0</v>
      </c>
      <c r="BL121" s="2">
        <f ca="1">IF(Setup!$AH$7&lt;&gt;"",INDIRECT("'" &amp; Setup!$AH$7 &amp; "'!" &amp; AD121),0) + IF(Setup!$AH$8&lt;&gt;"",INDIRECT("'" &amp; Setup!$AH$8 &amp; "'!" &amp; AD121),0) + IF(Setup!$AH$9&lt;&gt;"",INDIRECT("'" &amp; Setup!$AH$9 &amp; "'!" &amp; AD121),0) + IF(Setup!$AH$10&lt;&gt;"",INDIRECT("'" &amp; Setup!$AH$10 &amp; "'!" &amp; AD121),0) + IF(Setup!$AH$11&lt;&gt;"",INDIRECT("'" &amp; Setup!$AH$11 &amp; "'!" &amp; AD121),0) + IF(Setup!$AH$12&lt;&gt;"",INDIRECT("'" &amp; Setup!$AH$12 &amp; "'!" &amp; AD121),0)</f>
        <v>0</v>
      </c>
      <c r="BM121" s="2">
        <f ca="1">IF(Setup!$AH$7&lt;&gt;"",INDIRECT("'" &amp; Setup!$AH$7 &amp; "'!" &amp; AE121),0) + IF(Setup!$AH$8&lt;&gt;"",INDIRECT("'" &amp; Setup!$AH$8 &amp; "'!" &amp; AE121),0) + IF(Setup!$AH$9&lt;&gt;"",INDIRECT("'" &amp; Setup!$AH$9 &amp; "'!" &amp; AE121),0) + IF(Setup!$AH$10&lt;&gt;"",INDIRECT("'" &amp; Setup!$AH$10 &amp; "'!" &amp; AE121),0) + IF(Setup!$AH$11&lt;&gt;"",INDIRECT("'" &amp; Setup!$AH$11 &amp; "'!" &amp; AE121),0) + IF(Setup!$AH$12&lt;&gt;"",INDIRECT("'" &amp; Setup!$AH$12 &amp; "'!" &amp; AE121),0)</f>
        <v>0</v>
      </c>
      <c r="BN121" s="2">
        <f ca="1">IF(Setup!$AI$7&lt;&gt;"",INDIRECT("'" &amp; Setup!$AI$7 &amp; "'!" &amp; AD121),0) + IF(Setup!$AI$8&lt;&gt;"",INDIRECT("'" &amp; Setup!$AI$8 &amp; "'!" &amp; AD121),0) + IF(Setup!$AI$9&lt;&gt;"",INDIRECT("'" &amp; Setup!$AI$9 &amp; "'!" &amp; AD121),0) + IF(Setup!$AI$10&lt;&gt;"",INDIRECT("'" &amp; Setup!$AI$10 &amp; "'!" &amp; AD121),0) + IF(Setup!$AI$11&lt;&gt;"",INDIRECT("'" &amp; Setup!$AI$11 &amp; "'!" &amp; AD121),0) + IF(Setup!$AI$12&lt;&gt;"",INDIRECT("'" &amp; Setup!$AI$12 &amp; "'!" &amp; AD121),0)</f>
        <v>0</v>
      </c>
      <c r="BO121" s="2">
        <f ca="1">IF(Setup!$AI$7&lt;&gt;"",INDIRECT("'" &amp; Setup!$AI$7 &amp; "'!" &amp; AE121),0) + IF(Setup!$AI$8&lt;&gt;"",INDIRECT("'" &amp; Setup!$AI$8 &amp; "'!" &amp; AE121),0) + IF(Setup!$AI$9&lt;&gt;"",INDIRECT("'" &amp; Setup!$AI$9 &amp; "'!" &amp; AE121),0) + IF(Setup!$AI$10&lt;&gt;"",INDIRECT("'" &amp; Setup!$AI$10 &amp; "'!" &amp; AE121),0) + IF(Setup!$AI$11&lt;&gt;"",INDIRECT("'" &amp; Setup!$AI$11 &amp; "'!" &amp; AE121),0) + IF(Setup!$AI$12&lt;&gt;"",INDIRECT("'" &amp; Setup!$AI$12 &amp; "'!" &amp; AE121),0)</f>
        <v>0</v>
      </c>
      <c r="BP121" s="2">
        <f ca="1">IF(Setup!$AJ$7&lt;&gt;"",INDIRECT("'" &amp; Setup!$AJ$7 &amp; "'!" &amp; AD121),0) + IF(Setup!$AJ$8&lt;&gt;"",INDIRECT("'" &amp; Setup!$AJ$8 &amp; "'!" &amp; AD121),0) + IF(Setup!$AJ$9&lt;&gt;"",INDIRECT("'" &amp; Setup!$AJ$9 &amp; "'!" &amp; AD121),0) + IF(Setup!$AJ$10&lt;&gt;"",INDIRECT("'" &amp; Setup!$AJ$10 &amp; "'!" &amp; AD121),0) + IF(Setup!$AJ$11&lt;&gt;"",INDIRECT("'" &amp; Setup!$AJ$11 &amp; "'!" &amp; AD121),0) + IF(Setup!$AJ$12&lt;&gt;"",INDIRECT("'" &amp; Setup!$AJ$12 &amp; "'!" &amp; AD121),0)</f>
        <v>0</v>
      </c>
      <c r="BQ121" s="2">
        <f ca="1">IF(Setup!$AJ$7&lt;&gt;"",INDIRECT("'" &amp; Setup!$AJ$7 &amp; "'!" &amp; AE121),0) + IF(Setup!$AJ$8&lt;&gt;"",INDIRECT("'" &amp; Setup!$AJ$8 &amp; "'!" &amp; AE121),0) + IF(Setup!$AJ$9&lt;&gt;"",INDIRECT("'" &amp; Setup!$AJ$9 &amp; "'!" &amp; AE121),0) + IF(Setup!$AJ$10&lt;&gt;"",INDIRECT("'" &amp; Setup!$AJ$10 &amp; "'!" &amp; AE121),0) + IF(Setup!$AJ$11&lt;&gt;"",INDIRECT("'" &amp; Setup!$AJ$11 &amp; "'!" &amp; AE121),0) + IF(Setup!$AJ$12&lt;&gt;"",INDIRECT("'" &amp; Setup!$AJ$12 &amp; "'!" &amp; AE121),0)</f>
        <v>0</v>
      </c>
      <c r="BS121" s="35"/>
      <c r="BT121" s="35"/>
      <c r="BU121" s="35"/>
      <c r="BV121" s="35"/>
    </row>
    <row r="122" spans="1:74" ht="39" hidden="1" customHeight="1" x14ac:dyDescent="0.2">
      <c r="A122" s="14" t="str">
        <f>Planning!A105</f>
        <v>I097</v>
      </c>
      <c r="B122" s="9">
        <f>Planning!B105</f>
        <v>0</v>
      </c>
      <c r="C122" s="9">
        <f>Planning!C105</f>
        <v>0</v>
      </c>
      <c r="D122" s="9">
        <f>Planning!D105</f>
        <v>0</v>
      </c>
      <c r="E122" s="3">
        <f>Planning!E105</f>
        <v>0</v>
      </c>
      <c r="F122" s="3">
        <f>Planning!G105</f>
        <v>0</v>
      </c>
      <c r="G122" s="28"/>
      <c r="H122" s="197">
        <f t="shared" ca="1" si="55"/>
        <v>0</v>
      </c>
      <c r="I122" s="197">
        <f t="shared" ca="1" si="56"/>
        <v>0</v>
      </c>
      <c r="J122" s="32" t="str">
        <f ca="1">IF(AND($AR122="2",$AB121&lt;&gt;Lists!$A$17),AU122,AT122)</f>
        <v/>
      </c>
      <c r="K122" s="33" t="str">
        <f t="shared" ref="K122:K153" ca="1" si="70">IF($AN122 = ExcluirDelPLogro,"",IF(AND(H122=0,I122=0),"",J122))</f>
        <v/>
      </c>
      <c r="L122" s="210">
        <f t="shared" ref="L122:L153" ca="1" si="71">IF(AR122&lt;&gt;"3",BJ122,INDIRECT("'" &amp; MesCierreQ1 &amp; "'!" &amp; AD122))</f>
        <v>0</v>
      </c>
      <c r="M122" s="197">
        <f t="shared" ref="M122:M153" ca="1" si="72">IF(AR122&lt;&gt;"3",BK122,INDIRECT("'" &amp; MesCierreQ1 &amp; "'!" &amp; AE122))</f>
        <v>0</v>
      </c>
      <c r="N122" s="32" t="str">
        <f ca="1">IF(AND($AR122="2",$AB122&lt;&gt;Lists!$A$17),AW122,AV122)</f>
        <v/>
      </c>
      <c r="O122" s="33" t="str">
        <f t="shared" ref="O122:O153" ca="1" si="73">IF($AN122=ExcluirDelPLogro,"",IF(AND(L122=0,M122=0),"",N122))</f>
        <v/>
      </c>
      <c r="P122" s="197">
        <f t="shared" ref="P122:P153" ca="1" si="74">IF(AR122&lt;&gt;"3",BL122,INDIRECT("'" &amp; MesCierreQ2 &amp; "'!" &amp; AD122))</f>
        <v>0</v>
      </c>
      <c r="Q122" s="197">
        <f t="shared" ref="Q122:Q153" ca="1" si="75">IF(AR122&lt;&gt;"3",BM122,INDIRECT("'" &amp; MesCierreQ2 &amp; "'!" &amp; AE122))</f>
        <v>0</v>
      </c>
      <c r="R122" s="32" t="str">
        <f ca="1">IF(AND($AR122="2",$AB122&lt;&gt;Lists!$A$17),AY122,AX122)</f>
        <v/>
      </c>
      <c r="S122" s="33" t="str">
        <f t="shared" ref="S122:S153" ca="1" si="76">IF($AN122=ExcluirDelPLogro,"",IF(AND(P122=0,Q122=0),"",R122))</f>
        <v/>
      </c>
      <c r="T122" s="197">
        <f t="shared" ref="T122:T153" ca="1" si="77">IF(AR122&lt;&gt;"3",BN122,INDIRECT("'" &amp; MesCierreQ3 &amp; "'!" &amp; AD122))</f>
        <v>0</v>
      </c>
      <c r="U122" s="197">
        <f t="shared" ref="U122:U153" ca="1" si="78">IF(AR122&lt;&gt;"3",BO122,INDIRECT("'" &amp; MesCierreQ3 &amp; "'!" &amp; AE122))</f>
        <v>0</v>
      </c>
      <c r="V122" s="32" t="str">
        <f ca="1">IF(AND($AR122="2",$AB122&lt;&gt;Lists!$A$17),BA122,AZ122)</f>
        <v/>
      </c>
      <c r="W122" s="33" t="str">
        <f t="shared" ref="W122:W153" ca="1" si="79">IF($AN122=ExcluirDelPLogro,"",IF(AND(T122=0,U122=0),"",V122))</f>
        <v/>
      </c>
      <c r="X122" s="197">
        <f t="shared" ref="X122:X153" ca="1" si="80">IF(AR122&lt;&gt;"3",BP122,INDIRECT("'" &amp; MesCierreQ4 &amp; "'!" &amp; AD122))</f>
        <v>0</v>
      </c>
      <c r="Y122" s="197">
        <f t="shared" ref="Y122:Y153" ca="1" si="81">IF(AR122&lt;&gt;"3",BQ122,INDIRECT("'" &amp; MesCierreQ4 &amp; "'!" &amp; AE122))</f>
        <v>0</v>
      </c>
      <c r="Z122" s="32" t="str">
        <f ca="1">IF(AND($AR122="2",$AB122&lt;&gt;Lists!$A$17),BC122,BB122)</f>
        <v/>
      </c>
      <c r="AA122" s="33" t="str">
        <f t="shared" ref="AA122:AA153" ca="1" si="82">IF($AN122=ExcluirDelPLogro,"",IF(AND(X122=0,Y122=0),"",Z122))</f>
        <v/>
      </c>
      <c r="AB122" s="1">
        <f>Planning!H105</f>
        <v>0</v>
      </c>
      <c r="AC122" s="2" t="str">
        <f t="shared" si="57"/>
        <v>00</v>
      </c>
      <c r="AD122" s="2" t="s">
        <v>557</v>
      </c>
      <c r="AE122" s="2" t="s">
        <v>755</v>
      </c>
      <c r="AF122" s="2" t="s">
        <v>125</v>
      </c>
      <c r="AG122" s="169" t="str">
        <f t="shared" si="58"/>
        <v/>
      </c>
      <c r="AI122" s="2">
        <f ca="1">IF(Setup!$AG$7&lt;&gt;"",INDIRECT("'" &amp; Setup!$AG$7 &amp; "'!" &amp; AF122),0) + IF(Setup!$AG$8&lt;&gt;"",INDIRECT("'" &amp; Setup!$AG$8 &amp; "'!" &amp; AF122),0) + IF(Setup!$AG$9&lt;&gt;"",INDIRECT("'" &amp; Setup!$AG$9 &amp; "'!" &amp; AF122),0) + IF(Setup!$AG$10&lt;&gt;"",INDIRECT("'" &amp; Setup!$AG$10 &amp; "'!" &amp; AF122),0) + IF(Setup!$AG$11&lt;&gt;"",INDIRECT("'" &amp; Setup!$AG$11 &amp; "'!" &amp; AF122),0) + IF(Setup!$AG$12&lt;&gt;"",INDIRECT("'" &amp; Setup!$AG$12 &amp; "'!" &amp; AF122),0)</f>
        <v>0</v>
      </c>
      <c r="AJ122" s="2">
        <f ca="1">IF(Setup!$AH$7&lt;&gt;"",INDIRECT("'" &amp; Setup!$AH$7 &amp; "'!" &amp; AF122),0) + IF(Setup!$AH$8&lt;&gt;"",INDIRECT("'" &amp; Setup!$AH$8 &amp; "'!" &amp; AF122),0) + IF(Setup!$AH$9&lt;&gt;"",INDIRECT("'" &amp; Setup!$AH$9 &amp; "'!" &amp; AF122),0) + IF(Setup!$AH$10&lt;&gt;"",INDIRECT("'" &amp; Setup!$AH$10 &amp; "'!" &amp; AF122),0) + IF(Setup!$AH$11&lt;&gt;"",INDIRECT("'" &amp; Setup!$AH$11 &amp; "'!" &amp; AF122),0) + IF(Setup!$AH$12&lt;&gt;"",INDIRECT("'" &amp; Setup!$AH$12 &amp; "'!" &amp; AF122),0)</f>
        <v>0</v>
      </c>
      <c r="AK122" s="2">
        <f ca="1">IF(Setup!$AI$7&lt;&gt;"",INDIRECT("'" &amp; Setup!$AI$7 &amp; "'!" &amp; AF122),0) + IF(Setup!$AI$8&lt;&gt;"",INDIRECT("'" &amp; Setup!$AI$8 &amp; "'!" &amp; AF122),0) + IF(Setup!$AI$9&lt;&gt;"",INDIRECT("'" &amp; Setup!$AI$9 &amp; "'!" &amp; AF122),0) + IF(Setup!$AI$10&lt;&gt;"",INDIRECT("'" &amp; Setup!$AI$10 &amp; "'!" &amp; AF122),0) + IF(Setup!$AI$11&lt;&gt;"",INDIRECT("'" &amp; Setup!$AI$11 &amp; "'!" &amp; AF122),0) + IF(Setup!$AI$12&lt;&gt;"",INDIRECT("'" &amp; Setup!$AI$12 &amp; "'!" &amp; AF122),0)</f>
        <v>0</v>
      </c>
      <c r="AL122" s="2">
        <f ca="1">IF(Setup!$AJ$7&lt;&gt;"",INDIRECT("'" &amp; Setup!$AJ$7 &amp; "'!" &amp; AF122),0) + IF(Setup!$AJ$8&lt;&gt;"",INDIRECT("'" &amp; Setup!$AJ$8 &amp; "'!" &amp; AF122),0) + IF(Setup!$AJ$9&lt;&gt;"",INDIRECT("'" &amp; Setup!$AJ$9 &amp; "'!" &amp; AF122),0) + IF(Setup!$AJ$10&lt;&gt;"",INDIRECT("'" &amp; Setup!$AJ$10 &amp; "'!" &amp; AF122),0) + IF(Setup!$AJ$11&lt;&gt;"",INDIRECT("'" &amp; Setup!$AJ$11 &amp; "'!" &amp; AF122),0) + IF(Setup!$AJ$12&lt;&gt;"",INDIRECT("'" &amp; Setup!$AJ$12 &amp; "'!" &amp; AF122),0)</f>
        <v>0</v>
      </c>
      <c r="AN122" s="2" t="str">
        <f t="shared" si="59"/>
        <v/>
      </c>
      <c r="AR122" s="2" t="str">
        <f>IF(C122=0,"",LEFT(INDEX(Lists!$H$5:$H$49,MATCH(C122,Lists!$G$5:$G$49,0),1),1))</f>
        <v/>
      </c>
      <c r="AT122" s="2" t="str">
        <f t="shared" ca="1" si="60"/>
        <v/>
      </c>
      <c r="AU122" s="2" t="str">
        <f t="shared" ca="1" si="61"/>
        <v/>
      </c>
      <c r="AV122" s="2" t="str">
        <f t="shared" ca="1" si="62"/>
        <v/>
      </c>
      <c r="AW122" s="2" t="str">
        <f t="shared" ca="1" si="63"/>
        <v/>
      </c>
      <c r="AX122" s="2" t="str">
        <f t="shared" ca="1" si="64"/>
        <v/>
      </c>
      <c r="AY122" s="2" t="str">
        <f t="shared" ca="1" si="65"/>
        <v/>
      </c>
      <c r="AZ122" s="2" t="str">
        <f t="shared" ca="1" si="66"/>
        <v/>
      </c>
      <c r="BA122" s="2" t="str">
        <f t="shared" ca="1" si="67"/>
        <v/>
      </c>
      <c r="BB122" s="2" t="str">
        <f t="shared" ca="1" si="68"/>
        <v/>
      </c>
      <c r="BC122" s="2" t="str">
        <f t="shared" ca="1" si="69"/>
        <v/>
      </c>
      <c r="BJ122" s="2">
        <f ca="1">IF(Setup!$AG$7&lt;&gt;"",INDIRECT("'" &amp; Setup!$AG$7 &amp; "'!" &amp; AD122),0) + IF(Setup!$AG$8&lt;&gt;"",INDIRECT("'" &amp; Setup!$AG$8 &amp; "'!" &amp; AD122),0) + IF(Setup!$AG$9&lt;&gt;"",INDIRECT("'" &amp; Setup!$AG$9 &amp; "'!" &amp; AD122),0) + IF(Setup!$AG$10&lt;&gt;"",INDIRECT("'" &amp; Setup!$AG$10 &amp; "'!" &amp; AD122),0) + IF(Setup!$AG$11&lt;&gt;"",INDIRECT("'" &amp; Setup!$AG$11 &amp; "'!" &amp; AD122),0) + IF(Setup!$AG$12&lt;&gt;"",INDIRECT("'" &amp; Setup!$AG$12 &amp; "'!" &amp; AD122),0)</f>
        <v>0</v>
      </c>
      <c r="BK122" s="2">
        <f ca="1">IF(Setup!$AG$7&lt;&gt;"",INDIRECT("'" &amp; Setup!$AG$7 &amp; "'!" &amp; AE122),0) + IF(Setup!$AG$8&lt;&gt;"",INDIRECT("'" &amp; Setup!$AG$8 &amp; "'!" &amp; AE122),0) + IF(Setup!$AG$9&lt;&gt;"",INDIRECT("'" &amp; Setup!$AG$9 &amp; "'!" &amp; AE122),0) + IF(Setup!$AG$10&lt;&gt;"",INDIRECT("'" &amp; Setup!$AG$10 &amp; "'!" &amp; AE122),0) + IF(Setup!$AG$11&lt;&gt;"",INDIRECT("'" &amp; Setup!$AG$11 &amp; "'!" &amp; AE122),0) + IF(Setup!$AG$12&lt;&gt;"",INDIRECT("'" &amp; Setup!$AG$12 &amp; "'!" &amp; AE122),0)</f>
        <v>0</v>
      </c>
      <c r="BL122" s="2">
        <f ca="1">IF(Setup!$AH$7&lt;&gt;"",INDIRECT("'" &amp; Setup!$AH$7 &amp; "'!" &amp; AD122),0) + IF(Setup!$AH$8&lt;&gt;"",INDIRECT("'" &amp; Setup!$AH$8 &amp; "'!" &amp; AD122),0) + IF(Setup!$AH$9&lt;&gt;"",INDIRECT("'" &amp; Setup!$AH$9 &amp; "'!" &amp; AD122),0) + IF(Setup!$AH$10&lt;&gt;"",INDIRECT("'" &amp; Setup!$AH$10 &amp; "'!" &amp; AD122),0) + IF(Setup!$AH$11&lt;&gt;"",INDIRECT("'" &amp; Setup!$AH$11 &amp; "'!" &amp; AD122),0) + IF(Setup!$AH$12&lt;&gt;"",INDIRECT("'" &amp; Setup!$AH$12 &amp; "'!" &amp; AD122),0)</f>
        <v>0</v>
      </c>
      <c r="BM122" s="2">
        <f ca="1">IF(Setup!$AH$7&lt;&gt;"",INDIRECT("'" &amp; Setup!$AH$7 &amp; "'!" &amp; AE122),0) + IF(Setup!$AH$8&lt;&gt;"",INDIRECT("'" &amp; Setup!$AH$8 &amp; "'!" &amp; AE122),0) + IF(Setup!$AH$9&lt;&gt;"",INDIRECT("'" &amp; Setup!$AH$9 &amp; "'!" &amp; AE122),0) + IF(Setup!$AH$10&lt;&gt;"",INDIRECT("'" &amp; Setup!$AH$10 &amp; "'!" &amp; AE122),0) + IF(Setup!$AH$11&lt;&gt;"",INDIRECT("'" &amp; Setup!$AH$11 &amp; "'!" &amp; AE122),0) + IF(Setup!$AH$12&lt;&gt;"",INDIRECT("'" &amp; Setup!$AH$12 &amp; "'!" &amp; AE122),0)</f>
        <v>0</v>
      </c>
      <c r="BN122" s="2">
        <f ca="1">IF(Setup!$AI$7&lt;&gt;"",INDIRECT("'" &amp; Setup!$AI$7 &amp; "'!" &amp; AD122),0) + IF(Setup!$AI$8&lt;&gt;"",INDIRECT("'" &amp; Setup!$AI$8 &amp; "'!" &amp; AD122),0) + IF(Setup!$AI$9&lt;&gt;"",INDIRECT("'" &amp; Setup!$AI$9 &amp; "'!" &amp; AD122),0) + IF(Setup!$AI$10&lt;&gt;"",INDIRECT("'" &amp; Setup!$AI$10 &amp; "'!" &amp; AD122),0) + IF(Setup!$AI$11&lt;&gt;"",INDIRECT("'" &amp; Setup!$AI$11 &amp; "'!" &amp; AD122),0) + IF(Setup!$AI$12&lt;&gt;"",INDIRECT("'" &amp; Setup!$AI$12 &amp; "'!" &amp; AD122),0)</f>
        <v>0</v>
      </c>
      <c r="BO122" s="2">
        <f ca="1">IF(Setup!$AI$7&lt;&gt;"",INDIRECT("'" &amp; Setup!$AI$7 &amp; "'!" &amp; AE122),0) + IF(Setup!$AI$8&lt;&gt;"",INDIRECT("'" &amp; Setup!$AI$8 &amp; "'!" &amp; AE122),0) + IF(Setup!$AI$9&lt;&gt;"",INDIRECT("'" &amp; Setup!$AI$9 &amp; "'!" &amp; AE122),0) + IF(Setup!$AI$10&lt;&gt;"",INDIRECT("'" &amp; Setup!$AI$10 &amp; "'!" &amp; AE122),0) + IF(Setup!$AI$11&lt;&gt;"",INDIRECT("'" &amp; Setup!$AI$11 &amp; "'!" &amp; AE122),0) + IF(Setup!$AI$12&lt;&gt;"",INDIRECT("'" &amp; Setup!$AI$12 &amp; "'!" &amp; AE122),0)</f>
        <v>0</v>
      </c>
      <c r="BP122" s="2">
        <f ca="1">IF(Setup!$AJ$7&lt;&gt;"",INDIRECT("'" &amp; Setup!$AJ$7 &amp; "'!" &amp; AD122),0) + IF(Setup!$AJ$8&lt;&gt;"",INDIRECT("'" &amp; Setup!$AJ$8 &amp; "'!" &amp; AD122),0) + IF(Setup!$AJ$9&lt;&gt;"",INDIRECT("'" &amp; Setup!$AJ$9 &amp; "'!" &amp; AD122),0) + IF(Setup!$AJ$10&lt;&gt;"",INDIRECT("'" &amp; Setup!$AJ$10 &amp; "'!" &amp; AD122),0) + IF(Setup!$AJ$11&lt;&gt;"",INDIRECT("'" &amp; Setup!$AJ$11 &amp; "'!" &amp; AD122),0) + IF(Setup!$AJ$12&lt;&gt;"",INDIRECT("'" &amp; Setup!$AJ$12 &amp; "'!" &amp; AD122),0)</f>
        <v>0</v>
      </c>
      <c r="BQ122" s="2">
        <f ca="1">IF(Setup!$AJ$7&lt;&gt;"",INDIRECT("'" &amp; Setup!$AJ$7 &amp; "'!" &amp; AE122),0) + IF(Setup!$AJ$8&lt;&gt;"",INDIRECT("'" &amp; Setup!$AJ$8 &amp; "'!" &amp; AE122),0) + IF(Setup!$AJ$9&lt;&gt;"",INDIRECT("'" &amp; Setup!$AJ$9 &amp; "'!" &amp; AE122),0) + IF(Setup!$AJ$10&lt;&gt;"",INDIRECT("'" &amp; Setup!$AJ$10 &amp; "'!" &amp; AE122),0) + IF(Setup!$AJ$11&lt;&gt;"",INDIRECT("'" &amp; Setup!$AJ$11 &amp; "'!" &amp; AE122),0) + IF(Setup!$AJ$12&lt;&gt;"",INDIRECT("'" &amp; Setup!$AJ$12 &amp; "'!" &amp; AE122),0)</f>
        <v>0</v>
      </c>
      <c r="BS122" s="35"/>
      <c r="BT122" s="35"/>
      <c r="BU122" s="35"/>
      <c r="BV122" s="35"/>
    </row>
    <row r="123" spans="1:74" ht="39" hidden="1" customHeight="1" x14ac:dyDescent="0.2">
      <c r="A123" s="14" t="str">
        <f>Planning!A106</f>
        <v>I098</v>
      </c>
      <c r="B123" s="9">
        <f>Planning!B106</f>
        <v>0</v>
      </c>
      <c r="C123" s="9">
        <f>Planning!C106</f>
        <v>0</v>
      </c>
      <c r="D123" s="9">
        <f>Planning!D106</f>
        <v>0</v>
      </c>
      <c r="E123" s="3">
        <f>Planning!E106</f>
        <v>0</v>
      </c>
      <c r="F123" s="3">
        <f>Planning!G106</f>
        <v>0</v>
      </c>
      <c r="G123" s="28"/>
      <c r="H123" s="197">
        <f t="shared" ca="1" si="55"/>
        <v>0</v>
      </c>
      <c r="I123" s="197">
        <f t="shared" ca="1" si="56"/>
        <v>0</v>
      </c>
      <c r="J123" s="32" t="str">
        <f ca="1">IF(AND($AR123="2",$AB122&lt;&gt;Lists!$A$17),AU123,AT123)</f>
        <v/>
      </c>
      <c r="K123" s="33" t="str">
        <f t="shared" ca="1" si="70"/>
        <v/>
      </c>
      <c r="L123" s="210">
        <f t="shared" ca="1" si="71"/>
        <v>0</v>
      </c>
      <c r="M123" s="197">
        <f t="shared" ca="1" si="72"/>
        <v>0</v>
      </c>
      <c r="N123" s="32" t="str">
        <f ca="1">IF(AND($AR123="2",$AB123&lt;&gt;Lists!$A$17),AW123,AV123)</f>
        <v/>
      </c>
      <c r="O123" s="33" t="str">
        <f t="shared" ca="1" si="73"/>
        <v/>
      </c>
      <c r="P123" s="197">
        <f t="shared" ca="1" si="74"/>
        <v>0</v>
      </c>
      <c r="Q123" s="197">
        <f t="shared" ca="1" si="75"/>
        <v>0</v>
      </c>
      <c r="R123" s="32" t="str">
        <f ca="1">IF(AND($AR123="2",$AB123&lt;&gt;Lists!$A$17),AY123,AX123)</f>
        <v/>
      </c>
      <c r="S123" s="33" t="str">
        <f t="shared" ca="1" si="76"/>
        <v/>
      </c>
      <c r="T123" s="197">
        <f t="shared" ca="1" si="77"/>
        <v>0</v>
      </c>
      <c r="U123" s="197">
        <f t="shared" ca="1" si="78"/>
        <v>0</v>
      </c>
      <c r="V123" s="32" t="str">
        <f ca="1">IF(AND($AR123="2",$AB123&lt;&gt;Lists!$A$17),BA123,AZ123)</f>
        <v/>
      </c>
      <c r="W123" s="33" t="str">
        <f t="shared" ca="1" si="79"/>
        <v/>
      </c>
      <c r="X123" s="197">
        <f t="shared" ca="1" si="80"/>
        <v>0</v>
      </c>
      <c r="Y123" s="197">
        <f t="shared" ca="1" si="81"/>
        <v>0</v>
      </c>
      <c r="Z123" s="32" t="str">
        <f ca="1">IF(AND($AR123="2",$AB123&lt;&gt;Lists!$A$17),BC123,BB123)</f>
        <v/>
      </c>
      <c r="AA123" s="33" t="str">
        <f t="shared" ca="1" si="82"/>
        <v/>
      </c>
      <c r="AB123" s="1">
        <f>Planning!H106</f>
        <v>0</v>
      </c>
      <c r="AC123" s="2" t="str">
        <f t="shared" si="57"/>
        <v>00</v>
      </c>
      <c r="AD123" s="2" t="s">
        <v>558</v>
      </c>
      <c r="AE123" s="2" t="s">
        <v>756</v>
      </c>
      <c r="AF123" s="2" t="s">
        <v>126</v>
      </c>
      <c r="AG123" s="169" t="str">
        <f t="shared" si="58"/>
        <v/>
      </c>
      <c r="AI123" s="2">
        <f ca="1">IF(Setup!$AG$7&lt;&gt;"",INDIRECT("'" &amp; Setup!$AG$7 &amp; "'!" &amp; AF123),0) + IF(Setup!$AG$8&lt;&gt;"",INDIRECT("'" &amp; Setup!$AG$8 &amp; "'!" &amp; AF123),0) + IF(Setup!$AG$9&lt;&gt;"",INDIRECT("'" &amp; Setup!$AG$9 &amp; "'!" &amp; AF123),0) + IF(Setup!$AG$10&lt;&gt;"",INDIRECT("'" &amp; Setup!$AG$10 &amp; "'!" &amp; AF123),0) + IF(Setup!$AG$11&lt;&gt;"",INDIRECT("'" &amp; Setup!$AG$11 &amp; "'!" &amp; AF123),0) + IF(Setup!$AG$12&lt;&gt;"",INDIRECT("'" &amp; Setup!$AG$12 &amp; "'!" &amp; AF123),0)</f>
        <v>0</v>
      </c>
      <c r="AJ123" s="2">
        <f ca="1">IF(Setup!$AH$7&lt;&gt;"",INDIRECT("'" &amp; Setup!$AH$7 &amp; "'!" &amp; AF123),0) + IF(Setup!$AH$8&lt;&gt;"",INDIRECT("'" &amp; Setup!$AH$8 &amp; "'!" &amp; AF123),0) + IF(Setup!$AH$9&lt;&gt;"",INDIRECT("'" &amp; Setup!$AH$9 &amp; "'!" &amp; AF123),0) + IF(Setup!$AH$10&lt;&gt;"",INDIRECT("'" &amp; Setup!$AH$10 &amp; "'!" &amp; AF123),0) + IF(Setup!$AH$11&lt;&gt;"",INDIRECT("'" &amp; Setup!$AH$11 &amp; "'!" &amp; AF123),0) + IF(Setup!$AH$12&lt;&gt;"",INDIRECT("'" &amp; Setup!$AH$12 &amp; "'!" &amp; AF123),0)</f>
        <v>0</v>
      </c>
      <c r="AK123" s="2">
        <f ca="1">IF(Setup!$AI$7&lt;&gt;"",INDIRECT("'" &amp; Setup!$AI$7 &amp; "'!" &amp; AF123),0) + IF(Setup!$AI$8&lt;&gt;"",INDIRECT("'" &amp; Setup!$AI$8 &amp; "'!" &amp; AF123),0) + IF(Setup!$AI$9&lt;&gt;"",INDIRECT("'" &amp; Setup!$AI$9 &amp; "'!" &amp; AF123),0) + IF(Setup!$AI$10&lt;&gt;"",INDIRECT("'" &amp; Setup!$AI$10 &amp; "'!" &amp; AF123),0) + IF(Setup!$AI$11&lt;&gt;"",INDIRECT("'" &amp; Setup!$AI$11 &amp; "'!" &amp; AF123),0) + IF(Setup!$AI$12&lt;&gt;"",INDIRECT("'" &amp; Setup!$AI$12 &amp; "'!" &amp; AF123),0)</f>
        <v>0</v>
      </c>
      <c r="AL123" s="2">
        <f ca="1">IF(Setup!$AJ$7&lt;&gt;"",INDIRECT("'" &amp; Setup!$AJ$7 &amp; "'!" &amp; AF123),0) + IF(Setup!$AJ$8&lt;&gt;"",INDIRECT("'" &amp; Setup!$AJ$8 &amp; "'!" &amp; AF123),0) + IF(Setup!$AJ$9&lt;&gt;"",INDIRECT("'" &amp; Setup!$AJ$9 &amp; "'!" &amp; AF123),0) + IF(Setup!$AJ$10&lt;&gt;"",INDIRECT("'" &amp; Setup!$AJ$10 &amp; "'!" &amp; AF123),0) + IF(Setup!$AJ$11&lt;&gt;"",INDIRECT("'" &amp; Setup!$AJ$11 &amp; "'!" &amp; AF123),0) + IF(Setup!$AJ$12&lt;&gt;"",INDIRECT("'" &amp; Setup!$AJ$12 &amp; "'!" &amp; AF123),0)</f>
        <v>0</v>
      </c>
      <c r="AN123" s="2" t="str">
        <f t="shared" si="59"/>
        <v/>
      </c>
      <c r="AR123" s="2" t="str">
        <f>IF(C123=0,"",LEFT(INDEX(Lists!$H$5:$H$49,MATCH(C123,Lists!$G$5:$G$49,0),1),1))</f>
        <v/>
      </c>
      <c r="AT123" s="2" t="str">
        <f t="shared" ca="1" si="60"/>
        <v/>
      </c>
      <c r="AU123" s="2" t="str">
        <f t="shared" ca="1" si="61"/>
        <v/>
      </c>
      <c r="AV123" s="2" t="str">
        <f t="shared" ca="1" si="62"/>
        <v/>
      </c>
      <c r="AW123" s="2" t="str">
        <f t="shared" ca="1" si="63"/>
        <v/>
      </c>
      <c r="AX123" s="2" t="str">
        <f t="shared" ca="1" si="64"/>
        <v/>
      </c>
      <c r="AY123" s="2" t="str">
        <f t="shared" ca="1" si="65"/>
        <v/>
      </c>
      <c r="AZ123" s="2" t="str">
        <f t="shared" ca="1" si="66"/>
        <v/>
      </c>
      <c r="BA123" s="2" t="str">
        <f t="shared" ca="1" si="67"/>
        <v/>
      </c>
      <c r="BB123" s="2" t="str">
        <f t="shared" ca="1" si="68"/>
        <v/>
      </c>
      <c r="BC123" s="2" t="str">
        <f t="shared" ca="1" si="69"/>
        <v/>
      </c>
      <c r="BJ123" s="2">
        <f ca="1">IF(Setup!$AG$7&lt;&gt;"",INDIRECT("'" &amp; Setup!$AG$7 &amp; "'!" &amp; AD123),0) + IF(Setup!$AG$8&lt;&gt;"",INDIRECT("'" &amp; Setup!$AG$8 &amp; "'!" &amp; AD123),0) + IF(Setup!$AG$9&lt;&gt;"",INDIRECT("'" &amp; Setup!$AG$9 &amp; "'!" &amp; AD123),0) + IF(Setup!$AG$10&lt;&gt;"",INDIRECT("'" &amp; Setup!$AG$10 &amp; "'!" &amp; AD123),0) + IF(Setup!$AG$11&lt;&gt;"",INDIRECT("'" &amp; Setup!$AG$11 &amp; "'!" &amp; AD123),0) + IF(Setup!$AG$12&lt;&gt;"",INDIRECT("'" &amp; Setup!$AG$12 &amp; "'!" &amp; AD123),0)</f>
        <v>0</v>
      </c>
      <c r="BK123" s="2">
        <f ca="1">IF(Setup!$AG$7&lt;&gt;"",INDIRECT("'" &amp; Setup!$AG$7 &amp; "'!" &amp; AE123),0) + IF(Setup!$AG$8&lt;&gt;"",INDIRECT("'" &amp; Setup!$AG$8 &amp; "'!" &amp; AE123),0) + IF(Setup!$AG$9&lt;&gt;"",INDIRECT("'" &amp; Setup!$AG$9 &amp; "'!" &amp; AE123),0) + IF(Setup!$AG$10&lt;&gt;"",INDIRECT("'" &amp; Setup!$AG$10 &amp; "'!" &amp; AE123),0) + IF(Setup!$AG$11&lt;&gt;"",INDIRECT("'" &amp; Setup!$AG$11 &amp; "'!" &amp; AE123),0) + IF(Setup!$AG$12&lt;&gt;"",INDIRECT("'" &amp; Setup!$AG$12 &amp; "'!" &amp; AE123),0)</f>
        <v>0</v>
      </c>
      <c r="BL123" s="2">
        <f ca="1">IF(Setup!$AH$7&lt;&gt;"",INDIRECT("'" &amp; Setup!$AH$7 &amp; "'!" &amp; AD123),0) + IF(Setup!$AH$8&lt;&gt;"",INDIRECT("'" &amp; Setup!$AH$8 &amp; "'!" &amp; AD123),0) + IF(Setup!$AH$9&lt;&gt;"",INDIRECT("'" &amp; Setup!$AH$9 &amp; "'!" &amp; AD123),0) + IF(Setup!$AH$10&lt;&gt;"",INDIRECT("'" &amp; Setup!$AH$10 &amp; "'!" &amp; AD123),0) + IF(Setup!$AH$11&lt;&gt;"",INDIRECT("'" &amp; Setup!$AH$11 &amp; "'!" &amp; AD123),0) + IF(Setup!$AH$12&lt;&gt;"",INDIRECT("'" &amp; Setup!$AH$12 &amp; "'!" &amp; AD123),0)</f>
        <v>0</v>
      </c>
      <c r="BM123" s="2">
        <f ca="1">IF(Setup!$AH$7&lt;&gt;"",INDIRECT("'" &amp; Setup!$AH$7 &amp; "'!" &amp; AE123),0) + IF(Setup!$AH$8&lt;&gt;"",INDIRECT("'" &amp; Setup!$AH$8 &amp; "'!" &amp; AE123),0) + IF(Setup!$AH$9&lt;&gt;"",INDIRECT("'" &amp; Setup!$AH$9 &amp; "'!" &amp; AE123),0) + IF(Setup!$AH$10&lt;&gt;"",INDIRECT("'" &amp; Setup!$AH$10 &amp; "'!" &amp; AE123),0) + IF(Setup!$AH$11&lt;&gt;"",INDIRECT("'" &amp; Setup!$AH$11 &amp; "'!" &amp; AE123),0) + IF(Setup!$AH$12&lt;&gt;"",INDIRECT("'" &amp; Setup!$AH$12 &amp; "'!" &amp; AE123),0)</f>
        <v>0</v>
      </c>
      <c r="BN123" s="2">
        <f ca="1">IF(Setup!$AI$7&lt;&gt;"",INDIRECT("'" &amp; Setup!$AI$7 &amp; "'!" &amp; AD123),0) + IF(Setup!$AI$8&lt;&gt;"",INDIRECT("'" &amp; Setup!$AI$8 &amp; "'!" &amp; AD123),0) + IF(Setup!$AI$9&lt;&gt;"",INDIRECT("'" &amp; Setup!$AI$9 &amp; "'!" &amp; AD123),0) + IF(Setup!$AI$10&lt;&gt;"",INDIRECT("'" &amp; Setup!$AI$10 &amp; "'!" &amp; AD123),0) + IF(Setup!$AI$11&lt;&gt;"",INDIRECT("'" &amp; Setup!$AI$11 &amp; "'!" &amp; AD123),0) + IF(Setup!$AI$12&lt;&gt;"",INDIRECT("'" &amp; Setup!$AI$12 &amp; "'!" &amp; AD123),0)</f>
        <v>0</v>
      </c>
      <c r="BO123" s="2">
        <f ca="1">IF(Setup!$AI$7&lt;&gt;"",INDIRECT("'" &amp; Setup!$AI$7 &amp; "'!" &amp; AE123),0) + IF(Setup!$AI$8&lt;&gt;"",INDIRECT("'" &amp; Setup!$AI$8 &amp; "'!" &amp; AE123),0) + IF(Setup!$AI$9&lt;&gt;"",INDIRECT("'" &amp; Setup!$AI$9 &amp; "'!" &amp; AE123),0) + IF(Setup!$AI$10&lt;&gt;"",INDIRECT("'" &amp; Setup!$AI$10 &amp; "'!" &amp; AE123),0) + IF(Setup!$AI$11&lt;&gt;"",INDIRECT("'" &amp; Setup!$AI$11 &amp; "'!" &amp; AE123),0) + IF(Setup!$AI$12&lt;&gt;"",INDIRECT("'" &amp; Setup!$AI$12 &amp; "'!" &amp; AE123),0)</f>
        <v>0</v>
      </c>
      <c r="BP123" s="2">
        <f ca="1">IF(Setup!$AJ$7&lt;&gt;"",INDIRECT("'" &amp; Setup!$AJ$7 &amp; "'!" &amp; AD123),0) + IF(Setup!$AJ$8&lt;&gt;"",INDIRECT("'" &amp; Setup!$AJ$8 &amp; "'!" &amp; AD123),0) + IF(Setup!$AJ$9&lt;&gt;"",INDIRECT("'" &amp; Setup!$AJ$9 &amp; "'!" &amp; AD123),0) + IF(Setup!$AJ$10&lt;&gt;"",INDIRECT("'" &amp; Setup!$AJ$10 &amp; "'!" &amp; AD123),0) + IF(Setup!$AJ$11&lt;&gt;"",INDIRECT("'" &amp; Setup!$AJ$11 &amp; "'!" &amp; AD123),0) + IF(Setup!$AJ$12&lt;&gt;"",INDIRECT("'" &amp; Setup!$AJ$12 &amp; "'!" &amp; AD123),0)</f>
        <v>0</v>
      </c>
      <c r="BQ123" s="2">
        <f ca="1">IF(Setup!$AJ$7&lt;&gt;"",INDIRECT("'" &amp; Setup!$AJ$7 &amp; "'!" &amp; AE123),0) + IF(Setup!$AJ$8&lt;&gt;"",INDIRECT("'" &amp; Setup!$AJ$8 &amp; "'!" &amp; AE123),0) + IF(Setup!$AJ$9&lt;&gt;"",INDIRECT("'" &amp; Setup!$AJ$9 &amp; "'!" &amp; AE123),0) + IF(Setup!$AJ$10&lt;&gt;"",INDIRECT("'" &amp; Setup!$AJ$10 &amp; "'!" &amp; AE123),0) + IF(Setup!$AJ$11&lt;&gt;"",INDIRECT("'" &amp; Setup!$AJ$11 &amp; "'!" &amp; AE123),0) + IF(Setup!$AJ$12&lt;&gt;"",INDIRECT("'" &amp; Setup!$AJ$12 &amp; "'!" &amp; AE123),0)</f>
        <v>0</v>
      </c>
      <c r="BS123" s="35"/>
      <c r="BT123" s="35"/>
      <c r="BU123" s="35"/>
      <c r="BV123" s="35"/>
    </row>
    <row r="124" spans="1:74" ht="39" hidden="1" customHeight="1" x14ac:dyDescent="0.2">
      <c r="A124" s="14" t="str">
        <f>Planning!A107</f>
        <v>I099</v>
      </c>
      <c r="B124" s="9">
        <f>Planning!B107</f>
        <v>0</v>
      </c>
      <c r="C124" s="9">
        <f>Planning!C107</f>
        <v>0</v>
      </c>
      <c r="D124" s="9">
        <f>Planning!D107</f>
        <v>0</v>
      </c>
      <c r="E124" s="3">
        <f>Planning!E107</f>
        <v>0</v>
      </c>
      <c r="F124" s="3">
        <f>Planning!G107</f>
        <v>0</v>
      </c>
      <c r="G124" s="28"/>
      <c r="H124" s="197">
        <f t="shared" ca="1" si="55"/>
        <v>0</v>
      </c>
      <c r="I124" s="197">
        <f t="shared" ca="1" si="56"/>
        <v>0</v>
      </c>
      <c r="J124" s="32" t="str">
        <f ca="1">IF(AND($AR124="2",$AB123&lt;&gt;Lists!$A$17),AU124,AT124)</f>
        <v/>
      </c>
      <c r="K124" s="33" t="str">
        <f t="shared" ca="1" si="70"/>
        <v/>
      </c>
      <c r="L124" s="210">
        <f t="shared" ca="1" si="71"/>
        <v>0</v>
      </c>
      <c r="M124" s="197">
        <f t="shared" ca="1" si="72"/>
        <v>0</v>
      </c>
      <c r="N124" s="32" t="str">
        <f ca="1">IF(AND($AR124="2",$AB124&lt;&gt;Lists!$A$17),AW124,AV124)</f>
        <v/>
      </c>
      <c r="O124" s="33" t="str">
        <f t="shared" ca="1" si="73"/>
        <v/>
      </c>
      <c r="P124" s="197">
        <f t="shared" ca="1" si="74"/>
        <v>0</v>
      </c>
      <c r="Q124" s="197">
        <f t="shared" ca="1" si="75"/>
        <v>0</v>
      </c>
      <c r="R124" s="32" t="str">
        <f ca="1">IF(AND($AR124="2",$AB124&lt;&gt;Lists!$A$17),AY124,AX124)</f>
        <v/>
      </c>
      <c r="S124" s="33" t="str">
        <f t="shared" ca="1" si="76"/>
        <v/>
      </c>
      <c r="T124" s="197">
        <f t="shared" ca="1" si="77"/>
        <v>0</v>
      </c>
      <c r="U124" s="197">
        <f t="shared" ca="1" si="78"/>
        <v>0</v>
      </c>
      <c r="V124" s="32" t="str">
        <f ca="1">IF(AND($AR124="2",$AB124&lt;&gt;Lists!$A$17),BA124,AZ124)</f>
        <v/>
      </c>
      <c r="W124" s="33" t="str">
        <f t="shared" ca="1" si="79"/>
        <v/>
      </c>
      <c r="X124" s="197">
        <f t="shared" ca="1" si="80"/>
        <v>0</v>
      </c>
      <c r="Y124" s="197">
        <f t="shared" ca="1" si="81"/>
        <v>0</v>
      </c>
      <c r="Z124" s="32" t="str">
        <f ca="1">IF(AND($AR124="2",$AB124&lt;&gt;Lists!$A$17),BC124,BB124)</f>
        <v/>
      </c>
      <c r="AA124" s="33" t="str">
        <f t="shared" ca="1" si="82"/>
        <v/>
      </c>
      <c r="AB124" s="1">
        <f>Planning!H107</f>
        <v>0</v>
      </c>
      <c r="AC124" s="2" t="str">
        <f t="shared" si="57"/>
        <v>00</v>
      </c>
      <c r="AD124" s="2" t="s">
        <v>559</v>
      </c>
      <c r="AE124" s="2" t="s">
        <v>757</v>
      </c>
      <c r="AF124" s="2" t="s">
        <v>127</v>
      </c>
      <c r="AG124" s="169" t="str">
        <f t="shared" si="58"/>
        <v/>
      </c>
      <c r="AI124" s="2">
        <f ca="1">IF(Setup!$AG$7&lt;&gt;"",INDIRECT("'" &amp; Setup!$AG$7 &amp; "'!" &amp; AF124),0) + IF(Setup!$AG$8&lt;&gt;"",INDIRECT("'" &amp; Setup!$AG$8 &amp; "'!" &amp; AF124),0) + IF(Setup!$AG$9&lt;&gt;"",INDIRECT("'" &amp; Setup!$AG$9 &amp; "'!" &amp; AF124),0) + IF(Setup!$AG$10&lt;&gt;"",INDIRECT("'" &amp; Setup!$AG$10 &amp; "'!" &amp; AF124),0) + IF(Setup!$AG$11&lt;&gt;"",INDIRECT("'" &amp; Setup!$AG$11 &amp; "'!" &amp; AF124),0) + IF(Setup!$AG$12&lt;&gt;"",INDIRECT("'" &amp; Setup!$AG$12 &amp; "'!" &amp; AF124),0)</f>
        <v>0</v>
      </c>
      <c r="AJ124" s="2">
        <f ca="1">IF(Setup!$AH$7&lt;&gt;"",INDIRECT("'" &amp; Setup!$AH$7 &amp; "'!" &amp; AF124),0) + IF(Setup!$AH$8&lt;&gt;"",INDIRECT("'" &amp; Setup!$AH$8 &amp; "'!" &amp; AF124),0) + IF(Setup!$AH$9&lt;&gt;"",INDIRECT("'" &amp; Setup!$AH$9 &amp; "'!" &amp; AF124),0) + IF(Setup!$AH$10&lt;&gt;"",INDIRECT("'" &amp; Setup!$AH$10 &amp; "'!" &amp; AF124),0) + IF(Setup!$AH$11&lt;&gt;"",INDIRECT("'" &amp; Setup!$AH$11 &amp; "'!" &amp; AF124),0) + IF(Setup!$AH$12&lt;&gt;"",INDIRECT("'" &amp; Setup!$AH$12 &amp; "'!" &amp; AF124),0)</f>
        <v>0</v>
      </c>
      <c r="AK124" s="2">
        <f ca="1">IF(Setup!$AI$7&lt;&gt;"",INDIRECT("'" &amp; Setup!$AI$7 &amp; "'!" &amp; AF124),0) + IF(Setup!$AI$8&lt;&gt;"",INDIRECT("'" &amp; Setup!$AI$8 &amp; "'!" &amp; AF124),0) + IF(Setup!$AI$9&lt;&gt;"",INDIRECT("'" &amp; Setup!$AI$9 &amp; "'!" &amp; AF124),0) + IF(Setup!$AI$10&lt;&gt;"",INDIRECT("'" &amp; Setup!$AI$10 &amp; "'!" &amp; AF124),0) + IF(Setup!$AI$11&lt;&gt;"",INDIRECT("'" &amp; Setup!$AI$11 &amp; "'!" &amp; AF124),0) + IF(Setup!$AI$12&lt;&gt;"",INDIRECT("'" &amp; Setup!$AI$12 &amp; "'!" &amp; AF124),0)</f>
        <v>0</v>
      </c>
      <c r="AL124" s="2">
        <f ca="1">IF(Setup!$AJ$7&lt;&gt;"",INDIRECT("'" &amp; Setup!$AJ$7 &amp; "'!" &amp; AF124),0) + IF(Setup!$AJ$8&lt;&gt;"",INDIRECT("'" &amp; Setup!$AJ$8 &amp; "'!" &amp; AF124),0) + IF(Setup!$AJ$9&lt;&gt;"",INDIRECT("'" &amp; Setup!$AJ$9 &amp; "'!" &amp; AF124),0) + IF(Setup!$AJ$10&lt;&gt;"",INDIRECT("'" &amp; Setup!$AJ$10 &amp; "'!" &amp; AF124),0) + IF(Setup!$AJ$11&lt;&gt;"",INDIRECT("'" &amp; Setup!$AJ$11 &amp; "'!" &amp; AF124),0) + IF(Setup!$AJ$12&lt;&gt;"",INDIRECT("'" &amp; Setup!$AJ$12 &amp; "'!" &amp; AF124),0)</f>
        <v>0</v>
      </c>
      <c r="AN124" s="2" t="str">
        <f t="shared" si="59"/>
        <v/>
      </c>
      <c r="AR124" s="2" t="str">
        <f>IF(C124=0,"",LEFT(INDEX(Lists!$H$5:$H$49,MATCH(C124,Lists!$G$5:$G$49,0),1),1))</f>
        <v/>
      </c>
      <c r="AT124" s="2" t="str">
        <f t="shared" ca="1" si="60"/>
        <v/>
      </c>
      <c r="AU124" s="2" t="str">
        <f t="shared" ca="1" si="61"/>
        <v/>
      </c>
      <c r="AV124" s="2" t="str">
        <f t="shared" ca="1" si="62"/>
        <v/>
      </c>
      <c r="AW124" s="2" t="str">
        <f t="shared" ca="1" si="63"/>
        <v/>
      </c>
      <c r="AX124" s="2" t="str">
        <f t="shared" ca="1" si="64"/>
        <v/>
      </c>
      <c r="AY124" s="2" t="str">
        <f t="shared" ca="1" si="65"/>
        <v/>
      </c>
      <c r="AZ124" s="2" t="str">
        <f t="shared" ca="1" si="66"/>
        <v/>
      </c>
      <c r="BA124" s="2" t="str">
        <f t="shared" ca="1" si="67"/>
        <v/>
      </c>
      <c r="BB124" s="2" t="str">
        <f t="shared" ca="1" si="68"/>
        <v/>
      </c>
      <c r="BC124" s="2" t="str">
        <f t="shared" ca="1" si="69"/>
        <v/>
      </c>
      <c r="BJ124" s="2">
        <f ca="1">IF(Setup!$AG$7&lt;&gt;"",INDIRECT("'" &amp; Setup!$AG$7 &amp; "'!" &amp; AD124),0) + IF(Setup!$AG$8&lt;&gt;"",INDIRECT("'" &amp; Setup!$AG$8 &amp; "'!" &amp; AD124),0) + IF(Setup!$AG$9&lt;&gt;"",INDIRECT("'" &amp; Setup!$AG$9 &amp; "'!" &amp; AD124),0) + IF(Setup!$AG$10&lt;&gt;"",INDIRECT("'" &amp; Setup!$AG$10 &amp; "'!" &amp; AD124),0) + IF(Setup!$AG$11&lt;&gt;"",INDIRECT("'" &amp; Setup!$AG$11 &amp; "'!" &amp; AD124),0) + IF(Setup!$AG$12&lt;&gt;"",INDIRECT("'" &amp; Setup!$AG$12 &amp; "'!" &amp; AD124),0)</f>
        <v>0</v>
      </c>
      <c r="BK124" s="2">
        <f ca="1">IF(Setup!$AG$7&lt;&gt;"",INDIRECT("'" &amp; Setup!$AG$7 &amp; "'!" &amp; AE124),0) + IF(Setup!$AG$8&lt;&gt;"",INDIRECT("'" &amp; Setup!$AG$8 &amp; "'!" &amp; AE124),0) + IF(Setup!$AG$9&lt;&gt;"",INDIRECT("'" &amp; Setup!$AG$9 &amp; "'!" &amp; AE124),0) + IF(Setup!$AG$10&lt;&gt;"",INDIRECT("'" &amp; Setup!$AG$10 &amp; "'!" &amp; AE124),0) + IF(Setup!$AG$11&lt;&gt;"",INDIRECT("'" &amp; Setup!$AG$11 &amp; "'!" &amp; AE124),0) + IF(Setup!$AG$12&lt;&gt;"",INDIRECT("'" &amp; Setup!$AG$12 &amp; "'!" &amp; AE124),0)</f>
        <v>0</v>
      </c>
      <c r="BL124" s="2">
        <f ca="1">IF(Setup!$AH$7&lt;&gt;"",INDIRECT("'" &amp; Setup!$AH$7 &amp; "'!" &amp; AD124),0) + IF(Setup!$AH$8&lt;&gt;"",INDIRECT("'" &amp; Setup!$AH$8 &amp; "'!" &amp; AD124),0) + IF(Setup!$AH$9&lt;&gt;"",INDIRECT("'" &amp; Setup!$AH$9 &amp; "'!" &amp; AD124),0) + IF(Setup!$AH$10&lt;&gt;"",INDIRECT("'" &amp; Setup!$AH$10 &amp; "'!" &amp; AD124),0) + IF(Setup!$AH$11&lt;&gt;"",INDIRECT("'" &amp; Setup!$AH$11 &amp; "'!" &amp; AD124),0) + IF(Setup!$AH$12&lt;&gt;"",INDIRECT("'" &amp; Setup!$AH$12 &amp; "'!" &amp; AD124),0)</f>
        <v>0</v>
      </c>
      <c r="BM124" s="2">
        <f ca="1">IF(Setup!$AH$7&lt;&gt;"",INDIRECT("'" &amp; Setup!$AH$7 &amp; "'!" &amp; AE124),0) + IF(Setup!$AH$8&lt;&gt;"",INDIRECT("'" &amp; Setup!$AH$8 &amp; "'!" &amp; AE124),0) + IF(Setup!$AH$9&lt;&gt;"",INDIRECT("'" &amp; Setup!$AH$9 &amp; "'!" &amp; AE124),0) + IF(Setup!$AH$10&lt;&gt;"",INDIRECT("'" &amp; Setup!$AH$10 &amp; "'!" &amp; AE124),0) + IF(Setup!$AH$11&lt;&gt;"",INDIRECT("'" &amp; Setup!$AH$11 &amp; "'!" &amp; AE124),0) + IF(Setup!$AH$12&lt;&gt;"",INDIRECT("'" &amp; Setup!$AH$12 &amp; "'!" &amp; AE124),0)</f>
        <v>0</v>
      </c>
      <c r="BN124" s="2">
        <f ca="1">IF(Setup!$AI$7&lt;&gt;"",INDIRECT("'" &amp; Setup!$AI$7 &amp; "'!" &amp; AD124),0) + IF(Setup!$AI$8&lt;&gt;"",INDIRECT("'" &amp; Setup!$AI$8 &amp; "'!" &amp; AD124),0) + IF(Setup!$AI$9&lt;&gt;"",INDIRECT("'" &amp; Setup!$AI$9 &amp; "'!" &amp; AD124),0) + IF(Setup!$AI$10&lt;&gt;"",INDIRECT("'" &amp; Setup!$AI$10 &amp; "'!" &amp; AD124),0) + IF(Setup!$AI$11&lt;&gt;"",INDIRECT("'" &amp; Setup!$AI$11 &amp; "'!" &amp; AD124),0) + IF(Setup!$AI$12&lt;&gt;"",INDIRECT("'" &amp; Setup!$AI$12 &amp; "'!" &amp; AD124),0)</f>
        <v>0</v>
      </c>
      <c r="BO124" s="2">
        <f ca="1">IF(Setup!$AI$7&lt;&gt;"",INDIRECT("'" &amp; Setup!$AI$7 &amp; "'!" &amp; AE124),0) + IF(Setup!$AI$8&lt;&gt;"",INDIRECT("'" &amp; Setup!$AI$8 &amp; "'!" &amp; AE124),0) + IF(Setup!$AI$9&lt;&gt;"",INDIRECT("'" &amp; Setup!$AI$9 &amp; "'!" &amp; AE124),0) + IF(Setup!$AI$10&lt;&gt;"",INDIRECT("'" &amp; Setup!$AI$10 &amp; "'!" &amp; AE124),0) + IF(Setup!$AI$11&lt;&gt;"",INDIRECT("'" &amp; Setup!$AI$11 &amp; "'!" &amp; AE124),0) + IF(Setup!$AI$12&lt;&gt;"",INDIRECT("'" &amp; Setup!$AI$12 &amp; "'!" &amp; AE124),0)</f>
        <v>0</v>
      </c>
      <c r="BP124" s="2">
        <f ca="1">IF(Setup!$AJ$7&lt;&gt;"",INDIRECT("'" &amp; Setup!$AJ$7 &amp; "'!" &amp; AD124),0) + IF(Setup!$AJ$8&lt;&gt;"",INDIRECT("'" &amp; Setup!$AJ$8 &amp; "'!" &amp; AD124),0) + IF(Setup!$AJ$9&lt;&gt;"",INDIRECT("'" &amp; Setup!$AJ$9 &amp; "'!" &amp; AD124),0) + IF(Setup!$AJ$10&lt;&gt;"",INDIRECT("'" &amp; Setup!$AJ$10 &amp; "'!" &amp; AD124),0) + IF(Setup!$AJ$11&lt;&gt;"",INDIRECT("'" &amp; Setup!$AJ$11 &amp; "'!" &amp; AD124),0) + IF(Setup!$AJ$12&lt;&gt;"",INDIRECT("'" &amp; Setup!$AJ$12 &amp; "'!" &amp; AD124),0)</f>
        <v>0</v>
      </c>
      <c r="BQ124" s="2">
        <f ca="1">IF(Setup!$AJ$7&lt;&gt;"",INDIRECT("'" &amp; Setup!$AJ$7 &amp; "'!" &amp; AE124),0) + IF(Setup!$AJ$8&lt;&gt;"",INDIRECT("'" &amp; Setup!$AJ$8 &amp; "'!" &amp; AE124),0) + IF(Setup!$AJ$9&lt;&gt;"",INDIRECT("'" &amp; Setup!$AJ$9 &amp; "'!" &amp; AE124),0) + IF(Setup!$AJ$10&lt;&gt;"",INDIRECT("'" &amp; Setup!$AJ$10 &amp; "'!" &amp; AE124),0) + IF(Setup!$AJ$11&lt;&gt;"",INDIRECT("'" &amp; Setup!$AJ$11 &amp; "'!" &amp; AE124),0) + IF(Setup!$AJ$12&lt;&gt;"",INDIRECT("'" &amp; Setup!$AJ$12 &amp; "'!" &amp; AE124),0)</f>
        <v>0</v>
      </c>
      <c r="BS124" s="35"/>
      <c r="BT124" s="35"/>
      <c r="BU124" s="35"/>
      <c r="BV124" s="35"/>
    </row>
    <row r="125" spans="1:74" ht="39" hidden="1" customHeight="1" x14ac:dyDescent="0.2">
      <c r="A125" s="14" t="str">
        <f>Planning!A108</f>
        <v>I100</v>
      </c>
      <c r="B125" s="9">
        <f>Planning!B108</f>
        <v>0</v>
      </c>
      <c r="C125" s="9">
        <f>Planning!C108</f>
        <v>0</v>
      </c>
      <c r="D125" s="9">
        <f>Planning!D108</f>
        <v>0</v>
      </c>
      <c r="E125" s="3">
        <f>Planning!E108</f>
        <v>0</v>
      </c>
      <c r="F125" s="3">
        <f>Planning!G108</f>
        <v>0</v>
      </c>
      <c r="G125" s="28"/>
      <c r="H125" s="197">
        <f t="shared" ca="1" si="55"/>
        <v>0</v>
      </c>
      <c r="I125" s="197">
        <f t="shared" ca="1" si="56"/>
        <v>0</v>
      </c>
      <c r="J125" s="32" t="str">
        <f ca="1">IF(AND($AR125="2",$AB124&lt;&gt;Lists!$A$17),AU125,AT125)</f>
        <v/>
      </c>
      <c r="K125" s="33" t="str">
        <f t="shared" ca="1" si="70"/>
        <v/>
      </c>
      <c r="L125" s="210">
        <f t="shared" ca="1" si="71"/>
        <v>0</v>
      </c>
      <c r="M125" s="197">
        <f t="shared" ca="1" si="72"/>
        <v>0</v>
      </c>
      <c r="N125" s="32" t="str">
        <f ca="1">IF(AND($AR125="2",$AB125&lt;&gt;Lists!$A$17),AW125,AV125)</f>
        <v/>
      </c>
      <c r="O125" s="33" t="str">
        <f t="shared" ca="1" si="73"/>
        <v/>
      </c>
      <c r="P125" s="197">
        <f t="shared" ca="1" si="74"/>
        <v>0</v>
      </c>
      <c r="Q125" s="197">
        <f t="shared" ca="1" si="75"/>
        <v>0</v>
      </c>
      <c r="R125" s="32" t="str">
        <f ca="1">IF(AND($AR125="2",$AB125&lt;&gt;Lists!$A$17),AY125,AX125)</f>
        <v/>
      </c>
      <c r="S125" s="33" t="str">
        <f t="shared" ca="1" si="76"/>
        <v/>
      </c>
      <c r="T125" s="197">
        <f t="shared" ca="1" si="77"/>
        <v>0</v>
      </c>
      <c r="U125" s="197">
        <f t="shared" ca="1" si="78"/>
        <v>0</v>
      </c>
      <c r="V125" s="32" t="str">
        <f ca="1">IF(AND($AR125="2",$AB125&lt;&gt;Lists!$A$17),BA125,AZ125)</f>
        <v/>
      </c>
      <c r="W125" s="33" t="str">
        <f t="shared" ca="1" si="79"/>
        <v/>
      </c>
      <c r="X125" s="197">
        <f t="shared" ca="1" si="80"/>
        <v>0</v>
      </c>
      <c r="Y125" s="197">
        <f t="shared" ca="1" si="81"/>
        <v>0</v>
      </c>
      <c r="Z125" s="32" t="str">
        <f ca="1">IF(AND($AR125="2",$AB125&lt;&gt;Lists!$A$17),BC125,BB125)</f>
        <v/>
      </c>
      <c r="AA125" s="33" t="str">
        <f t="shared" ca="1" si="82"/>
        <v/>
      </c>
      <c r="AB125" s="1">
        <f>Planning!H108</f>
        <v>0</v>
      </c>
      <c r="AC125" s="2" t="str">
        <f t="shared" si="57"/>
        <v>00</v>
      </c>
      <c r="AD125" s="2" t="s">
        <v>560</v>
      </c>
      <c r="AE125" s="2" t="s">
        <v>758</v>
      </c>
      <c r="AF125" s="2" t="s">
        <v>128</v>
      </c>
      <c r="AG125" s="169" t="str">
        <f t="shared" si="58"/>
        <v/>
      </c>
      <c r="AI125" s="2">
        <f ca="1">IF(Setup!$AG$7&lt;&gt;"",INDIRECT("'" &amp; Setup!$AG$7 &amp; "'!" &amp; AF125),0) + IF(Setup!$AG$8&lt;&gt;"",INDIRECT("'" &amp; Setup!$AG$8 &amp; "'!" &amp; AF125),0) + IF(Setup!$AG$9&lt;&gt;"",INDIRECT("'" &amp; Setup!$AG$9 &amp; "'!" &amp; AF125),0) + IF(Setup!$AG$10&lt;&gt;"",INDIRECT("'" &amp; Setup!$AG$10 &amp; "'!" &amp; AF125),0) + IF(Setup!$AG$11&lt;&gt;"",INDIRECT("'" &amp; Setup!$AG$11 &amp; "'!" &amp; AF125),0) + IF(Setup!$AG$12&lt;&gt;"",INDIRECT("'" &amp; Setup!$AG$12 &amp; "'!" &amp; AF125),0)</f>
        <v>0</v>
      </c>
      <c r="AJ125" s="2">
        <f ca="1">IF(Setup!$AH$7&lt;&gt;"",INDIRECT("'" &amp; Setup!$AH$7 &amp; "'!" &amp; AF125),0) + IF(Setup!$AH$8&lt;&gt;"",INDIRECT("'" &amp; Setup!$AH$8 &amp; "'!" &amp; AF125),0) + IF(Setup!$AH$9&lt;&gt;"",INDIRECT("'" &amp; Setup!$AH$9 &amp; "'!" &amp; AF125),0) + IF(Setup!$AH$10&lt;&gt;"",INDIRECT("'" &amp; Setup!$AH$10 &amp; "'!" &amp; AF125),0) + IF(Setup!$AH$11&lt;&gt;"",INDIRECT("'" &amp; Setup!$AH$11 &amp; "'!" &amp; AF125),0) + IF(Setup!$AH$12&lt;&gt;"",INDIRECT("'" &amp; Setup!$AH$12 &amp; "'!" &amp; AF125),0)</f>
        <v>0</v>
      </c>
      <c r="AK125" s="2">
        <f ca="1">IF(Setup!$AI$7&lt;&gt;"",INDIRECT("'" &amp; Setup!$AI$7 &amp; "'!" &amp; AF125),0) + IF(Setup!$AI$8&lt;&gt;"",INDIRECT("'" &amp; Setup!$AI$8 &amp; "'!" &amp; AF125),0) + IF(Setup!$AI$9&lt;&gt;"",INDIRECT("'" &amp; Setup!$AI$9 &amp; "'!" &amp; AF125),0) + IF(Setup!$AI$10&lt;&gt;"",INDIRECT("'" &amp; Setup!$AI$10 &amp; "'!" &amp; AF125),0) + IF(Setup!$AI$11&lt;&gt;"",INDIRECT("'" &amp; Setup!$AI$11 &amp; "'!" &amp; AF125),0) + IF(Setup!$AI$12&lt;&gt;"",INDIRECT("'" &amp; Setup!$AI$12 &amp; "'!" &amp; AF125),0)</f>
        <v>0</v>
      </c>
      <c r="AL125" s="2">
        <f ca="1">IF(Setup!$AJ$7&lt;&gt;"",INDIRECT("'" &amp; Setup!$AJ$7 &amp; "'!" &amp; AF125),0) + IF(Setup!$AJ$8&lt;&gt;"",INDIRECT("'" &amp; Setup!$AJ$8 &amp; "'!" &amp; AF125),0) + IF(Setup!$AJ$9&lt;&gt;"",INDIRECT("'" &amp; Setup!$AJ$9 &amp; "'!" &amp; AF125),0) + IF(Setup!$AJ$10&lt;&gt;"",INDIRECT("'" &amp; Setup!$AJ$10 &amp; "'!" &amp; AF125),0) + IF(Setup!$AJ$11&lt;&gt;"",INDIRECT("'" &amp; Setup!$AJ$11 &amp; "'!" &amp; AF125),0) + IF(Setup!$AJ$12&lt;&gt;"",INDIRECT("'" &amp; Setup!$AJ$12 &amp; "'!" &amp; AF125),0)</f>
        <v>0</v>
      </c>
      <c r="AN125" s="2" t="str">
        <f t="shared" si="59"/>
        <v/>
      </c>
      <c r="AR125" s="2" t="str">
        <f>IF(C125=0,"",LEFT(INDEX(Lists!$H$5:$H$49,MATCH(C125,Lists!$G$5:$G$49,0),1),1))</f>
        <v/>
      </c>
      <c r="AT125" s="2" t="str">
        <f t="shared" ca="1" si="60"/>
        <v/>
      </c>
      <c r="AU125" s="2" t="str">
        <f t="shared" ca="1" si="61"/>
        <v/>
      </c>
      <c r="AV125" s="2" t="str">
        <f t="shared" ca="1" si="62"/>
        <v/>
      </c>
      <c r="AW125" s="2" t="str">
        <f t="shared" ca="1" si="63"/>
        <v/>
      </c>
      <c r="AX125" s="2" t="str">
        <f t="shared" ca="1" si="64"/>
        <v/>
      </c>
      <c r="AY125" s="2" t="str">
        <f t="shared" ca="1" si="65"/>
        <v/>
      </c>
      <c r="AZ125" s="2" t="str">
        <f t="shared" ca="1" si="66"/>
        <v/>
      </c>
      <c r="BA125" s="2" t="str">
        <f t="shared" ca="1" si="67"/>
        <v/>
      </c>
      <c r="BB125" s="2" t="str">
        <f t="shared" ca="1" si="68"/>
        <v/>
      </c>
      <c r="BC125" s="2" t="str">
        <f t="shared" ca="1" si="69"/>
        <v/>
      </c>
      <c r="BJ125" s="2">
        <f ca="1">IF(Setup!$AG$7&lt;&gt;"",INDIRECT("'" &amp; Setup!$AG$7 &amp; "'!" &amp; AD125),0) + IF(Setup!$AG$8&lt;&gt;"",INDIRECT("'" &amp; Setup!$AG$8 &amp; "'!" &amp; AD125),0) + IF(Setup!$AG$9&lt;&gt;"",INDIRECT("'" &amp; Setup!$AG$9 &amp; "'!" &amp; AD125),0) + IF(Setup!$AG$10&lt;&gt;"",INDIRECT("'" &amp; Setup!$AG$10 &amp; "'!" &amp; AD125),0) + IF(Setup!$AG$11&lt;&gt;"",INDIRECT("'" &amp; Setup!$AG$11 &amp; "'!" &amp; AD125),0) + IF(Setup!$AG$12&lt;&gt;"",INDIRECT("'" &amp; Setup!$AG$12 &amp; "'!" &amp; AD125),0)</f>
        <v>0</v>
      </c>
      <c r="BK125" s="2">
        <f ca="1">IF(Setup!$AG$7&lt;&gt;"",INDIRECT("'" &amp; Setup!$AG$7 &amp; "'!" &amp; AE125),0) + IF(Setup!$AG$8&lt;&gt;"",INDIRECT("'" &amp; Setup!$AG$8 &amp; "'!" &amp; AE125),0) + IF(Setup!$AG$9&lt;&gt;"",INDIRECT("'" &amp; Setup!$AG$9 &amp; "'!" &amp; AE125),0) + IF(Setup!$AG$10&lt;&gt;"",INDIRECT("'" &amp; Setup!$AG$10 &amp; "'!" &amp; AE125),0) + IF(Setup!$AG$11&lt;&gt;"",INDIRECT("'" &amp; Setup!$AG$11 &amp; "'!" &amp; AE125),0) + IF(Setup!$AG$12&lt;&gt;"",INDIRECT("'" &amp; Setup!$AG$12 &amp; "'!" &amp; AE125),0)</f>
        <v>0</v>
      </c>
      <c r="BL125" s="2">
        <f ca="1">IF(Setup!$AH$7&lt;&gt;"",INDIRECT("'" &amp; Setup!$AH$7 &amp; "'!" &amp; AD125),0) + IF(Setup!$AH$8&lt;&gt;"",INDIRECT("'" &amp; Setup!$AH$8 &amp; "'!" &amp; AD125),0) + IF(Setup!$AH$9&lt;&gt;"",INDIRECT("'" &amp; Setup!$AH$9 &amp; "'!" &amp; AD125),0) + IF(Setup!$AH$10&lt;&gt;"",INDIRECT("'" &amp; Setup!$AH$10 &amp; "'!" &amp; AD125),0) + IF(Setup!$AH$11&lt;&gt;"",INDIRECT("'" &amp; Setup!$AH$11 &amp; "'!" &amp; AD125),0) + IF(Setup!$AH$12&lt;&gt;"",INDIRECT("'" &amp; Setup!$AH$12 &amp; "'!" &amp; AD125),0)</f>
        <v>0</v>
      </c>
      <c r="BM125" s="2">
        <f ca="1">IF(Setup!$AH$7&lt;&gt;"",INDIRECT("'" &amp; Setup!$AH$7 &amp; "'!" &amp; AE125),0) + IF(Setup!$AH$8&lt;&gt;"",INDIRECT("'" &amp; Setup!$AH$8 &amp; "'!" &amp; AE125),0) + IF(Setup!$AH$9&lt;&gt;"",INDIRECT("'" &amp; Setup!$AH$9 &amp; "'!" &amp; AE125),0) + IF(Setup!$AH$10&lt;&gt;"",INDIRECT("'" &amp; Setup!$AH$10 &amp; "'!" &amp; AE125),0) + IF(Setup!$AH$11&lt;&gt;"",INDIRECT("'" &amp; Setup!$AH$11 &amp; "'!" &amp; AE125),0) + IF(Setup!$AH$12&lt;&gt;"",INDIRECT("'" &amp; Setup!$AH$12 &amp; "'!" &amp; AE125),0)</f>
        <v>0</v>
      </c>
      <c r="BN125" s="2">
        <f ca="1">IF(Setup!$AI$7&lt;&gt;"",INDIRECT("'" &amp; Setup!$AI$7 &amp; "'!" &amp; AD125),0) + IF(Setup!$AI$8&lt;&gt;"",INDIRECT("'" &amp; Setup!$AI$8 &amp; "'!" &amp; AD125),0) + IF(Setup!$AI$9&lt;&gt;"",INDIRECT("'" &amp; Setup!$AI$9 &amp; "'!" &amp; AD125),0) + IF(Setup!$AI$10&lt;&gt;"",INDIRECT("'" &amp; Setup!$AI$10 &amp; "'!" &amp; AD125),0) + IF(Setup!$AI$11&lt;&gt;"",INDIRECT("'" &amp; Setup!$AI$11 &amp; "'!" &amp; AD125),0) + IF(Setup!$AI$12&lt;&gt;"",INDIRECT("'" &amp; Setup!$AI$12 &amp; "'!" &amp; AD125),0)</f>
        <v>0</v>
      </c>
      <c r="BO125" s="2">
        <f ca="1">IF(Setup!$AI$7&lt;&gt;"",INDIRECT("'" &amp; Setup!$AI$7 &amp; "'!" &amp; AE125),0) + IF(Setup!$AI$8&lt;&gt;"",INDIRECT("'" &amp; Setup!$AI$8 &amp; "'!" &amp; AE125),0) + IF(Setup!$AI$9&lt;&gt;"",INDIRECT("'" &amp; Setup!$AI$9 &amp; "'!" &amp; AE125),0) + IF(Setup!$AI$10&lt;&gt;"",INDIRECT("'" &amp; Setup!$AI$10 &amp; "'!" &amp; AE125),0) + IF(Setup!$AI$11&lt;&gt;"",INDIRECT("'" &amp; Setup!$AI$11 &amp; "'!" &amp; AE125),0) + IF(Setup!$AI$12&lt;&gt;"",INDIRECT("'" &amp; Setup!$AI$12 &amp; "'!" &amp; AE125),0)</f>
        <v>0</v>
      </c>
      <c r="BP125" s="2">
        <f ca="1">IF(Setup!$AJ$7&lt;&gt;"",INDIRECT("'" &amp; Setup!$AJ$7 &amp; "'!" &amp; AD125),0) + IF(Setup!$AJ$8&lt;&gt;"",INDIRECT("'" &amp; Setup!$AJ$8 &amp; "'!" &amp; AD125),0) + IF(Setup!$AJ$9&lt;&gt;"",INDIRECT("'" &amp; Setup!$AJ$9 &amp; "'!" &amp; AD125),0) + IF(Setup!$AJ$10&lt;&gt;"",INDIRECT("'" &amp; Setup!$AJ$10 &amp; "'!" &amp; AD125),0) + IF(Setup!$AJ$11&lt;&gt;"",INDIRECT("'" &amp; Setup!$AJ$11 &amp; "'!" &amp; AD125),0) + IF(Setup!$AJ$12&lt;&gt;"",INDIRECT("'" &amp; Setup!$AJ$12 &amp; "'!" &amp; AD125),0)</f>
        <v>0</v>
      </c>
      <c r="BQ125" s="2">
        <f ca="1">IF(Setup!$AJ$7&lt;&gt;"",INDIRECT("'" &amp; Setup!$AJ$7 &amp; "'!" &amp; AE125),0) + IF(Setup!$AJ$8&lt;&gt;"",INDIRECT("'" &amp; Setup!$AJ$8 &amp; "'!" &amp; AE125),0) + IF(Setup!$AJ$9&lt;&gt;"",INDIRECT("'" &amp; Setup!$AJ$9 &amp; "'!" &amp; AE125),0) + IF(Setup!$AJ$10&lt;&gt;"",INDIRECT("'" &amp; Setup!$AJ$10 &amp; "'!" &amp; AE125),0) + IF(Setup!$AJ$11&lt;&gt;"",INDIRECT("'" &amp; Setup!$AJ$11 &amp; "'!" &amp; AE125),0) + IF(Setup!$AJ$12&lt;&gt;"",INDIRECT("'" &amp; Setup!$AJ$12 &amp; "'!" &amp; AE125),0)</f>
        <v>0</v>
      </c>
      <c r="BS125" s="35"/>
      <c r="BT125" s="35"/>
      <c r="BU125" s="35"/>
      <c r="BV125" s="35"/>
    </row>
    <row r="126" spans="1:74" ht="39" hidden="1" customHeight="1" x14ac:dyDescent="0.2">
      <c r="A126" s="14" t="str">
        <f>Planning!A109</f>
        <v>I101</v>
      </c>
      <c r="B126" s="9">
        <f>Planning!B109</f>
        <v>0</v>
      </c>
      <c r="C126" s="9">
        <f>Planning!C109</f>
        <v>0</v>
      </c>
      <c r="D126" s="9">
        <f>Planning!D109</f>
        <v>0</v>
      </c>
      <c r="E126" s="3">
        <f>Planning!E109</f>
        <v>0</v>
      </c>
      <c r="F126" s="3">
        <f>Planning!G109</f>
        <v>0</v>
      </c>
      <c r="G126" s="28"/>
      <c r="H126" s="197">
        <f t="shared" ca="1" si="55"/>
        <v>0</v>
      </c>
      <c r="I126" s="197">
        <f t="shared" ca="1" si="56"/>
        <v>0</v>
      </c>
      <c r="J126" s="32" t="str">
        <f ca="1">IF(AND($AR126="2",$AB125&lt;&gt;Lists!$A$17),AU126,AT126)</f>
        <v/>
      </c>
      <c r="K126" s="33" t="str">
        <f t="shared" ca="1" si="70"/>
        <v/>
      </c>
      <c r="L126" s="210">
        <f t="shared" ca="1" si="71"/>
        <v>0</v>
      </c>
      <c r="M126" s="197">
        <f t="shared" ca="1" si="72"/>
        <v>0</v>
      </c>
      <c r="N126" s="32" t="str">
        <f ca="1">IF(AND($AR126="2",$AB126&lt;&gt;Lists!$A$17),AW126,AV126)</f>
        <v/>
      </c>
      <c r="O126" s="33" t="str">
        <f t="shared" ca="1" si="73"/>
        <v/>
      </c>
      <c r="P126" s="197">
        <f t="shared" ca="1" si="74"/>
        <v>0</v>
      </c>
      <c r="Q126" s="197">
        <f t="shared" ca="1" si="75"/>
        <v>0</v>
      </c>
      <c r="R126" s="32" t="str">
        <f ca="1">IF(AND($AR126="2",$AB126&lt;&gt;Lists!$A$17),AY126,AX126)</f>
        <v/>
      </c>
      <c r="S126" s="33" t="str">
        <f t="shared" ca="1" si="76"/>
        <v/>
      </c>
      <c r="T126" s="197">
        <f t="shared" ca="1" si="77"/>
        <v>0</v>
      </c>
      <c r="U126" s="197">
        <f t="shared" ca="1" si="78"/>
        <v>0</v>
      </c>
      <c r="V126" s="32" t="str">
        <f ca="1">IF(AND($AR126="2",$AB126&lt;&gt;Lists!$A$17),BA126,AZ126)</f>
        <v/>
      </c>
      <c r="W126" s="33" t="str">
        <f t="shared" ca="1" si="79"/>
        <v/>
      </c>
      <c r="X126" s="197">
        <f t="shared" ca="1" si="80"/>
        <v>0</v>
      </c>
      <c r="Y126" s="197">
        <f t="shared" ca="1" si="81"/>
        <v>0</v>
      </c>
      <c r="Z126" s="32" t="str">
        <f ca="1">IF(AND($AR126="2",$AB126&lt;&gt;Lists!$A$17),BC126,BB126)</f>
        <v/>
      </c>
      <c r="AA126" s="33" t="str">
        <f t="shared" ca="1" si="82"/>
        <v/>
      </c>
      <c r="AB126" s="1">
        <f>Planning!H109</f>
        <v>0</v>
      </c>
      <c r="AC126" s="2" t="str">
        <f t="shared" si="57"/>
        <v>00</v>
      </c>
      <c r="AD126" s="2" t="s">
        <v>561</v>
      </c>
      <c r="AE126" s="2" t="s">
        <v>759</v>
      </c>
      <c r="AF126" s="2" t="s">
        <v>129</v>
      </c>
      <c r="AG126" s="169" t="str">
        <f t="shared" si="58"/>
        <v/>
      </c>
      <c r="AI126" s="2">
        <f ca="1">IF(Setup!$AG$7&lt;&gt;"",INDIRECT("'" &amp; Setup!$AG$7 &amp; "'!" &amp; AF126),0) + IF(Setup!$AG$8&lt;&gt;"",INDIRECT("'" &amp; Setup!$AG$8 &amp; "'!" &amp; AF126),0) + IF(Setup!$AG$9&lt;&gt;"",INDIRECT("'" &amp; Setup!$AG$9 &amp; "'!" &amp; AF126),0) + IF(Setup!$AG$10&lt;&gt;"",INDIRECT("'" &amp; Setup!$AG$10 &amp; "'!" &amp; AF126),0) + IF(Setup!$AG$11&lt;&gt;"",INDIRECT("'" &amp; Setup!$AG$11 &amp; "'!" &amp; AF126),0) + IF(Setup!$AG$12&lt;&gt;"",INDIRECT("'" &amp; Setup!$AG$12 &amp; "'!" &amp; AF126),0)</f>
        <v>0</v>
      </c>
      <c r="AJ126" s="2">
        <f ca="1">IF(Setup!$AH$7&lt;&gt;"",INDIRECT("'" &amp; Setup!$AH$7 &amp; "'!" &amp; AF126),0) + IF(Setup!$AH$8&lt;&gt;"",INDIRECT("'" &amp; Setup!$AH$8 &amp; "'!" &amp; AF126),0) + IF(Setup!$AH$9&lt;&gt;"",INDIRECT("'" &amp; Setup!$AH$9 &amp; "'!" &amp; AF126),0) + IF(Setup!$AH$10&lt;&gt;"",INDIRECT("'" &amp; Setup!$AH$10 &amp; "'!" &amp; AF126),0) + IF(Setup!$AH$11&lt;&gt;"",INDIRECT("'" &amp; Setup!$AH$11 &amp; "'!" &amp; AF126),0) + IF(Setup!$AH$12&lt;&gt;"",INDIRECT("'" &amp; Setup!$AH$12 &amp; "'!" &amp; AF126),0)</f>
        <v>0</v>
      </c>
      <c r="AK126" s="2">
        <f ca="1">IF(Setup!$AI$7&lt;&gt;"",INDIRECT("'" &amp; Setup!$AI$7 &amp; "'!" &amp; AF126),0) + IF(Setup!$AI$8&lt;&gt;"",INDIRECT("'" &amp; Setup!$AI$8 &amp; "'!" &amp; AF126),0) + IF(Setup!$AI$9&lt;&gt;"",INDIRECT("'" &amp; Setup!$AI$9 &amp; "'!" &amp; AF126),0) + IF(Setup!$AI$10&lt;&gt;"",INDIRECT("'" &amp; Setup!$AI$10 &amp; "'!" &amp; AF126),0) + IF(Setup!$AI$11&lt;&gt;"",INDIRECT("'" &amp; Setup!$AI$11 &amp; "'!" &amp; AF126),0) + IF(Setup!$AI$12&lt;&gt;"",INDIRECT("'" &amp; Setup!$AI$12 &amp; "'!" &amp; AF126),0)</f>
        <v>0</v>
      </c>
      <c r="AL126" s="2">
        <f ca="1">IF(Setup!$AJ$7&lt;&gt;"",INDIRECT("'" &amp; Setup!$AJ$7 &amp; "'!" &amp; AF126),0) + IF(Setup!$AJ$8&lt;&gt;"",INDIRECT("'" &amp; Setup!$AJ$8 &amp; "'!" &amp; AF126),0) + IF(Setup!$AJ$9&lt;&gt;"",INDIRECT("'" &amp; Setup!$AJ$9 &amp; "'!" &amp; AF126),0) + IF(Setup!$AJ$10&lt;&gt;"",INDIRECT("'" &amp; Setup!$AJ$10 &amp; "'!" &amp; AF126),0) + IF(Setup!$AJ$11&lt;&gt;"",INDIRECT("'" &amp; Setup!$AJ$11 &amp; "'!" &amp; AF126),0) + IF(Setup!$AJ$12&lt;&gt;"",INDIRECT("'" &amp; Setup!$AJ$12 &amp; "'!" &amp; AF126),0)</f>
        <v>0</v>
      </c>
      <c r="AN126" s="2" t="str">
        <f t="shared" si="59"/>
        <v/>
      </c>
      <c r="AR126" s="2" t="str">
        <f>IF(C126=0,"",LEFT(INDEX(Lists!$H$5:$H$49,MATCH(C126,Lists!$G$5:$G$49,0),1),1))</f>
        <v/>
      </c>
      <c r="AT126" s="2" t="str">
        <f t="shared" ca="1" si="60"/>
        <v/>
      </c>
      <c r="AU126" s="2" t="str">
        <f t="shared" ca="1" si="61"/>
        <v/>
      </c>
      <c r="AV126" s="2" t="str">
        <f t="shared" ca="1" si="62"/>
        <v/>
      </c>
      <c r="AW126" s="2" t="str">
        <f t="shared" ca="1" si="63"/>
        <v/>
      </c>
      <c r="AX126" s="2" t="str">
        <f t="shared" ca="1" si="64"/>
        <v/>
      </c>
      <c r="AY126" s="2" t="str">
        <f t="shared" ca="1" si="65"/>
        <v/>
      </c>
      <c r="AZ126" s="2" t="str">
        <f t="shared" ca="1" si="66"/>
        <v/>
      </c>
      <c r="BA126" s="2" t="str">
        <f t="shared" ca="1" si="67"/>
        <v/>
      </c>
      <c r="BB126" s="2" t="str">
        <f t="shared" ca="1" si="68"/>
        <v/>
      </c>
      <c r="BC126" s="2" t="str">
        <f t="shared" ca="1" si="69"/>
        <v/>
      </c>
      <c r="BJ126" s="2">
        <f ca="1">IF(Setup!$AG$7&lt;&gt;"",INDIRECT("'" &amp; Setup!$AG$7 &amp; "'!" &amp; AD126),0) + IF(Setup!$AG$8&lt;&gt;"",INDIRECT("'" &amp; Setup!$AG$8 &amp; "'!" &amp; AD126),0) + IF(Setup!$AG$9&lt;&gt;"",INDIRECT("'" &amp; Setup!$AG$9 &amp; "'!" &amp; AD126),0) + IF(Setup!$AG$10&lt;&gt;"",INDIRECT("'" &amp; Setup!$AG$10 &amp; "'!" &amp; AD126),0) + IF(Setup!$AG$11&lt;&gt;"",INDIRECT("'" &amp; Setup!$AG$11 &amp; "'!" &amp; AD126),0) + IF(Setup!$AG$12&lt;&gt;"",INDIRECT("'" &amp; Setup!$AG$12 &amp; "'!" &amp; AD126),0)</f>
        <v>0</v>
      </c>
      <c r="BK126" s="2">
        <f ca="1">IF(Setup!$AG$7&lt;&gt;"",INDIRECT("'" &amp; Setup!$AG$7 &amp; "'!" &amp; AE126),0) + IF(Setup!$AG$8&lt;&gt;"",INDIRECT("'" &amp; Setup!$AG$8 &amp; "'!" &amp; AE126),0) + IF(Setup!$AG$9&lt;&gt;"",INDIRECT("'" &amp; Setup!$AG$9 &amp; "'!" &amp; AE126),0) + IF(Setup!$AG$10&lt;&gt;"",INDIRECT("'" &amp; Setup!$AG$10 &amp; "'!" &amp; AE126),0) + IF(Setup!$AG$11&lt;&gt;"",INDIRECT("'" &amp; Setup!$AG$11 &amp; "'!" &amp; AE126),0) + IF(Setup!$AG$12&lt;&gt;"",INDIRECT("'" &amp; Setup!$AG$12 &amp; "'!" &amp; AE126),0)</f>
        <v>0</v>
      </c>
      <c r="BL126" s="2">
        <f ca="1">IF(Setup!$AH$7&lt;&gt;"",INDIRECT("'" &amp; Setup!$AH$7 &amp; "'!" &amp; AD126),0) + IF(Setup!$AH$8&lt;&gt;"",INDIRECT("'" &amp; Setup!$AH$8 &amp; "'!" &amp; AD126),0) + IF(Setup!$AH$9&lt;&gt;"",INDIRECT("'" &amp; Setup!$AH$9 &amp; "'!" &amp; AD126),0) + IF(Setup!$AH$10&lt;&gt;"",INDIRECT("'" &amp; Setup!$AH$10 &amp; "'!" &amp; AD126),0) + IF(Setup!$AH$11&lt;&gt;"",INDIRECT("'" &amp; Setup!$AH$11 &amp; "'!" &amp; AD126),0) + IF(Setup!$AH$12&lt;&gt;"",INDIRECT("'" &amp; Setup!$AH$12 &amp; "'!" &amp; AD126),0)</f>
        <v>0</v>
      </c>
      <c r="BM126" s="2">
        <f ca="1">IF(Setup!$AH$7&lt;&gt;"",INDIRECT("'" &amp; Setup!$AH$7 &amp; "'!" &amp; AE126),0) + IF(Setup!$AH$8&lt;&gt;"",INDIRECT("'" &amp; Setup!$AH$8 &amp; "'!" &amp; AE126),0) + IF(Setup!$AH$9&lt;&gt;"",INDIRECT("'" &amp; Setup!$AH$9 &amp; "'!" &amp; AE126),0) + IF(Setup!$AH$10&lt;&gt;"",INDIRECT("'" &amp; Setup!$AH$10 &amp; "'!" &amp; AE126),0) + IF(Setup!$AH$11&lt;&gt;"",INDIRECT("'" &amp; Setup!$AH$11 &amp; "'!" &amp; AE126),0) + IF(Setup!$AH$12&lt;&gt;"",INDIRECT("'" &amp; Setup!$AH$12 &amp; "'!" &amp; AE126),0)</f>
        <v>0</v>
      </c>
      <c r="BN126" s="2">
        <f ca="1">IF(Setup!$AI$7&lt;&gt;"",INDIRECT("'" &amp; Setup!$AI$7 &amp; "'!" &amp; AD126),0) + IF(Setup!$AI$8&lt;&gt;"",INDIRECT("'" &amp; Setup!$AI$8 &amp; "'!" &amp; AD126),0) + IF(Setup!$AI$9&lt;&gt;"",INDIRECT("'" &amp; Setup!$AI$9 &amp; "'!" &amp; AD126),0) + IF(Setup!$AI$10&lt;&gt;"",INDIRECT("'" &amp; Setup!$AI$10 &amp; "'!" &amp; AD126),0) + IF(Setup!$AI$11&lt;&gt;"",INDIRECT("'" &amp; Setup!$AI$11 &amp; "'!" &amp; AD126),0) + IF(Setup!$AI$12&lt;&gt;"",INDIRECT("'" &amp; Setup!$AI$12 &amp; "'!" &amp; AD126),0)</f>
        <v>0</v>
      </c>
      <c r="BO126" s="2">
        <f ca="1">IF(Setup!$AI$7&lt;&gt;"",INDIRECT("'" &amp; Setup!$AI$7 &amp; "'!" &amp; AE126),0) + IF(Setup!$AI$8&lt;&gt;"",INDIRECT("'" &amp; Setup!$AI$8 &amp; "'!" &amp; AE126),0) + IF(Setup!$AI$9&lt;&gt;"",INDIRECT("'" &amp; Setup!$AI$9 &amp; "'!" &amp; AE126),0) + IF(Setup!$AI$10&lt;&gt;"",INDIRECT("'" &amp; Setup!$AI$10 &amp; "'!" &amp; AE126),0) + IF(Setup!$AI$11&lt;&gt;"",INDIRECT("'" &amp; Setup!$AI$11 &amp; "'!" &amp; AE126),0) + IF(Setup!$AI$12&lt;&gt;"",INDIRECT("'" &amp; Setup!$AI$12 &amp; "'!" &amp; AE126),0)</f>
        <v>0</v>
      </c>
      <c r="BP126" s="2">
        <f ca="1">IF(Setup!$AJ$7&lt;&gt;"",INDIRECT("'" &amp; Setup!$AJ$7 &amp; "'!" &amp; AD126),0) + IF(Setup!$AJ$8&lt;&gt;"",INDIRECT("'" &amp; Setup!$AJ$8 &amp; "'!" &amp; AD126),0) + IF(Setup!$AJ$9&lt;&gt;"",INDIRECT("'" &amp; Setup!$AJ$9 &amp; "'!" &amp; AD126),0) + IF(Setup!$AJ$10&lt;&gt;"",INDIRECT("'" &amp; Setup!$AJ$10 &amp; "'!" &amp; AD126),0) + IF(Setup!$AJ$11&lt;&gt;"",INDIRECT("'" &amp; Setup!$AJ$11 &amp; "'!" &amp; AD126),0) + IF(Setup!$AJ$12&lt;&gt;"",INDIRECT("'" &amp; Setup!$AJ$12 &amp; "'!" &amp; AD126),0)</f>
        <v>0</v>
      </c>
      <c r="BQ126" s="2">
        <f ca="1">IF(Setup!$AJ$7&lt;&gt;"",INDIRECT("'" &amp; Setup!$AJ$7 &amp; "'!" &amp; AE126),0) + IF(Setup!$AJ$8&lt;&gt;"",INDIRECT("'" &amp; Setup!$AJ$8 &amp; "'!" &amp; AE126),0) + IF(Setup!$AJ$9&lt;&gt;"",INDIRECT("'" &amp; Setup!$AJ$9 &amp; "'!" &amp; AE126),0) + IF(Setup!$AJ$10&lt;&gt;"",INDIRECT("'" &amp; Setup!$AJ$10 &amp; "'!" &amp; AE126),0) + IF(Setup!$AJ$11&lt;&gt;"",INDIRECT("'" &amp; Setup!$AJ$11 &amp; "'!" &amp; AE126),0) + IF(Setup!$AJ$12&lt;&gt;"",INDIRECT("'" &amp; Setup!$AJ$12 &amp; "'!" &amp; AE126),0)</f>
        <v>0</v>
      </c>
      <c r="BS126" s="35"/>
      <c r="BT126" s="35"/>
      <c r="BU126" s="35"/>
      <c r="BV126" s="35"/>
    </row>
    <row r="127" spans="1:74" ht="39" hidden="1" customHeight="1" x14ac:dyDescent="0.2">
      <c r="A127" s="14" t="str">
        <f>Planning!A110</f>
        <v>I102</v>
      </c>
      <c r="B127" s="9">
        <f>Planning!B110</f>
        <v>0</v>
      </c>
      <c r="C127" s="9">
        <f>Planning!C110</f>
        <v>0</v>
      </c>
      <c r="D127" s="9">
        <f>Planning!D110</f>
        <v>0</v>
      </c>
      <c r="E127" s="3">
        <f>Planning!E110</f>
        <v>0</v>
      </c>
      <c r="F127" s="3">
        <f>Planning!G110</f>
        <v>0</v>
      </c>
      <c r="G127" s="28"/>
      <c r="H127" s="197">
        <f t="shared" ca="1" si="55"/>
        <v>0</v>
      </c>
      <c r="I127" s="197">
        <f t="shared" ca="1" si="56"/>
        <v>0</v>
      </c>
      <c r="J127" s="32" t="str">
        <f ca="1">IF(AND($AR127="2",$AB126&lt;&gt;Lists!$A$17),AU127,AT127)</f>
        <v/>
      </c>
      <c r="K127" s="33" t="str">
        <f t="shared" ca="1" si="70"/>
        <v/>
      </c>
      <c r="L127" s="210">
        <f t="shared" ca="1" si="71"/>
        <v>0</v>
      </c>
      <c r="M127" s="197">
        <f t="shared" ca="1" si="72"/>
        <v>0</v>
      </c>
      <c r="N127" s="32" t="str">
        <f ca="1">IF(AND($AR127="2",$AB127&lt;&gt;Lists!$A$17),AW127,AV127)</f>
        <v/>
      </c>
      <c r="O127" s="33" t="str">
        <f t="shared" ca="1" si="73"/>
        <v/>
      </c>
      <c r="P127" s="197">
        <f t="shared" ca="1" si="74"/>
        <v>0</v>
      </c>
      <c r="Q127" s="197">
        <f t="shared" ca="1" si="75"/>
        <v>0</v>
      </c>
      <c r="R127" s="32" t="str">
        <f ca="1">IF(AND($AR127="2",$AB127&lt;&gt;Lists!$A$17),AY127,AX127)</f>
        <v/>
      </c>
      <c r="S127" s="33" t="str">
        <f t="shared" ca="1" si="76"/>
        <v/>
      </c>
      <c r="T127" s="197">
        <f t="shared" ca="1" si="77"/>
        <v>0</v>
      </c>
      <c r="U127" s="197">
        <f t="shared" ca="1" si="78"/>
        <v>0</v>
      </c>
      <c r="V127" s="32" t="str">
        <f ca="1">IF(AND($AR127="2",$AB127&lt;&gt;Lists!$A$17),BA127,AZ127)</f>
        <v/>
      </c>
      <c r="W127" s="33" t="str">
        <f t="shared" ca="1" si="79"/>
        <v/>
      </c>
      <c r="X127" s="197">
        <f t="shared" ca="1" si="80"/>
        <v>0</v>
      </c>
      <c r="Y127" s="197">
        <f t="shared" ca="1" si="81"/>
        <v>0</v>
      </c>
      <c r="Z127" s="32" t="str">
        <f ca="1">IF(AND($AR127="2",$AB127&lt;&gt;Lists!$A$17),BC127,BB127)</f>
        <v/>
      </c>
      <c r="AA127" s="33" t="str">
        <f t="shared" ca="1" si="82"/>
        <v/>
      </c>
      <c r="AB127" s="1">
        <f>Planning!H110</f>
        <v>0</v>
      </c>
      <c r="AC127" s="2" t="str">
        <f t="shared" si="57"/>
        <v>00</v>
      </c>
      <c r="AD127" s="2" t="s">
        <v>562</v>
      </c>
      <c r="AE127" s="2" t="s">
        <v>760</v>
      </c>
      <c r="AF127" s="2" t="s">
        <v>130</v>
      </c>
      <c r="AG127" s="169" t="str">
        <f t="shared" si="58"/>
        <v/>
      </c>
      <c r="AI127" s="2">
        <f ca="1">IF(Setup!$AG$7&lt;&gt;"",INDIRECT("'" &amp; Setup!$AG$7 &amp; "'!" &amp; AF127),0) + IF(Setup!$AG$8&lt;&gt;"",INDIRECT("'" &amp; Setup!$AG$8 &amp; "'!" &amp; AF127),0) + IF(Setup!$AG$9&lt;&gt;"",INDIRECT("'" &amp; Setup!$AG$9 &amp; "'!" &amp; AF127),0) + IF(Setup!$AG$10&lt;&gt;"",INDIRECT("'" &amp; Setup!$AG$10 &amp; "'!" &amp; AF127),0) + IF(Setup!$AG$11&lt;&gt;"",INDIRECT("'" &amp; Setup!$AG$11 &amp; "'!" &amp; AF127),0) + IF(Setup!$AG$12&lt;&gt;"",INDIRECT("'" &amp; Setup!$AG$12 &amp; "'!" &amp; AF127),0)</f>
        <v>0</v>
      </c>
      <c r="AJ127" s="2">
        <f ca="1">IF(Setup!$AH$7&lt;&gt;"",INDIRECT("'" &amp; Setup!$AH$7 &amp; "'!" &amp; AF127),0) + IF(Setup!$AH$8&lt;&gt;"",INDIRECT("'" &amp; Setup!$AH$8 &amp; "'!" &amp; AF127),0) + IF(Setup!$AH$9&lt;&gt;"",INDIRECT("'" &amp; Setup!$AH$9 &amp; "'!" &amp; AF127),0) + IF(Setup!$AH$10&lt;&gt;"",INDIRECT("'" &amp; Setup!$AH$10 &amp; "'!" &amp; AF127),0) + IF(Setup!$AH$11&lt;&gt;"",INDIRECT("'" &amp; Setup!$AH$11 &amp; "'!" &amp; AF127),0) + IF(Setup!$AH$12&lt;&gt;"",INDIRECT("'" &amp; Setup!$AH$12 &amp; "'!" &amp; AF127),0)</f>
        <v>0</v>
      </c>
      <c r="AK127" s="2">
        <f ca="1">IF(Setup!$AI$7&lt;&gt;"",INDIRECT("'" &amp; Setup!$AI$7 &amp; "'!" &amp; AF127),0) + IF(Setup!$AI$8&lt;&gt;"",INDIRECT("'" &amp; Setup!$AI$8 &amp; "'!" &amp; AF127),0) + IF(Setup!$AI$9&lt;&gt;"",INDIRECT("'" &amp; Setup!$AI$9 &amp; "'!" &amp; AF127),0) + IF(Setup!$AI$10&lt;&gt;"",INDIRECT("'" &amp; Setup!$AI$10 &amp; "'!" &amp; AF127),0) + IF(Setup!$AI$11&lt;&gt;"",INDIRECT("'" &amp; Setup!$AI$11 &amp; "'!" &amp; AF127),0) + IF(Setup!$AI$12&lt;&gt;"",INDIRECT("'" &amp; Setup!$AI$12 &amp; "'!" &amp; AF127),0)</f>
        <v>0</v>
      </c>
      <c r="AL127" s="2">
        <f ca="1">IF(Setup!$AJ$7&lt;&gt;"",INDIRECT("'" &amp; Setup!$AJ$7 &amp; "'!" &amp; AF127),0) + IF(Setup!$AJ$8&lt;&gt;"",INDIRECT("'" &amp; Setup!$AJ$8 &amp; "'!" &amp; AF127),0) + IF(Setup!$AJ$9&lt;&gt;"",INDIRECT("'" &amp; Setup!$AJ$9 &amp; "'!" &amp; AF127),0) + IF(Setup!$AJ$10&lt;&gt;"",INDIRECT("'" &amp; Setup!$AJ$10 &amp; "'!" &amp; AF127),0) + IF(Setup!$AJ$11&lt;&gt;"",INDIRECT("'" &amp; Setup!$AJ$11 &amp; "'!" &amp; AF127),0) + IF(Setup!$AJ$12&lt;&gt;"",INDIRECT("'" &amp; Setup!$AJ$12 &amp; "'!" &amp; AF127),0)</f>
        <v>0</v>
      </c>
      <c r="AN127" s="2" t="str">
        <f t="shared" si="59"/>
        <v/>
      </c>
      <c r="AR127" s="2" t="str">
        <f>IF(C127=0,"",LEFT(INDEX(Lists!$H$5:$H$49,MATCH(C127,Lists!$G$5:$G$49,0),1),1))</f>
        <v/>
      </c>
      <c r="AT127" s="2" t="str">
        <f t="shared" ca="1" si="60"/>
        <v/>
      </c>
      <c r="AU127" s="2" t="str">
        <f t="shared" ca="1" si="61"/>
        <v/>
      </c>
      <c r="AV127" s="2" t="str">
        <f t="shared" ca="1" si="62"/>
        <v/>
      </c>
      <c r="AW127" s="2" t="str">
        <f t="shared" ca="1" si="63"/>
        <v/>
      </c>
      <c r="AX127" s="2" t="str">
        <f t="shared" ca="1" si="64"/>
        <v/>
      </c>
      <c r="AY127" s="2" t="str">
        <f t="shared" ca="1" si="65"/>
        <v/>
      </c>
      <c r="AZ127" s="2" t="str">
        <f t="shared" ca="1" si="66"/>
        <v/>
      </c>
      <c r="BA127" s="2" t="str">
        <f t="shared" ca="1" si="67"/>
        <v/>
      </c>
      <c r="BB127" s="2" t="str">
        <f t="shared" ca="1" si="68"/>
        <v/>
      </c>
      <c r="BC127" s="2" t="str">
        <f t="shared" ca="1" si="69"/>
        <v/>
      </c>
      <c r="BJ127" s="2">
        <f ca="1">IF(Setup!$AG$7&lt;&gt;"",INDIRECT("'" &amp; Setup!$AG$7 &amp; "'!" &amp; AD127),0) + IF(Setup!$AG$8&lt;&gt;"",INDIRECT("'" &amp; Setup!$AG$8 &amp; "'!" &amp; AD127),0) + IF(Setup!$AG$9&lt;&gt;"",INDIRECT("'" &amp; Setup!$AG$9 &amp; "'!" &amp; AD127),0) + IF(Setup!$AG$10&lt;&gt;"",INDIRECT("'" &amp; Setup!$AG$10 &amp; "'!" &amp; AD127),0) + IF(Setup!$AG$11&lt;&gt;"",INDIRECT("'" &amp; Setup!$AG$11 &amp; "'!" &amp; AD127),0) + IF(Setup!$AG$12&lt;&gt;"",INDIRECT("'" &amp; Setup!$AG$12 &amp; "'!" &amp; AD127),0)</f>
        <v>0</v>
      </c>
      <c r="BK127" s="2">
        <f ca="1">IF(Setup!$AG$7&lt;&gt;"",INDIRECT("'" &amp; Setup!$AG$7 &amp; "'!" &amp; AE127),0) + IF(Setup!$AG$8&lt;&gt;"",INDIRECT("'" &amp; Setup!$AG$8 &amp; "'!" &amp; AE127),0) + IF(Setup!$AG$9&lt;&gt;"",INDIRECT("'" &amp; Setup!$AG$9 &amp; "'!" &amp; AE127),0) + IF(Setup!$AG$10&lt;&gt;"",INDIRECT("'" &amp; Setup!$AG$10 &amp; "'!" &amp; AE127),0) + IF(Setup!$AG$11&lt;&gt;"",INDIRECT("'" &amp; Setup!$AG$11 &amp; "'!" &amp; AE127),0) + IF(Setup!$AG$12&lt;&gt;"",INDIRECT("'" &amp; Setup!$AG$12 &amp; "'!" &amp; AE127),0)</f>
        <v>0</v>
      </c>
      <c r="BL127" s="2">
        <f ca="1">IF(Setup!$AH$7&lt;&gt;"",INDIRECT("'" &amp; Setup!$AH$7 &amp; "'!" &amp; AD127),0) + IF(Setup!$AH$8&lt;&gt;"",INDIRECT("'" &amp; Setup!$AH$8 &amp; "'!" &amp; AD127),0) + IF(Setup!$AH$9&lt;&gt;"",INDIRECT("'" &amp; Setup!$AH$9 &amp; "'!" &amp; AD127),0) + IF(Setup!$AH$10&lt;&gt;"",INDIRECT("'" &amp; Setup!$AH$10 &amp; "'!" &amp; AD127),0) + IF(Setup!$AH$11&lt;&gt;"",INDIRECT("'" &amp; Setup!$AH$11 &amp; "'!" &amp; AD127),0) + IF(Setup!$AH$12&lt;&gt;"",INDIRECT("'" &amp; Setup!$AH$12 &amp; "'!" &amp; AD127),0)</f>
        <v>0</v>
      </c>
      <c r="BM127" s="2">
        <f ca="1">IF(Setup!$AH$7&lt;&gt;"",INDIRECT("'" &amp; Setup!$AH$7 &amp; "'!" &amp; AE127),0) + IF(Setup!$AH$8&lt;&gt;"",INDIRECT("'" &amp; Setup!$AH$8 &amp; "'!" &amp; AE127),0) + IF(Setup!$AH$9&lt;&gt;"",INDIRECT("'" &amp; Setup!$AH$9 &amp; "'!" &amp; AE127),0) + IF(Setup!$AH$10&lt;&gt;"",INDIRECT("'" &amp; Setup!$AH$10 &amp; "'!" &amp; AE127),0) + IF(Setup!$AH$11&lt;&gt;"",INDIRECT("'" &amp; Setup!$AH$11 &amp; "'!" &amp; AE127),0) + IF(Setup!$AH$12&lt;&gt;"",INDIRECT("'" &amp; Setup!$AH$12 &amp; "'!" &amp; AE127),0)</f>
        <v>0</v>
      </c>
      <c r="BN127" s="2">
        <f ca="1">IF(Setup!$AI$7&lt;&gt;"",INDIRECT("'" &amp; Setup!$AI$7 &amp; "'!" &amp; AD127),0) + IF(Setup!$AI$8&lt;&gt;"",INDIRECT("'" &amp; Setup!$AI$8 &amp; "'!" &amp; AD127),0) + IF(Setup!$AI$9&lt;&gt;"",INDIRECT("'" &amp; Setup!$AI$9 &amp; "'!" &amp; AD127),0) + IF(Setup!$AI$10&lt;&gt;"",INDIRECT("'" &amp; Setup!$AI$10 &amp; "'!" &amp; AD127),0) + IF(Setup!$AI$11&lt;&gt;"",INDIRECT("'" &amp; Setup!$AI$11 &amp; "'!" &amp; AD127),0) + IF(Setup!$AI$12&lt;&gt;"",INDIRECT("'" &amp; Setup!$AI$12 &amp; "'!" &amp; AD127),0)</f>
        <v>0</v>
      </c>
      <c r="BO127" s="2">
        <f ca="1">IF(Setup!$AI$7&lt;&gt;"",INDIRECT("'" &amp; Setup!$AI$7 &amp; "'!" &amp; AE127),0) + IF(Setup!$AI$8&lt;&gt;"",INDIRECT("'" &amp; Setup!$AI$8 &amp; "'!" &amp; AE127),0) + IF(Setup!$AI$9&lt;&gt;"",INDIRECT("'" &amp; Setup!$AI$9 &amp; "'!" &amp; AE127),0) + IF(Setup!$AI$10&lt;&gt;"",INDIRECT("'" &amp; Setup!$AI$10 &amp; "'!" &amp; AE127),0) + IF(Setup!$AI$11&lt;&gt;"",INDIRECT("'" &amp; Setup!$AI$11 &amp; "'!" &amp; AE127),0) + IF(Setup!$AI$12&lt;&gt;"",INDIRECT("'" &amp; Setup!$AI$12 &amp; "'!" &amp; AE127),0)</f>
        <v>0</v>
      </c>
      <c r="BP127" s="2">
        <f ca="1">IF(Setup!$AJ$7&lt;&gt;"",INDIRECT("'" &amp; Setup!$AJ$7 &amp; "'!" &amp; AD127),0) + IF(Setup!$AJ$8&lt;&gt;"",INDIRECT("'" &amp; Setup!$AJ$8 &amp; "'!" &amp; AD127),0) + IF(Setup!$AJ$9&lt;&gt;"",INDIRECT("'" &amp; Setup!$AJ$9 &amp; "'!" &amp; AD127),0) + IF(Setup!$AJ$10&lt;&gt;"",INDIRECT("'" &amp; Setup!$AJ$10 &amp; "'!" &amp; AD127),0) + IF(Setup!$AJ$11&lt;&gt;"",INDIRECT("'" &amp; Setup!$AJ$11 &amp; "'!" &amp; AD127),0) + IF(Setup!$AJ$12&lt;&gt;"",INDIRECT("'" &amp; Setup!$AJ$12 &amp; "'!" &amp; AD127),0)</f>
        <v>0</v>
      </c>
      <c r="BQ127" s="2">
        <f ca="1">IF(Setup!$AJ$7&lt;&gt;"",INDIRECT("'" &amp; Setup!$AJ$7 &amp; "'!" &amp; AE127),0) + IF(Setup!$AJ$8&lt;&gt;"",INDIRECT("'" &amp; Setup!$AJ$8 &amp; "'!" &amp; AE127),0) + IF(Setup!$AJ$9&lt;&gt;"",INDIRECT("'" &amp; Setup!$AJ$9 &amp; "'!" &amp; AE127),0) + IF(Setup!$AJ$10&lt;&gt;"",INDIRECT("'" &amp; Setup!$AJ$10 &amp; "'!" &amp; AE127),0) + IF(Setup!$AJ$11&lt;&gt;"",INDIRECT("'" &amp; Setup!$AJ$11 &amp; "'!" &amp; AE127),0) + IF(Setup!$AJ$12&lt;&gt;"",INDIRECT("'" &amp; Setup!$AJ$12 &amp; "'!" &amp; AE127),0)</f>
        <v>0</v>
      </c>
      <c r="BS127" s="35"/>
      <c r="BT127" s="35"/>
      <c r="BU127" s="35"/>
      <c r="BV127" s="35"/>
    </row>
    <row r="128" spans="1:74" ht="39" hidden="1" customHeight="1" x14ac:dyDescent="0.2">
      <c r="A128" s="14" t="str">
        <f>Planning!A111</f>
        <v>I103</v>
      </c>
      <c r="B128" s="9">
        <f>Planning!B111</f>
        <v>0</v>
      </c>
      <c r="C128" s="9">
        <f>Planning!C111</f>
        <v>0</v>
      </c>
      <c r="D128" s="9">
        <f>Planning!D111</f>
        <v>0</v>
      </c>
      <c r="E128" s="3">
        <f>Planning!E111</f>
        <v>0</v>
      </c>
      <c r="F128" s="3">
        <f>Planning!G111</f>
        <v>0</v>
      </c>
      <c r="G128" s="28"/>
      <c r="H128" s="197">
        <f t="shared" ca="1" si="55"/>
        <v>0</v>
      </c>
      <c r="I128" s="197">
        <f t="shared" ca="1" si="56"/>
        <v>0</v>
      </c>
      <c r="J128" s="32" t="str">
        <f ca="1">IF(AND($AR128="2",$AB127&lt;&gt;Lists!$A$17),AU128,AT128)</f>
        <v/>
      </c>
      <c r="K128" s="33" t="str">
        <f t="shared" ca="1" si="70"/>
        <v/>
      </c>
      <c r="L128" s="210">
        <f t="shared" ca="1" si="71"/>
        <v>0</v>
      </c>
      <c r="M128" s="197">
        <f t="shared" ca="1" si="72"/>
        <v>0</v>
      </c>
      <c r="N128" s="32" t="str">
        <f ca="1">IF(AND($AR128="2",$AB128&lt;&gt;Lists!$A$17),AW128,AV128)</f>
        <v/>
      </c>
      <c r="O128" s="33" t="str">
        <f t="shared" ca="1" si="73"/>
        <v/>
      </c>
      <c r="P128" s="197">
        <f t="shared" ca="1" si="74"/>
        <v>0</v>
      </c>
      <c r="Q128" s="197">
        <f t="shared" ca="1" si="75"/>
        <v>0</v>
      </c>
      <c r="R128" s="32" t="str">
        <f ca="1">IF(AND($AR128="2",$AB128&lt;&gt;Lists!$A$17),AY128,AX128)</f>
        <v/>
      </c>
      <c r="S128" s="33" t="str">
        <f t="shared" ca="1" si="76"/>
        <v/>
      </c>
      <c r="T128" s="197">
        <f t="shared" ca="1" si="77"/>
        <v>0</v>
      </c>
      <c r="U128" s="197">
        <f t="shared" ca="1" si="78"/>
        <v>0</v>
      </c>
      <c r="V128" s="32" t="str">
        <f ca="1">IF(AND($AR128="2",$AB128&lt;&gt;Lists!$A$17),BA128,AZ128)</f>
        <v/>
      </c>
      <c r="W128" s="33" t="str">
        <f t="shared" ca="1" si="79"/>
        <v/>
      </c>
      <c r="X128" s="197">
        <f t="shared" ca="1" si="80"/>
        <v>0</v>
      </c>
      <c r="Y128" s="197">
        <f t="shared" ca="1" si="81"/>
        <v>0</v>
      </c>
      <c r="Z128" s="32" t="str">
        <f ca="1">IF(AND($AR128="2",$AB128&lt;&gt;Lists!$A$17),BC128,BB128)</f>
        <v/>
      </c>
      <c r="AA128" s="33" t="str">
        <f t="shared" ca="1" si="82"/>
        <v/>
      </c>
      <c r="AB128" s="1">
        <f>Planning!H111</f>
        <v>0</v>
      </c>
      <c r="AC128" s="2" t="str">
        <f t="shared" si="57"/>
        <v>00</v>
      </c>
      <c r="AD128" s="2" t="s">
        <v>563</v>
      </c>
      <c r="AE128" s="2" t="s">
        <v>761</v>
      </c>
      <c r="AF128" s="2" t="s">
        <v>131</v>
      </c>
      <c r="AG128" s="169" t="str">
        <f t="shared" si="58"/>
        <v/>
      </c>
      <c r="AI128" s="2">
        <f ca="1">IF(Setup!$AG$7&lt;&gt;"",INDIRECT("'" &amp; Setup!$AG$7 &amp; "'!" &amp; AF128),0) + IF(Setup!$AG$8&lt;&gt;"",INDIRECT("'" &amp; Setup!$AG$8 &amp; "'!" &amp; AF128),0) + IF(Setup!$AG$9&lt;&gt;"",INDIRECT("'" &amp; Setup!$AG$9 &amp; "'!" &amp; AF128),0) + IF(Setup!$AG$10&lt;&gt;"",INDIRECT("'" &amp; Setup!$AG$10 &amp; "'!" &amp; AF128),0) + IF(Setup!$AG$11&lt;&gt;"",INDIRECT("'" &amp; Setup!$AG$11 &amp; "'!" &amp; AF128),0) + IF(Setup!$AG$12&lt;&gt;"",INDIRECT("'" &amp; Setup!$AG$12 &amp; "'!" &amp; AF128),0)</f>
        <v>0</v>
      </c>
      <c r="AJ128" s="2">
        <f ca="1">IF(Setup!$AH$7&lt;&gt;"",INDIRECT("'" &amp; Setup!$AH$7 &amp; "'!" &amp; AF128),0) + IF(Setup!$AH$8&lt;&gt;"",INDIRECT("'" &amp; Setup!$AH$8 &amp; "'!" &amp; AF128),0) + IF(Setup!$AH$9&lt;&gt;"",INDIRECT("'" &amp; Setup!$AH$9 &amp; "'!" &amp; AF128),0) + IF(Setup!$AH$10&lt;&gt;"",INDIRECT("'" &amp; Setup!$AH$10 &amp; "'!" &amp; AF128),0) + IF(Setup!$AH$11&lt;&gt;"",INDIRECT("'" &amp; Setup!$AH$11 &amp; "'!" &amp; AF128),0) + IF(Setup!$AH$12&lt;&gt;"",INDIRECT("'" &amp; Setup!$AH$12 &amp; "'!" &amp; AF128),0)</f>
        <v>0</v>
      </c>
      <c r="AK128" s="2">
        <f ca="1">IF(Setup!$AI$7&lt;&gt;"",INDIRECT("'" &amp; Setup!$AI$7 &amp; "'!" &amp; AF128),0) + IF(Setup!$AI$8&lt;&gt;"",INDIRECT("'" &amp; Setup!$AI$8 &amp; "'!" &amp; AF128),0) + IF(Setup!$AI$9&lt;&gt;"",INDIRECT("'" &amp; Setup!$AI$9 &amp; "'!" &amp; AF128),0) + IF(Setup!$AI$10&lt;&gt;"",INDIRECT("'" &amp; Setup!$AI$10 &amp; "'!" &amp; AF128),0) + IF(Setup!$AI$11&lt;&gt;"",INDIRECT("'" &amp; Setup!$AI$11 &amp; "'!" &amp; AF128),0) + IF(Setup!$AI$12&lt;&gt;"",INDIRECT("'" &amp; Setup!$AI$12 &amp; "'!" &amp; AF128),0)</f>
        <v>0</v>
      </c>
      <c r="AL128" s="2">
        <f ca="1">IF(Setup!$AJ$7&lt;&gt;"",INDIRECT("'" &amp; Setup!$AJ$7 &amp; "'!" &amp; AF128),0) + IF(Setup!$AJ$8&lt;&gt;"",INDIRECT("'" &amp; Setup!$AJ$8 &amp; "'!" &amp; AF128),0) + IF(Setup!$AJ$9&lt;&gt;"",INDIRECT("'" &amp; Setup!$AJ$9 &amp; "'!" &amp; AF128),0) + IF(Setup!$AJ$10&lt;&gt;"",INDIRECT("'" &amp; Setup!$AJ$10 &amp; "'!" &amp; AF128),0) + IF(Setup!$AJ$11&lt;&gt;"",INDIRECT("'" &amp; Setup!$AJ$11 &amp; "'!" &amp; AF128),0) + IF(Setup!$AJ$12&lt;&gt;"",INDIRECT("'" &amp; Setup!$AJ$12 &amp; "'!" &amp; AF128),0)</f>
        <v>0</v>
      </c>
      <c r="AN128" s="2" t="str">
        <f t="shared" si="59"/>
        <v/>
      </c>
      <c r="AR128" s="2" t="str">
        <f>IF(C128=0,"",LEFT(INDEX(Lists!$H$5:$H$49,MATCH(C128,Lists!$G$5:$G$49,0),1),1))</f>
        <v/>
      </c>
      <c r="AT128" s="2" t="str">
        <f t="shared" ca="1" si="60"/>
        <v/>
      </c>
      <c r="AU128" s="2" t="str">
        <f t="shared" ca="1" si="61"/>
        <v/>
      </c>
      <c r="AV128" s="2" t="str">
        <f t="shared" ca="1" si="62"/>
        <v/>
      </c>
      <c r="AW128" s="2" t="str">
        <f t="shared" ca="1" si="63"/>
        <v/>
      </c>
      <c r="AX128" s="2" t="str">
        <f t="shared" ca="1" si="64"/>
        <v/>
      </c>
      <c r="AY128" s="2" t="str">
        <f t="shared" ca="1" si="65"/>
        <v/>
      </c>
      <c r="AZ128" s="2" t="str">
        <f t="shared" ca="1" si="66"/>
        <v/>
      </c>
      <c r="BA128" s="2" t="str">
        <f t="shared" ca="1" si="67"/>
        <v/>
      </c>
      <c r="BB128" s="2" t="str">
        <f t="shared" ca="1" si="68"/>
        <v/>
      </c>
      <c r="BC128" s="2" t="str">
        <f t="shared" ca="1" si="69"/>
        <v/>
      </c>
      <c r="BJ128" s="2">
        <f ca="1">IF(Setup!$AG$7&lt;&gt;"",INDIRECT("'" &amp; Setup!$AG$7 &amp; "'!" &amp; AD128),0) + IF(Setup!$AG$8&lt;&gt;"",INDIRECT("'" &amp; Setup!$AG$8 &amp; "'!" &amp; AD128),0) + IF(Setup!$AG$9&lt;&gt;"",INDIRECT("'" &amp; Setup!$AG$9 &amp; "'!" &amp; AD128),0) + IF(Setup!$AG$10&lt;&gt;"",INDIRECT("'" &amp; Setup!$AG$10 &amp; "'!" &amp; AD128),0) + IF(Setup!$AG$11&lt;&gt;"",INDIRECT("'" &amp; Setup!$AG$11 &amp; "'!" &amp; AD128),0) + IF(Setup!$AG$12&lt;&gt;"",INDIRECT("'" &amp; Setup!$AG$12 &amp; "'!" &amp; AD128),0)</f>
        <v>0</v>
      </c>
      <c r="BK128" s="2">
        <f ca="1">IF(Setup!$AG$7&lt;&gt;"",INDIRECT("'" &amp; Setup!$AG$7 &amp; "'!" &amp; AE128),0) + IF(Setup!$AG$8&lt;&gt;"",INDIRECT("'" &amp; Setup!$AG$8 &amp; "'!" &amp; AE128),0) + IF(Setup!$AG$9&lt;&gt;"",INDIRECT("'" &amp; Setup!$AG$9 &amp; "'!" &amp; AE128),0) + IF(Setup!$AG$10&lt;&gt;"",INDIRECT("'" &amp; Setup!$AG$10 &amp; "'!" &amp; AE128),0) + IF(Setup!$AG$11&lt;&gt;"",INDIRECT("'" &amp; Setup!$AG$11 &amp; "'!" &amp; AE128),0) + IF(Setup!$AG$12&lt;&gt;"",INDIRECT("'" &amp; Setup!$AG$12 &amp; "'!" &amp; AE128),0)</f>
        <v>0</v>
      </c>
      <c r="BL128" s="2">
        <f ca="1">IF(Setup!$AH$7&lt;&gt;"",INDIRECT("'" &amp; Setup!$AH$7 &amp; "'!" &amp; AD128),0) + IF(Setup!$AH$8&lt;&gt;"",INDIRECT("'" &amp; Setup!$AH$8 &amp; "'!" &amp; AD128),0) + IF(Setup!$AH$9&lt;&gt;"",INDIRECT("'" &amp; Setup!$AH$9 &amp; "'!" &amp; AD128),0) + IF(Setup!$AH$10&lt;&gt;"",INDIRECT("'" &amp; Setup!$AH$10 &amp; "'!" &amp; AD128),0) + IF(Setup!$AH$11&lt;&gt;"",INDIRECT("'" &amp; Setup!$AH$11 &amp; "'!" &amp; AD128),0) + IF(Setup!$AH$12&lt;&gt;"",INDIRECT("'" &amp; Setup!$AH$12 &amp; "'!" &amp; AD128),0)</f>
        <v>0</v>
      </c>
      <c r="BM128" s="2">
        <f ca="1">IF(Setup!$AH$7&lt;&gt;"",INDIRECT("'" &amp; Setup!$AH$7 &amp; "'!" &amp; AE128),0) + IF(Setup!$AH$8&lt;&gt;"",INDIRECT("'" &amp; Setup!$AH$8 &amp; "'!" &amp; AE128),0) + IF(Setup!$AH$9&lt;&gt;"",INDIRECT("'" &amp; Setup!$AH$9 &amp; "'!" &amp; AE128),0) + IF(Setup!$AH$10&lt;&gt;"",INDIRECT("'" &amp; Setup!$AH$10 &amp; "'!" &amp; AE128),0) + IF(Setup!$AH$11&lt;&gt;"",INDIRECT("'" &amp; Setup!$AH$11 &amp; "'!" &amp; AE128),0) + IF(Setup!$AH$12&lt;&gt;"",INDIRECT("'" &amp; Setup!$AH$12 &amp; "'!" &amp; AE128),0)</f>
        <v>0</v>
      </c>
      <c r="BN128" s="2">
        <f ca="1">IF(Setup!$AI$7&lt;&gt;"",INDIRECT("'" &amp; Setup!$AI$7 &amp; "'!" &amp; AD128),0) + IF(Setup!$AI$8&lt;&gt;"",INDIRECT("'" &amp; Setup!$AI$8 &amp; "'!" &amp; AD128),0) + IF(Setup!$AI$9&lt;&gt;"",INDIRECT("'" &amp; Setup!$AI$9 &amp; "'!" &amp; AD128),0) + IF(Setup!$AI$10&lt;&gt;"",INDIRECT("'" &amp; Setup!$AI$10 &amp; "'!" &amp; AD128),0) + IF(Setup!$AI$11&lt;&gt;"",INDIRECT("'" &amp; Setup!$AI$11 &amp; "'!" &amp; AD128),0) + IF(Setup!$AI$12&lt;&gt;"",INDIRECT("'" &amp; Setup!$AI$12 &amp; "'!" &amp; AD128),0)</f>
        <v>0</v>
      </c>
      <c r="BO128" s="2">
        <f ca="1">IF(Setup!$AI$7&lt;&gt;"",INDIRECT("'" &amp; Setup!$AI$7 &amp; "'!" &amp; AE128),0) + IF(Setup!$AI$8&lt;&gt;"",INDIRECT("'" &amp; Setup!$AI$8 &amp; "'!" &amp; AE128),0) + IF(Setup!$AI$9&lt;&gt;"",INDIRECT("'" &amp; Setup!$AI$9 &amp; "'!" &amp; AE128),0) + IF(Setup!$AI$10&lt;&gt;"",INDIRECT("'" &amp; Setup!$AI$10 &amp; "'!" &amp; AE128),0) + IF(Setup!$AI$11&lt;&gt;"",INDIRECT("'" &amp; Setup!$AI$11 &amp; "'!" &amp; AE128),0) + IF(Setup!$AI$12&lt;&gt;"",INDIRECT("'" &amp; Setup!$AI$12 &amp; "'!" &amp; AE128),0)</f>
        <v>0</v>
      </c>
      <c r="BP128" s="2">
        <f ca="1">IF(Setup!$AJ$7&lt;&gt;"",INDIRECT("'" &amp; Setup!$AJ$7 &amp; "'!" &amp; AD128),0) + IF(Setup!$AJ$8&lt;&gt;"",INDIRECT("'" &amp; Setup!$AJ$8 &amp; "'!" &amp; AD128),0) + IF(Setup!$AJ$9&lt;&gt;"",INDIRECT("'" &amp; Setup!$AJ$9 &amp; "'!" &amp; AD128),0) + IF(Setup!$AJ$10&lt;&gt;"",INDIRECT("'" &amp; Setup!$AJ$10 &amp; "'!" &amp; AD128),0) + IF(Setup!$AJ$11&lt;&gt;"",INDIRECT("'" &amp; Setup!$AJ$11 &amp; "'!" &amp; AD128),0) + IF(Setup!$AJ$12&lt;&gt;"",INDIRECT("'" &amp; Setup!$AJ$12 &amp; "'!" &amp; AD128),0)</f>
        <v>0</v>
      </c>
      <c r="BQ128" s="2">
        <f ca="1">IF(Setup!$AJ$7&lt;&gt;"",INDIRECT("'" &amp; Setup!$AJ$7 &amp; "'!" &amp; AE128),0) + IF(Setup!$AJ$8&lt;&gt;"",INDIRECT("'" &amp; Setup!$AJ$8 &amp; "'!" &amp; AE128),0) + IF(Setup!$AJ$9&lt;&gt;"",INDIRECT("'" &amp; Setup!$AJ$9 &amp; "'!" &amp; AE128),0) + IF(Setup!$AJ$10&lt;&gt;"",INDIRECT("'" &amp; Setup!$AJ$10 &amp; "'!" &amp; AE128),0) + IF(Setup!$AJ$11&lt;&gt;"",INDIRECT("'" &amp; Setup!$AJ$11 &amp; "'!" &amp; AE128),0) + IF(Setup!$AJ$12&lt;&gt;"",INDIRECT("'" &amp; Setup!$AJ$12 &amp; "'!" &amp; AE128),0)</f>
        <v>0</v>
      </c>
      <c r="BS128" s="35"/>
      <c r="BT128" s="35"/>
      <c r="BU128" s="35"/>
      <c r="BV128" s="35"/>
    </row>
    <row r="129" spans="1:74" ht="39" hidden="1" customHeight="1" x14ac:dyDescent="0.2">
      <c r="A129" s="14" t="str">
        <f>Planning!A112</f>
        <v>I104</v>
      </c>
      <c r="B129" s="9">
        <f>Planning!B112</f>
        <v>0</v>
      </c>
      <c r="C129" s="9">
        <f>Planning!C112</f>
        <v>0</v>
      </c>
      <c r="D129" s="9">
        <f>Planning!D112</f>
        <v>0</v>
      </c>
      <c r="E129" s="3">
        <f>Planning!E112</f>
        <v>0</v>
      </c>
      <c r="F129" s="3">
        <f>Planning!G112</f>
        <v>0</v>
      </c>
      <c r="G129" s="28"/>
      <c r="H129" s="197">
        <f t="shared" ca="1" si="55"/>
        <v>0</v>
      </c>
      <c r="I129" s="197">
        <f t="shared" ca="1" si="56"/>
        <v>0</v>
      </c>
      <c r="J129" s="32" t="str">
        <f ca="1">IF(AND($AR129="2",$AB128&lt;&gt;Lists!$A$17),AU129,AT129)</f>
        <v/>
      </c>
      <c r="K129" s="33" t="str">
        <f t="shared" ca="1" si="70"/>
        <v/>
      </c>
      <c r="L129" s="210">
        <f t="shared" ca="1" si="71"/>
        <v>0</v>
      </c>
      <c r="M129" s="197">
        <f t="shared" ca="1" si="72"/>
        <v>0</v>
      </c>
      <c r="N129" s="32" t="str">
        <f ca="1">IF(AND($AR129="2",$AB129&lt;&gt;Lists!$A$17),AW129,AV129)</f>
        <v/>
      </c>
      <c r="O129" s="33" t="str">
        <f t="shared" ca="1" si="73"/>
        <v/>
      </c>
      <c r="P129" s="197">
        <f t="shared" ca="1" si="74"/>
        <v>0</v>
      </c>
      <c r="Q129" s="197">
        <f t="shared" ca="1" si="75"/>
        <v>0</v>
      </c>
      <c r="R129" s="32" t="str">
        <f ca="1">IF(AND($AR129="2",$AB129&lt;&gt;Lists!$A$17),AY129,AX129)</f>
        <v/>
      </c>
      <c r="S129" s="33" t="str">
        <f t="shared" ca="1" si="76"/>
        <v/>
      </c>
      <c r="T129" s="197">
        <f t="shared" ca="1" si="77"/>
        <v>0</v>
      </c>
      <c r="U129" s="197">
        <f t="shared" ca="1" si="78"/>
        <v>0</v>
      </c>
      <c r="V129" s="32" t="str">
        <f ca="1">IF(AND($AR129="2",$AB129&lt;&gt;Lists!$A$17),BA129,AZ129)</f>
        <v/>
      </c>
      <c r="W129" s="33" t="str">
        <f t="shared" ca="1" si="79"/>
        <v/>
      </c>
      <c r="X129" s="197">
        <f t="shared" ca="1" si="80"/>
        <v>0</v>
      </c>
      <c r="Y129" s="197">
        <f t="shared" ca="1" si="81"/>
        <v>0</v>
      </c>
      <c r="Z129" s="32" t="str">
        <f ca="1">IF(AND($AR129="2",$AB129&lt;&gt;Lists!$A$17),BC129,BB129)</f>
        <v/>
      </c>
      <c r="AA129" s="33" t="str">
        <f t="shared" ca="1" si="82"/>
        <v/>
      </c>
      <c r="AB129" s="1">
        <f>Planning!H112</f>
        <v>0</v>
      </c>
      <c r="AC129" s="2" t="str">
        <f t="shared" si="57"/>
        <v>00</v>
      </c>
      <c r="AD129" s="2" t="s">
        <v>564</v>
      </c>
      <c r="AE129" s="2" t="s">
        <v>762</v>
      </c>
      <c r="AF129" s="2" t="s">
        <v>132</v>
      </c>
      <c r="AG129" s="169" t="str">
        <f t="shared" si="58"/>
        <v/>
      </c>
      <c r="AI129" s="2">
        <f ca="1">IF(Setup!$AG$7&lt;&gt;"",INDIRECT("'" &amp; Setup!$AG$7 &amp; "'!" &amp; AF129),0) + IF(Setup!$AG$8&lt;&gt;"",INDIRECT("'" &amp; Setup!$AG$8 &amp; "'!" &amp; AF129),0) + IF(Setup!$AG$9&lt;&gt;"",INDIRECT("'" &amp; Setup!$AG$9 &amp; "'!" &amp; AF129),0) + IF(Setup!$AG$10&lt;&gt;"",INDIRECT("'" &amp; Setup!$AG$10 &amp; "'!" &amp; AF129),0) + IF(Setup!$AG$11&lt;&gt;"",INDIRECT("'" &amp; Setup!$AG$11 &amp; "'!" &amp; AF129),0) + IF(Setup!$AG$12&lt;&gt;"",INDIRECT("'" &amp; Setup!$AG$12 &amp; "'!" &amp; AF129),0)</f>
        <v>0</v>
      </c>
      <c r="AJ129" s="2">
        <f ca="1">IF(Setup!$AH$7&lt;&gt;"",INDIRECT("'" &amp; Setup!$AH$7 &amp; "'!" &amp; AF129),0) + IF(Setup!$AH$8&lt;&gt;"",INDIRECT("'" &amp; Setup!$AH$8 &amp; "'!" &amp; AF129),0) + IF(Setup!$AH$9&lt;&gt;"",INDIRECT("'" &amp; Setup!$AH$9 &amp; "'!" &amp; AF129),0) + IF(Setup!$AH$10&lt;&gt;"",INDIRECT("'" &amp; Setup!$AH$10 &amp; "'!" &amp; AF129),0) + IF(Setup!$AH$11&lt;&gt;"",INDIRECT("'" &amp; Setup!$AH$11 &amp; "'!" &amp; AF129),0) + IF(Setup!$AH$12&lt;&gt;"",INDIRECT("'" &amp; Setup!$AH$12 &amp; "'!" &amp; AF129),0)</f>
        <v>0</v>
      </c>
      <c r="AK129" s="2">
        <f ca="1">IF(Setup!$AI$7&lt;&gt;"",INDIRECT("'" &amp; Setup!$AI$7 &amp; "'!" &amp; AF129),0) + IF(Setup!$AI$8&lt;&gt;"",INDIRECT("'" &amp; Setup!$AI$8 &amp; "'!" &amp; AF129),0) + IF(Setup!$AI$9&lt;&gt;"",INDIRECT("'" &amp; Setup!$AI$9 &amp; "'!" &amp; AF129),0) + IF(Setup!$AI$10&lt;&gt;"",INDIRECT("'" &amp; Setup!$AI$10 &amp; "'!" &amp; AF129),0) + IF(Setup!$AI$11&lt;&gt;"",INDIRECT("'" &amp; Setup!$AI$11 &amp; "'!" &amp; AF129),0) + IF(Setup!$AI$12&lt;&gt;"",INDIRECT("'" &amp; Setup!$AI$12 &amp; "'!" &amp; AF129),0)</f>
        <v>0</v>
      </c>
      <c r="AL129" s="2">
        <f ca="1">IF(Setup!$AJ$7&lt;&gt;"",INDIRECT("'" &amp; Setup!$AJ$7 &amp; "'!" &amp; AF129),0) + IF(Setup!$AJ$8&lt;&gt;"",INDIRECT("'" &amp; Setup!$AJ$8 &amp; "'!" &amp; AF129),0) + IF(Setup!$AJ$9&lt;&gt;"",INDIRECT("'" &amp; Setup!$AJ$9 &amp; "'!" &amp; AF129),0) + IF(Setup!$AJ$10&lt;&gt;"",INDIRECT("'" &amp; Setup!$AJ$10 &amp; "'!" &amp; AF129),0) + IF(Setup!$AJ$11&lt;&gt;"",INDIRECT("'" &amp; Setup!$AJ$11 &amp; "'!" &amp; AF129),0) + IF(Setup!$AJ$12&lt;&gt;"",INDIRECT("'" &amp; Setup!$AJ$12 &amp; "'!" &amp; AF129),0)</f>
        <v>0</v>
      </c>
      <c r="AN129" s="2" t="str">
        <f t="shared" si="59"/>
        <v/>
      </c>
      <c r="AR129" s="2" t="str">
        <f>IF(C129=0,"",LEFT(INDEX(Lists!$H$5:$H$49,MATCH(C129,Lists!$G$5:$G$49,0),1),1))</f>
        <v/>
      </c>
      <c r="AT129" s="2" t="str">
        <f t="shared" ca="1" si="60"/>
        <v/>
      </c>
      <c r="AU129" s="2" t="str">
        <f t="shared" ca="1" si="61"/>
        <v/>
      </c>
      <c r="AV129" s="2" t="str">
        <f t="shared" ca="1" si="62"/>
        <v/>
      </c>
      <c r="AW129" s="2" t="str">
        <f t="shared" ca="1" si="63"/>
        <v/>
      </c>
      <c r="AX129" s="2" t="str">
        <f t="shared" ca="1" si="64"/>
        <v/>
      </c>
      <c r="AY129" s="2" t="str">
        <f t="shared" ca="1" si="65"/>
        <v/>
      </c>
      <c r="AZ129" s="2" t="str">
        <f t="shared" ca="1" si="66"/>
        <v/>
      </c>
      <c r="BA129" s="2" t="str">
        <f t="shared" ca="1" si="67"/>
        <v/>
      </c>
      <c r="BB129" s="2" t="str">
        <f t="shared" ca="1" si="68"/>
        <v/>
      </c>
      <c r="BC129" s="2" t="str">
        <f t="shared" ca="1" si="69"/>
        <v/>
      </c>
      <c r="BJ129" s="2">
        <f ca="1">IF(Setup!$AG$7&lt;&gt;"",INDIRECT("'" &amp; Setup!$AG$7 &amp; "'!" &amp; AD129),0) + IF(Setup!$AG$8&lt;&gt;"",INDIRECT("'" &amp; Setup!$AG$8 &amp; "'!" &amp; AD129),0) + IF(Setup!$AG$9&lt;&gt;"",INDIRECT("'" &amp; Setup!$AG$9 &amp; "'!" &amp; AD129),0) + IF(Setup!$AG$10&lt;&gt;"",INDIRECT("'" &amp; Setup!$AG$10 &amp; "'!" &amp; AD129),0) + IF(Setup!$AG$11&lt;&gt;"",INDIRECT("'" &amp; Setup!$AG$11 &amp; "'!" &amp; AD129),0) + IF(Setup!$AG$12&lt;&gt;"",INDIRECT("'" &amp; Setup!$AG$12 &amp; "'!" &amp; AD129),0)</f>
        <v>0</v>
      </c>
      <c r="BK129" s="2">
        <f ca="1">IF(Setup!$AG$7&lt;&gt;"",INDIRECT("'" &amp; Setup!$AG$7 &amp; "'!" &amp; AE129),0) + IF(Setup!$AG$8&lt;&gt;"",INDIRECT("'" &amp; Setup!$AG$8 &amp; "'!" &amp; AE129),0) + IF(Setup!$AG$9&lt;&gt;"",INDIRECT("'" &amp; Setup!$AG$9 &amp; "'!" &amp; AE129),0) + IF(Setup!$AG$10&lt;&gt;"",INDIRECT("'" &amp; Setup!$AG$10 &amp; "'!" &amp; AE129),0) + IF(Setup!$AG$11&lt;&gt;"",INDIRECT("'" &amp; Setup!$AG$11 &amp; "'!" &amp; AE129),0) + IF(Setup!$AG$12&lt;&gt;"",INDIRECT("'" &amp; Setup!$AG$12 &amp; "'!" &amp; AE129),0)</f>
        <v>0</v>
      </c>
      <c r="BL129" s="2">
        <f ca="1">IF(Setup!$AH$7&lt;&gt;"",INDIRECT("'" &amp; Setup!$AH$7 &amp; "'!" &amp; AD129),0) + IF(Setup!$AH$8&lt;&gt;"",INDIRECT("'" &amp; Setup!$AH$8 &amp; "'!" &amp; AD129),0) + IF(Setup!$AH$9&lt;&gt;"",INDIRECT("'" &amp; Setup!$AH$9 &amp; "'!" &amp; AD129),0) + IF(Setup!$AH$10&lt;&gt;"",INDIRECT("'" &amp; Setup!$AH$10 &amp; "'!" &amp; AD129),0) + IF(Setup!$AH$11&lt;&gt;"",INDIRECT("'" &amp; Setup!$AH$11 &amp; "'!" &amp; AD129),0) + IF(Setup!$AH$12&lt;&gt;"",INDIRECT("'" &amp; Setup!$AH$12 &amp; "'!" &amp; AD129),0)</f>
        <v>0</v>
      </c>
      <c r="BM129" s="2">
        <f ca="1">IF(Setup!$AH$7&lt;&gt;"",INDIRECT("'" &amp; Setup!$AH$7 &amp; "'!" &amp; AE129),0) + IF(Setup!$AH$8&lt;&gt;"",INDIRECT("'" &amp; Setup!$AH$8 &amp; "'!" &amp; AE129),0) + IF(Setup!$AH$9&lt;&gt;"",INDIRECT("'" &amp; Setup!$AH$9 &amp; "'!" &amp; AE129),0) + IF(Setup!$AH$10&lt;&gt;"",INDIRECT("'" &amp; Setup!$AH$10 &amp; "'!" &amp; AE129),0) + IF(Setup!$AH$11&lt;&gt;"",INDIRECT("'" &amp; Setup!$AH$11 &amp; "'!" &amp; AE129),0) + IF(Setup!$AH$12&lt;&gt;"",INDIRECT("'" &amp; Setup!$AH$12 &amp; "'!" &amp; AE129),0)</f>
        <v>0</v>
      </c>
      <c r="BN129" s="2">
        <f ca="1">IF(Setup!$AI$7&lt;&gt;"",INDIRECT("'" &amp; Setup!$AI$7 &amp; "'!" &amp; AD129),0) + IF(Setup!$AI$8&lt;&gt;"",INDIRECT("'" &amp; Setup!$AI$8 &amp; "'!" &amp; AD129),0) + IF(Setup!$AI$9&lt;&gt;"",INDIRECT("'" &amp; Setup!$AI$9 &amp; "'!" &amp; AD129),0) + IF(Setup!$AI$10&lt;&gt;"",INDIRECT("'" &amp; Setup!$AI$10 &amp; "'!" &amp; AD129),0) + IF(Setup!$AI$11&lt;&gt;"",INDIRECT("'" &amp; Setup!$AI$11 &amp; "'!" &amp; AD129),0) + IF(Setup!$AI$12&lt;&gt;"",INDIRECT("'" &amp; Setup!$AI$12 &amp; "'!" &amp; AD129),0)</f>
        <v>0</v>
      </c>
      <c r="BO129" s="2">
        <f ca="1">IF(Setup!$AI$7&lt;&gt;"",INDIRECT("'" &amp; Setup!$AI$7 &amp; "'!" &amp; AE129),0) + IF(Setup!$AI$8&lt;&gt;"",INDIRECT("'" &amp; Setup!$AI$8 &amp; "'!" &amp; AE129),0) + IF(Setup!$AI$9&lt;&gt;"",INDIRECT("'" &amp; Setup!$AI$9 &amp; "'!" &amp; AE129),0) + IF(Setup!$AI$10&lt;&gt;"",INDIRECT("'" &amp; Setup!$AI$10 &amp; "'!" &amp; AE129),0) + IF(Setup!$AI$11&lt;&gt;"",INDIRECT("'" &amp; Setup!$AI$11 &amp; "'!" &amp; AE129),0) + IF(Setup!$AI$12&lt;&gt;"",INDIRECT("'" &amp; Setup!$AI$12 &amp; "'!" &amp; AE129),0)</f>
        <v>0</v>
      </c>
      <c r="BP129" s="2">
        <f ca="1">IF(Setup!$AJ$7&lt;&gt;"",INDIRECT("'" &amp; Setup!$AJ$7 &amp; "'!" &amp; AD129),0) + IF(Setup!$AJ$8&lt;&gt;"",INDIRECT("'" &amp; Setup!$AJ$8 &amp; "'!" &amp; AD129),0) + IF(Setup!$AJ$9&lt;&gt;"",INDIRECT("'" &amp; Setup!$AJ$9 &amp; "'!" &amp; AD129),0) + IF(Setup!$AJ$10&lt;&gt;"",INDIRECT("'" &amp; Setup!$AJ$10 &amp; "'!" &amp; AD129),0) + IF(Setup!$AJ$11&lt;&gt;"",INDIRECT("'" &amp; Setup!$AJ$11 &amp; "'!" &amp; AD129),0) + IF(Setup!$AJ$12&lt;&gt;"",INDIRECT("'" &amp; Setup!$AJ$12 &amp; "'!" &amp; AD129),0)</f>
        <v>0</v>
      </c>
      <c r="BQ129" s="2">
        <f ca="1">IF(Setup!$AJ$7&lt;&gt;"",INDIRECT("'" &amp; Setup!$AJ$7 &amp; "'!" &amp; AE129),0) + IF(Setup!$AJ$8&lt;&gt;"",INDIRECT("'" &amp; Setup!$AJ$8 &amp; "'!" &amp; AE129),0) + IF(Setup!$AJ$9&lt;&gt;"",INDIRECT("'" &amp; Setup!$AJ$9 &amp; "'!" &amp; AE129),0) + IF(Setup!$AJ$10&lt;&gt;"",INDIRECT("'" &amp; Setup!$AJ$10 &amp; "'!" &amp; AE129),0) + IF(Setup!$AJ$11&lt;&gt;"",INDIRECT("'" &amp; Setup!$AJ$11 &amp; "'!" &amp; AE129),0) + IF(Setup!$AJ$12&lt;&gt;"",INDIRECT("'" &amp; Setup!$AJ$12 &amp; "'!" &amp; AE129),0)</f>
        <v>0</v>
      </c>
      <c r="BS129" s="35"/>
      <c r="BT129" s="35"/>
      <c r="BU129" s="35"/>
      <c r="BV129" s="35"/>
    </row>
    <row r="130" spans="1:74" ht="39" hidden="1" customHeight="1" x14ac:dyDescent="0.2">
      <c r="A130" s="14" t="str">
        <f>Planning!A113</f>
        <v>I105</v>
      </c>
      <c r="B130" s="9">
        <f>Planning!B113</f>
        <v>0</v>
      </c>
      <c r="C130" s="9">
        <f>Planning!C113</f>
        <v>0</v>
      </c>
      <c r="D130" s="9">
        <f>Planning!D113</f>
        <v>0</v>
      </c>
      <c r="E130" s="3">
        <f>Planning!E113</f>
        <v>0</v>
      </c>
      <c r="F130" s="3">
        <f>Planning!G113</f>
        <v>0</v>
      </c>
      <c r="G130" s="28"/>
      <c r="H130" s="197">
        <f t="shared" ca="1" si="55"/>
        <v>0</v>
      </c>
      <c r="I130" s="197">
        <f t="shared" ca="1" si="56"/>
        <v>0</v>
      </c>
      <c r="J130" s="32" t="str">
        <f ca="1">IF(AND($AR130="2",$AB129&lt;&gt;Lists!$A$17),AU130,AT130)</f>
        <v/>
      </c>
      <c r="K130" s="33" t="str">
        <f t="shared" ca="1" si="70"/>
        <v/>
      </c>
      <c r="L130" s="210">
        <f t="shared" ca="1" si="71"/>
        <v>0</v>
      </c>
      <c r="M130" s="197">
        <f t="shared" ca="1" si="72"/>
        <v>0</v>
      </c>
      <c r="N130" s="32" t="str">
        <f ca="1">IF(AND($AR130="2",$AB130&lt;&gt;Lists!$A$17),AW130,AV130)</f>
        <v/>
      </c>
      <c r="O130" s="33" t="str">
        <f t="shared" ca="1" si="73"/>
        <v/>
      </c>
      <c r="P130" s="197">
        <f t="shared" ca="1" si="74"/>
        <v>0</v>
      </c>
      <c r="Q130" s="197">
        <f t="shared" ca="1" si="75"/>
        <v>0</v>
      </c>
      <c r="R130" s="32" t="str">
        <f ca="1">IF(AND($AR130="2",$AB130&lt;&gt;Lists!$A$17),AY130,AX130)</f>
        <v/>
      </c>
      <c r="S130" s="33" t="str">
        <f t="shared" ca="1" si="76"/>
        <v/>
      </c>
      <c r="T130" s="197">
        <f t="shared" ca="1" si="77"/>
        <v>0</v>
      </c>
      <c r="U130" s="197">
        <f t="shared" ca="1" si="78"/>
        <v>0</v>
      </c>
      <c r="V130" s="32" t="str">
        <f ca="1">IF(AND($AR130="2",$AB130&lt;&gt;Lists!$A$17),BA130,AZ130)</f>
        <v/>
      </c>
      <c r="W130" s="33" t="str">
        <f t="shared" ca="1" si="79"/>
        <v/>
      </c>
      <c r="X130" s="197">
        <f t="shared" ca="1" si="80"/>
        <v>0</v>
      </c>
      <c r="Y130" s="197">
        <f t="shared" ca="1" si="81"/>
        <v>0</v>
      </c>
      <c r="Z130" s="32" t="str">
        <f ca="1">IF(AND($AR130="2",$AB130&lt;&gt;Lists!$A$17),BC130,BB130)</f>
        <v/>
      </c>
      <c r="AA130" s="33" t="str">
        <f t="shared" ca="1" si="82"/>
        <v/>
      </c>
      <c r="AB130" s="1">
        <f>Planning!H113</f>
        <v>0</v>
      </c>
      <c r="AC130" s="2" t="str">
        <f t="shared" si="57"/>
        <v>00</v>
      </c>
      <c r="AD130" s="2" t="s">
        <v>565</v>
      </c>
      <c r="AE130" s="2" t="s">
        <v>763</v>
      </c>
      <c r="AF130" s="2" t="s">
        <v>133</v>
      </c>
      <c r="AG130" s="169" t="str">
        <f t="shared" si="58"/>
        <v/>
      </c>
      <c r="AI130" s="2">
        <f ca="1">IF(Setup!$AG$7&lt;&gt;"",INDIRECT("'" &amp; Setup!$AG$7 &amp; "'!" &amp; AF130),0) + IF(Setup!$AG$8&lt;&gt;"",INDIRECT("'" &amp; Setup!$AG$8 &amp; "'!" &amp; AF130),0) + IF(Setup!$AG$9&lt;&gt;"",INDIRECT("'" &amp; Setup!$AG$9 &amp; "'!" &amp; AF130),0) + IF(Setup!$AG$10&lt;&gt;"",INDIRECT("'" &amp; Setup!$AG$10 &amp; "'!" &amp; AF130),0) + IF(Setup!$AG$11&lt;&gt;"",INDIRECT("'" &amp; Setup!$AG$11 &amp; "'!" &amp; AF130),0) + IF(Setup!$AG$12&lt;&gt;"",INDIRECT("'" &amp; Setup!$AG$12 &amp; "'!" &amp; AF130),0)</f>
        <v>0</v>
      </c>
      <c r="AJ130" s="2">
        <f ca="1">IF(Setup!$AH$7&lt;&gt;"",INDIRECT("'" &amp; Setup!$AH$7 &amp; "'!" &amp; AF130),0) + IF(Setup!$AH$8&lt;&gt;"",INDIRECT("'" &amp; Setup!$AH$8 &amp; "'!" &amp; AF130),0) + IF(Setup!$AH$9&lt;&gt;"",INDIRECT("'" &amp; Setup!$AH$9 &amp; "'!" &amp; AF130),0) + IF(Setup!$AH$10&lt;&gt;"",INDIRECT("'" &amp; Setup!$AH$10 &amp; "'!" &amp; AF130),0) + IF(Setup!$AH$11&lt;&gt;"",INDIRECT("'" &amp; Setup!$AH$11 &amp; "'!" &amp; AF130),0) + IF(Setup!$AH$12&lt;&gt;"",INDIRECT("'" &amp; Setup!$AH$12 &amp; "'!" &amp; AF130),0)</f>
        <v>0</v>
      </c>
      <c r="AK130" s="2">
        <f ca="1">IF(Setup!$AI$7&lt;&gt;"",INDIRECT("'" &amp; Setup!$AI$7 &amp; "'!" &amp; AF130),0) + IF(Setup!$AI$8&lt;&gt;"",INDIRECT("'" &amp; Setup!$AI$8 &amp; "'!" &amp; AF130),0) + IF(Setup!$AI$9&lt;&gt;"",INDIRECT("'" &amp; Setup!$AI$9 &amp; "'!" &amp; AF130),0) + IF(Setup!$AI$10&lt;&gt;"",INDIRECT("'" &amp; Setup!$AI$10 &amp; "'!" &amp; AF130),0) + IF(Setup!$AI$11&lt;&gt;"",INDIRECT("'" &amp; Setup!$AI$11 &amp; "'!" &amp; AF130),0) + IF(Setup!$AI$12&lt;&gt;"",INDIRECT("'" &amp; Setup!$AI$12 &amp; "'!" &amp; AF130),0)</f>
        <v>0</v>
      </c>
      <c r="AL130" s="2">
        <f ca="1">IF(Setup!$AJ$7&lt;&gt;"",INDIRECT("'" &amp; Setup!$AJ$7 &amp; "'!" &amp; AF130),0) + IF(Setup!$AJ$8&lt;&gt;"",INDIRECT("'" &amp; Setup!$AJ$8 &amp; "'!" &amp; AF130),0) + IF(Setup!$AJ$9&lt;&gt;"",INDIRECT("'" &amp; Setup!$AJ$9 &amp; "'!" &amp; AF130),0) + IF(Setup!$AJ$10&lt;&gt;"",INDIRECT("'" &amp; Setup!$AJ$10 &amp; "'!" &amp; AF130),0) + IF(Setup!$AJ$11&lt;&gt;"",INDIRECT("'" &amp; Setup!$AJ$11 &amp; "'!" &amp; AF130),0) + IF(Setup!$AJ$12&lt;&gt;"",INDIRECT("'" &amp; Setup!$AJ$12 &amp; "'!" &amp; AF130),0)</f>
        <v>0</v>
      </c>
      <c r="AN130" s="2" t="str">
        <f t="shared" si="59"/>
        <v/>
      </c>
      <c r="AR130" s="2" t="str">
        <f>IF(C130=0,"",LEFT(INDEX(Lists!$H$5:$H$49,MATCH(C130,Lists!$G$5:$G$49,0),1),1))</f>
        <v/>
      </c>
      <c r="AT130" s="2" t="str">
        <f t="shared" ca="1" si="60"/>
        <v/>
      </c>
      <c r="AU130" s="2" t="str">
        <f t="shared" ca="1" si="61"/>
        <v/>
      </c>
      <c r="AV130" s="2" t="str">
        <f t="shared" ca="1" si="62"/>
        <v/>
      </c>
      <c r="AW130" s="2" t="str">
        <f t="shared" ca="1" si="63"/>
        <v/>
      </c>
      <c r="AX130" s="2" t="str">
        <f t="shared" ca="1" si="64"/>
        <v/>
      </c>
      <c r="AY130" s="2" t="str">
        <f t="shared" ca="1" si="65"/>
        <v/>
      </c>
      <c r="AZ130" s="2" t="str">
        <f t="shared" ca="1" si="66"/>
        <v/>
      </c>
      <c r="BA130" s="2" t="str">
        <f t="shared" ca="1" si="67"/>
        <v/>
      </c>
      <c r="BB130" s="2" t="str">
        <f t="shared" ca="1" si="68"/>
        <v/>
      </c>
      <c r="BC130" s="2" t="str">
        <f t="shared" ca="1" si="69"/>
        <v/>
      </c>
      <c r="BJ130" s="2">
        <f ca="1">IF(Setup!$AG$7&lt;&gt;"",INDIRECT("'" &amp; Setup!$AG$7 &amp; "'!" &amp; AD130),0) + IF(Setup!$AG$8&lt;&gt;"",INDIRECT("'" &amp; Setup!$AG$8 &amp; "'!" &amp; AD130),0) + IF(Setup!$AG$9&lt;&gt;"",INDIRECT("'" &amp; Setup!$AG$9 &amp; "'!" &amp; AD130),0) + IF(Setup!$AG$10&lt;&gt;"",INDIRECT("'" &amp; Setup!$AG$10 &amp; "'!" &amp; AD130),0) + IF(Setup!$AG$11&lt;&gt;"",INDIRECT("'" &amp; Setup!$AG$11 &amp; "'!" &amp; AD130),0) + IF(Setup!$AG$12&lt;&gt;"",INDIRECT("'" &amp; Setup!$AG$12 &amp; "'!" &amp; AD130),0)</f>
        <v>0</v>
      </c>
      <c r="BK130" s="2">
        <f ca="1">IF(Setup!$AG$7&lt;&gt;"",INDIRECT("'" &amp; Setup!$AG$7 &amp; "'!" &amp; AE130),0) + IF(Setup!$AG$8&lt;&gt;"",INDIRECT("'" &amp; Setup!$AG$8 &amp; "'!" &amp; AE130),0) + IF(Setup!$AG$9&lt;&gt;"",INDIRECT("'" &amp; Setup!$AG$9 &amp; "'!" &amp; AE130),0) + IF(Setup!$AG$10&lt;&gt;"",INDIRECT("'" &amp; Setup!$AG$10 &amp; "'!" &amp; AE130),0) + IF(Setup!$AG$11&lt;&gt;"",INDIRECT("'" &amp; Setup!$AG$11 &amp; "'!" &amp; AE130),0) + IF(Setup!$AG$12&lt;&gt;"",INDIRECT("'" &amp; Setup!$AG$12 &amp; "'!" &amp; AE130),0)</f>
        <v>0</v>
      </c>
      <c r="BL130" s="2">
        <f ca="1">IF(Setup!$AH$7&lt;&gt;"",INDIRECT("'" &amp; Setup!$AH$7 &amp; "'!" &amp; AD130),0) + IF(Setup!$AH$8&lt;&gt;"",INDIRECT("'" &amp; Setup!$AH$8 &amp; "'!" &amp; AD130),0) + IF(Setup!$AH$9&lt;&gt;"",INDIRECT("'" &amp; Setup!$AH$9 &amp; "'!" &amp; AD130),0) + IF(Setup!$AH$10&lt;&gt;"",INDIRECT("'" &amp; Setup!$AH$10 &amp; "'!" &amp; AD130),0) + IF(Setup!$AH$11&lt;&gt;"",INDIRECT("'" &amp; Setup!$AH$11 &amp; "'!" &amp; AD130),0) + IF(Setup!$AH$12&lt;&gt;"",INDIRECT("'" &amp; Setup!$AH$12 &amp; "'!" &amp; AD130),0)</f>
        <v>0</v>
      </c>
      <c r="BM130" s="2">
        <f ca="1">IF(Setup!$AH$7&lt;&gt;"",INDIRECT("'" &amp; Setup!$AH$7 &amp; "'!" &amp; AE130),0) + IF(Setup!$AH$8&lt;&gt;"",INDIRECT("'" &amp; Setup!$AH$8 &amp; "'!" &amp; AE130),0) + IF(Setup!$AH$9&lt;&gt;"",INDIRECT("'" &amp; Setup!$AH$9 &amp; "'!" &amp; AE130),0) + IF(Setup!$AH$10&lt;&gt;"",INDIRECT("'" &amp; Setup!$AH$10 &amp; "'!" &amp; AE130),0) + IF(Setup!$AH$11&lt;&gt;"",INDIRECT("'" &amp; Setup!$AH$11 &amp; "'!" &amp; AE130),0) + IF(Setup!$AH$12&lt;&gt;"",INDIRECT("'" &amp; Setup!$AH$12 &amp; "'!" &amp; AE130),0)</f>
        <v>0</v>
      </c>
      <c r="BN130" s="2">
        <f ca="1">IF(Setup!$AI$7&lt;&gt;"",INDIRECT("'" &amp; Setup!$AI$7 &amp; "'!" &amp; AD130),0) + IF(Setup!$AI$8&lt;&gt;"",INDIRECT("'" &amp; Setup!$AI$8 &amp; "'!" &amp; AD130),0) + IF(Setup!$AI$9&lt;&gt;"",INDIRECT("'" &amp; Setup!$AI$9 &amp; "'!" &amp; AD130),0) + IF(Setup!$AI$10&lt;&gt;"",INDIRECT("'" &amp; Setup!$AI$10 &amp; "'!" &amp; AD130),0) + IF(Setup!$AI$11&lt;&gt;"",INDIRECT("'" &amp; Setup!$AI$11 &amp; "'!" &amp; AD130),0) + IF(Setup!$AI$12&lt;&gt;"",INDIRECT("'" &amp; Setup!$AI$12 &amp; "'!" &amp; AD130),0)</f>
        <v>0</v>
      </c>
      <c r="BO130" s="2">
        <f ca="1">IF(Setup!$AI$7&lt;&gt;"",INDIRECT("'" &amp; Setup!$AI$7 &amp; "'!" &amp; AE130),0) + IF(Setup!$AI$8&lt;&gt;"",INDIRECT("'" &amp; Setup!$AI$8 &amp; "'!" &amp; AE130),0) + IF(Setup!$AI$9&lt;&gt;"",INDIRECT("'" &amp; Setup!$AI$9 &amp; "'!" &amp; AE130),0) + IF(Setup!$AI$10&lt;&gt;"",INDIRECT("'" &amp; Setup!$AI$10 &amp; "'!" &amp; AE130),0) + IF(Setup!$AI$11&lt;&gt;"",INDIRECT("'" &amp; Setup!$AI$11 &amp; "'!" &amp; AE130),0) + IF(Setup!$AI$12&lt;&gt;"",INDIRECT("'" &amp; Setup!$AI$12 &amp; "'!" &amp; AE130),0)</f>
        <v>0</v>
      </c>
      <c r="BP130" s="2">
        <f ca="1">IF(Setup!$AJ$7&lt;&gt;"",INDIRECT("'" &amp; Setup!$AJ$7 &amp; "'!" &amp; AD130),0) + IF(Setup!$AJ$8&lt;&gt;"",INDIRECT("'" &amp; Setup!$AJ$8 &amp; "'!" &amp; AD130),0) + IF(Setup!$AJ$9&lt;&gt;"",INDIRECT("'" &amp; Setup!$AJ$9 &amp; "'!" &amp; AD130),0) + IF(Setup!$AJ$10&lt;&gt;"",INDIRECT("'" &amp; Setup!$AJ$10 &amp; "'!" &amp; AD130),0) + IF(Setup!$AJ$11&lt;&gt;"",INDIRECT("'" &amp; Setup!$AJ$11 &amp; "'!" &amp; AD130),0) + IF(Setup!$AJ$12&lt;&gt;"",INDIRECT("'" &amp; Setup!$AJ$12 &amp; "'!" &amp; AD130),0)</f>
        <v>0</v>
      </c>
      <c r="BQ130" s="2">
        <f ca="1">IF(Setup!$AJ$7&lt;&gt;"",INDIRECT("'" &amp; Setup!$AJ$7 &amp; "'!" &amp; AE130),0) + IF(Setup!$AJ$8&lt;&gt;"",INDIRECT("'" &amp; Setup!$AJ$8 &amp; "'!" &amp; AE130),0) + IF(Setup!$AJ$9&lt;&gt;"",INDIRECT("'" &amp; Setup!$AJ$9 &amp; "'!" &amp; AE130),0) + IF(Setup!$AJ$10&lt;&gt;"",INDIRECT("'" &amp; Setup!$AJ$10 &amp; "'!" &amp; AE130),0) + IF(Setup!$AJ$11&lt;&gt;"",INDIRECT("'" &amp; Setup!$AJ$11 &amp; "'!" &amp; AE130),0) + IF(Setup!$AJ$12&lt;&gt;"",INDIRECT("'" &amp; Setup!$AJ$12 &amp; "'!" &amp; AE130),0)</f>
        <v>0</v>
      </c>
      <c r="BS130" s="35"/>
      <c r="BT130" s="35"/>
      <c r="BU130" s="35"/>
      <c r="BV130" s="35"/>
    </row>
    <row r="131" spans="1:74" ht="39" hidden="1" customHeight="1" x14ac:dyDescent="0.2">
      <c r="A131" s="14" t="str">
        <f>Planning!A114</f>
        <v>I106</v>
      </c>
      <c r="B131" s="9">
        <f>Planning!B114</f>
        <v>0</v>
      </c>
      <c r="C131" s="9">
        <f>Planning!C114</f>
        <v>0</v>
      </c>
      <c r="D131" s="9">
        <f>Planning!D114</f>
        <v>0</v>
      </c>
      <c r="E131" s="3">
        <f>Planning!E114</f>
        <v>0</v>
      </c>
      <c r="F131" s="3">
        <f>Planning!G114</f>
        <v>0</v>
      </c>
      <c r="G131" s="28"/>
      <c r="H131" s="197">
        <f t="shared" ca="1" si="55"/>
        <v>0</v>
      </c>
      <c r="I131" s="197">
        <f t="shared" ca="1" si="56"/>
        <v>0</v>
      </c>
      <c r="J131" s="32" t="str">
        <f ca="1">IF(AND($AR131="2",$AB130&lt;&gt;Lists!$A$17),AU131,AT131)</f>
        <v/>
      </c>
      <c r="K131" s="33" t="str">
        <f t="shared" ca="1" si="70"/>
        <v/>
      </c>
      <c r="L131" s="210">
        <f t="shared" ca="1" si="71"/>
        <v>0</v>
      </c>
      <c r="M131" s="197">
        <f t="shared" ca="1" si="72"/>
        <v>0</v>
      </c>
      <c r="N131" s="32" t="str">
        <f ca="1">IF(AND($AR131="2",$AB131&lt;&gt;Lists!$A$17),AW131,AV131)</f>
        <v/>
      </c>
      <c r="O131" s="33" t="str">
        <f t="shared" ca="1" si="73"/>
        <v/>
      </c>
      <c r="P131" s="197">
        <f t="shared" ca="1" si="74"/>
        <v>0</v>
      </c>
      <c r="Q131" s="197">
        <f t="shared" ca="1" si="75"/>
        <v>0</v>
      </c>
      <c r="R131" s="32" t="str">
        <f ca="1">IF(AND($AR131="2",$AB131&lt;&gt;Lists!$A$17),AY131,AX131)</f>
        <v/>
      </c>
      <c r="S131" s="33" t="str">
        <f t="shared" ca="1" si="76"/>
        <v/>
      </c>
      <c r="T131" s="197">
        <f t="shared" ca="1" si="77"/>
        <v>0</v>
      </c>
      <c r="U131" s="197">
        <f t="shared" ca="1" si="78"/>
        <v>0</v>
      </c>
      <c r="V131" s="32" t="str">
        <f ca="1">IF(AND($AR131="2",$AB131&lt;&gt;Lists!$A$17),BA131,AZ131)</f>
        <v/>
      </c>
      <c r="W131" s="33" t="str">
        <f t="shared" ca="1" si="79"/>
        <v/>
      </c>
      <c r="X131" s="197">
        <f t="shared" ca="1" si="80"/>
        <v>0</v>
      </c>
      <c r="Y131" s="197">
        <f t="shared" ca="1" si="81"/>
        <v>0</v>
      </c>
      <c r="Z131" s="32" t="str">
        <f ca="1">IF(AND($AR131="2",$AB131&lt;&gt;Lists!$A$17),BC131,BB131)</f>
        <v/>
      </c>
      <c r="AA131" s="33" t="str">
        <f t="shared" ca="1" si="82"/>
        <v/>
      </c>
      <c r="AB131" s="1">
        <f>Planning!H114</f>
        <v>0</v>
      </c>
      <c r="AC131" s="2" t="str">
        <f t="shared" si="57"/>
        <v>00</v>
      </c>
      <c r="AD131" s="2" t="s">
        <v>566</v>
      </c>
      <c r="AE131" s="2" t="s">
        <v>764</v>
      </c>
      <c r="AF131" s="2" t="s">
        <v>134</v>
      </c>
      <c r="AG131" s="169" t="str">
        <f t="shared" si="58"/>
        <v/>
      </c>
      <c r="AI131" s="2">
        <f ca="1">IF(Setup!$AG$7&lt;&gt;"",INDIRECT("'" &amp; Setup!$AG$7 &amp; "'!" &amp; AF131),0) + IF(Setup!$AG$8&lt;&gt;"",INDIRECT("'" &amp; Setup!$AG$8 &amp; "'!" &amp; AF131),0) + IF(Setup!$AG$9&lt;&gt;"",INDIRECT("'" &amp; Setup!$AG$9 &amp; "'!" &amp; AF131),0) + IF(Setup!$AG$10&lt;&gt;"",INDIRECT("'" &amp; Setup!$AG$10 &amp; "'!" &amp; AF131),0) + IF(Setup!$AG$11&lt;&gt;"",INDIRECT("'" &amp; Setup!$AG$11 &amp; "'!" &amp; AF131),0) + IF(Setup!$AG$12&lt;&gt;"",INDIRECT("'" &amp; Setup!$AG$12 &amp; "'!" &amp; AF131),0)</f>
        <v>0</v>
      </c>
      <c r="AJ131" s="2">
        <f ca="1">IF(Setup!$AH$7&lt;&gt;"",INDIRECT("'" &amp; Setup!$AH$7 &amp; "'!" &amp; AF131),0) + IF(Setup!$AH$8&lt;&gt;"",INDIRECT("'" &amp; Setup!$AH$8 &amp; "'!" &amp; AF131),0) + IF(Setup!$AH$9&lt;&gt;"",INDIRECT("'" &amp; Setup!$AH$9 &amp; "'!" &amp; AF131),0) + IF(Setup!$AH$10&lt;&gt;"",INDIRECT("'" &amp; Setup!$AH$10 &amp; "'!" &amp; AF131),0) + IF(Setup!$AH$11&lt;&gt;"",INDIRECT("'" &amp; Setup!$AH$11 &amp; "'!" &amp; AF131),0) + IF(Setup!$AH$12&lt;&gt;"",INDIRECT("'" &amp; Setup!$AH$12 &amp; "'!" &amp; AF131),0)</f>
        <v>0</v>
      </c>
      <c r="AK131" s="2">
        <f ca="1">IF(Setup!$AI$7&lt;&gt;"",INDIRECT("'" &amp; Setup!$AI$7 &amp; "'!" &amp; AF131),0) + IF(Setup!$AI$8&lt;&gt;"",INDIRECT("'" &amp; Setup!$AI$8 &amp; "'!" &amp; AF131),0) + IF(Setup!$AI$9&lt;&gt;"",INDIRECT("'" &amp; Setup!$AI$9 &amp; "'!" &amp; AF131),0) + IF(Setup!$AI$10&lt;&gt;"",INDIRECT("'" &amp; Setup!$AI$10 &amp; "'!" &amp; AF131),0) + IF(Setup!$AI$11&lt;&gt;"",INDIRECT("'" &amp; Setup!$AI$11 &amp; "'!" &amp; AF131),0) + IF(Setup!$AI$12&lt;&gt;"",INDIRECT("'" &amp; Setup!$AI$12 &amp; "'!" &amp; AF131),0)</f>
        <v>0</v>
      </c>
      <c r="AL131" s="2">
        <f ca="1">IF(Setup!$AJ$7&lt;&gt;"",INDIRECT("'" &amp; Setup!$AJ$7 &amp; "'!" &amp; AF131),0) + IF(Setup!$AJ$8&lt;&gt;"",INDIRECT("'" &amp; Setup!$AJ$8 &amp; "'!" &amp; AF131),0) + IF(Setup!$AJ$9&lt;&gt;"",INDIRECT("'" &amp; Setup!$AJ$9 &amp; "'!" &amp; AF131),0) + IF(Setup!$AJ$10&lt;&gt;"",INDIRECT("'" &amp; Setup!$AJ$10 &amp; "'!" &amp; AF131),0) + IF(Setup!$AJ$11&lt;&gt;"",INDIRECT("'" &amp; Setup!$AJ$11 &amp; "'!" &amp; AF131),0) + IF(Setup!$AJ$12&lt;&gt;"",INDIRECT("'" &amp; Setup!$AJ$12 &amp; "'!" &amp; AF131),0)</f>
        <v>0</v>
      </c>
      <c r="AN131" s="2" t="str">
        <f t="shared" si="59"/>
        <v/>
      </c>
      <c r="AR131" s="2" t="str">
        <f>IF(C131=0,"",LEFT(INDEX(Lists!$H$5:$H$49,MATCH(C131,Lists!$G$5:$G$49,0),1),1))</f>
        <v/>
      </c>
      <c r="AT131" s="2" t="str">
        <f t="shared" ca="1" si="60"/>
        <v/>
      </c>
      <c r="AU131" s="2" t="str">
        <f t="shared" ca="1" si="61"/>
        <v/>
      </c>
      <c r="AV131" s="2" t="str">
        <f t="shared" ca="1" si="62"/>
        <v/>
      </c>
      <c r="AW131" s="2" t="str">
        <f t="shared" ca="1" si="63"/>
        <v/>
      </c>
      <c r="AX131" s="2" t="str">
        <f t="shared" ca="1" si="64"/>
        <v/>
      </c>
      <c r="AY131" s="2" t="str">
        <f t="shared" ca="1" si="65"/>
        <v/>
      </c>
      <c r="AZ131" s="2" t="str">
        <f t="shared" ca="1" si="66"/>
        <v/>
      </c>
      <c r="BA131" s="2" t="str">
        <f t="shared" ca="1" si="67"/>
        <v/>
      </c>
      <c r="BB131" s="2" t="str">
        <f t="shared" ca="1" si="68"/>
        <v/>
      </c>
      <c r="BC131" s="2" t="str">
        <f t="shared" ca="1" si="69"/>
        <v/>
      </c>
      <c r="BJ131" s="2">
        <f ca="1">IF(Setup!$AG$7&lt;&gt;"",INDIRECT("'" &amp; Setup!$AG$7 &amp; "'!" &amp; AD131),0) + IF(Setup!$AG$8&lt;&gt;"",INDIRECT("'" &amp; Setup!$AG$8 &amp; "'!" &amp; AD131),0) + IF(Setup!$AG$9&lt;&gt;"",INDIRECT("'" &amp; Setup!$AG$9 &amp; "'!" &amp; AD131),0) + IF(Setup!$AG$10&lt;&gt;"",INDIRECT("'" &amp; Setup!$AG$10 &amp; "'!" &amp; AD131),0) + IF(Setup!$AG$11&lt;&gt;"",INDIRECT("'" &amp; Setup!$AG$11 &amp; "'!" &amp; AD131),0) + IF(Setup!$AG$12&lt;&gt;"",INDIRECT("'" &amp; Setup!$AG$12 &amp; "'!" &amp; AD131),0)</f>
        <v>0</v>
      </c>
      <c r="BK131" s="2">
        <f ca="1">IF(Setup!$AG$7&lt;&gt;"",INDIRECT("'" &amp; Setup!$AG$7 &amp; "'!" &amp; AE131),0) + IF(Setup!$AG$8&lt;&gt;"",INDIRECT("'" &amp; Setup!$AG$8 &amp; "'!" &amp; AE131),0) + IF(Setup!$AG$9&lt;&gt;"",INDIRECT("'" &amp; Setup!$AG$9 &amp; "'!" &amp; AE131),0) + IF(Setup!$AG$10&lt;&gt;"",INDIRECT("'" &amp; Setup!$AG$10 &amp; "'!" &amp; AE131),0) + IF(Setup!$AG$11&lt;&gt;"",INDIRECT("'" &amp; Setup!$AG$11 &amp; "'!" &amp; AE131),0) + IF(Setup!$AG$12&lt;&gt;"",INDIRECT("'" &amp; Setup!$AG$12 &amp; "'!" &amp; AE131),0)</f>
        <v>0</v>
      </c>
      <c r="BL131" s="2">
        <f ca="1">IF(Setup!$AH$7&lt;&gt;"",INDIRECT("'" &amp; Setup!$AH$7 &amp; "'!" &amp; AD131),0) + IF(Setup!$AH$8&lt;&gt;"",INDIRECT("'" &amp; Setup!$AH$8 &amp; "'!" &amp; AD131),0) + IF(Setup!$AH$9&lt;&gt;"",INDIRECT("'" &amp; Setup!$AH$9 &amp; "'!" &amp; AD131),0) + IF(Setup!$AH$10&lt;&gt;"",INDIRECT("'" &amp; Setup!$AH$10 &amp; "'!" &amp; AD131),0) + IF(Setup!$AH$11&lt;&gt;"",INDIRECT("'" &amp; Setup!$AH$11 &amp; "'!" &amp; AD131),0) + IF(Setup!$AH$12&lt;&gt;"",INDIRECT("'" &amp; Setup!$AH$12 &amp; "'!" &amp; AD131),0)</f>
        <v>0</v>
      </c>
      <c r="BM131" s="2">
        <f ca="1">IF(Setup!$AH$7&lt;&gt;"",INDIRECT("'" &amp; Setup!$AH$7 &amp; "'!" &amp; AE131),0) + IF(Setup!$AH$8&lt;&gt;"",INDIRECT("'" &amp; Setup!$AH$8 &amp; "'!" &amp; AE131),0) + IF(Setup!$AH$9&lt;&gt;"",INDIRECT("'" &amp; Setup!$AH$9 &amp; "'!" &amp; AE131),0) + IF(Setup!$AH$10&lt;&gt;"",INDIRECT("'" &amp; Setup!$AH$10 &amp; "'!" &amp; AE131),0) + IF(Setup!$AH$11&lt;&gt;"",INDIRECT("'" &amp; Setup!$AH$11 &amp; "'!" &amp; AE131),0) + IF(Setup!$AH$12&lt;&gt;"",INDIRECT("'" &amp; Setup!$AH$12 &amp; "'!" &amp; AE131),0)</f>
        <v>0</v>
      </c>
      <c r="BN131" s="2">
        <f ca="1">IF(Setup!$AI$7&lt;&gt;"",INDIRECT("'" &amp; Setup!$AI$7 &amp; "'!" &amp; AD131),0) + IF(Setup!$AI$8&lt;&gt;"",INDIRECT("'" &amp; Setup!$AI$8 &amp; "'!" &amp; AD131),0) + IF(Setup!$AI$9&lt;&gt;"",INDIRECT("'" &amp; Setup!$AI$9 &amp; "'!" &amp; AD131),0) + IF(Setup!$AI$10&lt;&gt;"",INDIRECT("'" &amp; Setup!$AI$10 &amp; "'!" &amp; AD131),0) + IF(Setup!$AI$11&lt;&gt;"",INDIRECT("'" &amp; Setup!$AI$11 &amp; "'!" &amp; AD131),0) + IF(Setup!$AI$12&lt;&gt;"",INDIRECT("'" &amp; Setup!$AI$12 &amp; "'!" &amp; AD131),0)</f>
        <v>0</v>
      </c>
      <c r="BO131" s="2">
        <f ca="1">IF(Setup!$AI$7&lt;&gt;"",INDIRECT("'" &amp; Setup!$AI$7 &amp; "'!" &amp; AE131),0) + IF(Setup!$AI$8&lt;&gt;"",INDIRECT("'" &amp; Setup!$AI$8 &amp; "'!" &amp; AE131),0) + IF(Setup!$AI$9&lt;&gt;"",INDIRECT("'" &amp; Setup!$AI$9 &amp; "'!" &amp; AE131),0) + IF(Setup!$AI$10&lt;&gt;"",INDIRECT("'" &amp; Setup!$AI$10 &amp; "'!" &amp; AE131),0) + IF(Setup!$AI$11&lt;&gt;"",INDIRECT("'" &amp; Setup!$AI$11 &amp; "'!" &amp; AE131),0) + IF(Setup!$AI$12&lt;&gt;"",INDIRECT("'" &amp; Setup!$AI$12 &amp; "'!" &amp; AE131),0)</f>
        <v>0</v>
      </c>
      <c r="BP131" s="2">
        <f ca="1">IF(Setup!$AJ$7&lt;&gt;"",INDIRECT("'" &amp; Setup!$AJ$7 &amp; "'!" &amp; AD131),0) + IF(Setup!$AJ$8&lt;&gt;"",INDIRECT("'" &amp; Setup!$AJ$8 &amp; "'!" &amp; AD131),0) + IF(Setup!$AJ$9&lt;&gt;"",INDIRECT("'" &amp; Setup!$AJ$9 &amp; "'!" &amp; AD131),0) + IF(Setup!$AJ$10&lt;&gt;"",INDIRECT("'" &amp; Setup!$AJ$10 &amp; "'!" &amp; AD131),0) + IF(Setup!$AJ$11&lt;&gt;"",INDIRECT("'" &amp; Setup!$AJ$11 &amp; "'!" &amp; AD131),0) + IF(Setup!$AJ$12&lt;&gt;"",INDIRECT("'" &amp; Setup!$AJ$12 &amp; "'!" &amp; AD131),0)</f>
        <v>0</v>
      </c>
      <c r="BQ131" s="2">
        <f ca="1">IF(Setup!$AJ$7&lt;&gt;"",INDIRECT("'" &amp; Setup!$AJ$7 &amp; "'!" &amp; AE131),0) + IF(Setup!$AJ$8&lt;&gt;"",INDIRECT("'" &amp; Setup!$AJ$8 &amp; "'!" &amp; AE131),0) + IF(Setup!$AJ$9&lt;&gt;"",INDIRECT("'" &amp; Setup!$AJ$9 &amp; "'!" &amp; AE131),0) + IF(Setup!$AJ$10&lt;&gt;"",INDIRECT("'" &amp; Setup!$AJ$10 &amp; "'!" &amp; AE131),0) + IF(Setup!$AJ$11&lt;&gt;"",INDIRECT("'" &amp; Setup!$AJ$11 &amp; "'!" &amp; AE131),0) + IF(Setup!$AJ$12&lt;&gt;"",INDIRECT("'" &amp; Setup!$AJ$12 &amp; "'!" &amp; AE131),0)</f>
        <v>0</v>
      </c>
      <c r="BS131" s="35"/>
      <c r="BT131" s="35"/>
      <c r="BU131" s="35"/>
      <c r="BV131" s="35"/>
    </row>
    <row r="132" spans="1:74" ht="39" hidden="1" customHeight="1" x14ac:dyDescent="0.2">
      <c r="A132" s="14" t="str">
        <f>Planning!A115</f>
        <v>I107</v>
      </c>
      <c r="B132" s="9">
        <f>Planning!B115</f>
        <v>0</v>
      </c>
      <c r="C132" s="9">
        <f>Planning!C115</f>
        <v>0</v>
      </c>
      <c r="D132" s="9">
        <f>Planning!D115</f>
        <v>0</v>
      </c>
      <c r="E132" s="3">
        <f>Planning!E115</f>
        <v>0</v>
      </c>
      <c r="F132" s="3">
        <f>Planning!G115</f>
        <v>0</v>
      </c>
      <c r="G132" s="28"/>
      <c r="H132" s="197">
        <f t="shared" ca="1" si="55"/>
        <v>0</v>
      </c>
      <c r="I132" s="197">
        <f t="shared" ca="1" si="56"/>
        <v>0</v>
      </c>
      <c r="J132" s="32" t="str">
        <f ca="1">IF(AND($AR132="2",$AB131&lt;&gt;Lists!$A$17),AU132,AT132)</f>
        <v/>
      </c>
      <c r="K132" s="33" t="str">
        <f t="shared" ca="1" si="70"/>
        <v/>
      </c>
      <c r="L132" s="210">
        <f t="shared" ca="1" si="71"/>
        <v>0</v>
      </c>
      <c r="M132" s="197">
        <f t="shared" ca="1" si="72"/>
        <v>0</v>
      </c>
      <c r="N132" s="32" t="str">
        <f ca="1">IF(AND($AR132="2",$AB132&lt;&gt;Lists!$A$17),AW132,AV132)</f>
        <v/>
      </c>
      <c r="O132" s="33" t="str">
        <f t="shared" ca="1" si="73"/>
        <v/>
      </c>
      <c r="P132" s="197">
        <f t="shared" ca="1" si="74"/>
        <v>0</v>
      </c>
      <c r="Q132" s="197">
        <f t="shared" ca="1" si="75"/>
        <v>0</v>
      </c>
      <c r="R132" s="32" t="str">
        <f ca="1">IF(AND($AR132="2",$AB132&lt;&gt;Lists!$A$17),AY132,AX132)</f>
        <v/>
      </c>
      <c r="S132" s="33" t="str">
        <f t="shared" ca="1" si="76"/>
        <v/>
      </c>
      <c r="T132" s="197">
        <f t="shared" ca="1" si="77"/>
        <v>0</v>
      </c>
      <c r="U132" s="197">
        <f t="shared" ca="1" si="78"/>
        <v>0</v>
      </c>
      <c r="V132" s="32" t="str">
        <f ca="1">IF(AND($AR132="2",$AB132&lt;&gt;Lists!$A$17),BA132,AZ132)</f>
        <v/>
      </c>
      <c r="W132" s="33" t="str">
        <f t="shared" ca="1" si="79"/>
        <v/>
      </c>
      <c r="X132" s="197">
        <f t="shared" ca="1" si="80"/>
        <v>0</v>
      </c>
      <c r="Y132" s="197">
        <f t="shared" ca="1" si="81"/>
        <v>0</v>
      </c>
      <c r="Z132" s="32" t="str">
        <f ca="1">IF(AND($AR132="2",$AB132&lt;&gt;Lists!$A$17),BC132,BB132)</f>
        <v/>
      </c>
      <c r="AA132" s="33" t="str">
        <f t="shared" ca="1" si="82"/>
        <v/>
      </c>
      <c r="AB132" s="1">
        <f>Planning!H115</f>
        <v>0</v>
      </c>
      <c r="AC132" s="2" t="str">
        <f t="shared" si="57"/>
        <v>00</v>
      </c>
      <c r="AD132" s="2" t="s">
        <v>567</v>
      </c>
      <c r="AE132" s="2" t="s">
        <v>765</v>
      </c>
      <c r="AF132" s="2" t="s">
        <v>135</v>
      </c>
      <c r="AG132" s="169" t="str">
        <f t="shared" si="58"/>
        <v/>
      </c>
      <c r="AI132" s="2">
        <f ca="1">IF(Setup!$AG$7&lt;&gt;"",INDIRECT("'" &amp; Setup!$AG$7 &amp; "'!" &amp; AF132),0) + IF(Setup!$AG$8&lt;&gt;"",INDIRECT("'" &amp; Setup!$AG$8 &amp; "'!" &amp; AF132),0) + IF(Setup!$AG$9&lt;&gt;"",INDIRECT("'" &amp; Setup!$AG$9 &amp; "'!" &amp; AF132),0) + IF(Setup!$AG$10&lt;&gt;"",INDIRECT("'" &amp; Setup!$AG$10 &amp; "'!" &amp; AF132),0) + IF(Setup!$AG$11&lt;&gt;"",INDIRECT("'" &amp; Setup!$AG$11 &amp; "'!" &amp; AF132),0) + IF(Setup!$AG$12&lt;&gt;"",INDIRECT("'" &amp; Setup!$AG$12 &amp; "'!" &amp; AF132),0)</f>
        <v>0</v>
      </c>
      <c r="AJ132" s="2">
        <f ca="1">IF(Setup!$AH$7&lt;&gt;"",INDIRECT("'" &amp; Setup!$AH$7 &amp; "'!" &amp; AF132),0) + IF(Setup!$AH$8&lt;&gt;"",INDIRECT("'" &amp; Setup!$AH$8 &amp; "'!" &amp; AF132),0) + IF(Setup!$AH$9&lt;&gt;"",INDIRECT("'" &amp; Setup!$AH$9 &amp; "'!" &amp; AF132),0) + IF(Setup!$AH$10&lt;&gt;"",INDIRECT("'" &amp; Setup!$AH$10 &amp; "'!" &amp; AF132),0) + IF(Setup!$AH$11&lt;&gt;"",INDIRECT("'" &amp; Setup!$AH$11 &amp; "'!" &amp; AF132),0) + IF(Setup!$AH$12&lt;&gt;"",INDIRECT("'" &amp; Setup!$AH$12 &amp; "'!" &amp; AF132),0)</f>
        <v>0</v>
      </c>
      <c r="AK132" s="2">
        <f ca="1">IF(Setup!$AI$7&lt;&gt;"",INDIRECT("'" &amp; Setup!$AI$7 &amp; "'!" &amp; AF132),0) + IF(Setup!$AI$8&lt;&gt;"",INDIRECT("'" &amp; Setup!$AI$8 &amp; "'!" &amp; AF132),0) + IF(Setup!$AI$9&lt;&gt;"",INDIRECT("'" &amp; Setup!$AI$9 &amp; "'!" &amp; AF132),0) + IF(Setup!$AI$10&lt;&gt;"",INDIRECT("'" &amp; Setup!$AI$10 &amp; "'!" &amp; AF132),0) + IF(Setup!$AI$11&lt;&gt;"",INDIRECT("'" &amp; Setup!$AI$11 &amp; "'!" &amp; AF132),0) + IF(Setup!$AI$12&lt;&gt;"",INDIRECT("'" &amp; Setup!$AI$12 &amp; "'!" &amp; AF132),0)</f>
        <v>0</v>
      </c>
      <c r="AL132" s="2">
        <f ca="1">IF(Setup!$AJ$7&lt;&gt;"",INDIRECT("'" &amp; Setup!$AJ$7 &amp; "'!" &amp; AF132),0) + IF(Setup!$AJ$8&lt;&gt;"",INDIRECT("'" &amp; Setup!$AJ$8 &amp; "'!" &amp; AF132),0) + IF(Setup!$AJ$9&lt;&gt;"",INDIRECT("'" &amp; Setup!$AJ$9 &amp; "'!" &amp; AF132),0) + IF(Setup!$AJ$10&lt;&gt;"",INDIRECT("'" &amp; Setup!$AJ$10 &amp; "'!" &amp; AF132),0) + IF(Setup!$AJ$11&lt;&gt;"",INDIRECT("'" &amp; Setup!$AJ$11 &amp; "'!" &amp; AF132),0) + IF(Setup!$AJ$12&lt;&gt;"",INDIRECT("'" &amp; Setup!$AJ$12 &amp; "'!" &amp; AF132),0)</f>
        <v>0</v>
      </c>
      <c r="AN132" s="2" t="str">
        <f t="shared" si="59"/>
        <v/>
      </c>
      <c r="AR132" s="2" t="str">
        <f>IF(C132=0,"",LEFT(INDEX(Lists!$H$5:$H$49,MATCH(C132,Lists!$G$5:$G$49,0),1),1))</f>
        <v/>
      </c>
      <c r="AT132" s="2" t="str">
        <f t="shared" ca="1" si="60"/>
        <v/>
      </c>
      <c r="AU132" s="2" t="str">
        <f t="shared" ca="1" si="61"/>
        <v/>
      </c>
      <c r="AV132" s="2" t="str">
        <f t="shared" ca="1" si="62"/>
        <v/>
      </c>
      <c r="AW132" s="2" t="str">
        <f t="shared" ca="1" si="63"/>
        <v/>
      </c>
      <c r="AX132" s="2" t="str">
        <f t="shared" ca="1" si="64"/>
        <v/>
      </c>
      <c r="AY132" s="2" t="str">
        <f t="shared" ca="1" si="65"/>
        <v/>
      </c>
      <c r="AZ132" s="2" t="str">
        <f t="shared" ca="1" si="66"/>
        <v/>
      </c>
      <c r="BA132" s="2" t="str">
        <f t="shared" ca="1" si="67"/>
        <v/>
      </c>
      <c r="BB132" s="2" t="str">
        <f t="shared" ca="1" si="68"/>
        <v/>
      </c>
      <c r="BC132" s="2" t="str">
        <f t="shared" ca="1" si="69"/>
        <v/>
      </c>
      <c r="BJ132" s="2">
        <f ca="1">IF(Setup!$AG$7&lt;&gt;"",INDIRECT("'" &amp; Setup!$AG$7 &amp; "'!" &amp; AD132),0) + IF(Setup!$AG$8&lt;&gt;"",INDIRECT("'" &amp; Setup!$AG$8 &amp; "'!" &amp; AD132),0) + IF(Setup!$AG$9&lt;&gt;"",INDIRECT("'" &amp; Setup!$AG$9 &amp; "'!" &amp; AD132),0) + IF(Setup!$AG$10&lt;&gt;"",INDIRECT("'" &amp; Setup!$AG$10 &amp; "'!" &amp; AD132),0) + IF(Setup!$AG$11&lt;&gt;"",INDIRECT("'" &amp; Setup!$AG$11 &amp; "'!" &amp; AD132),0) + IF(Setup!$AG$12&lt;&gt;"",INDIRECT("'" &amp; Setup!$AG$12 &amp; "'!" &amp; AD132),0)</f>
        <v>0</v>
      </c>
      <c r="BK132" s="2">
        <f ca="1">IF(Setup!$AG$7&lt;&gt;"",INDIRECT("'" &amp; Setup!$AG$7 &amp; "'!" &amp; AE132),0) + IF(Setup!$AG$8&lt;&gt;"",INDIRECT("'" &amp; Setup!$AG$8 &amp; "'!" &amp; AE132),0) + IF(Setup!$AG$9&lt;&gt;"",INDIRECT("'" &amp; Setup!$AG$9 &amp; "'!" &amp; AE132),0) + IF(Setup!$AG$10&lt;&gt;"",INDIRECT("'" &amp; Setup!$AG$10 &amp; "'!" &amp; AE132),0) + IF(Setup!$AG$11&lt;&gt;"",INDIRECT("'" &amp; Setup!$AG$11 &amp; "'!" &amp; AE132),0) + IF(Setup!$AG$12&lt;&gt;"",INDIRECT("'" &amp; Setup!$AG$12 &amp; "'!" &amp; AE132),0)</f>
        <v>0</v>
      </c>
      <c r="BL132" s="2">
        <f ca="1">IF(Setup!$AH$7&lt;&gt;"",INDIRECT("'" &amp; Setup!$AH$7 &amp; "'!" &amp; AD132),0) + IF(Setup!$AH$8&lt;&gt;"",INDIRECT("'" &amp; Setup!$AH$8 &amp; "'!" &amp; AD132),0) + IF(Setup!$AH$9&lt;&gt;"",INDIRECT("'" &amp; Setup!$AH$9 &amp; "'!" &amp; AD132),0) + IF(Setup!$AH$10&lt;&gt;"",INDIRECT("'" &amp; Setup!$AH$10 &amp; "'!" &amp; AD132),0) + IF(Setup!$AH$11&lt;&gt;"",INDIRECT("'" &amp; Setup!$AH$11 &amp; "'!" &amp; AD132),0) + IF(Setup!$AH$12&lt;&gt;"",INDIRECT("'" &amp; Setup!$AH$12 &amp; "'!" &amp; AD132),0)</f>
        <v>0</v>
      </c>
      <c r="BM132" s="2">
        <f ca="1">IF(Setup!$AH$7&lt;&gt;"",INDIRECT("'" &amp; Setup!$AH$7 &amp; "'!" &amp; AE132),0) + IF(Setup!$AH$8&lt;&gt;"",INDIRECT("'" &amp; Setup!$AH$8 &amp; "'!" &amp; AE132),0) + IF(Setup!$AH$9&lt;&gt;"",INDIRECT("'" &amp; Setup!$AH$9 &amp; "'!" &amp; AE132),0) + IF(Setup!$AH$10&lt;&gt;"",INDIRECT("'" &amp; Setup!$AH$10 &amp; "'!" &amp; AE132),0) + IF(Setup!$AH$11&lt;&gt;"",INDIRECT("'" &amp; Setup!$AH$11 &amp; "'!" &amp; AE132),0) + IF(Setup!$AH$12&lt;&gt;"",INDIRECT("'" &amp; Setup!$AH$12 &amp; "'!" &amp; AE132),0)</f>
        <v>0</v>
      </c>
      <c r="BN132" s="2">
        <f ca="1">IF(Setup!$AI$7&lt;&gt;"",INDIRECT("'" &amp; Setup!$AI$7 &amp; "'!" &amp; AD132),0) + IF(Setup!$AI$8&lt;&gt;"",INDIRECT("'" &amp; Setup!$AI$8 &amp; "'!" &amp; AD132),0) + IF(Setup!$AI$9&lt;&gt;"",INDIRECT("'" &amp; Setup!$AI$9 &amp; "'!" &amp; AD132),0) + IF(Setup!$AI$10&lt;&gt;"",INDIRECT("'" &amp; Setup!$AI$10 &amp; "'!" &amp; AD132),0) + IF(Setup!$AI$11&lt;&gt;"",INDIRECT("'" &amp; Setup!$AI$11 &amp; "'!" &amp; AD132),0) + IF(Setup!$AI$12&lt;&gt;"",INDIRECT("'" &amp; Setup!$AI$12 &amp; "'!" &amp; AD132),0)</f>
        <v>0</v>
      </c>
      <c r="BO132" s="2">
        <f ca="1">IF(Setup!$AI$7&lt;&gt;"",INDIRECT("'" &amp; Setup!$AI$7 &amp; "'!" &amp; AE132),0) + IF(Setup!$AI$8&lt;&gt;"",INDIRECT("'" &amp; Setup!$AI$8 &amp; "'!" &amp; AE132),0) + IF(Setup!$AI$9&lt;&gt;"",INDIRECT("'" &amp; Setup!$AI$9 &amp; "'!" &amp; AE132),0) + IF(Setup!$AI$10&lt;&gt;"",INDIRECT("'" &amp; Setup!$AI$10 &amp; "'!" &amp; AE132),0) + IF(Setup!$AI$11&lt;&gt;"",INDIRECT("'" &amp; Setup!$AI$11 &amp; "'!" &amp; AE132),0) + IF(Setup!$AI$12&lt;&gt;"",INDIRECT("'" &amp; Setup!$AI$12 &amp; "'!" &amp; AE132),0)</f>
        <v>0</v>
      </c>
      <c r="BP132" s="2">
        <f ca="1">IF(Setup!$AJ$7&lt;&gt;"",INDIRECT("'" &amp; Setup!$AJ$7 &amp; "'!" &amp; AD132),0) + IF(Setup!$AJ$8&lt;&gt;"",INDIRECT("'" &amp; Setup!$AJ$8 &amp; "'!" &amp; AD132),0) + IF(Setup!$AJ$9&lt;&gt;"",INDIRECT("'" &amp; Setup!$AJ$9 &amp; "'!" &amp; AD132),0) + IF(Setup!$AJ$10&lt;&gt;"",INDIRECT("'" &amp; Setup!$AJ$10 &amp; "'!" &amp; AD132),0) + IF(Setup!$AJ$11&lt;&gt;"",INDIRECT("'" &amp; Setup!$AJ$11 &amp; "'!" &amp; AD132),0) + IF(Setup!$AJ$12&lt;&gt;"",INDIRECT("'" &amp; Setup!$AJ$12 &amp; "'!" &amp; AD132),0)</f>
        <v>0</v>
      </c>
      <c r="BQ132" s="2">
        <f ca="1">IF(Setup!$AJ$7&lt;&gt;"",INDIRECT("'" &amp; Setup!$AJ$7 &amp; "'!" &amp; AE132),0) + IF(Setup!$AJ$8&lt;&gt;"",INDIRECT("'" &amp; Setup!$AJ$8 &amp; "'!" &amp; AE132),0) + IF(Setup!$AJ$9&lt;&gt;"",INDIRECT("'" &amp; Setup!$AJ$9 &amp; "'!" &amp; AE132),0) + IF(Setup!$AJ$10&lt;&gt;"",INDIRECT("'" &amp; Setup!$AJ$10 &amp; "'!" &amp; AE132),0) + IF(Setup!$AJ$11&lt;&gt;"",INDIRECT("'" &amp; Setup!$AJ$11 &amp; "'!" &amp; AE132),0) + IF(Setup!$AJ$12&lt;&gt;"",INDIRECT("'" &amp; Setup!$AJ$12 &amp; "'!" &amp; AE132),0)</f>
        <v>0</v>
      </c>
      <c r="BS132" s="35"/>
      <c r="BT132" s="35"/>
      <c r="BU132" s="35"/>
      <c r="BV132" s="35"/>
    </row>
    <row r="133" spans="1:74" ht="39" hidden="1" customHeight="1" x14ac:dyDescent="0.2">
      <c r="A133" s="14" t="str">
        <f>Planning!A116</f>
        <v>I108</v>
      </c>
      <c r="B133" s="9">
        <f>Planning!B116</f>
        <v>0</v>
      </c>
      <c r="C133" s="9">
        <f>Planning!C116</f>
        <v>0</v>
      </c>
      <c r="D133" s="9">
        <f>Planning!D116</f>
        <v>0</v>
      </c>
      <c r="E133" s="3">
        <f>Planning!E116</f>
        <v>0</v>
      </c>
      <c r="F133" s="3">
        <f>Planning!G116</f>
        <v>0</v>
      </c>
      <c r="G133" s="28"/>
      <c r="H133" s="197">
        <f t="shared" ca="1" si="55"/>
        <v>0</v>
      </c>
      <c r="I133" s="197">
        <f t="shared" ca="1" si="56"/>
        <v>0</v>
      </c>
      <c r="J133" s="32" t="str">
        <f ca="1">IF(AND($AR133="2",$AB132&lt;&gt;Lists!$A$17),AU133,AT133)</f>
        <v/>
      </c>
      <c r="K133" s="33" t="str">
        <f t="shared" ca="1" si="70"/>
        <v/>
      </c>
      <c r="L133" s="210">
        <f t="shared" ca="1" si="71"/>
        <v>0</v>
      </c>
      <c r="M133" s="197">
        <f t="shared" ca="1" si="72"/>
        <v>0</v>
      </c>
      <c r="N133" s="32" t="str">
        <f ca="1">IF(AND($AR133="2",$AB133&lt;&gt;Lists!$A$17),AW133,AV133)</f>
        <v/>
      </c>
      <c r="O133" s="33" t="str">
        <f t="shared" ca="1" si="73"/>
        <v/>
      </c>
      <c r="P133" s="197">
        <f t="shared" ca="1" si="74"/>
        <v>0</v>
      </c>
      <c r="Q133" s="197">
        <f t="shared" ca="1" si="75"/>
        <v>0</v>
      </c>
      <c r="R133" s="32" t="str">
        <f ca="1">IF(AND($AR133="2",$AB133&lt;&gt;Lists!$A$17),AY133,AX133)</f>
        <v/>
      </c>
      <c r="S133" s="33" t="str">
        <f t="shared" ca="1" si="76"/>
        <v/>
      </c>
      <c r="T133" s="197">
        <f t="shared" ca="1" si="77"/>
        <v>0</v>
      </c>
      <c r="U133" s="197">
        <f t="shared" ca="1" si="78"/>
        <v>0</v>
      </c>
      <c r="V133" s="32" t="str">
        <f ca="1">IF(AND($AR133="2",$AB133&lt;&gt;Lists!$A$17),BA133,AZ133)</f>
        <v/>
      </c>
      <c r="W133" s="33" t="str">
        <f t="shared" ca="1" si="79"/>
        <v/>
      </c>
      <c r="X133" s="197">
        <f t="shared" ca="1" si="80"/>
        <v>0</v>
      </c>
      <c r="Y133" s="197">
        <f t="shared" ca="1" si="81"/>
        <v>0</v>
      </c>
      <c r="Z133" s="32" t="str">
        <f ca="1">IF(AND($AR133="2",$AB133&lt;&gt;Lists!$A$17),BC133,BB133)</f>
        <v/>
      </c>
      <c r="AA133" s="33" t="str">
        <f t="shared" ca="1" si="82"/>
        <v/>
      </c>
      <c r="AB133" s="1">
        <f>Planning!H116</f>
        <v>0</v>
      </c>
      <c r="AC133" s="2" t="str">
        <f t="shared" si="57"/>
        <v>00</v>
      </c>
      <c r="AD133" s="2" t="s">
        <v>568</v>
      </c>
      <c r="AE133" s="2" t="s">
        <v>766</v>
      </c>
      <c r="AF133" s="2" t="s">
        <v>136</v>
      </c>
      <c r="AG133" s="169" t="str">
        <f t="shared" si="58"/>
        <v/>
      </c>
      <c r="AI133" s="2">
        <f ca="1">IF(Setup!$AG$7&lt;&gt;"",INDIRECT("'" &amp; Setup!$AG$7 &amp; "'!" &amp; AF133),0) + IF(Setup!$AG$8&lt;&gt;"",INDIRECT("'" &amp; Setup!$AG$8 &amp; "'!" &amp; AF133),0) + IF(Setup!$AG$9&lt;&gt;"",INDIRECT("'" &amp; Setup!$AG$9 &amp; "'!" &amp; AF133),0) + IF(Setup!$AG$10&lt;&gt;"",INDIRECT("'" &amp; Setup!$AG$10 &amp; "'!" &amp; AF133),0) + IF(Setup!$AG$11&lt;&gt;"",INDIRECT("'" &amp; Setup!$AG$11 &amp; "'!" &amp; AF133),0) + IF(Setup!$AG$12&lt;&gt;"",INDIRECT("'" &amp; Setup!$AG$12 &amp; "'!" &amp; AF133),0)</f>
        <v>0</v>
      </c>
      <c r="AJ133" s="2">
        <f ca="1">IF(Setup!$AH$7&lt;&gt;"",INDIRECT("'" &amp; Setup!$AH$7 &amp; "'!" &amp; AF133),0) + IF(Setup!$AH$8&lt;&gt;"",INDIRECT("'" &amp; Setup!$AH$8 &amp; "'!" &amp; AF133),0) + IF(Setup!$AH$9&lt;&gt;"",INDIRECT("'" &amp; Setup!$AH$9 &amp; "'!" &amp; AF133),0) + IF(Setup!$AH$10&lt;&gt;"",INDIRECT("'" &amp; Setup!$AH$10 &amp; "'!" &amp; AF133),0) + IF(Setup!$AH$11&lt;&gt;"",INDIRECT("'" &amp; Setup!$AH$11 &amp; "'!" &amp; AF133),0) + IF(Setup!$AH$12&lt;&gt;"",INDIRECT("'" &amp; Setup!$AH$12 &amp; "'!" &amp; AF133),0)</f>
        <v>0</v>
      </c>
      <c r="AK133" s="2">
        <f ca="1">IF(Setup!$AI$7&lt;&gt;"",INDIRECT("'" &amp; Setup!$AI$7 &amp; "'!" &amp; AF133),0) + IF(Setup!$AI$8&lt;&gt;"",INDIRECT("'" &amp; Setup!$AI$8 &amp; "'!" &amp; AF133),0) + IF(Setup!$AI$9&lt;&gt;"",INDIRECT("'" &amp; Setup!$AI$9 &amp; "'!" &amp; AF133),0) + IF(Setup!$AI$10&lt;&gt;"",INDIRECT("'" &amp; Setup!$AI$10 &amp; "'!" &amp; AF133),0) + IF(Setup!$AI$11&lt;&gt;"",INDIRECT("'" &amp; Setup!$AI$11 &amp; "'!" &amp; AF133),0) + IF(Setup!$AI$12&lt;&gt;"",INDIRECT("'" &amp; Setup!$AI$12 &amp; "'!" &amp; AF133),0)</f>
        <v>0</v>
      </c>
      <c r="AL133" s="2">
        <f ca="1">IF(Setup!$AJ$7&lt;&gt;"",INDIRECT("'" &amp; Setup!$AJ$7 &amp; "'!" &amp; AF133),0) + IF(Setup!$AJ$8&lt;&gt;"",INDIRECT("'" &amp; Setup!$AJ$8 &amp; "'!" &amp; AF133),0) + IF(Setup!$AJ$9&lt;&gt;"",INDIRECT("'" &amp; Setup!$AJ$9 &amp; "'!" &amp; AF133),0) + IF(Setup!$AJ$10&lt;&gt;"",INDIRECT("'" &amp; Setup!$AJ$10 &amp; "'!" &amp; AF133),0) + IF(Setup!$AJ$11&lt;&gt;"",INDIRECT("'" &amp; Setup!$AJ$11 &amp; "'!" &amp; AF133),0) + IF(Setup!$AJ$12&lt;&gt;"",INDIRECT("'" &amp; Setup!$AJ$12 &amp; "'!" &amp; AF133),0)</f>
        <v>0</v>
      </c>
      <c r="AN133" s="2" t="str">
        <f t="shared" si="59"/>
        <v/>
      </c>
      <c r="AR133" s="2" t="str">
        <f>IF(C133=0,"",LEFT(INDEX(Lists!$H$5:$H$49,MATCH(C133,Lists!$G$5:$G$49,0),1),1))</f>
        <v/>
      </c>
      <c r="AT133" s="2" t="str">
        <f t="shared" ca="1" si="60"/>
        <v/>
      </c>
      <c r="AU133" s="2" t="str">
        <f t="shared" ca="1" si="61"/>
        <v/>
      </c>
      <c r="AV133" s="2" t="str">
        <f t="shared" ca="1" si="62"/>
        <v/>
      </c>
      <c r="AW133" s="2" t="str">
        <f t="shared" ca="1" si="63"/>
        <v/>
      </c>
      <c r="AX133" s="2" t="str">
        <f t="shared" ca="1" si="64"/>
        <v/>
      </c>
      <c r="AY133" s="2" t="str">
        <f t="shared" ca="1" si="65"/>
        <v/>
      </c>
      <c r="AZ133" s="2" t="str">
        <f t="shared" ca="1" si="66"/>
        <v/>
      </c>
      <c r="BA133" s="2" t="str">
        <f t="shared" ca="1" si="67"/>
        <v/>
      </c>
      <c r="BB133" s="2" t="str">
        <f t="shared" ca="1" si="68"/>
        <v/>
      </c>
      <c r="BC133" s="2" t="str">
        <f t="shared" ca="1" si="69"/>
        <v/>
      </c>
      <c r="BJ133" s="2">
        <f ca="1">IF(Setup!$AG$7&lt;&gt;"",INDIRECT("'" &amp; Setup!$AG$7 &amp; "'!" &amp; AD133),0) + IF(Setup!$AG$8&lt;&gt;"",INDIRECT("'" &amp; Setup!$AG$8 &amp; "'!" &amp; AD133),0) + IF(Setup!$AG$9&lt;&gt;"",INDIRECT("'" &amp; Setup!$AG$9 &amp; "'!" &amp; AD133),0) + IF(Setup!$AG$10&lt;&gt;"",INDIRECT("'" &amp; Setup!$AG$10 &amp; "'!" &amp; AD133),0) + IF(Setup!$AG$11&lt;&gt;"",INDIRECT("'" &amp; Setup!$AG$11 &amp; "'!" &amp; AD133),0) + IF(Setup!$AG$12&lt;&gt;"",INDIRECT("'" &amp; Setup!$AG$12 &amp; "'!" &amp; AD133),0)</f>
        <v>0</v>
      </c>
      <c r="BK133" s="2">
        <f ca="1">IF(Setup!$AG$7&lt;&gt;"",INDIRECT("'" &amp; Setup!$AG$7 &amp; "'!" &amp; AE133),0) + IF(Setup!$AG$8&lt;&gt;"",INDIRECT("'" &amp; Setup!$AG$8 &amp; "'!" &amp; AE133),0) + IF(Setup!$AG$9&lt;&gt;"",INDIRECT("'" &amp; Setup!$AG$9 &amp; "'!" &amp; AE133),0) + IF(Setup!$AG$10&lt;&gt;"",INDIRECT("'" &amp; Setup!$AG$10 &amp; "'!" &amp; AE133),0) + IF(Setup!$AG$11&lt;&gt;"",INDIRECT("'" &amp; Setup!$AG$11 &amp; "'!" &amp; AE133),0) + IF(Setup!$AG$12&lt;&gt;"",INDIRECT("'" &amp; Setup!$AG$12 &amp; "'!" &amp; AE133),0)</f>
        <v>0</v>
      </c>
      <c r="BL133" s="2">
        <f ca="1">IF(Setup!$AH$7&lt;&gt;"",INDIRECT("'" &amp; Setup!$AH$7 &amp; "'!" &amp; AD133),0) + IF(Setup!$AH$8&lt;&gt;"",INDIRECT("'" &amp; Setup!$AH$8 &amp; "'!" &amp; AD133),0) + IF(Setup!$AH$9&lt;&gt;"",INDIRECT("'" &amp; Setup!$AH$9 &amp; "'!" &amp; AD133),0) + IF(Setup!$AH$10&lt;&gt;"",INDIRECT("'" &amp; Setup!$AH$10 &amp; "'!" &amp; AD133),0) + IF(Setup!$AH$11&lt;&gt;"",INDIRECT("'" &amp; Setup!$AH$11 &amp; "'!" &amp; AD133),0) + IF(Setup!$AH$12&lt;&gt;"",INDIRECT("'" &amp; Setup!$AH$12 &amp; "'!" &amp; AD133),0)</f>
        <v>0</v>
      </c>
      <c r="BM133" s="2">
        <f ca="1">IF(Setup!$AH$7&lt;&gt;"",INDIRECT("'" &amp; Setup!$AH$7 &amp; "'!" &amp; AE133),0) + IF(Setup!$AH$8&lt;&gt;"",INDIRECT("'" &amp; Setup!$AH$8 &amp; "'!" &amp; AE133),0) + IF(Setup!$AH$9&lt;&gt;"",INDIRECT("'" &amp; Setup!$AH$9 &amp; "'!" &amp; AE133),0) + IF(Setup!$AH$10&lt;&gt;"",INDIRECT("'" &amp; Setup!$AH$10 &amp; "'!" &amp; AE133),0) + IF(Setup!$AH$11&lt;&gt;"",INDIRECT("'" &amp; Setup!$AH$11 &amp; "'!" &amp; AE133),0) + IF(Setup!$AH$12&lt;&gt;"",INDIRECT("'" &amp; Setup!$AH$12 &amp; "'!" &amp; AE133),0)</f>
        <v>0</v>
      </c>
      <c r="BN133" s="2">
        <f ca="1">IF(Setup!$AI$7&lt;&gt;"",INDIRECT("'" &amp; Setup!$AI$7 &amp; "'!" &amp; AD133),0) + IF(Setup!$AI$8&lt;&gt;"",INDIRECT("'" &amp; Setup!$AI$8 &amp; "'!" &amp; AD133),0) + IF(Setup!$AI$9&lt;&gt;"",INDIRECT("'" &amp; Setup!$AI$9 &amp; "'!" &amp; AD133),0) + IF(Setup!$AI$10&lt;&gt;"",INDIRECT("'" &amp; Setup!$AI$10 &amp; "'!" &amp; AD133),0) + IF(Setup!$AI$11&lt;&gt;"",INDIRECT("'" &amp; Setup!$AI$11 &amp; "'!" &amp; AD133),0) + IF(Setup!$AI$12&lt;&gt;"",INDIRECT("'" &amp; Setup!$AI$12 &amp; "'!" &amp; AD133),0)</f>
        <v>0</v>
      </c>
      <c r="BO133" s="2">
        <f ca="1">IF(Setup!$AI$7&lt;&gt;"",INDIRECT("'" &amp; Setup!$AI$7 &amp; "'!" &amp; AE133),0) + IF(Setup!$AI$8&lt;&gt;"",INDIRECT("'" &amp; Setup!$AI$8 &amp; "'!" &amp; AE133),0) + IF(Setup!$AI$9&lt;&gt;"",INDIRECT("'" &amp; Setup!$AI$9 &amp; "'!" &amp; AE133),0) + IF(Setup!$AI$10&lt;&gt;"",INDIRECT("'" &amp; Setup!$AI$10 &amp; "'!" &amp; AE133),0) + IF(Setup!$AI$11&lt;&gt;"",INDIRECT("'" &amp; Setup!$AI$11 &amp; "'!" &amp; AE133),0) + IF(Setup!$AI$12&lt;&gt;"",INDIRECT("'" &amp; Setup!$AI$12 &amp; "'!" &amp; AE133),0)</f>
        <v>0</v>
      </c>
      <c r="BP133" s="2">
        <f ca="1">IF(Setup!$AJ$7&lt;&gt;"",INDIRECT("'" &amp; Setup!$AJ$7 &amp; "'!" &amp; AD133),0) + IF(Setup!$AJ$8&lt;&gt;"",INDIRECT("'" &amp; Setup!$AJ$8 &amp; "'!" &amp; AD133),0) + IF(Setup!$AJ$9&lt;&gt;"",INDIRECT("'" &amp; Setup!$AJ$9 &amp; "'!" &amp; AD133),0) + IF(Setup!$AJ$10&lt;&gt;"",INDIRECT("'" &amp; Setup!$AJ$10 &amp; "'!" &amp; AD133),0) + IF(Setup!$AJ$11&lt;&gt;"",INDIRECT("'" &amp; Setup!$AJ$11 &amp; "'!" &amp; AD133),0) + IF(Setup!$AJ$12&lt;&gt;"",INDIRECT("'" &amp; Setup!$AJ$12 &amp; "'!" &amp; AD133),0)</f>
        <v>0</v>
      </c>
      <c r="BQ133" s="2">
        <f ca="1">IF(Setup!$AJ$7&lt;&gt;"",INDIRECT("'" &amp; Setup!$AJ$7 &amp; "'!" &amp; AE133),0) + IF(Setup!$AJ$8&lt;&gt;"",INDIRECT("'" &amp; Setup!$AJ$8 &amp; "'!" &amp; AE133),0) + IF(Setup!$AJ$9&lt;&gt;"",INDIRECT("'" &amp; Setup!$AJ$9 &amp; "'!" &amp; AE133),0) + IF(Setup!$AJ$10&lt;&gt;"",INDIRECT("'" &amp; Setup!$AJ$10 &amp; "'!" &amp; AE133),0) + IF(Setup!$AJ$11&lt;&gt;"",INDIRECT("'" &amp; Setup!$AJ$11 &amp; "'!" &amp; AE133),0) + IF(Setup!$AJ$12&lt;&gt;"",INDIRECT("'" &amp; Setup!$AJ$12 &amp; "'!" &amp; AE133),0)</f>
        <v>0</v>
      </c>
      <c r="BS133" s="35"/>
      <c r="BT133" s="35"/>
      <c r="BU133" s="35"/>
      <c r="BV133" s="35"/>
    </row>
    <row r="134" spans="1:74" ht="39" hidden="1" customHeight="1" x14ac:dyDescent="0.2">
      <c r="A134" s="14" t="str">
        <f>Planning!A117</f>
        <v>I109</v>
      </c>
      <c r="B134" s="9">
        <f>Planning!B117</f>
        <v>0</v>
      </c>
      <c r="C134" s="9">
        <f>Planning!C117</f>
        <v>0</v>
      </c>
      <c r="D134" s="9">
        <f>Planning!D117</f>
        <v>0</v>
      </c>
      <c r="E134" s="3">
        <f>Planning!E117</f>
        <v>0</v>
      </c>
      <c r="F134" s="3">
        <f>Planning!G117</f>
        <v>0</v>
      </c>
      <c r="G134" s="28"/>
      <c r="H134" s="197">
        <f t="shared" ca="1" si="55"/>
        <v>0</v>
      </c>
      <c r="I134" s="197">
        <f t="shared" ca="1" si="56"/>
        <v>0</v>
      </c>
      <c r="J134" s="32" t="str">
        <f ca="1">IF(AND($AR134="2",$AB133&lt;&gt;Lists!$A$17),AU134,AT134)</f>
        <v/>
      </c>
      <c r="K134" s="33" t="str">
        <f t="shared" ca="1" si="70"/>
        <v/>
      </c>
      <c r="L134" s="210">
        <f t="shared" ca="1" si="71"/>
        <v>0</v>
      </c>
      <c r="M134" s="197">
        <f t="shared" ca="1" si="72"/>
        <v>0</v>
      </c>
      <c r="N134" s="32" t="str">
        <f ca="1">IF(AND($AR134="2",$AB134&lt;&gt;Lists!$A$17),AW134,AV134)</f>
        <v/>
      </c>
      <c r="O134" s="33" t="str">
        <f t="shared" ca="1" si="73"/>
        <v/>
      </c>
      <c r="P134" s="197">
        <f t="shared" ca="1" si="74"/>
        <v>0</v>
      </c>
      <c r="Q134" s="197">
        <f t="shared" ca="1" si="75"/>
        <v>0</v>
      </c>
      <c r="R134" s="32" t="str">
        <f ca="1">IF(AND($AR134="2",$AB134&lt;&gt;Lists!$A$17),AY134,AX134)</f>
        <v/>
      </c>
      <c r="S134" s="33" t="str">
        <f t="shared" ca="1" si="76"/>
        <v/>
      </c>
      <c r="T134" s="197">
        <f t="shared" ca="1" si="77"/>
        <v>0</v>
      </c>
      <c r="U134" s="197">
        <f t="shared" ca="1" si="78"/>
        <v>0</v>
      </c>
      <c r="V134" s="32" t="str">
        <f ca="1">IF(AND($AR134="2",$AB134&lt;&gt;Lists!$A$17),BA134,AZ134)</f>
        <v/>
      </c>
      <c r="W134" s="33" t="str">
        <f t="shared" ca="1" si="79"/>
        <v/>
      </c>
      <c r="X134" s="197">
        <f t="shared" ca="1" si="80"/>
        <v>0</v>
      </c>
      <c r="Y134" s="197">
        <f t="shared" ca="1" si="81"/>
        <v>0</v>
      </c>
      <c r="Z134" s="32" t="str">
        <f ca="1">IF(AND($AR134="2",$AB134&lt;&gt;Lists!$A$17),BC134,BB134)</f>
        <v/>
      </c>
      <c r="AA134" s="33" t="str">
        <f t="shared" ca="1" si="82"/>
        <v/>
      </c>
      <c r="AB134" s="1">
        <f>Planning!H117</f>
        <v>0</v>
      </c>
      <c r="AC134" s="2" t="str">
        <f t="shared" si="57"/>
        <v>00</v>
      </c>
      <c r="AD134" s="2" t="s">
        <v>569</v>
      </c>
      <c r="AE134" s="2" t="s">
        <v>767</v>
      </c>
      <c r="AF134" s="2" t="s">
        <v>137</v>
      </c>
      <c r="AG134" s="169" t="str">
        <f t="shared" si="58"/>
        <v/>
      </c>
      <c r="AI134" s="2">
        <f ca="1">IF(Setup!$AG$7&lt;&gt;"",INDIRECT("'" &amp; Setup!$AG$7 &amp; "'!" &amp; AF134),0) + IF(Setup!$AG$8&lt;&gt;"",INDIRECT("'" &amp; Setup!$AG$8 &amp; "'!" &amp; AF134),0) + IF(Setup!$AG$9&lt;&gt;"",INDIRECT("'" &amp; Setup!$AG$9 &amp; "'!" &amp; AF134),0) + IF(Setup!$AG$10&lt;&gt;"",INDIRECT("'" &amp; Setup!$AG$10 &amp; "'!" &amp; AF134),0) + IF(Setup!$AG$11&lt;&gt;"",INDIRECT("'" &amp; Setup!$AG$11 &amp; "'!" &amp; AF134),0) + IF(Setup!$AG$12&lt;&gt;"",INDIRECT("'" &amp; Setup!$AG$12 &amp; "'!" &amp; AF134),0)</f>
        <v>0</v>
      </c>
      <c r="AJ134" s="2">
        <f ca="1">IF(Setup!$AH$7&lt;&gt;"",INDIRECT("'" &amp; Setup!$AH$7 &amp; "'!" &amp; AF134),0) + IF(Setup!$AH$8&lt;&gt;"",INDIRECT("'" &amp; Setup!$AH$8 &amp; "'!" &amp; AF134),0) + IF(Setup!$AH$9&lt;&gt;"",INDIRECT("'" &amp; Setup!$AH$9 &amp; "'!" &amp; AF134),0) + IF(Setup!$AH$10&lt;&gt;"",INDIRECT("'" &amp; Setup!$AH$10 &amp; "'!" &amp; AF134),0) + IF(Setup!$AH$11&lt;&gt;"",INDIRECT("'" &amp; Setup!$AH$11 &amp; "'!" &amp; AF134),0) + IF(Setup!$AH$12&lt;&gt;"",INDIRECT("'" &amp; Setup!$AH$12 &amp; "'!" &amp; AF134),0)</f>
        <v>0</v>
      </c>
      <c r="AK134" s="2">
        <f ca="1">IF(Setup!$AI$7&lt;&gt;"",INDIRECT("'" &amp; Setup!$AI$7 &amp; "'!" &amp; AF134),0) + IF(Setup!$AI$8&lt;&gt;"",INDIRECT("'" &amp; Setup!$AI$8 &amp; "'!" &amp; AF134),0) + IF(Setup!$AI$9&lt;&gt;"",INDIRECT("'" &amp; Setup!$AI$9 &amp; "'!" &amp; AF134),0) + IF(Setup!$AI$10&lt;&gt;"",INDIRECT("'" &amp; Setup!$AI$10 &amp; "'!" &amp; AF134),0) + IF(Setup!$AI$11&lt;&gt;"",INDIRECT("'" &amp; Setup!$AI$11 &amp; "'!" &amp; AF134),0) + IF(Setup!$AI$12&lt;&gt;"",INDIRECT("'" &amp; Setup!$AI$12 &amp; "'!" &amp; AF134),0)</f>
        <v>0</v>
      </c>
      <c r="AL134" s="2">
        <f ca="1">IF(Setup!$AJ$7&lt;&gt;"",INDIRECT("'" &amp; Setup!$AJ$7 &amp; "'!" &amp; AF134),0) + IF(Setup!$AJ$8&lt;&gt;"",INDIRECT("'" &amp; Setup!$AJ$8 &amp; "'!" &amp; AF134),0) + IF(Setup!$AJ$9&lt;&gt;"",INDIRECT("'" &amp; Setup!$AJ$9 &amp; "'!" &amp; AF134),0) + IF(Setup!$AJ$10&lt;&gt;"",INDIRECT("'" &amp; Setup!$AJ$10 &amp; "'!" &amp; AF134),0) + IF(Setup!$AJ$11&lt;&gt;"",INDIRECT("'" &amp; Setup!$AJ$11 &amp; "'!" &amp; AF134),0) + IF(Setup!$AJ$12&lt;&gt;"",INDIRECT("'" &amp; Setup!$AJ$12 &amp; "'!" &amp; AF134),0)</f>
        <v>0</v>
      </c>
      <c r="AN134" s="2" t="str">
        <f t="shared" si="59"/>
        <v/>
      </c>
      <c r="AR134" s="2" t="str">
        <f>IF(C134=0,"",LEFT(INDEX(Lists!$H$5:$H$49,MATCH(C134,Lists!$G$5:$G$49,0),1),1))</f>
        <v/>
      </c>
      <c r="AT134" s="2" t="str">
        <f t="shared" ca="1" si="60"/>
        <v/>
      </c>
      <c r="AU134" s="2" t="str">
        <f t="shared" ca="1" si="61"/>
        <v/>
      </c>
      <c r="AV134" s="2" t="str">
        <f t="shared" ca="1" si="62"/>
        <v/>
      </c>
      <c r="AW134" s="2" t="str">
        <f t="shared" ca="1" si="63"/>
        <v/>
      </c>
      <c r="AX134" s="2" t="str">
        <f t="shared" ca="1" si="64"/>
        <v/>
      </c>
      <c r="AY134" s="2" t="str">
        <f t="shared" ca="1" si="65"/>
        <v/>
      </c>
      <c r="AZ134" s="2" t="str">
        <f t="shared" ca="1" si="66"/>
        <v/>
      </c>
      <c r="BA134" s="2" t="str">
        <f t="shared" ca="1" si="67"/>
        <v/>
      </c>
      <c r="BB134" s="2" t="str">
        <f t="shared" ca="1" si="68"/>
        <v/>
      </c>
      <c r="BC134" s="2" t="str">
        <f t="shared" ca="1" si="69"/>
        <v/>
      </c>
      <c r="BJ134" s="2">
        <f ca="1">IF(Setup!$AG$7&lt;&gt;"",INDIRECT("'" &amp; Setup!$AG$7 &amp; "'!" &amp; AD134),0) + IF(Setup!$AG$8&lt;&gt;"",INDIRECT("'" &amp; Setup!$AG$8 &amp; "'!" &amp; AD134),0) + IF(Setup!$AG$9&lt;&gt;"",INDIRECT("'" &amp; Setup!$AG$9 &amp; "'!" &amp; AD134),0) + IF(Setup!$AG$10&lt;&gt;"",INDIRECT("'" &amp; Setup!$AG$10 &amp; "'!" &amp; AD134),0) + IF(Setup!$AG$11&lt;&gt;"",INDIRECT("'" &amp; Setup!$AG$11 &amp; "'!" &amp; AD134),0) + IF(Setup!$AG$12&lt;&gt;"",INDIRECT("'" &amp; Setup!$AG$12 &amp; "'!" &amp; AD134),0)</f>
        <v>0</v>
      </c>
      <c r="BK134" s="2">
        <f ca="1">IF(Setup!$AG$7&lt;&gt;"",INDIRECT("'" &amp; Setup!$AG$7 &amp; "'!" &amp; AE134),0) + IF(Setup!$AG$8&lt;&gt;"",INDIRECT("'" &amp; Setup!$AG$8 &amp; "'!" &amp; AE134),0) + IF(Setup!$AG$9&lt;&gt;"",INDIRECT("'" &amp; Setup!$AG$9 &amp; "'!" &amp; AE134),0) + IF(Setup!$AG$10&lt;&gt;"",INDIRECT("'" &amp; Setup!$AG$10 &amp; "'!" &amp; AE134),0) + IF(Setup!$AG$11&lt;&gt;"",INDIRECT("'" &amp; Setup!$AG$11 &amp; "'!" &amp; AE134),0) + IF(Setup!$AG$12&lt;&gt;"",INDIRECT("'" &amp; Setup!$AG$12 &amp; "'!" &amp; AE134),0)</f>
        <v>0</v>
      </c>
      <c r="BL134" s="2">
        <f ca="1">IF(Setup!$AH$7&lt;&gt;"",INDIRECT("'" &amp; Setup!$AH$7 &amp; "'!" &amp; AD134),0) + IF(Setup!$AH$8&lt;&gt;"",INDIRECT("'" &amp; Setup!$AH$8 &amp; "'!" &amp; AD134),0) + IF(Setup!$AH$9&lt;&gt;"",INDIRECT("'" &amp; Setup!$AH$9 &amp; "'!" &amp; AD134),0) + IF(Setup!$AH$10&lt;&gt;"",INDIRECT("'" &amp; Setup!$AH$10 &amp; "'!" &amp; AD134),0) + IF(Setup!$AH$11&lt;&gt;"",INDIRECT("'" &amp; Setup!$AH$11 &amp; "'!" &amp; AD134),0) + IF(Setup!$AH$12&lt;&gt;"",INDIRECT("'" &amp; Setup!$AH$12 &amp; "'!" &amp; AD134),0)</f>
        <v>0</v>
      </c>
      <c r="BM134" s="2">
        <f ca="1">IF(Setup!$AH$7&lt;&gt;"",INDIRECT("'" &amp; Setup!$AH$7 &amp; "'!" &amp; AE134),0) + IF(Setup!$AH$8&lt;&gt;"",INDIRECT("'" &amp; Setup!$AH$8 &amp; "'!" &amp; AE134),0) + IF(Setup!$AH$9&lt;&gt;"",INDIRECT("'" &amp; Setup!$AH$9 &amp; "'!" &amp; AE134),0) + IF(Setup!$AH$10&lt;&gt;"",INDIRECT("'" &amp; Setup!$AH$10 &amp; "'!" &amp; AE134),0) + IF(Setup!$AH$11&lt;&gt;"",INDIRECT("'" &amp; Setup!$AH$11 &amp; "'!" &amp; AE134),0) + IF(Setup!$AH$12&lt;&gt;"",INDIRECT("'" &amp; Setup!$AH$12 &amp; "'!" &amp; AE134),0)</f>
        <v>0</v>
      </c>
      <c r="BN134" s="2">
        <f ca="1">IF(Setup!$AI$7&lt;&gt;"",INDIRECT("'" &amp; Setup!$AI$7 &amp; "'!" &amp; AD134),0) + IF(Setup!$AI$8&lt;&gt;"",INDIRECT("'" &amp; Setup!$AI$8 &amp; "'!" &amp; AD134),0) + IF(Setup!$AI$9&lt;&gt;"",INDIRECT("'" &amp; Setup!$AI$9 &amp; "'!" &amp; AD134),0) + IF(Setup!$AI$10&lt;&gt;"",INDIRECT("'" &amp; Setup!$AI$10 &amp; "'!" &amp; AD134),0) + IF(Setup!$AI$11&lt;&gt;"",INDIRECT("'" &amp; Setup!$AI$11 &amp; "'!" &amp; AD134),0) + IF(Setup!$AI$12&lt;&gt;"",INDIRECT("'" &amp; Setup!$AI$12 &amp; "'!" &amp; AD134),0)</f>
        <v>0</v>
      </c>
      <c r="BO134" s="2">
        <f ca="1">IF(Setup!$AI$7&lt;&gt;"",INDIRECT("'" &amp; Setup!$AI$7 &amp; "'!" &amp; AE134),0) + IF(Setup!$AI$8&lt;&gt;"",INDIRECT("'" &amp; Setup!$AI$8 &amp; "'!" &amp; AE134),0) + IF(Setup!$AI$9&lt;&gt;"",INDIRECT("'" &amp; Setup!$AI$9 &amp; "'!" &amp; AE134),0) + IF(Setup!$AI$10&lt;&gt;"",INDIRECT("'" &amp; Setup!$AI$10 &amp; "'!" &amp; AE134),0) + IF(Setup!$AI$11&lt;&gt;"",INDIRECT("'" &amp; Setup!$AI$11 &amp; "'!" &amp; AE134),0) + IF(Setup!$AI$12&lt;&gt;"",INDIRECT("'" &amp; Setup!$AI$12 &amp; "'!" &amp; AE134),0)</f>
        <v>0</v>
      </c>
      <c r="BP134" s="2">
        <f ca="1">IF(Setup!$AJ$7&lt;&gt;"",INDIRECT("'" &amp; Setup!$AJ$7 &amp; "'!" &amp; AD134),0) + IF(Setup!$AJ$8&lt;&gt;"",INDIRECT("'" &amp; Setup!$AJ$8 &amp; "'!" &amp; AD134),0) + IF(Setup!$AJ$9&lt;&gt;"",INDIRECT("'" &amp; Setup!$AJ$9 &amp; "'!" &amp; AD134),0) + IF(Setup!$AJ$10&lt;&gt;"",INDIRECT("'" &amp; Setup!$AJ$10 &amp; "'!" &amp; AD134),0) + IF(Setup!$AJ$11&lt;&gt;"",INDIRECT("'" &amp; Setup!$AJ$11 &amp; "'!" &amp; AD134),0) + IF(Setup!$AJ$12&lt;&gt;"",INDIRECT("'" &amp; Setup!$AJ$12 &amp; "'!" &amp; AD134),0)</f>
        <v>0</v>
      </c>
      <c r="BQ134" s="2">
        <f ca="1">IF(Setup!$AJ$7&lt;&gt;"",INDIRECT("'" &amp; Setup!$AJ$7 &amp; "'!" &amp; AE134),0) + IF(Setup!$AJ$8&lt;&gt;"",INDIRECT("'" &amp; Setup!$AJ$8 &amp; "'!" &amp; AE134),0) + IF(Setup!$AJ$9&lt;&gt;"",INDIRECT("'" &amp; Setup!$AJ$9 &amp; "'!" &amp; AE134),0) + IF(Setup!$AJ$10&lt;&gt;"",INDIRECT("'" &amp; Setup!$AJ$10 &amp; "'!" &amp; AE134),0) + IF(Setup!$AJ$11&lt;&gt;"",INDIRECT("'" &amp; Setup!$AJ$11 &amp; "'!" &amp; AE134),0) + IF(Setup!$AJ$12&lt;&gt;"",INDIRECT("'" &amp; Setup!$AJ$12 &amp; "'!" &amp; AE134),0)</f>
        <v>0</v>
      </c>
      <c r="BS134" s="35"/>
      <c r="BT134" s="35"/>
      <c r="BU134" s="35"/>
      <c r="BV134" s="35"/>
    </row>
    <row r="135" spans="1:74" ht="39" hidden="1" customHeight="1" x14ac:dyDescent="0.2">
      <c r="A135" s="14" t="str">
        <f>Planning!A118</f>
        <v>I110</v>
      </c>
      <c r="B135" s="9">
        <f>Planning!B118</f>
        <v>0</v>
      </c>
      <c r="C135" s="9">
        <f>Planning!C118</f>
        <v>0</v>
      </c>
      <c r="D135" s="9">
        <f>Planning!D118</f>
        <v>0</v>
      </c>
      <c r="E135" s="3">
        <f>Planning!E118</f>
        <v>0</v>
      </c>
      <c r="F135" s="3">
        <f>Planning!G118</f>
        <v>0</v>
      </c>
      <c r="G135" s="28"/>
      <c r="H135" s="197">
        <f t="shared" ca="1" si="55"/>
        <v>0</v>
      </c>
      <c r="I135" s="197">
        <f t="shared" ca="1" si="56"/>
        <v>0</v>
      </c>
      <c r="J135" s="32" t="str">
        <f ca="1">IF(AND($AR135="2",$AB134&lt;&gt;Lists!$A$17),AU135,AT135)</f>
        <v/>
      </c>
      <c r="K135" s="33" t="str">
        <f t="shared" ca="1" si="70"/>
        <v/>
      </c>
      <c r="L135" s="210">
        <f t="shared" ca="1" si="71"/>
        <v>0</v>
      </c>
      <c r="M135" s="197">
        <f t="shared" ca="1" si="72"/>
        <v>0</v>
      </c>
      <c r="N135" s="32" t="str">
        <f ca="1">IF(AND($AR135="2",$AB135&lt;&gt;Lists!$A$17),AW135,AV135)</f>
        <v/>
      </c>
      <c r="O135" s="33" t="str">
        <f t="shared" ca="1" si="73"/>
        <v/>
      </c>
      <c r="P135" s="197">
        <f t="shared" ca="1" si="74"/>
        <v>0</v>
      </c>
      <c r="Q135" s="197">
        <f t="shared" ca="1" si="75"/>
        <v>0</v>
      </c>
      <c r="R135" s="32" t="str">
        <f ca="1">IF(AND($AR135="2",$AB135&lt;&gt;Lists!$A$17),AY135,AX135)</f>
        <v/>
      </c>
      <c r="S135" s="33" t="str">
        <f t="shared" ca="1" si="76"/>
        <v/>
      </c>
      <c r="T135" s="197">
        <f t="shared" ca="1" si="77"/>
        <v>0</v>
      </c>
      <c r="U135" s="197">
        <f t="shared" ca="1" si="78"/>
        <v>0</v>
      </c>
      <c r="V135" s="32" t="str">
        <f ca="1">IF(AND($AR135="2",$AB135&lt;&gt;Lists!$A$17),BA135,AZ135)</f>
        <v/>
      </c>
      <c r="W135" s="33" t="str">
        <f t="shared" ca="1" si="79"/>
        <v/>
      </c>
      <c r="X135" s="197">
        <f t="shared" ca="1" si="80"/>
        <v>0</v>
      </c>
      <c r="Y135" s="197">
        <f t="shared" ca="1" si="81"/>
        <v>0</v>
      </c>
      <c r="Z135" s="32" t="str">
        <f ca="1">IF(AND($AR135="2",$AB135&lt;&gt;Lists!$A$17),BC135,BB135)</f>
        <v/>
      </c>
      <c r="AA135" s="33" t="str">
        <f t="shared" ca="1" si="82"/>
        <v/>
      </c>
      <c r="AB135" s="1">
        <f>Planning!H118</f>
        <v>0</v>
      </c>
      <c r="AC135" s="2" t="str">
        <f t="shared" si="57"/>
        <v>00</v>
      </c>
      <c r="AD135" s="2" t="s">
        <v>570</v>
      </c>
      <c r="AE135" s="2" t="s">
        <v>768</v>
      </c>
      <c r="AF135" s="2" t="s">
        <v>138</v>
      </c>
      <c r="AG135" s="169" t="str">
        <f t="shared" si="58"/>
        <v/>
      </c>
      <c r="AI135" s="2">
        <f ca="1">IF(Setup!$AG$7&lt;&gt;"",INDIRECT("'" &amp; Setup!$AG$7 &amp; "'!" &amp; AF135),0) + IF(Setup!$AG$8&lt;&gt;"",INDIRECT("'" &amp; Setup!$AG$8 &amp; "'!" &amp; AF135),0) + IF(Setup!$AG$9&lt;&gt;"",INDIRECT("'" &amp; Setup!$AG$9 &amp; "'!" &amp; AF135),0) + IF(Setup!$AG$10&lt;&gt;"",INDIRECT("'" &amp; Setup!$AG$10 &amp; "'!" &amp; AF135),0) + IF(Setup!$AG$11&lt;&gt;"",INDIRECT("'" &amp; Setup!$AG$11 &amp; "'!" &amp; AF135),0) + IF(Setup!$AG$12&lt;&gt;"",INDIRECT("'" &amp; Setup!$AG$12 &amp; "'!" &amp; AF135),0)</f>
        <v>0</v>
      </c>
      <c r="AJ135" s="2">
        <f ca="1">IF(Setup!$AH$7&lt;&gt;"",INDIRECT("'" &amp; Setup!$AH$7 &amp; "'!" &amp; AF135),0) + IF(Setup!$AH$8&lt;&gt;"",INDIRECT("'" &amp; Setup!$AH$8 &amp; "'!" &amp; AF135),0) + IF(Setup!$AH$9&lt;&gt;"",INDIRECT("'" &amp; Setup!$AH$9 &amp; "'!" &amp; AF135),0) + IF(Setup!$AH$10&lt;&gt;"",INDIRECT("'" &amp; Setup!$AH$10 &amp; "'!" &amp; AF135),0) + IF(Setup!$AH$11&lt;&gt;"",INDIRECT("'" &amp; Setup!$AH$11 &amp; "'!" &amp; AF135),0) + IF(Setup!$AH$12&lt;&gt;"",INDIRECT("'" &amp; Setup!$AH$12 &amp; "'!" &amp; AF135),0)</f>
        <v>0</v>
      </c>
      <c r="AK135" s="2">
        <f ca="1">IF(Setup!$AI$7&lt;&gt;"",INDIRECT("'" &amp; Setup!$AI$7 &amp; "'!" &amp; AF135),0) + IF(Setup!$AI$8&lt;&gt;"",INDIRECT("'" &amp; Setup!$AI$8 &amp; "'!" &amp; AF135),0) + IF(Setup!$AI$9&lt;&gt;"",INDIRECT("'" &amp; Setup!$AI$9 &amp; "'!" &amp; AF135),0) + IF(Setup!$AI$10&lt;&gt;"",INDIRECT("'" &amp; Setup!$AI$10 &amp; "'!" &amp; AF135),0) + IF(Setup!$AI$11&lt;&gt;"",INDIRECT("'" &amp; Setup!$AI$11 &amp; "'!" &amp; AF135),0) + IF(Setup!$AI$12&lt;&gt;"",INDIRECT("'" &amp; Setup!$AI$12 &amp; "'!" &amp; AF135),0)</f>
        <v>0</v>
      </c>
      <c r="AL135" s="2">
        <f ca="1">IF(Setup!$AJ$7&lt;&gt;"",INDIRECT("'" &amp; Setup!$AJ$7 &amp; "'!" &amp; AF135),0) + IF(Setup!$AJ$8&lt;&gt;"",INDIRECT("'" &amp; Setup!$AJ$8 &amp; "'!" &amp; AF135),0) + IF(Setup!$AJ$9&lt;&gt;"",INDIRECT("'" &amp; Setup!$AJ$9 &amp; "'!" &amp; AF135),0) + IF(Setup!$AJ$10&lt;&gt;"",INDIRECT("'" &amp; Setup!$AJ$10 &amp; "'!" &amp; AF135),0) + IF(Setup!$AJ$11&lt;&gt;"",INDIRECT("'" &amp; Setup!$AJ$11 &amp; "'!" &amp; AF135),0) + IF(Setup!$AJ$12&lt;&gt;"",INDIRECT("'" &amp; Setup!$AJ$12 &amp; "'!" &amp; AF135),0)</f>
        <v>0</v>
      </c>
      <c r="AN135" s="2" t="str">
        <f t="shared" si="59"/>
        <v/>
      </c>
      <c r="AR135" s="2" t="str">
        <f>IF(C135=0,"",LEFT(INDEX(Lists!$H$5:$H$49,MATCH(C135,Lists!$G$5:$G$49,0),1),1))</f>
        <v/>
      </c>
      <c r="AT135" s="2" t="str">
        <f t="shared" ca="1" si="60"/>
        <v/>
      </c>
      <c r="AU135" s="2" t="str">
        <f t="shared" ca="1" si="61"/>
        <v/>
      </c>
      <c r="AV135" s="2" t="str">
        <f t="shared" ca="1" si="62"/>
        <v/>
      </c>
      <c r="AW135" s="2" t="str">
        <f t="shared" ca="1" si="63"/>
        <v/>
      </c>
      <c r="AX135" s="2" t="str">
        <f t="shared" ca="1" si="64"/>
        <v/>
      </c>
      <c r="AY135" s="2" t="str">
        <f t="shared" ca="1" si="65"/>
        <v/>
      </c>
      <c r="AZ135" s="2" t="str">
        <f t="shared" ca="1" si="66"/>
        <v/>
      </c>
      <c r="BA135" s="2" t="str">
        <f t="shared" ca="1" si="67"/>
        <v/>
      </c>
      <c r="BB135" s="2" t="str">
        <f t="shared" ca="1" si="68"/>
        <v/>
      </c>
      <c r="BC135" s="2" t="str">
        <f t="shared" ca="1" si="69"/>
        <v/>
      </c>
      <c r="BJ135" s="2">
        <f ca="1">IF(Setup!$AG$7&lt;&gt;"",INDIRECT("'" &amp; Setup!$AG$7 &amp; "'!" &amp; AD135),0) + IF(Setup!$AG$8&lt;&gt;"",INDIRECT("'" &amp; Setup!$AG$8 &amp; "'!" &amp; AD135),0) + IF(Setup!$AG$9&lt;&gt;"",INDIRECT("'" &amp; Setup!$AG$9 &amp; "'!" &amp; AD135),0) + IF(Setup!$AG$10&lt;&gt;"",INDIRECT("'" &amp; Setup!$AG$10 &amp; "'!" &amp; AD135),0) + IF(Setup!$AG$11&lt;&gt;"",INDIRECT("'" &amp; Setup!$AG$11 &amp; "'!" &amp; AD135),0) + IF(Setup!$AG$12&lt;&gt;"",INDIRECT("'" &amp; Setup!$AG$12 &amp; "'!" &amp; AD135),0)</f>
        <v>0</v>
      </c>
      <c r="BK135" s="2">
        <f ca="1">IF(Setup!$AG$7&lt;&gt;"",INDIRECT("'" &amp; Setup!$AG$7 &amp; "'!" &amp; AE135),0) + IF(Setup!$AG$8&lt;&gt;"",INDIRECT("'" &amp; Setup!$AG$8 &amp; "'!" &amp; AE135),0) + IF(Setup!$AG$9&lt;&gt;"",INDIRECT("'" &amp; Setup!$AG$9 &amp; "'!" &amp; AE135),0) + IF(Setup!$AG$10&lt;&gt;"",INDIRECT("'" &amp; Setup!$AG$10 &amp; "'!" &amp; AE135),0) + IF(Setup!$AG$11&lt;&gt;"",INDIRECT("'" &amp; Setup!$AG$11 &amp; "'!" &amp; AE135),0) + IF(Setup!$AG$12&lt;&gt;"",INDIRECT("'" &amp; Setup!$AG$12 &amp; "'!" &amp; AE135),0)</f>
        <v>0</v>
      </c>
      <c r="BL135" s="2">
        <f ca="1">IF(Setup!$AH$7&lt;&gt;"",INDIRECT("'" &amp; Setup!$AH$7 &amp; "'!" &amp; AD135),0) + IF(Setup!$AH$8&lt;&gt;"",INDIRECT("'" &amp; Setup!$AH$8 &amp; "'!" &amp; AD135),0) + IF(Setup!$AH$9&lt;&gt;"",INDIRECT("'" &amp; Setup!$AH$9 &amp; "'!" &amp; AD135),0) + IF(Setup!$AH$10&lt;&gt;"",INDIRECT("'" &amp; Setup!$AH$10 &amp; "'!" &amp; AD135),0) + IF(Setup!$AH$11&lt;&gt;"",INDIRECT("'" &amp; Setup!$AH$11 &amp; "'!" &amp; AD135),0) + IF(Setup!$AH$12&lt;&gt;"",INDIRECT("'" &amp; Setup!$AH$12 &amp; "'!" &amp; AD135),0)</f>
        <v>0</v>
      </c>
      <c r="BM135" s="2">
        <f ca="1">IF(Setup!$AH$7&lt;&gt;"",INDIRECT("'" &amp; Setup!$AH$7 &amp; "'!" &amp; AE135),0) + IF(Setup!$AH$8&lt;&gt;"",INDIRECT("'" &amp; Setup!$AH$8 &amp; "'!" &amp; AE135),0) + IF(Setup!$AH$9&lt;&gt;"",INDIRECT("'" &amp; Setup!$AH$9 &amp; "'!" &amp; AE135),0) + IF(Setup!$AH$10&lt;&gt;"",INDIRECT("'" &amp; Setup!$AH$10 &amp; "'!" &amp; AE135),0) + IF(Setup!$AH$11&lt;&gt;"",INDIRECT("'" &amp; Setup!$AH$11 &amp; "'!" &amp; AE135),0) + IF(Setup!$AH$12&lt;&gt;"",INDIRECT("'" &amp; Setup!$AH$12 &amp; "'!" &amp; AE135),0)</f>
        <v>0</v>
      </c>
      <c r="BN135" s="2">
        <f ca="1">IF(Setup!$AI$7&lt;&gt;"",INDIRECT("'" &amp; Setup!$AI$7 &amp; "'!" &amp; AD135),0) + IF(Setup!$AI$8&lt;&gt;"",INDIRECT("'" &amp; Setup!$AI$8 &amp; "'!" &amp; AD135),0) + IF(Setup!$AI$9&lt;&gt;"",INDIRECT("'" &amp; Setup!$AI$9 &amp; "'!" &amp; AD135),0) + IF(Setup!$AI$10&lt;&gt;"",INDIRECT("'" &amp; Setup!$AI$10 &amp; "'!" &amp; AD135),0) + IF(Setup!$AI$11&lt;&gt;"",INDIRECT("'" &amp; Setup!$AI$11 &amp; "'!" &amp; AD135),0) + IF(Setup!$AI$12&lt;&gt;"",INDIRECT("'" &amp; Setup!$AI$12 &amp; "'!" &amp; AD135),0)</f>
        <v>0</v>
      </c>
      <c r="BO135" s="2">
        <f ca="1">IF(Setup!$AI$7&lt;&gt;"",INDIRECT("'" &amp; Setup!$AI$7 &amp; "'!" &amp; AE135),0) + IF(Setup!$AI$8&lt;&gt;"",INDIRECT("'" &amp; Setup!$AI$8 &amp; "'!" &amp; AE135),0) + IF(Setup!$AI$9&lt;&gt;"",INDIRECT("'" &amp; Setup!$AI$9 &amp; "'!" &amp; AE135),0) + IF(Setup!$AI$10&lt;&gt;"",INDIRECT("'" &amp; Setup!$AI$10 &amp; "'!" &amp; AE135),0) + IF(Setup!$AI$11&lt;&gt;"",INDIRECT("'" &amp; Setup!$AI$11 &amp; "'!" &amp; AE135),0) + IF(Setup!$AI$12&lt;&gt;"",INDIRECT("'" &amp; Setup!$AI$12 &amp; "'!" &amp; AE135),0)</f>
        <v>0</v>
      </c>
      <c r="BP135" s="2">
        <f ca="1">IF(Setup!$AJ$7&lt;&gt;"",INDIRECT("'" &amp; Setup!$AJ$7 &amp; "'!" &amp; AD135),0) + IF(Setup!$AJ$8&lt;&gt;"",INDIRECT("'" &amp; Setup!$AJ$8 &amp; "'!" &amp; AD135),0) + IF(Setup!$AJ$9&lt;&gt;"",INDIRECT("'" &amp; Setup!$AJ$9 &amp; "'!" &amp; AD135),0) + IF(Setup!$AJ$10&lt;&gt;"",INDIRECT("'" &amp; Setup!$AJ$10 &amp; "'!" &amp; AD135),0) + IF(Setup!$AJ$11&lt;&gt;"",INDIRECT("'" &amp; Setup!$AJ$11 &amp; "'!" &amp; AD135),0) + IF(Setup!$AJ$12&lt;&gt;"",INDIRECT("'" &amp; Setup!$AJ$12 &amp; "'!" &amp; AD135),0)</f>
        <v>0</v>
      </c>
      <c r="BQ135" s="2">
        <f ca="1">IF(Setup!$AJ$7&lt;&gt;"",INDIRECT("'" &amp; Setup!$AJ$7 &amp; "'!" &amp; AE135),0) + IF(Setup!$AJ$8&lt;&gt;"",INDIRECT("'" &amp; Setup!$AJ$8 &amp; "'!" &amp; AE135),0) + IF(Setup!$AJ$9&lt;&gt;"",INDIRECT("'" &amp; Setup!$AJ$9 &amp; "'!" &amp; AE135),0) + IF(Setup!$AJ$10&lt;&gt;"",INDIRECT("'" &amp; Setup!$AJ$10 &amp; "'!" &amp; AE135),0) + IF(Setup!$AJ$11&lt;&gt;"",INDIRECT("'" &amp; Setup!$AJ$11 &amp; "'!" &amp; AE135),0) + IF(Setup!$AJ$12&lt;&gt;"",INDIRECT("'" &amp; Setup!$AJ$12 &amp; "'!" &amp; AE135),0)</f>
        <v>0</v>
      </c>
      <c r="BS135" s="35"/>
      <c r="BT135" s="35"/>
      <c r="BU135" s="35"/>
      <c r="BV135" s="35"/>
    </row>
    <row r="136" spans="1:74" ht="39" hidden="1" customHeight="1" x14ac:dyDescent="0.2">
      <c r="A136" s="14" t="str">
        <f>Planning!A119</f>
        <v>I111</v>
      </c>
      <c r="B136" s="9">
        <f>Planning!B119</f>
        <v>0</v>
      </c>
      <c r="C136" s="9">
        <f>Planning!C119</f>
        <v>0</v>
      </c>
      <c r="D136" s="9">
        <f>Planning!D119</f>
        <v>0</v>
      </c>
      <c r="E136" s="3">
        <f>Planning!E119</f>
        <v>0</v>
      </c>
      <c r="F136" s="3">
        <f>Planning!G119</f>
        <v>0</v>
      </c>
      <c r="G136" s="28"/>
      <c r="H136" s="197">
        <f t="shared" ca="1" si="55"/>
        <v>0</v>
      </c>
      <c r="I136" s="197">
        <f t="shared" ca="1" si="56"/>
        <v>0</v>
      </c>
      <c r="J136" s="32" t="str">
        <f ca="1">IF(AND($AR136="2",$AB135&lt;&gt;Lists!$A$17),AU136,AT136)</f>
        <v/>
      </c>
      <c r="K136" s="33" t="str">
        <f t="shared" ca="1" si="70"/>
        <v/>
      </c>
      <c r="L136" s="210">
        <f t="shared" ca="1" si="71"/>
        <v>0</v>
      </c>
      <c r="M136" s="197">
        <f t="shared" ca="1" si="72"/>
        <v>0</v>
      </c>
      <c r="N136" s="32" t="str">
        <f ca="1">IF(AND($AR136="2",$AB136&lt;&gt;Lists!$A$17),AW136,AV136)</f>
        <v/>
      </c>
      <c r="O136" s="33" t="str">
        <f t="shared" ca="1" si="73"/>
        <v/>
      </c>
      <c r="P136" s="197">
        <f t="shared" ca="1" si="74"/>
        <v>0</v>
      </c>
      <c r="Q136" s="197">
        <f t="shared" ca="1" si="75"/>
        <v>0</v>
      </c>
      <c r="R136" s="32" t="str">
        <f ca="1">IF(AND($AR136="2",$AB136&lt;&gt;Lists!$A$17),AY136,AX136)</f>
        <v/>
      </c>
      <c r="S136" s="33" t="str">
        <f t="shared" ca="1" si="76"/>
        <v/>
      </c>
      <c r="T136" s="197">
        <f t="shared" ca="1" si="77"/>
        <v>0</v>
      </c>
      <c r="U136" s="197">
        <f t="shared" ca="1" si="78"/>
        <v>0</v>
      </c>
      <c r="V136" s="32" t="str">
        <f ca="1">IF(AND($AR136="2",$AB136&lt;&gt;Lists!$A$17),BA136,AZ136)</f>
        <v/>
      </c>
      <c r="W136" s="33" t="str">
        <f t="shared" ca="1" si="79"/>
        <v/>
      </c>
      <c r="X136" s="197">
        <f t="shared" ca="1" si="80"/>
        <v>0</v>
      </c>
      <c r="Y136" s="197">
        <f t="shared" ca="1" si="81"/>
        <v>0</v>
      </c>
      <c r="Z136" s="32" t="str">
        <f ca="1">IF(AND($AR136="2",$AB136&lt;&gt;Lists!$A$17),BC136,BB136)</f>
        <v/>
      </c>
      <c r="AA136" s="33" t="str">
        <f t="shared" ca="1" si="82"/>
        <v/>
      </c>
      <c r="AB136" s="1">
        <f>Planning!H119</f>
        <v>0</v>
      </c>
      <c r="AC136" s="2" t="str">
        <f t="shared" si="57"/>
        <v>00</v>
      </c>
      <c r="AD136" s="2" t="s">
        <v>571</v>
      </c>
      <c r="AE136" s="2" t="s">
        <v>769</v>
      </c>
      <c r="AF136" s="2" t="s">
        <v>139</v>
      </c>
      <c r="AG136" s="169" t="str">
        <f t="shared" si="58"/>
        <v/>
      </c>
      <c r="AI136" s="2">
        <f ca="1">IF(Setup!$AG$7&lt;&gt;"",INDIRECT("'" &amp; Setup!$AG$7 &amp; "'!" &amp; AF136),0) + IF(Setup!$AG$8&lt;&gt;"",INDIRECT("'" &amp; Setup!$AG$8 &amp; "'!" &amp; AF136),0) + IF(Setup!$AG$9&lt;&gt;"",INDIRECT("'" &amp; Setup!$AG$9 &amp; "'!" &amp; AF136),0) + IF(Setup!$AG$10&lt;&gt;"",INDIRECT("'" &amp; Setup!$AG$10 &amp; "'!" &amp; AF136),0) + IF(Setup!$AG$11&lt;&gt;"",INDIRECT("'" &amp; Setup!$AG$11 &amp; "'!" &amp; AF136),0) + IF(Setup!$AG$12&lt;&gt;"",INDIRECT("'" &amp; Setup!$AG$12 &amp; "'!" &amp; AF136),0)</f>
        <v>0</v>
      </c>
      <c r="AJ136" s="2">
        <f ca="1">IF(Setup!$AH$7&lt;&gt;"",INDIRECT("'" &amp; Setup!$AH$7 &amp; "'!" &amp; AF136),0) + IF(Setup!$AH$8&lt;&gt;"",INDIRECT("'" &amp; Setup!$AH$8 &amp; "'!" &amp; AF136),0) + IF(Setup!$AH$9&lt;&gt;"",INDIRECT("'" &amp; Setup!$AH$9 &amp; "'!" &amp; AF136),0) + IF(Setup!$AH$10&lt;&gt;"",INDIRECT("'" &amp; Setup!$AH$10 &amp; "'!" &amp; AF136),0) + IF(Setup!$AH$11&lt;&gt;"",INDIRECT("'" &amp; Setup!$AH$11 &amp; "'!" &amp; AF136),0) + IF(Setup!$AH$12&lt;&gt;"",INDIRECT("'" &amp; Setup!$AH$12 &amp; "'!" &amp; AF136),0)</f>
        <v>0</v>
      </c>
      <c r="AK136" s="2">
        <f ca="1">IF(Setup!$AI$7&lt;&gt;"",INDIRECT("'" &amp; Setup!$AI$7 &amp; "'!" &amp; AF136),0) + IF(Setup!$AI$8&lt;&gt;"",INDIRECT("'" &amp; Setup!$AI$8 &amp; "'!" &amp; AF136),0) + IF(Setup!$AI$9&lt;&gt;"",INDIRECT("'" &amp; Setup!$AI$9 &amp; "'!" &amp; AF136),0) + IF(Setup!$AI$10&lt;&gt;"",INDIRECT("'" &amp; Setup!$AI$10 &amp; "'!" &amp; AF136),0) + IF(Setup!$AI$11&lt;&gt;"",INDIRECT("'" &amp; Setup!$AI$11 &amp; "'!" &amp; AF136),0) + IF(Setup!$AI$12&lt;&gt;"",INDIRECT("'" &amp; Setup!$AI$12 &amp; "'!" &amp; AF136),0)</f>
        <v>0</v>
      </c>
      <c r="AL136" s="2">
        <f ca="1">IF(Setup!$AJ$7&lt;&gt;"",INDIRECT("'" &amp; Setup!$AJ$7 &amp; "'!" &amp; AF136),0) + IF(Setup!$AJ$8&lt;&gt;"",INDIRECT("'" &amp; Setup!$AJ$8 &amp; "'!" &amp; AF136),0) + IF(Setup!$AJ$9&lt;&gt;"",INDIRECT("'" &amp; Setup!$AJ$9 &amp; "'!" &amp; AF136),0) + IF(Setup!$AJ$10&lt;&gt;"",INDIRECT("'" &amp; Setup!$AJ$10 &amp; "'!" &amp; AF136),0) + IF(Setup!$AJ$11&lt;&gt;"",INDIRECT("'" &amp; Setup!$AJ$11 &amp; "'!" &amp; AF136),0) + IF(Setup!$AJ$12&lt;&gt;"",INDIRECT("'" &amp; Setup!$AJ$12 &amp; "'!" &amp; AF136),0)</f>
        <v>0</v>
      </c>
      <c r="AN136" s="2" t="str">
        <f t="shared" si="59"/>
        <v/>
      </c>
      <c r="AR136" s="2" t="str">
        <f>IF(C136=0,"",LEFT(INDEX(Lists!$H$5:$H$49,MATCH(C136,Lists!$G$5:$G$49,0),1),1))</f>
        <v/>
      </c>
      <c r="AT136" s="2" t="str">
        <f t="shared" ca="1" si="60"/>
        <v/>
      </c>
      <c r="AU136" s="2" t="str">
        <f t="shared" ca="1" si="61"/>
        <v/>
      </c>
      <c r="AV136" s="2" t="str">
        <f t="shared" ca="1" si="62"/>
        <v/>
      </c>
      <c r="AW136" s="2" t="str">
        <f t="shared" ca="1" si="63"/>
        <v/>
      </c>
      <c r="AX136" s="2" t="str">
        <f t="shared" ca="1" si="64"/>
        <v/>
      </c>
      <c r="AY136" s="2" t="str">
        <f t="shared" ca="1" si="65"/>
        <v/>
      </c>
      <c r="AZ136" s="2" t="str">
        <f t="shared" ca="1" si="66"/>
        <v/>
      </c>
      <c r="BA136" s="2" t="str">
        <f t="shared" ca="1" si="67"/>
        <v/>
      </c>
      <c r="BB136" s="2" t="str">
        <f t="shared" ca="1" si="68"/>
        <v/>
      </c>
      <c r="BC136" s="2" t="str">
        <f t="shared" ca="1" si="69"/>
        <v/>
      </c>
      <c r="BJ136" s="2">
        <f ca="1">IF(Setup!$AG$7&lt;&gt;"",INDIRECT("'" &amp; Setup!$AG$7 &amp; "'!" &amp; AD136),0) + IF(Setup!$AG$8&lt;&gt;"",INDIRECT("'" &amp; Setup!$AG$8 &amp; "'!" &amp; AD136),0) + IF(Setup!$AG$9&lt;&gt;"",INDIRECT("'" &amp; Setup!$AG$9 &amp; "'!" &amp; AD136),0) + IF(Setup!$AG$10&lt;&gt;"",INDIRECT("'" &amp; Setup!$AG$10 &amp; "'!" &amp; AD136),0) + IF(Setup!$AG$11&lt;&gt;"",INDIRECT("'" &amp; Setup!$AG$11 &amp; "'!" &amp; AD136),0) + IF(Setup!$AG$12&lt;&gt;"",INDIRECT("'" &amp; Setup!$AG$12 &amp; "'!" &amp; AD136),0)</f>
        <v>0</v>
      </c>
      <c r="BK136" s="2">
        <f ca="1">IF(Setup!$AG$7&lt;&gt;"",INDIRECT("'" &amp; Setup!$AG$7 &amp; "'!" &amp; AE136),0) + IF(Setup!$AG$8&lt;&gt;"",INDIRECT("'" &amp; Setup!$AG$8 &amp; "'!" &amp; AE136),0) + IF(Setup!$AG$9&lt;&gt;"",INDIRECT("'" &amp; Setup!$AG$9 &amp; "'!" &amp; AE136),0) + IF(Setup!$AG$10&lt;&gt;"",INDIRECT("'" &amp; Setup!$AG$10 &amp; "'!" &amp; AE136),0) + IF(Setup!$AG$11&lt;&gt;"",INDIRECT("'" &amp; Setup!$AG$11 &amp; "'!" &amp; AE136),0) + IF(Setup!$AG$12&lt;&gt;"",INDIRECT("'" &amp; Setup!$AG$12 &amp; "'!" &amp; AE136),0)</f>
        <v>0</v>
      </c>
      <c r="BL136" s="2">
        <f ca="1">IF(Setup!$AH$7&lt;&gt;"",INDIRECT("'" &amp; Setup!$AH$7 &amp; "'!" &amp; AD136),0) + IF(Setup!$AH$8&lt;&gt;"",INDIRECT("'" &amp; Setup!$AH$8 &amp; "'!" &amp; AD136),0) + IF(Setup!$AH$9&lt;&gt;"",INDIRECT("'" &amp; Setup!$AH$9 &amp; "'!" &amp; AD136),0) + IF(Setup!$AH$10&lt;&gt;"",INDIRECT("'" &amp; Setup!$AH$10 &amp; "'!" &amp; AD136),0) + IF(Setup!$AH$11&lt;&gt;"",INDIRECT("'" &amp; Setup!$AH$11 &amp; "'!" &amp; AD136),0) + IF(Setup!$AH$12&lt;&gt;"",INDIRECT("'" &amp; Setup!$AH$12 &amp; "'!" &amp; AD136),0)</f>
        <v>0</v>
      </c>
      <c r="BM136" s="2">
        <f ca="1">IF(Setup!$AH$7&lt;&gt;"",INDIRECT("'" &amp; Setup!$AH$7 &amp; "'!" &amp; AE136),0) + IF(Setup!$AH$8&lt;&gt;"",INDIRECT("'" &amp; Setup!$AH$8 &amp; "'!" &amp; AE136),0) + IF(Setup!$AH$9&lt;&gt;"",INDIRECT("'" &amp; Setup!$AH$9 &amp; "'!" &amp; AE136),0) + IF(Setup!$AH$10&lt;&gt;"",INDIRECT("'" &amp; Setup!$AH$10 &amp; "'!" &amp; AE136),0) + IF(Setup!$AH$11&lt;&gt;"",INDIRECT("'" &amp; Setup!$AH$11 &amp; "'!" &amp; AE136),0) + IF(Setup!$AH$12&lt;&gt;"",INDIRECT("'" &amp; Setup!$AH$12 &amp; "'!" &amp; AE136),0)</f>
        <v>0</v>
      </c>
      <c r="BN136" s="2">
        <f ca="1">IF(Setup!$AI$7&lt;&gt;"",INDIRECT("'" &amp; Setup!$AI$7 &amp; "'!" &amp; AD136),0) + IF(Setup!$AI$8&lt;&gt;"",INDIRECT("'" &amp; Setup!$AI$8 &amp; "'!" &amp; AD136),0) + IF(Setup!$AI$9&lt;&gt;"",INDIRECT("'" &amp; Setup!$AI$9 &amp; "'!" &amp; AD136),0) + IF(Setup!$AI$10&lt;&gt;"",INDIRECT("'" &amp; Setup!$AI$10 &amp; "'!" &amp; AD136),0) + IF(Setup!$AI$11&lt;&gt;"",INDIRECT("'" &amp; Setup!$AI$11 &amp; "'!" &amp; AD136),0) + IF(Setup!$AI$12&lt;&gt;"",INDIRECT("'" &amp; Setup!$AI$12 &amp; "'!" &amp; AD136),0)</f>
        <v>0</v>
      </c>
      <c r="BO136" s="2">
        <f ca="1">IF(Setup!$AI$7&lt;&gt;"",INDIRECT("'" &amp; Setup!$AI$7 &amp; "'!" &amp; AE136),0) + IF(Setup!$AI$8&lt;&gt;"",INDIRECT("'" &amp; Setup!$AI$8 &amp; "'!" &amp; AE136),0) + IF(Setup!$AI$9&lt;&gt;"",INDIRECT("'" &amp; Setup!$AI$9 &amp; "'!" &amp; AE136),0) + IF(Setup!$AI$10&lt;&gt;"",INDIRECT("'" &amp; Setup!$AI$10 &amp; "'!" &amp; AE136),0) + IF(Setup!$AI$11&lt;&gt;"",INDIRECT("'" &amp; Setup!$AI$11 &amp; "'!" &amp; AE136),0) + IF(Setup!$AI$12&lt;&gt;"",INDIRECT("'" &amp; Setup!$AI$12 &amp; "'!" &amp; AE136),0)</f>
        <v>0</v>
      </c>
      <c r="BP136" s="2">
        <f ca="1">IF(Setup!$AJ$7&lt;&gt;"",INDIRECT("'" &amp; Setup!$AJ$7 &amp; "'!" &amp; AD136),0) + IF(Setup!$AJ$8&lt;&gt;"",INDIRECT("'" &amp; Setup!$AJ$8 &amp; "'!" &amp; AD136),0) + IF(Setup!$AJ$9&lt;&gt;"",INDIRECT("'" &amp; Setup!$AJ$9 &amp; "'!" &amp; AD136),0) + IF(Setup!$AJ$10&lt;&gt;"",INDIRECT("'" &amp; Setup!$AJ$10 &amp; "'!" &amp; AD136),0) + IF(Setup!$AJ$11&lt;&gt;"",INDIRECT("'" &amp; Setup!$AJ$11 &amp; "'!" &amp; AD136),0) + IF(Setup!$AJ$12&lt;&gt;"",INDIRECT("'" &amp; Setup!$AJ$12 &amp; "'!" &amp; AD136),0)</f>
        <v>0</v>
      </c>
      <c r="BQ136" s="2">
        <f ca="1">IF(Setup!$AJ$7&lt;&gt;"",INDIRECT("'" &amp; Setup!$AJ$7 &amp; "'!" &amp; AE136),0) + IF(Setup!$AJ$8&lt;&gt;"",INDIRECT("'" &amp; Setup!$AJ$8 &amp; "'!" &amp; AE136),0) + IF(Setup!$AJ$9&lt;&gt;"",INDIRECT("'" &amp; Setup!$AJ$9 &amp; "'!" &amp; AE136),0) + IF(Setup!$AJ$10&lt;&gt;"",INDIRECT("'" &amp; Setup!$AJ$10 &amp; "'!" &amp; AE136),0) + IF(Setup!$AJ$11&lt;&gt;"",INDIRECT("'" &amp; Setup!$AJ$11 &amp; "'!" &amp; AE136),0) + IF(Setup!$AJ$12&lt;&gt;"",INDIRECT("'" &amp; Setup!$AJ$12 &amp; "'!" &amp; AE136),0)</f>
        <v>0</v>
      </c>
      <c r="BS136" s="35"/>
      <c r="BT136" s="35"/>
      <c r="BU136" s="35"/>
      <c r="BV136" s="35"/>
    </row>
    <row r="137" spans="1:74" ht="39" hidden="1" customHeight="1" x14ac:dyDescent="0.2">
      <c r="A137" s="14" t="str">
        <f>Planning!A120</f>
        <v>I112</v>
      </c>
      <c r="B137" s="9">
        <f>Planning!B120</f>
        <v>0</v>
      </c>
      <c r="C137" s="9">
        <f>Planning!C120</f>
        <v>0</v>
      </c>
      <c r="D137" s="9">
        <f>Planning!D120</f>
        <v>0</v>
      </c>
      <c r="E137" s="3">
        <f>Planning!E120</f>
        <v>0</v>
      </c>
      <c r="F137" s="3">
        <f>Planning!G120</f>
        <v>0</v>
      </c>
      <c r="G137" s="28"/>
      <c r="H137" s="197">
        <f t="shared" ca="1" si="55"/>
        <v>0</v>
      </c>
      <c r="I137" s="197">
        <f t="shared" ca="1" si="56"/>
        <v>0</v>
      </c>
      <c r="J137" s="32" t="str">
        <f ca="1">IF(AND($AR137="2",$AB136&lt;&gt;Lists!$A$17),AU137,AT137)</f>
        <v/>
      </c>
      <c r="K137" s="33" t="str">
        <f t="shared" ca="1" si="70"/>
        <v/>
      </c>
      <c r="L137" s="210">
        <f t="shared" ca="1" si="71"/>
        <v>0</v>
      </c>
      <c r="M137" s="197">
        <f t="shared" ca="1" si="72"/>
        <v>0</v>
      </c>
      <c r="N137" s="32" t="str">
        <f ca="1">IF(AND($AR137="2",$AB137&lt;&gt;Lists!$A$17),AW137,AV137)</f>
        <v/>
      </c>
      <c r="O137" s="33" t="str">
        <f t="shared" ca="1" si="73"/>
        <v/>
      </c>
      <c r="P137" s="197">
        <f t="shared" ca="1" si="74"/>
        <v>0</v>
      </c>
      <c r="Q137" s="197">
        <f t="shared" ca="1" si="75"/>
        <v>0</v>
      </c>
      <c r="R137" s="32" t="str">
        <f ca="1">IF(AND($AR137="2",$AB137&lt;&gt;Lists!$A$17),AY137,AX137)</f>
        <v/>
      </c>
      <c r="S137" s="33" t="str">
        <f t="shared" ca="1" si="76"/>
        <v/>
      </c>
      <c r="T137" s="197">
        <f t="shared" ca="1" si="77"/>
        <v>0</v>
      </c>
      <c r="U137" s="197">
        <f t="shared" ca="1" si="78"/>
        <v>0</v>
      </c>
      <c r="V137" s="32" t="str">
        <f ca="1">IF(AND($AR137="2",$AB137&lt;&gt;Lists!$A$17),BA137,AZ137)</f>
        <v/>
      </c>
      <c r="W137" s="33" t="str">
        <f t="shared" ca="1" si="79"/>
        <v/>
      </c>
      <c r="X137" s="197">
        <f t="shared" ca="1" si="80"/>
        <v>0</v>
      </c>
      <c r="Y137" s="197">
        <f t="shared" ca="1" si="81"/>
        <v>0</v>
      </c>
      <c r="Z137" s="32" t="str">
        <f ca="1">IF(AND($AR137="2",$AB137&lt;&gt;Lists!$A$17),BC137,BB137)</f>
        <v/>
      </c>
      <c r="AA137" s="33" t="str">
        <f t="shared" ca="1" si="82"/>
        <v/>
      </c>
      <c r="AB137" s="1">
        <f>Planning!H120</f>
        <v>0</v>
      </c>
      <c r="AC137" s="2" t="str">
        <f t="shared" si="57"/>
        <v>00</v>
      </c>
      <c r="AD137" s="2" t="s">
        <v>572</v>
      </c>
      <c r="AE137" s="2" t="s">
        <v>770</v>
      </c>
      <c r="AF137" s="2" t="s">
        <v>140</v>
      </c>
      <c r="AG137" s="169" t="str">
        <f t="shared" si="58"/>
        <v/>
      </c>
      <c r="AI137" s="2">
        <f ca="1">IF(Setup!$AG$7&lt;&gt;"",INDIRECT("'" &amp; Setup!$AG$7 &amp; "'!" &amp; AF137),0) + IF(Setup!$AG$8&lt;&gt;"",INDIRECT("'" &amp; Setup!$AG$8 &amp; "'!" &amp; AF137),0) + IF(Setup!$AG$9&lt;&gt;"",INDIRECT("'" &amp; Setup!$AG$9 &amp; "'!" &amp; AF137),0) + IF(Setup!$AG$10&lt;&gt;"",INDIRECT("'" &amp; Setup!$AG$10 &amp; "'!" &amp; AF137),0) + IF(Setup!$AG$11&lt;&gt;"",INDIRECT("'" &amp; Setup!$AG$11 &amp; "'!" &amp; AF137),0) + IF(Setup!$AG$12&lt;&gt;"",INDIRECT("'" &amp; Setup!$AG$12 &amp; "'!" &amp; AF137),0)</f>
        <v>0</v>
      </c>
      <c r="AJ137" s="2">
        <f ca="1">IF(Setup!$AH$7&lt;&gt;"",INDIRECT("'" &amp; Setup!$AH$7 &amp; "'!" &amp; AF137),0) + IF(Setup!$AH$8&lt;&gt;"",INDIRECT("'" &amp; Setup!$AH$8 &amp; "'!" &amp; AF137),0) + IF(Setup!$AH$9&lt;&gt;"",INDIRECT("'" &amp; Setup!$AH$9 &amp; "'!" &amp; AF137),0) + IF(Setup!$AH$10&lt;&gt;"",INDIRECT("'" &amp; Setup!$AH$10 &amp; "'!" &amp; AF137),0) + IF(Setup!$AH$11&lt;&gt;"",INDIRECT("'" &amp; Setup!$AH$11 &amp; "'!" &amp; AF137),0) + IF(Setup!$AH$12&lt;&gt;"",INDIRECT("'" &amp; Setup!$AH$12 &amp; "'!" &amp; AF137),0)</f>
        <v>0</v>
      </c>
      <c r="AK137" s="2">
        <f ca="1">IF(Setup!$AI$7&lt;&gt;"",INDIRECT("'" &amp; Setup!$AI$7 &amp; "'!" &amp; AF137),0) + IF(Setup!$AI$8&lt;&gt;"",INDIRECT("'" &amp; Setup!$AI$8 &amp; "'!" &amp; AF137),0) + IF(Setup!$AI$9&lt;&gt;"",INDIRECT("'" &amp; Setup!$AI$9 &amp; "'!" &amp; AF137),0) + IF(Setup!$AI$10&lt;&gt;"",INDIRECT("'" &amp; Setup!$AI$10 &amp; "'!" &amp; AF137),0) + IF(Setup!$AI$11&lt;&gt;"",INDIRECT("'" &amp; Setup!$AI$11 &amp; "'!" &amp; AF137),0) + IF(Setup!$AI$12&lt;&gt;"",INDIRECT("'" &amp; Setup!$AI$12 &amp; "'!" &amp; AF137),0)</f>
        <v>0</v>
      </c>
      <c r="AL137" s="2">
        <f ca="1">IF(Setup!$AJ$7&lt;&gt;"",INDIRECT("'" &amp; Setup!$AJ$7 &amp; "'!" &amp; AF137),0) + IF(Setup!$AJ$8&lt;&gt;"",INDIRECT("'" &amp; Setup!$AJ$8 &amp; "'!" &amp; AF137),0) + IF(Setup!$AJ$9&lt;&gt;"",INDIRECT("'" &amp; Setup!$AJ$9 &amp; "'!" &amp; AF137),0) + IF(Setup!$AJ$10&lt;&gt;"",INDIRECT("'" &amp; Setup!$AJ$10 &amp; "'!" &amp; AF137),0) + IF(Setup!$AJ$11&lt;&gt;"",INDIRECT("'" &amp; Setup!$AJ$11 &amp; "'!" &amp; AF137),0) + IF(Setup!$AJ$12&lt;&gt;"",INDIRECT("'" &amp; Setup!$AJ$12 &amp; "'!" &amp; AF137),0)</f>
        <v>0</v>
      </c>
      <c r="AN137" s="2" t="str">
        <f t="shared" si="59"/>
        <v/>
      </c>
      <c r="AR137" s="2" t="str">
        <f>IF(C137=0,"",LEFT(INDEX(Lists!$H$5:$H$49,MATCH(C137,Lists!$G$5:$G$49,0),1),1))</f>
        <v/>
      </c>
      <c r="AT137" s="2" t="str">
        <f t="shared" ca="1" si="60"/>
        <v/>
      </c>
      <c r="AU137" s="2" t="str">
        <f t="shared" ca="1" si="61"/>
        <v/>
      </c>
      <c r="AV137" s="2" t="str">
        <f t="shared" ca="1" si="62"/>
        <v/>
      </c>
      <c r="AW137" s="2" t="str">
        <f t="shared" ca="1" si="63"/>
        <v/>
      </c>
      <c r="AX137" s="2" t="str">
        <f t="shared" ca="1" si="64"/>
        <v/>
      </c>
      <c r="AY137" s="2" t="str">
        <f t="shared" ca="1" si="65"/>
        <v/>
      </c>
      <c r="AZ137" s="2" t="str">
        <f t="shared" ca="1" si="66"/>
        <v/>
      </c>
      <c r="BA137" s="2" t="str">
        <f t="shared" ca="1" si="67"/>
        <v/>
      </c>
      <c r="BB137" s="2" t="str">
        <f t="shared" ca="1" si="68"/>
        <v/>
      </c>
      <c r="BC137" s="2" t="str">
        <f t="shared" ca="1" si="69"/>
        <v/>
      </c>
      <c r="BJ137" s="2">
        <f ca="1">IF(Setup!$AG$7&lt;&gt;"",INDIRECT("'" &amp; Setup!$AG$7 &amp; "'!" &amp; AD137),0) + IF(Setup!$AG$8&lt;&gt;"",INDIRECT("'" &amp; Setup!$AG$8 &amp; "'!" &amp; AD137),0) + IF(Setup!$AG$9&lt;&gt;"",INDIRECT("'" &amp; Setup!$AG$9 &amp; "'!" &amp; AD137),0) + IF(Setup!$AG$10&lt;&gt;"",INDIRECT("'" &amp; Setup!$AG$10 &amp; "'!" &amp; AD137),0) + IF(Setup!$AG$11&lt;&gt;"",INDIRECT("'" &amp; Setup!$AG$11 &amp; "'!" &amp; AD137),0) + IF(Setup!$AG$12&lt;&gt;"",INDIRECT("'" &amp; Setup!$AG$12 &amp; "'!" &amp; AD137),0)</f>
        <v>0</v>
      </c>
      <c r="BK137" s="2">
        <f ca="1">IF(Setup!$AG$7&lt;&gt;"",INDIRECT("'" &amp; Setup!$AG$7 &amp; "'!" &amp; AE137),0) + IF(Setup!$AG$8&lt;&gt;"",INDIRECT("'" &amp; Setup!$AG$8 &amp; "'!" &amp; AE137),0) + IF(Setup!$AG$9&lt;&gt;"",INDIRECT("'" &amp; Setup!$AG$9 &amp; "'!" &amp; AE137),0) + IF(Setup!$AG$10&lt;&gt;"",INDIRECT("'" &amp; Setup!$AG$10 &amp; "'!" &amp; AE137),0) + IF(Setup!$AG$11&lt;&gt;"",INDIRECT("'" &amp; Setup!$AG$11 &amp; "'!" &amp; AE137),0) + IF(Setup!$AG$12&lt;&gt;"",INDIRECT("'" &amp; Setup!$AG$12 &amp; "'!" &amp; AE137),0)</f>
        <v>0</v>
      </c>
      <c r="BL137" s="2">
        <f ca="1">IF(Setup!$AH$7&lt;&gt;"",INDIRECT("'" &amp; Setup!$AH$7 &amp; "'!" &amp; AD137),0) + IF(Setup!$AH$8&lt;&gt;"",INDIRECT("'" &amp; Setup!$AH$8 &amp; "'!" &amp; AD137),0) + IF(Setup!$AH$9&lt;&gt;"",INDIRECT("'" &amp; Setup!$AH$9 &amp; "'!" &amp; AD137),0) + IF(Setup!$AH$10&lt;&gt;"",INDIRECT("'" &amp; Setup!$AH$10 &amp; "'!" &amp; AD137),0) + IF(Setup!$AH$11&lt;&gt;"",INDIRECT("'" &amp; Setup!$AH$11 &amp; "'!" &amp; AD137),0) + IF(Setup!$AH$12&lt;&gt;"",INDIRECT("'" &amp; Setup!$AH$12 &amp; "'!" &amp; AD137),0)</f>
        <v>0</v>
      </c>
      <c r="BM137" s="2">
        <f ca="1">IF(Setup!$AH$7&lt;&gt;"",INDIRECT("'" &amp; Setup!$AH$7 &amp; "'!" &amp; AE137),0) + IF(Setup!$AH$8&lt;&gt;"",INDIRECT("'" &amp; Setup!$AH$8 &amp; "'!" &amp; AE137),0) + IF(Setup!$AH$9&lt;&gt;"",INDIRECT("'" &amp; Setup!$AH$9 &amp; "'!" &amp; AE137),0) + IF(Setup!$AH$10&lt;&gt;"",INDIRECT("'" &amp; Setup!$AH$10 &amp; "'!" &amp; AE137),0) + IF(Setup!$AH$11&lt;&gt;"",INDIRECT("'" &amp; Setup!$AH$11 &amp; "'!" &amp; AE137),0) + IF(Setup!$AH$12&lt;&gt;"",INDIRECT("'" &amp; Setup!$AH$12 &amp; "'!" &amp; AE137),0)</f>
        <v>0</v>
      </c>
      <c r="BN137" s="2">
        <f ca="1">IF(Setup!$AI$7&lt;&gt;"",INDIRECT("'" &amp; Setup!$AI$7 &amp; "'!" &amp; AD137),0) + IF(Setup!$AI$8&lt;&gt;"",INDIRECT("'" &amp; Setup!$AI$8 &amp; "'!" &amp; AD137),0) + IF(Setup!$AI$9&lt;&gt;"",INDIRECT("'" &amp; Setup!$AI$9 &amp; "'!" &amp; AD137),0) + IF(Setup!$AI$10&lt;&gt;"",INDIRECT("'" &amp; Setup!$AI$10 &amp; "'!" &amp; AD137),0) + IF(Setup!$AI$11&lt;&gt;"",INDIRECT("'" &amp; Setup!$AI$11 &amp; "'!" &amp; AD137),0) + IF(Setup!$AI$12&lt;&gt;"",INDIRECT("'" &amp; Setup!$AI$12 &amp; "'!" &amp; AD137),0)</f>
        <v>0</v>
      </c>
      <c r="BO137" s="2">
        <f ca="1">IF(Setup!$AI$7&lt;&gt;"",INDIRECT("'" &amp; Setup!$AI$7 &amp; "'!" &amp; AE137),0) + IF(Setup!$AI$8&lt;&gt;"",INDIRECT("'" &amp; Setup!$AI$8 &amp; "'!" &amp; AE137),0) + IF(Setup!$AI$9&lt;&gt;"",INDIRECT("'" &amp; Setup!$AI$9 &amp; "'!" &amp; AE137),0) + IF(Setup!$AI$10&lt;&gt;"",INDIRECT("'" &amp; Setup!$AI$10 &amp; "'!" &amp; AE137),0) + IF(Setup!$AI$11&lt;&gt;"",INDIRECT("'" &amp; Setup!$AI$11 &amp; "'!" &amp; AE137),0) + IF(Setup!$AI$12&lt;&gt;"",INDIRECT("'" &amp; Setup!$AI$12 &amp; "'!" &amp; AE137),0)</f>
        <v>0</v>
      </c>
      <c r="BP137" s="2">
        <f ca="1">IF(Setup!$AJ$7&lt;&gt;"",INDIRECT("'" &amp; Setup!$AJ$7 &amp; "'!" &amp; AD137),0) + IF(Setup!$AJ$8&lt;&gt;"",INDIRECT("'" &amp; Setup!$AJ$8 &amp; "'!" &amp; AD137),0) + IF(Setup!$AJ$9&lt;&gt;"",INDIRECT("'" &amp; Setup!$AJ$9 &amp; "'!" &amp; AD137),0) + IF(Setup!$AJ$10&lt;&gt;"",INDIRECT("'" &amp; Setup!$AJ$10 &amp; "'!" &amp; AD137),0) + IF(Setup!$AJ$11&lt;&gt;"",INDIRECT("'" &amp; Setup!$AJ$11 &amp; "'!" &amp; AD137),0) + IF(Setup!$AJ$12&lt;&gt;"",INDIRECT("'" &amp; Setup!$AJ$12 &amp; "'!" &amp; AD137),0)</f>
        <v>0</v>
      </c>
      <c r="BQ137" s="2">
        <f ca="1">IF(Setup!$AJ$7&lt;&gt;"",INDIRECT("'" &amp; Setup!$AJ$7 &amp; "'!" &amp; AE137),0) + IF(Setup!$AJ$8&lt;&gt;"",INDIRECT("'" &amp; Setup!$AJ$8 &amp; "'!" &amp; AE137),0) + IF(Setup!$AJ$9&lt;&gt;"",INDIRECT("'" &amp; Setup!$AJ$9 &amp; "'!" &amp; AE137),0) + IF(Setup!$AJ$10&lt;&gt;"",INDIRECT("'" &amp; Setup!$AJ$10 &amp; "'!" &amp; AE137),0) + IF(Setup!$AJ$11&lt;&gt;"",INDIRECT("'" &amp; Setup!$AJ$11 &amp; "'!" &amp; AE137),0) + IF(Setup!$AJ$12&lt;&gt;"",INDIRECT("'" &amp; Setup!$AJ$12 &amp; "'!" &amp; AE137),0)</f>
        <v>0</v>
      </c>
      <c r="BS137" s="35"/>
      <c r="BT137" s="35"/>
      <c r="BU137" s="35"/>
      <c r="BV137" s="35"/>
    </row>
    <row r="138" spans="1:74" ht="39" hidden="1" customHeight="1" x14ac:dyDescent="0.2">
      <c r="A138" s="14" t="str">
        <f>Planning!A121</f>
        <v>I113</v>
      </c>
      <c r="B138" s="9">
        <f>Planning!B121</f>
        <v>0</v>
      </c>
      <c r="C138" s="9">
        <f>Planning!C121</f>
        <v>0</v>
      </c>
      <c r="D138" s="9">
        <f>Planning!D121</f>
        <v>0</v>
      </c>
      <c r="E138" s="3">
        <f>Planning!E121</f>
        <v>0</v>
      </c>
      <c r="F138" s="3">
        <f>Planning!G121</f>
        <v>0</v>
      </c>
      <c r="G138" s="28"/>
      <c r="H138" s="197">
        <f t="shared" ca="1" si="55"/>
        <v>0</v>
      </c>
      <c r="I138" s="197">
        <f t="shared" ca="1" si="56"/>
        <v>0</v>
      </c>
      <c r="J138" s="32" t="str">
        <f ca="1">IF(AND($AR138="2",$AB137&lt;&gt;Lists!$A$17),AU138,AT138)</f>
        <v/>
      </c>
      <c r="K138" s="33" t="str">
        <f t="shared" ca="1" si="70"/>
        <v/>
      </c>
      <c r="L138" s="210">
        <f t="shared" ca="1" si="71"/>
        <v>0</v>
      </c>
      <c r="M138" s="197">
        <f t="shared" ca="1" si="72"/>
        <v>0</v>
      </c>
      <c r="N138" s="32" t="str">
        <f ca="1">IF(AND($AR138="2",$AB138&lt;&gt;Lists!$A$17),AW138,AV138)</f>
        <v/>
      </c>
      <c r="O138" s="33" t="str">
        <f t="shared" ca="1" si="73"/>
        <v/>
      </c>
      <c r="P138" s="197">
        <f t="shared" ca="1" si="74"/>
        <v>0</v>
      </c>
      <c r="Q138" s="197">
        <f t="shared" ca="1" si="75"/>
        <v>0</v>
      </c>
      <c r="R138" s="32" t="str">
        <f ca="1">IF(AND($AR138="2",$AB138&lt;&gt;Lists!$A$17),AY138,AX138)</f>
        <v/>
      </c>
      <c r="S138" s="33" t="str">
        <f t="shared" ca="1" si="76"/>
        <v/>
      </c>
      <c r="T138" s="197">
        <f t="shared" ca="1" si="77"/>
        <v>0</v>
      </c>
      <c r="U138" s="197">
        <f t="shared" ca="1" si="78"/>
        <v>0</v>
      </c>
      <c r="V138" s="32" t="str">
        <f ca="1">IF(AND($AR138="2",$AB138&lt;&gt;Lists!$A$17),BA138,AZ138)</f>
        <v/>
      </c>
      <c r="W138" s="33" t="str">
        <f t="shared" ca="1" si="79"/>
        <v/>
      </c>
      <c r="X138" s="197">
        <f t="shared" ca="1" si="80"/>
        <v>0</v>
      </c>
      <c r="Y138" s="197">
        <f t="shared" ca="1" si="81"/>
        <v>0</v>
      </c>
      <c r="Z138" s="32" t="str">
        <f ca="1">IF(AND($AR138="2",$AB138&lt;&gt;Lists!$A$17),BC138,BB138)</f>
        <v/>
      </c>
      <c r="AA138" s="33" t="str">
        <f t="shared" ca="1" si="82"/>
        <v/>
      </c>
      <c r="AB138" s="1">
        <f>Planning!H121</f>
        <v>0</v>
      </c>
      <c r="AC138" s="2" t="str">
        <f t="shared" si="57"/>
        <v>00</v>
      </c>
      <c r="AD138" s="2" t="s">
        <v>573</v>
      </c>
      <c r="AE138" s="2" t="s">
        <v>771</v>
      </c>
      <c r="AF138" s="2" t="s">
        <v>141</v>
      </c>
      <c r="AG138" s="169" t="str">
        <f t="shared" si="58"/>
        <v/>
      </c>
      <c r="AI138" s="2">
        <f ca="1">IF(Setup!$AG$7&lt;&gt;"",INDIRECT("'" &amp; Setup!$AG$7 &amp; "'!" &amp; AF138),0) + IF(Setup!$AG$8&lt;&gt;"",INDIRECT("'" &amp; Setup!$AG$8 &amp; "'!" &amp; AF138),0) + IF(Setup!$AG$9&lt;&gt;"",INDIRECT("'" &amp; Setup!$AG$9 &amp; "'!" &amp; AF138),0) + IF(Setup!$AG$10&lt;&gt;"",INDIRECT("'" &amp; Setup!$AG$10 &amp; "'!" &amp; AF138),0) + IF(Setup!$AG$11&lt;&gt;"",INDIRECT("'" &amp; Setup!$AG$11 &amp; "'!" &amp; AF138),0) + IF(Setup!$AG$12&lt;&gt;"",INDIRECT("'" &amp; Setup!$AG$12 &amp; "'!" &amp; AF138),0)</f>
        <v>0</v>
      </c>
      <c r="AJ138" s="2">
        <f ca="1">IF(Setup!$AH$7&lt;&gt;"",INDIRECT("'" &amp; Setup!$AH$7 &amp; "'!" &amp; AF138),0) + IF(Setup!$AH$8&lt;&gt;"",INDIRECT("'" &amp; Setup!$AH$8 &amp; "'!" &amp; AF138),0) + IF(Setup!$AH$9&lt;&gt;"",INDIRECT("'" &amp; Setup!$AH$9 &amp; "'!" &amp; AF138),0) + IF(Setup!$AH$10&lt;&gt;"",INDIRECT("'" &amp; Setup!$AH$10 &amp; "'!" &amp; AF138),0) + IF(Setup!$AH$11&lt;&gt;"",INDIRECT("'" &amp; Setup!$AH$11 &amp; "'!" &amp; AF138),0) + IF(Setup!$AH$12&lt;&gt;"",INDIRECT("'" &amp; Setup!$AH$12 &amp; "'!" &amp; AF138),0)</f>
        <v>0</v>
      </c>
      <c r="AK138" s="2">
        <f ca="1">IF(Setup!$AI$7&lt;&gt;"",INDIRECT("'" &amp; Setup!$AI$7 &amp; "'!" &amp; AF138),0) + IF(Setup!$AI$8&lt;&gt;"",INDIRECT("'" &amp; Setup!$AI$8 &amp; "'!" &amp; AF138),0) + IF(Setup!$AI$9&lt;&gt;"",INDIRECT("'" &amp; Setup!$AI$9 &amp; "'!" &amp; AF138),0) + IF(Setup!$AI$10&lt;&gt;"",INDIRECT("'" &amp; Setup!$AI$10 &amp; "'!" &amp; AF138),0) + IF(Setup!$AI$11&lt;&gt;"",INDIRECT("'" &amp; Setup!$AI$11 &amp; "'!" &amp; AF138),0) + IF(Setup!$AI$12&lt;&gt;"",INDIRECT("'" &amp; Setup!$AI$12 &amp; "'!" &amp; AF138),0)</f>
        <v>0</v>
      </c>
      <c r="AL138" s="2">
        <f ca="1">IF(Setup!$AJ$7&lt;&gt;"",INDIRECT("'" &amp; Setup!$AJ$7 &amp; "'!" &amp; AF138),0) + IF(Setup!$AJ$8&lt;&gt;"",INDIRECT("'" &amp; Setup!$AJ$8 &amp; "'!" &amp; AF138),0) + IF(Setup!$AJ$9&lt;&gt;"",INDIRECT("'" &amp; Setup!$AJ$9 &amp; "'!" &amp; AF138),0) + IF(Setup!$AJ$10&lt;&gt;"",INDIRECT("'" &amp; Setup!$AJ$10 &amp; "'!" &amp; AF138),0) + IF(Setup!$AJ$11&lt;&gt;"",INDIRECT("'" &amp; Setup!$AJ$11 &amp; "'!" &amp; AF138),0) + IF(Setup!$AJ$12&lt;&gt;"",INDIRECT("'" &amp; Setup!$AJ$12 &amp; "'!" &amp; AF138),0)</f>
        <v>0</v>
      </c>
      <c r="AN138" s="2" t="str">
        <f t="shared" si="59"/>
        <v/>
      </c>
      <c r="AR138" s="2" t="str">
        <f>IF(C138=0,"",LEFT(INDEX(Lists!$H$5:$H$49,MATCH(C138,Lists!$G$5:$G$49,0),1),1))</f>
        <v/>
      </c>
      <c r="AT138" s="2" t="str">
        <f t="shared" ca="1" si="60"/>
        <v/>
      </c>
      <c r="AU138" s="2" t="str">
        <f t="shared" ca="1" si="61"/>
        <v/>
      </c>
      <c r="AV138" s="2" t="str">
        <f t="shared" ca="1" si="62"/>
        <v/>
      </c>
      <c r="AW138" s="2" t="str">
        <f t="shared" ca="1" si="63"/>
        <v/>
      </c>
      <c r="AX138" s="2" t="str">
        <f t="shared" ca="1" si="64"/>
        <v/>
      </c>
      <c r="AY138" s="2" t="str">
        <f t="shared" ca="1" si="65"/>
        <v/>
      </c>
      <c r="AZ138" s="2" t="str">
        <f t="shared" ca="1" si="66"/>
        <v/>
      </c>
      <c r="BA138" s="2" t="str">
        <f t="shared" ca="1" si="67"/>
        <v/>
      </c>
      <c r="BB138" s="2" t="str">
        <f t="shared" ca="1" si="68"/>
        <v/>
      </c>
      <c r="BC138" s="2" t="str">
        <f t="shared" ca="1" si="69"/>
        <v/>
      </c>
      <c r="BJ138" s="2">
        <f ca="1">IF(Setup!$AG$7&lt;&gt;"",INDIRECT("'" &amp; Setup!$AG$7 &amp; "'!" &amp; AD138),0) + IF(Setup!$AG$8&lt;&gt;"",INDIRECT("'" &amp; Setup!$AG$8 &amp; "'!" &amp; AD138),0) + IF(Setup!$AG$9&lt;&gt;"",INDIRECT("'" &amp; Setup!$AG$9 &amp; "'!" &amp; AD138),0) + IF(Setup!$AG$10&lt;&gt;"",INDIRECT("'" &amp; Setup!$AG$10 &amp; "'!" &amp; AD138),0) + IF(Setup!$AG$11&lt;&gt;"",INDIRECT("'" &amp; Setup!$AG$11 &amp; "'!" &amp; AD138),0) + IF(Setup!$AG$12&lt;&gt;"",INDIRECT("'" &amp; Setup!$AG$12 &amp; "'!" &amp; AD138),0)</f>
        <v>0</v>
      </c>
      <c r="BK138" s="2">
        <f ca="1">IF(Setup!$AG$7&lt;&gt;"",INDIRECT("'" &amp; Setup!$AG$7 &amp; "'!" &amp; AE138),0) + IF(Setup!$AG$8&lt;&gt;"",INDIRECT("'" &amp; Setup!$AG$8 &amp; "'!" &amp; AE138),0) + IF(Setup!$AG$9&lt;&gt;"",INDIRECT("'" &amp; Setup!$AG$9 &amp; "'!" &amp; AE138),0) + IF(Setup!$AG$10&lt;&gt;"",INDIRECT("'" &amp; Setup!$AG$10 &amp; "'!" &amp; AE138),0) + IF(Setup!$AG$11&lt;&gt;"",INDIRECT("'" &amp; Setup!$AG$11 &amp; "'!" &amp; AE138),0) + IF(Setup!$AG$12&lt;&gt;"",INDIRECT("'" &amp; Setup!$AG$12 &amp; "'!" &amp; AE138),0)</f>
        <v>0</v>
      </c>
      <c r="BL138" s="2">
        <f ca="1">IF(Setup!$AH$7&lt;&gt;"",INDIRECT("'" &amp; Setup!$AH$7 &amp; "'!" &amp; AD138),0) + IF(Setup!$AH$8&lt;&gt;"",INDIRECT("'" &amp; Setup!$AH$8 &amp; "'!" &amp; AD138),0) + IF(Setup!$AH$9&lt;&gt;"",INDIRECT("'" &amp; Setup!$AH$9 &amp; "'!" &amp; AD138),0) + IF(Setup!$AH$10&lt;&gt;"",INDIRECT("'" &amp; Setup!$AH$10 &amp; "'!" &amp; AD138),0) + IF(Setup!$AH$11&lt;&gt;"",INDIRECT("'" &amp; Setup!$AH$11 &amp; "'!" &amp; AD138),0) + IF(Setup!$AH$12&lt;&gt;"",INDIRECT("'" &amp; Setup!$AH$12 &amp; "'!" &amp; AD138),0)</f>
        <v>0</v>
      </c>
      <c r="BM138" s="2">
        <f ca="1">IF(Setup!$AH$7&lt;&gt;"",INDIRECT("'" &amp; Setup!$AH$7 &amp; "'!" &amp; AE138),0) + IF(Setup!$AH$8&lt;&gt;"",INDIRECT("'" &amp; Setup!$AH$8 &amp; "'!" &amp; AE138),0) + IF(Setup!$AH$9&lt;&gt;"",INDIRECT("'" &amp; Setup!$AH$9 &amp; "'!" &amp; AE138),0) + IF(Setup!$AH$10&lt;&gt;"",INDIRECT("'" &amp; Setup!$AH$10 &amp; "'!" &amp; AE138),0) + IF(Setup!$AH$11&lt;&gt;"",INDIRECT("'" &amp; Setup!$AH$11 &amp; "'!" &amp; AE138),0) + IF(Setup!$AH$12&lt;&gt;"",INDIRECT("'" &amp; Setup!$AH$12 &amp; "'!" &amp; AE138),0)</f>
        <v>0</v>
      </c>
      <c r="BN138" s="2">
        <f ca="1">IF(Setup!$AI$7&lt;&gt;"",INDIRECT("'" &amp; Setup!$AI$7 &amp; "'!" &amp; AD138),0) + IF(Setup!$AI$8&lt;&gt;"",INDIRECT("'" &amp; Setup!$AI$8 &amp; "'!" &amp; AD138),0) + IF(Setup!$AI$9&lt;&gt;"",INDIRECT("'" &amp; Setup!$AI$9 &amp; "'!" &amp; AD138),0) + IF(Setup!$AI$10&lt;&gt;"",INDIRECT("'" &amp; Setup!$AI$10 &amp; "'!" &amp; AD138),0) + IF(Setup!$AI$11&lt;&gt;"",INDIRECT("'" &amp; Setup!$AI$11 &amp; "'!" &amp; AD138),0) + IF(Setup!$AI$12&lt;&gt;"",INDIRECT("'" &amp; Setup!$AI$12 &amp; "'!" &amp; AD138),0)</f>
        <v>0</v>
      </c>
      <c r="BO138" s="2">
        <f ca="1">IF(Setup!$AI$7&lt;&gt;"",INDIRECT("'" &amp; Setup!$AI$7 &amp; "'!" &amp; AE138),0) + IF(Setup!$AI$8&lt;&gt;"",INDIRECT("'" &amp; Setup!$AI$8 &amp; "'!" &amp; AE138),0) + IF(Setup!$AI$9&lt;&gt;"",INDIRECT("'" &amp; Setup!$AI$9 &amp; "'!" &amp; AE138),0) + IF(Setup!$AI$10&lt;&gt;"",INDIRECT("'" &amp; Setup!$AI$10 &amp; "'!" &amp; AE138),0) + IF(Setup!$AI$11&lt;&gt;"",INDIRECT("'" &amp; Setup!$AI$11 &amp; "'!" &amp; AE138),0) + IF(Setup!$AI$12&lt;&gt;"",INDIRECT("'" &amp; Setup!$AI$12 &amp; "'!" &amp; AE138),0)</f>
        <v>0</v>
      </c>
      <c r="BP138" s="2">
        <f ca="1">IF(Setup!$AJ$7&lt;&gt;"",INDIRECT("'" &amp; Setup!$AJ$7 &amp; "'!" &amp; AD138),0) + IF(Setup!$AJ$8&lt;&gt;"",INDIRECT("'" &amp; Setup!$AJ$8 &amp; "'!" &amp; AD138),0) + IF(Setup!$AJ$9&lt;&gt;"",INDIRECT("'" &amp; Setup!$AJ$9 &amp; "'!" &amp; AD138),0) + IF(Setup!$AJ$10&lt;&gt;"",INDIRECT("'" &amp; Setup!$AJ$10 &amp; "'!" &amp; AD138),0) + IF(Setup!$AJ$11&lt;&gt;"",INDIRECT("'" &amp; Setup!$AJ$11 &amp; "'!" &amp; AD138),0) + IF(Setup!$AJ$12&lt;&gt;"",INDIRECT("'" &amp; Setup!$AJ$12 &amp; "'!" &amp; AD138),0)</f>
        <v>0</v>
      </c>
      <c r="BQ138" s="2">
        <f ca="1">IF(Setup!$AJ$7&lt;&gt;"",INDIRECT("'" &amp; Setup!$AJ$7 &amp; "'!" &amp; AE138),0) + IF(Setup!$AJ$8&lt;&gt;"",INDIRECT("'" &amp; Setup!$AJ$8 &amp; "'!" &amp; AE138),0) + IF(Setup!$AJ$9&lt;&gt;"",INDIRECT("'" &amp; Setup!$AJ$9 &amp; "'!" &amp; AE138),0) + IF(Setup!$AJ$10&lt;&gt;"",INDIRECT("'" &amp; Setup!$AJ$10 &amp; "'!" &amp; AE138),0) + IF(Setup!$AJ$11&lt;&gt;"",INDIRECT("'" &amp; Setup!$AJ$11 &amp; "'!" &amp; AE138),0) + IF(Setup!$AJ$12&lt;&gt;"",INDIRECT("'" &amp; Setup!$AJ$12 &amp; "'!" &amp; AE138),0)</f>
        <v>0</v>
      </c>
      <c r="BS138" s="35"/>
      <c r="BT138" s="35"/>
      <c r="BU138" s="35"/>
      <c r="BV138" s="35"/>
    </row>
    <row r="139" spans="1:74" ht="39" hidden="1" customHeight="1" x14ac:dyDescent="0.2">
      <c r="A139" s="14" t="str">
        <f>Planning!A122</f>
        <v>I114</v>
      </c>
      <c r="B139" s="9">
        <f>Planning!B122</f>
        <v>0</v>
      </c>
      <c r="C139" s="9">
        <f>Planning!C122</f>
        <v>0</v>
      </c>
      <c r="D139" s="9">
        <f>Planning!D122</f>
        <v>0</v>
      </c>
      <c r="E139" s="3">
        <f>Planning!E122</f>
        <v>0</v>
      </c>
      <c r="F139" s="3">
        <f>Planning!G122</f>
        <v>0</v>
      </c>
      <c r="G139" s="28"/>
      <c r="H139" s="197">
        <f t="shared" ca="1" si="55"/>
        <v>0</v>
      </c>
      <c r="I139" s="197">
        <f t="shared" ca="1" si="56"/>
        <v>0</v>
      </c>
      <c r="J139" s="32" t="str">
        <f ca="1">IF(AND($AR139="2",$AB138&lt;&gt;Lists!$A$17),AU139,AT139)</f>
        <v/>
      </c>
      <c r="K139" s="33" t="str">
        <f t="shared" ca="1" si="70"/>
        <v/>
      </c>
      <c r="L139" s="210">
        <f t="shared" ca="1" si="71"/>
        <v>0</v>
      </c>
      <c r="M139" s="197">
        <f t="shared" ca="1" si="72"/>
        <v>0</v>
      </c>
      <c r="N139" s="32" t="str">
        <f ca="1">IF(AND($AR139="2",$AB139&lt;&gt;Lists!$A$17),AW139,AV139)</f>
        <v/>
      </c>
      <c r="O139" s="33" t="str">
        <f t="shared" ca="1" si="73"/>
        <v/>
      </c>
      <c r="P139" s="197">
        <f t="shared" ca="1" si="74"/>
        <v>0</v>
      </c>
      <c r="Q139" s="197">
        <f t="shared" ca="1" si="75"/>
        <v>0</v>
      </c>
      <c r="R139" s="32" t="str">
        <f ca="1">IF(AND($AR139="2",$AB139&lt;&gt;Lists!$A$17),AY139,AX139)</f>
        <v/>
      </c>
      <c r="S139" s="33" t="str">
        <f t="shared" ca="1" si="76"/>
        <v/>
      </c>
      <c r="T139" s="197">
        <f t="shared" ca="1" si="77"/>
        <v>0</v>
      </c>
      <c r="U139" s="197">
        <f t="shared" ca="1" si="78"/>
        <v>0</v>
      </c>
      <c r="V139" s="32" t="str">
        <f ca="1">IF(AND($AR139="2",$AB139&lt;&gt;Lists!$A$17),BA139,AZ139)</f>
        <v/>
      </c>
      <c r="W139" s="33" t="str">
        <f t="shared" ca="1" si="79"/>
        <v/>
      </c>
      <c r="X139" s="197">
        <f t="shared" ca="1" si="80"/>
        <v>0</v>
      </c>
      <c r="Y139" s="197">
        <f t="shared" ca="1" si="81"/>
        <v>0</v>
      </c>
      <c r="Z139" s="32" t="str">
        <f ca="1">IF(AND($AR139="2",$AB139&lt;&gt;Lists!$A$17),BC139,BB139)</f>
        <v/>
      </c>
      <c r="AA139" s="33" t="str">
        <f t="shared" ca="1" si="82"/>
        <v/>
      </c>
      <c r="AB139" s="1">
        <f>Planning!H122</f>
        <v>0</v>
      </c>
      <c r="AC139" s="2" t="str">
        <f t="shared" si="57"/>
        <v>00</v>
      </c>
      <c r="AD139" s="2" t="s">
        <v>574</v>
      </c>
      <c r="AE139" s="2" t="s">
        <v>772</v>
      </c>
      <c r="AF139" s="2" t="s">
        <v>142</v>
      </c>
      <c r="AG139" s="169" t="str">
        <f t="shared" si="58"/>
        <v/>
      </c>
      <c r="AI139" s="2">
        <f ca="1">IF(Setup!$AG$7&lt;&gt;"",INDIRECT("'" &amp; Setup!$AG$7 &amp; "'!" &amp; AF139),0) + IF(Setup!$AG$8&lt;&gt;"",INDIRECT("'" &amp; Setup!$AG$8 &amp; "'!" &amp; AF139),0) + IF(Setup!$AG$9&lt;&gt;"",INDIRECT("'" &amp; Setup!$AG$9 &amp; "'!" &amp; AF139),0) + IF(Setup!$AG$10&lt;&gt;"",INDIRECT("'" &amp; Setup!$AG$10 &amp; "'!" &amp; AF139),0) + IF(Setup!$AG$11&lt;&gt;"",INDIRECT("'" &amp; Setup!$AG$11 &amp; "'!" &amp; AF139),0) + IF(Setup!$AG$12&lt;&gt;"",INDIRECT("'" &amp; Setup!$AG$12 &amp; "'!" &amp; AF139),0)</f>
        <v>0</v>
      </c>
      <c r="AJ139" s="2">
        <f ca="1">IF(Setup!$AH$7&lt;&gt;"",INDIRECT("'" &amp; Setup!$AH$7 &amp; "'!" &amp; AF139),0) + IF(Setup!$AH$8&lt;&gt;"",INDIRECT("'" &amp; Setup!$AH$8 &amp; "'!" &amp; AF139),0) + IF(Setup!$AH$9&lt;&gt;"",INDIRECT("'" &amp; Setup!$AH$9 &amp; "'!" &amp; AF139),0) + IF(Setup!$AH$10&lt;&gt;"",INDIRECT("'" &amp; Setup!$AH$10 &amp; "'!" &amp; AF139),0) + IF(Setup!$AH$11&lt;&gt;"",INDIRECT("'" &amp; Setup!$AH$11 &amp; "'!" &amp; AF139),0) + IF(Setup!$AH$12&lt;&gt;"",INDIRECT("'" &amp; Setup!$AH$12 &amp; "'!" &amp; AF139),0)</f>
        <v>0</v>
      </c>
      <c r="AK139" s="2">
        <f ca="1">IF(Setup!$AI$7&lt;&gt;"",INDIRECT("'" &amp; Setup!$AI$7 &amp; "'!" &amp; AF139),0) + IF(Setup!$AI$8&lt;&gt;"",INDIRECT("'" &amp; Setup!$AI$8 &amp; "'!" &amp; AF139),0) + IF(Setup!$AI$9&lt;&gt;"",INDIRECT("'" &amp; Setup!$AI$9 &amp; "'!" &amp; AF139),0) + IF(Setup!$AI$10&lt;&gt;"",INDIRECT("'" &amp; Setup!$AI$10 &amp; "'!" &amp; AF139),0) + IF(Setup!$AI$11&lt;&gt;"",INDIRECT("'" &amp; Setup!$AI$11 &amp; "'!" &amp; AF139),0) + IF(Setup!$AI$12&lt;&gt;"",INDIRECT("'" &amp; Setup!$AI$12 &amp; "'!" &amp; AF139),0)</f>
        <v>0</v>
      </c>
      <c r="AL139" s="2">
        <f ca="1">IF(Setup!$AJ$7&lt;&gt;"",INDIRECT("'" &amp; Setup!$AJ$7 &amp; "'!" &amp; AF139),0) + IF(Setup!$AJ$8&lt;&gt;"",INDIRECT("'" &amp; Setup!$AJ$8 &amp; "'!" &amp; AF139),0) + IF(Setup!$AJ$9&lt;&gt;"",INDIRECT("'" &amp; Setup!$AJ$9 &amp; "'!" &amp; AF139),0) + IF(Setup!$AJ$10&lt;&gt;"",INDIRECT("'" &amp; Setup!$AJ$10 &amp; "'!" &amp; AF139),0) + IF(Setup!$AJ$11&lt;&gt;"",INDIRECT("'" &amp; Setup!$AJ$11 &amp; "'!" &amp; AF139),0) + IF(Setup!$AJ$12&lt;&gt;"",INDIRECT("'" &amp; Setup!$AJ$12 &amp; "'!" &amp; AF139),0)</f>
        <v>0</v>
      </c>
      <c r="AN139" s="2" t="str">
        <f t="shared" si="59"/>
        <v/>
      </c>
      <c r="AR139" s="2" t="str">
        <f>IF(C139=0,"",LEFT(INDEX(Lists!$H$5:$H$49,MATCH(C139,Lists!$G$5:$G$49,0),1),1))</f>
        <v/>
      </c>
      <c r="AT139" s="2" t="str">
        <f t="shared" ca="1" si="60"/>
        <v/>
      </c>
      <c r="AU139" s="2" t="str">
        <f t="shared" ca="1" si="61"/>
        <v/>
      </c>
      <c r="AV139" s="2" t="str">
        <f t="shared" ca="1" si="62"/>
        <v/>
      </c>
      <c r="AW139" s="2" t="str">
        <f t="shared" ca="1" si="63"/>
        <v/>
      </c>
      <c r="AX139" s="2" t="str">
        <f t="shared" ca="1" si="64"/>
        <v/>
      </c>
      <c r="AY139" s="2" t="str">
        <f t="shared" ca="1" si="65"/>
        <v/>
      </c>
      <c r="AZ139" s="2" t="str">
        <f t="shared" ca="1" si="66"/>
        <v/>
      </c>
      <c r="BA139" s="2" t="str">
        <f t="shared" ca="1" si="67"/>
        <v/>
      </c>
      <c r="BB139" s="2" t="str">
        <f t="shared" ca="1" si="68"/>
        <v/>
      </c>
      <c r="BC139" s="2" t="str">
        <f t="shared" ca="1" si="69"/>
        <v/>
      </c>
      <c r="BJ139" s="2">
        <f ca="1">IF(Setup!$AG$7&lt;&gt;"",INDIRECT("'" &amp; Setup!$AG$7 &amp; "'!" &amp; AD139),0) + IF(Setup!$AG$8&lt;&gt;"",INDIRECT("'" &amp; Setup!$AG$8 &amp; "'!" &amp; AD139),0) + IF(Setup!$AG$9&lt;&gt;"",INDIRECT("'" &amp; Setup!$AG$9 &amp; "'!" &amp; AD139),0) + IF(Setup!$AG$10&lt;&gt;"",INDIRECT("'" &amp; Setup!$AG$10 &amp; "'!" &amp; AD139),0) + IF(Setup!$AG$11&lt;&gt;"",INDIRECT("'" &amp; Setup!$AG$11 &amp; "'!" &amp; AD139),0) + IF(Setup!$AG$12&lt;&gt;"",INDIRECT("'" &amp; Setup!$AG$12 &amp; "'!" &amp; AD139),0)</f>
        <v>0</v>
      </c>
      <c r="BK139" s="2">
        <f ca="1">IF(Setup!$AG$7&lt;&gt;"",INDIRECT("'" &amp; Setup!$AG$7 &amp; "'!" &amp; AE139),0) + IF(Setup!$AG$8&lt;&gt;"",INDIRECT("'" &amp; Setup!$AG$8 &amp; "'!" &amp; AE139),0) + IF(Setup!$AG$9&lt;&gt;"",INDIRECT("'" &amp; Setup!$AG$9 &amp; "'!" &amp; AE139),0) + IF(Setup!$AG$10&lt;&gt;"",INDIRECT("'" &amp; Setup!$AG$10 &amp; "'!" &amp; AE139),0) + IF(Setup!$AG$11&lt;&gt;"",INDIRECT("'" &amp; Setup!$AG$11 &amp; "'!" &amp; AE139),0) + IF(Setup!$AG$12&lt;&gt;"",INDIRECT("'" &amp; Setup!$AG$12 &amp; "'!" &amp; AE139),0)</f>
        <v>0</v>
      </c>
      <c r="BL139" s="2">
        <f ca="1">IF(Setup!$AH$7&lt;&gt;"",INDIRECT("'" &amp; Setup!$AH$7 &amp; "'!" &amp; AD139),0) + IF(Setup!$AH$8&lt;&gt;"",INDIRECT("'" &amp; Setup!$AH$8 &amp; "'!" &amp; AD139),0) + IF(Setup!$AH$9&lt;&gt;"",INDIRECT("'" &amp; Setup!$AH$9 &amp; "'!" &amp; AD139),0) + IF(Setup!$AH$10&lt;&gt;"",INDIRECT("'" &amp; Setup!$AH$10 &amp; "'!" &amp; AD139),0) + IF(Setup!$AH$11&lt;&gt;"",INDIRECT("'" &amp; Setup!$AH$11 &amp; "'!" &amp; AD139),0) + IF(Setup!$AH$12&lt;&gt;"",INDIRECT("'" &amp; Setup!$AH$12 &amp; "'!" &amp; AD139),0)</f>
        <v>0</v>
      </c>
      <c r="BM139" s="2">
        <f ca="1">IF(Setup!$AH$7&lt;&gt;"",INDIRECT("'" &amp; Setup!$AH$7 &amp; "'!" &amp; AE139),0) + IF(Setup!$AH$8&lt;&gt;"",INDIRECT("'" &amp; Setup!$AH$8 &amp; "'!" &amp; AE139),0) + IF(Setup!$AH$9&lt;&gt;"",INDIRECT("'" &amp; Setup!$AH$9 &amp; "'!" &amp; AE139),0) + IF(Setup!$AH$10&lt;&gt;"",INDIRECT("'" &amp; Setup!$AH$10 &amp; "'!" &amp; AE139),0) + IF(Setup!$AH$11&lt;&gt;"",INDIRECT("'" &amp; Setup!$AH$11 &amp; "'!" &amp; AE139),0) + IF(Setup!$AH$12&lt;&gt;"",INDIRECT("'" &amp; Setup!$AH$12 &amp; "'!" &amp; AE139),0)</f>
        <v>0</v>
      </c>
      <c r="BN139" s="2">
        <f ca="1">IF(Setup!$AI$7&lt;&gt;"",INDIRECT("'" &amp; Setup!$AI$7 &amp; "'!" &amp; AD139),0) + IF(Setup!$AI$8&lt;&gt;"",INDIRECT("'" &amp; Setup!$AI$8 &amp; "'!" &amp; AD139),0) + IF(Setup!$AI$9&lt;&gt;"",INDIRECT("'" &amp; Setup!$AI$9 &amp; "'!" &amp; AD139),0) + IF(Setup!$AI$10&lt;&gt;"",INDIRECT("'" &amp; Setup!$AI$10 &amp; "'!" &amp; AD139),0) + IF(Setup!$AI$11&lt;&gt;"",INDIRECT("'" &amp; Setup!$AI$11 &amp; "'!" &amp; AD139),0) + IF(Setup!$AI$12&lt;&gt;"",INDIRECT("'" &amp; Setup!$AI$12 &amp; "'!" &amp; AD139),0)</f>
        <v>0</v>
      </c>
      <c r="BO139" s="2">
        <f ca="1">IF(Setup!$AI$7&lt;&gt;"",INDIRECT("'" &amp; Setup!$AI$7 &amp; "'!" &amp; AE139),0) + IF(Setup!$AI$8&lt;&gt;"",INDIRECT("'" &amp; Setup!$AI$8 &amp; "'!" &amp; AE139),0) + IF(Setup!$AI$9&lt;&gt;"",INDIRECT("'" &amp; Setup!$AI$9 &amp; "'!" &amp; AE139),0) + IF(Setup!$AI$10&lt;&gt;"",INDIRECT("'" &amp; Setup!$AI$10 &amp; "'!" &amp; AE139),0) + IF(Setup!$AI$11&lt;&gt;"",INDIRECT("'" &amp; Setup!$AI$11 &amp; "'!" &amp; AE139),0) + IF(Setup!$AI$12&lt;&gt;"",INDIRECT("'" &amp; Setup!$AI$12 &amp; "'!" &amp; AE139),0)</f>
        <v>0</v>
      </c>
      <c r="BP139" s="2">
        <f ca="1">IF(Setup!$AJ$7&lt;&gt;"",INDIRECT("'" &amp; Setup!$AJ$7 &amp; "'!" &amp; AD139),0) + IF(Setup!$AJ$8&lt;&gt;"",INDIRECT("'" &amp; Setup!$AJ$8 &amp; "'!" &amp; AD139),0) + IF(Setup!$AJ$9&lt;&gt;"",INDIRECT("'" &amp; Setup!$AJ$9 &amp; "'!" &amp; AD139),0) + IF(Setup!$AJ$10&lt;&gt;"",INDIRECT("'" &amp; Setup!$AJ$10 &amp; "'!" &amp; AD139),0) + IF(Setup!$AJ$11&lt;&gt;"",INDIRECT("'" &amp; Setup!$AJ$11 &amp; "'!" &amp; AD139),0) + IF(Setup!$AJ$12&lt;&gt;"",INDIRECT("'" &amp; Setup!$AJ$12 &amp; "'!" &amp; AD139),0)</f>
        <v>0</v>
      </c>
      <c r="BQ139" s="2">
        <f ca="1">IF(Setup!$AJ$7&lt;&gt;"",INDIRECT("'" &amp; Setup!$AJ$7 &amp; "'!" &amp; AE139),0) + IF(Setup!$AJ$8&lt;&gt;"",INDIRECT("'" &amp; Setup!$AJ$8 &amp; "'!" &amp; AE139),0) + IF(Setup!$AJ$9&lt;&gt;"",INDIRECT("'" &amp; Setup!$AJ$9 &amp; "'!" &amp; AE139),0) + IF(Setup!$AJ$10&lt;&gt;"",INDIRECT("'" &amp; Setup!$AJ$10 &amp; "'!" &amp; AE139),0) + IF(Setup!$AJ$11&lt;&gt;"",INDIRECT("'" &amp; Setup!$AJ$11 &amp; "'!" &amp; AE139),0) + IF(Setup!$AJ$12&lt;&gt;"",INDIRECT("'" &amp; Setup!$AJ$12 &amp; "'!" &amp; AE139),0)</f>
        <v>0</v>
      </c>
      <c r="BS139" s="35"/>
      <c r="BT139" s="35"/>
      <c r="BU139" s="35"/>
      <c r="BV139" s="35"/>
    </row>
    <row r="140" spans="1:74" ht="39" hidden="1" customHeight="1" x14ac:dyDescent="0.2">
      <c r="A140" s="14" t="str">
        <f>Planning!A123</f>
        <v>I115</v>
      </c>
      <c r="B140" s="9">
        <f>Planning!B123</f>
        <v>0</v>
      </c>
      <c r="C140" s="9">
        <f>Planning!C123</f>
        <v>0</v>
      </c>
      <c r="D140" s="9">
        <f>Planning!D123</f>
        <v>0</v>
      </c>
      <c r="E140" s="3">
        <f>Planning!E123</f>
        <v>0</v>
      </c>
      <c r="F140" s="3">
        <f>Planning!G123</f>
        <v>0</v>
      </c>
      <c r="G140" s="28"/>
      <c r="H140" s="197">
        <f t="shared" ca="1" si="55"/>
        <v>0</v>
      </c>
      <c r="I140" s="197">
        <f t="shared" ca="1" si="56"/>
        <v>0</v>
      </c>
      <c r="J140" s="32" t="str">
        <f ca="1">IF(AND($AR140="2",$AB139&lt;&gt;Lists!$A$17),AU140,AT140)</f>
        <v/>
      </c>
      <c r="K140" s="33" t="str">
        <f t="shared" ca="1" si="70"/>
        <v/>
      </c>
      <c r="L140" s="210">
        <f t="shared" ca="1" si="71"/>
        <v>0</v>
      </c>
      <c r="M140" s="197">
        <f t="shared" ca="1" si="72"/>
        <v>0</v>
      </c>
      <c r="N140" s="32" t="str">
        <f ca="1">IF(AND($AR140="2",$AB140&lt;&gt;Lists!$A$17),AW140,AV140)</f>
        <v/>
      </c>
      <c r="O140" s="33" t="str">
        <f t="shared" ca="1" si="73"/>
        <v/>
      </c>
      <c r="P140" s="197">
        <f t="shared" ca="1" si="74"/>
        <v>0</v>
      </c>
      <c r="Q140" s="197">
        <f t="shared" ca="1" si="75"/>
        <v>0</v>
      </c>
      <c r="R140" s="32" t="str">
        <f ca="1">IF(AND($AR140="2",$AB140&lt;&gt;Lists!$A$17),AY140,AX140)</f>
        <v/>
      </c>
      <c r="S140" s="33" t="str">
        <f t="shared" ca="1" si="76"/>
        <v/>
      </c>
      <c r="T140" s="197">
        <f t="shared" ca="1" si="77"/>
        <v>0</v>
      </c>
      <c r="U140" s="197">
        <f t="shared" ca="1" si="78"/>
        <v>0</v>
      </c>
      <c r="V140" s="32" t="str">
        <f ca="1">IF(AND($AR140="2",$AB140&lt;&gt;Lists!$A$17),BA140,AZ140)</f>
        <v/>
      </c>
      <c r="W140" s="33" t="str">
        <f t="shared" ca="1" si="79"/>
        <v/>
      </c>
      <c r="X140" s="197">
        <f t="shared" ca="1" si="80"/>
        <v>0</v>
      </c>
      <c r="Y140" s="197">
        <f t="shared" ca="1" si="81"/>
        <v>0</v>
      </c>
      <c r="Z140" s="32" t="str">
        <f ca="1">IF(AND($AR140="2",$AB140&lt;&gt;Lists!$A$17),BC140,BB140)</f>
        <v/>
      </c>
      <c r="AA140" s="33" t="str">
        <f t="shared" ca="1" si="82"/>
        <v/>
      </c>
      <c r="AB140" s="1">
        <f>Planning!H123</f>
        <v>0</v>
      </c>
      <c r="AC140" s="2" t="str">
        <f t="shared" si="57"/>
        <v>00</v>
      </c>
      <c r="AD140" s="2" t="s">
        <v>575</v>
      </c>
      <c r="AE140" s="2" t="s">
        <v>773</v>
      </c>
      <c r="AF140" s="2" t="s">
        <v>143</v>
      </c>
      <c r="AG140" s="169" t="str">
        <f t="shared" si="58"/>
        <v/>
      </c>
      <c r="AI140" s="2">
        <f ca="1">IF(Setup!$AG$7&lt;&gt;"",INDIRECT("'" &amp; Setup!$AG$7 &amp; "'!" &amp; AF140),0) + IF(Setup!$AG$8&lt;&gt;"",INDIRECT("'" &amp; Setup!$AG$8 &amp; "'!" &amp; AF140),0) + IF(Setup!$AG$9&lt;&gt;"",INDIRECT("'" &amp; Setup!$AG$9 &amp; "'!" &amp; AF140),0) + IF(Setup!$AG$10&lt;&gt;"",INDIRECT("'" &amp; Setup!$AG$10 &amp; "'!" &amp; AF140),0) + IF(Setup!$AG$11&lt;&gt;"",INDIRECT("'" &amp; Setup!$AG$11 &amp; "'!" &amp; AF140),0) + IF(Setup!$AG$12&lt;&gt;"",INDIRECT("'" &amp; Setup!$AG$12 &amp; "'!" &amp; AF140),0)</f>
        <v>0</v>
      </c>
      <c r="AJ140" s="2">
        <f ca="1">IF(Setup!$AH$7&lt;&gt;"",INDIRECT("'" &amp; Setup!$AH$7 &amp; "'!" &amp; AF140),0) + IF(Setup!$AH$8&lt;&gt;"",INDIRECT("'" &amp; Setup!$AH$8 &amp; "'!" &amp; AF140),0) + IF(Setup!$AH$9&lt;&gt;"",INDIRECT("'" &amp; Setup!$AH$9 &amp; "'!" &amp; AF140),0) + IF(Setup!$AH$10&lt;&gt;"",INDIRECT("'" &amp; Setup!$AH$10 &amp; "'!" &amp; AF140),0) + IF(Setup!$AH$11&lt;&gt;"",INDIRECT("'" &amp; Setup!$AH$11 &amp; "'!" &amp; AF140),0) + IF(Setup!$AH$12&lt;&gt;"",INDIRECT("'" &amp; Setup!$AH$12 &amp; "'!" &amp; AF140),0)</f>
        <v>0</v>
      </c>
      <c r="AK140" s="2">
        <f ca="1">IF(Setup!$AI$7&lt;&gt;"",INDIRECT("'" &amp; Setup!$AI$7 &amp; "'!" &amp; AF140),0) + IF(Setup!$AI$8&lt;&gt;"",INDIRECT("'" &amp; Setup!$AI$8 &amp; "'!" &amp; AF140),0) + IF(Setup!$AI$9&lt;&gt;"",INDIRECT("'" &amp; Setup!$AI$9 &amp; "'!" &amp; AF140),0) + IF(Setup!$AI$10&lt;&gt;"",INDIRECT("'" &amp; Setup!$AI$10 &amp; "'!" &amp; AF140),0) + IF(Setup!$AI$11&lt;&gt;"",INDIRECT("'" &amp; Setup!$AI$11 &amp; "'!" &amp; AF140),0) + IF(Setup!$AI$12&lt;&gt;"",INDIRECT("'" &amp; Setup!$AI$12 &amp; "'!" &amp; AF140),0)</f>
        <v>0</v>
      </c>
      <c r="AL140" s="2">
        <f ca="1">IF(Setup!$AJ$7&lt;&gt;"",INDIRECT("'" &amp; Setup!$AJ$7 &amp; "'!" &amp; AF140),0) + IF(Setup!$AJ$8&lt;&gt;"",INDIRECT("'" &amp; Setup!$AJ$8 &amp; "'!" &amp; AF140),0) + IF(Setup!$AJ$9&lt;&gt;"",INDIRECT("'" &amp; Setup!$AJ$9 &amp; "'!" &amp; AF140),0) + IF(Setup!$AJ$10&lt;&gt;"",INDIRECT("'" &amp; Setup!$AJ$10 &amp; "'!" &amp; AF140),0) + IF(Setup!$AJ$11&lt;&gt;"",INDIRECT("'" &amp; Setup!$AJ$11 &amp; "'!" &amp; AF140),0) + IF(Setup!$AJ$12&lt;&gt;"",INDIRECT("'" &amp; Setup!$AJ$12 &amp; "'!" &amp; AF140),0)</f>
        <v>0</v>
      </c>
      <c r="AN140" s="2" t="str">
        <f t="shared" si="59"/>
        <v/>
      </c>
      <c r="AR140" s="2" t="str">
        <f>IF(C140=0,"",LEFT(INDEX(Lists!$H$5:$H$49,MATCH(C140,Lists!$G$5:$G$49,0),1),1))</f>
        <v/>
      </c>
      <c r="AT140" s="2" t="str">
        <f t="shared" ca="1" si="60"/>
        <v/>
      </c>
      <c r="AU140" s="2" t="str">
        <f t="shared" ca="1" si="61"/>
        <v/>
      </c>
      <c r="AV140" s="2" t="str">
        <f t="shared" ca="1" si="62"/>
        <v/>
      </c>
      <c r="AW140" s="2" t="str">
        <f t="shared" ca="1" si="63"/>
        <v/>
      </c>
      <c r="AX140" s="2" t="str">
        <f t="shared" ca="1" si="64"/>
        <v/>
      </c>
      <c r="AY140" s="2" t="str">
        <f t="shared" ca="1" si="65"/>
        <v/>
      </c>
      <c r="AZ140" s="2" t="str">
        <f t="shared" ca="1" si="66"/>
        <v/>
      </c>
      <c r="BA140" s="2" t="str">
        <f t="shared" ca="1" si="67"/>
        <v/>
      </c>
      <c r="BB140" s="2" t="str">
        <f t="shared" ca="1" si="68"/>
        <v/>
      </c>
      <c r="BC140" s="2" t="str">
        <f t="shared" ca="1" si="69"/>
        <v/>
      </c>
      <c r="BJ140" s="2">
        <f ca="1">IF(Setup!$AG$7&lt;&gt;"",INDIRECT("'" &amp; Setup!$AG$7 &amp; "'!" &amp; AD140),0) + IF(Setup!$AG$8&lt;&gt;"",INDIRECT("'" &amp; Setup!$AG$8 &amp; "'!" &amp; AD140),0) + IF(Setup!$AG$9&lt;&gt;"",INDIRECT("'" &amp; Setup!$AG$9 &amp; "'!" &amp; AD140),0) + IF(Setup!$AG$10&lt;&gt;"",INDIRECT("'" &amp; Setup!$AG$10 &amp; "'!" &amp; AD140),0) + IF(Setup!$AG$11&lt;&gt;"",INDIRECT("'" &amp; Setup!$AG$11 &amp; "'!" &amp; AD140),0) + IF(Setup!$AG$12&lt;&gt;"",INDIRECT("'" &amp; Setup!$AG$12 &amp; "'!" &amp; AD140),0)</f>
        <v>0</v>
      </c>
      <c r="BK140" s="2">
        <f ca="1">IF(Setup!$AG$7&lt;&gt;"",INDIRECT("'" &amp; Setup!$AG$7 &amp; "'!" &amp; AE140),0) + IF(Setup!$AG$8&lt;&gt;"",INDIRECT("'" &amp; Setup!$AG$8 &amp; "'!" &amp; AE140),0) + IF(Setup!$AG$9&lt;&gt;"",INDIRECT("'" &amp; Setup!$AG$9 &amp; "'!" &amp; AE140),0) + IF(Setup!$AG$10&lt;&gt;"",INDIRECT("'" &amp; Setup!$AG$10 &amp; "'!" &amp; AE140),0) + IF(Setup!$AG$11&lt;&gt;"",INDIRECT("'" &amp; Setup!$AG$11 &amp; "'!" &amp; AE140),0) + IF(Setup!$AG$12&lt;&gt;"",INDIRECT("'" &amp; Setup!$AG$12 &amp; "'!" &amp; AE140),0)</f>
        <v>0</v>
      </c>
      <c r="BL140" s="2">
        <f ca="1">IF(Setup!$AH$7&lt;&gt;"",INDIRECT("'" &amp; Setup!$AH$7 &amp; "'!" &amp; AD140),0) + IF(Setup!$AH$8&lt;&gt;"",INDIRECT("'" &amp; Setup!$AH$8 &amp; "'!" &amp; AD140),0) + IF(Setup!$AH$9&lt;&gt;"",INDIRECT("'" &amp; Setup!$AH$9 &amp; "'!" &amp; AD140),0) + IF(Setup!$AH$10&lt;&gt;"",INDIRECT("'" &amp; Setup!$AH$10 &amp; "'!" &amp; AD140),0) + IF(Setup!$AH$11&lt;&gt;"",INDIRECT("'" &amp; Setup!$AH$11 &amp; "'!" &amp; AD140),0) + IF(Setup!$AH$12&lt;&gt;"",INDIRECT("'" &amp; Setup!$AH$12 &amp; "'!" &amp; AD140),0)</f>
        <v>0</v>
      </c>
      <c r="BM140" s="2">
        <f ca="1">IF(Setup!$AH$7&lt;&gt;"",INDIRECT("'" &amp; Setup!$AH$7 &amp; "'!" &amp; AE140),0) + IF(Setup!$AH$8&lt;&gt;"",INDIRECT("'" &amp; Setup!$AH$8 &amp; "'!" &amp; AE140),0) + IF(Setup!$AH$9&lt;&gt;"",INDIRECT("'" &amp; Setup!$AH$9 &amp; "'!" &amp; AE140),0) + IF(Setup!$AH$10&lt;&gt;"",INDIRECT("'" &amp; Setup!$AH$10 &amp; "'!" &amp; AE140),0) + IF(Setup!$AH$11&lt;&gt;"",INDIRECT("'" &amp; Setup!$AH$11 &amp; "'!" &amp; AE140),0) + IF(Setup!$AH$12&lt;&gt;"",INDIRECT("'" &amp; Setup!$AH$12 &amp; "'!" &amp; AE140),0)</f>
        <v>0</v>
      </c>
      <c r="BN140" s="2">
        <f ca="1">IF(Setup!$AI$7&lt;&gt;"",INDIRECT("'" &amp; Setup!$AI$7 &amp; "'!" &amp; AD140),0) + IF(Setup!$AI$8&lt;&gt;"",INDIRECT("'" &amp; Setup!$AI$8 &amp; "'!" &amp; AD140),0) + IF(Setup!$AI$9&lt;&gt;"",INDIRECT("'" &amp; Setup!$AI$9 &amp; "'!" &amp; AD140),0) + IF(Setup!$AI$10&lt;&gt;"",INDIRECT("'" &amp; Setup!$AI$10 &amp; "'!" &amp; AD140),0) + IF(Setup!$AI$11&lt;&gt;"",INDIRECT("'" &amp; Setup!$AI$11 &amp; "'!" &amp; AD140),0) + IF(Setup!$AI$12&lt;&gt;"",INDIRECT("'" &amp; Setup!$AI$12 &amp; "'!" &amp; AD140),0)</f>
        <v>0</v>
      </c>
      <c r="BO140" s="2">
        <f ca="1">IF(Setup!$AI$7&lt;&gt;"",INDIRECT("'" &amp; Setup!$AI$7 &amp; "'!" &amp; AE140),0) + IF(Setup!$AI$8&lt;&gt;"",INDIRECT("'" &amp; Setup!$AI$8 &amp; "'!" &amp; AE140),0) + IF(Setup!$AI$9&lt;&gt;"",INDIRECT("'" &amp; Setup!$AI$9 &amp; "'!" &amp; AE140),0) + IF(Setup!$AI$10&lt;&gt;"",INDIRECT("'" &amp; Setup!$AI$10 &amp; "'!" &amp; AE140),0) + IF(Setup!$AI$11&lt;&gt;"",INDIRECT("'" &amp; Setup!$AI$11 &amp; "'!" &amp; AE140),0) + IF(Setup!$AI$12&lt;&gt;"",INDIRECT("'" &amp; Setup!$AI$12 &amp; "'!" &amp; AE140),0)</f>
        <v>0</v>
      </c>
      <c r="BP140" s="2">
        <f ca="1">IF(Setup!$AJ$7&lt;&gt;"",INDIRECT("'" &amp; Setup!$AJ$7 &amp; "'!" &amp; AD140),0) + IF(Setup!$AJ$8&lt;&gt;"",INDIRECT("'" &amp; Setup!$AJ$8 &amp; "'!" &amp; AD140),0) + IF(Setup!$AJ$9&lt;&gt;"",INDIRECT("'" &amp; Setup!$AJ$9 &amp; "'!" &amp; AD140),0) + IF(Setup!$AJ$10&lt;&gt;"",INDIRECT("'" &amp; Setup!$AJ$10 &amp; "'!" &amp; AD140),0) + IF(Setup!$AJ$11&lt;&gt;"",INDIRECT("'" &amp; Setup!$AJ$11 &amp; "'!" &amp; AD140),0) + IF(Setup!$AJ$12&lt;&gt;"",INDIRECT("'" &amp; Setup!$AJ$12 &amp; "'!" &amp; AD140),0)</f>
        <v>0</v>
      </c>
      <c r="BQ140" s="2">
        <f ca="1">IF(Setup!$AJ$7&lt;&gt;"",INDIRECT("'" &amp; Setup!$AJ$7 &amp; "'!" &amp; AE140),0) + IF(Setup!$AJ$8&lt;&gt;"",INDIRECT("'" &amp; Setup!$AJ$8 &amp; "'!" &amp; AE140),0) + IF(Setup!$AJ$9&lt;&gt;"",INDIRECT("'" &amp; Setup!$AJ$9 &amp; "'!" &amp; AE140),0) + IF(Setup!$AJ$10&lt;&gt;"",INDIRECT("'" &amp; Setup!$AJ$10 &amp; "'!" &amp; AE140),0) + IF(Setup!$AJ$11&lt;&gt;"",INDIRECT("'" &amp; Setup!$AJ$11 &amp; "'!" &amp; AE140),0) + IF(Setup!$AJ$12&lt;&gt;"",INDIRECT("'" &amp; Setup!$AJ$12 &amp; "'!" &amp; AE140),0)</f>
        <v>0</v>
      </c>
      <c r="BS140" s="35"/>
      <c r="BT140" s="35"/>
      <c r="BU140" s="35"/>
      <c r="BV140" s="35"/>
    </row>
    <row r="141" spans="1:74" ht="39" hidden="1" customHeight="1" x14ac:dyDescent="0.2">
      <c r="A141" s="14" t="str">
        <f>Planning!A124</f>
        <v>I116</v>
      </c>
      <c r="B141" s="9">
        <f>Planning!B124</f>
        <v>0</v>
      </c>
      <c r="C141" s="9">
        <f>Planning!C124</f>
        <v>0</v>
      </c>
      <c r="D141" s="9">
        <f>Planning!D124</f>
        <v>0</v>
      </c>
      <c r="E141" s="3">
        <f>Planning!E124</f>
        <v>0</v>
      </c>
      <c r="F141" s="3">
        <f>Planning!G124</f>
        <v>0</v>
      </c>
      <c r="G141" s="28"/>
      <c r="H141" s="197">
        <f t="shared" ca="1" si="55"/>
        <v>0</v>
      </c>
      <c r="I141" s="197">
        <f t="shared" ca="1" si="56"/>
        <v>0</v>
      </c>
      <c r="J141" s="32" t="str">
        <f ca="1">IF(AND($AR141="2",$AB140&lt;&gt;Lists!$A$17),AU141,AT141)</f>
        <v/>
      </c>
      <c r="K141" s="33" t="str">
        <f t="shared" ca="1" si="70"/>
        <v/>
      </c>
      <c r="L141" s="210">
        <f t="shared" ca="1" si="71"/>
        <v>0</v>
      </c>
      <c r="M141" s="197">
        <f t="shared" ca="1" si="72"/>
        <v>0</v>
      </c>
      <c r="N141" s="32" t="str">
        <f ca="1">IF(AND($AR141="2",$AB141&lt;&gt;Lists!$A$17),AW141,AV141)</f>
        <v/>
      </c>
      <c r="O141" s="33" t="str">
        <f t="shared" ca="1" si="73"/>
        <v/>
      </c>
      <c r="P141" s="197">
        <f t="shared" ca="1" si="74"/>
        <v>0</v>
      </c>
      <c r="Q141" s="197">
        <f t="shared" ca="1" si="75"/>
        <v>0</v>
      </c>
      <c r="R141" s="32" t="str">
        <f ca="1">IF(AND($AR141="2",$AB141&lt;&gt;Lists!$A$17),AY141,AX141)</f>
        <v/>
      </c>
      <c r="S141" s="33" t="str">
        <f t="shared" ca="1" si="76"/>
        <v/>
      </c>
      <c r="T141" s="197">
        <f t="shared" ca="1" si="77"/>
        <v>0</v>
      </c>
      <c r="U141" s="197">
        <f t="shared" ca="1" si="78"/>
        <v>0</v>
      </c>
      <c r="V141" s="32" t="str">
        <f ca="1">IF(AND($AR141="2",$AB141&lt;&gt;Lists!$A$17),BA141,AZ141)</f>
        <v/>
      </c>
      <c r="W141" s="33" t="str">
        <f t="shared" ca="1" si="79"/>
        <v/>
      </c>
      <c r="X141" s="197">
        <f t="shared" ca="1" si="80"/>
        <v>0</v>
      </c>
      <c r="Y141" s="197">
        <f t="shared" ca="1" si="81"/>
        <v>0</v>
      </c>
      <c r="Z141" s="32" t="str">
        <f ca="1">IF(AND($AR141="2",$AB141&lt;&gt;Lists!$A$17),BC141,BB141)</f>
        <v/>
      </c>
      <c r="AA141" s="33" t="str">
        <f t="shared" ca="1" si="82"/>
        <v/>
      </c>
      <c r="AB141" s="1">
        <f>Planning!H124</f>
        <v>0</v>
      </c>
      <c r="AC141" s="2" t="str">
        <f t="shared" si="57"/>
        <v>00</v>
      </c>
      <c r="AD141" s="2" t="s">
        <v>576</v>
      </c>
      <c r="AE141" s="2" t="s">
        <v>774</v>
      </c>
      <c r="AF141" s="2" t="s">
        <v>144</v>
      </c>
      <c r="AG141" s="169" t="str">
        <f t="shared" si="58"/>
        <v/>
      </c>
      <c r="AI141" s="2">
        <f ca="1">IF(Setup!$AG$7&lt;&gt;"",INDIRECT("'" &amp; Setup!$AG$7 &amp; "'!" &amp; AF141),0) + IF(Setup!$AG$8&lt;&gt;"",INDIRECT("'" &amp; Setup!$AG$8 &amp; "'!" &amp; AF141),0) + IF(Setup!$AG$9&lt;&gt;"",INDIRECT("'" &amp; Setup!$AG$9 &amp; "'!" &amp; AF141),0) + IF(Setup!$AG$10&lt;&gt;"",INDIRECT("'" &amp; Setup!$AG$10 &amp; "'!" &amp; AF141),0) + IF(Setup!$AG$11&lt;&gt;"",INDIRECT("'" &amp; Setup!$AG$11 &amp; "'!" &amp; AF141),0) + IF(Setup!$AG$12&lt;&gt;"",INDIRECT("'" &amp; Setup!$AG$12 &amp; "'!" &amp; AF141),0)</f>
        <v>0</v>
      </c>
      <c r="AJ141" s="2">
        <f ca="1">IF(Setup!$AH$7&lt;&gt;"",INDIRECT("'" &amp; Setup!$AH$7 &amp; "'!" &amp; AF141),0) + IF(Setup!$AH$8&lt;&gt;"",INDIRECT("'" &amp; Setup!$AH$8 &amp; "'!" &amp; AF141),0) + IF(Setup!$AH$9&lt;&gt;"",INDIRECT("'" &amp; Setup!$AH$9 &amp; "'!" &amp; AF141),0) + IF(Setup!$AH$10&lt;&gt;"",INDIRECT("'" &amp; Setup!$AH$10 &amp; "'!" &amp; AF141),0) + IF(Setup!$AH$11&lt;&gt;"",INDIRECT("'" &amp; Setup!$AH$11 &amp; "'!" &amp; AF141),0) + IF(Setup!$AH$12&lt;&gt;"",INDIRECT("'" &amp; Setup!$AH$12 &amp; "'!" &amp; AF141),0)</f>
        <v>0</v>
      </c>
      <c r="AK141" s="2">
        <f ca="1">IF(Setup!$AI$7&lt;&gt;"",INDIRECT("'" &amp; Setup!$AI$7 &amp; "'!" &amp; AF141),0) + IF(Setup!$AI$8&lt;&gt;"",INDIRECT("'" &amp; Setup!$AI$8 &amp; "'!" &amp; AF141),0) + IF(Setup!$AI$9&lt;&gt;"",INDIRECT("'" &amp; Setup!$AI$9 &amp; "'!" &amp; AF141),0) + IF(Setup!$AI$10&lt;&gt;"",INDIRECT("'" &amp; Setup!$AI$10 &amp; "'!" &amp; AF141),0) + IF(Setup!$AI$11&lt;&gt;"",INDIRECT("'" &amp; Setup!$AI$11 &amp; "'!" &amp; AF141),0) + IF(Setup!$AI$12&lt;&gt;"",INDIRECT("'" &amp; Setup!$AI$12 &amp; "'!" &amp; AF141),0)</f>
        <v>0</v>
      </c>
      <c r="AL141" s="2">
        <f ca="1">IF(Setup!$AJ$7&lt;&gt;"",INDIRECT("'" &amp; Setup!$AJ$7 &amp; "'!" &amp; AF141),0) + IF(Setup!$AJ$8&lt;&gt;"",INDIRECT("'" &amp; Setup!$AJ$8 &amp; "'!" &amp; AF141),0) + IF(Setup!$AJ$9&lt;&gt;"",INDIRECT("'" &amp; Setup!$AJ$9 &amp; "'!" &amp; AF141),0) + IF(Setup!$AJ$10&lt;&gt;"",INDIRECT("'" &amp; Setup!$AJ$10 &amp; "'!" &amp; AF141),0) + IF(Setup!$AJ$11&lt;&gt;"",INDIRECT("'" &amp; Setup!$AJ$11 &amp; "'!" &amp; AF141),0) + IF(Setup!$AJ$12&lt;&gt;"",INDIRECT("'" &amp; Setup!$AJ$12 &amp; "'!" &amp; AF141),0)</f>
        <v>0</v>
      </c>
      <c r="AN141" s="2" t="str">
        <f t="shared" si="59"/>
        <v/>
      </c>
      <c r="AR141" s="2" t="str">
        <f>IF(C141=0,"",LEFT(INDEX(Lists!$H$5:$H$49,MATCH(C141,Lists!$G$5:$G$49,0),1),1))</f>
        <v/>
      </c>
      <c r="AT141" s="2" t="str">
        <f t="shared" ca="1" si="60"/>
        <v/>
      </c>
      <c r="AU141" s="2" t="str">
        <f t="shared" ca="1" si="61"/>
        <v/>
      </c>
      <c r="AV141" s="2" t="str">
        <f t="shared" ca="1" si="62"/>
        <v/>
      </c>
      <c r="AW141" s="2" t="str">
        <f t="shared" ca="1" si="63"/>
        <v/>
      </c>
      <c r="AX141" s="2" t="str">
        <f t="shared" ca="1" si="64"/>
        <v/>
      </c>
      <c r="AY141" s="2" t="str">
        <f t="shared" ca="1" si="65"/>
        <v/>
      </c>
      <c r="AZ141" s="2" t="str">
        <f t="shared" ca="1" si="66"/>
        <v/>
      </c>
      <c r="BA141" s="2" t="str">
        <f t="shared" ca="1" si="67"/>
        <v/>
      </c>
      <c r="BB141" s="2" t="str">
        <f t="shared" ca="1" si="68"/>
        <v/>
      </c>
      <c r="BC141" s="2" t="str">
        <f t="shared" ca="1" si="69"/>
        <v/>
      </c>
      <c r="BJ141" s="2">
        <f ca="1">IF(Setup!$AG$7&lt;&gt;"",INDIRECT("'" &amp; Setup!$AG$7 &amp; "'!" &amp; AD141),0) + IF(Setup!$AG$8&lt;&gt;"",INDIRECT("'" &amp; Setup!$AG$8 &amp; "'!" &amp; AD141),0) + IF(Setup!$AG$9&lt;&gt;"",INDIRECT("'" &amp; Setup!$AG$9 &amp; "'!" &amp; AD141),0) + IF(Setup!$AG$10&lt;&gt;"",INDIRECT("'" &amp; Setup!$AG$10 &amp; "'!" &amp; AD141),0) + IF(Setup!$AG$11&lt;&gt;"",INDIRECT("'" &amp; Setup!$AG$11 &amp; "'!" &amp; AD141),0) + IF(Setup!$AG$12&lt;&gt;"",INDIRECT("'" &amp; Setup!$AG$12 &amp; "'!" &amp; AD141),0)</f>
        <v>0</v>
      </c>
      <c r="BK141" s="2">
        <f ca="1">IF(Setup!$AG$7&lt;&gt;"",INDIRECT("'" &amp; Setup!$AG$7 &amp; "'!" &amp; AE141),0) + IF(Setup!$AG$8&lt;&gt;"",INDIRECT("'" &amp; Setup!$AG$8 &amp; "'!" &amp; AE141),0) + IF(Setup!$AG$9&lt;&gt;"",INDIRECT("'" &amp; Setup!$AG$9 &amp; "'!" &amp; AE141),0) + IF(Setup!$AG$10&lt;&gt;"",INDIRECT("'" &amp; Setup!$AG$10 &amp; "'!" &amp; AE141),0) + IF(Setup!$AG$11&lt;&gt;"",INDIRECT("'" &amp; Setup!$AG$11 &amp; "'!" &amp; AE141),0) + IF(Setup!$AG$12&lt;&gt;"",INDIRECT("'" &amp; Setup!$AG$12 &amp; "'!" &amp; AE141),0)</f>
        <v>0</v>
      </c>
      <c r="BL141" s="2">
        <f ca="1">IF(Setup!$AH$7&lt;&gt;"",INDIRECT("'" &amp; Setup!$AH$7 &amp; "'!" &amp; AD141),0) + IF(Setup!$AH$8&lt;&gt;"",INDIRECT("'" &amp; Setup!$AH$8 &amp; "'!" &amp; AD141),0) + IF(Setup!$AH$9&lt;&gt;"",INDIRECT("'" &amp; Setup!$AH$9 &amp; "'!" &amp; AD141),0) + IF(Setup!$AH$10&lt;&gt;"",INDIRECT("'" &amp; Setup!$AH$10 &amp; "'!" &amp; AD141),0) + IF(Setup!$AH$11&lt;&gt;"",INDIRECT("'" &amp; Setup!$AH$11 &amp; "'!" &amp; AD141),0) + IF(Setup!$AH$12&lt;&gt;"",INDIRECT("'" &amp; Setup!$AH$12 &amp; "'!" &amp; AD141),0)</f>
        <v>0</v>
      </c>
      <c r="BM141" s="2">
        <f ca="1">IF(Setup!$AH$7&lt;&gt;"",INDIRECT("'" &amp; Setup!$AH$7 &amp; "'!" &amp; AE141),0) + IF(Setup!$AH$8&lt;&gt;"",INDIRECT("'" &amp; Setup!$AH$8 &amp; "'!" &amp; AE141),0) + IF(Setup!$AH$9&lt;&gt;"",INDIRECT("'" &amp; Setup!$AH$9 &amp; "'!" &amp; AE141),0) + IF(Setup!$AH$10&lt;&gt;"",INDIRECT("'" &amp; Setup!$AH$10 &amp; "'!" &amp; AE141),0) + IF(Setup!$AH$11&lt;&gt;"",INDIRECT("'" &amp; Setup!$AH$11 &amp; "'!" &amp; AE141),0) + IF(Setup!$AH$12&lt;&gt;"",INDIRECT("'" &amp; Setup!$AH$12 &amp; "'!" &amp; AE141),0)</f>
        <v>0</v>
      </c>
      <c r="BN141" s="2">
        <f ca="1">IF(Setup!$AI$7&lt;&gt;"",INDIRECT("'" &amp; Setup!$AI$7 &amp; "'!" &amp; AD141),0) + IF(Setup!$AI$8&lt;&gt;"",INDIRECT("'" &amp; Setup!$AI$8 &amp; "'!" &amp; AD141),0) + IF(Setup!$AI$9&lt;&gt;"",INDIRECT("'" &amp; Setup!$AI$9 &amp; "'!" &amp; AD141),0) + IF(Setup!$AI$10&lt;&gt;"",INDIRECT("'" &amp; Setup!$AI$10 &amp; "'!" &amp; AD141),0) + IF(Setup!$AI$11&lt;&gt;"",INDIRECT("'" &amp; Setup!$AI$11 &amp; "'!" &amp; AD141),0) + IF(Setup!$AI$12&lt;&gt;"",INDIRECT("'" &amp; Setup!$AI$12 &amp; "'!" &amp; AD141),0)</f>
        <v>0</v>
      </c>
      <c r="BO141" s="2">
        <f ca="1">IF(Setup!$AI$7&lt;&gt;"",INDIRECT("'" &amp; Setup!$AI$7 &amp; "'!" &amp; AE141),0) + IF(Setup!$AI$8&lt;&gt;"",INDIRECT("'" &amp; Setup!$AI$8 &amp; "'!" &amp; AE141),0) + IF(Setup!$AI$9&lt;&gt;"",INDIRECT("'" &amp; Setup!$AI$9 &amp; "'!" &amp; AE141),0) + IF(Setup!$AI$10&lt;&gt;"",INDIRECT("'" &amp; Setup!$AI$10 &amp; "'!" &amp; AE141),0) + IF(Setup!$AI$11&lt;&gt;"",INDIRECT("'" &amp; Setup!$AI$11 &amp; "'!" &amp; AE141),0) + IF(Setup!$AI$12&lt;&gt;"",INDIRECT("'" &amp; Setup!$AI$12 &amp; "'!" &amp; AE141),0)</f>
        <v>0</v>
      </c>
      <c r="BP141" s="2">
        <f ca="1">IF(Setup!$AJ$7&lt;&gt;"",INDIRECT("'" &amp; Setup!$AJ$7 &amp; "'!" &amp; AD141),0) + IF(Setup!$AJ$8&lt;&gt;"",INDIRECT("'" &amp; Setup!$AJ$8 &amp; "'!" &amp; AD141),0) + IF(Setup!$AJ$9&lt;&gt;"",INDIRECT("'" &amp; Setup!$AJ$9 &amp; "'!" &amp; AD141),0) + IF(Setup!$AJ$10&lt;&gt;"",INDIRECT("'" &amp; Setup!$AJ$10 &amp; "'!" &amp; AD141),0) + IF(Setup!$AJ$11&lt;&gt;"",INDIRECT("'" &amp; Setup!$AJ$11 &amp; "'!" &amp; AD141),0) + IF(Setup!$AJ$12&lt;&gt;"",INDIRECT("'" &amp; Setup!$AJ$12 &amp; "'!" &amp; AD141),0)</f>
        <v>0</v>
      </c>
      <c r="BQ141" s="2">
        <f ca="1">IF(Setup!$AJ$7&lt;&gt;"",INDIRECT("'" &amp; Setup!$AJ$7 &amp; "'!" &amp; AE141),0) + IF(Setup!$AJ$8&lt;&gt;"",INDIRECT("'" &amp; Setup!$AJ$8 &amp; "'!" &amp; AE141),0) + IF(Setup!$AJ$9&lt;&gt;"",INDIRECT("'" &amp; Setup!$AJ$9 &amp; "'!" &amp; AE141),0) + IF(Setup!$AJ$10&lt;&gt;"",INDIRECT("'" &amp; Setup!$AJ$10 &amp; "'!" &amp; AE141),0) + IF(Setup!$AJ$11&lt;&gt;"",INDIRECT("'" &amp; Setup!$AJ$11 &amp; "'!" &amp; AE141),0) + IF(Setup!$AJ$12&lt;&gt;"",INDIRECT("'" &amp; Setup!$AJ$12 &amp; "'!" &amp; AE141),0)</f>
        <v>0</v>
      </c>
      <c r="BS141" s="35"/>
      <c r="BT141" s="35"/>
      <c r="BU141" s="35"/>
      <c r="BV141" s="35"/>
    </row>
    <row r="142" spans="1:74" ht="39" hidden="1" customHeight="1" x14ac:dyDescent="0.2">
      <c r="A142" s="14" t="str">
        <f>Planning!A125</f>
        <v>I117</v>
      </c>
      <c r="B142" s="9">
        <f>Planning!B125</f>
        <v>0</v>
      </c>
      <c r="C142" s="9">
        <f>Planning!C125</f>
        <v>0</v>
      </c>
      <c r="D142" s="9">
        <f>Planning!D125</f>
        <v>0</v>
      </c>
      <c r="E142" s="3">
        <f>Planning!E125</f>
        <v>0</v>
      </c>
      <c r="F142" s="3">
        <f>Planning!G125</f>
        <v>0</v>
      </c>
      <c r="G142" s="28"/>
      <c r="H142" s="197">
        <f t="shared" ca="1" si="55"/>
        <v>0</v>
      </c>
      <c r="I142" s="197">
        <f t="shared" ca="1" si="56"/>
        <v>0</v>
      </c>
      <c r="J142" s="32" t="str">
        <f ca="1">IF(AND($AR142="2",$AB141&lt;&gt;Lists!$A$17),AU142,AT142)</f>
        <v/>
      </c>
      <c r="K142" s="33" t="str">
        <f t="shared" ca="1" si="70"/>
        <v/>
      </c>
      <c r="L142" s="210">
        <f t="shared" ca="1" si="71"/>
        <v>0</v>
      </c>
      <c r="M142" s="197">
        <f t="shared" ca="1" si="72"/>
        <v>0</v>
      </c>
      <c r="N142" s="32" t="str">
        <f ca="1">IF(AND($AR142="2",$AB142&lt;&gt;Lists!$A$17),AW142,AV142)</f>
        <v/>
      </c>
      <c r="O142" s="33" t="str">
        <f t="shared" ca="1" si="73"/>
        <v/>
      </c>
      <c r="P142" s="197">
        <f t="shared" ca="1" si="74"/>
        <v>0</v>
      </c>
      <c r="Q142" s="197">
        <f t="shared" ca="1" si="75"/>
        <v>0</v>
      </c>
      <c r="R142" s="32" t="str">
        <f ca="1">IF(AND($AR142="2",$AB142&lt;&gt;Lists!$A$17),AY142,AX142)</f>
        <v/>
      </c>
      <c r="S142" s="33" t="str">
        <f t="shared" ca="1" si="76"/>
        <v/>
      </c>
      <c r="T142" s="197">
        <f t="shared" ca="1" si="77"/>
        <v>0</v>
      </c>
      <c r="U142" s="197">
        <f t="shared" ca="1" si="78"/>
        <v>0</v>
      </c>
      <c r="V142" s="32" t="str">
        <f ca="1">IF(AND($AR142="2",$AB142&lt;&gt;Lists!$A$17),BA142,AZ142)</f>
        <v/>
      </c>
      <c r="W142" s="33" t="str">
        <f t="shared" ca="1" si="79"/>
        <v/>
      </c>
      <c r="X142" s="197">
        <f t="shared" ca="1" si="80"/>
        <v>0</v>
      </c>
      <c r="Y142" s="197">
        <f t="shared" ca="1" si="81"/>
        <v>0</v>
      </c>
      <c r="Z142" s="32" t="str">
        <f ca="1">IF(AND($AR142="2",$AB142&lt;&gt;Lists!$A$17),BC142,BB142)</f>
        <v/>
      </c>
      <c r="AA142" s="33" t="str">
        <f t="shared" ca="1" si="82"/>
        <v/>
      </c>
      <c r="AB142" s="1">
        <f>Planning!H125</f>
        <v>0</v>
      </c>
      <c r="AC142" s="2" t="str">
        <f t="shared" si="57"/>
        <v>00</v>
      </c>
      <c r="AD142" s="2" t="s">
        <v>577</v>
      </c>
      <c r="AE142" s="2" t="s">
        <v>775</v>
      </c>
      <c r="AF142" s="2" t="s">
        <v>145</v>
      </c>
      <c r="AG142" s="169" t="str">
        <f t="shared" si="58"/>
        <v/>
      </c>
      <c r="AI142" s="2">
        <f ca="1">IF(Setup!$AG$7&lt;&gt;"",INDIRECT("'" &amp; Setup!$AG$7 &amp; "'!" &amp; AF142),0) + IF(Setup!$AG$8&lt;&gt;"",INDIRECT("'" &amp; Setup!$AG$8 &amp; "'!" &amp; AF142),0) + IF(Setup!$AG$9&lt;&gt;"",INDIRECT("'" &amp; Setup!$AG$9 &amp; "'!" &amp; AF142),0) + IF(Setup!$AG$10&lt;&gt;"",INDIRECT("'" &amp; Setup!$AG$10 &amp; "'!" &amp; AF142),0) + IF(Setup!$AG$11&lt;&gt;"",INDIRECT("'" &amp; Setup!$AG$11 &amp; "'!" &amp; AF142),0) + IF(Setup!$AG$12&lt;&gt;"",INDIRECT("'" &amp; Setup!$AG$12 &amp; "'!" &amp; AF142),0)</f>
        <v>0</v>
      </c>
      <c r="AJ142" s="2">
        <f ca="1">IF(Setup!$AH$7&lt;&gt;"",INDIRECT("'" &amp; Setup!$AH$7 &amp; "'!" &amp; AF142),0) + IF(Setup!$AH$8&lt;&gt;"",INDIRECT("'" &amp; Setup!$AH$8 &amp; "'!" &amp; AF142),0) + IF(Setup!$AH$9&lt;&gt;"",INDIRECT("'" &amp; Setup!$AH$9 &amp; "'!" &amp; AF142),0) + IF(Setup!$AH$10&lt;&gt;"",INDIRECT("'" &amp; Setup!$AH$10 &amp; "'!" &amp; AF142),0) + IF(Setup!$AH$11&lt;&gt;"",INDIRECT("'" &amp; Setup!$AH$11 &amp; "'!" &amp; AF142),0) + IF(Setup!$AH$12&lt;&gt;"",INDIRECT("'" &amp; Setup!$AH$12 &amp; "'!" &amp; AF142),0)</f>
        <v>0</v>
      </c>
      <c r="AK142" s="2">
        <f ca="1">IF(Setup!$AI$7&lt;&gt;"",INDIRECT("'" &amp; Setup!$AI$7 &amp; "'!" &amp; AF142),0) + IF(Setup!$AI$8&lt;&gt;"",INDIRECT("'" &amp; Setup!$AI$8 &amp; "'!" &amp; AF142),0) + IF(Setup!$AI$9&lt;&gt;"",INDIRECT("'" &amp; Setup!$AI$9 &amp; "'!" &amp; AF142),0) + IF(Setup!$AI$10&lt;&gt;"",INDIRECT("'" &amp; Setup!$AI$10 &amp; "'!" &amp; AF142),0) + IF(Setup!$AI$11&lt;&gt;"",INDIRECT("'" &amp; Setup!$AI$11 &amp; "'!" &amp; AF142),0) + IF(Setup!$AI$12&lt;&gt;"",INDIRECT("'" &amp; Setup!$AI$12 &amp; "'!" &amp; AF142),0)</f>
        <v>0</v>
      </c>
      <c r="AL142" s="2">
        <f ca="1">IF(Setup!$AJ$7&lt;&gt;"",INDIRECT("'" &amp; Setup!$AJ$7 &amp; "'!" &amp; AF142),0) + IF(Setup!$AJ$8&lt;&gt;"",INDIRECT("'" &amp; Setup!$AJ$8 &amp; "'!" &amp; AF142),0) + IF(Setup!$AJ$9&lt;&gt;"",INDIRECT("'" &amp; Setup!$AJ$9 &amp; "'!" &amp; AF142),0) + IF(Setup!$AJ$10&lt;&gt;"",INDIRECT("'" &amp; Setup!$AJ$10 &amp; "'!" &amp; AF142),0) + IF(Setup!$AJ$11&lt;&gt;"",INDIRECT("'" &amp; Setup!$AJ$11 &amp; "'!" &amp; AF142),0) + IF(Setup!$AJ$12&lt;&gt;"",INDIRECT("'" &amp; Setup!$AJ$12 &amp; "'!" &amp; AF142),0)</f>
        <v>0</v>
      </c>
      <c r="AN142" s="2" t="str">
        <f t="shared" si="59"/>
        <v/>
      </c>
      <c r="AR142" s="2" t="str">
        <f>IF(C142=0,"",LEFT(INDEX(Lists!$H$5:$H$49,MATCH(C142,Lists!$G$5:$G$49,0),1),1))</f>
        <v/>
      </c>
      <c r="AT142" s="2" t="str">
        <f t="shared" ca="1" si="60"/>
        <v/>
      </c>
      <c r="AU142" s="2" t="str">
        <f t="shared" ca="1" si="61"/>
        <v/>
      </c>
      <c r="AV142" s="2" t="str">
        <f t="shared" ca="1" si="62"/>
        <v/>
      </c>
      <c r="AW142" s="2" t="str">
        <f t="shared" ca="1" si="63"/>
        <v/>
      </c>
      <c r="AX142" s="2" t="str">
        <f t="shared" ca="1" si="64"/>
        <v/>
      </c>
      <c r="AY142" s="2" t="str">
        <f t="shared" ca="1" si="65"/>
        <v/>
      </c>
      <c r="AZ142" s="2" t="str">
        <f t="shared" ca="1" si="66"/>
        <v/>
      </c>
      <c r="BA142" s="2" t="str">
        <f t="shared" ca="1" si="67"/>
        <v/>
      </c>
      <c r="BB142" s="2" t="str">
        <f t="shared" ca="1" si="68"/>
        <v/>
      </c>
      <c r="BC142" s="2" t="str">
        <f t="shared" ca="1" si="69"/>
        <v/>
      </c>
      <c r="BJ142" s="2">
        <f ca="1">IF(Setup!$AG$7&lt;&gt;"",INDIRECT("'" &amp; Setup!$AG$7 &amp; "'!" &amp; AD142),0) + IF(Setup!$AG$8&lt;&gt;"",INDIRECT("'" &amp; Setup!$AG$8 &amp; "'!" &amp; AD142),0) + IF(Setup!$AG$9&lt;&gt;"",INDIRECT("'" &amp; Setup!$AG$9 &amp; "'!" &amp; AD142),0) + IF(Setup!$AG$10&lt;&gt;"",INDIRECT("'" &amp; Setup!$AG$10 &amp; "'!" &amp; AD142),0) + IF(Setup!$AG$11&lt;&gt;"",INDIRECT("'" &amp; Setup!$AG$11 &amp; "'!" &amp; AD142),0) + IF(Setup!$AG$12&lt;&gt;"",INDIRECT("'" &amp; Setup!$AG$12 &amp; "'!" &amp; AD142),0)</f>
        <v>0</v>
      </c>
      <c r="BK142" s="2">
        <f ca="1">IF(Setup!$AG$7&lt;&gt;"",INDIRECT("'" &amp; Setup!$AG$7 &amp; "'!" &amp; AE142),0) + IF(Setup!$AG$8&lt;&gt;"",INDIRECT("'" &amp; Setup!$AG$8 &amp; "'!" &amp; AE142),0) + IF(Setup!$AG$9&lt;&gt;"",INDIRECT("'" &amp; Setup!$AG$9 &amp; "'!" &amp; AE142),0) + IF(Setup!$AG$10&lt;&gt;"",INDIRECT("'" &amp; Setup!$AG$10 &amp; "'!" &amp; AE142),0) + IF(Setup!$AG$11&lt;&gt;"",INDIRECT("'" &amp; Setup!$AG$11 &amp; "'!" &amp; AE142),0) + IF(Setup!$AG$12&lt;&gt;"",INDIRECT("'" &amp; Setup!$AG$12 &amp; "'!" &amp; AE142),0)</f>
        <v>0</v>
      </c>
      <c r="BL142" s="2">
        <f ca="1">IF(Setup!$AH$7&lt;&gt;"",INDIRECT("'" &amp; Setup!$AH$7 &amp; "'!" &amp; AD142),0) + IF(Setup!$AH$8&lt;&gt;"",INDIRECT("'" &amp; Setup!$AH$8 &amp; "'!" &amp; AD142),0) + IF(Setup!$AH$9&lt;&gt;"",INDIRECT("'" &amp; Setup!$AH$9 &amp; "'!" &amp; AD142),0) + IF(Setup!$AH$10&lt;&gt;"",INDIRECT("'" &amp; Setup!$AH$10 &amp; "'!" &amp; AD142),0) + IF(Setup!$AH$11&lt;&gt;"",INDIRECT("'" &amp; Setup!$AH$11 &amp; "'!" &amp; AD142),0) + IF(Setup!$AH$12&lt;&gt;"",INDIRECT("'" &amp; Setup!$AH$12 &amp; "'!" &amp; AD142),0)</f>
        <v>0</v>
      </c>
      <c r="BM142" s="2">
        <f ca="1">IF(Setup!$AH$7&lt;&gt;"",INDIRECT("'" &amp; Setup!$AH$7 &amp; "'!" &amp; AE142),0) + IF(Setup!$AH$8&lt;&gt;"",INDIRECT("'" &amp; Setup!$AH$8 &amp; "'!" &amp; AE142),0) + IF(Setup!$AH$9&lt;&gt;"",INDIRECT("'" &amp; Setup!$AH$9 &amp; "'!" &amp; AE142),0) + IF(Setup!$AH$10&lt;&gt;"",INDIRECT("'" &amp; Setup!$AH$10 &amp; "'!" &amp; AE142),0) + IF(Setup!$AH$11&lt;&gt;"",INDIRECT("'" &amp; Setup!$AH$11 &amp; "'!" &amp; AE142),0) + IF(Setup!$AH$12&lt;&gt;"",INDIRECT("'" &amp; Setup!$AH$12 &amp; "'!" &amp; AE142),0)</f>
        <v>0</v>
      </c>
      <c r="BN142" s="2">
        <f ca="1">IF(Setup!$AI$7&lt;&gt;"",INDIRECT("'" &amp; Setup!$AI$7 &amp; "'!" &amp; AD142),0) + IF(Setup!$AI$8&lt;&gt;"",INDIRECT("'" &amp; Setup!$AI$8 &amp; "'!" &amp; AD142),0) + IF(Setup!$AI$9&lt;&gt;"",INDIRECT("'" &amp; Setup!$AI$9 &amp; "'!" &amp; AD142),0) + IF(Setup!$AI$10&lt;&gt;"",INDIRECT("'" &amp; Setup!$AI$10 &amp; "'!" &amp; AD142),0) + IF(Setup!$AI$11&lt;&gt;"",INDIRECT("'" &amp; Setup!$AI$11 &amp; "'!" &amp; AD142),0) + IF(Setup!$AI$12&lt;&gt;"",INDIRECT("'" &amp; Setup!$AI$12 &amp; "'!" &amp; AD142),0)</f>
        <v>0</v>
      </c>
      <c r="BO142" s="2">
        <f ca="1">IF(Setup!$AI$7&lt;&gt;"",INDIRECT("'" &amp; Setup!$AI$7 &amp; "'!" &amp; AE142),0) + IF(Setup!$AI$8&lt;&gt;"",INDIRECT("'" &amp; Setup!$AI$8 &amp; "'!" &amp; AE142),0) + IF(Setup!$AI$9&lt;&gt;"",INDIRECT("'" &amp; Setup!$AI$9 &amp; "'!" &amp; AE142),0) + IF(Setup!$AI$10&lt;&gt;"",INDIRECT("'" &amp; Setup!$AI$10 &amp; "'!" &amp; AE142),0) + IF(Setup!$AI$11&lt;&gt;"",INDIRECT("'" &amp; Setup!$AI$11 &amp; "'!" &amp; AE142),0) + IF(Setup!$AI$12&lt;&gt;"",INDIRECT("'" &amp; Setup!$AI$12 &amp; "'!" &amp; AE142),0)</f>
        <v>0</v>
      </c>
      <c r="BP142" s="2">
        <f ca="1">IF(Setup!$AJ$7&lt;&gt;"",INDIRECT("'" &amp; Setup!$AJ$7 &amp; "'!" &amp; AD142),0) + IF(Setup!$AJ$8&lt;&gt;"",INDIRECT("'" &amp; Setup!$AJ$8 &amp; "'!" &amp; AD142),0) + IF(Setup!$AJ$9&lt;&gt;"",INDIRECT("'" &amp; Setup!$AJ$9 &amp; "'!" &amp; AD142),0) + IF(Setup!$AJ$10&lt;&gt;"",INDIRECT("'" &amp; Setup!$AJ$10 &amp; "'!" &amp; AD142),0) + IF(Setup!$AJ$11&lt;&gt;"",INDIRECT("'" &amp; Setup!$AJ$11 &amp; "'!" &amp; AD142),0) + IF(Setup!$AJ$12&lt;&gt;"",INDIRECT("'" &amp; Setup!$AJ$12 &amp; "'!" &amp; AD142),0)</f>
        <v>0</v>
      </c>
      <c r="BQ142" s="2">
        <f ca="1">IF(Setup!$AJ$7&lt;&gt;"",INDIRECT("'" &amp; Setup!$AJ$7 &amp; "'!" &amp; AE142),0) + IF(Setup!$AJ$8&lt;&gt;"",INDIRECT("'" &amp; Setup!$AJ$8 &amp; "'!" &amp; AE142),0) + IF(Setup!$AJ$9&lt;&gt;"",INDIRECT("'" &amp; Setup!$AJ$9 &amp; "'!" &amp; AE142),0) + IF(Setup!$AJ$10&lt;&gt;"",INDIRECT("'" &amp; Setup!$AJ$10 &amp; "'!" &amp; AE142),0) + IF(Setup!$AJ$11&lt;&gt;"",INDIRECT("'" &amp; Setup!$AJ$11 &amp; "'!" &amp; AE142),0) + IF(Setup!$AJ$12&lt;&gt;"",INDIRECT("'" &amp; Setup!$AJ$12 &amp; "'!" &amp; AE142),0)</f>
        <v>0</v>
      </c>
      <c r="BS142" s="35"/>
      <c r="BT142" s="35"/>
      <c r="BU142" s="35"/>
      <c r="BV142" s="35"/>
    </row>
    <row r="143" spans="1:74" ht="39" hidden="1" customHeight="1" x14ac:dyDescent="0.2">
      <c r="A143" s="14" t="str">
        <f>Planning!A126</f>
        <v>I118</v>
      </c>
      <c r="B143" s="9">
        <f>Planning!B126</f>
        <v>0</v>
      </c>
      <c r="C143" s="9">
        <f>Planning!C126</f>
        <v>0</v>
      </c>
      <c r="D143" s="9">
        <f>Planning!D126</f>
        <v>0</v>
      </c>
      <c r="E143" s="3">
        <f>Planning!E126</f>
        <v>0</v>
      </c>
      <c r="F143" s="3">
        <f>Planning!G126</f>
        <v>0</v>
      </c>
      <c r="G143" s="28"/>
      <c r="H143" s="197">
        <f t="shared" ca="1" si="55"/>
        <v>0</v>
      </c>
      <c r="I143" s="197">
        <f t="shared" ca="1" si="56"/>
        <v>0</v>
      </c>
      <c r="J143" s="32" t="str">
        <f ca="1">IF(AND($AR143="2",$AB142&lt;&gt;Lists!$A$17),AU143,AT143)</f>
        <v/>
      </c>
      <c r="K143" s="33" t="str">
        <f t="shared" ca="1" si="70"/>
        <v/>
      </c>
      <c r="L143" s="210">
        <f t="shared" ca="1" si="71"/>
        <v>0</v>
      </c>
      <c r="M143" s="197">
        <f t="shared" ca="1" si="72"/>
        <v>0</v>
      </c>
      <c r="N143" s="32" t="str">
        <f ca="1">IF(AND($AR143="2",$AB143&lt;&gt;Lists!$A$17),AW143,AV143)</f>
        <v/>
      </c>
      <c r="O143" s="33" t="str">
        <f t="shared" ca="1" si="73"/>
        <v/>
      </c>
      <c r="P143" s="197">
        <f t="shared" ca="1" si="74"/>
        <v>0</v>
      </c>
      <c r="Q143" s="197">
        <f t="shared" ca="1" si="75"/>
        <v>0</v>
      </c>
      <c r="R143" s="32" t="str">
        <f ca="1">IF(AND($AR143="2",$AB143&lt;&gt;Lists!$A$17),AY143,AX143)</f>
        <v/>
      </c>
      <c r="S143" s="33" t="str">
        <f t="shared" ca="1" si="76"/>
        <v/>
      </c>
      <c r="T143" s="197">
        <f t="shared" ca="1" si="77"/>
        <v>0</v>
      </c>
      <c r="U143" s="197">
        <f t="shared" ca="1" si="78"/>
        <v>0</v>
      </c>
      <c r="V143" s="32" t="str">
        <f ca="1">IF(AND($AR143="2",$AB143&lt;&gt;Lists!$A$17),BA143,AZ143)</f>
        <v/>
      </c>
      <c r="W143" s="33" t="str">
        <f t="shared" ca="1" si="79"/>
        <v/>
      </c>
      <c r="X143" s="197">
        <f t="shared" ca="1" si="80"/>
        <v>0</v>
      </c>
      <c r="Y143" s="197">
        <f t="shared" ca="1" si="81"/>
        <v>0</v>
      </c>
      <c r="Z143" s="32" t="str">
        <f ca="1">IF(AND($AR143="2",$AB143&lt;&gt;Lists!$A$17),BC143,BB143)</f>
        <v/>
      </c>
      <c r="AA143" s="33" t="str">
        <f t="shared" ca="1" si="82"/>
        <v/>
      </c>
      <c r="AB143" s="1">
        <f>Planning!H126</f>
        <v>0</v>
      </c>
      <c r="AC143" s="2" t="str">
        <f t="shared" si="57"/>
        <v>00</v>
      </c>
      <c r="AD143" s="2" t="s">
        <v>578</v>
      </c>
      <c r="AE143" s="2" t="s">
        <v>776</v>
      </c>
      <c r="AF143" s="2" t="s">
        <v>146</v>
      </c>
      <c r="AG143" s="169" t="str">
        <f t="shared" si="58"/>
        <v/>
      </c>
      <c r="AI143" s="2">
        <f ca="1">IF(Setup!$AG$7&lt;&gt;"",INDIRECT("'" &amp; Setup!$AG$7 &amp; "'!" &amp; AF143),0) + IF(Setup!$AG$8&lt;&gt;"",INDIRECT("'" &amp; Setup!$AG$8 &amp; "'!" &amp; AF143),0) + IF(Setup!$AG$9&lt;&gt;"",INDIRECT("'" &amp; Setup!$AG$9 &amp; "'!" &amp; AF143),0) + IF(Setup!$AG$10&lt;&gt;"",INDIRECT("'" &amp; Setup!$AG$10 &amp; "'!" &amp; AF143),0) + IF(Setup!$AG$11&lt;&gt;"",INDIRECT("'" &amp; Setup!$AG$11 &amp; "'!" &amp; AF143),0) + IF(Setup!$AG$12&lt;&gt;"",INDIRECT("'" &amp; Setup!$AG$12 &amp; "'!" &amp; AF143),0)</f>
        <v>0</v>
      </c>
      <c r="AJ143" s="2">
        <f ca="1">IF(Setup!$AH$7&lt;&gt;"",INDIRECT("'" &amp; Setup!$AH$7 &amp; "'!" &amp; AF143),0) + IF(Setup!$AH$8&lt;&gt;"",INDIRECT("'" &amp; Setup!$AH$8 &amp; "'!" &amp; AF143),0) + IF(Setup!$AH$9&lt;&gt;"",INDIRECT("'" &amp; Setup!$AH$9 &amp; "'!" &amp; AF143),0) + IF(Setup!$AH$10&lt;&gt;"",INDIRECT("'" &amp; Setup!$AH$10 &amp; "'!" &amp; AF143),0) + IF(Setup!$AH$11&lt;&gt;"",INDIRECT("'" &amp; Setup!$AH$11 &amp; "'!" &amp; AF143),0) + IF(Setup!$AH$12&lt;&gt;"",INDIRECT("'" &amp; Setup!$AH$12 &amp; "'!" &amp; AF143),0)</f>
        <v>0</v>
      </c>
      <c r="AK143" s="2">
        <f ca="1">IF(Setup!$AI$7&lt;&gt;"",INDIRECT("'" &amp; Setup!$AI$7 &amp; "'!" &amp; AF143),0) + IF(Setup!$AI$8&lt;&gt;"",INDIRECT("'" &amp; Setup!$AI$8 &amp; "'!" &amp; AF143),0) + IF(Setup!$AI$9&lt;&gt;"",INDIRECT("'" &amp; Setup!$AI$9 &amp; "'!" &amp; AF143),0) + IF(Setup!$AI$10&lt;&gt;"",INDIRECT("'" &amp; Setup!$AI$10 &amp; "'!" &amp; AF143),0) + IF(Setup!$AI$11&lt;&gt;"",INDIRECT("'" &amp; Setup!$AI$11 &amp; "'!" &amp; AF143),0) + IF(Setup!$AI$12&lt;&gt;"",INDIRECT("'" &amp; Setup!$AI$12 &amp; "'!" &amp; AF143),0)</f>
        <v>0</v>
      </c>
      <c r="AL143" s="2">
        <f ca="1">IF(Setup!$AJ$7&lt;&gt;"",INDIRECT("'" &amp; Setup!$AJ$7 &amp; "'!" &amp; AF143),0) + IF(Setup!$AJ$8&lt;&gt;"",INDIRECT("'" &amp; Setup!$AJ$8 &amp; "'!" &amp; AF143),0) + IF(Setup!$AJ$9&lt;&gt;"",INDIRECT("'" &amp; Setup!$AJ$9 &amp; "'!" &amp; AF143),0) + IF(Setup!$AJ$10&lt;&gt;"",INDIRECT("'" &amp; Setup!$AJ$10 &amp; "'!" &amp; AF143),0) + IF(Setup!$AJ$11&lt;&gt;"",INDIRECT("'" &amp; Setup!$AJ$11 &amp; "'!" &amp; AF143),0) + IF(Setup!$AJ$12&lt;&gt;"",INDIRECT("'" &amp; Setup!$AJ$12 &amp; "'!" &amp; AF143),0)</f>
        <v>0</v>
      </c>
      <c r="AN143" s="2" t="str">
        <f t="shared" si="59"/>
        <v/>
      </c>
      <c r="AR143" s="2" t="str">
        <f>IF(C143=0,"",LEFT(INDEX(Lists!$H$5:$H$49,MATCH(C143,Lists!$G$5:$G$49,0),1),1))</f>
        <v/>
      </c>
      <c r="AT143" s="2" t="str">
        <f t="shared" ca="1" si="60"/>
        <v/>
      </c>
      <c r="AU143" s="2" t="str">
        <f t="shared" ca="1" si="61"/>
        <v/>
      </c>
      <c r="AV143" s="2" t="str">
        <f t="shared" ca="1" si="62"/>
        <v/>
      </c>
      <c r="AW143" s="2" t="str">
        <f t="shared" ca="1" si="63"/>
        <v/>
      </c>
      <c r="AX143" s="2" t="str">
        <f t="shared" ca="1" si="64"/>
        <v/>
      </c>
      <c r="AY143" s="2" t="str">
        <f t="shared" ca="1" si="65"/>
        <v/>
      </c>
      <c r="AZ143" s="2" t="str">
        <f t="shared" ca="1" si="66"/>
        <v/>
      </c>
      <c r="BA143" s="2" t="str">
        <f t="shared" ca="1" si="67"/>
        <v/>
      </c>
      <c r="BB143" s="2" t="str">
        <f t="shared" ca="1" si="68"/>
        <v/>
      </c>
      <c r="BC143" s="2" t="str">
        <f t="shared" ca="1" si="69"/>
        <v/>
      </c>
      <c r="BJ143" s="2">
        <f ca="1">IF(Setup!$AG$7&lt;&gt;"",INDIRECT("'" &amp; Setup!$AG$7 &amp; "'!" &amp; AD143),0) + IF(Setup!$AG$8&lt;&gt;"",INDIRECT("'" &amp; Setup!$AG$8 &amp; "'!" &amp; AD143),0) + IF(Setup!$AG$9&lt;&gt;"",INDIRECT("'" &amp; Setup!$AG$9 &amp; "'!" &amp; AD143),0) + IF(Setup!$AG$10&lt;&gt;"",INDIRECT("'" &amp; Setup!$AG$10 &amp; "'!" &amp; AD143),0) + IF(Setup!$AG$11&lt;&gt;"",INDIRECT("'" &amp; Setup!$AG$11 &amp; "'!" &amp; AD143),0) + IF(Setup!$AG$12&lt;&gt;"",INDIRECT("'" &amp; Setup!$AG$12 &amp; "'!" &amp; AD143),0)</f>
        <v>0</v>
      </c>
      <c r="BK143" s="2">
        <f ca="1">IF(Setup!$AG$7&lt;&gt;"",INDIRECT("'" &amp; Setup!$AG$7 &amp; "'!" &amp; AE143),0) + IF(Setup!$AG$8&lt;&gt;"",INDIRECT("'" &amp; Setup!$AG$8 &amp; "'!" &amp; AE143),0) + IF(Setup!$AG$9&lt;&gt;"",INDIRECT("'" &amp; Setup!$AG$9 &amp; "'!" &amp; AE143),0) + IF(Setup!$AG$10&lt;&gt;"",INDIRECT("'" &amp; Setup!$AG$10 &amp; "'!" &amp; AE143),0) + IF(Setup!$AG$11&lt;&gt;"",INDIRECT("'" &amp; Setup!$AG$11 &amp; "'!" &amp; AE143),0) + IF(Setup!$AG$12&lt;&gt;"",INDIRECT("'" &amp; Setup!$AG$12 &amp; "'!" &amp; AE143),0)</f>
        <v>0</v>
      </c>
      <c r="BL143" s="2">
        <f ca="1">IF(Setup!$AH$7&lt;&gt;"",INDIRECT("'" &amp; Setup!$AH$7 &amp; "'!" &amp; AD143),0) + IF(Setup!$AH$8&lt;&gt;"",INDIRECT("'" &amp; Setup!$AH$8 &amp; "'!" &amp; AD143),0) + IF(Setup!$AH$9&lt;&gt;"",INDIRECT("'" &amp; Setup!$AH$9 &amp; "'!" &amp; AD143),0) + IF(Setup!$AH$10&lt;&gt;"",INDIRECT("'" &amp; Setup!$AH$10 &amp; "'!" &amp; AD143),0) + IF(Setup!$AH$11&lt;&gt;"",INDIRECT("'" &amp; Setup!$AH$11 &amp; "'!" &amp; AD143),0) + IF(Setup!$AH$12&lt;&gt;"",INDIRECT("'" &amp; Setup!$AH$12 &amp; "'!" &amp; AD143),0)</f>
        <v>0</v>
      </c>
      <c r="BM143" s="2">
        <f ca="1">IF(Setup!$AH$7&lt;&gt;"",INDIRECT("'" &amp; Setup!$AH$7 &amp; "'!" &amp; AE143),0) + IF(Setup!$AH$8&lt;&gt;"",INDIRECT("'" &amp; Setup!$AH$8 &amp; "'!" &amp; AE143),0) + IF(Setup!$AH$9&lt;&gt;"",INDIRECT("'" &amp; Setup!$AH$9 &amp; "'!" &amp; AE143),0) + IF(Setup!$AH$10&lt;&gt;"",INDIRECT("'" &amp; Setup!$AH$10 &amp; "'!" &amp; AE143),0) + IF(Setup!$AH$11&lt;&gt;"",INDIRECT("'" &amp; Setup!$AH$11 &amp; "'!" &amp; AE143),0) + IF(Setup!$AH$12&lt;&gt;"",INDIRECT("'" &amp; Setup!$AH$12 &amp; "'!" &amp; AE143),0)</f>
        <v>0</v>
      </c>
      <c r="BN143" s="2">
        <f ca="1">IF(Setup!$AI$7&lt;&gt;"",INDIRECT("'" &amp; Setup!$AI$7 &amp; "'!" &amp; AD143),0) + IF(Setup!$AI$8&lt;&gt;"",INDIRECT("'" &amp; Setup!$AI$8 &amp; "'!" &amp; AD143),0) + IF(Setup!$AI$9&lt;&gt;"",INDIRECT("'" &amp; Setup!$AI$9 &amp; "'!" &amp; AD143),0) + IF(Setup!$AI$10&lt;&gt;"",INDIRECT("'" &amp; Setup!$AI$10 &amp; "'!" &amp; AD143),0) + IF(Setup!$AI$11&lt;&gt;"",INDIRECT("'" &amp; Setup!$AI$11 &amp; "'!" &amp; AD143),0) + IF(Setup!$AI$12&lt;&gt;"",INDIRECT("'" &amp; Setup!$AI$12 &amp; "'!" &amp; AD143),0)</f>
        <v>0</v>
      </c>
      <c r="BO143" s="2">
        <f ca="1">IF(Setup!$AI$7&lt;&gt;"",INDIRECT("'" &amp; Setup!$AI$7 &amp; "'!" &amp; AE143),0) + IF(Setup!$AI$8&lt;&gt;"",INDIRECT("'" &amp; Setup!$AI$8 &amp; "'!" &amp; AE143),0) + IF(Setup!$AI$9&lt;&gt;"",INDIRECT("'" &amp; Setup!$AI$9 &amp; "'!" &amp; AE143),0) + IF(Setup!$AI$10&lt;&gt;"",INDIRECT("'" &amp; Setup!$AI$10 &amp; "'!" &amp; AE143),0) + IF(Setup!$AI$11&lt;&gt;"",INDIRECT("'" &amp; Setup!$AI$11 &amp; "'!" &amp; AE143),0) + IF(Setup!$AI$12&lt;&gt;"",INDIRECT("'" &amp; Setup!$AI$12 &amp; "'!" &amp; AE143),0)</f>
        <v>0</v>
      </c>
      <c r="BP143" s="2">
        <f ca="1">IF(Setup!$AJ$7&lt;&gt;"",INDIRECT("'" &amp; Setup!$AJ$7 &amp; "'!" &amp; AD143),0) + IF(Setup!$AJ$8&lt;&gt;"",INDIRECT("'" &amp; Setup!$AJ$8 &amp; "'!" &amp; AD143),0) + IF(Setup!$AJ$9&lt;&gt;"",INDIRECT("'" &amp; Setup!$AJ$9 &amp; "'!" &amp; AD143),0) + IF(Setup!$AJ$10&lt;&gt;"",INDIRECT("'" &amp; Setup!$AJ$10 &amp; "'!" &amp; AD143),0) + IF(Setup!$AJ$11&lt;&gt;"",INDIRECT("'" &amp; Setup!$AJ$11 &amp; "'!" &amp; AD143),0) + IF(Setup!$AJ$12&lt;&gt;"",INDIRECT("'" &amp; Setup!$AJ$12 &amp; "'!" &amp; AD143),0)</f>
        <v>0</v>
      </c>
      <c r="BQ143" s="2">
        <f ca="1">IF(Setup!$AJ$7&lt;&gt;"",INDIRECT("'" &amp; Setup!$AJ$7 &amp; "'!" &amp; AE143),0) + IF(Setup!$AJ$8&lt;&gt;"",INDIRECT("'" &amp; Setup!$AJ$8 &amp; "'!" &amp; AE143),0) + IF(Setup!$AJ$9&lt;&gt;"",INDIRECT("'" &amp; Setup!$AJ$9 &amp; "'!" &amp; AE143),0) + IF(Setup!$AJ$10&lt;&gt;"",INDIRECT("'" &amp; Setup!$AJ$10 &amp; "'!" &amp; AE143),0) + IF(Setup!$AJ$11&lt;&gt;"",INDIRECT("'" &amp; Setup!$AJ$11 &amp; "'!" &amp; AE143),0) + IF(Setup!$AJ$12&lt;&gt;"",INDIRECT("'" &amp; Setup!$AJ$12 &amp; "'!" &amp; AE143),0)</f>
        <v>0</v>
      </c>
      <c r="BS143" s="35"/>
      <c r="BT143" s="35"/>
      <c r="BU143" s="35"/>
      <c r="BV143" s="35"/>
    </row>
    <row r="144" spans="1:74" ht="39" hidden="1" customHeight="1" x14ac:dyDescent="0.2">
      <c r="A144" s="14" t="str">
        <f>Planning!A127</f>
        <v>I119</v>
      </c>
      <c r="B144" s="9">
        <f>Planning!B127</f>
        <v>0</v>
      </c>
      <c r="C144" s="9">
        <f>Planning!C127</f>
        <v>0</v>
      </c>
      <c r="D144" s="9">
        <f>Planning!D127</f>
        <v>0</v>
      </c>
      <c r="E144" s="3">
        <f>Planning!E127</f>
        <v>0</v>
      </c>
      <c r="F144" s="3">
        <f>Planning!G127</f>
        <v>0</v>
      </c>
      <c r="G144" s="28"/>
      <c r="H144" s="197">
        <f t="shared" ca="1" si="55"/>
        <v>0</v>
      </c>
      <c r="I144" s="197">
        <f t="shared" ca="1" si="56"/>
        <v>0</v>
      </c>
      <c r="J144" s="32" t="str">
        <f ca="1">IF(AND($AR144="2",$AB143&lt;&gt;Lists!$A$17),AU144,AT144)</f>
        <v/>
      </c>
      <c r="K144" s="33" t="str">
        <f t="shared" ca="1" si="70"/>
        <v/>
      </c>
      <c r="L144" s="210">
        <f t="shared" ca="1" si="71"/>
        <v>0</v>
      </c>
      <c r="M144" s="197">
        <f t="shared" ca="1" si="72"/>
        <v>0</v>
      </c>
      <c r="N144" s="32" t="str">
        <f ca="1">IF(AND($AR144="2",$AB144&lt;&gt;Lists!$A$17),AW144,AV144)</f>
        <v/>
      </c>
      <c r="O144" s="33" t="str">
        <f t="shared" ca="1" si="73"/>
        <v/>
      </c>
      <c r="P144" s="197">
        <f t="shared" ca="1" si="74"/>
        <v>0</v>
      </c>
      <c r="Q144" s="197">
        <f t="shared" ca="1" si="75"/>
        <v>0</v>
      </c>
      <c r="R144" s="32" t="str">
        <f ca="1">IF(AND($AR144="2",$AB144&lt;&gt;Lists!$A$17),AY144,AX144)</f>
        <v/>
      </c>
      <c r="S144" s="33" t="str">
        <f t="shared" ca="1" si="76"/>
        <v/>
      </c>
      <c r="T144" s="197">
        <f t="shared" ca="1" si="77"/>
        <v>0</v>
      </c>
      <c r="U144" s="197">
        <f t="shared" ca="1" si="78"/>
        <v>0</v>
      </c>
      <c r="V144" s="32" t="str">
        <f ca="1">IF(AND($AR144="2",$AB144&lt;&gt;Lists!$A$17),BA144,AZ144)</f>
        <v/>
      </c>
      <c r="W144" s="33" t="str">
        <f t="shared" ca="1" si="79"/>
        <v/>
      </c>
      <c r="X144" s="197">
        <f t="shared" ca="1" si="80"/>
        <v>0</v>
      </c>
      <c r="Y144" s="197">
        <f t="shared" ca="1" si="81"/>
        <v>0</v>
      </c>
      <c r="Z144" s="32" t="str">
        <f ca="1">IF(AND($AR144="2",$AB144&lt;&gt;Lists!$A$17),BC144,BB144)</f>
        <v/>
      </c>
      <c r="AA144" s="33" t="str">
        <f t="shared" ca="1" si="82"/>
        <v/>
      </c>
      <c r="AB144" s="1">
        <f>Planning!H127</f>
        <v>0</v>
      </c>
      <c r="AC144" s="2" t="str">
        <f t="shared" si="57"/>
        <v>00</v>
      </c>
      <c r="AD144" s="2" t="s">
        <v>579</v>
      </c>
      <c r="AE144" s="2" t="s">
        <v>777</v>
      </c>
      <c r="AF144" s="2" t="s">
        <v>147</v>
      </c>
      <c r="AG144" s="169" t="str">
        <f t="shared" si="58"/>
        <v/>
      </c>
      <c r="AI144" s="2">
        <f ca="1">IF(Setup!$AG$7&lt;&gt;"",INDIRECT("'" &amp; Setup!$AG$7 &amp; "'!" &amp; AF144),0) + IF(Setup!$AG$8&lt;&gt;"",INDIRECT("'" &amp; Setup!$AG$8 &amp; "'!" &amp; AF144),0) + IF(Setup!$AG$9&lt;&gt;"",INDIRECT("'" &amp; Setup!$AG$9 &amp; "'!" &amp; AF144),0) + IF(Setup!$AG$10&lt;&gt;"",INDIRECT("'" &amp; Setup!$AG$10 &amp; "'!" &amp; AF144),0) + IF(Setup!$AG$11&lt;&gt;"",INDIRECT("'" &amp; Setup!$AG$11 &amp; "'!" &amp; AF144),0) + IF(Setup!$AG$12&lt;&gt;"",INDIRECT("'" &amp; Setup!$AG$12 &amp; "'!" &amp; AF144),0)</f>
        <v>0</v>
      </c>
      <c r="AJ144" s="2">
        <f ca="1">IF(Setup!$AH$7&lt;&gt;"",INDIRECT("'" &amp; Setup!$AH$7 &amp; "'!" &amp; AF144),0) + IF(Setup!$AH$8&lt;&gt;"",INDIRECT("'" &amp; Setup!$AH$8 &amp; "'!" &amp; AF144),0) + IF(Setup!$AH$9&lt;&gt;"",INDIRECT("'" &amp; Setup!$AH$9 &amp; "'!" &amp; AF144),0) + IF(Setup!$AH$10&lt;&gt;"",INDIRECT("'" &amp; Setup!$AH$10 &amp; "'!" &amp; AF144),0) + IF(Setup!$AH$11&lt;&gt;"",INDIRECT("'" &amp; Setup!$AH$11 &amp; "'!" &amp; AF144),0) + IF(Setup!$AH$12&lt;&gt;"",INDIRECT("'" &amp; Setup!$AH$12 &amp; "'!" &amp; AF144),0)</f>
        <v>0</v>
      </c>
      <c r="AK144" s="2">
        <f ca="1">IF(Setup!$AI$7&lt;&gt;"",INDIRECT("'" &amp; Setup!$AI$7 &amp; "'!" &amp; AF144),0) + IF(Setup!$AI$8&lt;&gt;"",INDIRECT("'" &amp; Setup!$AI$8 &amp; "'!" &amp; AF144),0) + IF(Setup!$AI$9&lt;&gt;"",INDIRECT("'" &amp; Setup!$AI$9 &amp; "'!" &amp; AF144),0) + IF(Setup!$AI$10&lt;&gt;"",INDIRECT("'" &amp; Setup!$AI$10 &amp; "'!" &amp; AF144),0) + IF(Setup!$AI$11&lt;&gt;"",INDIRECT("'" &amp; Setup!$AI$11 &amp; "'!" &amp; AF144),0) + IF(Setup!$AI$12&lt;&gt;"",INDIRECT("'" &amp; Setup!$AI$12 &amp; "'!" &amp; AF144),0)</f>
        <v>0</v>
      </c>
      <c r="AL144" s="2">
        <f ca="1">IF(Setup!$AJ$7&lt;&gt;"",INDIRECT("'" &amp; Setup!$AJ$7 &amp; "'!" &amp; AF144),0) + IF(Setup!$AJ$8&lt;&gt;"",INDIRECT("'" &amp; Setup!$AJ$8 &amp; "'!" &amp; AF144),0) + IF(Setup!$AJ$9&lt;&gt;"",INDIRECT("'" &amp; Setup!$AJ$9 &amp; "'!" &amp; AF144),0) + IF(Setup!$AJ$10&lt;&gt;"",INDIRECT("'" &amp; Setup!$AJ$10 &amp; "'!" &amp; AF144),0) + IF(Setup!$AJ$11&lt;&gt;"",INDIRECT("'" &amp; Setup!$AJ$11 &amp; "'!" &amp; AF144),0) + IF(Setup!$AJ$12&lt;&gt;"",INDIRECT("'" &amp; Setup!$AJ$12 &amp; "'!" &amp; AF144),0)</f>
        <v>0</v>
      </c>
      <c r="AN144" s="2" t="str">
        <f t="shared" si="59"/>
        <v/>
      </c>
      <c r="AR144" s="2" t="str">
        <f>IF(C144=0,"",LEFT(INDEX(Lists!$H$5:$H$49,MATCH(C144,Lists!$G$5:$G$49,0),1),1))</f>
        <v/>
      </c>
      <c r="AT144" s="2" t="str">
        <f t="shared" ca="1" si="60"/>
        <v/>
      </c>
      <c r="AU144" s="2" t="str">
        <f t="shared" ca="1" si="61"/>
        <v/>
      </c>
      <c r="AV144" s="2" t="str">
        <f t="shared" ca="1" si="62"/>
        <v/>
      </c>
      <c r="AW144" s="2" t="str">
        <f t="shared" ca="1" si="63"/>
        <v/>
      </c>
      <c r="AX144" s="2" t="str">
        <f t="shared" ca="1" si="64"/>
        <v/>
      </c>
      <c r="AY144" s="2" t="str">
        <f t="shared" ca="1" si="65"/>
        <v/>
      </c>
      <c r="AZ144" s="2" t="str">
        <f t="shared" ca="1" si="66"/>
        <v/>
      </c>
      <c r="BA144" s="2" t="str">
        <f t="shared" ca="1" si="67"/>
        <v/>
      </c>
      <c r="BB144" s="2" t="str">
        <f t="shared" ca="1" si="68"/>
        <v/>
      </c>
      <c r="BC144" s="2" t="str">
        <f t="shared" ca="1" si="69"/>
        <v/>
      </c>
      <c r="BJ144" s="2">
        <f ca="1">IF(Setup!$AG$7&lt;&gt;"",INDIRECT("'" &amp; Setup!$AG$7 &amp; "'!" &amp; AD144),0) + IF(Setup!$AG$8&lt;&gt;"",INDIRECT("'" &amp; Setup!$AG$8 &amp; "'!" &amp; AD144),0) + IF(Setup!$AG$9&lt;&gt;"",INDIRECT("'" &amp; Setup!$AG$9 &amp; "'!" &amp; AD144),0) + IF(Setup!$AG$10&lt;&gt;"",INDIRECT("'" &amp; Setup!$AG$10 &amp; "'!" &amp; AD144),0) + IF(Setup!$AG$11&lt;&gt;"",INDIRECT("'" &amp; Setup!$AG$11 &amp; "'!" &amp; AD144),0) + IF(Setup!$AG$12&lt;&gt;"",INDIRECT("'" &amp; Setup!$AG$12 &amp; "'!" &amp; AD144),0)</f>
        <v>0</v>
      </c>
      <c r="BK144" s="2">
        <f ca="1">IF(Setup!$AG$7&lt;&gt;"",INDIRECT("'" &amp; Setup!$AG$7 &amp; "'!" &amp; AE144),0) + IF(Setup!$AG$8&lt;&gt;"",INDIRECT("'" &amp; Setup!$AG$8 &amp; "'!" &amp; AE144),0) + IF(Setup!$AG$9&lt;&gt;"",INDIRECT("'" &amp; Setup!$AG$9 &amp; "'!" &amp; AE144),0) + IF(Setup!$AG$10&lt;&gt;"",INDIRECT("'" &amp; Setup!$AG$10 &amp; "'!" &amp; AE144),0) + IF(Setup!$AG$11&lt;&gt;"",INDIRECT("'" &amp; Setup!$AG$11 &amp; "'!" &amp; AE144),0) + IF(Setup!$AG$12&lt;&gt;"",INDIRECT("'" &amp; Setup!$AG$12 &amp; "'!" &amp; AE144),0)</f>
        <v>0</v>
      </c>
      <c r="BL144" s="2">
        <f ca="1">IF(Setup!$AH$7&lt;&gt;"",INDIRECT("'" &amp; Setup!$AH$7 &amp; "'!" &amp; AD144),0) + IF(Setup!$AH$8&lt;&gt;"",INDIRECT("'" &amp; Setup!$AH$8 &amp; "'!" &amp; AD144),0) + IF(Setup!$AH$9&lt;&gt;"",INDIRECT("'" &amp; Setup!$AH$9 &amp; "'!" &amp; AD144),0) + IF(Setup!$AH$10&lt;&gt;"",INDIRECT("'" &amp; Setup!$AH$10 &amp; "'!" &amp; AD144),0) + IF(Setup!$AH$11&lt;&gt;"",INDIRECT("'" &amp; Setup!$AH$11 &amp; "'!" &amp; AD144),0) + IF(Setup!$AH$12&lt;&gt;"",INDIRECT("'" &amp; Setup!$AH$12 &amp; "'!" &amp; AD144),0)</f>
        <v>0</v>
      </c>
      <c r="BM144" s="2">
        <f ca="1">IF(Setup!$AH$7&lt;&gt;"",INDIRECT("'" &amp; Setup!$AH$7 &amp; "'!" &amp; AE144),0) + IF(Setup!$AH$8&lt;&gt;"",INDIRECT("'" &amp; Setup!$AH$8 &amp; "'!" &amp; AE144),0) + IF(Setup!$AH$9&lt;&gt;"",INDIRECT("'" &amp; Setup!$AH$9 &amp; "'!" &amp; AE144),0) + IF(Setup!$AH$10&lt;&gt;"",INDIRECT("'" &amp; Setup!$AH$10 &amp; "'!" &amp; AE144),0) + IF(Setup!$AH$11&lt;&gt;"",INDIRECT("'" &amp; Setup!$AH$11 &amp; "'!" &amp; AE144),0) + IF(Setup!$AH$12&lt;&gt;"",INDIRECT("'" &amp; Setup!$AH$12 &amp; "'!" &amp; AE144),0)</f>
        <v>0</v>
      </c>
      <c r="BN144" s="2">
        <f ca="1">IF(Setup!$AI$7&lt;&gt;"",INDIRECT("'" &amp; Setup!$AI$7 &amp; "'!" &amp; AD144),0) + IF(Setup!$AI$8&lt;&gt;"",INDIRECT("'" &amp; Setup!$AI$8 &amp; "'!" &amp; AD144),0) + IF(Setup!$AI$9&lt;&gt;"",INDIRECT("'" &amp; Setup!$AI$9 &amp; "'!" &amp; AD144),0) + IF(Setup!$AI$10&lt;&gt;"",INDIRECT("'" &amp; Setup!$AI$10 &amp; "'!" &amp; AD144),0) + IF(Setup!$AI$11&lt;&gt;"",INDIRECT("'" &amp; Setup!$AI$11 &amp; "'!" &amp; AD144),0) + IF(Setup!$AI$12&lt;&gt;"",INDIRECT("'" &amp; Setup!$AI$12 &amp; "'!" &amp; AD144),0)</f>
        <v>0</v>
      </c>
      <c r="BO144" s="2">
        <f ca="1">IF(Setup!$AI$7&lt;&gt;"",INDIRECT("'" &amp; Setup!$AI$7 &amp; "'!" &amp; AE144),0) + IF(Setup!$AI$8&lt;&gt;"",INDIRECT("'" &amp; Setup!$AI$8 &amp; "'!" &amp; AE144),0) + IF(Setup!$AI$9&lt;&gt;"",INDIRECT("'" &amp; Setup!$AI$9 &amp; "'!" &amp; AE144),0) + IF(Setup!$AI$10&lt;&gt;"",INDIRECT("'" &amp; Setup!$AI$10 &amp; "'!" &amp; AE144),0) + IF(Setup!$AI$11&lt;&gt;"",INDIRECT("'" &amp; Setup!$AI$11 &amp; "'!" &amp; AE144),0) + IF(Setup!$AI$12&lt;&gt;"",INDIRECT("'" &amp; Setup!$AI$12 &amp; "'!" &amp; AE144),0)</f>
        <v>0</v>
      </c>
      <c r="BP144" s="2">
        <f ca="1">IF(Setup!$AJ$7&lt;&gt;"",INDIRECT("'" &amp; Setup!$AJ$7 &amp; "'!" &amp; AD144),0) + IF(Setup!$AJ$8&lt;&gt;"",INDIRECT("'" &amp; Setup!$AJ$8 &amp; "'!" &amp; AD144),0) + IF(Setup!$AJ$9&lt;&gt;"",INDIRECT("'" &amp; Setup!$AJ$9 &amp; "'!" &amp; AD144),0) + IF(Setup!$AJ$10&lt;&gt;"",INDIRECT("'" &amp; Setup!$AJ$10 &amp; "'!" &amp; AD144),0) + IF(Setup!$AJ$11&lt;&gt;"",INDIRECT("'" &amp; Setup!$AJ$11 &amp; "'!" &amp; AD144),0) + IF(Setup!$AJ$12&lt;&gt;"",INDIRECT("'" &amp; Setup!$AJ$12 &amp; "'!" &amp; AD144),0)</f>
        <v>0</v>
      </c>
      <c r="BQ144" s="2">
        <f ca="1">IF(Setup!$AJ$7&lt;&gt;"",INDIRECT("'" &amp; Setup!$AJ$7 &amp; "'!" &amp; AE144),0) + IF(Setup!$AJ$8&lt;&gt;"",INDIRECT("'" &amp; Setup!$AJ$8 &amp; "'!" &amp; AE144),0) + IF(Setup!$AJ$9&lt;&gt;"",INDIRECT("'" &amp; Setup!$AJ$9 &amp; "'!" &amp; AE144),0) + IF(Setup!$AJ$10&lt;&gt;"",INDIRECT("'" &amp; Setup!$AJ$10 &amp; "'!" &amp; AE144),0) + IF(Setup!$AJ$11&lt;&gt;"",INDIRECT("'" &amp; Setup!$AJ$11 &amp; "'!" &amp; AE144),0) + IF(Setup!$AJ$12&lt;&gt;"",INDIRECT("'" &amp; Setup!$AJ$12 &amp; "'!" &amp; AE144),0)</f>
        <v>0</v>
      </c>
      <c r="BS144" s="35"/>
      <c r="BT144" s="35"/>
      <c r="BU144" s="35"/>
      <c r="BV144" s="35"/>
    </row>
    <row r="145" spans="1:74" ht="39" hidden="1" customHeight="1" x14ac:dyDescent="0.2">
      <c r="A145" s="14" t="str">
        <f>Planning!A128</f>
        <v>I120</v>
      </c>
      <c r="B145" s="9">
        <f>Planning!B128</f>
        <v>0</v>
      </c>
      <c r="C145" s="9">
        <f>Planning!C128</f>
        <v>0</v>
      </c>
      <c r="D145" s="9">
        <f>Planning!D128</f>
        <v>0</v>
      </c>
      <c r="E145" s="3">
        <f>Planning!E128</f>
        <v>0</v>
      </c>
      <c r="F145" s="3">
        <f>Planning!G128</f>
        <v>0</v>
      </c>
      <c r="G145" s="28"/>
      <c r="H145" s="197">
        <f t="shared" ca="1" si="55"/>
        <v>0</v>
      </c>
      <c r="I145" s="197">
        <f t="shared" ca="1" si="56"/>
        <v>0</v>
      </c>
      <c r="J145" s="32" t="str">
        <f ca="1">IF(AND($AR145="2",$AB144&lt;&gt;Lists!$A$17),AU145,AT145)</f>
        <v/>
      </c>
      <c r="K145" s="33" t="str">
        <f t="shared" ca="1" si="70"/>
        <v/>
      </c>
      <c r="L145" s="210">
        <f t="shared" ca="1" si="71"/>
        <v>0</v>
      </c>
      <c r="M145" s="197">
        <f t="shared" ca="1" si="72"/>
        <v>0</v>
      </c>
      <c r="N145" s="32" t="str">
        <f ca="1">IF(AND($AR145="2",$AB145&lt;&gt;Lists!$A$17),AW145,AV145)</f>
        <v/>
      </c>
      <c r="O145" s="33" t="str">
        <f t="shared" ca="1" si="73"/>
        <v/>
      </c>
      <c r="P145" s="197">
        <f t="shared" ca="1" si="74"/>
        <v>0</v>
      </c>
      <c r="Q145" s="197">
        <f t="shared" ca="1" si="75"/>
        <v>0</v>
      </c>
      <c r="R145" s="32" t="str">
        <f ca="1">IF(AND($AR145="2",$AB145&lt;&gt;Lists!$A$17),AY145,AX145)</f>
        <v/>
      </c>
      <c r="S145" s="33" t="str">
        <f t="shared" ca="1" si="76"/>
        <v/>
      </c>
      <c r="T145" s="197">
        <f t="shared" ca="1" si="77"/>
        <v>0</v>
      </c>
      <c r="U145" s="197">
        <f t="shared" ca="1" si="78"/>
        <v>0</v>
      </c>
      <c r="V145" s="32" t="str">
        <f ca="1">IF(AND($AR145="2",$AB145&lt;&gt;Lists!$A$17),BA145,AZ145)</f>
        <v/>
      </c>
      <c r="W145" s="33" t="str">
        <f t="shared" ca="1" si="79"/>
        <v/>
      </c>
      <c r="X145" s="197">
        <f t="shared" ca="1" si="80"/>
        <v>0</v>
      </c>
      <c r="Y145" s="197">
        <f t="shared" ca="1" si="81"/>
        <v>0</v>
      </c>
      <c r="Z145" s="32" t="str">
        <f ca="1">IF(AND($AR145="2",$AB145&lt;&gt;Lists!$A$17),BC145,BB145)</f>
        <v/>
      </c>
      <c r="AA145" s="33" t="str">
        <f t="shared" ca="1" si="82"/>
        <v/>
      </c>
      <c r="AB145" s="1">
        <f>Planning!H128</f>
        <v>0</v>
      </c>
      <c r="AC145" s="2" t="str">
        <f t="shared" si="57"/>
        <v>00</v>
      </c>
      <c r="AD145" s="2" t="s">
        <v>580</v>
      </c>
      <c r="AE145" s="2" t="s">
        <v>778</v>
      </c>
      <c r="AF145" s="2" t="s">
        <v>148</v>
      </c>
      <c r="AG145" s="169" t="str">
        <f t="shared" si="58"/>
        <v/>
      </c>
      <c r="AI145" s="2">
        <f ca="1">IF(Setup!$AG$7&lt;&gt;"",INDIRECT("'" &amp; Setup!$AG$7 &amp; "'!" &amp; AF145),0) + IF(Setup!$AG$8&lt;&gt;"",INDIRECT("'" &amp; Setup!$AG$8 &amp; "'!" &amp; AF145),0) + IF(Setup!$AG$9&lt;&gt;"",INDIRECT("'" &amp; Setup!$AG$9 &amp; "'!" &amp; AF145),0) + IF(Setup!$AG$10&lt;&gt;"",INDIRECT("'" &amp; Setup!$AG$10 &amp; "'!" &amp; AF145),0) + IF(Setup!$AG$11&lt;&gt;"",INDIRECT("'" &amp; Setup!$AG$11 &amp; "'!" &amp; AF145),0) + IF(Setup!$AG$12&lt;&gt;"",INDIRECT("'" &amp; Setup!$AG$12 &amp; "'!" &amp; AF145),0)</f>
        <v>0</v>
      </c>
      <c r="AJ145" s="2">
        <f ca="1">IF(Setup!$AH$7&lt;&gt;"",INDIRECT("'" &amp; Setup!$AH$7 &amp; "'!" &amp; AF145),0) + IF(Setup!$AH$8&lt;&gt;"",INDIRECT("'" &amp; Setup!$AH$8 &amp; "'!" &amp; AF145),0) + IF(Setup!$AH$9&lt;&gt;"",INDIRECT("'" &amp; Setup!$AH$9 &amp; "'!" &amp; AF145),0) + IF(Setup!$AH$10&lt;&gt;"",INDIRECT("'" &amp; Setup!$AH$10 &amp; "'!" &amp; AF145),0) + IF(Setup!$AH$11&lt;&gt;"",INDIRECT("'" &amp; Setup!$AH$11 &amp; "'!" &amp; AF145),0) + IF(Setup!$AH$12&lt;&gt;"",INDIRECT("'" &amp; Setup!$AH$12 &amp; "'!" &amp; AF145),0)</f>
        <v>0</v>
      </c>
      <c r="AK145" s="2">
        <f ca="1">IF(Setup!$AI$7&lt;&gt;"",INDIRECT("'" &amp; Setup!$AI$7 &amp; "'!" &amp; AF145),0) + IF(Setup!$AI$8&lt;&gt;"",INDIRECT("'" &amp; Setup!$AI$8 &amp; "'!" &amp; AF145),0) + IF(Setup!$AI$9&lt;&gt;"",INDIRECT("'" &amp; Setup!$AI$9 &amp; "'!" &amp; AF145),0) + IF(Setup!$AI$10&lt;&gt;"",INDIRECT("'" &amp; Setup!$AI$10 &amp; "'!" &amp; AF145),0) + IF(Setup!$AI$11&lt;&gt;"",INDIRECT("'" &amp; Setup!$AI$11 &amp; "'!" &amp; AF145),0) + IF(Setup!$AI$12&lt;&gt;"",INDIRECT("'" &amp; Setup!$AI$12 &amp; "'!" &amp; AF145),0)</f>
        <v>0</v>
      </c>
      <c r="AL145" s="2">
        <f ca="1">IF(Setup!$AJ$7&lt;&gt;"",INDIRECT("'" &amp; Setup!$AJ$7 &amp; "'!" &amp; AF145),0) + IF(Setup!$AJ$8&lt;&gt;"",INDIRECT("'" &amp; Setup!$AJ$8 &amp; "'!" &amp; AF145),0) + IF(Setup!$AJ$9&lt;&gt;"",INDIRECT("'" &amp; Setup!$AJ$9 &amp; "'!" &amp; AF145),0) + IF(Setup!$AJ$10&lt;&gt;"",INDIRECT("'" &amp; Setup!$AJ$10 &amp; "'!" &amp; AF145),0) + IF(Setup!$AJ$11&lt;&gt;"",INDIRECT("'" &amp; Setup!$AJ$11 &amp; "'!" &amp; AF145),0) + IF(Setup!$AJ$12&lt;&gt;"",INDIRECT("'" &amp; Setup!$AJ$12 &amp; "'!" &amp; AF145),0)</f>
        <v>0</v>
      </c>
      <c r="AN145" s="2" t="str">
        <f t="shared" si="59"/>
        <v/>
      </c>
      <c r="AR145" s="2" t="str">
        <f>IF(C145=0,"",LEFT(INDEX(Lists!$H$5:$H$49,MATCH(C145,Lists!$G$5:$G$49,0),1),1))</f>
        <v/>
      </c>
      <c r="AT145" s="2" t="str">
        <f t="shared" ca="1" si="60"/>
        <v/>
      </c>
      <c r="AU145" s="2" t="str">
        <f t="shared" ca="1" si="61"/>
        <v/>
      </c>
      <c r="AV145" s="2" t="str">
        <f t="shared" ca="1" si="62"/>
        <v/>
      </c>
      <c r="AW145" s="2" t="str">
        <f t="shared" ca="1" si="63"/>
        <v/>
      </c>
      <c r="AX145" s="2" t="str">
        <f t="shared" ca="1" si="64"/>
        <v/>
      </c>
      <c r="AY145" s="2" t="str">
        <f t="shared" ca="1" si="65"/>
        <v/>
      </c>
      <c r="AZ145" s="2" t="str">
        <f t="shared" ca="1" si="66"/>
        <v/>
      </c>
      <c r="BA145" s="2" t="str">
        <f t="shared" ca="1" si="67"/>
        <v/>
      </c>
      <c r="BB145" s="2" t="str">
        <f t="shared" ca="1" si="68"/>
        <v/>
      </c>
      <c r="BC145" s="2" t="str">
        <f t="shared" ca="1" si="69"/>
        <v/>
      </c>
      <c r="BJ145" s="2">
        <f ca="1">IF(Setup!$AG$7&lt;&gt;"",INDIRECT("'" &amp; Setup!$AG$7 &amp; "'!" &amp; AD145),0) + IF(Setup!$AG$8&lt;&gt;"",INDIRECT("'" &amp; Setup!$AG$8 &amp; "'!" &amp; AD145),0) + IF(Setup!$AG$9&lt;&gt;"",INDIRECT("'" &amp; Setup!$AG$9 &amp; "'!" &amp; AD145),0) + IF(Setup!$AG$10&lt;&gt;"",INDIRECT("'" &amp; Setup!$AG$10 &amp; "'!" &amp; AD145),0) + IF(Setup!$AG$11&lt;&gt;"",INDIRECT("'" &amp; Setup!$AG$11 &amp; "'!" &amp; AD145),0) + IF(Setup!$AG$12&lt;&gt;"",INDIRECT("'" &amp; Setup!$AG$12 &amp; "'!" &amp; AD145),0)</f>
        <v>0</v>
      </c>
      <c r="BK145" s="2">
        <f ca="1">IF(Setup!$AG$7&lt;&gt;"",INDIRECT("'" &amp; Setup!$AG$7 &amp; "'!" &amp; AE145),0) + IF(Setup!$AG$8&lt;&gt;"",INDIRECT("'" &amp; Setup!$AG$8 &amp; "'!" &amp; AE145),0) + IF(Setup!$AG$9&lt;&gt;"",INDIRECT("'" &amp; Setup!$AG$9 &amp; "'!" &amp; AE145),0) + IF(Setup!$AG$10&lt;&gt;"",INDIRECT("'" &amp; Setup!$AG$10 &amp; "'!" &amp; AE145),0) + IF(Setup!$AG$11&lt;&gt;"",INDIRECT("'" &amp; Setup!$AG$11 &amp; "'!" &amp; AE145),0) + IF(Setup!$AG$12&lt;&gt;"",INDIRECT("'" &amp; Setup!$AG$12 &amp; "'!" &amp; AE145),0)</f>
        <v>0</v>
      </c>
      <c r="BL145" s="2">
        <f ca="1">IF(Setup!$AH$7&lt;&gt;"",INDIRECT("'" &amp; Setup!$AH$7 &amp; "'!" &amp; AD145),0) + IF(Setup!$AH$8&lt;&gt;"",INDIRECT("'" &amp; Setup!$AH$8 &amp; "'!" &amp; AD145),0) + IF(Setup!$AH$9&lt;&gt;"",INDIRECT("'" &amp; Setup!$AH$9 &amp; "'!" &amp; AD145),0) + IF(Setup!$AH$10&lt;&gt;"",INDIRECT("'" &amp; Setup!$AH$10 &amp; "'!" &amp; AD145),0) + IF(Setup!$AH$11&lt;&gt;"",INDIRECT("'" &amp; Setup!$AH$11 &amp; "'!" &amp; AD145),0) + IF(Setup!$AH$12&lt;&gt;"",INDIRECT("'" &amp; Setup!$AH$12 &amp; "'!" &amp; AD145),0)</f>
        <v>0</v>
      </c>
      <c r="BM145" s="2">
        <f ca="1">IF(Setup!$AH$7&lt;&gt;"",INDIRECT("'" &amp; Setup!$AH$7 &amp; "'!" &amp; AE145),0) + IF(Setup!$AH$8&lt;&gt;"",INDIRECT("'" &amp; Setup!$AH$8 &amp; "'!" &amp; AE145),0) + IF(Setup!$AH$9&lt;&gt;"",INDIRECT("'" &amp; Setup!$AH$9 &amp; "'!" &amp; AE145),0) + IF(Setup!$AH$10&lt;&gt;"",INDIRECT("'" &amp; Setup!$AH$10 &amp; "'!" &amp; AE145),0) + IF(Setup!$AH$11&lt;&gt;"",INDIRECT("'" &amp; Setup!$AH$11 &amp; "'!" &amp; AE145),0) + IF(Setup!$AH$12&lt;&gt;"",INDIRECT("'" &amp; Setup!$AH$12 &amp; "'!" &amp; AE145),0)</f>
        <v>0</v>
      </c>
      <c r="BN145" s="2">
        <f ca="1">IF(Setup!$AI$7&lt;&gt;"",INDIRECT("'" &amp; Setup!$AI$7 &amp; "'!" &amp; AD145),0) + IF(Setup!$AI$8&lt;&gt;"",INDIRECT("'" &amp; Setup!$AI$8 &amp; "'!" &amp; AD145),0) + IF(Setup!$AI$9&lt;&gt;"",INDIRECT("'" &amp; Setup!$AI$9 &amp; "'!" &amp; AD145),0) + IF(Setup!$AI$10&lt;&gt;"",INDIRECT("'" &amp; Setup!$AI$10 &amp; "'!" &amp; AD145),0) + IF(Setup!$AI$11&lt;&gt;"",INDIRECT("'" &amp; Setup!$AI$11 &amp; "'!" &amp; AD145),0) + IF(Setup!$AI$12&lt;&gt;"",INDIRECT("'" &amp; Setup!$AI$12 &amp; "'!" &amp; AD145),0)</f>
        <v>0</v>
      </c>
      <c r="BO145" s="2">
        <f ca="1">IF(Setup!$AI$7&lt;&gt;"",INDIRECT("'" &amp; Setup!$AI$7 &amp; "'!" &amp; AE145),0) + IF(Setup!$AI$8&lt;&gt;"",INDIRECT("'" &amp; Setup!$AI$8 &amp; "'!" &amp; AE145),0) + IF(Setup!$AI$9&lt;&gt;"",INDIRECT("'" &amp; Setup!$AI$9 &amp; "'!" &amp; AE145),0) + IF(Setup!$AI$10&lt;&gt;"",INDIRECT("'" &amp; Setup!$AI$10 &amp; "'!" &amp; AE145),0) + IF(Setup!$AI$11&lt;&gt;"",INDIRECT("'" &amp; Setup!$AI$11 &amp; "'!" &amp; AE145),0) + IF(Setup!$AI$12&lt;&gt;"",INDIRECT("'" &amp; Setup!$AI$12 &amp; "'!" &amp; AE145),0)</f>
        <v>0</v>
      </c>
      <c r="BP145" s="2">
        <f ca="1">IF(Setup!$AJ$7&lt;&gt;"",INDIRECT("'" &amp; Setup!$AJ$7 &amp; "'!" &amp; AD145),0) + IF(Setup!$AJ$8&lt;&gt;"",INDIRECT("'" &amp; Setup!$AJ$8 &amp; "'!" &amp; AD145),0) + IF(Setup!$AJ$9&lt;&gt;"",INDIRECT("'" &amp; Setup!$AJ$9 &amp; "'!" &amp; AD145),0) + IF(Setup!$AJ$10&lt;&gt;"",INDIRECT("'" &amp; Setup!$AJ$10 &amp; "'!" &amp; AD145),0) + IF(Setup!$AJ$11&lt;&gt;"",INDIRECT("'" &amp; Setup!$AJ$11 &amp; "'!" &amp; AD145),0) + IF(Setup!$AJ$12&lt;&gt;"",INDIRECT("'" &amp; Setup!$AJ$12 &amp; "'!" &amp; AD145),0)</f>
        <v>0</v>
      </c>
      <c r="BQ145" s="2">
        <f ca="1">IF(Setup!$AJ$7&lt;&gt;"",INDIRECT("'" &amp; Setup!$AJ$7 &amp; "'!" &amp; AE145),0) + IF(Setup!$AJ$8&lt;&gt;"",INDIRECT("'" &amp; Setup!$AJ$8 &amp; "'!" &amp; AE145),0) + IF(Setup!$AJ$9&lt;&gt;"",INDIRECT("'" &amp; Setup!$AJ$9 &amp; "'!" &amp; AE145),0) + IF(Setup!$AJ$10&lt;&gt;"",INDIRECT("'" &amp; Setup!$AJ$10 &amp; "'!" &amp; AE145),0) + IF(Setup!$AJ$11&lt;&gt;"",INDIRECT("'" &amp; Setup!$AJ$11 &amp; "'!" &amp; AE145),0) + IF(Setup!$AJ$12&lt;&gt;"",INDIRECT("'" &amp; Setup!$AJ$12 &amp; "'!" &amp; AE145),0)</f>
        <v>0</v>
      </c>
      <c r="BS145" s="35"/>
      <c r="BT145" s="35"/>
      <c r="BU145" s="35"/>
      <c r="BV145" s="35"/>
    </row>
    <row r="146" spans="1:74" ht="39" hidden="1" customHeight="1" x14ac:dyDescent="0.2">
      <c r="A146" s="14" t="str">
        <f>Planning!A129</f>
        <v>I121</v>
      </c>
      <c r="B146" s="9">
        <f>Planning!B129</f>
        <v>0</v>
      </c>
      <c r="C146" s="9">
        <f>Planning!C129</f>
        <v>0</v>
      </c>
      <c r="D146" s="9">
        <f>Planning!D129</f>
        <v>0</v>
      </c>
      <c r="E146" s="3">
        <f>Planning!E129</f>
        <v>0</v>
      </c>
      <c r="F146" s="3">
        <f>Planning!G129</f>
        <v>0</v>
      </c>
      <c r="G146" s="28"/>
      <c r="H146" s="197">
        <f t="shared" ca="1" si="55"/>
        <v>0</v>
      </c>
      <c r="I146" s="197">
        <f t="shared" ca="1" si="56"/>
        <v>0</v>
      </c>
      <c r="J146" s="32" t="str">
        <f ca="1">IF(AND($AR146="2",$AB145&lt;&gt;Lists!$A$17),AU146,AT146)</f>
        <v/>
      </c>
      <c r="K146" s="33" t="str">
        <f t="shared" ca="1" si="70"/>
        <v/>
      </c>
      <c r="L146" s="210">
        <f t="shared" ca="1" si="71"/>
        <v>0</v>
      </c>
      <c r="M146" s="197">
        <f t="shared" ca="1" si="72"/>
        <v>0</v>
      </c>
      <c r="N146" s="32" t="str">
        <f ca="1">IF(AND($AR146="2",$AB146&lt;&gt;Lists!$A$17),AW146,AV146)</f>
        <v/>
      </c>
      <c r="O146" s="33" t="str">
        <f t="shared" ca="1" si="73"/>
        <v/>
      </c>
      <c r="P146" s="197">
        <f t="shared" ca="1" si="74"/>
        <v>0</v>
      </c>
      <c r="Q146" s="197">
        <f t="shared" ca="1" si="75"/>
        <v>0</v>
      </c>
      <c r="R146" s="32" t="str">
        <f ca="1">IF(AND($AR146="2",$AB146&lt;&gt;Lists!$A$17),AY146,AX146)</f>
        <v/>
      </c>
      <c r="S146" s="33" t="str">
        <f t="shared" ca="1" si="76"/>
        <v/>
      </c>
      <c r="T146" s="197">
        <f t="shared" ca="1" si="77"/>
        <v>0</v>
      </c>
      <c r="U146" s="197">
        <f t="shared" ca="1" si="78"/>
        <v>0</v>
      </c>
      <c r="V146" s="32" t="str">
        <f ca="1">IF(AND($AR146="2",$AB146&lt;&gt;Lists!$A$17),BA146,AZ146)</f>
        <v/>
      </c>
      <c r="W146" s="33" t="str">
        <f t="shared" ca="1" si="79"/>
        <v/>
      </c>
      <c r="X146" s="197">
        <f t="shared" ca="1" si="80"/>
        <v>0</v>
      </c>
      <c r="Y146" s="197">
        <f t="shared" ca="1" si="81"/>
        <v>0</v>
      </c>
      <c r="Z146" s="32" t="str">
        <f ca="1">IF(AND($AR146="2",$AB146&lt;&gt;Lists!$A$17),BC146,BB146)</f>
        <v/>
      </c>
      <c r="AA146" s="33" t="str">
        <f t="shared" ca="1" si="82"/>
        <v/>
      </c>
      <c r="AB146" s="1">
        <f>Planning!H129</f>
        <v>0</v>
      </c>
      <c r="AC146" s="2" t="str">
        <f t="shared" si="57"/>
        <v>00</v>
      </c>
      <c r="AD146" s="2" t="s">
        <v>581</v>
      </c>
      <c r="AE146" s="2" t="s">
        <v>779</v>
      </c>
      <c r="AF146" s="2" t="s">
        <v>149</v>
      </c>
      <c r="AG146" s="169" t="str">
        <f t="shared" si="58"/>
        <v/>
      </c>
      <c r="AI146" s="2">
        <f ca="1">IF(Setup!$AG$7&lt;&gt;"",INDIRECT("'" &amp; Setup!$AG$7 &amp; "'!" &amp; AF146),0) + IF(Setup!$AG$8&lt;&gt;"",INDIRECT("'" &amp; Setup!$AG$8 &amp; "'!" &amp; AF146),0) + IF(Setup!$AG$9&lt;&gt;"",INDIRECT("'" &amp; Setup!$AG$9 &amp; "'!" &amp; AF146),0) + IF(Setup!$AG$10&lt;&gt;"",INDIRECT("'" &amp; Setup!$AG$10 &amp; "'!" &amp; AF146),0) + IF(Setup!$AG$11&lt;&gt;"",INDIRECT("'" &amp; Setup!$AG$11 &amp; "'!" &amp; AF146),0) + IF(Setup!$AG$12&lt;&gt;"",INDIRECT("'" &amp; Setup!$AG$12 &amp; "'!" &amp; AF146),0)</f>
        <v>0</v>
      </c>
      <c r="AJ146" s="2">
        <f ca="1">IF(Setup!$AH$7&lt;&gt;"",INDIRECT("'" &amp; Setup!$AH$7 &amp; "'!" &amp; AF146),0) + IF(Setup!$AH$8&lt;&gt;"",INDIRECT("'" &amp; Setup!$AH$8 &amp; "'!" &amp; AF146),0) + IF(Setup!$AH$9&lt;&gt;"",INDIRECT("'" &amp; Setup!$AH$9 &amp; "'!" &amp; AF146),0) + IF(Setup!$AH$10&lt;&gt;"",INDIRECT("'" &amp; Setup!$AH$10 &amp; "'!" &amp; AF146),0) + IF(Setup!$AH$11&lt;&gt;"",INDIRECT("'" &amp; Setup!$AH$11 &amp; "'!" &amp; AF146),0) + IF(Setup!$AH$12&lt;&gt;"",INDIRECT("'" &amp; Setup!$AH$12 &amp; "'!" &amp; AF146),0)</f>
        <v>0</v>
      </c>
      <c r="AK146" s="2">
        <f ca="1">IF(Setup!$AI$7&lt;&gt;"",INDIRECT("'" &amp; Setup!$AI$7 &amp; "'!" &amp; AF146),0) + IF(Setup!$AI$8&lt;&gt;"",INDIRECT("'" &amp; Setup!$AI$8 &amp; "'!" &amp; AF146),0) + IF(Setup!$AI$9&lt;&gt;"",INDIRECT("'" &amp; Setup!$AI$9 &amp; "'!" &amp; AF146),0) + IF(Setup!$AI$10&lt;&gt;"",INDIRECT("'" &amp; Setup!$AI$10 &amp; "'!" &amp; AF146),0) + IF(Setup!$AI$11&lt;&gt;"",INDIRECT("'" &amp; Setup!$AI$11 &amp; "'!" &amp; AF146),0) + IF(Setup!$AI$12&lt;&gt;"",INDIRECT("'" &amp; Setup!$AI$12 &amp; "'!" &amp; AF146),0)</f>
        <v>0</v>
      </c>
      <c r="AL146" s="2">
        <f ca="1">IF(Setup!$AJ$7&lt;&gt;"",INDIRECT("'" &amp; Setup!$AJ$7 &amp; "'!" &amp; AF146),0) + IF(Setup!$AJ$8&lt;&gt;"",INDIRECT("'" &amp; Setup!$AJ$8 &amp; "'!" &amp; AF146),0) + IF(Setup!$AJ$9&lt;&gt;"",INDIRECT("'" &amp; Setup!$AJ$9 &amp; "'!" &amp; AF146),0) + IF(Setup!$AJ$10&lt;&gt;"",INDIRECT("'" &amp; Setup!$AJ$10 &amp; "'!" &amp; AF146),0) + IF(Setup!$AJ$11&lt;&gt;"",INDIRECT("'" &amp; Setup!$AJ$11 &amp; "'!" &amp; AF146),0) + IF(Setup!$AJ$12&lt;&gt;"",INDIRECT("'" &amp; Setup!$AJ$12 &amp; "'!" &amp; AF146),0)</f>
        <v>0</v>
      </c>
      <c r="AN146" s="2" t="str">
        <f t="shared" si="59"/>
        <v/>
      </c>
      <c r="AR146" s="2" t="str">
        <f>IF(C146=0,"",LEFT(INDEX(Lists!$H$5:$H$49,MATCH(C146,Lists!$G$5:$G$49,0),1),1))</f>
        <v/>
      </c>
      <c r="AT146" s="2" t="str">
        <f t="shared" ca="1" si="60"/>
        <v/>
      </c>
      <c r="AU146" s="2" t="str">
        <f t="shared" ca="1" si="61"/>
        <v/>
      </c>
      <c r="AV146" s="2" t="str">
        <f t="shared" ca="1" si="62"/>
        <v/>
      </c>
      <c r="AW146" s="2" t="str">
        <f t="shared" ca="1" si="63"/>
        <v/>
      </c>
      <c r="AX146" s="2" t="str">
        <f t="shared" ca="1" si="64"/>
        <v/>
      </c>
      <c r="AY146" s="2" t="str">
        <f t="shared" ca="1" si="65"/>
        <v/>
      </c>
      <c r="AZ146" s="2" t="str">
        <f t="shared" ca="1" si="66"/>
        <v/>
      </c>
      <c r="BA146" s="2" t="str">
        <f t="shared" ca="1" si="67"/>
        <v/>
      </c>
      <c r="BB146" s="2" t="str">
        <f t="shared" ca="1" si="68"/>
        <v/>
      </c>
      <c r="BC146" s="2" t="str">
        <f t="shared" ca="1" si="69"/>
        <v/>
      </c>
      <c r="BJ146" s="2">
        <f ca="1">IF(Setup!$AG$7&lt;&gt;"",INDIRECT("'" &amp; Setup!$AG$7 &amp; "'!" &amp; AD146),0) + IF(Setup!$AG$8&lt;&gt;"",INDIRECT("'" &amp; Setup!$AG$8 &amp; "'!" &amp; AD146),0) + IF(Setup!$AG$9&lt;&gt;"",INDIRECT("'" &amp; Setup!$AG$9 &amp; "'!" &amp; AD146),0) + IF(Setup!$AG$10&lt;&gt;"",INDIRECT("'" &amp; Setup!$AG$10 &amp; "'!" &amp; AD146),0) + IF(Setup!$AG$11&lt;&gt;"",INDIRECT("'" &amp; Setup!$AG$11 &amp; "'!" &amp; AD146),0) + IF(Setup!$AG$12&lt;&gt;"",INDIRECT("'" &amp; Setup!$AG$12 &amp; "'!" &amp; AD146),0)</f>
        <v>0</v>
      </c>
      <c r="BK146" s="2">
        <f ca="1">IF(Setup!$AG$7&lt;&gt;"",INDIRECT("'" &amp; Setup!$AG$7 &amp; "'!" &amp; AE146),0) + IF(Setup!$AG$8&lt;&gt;"",INDIRECT("'" &amp; Setup!$AG$8 &amp; "'!" &amp; AE146),0) + IF(Setup!$AG$9&lt;&gt;"",INDIRECT("'" &amp; Setup!$AG$9 &amp; "'!" &amp; AE146),0) + IF(Setup!$AG$10&lt;&gt;"",INDIRECT("'" &amp; Setup!$AG$10 &amp; "'!" &amp; AE146),0) + IF(Setup!$AG$11&lt;&gt;"",INDIRECT("'" &amp; Setup!$AG$11 &amp; "'!" &amp; AE146),0) + IF(Setup!$AG$12&lt;&gt;"",INDIRECT("'" &amp; Setup!$AG$12 &amp; "'!" &amp; AE146),0)</f>
        <v>0</v>
      </c>
      <c r="BL146" s="2">
        <f ca="1">IF(Setup!$AH$7&lt;&gt;"",INDIRECT("'" &amp; Setup!$AH$7 &amp; "'!" &amp; AD146),0) + IF(Setup!$AH$8&lt;&gt;"",INDIRECT("'" &amp; Setup!$AH$8 &amp; "'!" &amp; AD146),0) + IF(Setup!$AH$9&lt;&gt;"",INDIRECT("'" &amp; Setup!$AH$9 &amp; "'!" &amp; AD146),0) + IF(Setup!$AH$10&lt;&gt;"",INDIRECT("'" &amp; Setup!$AH$10 &amp; "'!" &amp; AD146),0) + IF(Setup!$AH$11&lt;&gt;"",INDIRECT("'" &amp; Setup!$AH$11 &amp; "'!" &amp; AD146),0) + IF(Setup!$AH$12&lt;&gt;"",INDIRECT("'" &amp; Setup!$AH$12 &amp; "'!" &amp; AD146),0)</f>
        <v>0</v>
      </c>
      <c r="BM146" s="2">
        <f ca="1">IF(Setup!$AH$7&lt;&gt;"",INDIRECT("'" &amp; Setup!$AH$7 &amp; "'!" &amp; AE146),0) + IF(Setup!$AH$8&lt;&gt;"",INDIRECT("'" &amp; Setup!$AH$8 &amp; "'!" &amp; AE146),0) + IF(Setup!$AH$9&lt;&gt;"",INDIRECT("'" &amp; Setup!$AH$9 &amp; "'!" &amp; AE146),0) + IF(Setup!$AH$10&lt;&gt;"",INDIRECT("'" &amp; Setup!$AH$10 &amp; "'!" &amp; AE146),0) + IF(Setup!$AH$11&lt;&gt;"",INDIRECT("'" &amp; Setup!$AH$11 &amp; "'!" &amp; AE146),0) + IF(Setup!$AH$12&lt;&gt;"",INDIRECT("'" &amp; Setup!$AH$12 &amp; "'!" &amp; AE146),0)</f>
        <v>0</v>
      </c>
      <c r="BN146" s="2">
        <f ca="1">IF(Setup!$AI$7&lt;&gt;"",INDIRECT("'" &amp; Setup!$AI$7 &amp; "'!" &amp; AD146),0) + IF(Setup!$AI$8&lt;&gt;"",INDIRECT("'" &amp; Setup!$AI$8 &amp; "'!" &amp; AD146),0) + IF(Setup!$AI$9&lt;&gt;"",INDIRECT("'" &amp; Setup!$AI$9 &amp; "'!" &amp; AD146),0) + IF(Setup!$AI$10&lt;&gt;"",INDIRECT("'" &amp; Setup!$AI$10 &amp; "'!" &amp; AD146),0) + IF(Setup!$AI$11&lt;&gt;"",INDIRECT("'" &amp; Setup!$AI$11 &amp; "'!" &amp; AD146),0) + IF(Setup!$AI$12&lt;&gt;"",INDIRECT("'" &amp; Setup!$AI$12 &amp; "'!" &amp; AD146),0)</f>
        <v>0</v>
      </c>
      <c r="BO146" s="2">
        <f ca="1">IF(Setup!$AI$7&lt;&gt;"",INDIRECT("'" &amp; Setup!$AI$7 &amp; "'!" &amp; AE146),0) + IF(Setup!$AI$8&lt;&gt;"",INDIRECT("'" &amp; Setup!$AI$8 &amp; "'!" &amp; AE146),0) + IF(Setup!$AI$9&lt;&gt;"",INDIRECT("'" &amp; Setup!$AI$9 &amp; "'!" &amp; AE146),0) + IF(Setup!$AI$10&lt;&gt;"",INDIRECT("'" &amp; Setup!$AI$10 &amp; "'!" &amp; AE146),0) + IF(Setup!$AI$11&lt;&gt;"",INDIRECT("'" &amp; Setup!$AI$11 &amp; "'!" &amp; AE146),0) + IF(Setup!$AI$12&lt;&gt;"",INDIRECT("'" &amp; Setup!$AI$12 &amp; "'!" &amp; AE146),0)</f>
        <v>0</v>
      </c>
      <c r="BP146" s="2">
        <f ca="1">IF(Setup!$AJ$7&lt;&gt;"",INDIRECT("'" &amp; Setup!$AJ$7 &amp; "'!" &amp; AD146),0) + IF(Setup!$AJ$8&lt;&gt;"",INDIRECT("'" &amp; Setup!$AJ$8 &amp; "'!" &amp; AD146),0) + IF(Setup!$AJ$9&lt;&gt;"",INDIRECT("'" &amp; Setup!$AJ$9 &amp; "'!" &amp; AD146),0) + IF(Setup!$AJ$10&lt;&gt;"",INDIRECT("'" &amp; Setup!$AJ$10 &amp; "'!" &amp; AD146),0) + IF(Setup!$AJ$11&lt;&gt;"",INDIRECT("'" &amp; Setup!$AJ$11 &amp; "'!" &amp; AD146),0) + IF(Setup!$AJ$12&lt;&gt;"",INDIRECT("'" &amp; Setup!$AJ$12 &amp; "'!" &amp; AD146),0)</f>
        <v>0</v>
      </c>
      <c r="BQ146" s="2">
        <f ca="1">IF(Setup!$AJ$7&lt;&gt;"",INDIRECT("'" &amp; Setup!$AJ$7 &amp; "'!" &amp; AE146),0) + IF(Setup!$AJ$8&lt;&gt;"",INDIRECT("'" &amp; Setup!$AJ$8 &amp; "'!" &amp; AE146),0) + IF(Setup!$AJ$9&lt;&gt;"",INDIRECT("'" &amp; Setup!$AJ$9 &amp; "'!" &amp; AE146),0) + IF(Setup!$AJ$10&lt;&gt;"",INDIRECT("'" &amp; Setup!$AJ$10 &amp; "'!" &amp; AE146),0) + IF(Setup!$AJ$11&lt;&gt;"",INDIRECT("'" &amp; Setup!$AJ$11 &amp; "'!" &amp; AE146),0) + IF(Setup!$AJ$12&lt;&gt;"",INDIRECT("'" &amp; Setup!$AJ$12 &amp; "'!" &amp; AE146),0)</f>
        <v>0</v>
      </c>
      <c r="BS146" s="35"/>
      <c r="BT146" s="35"/>
      <c r="BU146" s="35"/>
      <c r="BV146" s="35"/>
    </row>
    <row r="147" spans="1:74" ht="39" hidden="1" customHeight="1" x14ac:dyDescent="0.2">
      <c r="A147" s="14" t="str">
        <f>Planning!A130</f>
        <v>I122</v>
      </c>
      <c r="B147" s="9">
        <f>Planning!B130</f>
        <v>0</v>
      </c>
      <c r="C147" s="9">
        <f>Planning!C130</f>
        <v>0</v>
      </c>
      <c r="D147" s="9">
        <f>Planning!D130</f>
        <v>0</v>
      </c>
      <c r="E147" s="3">
        <f>Planning!E130</f>
        <v>0</v>
      </c>
      <c r="F147" s="3">
        <f>Planning!G130</f>
        <v>0</v>
      </c>
      <c r="G147" s="28"/>
      <c r="H147" s="197">
        <f t="shared" ca="1" si="55"/>
        <v>0</v>
      </c>
      <c r="I147" s="197">
        <f t="shared" ca="1" si="56"/>
        <v>0</v>
      </c>
      <c r="J147" s="32" t="str">
        <f ca="1">IF(AND($AR147="2",$AB146&lt;&gt;Lists!$A$17),AU147,AT147)</f>
        <v/>
      </c>
      <c r="K147" s="33" t="str">
        <f t="shared" ca="1" si="70"/>
        <v/>
      </c>
      <c r="L147" s="210">
        <f t="shared" ca="1" si="71"/>
        <v>0</v>
      </c>
      <c r="M147" s="197">
        <f t="shared" ca="1" si="72"/>
        <v>0</v>
      </c>
      <c r="N147" s="32" t="str">
        <f ca="1">IF(AND($AR147="2",$AB147&lt;&gt;Lists!$A$17),AW147,AV147)</f>
        <v/>
      </c>
      <c r="O147" s="33" t="str">
        <f t="shared" ca="1" si="73"/>
        <v/>
      </c>
      <c r="P147" s="197">
        <f t="shared" ca="1" si="74"/>
        <v>0</v>
      </c>
      <c r="Q147" s="197">
        <f t="shared" ca="1" si="75"/>
        <v>0</v>
      </c>
      <c r="R147" s="32" t="str">
        <f ca="1">IF(AND($AR147="2",$AB147&lt;&gt;Lists!$A$17),AY147,AX147)</f>
        <v/>
      </c>
      <c r="S147" s="33" t="str">
        <f t="shared" ca="1" si="76"/>
        <v/>
      </c>
      <c r="T147" s="197">
        <f t="shared" ca="1" si="77"/>
        <v>0</v>
      </c>
      <c r="U147" s="197">
        <f t="shared" ca="1" si="78"/>
        <v>0</v>
      </c>
      <c r="V147" s="32" t="str">
        <f ca="1">IF(AND($AR147="2",$AB147&lt;&gt;Lists!$A$17),BA147,AZ147)</f>
        <v/>
      </c>
      <c r="W147" s="33" t="str">
        <f t="shared" ca="1" si="79"/>
        <v/>
      </c>
      <c r="X147" s="197">
        <f t="shared" ca="1" si="80"/>
        <v>0</v>
      </c>
      <c r="Y147" s="197">
        <f t="shared" ca="1" si="81"/>
        <v>0</v>
      </c>
      <c r="Z147" s="32" t="str">
        <f ca="1">IF(AND($AR147="2",$AB147&lt;&gt;Lists!$A$17),BC147,BB147)</f>
        <v/>
      </c>
      <c r="AA147" s="33" t="str">
        <f t="shared" ca="1" si="82"/>
        <v/>
      </c>
      <c r="AB147" s="1">
        <f>Planning!H130</f>
        <v>0</v>
      </c>
      <c r="AC147" s="2" t="str">
        <f t="shared" si="57"/>
        <v>00</v>
      </c>
      <c r="AD147" s="2" t="s">
        <v>582</v>
      </c>
      <c r="AE147" s="2" t="s">
        <v>780</v>
      </c>
      <c r="AF147" s="2" t="s">
        <v>150</v>
      </c>
      <c r="AG147" s="169" t="str">
        <f t="shared" si="58"/>
        <v/>
      </c>
      <c r="AI147" s="2">
        <f ca="1">IF(Setup!$AG$7&lt;&gt;"",INDIRECT("'" &amp; Setup!$AG$7 &amp; "'!" &amp; AF147),0) + IF(Setup!$AG$8&lt;&gt;"",INDIRECT("'" &amp; Setup!$AG$8 &amp; "'!" &amp; AF147),0) + IF(Setup!$AG$9&lt;&gt;"",INDIRECT("'" &amp; Setup!$AG$9 &amp; "'!" &amp; AF147),0) + IF(Setup!$AG$10&lt;&gt;"",INDIRECT("'" &amp; Setup!$AG$10 &amp; "'!" &amp; AF147),0) + IF(Setup!$AG$11&lt;&gt;"",INDIRECT("'" &amp; Setup!$AG$11 &amp; "'!" &amp; AF147),0) + IF(Setup!$AG$12&lt;&gt;"",INDIRECT("'" &amp; Setup!$AG$12 &amp; "'!" &amp; AF147),0)</f>
        <v>0</v>
      </c>
      <c r="AJ147" s="2">
        <f ca="1">IF(Setup!$AH$7&lt;&gt;"",INDIRECT("'" &amp; Setup!$AH$7 &amp; "'!" &amp; AF147),0) + IF(Setup!$AH$8&lt;&gt;"",INDIRECT("'" &amp; Setup!$AH$8 &amp; "'!" &amp; AF147),0) + IF(Setup!$AH$9&lt;&gt;"",INDIRECT("'" &amp; Setup!$AH$9 &amp; "'!" &amp; AF147),0) + IF(Setup!$AH$10&lt;&gt;"",INDIRECT("'" &amp; Setup!$AH$10 &amp; "'!" &amp; AF147),0) + IF(Setup!$AH$11&lt;&gt;"",INDIRECT("'" &amp; Setup!$AH$11 &amp; "'!" &amp; AF147),0) + IF(Setup!$AH$12&lt;&gt;"",INDIRECT("'" &amp; Setup!$AH$12 &amp; "'!" &amp; AF147),0)</f>
        <v>0</v>
      </c>
      <c r="AK147" s="2">
        <f ca="1">IF(Setup!$AI$7&lt;&gt;"",INDIRECT("'" &amp; Setup!$AI$7 &amp; "'!" &amp; AF147),0) + IF(Setup!$AI$8&lt;&gt;"",INDIRECT("'" &amp; Setup!$AI$8 &amp; "'!" &amp; AF147),0) + IF(Setup!$AI$9&lt;&gt;"",INDIRECT("'" &amp; Setup!$AI$9 &amp; "'!" &amp; AF147),0) + IF(Setup!$AI$10&lt;&gt;"",INDIRECT("'" &amp; Setup!$AI$10 &amp; "'!" &amp; AF147),0) + IF(Setup!$AI$11&lt;&gt;"",INDIRECT("'" &amp; Setup!$AI$11 &amp; "'!" &amp; AF147),0) + IF(Setup!$AI$12&lt;&gt;"",INDIRECT("'" &amp; Setup!$AI$12 &amp; "'!" &amp; AF147),0)</f>
        <v>0</v>
      </c>
      <c r="AL147" s="2">
        <f ca="1">IF(Setup!$AJ$7&lt;&gt;"",INDIRECT("'" &amp; Setup!$AJ$7 &amp; "'!" &amp; AF147),0) + IF(Setup!$AJ$8&lt;&gt;"",INDIRECT("'" &amp; Setup!$AJ$8 &amp; "'!" &amp; AF147),0) + IF(Setup!$AJ$9&lt;&gt;"",INDIRECT("'" &amp; Setup!$AJ$9 &amp; "'!" &amp; AF147),0) + IF(Setup!$AJ$10&lt;&gt;"",INDIRECT("'" &amp; Setup!$AJ$10 &amp; "'!" &amp; AF147),0) + IF(Setup!$AJ$11&lt;&gt;"",INDIRECT("'" &amp; Setup!$AJ$11 &amp; "'!" &amp; AF147),0) + IF(Setup!$AJ$12&lt;&gt;"",INDIRECT("'" &amp; Setup!$AJ$12 &amp; "'!" &amp; AF147),0)</f>
        <v>0</v>
      </c>
      <c r="AN147" s="2" t="str">
        <f t="shared" si="59"/>
        <v/>
      </c>
      <c r="AR147" s="2" t="str">
        <f>IF(C147=0,"",LEFT(INDEX(Lists!$H$5:$H$49,MATCH(C147,Lists!$G$5:$G$49,0),1),1))</f>
        <v/>
      </c>
      <c r="AT147" s="2" t="str">
        <f t="shared" ca="1" si="60"/>
        <v/>
      </c>
      <c r="AU147" s="2" t="str">
        <f t="shared" ca="1" si="61"/>
        <v/>
      </c>
      <c r="AV147" s="2" t="str">
        <f t="shared" ca="1" si="62"/>
        <v/>
      </c>
      <c r="AW147" s="2" t="str">
        <f t="shared" ca="1" si="63"/>
        <v/>
      </c>
      <c r="AX147" s="2" t="str">
        <f t="shared" ca="1" si="64"/>
        <v/>
      </c>
      <c r="AY147" s="2" t="str">
        <f t="shared" ca="1" si="65"/>
        <v/>
      </c>
      <c r="AZ147" s="2" t="str">
        <f t="shared" ca="1" si="66"/>
        <v/>
      </c>
      <c r="BA147" s="2" t="str">
        <f t="shared" ca="1" si="67"/>
        <v/>
      </c>
      <c r="BB147" s="2" t="str">
        <f t="shared" ca="1" si="68"/>
        <v/>
      </c>
      <c r="BC147" s="2" t="str">
        <f t="shared" ca="1" si="69"/>
        <v/>
      </c>
      <c r="BJ147" s="2">
        <f ca="1">IF(Setup!$AG$7&lt;&gt;"",INDIRECT("'" &amp; Setup!$AG$7 &amp; "'!" &amp; AD147),0) + IF(Setup!$AG$8&lt;&gt;"",INDIRECT("'" &amp; Setup!$AG$8 &amp; "'!" &amp; AD147),0) + IF(Setup!$AG$9&lt;&gt;"",INDIRECT("'" &amp; Setup!$AG$9 &amp; "'!" &amp; AD147),0) + IF(Setup!$AG$10&lt;&gt;"",INDIRECT("'" &amp; Setup!$AG$10 &amp; "'!" &amp; AD147),0) + IF(Setup!$AG$11&lt;&gt;"",INDIRECT("'" &amp; Setup!$AG$11 &amp; "'!" &amp; AD147),0) + IF(Setup!$AG$12&lt;&gt;"",INDIRECT("'" &amp; Setup!$AG$12 &amp; "'!" &amp; AD147),0)</f>
        <v>0</v>
      </c>
      <c r="BK147" s="2">
        <f ca="1">IF(Setup!$AG$7&lt;&gt;"",INDIRECT("'" &amp; Setup!$AG$7 &amp; "'!" &amp; AE147),0) + IF(Setup!$AG$8&lt;&gt;"",INDIRECT("'" &amp; Setup!$AG$8 &amp; "'!" &amp; AE147),0) + IF(Setup!$AG$9&lt;&gt;"",INDIRECT("'" &amp; Setup!$AG$9 &amp; "'!" &amp; AE147),0) + IF(Setup!$AG$10&lt;&gt;"",INDIRECT("'" &amp; Setup!$AG$10 &amp; "'!" &amp; AE147),0) + IF(Setup!$AG$11&lt;&gt;"",INDIRECT("'" &amp; Setup!$AG$11 &amp; "'!" &amp; AE147),0) + IF(Setup!$AG$12&lt;&gt;"",INDIRECT("'" &amp; Setup!$AG$12 &amp; "'!" &amp; AE147),0)</f>
        <v>0</v>
      </c>
      <c r="BL147" s="2">
        <f ca="1">IF(Setup!$AH$7&lt;&gt;"",INDIRECT("'" &amp; Setup!$AH$7 &amp; "'!" &amp; AD147),0) + IF(Setup!$AH$8&lt;&gt;"",INDIRECT("'" &amp; Setup!$AH$8 &amp; "'!" &amp; AD147),0) + IF(Setup!$AH$9&lt;&gt;"",INDIRECT("'" &amp; Setup!$AH$9 &amp; "'!" &amp; AD147),0) + IF(Setup!$AH$10&lt;&gt;"",INDIRECT("'" &amp; Setup!$AH$10 &amp; "'!" &amp; AD147),0) + IF(Setup!$AH$11&lt;&gt;"",INDIRECT("'" &amp; Setup!$AH$11 &amp; "'!" &amp; AD147),0) + IF(Setup!$AH$12&lt;&gt;"",INDIRECT("'" &amp; Setup!$AH$12 &amp; "'!" &amp; AD147),0)</f>
        <v>0</v>
      </c>
      <c r="BM147" s="2">
        <f ca="1">IF(Setup!$AH$7&lt;&gt;"",INDIRECT("'" &amp; Setup!$AH$7 &amp; "'!" &amp; AE147),0) + IF(Setup!$AH$8&lt;&gt;"",INDIRECT("'" &amp; Setup!$AH$8 &amp; "'!" &amp; AE147),0) + IF(Setup!$AH$9&lt;&gt;"",INDIRECT("'" &amp; Setup!$AH$9 &amp; "'!" &amp; AE147),0) + IF(Setup!$AH$10&lt;&gt;"",INDIRECT("'" &amp; Setup!$AH$10 &amp; "'!" &amp; AE147),0) + IF(Setup!$AH$11&lt;&gt;"",INDIRECT("'" &amp; Setup!$AH$11 &amp; "'!" &amp; AE147),0) + IF(Setup!$AH$12&lt;&gt;"",INDIRECT("'" &amp; Setup!$AH$12 &amp; "'!" &amp; AE147),0)</f>
        <v>0</v>
      </c>
      <c r="BN147" s="2">
        <f ca="1">IF(Setup!$AI$7&lt;&gt;"",INDIRECT("'" &amp; Setup!$AI$7 &amp; "'!" &amp; AD147),0) + IF(Setup!$AI$8&lt;&gt;"",INDIRECT("'" &amp; Setup!$AI$8 &amp; "'!" &amp; AD147),0) + IF(Setup!$AI$9&lt;&gt;"",INDIRECT("'" &amp; Setup!$AI$9 &amp; "'!" &amp; AD147),0) + IF(Setup!$AI$10&lt;&gt;"",INDIRECT("'" &amp; Setup!$AI$10 &amp; "'!" &amp; AD147),0) + IF(Setup!$AI$11&lt;&gt;"",INDIRECT("'" &amp; Setup!$AI$11 &amp; "'!" &amp; AD147),0) + IF(Setup!$AI$12&lt;&gt;"",INDIRECT("'" &amp; Setup!$AI$12 &amp; "'!" &amp; AD147),0)</f>
        <v>0</v>
      </c>
      <c r="BO147" s="2">
        <f ca="1">IF(Setup!$AI$7&lt;&gt;"",INDIRECT("'" &amp; Setup!$AI$7 &amp; "'!" &amp; AE147),0) + IF(Setup!$AI$8&lt;&gt;"",INDIRECT("'" &amp; Setup!$AI$8 &amp; "'!" &amp; AE147),0) + IF(Setup!$AI$9&lt;&gt;"",INDIRECT("'" &amp; Setup!$AI$9 &amp; "'!" &amp; AE147),0) + IF(Setup!$AI$10&lt;&gt;"",INDIRECT("'" &amp; Setup!$AI$10 &amp; "'!" &amp; AE147),0) + IF(Setup!$AI$11&lt;&gt;"",INDIRECT("'" &amp; Setup!$AI$11 &amp; "'!" &amp; AE147),0) + IF(Setup!$AI$12&lt;&gt;"",INDIRECT("'" &amp; Setup!$AI$12 &amp; "'!" &amp; AE147),0)</f>
        <v>0</v>
      </c>
      <c r="BP147" s="2">
        <f ca="1">IF(Setup!$AJ$7&lt;&gt;"",INDIRECT("'" &amp; Setup!$AJ$7 &amp; "'!" &amp; AD147),0) + IF(Setup!$AJ$8&lt;&gt;"",INDIRECT("'" &amp; Setup!$AJ$8 &amp; "'!" &amp; AD147),0) + IF(Setup!$AJ$9&lt;&gt;"",INDIRECT("'" &amp; Setup!$AJ$9 &amp; "'!" &amp; AD147),0) + IF(Setup!$AJ$10&lt;&gt;"",INDIRECT("'" &amp; Setup!$AJ$10 &amp; "'!" &amp; AD147),0) + IF(Setup!$AJ$11&lt;&gt;"",INDIRECT("'" &amp; Setup!$AJ$11 &amp; "'!" &amp; AD147),0) + IF(Setup!$AJ$12&lt;&gt;"",INDIRECT("'" &amp; Setup!$AJ$12 &amp; "'!" &amp; AD147),0)</f>
        <v>0</v>
      </c>
      <c r="BQ147" s="2">
        <f ca="1">IF(Setup!$AJ$7&lt;&gt;"",INDIRECT("'" &amp; Setup!$AJ$7 &amp; "'!" &amp; AE147),0) + IF(Setup!$AJ$8&lt;&gt;"",INDIRECT("'" &amp; Setup!$AJ$8 &amp; "'!" &amp; AE147),0) + IF(Setup!$AJ$9&lt;&gt;"",INDIRECT("'" &amp; Setup!$AJ$9 &amp; "'!" &amp; AE147),0) + IF(Setup!$AJ$10&lt;&gt;"",INDIRECT("'" &amp; Setup!$AJ$10 &amp; "'!" &amp; AE147),0) + IF(Setup!$AJ$11&lt;&gt;"",INDIRECT("'" &amp; Setup!$AJ$11 &amp; "'!" &amp; AE147),0) + IF(Setup!$AJ$12&lt;&gt;"",INDIRECT("'" &amp; Setup!$AJ$12 &amp; "'!" &amp; AE147),0)</f>
        <v>0</v>
      </c>
      <c r="BS147" s="35"/>
      <c r="BT147" s="35"/>
      <c r="BU147" s="35"/>
      <c r="BV147" s="35"/>
    </row>
    <row r="148" spans="1:74" ht="39" hidden="1" customHeight="1" x14ac:dyDescent="0.2">
      <c r="A148" s="14" t="str">
        <f>Planning!A131</f>
        <v>I123</v>
      </c>
      <c r="B148" s="9">
        <f>Planning!B131</f>
        <v>0</v>
      </c>
      <c r="C148" s="9">
        <f>Planning!C131</f>
        <v>0</v>
      </c>
      <c r="D148" s="9">
        <f>Planning!D131</f>
        <v>0</v>
      </c>
      <c r="E148" s="3">
        <f>Planning!E131</f>
        <v>0</v>
      </c>
      <c r="F148" s="3">
        <f>Planning!G131</f>
        <v>0</v>
      </c>
      <c r="G148" s="28"/>
      <c r="H148" s="197">
        <f t="shared" ca="1" si="55"/>
        <v>0</v>
      </c>
      <c r="I148" s="197">
        <f t="shared" ca="1" si="56"/>
        <v>0</v>
      </c>
      <c r="J148" s="32" t="str">
        <f ca="1">IF(AND($AR148="2",$AB147&lt;&gt;Lists!$A$17),AU148,AT148)</f>
        <v/>
      </c>
      <c r="K148" s="33" t="str">
        <f t="shared" ca="1" si="70"/>
        <v/>
      </c>
      <c r="L148" s="210">
        <f t="shared" ca="1" si="71"/>
        <v>0</v>
      </c>
      <c r="M148" s="197">
        <f t="shared" ca="1" si="72"/>
        <v>0</v>
      </c>
      <c r="N148" s="32" t="str">
        <f ca="1">IF(AND($AR148="2",$AB148&lt;&gt;Lists!$A$17),AW148,AV148)</f>
        <v/>
      </c>
      <c r="O148" s="33" t="str">
        <f t="shared" ca="1" si="73"/>
        <v/>
      </c>
      <c r="P148" s="197">
        <f t="shared" ca="1" si="74"/>
        <v>0</v>
      </c>
      <c r="Q148" s="197">
        <f t="shared" ca="1" si="75"/>
        <v>0</v>
      </c>
      <c r="R148" s="32" t="str">
        <f ca="1">IF(AND($AR148="2",$AB148&lt;&gt;Lists!$A$17),AY148,AX148)</f>
        <v/>
      </c>
      <c r="S148" s="33" t="str">
        <f t="shared" ca="1" si="76"/>
        <v/>
      </c>
      <c r="T148" s="197">
        <f t="shared" ca="1" si="77"/>
        <v>0</v>
      </c>
      <c r="U148" s="197">
        <f t="shared" ca="1" si="78"/>
        <v>0</v>
      </c>
      <c r="V148" s="32" t="str">
        <f ca="1">IF(AND($AR148="2",$AB148&lt;&gt;Lists!$A$17),BA148,AZ148)</f>
        <v/>
      </c>
      <c r="W148" s="33" t="str">
        <f t="shared" ca="1" si="79"/>
        <v/>
      </c>
      <c r="X148" s="197">
        <f t="shared" ca="1" si="80"/>
        <v>0</v>
      </c>
      <c r="Y148" s="197">
        <f t="shared" ca="1" si="81"/>
        <v>0</v>
      </c>
      <c r="Z148" s="32" t="str">
        <f ca="1">IF(AND($AR148="2",$AB148&lt;&gt;Lists!$A$17),BC148,BB148)</f>
        <v/>
      </c>
      <c r="AA148" s="33" t="str">
        <f t="shared" ca="1" si="82"/>
        <v/>
      </c>
      <c r="AB148" s="1">
        <f>Planning!H131</f>
        <v>0</v>
      </c>
      <c r="AC148" s="2" t="str">
        <f t="shared" si="57"/>
        <v>00</v>
      </c>
      <c r="AD148" s="2" t="s">
        <v>583</v>
      </c>
      <c r="AE148" s="2" t="s">
        <v>781</v>
      </c>
      <c r="AF148" s="2" t="s">
        <v>151</v>
      </c>
      <c r="AG148" s="169" t="str">
        <f t="shared" si="58"/>
        <v/>
      </c>
      <c r="AI148" s="2">
        <f ca="1">IF(Setup!$AG$7&lt;&gt;"",INDIRECT("'" &amp; Setup!$AG$7 &amp; "'!" &amp; AF148),0) + IF(Setup!$AG$8&lt;&gt;"",INDIRECT("'" &amp; Setup!$AG$8 &amp; "'!" &amp; AF148),0) + IF(Setup!$AG$9&lt;&gt;"",INDIRECT("'" &amp; Setup!$AG$9 &amp; "'!" &amp; AF148),0) + IF(Setup!$AG$10&lt;&gt;"",INDIRECT("'" &amp; Setup!$AG$10 &amp; "'!" &amp; AF148),0) + IF(Setup!$AG$11&lt;&gt;"",INDIRECT("'" &amp; Setup!$AG$11 &amp; "'!" &amp; AF148),0) + IF(Setup!$AG$12&lt;&gt;"",INDIRECT("'" &amp; Setup!$AG$12 &amp; "'!" &amp; AF148),0)</f>
        <v>0</v>
      </c>
      <c r="AJ148" s="2">
        <f ca="1">IF(Setup!$AH$7&lt;&gt;"",INDIRECT("'" &amp; Setup!$AH$7 &amp; "'!" &amp; AF148),0) + IF(Setup!$AH$8&lt;&gt;"",INDIRECT("'" &amp; Setup!$AH$8 &amp; "'!" &amp; AF148),0) + IF(Setup!$AH$9&lt;&gt;"",INDIRECT("'" &amp; Setup!$AH$9 &amp; "'!" &amp; AF148),0) + IF(Setup!$AH$10&lt;&gt;"",INDIRECT("'" &amp; Setup!$AH$10 &amp; "'!" &amp; AF148),0) + IF(Setup!$AH$11&lt;&gt;"",INDIRECT("'" &amp; Setup!$AH$11 &amp; "'!" &amp; AF148),0) + IF(Setup!$AH$12&lt;&gt;"",INDIRECT("'" &amp; Setup!$AH$12 &amp; "'!" &amp; AF148),0)</f>
        <v>0</v>
      </c>
      <c r="AK148" s="2">
        <f ca="1">IF(Setup!$AI$7&lt;&gt;"",INDIRECT("'" &amp; Setup!$AI$7 &amp; "'!" &amp; AF148),0) + IF(Setup!$AI$8&lt;&gt;"",INDIRECT("'" &amp; Setup!$AI$8 &amp; "'!" &amp; AF148),0) + IF(Setup!$AI$9&lt;&gt;"",INDIRECT("'" &amp; Setup!$AI$9 &amp; "'!" &amp; AF148),0) + IF(Setup!$AI$10&lt;&gt;"",INDIRECT("'" &amp; Setup!$AI$10 &amp; "'!" &amp; AF148),0) + IF(Setup!$AI$11&lt;&gt;"",INDIRECT("'" &amp; Setup!$AI$11 &amp; "'!" &amp; AF148),0) + IF(Setup!$AI$12&lt;&gt;"",INDIRECT("'" &amp; Setup!$AI$12 &amp; "'!" &amp; AF148),0)</f>
        <v>0</v>
      </c>
      <c r="AL148" s="2">
        <f ca="1">IF(Setup!$AJ$7&lt;&gt;"",INDIRECT("'" &amp; Setup!$AJ$7 &amp; "'!" &amp; AF148),0) + IF(Setup!$AJ$8&lt;&gt;"",INDIRECT("'" &amp; Setup!$AJ$8 &amp; "'!" &amp; AF148),0) + IF(Setup!$AJ$9&lt;&gt;"",INDIRECT("'" &amp; Setup!$AJ$9 &amp; "'!" &amp; AF148),0) + IF(Setup!$AJ$10&lt;&gt;"",INDIRECT("'" &amp; Setup!$AJ$10 &amp; "'!" &amp; AF148),0) + IF(Setup!$AJ$11&lt;&gt;"",INDIRECT("'" &amp; Setup!$AJ$11 &amp; "'!" &amp; AF148),0) + IF(Setup!$AJ$12&lt;&gt;"",INDIRECT("'" &amp; Setup!$AJ$12 &amp; "'!" &amp; AF148),0)</f>
        <v>0</v>
      </c>
      <c r="AN148" s="2" t="str">
        <f t="shared" si="59"/>
        <v/>
      </c>
      <c r="AR148" s="2" t="str">
        <f>IF(C148=0,"",LEFT(INDEX(Lists!$H$5:$H$49,MATCH(C148,Lists!$G$5:$G$49,0),1),1))</f>
        <v/>
      </c>
      <c r="AT148" s="2" t="str">
        <f t="shared" ca="1" si="60"/>
        <v/>
      </c>
      <c r="AU148" s="2" t="str">
        <f t="shared" ca="1" si="61"/>
        <v/>
      </c>
      <c r="AV148" s="2" t="str">
        <f t="shared" ca="1" si="62"/>
        <v/>
      </c>
      <c r="AW148" s="2" t="str">
        <f t="shared" ca="1" si="63"/>
        <v/>
      </c>
      <c r="AX148" s="2" t="str">
        <f t="shared" ca="1" si="64"/>
        <v/>
      </c>
      <c r="AY148" s="2" t="str">
        <f t="shared" ca="1" si="65"/>
        <v/>
      </c>
      <c r="AZ148" s="2" t="str">
        <f t="shared" ca="1" si="66"/>
        <v/>
      </c>
      <c r="BA148" s="2" t="str">
        <f t="shared" ca="1" si="67"/>
        <v/>
      </c>
      <c r="BB148" s="2" t="str">
        <f t="shared" ca="1" si="68"/>
        <v/>
      </c>
      <c r="BC148" s="2" t="str">
        <f t="shared" ca="1" si="69"/>
        <v/>
      </c>
      <c r="BJ148" s="2">
        <f ca="1">IF(Setup!$AG$7&lt;&gt;"",INDIRECT("'" &amp; Setup!$AG$7 &amp; "'!" &amp; AD148),0) + IF(Setup!$AG$8&lt;&gt;"",INDIRECT("'" &amp; Setup!$AG$8 &amp; "'!" &amp; AD148),0) + IF(Setup!$AG$9&lt;&gt;"",INDIRECT("'" &amp; Setup!$AG$9 &amp; "'!" &amp; AD148),0) + IF(Setup!$AG$10&lt;&gt;"",INDIRECT("'" &amp; Setup!$AG$10 &amp; "'!" &amp; AD148),0) + IF(Setup!$AG$11&lt;&gt;"",INDIRECT("'" &amp; Setup!$AG$11 &amp; "'!" &amp; AD148),0) + IF(Setup!$AG$12&lt;&gt;"",INDIRECT("'" &amp; Setup!$AG$12 &amp; "'!" &amp; AD148),0)</f>
        <v>0</v>
      </c>
      <c r="BK148" s="2">
        <f ca="1">IF(Setup!$AG$7&lt;&gt;"",INDIRECT("'" &amp; Setup!$AG$7 &amp; "'!" &amp; AE148),0) + IF(Setup!$AG$8&lt;&gt;"",INDIRECT("'" &amp; Setup!$AG$8 &amp; "'!" &amp; AE148),0) + IF(Setup!$AG$9&lt;&gt;"",INDIRECT("'" &amp; Setup!$AG$9 &amp; "'!" &amp; AE148),0) + IF(Setup!$AG$10&lt;&gt;"",INDIRECT("'" &amp; Setup!$AG$10 &amp; "'!" &amp; AE148),0) + IF(Setup!$AG$11&lt;&gt;"",INDIRECT("'" &amp; Setup!$AG$11 &amp; "'!" &amp; AE148),0) + IF(Setup!$AG$12&lt;&gt;"",INDIRECT("'" &amp; Setup!$AG$12 &amp; "'!" &amp; AE148),0)</f>
        <v>0</v>
      </c>
      <c r="BL148" s="2">
        <f ca="1">IF(Setup!$AH$7&lt;&gt;"",INDIRECT("'" &amp; Setup!$AH$7 &amp; "'!" &amp; AD148),0) + IF(Setup!$AH$8&lt;&gt;"",INDIRECT("'" &amp; Setup!$AH$8 &amp; "'!" &amp; AD148),0) + IF(Setup!$AH$9&lt;&gt;"",INDIRECT("'" &amp; Setup!$AH$9 &amp; "'!" &amp; AD148),0) + IF(Setup!$AH$10&lt;&gt;"",INDIRECT("'" &amp; Setup!$AH$10 &amp; "'!" &amp; AD148),0) + IF(Setup!$AH$11&lt;&gt;"",INDIRECT("'" &amp; Setup!$AH$11 &amp; "'!" &amp; AD148),0) + IF(Setup!$AH$12&lt;&gt;"",INDIRECT("'" &amp; Setup!$AH$12 &amp; "'!" &amp; AD148),0)</f>
        <v>0</v>
      </c>
      <c r="BM148" s="2">
        <f ca="1">IF(Setup!$AH$7&lt;&gt;"",INDIRECT("'" &amp; Setup!$AH$7 &amp; "'!" &amp; AE148),0) + IF(Setup!$AH$8&lt;&gt;"",INDIRECT("'" &amp; Setup!$AH$8 &amp; "'!" &amp; AE148),0) + IF(Setup!$AH$9&lt;&gt;"",INDIRECT("'" &amp; Setup!$AH$9 &amp; "'!" &amp; AE148),0) + IF(Setup!$AH$10&lt;&gt;"",INDIRECT("'" &amp; Setup!$AH$10 &amp; "'!" &amp; AE148),0) + IF(Setup!$AH$11&lt;&gt;"",INDIRECT("'" &amp; Setup!$AH$11 &amp; "'!" &amp; AE148),0) + IF(Setup!$AH$12&lt;&gt;"",INDIRECT("'" &amp; Setup!$AH$12 &amp; "'!" &amp; AE148),0)</f>
        <v>0</v>
      </c>
      <c r="BN148" s="2">
        <f ca="1">IF(Setup!$AI$7&lt;&gt;"",INDIRECT("'" &amp; Setup!$AI$7 &amp; "'!" &amp; AD148),0) + IF(Setup!$AI$8&lt;&gt;"",INDIRECT("'" &amp; Setup!$AI$8 &amp; "'!" &amp; AD148),0) + IF(Setup!$AI$9&lt;&gt;"",INDIRECT("'" &amp; Setup!$AI$9 &amp; "'!" &amp; AD148),0) + IF(Setup!$AI$10&lt;&gt;"",INDIRECT("'" &amp; Setup!$AI$10 &amp; "'!" &amp; AD148),0) + IF(Setup!$AI$11&lt;&gt;"",INDIRECT("'" &amp; Setup!$AI$11 &amp; "'!" &amp; AD148),0) + IF(Setup!$AI$12&lt;&gt;"",INDIRECT("'" &amp; Setup!$AI$12 &amp; "'!" &amp; AD148),0)</f>
        <v>0</v>
      </c>
      <c r="BO148" s="2">
        <f ca="1">IF(Setup!$AI$7&lt;&gt;"",INDIRECT("'" &amp; Setup!$AI$7 &amp; "'!" &amp; AE148),0) + IF(Setup!$AI$8&lt;&gt;"",INDIRECT("'" &amp; Setup!$AI$8 &amp; "'!" &amp; AE148),0) + IF(Setup!$AI$9&lt;&gt;"",INDIRECT("'" &amp; Setup!$AI$9 &amp; "'!" &amp; AE148),0) + IF(Setup!$AI$10&lt;&gt;"",INDIRECT("'" &amp; Setup!$AI$10 &amp; "'!" &amp; AE148),0) + IF(Setup!$AI$11&lt;&gt;"",INDIRECT("'" &amp; Setup!$AI$11 &amp; "'!" &amp; AE148),0) + IF(Setup!$AI$12&lt;&gt;"",INDIRECT("'" &amp; Setup!$AI$12 &amp; "'!" &amp; AE148),0)</f>
        <v>0</v>
      </c>
      <c r="BP148" s="2">
        <f ca="1">IF(Setup!$AJ$7&lt;&gt;"",INDIRECT("'" &amp; Setup!$AJ$7 &amp; "'!" &amp; AD148),0) + IF(Setup!$AJ$8&lt;&gt;"",INDIRECT("'" &amp; Setup!$AJ$8 &amp; "'!" &amp; AD148),0) + IF(Setup!$AJ$9&lt;&gt;"",INDIRECT("'" &amp; Setup!$AJ$9 &amp; "'!" &amp; AD148),0) + IF(Setup!$AJ$10&lt;&gt;"",INDIRECT("'" &amp; Setup!$AJ$10 &amp; "'!" &amp; AD148),0) + IF(Setup!$AJ$11&lt;&gt;"",INDIRECT("'" &amp; Setup!$AJ$11 &amp; "'!" &amp; AD148),0) + IF(Setup!$AJ$12&lt;&gt;"",INDIRECT("'" &amp; Setup!$AJ$12 &amp; "'!" &amp; AD148),0)</f>
        <v>0</v>
      </c>
      <c r="BQ148" s="2">
        <f ca="1">IF(Setup!$AJ$7&lt;&gt;"",INDIRECT("'" &amp; Setup!$AJ$7 &amp; "'!" &amp; AE148),0) + IF(Setup!$AJ$8&lt;&gt;"",INDIRECT("'" &amp; Setup!$AJ$8 &amp; "'!" &amp; AE148),0) + IF(Setup!$AJ$9&lt;&gt;"",INDIRECT("'" &amp; Setup!$AJ$9 &amp; "'!" &amp; AE148),0) + IF(Setup!$AJ$10&lt;&gt;"",INDIRECT("'" &amp; Setup!$AJ$10 &amp; "'!" &amp; AE148),0) + IF(Setup!$AJ$11&lt;&gt;"",INDIRECT("'" &amp; Setup!$AJ$11 &amp; "'!" &amp; AE148),0) + IF(Setup!$AJ$12&lt;&gt;"",INDIRECT("'" &amp; Setup!$AJ$12 &amp; "'!" &amp; AE148),0)</f>
        <v>0</v>
      </c>
      <c r="BS148" s="35"/>
      <c r="BT148" s="35"/>
      <c r="BU148" s="35"/>
      <c r="BV148" s="35"/>
    </row>
    <row r="149" spans="1:74" ht="39" hidden="1" customHeight="1" x14ac:dyDescent="0.2">
      <c r="A149" s="14" t="str">
        <f>Planning!A132</f>
        <v>I124</v>
      </c>
      <c r="B149" s="9">
        <f>Planning!B132</f>
        <v>0</v>
      </c>
      <c r="C149" s="9">
        <f>Planning!C132</f>
        <v>0</v>
      </c>
      <c r="D149" s="9">
        <f>Planning!D132</f>
        <v>0</v>
      </c>
      <c r="E149" s="3">
        <f>Planning!E132</f>
        <v>0</v>
      </c>
      <c r="F149" s="3">
        <f>Planning!G132</f>
        <v>0</v>
      </c>
      <c r="G149" s="28"/>
      <c r="H149" s="197">
        <f t="shared" ca="1" si="55"/>
        <v>0</v>
      </c>
      <c r="I149" s="197">
        <f t="shared" ca="1" si="56"/>
        <v>0</v>
      </c>
      <c r="J149" s="32" t="str">
        <f ca="1">IF(AND($AR149="2",$AB148&lt;&gt;Lists!$A$17),AU149,AT149)</f>
        <v/>
      </c>
      <c r="K149" s="33" t="str">
        <f t="shared" ca="1" si="70"/>
        <v/>
      </c>
      <c r="L149" s="210">
        <f t="shared" ca="1" si="71"/>
        <v>0</v>
      </c>
      <c r="M149" s="197">
        <f t="shared" ca="1" si="72"/>
        <v>0</v>
      </c>
      <c r="N149" s="32" t="str">
        <f ca="1">IF(AND($AR149="2",$AB149&lt;&gt;Lists!$A$17),AW149,AV149)</f>
        <v/>
      </c>
      <c r="O149" s="33" t="str">
        <f t="shared" ca="1" si="73"/>
        <v/>
      </c>
      <c r="P149" s="197">
        <f t="shared" ca="1" si="74"/>
        <v>0</v>
      </c>
      <c r="Q149" s="197">
        <f t="shared" ca="1" si="75"/>
        <v>0</v>
      </c>
      <c r="R149" s="32" t="str">
        <f ca="1">IF(AND($AR149="2",$AB149&lt;&gt;Lists!$A$17),AY149,AX149)</f>
        <v/>
      </c>
      <c r="S149" s="33" t="str">
        <f t="shared" ca="1" si="76"/>
        <v/>
      </c>
      <c r="T149" s="197">
        <f t="shared" ca="1" si="77"/>
        <v>0</v>
      </c>
      <c r="U149" s="197">
        <f t="shared" ca="1" si="78"/>
        <v>0</v>
      </c>
      <c r="V149" s="32" t="str">
        <f ca="1">IF(AND($AR149="2",$AB149&lt;&gt;Lists!$A$17),BA149,AZ149)</f>
        <v/>
      </c>
      <c r="W149" s="33" t="str">
        <f t="shared" ca="1" si="79"/>
        <v/>
      </c>
      <c r="X149" s="197">
        <f t="shared" ca="1" si="80"/>
        <v>0</v>
      </c>
      <c r="Y149" s="197">
        <f t="shared" ca="1" si="81"/>
        <v>0</v>
      </c>
      <c r="Z149" s="32" t="str">
        <f ca="1">IF(AND($AR149="2",$AB149&lt;&gt;Lists!$A$17),BC149,BB149)</f>
        <v/>
      </c>
      <c r="AA149" s="33" t="str">
        <f t="shared" ca="1" si="82"/>
        <v/>
      </c>
      <c r="AB149" s="1">
        <f>Planning!H132</f>
        <v>0</v>
      </c>
      <c r="AC149" s="2" t="str">
        <f t="shared" si="57"/>
        <v>00</v>
      </c>
      <c r="AD149" s="2" t="s">
        <v>584</v>
      </c>
      <c r="AE149" s="2" t="s">
        <v>782</v>
      </c>
      <c r="AF149" s="2" t="s">
        <v>152</v>
      </c>
      <c r="AG149" s="169" t="str">
        <f t="shared" si="58"/>
        <v/>
      </c>
      <c r="AI149" s="2">
        <f ca="1">IF(Setup!$AG$7&lt;&gt;"",INDIRECT("'" &amp; Setup!$AG$7 &amp; "'!" &amp; AF149),0) + IF(Setup!$AG$8&lt;&gt;"",INDIRECT("'" &amp; Setup!$AG$8 &amp; "'!" &amp; AF149),0) + IF(Setup!$AG$9&lt;&gt;"",INDIRECT("'" &amp; Setup!$AG$9 &amp; "'!" &amp; AF149),0) + IF(Setup!$AG$10&lt;&gt;"",INDIRECT("'" &amp; Setup!$AG$10 &amp; "'!" &amp; AF149),0) + IF(Setup!$AG$11&lt;&gt;"",INDIRECT("'" &amp; Setup!$AG$11 &amp; "'!" &amp; AF149),0) + IF(Setup!$AG$12&lt;&gt;"",INDIRECT("'" &amp; Setup!$AG$12 &amp; "'!" &amp; AF149),0)</f>
        <v>0</v>
      </c>
      <c r="AJ149" s="2">
        <f ca="1">IF(Setup!$AH$7&lt;&gt;"",INDIRECT("'" &amp; Setup!$AH$7 &amp; "'!" &amp; AF149),0) + IF(Setup!$AH$8&lt;&gt;"",INDIRECT("'" &amp; Setup!$AH$8 &amp; "'!" &amp; AF149),0) + IF(Setup!$AH$9&lt;&gt;"",INDIRECT("'" &amp; Setup!$AH$9 &amp; "'!" &amp; AF149),0) + IF(Setup!$AH$10&lt;&gt;"",INDIRECT("'" &amp; Setup!$AH$10 &amp; "'!" &amp; AF149),0) + IF(Setup!$AH$11&lt;&gt;"",INDIRECT("'" &amp; Setup!$AH$11 &amp; "'!" &amp; AF149),0) + IF(Setup!$AH$12&lt;&gt;"",INDIRECT("'" &amp; Setup!$AH$12 &amp; "'!" &amp; AF149),0)</f>
        <v>0</v>
      </c>
      <c r="AK149" s="2">
        <f ca="1">IF(Setup!$AI$7&lt;&gt;"",INDIRECT("'" &amp; Setup!$AI$7 &amp; "'!" &amp; AF149),0) + IF(Setup!$AI$8&lt;&gt;"",INDIRECT("'" &amp; Setup!$AI$8 &amp; "'!" &amp; AF149),0) + IF(Setup!$AI$9&lt;&gt;"",INDIRECT("'" &amp; Setup!$AI$9 &amp; "'!" &amp; AF149),0) + IF(Setup!$AI$10&lt;&gt;"",INDIRECT("'" &amp; Setup!$AI$10 &amp; "'!" &amp; AF149),0) + IF(Setup!$AI$11&lt;&gt;"",INDIRECT("'" &amp; Setup!$AI$11 &amp; "'!" &amp; AF149),0) + IF(Setup!$AI$12&lt;&gt;"",INDIRECT("'" &amp; Setup!$AI$12 &amp; "'!" &amp; AF149),0)</f>
        <v>0</v>
      </c>
      <c r="AL149" s="2">
        <f ca="1">IF(Setup!$AJ$7&lt;&gt;"",INDIRECT("'" &amp; Setup!$AJ$7 &amp; "'!" &amp; AF149),0) + IF(Setup!$AJ$8&lt;&gt;"",INDIRECT("'" &amp; Setup!$AJ$8 &amp; "'!" &amp; AF149),0) + IF(Setup!$AJ$9&lt;&gt;"",INDIRECT("'" &amp; Setup!$AJ$9 &amp; "'!" &amp; AF149),0) + IF(Setup!$AJ$10&lt;&gt;"",INDIRECT("'" &amp; Setup!$AJ$10 &amp; "'!" &amp; AF149),0) + IF(Setup!$AJ$11&lt;&gt;"",INDIRECT("'" &amp; Setup!$AJ$11 &amp; "'!" &amp; AF149),0) + IF(Setup!$AJ$12&lt;&gt;"",INDIRECT("'" &amp; Setup!$AJ$12 &amp; "'!" &amp; AF149),0)</f>
        <v>0</v>
      </c>
      <c r="AN149" s="2" t="str">
        <f t="shared" si="59"/>
        <v/>
      </c>
      <c r="AR149" s="2" t="str">
        <f>IF(C149=0,"",LEFT(INDEX(Lists!$H$5:$H$49,MATCH(C149,Lists!$G$5:$G$49,0),1),1))</f>
        <v/>
      </c>
      <c r="AT149" s="2" t="str">
        <f t="shared" ca="1" si="60"/>
        <v/>
      </c>
      <c r="AU149" s="2" t="str">
        <f t="shared" ca="1" si="61"/>
        <v/>
      </c>
      <c r="AV149" s="2" t="str">
        <f t="shared" ca="1" si="62"/>
        <v/>
      </c>
      <c r="AW149" s="2" t="str">
        <f t="shared" ca="1" si="63"/>
        <v/>
      </c>
      <c r="AX149" s="2" t="str">
        <f t="shared" ca="1" si="64"/>
        <v/>
      </c>
      <c r="AY149" s="2" t="str">
        <f t="shared" ca="1" si="65"/>
        <v/>
      </c>
      <c r="AZ149" s="2" t="str">
        <f t="shared" ca="1" si="66"/>
        <v/>
      </c>
      <c r="BA149" s="2" t="str">
        <f t="shared" ca="1" si="67"/>
        <v/>
      </c>
      <c r="BB149" s="2" t="str">
        <f t="shared" ca="1" si="68"/>
        <v/>
      </c>
      <c r="BC149" s="2" t="str">
        <f t="shared" ca="1" si="69"/>
        <v/>
      </c>
      <c r="BJ149" s="2">
        <f ca="1">IF(Setup!$AG$7&lt;&gt;"",INDIRECT("'" &amp; Setup!$AG$7 &amp; "'!" &amp; AD149),0) + IF(Setup!$AG$8&lt;&gt;"",INDIRECT("'" &amp; Setup!$AG$8 &amp; "'!" &amp; AD149),0) + IF(Setup!$AG$9&lt;&gt;"",INDIRECT("'" &amp; Setup!$AG$9 &amp; "'!" &amp; AD149),0) + IF(Setup!$AG$10&lt;&gt;"",INDIRECT("'" &amp; Setup!$AG$10 &amp; "'!" &amp; AD149),0) + IF(Setup!$AG$11&lt;&gt;"",INDIRECT("'" &amp; Setup!$AG$11 &amp; "'!" &amp; AD149),0) + IF(Setup!$AG$12&lt;&gt;"",INDIRECT("'" &amp; Setup!$AG$12 &amp; "'!" &amp; AD149),0)</f>
        <v>0</v>
      </c>
      <c r="BK149" s="2">
        <f ca="1">IF(Setup!$AG$7&lt;&gt;"",INDIRECT("'" &amp; Setup!$AG$7 &amp; "'!" &amp; AE149),0) + IF(Setup!$AG$8&lt;&gt;"",INDIRECT("'" &amp; Setup!$AG$8 &amp; "'!" &amp; AE149),0) + IF(Setup!$AG$9&lt;&gt;"",INDIRECT("'" &amp; Setup!$AG$9 &amp; "'!" &amp; AE149),0) + IF(Setup!$AG$10&lt;&gt;"",INDIRECT("'" &amp; Setup!$AG$10 &amp; "'!" &amp; AE149),0) + IF(Setup!$AG$11&lt;&gt;"",INDIRECT("'" &amp; Setup!$AG$11 &amp; "'!" &amp; AE149),0) + IF(Setup!$AG$12&lt;&gt;"",INDIRECT("'" &amp; Setup!$AG$12 &amp; "'!" &amp; AE149),0)</f>
        <v>0</v>
      </c>
      <c r="BL149" s="2">
        <f ca="1">IF(Setup!$AH$7&lt;&gt;"",INDIRECT("'" &amp; Setup!$AH$7 &amp; "'!" &amp; AD149),0) + IF(Setup!$AH$8&lt;&gt;"",INDIRECT("'" &amp; Setup!$AH$8 &amp; "'!" &amp; AD149),0) + IF(Setup!$AH$9&lt;&gt;"",INDIRECT("'" &amp; Setup!$AH$9 &amp; "'!" &amp; AD149),0) + IF(Setup!$AH$10&lt;&gt;"",INDIRECT("'" &amp; Setup!$AH$10 &amp; "'!" &amp; AD149),0) + IF(Setup!$AH$11&lt;&gt;"",INDIRECT("'" &amp; Setup!$AH$11 &amp; "'!" &amp; AD149),0) + IF(Setup!$AH$12&lt;&gt;"",INDIRECT("'" &amp; Setup!$AH$12 &amp; "'!" &amp; AD149),0)</f>
        <v>0</v>
      </c>
      <c r="BM149" s="2">
        <f ca="1">IF(Setup!$AH$7&lt;&gt;"",INDIRECT("'" &amp; Setup!$AH$7 &amp; "'!" &amp; AE149),0) + IF(Setup!$AH$8&lt;&gt;"",INDIRECT("'" &amp; Setup!$AH$8 &amp; "'!" &amp; AE149),0) + IF(Setup!$AH$9&lt;&gt;"",INDIRECT("'" &amp; Setup!$AH$9 &amp; "'!" &amp; AE149),0) + IF(Setup!$AH$10&lt;&gt;"",INDIRECT("'" &amp; Setup!$AH$10 &amp; "'!" &amp; AE149),0) + IF(Setup!$AH$11&lt;&gt;"",INDIRECT("'" &amp; Setup!$AH$11 &amp; "'!" &amp; AE149),0) + IF(Setup!$AH$12&lt;&gt;"",INDIRECT("'" &amp; Setup!$AH$12 &amp; "'!" &amp; AE149),0)</f>
        <v>0</v>
      </c>
      <c r="BN149" s="2">
        <f ca="1">IF(Setup!$AI$7&lt;&gt;"",INDIRECT("'" &amp; Setup!$AI$7 &amp; "'!" &amp; AD149),0) + IF(Setup!$AI$8&lt;&gt;"",INDIRECT("'" &amp; Setup!$AI$8 &amp; "'!" &amp; AD149),0) + IF(Setup!$AI$9&lt;&gt;"",INDIRECT("'" &amp; Setup!$AI$9 &amp; "'!" &amp; AD149),0) + IF(Setup!$AI$10&lt;&gt;"",INDIRECT("'" &amp; Setup!$AI$10 &amp; "'!" &amp; AD149),0) + IF(Setup!$AI$11&lt;&gt;"",INDIRECT("'" &amp; Setup!$AI$11 &amp; "'!" &amp; AD149),0) + IF(Setup!$AI$12&lt;&gt;"",INDIRECT("'" &amp; Setup!$AI$12 &amp; "'!" &amp; AD149),0)</f>
        <v>0</v>
      </c>
      <c r="BO149" s="2">
        <f ca="1">IF(Setup!$AI$7&lt;&gt;"",INDIRECT("'" &amp; Setup!$AI$7 &amp; "'!" &amp; AE149),0) + IF(Setup!$AI$8&lt;&gt;"",INDIRECT("'" &amp; Setup!$AI$8 &amp; "'!" &amp; AE149),0) + IF(Setup!$AI$9&lt;&gt;"",INDIRECT("'" &amp; Setup!$AI$9 &amp; "'!" &amp; AE149),0) + IF(Setup!$AI$10&lt;&gt;"",INDIRECT("'" &amp; Setup!$AI$10 &amp; "'!" &amp; AE149),0) + IF(Setup!$AI$11&lt;&gt;"",INDIRECT("'" &amp; Setup!$AI$11 &amp; "'!" &amp; AE149),0) + IF(Setup!$AI$12&lt;&gt;"",INDIRECT("'" &amp; Setup!$AI$12 &amp; "'!" &amp; AE149),0)</f>
        <v>0</v>
      </c>
      <c r="BP149" s="2">
        <f ca="1">IF(Setup!$AJ$7&lt;&gt;"",INDIRECT("'" &amp; Setup!$AJ$7 &amp; "'!" &amp; AD149),0) + IF(Setup!$AJ$8&lt;&gt;"",INDIRECT("'" &amp; Setup!$AJ$8 &amp; "'!" &amp; AD149),0) + IF(Setup!$AJ$9&lt;&gt;"",INDIRECT("'" &amp; Setup!$AJ$9 &amp; "'!" &amp; AD149),0) + IF(Setup!$AJ$10&lt;&gt;"",INDIRECT("'" &amp; Setup!$AJ$10 &amp; "'!" &amp; AD149),0) + IF(Setup!$AJ$11&lt;&gt;"",INDIRECT("'" &amp; Setup!$AJ$11 &amp; "'!" &amp; AD149),0) + IF(Setup!$AJ$12&lt;&gt;"",INDIRECT("'" &amp; Setup!$AJ$12 &amp; "'!" &amp; AD149),0)</f>
        <v>0</v>
      </c>
      <c r="BQ149" s="2">
        <f ca="1">IF(Setup!$AJ$7&lt;&gt;"",INDIRECT("'" &amp; Setup!$AJ$7 &amp; "'!" &amp; AE149),0) + IF(Setup!$AJ$8&lt;&gt;"",INDIRECT("'" &amp; Setup!$AJ$8 &amp; "'!" &amp; AE149),0) + IF(Setup!$AJ$9&lt;&gt;"",INDIRECT("'" &amp; Setup!$AJ$9 &amp; "'!" &amp; AE149),0) + IF(Setup!$AJ$10&lt;&gt;"",INDIRECT("'" &amp; Setup!$AJ$10 &amp; "'!" &amp; AE149),0) + IF(Setup!$AJ$11&lt;&gt;"",INDIRECT("'" &amp; Setup!$AJ$11 &amp; "'!" &amp; AE149),0) + IF(Setup!$AJ$12&lt;&gt;"",INDIRECT("'" &amp; Setup!$AJ$12 &amp; "'!" &amp; AE149),0)</f>
        <v>0</v>
      </c>
      <c r="BS149" s="35"/>
      <c r="BT149" s="35"/>
      <c r="BU149" s="35"/>
      <c r="BV149" s="35"/>
    </row>
    <row r="150" spans="1:74" ht="39" hidden="1" customHeight="1" x14ac:dyDescent="0.2">
      <c r="A150" s="14" t="str">
        <f>Planning!A133</f>
        <v>I125</v>
      </c>
      <c r="B150" s="9">
        <f>Planning!B133</f>
        <v>0</v>
      </c>
      <c r="C150" s="9">
        <f>Planning!C133</f>
        <v>0</v>
      </c>
      <c r="D150" s="9">
        <f>Planning!D133</f>
        <v>0</v>
      </c>
      <c r="E150" s="3">
        <f>Planning!E133</f>
        <v>0</v>
      </c>
      <c r="F150" s="3">
        <f>Planning!G133</f>
        <v>0</v>
      </c>
      <c r="G150" s="28"/>
      <c r="H150" s="197">
        <f t="shared" ca="1" si="55"/>
        <v>0</v>
      </c>
      <c r="I150" s="197">
        <f t="shared" ca="1" si="56"/>
        <v>0</v>
      </c>
      <c r="J150" s="32" t="str">
        <f ca="1">IF(AND($AR150="2",$AB149&lt;&gt;Lists!$A$17),AU150,AT150)</f>
        <v/>
      </c>
      <c r="K150" s="33" t="str">
        <f t="shared" ca="1" si="70"/>
        <v/>
      </c>
      <c r="L150" s="210">
        <f t="shared" ca="1" si="71"/>
        <v>0</v>
      </c>
      <c r="M150" s="197">
        <f t="shared" ca="1" si="72"/>
        <v>0</v>
      </c>
      <c r="N150" s="32" t="str">
        <f ca="1">IF(AND($AR150="2",$AB150&lt;&gt;Lists!$A$17),AW150,AV150)</f>
        <v/>
      </c>
      <c r="O150" s="33" t="str">
        <f t="shared" ca="1" si="73"/>
        <v/>
      </c>
      <c r="P150" s="197">
        <f t="shared" ca="1" si="74"/>
        <v>0</v>
      </c>
      <c r="Q150" s="197">
        <f t="shared" ca="1" si="75"/>
        <v>0</v>
      </c>
      <c r="R150" s="32" t="str">
        <f ca="1">IF(AND($AR150="2",$AB150&lt;&gt;Lists!$A$17),AY150,AX150)</f>
        <v/>
      </c>
      <c r="S150" s="33" t="str">
        <f t="shared" ca="1" si="76"/>
        <v/>
      </c>
      <c r="T150" s="197">
        <f t="shared" ca="1" si="77"/>
        <v>0</v>
      </c>
      <c r="U150" s="197">
        <f t="shared" ca="1" si="78"/>
        <v>0</v>
      </c>
      <c r="V150" s="32" t="str">
        <f ca="1">IF(AND($AR150="2",$AB150&lt;&gt;Lists!$A$17),BA150,AZ150)</f>
        <v/>
      </c>
      <c r="W150" s="33" t="str">
        <f t="shared" ca="1" si="79"/>
        <v/>
      </c>
      <c r="X150" s="197">
        <f t="shared" ca="1" si="80"/>
        <v>0</v>
      </c>
      <c r="Y150" s="197">
        <f t="shared" ca="1" si="81"/>
        <v>0</v>
      </c>
      <c r="Z150" s="32" t="str">
        <f ca="1">IF(AND($AR150="2",$AB150&lt;&gt;Lists!$A$17),BC150,BB150)</f>
        <v/>
      </c>
      <c r="AA150" s="33" t="str">
        <f t="shared" ca="1" si="82"/>
        <v/>
      </c>
      <c r="AB150" s="1">
        <f>Planning!H133</f>
        <v>0</v>
      </c>
      <c r="AC150" s="2" t="str">
        <f t="shared" si="57"/>
        <v>00</v>
      </c>
      <c r="AD150" s="2" t="s">
        <v>585</v>
      </c>
      <c r="AE150" s="2" t="s">
        <v>783</v>
      </c>
      <c r="AF150" s="2" t="s">
        <v>153</v>
      </c>
      <c r="AG150" s="169" t="str">
        <f t="shared" si="58"/>
        <v/>
      </c>
      <c r="AI150" s="2">
        <f ca="1">IF(Setup!$AG$7&lt;&gt;"",INDIRECT("'" &amp; Setup!$AG$7 &amp; "'!" &amp; AF150),0) + IF(Setup!$AG$8&lt;&gt;"",INDIRECT("'" &amp; Setup!$AG$8 &amp; "'!" &amp; AF150),0) + IF(Setup!$AG$9&lt;&gt;"",INDIRECT("'" &amp; Setup!$AG$9 &amp; "'!" &amp; AF150),0) + IF(Setup!$AG$10&lt;&gt;"",INDIRECT("'" &amp; Setup!$AG$10 &amp; "'!" &amp; AF150),0) + IF(Setup!$AG$11&lt;&gt;"",INDIRECT("'" &amp; Setup!$AG$11 &amp; "'!" &amp; AF150),0) + IF(Setup!$AG$12&lt;&gt;"",INDIRECT("'" &amp; Setup!$AG$12 &amp; "'!" &amp; AF150),0)</f>
        <v>0</v>
      </c>
      <c r="AJ150" s="2">
        <f ca="1">IF(Setup!$AH$7&lt;&gt;"",INDIRECT("'" &amp; Setup!$AH$7 &amp; "'!" &amp; AF150),0) + IF(Setup!$AH$8&lt;&gt;"",INDIRECT("'" &amp; Setup!$AH$8 &amp; "'!" &amp; AF150),0) + IF(Setup!$AH$9&lt;&gt;"",INDIRECT("'" &amp; Setup!$AH$9 &amp; "'!" &amp; AF150),0) + IF(Setup!$AH$10&lt;&gt;"",INDIRECT("'" &amp; Setup!$AH$10 &amp; "'!" &amp; AF150),0) + IF(Setup!$AH$11&lt;&gt;"",INDIRECT("'" &amp; Setup!$AH$11 &amp; "'!" &amp; AF150),0) + IF(Setup!$AH$12&lt;&gt;"",INDIRECT("'" &amp; Setup!$AH$12 &amp; "'!" &amp; AF150),0)</f>
        <v>0</v>
      </c>
      <c r="AK150" s="2">
        <f ca="1">IF(Setup!$AI$7&lt;&gt;"",INDIRECT("'" &amp; Setup!$AI$7 &amp; "'!" &amp; AF150),0) + IF(Setup!$AI$8&lt;&gt;"",INDIRECT("'" &amp; Setup!$AI$8 &amp; "'!" &amp; AF150),0) + IF(Setup!$AI$9&lt;&gt;"",INDIRECT("'" &amp; Setup!$AI$9 &amp; "'!" &amp; AF150),0) + IF(Setup!$AI$10&lt;&gt;"",INDIRECT("'" &amp; Setup!$AI$10 &amp; "'!" &amp; AF150),0) + IF(Setup!$AI$11&lt;&gt;"",INDIRECT("'" &amp; Setup!$AI$11 &amp; "'!" &amp; AF150),0) + IF(Setup!$AI$12&lt;&gt;"",INDIRECT("'" &amp; Setup!$AI$12 &amp; "'!" &amp; AF150),0)</f>
        <v>0</v>
      </c>
      <c r="AL150" s="2">
        <f ca="1">IF(Setup!$AJ$7&lt;&gt;"",INDIRECT("'" &amp; Setup!$AJ$7 &amp; "'!" &amp; AF150),0) + IF(Setup!$AJ$8&lt;&gt;"",INDIRECT("'" &amp; Setup!$AJ$8 &amp; "'!" &amp; AF150),0) + IF(Setup!$AJ$9&lt;&gt;"",INDIRECT("'" &amp; Setup!$AJ$9 &amp; "'!" &amp; AF150),0) + IF(Setup!$AJ$10&lt;&gt;"",INDIRECT("'" &amp; Setup!$AJ$10 &amp; "'!" &amp; AF150),0) + IF(Setup!$AJ$11&lt;&gt;"",INDIRECT("'" &amp; Setup!$AJ$11 &amp; "'!" &amp; AF150),0) + IF(Setup!$AJ$12&lt;&gt;"",INDIRECT("'" &amp; Setup!$AJ$12 &amp; "'!" &amp; AF150),0)</f>
        <v>0</v>
      </c>
      <c r="AN150" s="2" t="str">
        <f t="shared" si="59"/>
        <v/>
      </c>
      <c r="AR150" s="2" t="str">
        <f>IF(C150=0,"",LEFT(INDEX(Lists!$H$5:$H$49,MATCH(C150,Lists!$G$5:$G$49,0),1),1))</f>
        <v/>
      </c>
      <c r="AT150" s="2" t="str">
        <f t="shared" ca="1" si="60"/>
        <v/>
      </c>
      <c r="AU150" s="2" t="str">
        <f t="shared" ca="1" si="61"/>
        <v/>
      </c>
      <c r="AV150" s="2" t="str">
        <f t="shared" ca="1" si="62"/>
        <v/>
      </c>
      <c r="AW150" s="2" t="str">
        <f t="shared" ca="1" si="63"/>
        <v/>
      </c>
      <c r="AX150" s="2" t="str">
        <f t="shared" ca="1" si="64"/>
        <v/>
      </c>
      <c r="AY150" s="2" t="str">
        <f t="shared" ca="1" si="65"/>
        <v/>
      </c>
      <c r="AZ150" s="2" t="str">
        <f t="shared" ca="1" si="66"/>
        <v/>
      </c>
      <c r="BA150" s="2" t="str">
        <f t="shared" ca="1" si="67"/>
        <v/>
      </c>
      <c r="BB150" s="2" t="str">
        <f t="shared" ca="1" si="68"/>
        <v/>
      </c>
      <c r="BC150" s="2" t="str">
        <f t="shared" ca="1" si="69"/>
        <v/>
      </c>
      <c r="BJ150" s="2">
        <f ca="1">IF(Setup!$AG$7&lt;&gt;"",INDIRECT("'" &amp; Setup!$AG$7 &amp; "'!" &amp; AD150),0) + IF(Setup!$AG$8&lt;&gt;"",INDIRECT("'" &amp; Setup!$AG$8 &amp; "'!" &amp; AD150),0) + IF(Setup!$AG$9&lt;&gt;"",INDIRECT("'" &amp; Setup!$AG$9 &amp; "'!" &amp; AD150),0) + IF(Setup!$AG$10&lt;&gt;"",INDIRECT("'" &amp; Setup!$AG$10 &amp; "'!" &amp; AD150),0) + IF(Setup!$AG$11&lt;&gt;"",INDIRECT("'" &amp; Setup!$AG$11 &amp; "'!" &amp; AD150),0) + IF(Setup!$AG$12&lt;&gt;"",INDIRECT("'" &amp; Setup!$AG$12 &amp; "'!" &amp; AD150),0)</f>
        <v>0</v>
      </c>
      <c r="BK150" s="2">
        <f ca="1">IF(Setup!$AG$7&lt;&gt;"",INDIRECT("'" &amp; Setup!$AG$7 &amp; "'!" &amp; AE150),0) + IF(Setup!$AG$8&lt;&gt;"",INDIRECT("'" &amp; Setup!$AG$8 &amp; "'!" &amp; AE150),0) + IF(Setup!$AG$9&lt;&gt;"",INDIRECT("'" &amp; Setup!$AG$9 &amp; "'!" &amp; AE150),0) + IF(Setup!$AG$10&lt;&gt;"",INDIRECT("'" &amp; Setup!$AG$10 &amp; "'!" &amp; AE150),0) + IF(Setup!$AG$11&lt;&gt;"",INDIRECT("'" &amp; Setup!$AG$11 &amp; "'!" &amp; AE150),0) + IF(Setup!$AG$12&lt;&gt;"",INDIRECT("'" &amp; Setup!$AG$12 &amp; "'!" &amp; AE150),0)</f>
        <v>0</v>
      </c>
      <c r="BL150" s="2">
        <f ca="1">IF(Setup!$AH$7&lt;&gt;"",INDIRECT("'" &amp; Setup!$AH$7 &amp; "'!" &amp; AD150),0) + IF(Setup!$AH$8&lt;&gt;"",INDIRECT("'" &amp; Setup!$AH$8 &amp; "'!" &amp; AD150),0) + IF(Setup!$AH$9&lt;&gt;"",INDIRECT("'" &amp; Setup!$AH$9 &amp; "'!" &amp; AD150),0) + IF(Setup!$AH$10&lt;&gt;"",INDIRECT("'" &amp; Setup!$AH$10 &amp; "'!" &amp; AD150),0) + IF(Setup!$AH$11&lt;&gt;"",INDIRECT("'" &amp; Setup!$AH$11 &amp; "'!" &amp; AD150),0) + IF(Setup!$AH$12&lt;&gt;"",INDIRECT("'" &amp; Setup!$AH$12 &amp; "'!" &amp; AD150),0)</f>
        <v>0</v>
      </c>
      <c r="BM150" s="2">
        <f ca="1">IF(Setup!$AH$7&lt;&gt;"",INDIRECT("'" &amp; Setup!$AH$7 &amp; "'!" &amp; AE150),0) + IF(Setup!$AH$8&lt;&gt;"",INDIRECT("'" &amp; Setup!$AH$8 &amp; "'!" &amp; AE150),0) + IF(Setup!$AH$9&lt;&gt;"",INDIRECT("'" &amp; Setup!$AH$9 &amp; "'!" &amp; AE150),0) + IF(Setup!$AH$10&lt;&gt;"",INDIRECT("'" &amp; Setup!$AH$10 &amp; "'!" &amp; AE150),0) + IF(Setup!$AH$11&lt;&gt;"",INDIRECT("'" &amp; Setup!$AH$11 &amp; "'!" &amp; AE150),0) + IF(Setup!$AH$12&lt;&gt;"",INDIRECT("'" &amp; Setup!$AH$12 &amp; "'!" &amp; AE150),0)</f>
        <v>0</v>
      </c>
      <c r="BN150" s="2">
        <f ca="1">IF(Setup!$AI$7&lt;&gt;"",INDIRECT("'" &amp; Setup!$AI$7 &amp; "'!" &amp; AD150),0) + IF(Setup!$AI$8&lt;&gt;"",INDIRECT("'" &amp; Setup!$AI$8 &amp; "'!" &amp; AD150),0) + IF(Setup!$AI$9&lt;&gt;"",INDIRECT("'" &amp; Setup!$AI$9 &amp; "'!" &amp; AD150),0) + IF(Setup!$AI$10&lt;&gt;"",INDIRECT("'" &amp; Setup!$AI$10 &amp; "'!" &amp; AD150),0) + IF(Setup!$AI$11&lt;&gt;"",INDIRECT("'" &amp; Setup!$AI$11 &amp; "'!" &amp; AD150),0) + IF(Setup!$AI$12&lt;&gt;"",INDIRECT("'" &amp; Setup!$AI$12 &amp; "'!" &amp; AD150),0)</f>
        <v>0</v>
      </c>
      <c r="BO150" s="2">
        <f ca="1">IF(Setup!$AI$7&lt;&gt;"",INDIRECT("'" &amp; Setup!$AI$7 &amp; "'!" &amp; AE150),0) + IF(Setup!$AI$8&lt;&gt;"",INDIRECT("'" &amp; Setup!$AI$8 &amp; "'!" &amp; AE150),0) + IF(Setup!$AI$9&lt;&gt;"",INDIRECT("'" &amp; Setup!$AI$9 &amp; "'!" &amp; AE150),0) + IF(Setup!$AI$10&lt;&gt;"",INDIRECT("'" &amp; Setup!$AI$10 &amp; "'!" &amp; AE150),0) + IF(Setup!$AI$11&lt;&gt;"",INDIRECT("'" &amp; Setup!$AI$11 &amp; "'!" &amp; AE150),0) + IF(Setup!$AI$12&lt;&gt;"",INDIRECT("'" &amp; Setup!$AI$12 &amp; "'!" &amp; AE150),0)</f>
        <v>0</v>
      </c>
      <c r="BP150" s="2">
        <f ca="1">IF(Setup!$AJ$7&lt;&gt;"",INDIRECT("'" &amp; Setup!$AJ$7 &amp; "'!" &amp; AD150),0) + IF(Setup!$AJ$8&lt;&gt;"",INDIRECT("'" &amp; Setup!$AJ$8 &amp; "'!" &amp; AD150),0) + IF(Setup!$AJ$9&lt;&gt;"",INDIRECT("'" &amp; Setup!$AJ$9 &amp; "'!" &amp; AD150),0) + IF(Setup!$AJ$10&lt;&gt;"",INDIRECT("'" &amp; Setup!$AJ$10 &amp; "'!" &amp; AD150),0) + IF(Setup!$AJ$11&lt;&gt;"",INDIRECT("'" &amp; Setup!$AJ$11 &amp; "'!" &amp; AD150),0) + IF(Setup!$AJ$12&lt;&gt;"",INDIRECT("'" &amp; Setup!$AJ$12 &amp; "'!" &amp; AD150),0)</f>
        <v>0</v>
      </c>
      <c r="BQ150" s="2">
        <f ca="1">IF(Setup!$AJ$7&lt;&gt;"",INDIRECT("'" &amp; Setup!$AJ$7 &amp; "'!" &amp; AE150),0) + IF(Setup!$AJ$8&lt;&gt;"",INDIRECT("'" &amp; Setup!$AJ$8 &amp; "'!" &amp; AE150),0) + IF(Setup!$AJ$9&lt;&gt;"",INDIRECT("'" &amp; Setup!$AJ$9 &amp; "'!" &amp; AE150),0) + IF(Setup!$AJ$10&lt;&gt;"",INDIRECT("'" &amp; Setup!$AJ$10 &amp; "'!" &amp; AE150),0) + IF(Setup!$AJ$11&lt;&gt;"",INDIRECT("'" &amp; Setup!$AJ$11 &amp; "'!" &amp; AE150),0) + IF(Setup!$AJ$12&lt;&gt;"",INDIRECT("'" &amp; Setup!$AJ$12 &amp; "'!" &amp; AE150),0)</f>
        <v>0</v>
      </c>
      <c r="BS150" s="35"/>
      <c r="BT150" s="35"/>
      <c r="BU150" s="35"/>
      <c r="BV150" s="35"/>
    </row>
    <row r="151" spans="1:74" ht="39" hidden="1" customHeight="1" x14ac:dyDescent="0.2">
      <c r="A151" s="14" t="str">
        <f>Planning!A134</f>
        <v>I126</v>
      </c>
      <c r="B151" s="9">
        <f>Planning!B134</f>
        <v>0</v>
      </c>
      <c r="C151" s="9">
        <f>Planning!C134</f>
        <v>0</v>
      </c>
      <c r="D151" s="9">
        <f>Planning!D134</f>
        <v>0</v>
      </c>
      <c r="E151" s="3">
        <f>Planning!E134</f>
        <v>0</v>
      </c>
      <c r="F151" s="3">
        <f>Planning!G134</f>
        <v>0</v>
      </c>
      <c r="G151" s="28"/>
      <c r="H151" s="197">
        <f t="shared" ca="1" si="55"/>
        <v>0</v>
      </c>
      <c r="I151" s="197">
        <f t="shared" ca="1" si="56"/>
        <v>0</v>
      </c>
      <c r="J151" s="32" t="str">
        <f ca="1">IF(AND($AR151="2",$AB150&lt;&gt;Lists!$A$17),AU151,AT151)</f>
        <v/>
      </c>
      <c r="K151" s="33" t="str">
        <f t="shared" ca="1" si="70"/>
        <v/>
      </c>
      <c r="L151" s="210">
        <f t="shared" ca="1" si="71"/>
        <v>0</v>
      </c>
      <c r="M151" s="197">
        <f t="shared" ca="1" si="72"/>
        <v>0</v>
      </c>
      <c r="N151" s="32" t="str">
        <f ca="1">IF(AND($AR151="2",$AB151&lt;&gt;Lists!$A$17),AW151,AV151)</f>
        <v/>
      </c>
      <c r="O151" s="33" t="str">
        <f t="shared" ca="1" si="73"/>
        <v/>
      </c>
      <c r="P151" s="197">
        <f t="shared" ca="1" si="74"/>
        <v>0</v>
      </c>
      <c r="Q151" s="197">
        <f t="shared" ca="1" si="75"/>
        <v>0</v>
      </c>
      <c r="R151" s="32" t="str">
        <f ca="1">IF(AND($AR151="2",$AB151&lt;&gt;Lists!$A$17),AY151,AX151)</f>
        <v/>
      </c>
      <c r="S151" s="33" t="str">
        <f t="shared" ca="1" si="76"/>
        <v/>
      </c>
      <c r="T151" s="197">
        <f t="shared" ca="1" si="77"/>
        <v>0</v>
      </c>
      <c r="U151" s="197">
        <f t="shared" ca="1" si="78"/>
        <v>0</v>
      </c>
      <c r="V151" s="32" t="str">
        <f ca="1">IF(AND($AR151="2",$AB151&lt;&gt;Lists!$A$17),BA151,AZ151)</f>
        <v/>
      </c>
      <c r="W151" s="33" t="str">
        <f t="shared" ca="1" si="79"/>
        <v/>
      </c>
      <c r="X151" s="197">
        <f t="shared" ca="1" si="80"/>
        <v>0</v>
      </c>
      <c r="Y151" s="197">
        <f t="shared" ca="1" si="81"/>
        <v>0</v>
      </c>
      <c r="Z151" s="32" t="str">
        <f ca="1">IF(AND($AR151="2",$AB151&lt;&gt;Lists!$A$17),BC151,BB151)</f>
        <v/>
      </c>
      <c r="AA151" s="33" t="str">
        <f t="shared" ca="1" si="82"/>
        <v/>
      </c>
      <c r="AB151" s="1">
        <f>Planning!H134</f>
        <v>0</v>
      </c>
      <c r="AC151" s="2" t="str">
        <f t="shared" si="57"/>
        <v>00</v>
      </c>
      <c r="AD151" s="2" t="s">
        <v>586</v>
      </c>
      <c r="AE151" s="2" t="s">
        <v>784</v>
      </c>
      <c r="AF151" s="2" t="s">
        <v>154</v>
      </c>
      <c r="AG151" s="169" t="str">
        <f t="shared" si="58"/>
        <v/>
      </c>
      <c r="AI151" s="2">
        <f ca="1">IF(Setup!$AG$7&lt;&gt;"",INDIRECT("'" &amp; Setup!$AG$7 &amp; "'!" &amp; AF151),0) + IF(Setup!$AG$8&lt;&gt;"",INDIRECT("'" &amp; Setup!$AG$8 &amp; "'!" &amp; AF151),0) + IF(Setup!$AG$9&lt;&gt;"",INDIRECT("'" &amp; Setup!$AG$9 &amp; "'!" &amp; AF151),0) + IF(Setup!$AG$10&lt;&gt;"",INDIRECT("'" &amp; Setup!$AG$10 &amp; "'!" &amp; AF151),0) + IF(Setup!$AG$11&lt;&gt;"",INDIRECT("'" &amp; Setup!$AG$11 &amp; "'!" &amp; AF151),0) + IF(Setup!$AG$12&lt;&gt;"",INDIRECT("'" &amp; Setup!$AG$12 &amp; "'!" &amp; AF151),0)</f>
        <v>0</v>
      </c>
      <c r="AJ151" s="2">
        <f ca="1">IF(Setup!$AH$7&lt;&gt;"",INDIRECT("'" &amp; Setup!$AH$7 &amp; "'!" &amp; AF151),0) + IF(Setup!$AH$8&lt;&gt;"",INDIRECT("'" &amp; Setup!$AH$8 &amp; "'!" &amp; AF151),0) + IF(Setup!$AH$9&lt;&gt;"",INDIRECT("'" &amp; Setup!$AH$9 &amp; "'!" &amp; AF151),0) + IF(Setup!$AH$10&lt;&gt;"",INDIRECT("'" &amp; Setup!$AH$10 &amp; "'!" &amp; AF151),0) + IF(Setup!$AH$11&lt;&gt;"",INDIRECT("'" &amp; Setup!$AH$11 &amp; "'!" &amp; AF151),0) + IF(Setup!$AH$12&lt;&gt;"",INDIRECT("'" &amp; Setup!$AH$12 &amp; "'!" &amp; AF151),0)</f>
        <v>0</v>
      </c>
      <c r="AK151" s="2">
        <f ca="1">IF(Setup!$AI$7&lt;&gt;"",INDIRECT("'" &amp; Setup!$AI$7 &amp; "'!" &amp; AF151),0) + IF(Setup!$AI$8&lt;&gt;"",INDIRECT("'" &amp; Setup!$AI$8 &amp; "'!" &amp; AF151),0) + IF(Setup!$AI$9&lt;&gt;"",INDIRECT("'" &amp; Setup!$AI$9 &amp; "'!" &amp; AF151),0) + IF(Setup!$AI$10&lt;&gt;"",INDIRECT("'" &amp; Setup!$AI$10 &amp; "'!" &amp; AF151),0) + IF(Setup!$AI$11&lt;&gt;"",INDIRECT("'" &amp; Setup!$AI$11 &amp; "'!" &amp; AF151),0) + IF(Setup!$AI$12&lt;&gt;"",INDIRECT("'" &amp; Setup!$AI$12 &amp; "'!" &amp; AF151),0)</f>
        <v>0</v>
      </c>
      <c r="AL151" s="2">
        <f ca="1">IF(Setup!$AJ$7&lt;&gt;"",INDIRECT("'" &amp; Setup!$AJ$7 &amp; "'!" &amp; AF151),0) + IF(Setup!$AJ$8&lt;&gt;"",INDIRECT("'" &amp; Setup!$AJ$8 &amp; "'!" &amp; AF151),0) + IF(Setup!$AJ$9&lt;&gt;"",INDIRECT("'" &amp; Setup!$AJ$9 &amp; "'!" &amp; AF151),0) + IF(Setup!$AJ$10&lt;&gt;"",INDIRECT("'" &amp; Setup!$AJ$10 &amp; "'!" &amp; AF151),0) + IF(Setup!$AJ$11&lt;&gt;"",INDIRECT("'" &amp; Setup!$AJ$11 &amp; "'!" &amp; AF151),0) + IF(Setup!$AJ$12&lt;&gt;"",INDIRECT("'" &amp; Setup!$AJ$12 &amp; "'!" &amp; AF151),0)</f>
        <v>0</v>
      </c>
      <c r="AN151" s="2" t="str">
        <f t="shared" si="59"/>
        <v/>
      </c>
      <c r="AR151" s="2" t="str">
        <f>IF(C151=0,"",LEFT(INDEX(Lists!$H$5:$H$49,MATCH(C151,Lists!$G$5:$G$49,0),1),1))</f>
        <v/>
      </c>
      <c r="AT151" s="2" t="str">
        <f t="shared" ca="1" si="60"/>
        <v/>
      </c>
      <c r="AU151" s="2" t="str">
        <f t="shared" ca="1" si="61"/>
        <v/>
      </c>
      <c r="AV151" s="2" t="str">
        <f t="shared" ca="1" si="62"/>
        <v/>
      </c>
      <c r="AW151" s="2" t="str">
        <f t="shared" ca="1" si="63"/>
        <v/>
      </c>
      <c r="AX151" s="2" t="str">
        <f t="shared" ca="1" si="64"/>
        <v/>
      </c>
      <c r="AY151" s="2" t="str">
        <f t="shared" ca="1" si="65"/>
        <v/>
      </c>
      <c r="AZ151" s="2" t="str">
        <f t="shared" ca="1" si="66"/>
        <v/>
      </c>
      <c r="BA151" s="2" t="str">
        <f t="shared" ca="1" si="67"/>
        <v/>
      </c>
      <c r="BB151" s="2" t="str">
        <f t="shared" ca="1" si="68"/>
        <v/>
      </c>
      <c r="BC151" s="2" t="str">
        <f t="shared" ca="1" si="69"/>
        <v/>
      </c>
      <c r="BJ151" s="2">
        <f ca="1">IF(Setup!$AG$7&lt;&gt;"",INDIRECT("'" &amp; Setup!$AG$7 &amp; "'!" &amp; AD151),0) + IF(Setup!$AG$8&lt;&gt;"",INDIRECT("'" &amp; Setup!$AG$8 &amp; "'!" &amp; AD151),0) + IF(Setup!$AG$9&lt;&gt;"",INDIRECT("'" &amp; Setup!$AG$9 &amp; "'!" &amp; AD151),0) + IF(Setup!$AG$10&lt;&gt;"",INDIRECT("'" &amp; Setup!$AG$10 &amp; "'!" &amp; AD151),0) + IF(Setup!$AG$11&lt;&gt;"",INDIRECT("'" &amp; Setup!$AG$11 &amp; "'!" &amp; AD151),0) + IF(Setup!$AG$12&lt;&gt;"",INDIRECT("'" &amp; Setup!$AG$12 &amp; "'!" &amp; AD151),0)</f>
        <v>0</v>
      </c>
      <c r="BK151" s="2">
        <f ca="1">IF(Setup!$AG$7&lt;&gt;"",INDIRECT("'" &amp; Setup!$AG$7 &amp; "'!" &amp; AE151),0) + IF(Setup!$AG$8&lt;&gt;"",INDIRECT("'" &amp; Setup!$AG$8 &amp; "'!" &amp; AE151),0) + IF(Setup!$AG$9&lt;&gt;"",INDIRECT("'" &amp; Setup!$AG$9 &amp; "'!" &amp; AE151),0) + IF(Setup!$AG$10&lt;&gt;"",INDIRECT("'" &amp; Setup!$AG$10 &amp; "'!" &amp; AE151),0) + IF(Setup!$AG$11&lt;&gt;"",INDIRECT("'" &amp; Setup!$AG$11 &amp; "'!" &amp; AE151),0) + IF(Setup!$AG$12&lt;&gt;"",INDIRECT("'" &amp; Setup!$AG$12 &amp; "'!" &amp; AE151),0)</f>
        <v>0</v>
      </c>
      <c r="BL151" s="2">
        <f ca="1">IF(Setup!$AH$7&lt;&gt;"",INDIRECT("'" &amp; Setup!$AH$7 &amp; "'!" &amp; AD151),0) + IF(Setup!$AH$8&lt;&gt;"",INDIRECT("'" &amp; Setup!$AH$8 &amp; "'!" &amp; AD151),0) + IF(Setup!$AH$9&lt;&gt;"",INDIRECT("'" &amp; Setup!$AH$9 &amp; "'!" &amp; AD151),0) + IF(Setup!$AH$10&lt;&gt;"",INDIRECT("'" &amp; Setup!$AH$10 &amp; "'!" &amp; AD151),0) + IF(Setup!$AH$11&lt;&gt;"",INDIRECT("'" &amp; Setup!$AH$11 &amp; "'!" &amp; AD151),0) + IF(Setup!$AH$12&lt;&gt;"",INDIRECT("'" &amp; Setup!$AH$12 &amp; "'!" &amp; AD151),0)</f>
        <v>0</v>
      </c>
      <c r="BM151" s="2">
        <f ca="1">IF(Setup!$AH$7&lt;&gt;"",INDIRECT("'" &amp; Setup!$AH$7 &amp; "'!" &amp; AE151),0) + IF(Setup!$AH$8&lt;&gt;"",INDIRECT("'" &amp; Setup!$AH$8 &amp; "'!" &amp; AE151),0) + IF(Setup!$AH$9&lt;&gt;"",INDIRECT("'" &amp; Setup!$AH$9 &amp; "'!" &amp; AE151),0) + IF(Setup!$AH$10&lt;&gt;"",INDIRECT("'" &amp; Setup!$AH$10 &amp; "'!" &amp; AE151),0) + IF(Setup!$AH$11&lt;&gt;"",INDIRECT("'" &amp; Setup!$AH$11 &amp; "'!" &amp; AE151),0) + IF(Setup!$AH$12&lt;&gt;"",INDIRECT("'" &amp; Setup!$AH$12 &amp; "'!" &amp; AE151),0)</f>
        <v>0</v>
      </c>
      <c r="BN151" s="2">
        <f ca="1">IF(Setup!$AI$7&lt;&gt;"",INDIRECT("'" &amp; Setup!$AI$7 &amp; "'!" &amp; AD151),0) + IF(Setup!$AI$8&lt;&gt;"",INDIRECT("'" &amp; Setup!$AI$8 &amp; "'!" &amp; AD151),0) + IF(Setup!$AI$9&lt;&gt;"",INDIRECT("'" &amp; Setup!$AI$9 &amp; "'!" &amp; AD151),0) + IF(Setup!$AI$10&lt;&gt;"",INDIRECT("'" &amp; Setup!$AI$10 &amp; "'!" &amp; AD151),0) + IF(Setup!$AI$11&lt;&gt;"",INDIRECT("'" &amp; Setup!$AI$11 &amp; "'!" &amp; AD151),0) + IF(Setup!$AI$12&lt;&gt;"",INDIRECT("'" &amp; Setup!$AI$12 &amp; "'!" &amp; AD151),0)</f>
        <v>0</v>
      </c>
      <c r="BO151" s="2">
        <f ca="1">IF(Setup!$AI$7&lt;&gt;"",INDIRECT("'" &amp; Setup!$AI$7 &amp; "'!" &amp; AE151),0) + IF(Setup!$AI$8&lt;&gt;"",INDIRECT("'" &amp; Setup!$AI$8 &amp; "'!" &amp; AE151),0) + IF(Setup!$AI$9&lt;&gt;"",INDIRECT("'" &amp; Setup!$AI$9 &amp; "'!" &amp; AE151),0) + IF(Setup!$AI$10&lt;&gt;"",INDIRECT("'" &amp; Setup!$AI$10 &amp; "'!" &amp; AE151),0) + IF(Setup!$AI$11&lt;&gt;"",INDIRECT("'" &amp; Setup!$AI$11 &amp; "'!" &amp; AE151),0) + IF(Setup!$AI$12&lt;&gt;"",INDIRECT("'" &amp; Setup!$AI$12 &amp; "'!" &amp; AE151),0)</f>
        <v>0</v>
      </c>
      <c r="BP151" s="2">
        <f ca="1">IF(Setup!$AJ$7&lt;&gt;"",INDIRECT("'" &amp; Setup!$AJ$7 &amp; "'!" &amp; AD151),0) + IF(Setup!$AJ$8&lt;&gt;"",INDIRECT("'" &amp; Setup!$AJ$8 &amp; "'!" &amp; AD151),0) + IF(Setup!$AJ$9&lt;&gt;"",INDIRECT("'" &amp; Setup!$AJ$9 &amp; "'!" &amp; AD151),0) + IF(Setup!$AJ$10&lt;&gt;"",INDIRECT("'" &amp; Setup!$AJ$10 &amp; "'!" &amp; AD151),0) + IF(Setup!$AJ$11&lt;&gt;"",INDIRECT("'" &amp; Setup!$AJ$11 &amp; "'!" &amp; AD151),0) + IF(Setup!$AJ$12&lt;&gt;"",INDIRECT("'" &amp; Setup!$AJ$12 &amp; "'!" &amp; AD151),0)</f>
        <v>0</v>
      </c>
      <c r="BQ151" s="2">
        <f ca="1">IF(Setup!$AJ$7&lt;&gt;"",INDIRECT("'" &amp; Setup!$AJ$7 &amp; "'!" &amp; AE151),0) + IF(Setup!$AJ$8&lt;&gt;"",INDIRECT("'" &amp; Setup!$AJ$8 &amp; "'!" &amp; AE151),0) + IF(Setup!$AJ$9&lt;&gt;"",INDIRECT("'" &amp; Setup!$AJ$9 &amp; "'!" &amp; AE151),0) + IF(Setup!$AJ$10&lt;&gt;"",INDIRECT("'" &amp; Setup!$AJ$10 &amp; "'!" &amp; AE151),0) + IF(Setup!$AJ$11&lt;&gt;"",INDIRECT("'" &amp; Setup!$AJ$11 &amp; "'!" &amp; AE151),0) + IF(Setup!$AJ$12&lt;&gt;"",INDIRECT("'" &amp; Setup!$AJ$12 &amp; "'!" &amp; AE151),0)</f>
        <v>0</v>
      </c>
      <c r="BS151" s="35"/>
      <c r="BT151" s="35"/>
      <c r="BU151" s="35"/>
      <c r="BV151" s="35"/>
    </row>
    <row r="152" spans="1:74" ht="39" hidden="1" customHeight="1" x14ac:dyDescent="0.2">
      <c r="A152" s="14" t="str">
        <f>Planning!A135</f>
        <v>I127</v>
      </c>
      <c r="B152" s="9">
        <f>Planning!B135</f>
        <v>0</v>
      </c>
      <c r="C152" s="9">
        <f>Planning!C135</f>
        <v>0</v>
      </c>
      <c r="D152" s="9">
        <f>Planning!D135</f>
        <v>0</v>
      </c>
      <c r="E152" s="3">
        <f>Planning!E135</f>
        <v>0</v>
      </c>
      <c r="F152" s="3">
        <f>Planning!G135</f>
        <v>0</v>
      </c>
      <c r="G152" s="28"/>
      <c r="H152" s="197">
        <f t="shared" ca="1" si="55"/>
        <v>0</v>
      </c>
      <c r="I152" s="197">
        <f t="shared" ca="1" si="56"/>
        <v>0</v>
      </c>
      <c r="J152" s="32" t="str">
        <f ca="1">IF(AND($AR152="2",$AB151&lt;&gt;Lists!$A$17),AU152,AT152)</f>
        <v/>
      </c>
      <c r="K152" s="33" t="str">
        <f t="shared" ca="1" si="70"/>
        <v/>
      </c>
      <c r="L152" s="210">
        <f t="shared" ca="1" si="71"/>
        <v>0</v>
      </c>
      <c r="M152" s="197">
        <f t="shared" ca="1" si="72"/>
        <v>0</v>
      </c>
      <c r="N152" s="32" t="str">
        <f ca="1">IF(AND($AR152="2",$AB152&lt;&gt;Lists!$A$17),AW152,AV152)</f>
        <v/>
      </c>
      <c r="O152" s="33" t="str">
        <f t="shared" ca="1" si="73"/>
        <v/>
      </c>
      <c r="P152" s="197">
        <f t="shared" ca="1" si="74"/>
        <v>0</v>
      </c>
      <c r="Q152" s="197">
        <f t="shared" ca="1" si="75"/>
        <v>0</v>
      </c>
      <c r="R152" s="32" t="str">
        <f ca="1">IF(AND($AR152="2",$AB152&lt;&gt;Lists!$A$17),AY152,AX152)</f>
        <v/>
      </c>
      <c r="S152" s="33" t="str">
        <f t="shared" ca="1" si="76"/>
        <v/>
      </c>
      <c r="T152" s="197">
        <f t="shared" ca="1" si="77"/>
        <v>0</v>
      </c>
      <c r="U152" s="197">
        <f t="shared" ca="1" si="78"/>
        <v>0</v>
      </c>
      <c r="V152" s="32" t="str">
        <f ca="1">IF(AND($AR152="2",$AB152&lt;&gt;Lists!$A$17),BA152,AZ152)</f>
        <v/>
      </c>
      <c r="W152" s="33" t="str">
        <f t="shared" ca="1" si="79"/>
        <v/>
      </c>
      <c r="X152" s="197">
        <f t="shared" ca="1" si="80"/>
        <v>0</v>
      </c>
      <c r="Y152" s="197">
        <f t="shared" ca="1" si="81"/>
        <v>0</v>
      </c>
      <c r="Z152" s="32" t="str">
        <f ca="1">IF(AND($AR152="2",$AB152&lt;&gt;Lists!$A$17),BC152,BB152)</f>
        <v/>
      </c>
      <c r="AA152" s="33" t="str">
        <f t="shared" ca="1" si="82"/>
        <v/>
      </c>
      <c r="AB152" s="1">
        <f>Planning!H135</f>
        <v>0</v>
      </c>
      <c r="AC152" s="2" t="str">
        <f t="shared" si="57"/>
        <v>00</v>
      </c>
      <c r="AD152" s="2" t="s">
        <v>587</v>
      </c>
      <c r="AE152" s="2" t="s">
        <v>785</v>
      </c>
      <c r="AF152" s="2" t="s">
        <v>155</v>
      </c>
      <c r="AG152" s="169" t="str">
        <f t="shared" si="58"/>
        <v/>
      </c>
      <c r="AI152" s="2">
        <f ca="1">IF(Setup!$AG$7&lt;&gt;"",INDIRECT("'" &amp; Setup!$AG$7 &amp; "'!" &amp; AF152),0) + IF(Setup!$AG$8&lt;&gt;"",INDIRECT("'" &amp; Setup!$AG$8 &amp; "'!" &amp; AF152),0) + IF(Setup!$AG$9&lt;&gt;"",INDIRECT("'" &amp; Setup!$AG$9 &amp; "'!" &amp; AF152),0) + IF(Setup!$AG$10&lt;&gt;"",INDIRECT("'" &amp; Setup!$AG$10 &amp; "'!" &amp; AF152),0) + IF(Setup!$AG$11&lt;&gt;"",INDIRECT("'" &amp; Setup!$AG$11 &amp; "'!" &amp; AF152),0) + IF(Setup!$AG$12&lt;&gt;"",INDIRECT("'" &amp; Setup!$AG$12 &amp; "'!" &amp; AF152),0)</f>
        <v>0</v>
      </c>
      <c r="AJ152" s="2">
        <f ca="1">IF(Setup!$AH$7&lt;&gt;"",INDIRECT("'" &amp; Setup!$AH$7 &amp; "'!" &amp; AF152),0) + IF(Setup!$AH$8&lt;&gt;"",INDIRECT("'" &amp; Setup!$AH$8 &amp; "'!" &amp; AF152),0) + IF(Setup!$AH$9&lt;&gt;"",INDIRECT("'" &amp; Setup!$AH$9 &amp; "'!" &amp; AF152),0) + IF(Setup!$AH$10&lt;&gt;"",INDIRECT("'" &amp; Setup!$AH$10 &amp; "'!" &amp; AF152),0) + IF(Setup!$AH$11&lt;&gt;"",INDIRECT("'" &amp; Setup!$AH$11 &amp; "'!" &amp; AF152),0) + IF(Setup!$AH$12&lt;&gt;"",INDIRECT("'" &amp; Setup!$AH$12 &amp; "'!" &amp; AF152),0)</f>
        <v>0</v>
      </c>
      <c r="AK152" s="2">
        <f ca="1">IF(Setup!$AI$7&lt;&gt;"",INDIRECT("'" &amp; Setup!$AI$7 &amp; "'!" &amp; AF152),0) + IF(Setup!$AI$8&lt;&gt;"",INDIRECT("'" &amp; Setup!$AI$8 &amp; "'!" &amp; AF152),0) + IF(Setup!$AI$9&lt;&gt;"",INDIRECT("'" &amp; Setup!$AI$9 &amp; "'!" &amp; AF152),0) + IF(Setup!$AI$10&lt;&gt;"",INDIRECT("'" &amp; Setup!$AI$10 &amp; "'!" &amp; AF152),0) + IF(Setup!$AI$11&lt;&gt;"",INDIRECT("'" &amp; Setup!$AI$11 &amp; "'!" &amp; AF152),0) + IF(Setup!$AI$12&lt;&gt;"",INDIRECT("'" &amp; Setup!$AI$12 &amp; "'!" &amp; AF152),0)</f>
        <v>0</v>
      </c>
      <c r="AL152" s="2">
        <f ca="1">IF(Setup!$AJ$7&lt;&gt;"",INDIRECT("'" &amp; Setup!$AJ$7 &amp; "'!" &amp; AF152),0) + IF(Setup!$AJ$8&lt;&gt;"",INDIRECT("'" &amp; Setup!$AJ$8 &amp; "'!" &amp; AF152),0) + IF(Setup!$AJ$9&lt;&gt;"",INDIRECT("'" &amp; Setup!$AJ$9 &amp; "'!" &amp; AF152),0) + IF(Setup!$AJ$10&lt;&gt;"",INDIRECT("'" &amp; Setup!$AJ$10 &amp; "'!" &amp; AF152),0) + IF(Setup!$AJ$11&lt;&gt;"",INDIRECT("'" &amp; Setup!$AJ$11 &amp; "'!" &amp; AF152),0) + IF(Setup!$AJ$12&lt;&gt;"",INDIRECT("'" &amp; Setup!$AJ$12 &amp; "'!" &amp; AF152),0)</f>
        <v>0</v>
      </c>
      <c r="AN152" s="2" t="str">
        <f t="shared" si="59"/>
        <v/>
      </c>
      <c r="AR152" s="2" t="str">
        <f>IF(C152=0,"",LEFT(INDEX(Lists!$H$5:$H$49,MATCH(C152,Lists!$G$5:$G$49,0),1),1))</f>
        <v/>
      </c>
      <c r="AT152" s="2" t="str">
        <f t="shared" ca="1" si="60"/>
        <v/>
      </c>
      <c r="AU152" s="2" t="str">
        <f t="shared" ca="1" si="61"/>
        <v/>
      </c>
      <c r="AV152" s="2" t="str">
        <f t="shared" ca="1" si="62"/>
        <v/>
      </c>
      <c r="AW152" s="2" t="str">
        <f t="shared" ca="1" si="63"/>
        <v/>
      </c>
      <c r="AX152" s="2" t="str">
        <f t="shared" ca="1" si="64"/>
        <v/>
      </c>
      <c r="AY152" s="2" t="str">
        <f t="shared" ca="1" si="65"/>
        <v/>
      </c>
      <c r="AZ152" s="2" t="str">
        <f t="shared" ca="1" si="66"/>
        <v/>
      </c>
      <c r="BA152" s="2" t="str">
        <f t="shared" ca="1" si="67"/>
        <v/>
      </c>
      <c r="BB152" s="2" t="str">
        <f t="shared" ca="1" si="68"/>
        <v/>
      </c>
      <c r="BC152" s="2" t="str">
        <f t="shared" ca="1" si="69"/>
        <v/>
      </c>
      <c r="BJ152" s="2">
        <f ca="1">IF(Setup!$AG$7&lt;&gt;"",INDIRECT("'" &amp; Setup!$AG$7 &amp; "'!" &amp; AD152),0) + IF(Setup!$AG$8&lt;&gt;"",INDIRECT("'" &amp; Setup!$AG$8 &amp; "'!" &amp; AD152),0) + IF(Setup!$AG$9&lt;&gt;"",INDIRECT("'" &amp; Setup!$AG$9 &amp; "'!" &amp; AD152),0) + IF(Setup!$AG$10&lt;&gt;"",INDIRECT("'" &amp; Setup!$AG$10 &amp; "'!" &amp; AD152),0) + IF(Setup!$AG$11&lt;&gt;"",INDIRECT("'" &amp; Setup!$AG$11 &amp; "'!" &amp; AD152),0) + IF(Setup!$AG$12&lt;&gt;"",INDIRECT("'" &amp; Setup!$AG$12 &amp; "'!" &amp; AD152),0)</f>
        <v>0</v>
      </c>
      <c r="BK152" s="2">
        <f ca="1">IF(Setup!$AG$7&lt;&gt;"",INDIRECT("'" &amp; Setup!$AG$7 &amp; "'!" &amp; AE152),0) + IF(Setup!$AG$8&lt;&gt;"",INDIRECT("'" &amp; Setup!$AG$8 &amp; "'!" &amp; AE152),0) + IF(Setup!$AG$9&lt;&gt;"",INDIRECT("'" &amp; Setup!$AG$9 &amp; "'!" &amp; AE152),0) + IF(Setup!$AG$10&lt;&gt;"",INDIRECT("'" &amp; Setup!$AG$10 &amp; "'!" &amp; AE152),0) + IF(Setup!$AG$11&lt;&gt;"",INDIRECT("'" &amp; Setup!$AG$11 &amp; "'!" &amp; AE152),0) + IF(Setup!$AG$12&lt;&gt;"",INDIRECT("'" &amp; Setup!$AG$12 &amp; "'!" &amp; AE152),0)</f>
        <v>0</v>
      </c>
      <c r="BL152" s="2">
        <f ca="1">IF(Setup!$AH$7&lt;&gt;"",INDIRECT("'" &amp; Setup!$AH$7 &amp; "'!" &amp; AD152),0) + IF(Setup!$AH$8&lt;&gt;"",INDIRECT("'" &amp; Setup!$AH$8 &amp; "'!" &amp; AD152),0) + IF(Setup!$AH$9&lt;&gt;"",INDIRECT("'" &amp; Setup!$AH$9 &amp; "'!" &amp; AD152),0) + IF(Setup!$AH$10&lt;&gt;"",INDIRECT("'" &amp; Setup!$AH$10 &amp; "'!" &amp; AD152),0) + IF(Setup!$AH$11&lt;&gt;"",INDIRECT("'" &amp; Setup!$AH$11 &amp; "'!" &amp; AD152),0) + IF(Setup!$AH$12&lt;&gt;"",INDIRECT("'" &amp; Setup!$AH$12 &amp; "'!" &amp; AD152),0)</f>
        <v>0</v>
      </c>
      <c r="BM152" s="2">
        <f ca="1">IF(Setup!$AH$7&lt;&gt;"",INDIRECT("'" &amp; Setup!$AH$7 &amp; "'!" &amp; AE152),0) + IF(Setup!$AH$8&lt;&gt;"",INDIRECT("'" &amp; Setup!$AH$8 &amp; "'!" &amp; AE152),0) + IF(Setup!$AH$9&lt;&gt;"",INDIRECT("'" &amp; Setup!$AH$9 &amp; "'!" &amp; AE152),0) + IF(Setup!$AH$10&lt;&gt;"",INDIRECT("'" &amp; Setup!$AH$10 &amp; "'!" &amp; AE152),0) + IF(Setup!$AH$11&lt;&gt;"",INDIRECT("'" &amp; Setup!$AH$11 &amp; "'!" &amp; AE152),0) + IF(Setup!$AH$12&lt;&gt;"",INDIRECT("'" &amp; Setup!$AH$12 &amp; "'!" &amp; AE152),0)</f>
        <v>0</v>
      </c>
      <c r="BN152" s="2">
        <f ca="1">IF(Setup!$AI$7&lt;&gt;"",INDIRECT("'" &amp; Setup!$AI$7 &amp; "'!" &amp; AD152),0) + IF(Setup!$AI$8&lt;&gt;"",INDIRECT("'" &amp; Setup!$AI$8 &amp; "'!" &amp; AD152),0) + IF(Setup!$AI$9&lt;&gt;"",INDIRECT("'" &amp; Setup!$AI$9 &amp; "'!" &amp; AD152),0) + IF(Setup!$AI$10&lt;&gt;"",INDIRECT("'" &amp; Setup!$AI$10 &amp; "'!" &amp; AD152),0) + IF(Setup!$AI$11&lt;&gt;"",INDIRECT("'" &amp; Setup!$AI$11 &amp; "'!" &amp; AD152),0) + IF(Setup!$AI$12&lt;&gt;"",INDIRECT("'" &amp; Setup!$AI$12 &amp; "'!" &amp; AD152),0)</f>
        <v>0</v>
      </c>
      <c r="BO152" s="2">
        <f ca="1">IF(Setup!$AI$7&lt;&gt;"",INDIRECT("'" &amp; Setup!$AI$7 &amp; "'!" &amp; AE152),0) + IF(Setup!$AI$8&lt;&gt;"",INDIRECT("'" &amp; Setup!$AI$8 &amp; "'!" &amp; AE152),0) + IF(Setup!$AI$9&lt;&gt;"",INDIRECT("'" &amp; Setup!$AI$9 &amp; "'!" &amp; AE152),0) + IF(Setup!$AI$10&lt;&gt;"",INDIRECT("'" &amp; Setup!$AI$10 &amp; "'!" &amp; AE152),0) + IF(Setup!$AI$11&lt;&gt;"",INDIRECT("'" &amp; Setup!$AI$11 &amp; "'!" &amp; AE152),0) + IF(Setup!$AI$12&lt;&gt;"",INDIRECT("'" &amp; Setup!$AI$12 &amp; "'!" &amp; AE152),0)</f>
        <v>0</v>
      </c>
      <c r="BP152" s="2">
        <f ca="1">IF(Setup!$AJ$7&lt;&gt;"",INDIRECT("'" &amp; Setup!$AJ$7 &amp; "'!" &amp; AD152),0) + IF(Setup!$AJ$8&lt;&gt;"",INDIRECT("'" &amp; Setup!$AJ$8 &amp; "'!" &amp; AD152),0) + IF(Setup!$AJ$9&lt;&gt;"",INDIRECT("'" &amp; Setup!$AJ$9 &amp; "'!" &amp; AD152),0) + IF(Setup!$AJ$10&lt;&gt;"",INDIRECT("'" &amp; Setup!$AJ$10 &amp; "'!" &amp; AD152),0) + IF(Setup!$AJ$11&lt;&gt;"",INDIRECT("'" &amp; Setup!$AJ$11 &amp; "'!" &amp; AD152),0) + IF(Setup!$AJ$12&lt;&gt;"",INDIRECT("'" &amp; Setup!$AJ$12 &amp; "'!" &amp; AD152),0)</f>
        <v>0</v>
      </c>
      <c r="BQ152" s="2">
        <f ca="1">IF(Setup!$AJ$7&lt;&gt;"",INDIRECT("'" &amp; Setup!$AJ$7 &amp; "'!" &amp; AE152),0) + IF(Setup!$AJ$8&lt;&gt;"",INDIRECT("'" &amp; Setup!$AJ$8 &amp; "'!" &amp; AE152),0) + IF(Setup!$AJ$9&lt;&gt;"",INDIRECT("'" &amp; Setup!$AJ$9 &amp; "'!" &amp; AE152),0) + IF(Setup!$AJ$10&lt;&gt;"",INDIRECT("'" &amp; Setup!$AJ$10 &amp; "'!" &amp; AE152),0) + IF(Setup!$AJ$11&lt;&gt;"",INDIRECT("'" &amp; Setup!$AJ$11 &amp; "'!" &amp; AE152),0) + IF(Setup!$AJ$12&lt;&gt;"",INDIRECT("'" &amp; Setup!$AJ$12 &amp; "'!" &amp; AE152),0)</f>
        <v>0</v>
      </c>
      <c r="BS152" s="35"/>
      <c r="BT152" s="35"/>
      <c r="BU152" s="35"/>
      <c r="BV152" s="35"/>
    </row>
    <row r="153" spans="1:74" ht="39" hidden="1" customHeight="1" x14ac:dyDescent="0.2">
      <c r="A153" s="14" t="str">
        <f>Planning!A136</f>
        <v>I128</v>
      </c>
      <c r="B153" s="9">
        <f>Planning!B136</f>
        <v>0</v>
      </c>
      <c r="C153" s="9">
        <f>Planning!C136</f>
        <v>0</v>
      </c>
      <c r="D153" s="9">
        <f>Planning!D136</f>
        <v>0</v>
      </c>
      <c r="E153" s="3">
        <f>Planning!E136</f>
        <v>0</v>
      </c>
      <c r="F153" s="3">
        <f>Planning!G136</f>
        <v>0</v>
      </c>
      <c r="G153" s="28"/>
      <c r="H153" s="197">
        <f t="shared" ca="1" si="55"/>
        <v>0</v>
      </c>
      <c r="I153" s="197">
        <f t="shared" ca="1" si="56"/>
        <v>0</v>
      </c>
      <c r="J153" s="32" t="str">
        <f ca="1">IF(AND($AR153="2",$AB152&lt;&gt;Lists!$A$17),AU153,AT153)</f>
        <v/>
      </c>
      <c r="K153" s="33" t="str">
        <f t="shared" ca="1" si="70"/>
        <v/>
      </c>
      <c r="L153" s="210">
        <f t="shared" ca="1" si="71"/>
        <v>0</v>
      </c>
      <c r="M153" s="197">
        <f t="shared" ca="1" si="72"/>
        <v>0</v>
      </c>
      <c r="N153" s="32" t="str">
        <f ca="1">IF(AND($AR153="2",$AB153&lt;&gt;Lists!$A$17),AW153,AV153)</f>
        <v/>
      </c>
      <c r="O153" s="33" t="str">
        <f t="shared" ca="1" si="73"/>
        <v/>
      </c>
      <c r="P153" s="197">
        <f t="shared" ca="1" si="74"/>
        <v>0</v>
      </c>
      <c r="Q153" s="197">
        <f t="shared" ca="1" si="75"/>
        <v>0</v>
      </c>
      <c r="R153" s="32" t="str">
        <f ca="1">IF(AND($AR153="2",$AB153&lt;&gt;Lists!$A$17),AY153,AX153)</f>
        <v/>
      </c>
      <c r="S153" s="33" t="str">
        <f t="shared" ca="1" si="76"/>
        <v/>
      </c>
      <c r="T153" s="197">
        <f t="shared" ca="1" si="77"/>
        <v>0</v>
      </c>
      <c r="U153" s="197">
        <f t="shared" ca="1" si="78"/>
        <v>0</v>
      </c>
      <c r="V153" s="32" t="str">
        <f ca="1">IF(AND($AR153="2",$AB153&lt;&gt;Lists!$A$17),BA153,AZ153)</f>
        <v/>
      </c>
      <c r="W153" s="33" t="str">
        <f t="shared" ca="1" si="79"/>
        <v/>
      </c>
      <c r="X153" s="197">
        <f t="shared" ca="1" si="80"/>
        <v>0</v>
      </c>
      <c r="Y153" s="197">
        <f t="shared" ca="1" si="81"/>
        <v>0</v>
      </c>
      <c r="Z153" s="32" t="str">
        <f ca="1">IF(AND($AR153="2",$AB153&lt;&gt;Lists!$A$17),BC153,BB153)</f>
        <v/>
      </c>
      <c r="AA153" s="33" t="str">
        <f t="shared" ca="1" si="82"/>
        <v/>
      </c>
      <c r="AB153" s="1">
        <f>Planning!H136</f>
        <v>0</v>
      </c>
      <c r="AC153" s="2" t="str">
        <f t="shared" si="57"/>
        <v>00</v>
      </c>
      <c r="AD153" s="2" t="s">
        <v>588</v>
      </c>
      <c r="AE153" s="2" t="s">
        <v>786</v>
      </c>
      <c r="AF153" s="2" t="s">
        <v>156</v>
      </c>
      <c r="AG153" s="169" t="str">
        <f t="shared" si="58"/>
        <v/>
      </c>
      <c r="AI153" s="2">
        <f ca="1">IF(Setup!$AG$7&lt;&gt;"",INDIRECT("'" &amp; Setup!$AG$7 &amp; "'!" &amp; AF153),0) + IF(Setup!$AG$8&lt;&gt;"",INDIRECT("'" &amp; Setup!$AG$8 &amp; "'!" &amp; AF153),0) + IF(Setup!$AG$9&lt;&gt;"",INDIRECT("'" &amp; Setup!$AG$9 &amp; "'!" &amp; AF153),0) + IF(Setup!$AG$10&lt;&gt;"",INDIRECT("'" &amp; Setup!$AG$10 &amp; "'!" &amp; AF153),0) + IF(Setup!$AG$11&lt;&gt;"",INDIRECT("'" &amp; Setup!$AG$11 &amp; "'!" &amp; AF153),0) + IF(Setup!$AG$12&lt;&gt;"",INDIRECT("'" &amp; Setup!$AG$12 &amp; "'!" &amp; AF153),0)</f>
        <v>0</v>
      </c>
      <c r="AJ153" s="2">
        <f ca="1">IF(Setup!$AH$7&lt;&gt;"",INDIRECT("'" &amp; Setup!$AH$7 &amp; "'!" &amp; AF153),0) + IF(Setup!$AH$8&lt;&gt;"",INDIRECT("'" &amp; Setup!$AH$8 &amp; "'!" &amp; AF153),0) + IF(Setup!$AH$9&lt;&gt;"",INDIRECT("'" &amp; Setup!$AH$9 &amp; "'!" &amp; AF153),0) + IF(Setup!$AH$10&lt;&gt;"",INDIRECT("'" &amp; Setup!$AH$10 &amp; "'!" &amp; AF153),0) + IF(Setup!$AH$11&lt;&gt;"",INDIRECT("'" &amp; Setup!$AH$11 &amp; "'!" &amp; AF153),0) + IF(Setup!$AH$12&lt;&gt;"",INDIRECT("'" &amp; Setup!$AH$12 &amp; "'!" &amp; AF153),0)</f>
        <v>0</v>
      </c>
      <c r="AK153" s="2">
        <f ca="1">IF(Setup!$AI$7&lt;&gt;"",INDIRECT("'" &amp; Setup!$AI$7 &amp; "'!" &amp; AF153),0) + IF(Setup!$AI$8&lt;&gt;"",INDIRECT("'" &amp; Setup!$AI$8 &amp; "'!" &amp; AF153),0) + IF(Setup!$AI$9&lt;&gt;"",INDIRECT("'" &amp; Setup!$AI$9 &amp; "'!" &amp; AF153),0) + IF(Setup!$AI$10&lt;&gt;"",INDIRECT("'" &amp; Setup!$AI$10 &amp; "'!" &amp; AF153),0) + IF(Setup!$AI$11&lt;&gt;"",INDIRECT("'" &amp; Setup!$AI$11 &amp; "'!" &amp; AF153),0) + IF(Setup!$AI$12&lt;&gt;"",INDIRECT("'" &amp; Setup!$AI$12 &amp; "'!" &amp; AF153),0)</f>
        <v>0</v>
      </c>
      <c r="AL153" s="2">
        <f ca="1">IF(Setup!$AJ$7&lt;&gt;"",INDIRECT("'" &amp; Setup!$AJ$7 &amp; "'!" &amp; AF153),0) + IF(Setup!$AJ$8&lt;&gt;"",INDIRECT("'" &amp; Setup!$AJ$8 &amp; "'!" &amp; AF153),0) + IF(Setup!$AJ$9&lt;&gt;"",INDIRECT("'" &amp; Setup!$AJ$9 &amp; "'!" &amp; AF153),0) + IF(Setup!$AJ$10&lt;&gt;"",INDIRECT("'" &amp; Setup!$AJ$10 &amp; "'!" &amp; AF153),0) + IF(Setup!$AJ$11&lt;&gt;"",INDIRECT("'" &amp; Setup!$AJ$11 &amp; "'!" &amp; AF153),0) + IF(Setup!$AJ$12&lt;&gt;"",INDIRECT("'" &amp; Setup!$AJ$12 &amp; "'!" &amp; AF153),0)</f>
        <v>0</v>
      </c>
      <c r="AN153" s="2" t="str">
        <f t="shared" si="59"/>
        <v/>
      </c>
      <c r="AR153" s="2" t="str">
        <f>IF(C153=0,"",LEFT(INDEX(Lists!$H$5:$H$49,MATCH(C153,Lists!$G$5:$G$49,0),1),1))</f>
        <v/>
      </c>
      <c r="AT153" s="2" t="str">
        <f t="shared" ca="1" si="60"/>
        <v/>
      </c>
      <c r="AU153" s="2" t="str">
        <f t="shared" ca="1" si="61"/>
        <v/>
      </c>
      <c r="AV153" s="2" t="str">
        <f t="shared" ca="1" si="62"/>
        <v/>
      </c>
      <c r="AW153" s="2" t="str">
        <f t="shared" ca="1" si="63"/>
        <v/>
      </c>
      <c r="AX153" s="2" t="str">
        <f t="shared" ca="1" si="64"/>
        <v/>
      </c>
      <c r="AY153" s="2" t="str">
        <f t="shared" ca="1" si="65"/>
        <v/>
      </c>
      <c r="AZ153" s="2" t="str">
        <f t="shared" ca="1" si="66"/>
        <v/>
      </c>
      <c r="BA153" s="2" t="str">
        <f t="shared" ca="1" si="67"/>
        <v/>
      </c>
      <c r="BB153" s="2" t="str">
        <f t="shared" ca="1" si="68"/>
        <v/>
      </c>
      <c r="BC153" s="2" t="str">
        <f t="shared" ca="1" si="69"/>
        <v/>
      </c>
      <c r="BJ153" s="2">
        <f ca="1">IF(Setup!$AG$7&lt;&gt;"",INDIRECT("'" &amp; Setup!$AG$7 &amp; "'!" &amp; AD153),0) + IF(Setup!$AG$8&lt;&gt;"",INDIRECT("'" &amp; Setup!$AG$8 &amp; "'!" &amp; AD153),0) + IF(Setup!$AG$9&lt;&gt;"",INDIRECT("'" &amp; Setup!$AG$9 &amp; "'!" &amp; AD153),0) + IF(Setup!$AG$10&lt;&gt;"",INDIRECT("'" &amp; Setup!$AG$10 &amp; "'!" &amp; AD153),0) + IF(Setup!$AG$11&lt;&gt;"",INDIRECT("'" &amp; Setup!$AG$11 &amp; "'!" &amp; AD153),0) + IF(Setup!$AG$12&lt;&gt;"",INDIRECT("'" &amp; Setup!$AG$12 &amp; "'!" &amp; AD153),0)</f>
        <v>0</v>
      </c>
      <c r="BK153" s="2">
        <f ca="1">IF(Setup!$AG$7&lt;&gt;"",INDIRECT("'" &amp; Setup!$AG$7 &amp; "'!" &amp; AE153),0) + IF(Setup!$AG$8&lt;&gt;"",INDIRECT("'" &amp; Setup!$AG$8 &amp; "'!" &amp; AE153),0) + IF(Setup!$AG$9&lt;&gt;"",INDIRECT("'" &amp; Setup!$AG$9 &amp; "'!" &amp; AE153),0) + IF(Setup!$AG$10&lt;&gt;"",INDIRECT("'" &amp; Setup!$AG$10 &amp; "'!" &amp; AE153),0) + IF(Setup!$AG$11&lt;&gt;"",INDIRECT("'" &amp; Setup!$AG$11 &amp; "'!" &amp; AE153),0) + IF(Setup!$AG$12&lt;&gt;"",INDIRECT("'" &amp; Setup!$AG$12 &amp; "'!" &amp; AE153),0)</f>
        <v>0</v>
      </c>
      <c r="BL153" s="2">
        <f ca="1">IF(Setup!$AH$7&lt;&gt;"",INDIRECT("'" &amp; Setup!$AH$7 &amp; "'!" &amp; AD153),0) + IF(Setup!$AH$8&lt;&gt;"",INDIRECT("'" &amp; Setup!$AH$8 &amp; "'!" &amp; AD153),0) + IF(Setup!$AH$9&lt;&gt;"",INDIRECT("'" &amp; Setup!$AH$9 &amp; "'!" &amp; AD153),0) + IF(Setup!$AH$10&lt;&gt;"",INDIRECT("'" &amp; Setup!$AH$10 &amp; "'!" &amp; AD153),0) + IF(Setup!$AH$11&lt;&gt;"",INDIRECT("'" &amp; Setup!$AH$11 &amp; "'!" &amp; AD153),0) + IF(Setup!$AH$12&lt;&gt;"",INDIRECT("'" &amp; Setup!$AH$12 &amp; "'!" &amp; AD153),0)</f>
        <v>0</v>
      </c>
      <c r="BM153" s="2">
        <f ca="1">IF(Setup!$AH$7&lt;&gt;"",INDIRECT("'" &amp; Setup!$AH$7 &amp; "'!" &amp; AE153),0) + IF(Setup!$AH$8&lt;&gt;"",INDIRECT("'" &amp; Setup!$AH$8 &amp; "'!" &amp; AE153),0) + IF(Setup!$AH$9&lt;&gt;"",INDIRECT("'" &amp; Setup!$AH$9 &amp; "'!" &amp; AE153),0) + IF(Setup!$AH$10&lt;&gt;"",INDIRECT("'" &amp; Setup!$AH$10 &amp; "'!" &amp; AE153),0) + IF(Setup!$AH$11&lt;&gt;"",INDIRECT("'" &amp; Setup!$AH$11 &amp; "'!" &amp; AE153),0) + IF(Setup!$AH$12&lt;&gt;"",INDIRECT("'" &amp; Setup!$AH$12 &amp; "'!" &amp; AE153),0)</f>
        <v>0</v>
      </c>
      <c r="BN153" s="2">
        <f ca="1">IF(Setup!$AI$7&lt;&gt;"",INDIRECT("'" &amp; Setup!$AI$7 &amp; "'!" &amp; AD153),0) + IF(Setup!$AI$8&lt;&gt;"",INDIRECT("'" &amp; Setup!$AI$8 &amp; "'!" &amp; AD153),0) + IF(Setup!$AI$9&lt;&gt;"",INDIRECT("'" &amp; Setup!$AI$9 &amp; "'!" &amp; AD153),0) + IF(Setup!$AI$10&lt;&gt;"",INDIRECT("'" &amp; Setup!$AI$10 &amp; "'!" &amp; AD153),0) + IF(Setup!$AI$11&lt;&gt;"",INDIRECT("'" &amp; Setup!$AI$11 &amp; "'!" &amp; AD153),0) + IF(Setup!$AI$12&lt;&gt;"",INDIRECT("'" &amp; Setup!$AI$12 &amp; "'!" &amp; AD153),0)</f>
        <v>0</v>
      </c>
      <c r="BO153" s="2">
        <f ca="1">IF(Setup!$AI$7&lt;&gt;"",INDIRECT("'" &amp; Setup!$AI$7 &amp; "'!" &amp; AE153),0) + IF(Setup!$AI$8&lt;&gt;"",INDIRECT("'" &amp; Setup!$AI$8 &amp; "'!" &amp; AE153),0) + IF(Setup!$AI$9&lt;&gt;"",INDIRECT("'" &amp; Setup!$AI$9 &amp; "'!" &amp; AE153),0) + IF(Setup!$AI$10&lt;&gt;"",INDIRECT("'" &amp; Setup!$AI$10 &amp; "'!" &amp; AE153),0) + IF(Setup!$AI$11&lt;&gt;"",INDIRECT("'" &amp; Setup!$AI$11 &amp; "'!" &amp; AE153),0) + IF(Setup!$AI$12&lt;&gt;"",INDIRECT("'" &amp; Setup!$AI$12 &amp; "'!" &amp; AE153),0)</f>
        <v>0</v>
      </c>
      <c r="BP153" s="2">
        <f ca="1">IF(Setup!$AJ$7&lt;&gt;"",INDIRECT("'" &amp; Setup!$AJ$7 &amp; "'!" &amp; AD153),0) + IF(Setup!$AJ$8&lt;&gt;"",INDIRECT("'" &amp; Setup!$AJ$8 &amp; "'!" &amp; AD153),0) + IF(Setup!$AJ$9&lt;&gt;"",INDIRECT("'" &amp; Setup!$AJ$9 &amp; "'!" &amp; AD153),0) + IF(Setup!$AJ$10&lt;&gt;"",INDIRECT("'" &amp; Setup!$AJ$10 &amp; "'!" &amp; AD153),0) + IF(Setup!$AJ$11&lt;&gt;"",INDIRECT("'" &amp; Setup!$AJ$11 &amp; "'!" &amp; AD153),0) + IF(Setup!$AJ$12&lt;&gt;"",INDIRECT("'" &amp; Setup!$AJ$12 &amp; "'!" &amp; AD153),0)</f>
        <v>0</v>
      </c>
      <c r="BQ153" s="2">
        <f ca="1">IF(Setup!$AJ$7&lt;&gt;"",INDIRECT("'" &amp; Setup!$AJ$7 &amp; "'!" &amp; AE153),0) + IF(Setup!$AJ$8&lt;&gt;"",INDIRECT("'" &amp; Setup!$AJ$8 &amp; "'!" &amp; AE153),0) + IF(Setup!$AJ$9&lt;&gt;"",INDIRECT("'" &amp; Setup!$AJ$9 &amp; "'!" &amp; AE153),0) + IF(Setup!$AJ$10&lt;&gt;"",INDIRECT("'" &amp; Setup!$AJ$10 &amp; "'!" &amp; AE153),0) + IF(Setup!$AJ$11&lt;&gt;"",INDIRECT("'" &amp; Setup!$AJ$11 &amp; "'!" &amp; AE153),0) + IF(Setup!$AJ$12&lt;&gt;"",INDIRECT("'" &amp; Setup!$AJ$12 &amp; "'!" &amp; AE153),0)</f>
        <v>0</v>
      </c>
      <c r="BS153" s="35"/>
      <c r="BT153" s="35"/>
      <c r="BU153" s="35"/>
      <c r="BV153" s="35"/>
    </row>
    <row r="154" spans="1:74" ht="39" hidden="1" customHeight="1" x14ac:dyDescent="0.2">
      <c r="A154" s="14" t="str">
        <f>Planning!A137</f>
        <v>I129</v>
      </c>
      <c r="B154" s="9">
        <f>Planning!B137</f>
        <v>0</v>
      </c>
      <c r="C154" s="9">
        <f>Planning!C137</f>
        <v>0</v>
      </c>
      <c r="D154" s="9">
        <f>Planning!D137</f>
        <v>0</v>
      </c>
      <c r="E154" s="3">
        <f>Planning!E137</f>
        <v>0</v>
      </c>
      <c r="F154" s="3">
        <f>Planning!G137</f>
        <v>0</v>
      </c>
      <c r="G154" s="28"/>
      <c r="H154" s="197">
        <f t="shared" ca="1" si="55"/>
        <v>0</v>
      </c>
      <c r="I154" s="197">
        <f t="shared" ca="1" si="56"/>
        <v>0</v>
      </c>
      <c r="J154" s="32" t="str">
        <f ca="1">IF(AND($AR154="2",$AB153&lt;&gt;Lists!$A$17),AU154,AT154)</f>
        <v/>
      </c>
      <c r="K154" s="33" t="str">
        <f t="shared" ref="K154:K185" ca="1" si="83">IF($AN154 = ExcluirDelPLogro,"",IF(AND(H154=0,I154=0),"",J154))</f>
        <v/>
      </c>
      <c r="L154" s="210">
        <f t="shared" ref="L154:L185" ca="1" si="84">IF(AR154&lt;&gt;"3",BJ154,INDIRECT("'" &amp; MesCierreQ1 &amp; "'!" &amp; AD154))</f>
        <v>0</v>
      </c>
      <c r="M154" s="197">
        <f t="shared" ref="M154:M185" ca="1" si="85">IF(AR154&lt;&gt;"3",BK154,INDIRECT("'" &amp; MesCierreQ1 &amp; "'!" &amp; AE154))</f>
        <v>0</v>
      </c>
      <c r="N154" s="32" t="str">
        <f ca="1">IF(AND($AR154="2",$AB154&lt;&gt;Lists!$A$17),AW154,AV154)</f>
        <v/>
      </c>
      <c r="O154" s="33" t="str">
        <f t="shared" ref="O154:O185" ca="1" si="86">IF($AN154=ExcluirDelPLogro,"",IF(AND(L154=0,M154=0),"",N154))</f>
        <v/>
      </c>
      <c r="P154" s="197">
        <f t="shared" ref="P154:P185" ca="1" si="87">IF(AR154&lt;&gt;"3",BL154,INDIRECT("'" &amp; MesCierreQ2 &amp; "'!" &amp; AD154))</f>
        <v>0</v>
      </c>
      <c r="Q154" s="197">
        <f t="shared" ref="Q154:Q185" ca="1" si="88">IF(AR154&lt;&gt;"3",BM154,INDIRECT("'" &amp; MesCierreQ2 &amp; "'!" &amp; AE154))</f>
        <v>0</v>
      </c>
      <c r="R154" s="32" t="str">
        <f ca="1">IF(AND($AR154="2",$AB154&lt;&gt;Lists!$A$17),AY154,AX154)</f>
        <v/>
      </c>
      <c r="S154" s="33" t="str">
        <f t="shared" ref="S154:S185" ca="1" si="89">IF($AN154=ExcluirDelPLogro,"",IF(AND(P154=0,Q154=0),"",R154))</f>
        <v/>
      </c>
      <c r="T154" s="197">
        <f t="shared" ref="T154:T185" ca="1" si="90">IF(AR154&lt;&gt;"3",BN154,INDIRECT("'" &amp; MesCierreQ3 &amp; "'!" &amp; AD154))</f>
        <v>0</v>
      </c>
      <c r="U154" s="197">
        <f t="shared" ref="U154:U185" ca="1" si="91">IF(AR154&lt;&gt;"3",BO154,INDIRECT("'" &amp; MesCierreQ3 &amp; "'!" &amp; AE154))</f>
        <v>0</v>
      </c>
      <c r="V154" s="32" t="str">
        <f ca="1">IF(AND($AR154="2",$AB154&lt;&gt;Lists!$A$17),BA154,AZ154)</f>
        <v/>
      </c>
      <c r="W154" s="33" t="str">
        <f t="shared" ref="W154:W185" ca="1" si="92">IF($AN154=ExcluirDelPLogro,"",IF(AND(T154=0,U154=0),"",V154))</f>
        <v/>
      </c>
      <c r="X154" s="197">
        <f t="shared" ref="X154:X185" ca="1" si="93">IF(AR154&lt;&gt;"3",BP154,INDIRECT("'" &amp; MesCierreQ4 &amp; "'!" &amp; AD154))</f>
        <v>0</v>
      </c>
      <c r="Y154" s="197">
        <f t="shared" ref="Y154:Y185" ca="1" si="94">IF(AR154&lt;&gt;"3",BQ154,INDIRECT("'" &amp; MesCierreQ4 &amp; "'!" &amp; AE154))</f>
        <v>0</v>
      </c>
      <c r="Z154" s="32" t="str">
        <f ca="1">IF(AND($AR154="2",$AB154&lt;&gt;Lists!$A$17),BC154,BB154)</f>
        <v/>
      </c>
      <c r="AA154" s="33" t="str">
        <f t="shared" ref="AA154:AA185" ca="1" si="95">IF($AN154=ExcluirDelPLogro,"",IF(AND(X154=0,Y154=0),"",Z154))</f>
        <v/>
      </c>
      <c r="AB154" s="1">
        <f>Planning!H137</f>
        <v>0</v>
      </c>
      <c r="AC154" s="2" t="str">
        <f t="shared" si="57"/>
        <v>00</v>
      </c>
      <c r="AD154" s="2" t="s">
        <v>589</v>
      </c>
      <c r="AE154" s="2" t="s">
        <v>787</v>
      </c>
      <c r="AF154" s="2" t="s">
        <v>157</v>
      </c>
      <c r="AG154" s="169" t="str">
        <f t="shared" si="58"/>
        <v/>
      </c>
      <c r="AI154" s="2">
        <f ca="1">IF(Setup!$AG$7&lt;&gt;"",INDIRECT("'" &amp; Setup!$AG$7 &amp; "'!" &amp; AF154),0) + IF(Setup!$AG$8&lt;&gt;"",INDIRECT("'" &amp; Setup!$AG$8 &amp; "'!" &amp; AF154),0) + IF(Setup!$AG$9&lt;&gt;"",INDIRECT("'" &amp; Setup!$AG$9 &amp; "'!" &amp; AF154),0) + IF(Setup!$AG$10&lt;&gt;"",INDIRECT("'" &amp; Setup!$AG$10 &amp; "'!" &amp; AF154),0) + IF(Setup!$AG$11&lt;&gt;"",INDIRECT("'" &amp; Setup!$AG$11 &amp; "'!" &amp; AF154),0) + IF(Setup!$AG$12&lt;&gt;"",INDIRECT("'" &amp; Setup!$AG$12 &amp; "'!" &amp; AF154),0)</f>
        <v>0</v>
      </c>
      <c r="AJ154" s="2">
        <f ca="1">IF(Setup!$AH$7&lt;&gt;"",INDIRECT("'" &amp; Setup!$AH$7 &amp; "'!" &amp; AF154),0) + IF(Setup!$AH$8&lt;&gt;"",INDIRECT("'" &amp; Setup!$AH$8 &amp; "'!" &amp; AF154),0) + IF(Setup!$AH$9&lt;&gt;"",INDIRECT("'" &amp; Setup!$AH$9 &amp; "'!" &amp; AF154),0) + IF(Setup!$AH$10&lt;&gt;"",INDIRECT("'" &amp; Setup!$AH$10 &amp; "'!" &amp; AF154),0) + IF(Setup!$AH$11&lt;&gt;"",INDIRECT("'" &amp; Setup!$AH$11 &amp; "'!" &amp; AF154),0) + IF(Setup!$AH$12&lt;&gt;"",INDIRECT("'" &amp; Setup!$AH$12 &amp; "'!" &amp; AF154),0)</f>
        <v>0</v>
      </c>
      <c r="AK154" s="2">
        <f ca="1">IF(Setup!$AI$7&lt;&gt;"",INDIRECT("'" &amp; Setup!$AI$7 &amp; "'!" &amp; AF154),0) + IF(Setup!$AI$8&lt;&gt;"",INDIRECT("'" &amp; Setup!$AI$8 &amp; "'!" &amp; AF154),0) + IF(Setup!$AI$9&lt;&gt;"",INDIRECT("'" &amp; Setup!$AI$9 &amp; "'!" &amp; AF154),0) + IF(Setup!$AI$10&lt;&gt;"",INDIRECT("'" &amp; Setup!$AI$10 &amp; "'!" &amp; AF154),0) + IF(Setup!$AI$11&lt;&gt;"",INDIRECT("'" &amp; Setup!$AI$11 &amp; "'!" &amp; AF154),0) + IF(Setup!$AI$12&lt;&gt;"",INDIRECT("'" &amp; Setup!$AI$12 &amp; "'!" &amp; AF154),0)</f>
        <v>0</v>
      </c>
      <c r="AL154" s="2">
        <f ca="1">IF(Setup!$AJ$7&lt;&gt;"",INDIRECT("'" &amp; Setup!$AJ$7 &amp; "'!" &amp; AF154),0) + IF(Setup!$AJ$8&lt;&gt;"",INDIRECT("'" &amp; Setup!$AJ$8 &amp; "'!" &amp; AF154),0) + IF(Setup!$AJ$9&lt;&gt;"",INDIRECT("'" &amp; Setup!$AJ$9 &amp; "'!" &amp; AF154),0) + IF(Setup!$AJ$10&lt;&gt;"",INDIRECT("'" &amp; Setup!$AJ$10 &amp; "'!" &amp; AF154),0) + IF(Setup!$AJ$11&lt;&gt;"",INDIRECT("'" &amp; Setup!$AJ$11 &amp; "'!" &amp; AF154),0) + IF(Setup!$AJ$12&lt;&gt;"",INDIRECT("'" &amp; Setup!$AJ$12 &amp; "'!" &amp; AF154),0)</f>
        <v>0</v>
      </c>
      <c r="AN154" s="2" t="str">
        <f t="shared" si="59"/>
        <v/>
      </c>
      <c r="AR154" s="2" t="str">
        <f>IF(C154=0,"",LEFT(INDEX(Lists!$H$5:$H$49,MATCH(C154,Lists!$G$5:$G$49,0),1),1))</f>
        <v/>
      </c>
      <c r="AT154" s="2" t="str">
        <f t="shared" ca="1" si="60"/>
        <v/>
      </c>
      <c r="AU154" s="2" t="str">
        <f t="shared" ca="1" si="61"/>
        <v/>
      </c>
      <c r="AV154" s="2" t="str">
        <f t="shared" ca="1" si="62"/>
        <v/>
      </c>
      <c r="AW154" s="2" t="str">
        <f t="shared" ca="1" si="63"/>
        <v/>
      </c>
      <c r="AX154" s="2" t="str">
        <f t="shared" ca="1" si="64"/>
        <v/>
      </c>
      <c r="AY154" s="2" t="str">
        <f t="shared" ca="1" si="65"/>
        <v/>
      </c>
      <c r="AZ154" s="2" t="str">
        <f t="shared" ca="1" si="66"/>
        <v/>
      </c>
      <c r="BA154" s="2" t="str">
        <f t="shared" ca="1" si="67"/>
        <v/>
      </c>
      <c r="BB154" s="2" t="str">
        <f t="shared" ca="1" si="68"/>
        <v/>
      </c>
      <c r="BC154" s="2" t="str">
        <f t="shared" ca="1" si="69"/>
        <v/>
      </c>
      <c r="BJ154" s="2">
        <f ca="1">IF(Setup!$AG$7&lt;&gt;"",INDIRECT("'" &amp; Setup!$AG$7 &amp; "'!" &amp; AD154),0) + IF(Setup!$AG$8&lt;&gt;"",INDIRECT("'" &amp; Setup!$AG$8 &amp; "'!" &amp; AD154),0) + IF(Setup!$AG$9&lt;&gt;"",INDIRECT("'" &amp; Setup!$AG$9 &amp; "'!" &amp; AD154),0) + IF(Setup!$AG$10&lt;&gt;"",INDIRECT("'" &amp; Setup!$AG$10 &amp; "'!" &amp; AD154),0) + IF(Setup!$AG$11&lt;&gt;"",INDIRECT("'" &amp; Setup!$AG$11 &amp; "'!" &amp; AD154),0) + IF(Setup!$AG$12&lt;&gt;"",INDIRECT("'" &amp; Setup!$AG$12 &amp; "'!" &amp; AD154),0)</f>
        <v>0</v>
      </c>
      <c r="BK154" s="2">
        <f ca="1">IF(Setup!$AG$7&lt;&gt;"",INDIRECT("'" &amp; Setup!$AG$7 &amp; "'!" &amp; AE154),0) + IF(Setup!$AG$8&lt;&gt;"",INDIRECT("'" &amp; Setup!$AG$8 &amp; "'!" &amp; AE154),0) + IF(Setup!$AG$9&lt;&gt;"",INDIRECT("'" &amp; Setup!$AG$9 &amp; "'!" &amp; AE154),0) + IF(Setup!$AG$10&lt;&gt;"",INDIRECT("'" &amp; Setup!$AG$10 &amp; "'!" &amp; AE154),0) + IF(Setup!$AG$11&lt;&gt;"",INDIRECT("'" &amp; Setup!$AG$11 &amp; "'!" &amp; AE154),0) + IF(Setup!$AG$12&lt;&gt;"",INDIRECT("'" &amp; Setup!$AG$12 &amp; "'!" &amp; AE154),0)</f>
        <v>0</v>
      </c>
      <c r="BL154" s="2">
        <f ca="1">IF(Setup!$AH$7&lt;&gt;"",INDIRECT("'" &amp; Setup!$AH$7 &amp; "'!" &amp; AD154),0) + IF(Setup!$AH$8&lt;&gt;"",INDIRECT("'" &amp; Setup!$AH$8 &amp; "'!" &amp; AD154),0) + IF(Setup!$AH$9&lt;&gt;"",INDIRECT("'" &amp; Setup!$AH$9 &amp; "'!" &amp; AD154),0) + IF(Setup!$AH$10&lt;&gt;"",INDIRECT("'" &amp; Setup!$AH$10 &amp; "'!" &amp; AD154),0) + IF(Setup!$AH$11&lt;&gt;"",INDIRECT("'" &amp; Setup!$AH$11 &amp; "'!" &amp; AD154),0) + IF(Setup!$AH$12&lt;&gt;"",INDIRECT("'" &amp; Setup!$AH$12 &amp; "'!" &amp; AD154),0)</f>
        <v>0</v>
      </c>
      <c r="BM154" s="2">
        <f ca="1">IF(Setup!$AH$7&lt;&gt;"",INDIRECT("'" &amp; Setup!$AH$7 &amp; "'!" &amp; AE154),0) + IF(Setup!$AH$8&lt;&gt;"",INDIRECT("'" &amp; Setup!$AH$8 &amp; "'!" &amp; AE154),0) + IF(Setup!$AH$9&lt;&gt;"",INDIRECT("'" &amp; Setup!$AH$9 &amp; "'!" &amp; AE154),0) + IF(Setup!$AH$10&lt;&gt;"",INDIRECT("'" &amp; Setup!$AH$10 &amp; "'!" &amp; AE154),0) + IF(Setup!$AH$11&lt;&gt;"",INDIRECT("'" &amp; Setup!$AH$11 &amp; "'!" &amp; AE154),0) + IF(Setup!$AH$12&lt;&gt;"",INDIRECT("'" &amp; Setup!$AH$12 &amp; "'!" &amp; AE154),0)</f>
        <v>0</v>
      </c>
      <c r="BN154" s="2">
        <f ca="1">IF(Setup!$AI$7&lt;&gt;"",INDIRECT("'" &amp; Setup!$AI$7 &amp; "'!" &amp; AD154),0) + IF(Setup!$AI$8&lt;&gt;"",INDIRECT("'" &amp; Setup!$AI$8 &amp; "'!" &amp; AD154),0) + IF(Setup!$AI$9&lt;&gt;"",INDIRECT("'" &amp; Setup!$AI$9 &amp; "'!" &amp; AD154),0) + IF(Setup!$AI$10&lt;&gt;"",INDIRECT("'" &amp; Setup!$AI$10 &amp; "'!" &amp; AD154),0) + IF(Setup!$AI$11&lt;&gt;"",INDIRECT("'" &amp; Setup!$AI$11 &amp; "'!" &amp; AD154),0) + IF(Setup!$AI$12&lt;&gt;"",INDIRECT("'" &amp; Setup!$AI$12 &amp; "'!" &amp; AD154),0)</f>
        <v>0</v>
      </c>
      <c r="BO154" s="2">
        <f ca="1">IF(Setup!$AI$7&lt;&gt;"",INDIRECT("'" &amp; Setup!$AI$7 &amp; "'!" &amp; AE154),0) + IF(Setup!$AI$8&lt;&gt;"",INDIRECT("'" &amp; Setup!$AI$8 &amp; "'!" &amp; AE154),0) + IF(Setup!$AI$9&lt;&gt;"",INDIRECT("'" &amp; Setup!$AI$9 &amp; "'!" &amp; AE154),0) + IF(Setup!$AI$10&lt;&gt;"",INDIRECT("'" &amp; Setup!$AI$10 &amp; "'!" &amp; AE154),0) + IF(Setup!$AI$11&lt;&gt;"",INDIRECT("'" &amp; Setup!$AI$11 &amp; "'!" &amp; AE154),0) + IF(Setup!$AI$12&lt;&gt;"",INDIRECT("'" &amp; Setup!$AI$12 &amp; "'!" &amp; AE154),0)</f>
        <v>0</v>
      </c>
      <c r="BP154" s="2">
        <f ca="1">IF(Setup!$AJ$7&lt;&gt;"",INDIRECT("'" &amp; Setup!$AJ$7 &amp; "'!" &amp; AD154),0) + IF(Setup!$AJ$8&lt;&gt;"",INDIRECT("'" &amp; Setup!$AJ$8 &amp; "'!" &amp; AD154),0) + IF(Setup!$AJ$9&lt;&gt;"",INDIRECT("'" &amp; Setup!$AJ$9 &amp; "'!" &amp; AD154),0) + IF(Setup!$AJ$10&lt;&gt;"",INDIRECT("'" &amp; Setup!$AJ$10 &amp; "'!" &amp; AD154),0) + IF(Setup!$AJ$11&lt;&gt;"",INDIRECT("'" &amp; Setup!$AJ$11 &amp; "'!" &amp; AD154),0) + IF(Setup!$AJ$12&lt;&gt;"",INDIRECT("'" &amp; Setup!$AJ$12 &amp; "'!" &amp; AD154),0)</f>
        <v>0</v>
      </c>
      <c r="BQ154" s="2">
        <f ca="1">IF(Setup!$AJ$7&lt;&gt;"",INDIRECT("'" &amp; Setup!$AJ$7 &amp; "'!" &amp; AE154),0) + IF(Setup!$AJ$8&lt;&gt;"",INDIRECT("'" &amp; Setup!$AJ$8 &amp; "'!" &amp; AE154),0) + IF(Setup!$AJ$9&lt;&gt;"",INDIRECT("'" &amp; Setup!$AJ$9 &amp; "'!" &amp; AE154),0) + IF(Setup!$AJ$10&lt;&gt;"",INDIRECT("'" &amp; Setup!$AJ$10 &amp; "'!" &amp; AE154),0) + IF(Setup!$AJ$11&lt;&gt;"",INDIRECT("'" &amp; Setup!$AJ$11 &amp; "'!" &amp; AE154),0) + IF(Setup!$AJ$12&lt;&gt;"",INDIRECT("'" &amp; Setup!$AJ$12 &amp; "'!" &amp; AE154),0)</f>
        <v>0</v>
      </c>
      <c r="BS154" s="35"/>
      <c r="BT154" s="35"/>
      <c r="BU154" s="35"/>
      <c r="BV154" s="35"/>
    </row>
    <row r="155" spans="1:74" ht="39" hidden="1" customHeight="1" x14ac:dyDescent="0.2">
      <c r="A155" s="14" t="str">
        <f>Planning!A138</f>
        <v>I130</v>
      </c>
      <c r="B155" s="9">
        <f>Planning!B138</f>
        <v>0</v>
      </c>
      <c r="C155" s="9">
        <f>Planning!C138</f>
        <v>0</v>
      </c>
      <c r="D155" s="9">
        <f>Planning!D138</f>
        <v>0</v>
      </c>
      <c r="E155" s="3">
        <f>Planning!E138</f>
        <v>0</v>
      </c>
      <c r="F155" s="3">
        <f>Planning!G138</f>
        <v>0</v>
      </c>
      <c r="G155" s="28"/>
      <c r="H155" s="197">
        <f t="shared" ref="H155:H218" ca="1" si="96">IF(AR155&lt;&gt;"3",SUM(L155,P155,T155,X155),X155)</f>
        <v>0</v>
      </c>
      <c r="I155" s="197">
        <f t="shared" ref="I155:I218" ca="1" si="97">IF(AR155&lt;&gt;"3",SUM(M155,Q155,U155,Y155),Y155)</f>
        <v>0</v>
      </c>
      <c r="J155" s="32" t="str">
        <f ca="1">IF(AND($AR155="2",$AB154&lt;&gt;Lists!$A$17),AU155,AT155)</f>
        <v/>
      </c>
      <c r="K155" s="33" t="str">
        <f t="shared" ca="1" si="83"/>
        <v/>
      </c>
      <c r="L155" s="210">
        <f t="shared" ca="1" si="84"/>
        <v>0</v>
      </c>
      <c r="M155" s="197">
        <f t="shared" ca="1" si="85"/>
        <v>0</v>
      </c>
      <c r="N155" s="32" t="str">
        <f ca="1">IF(AND($AR155="2",$AB155&lt;&gt;Lists!$A$17),AW155,AV155)</f>
        <v/>
      </c>
      <c r="O155" s="33" t="str">
        <f t="shared" ca="1" si="86"/>
        <v/>
      </c>
      <c r="P155" s="197">
        <f t="shared" ca="1" si="87"/>
        <v>0</v>
      </c>
      <c r="Q155" s="197">
        <f t="shared" ca="1" si="88"/>
        <v>0</v>
      </c>
      <c r="R155" s="32" t="str">
        <f ca="1">IF(AND($AR155="2",$AB155&lt;&gt;Lists!$A$17),AY155,AX155)</f>
        <v/>
      </c>
      <c r="S155" s="33" t="str">
        <f t="shared" ca="1" si="89"/>
        <v/>
      </c>
      <c r="T155" s="197">
        <f t="shared" ca="1" si="90"/>
        <v>0</v>
      </c>
      <c r="U155" s="197">
        <f t="shared" ca="1" si="91"/>
        <v>0</v>
      </c>
      <c r="V155" s="32" t="str">
        <f ca="1">IF(AND($AR155="2",$AB155&lt;&gt;Lists!$A$17),BA155,AZ155)</f>
        <v/>
      </c>
      <c r="W155" s="33" t="str">
        <f t="shared" ca="1" si="92"/>
        <v/>
      </c>
      <c r="X155" s="197">
        <f t="shared" ca="1" si="93"/>
        <v>0</v>
      </c>
      <c r="Y155" s="197">
        <f t="shared" ca="1" si="94"/>
        <v>0</v>
      </c>
      <c r="Z155" s="32" t="str">
        <f ca="1">IF(AND($AR155="2",$AB155&lt;&gt;Lists!$A$17),BC155,BB155)</f>
        <v/>
      </c>
      <c r="AA155" s="33" t="str">
        <f t="shared" ca="1" si="95"/>
        <v/>
      </c>
      <c r="AB155" s="1">
        <f>Planning!H138</f>
        <v>0</v>
      </c>
      <c r="AC155" s="2" t="str">
        <f t="shared" ref="AC155:AC218" si="98">LEFT(B155,1)&amp;C155</f>
        <v>00</v>
      </c>
      <c r="AD155" s="2" t="s">
        <v>590</v>
      </c>
      <c r="AE155" s="2" t="s">
        <v>788</v>
      </c>
      <c r="AF155" s="2" t="s">
        <v>158</v>
      </c>
      <c r="AG155" s="169" t="str">
        <f t="shared" ref="AG155:AG218" si="99">IF(E155=0,"","["&amp;A155&amp;"] "&amp;E155)</f>
        <v/>
      </c>
      <c r="AI155" s="2">
        <f ca="1">IF(Setup!$AG$7&lt;&gt;"",INDIRECT("'" &amp; Setup!$AG$7 &amp; "'!" &amp; AF155),0) + IF(Setup!$AG$8&lt;&gt;"",INDIRECT("'" &amp; Setup!$AG$8 &amp; "'!" &amp; AF155),0) + IF(Setup!$AG$9&lt;&gt;"",INDIRECT("'" &amp; Setup!$AG$9 &amp; "'!" &amp; AF155),0) + IF(Setup!$AG$10&lt;&gt;"",INDIRECT("'" &amp; Setup!$AG$10 &amp; "'!" &amp; AF155),0) + IF(Setup!$AG$11&lt;&gt;"",INDIRECT("'" &amp; Setup!$AG$11 &amp; "'!" &amp; AF155),0) + IF(Setup!$AG$12&lt;&gt;"",INDIRECT("'" &amp; Setup!$AG$12 &amp; "'!" &amp; AF155),0)</f>
        <v>0</v>
      </c>
      <c r="AJ155" s="2">
        <f ca="1">IF(Setup!$AH$7&lt;&gt;"",INDIRECT("'" &amp; Setup!$AH$7 &amp; "'!" &amp; AF155),0) + IF(Setup!$AH$8&lt;&gt;"",INDIRECT("'" &amp; Setup!$AH$8 &amp; "'!" &amp; AF155),0) + IF(Setup!$AH$9&lt;&gt;"",INDIRECT("'" &amp; Setup!$AH$9 &amp; "'!" &amp; AF155),0) + IF(Setup!$AH$10&lt;&gt;"",INDIRECT("'" &amp; Setup!$AH$10 &amp; "'!" &amp; AF155),0) + IF(Setup!$AH$11&lt;&gt;"",INDIRECT("'" &amp; Setup!$AH$11 &amp; "'!" &amp; AF155),0) + IF(Setup!$AH$12&lt;&gt;"",INDIRECT("'" &amp; Setup!$AH$12 &amp; "'!" &amp; AF155),0)</f>
        <v>0</v>
      </c>
      <c r="AK155" s="2">
        <f ca="1">IF(Setup!$AI$7&lt;&gt;"",INDIRECT("'" &amp; Setup!$AI$7 &amp; "'!" &amp; AF155),0) + IF(Setup!$AI$8&lt;&gt;"",INDIRECT("'" &amp; Setup!$AI$8 &amp; "'!" &amp; AF155),0) + IF(Setup!$AI$9&lt;&gt;"",INDIRECT("'" &amp; Setup!$AI$9 &amp; "'!" &amp; AF155),0) + IF(Setup!$AI$10&lt;&gt;"",INDIRECT("'" &amp; Setup!$AI$10 &amp; "'!" &amp; AF155),0) + IF(Setup!$AI$11&lt;&gt;"",INDIRECT("'" &amp; Setup!$AI$11 &amp; "'!" &amp; AF155),0) + IF(Setup!$AI$12&lt;&gt;"",INDIRECT("'" &amp; Setup!$AI$12 &amp; "'!" &amp; AF155),0)</f>
        <v>0</v>
      </c>
      <c r="AL155" s="2">
        <f ca="1">IF(Setup!$AJ$7&lt;&gt;"",INDIRECT("'" &amp; Setup!$AJ$7 &amp; "'!" &amp; AF155),0) + IF(Setup!$AJ$8&lt;&gt;"",INDIRECT("'" &amp; Setup!$AJ$8 &amp; "'!" &amp; AF155),0) + IF(Setup!$AJ$9&lt;&gt;"",INDIRECT("'" &amp; Setup!$AJ$9 &amp; "'!" &amp; AF155),0) + IF(Setup!$AJ$10&lt;&gt;"",INDIRECT("'" &amp; Setup!$AJ$10 &amp; "'!" &amp; AF155),0) + IF(Setup!$AJ$11&lt;&gt;"",INDIRECT("'" &amp; Setup!$AJ$11 &amp; "'!" &amp; AF155),0) + IF(Setup!$AJ$12&lt;&gt;"",INDIRECT("'" &amp; Setup!$AJ$12 &amp; "'!" &amp; AF155),0)</f>
        <v>0</v>
      </c>
      <c r="AN155" s="2" t="str">
        <f t="shared" ref="AN155:AN218" si="100">IF(B155=0,"",IF(LEFT(B155,1)="1","1","2"))</f>
        <v/>
      </c>
      <c r="AR155" s="2" t="str">
        <f>IF(C155=0,"",LEFT(INDEX(Lists!$H$5:$H$49,MATCH(C155,Lists!$G$5:$G$49,0),1),1))</f>
        <v/>
      </c>
      <c r="AT155" s="2" t="str">
        <f t="shared" ref="AT155:AT218" ca="1" si="101">IF(AND(H155=0,I155=0),"",IF(H155&gt;0,I155/H155,I155))</f>
        <v/>
      </c>
      <c r="AU155" s="2" t="str">
        <f t="shared" ref="AU155:AU218" ca="1" si="102">IF(AND(H155=0,I155=0),"",IF(I155&gt;0,H155/I155,0))</f>
        <v/>
      </c>
      <c r="AV155" s="2" t="str">
        <f t="shared" ref="AV155:AV218" ca="1" si="103">IF(AND(L155=0,M155=0),"",IF(L155&gt;0,M155/L155,M155))</f>
        <v/>
      </c>
      <c r="AW155" s="2" t="str">
        <f t="shared" ref="AW155:AW218" ca="1" si="104">IF(AND(L155=0,M155=0),"",IF(M155&gt;0,L155/M155,0))</f>
        <v/>
      </c>
      <c r="AX155" s="2" t="str">
        <f t="shared" ref="AX155:AX218" ca="1" si="105">IF(AND(P155=0,Q155=0),"",IF(P155&gt;0,Q155/P155,Q155))</f>
        <v/>
      </c>
      <c r="AY155" s="2" t="str">
        <f t="shared" ref="AY155:AY218" ca="1" si="106">IF(AND(P155=0,Q155=0),"",IF(Q155&gt;0,P155/Q155,0))</f>
        <v/>
      </c>
      <c r="AZ155" s="2" t="str">
        <f t="shared" ref="AZ155:AZ218" ca="1" si="107">IF(AND(T155=0,U155=0),"",IF(T155&gt;0,U155/T155,U155))</f>
        <v/>
      </c>
      <c r="BA155" s="2" t="str">
        <f t="shared" ref="BA155:BA218" ca="1" si="108">IF(AND(T155=0,U155=0),"",IF(U155&gt;0,T155/U155,0))</f>
        <v/>
      </c>
      <c r="BB155" s="2" t="str">
        <f t="shared" ref="BB155:BB218" ca="1" si="109">IF(AND(X155=0,Y155=0),"",IF(X155&gt;0,Y155/X155,Y155))</f>
        <v/>
      </c>
      <c r="BC155" s="2" t="str">
        <f t="shared" ref="BC155:BC218" ca="1" si="110">IF(AND(X155=0,Y155=0),"",IF(Y155&gt;0,X155/Y155,0))</f>
        <v/>
      </c>
      <c r="BJ155" s="2">
        <f ca="1">IF(Setup!$AG$7&lt;&gt;"",INDIRECT("'" &amp; Setup!$AG$7 &amp; "'!" &amp; AD155),0) + IF(Setup!$AG$8&lt;&gt;"",INDIRECT("'" &amp; Setup!$AG$8 &amp; "'!" &amp; AD155),0) + IF(Setup!$AG$9&lt;&gt;"",INDIRECT("'" &amp; Setup!$AG$9 &amp; "'!" &amp; AD155),0) + IF(Setup!$AG$10&lt;&gt;"",INDIRECT("'" &amp; Setup!$AG$10 &amp; "'!" &amp; AD155),0) + IF(Setup!$AG$11&lt;&gt;"",INDIRECT("'" &amp; Setup!$AG$11 &amp; "'!" &amp; AD155),0) + IF(Setup!$AG$12&lt;&gt;"",INDIRECT("'" &amp; Setup!$AG$12 &amp; "'!" &amp; AD155),0)</f>
        <v>0</v>
      </c>
      <c r="BK155" s="2">
        <f ca="1">IF(Setup!$AG$7&lt;&gt;"",INDIRECT("'" &amp; Setup!$AG$7 &amp; "'!" &amp; AE155),0) + IF(Setup!$AG$8&lt;&gt;"",INDIRECT("'" &amp; Setup!$AG$8 &amp; "'!" &amp; AE155),0) + IF(Setup!$AG$9&lt;&gt;"",INDIRECT("'" &amp; Setup!$AG$9 &amp; "'!" &amp; AE155),0) + IF(Setup!$AG$10&lt;&gt;"",INDIRECT("'" &amp; Setup!$AG$10 &amp; "'!" &amp; AE155),0) + IF(Setup!$AG$11&lt;&gt;"",INDIRECT("'" &amp; Setup!$AG$11 &amp; "'!" &amp; AE155),0) + IF(Setup!$AG$12&lt;&gt;"",INDIRECT("'" &amp; Setup!$AG$12 &amp; "'!" &amp; AE155),0)</f>
        <v>0</v>
      </c>
      <c r="BL155" s="2">
        <f ca="1">IF(Setup!$AH$7&lt;&gt;"",INDIRECT("'" &amp; Setup!$AH$7 &amp; "'!" &amp; AD155),0) + IF(Setup!$AH$8&lt;&gt;"",INDIRECT("'" &amp; Setup!$AH$8 &amp; "'!" &amp; AD155),0) + IF(Setup!$AH$9&lt;&gt;"",INDIRECT("'" &amp; Setup!$AH$9 &amp; "'!" &amp; AD155),0) + IF(Setup!$AH$10&lt;&gt;"",INDIRECT("'" &amp; Setup!$AH$10 &amp; "'!" &amp; AD155),0) + IF(Setup!$AH$11&lt;&gt;"",INDIRECT("'" &amp; Setup!$AH$11 &amp; "'!" &amp; AD155),0) + IF(Setup!$AH$12&lt;&gt;"",INDIRECT("'" &amp; Setup!$AH$12 &amp; "'!" &amp; AD155),0)</f>
        <v>0</v>
      </c>
      <c r="BM155" s="2">
        <f ca="1">IF(Setup!$AH$7&lt;&gt;"",INDIRECT("'" &amp; Setup!$AH$7 &amp; "'!" &amp; AE155),0) + IF(Setup!$AH$8&lt;&gt;"",INDIRECT("'" &amp; Setup!$AH$8 &amp; "'!" &amp; AE155),0) + IF(Setup!$AH$9&lt;&gt;"",INDIRECT("'" &amp; Setup!$AH$9 &amp; "'!" &amp; AE155),0) + IF(Setup!$AH$10&lt;&gt;"",INDIRECT("'" &amp; Setup!$AH$10 &amp; "'!" &amp; AE155),0) + IF(Setup!$AH$11&lt;&gt;"",INDIRECT("'" &amp; Setup!$AH$11 &amp; "'!" &amp; AE155),0) + IF(Setup!$AH$12&lt;&gt;"",INDIRECT("'" &amp; Setup!$AH$12 &amp; "'!" &amp; AE155),0)</f>
        <v>0</v>
      </c>
      <c r="BN155" s="2">
        <f ca="1">IF(Setup!$AI$7&lt;&gt;"",INDIRECT("'" &amp; Setup!$AI$7 &amp; "'!" &amp; AD155),0) + IF(Setup!$AI$8&lt;&gt;"",INDIRECT("'" &amp; Setup!$AI$8 &amp; "'!" &amp; AD155),0) + IF(Setup!$AI$9&lt;&gt;"",INDIRECT("'" &amp; Setup!$AI$9 &amp; "'!" &amp; AD155),0) + IF(Setup!$AI$10&lt;&gt;"",INDIRECT("'" &amp; Setup!$AI$10 &amp; "'!" &amp; AD155),0) + IF(Setup!$AI$11&lt;&gt;"",INDIRECT("'" &amp; Setup!$AI$11 &amp; "'!" &amp; AD155),0) + IF(Setup!$AI$12&lt;&gt;"",INDIRECT("'" &amp; Setup!$AI$12 &amp; "'!" &amp; AD155),0)</f>
        <v>0</v>
      </c>
      <c r="BO155" s="2">
        <f ca="1">IF(Setup!$AI$7&lt;&gt;"",INDIRECT("'" &amp; Setup!$AI$7 &amp; "'!" &amp; AE155),0) + IF(Setup!$AI$8&lt;&gt;"",INDIRECT("'" &amp; Setup!$AI$8 &amp; "'!" &amp; AE155),0) + IF(Setup!$AI$9&lt;&gt;"",INDIRECT("'" &amp; Setup!$AI$9 &amp; "'!" &amp; AE155),0) + IF(Setup!$AI$10&lt;&gt;"",INDIRECT("'" &amp; Setup!$AI$10 &amp; "'!" &amp; AE155),0) + IF(Setup!$AI$11&lt;&gt;"",INDIRECT("'" &amp; Setup!$AI$11 &amp; "'!" &amp; AE155),0) + IF(Setup!$AI$12&lt;&gt;"",INDIRECT("'" &amp; Setup!$AI$12 &amp; "'!" &amp; AE155),0)</f>
        <v>0</v>
      </c>
      <c r="BP155" s="2">
        <f ca="1">IF(Setup!$AJ$7&lt;&gt;"",INDIRECT("'" &amp; Setup!$AJ$7 &amp; "'!" &amp; AD155),0) + IF(Setup!$AJ$8&lt;&gt;"",INDIRECT("'" &amp; Setup!$AJ$8 &amp; "'!" &amp; AD155),0) + IF(Setup!$AJ$9&lt;&gt;"",INDIRECT("'" &amp; Setup!$AJ$9 &amp; "'!" &amp; AD155),0) + IF(Setup!$AJ$10&lt;&gt;"",INDIRECT("'" &amp; Setup!$AJ$10 &amp; "'!" &amp; AD155),0) + IF(Setup!$AJ$11&lt;&gt;"",INDIRECT("'" &amp; Setup!$AJ$11 &amp; "'!" &amp; AD155),0) + IF(Setup!$AJ$12&lt;&gt;"",INDIRECT("'" &amp; Setup!$AJ$12 &amp; "'!" &amp; AD155),0)</f>
        <v>0</v>
      </c>
      <c r="BQ155" s="2">
        <f ca="1">IF(Setup!$AJ$7&lt;&gt;"",INDIRECT("'" &amp; Setup!$AJ$7 &amp; "'!" &amp; AE155),0) + IF(Setup!$AJ$8&lt;&gt;"",INDIRECT("'" &amp; Setup!$AJ$8 &amp; "'!" &amp; AE155),0) + IF(Setup!$AJ$9&lt;&gt;"",INDIRECT("'" &amp; Setup!$AJ$9 &amp; "'!" &amp; AE155),0) + IF(Setup!$AJ$10&lt;&gt;"",INDIRECT("'" &amp; Setup!$AJ$10 &amp; "'!" &amp; AE155),0) + IF(Setup!$AJ$11&lt;&gt;"",INDIRECT("'" &amp; Setup!$AJ$11 &amp; "'!" &amp; AE155),0) + IF(Setup!$AJ$12&lt;&gt;"",INDIRECT("'" &amp; Setup!$AJ$12 &amp; "'!" &amp; AE155),0)</f>
        <v>0</v>
      </c>
      <c r="BS155" s="35"/>
      <c r="BT155" s="35"/>
      <c r="BU155" s="35"/>
      <c r="BV155" s="35"/>
    </row>
    <row r="156" spans="1:74" ht="39" hidden="1" customHeight="1" x14ac:dyDescent="0.2">
      <c r="A156" s="14" t="str">
        <f>Planning!A139</f>
        <v>I131</v>
      </c>
      <c r="B156" s="9">
        <f>Planning!B139</f>
        <v>0</v>
      </c>
      <c r="C156" s="9">
        <f>Planning!C139</f>
        <v>0</v>
      </c>
      <c r="D156" s="9">
        <f>Planning!D139</f>
        <v>0</v>
      </c>
      <c r="E156" s="3">
        <f>Planning!E139</f>
        <v>0</v>
      </c>
      <c r="F156" s="3">
        <f>Planning!G139</f>
        <v>0</v>
      </c>
      <c r="G156" s="28"/>
      <c r="H156" s="197">
        <f t="shared" ca="1" si="96"/>
        <v>0</v>
      </c>
      <c r="I156" s="197">
        <f t="shared" ca="1" si="97"/>
        <v>0</v>
      </c>
      <c r="J156" s="32" t="str">
        <f ca="1">IF(AND($AR156="2",$AB155&lt;&gt;Lists!$A$17),AU156,AT156)</f>
        <v/>
      </c>
      <c r="K156" s="33" t="str">
        <f t="shared" ca="1" si="83"/>
        <v/>
      </c>
      <c r="L156" s="210">
        <f t="shared" ca="1" si="84"/>
        <v>0</v>
      </c>
      <c r="M156" s="197">
        <f t="shared" ca="1" si="85"/>
        <v>0</v>
      </c>
      <c r="N156" s="32" t="str">
        <f ca="1">IF(AND($AR156="2",$AB156&lt;&gt;Lists!$A$17),AW156,AV156)</f>
        <v/>
      </c>
      <c r="O156" s="33" t="str">
        <f t="shared" ca="1" si="86"/>
        <v/>
      </c>
      <c r="P156" s="197">
        <f t="shared" ca="1" si="87"/>
        <v>0</v>
      </c>
      <c r="Q156" s="197">
        <f t="shared" ca="1" si="88"/>
        <v>0</v>
      </c>
      <c r="R156" s="32" t="str">
        <f ca="1">IF(AND($AR156="2",$AB156&lt;&gt;Lists!$A$17),AY156,AX156)</f>
        <v/>
      </c>
      <c r="S156" s="33" t="str">
        <f t="shared" ca="1" si="89"/>
        <v/>
      </c>
      <c r="T156" s="197">
        <f t="shared" ca="1" si="90"/>
        <v>0</v>
      </c>
      <c r="U156" s="197">
        <f t="shared" ca="1" si="91"/>
        <v>0</v>
      </c>
      <c r="V156" s="32" t="str">
        <f ca="1">IF(AND($AR156="2",$AB156&lt;&gt;Lists!$A$17),BA156,AZ156)</f>
        <v/>
      </c>
      <c r="W156" s="33" t="str">
        <f t="shared" ca="1" si="92"/>
        <v/>
      </c>
      <c r="X156" s="197">
        <f t="shared" ca="1" si="93"/>
        <v>0</v>
      </c>
      <c r="Y156" s="197">
        <f t="shared" ca="1" si="94"/>
        <v>0</v>
      </c>
      <c r="Z156" s="32" t="str">
        <f ca="1">IF(AND($AR156="2",$AB156&lt;&gt;Lists!$A$17),BC156,BB156)</f>
        <v/>
      </c>
      <c r="AA156" s="33" t="str">
        <f t="shared" ca="1" si="95"/>
        <v/>
      </c>
      <c r="AB156" s="1">
        <f>Planning!H139</f>
        <v>0</v>
      </c>
      <c r="AC156" s="2" t="str">
        <f t="shared" si="98"/>
        <v>00</v>
      </c>
      <c r="AD156" s="2" t="s">
        <v>591</v>
      </c>
      <c r="AE156" s="2" t="s">
        <v>789</v>
      </c>
      <c r="AF156" s="2" t="s">
        <v>159</v>
      </c>
      <c r="AG156" s="169" t="str">
        <f t="shared" si="99"/>
        <v/>
      </c>
      <c r="AI156" s="2">
        <f ca="1">IF(Setup!$AG$7&lt;&gt;"",INDIRECT("'" &amp; Setup!$AG$7 &amp; "'!" &amp; AF156),0) + IF(Setup!$AG$8&lt;&gt;"",INDIRECT("'" &amp; Setup!$AG$8 &amp; "'!" &amp; AF156),0) + IF(Setup!$AG$9&lt;&gt;"",INDIRECT("'" &amp; Setup!$AG$9 &amp; "'!" &amp; AF156),0) + IF(Setup!$AG$10&lt;&gt;"",INDIRECT("'" &amp; Setup!$AG$10 &amp; "'!" &amp; AF156),0) + IF(Setup!$AG$11&lt;&gt;"",INDIRECT("'" &amp; Setup!$AG$11 &amp; "'!" &amp; AF156),0) + IF(Setup!$AG$12&lt;&gt;"",INDIRECT("'" &amp; Setup!$AG$12 &amp; "'!" &amp; AF156),0)</f>
        <v>0</v>
      </c>
      <c r="AJ156" s="2">
        <f ca="1">IF(Setup!$AH$7&lt;&gt;"",INDIRECT("'" &amp; Setup!$AH$7 &amp; "'!" &amp; AF156),0) + IF(Setup!$AH$8&lt;&gt;"",INDIRECT("'" &amp; Setup!$AH$8 &amp; "'!" &amp; AF156),0) + IF(Setup!$AH$9&lt;&gt;"",INDIRECT("'" &amp; Setup!$AH$9 &amp; "'!" &amp; AF156),0) + IF(Setup!$AH$10&lt;&gt;"",INDIRECT("'" &amp; Setup!$AH$10 &amp; "'!" &amp; AF156),0) + IF(Setup!$AH$11&lt;&gt;"",INDIRECT("'" &amp; Setup!$AH$11 &amp; "'!" &amp; AF156),0) + IF(Setup!$AH$12&lt;&gt;"",INDIRECT("'" &amp; Setup!$AH$12 &amp; "'!" &amp; AF156),0)</f>
        <v>0</v>
      </c>
      <c r="AK156" s="2">
        <f ca="1">IF(Setup!$AI$7&lt;&gt;"",INDIRECT("'" &amp; Setup!$AI$7 &amp; "'!" &amp; AF156),0) + IF(Setup!$AI$8&lt;&gt;"",INDIRECT("'" &amp; Setup!$AI$8 &amp; "'!" &amp; AF156),0) + IF(Setup!$AI$9&lt;&gt;"",INDIRECT("'" &amp; Setup!$AI$9 &amp; "'!" &amp; AF156),0) + IF(Setup!$AI$10&lt;&gt;"",INDIRECT("'" &amp; Setup!$AI$10 &amp; "'!" &amp; AF156),0) + IF(Setup!$AI$11&lt;&gt;"",INDIRECT("'" &amp; Setup!$AI$11 &amp; "'!" &amp; AF156),0) + IF(Setup!$AI$12&lt;&gt;"",INDIRECT("'" &amp; Setup!$AI$12 &amp; "'!" &amp; AF156),0)</f>
        <v>0</v>
      </c>
      <c r="AL156" s="2">
        <f ca="1">IF(Setup!$AJ$7&lt;&gt;"",INDIRECT("'" &amp; Setup!$AJ$7 &amp; "'!" &amp; AF156),0) + IF(Setup!$AJ$8&lt;&gt;"",INDIRECT("'" &amp; Setup!$AJ$8 &amp; "'!" &amp; AF156),0) + IF(Setup!$AJ$9&lt;&gt;"",INDIRECT("'" &amp; Setup!$AJ$9 &amp; "'!" &amp; AF156),0) + IF(Setup!$AJ$10&lt;&gt;"",INDIRECT("'" &amp; Setup!$AJ$10 &amp; "'!" &amp; AF156),0) + IF(Setup!$AJ$11&lt;&gt;"",INDIRECT("'" &amp; Setup!$AJ$11 &amp; "'!" &amp; AF156),0) + IF(Setup!$AJ$12&lt;&gt;"",INDIRECT("'" &amp; Setup!$AJ$12 &amp; "'!" &amp; AF156),0)</f>
        <v>0</v>
      </c>
      <c r="AN156" s="2" t="str">
        <f t="shared" si="100"/>
        <v/>
      </c>
      <c r="AR156" s="2" t="str">
        <f>IF(C156=0,"",LEFT(INDEX(Lists!$H$5:$H$49,MATCH(C156,Lists!$G$5:$G$49,0),1),1))</f>
        <v/>
      </c>
      <c r="AT156" s="2" t="str">
        <f t="shared" ca="1" si="101"/>
        <v/>
      </c>
      <c r="AU156" s="2" t="str">
        <f t="shared" ca="1" si="102"/>
        <v/>
      </c>
      <c r="AV156" s="2" t="str">
        <f t="shared" ca="1" si="103"/>
        <v/>
      </c>
      <c r="AW156" s="2" t="str">
        <f t="shared" ca="1" si="104"/>
        <v/>
      </c>
      <c r="AX156" s="2" t="str">
        <f t="shared" ca="1" si="105"/>
        <v/>
      </c>
      <c r="AY156" s="2" t="str">
        <f t="shared" ca="1" si="106"/>
        <v/>
      </c>
      <c r="AZ156" s="2" t="str">
        <f t="shared" ca="1" si="107"/>
        <v/>
      </c>
      <c r="BA156" s="2" t="str">
        <f t="shared" ca="1" si="108"/>
        <v/>
      </c>
      <c r="BB156" s="2" t="str">
        <f t="shared" ca="1" si="109"/>
        <v/>
      </c>
      <c r="BC156" s="2" t="str">
        <f t="shared" ca="1" si="110"/>
        <v/>
      </c>
      <c r="BJ156" s="2">
        <f ca="1">IF(Setup!$AG$7&lt;&gt;"",INDIRECT("'" &amp; Setup!$AG$7 &amp; "'!" &amp; AD156),0) + IF(Setup!$AG$8&lt;&gt;"",INDIRECT("'" &amp; Setup!$AG$8 &amp; "'!" &amp; AD156),0) + IF(Setup!$AG$9&lt;&gt;"",INDIRECT("'" &amp; Setup!$AG$9 &amp; "'!" &amp; AD156),0) + IF(Setup!$AG$10&lt;&gt;"",INDIRECT("'" &amp; Setup!$AG$10 &amp; "'!" &amp; AD156),0) + IF(Setup!$AG$11&lt;&gt;"",INDIRECT("'" &amp; Setup!$AG$11 &amp; "'!" &amp; AD156),0) + IF(Setup!$AG$12&lt;&gt;"",INDIRECT("'" &amp; Setup!$AG$12 &amp; "'!" &amp; AD156),0)</f>
        <v>0</v>
      </c>
      <c r="BK156" s="2">
        <f ca="1">IF(Setup!$AG$7&lt;&gt;"",INDIRECT("'" &amp; Setup!$AG$7 &amp; "'!" &amp; AE156),0) + IF(Setup!$AG$8&lt;&gt;"",INDIRECT("'" &amp; Setup!$AG$8 &amp; "'!" &amp; AE156),0) + IF(Setup!$AG$9&lt;&gt;"",INDIRECT("'" &amp; Setup!$AG$9 &amp; "'!" &amp; AE156),0) + IF(Setup!$AG$10&lt;&gt;"",INDIRECT("'" &amp; Setup!$AG$10 &amp; "'!" &amp; AE156),0) + IF(Setup!$AG$11&lt;&gt;"",INDIRECT("'" &amp; Setup!$AG$11 &amp; "'!" &amp; AE156),0) + IF(Setup!$AG$12&lt;&gt;"",INDIRECT("'" &amp; Setup!$AG$12 &amp; "'!" &amp; AE156),0)</f>
        <v>0</v>
      </c>
      <c r="BL156" s="2">
        <f ca="1">IF(Setup!$AH$7&lt;&gt;"",INDIRECT("'" &amp; Setup!$AH$7 &amp; "'!" &amp; AD156),0) + IF(Setup!$AH$8&lt;&gt;"",INDIRECT("'" &amp; Setup!$AH$8 &amp; "'!" &amp; AD156),0) + IF(Setup!$AH$9&lt;&gt;"",INDIRECT("'" &amp; Setup!$AH$9 &amp; "'!" &amp; AD156),0) + IF(Setup!$AH$10&lt;&gt;"",INDIRECT("'" &amp; Setup!$AH$10 &amp; "'!" &amp; AD156),0) + IF(Setup!$AH$11&lt;&gt;"",INDIRECT("'" &amp; Setup!$AH$11 &amp; "'!" &amp; AD156),0) + IF(Setup!$AH$12&lt;&gt;"",INDIRECT("'" &amp; Setup!$AH$12 &amp; "'!" &amp; AD156),0)</f>
        <v>0</v>
      </c>
      <c r="BM156" s="2">
        <f ca="1">IF(Setup!$AH$7&lt;&gt;"",INDIRECT("'" &amp; Setup!$AH$7 &amp; "'!" &amp; AE156),0) + IF(Setup!$AH$8&lt;&gt;"",INDIRECT("'" &amp; Setup!$AH$8 &amp; "'!" &amp; AE156),0) + IF(Setup!$AH$9&lt;&gt;"",INDIRECT("'" &amp; Setup!$AH$9 &amp; "'!" &amp; AE156),0) + IF(Setup!$AH$10&lt;&gt;"",INDIRECT("'" &amp; Setup!$AH$10 &amp; "'!" &amp; AE156),0) + IF(Setup!$AH$11&lt;&gt;"",INDIRECT("'" &amp; Setup!$AH$11 &amp; "'!" &amp; AE156),0) + IF(Setup!$AH$12&lt;&gt;"",INDIRECT("'" &amp; Setup!$AH$12 &amp; "'!" &amp; AE156),0)</f>
        <v>0</v>
      </c>
      <c r="BN156" s="2">
        <f ca="1">IF(Setup!$AI$7&lt;&gt;"",INDIRECT("'" &amp; Setup!$AI$7 &amp; "'!" &amp; AD156),0) + IF(Setup!$AI$8&lt;&gt;"",INDIRECT("'" &amp; Setup!$AI$8 &amp; "'!" &amp; AD156),0) + IF(Setup!$AI$9&lt;&gt;"",INDIRECT("'" &amp; Setup!$AI$9 &amp; "'!" &amp; AD156),0) + IF(Setup!$AI$10&lt;&gt;"",INDIRECT("'" &amp; Setup!$AI$10 &amp; "'!" &amp; AD156),0) + IF(Setup!$AI$11&lt;&gt;"",INDIRECT("'" &amp; Setup!$AI$11 &amp; "'!" &amp; AD156),0) + IF(Setup!$AI$12&lt;&gt;"",INDIRECT("'" &amp; Setup!$AI$12 &amp; "'!" &amp; AD156),0)</f>
        <v>0</v>
      </c>
      <c r="BO156" s="2">
        <f ca="1">IF(Setup!$AI$7&lt;&gt;"",INDIRECT("'" &amp; Setup!$AI$7 &amp; "'!" &amp; AE156),0) + IF(Setup!$AI$8&lt;&gt;"",INDIRECT("'" &amp; Setup!$AI$8 &amp; "'!" &amp; AE156),0) + IF(Setup!$AI$9&lt;&gt;"",INDIRECT("'" &amp; Setup!$AI$9 &amp; "'!" &amp; AE156),0) + IF(Setup!$AI$10&lt;&gt;"",INDIRECT("'" &amp; Setup!$AI$10 &amp; "'!" &amp; AE156),0) + IF(Setup!$AI$11&lt;&gt;"",INDIRECT("'" &amp; Setup!$AI$11 &amp; "'!" &amp; AE156),0) + IF(Setup!$AI$12&lt;&gt;"",INDIRECT("'" &amp; Setup!$AI$12 &amp; "'!" &amp; AE156),0)</f>
        <v>0</v>
      </c>
      <c r="BP156" s="2">
        <f ca="1">IF(Setup!$AJ$7&lt;&gt;"",INDIRECT("'" &amp; Setup!$AJ$7 &amp; "'!" &amp; AD156),0) + IF(Setup!$AJ$8&lt;&gt;"",INDIRECT("'" &amp; Setup!$AJ$8 &amp; "'!" &amp; AD156),0) + IF(Setup!$AJ$9&lt;&gt;"",INDIRECT("'" &amp; Setup!$AJ$9 &amp; "'!" &amp; AD156),0) + IF(Setup!$AJ$10&lt;&gt;"",INDIRECT("'" &amp; Setup!$AJ$10 &amp; "'!" &amp; AD156),0) + IF(Setup!$AJ$11&lt;&gt;"",INDIRECT("'" &amp; Setup!$AJ$11 &amp; "'!" &amp; AD156),0) + IF(Setup!$AJ$12&lt;&gt;"",INDIRECT("'" &amp; Setup!$AJ$12 &amp; "'!" &amp; AD156),0)</f>
        <v>0</v>
      </c>
      <c r="BQ156" s="2">
        <f ca="1">IF(Setup!$AJ$7&lt;&gt;"",INDIRECT("'" &amp; Setup!$AJ$7 &amp; "'!" &amp; AE156),0) + IF(Setup!$AJ$8&lt;&gt;"",INDIRECT("'" &amp; Setup!$AJ$8 &amp; "'!" &amp; AE156),0) + IF(Setup!$AJ$9&lt;&gt;"",INDIRECT("'" &amp; Setup!$AJ$9 &amp; "'!" &amp; AE156),0) + IF(Setup!$AJ$10&lt;&gt;"",INDIRECT("'" &amp; Setup!$AJ$10 &amp; "'!" &amp; AE156),0) + IF(Setup!$AJ$11&lt;&gt;"",INDIRECT("'" &amp; Setup!$AJ$11 &amp; "'!" &amp; AE156),0) + IF(Setup!$AJ$12&lt;&gt;"",INDIRECT("'" &amp; Setup!$AJ$12 &amp; "'!" &amp; AE156),0)</f>
        <v>0</v>
      </c>
      <c r="BS156" s="35"/>
      <c r="BT156" s="35"/>
      <c r="BU156" s="35"/>
      <c r="BV156" s="35"/>
    </row>
    <row r="157" spans="1:74" ht="39" hidden="1" customHeight="1" x14ac:dyDescent="0.2">
      <c r="A157" s="14" t="str">
        <f>Planning!A140</f>
        <v>I132</v>
      </c>
      <c r="B157" s="9">
        <f>Planning!B140</f>
        <v>0</v>
      </c>
      <c r="C157" s="9">
        <f>Planning!C140</f>
        <v>0</v>
      </c>
      <c r="D157" s="9">
        <f>Planning!D140</f>
        <v>0</v>
      </c>
      <c r="E157" s="3">
        <f>Planning!E140</f>
        <v>0</v>
      </c>
      <c r="F157" s="3">
        <f>Planning!G140</f>
        <v>0</v>
      </c>
      <c r="G157" s="28"/>
      <c r="H157" s="197">
        <f t="shared" ca="1" si="96"/>
        <v>0</v>
      </c>
      <c r="I157" s="197">
        <f t="shared" ca="1" si="97"/>
        <v>0</v>
      </c>
      <c r="J157" s="32" t="str">
        <f ca="1">IF(AND($AR157="2",$AB156&lt;&gt;Lists!$A$17),AU157,AT157)</f>
        <v/>
      </c>
      <c r="K157" s="33" t="str">
        <f t="shared" ca="1" si="83"/>
        <v/>
      </c>
      <c r="L157" s="210">
        <f t="shared" ca="1" si="84"/>
        <v>0</v>
      </c>
      <c r="M157" s="197">
        <f t="shared" ca="1" si="85"/>
        <v>0</v>
      </c>
      <c r="N157" s="32" t="str">
        <f ca="1">IF(AND($AR157="2",$AB157&lt;&gt;Lists!$A$17),AW157,AV157)</f>
        <v/>
      </c>
      <c r="O157" s="33" t="str">
        <f t="shared" ca="1" si="86"/>
        <v/>
      </c>
      <c r="P157" s="197">
        <f t="shared" ca="1" si="87"/>
        <v>0</v>
      </c>
      <c r="Q157" s="197">
        <f t="shared" ca="1" si="88"/>
        <v>0</v>
      </c>
      <c r="R157" s="32" t="str">
        <f ca="1">IF(AND($AR157="2",$AB157&lt;&gt;Lists!$A$17),AY157,AX157)</f>
        <v/>
      </c>
      <c r="S157" s="33" t="str">
        <f t="shared" ca="1" si="89"/>
        <v/>
      </c>
      <c r="T157" s="197">
        <f t="shared" ca="1" si="90"/>
        <v>0</v>
      </c>
      <c r="U157" s="197">
        <f t="shared" ca="1" si="91"/>
        <v>0</v>
      </c>
      <c r="V157" s="32" t="str">
        <f ca="1">IF(AND($AR157="2",$AB157&lt;&gt;Lists!$A$17),BA157,AZ157)</f>
        <v/>
      </c>
      <c r="W157" s="33" t="str">
        <f t="shared" ca="1" si="92"/>
        <v/>
      </c>
      <c r="X157" s="197">
        <f t="shared" ca="1" si="93"/>
        <v>0</v>
      </c>
      <c r="Y157" s="197">
        <f t="shared" ca="1" si="94"/>
        <v>0</v>
      </c>
      <c r="Z157" s="32" t="str">
        <f ca="1">IF(AND($AR157="2",$AB157&lt;&gt;Lists!$A$17),BC157,BB157)</f>
        <v/>
      </c>
      <c r="AA157" s="33" t="str">
        <f t="shared" ca="1" si="95"/>
        <v/>
      </c>
      <c r="AB157" s="1">
        <f>Planning!H140</f>
        <v>0</v>
      </c>
      <c r="AC157" s="2" t="str">
        <f t="shared" si="98"/>
        <v>00</v>
      </c>
      <c r="AD157" s="2" t="s">
        <v>592</v>
      </c>
      <c r="AE157" s="2" t="s">
        <v>790</v>
      </c>
      <c r="AF157" s="2" t="s">
        <v>160</v>
      </c>
      <c r="AG157" s="169" t="str">
        <f t="shared" si="99"/>
        <v/>
      </c>
      <c r="AI157" s="2">
        <f ca="1">IF(Setup!$AG$7&lt;&gt;"",INDIRECT("'" &amp; Setup!$AG$7 &amp; "'!" &amp; AF157),0) + IF(Setup!$AG$8&lt;&gt;"",INDIRECT("'" &amp; Setup!$AG$8 &amp; "'!" &amp; AF157),0) + IF(Setup!$AG$9&lt;&gt;"",INDIRECT("'" &amp; Setup!$AG$9 &amp; "'!" &amp; AF157),0) + IF(Setup!$AG$10&lt;&gt;"",INDIRECT("'" &amp; Setup!$AG$10 &amp; "'!" &amp; AF157),0) + IF(Setup!$AG$11&lt;&gt;"",INDIRECT("'" &amp; Setup!$AG$11 &amp; "'!" &amp; AF157),0) + IF(Setup!$AG$12&lt;&gt;"",INDIRECT("'" &amp; Setup!$AG$12 &amp; "'!" &amp; AF157),0)</f>
        <v>0</v>
      </c>
      <c r="AJ157" s="2">
        <f ca="1">IF(Setup!$AH$7&lt;&gt;"",INDIRECT("'" &amp; Setup!$AH$7 &amp; "'!" &amp; AF157),0) + IF(Setup!$AH$8&lt;&gt;"",INDIRECT("'" &amp; Setup!$AH$8 &amp; "'!" &amp; AF157),0) + IF(Setup!$AH$9&lt;&gt;"",INDIRECT("'" &amp; Setup!$AH$9 &amp; "'!" &amp; AF157),0) + IF(Setup!$AH$10&lt;&gt;"",INDIRECT("'" &amp; Setup!$AH$10 &amp; "'!" &amp; AF157),0) + IF(Setup!$AH$11&lt;&gt;"",INDIRECT("'" &amp; Setup!$AH$11 &amp; "'!" &amp; AF157),0) + IF(Setup!$AH$12&lt;&gt;"",INDIRECT("'" &amp; Setup!$AH$12 &amp; "'!" &amp; AF157),0)</f>
        <v>0</v>
      </c>
      <c r="AK157" s="2">
        <f ca="1">IF(Setup!$AI$7&lt;&gt;"",INDIRECT("'" &amp; Setup!$AI$7 &amp; "'!" &amp; AF157),0) + IF(Setup!$AI$8&lt;&gt;"",INDIRECT("'" &amp; Setup!$AI$8 &amp; "'!" &amp; AF157),0) + IF(Setup!$AI$9&lt;&gt;"",INDIRECT("'" &amp; Setup!$AI$9 &amp; "'!" &amp; AF157),0) + IF(Setup!$AI$10&lt;&gt;"",INDIRECT("'" &amp; Setup!$AI$10 &amp; "'!" &amp; AF157),0) + IF(Setup!$AI$11&lt;&gt;"",INDIRECT("'" &amp; Setup!$AI$11 &amp; "'!" &amp; AF157),0) + IF(Setup!$AI$12&lt;&gt;"",INDIRECT("'" &amp; Setup!$AI$12 &amp; "'!" &amp; AF157),0)</f>
        <v>0</v>
      </c>
      <c r="AL157" s="2">
        <f ca="1">IF(Setup!$AJ$7&lt;&gt;"",INDIRECT("'" &amp; Setup!$AJ$7 &amp; "'!" &amp; AF157),0) + IF(Setup!$AJ$8&lt;&gt;"",INDIRECT("'" &amp; Setup!$AJ$8 &amp; "'!" &amp; AF157),0) + IF(Setup!$AJ$9&lt;&gt;"",INDIRECT("'" &amp; Setup!$AJ$9 &amp; "'!" &amp; AF157),0) + IF(Setup!$AJ$10&lt;&gt;"",INDIRECT("'" &amp; Setup!$AJ$10 &amp; "'!" &amp; AF157),0) + IF(Setup!$AJ$11&lt;&gt;"",INDIRECT("'" &amp; Setup!$AJ$11 &amp; "'!" &amp; AF157),0) + IF(Setup!$AJ$12&lt;&gt;"",INDIRECT("'" &amp; Setup!$AJ$12 &amp; "'!" &amp; AF157),0)</f>
        <v>0</v>
      </c>
      <c r="AN157" s="2" t="str">
        <f t="shared" si="100"/>
        <v/>
      </c>
      <c r="AR157" s="2" t="str">
        <f>IF(C157=0,"",LEFT(INDEX(Lists!$H$5:$H$49,MATCH(C157,Lists!$G$5:$G$49,0),1),1))</f>
        <v/>
      </c>
      <c r="AT157" s="2" t="str">
        <f t="shared" ca="1" si="101"/>
        <v/>
      </c>
      <c r="AU157" s="2" t="str">
        <f t="shared" ca="1" si="102"/>
        <v/>
      </c>
      <c r="AV157" s="2" t="str">
        <f t="shared" ca="1" si="103"/>
        <v/>
      </c>
      <c r="AW157" s="2" t="str">
        <f t="shared" ca="1" si="104"/>
        <v/>
      </c>
      <c r="AX157" s="2" t="str">
        <f t="shared" ca="1" si="105"/>
        <v/>
      </c>
      <c r="AY157" s="2" t="str">
        <f t="shared" ca="1" si="106"/>
        <v/>
      </c>
      <c r="AZ157" s="2" t="str">
        <f t="shared" ca="1" si="107"/>
        <v/>
      </c>
      <c r="BA157" s="2" t="str">
        <f t="shared" ca="1" si="108"/>
        <v/>
      </c>
      <c r="BB157" s="2" t="str">
        <f t="shared" ca="1" si="109"/>
        <v/>
      </c>
      <c r="BC157" s="2" t="str">
        <f t="shared" ca="1" si="110"/>
        <v/>
      </c>
      <c r="BJ157" s="2">
        <f ca="1">IF(Setup!$AG$7&lt;&gt;"",INDIRECT("'" &amp; Setup!$AG$7 &amp; "'!" &amp; AD157),0) + IF(Setup!$AG$8&lt;&gt;"",INDIRECT("'" &amp; Setup!$AG$8 &amp; "'!" &amp; AD157),0) + IF(Setup!$AG$9&lt;&gt;"",INDIRECT("'" &amp; Setup!$AG$9 &amp; "'!" &amp; AD157),0) + IF(Setup!$AG$10&lt;&gt;"",INDIRECT("'" &amp; Setup!$AG$10 &amp; "'!" &amp; AD157),0) + IF(Setup!$AG$11&lt;&gt;"",INDIRECT("'" &amp; Setup!$AG$11 &amp; "'!" &amp; AD157),0) + IF(Setup!$AG$12&lt;&gt;"",INDIRECT("'" &amp; Setup!$AG$12 &amp; "'!" &amp; AD157),0)</f>
        <v>0</v>
      </c>
      <c r="BK157" s="2">
        <f ca="1">IF(Setup!$AG$7&lt;&gt;"",INDIRECT("'" &amp; Setup!$AG$7 &amp; "'!" &amp; AE157),0) + IF(Setup!$AG$8&lt;&gt;"",INDIRECT("'" &amp; Setup!$AG$8 &amp; "'!" &amp; AE157),0) + IF(Setup!$AG$9&lt;&gt;"",INDIRECT("'" &amp; Setup!$AG$9 &amp; "'!" &amp; AE157),0) + IF(Setup!$AG$10&lt;&gt;"",INDIRECT("'" &amp; Setup!$AG$10 &amp; "'!" &amp; AE157),0) + IF(Setup!$AG$11&lt;&gt;"",INDIRECT("'" &amp; Setup!$AG$11 &amp; "'!" &amp; AE157),0) + IF(Setup!$AG$12&lt;&gt;"",INDIRECT("'" &amp; Setup!$AG$12 &amp; "'!" &amp; AE157),0)</f>
        <v>0</v>
      </c>
      <c r="BL157" s="2">
        <f ca="1">IF(Setup!$AH$7&lt;&gt;"",INDIRECT("'" &amp; Setup!$AH$7 &amp; "'!" &amp; AD157),0) + IF(Setup!$AH$8&lt;&gt;"",INDIRECT("'" &amp; Setup!$AH$8 &amp; "'!" &amp; AD157),0) + IF(Setup!$AH$9&lt;&gt;"",INDIRECT("'" &amp; Setup!$AH$9 &amp; "'!" &amp; AD157),0) + IF(Setup!$AH$10&lt;&gt;"",INDIRECT("'" &amp; Setup!$AH$10 &amp; "'!" &amp; AD157),0) + IF(Setup!$AH$11&lt;&gt;"",INDIRECT("'" &amp; Setup!$AH$11 &amp; "'!" &amp; AD157),0) + IF(Setup!$AH$12&lt;&gt;"",INDIRECT("'" &amp; Setup!$AH$12 &amp; "'!" &amp; AD157),0)</f>
        <v>0</v>
      </c>
      <c r="BM157" s="2">
        <f ca="1">IF(Setup!$AH$7&lt;&gt;"",INDIRECT("'" &amp; Setup!$AH$7 &amp; "'!" &amp; AE157),0) + IF(Setup!$AH$8&lt;&gt;"",INDIRECT("'" &amp; Setup!$AH$8 &amp; "'!" &amp; AE157),0) + IF(Setup!$AH$9&lt;&gt;"",INDIRECT("'" &amp; Setup!$AH$9 &amp; "'!" &amp; AE157),0) + IF(Setup!$AH$10&lt;&gt;"",INDIRECT("'" &amp; Setup!$AH$10 &amp; "'!" &amp; AE157),0) + IF(Setup!$AH$11&lt;&gt;"",INDIRECT("'" &amp; Setup!$AH$11 &amp; "'!" &amp; AE157),0) + IF(Setup!$AH$12&lt;&gt;"",INDIRECT("'" &amp; Setup!$AH$12 &amp; "'!" &amp; AE157),0)</f>
        <v>0</v>
      </c>
      <c r="BN157" s="2">
        <f ca="1">IF(Setup!$AI$7&lt;&gt;"",INDIRECT("'" &amp; Setup!$AI$7 &amp; "'!" &amp; AD157),0) + IF(Setup!$AI$8&lt;&gt;"",INDIRECT("'" &amp; Setup!$AI$8 &amp; "'!" &amp; AD157),0) + IF(Setup!$AI$9&lt;&gt;"",INDIRECT("'" &amp; Setup!$AI$9 &amp; "'!" &amp; AD157),0) + IF(Setup!$AI$10&lt;&gt;"",INDIRECT("'" &amp; Setup!$AI$10 &amp; "'!" &amp; AD157),0) + IF(Setup!$AI$11&lt;&gt;"",INDIRECT("'" &amp; Setup!$AI$11 &amp; "'!" &amp; AD157),0) + IF(Setup!$AI$12&lt;&gt;"",INDIRECT("'" &amp; Setup!$AI$12 &amp; "'!" &amp; AD157),0)</f>
        <v>0</v>
      </c>
      <c r="BO157" s="2">
        <f ca="1">IF(Setup!$AI$7&lt;&gt;"",INDIRECT("'" &amp; Setup!$AI$7 &amp; "'!" &amp; AE157),0) + IF(Setup!$AI$8&lt;&gt;"",INDIRECT("'" &amp; Setup!$AI$8 &amp; "'!" &amp; AE157),0) + IF(Setup!$AI$9&lt;&gt;"",INDIRECT("'" &amp; Setup!$AI$9 &amp; "'!" &amp; AE157),0) + IF(Setup!$AI$10&lt;&gt;"",INDIRECT("'" &amp; Setup!$AI$10 &amp; "'!" &amp; AE157),0) + IF(Setup!$AI$11&lt;&gt;"",INDIRECT("'" &amp; Setup!$AI$11 &amp; "'!" &amp; AE157),0) + IF(Setup!$AI$12&lt;&gt;"",INDIRECT("'" &amp; Setup!$AI$12 &amp; "'!" &amp; AE157),0)</f>
        <v>0</v>
      </c>
      <c r="BP157" s="2">
        <f ca="1">IF(Setup!$AJ$7&lt;&gt;"",INDIRECT("'" &amp; Setup!$AJ$7 &amp; "'!" &amp; AD157),0) + IF(Setup!$AJ$8&lt;&gt;"",INDIRECT("'" &amp; Setup!$AJ$8 &amp; "'!" &amp; AD157),0) + IF(Setup!$AJ$9&lt;&gt;"",INDIRECT("'" &amp; Setup!$AJ$9 &amp; "'!" &amp; AD157),0) + IF(Setup!$AJ$10&lt;&gt;"",INDIRECT("'" &amp; Setup!$AJ$10 &amp; "'!" &amp; AD157),0) + IF(Setup!$AJ$11&lt;&gt;"",INDIRECT("'" &amp; Setup!$AJ$11 &amp; "'!" &amp; AD157),0) + IF(Setup!$AJ$12&lt;&gt;"",INDIRECT("'" &amp; Setup!$AJ$12 &amp; "'!" &amp; AD157),0)</f>
        <v>0</v>
      </c>
      <c r="BQ157" s="2">
        <f ca="1">IF(Setup!$AJ$7&lt;&gt;"",INDIRECT("'" &amp; Setup!$AJ$7 &amp; "'!" &amp; AE157),0) + IF(Setup!$AJ$8&lt;&gt;"",INDIRECT("'" &amp; Setup!$AJ$8 &amp; "'!" &amp; AE157),0) + IF(Setup!$AJ$9&lt;&gt;"",INDIRECT("'" &amp; Setup!$AJ$9 &amp; "'!" &amp; AE157),0) + IF(Setup!$AJ$10&lt;&gt;"",INDIRECT("'" &amp; Setup!$AJ$10 &amp; "'!" &amp; AE157),0) + IF(Setup!$AJ$11&lt;&gt;"",INDIRECT("'" &amp; Setup!$AJ$11 &amp; "'!" &amp; AE157),0) + IF(Setup!$AJ$12&lt;&gt;"",INDIRECT("'" &amp; Setup!$AJ$12 &amp; "'!" &amp; AE157),0)</f>
        <v>0</v>
      </c>
      <c r="BS157" s="35"/>
      <c r="BT157" s="35"/>
      <c r="BU157" s="35"/>
      <c r="BV157" s="35"/>
    </row>
    <row r="158" spans="1:74" ht="39" hidden="1" customHeight="1" x14ac:dyDescent="0.2">
      <c r="A158" s="14" t="str">
        <f>Planning!A141</f>
        <v>I133</v>
      </c>
      <c r="B158" s="9">
        <f>Planning!B141</f>
        <v>0</v>
      </c>
      <c r="C158" s="9">
        <f>Planning!C141</f>
        <v>0</v>
      </c>
      <c r="D158" s="9">
        <f>Planning!D141</f>
        <v>0</v>
      </c>
      <c r="E158" s="3">
        <f>Planning!E141</f>
        <v>0</v>
      </c>
      <c r="F158" s="3">
        <f>Planning!G141</f>
        <v>0</v>
      </c>
      <c r="G158" s="28"/>
      <c r="H158" s="197">
        <f t="shared" ca="1" si="96"/>
        <v>0</v>
      </c>
      <c r="I158" s="197">
        <f t="shared" ca="1" si="97"/>
        <v>0</v>
      </c>
      <c r="J158" s="32" t="str">
        <f ca="1">IF(AND($AR158="2",$AB157&lt;&gt;Lists!$A$17),AU158,AT158)</f>
        <v/>
      </c>
      <c r="K158" s="33" t="str">
        <f t="shared" ca="1" si="83"/>
        <v/>
      </c>
      <c r="L158" s="210">
        <f t="shared" ca="1" si="84"/>
        <v>0</v>
      </c>
      <c r="M158" s="197">
        <f t="shared" ca="1" si="85"/>
        <v>0</v>
      </c>
      <c r="N158" s="32" t="str">
        <f ca="1">IF(AND($AR158="2",$AB158&lt;&gt;Lists!$A$17),AW158,AV158)</f>
        <v/>
      </c>
      <c r="O158" s="33" t="str">
        <f t="shared" ca="1" si="86"/>
        <v/>
      </c>
      <c r="P158" s="197">
        <f t="shared" ca="1" si="87"/>
        <v>0</v>
      </c>
      <c r="Q158" s="197">
        <f t="shared" ca="1" si="88"/>
        <v>0</v>
      </c>
      <c r="R158" s="32" t="str">
        <f ca="1">IF(AND($AR158="2",$AB158&lt;&gt;Lists!$A$17),AY158,AX158)</f>
        <v/>
      </c>
      <c r="S158" s="33" t="str">
        <f t="shared" ca="1" si="89"/>
        <v/>
      </c>
      <c r="T158" s="197">
        <f t="shared" ca="1" si="90"/>
        <v>0</v>
      </c>
      <c r="U158" s="197">
        <f t="shared" ca="1" si="91"/>
        <v>0</v>
      </c>
      <c r="V158" s="32" t="str">
        <f ca="1">IF(AND($AR158="2",$AB158&lt;&gt;Lists!$A$17),BA158,AZ158)</f>
        <v/>
      </c>
      <c r="W158" s="33" t="str">
        <f t="shared" ca="1" si="92"/>
        <v/>
      </c>
      <c r="X158" s="197">
        <f t="shared" ca="1" si="93"/>
        <v>0</v>
      </c>
      <c r="Y158" s="197">
        <f t="shared" ca="1" si="94"/>
        <v>0</v>
      </c>
      <c r="Z158" s="32" t="str">
        <f ca="1">IF(AND($AR158="2",$AB158&lt;&gt;Lists!$A$17),BC158,BB158)</f>
        <v/>
      </c>
      <c r="AA158" s="33" t="str">
        <f t="shared" ca="1" si="95"/>
        <v/>
      </c>
      <c r="AB158" s="1">
        <f>Planning!H141</f>
        <v>0</v>
      </c>
      <c r="AC158" s="2" t="str">
        <f t="shared" si="98"/>
        <v>00</v>
      </c>
      <c r="AD158" s="2" t="s">
        <v>593</v>
      </c>
      <c r="AE158" s="2" t="s">
        <v>791</v>
      </c>
      <c r="AF158" s="2" t="s">
        <v>161</v>
      </c>
      <c r="AG158" s="169" t="str">
        <f t="shared" si="99"/>
        <v/>
      </c>
      <c r="AI158" s="2">
        <f ca="1">IF(Setup!$AG$7&lt;&gt;"",INDIRECT("'" &amp; Setup!$AG$7 &amp; "'!" &amp; AF158),0) + IF(Setup!$AG$8&lt;&gt;"",INDIRECT("'" &amp; Setup!$AG$8 &amp; "'!" &amp; AF158),0) + IF(Setup!$AG$9&lt;&gt;"",INDIRECT("'" &amp; Setup!$AG$9 &amp; "'!" &amp; AF158),0) + IF(Setup!$AG$10&lt;&gt;"",INDIRECT("'" &amp; Setup!$AG$10 &amp; "'!" &amp; AF158),0) + IF(Setup!$AG$11&lt;&gt;"",INDIRECT("'" &amp; Setup!$AG$11 &amp; "'!" &amp; AF158),0) + IF(Setup!$AG$12&lt;&gt;"",INDIRECT("'" &amp; Setup!$AG$12 &amp; "'!" &amp; AF158),0)</f>
        <v>0</v>
      </c>
      <c r="AJ158" s="2">
        <f ca="1">IF(Setup!$AH$7&lt;&gt;"",INDIRECT("'" &amp; Setup!$AH$7 &amp; "'!" &amp; AF158),0) + IF(Setup!$AH$8&lt;&gt;"",INDIRECT("'" &amp; Setup!$AH$8 &amp; "'!" &amp; AF158),0) + IF(Setup!$AH$9&lt;&gt;"",INDIRECT("'" &amp; Setup!$AH$9 &amp; "'!" &amp; AF158),0) + IF(Setup!$AH$10&lt;&gt;"",INDIRECT("'" &amp; Setup!$AH$10 &amp; "'!" &amp; AF158),0) + IF(Setup!$AH$11&lt;&gt;"",INDIRECT("'" &amp; Setup!$AH$11 &amp; "'!" &amp; AF158),0) + IF(Setup!$AH$12&lt;&gt;"",INDIRECT("'" &amp; Setup!$AH$12 &amp; "'!" &amp; AF158),0)</f>
        <v>0</v>
      </c>
      <c r="AK158" s="2">
        <f ca="1">IF(Setup!$AI$7&lt;&gt;"",INDIRECT("'" &amp; Setup!$AI$7 &amp; "'!" &amp; AF158),0) + IF(Setup!$AI$8&lt;&gt;"",INDIRECT("'" &amp; Setup!$AI$8 &amp; "'!" &amp; AF158),0) + IF(Setup!$AI$9&lt;&gt;"",INDIRECT("'" &amp; Setup!$AI$9 &amp; "'!" &amp; AF158),0) + IF(Setup!$AI$10&lt;&gt;"",INDIRECT("'" &amp; Setup!$AI$10 &amp; "'!" &amp; AF158),0) + IF(Setup!$AI$11&lt;&gt;"",INDIRECT("'" &amp; Setup!$AI$11 &amp; "'!" &amp; AF158),0) + IF(Setup!$AI$12&lt;&gt;"",INDIRECT("'" &amp; Setup!$AI$12 &amp; "'!" &amp; AF158),0)</f>
        <v>0</v>
      </c>
      <c r="AL158" s="2">
        <f ca="1">IF(Setup!$AJ$7&lt;&gt;"",INDIRECT("'" &amp; Setup!$AJ$7 &amp; "'!" &amp; AF158),0) + IF(Setup!$AJ$8&lt;&gt;"",INDIRECT("'" &amp; Setup!$AJ$8 &amp; "'!" &amp; AF158),0) + IF(Setup!$AJ$9&lt;&gt;"",INDIRECT("'" &amp; Setup!$AJ$9 &amp; "'!" &amp; AF158),0) + IF(Setup!$AJ$10&lt;&gt;"",INDIRECT("'" &amp; Setup!$AJ$10 &amp; "'!" &amp; AF158),0) + IF(Setup!$AJ$11&lt;&gt;"",INDIRECT("'" &amp; Setup!$AJ$11 &amp; "'!" &amp; AF158),0) + IF(Setup!$AJ$12&lt;&gt;"",INDIRECT("'" &amp; Setup!$AJ$12 &amp; "'!" &amp; AF158),0)</f>
        <v>0</v>
      </c>
      <c r="AN158" s="2" t="str">
        <f t="shared" si="100"/>
        <v/>
      </c>
      <c r="AR158" s="2" t="str">
        <f>IF(C158=0,"",LEFT(INDEX(Lists!$H$5:$H$49,MATCH(C158,Lists!$G$5:$G$49,0),1),1))</f>
        <v/>
      </c>
      <c r="AT158" s="2" t="str">
        <f t="shared" ca="1" si="101"/>
        <v/>
      </c>
      <c r="AU158" s="2" t="str">
        <f t="shared" ca="1" si="102"/>
        <v/>
      </c>
      <c r="AV158" s="2" t="str">
        <f t="shared" ca="1" si="103"/>
        <v/>
      </c>
      <c r="AW158" s="2" t="str">
        <f t="shared" ca="1" si="104"/>
        <v/>
      </c>
      <c r="AX158" s="2" t="str">
        <f t="shared" ca="1" si="105"/>
        <v/>
      </c>
      <c r="AY158" s="2" t="str">
        <f t="shared" ca="1" si="106"/>
        <v/>
      </c>
      <c r="AZ158" s="2" t="str">
        <f t="shared" ca="1" si="107"/>
        <v/>
      </c>
      <c r="BA158" s="2" t="str">
        <f t="shared" ca="1" si="108"/>
        <v/>
      </c>
      <c r="BB158" s="2" t="str">
        <f t="shared" ca="1" si="109"/>
        <v/>
      </c>
      <c r="BC158" s="2" t="str">
        <f t="shared" ca="1" si="110"/>
        <v/>
      </c>
      <c r="BJ158" s="2">
        <f ca="1">IF(Setup!$AG$7&lt;&gt;"",INDIRECT("'" &amp; Setup!$AG$7 &amp; "'!" &amp; AD158),0) + IF(Setup!$AG$8&lt;&gt;"",INDIRECT("'" &amp; Setup!$AG$8 &amp; "'!" &amp; AD158),0) + IF(Setup!$AG$9&lt;&gt;"",INDIRECT("'" &amp; Setup!$AG$9 &amp; "'!" &amp; AD158),0) + IF(Setup!$AG$10&lt;&gt;"",INDIRECT("'" &amp; Setup!$AG$10 &amp; "'!" &amp; AD158),0) + IF(Setup!$AG$11&lt;&gt;"",INDIRECT("'" &amp; Setup!$AG$11 &amp; "'!" &amp; AD158),0) + IF(Setup!$AG$12&lt;&gt;"",INDIRECT("'" &amp; Setup!$AG$12 &amp; "'!" &amp; AD158),0)</f>
        <v>0</v>
      </c>
      <c r="BK158" s="2">
        <f ca="1">IF(Setup!$AG$7&lt;&gt;"",INDIRECT("'" &amp; Setup!$AG$7 &amp; "'!" &amp; AE158),0) + IF(Setup!$AG$8&lt;&gt;"",INDIRECT("'" &amp; Setup!$AG$8 &amp; "'!" &amp; AE158),0) + IF(Setup!$AG$9&lt;&gt;"",INDIRECT("'" &amp; Setup!$AG$9 &amp; "'!" &amp; AE158),0) + IF(Setup!$AG$10&lt;&gt;"",INDIRECT("'" &amp; Setup!$AG$10 &amp; "'!" &amp; AE158),0) + IF(Setup!$AG$11&lt;&gt;"",INDIRECT("'" &amp; Setup!$AG$11 &amp; "'!" &amp; AE158),0) + IF(Setup!$AG$12&lt;&gt;"",INDIRECT("'" &amp; Setup!$AG$12 &amp; "'!" &amp; AE158),0)</f>
        <v>0</v>
      </c>
      <c r="BL158" s="2">
        <f ca="1">IF(Setup!$AH$7&lt;&gt;"",INDIRECT("'" &amp; Setup!$AH$7 &amp; "'!" &amp; AD158),0) + IF(Setup!$AH$8&lt;&gt;"",INDIRECT("'" &amp; Setup!$AH$8 &amp; "'!" &amp; AD158),0) + IF(Setup!$AH$9&lt;&gt;"",INDIRECT("'" &amp; Setup!$AH$9 &amp; "'!" &amp; AD158),0) + IF(Setup!$AH$10&lt;&gt;"",INDIRECT("'" &amp; Setup!$AH$10 &amp; "'!" &amp; AD158),0) + IF(Setup!$AH$11&lt;&gt;"",INDIRECT("'" &amp; Setup!$AH$11 &amp; "'!" &amp; AD158),0) + IF(Setup!$AH$12&lt;&gt;"",INDIRECT("'" &amp; Setup!$AH$12 &amp; "'!" &amp; AD158),0)</f>
        <v>0</v>
      </c>
      <c r="BM158" s="2">
        <f ca="1">IF(Setup!$AH$7&lt;&gt;"",INDIRECT("'" &amp; Setup!$AH$7 &amp; "'!" &amp; AE158),0) + IF(Setup!$AH$8&lt;&gt;"",INDIRECT("'" &amp; Setup!$AH$8 &amp; "'!" &amp; AE158),0) + IF(Setup!$AH$9&lt;&gt;"",INDIRECT("'" &amp; Setup!$AH$9 &amp; "'!" &amp; AE158),0) + IF(Setup!$AH$10&lt;&gt;"",INDIRECT("'" &amp; Setup!$AH$10 &amp; "'!" &amp; AE158),0) + IF(Setup!$AH$11&lt;&gt;"",INDIRECT("'" &amp; Setup!$AH$11 &amp; "'!" &amp; AE158),0) + IF(Setup!$AH$12&lt;&gt;"",INDIRECT("'" &amp; Setup!$AH$12 &amp; "'!" &amp; AE158),0)</f>
        <v>0</v>
      </c>
      <c r="BN158" s="2">
        <f ca="1">IF(Setup!$AI$7&lt;&gt;"",INDIRECT("'" &amp; Setup!$AI$7 &amp; "'!" &amp; AD158),0) + IF(Setup!$AI$8&lt;&gt;"",INDIRECT("'" &amp; Setup!$AI$8 &amp; "'!" &amp; AD158),0) + IF(Setup!$AI$9&lt;&gt;"",INDIRECT("'" &amp; Setup!$AI$9 &amp; "'!" &amp; AD158),0) + IF(Setup!$AI$10&lt;&gt;"",INDIRECT("'" &amp; Setup!$AI$10 &amp; "'!" &amp; AD158),0) + IF(Setup!$AI$11&lt;&gt;"",INDIRECT("'" &amp; Setup!$AI$11 &amp; "'!" &amp; AD158),0) + IF(Setup!$AI$12&lt;&gt;"",INDIRECT("'" &amp; Setup!$AI$12 &amp; "'!" &amp; AD158),0)</f>
        <v>0</v>
      </c>
      <c r="BO158" s="2">
        <f ca="1">IF(Setup!$AI$7&lt;&gt;"",INDIRECT("'" &amp; Setup!$AI$7 &amp; "'!" &amp; AE158),0) + IF(Setup!$AI$8&lt;&gt;"",INDIRECT("'" &amp; Setup!$AI$8 &amp; "'!" &amp; AE158),0) + IF(Setup!$AI$9&lt;&gt;"",INDIRECT("'" &amp; Setup!$AI$9 &amp; "'!" &amp; AE158),0) + IF(Setup!$AI$10&lt;&gt;"",INDIRECT("'" &amp; Setup!$AI$10 &amp; "'!" &amp; AE158),0) + IF(Setup!$AI$11&lt;&gt;"",INDIRECT("'" &amp; Setup!$AI$11 &amp; "'!" &amp; AE158),0) + IF(Setup!$AI$12&lt;&gt;"",INDIRECT("'" &amp; Setup!$AI$12 &amp; "'!" &amp; AE158),0)</f>
        <v>0</v>
      </c>
      <c r="BP158" s="2">
        <f ca="1">IF(Setup!$AJ$7&lt;&gt;"",INDIRECT("'" &amp; Setup!$AJ$7 &amp; "'!" &amp; AD158),0) + IF(Setup!$AJ$8&lt;&gt;"",INDIRECT("'" &amp; Setup!$AJ$8 &amp; "'!" &amp; AD158),0) + IF(Setup!$AJ$9&lt;&gt;"",INDIRECT("'" &amp; Setup!$AJ$9 &amp; "'!" &amp; AD158),0) + IF(Setup!$AJ$10&lt;&gt;"",INDIRECT("'" &amp; Setup!$AJ$10 &amp; "'!" &amp; AD158),0) + IF(Setup!$AJ$11&lt;&gt;"",INDIRECT("'" &amp; Setup!$AJ$11 &amp; "'!" &amp; AD158),0) + IF(Setup!$AJ$12&lt;&gt;"",INDIRECT("'" &amp; Setup!$AJ$12 &amp; "'!" &amp; AD158),0)</f>
        <v>0</v>
      </c>
      <c r="BQ158" s="2">
        <f ca="1">IF(Setup!$AJ$7&lt;&gt;"",INDIRECT("'" &amp; Setup!$AJ$7 &amp; "'!" &amp; AE158),0) + IF(Setup!$AJ$8&lt;&gt;"",INDIRECT("'" &amp; Setup!$AJ$8 &amp; "'!" &amp; AE158),0) + IF(Setup!$AJ$9&lt;&gt;"",INDIRECT("'" &amp; Setup!$AJ$9 &amp; "'!" &amp; AE158),0) + IF(Setup!$AJ$10&lt;&gt;"",INDIRECT("'" &amp; Setup!$AJ$10 &amp; "'!" &amp; AE158),0) + IF(Setup!$AJ$11&lt;&gt;"",INDIRECT("'" &amp; Setup!$AJ$11 &amp; "'!" &amp; AE158),0) + IF(Setup!$AJ$12&lt;&gt;"",INDIRECT("'" &amp; Setup!$AJ$12 &amp; "'!" &amp; AE158),0)</f>
        <v>0</v>
      </c>
      <c r="BS158" s="35"/>
      <c r="BT158" s="35"/>
      <c r="BU158" s="35"/>
      <c r="BV158" s="35"/>
    </row>
    <row r="159" spans="1:74" ht="39" hidden="1" customHeight="1" x14ac:dyDescent="0.2">
      <c r="A159" s="14" t="str">
        <f>Planning!A142</f>
        <v>I134</v>
      </c>
      <c r="B159" s="9">
        <f>Planning!B142</f>
        <v>0</v>
      </c>
      <c r="C159" s="9">
        <f>Planning!C142</f>
        <v>0</v>
      </c>
      <c r="D159" s="9">
        <f>Planning!D142</f>
        <v>0</v>
      </c>
      <c r="E159" s="3">
        <f>Planning!E142</f>
        <v>0</v>
      </c>
      <c r="F159" s="3">
        <f>Planning!G142</f>
        <v>0</v>
      </c>
      <c r="G159" s="28"/>
      <c r="H159" s="197">
        <f t="shared" ca="1" si="96"/>
        <v>0</v>
      </c>
      <c r="I159" s="197">
        <f t="shared" ca="1" si="97"/>
        <v>0</v>
      </c>
      <c r="J159" s="32" t="str">
        <f ca="1">IF(AND($AR159="2",$AB158&lt;&gt;Lists!$A$17),AU159,AT159)</f>
        <v/>
      </c>
      <c r="K159" s="33" t="str">
        <f t="shared" ca="1" si="83"/>
        <v/>
      </c>
      <c r="L159" s="210">
        <f t="shared" ca="1" si="84"/>
        <v>0</v>
      </c>
      <c r="M159" s="197">
        <f t="shared" ca="1" si="85"/>
        <v>0</v>
      </c>
      <c r="N159" s="32" t="str">
        <f ca="1">IF(AND($AR159="2",$AB159&lt;&gt;Lists!$A$17),AW159,AV159)</f>
        <v/>
      </c>
      <c r="O159" s="33" t="str">
        <f t="shared" ca="1" si="86"/>
        <v/>
      </c>
      <c r="P159" s="197">
        <f t="shared" ca="1" si="87"/>
        <v>0</v>
      </c>
      <c r="Q159" s="197">
        <f t="shared" ca="1" si="88"/>
        <v>0</v>
      </c>
      <c r="R159" s="32" t="str">
        <f ca="1">IF(AND($AR159="2",$AB159&lt;&gt;Lists!$A$17),AY159,AX159)</f>
        <v/>
      </c>
      <c r="S159" s="33" t="str">
        <f t="shared" ca="1" si="89"/>
        <v/>
      </c>
      <c r="T159" s="197">
        <f t="shared" ca="1" si="90"/>
        <v>0</v>
      </c>
      <c r="U159" s="197">
        <f t="shared" ca="1" si="91"/>
        <v>0</v>
      </c>
      <c r="V159" s="32" t="str">
        <f ca="1">IF(AND($AR159="2",$AB159&lt;&gt;Lists!$A$17),BA159,AZ159)</f>
        <v/>
      </c>
      <c r="W159" s="33" t="str">
        <f t="shared" ca="1" si="92"/>
        <v/>
      </c>
      <c r="X159" s="197">
        <f t="shared" ca="1" si="93"/>
        <v>0</v>
      </c>
      <c r="Y159" s="197">
        <f t="shared" ca="1" si="94"/>
        <v>0</v>
      </c>
      <c r="Z159" s="32" t="str">
        <f ca="1">IF(AND($AR159="2",$AB159&lt;&gt;Lists!$A$17),BC159,BB159)</f>
        <v/>
      </c>
      <c r="AA159" s="33" t="str">
        <f t="shared" ca="1" si="95"/>
        <v/>
      </c>
      <c r="AB159" s="1">
        <f>Planning!H142</f>
        <v>0</v>
      </c>
      <c r="AC159" s="2" t="str">
        <f t="shared" si="98"/>
        <v>00</v>
      </c>
      <c r="AD159" s="2" t="s">
        <v>594</v>
      </c>
      <c r="AE159" s="2" t="s">
        <v>792</v>
      </c>
      <c r="AF159" s="2" t="s">
        <v>162</v>
      </c>
      <c r="AG159" s="169" t="str">
        <f t="shared" si="99"/>
        <v/>
      </c>
      <c r="AI159" s="2">
        <f ca="1">IF(Setup!$AG$7&lt;&gt;"",INDIRECT("'" &amp; Setup!$AG$7 &amp; "'!" &amp; AF159),0) + IF(Setup!$AG$8&lt;&gt;"",INDIRECT("'" &amp; Setup!$AG$8 &amp; "'!" &amp; AF159),0) + IF(Setup!$AG$9&lt;&gt;"",INDIRECT("'" &amp; Setup!$AG$9 &amp; "'!" &amp; AF159),0) + IF(Setup!$AG$10&lt;&gt;"",INDIRECT("'" &amp; Setup!$AG$10 &amp; "'!" &amp; AF159),0) + IF(Setup!$AG$11&lt;&gt;"",INDIRECT("'" &amp; Setup!$AG$11 &amp; "'!" &amp; AF159),0) + IF(Setup!$AG$12&lt;&gt;"",INDIRECT("'" &amp; Setup!$AG$12 &amp; "'!" &amp; AF159),0)</f>
        <v>0</v>
      </c>
      <c r="AJ159" s="2">
        <f ca="1">IF(Setup!$AH$7&lt;&gt;"",INDIRECT("'" &amp; Setup!$AH$7 &amp; "'!" &amp; AF159),0) + IF(Setup!$AH$8&lt;&gt;"",INDIRECT("'" &amp; Setup!$AH$8 &amp; "'!" &amp; AF159),0) + IF(Setup!$AH$9&lt;&gt;"",INDIRECT("'" &amp; Setup!$AH$9 &amp; "'!" &amp; AF159),0) + IF(Setup!$AH$10&lt;&gt;"",INDIRECT("'" &amp; Setup!$AH$10 &amp; "'!" &amp; AF159),0) + IF(Setup!$AH$11&lt;&gt;"",INDIRECT("'" &amp; Setup!$AH$11 &amp; "'!" &amp; AF159),0) + IF(Setup!$AH$12&lt;&gt;"",INDIRECT("'" &amp; Setup!$AH$12 &amp; "'!" &amp; AF159),0)</f>
        <v>0</v>
      </c>
      <c r="AK159" s="2">
        <f ca="1">IF(Setup!$AI$7&lt;&gt;"",INDIRECT("'" &amp; Setup!$AI$7 &amp; "'!" &amp; AF159),0) + IF(Setup!$AI$8&lt;&gt;"",INDIRECT("'" &amp; Setup!$AI$8 &amp; "'!" &amp; AF159),0) + IF(Setup!$AI$9&lt;&gt;"",INDIRECT("'" &amp; Setup!$AI$9 &amp; "'!" &amp; AF159),0) + IF(Setup!$AI$10&lt;&gt;"",INDIRECT("'" &amp; Setup!$AI$10 &amp; "'!" &amp; AF159),0) + IF(Setup!$AI$11&lt;&gt;"",INDIRECT("'" &amp; Setup!$AI$11 &amp; "'!" &amp; AF159),0) + IF(Setup!$AI$12&lt;&gt;"",INDIRECT("'" &amp; Setup!$AI$12 &amp; "'!" &amp; AF159),0)</f>
        <v>0</v>
      </c>
      <c r="AL159" s="2">
        <f ca="1">IF(Setup!$AJ$7&lt;&gt;"",INDIRECT("'" &amp; Setup!$AJ$7 &amp; "'!" &amp; AF159),0) + IF(Setup!$AJ$8&lt;&gt;"",INDIRECT("'" &amp; Setup!$AJ$8 &amp; "'!" &amp; AF159),0) + IF(Setup!$AJ$9&lt;&gt;"",INDIRECT("'" &amp; Setup!$AJ$9 &amp; "'!" &amp; AF159),0) + IF(Setup!$AJ$10&lt;&gt;"",INDIRECT("'" &amp; Setup!$AJ$10 &amp; "'!" &amp; AF159),0) + IF(Setup!$AJ$11&lt;&gt;"",INDIRECT("'" &amp; Setup!$AJ$11 &amp; "'!" &amp; AF159),0) + IF(Setup!$AJ$12&lt;&gt;"",INDIRECT("'" &amp; Setup!$AJ$12 &amp; "'!" &amp; AF159),0)</f>
        <v>0</v>
      </c>
      <c r="AN159" s="2" t="str">
        <f t="shared" si="100"/>
        <v/>
      </c>
      <c r="AR159" s="2" t="str">
        <f>IF(C159=0,"",LEFT(INDEX(Lists!$H$5:$H$49,MATCH(C159,Lists!$G$5:$G$49,0),1),1))</f>
        <v/>
      </c>
      <c r="AT159" s="2" t="str">
        <f t="shared" ca="1" si="101"/>
        <v/>
      </c>
      <c r="AU159" s="2" t="str">
        <f t="shared" ca="1" si="102"/>
        <v/>
      </c>
      <c r="AV159" s="2" t="str">
        <f t="shared" ca="1" si="103"/>
        <v/>
      </c>
      <c r="AW159" s="2" t="str">
        <f t="shared" ca="1" si="104"/>
        <v/>
      </c>
      <c r="AX159" s="2" t="str">
        <f t="shared" ca="1" si="105"/>
        <v/>
      </c>
      <c r="AY159" s="2" t="str">
        <f t="shared" ca="1" si="106"/>
        <v/>
      </c>
      <c r="AZ159" s="2" t="str">
        <f t="shared" ca="1" si="107"/>
        <v/>
      </c>
      <c r="BA159" s="2" t="str">
        <f t="shared" ca="1" si="108"/>
        <v/>
      </c>
      <c r="BB159" s="2" t="str">
        <f t="shared" ca="1" si="109"/>
        <v/>
      </c>
      <c r="BC159" s="2" t="str">
        <f t="shared" ca="1" si="110"/>
        <v/>
      </c>
      <c r="BJ159" s="2">
        <f ca="1">IF(Setup!$AG$7&lt;&gt;"",INDIRECT("'" &amp; Setup!$AG$7 &amp; "'!" &amp; AD159),0) + IF(Setup!$AG$8&lt;&gt;"",INDIRECT("'" &amp; Setup!$AG$8 &amp; "'!" &amp; AD159),0) + IF(Setup!$AG$9&lt;&gt;"",INDIRECT("'" &amp; Setup!$AG$9 &amp; "'!" &amp; AD159),0) + IF(Setup!$AG$10&lt;&gt;"",INDIRECT("'" &amp; Setup!$AG$10 &amp; "'!" &amp; AD159),0) + IF(Setup!$AG$11&lt;&gt;"",INDIRECT("'" &amp; Setup!$AG$11 &amp; "'!" &amp; AD159),0) + IF(Setup!$AG$12&lt;&gt;"",INDIRECT("'" &amp; Setup!$AG$12 &amp; "'!" &amp; AD159),0)</f>
        <v>0</v>
      </c>
      <c r="BK159" s="2">
        <f ca="1">IF(Setup!$AG$7&lt;&gt;"",INDIRECT("'" &amp; Setup!$AG$7 &amp; "'!" &amp; AE159),0) + IF(Setup!$AG$8&lt;&gt;"",INDIRECT("'" &amp; Setup!$AG$8 &amp; "'!" &amp; AE159),0) + IF(Setup!$AG$9&lt;&gt;"",INDIRECT("'" &amp; Setup!$AG$9 &amp; "'!" &amp; AE159),0) + IF(Setup!$AG$10&lt;&gt;"",INDIRECT("'" &amp; Setup!$AG$10 &amp; "'!" &amp; AE159),0) + IF(Setup!$AG$11&lt;&gt;"",INDIRECT("'" &amp; Setup!$AG$11 &amp; "'!" &amp; AE159),0) + IF(Setup!$AG$12&lt;&gt;"",INDIRECT("'" &amp; Setup!$AG$12 &amp; "'!" &amp; AE159),0)</f>
        <v>0</v>
      </c>
      <c r="BL159" s="2">
        <f ca="1">IF(Setup!$AH$7&lt;&gt;"",INDIRECT("'" &amp; Setup!$AH$7 &amp; "'!" &amp; AD159),0) + IF(Setup!$AH$8&lt;&gt;"",INDIRECT("'" &amp; Setup!$AH$8 &amp; "'!" &amp; AD159),0) + IF(Setup!$AH$9&lt;&gt;"",INDIRECT("'" &amp; Setup!$AH$9 &amp; "'!" &amp; AD159),0) + IF(Setup!$AH$10&lt;&gt;"",INDIRECT("'" &amp; Setup!$AH$10 &amp; "'!" &amp; AD159),0) + IF(Setup!$AH$11&lt;&gt;"",INDIRECT("'" &amp; Setup!$AH$11 &amp; "'!" &amp; AD159),0) + IF(Setup!$AH$12&lt;&gt;"",INDIRECT("'" &amp; Setup!$AH$12 &amp; "'!" &amp; AD159),0)</f>
        <v>0</v>
      </c>
      <c r="BM159" s="2">
        <f ca="1">IF(Setup!$AH$7&lt;&gt;"",INDIRECT("'" &amp; Setup!$AH$7 &amp; "'!" &amp; AE159),0) + IF(Setup!$AH$8&lt;&gt;"",INDIRECT("'" &amp; Setup!$AH$8 &amp; "'!" &amp; AE159),0) + IF(Setup!$AH$9&lt;&gt;"",INDIRECT("'" &amp; Setup!$AH$9 &amp; "'!" &amp; AE159),0) + IF(Setup!$AH$10&lt;&gt;"",INDIRECT("'" &amp; Setup!$AH$10 &amp; "'!" &amp; AE159),0) + IF(Setup!$AH$11&lt;&gt;"",INDIRECT("'" &amp; Setup!$AH$11 &amp; "'!" &amp; AE159),0) + IF(Setup!$AH$12&lt;&gt;"",INDIRECT("'" &amp; Setup!$AH$12 &amp; "'!" &amp; AE159),0)</f>
        <v>0</v>
      </c>
      <c r="BN159" s="2">
        <f ca="1">IF(Setup!$AI$7&lt;&gt;"",INDIRECT("'" &amp; Setup!$AI$7 &amp; "'!" &amp; AD159),0) + IF(Setup!$AI$8&lt;&gt;"",INDIRECT("'" &amp; Setup!$AI$8 &amp; "'!" &amp; AD159),0) + IF(Setup!$AI$9&lt;&gt;"",INDIRECT("'" &amp; Setup!$AI$9 &amp; "'!" &amp; AD159),0) + IF(Setup!$AI$10&lt;&gt;"",INDIRECT("'" &amp; Setup!$AI$10 &amp; "'!" &amp; AD159),0) + IF(Setup!$AI$11&lt;&gt;"",INDIRECT("'" &amp; Setup!$AI$11 &amp; "'!" &amp; AD159),0) + IF(Setup!$AI$12&lt;&gt;"",INDIRECT("'" &amp; Setup!$AI$12 &amp; "'!" &amp; AD159),0)</f>
        <v>0</v>
      </c>
      <c r="BO159" s="2">
        <f ca="1">IF(Setup!$AI$7&lt;&gt;"",INDIRECT("'" &amp; Setup!$AI$7 &amp; "'!" &amp; AE159),0) + IF(Setup!$AI$8&lt;&gt;"",INDIRECT("'" &amp; Setup!$AI$8 &amp; "'!" &amp; AE159),0) + IF(Setup!$AI$9&lt;&gt;"",INDIRECT("'" &amp; Setup!$AI$9 &amp; "'!" &amp; AE159),0) + IF(Setup!$AI$10&lt;&gt;"",INDIRECT("'" &amp; Setup!$AI$10 &amp; "'!" &amp; AE159),0) + IF(Setup!$AI$11&lt;&gt;"",INDIRECT("'" &amp; Setup!$AI$11 &amp; "'!" &amp; AE159),0) + IF(Setup!$AI$12&lt;&gt;"",INDIRECT("'" &amp; Setup!$AI$12 &amp; "'!" &amp; AE159),0)</f>
        <v>0</v>
      </c>
      <c r="BP159" s="2">
        <f ca="1">IF(Setup!$AJ$7&lt;&gt;"",INDIRECT("'" &amp; Setup!$AJ$7 &amp; "'!" &amp; AD159),0) + IF(Setup!$AJ$8&lt;&gt;"",INDIRECT("'" &amp; Setup!$AJ$8 &amp; "'!" &amp; AD159),0) + IF(Setup!$AJ$9&lt;&gt;"",INDIRECT("'" &amp; Setup!$AJ$9 &amp; "'!" &amp; AD159),0) + IF(Setup!$AJ$10&lt;&gt;"",INDIRECT("'" &amp; Setup!$AJ$10 &amp; "'!" &amp; AD159),0) + IF(Setup!$AJ$11&lt;&gt;"",INDIRECT("'" &amp; Setup!$AJ$11 &amp; "'!" &amp; AD159),0) + IF(Setup!$AJ$12&lt;&gt;"",INDIRECT("'" &amp; Setup!$AJ$12 &amp; "'!" &amp; AD159),0)</f>
        <v>0</v>
      </c>
      <c r="BQ159" s="2">
        <f ca="1">IF(Setup!$AJ$7&lt;&gt;"",INDIRECT("'" &amp; Setup!$AJ$7 &amp; "'!" &amp; AE159),0) + IF(Setup!$AJ$8&lt;&gt;"",INDIRECT("'" &amp; Setup!$AJ$8 &amp; "'!" &amp; AE159),0) + IF(Setup!$AJ$9&lt;&gt;"",INDIRECT("'" &amp; Setup!$AJ$9 &amp; "'!" &amp; AE159),0) + IF(Setup!$AJ$10&lt;&gt;"",INDIRECT("'" &amp; Setup!$AJ$10 &amp; "'!" &amp; AE159),0) + IF(Setup!$AJ$11&lt;&gt;"",INDIRECT("'" &amp; Setup!$AJ$11 &amp; "'!" &amp; AE159),0) + IF(Setup!$AJ$12&lt;&gt;"",INDIRECT("'" &amp; Setup!$AJ$12 &amp; "'!" &amp; AE159),0)</f>
        <v>0</v>
      </c>
      <c r="BS159" s="35"/>
      <c r="BT159" s="35"/>
      <c r="BU159" s="35"/>
      <c r="BV159" s="35"/>
    </row>
    <row r="160" spans="1:74" ht="39" hidden="1" customHeight="1" x14ac:dyDescent="0.2">
      <c r="A160" s="14" t="str">
        <f>Planning!A143</f>
        <v>I135</v>
      </c>
      <c r="B160" s="9">
        <f>Planning!B143</f>
        <v>0</v>
      </c>
      <c r="C160" s="9">
        <f>Planning!C143</f>
        <v>0</v>
      </c>
      <c r="D160" s="9">
        <f>Planning!D143</f>
        <v>0</v>
      </c>
      <c r="E160" s="3">
        <f>Planning!E143</f>
        <v>0</v>
      </c>
      <c r="F160" s="3">
        <f>Planning!G143</f>
        <v>0</v>
      </c>
      <c r="G160" s="28"/>
      <c r="H160" s="197">
        <f t="shared" ca="1" si="96"/>
        <v>0</v>
      </c>
      <c r="I160" s="197">
        <f t="shared" ca="1" si="97"/>
        <v>0</v>
      </c>
      <c r="J160" s="32" t="str">
        <f ca="1">IF(AND($AR160="2",$AB159&lt;&gt;Lists!$A$17),AU160,AT160)</f>
        <v/>
      </c>
      <c r="K160" s="33" t="str">
        <f t="shared" ca="1" si="83"/>
        <v/>
      </c>
      <c r="L160" s="210">
        <f t="shared" ca="1" si="84"/>
        <v>0</v>
      </c>
      <c r="M160" s="197">
        <f t="shared" ca="1" si="85"/>
        <v>0</v>
      </c>
      <c r="N160" s="32" t="str">
        <f ca="1">IF(AND($AR160="2",$AB160&lt;&gt;Lists!$A$17),AW160,AV160)</f>
        <v/>
      </c>
      <c r="O160" s="33" t="str">
        <f t="shared" ca="1" si="86"/>
        <v/>
      </c>
      <c r="P160" s="197">
        <f t="shared" ca="1" si="87"/>
        <v>0</v>
      </c>
      <c r="Q160" s="197">
        <f t="shared" ca="1" si="88"/>
        <v>0</v>
      </c>
      <c r="R160" s="32" t="str">
        <f ca="1">IF(AND($AR160="2",$AB160&lt;&gt;Lists!$A$17),AY160,AX160)</f>
        <v/>
      </c>
      <c r="S160" s="33" t="str">
        <f t="shared" ca="1" si="89"/>
        <v/>
      </c>
      <c r="T160" s="197">
        <f t="shared" ca="1" si="90"/>
        <v>0</v>
      </c>
      <c r="U160" s="197">
        <f t="shared" ca="1" si="91"/>
        <v>0</v>
      </c>
      <c r="V160" s="32" t="str">
        <f ca="1">IF(AND($AR160="2",$AB160&lt;&gt;Lists!$A$17),BA160,AZ160)</f>
        <v/>
      </c>
      <c r="W160" s="33" t="str">
        <f t="shared" ca="1" si="92"/>
        <v/>
      </c>
      <c r="X160" s="197">
        <f t="shared" ca="1" si="93"/>
        <v>0</v>
      </c>
      <c r="Y160" s="197">
        <f t="shared" ca="1" si="94"/>
        <v>0</v>
      </c>
      <c r="Z160" s="32" t="str">
        <f ca="1">IF(AND($AR160="2",$AB160&lt;&gt;Lists!$A$17),BC160,BB160)</f>
        <v/>
      </c>
      <c r="AA160" s="33" t="str">
        <f t="shared" ca="1" si="95"/>
        <v/>
      </c>
      <c r="AB160" s="1">
        <f>Planning!H143</f>
        <v>0</v>
      </c>
      <c r="AC160" s="2" t="str">
        <f t="shared" si="98"/>
        <v>00</v>
      </c>
      <c r="AD160" s="2" t="s">
        <v>595</v>
      </c>
      <c r="AE160" s="2" t="s">
        <v>793</v>
      </c>
      <c r="AF160" s="2" t="s">
        <v>163</v>
      </c>
      <c r="AG160" s="169" t="str">
        <f t="shared" si="99"/>
        <v/>
      </c>
      <c r="AI160" s="2">
        <f ca="1">IF(Setup!$AG$7&lt;&gt;"",INDIRECT("'" &amp; Setup!$AG$7 &amp; "'!" &amp; AF160),0) + IF(Setup!$AG$8&lt;&gt;"",INDIRECT("'" &amp; Setup!$AG$8 &amp; "'!" &amp; AF160),0) + IF(Setup!$AG$9&lt;&gt;"",INDIRECT("'" &amp; Setup!$AG$9 &amp; "'!" &amp; AF160),0) + IF(Setup!$AG$10&lt;&gt;"",INDIRECT("'" &amp; Setup!$AG$10 &amp; "'!" &amp; AF160),0) + IF(Setup!$AG$11&lt;&gt;"",INDIRECT("'" &amp; Setup!$AG$11 &amp; "'!" &amp; AF160),0) + IF(Setup!$AG$12&lt;&gt;"",INDIRECT("'" &amp; Setup!$AG$12 &amp; "'!" &amp; AF160),0)</f>
        <v>0</v>
      </c>
      <c r="AJ160" s="2">
        <f ca="1">IF(Setup!$AH$7&lt;&gt;"",INDIRECT("'" &amp; Setup!$AH$7 &amp; "'!" &amp; AF160),0) + IF(Setup!$AH$8&lt;&gt;"",INDIRECT("'" &amp; Setup!$AH$8 &amp; "'!" &amp; AF160),0) + IF(Setup!$AH$9&lt;&gt;"",INDIRECT("'" &amp; Setup!$AH$9 &amp; "'!" &amp; AF160),0) + IF(Setup!$AH$10&lt;&gt;"",INDIRECT("'" &amp; Setup!$AH$10 &amp; "'!" &amp; AF160),0) + IF(Setup!$AH$11&lt;&gt;"",INDIRECT("'" &amp; Setup!$AH$11 &amp; "'!" &amp; AF160),0) + IF(Setup!$AH$12&lt;&gt;"",INDIRECT("'" &amp; Setup!$AH$12 &amp; "'!" &amp; AF160),0)</f>
        <v>0</v>
      </c>
      <c r="AK160" s="2">
        <f ca="1">IF(Setup!$AI$7&lt;&gt;"",INDIRECT("'" &amp; Setup!$AI$7 &amp; "'!" &amp; AF160),0) + IF(Setup!$AI$8&lt;&gt;"",INDIRECT("'" &amp; Setup!$AI$8 &amp; "'!" &amp; AF160),0) + IF(Setup!$AI$9&lt;&gt;"",INDIRECT("'" &amp; Setup!$AI$9 &amp; "'!" &amp; AF160),0) + IF(Setup!$AI$10&lt;&gt;"",INDIRECT("'" &amp; Setup!$AI$10 &amp; "'!" &amp; AF160),0) + IF(Setup!$AI$11&lt;&gt;"",INDIRECT("'" &amp; Setup!$AI$11 &amp; "'!" &amp; AF160),0) + IF(Setup!$AI$12&lt;&gt;"",INDIRECT("'" &amp; Setup!$AI$12 &amp; "'!" &amp; AF160),0)</f>
        <v>0</v>
      </c>
      <c r="AL160" s="2">
        <f ca="1">IF(Setup!$AJ$7&lt;&gt;"",INDIRECT("'" &amp; Setup!$AJ$7 &amp; "'!" &amp; AF160),0) + IF(Setup!$AJ$8&lt;&gt;"",INDIRECT("'" &amp; Setup!$AJ$8 &amp; "'!" &amp; AF160),0) + IF(Setup!$AJ$9&lt;&gt;"",INDIRECT("'" &amp; Setup!$AJ$9 &amp; "'!" &amp; AF160),0) + IF(Setup!$AJ$10&lt;&gt;"",INDIRECT("'" &amp; Setup!$AJ$10 &amp; "'!" &amp; AF160),0) + IF(Setup!$AJ$11&lt;&gt;"",INDIRECT("'" &amp; Setup!$AJ$11 &amp; "'!" &amp; AF160),0) + IF(Setup!$AJ$12&lt;&gt;"",INDIRECT("'" &amp; Setup!$AJ$12 &amp; "'!" &amp; AF160),0)</f>
        <v>0</v>
      </c>
      <c r="AN160" s="2" t="str">
        <f t="shared" si="100"/>
        <v/>
      </c>
      <c r="AR160" s="2" t="str">
        <f>IF(C160=0,"",LEFT(INDEX(Lists!$H$5:$H$49,MATCH(C160,Lists!$G$5:$G$49,0),1),1))</f>
        <v/>
      </c>
      <c r="AT160" s="2" t="str">
        <f t="shared" ca="1" si="101"/>
        <v/>
      </c>
      <c r="AU160" s="2" t="str">
        <f t="shared" ca="1" si="102"/>
        <v/>
      </c>
      <c r="AV160" s="2" t="str">
        <f t="shared" ca="1" si="103"/>
        <v/>
      </c>
      <c r="AW160" s="2" t="str">
        <f t="shared" ca="1" si="104"/>
        <v/>
      </c>
      <c r="AX160" s="2" t="str">
        <f t="shared" ca="1" si="105"/>
        <v/>
      </c>
      <c r="AY160" s="2" t="str">
        <f t="shared" ca="1" si="106"/>
        <v/>
      </c>
      <c r="AZ160" s="2" t="str">
        <f t="shared" ca="1" si="107"/>
        <v/>
      </c>
      <c r="BA160" s="2" t="str">
        <f t="shared" ca="1" si="108"/>
        <v/>
      </c>
      <c r="BB160" s="2" t="str">
        <f t="shared" ca="1" si="109"/>
        <v/>
      </c>
      <c r="BC160" s="2" t="str">
        <f t="shared" ca="1" si="110"/>
        <v/>
      </c>
      <c r="BJ160" s="2">
        <f ca="1">IF(Setup!$AG$7&lt;&gt;"",INDIRECT("'" &amp; Setup!$AG$7 &amp; "'!" &amp; AD160),0) + IF(Setup!$AG$8&lt;&gt;"",INDIRECT("'" &amp; Setup!$AG$8 &amp; "'!" &amp; AD160),0) + IF(Setup!$AG$9&lt;&gt;"",INDIRECT("'" &amp; Setup!$AG$9 &amp; "'!" &amp; AD160),0) + IF(Setup!$AG$10&lt;&gt;"",INDIRECT("'" &amp; Setup!$AG$10 &amp; "'!" &amp; AD160),0) + IF(Setup!$AG$11&lt;&gt;"",INDIRECT("'" &amp; Setup!$AG$11 &amp; "'!" &amp; AD160),0) + IF(Setup!$AG$12&lt;&gt;"",INDIRECT("'" &amp; Setup!$AG$12 &amp; "'!" &amp; AD160),0)</f>
        <v>0</v>
      </c>
      <c r="BK160" s="2">
        <f ca="1">IF(Setup!$AG$7&lt;&gt;"",INDIRECT("'" &amp; Setup!$AG$7 &amp; "'!" &amp; AE160),0) + IF(Setup!$AG$8&lt;&gt;"",INDIRECT("'" &amp; Setup!$AG$8 &amp; "'!" &amp; AE160),0) + IF(Setup!$AG$9&lt;&gt;"",INDIRECT("'" &amp; Setup!$AG$9 &amp; "'!" &amp; AE160),0) + IF(Setup!$AG$10&lt;&gt;"",INDIRECT("'" &amp; Setup!$AG$10 &amp; "'!" &amp; AE160),0) + IF(Setup!$AG$11&lt;&gt;"",INDIRECT("'" &amp; Setup!$AG$11 &amp; "'!" &amp; AE160),0) + IF(Setup!$AG$12&lt;&gt;"",INDIRECT("'" &amp; Setup!$AG$12 &amp; "'!" &amp; AE160),0)</f>
        <v>0</v>
      </c>
      <c r="BL160" s="2">
        <f ca="1">IF(Setup!$AH$7&lt;&gt;"",INDIRECT("'" &amp; Setup!$AH$7 &amp; "'!" &amp; AD160),0) + IF(Setup!$AH$8&lt;&gt;"",INDIRECT("'" &amp; Setup!$AH$8 &amp; "'!" &amp; AD160),0) + IF(Setup!$AH$9&lt;&gt;"",INDIRECT("'" &amp; Setup!$AH$9 &amp; "'!" &amp; AD160),0) + IF(Setup!$AH$10&lt;&gt;"",INDIRECT("'" &amp; Setup!$AH$10 &amp; "'!" &amp; AD160),0) + IF(Setup!$AH$11&lt;&gt;"",INDIRECT("'" &amp; Setup!$AH$11 &amp; "'!" &amp; AD160),0) + IF(Setup!$AH$12&lt;&gt;"",INDIRECT("'" &amp; Setup!$AH$12 &amp; "'!" &amp; AD160),0)</f>
        <v>0</v>
      </c>
      <c r="BM160" s="2">
        <f ca="1">IF(Setup!$AH$7&lt;&gt;"",INDIRECT("'" &amp; Setup!$AH$7 &amp; "'!" &amp; AE160),0) + IF(Setup!$AH$8&lt;&gt;"",INDIRECT("'" &amp; Setup!$AH$8 &amp; "'!" &amp; AE160),0) + IF(Setup!$AH$9&lt;&gt;"",INDIRECT("'" &amp; Setup!$AH$9 &amp; "'!" &amp; AE160),0) + IF(Setup!$AH$10&lt;&gt;"",INDIRECT("'" &amp; Setup!$AH$10 &amp; "'!" &amp; AE160),0) + IF(Setup!$AH$11&lt;&gt;"",INDIRECT("'" &amp; Setup!$AH$11 &amp; "'!" &amp; AE160),0) + IF(Setup!$AH$12&lt;&gt;"",INDIRECT("'" &amp; Setup!$AH$12 &amp; "'!" &amp; AE160),0)</f>
        <v>0</v>
      </c>
      <c r="BN160" s="2">
        <f ca="1">IF(Setup!$AI$7&lt;&gt;"",INDIRECT("'" &amp; Setup!$AI$7 &amp; "'!" &amp; AD160),0) + IF(Setup!$AI$8&lt;&gt;"",INDIRECT("'" &amp; Setup!$AI$8 &amp; "'!" &amp; AD160),0) + IF(Setup!$AI$9&lt;&gt;"",INDIRECT("'" &amp; Setup!$AI$9 &amp; "'!" &amp; AD160),0) + IF(Setup!$AI$10&lt;&gt;"",INDIRECT("'" &amp; Setup!$AI$10 &amp; "'!" &amp; AD160),0) + IF(Setup!$AI$11&lt;&gt;"",INDIRECT("'" &amp; Setup!$AI$11 &amp; "'!" &amp; AD160),0) + IF(Setup!$AI$12&lt;&gt;"",INDIRECT("'" &amp; Setup!$AI$12 &amp; "'!" &amp; AD160),0)</f>
        <v>0</v>
      </c>
      <c r="BO160" s="2">
        <f ca="1">IF(Setup!$AI$7&lt;&gt;"",INDIRECT("'" &amp; Setup!$AI$7 &amp; "'!" &amp; AE160),0) + IF(Setup!$AI$8&lt;&gt;"",INDIRECT("'" &amp; Setup!$AI$8 &amp; "'!" &amp; AE160),0) + IF(Setup!$AI$9&lt;&gt;"",INDIRECT("'" &amp; Setup!$AI$9 &amp; "'!" &amp; AE160),0) + IF(Setup!$AI$10&lt;&gt;"",INDIRECT("'" &amp; Setup!$AI$10 &amp; "'!" &amp; AE160),0) + IF(Setup!$AI$11&lt;&gt;"",INDIRECT("'" &amp; Setup!$AI$11 &amp; "'!" &amp; AE160),0) + IF(Setup!$AI$12&lt;&gt;"",INDIRECT("'" &amp; Setup!$AI$12 &amp; "'!" &amp; AE160),0)</f>
        <v>0</v>
      </c>
      <c r="BP160" s="2">
        <f ca="1">IF(Setup!$AJ$7&lt;&gt;"",INDIRECT("'" &amp; Setup!$AJ$7 &amp; "'!" &amp; AD160),0) + IF(Setup!$AJ$8&lt;&gt;"",INDIRECT("'" &amp; Setup!$AJ$8 &amp; "'!" &amp; AD160),0) + IF(Setup!$AJ$9&lt;&gt;"",INDIRECT("'" &amp; Setup!$AJ$9 &amp; "'!" &amp; AD160),0) + IF(Setup!$AJ$10&lt;&gt;"",INDIRECT("'" &amp; Setup!$AJ$10 &amp; "'!" &amp; AD160),0) + IF(Setup!$AJ$11&lt;&gt;"",INDIRECT("'" &amp; Setup!$AJ$11 &amp; "'!" &amp; AD160),0) + IF(Setup!$AJ$12&lt;&gt;"",INDIRECT("'" &amp; Setup!$AJ$12 &amp; "'!" &amp; AD160),0)</f>
        <v>0</v>
      </c>
      <c r="BQ160" s="2">
        <f ca="1">IF(Setup!$AJ$7&lt;&gt;"",INDIRECT("'" &amp; Setup!$AJ$7 &amp; "'!" &amp; AE160),0) + IF(Setup!$AJ$8&lt;&gt;"",INDIRECT("'" &amp; Setup!$AJ$8 &amp; "'!" &amp; AE160),0) + IF(Setup!$AJ$9&lt;&gt;"",INDIRECT("'" &amp; Setup!$AJ$9 &amp; "'!" &amp; AE160),0) + IF(Setup!$AJ$10&lt;&gt;"",INDIRECT("'" &amp; Setup!$AJ$10 &amp; "'!" &amp; AE160),0) + IF(Setup!$AJ$11&lt;&gt;"",INDIRECT("'" &amp; Setup!$AJ$11 &amp; "'!" &amp; AE160),0) + IF(Setup!$AJ$12&lt;&gt;"",INDIRECT("'" &amp; Setup!$AJ$12 &amp; "'!" &amp; AE160),0)</f>
        <v>0</v>
      </c>
      <c r="BS160" s="35"/>
      <c r="BT160" s="35"/>
      <c r="BU160" s="35"/>
      <c r="BV160" s="35"/>
    </row>
    <row r="161" spans="1:74" ht="39" hidden="1" customHeight="1" x14ac:dyDescent="0.2">
      <c r="A161" s="14" t="str">
        <f>Planning!A144</f>
        <v>I136</v>
      </c>
      <c r="B161" s="9">
        <f>Planning!B144</f>
        <v>0</v>
      </c>
      <c r="C161" s="9">
        <f>Planning!C144</f>
        <v>0</v>
      </c>
      <c r="D161" s="9">
        <f>Planning!D144</f>
        <v>0</v>
      </c>
      <c r="E161" s="3">
        <f>Planning!E144</f>
        <v>0</v>
      </c>
      <c r="F161" s="3">
        <f>Planning!G144</f>
        <v>0</v>
      </c>
      <c r="G161" s="28"/>
      <c r="H161" s="197">
        <f t="shared" ca="1" si="96"/>
        <v>0</v>
      </c>
      <c r="I161" s="197">
        <f t="shared" ca="1" si="97"/>
        <v>0</v>
      </c>
      <c r="J161" s="32" t="str">
        <f ca="1">IF(AND($AR161="2",$AB160&lt;&gt;Lists!$A$17),AU161,AT161)</f>
        <v/>
      </c>
      <c r="K161" s="33" t="str">
        <f t="shared" ca="1" si="83"/>
        <v/>
      </c>
      <c r="L161" s="210">
        <f t="shared" ca="1" si="84"/>
        <v>0</v>
      </c>
      <c r="M161" s="197">
        <f t="shared" ca="1" si="85"/>
        <v>0</v>
      </c>
      <c r="N161" s="32" t="str">
        <f ca="1">IF(AND($AR161="2",$AB161&lt;&gt;Lists!$A$17),AW161,AV161)</f>
        <v/>
      </c>
      <c r="O161" s="33" t="str">
        <f t="shared" ca="1" si="86"/>
        <v/>
      </c>
      <c r="P161" s="197">
        <f t="shared" ca="1" si="87"/>
        <v>0</v>
      </c>
      <c r="Q161" s="197">
        <f t="shared" ca="1" si="88"/>
        <v>0</v>
      </c>
      <c r="R161" s="32" t="str">
        <f ca="1">IF(AND($AR161="2",$AB161&lt;&gt;Lists!$A$17),AY161,AX161)</f>
        <v/>
      </c>
      <c r="S161" s="33" t="str">
        <f t="shared" ca="1" si="89"/>
        <v/>
      </c>
      <c r="T161" s="197">
        <f t="shared" ca="1" si="90"/>
        <v>0</v>
      </c>
      <c r="U161" s="197">
        <f t="shared" ca="1" si="91"/>
        <v>0</v>
      </c>
      <c r="V161" s="32" t="str">
        <f ca="1">IF(AND($AR161="2",$AB161&lt;&gt;Lists!$A$17),BA161,AZ161)</f>
        <v/>
      </c>
      <c r="W161" s="33" t="str">
        <f t="shared" ca="1" si="92"/>
        <v/>
      </c>
      <c r="X161" s="197">
        <f t="shared" ca="1" si="93"/>
        <v>0</v>
      </c>
      <c r="Y161" s="197">
        <f t="shared" ca="1" si="94"/>
        <v>0</v>
      </c>
      <c r="Z161" s="32" t="str">
        <f ca="1">IF(AND($AR161="2",$AB161&lt;&gt;Lists!$A$17),BC161,BB161)</f>
        <v/>
      </c>
      <c r="AA161" s="33" t="str">
        <f t="shared" ca="1" si="95"/>
        <v/>
      </c>
      <c r="AB161" s="1">
        <f>Planning!H144</f>
        <v>0</v>
      </c>
      <c r="AC161" s="2" t="str">
        <f t="shared" si="98"/>
        <v>00</v>
      </c>
      <c r="AD161" s="2" t="s">
        <v>596</v>
      </c>
      <c r="AE161" s="2" t="s">
        <v>794</v>
      </c>
      <c r="AF161" s="2" t="s">
        <v>164</v>
      </c>
      <c r="AG161" s="169" t="str">
        <f t="shared" si="99"/>
        <v/>
      </c>
      <c r="AI161" s="2">
        <f ca="1">IF(Setup!$AG$7&lt;&gt;"",INDIRECT("'" &amp; Setup!$AG$7 &amp; "'!" &amp; AF161),0) + IF(Setup!$AG$8&lt;&gt;"",INDIRECT("'" &amp; Setup!$AG$8 &amp; "'!" &amp; AF161),0) + IF(Setup!$AG$9&lt;&gt;"",INDIRECT("'" &amp; Setup!$AG$9 &amp; "'!" &amp; AF161),0) + IF(Setup!$AG$10&lt;&gt;"",INDIRECT("'" &amp; Setup!$AG$10 &amp; "'!" &amp; AF161),0) + IF(Setup!$AG$11&lt;&gt;"",INDIRECT("'" &amp; Setup!$AG$11 &amp; "'!" &amp; AF161),0) + IF(Setup!$AG$12&lt;&gt;"",INDIRECT("'" &amp; Setup!$AG$12 &amp; "'!" &amp; AF161),0)</f>
        <v>0</v>
      </c>
      <c r="AJ161" s="2">
        <f ca="1">IF(Setup!$AH$7&lt;&gt;"",INDIRECT("'" &amp; Setup!$AH$7 &amp; "'!" &amp; AF161),0) + IF(Setup!$AH$8&lt;&gt;"",INDIRECT("'" &amp; Setup!$AH$8 &amp; "'!" &amp; AF161),0) + IF(Setup!$AH$9&lt;&gt;"",INDIRECT("'" &amp; Setup!$AH$9 &amp; "'!" &amp; AF161),0) + IF(Setup!$AH$10&lt;&gt;"",INDIRECT("'" &amp; Setup!$AH$10 &amp; "'!" &amp; AF161),0) + IF(Setup!$AH$11&lt;&gt;"",INDIRECT("'" &amp; Setup!$AH$11 &amp; "'!" &amp; AF161),0) + IF(Setup!$AH$12&lt;&gt;"",INDIRECT("'" &amp; Setup!$AH$12 &amp; "'!" &amp; AF161),0)</f>
        <v>0</v>
      </c>
      <c r="AK161" s="2">
        <f ca="1">IF(Setup!$AI$7&lt;&gt;"",INDIRECT("'" &amp; Setup!$AI$7 &amp; "'!" &amp; AF161),0) + IF(Setup!$AI$8&lt;&gt;"",INDIRECT("'" &amp; Setup!$AI$8 &amp; "'!" &amp; AF161),0) + IF(Setup!$AI$9&lt;&gt;"",INDIRECT("'" &amp; Setup!$AI$9 &amp; "'!" &amp; AF161),0) + IF(Setup!$AI$10&lt;&gt;"",INDIRECT("'" &amp; Setup!$AI$10 &amp; "'!" &amp; AF161),0) + IF(Setup!$AI$11&lt;&gt;"",INDIRECT("'" &amp; Setup!$AI$11 &amp; "'!" &amp; AF161),0) + IF(Setup!$AI$12&lt;&gt;"",INDIRECT("'" &amp; Setup!$AI$12 &amp; "'!" &amp; AF161),0)</f>
        <v>0</v>
      </c>
      <c r="AL161" s="2">
        <f ca="1">IF(Setup!$AJ$7&lt;&gt;"",INDIRECT("'" &amp; Setup!$AJ$7 &amp; "'!" &amp; AF161),0) + IF(Setup!$AJ$8&lt;&gt;"",INDIRECT("'" &amp; Setup!$AJ$8 &amp; "'!" &amp; AF161),0) + IF(Setup!$AJ$9&lt;&gt;"",INDIRECT("'" &amp; Setup!$AJ$9 &amp; "'!" &amp; AF161),0) + IF(Setup!$AJ$10&lt;&gt;"",INDIRECT("'" &amp; Setup!$AJ$10 &amp; "'!" &amp; AF161),0) + IF(Setup!$AJ$11&lt;&gt;"",INDIRECT("'" &amp; Setup!$AJ$11 &amp; "'!" &amp; AF161),0) + IF(Setup!$AJ$12&lt;&gt;"",INDIRECT("'" &amp; Setup!$AJ$12 &amp; "'!" &amp; AF161),0)</f>
        <v>0</v>
      </c>
      <c r="AN161" s="2" t="str">
        <f t="shared" si="100"/>
        <v/>
      </c>
      <c r="AR161" s="2" t="str">
        <f>IF(C161=0,"",LEFT(INDEX(Lists!$H$5:$H$49,MATCH(C161,Lists!$G$5:$G$49,0),1),1))</f>
        <v/>
      </c>
      <c r="AT161" s="2" t="str">
        <f t="shared" ca="1" si="101"/>
        <v/>
      </c>
      <c r="AU161" s="2" t="str">
        <f t="shared" ca="1" si="102"/>
        <v/>
      </c>
      <c r="AV161" s="2" t="str">
        <f t="shared" ca="1" si="103"/>
        <v/>
      </c>
      <c r="AW161" s="2" t="str">
        <f t="shared" ca="1" si="104"/>
        <v/>
      </c>
      <c r="AX161" s="2" t="str">
        <f t="shared" ca="1" si="105"/>
        <v/>
      </c>
      <c r="AY161" s="2" t="str">
        <f t="shared" ca="1" si="106"/>
        <v/>
      </c>
      <c r="AZ161" s="2" t="str">
        <f t="shared" ca="1" si="107"/>
        <v/>
      </c>
      <c r="BA161" s="2" t="str">
        <f t="shared" ca="1" si="108"/>
        <v/>
      </c>
      <c r="BB161" s="2" t="str">
        <f t="shared" ca="1" si="109"/>
        <v/>
      </c>
      <c r="BC161" s="2" t="str">
        <f t="shared" ca="1" si="110"/>
        <v/>
      </c>
      <c r="BJ161" s="2">
        <f ca="1">IF(Setup!$AG$7&lt;&gt;"",INDIRECT("'" &amp; Setup!$AG$7 &amp; "'!" &amp; AD161),0) + IF(Setup!$AG$8&lt;&gt;"",INDIRECT("'" &amp; Setup!$AG$8 &amp; "'!" &amp; AD161),0) + IF(Setup!$AG$9&lt;&gt;"",INDIRECT("'" &amp; Setup!$AG$9 &amp; "'!" &amp; AD161),0) + IF(Setup!$AG$10&lt;&gt;"",INDIRECT("'" &amp; Setup!$AG$10 &amp; "'!" &amp; AD161),0) + IF(Setup!$AG$11&lt;&gt;"",INDIRECT("'" &amp; Setup!$AG$11 &amp; "'!" &amp; AD161),0) + IF(Setup!$AG$12&lt;&gt;"",INDIRECT("'" &amp; Setup!$AG$12 &amp; "'!" &amp; AD161),0)</f>
        <v>0</v>
      </c>
      <c r="BK161" s="2">
        <f ca="1">IF(Setup!$AG$7&lt;&gt;"",INDIRECT("'" &amp; Setup!$AG$7 &amp; "'!" &amp; AE161),0) + IF(Setup!$AG$8&lt;&gt;"",INDIRECT("'" &amp; Setup!$AG$8 &amp; "'!" &amp; AE161),0) + IF(Setup!$AG$9&lt;&gt;"",INDIRECT("'" &amp; Setup!$AG$9 &amp; "'!" &amp; AE161),0) + IF(Setup!$AG$10&lt;&gt;"",INDIRECT("'" &amp; Setup!$AG$10 &amp; "'!" &amp; AE161),0) + IF(Setup!$AG$11&lt;&gt;"",INDIRECT("'" &amp; Setup!$AG$11 &amp; "'!" &amp; AE161),0) + IF(Setup!$AG$12&lt;&gt;"",INDIRECT("'" &amp; Setup!$AG$12 &amp; "'!" &amp; AE161),0)</f>
        <v>0</v>
      </c>
      <c r="BL161" s="2">
        <f ca="1">IF(Setup!$AH$7&lt;&gt;"",INDIRECT("'" &amp; Setup!$AH$7 &amp; "'!" &amp; AD161),0) + IF(Setup!$AH$8&lt;&gt;"",INDIRECT("'" &amp; Setup!$AH$8 &amp; "'!" &amp; AD161),0) + IF(Setup!$AH$9&lt;&gt;"",INDIRECT("'" &amp; Setup!$AH$9 &amp; "'!" &amp; AD161),0) + IF(Setup!$AH$10&lt;&gt;"",INDIRECT("'" &amp; Setup!$AH$10 &amp; "'!" &amp; AD161),0) + IF(Setup!$AH$11&lt;&gt;"",INDIRECT("'" &amp; Setup!$AH$11 &amp; "'!" &amp; AD161),0) + IF(Setup!$AH$12&lt;&gt;"",INDIRECT("'" &amp; Setup!$AH$12 &amp; "'!" &amp; AD161),0)</f>
        <v>0</v>
      </c>
      <c r="BM161" s="2">
        <f ca="1">IF(Setup!$AH$7&lt;&gt;"",INDIRECT("'" &amp; Setup!$AH$7 &amp; "'!" &amp; AE161),0) + IF(Setup!$AH$8&lt;&gt;"",INDIRECT("'" &amp; Setup!$AH$8 &amp; "'!" &amp; AE161),0) + IF(Setup!$AH$9&lt;&gt;"",INDIRECT("'" &amp; Setup!$AH$9 &amp; "'!" &amp; AE161),0) + IF(Setup!$AH$10&lt;&gt;"",INDIRECT("'" &amp; Setup!$AH$10 &amp; "'!" &amp; AE161),0) + IF(Setup!$AH$11&lt;&gt;"",INDIRECT("'" &amp; Setup!$AH$11 &amp; "'!" &amp; AE161),0) + IF(Setup!$AH$12&lt;&gt;"",INDIRECT("'" &amp; Setup!$AH$12 &amp; "'!" &amp; AE161),0)</f>
        <v>0</v>
      </c>
      <c r="BN161" s="2">
        <f ca="1">IF(Setup!$AI$7&lt;&gt;"",INDIRECT("'" &amp; Setup!$AI$7 &amp; "'!" &amp; AD161),0) + IF(Setup!$AI$8&lt;&gt;"",INDIRECT("'" &amp; Setup!$AI$8 &amp; "'!" &amp; AD161),0) + IF(Setup!$AI$9&lt;&gt;"",INDIRECT("'" &amp; Setup!$AI$9 &amp; "'!" &amp; AD161),0) + IF(Setup!$AI$10&lt;&gt;"",INDIRECT("'" &amp; Setup!$AI$10 &amp; "'!" &amp; AD161),0) + IF(Setup!$AI$11&lt;&gt;"",INDIRECT("'" &amp; Setup!$AI$11 &amp; "'!" &amp; AD161),0) + IF(Setup!$AI$12&lt;&gt;"",INDIRECT("'" &amp; Setup!$AI$12 &amp; "'!" &amp; AD161),0)</f>
        <v>0</v>
      </c>
      <c r="BO161" s="2">
        <f ca="1">IF(Setup!$AI$7&lt;&gt;"",INDIRECT("'" &amp; Setup!$AI$7 &amp; "'!" &amp; AE161),0) + IF(Setup!$AI$8&lt;&gt;"",INDIRECT("'" &amp; Setup!$AI$8 &amp; "'!" &amp; AE161),0) + IF(Setup!$AI$9&lt;&gt;"",INDIRECT("'" &amp; Setup!$AI$9 &amp; "'!" &amp; AE161),0) + IF(Setup!$AI$10&lt;&gt;"",INDIRECT("'" &amp; Setup!$AI$10 &amp; "'!" &amp; AE161),0) + IF(Setup!$AI$11&lt;&gt;"",INDIRECT("'" &amp; Setup!$AI$11 &amp; "'!" &amp; AE161),0) + IF(Setup!$AI$12&lt;&gt;"",INDIRECT("'" &amp; Setup!$AI$12 &amp; "'!" &amp; AE161),0)</f>
        <v>0</v>
      </c>
      <c r="BP161" s="2">
        <f ca="1">IF(Setup!$AJ$7&lt;&gt;"",INDIRECT("'" &amp; Setup!$AJ$7 &amp; "'!" &amp; AD161),0) + IF(Setup!$AJ$8&lt;&gt;"",INDIRECT("'" &amp; Setup!$AJ$8 &amp; "'!" &amp; AD161),0) + IF(Setup!$AJ$9&lt;&gt;"",INDIRECT("'" &amp; Setup!$AJ$9 &amp; "'!" &amp; AD161),0) + IF(Setup!$AJ$10&lt;&gt;"",INDIRECT("'" &amp; Setup!$AJ$10 &amp; "'!" &amp; AD161),0) + IF(Setup!$AJ$11&lt;&gt;"",INDIRECT("'" &amp; Setup!$AJ$11 &amp; "'!" &amp; AD161),0) + IF(Setup!$AJ$12&lt;&gt;"",INDIRECT("'" &amp; Setup!$AJ$12 &amp; "'!" &amp; AD161),0)</f>
        <v>0</v>
      </c>
      <c r="BQ161" s="2">
        <f ca="1">IF(Setup!$AJ$7&lt;&gt;"",INDIRECT("'" &amp; Setup!$AJ$7 &amp; "'!" &amp; AE161),0) + IF(Setup!$AJ$8&lt;&gt;"",INDIRECT("'" &amp; Setup!$AJ$8 &amp; "'!" &amp; AE161),0) + IF(Setup!$AJ$9&lt;&gt;"",INDIRECT("'" &amp; Setup!$AJ$9 &amp; "'!" &amp; AE161),0) + IF(Setup!$AJ$10&lt;&gt;"",INDIRECT("'" &amp; Setup!$AJ$10 &amp; "'!" &amp; AE161),0) + IF(Setup!$AJ$11&lt;&gt;"",INDIRECT("'" &amp; Setup!$AJ$11 &amp; "'!" &amp; AE161),0) + IF(Setup!$AJ$12&lt;&gt;"",INDIRECT("'" &amp; Setup!$AJ$12 &amp; "'!" &amp; AE161),0)</f>
        <v>0</v>
      </c>
      <c r="BS161" s="35"/>
      <c r="BT161" s="35"/>
      <c r="BU161" s="35"/>
      <c r="BV161" s="35"/>
    </row>
    <row r="162" spans="1:74" ht="39" hidden="1" customHeight="1" x14ac:dyDescent="0.2">
      <c r="A162" s="14" t="str">
        <f>Planning!A145</f>
        <v>I137</v>
      </c>
      <c r="B162" s="9">
        <f>Planning!B145</f>
        <v>0</v>
      </c>
      <c r="C162" s="9">
        <f>Planning!C145</f>
        <v>0</v>
      </c>
      <c r="D162" s="9">
        <f>Planning!D145</f>
        <v>0</v>
      </c>
      <c r="E162" s="3">
        <f>Planning!E145</f>
        <v>0</v>
      </c>
      <c r="F162" s="3">
        <f>Planning!G145</f>
        <v>0</v>
      </c>
      <c r="G162" s="28"/>
      <c r="H162" s="197">
        <f t="shared" ca="1" si="96"/>
        <v>0</v>
      </c>
      <c r="I162" s="197">
        <f t="shared" ca="1" si="97"/>
        <v>0</v>
      </c>
      <c r="J162" s="32" t="str">
        <f ca="1">IF(AND($AR162="2",$AB161&lt;&gt;Lists!$A$17),AU162,AT162)</f>
        <v/>
      </c>
      <c r="K162" s="33" t="str">
        <f t="shared" ca="1" si="83"/>
        <v/>
      </c>
      <c r="L162" s="210">
        <f t="shared" ca="1" si="84"/>
        <v>0</v>
      </c>
      <c r="M162" s="197">
        <f t="shared" ca="1" si="85"/>
        <v>0</v>
      </c>
      <c r="N162" s="32" t="str">
        <f ca="1">IF(AND($AR162="2",$AB162&lt;&gt;Lists!$A$17),AW162,AV162)</f>
        <v/>
      </c>
      <c r="O162" s="33" t="str">
        <f t="shared" ca="1" si="86"/>
        <v/>
      </c>
      <c r="P162" s="197">
        <f t="shared" ca="1" si="87"/>
        <v>0</v>
      </c>
      <c r="Q162" s="197">
        <f t="shared" ca="1" si="88"/>
        <v>0</v>
      </c>
      <c r="R162" s="32" t="str">
        <f ca="1">IF(AND($AR162="2",$AB162&lt;&gt;Lists!$A$17),AY162,AX162)</f>
        <v/>
      </c>
      <c r="S162" s="33" t="str">
        <f t="shared" ca="1" si="89"/>
        <v/>
      </c>
      <c r="T162" s="197">
        <f t="shared" ca="1" si="90"/>
        <v>0</v>
      </c>
      <c r="U162" s="197">
        <f t="shared" ca="1" si="91"/>
        <v>0</v>
      </c>
      <c r="V162" s="32" t="str">
        <f ca="1">IF(AND($AR162="2",$AB162&lt;&gt;Lists!$A$17),BA162,AZ162)</f>
        <v/>
      </c>
      <c r="W162" s="33" t="str">
        <f t="shared" ca="1" si="92"/>
        <v/>
      </c>
      <c r="X162" s="197">
        <f t="shared" ca="1" si="93"/>
        <v>0</v>
      </c>
      <c r="Y162" s="197">
        <f t="shared" ca="1" si="94"/>
        <v>0</v>
      </c>
      <c r="Z162" s="32" t="str">
        <f ca="1">IF(AND($AR162="2",$AB162&lt;&gt;Lists!$A$17),BC162,BB162)</f>
        <v/>
      </c>
      <c r="AA162" s="33" t="str">
        <f t="shared" ca="1" si="95"/>
        <v/>
      </c>
      <c r="AB162" s="1">
        <f>Planning!H145</f>
        <v>0</v>
      </c>
      <c r="AC162" s="2" t="str">
        <f t="shared" si="98"/>
        <v>00</v>
      </c>
      <c r="AD162" s="2" t="s">
        <v>597</v>
      </c>
      <c r="AE162" s="2" t="s">
        <v>795</v>
      </c>
      <c r="AF162" s="2" t="s">
        <v>165</v>
      </c>
      <c r="AG162" s="169" t="str">
        <f t="shared" si="99"/>
        <v/>
      </c>
      <c r="AI162" s="2">
        <f ca="1">IF(Setup!$AG$7&lt;&gt;"",INDIRECT("'" &amp; Setup!$AG$7 &amp; "'!" &amp; AF162),0) + IF(Setup!$AG$8&lt;&gt;"",INDIRECT("'" &amp; Setup!$AG$8 &amp; "'!" &amp; AF162),0) + IF(Setup!$AG$9&lt;&gt;"",INDIRECT("'" &amp; Setup!$AG$9 &amp; "'!" &amp; AF162),0) + IF(Setup!$AG$10&lt;&gt;"",INDIRECT("'" &amp; Setup!$AG$10 &amp; "'!" &amp; AF162),0) + IF(Setup!$AG$11&lt;&gt;"",INDIRECT("'" &amp; Setup!$AG$11 &amp; "'!" &amp; AF162),0) + IF(Setup!$AG$12&lt;&gt;"",INDIRECT("'" &amp; Setup!$AG$12 &amp; "'!" &amp; AF162),0)</f>
        <v>0</v>
      </c>
      <c r="AJ162" s="2">
        <f ca="1">IF(Setup!$AH$7&lt;&gt;"",INDIRECT("'" &amp; Setup!$AH$7 &amp; "'!" &amp; AF162),0) + IF(Setup!$AH$8&lt;&gt;"",INDIRECT("'" &amp; Setup!$AH$8 &amp; "'!" &amp; AF162),0) + IF(Setup!$AH$9&lt;&gt;"",INDIRECT("'" &amp; Setup!$AH$9 &amp; "'!" &amp; AF162),0) + IF(Setup!$AH$10&lt;&gt;"",INDIRECT("'" &amp; Setup!$AH$10 &amp; "'!" &amp; AF162),0) + IF(Setup!$AH$11&lt;&gt;"",INDIRECT("'" &amp; Setup!$AH$11 &amp; "'!" &amp; AF162),0) + IF(Setup!$AH$12&lt;&gt;"",INDIRECT("'" &amp; Setup!$AH$12 &amp; "'!" &amp; AF162),0)</f>
        <v>0</v>
      </c>
      <c r="AK162" s="2">
        <f ca="1">IF(Setup!$AI$7&lt;&gt;"",INDIRECT("'" &amp; Setup!$AI$7 &amp; "'!" &amp; AF162),0) + IF(Setup!$AI$8&lt;&gt;"",INDIRECT("'" &amp; Setup!$AI$8 &amp; "'!" &amp; AF162),0) + IF(Setup!$AI$9&lt;&gt;"",INDIRECT("'" &amp; Setup!$AI$9 &amp; "'!" &amp; AF162),0) + IF(Setup!$AI$10&lt;&gt;"",INDIRECT("'" &amp; Setup!$AI$10 &amp; "'!" &amp; AF162),0) + IF(Setup!$AI$11&lt;&gt;"",INDIRECT("'" &amp; Setup!$AI$11 &amp; "'!" &amp; AF162),0) + IF(Setup!$AI$12&lt;&gt;"",INDIRECT("'" &amp; Setup!$AI$12 &amp; "'!" &amp; AF162),0)</f>
        <v>0</v>
      </c>
      <c r="AL162" s="2">
        <f ca="1">IF(Setup!$AJ$7&lt;&gt;"",INDIRECT("'" &amp; Setup!$AJ$7 &amp; "'!" &amp; AF162),0) + IF(Setup!$AJ$8&lt;&gt;"",INDIRECT("'" &amp; Setup!$AJ$8 &amp; "'!" &amp; AF162),0) + IF(Setup!$AJ$9&lt;&gt;"",INDIRECT("'" &amp; Setup!$AJ$9 &amp; "'!" &amp; AF162),0) + IF(Setup!$AJ$10&lt;&gt;"",INDIRECT("'" &amp; Setup!$AJ$10 &amp; "'!" &amp; AF162),0) + IF(Setup!$AJ$11&lt;&gt;"",INDIRECT("'" &amp; Setup!$AJ$11 &amp; "'!" &amp; AF162),0) + IF(Setup!$AJ$12&lt;&gt;"",INDIRECT("'" &amp; Setup!$AJ$12 &amp; "'!" &amp; AF162),0)</f>
        <v>0</v>
      </c>
      <c r="AN162" s="2" t="str">
        <f t="shared" si="100"/>
        <v/>
      </c>
      <c r="AR162" s="2" t="str">
        <f>IF(C162=0,"",LEFT(INDEX(Lists!$H$5:$H$49,MATCH(C162,Lists!$G$5:$G$49,0),1),1))</f>
        <v/>
      </c>
      <c r="AT162" s="2" t="str">
        <f t="shared" ca="1" si="101"/>
        <v/>
      </c>
      <c r="AU162" s="2" t="str">
        <f t="shared" ca="1" si="102"/>
        <v/>
      </c>
      <c r="AV162" s="2" t="str">
        <f t="shared" ca="1" si="103"/>
        <v/>
      </c>
      <c r="AW162" s="2" t="str">
        <f t="shared" ca="1" si="104"/>
        <v/>
      </c>
      <c r="AX162" s="2" t="str">
        <f t="shared" ca="1" si="105"/>
        <v/>
      </c>
      <c r="AY162" s="2" t="str">
        <f t="shared" ca="1" si="106"/>
        <v/>
      </c>
      <c r="AZ162" s="2" t="str">
        <f t="shared" ca="1" si="107"/>
        <v/>
      </c>
      <c r="BA162" s="2" t="str">
        <f t="shared" ca="1" si="108"/>
        <v/>
      </c>
      <c r="BB162" s="2" t="str">
        <f t="shared" ca="1" si="109"/>
        <v/>
      </c>
      <c r="BC162" s="2" t="str">
        <f t="shared" ca="1" si="110"/>
        <v/>
      </c>
      <c r="BJ162" s="2">
        <f ca="1">IF(Setup!$AG$7&lt;&gt;"",INDIRECT("'" &amp; Setup!$AG$7 &amp; "'!" &amp; AD162),0) + IF(Setup!$AG$8&lt;&gt;"",INDIRECT("'" &amp; Setup!$AG$8 &amp; "'!" &amp; AD162),0) + IF(Setup!$AG$9&lt;&gt;"",INDIRECT("'" &amp; Setup!$AG$9 &amp; "'!" &amp; AD162),0) + IF(Setup!$AG$10&lt;&gt;"",INDIRECT("'" &amp; Setup!$AG$10 &amp; "'!" &amp; AD162),0) + IF(Setup!$AG$11&lt;&gt;"",INDIRECT("'" &amp; Setup!$AG$11 &amp; "'!" &amp; AD162),0) + IF(Setup!$AG$12&lt;&gt;"",INDIRECT("'" &amp; Setup!$AG$12 &amp; "'!" &amp; AD162),0)</f>
        <v>0</v>
      </c>
      <c r="BK162" s="2">
        <f ca="1">IF(Setup!$AG$7&lt;&gt;"",INDIRECT("'" &amp; Setup!$AG$7 &amp; "'!" &amp; AE162),0) + IF(Setup!$AG$8&lt;&gt;"",INDIRECT("'" &amp; Setup!$AG$8 &amp; "'!" &amp; AE162),0) + IF(Setup!$AG$9&lt;&gt;"",INDIRECT("'" &amp; Setup!$AG$9 &amp; "'!" &amp; AE162),0) + IF(Setup!$AG$10&lt;&gt;"",INDIRECT("'" &amp; Setup!$AG$10 &amp; "'!" &amp; AE162),0) + IF(Setup!$AG$11&lt;&gt;"",INDIRECT("'" &amp; Setup!$AG$11 &amp; "'!" &amp; AE162),0) + IF(Setup!$AG$12&lt;&gt;"",INDIRECT("'" &amp; Setup!$AG$12 &amp; "'!" &amp; AE162),0)</f>
        <v>0</v>
      </c>
      <c r="BL162" s="2">
        <f ca="1">IF(Setup!$AH$7&lt;&gt;"",INDIRECT("'" &amp; Setup!$AH$7 &amp; "'!" &amp; AD162),0) + IF(Setup!$AH$8&lt;&gt;"",INDIRECT("'" &amp; Setup!$AH$8 &amp; "'!" &amp; AD162),0) + IF(Setup!$AH$9&lt;&gt;"",INDIRECT("'" &amp; Setup!$AH$9 &amp; "'!" &amp; AD162),0) + IF(Setup!$AH$10&lt;&gt;"",INDIRECT("'" &amp; Setup!$AH$10 &amp; "'!" &amp; AD162),0) + IF(Setup!$AH$11&lt;&gt;"",INDIRECT("'" &amp; Setup!$AH$11 &amp; "'!" &amp; AD162),0) + IF(Setup!$AH$12&lt;&gt;"",INDIRECT("'" &amp; Setup!$AH$12 &amp; "'!" &amp; AD162),0)</f>
        <v>0</v>
      </c>
      <c r="BM162" s="2">
        <f ca="1">IF(Setup!$AH$7&lt;&gt;"",INDIRECT("'" &amp; Setup!$AH$7 &amp; "'!" &amp; AE162),0) + IF(Setup!$AH$8&lt;&gt;"",INDIRECT("'" &amp; Setup!$AH$8 &amp; "'!" &amp; AE162),0) + IF(Setup!$AH$9&lt;&gt;"",INDIRECT("'" &amp; Setup!$AH$9 &amp; "'!" &amp; AE162),0) + IF(Setup!$AH$10&lt;&gt;"",INDIRECT("'" &amp; Setup!$AH$10 &amp; "'!" &amp; AE162),0) + IF(Setup!$AH$11&lt;&gt;"",INDIRECT("'" &amp; Setup!$AH$11 &amp; "'!" &amp; AE162),0) + IF(Setup!$AH$12&lt;&gt;"",INDIRECT("'" &amp; Setup!$AH$12 &amp; "'!" &amp; AE162),0)</f>
        <v>0</v>
      </c>
      <c r="BN162" s="2">
        <f ca="1">IF(Setup!$AI$7&lt;&gt;"",INDIRECT("'" &amp; Setup!$AI$7 &amp; "'!" &amp; AD162),0) + IF(Setup!$AI$8&lt;&gt;"",INDIRECT("'" &amp; Setup!$AI$8 &amp; "'!" &amp; AD162),0) + IF(Setup!$AI$9&lt;&gt;"",INDIRECT("'" &amp; Setup!$AI$9 &amp; "'!" &amp; AD162),0) + IF(Setup!$AI$10&lt;&gt;"",INDIRECT("'" &amp; Setup!$AI$10 &amp; "'!" &amp; AD162),0) + IF(Setup!$AI$11&lt;&gt;"",INDIRECT("'" &amp; Setup!$AI$11 &amp; "'!" &amp; AD162),0) + IF(Setup!$AI$12&lt;&gt;"",INDIRECT("'" &amp; Setup!$AI$12 &amp; "'!" &amp; AD162),0)</f>
        <v>0</v>
      </c>
      <c r="BO162" s="2">
        <f ca="1">IF(Setup!$AI$7&lt;&gt;"",INDIRECT("'" &amp; Setup!$AI$7 &amp; "'!" &amp; AE162),0) + IF(Setup!$AI$8&lt;&gt;"",INDIRECT("'" &amp; Setup!$AI$8 &amp; "'!" &amp; AE162),0) + IF(Setup!$AI$9&lt;&gt;"",INDIRECT("'" &amp; Setup!$AI$9 &amp; "'!" &amp; AE162),0) + IF(Setup!$AI$10&lt;&gt;"",INDIRECT("'" &amp; Setup!$AI$10 &amp; "'!" &amp; AE162),0) + IF(Setup!$AI$11&lt;&gt;"",INDIRECT("'" &amp; Setup!$AI$11 &amp; "'!" &amp; AE162),0) + IF(Setup!$AI$12&lt;&gt;"",INDIRECT("'" &amp; Setup!$AI$12 &amp; "'!" &amp; AE162),0)</f>
        <v>0</v>
      </c>
      <c r="BP162" s="2">
        <f ca="1">IF(Setup!$AJ$7&lt;&gt;"",INDIRECT("'" &amp; Setup!$AJ$7 &amp; "'!" &amp; AD162),0) + IF(Setup!$AJ$8&lt;&gt;"",INDIRECT("'" &amp; Setup!$AJ$8 &amp; "'!" &amp; AD162),0) + IF(Setup!$AJ$9&lt;&gt;"",INDIRECT("'" &amp; Setup!$AJ$9 &amp; "'!" &amp; AD162),0) + IF(Setup!$AJ$10&lt;&gt;"",INDIRECT("'" &amp; Setup!$AJ$10 &amp; "'!" &amp; AD162),0) + IF(Setup!$AJ$11&lt;&gt;"",INDIRECT("'" &amp; Setup!$AJ$11 &amp; "'!" &amp; AD162),0) + IF(Setup!$AJ$12&lt;&gt;"",INDIRECT("'" &amp; Setup!$AJ$12 &amp; "'!" &amp; AD162),0)</f>
        <v>0</v>
      </c>
      <c r="BQ162" s="2">
        <f ca="1">IF(Setup!$AJ$7&lt;&gt;"",INDIRECT("'" &amp; Setup!$AJ$7 &amp; "'!" &amp; AE162),0) + IF(Setup!$AJ$8&lt;&gt;"",INDIRECT("'" &amp; Setup!$AJ$8 &amp; "'!" &amp; AE162),0) + IF(Setup!$AJ$9&lt;&gt;"",INDIRECT("'" &amp; Setup!$AJ$9 &amp; "'!" &amp; AE162),0) + IF(Setup!$AJ$10&lt;&gt;"",INDIRECT("'" &amp; Setup!$AJ$10 &amp; "'!" &amp; AE162),0) + IF(Setup!$AJ$11&lt;&gt;"",INDIRECT("'" &amp; Setup!$AJ$11 &amp; "'!" &amp; AE162),0) + IF(Setup!$AJ$12&lt;&gt;"",INDIRECT("'" &amp; Setup!$AJ$12 &amp; "'!" &amp; AE162),0)</f>
        <v>0</v>
      </c>
      <c r="BS162" s="35"/>
      <c r="BT162" s="35"/>
      <c r="BU162" s="35"/>
      <c r="BV162" s="35"/>
    </row>
    <row r="163" spans="1:74" ht="39" hidden="1" customHeight="1" x14ac:dyDescent="0.2">
      <c r="A163" s="14" t="str">
        <f>Planning!A146</f>
        <v>I138</v>
      </c>
      <c r="B163" s="9">
        <f>Planning!B146</f>
        <v>0</v>
      </c>
      <c r="C163" s="9">
        <f>Planning!C146</f>
        <v>0</v>
      </c>
      <c r="D163" s="9">
        <f>Planning!D146</f>
        <v>0</v>
      </c>
      <c r="E163" s="3">
        <f>Planning!E146</f>
        <v>0</v>
      </c>
      <c r="F163" s="3">
        <f>Planning!G146</f>
        <v>0</v>
      </c>
      <c r="G163" s="28"/>
      <c r="H163" s="197">
        <f t="shared" ca="1" si="96"/>
        <v>0</v>
      </c>
      <c r="I163" s="197">
        <f t="shared" ca="1" si="97"/>
        <v>0</v>
      </c>
      <c r="J163" s="32" t="str">
        <f ca="1">IF(AND($AR163="2",$AB162&lt;&gt;Lists!$A$17),AU163,AT163)</f>
        <v/>
      </c>
      <c r="K163" s="33" t="str">
        <f t="shared" ca="1" si="83"/>
        <v/>
      </c>
      <c r="L163" s="210">
        <f t="shared" ca="1" si="84"/>
        <v>0</v>
      </c>
      <c r="M163" s="197">
        <f t="shared" ca="1" si="85"/>
        <v>0</v>
      </c>
      <c r="N163" s="32" t="str">
        <f ca="1">IF(AND($AR163="2",$AB163&lt;&gt;Lists!$A$17),AW163,AV163)</f>
        <v/>
      </c>
      <c r="O163" s="33" t="str">
        <f t="shared" ca="1" si="86"/>
        <v/>
      </c>
      <c r="P163" s="197">
        <f t="shared" ca="1" si="87"/>
        <v>0</v>
      </c>
      <c r="Q163" s="197">
        <f t="shared" ca="1" si="88"/>
        <v>0</v>
      </c>
      <c r="R163" s="32" t="str">
        <f ca="1">IF(AND($AR163="2",$AB163&lt;&gt;Lists!$A$17),AY163,AX163)</f>
        <v/>
      </c>
      <c r="S163" s="33" t="str">
        <f t="shared" ca="1" si="89"/>
        <v/>
      </c>
      <c r="T163" s="197">
        <f t="shared" ca="1" si="90"/>
        <v>0</v>
      </c>
      <c r="U163" s="197">
        <f t="shared" ca="1" si="91"/>
        <v>0</v>
      </c>
      <c r="V163" s="32" t="str">
        <f ca="1">IF(AND($AR163="2",$AB163&lt;&gt;Lists!$A$17),BA163,AZ163)</f>
        <v/>
      </c>
      <c r="W163" s="33" t="str">
        <f t="shared" ca="1" si="92"/>
        <v/>
      </c>
      <c r="X163" s="197">
        <f t="shared" ca="1" si="93"/>
        <v>0</v>
      </c>
      <c r="Y163" s="197">
        <f t="shared" ca="1" si="94"/>
        <v>0</v>
      </c>
      <c r="Z163" s="32" t="str">
        <f ca="1">IF(AND($AR163="2",$AB163&lt;&gt;Lists!$A$17),BC163,BB163)</f>
        <v/>
      </c>
      <c r="AA163" s="33" t="str">
        <f t="shared" ca="1" si="95"/>
        <v/>
      </c>
      <c r="AB163" s="1">
        <f>Planning!H146</f>
        <v>0</v>
      </c>
      <c r="AC163" s="2" t="str">
        <f t="shared" si="98"/>
        <v>00</v>
      </c>
      <c r="AD163" s="2" t="s">
        <v>598</v>
      </c>
      <c r="AE163" s="2" t="s">
        <v>796</v>
      </c>
      <c r="AF163" s="2" t="s">
        <v>166</v>
      </c>
      <c r="AG163" s="169" t="str">
        <f t="shared" si="99"/>
        <v/>
      </c>
      <c r="AI163" s="2">
        <f ca="1">IF(Setup!$AG$7&lt;&gt;"",INDIRECT("'" &amp; Setup!$AG$7 &amp; "'!" &amp; AF163),0) + IF(Setup!$AG$8&lt;&gt;"",INDIRECT("'" &amp; Setup!$AG$8 &amp; "'!" &amp; AF163),0) + IF(Setup!$AG$9&lt;&gt;"",INDIRECT("'" &amp; Setup!$AG$9 &amp; "'!" &amp; AF163),0) + IF(Setup!$AG$10&lt;&gt;"",INDIRECT("'" &amp; Setup!$AG$10 &amp; "'!" &amp; AF163),0) + IF(Setup!$AG$11&lt;&gt;"",INDIRECT("'" &amp; Setup!$AG$11 &amp; "'!" &amp; AF163),0) + IF(Setup!$AG$12&lt;&gt;"",INDIRECT("'" &amp; Setup!$AG$12 &amp; "'!" &amp; AF163),0)</f>
        <v>0</v>
      </c>
      <c r="AJ163" s="2">
        <f ca="1">IF(Setup!$AH$7&lt;&gt;"",INDIRECT("'" &amp; Setup!$AH$7 &amp; "'!" &amp; AF163),0) + IF(Setup!$AH$8&lt;&gt;"",INDIRECT("'" &amp; Setup!$AH$8 &amp; "'!" &amp; AF163),0) + IF(Setup!$AH$9&lt;&gt;"",INDIRECT("'" &amp; Setup!$AH$9 &amp; "'!" &amp; AF163),0) + IF(Setup!$AH$10&lt;&gt;"",INDIRECT("'" &amp; Setup!$AH$10 &amp; "'!" &amp; AF163),0) + IF(Setup!$AH$11&lt;&gt;"",INDIRECT("'" &amp; Setup!$AH$11 &amp; "'!" &amp; AF163),0) + IF(Setup!$AH$12&lt;&gt;"",INDIRECT("'" &amp; Setup!$AH$12 &amp; "'!" &amp; AF163),0)</f>
        <v>0</v>
      </c>
      <c r="AK163" s="2">
        <f ca="1">IF(Setup!$AI$7&lt;&gt;"",INDIRECT("'" &amp; Setup!$AI$7 &amp; "'!" &amp; AF163),0) + IF(Setup!$AI$8&lt;&gt;"",INDIRECT("'" &amp; Setup!$AI$8 &amp; "'!" &amp; AF163),0) + IF(Setup!$AI$9&lt;&gt;"",INDIRECT("'" &amp; Setup!$AI$9 &amp; "'!" &amp; AF163),0) + IF(Setup!$AI$10&lt;&gt;"",INDIRECT("'" &amp; Setup!$AI$10 &amp; "'!" &amp; AF163),0) + IF(Setup!$AI$11&lt;&gt;"",INDIRECT("'" &amp; Setup!$AI$11 &amp; "'!" &amp; AF163),0) + IF(Setup!$AI$12&lt;&gt;"",INDIRECT("'" &amp; Setup!$AI$12 &amp; "'!" &amp; AF163),0)</f>
        <v>0</v>
      </c>
      <c r="AL163" s="2">
        <f ca="1">IF(Setup!$AJ$7&lt;&gt;"",INDIRECT("'" &amp; Setup!$AJ$7 &amp; "'!" &amp; AF163),0) + IF(Setup!$AJ$8&lt;&gt;"",INDIRECT("'" &amp; Setup!$AJ$8 &amp; "'!" &amp; AF163),0) + IF(Setup!$AJ$9&lt;&gt;"",INDIRECT("'" &amp; Setup!$AJ$9 &amp; "'!" &amp; AF163),0) + IF(Setup!$AJ$10&lt;&gt;"",INDIRECT("'" &amp; Setup!$AJ$10 &amp; "'!" &amp; AF163),0) + IF(Setup!$AJ$11&lt;&gt;"",INDIRECT("'" &amp; Setup!$AJ$11 &amp; "'!" &amp; AF163),0) + IF(Setup!$AJ$12&lt;&gt;"",INDIRECT("'" &amp; Setup!$AJ$12 &amp; "'!" &amp; AF163),0)</f>
        <v>0</v>
      </c>
      <c r="AN163" s="2" t="str">
        <f t="shared" si="100"/>
        <v/>
      </c>
      <c r="AR163" s="2" t="str">
        <f>IF(C163=0,"",LEFT(INDEX(Lists!$H$5:$H$49,MATCH(C163,Lists!$G$5:$G$49,0),1),1))</f>
        <v/>
      </c>
      <c r="AT163" s="2" t="str">
        <f t="shared" ca="1" si="101"/>
        <v/>
      </c>
      <c r="AU163" s="2" t="str">
        <f t="shared" ca="1" si="102"/>
        <v/>
      </c>
      <c r="AV163" s="2" t="str">
        <f t="shared" ca="1" si="103"/>
        <v/>
      </c>
      <c r="AW163" s="2" t="str">
        <f t="shared" ca="1" si="104"/>
        <v/>
      </c>
      <c r="AX163" s="2" t="str">
        <f t="shared" ca="1" si="105"/>
        <v/>
      </c>
      <c r="AY163" s="2" t="str">
        <f t="shared" ca="1" si="106"/>
        <v/>
      </c>
      <c r="AZ163" s="2" t="str">
        <f t="shared" ca="1" si="107"/>
        <v/>
      </c>
      <c r="BA163" s="2" t="str">
        <f t="shared" ca="1" si="108"/>
        <v/>
      </c>
      <c r="BB163" s="2" t="str">
        <f t="shared" ca="1" si="109"/>
        <v/>
      </c>
      <c r="BC163" s="2" t="str">
        <f t="shared" ca="1" si="110"/>
        <v/>
      </c>
      <c r="BJ163" s="2">
        <f ca="1">IF(Setup!$AG$7&lt;&gt;"",INDIRECT("'" &amp; Setup!$AG$7 &amp; "'!" &amp; AD163),0) + IF(Setup!$AG$8&lt;&gt;"",INDIRECT("'" &amp; Setup!$AG$8 &amp; "'!" &amp; AD163),0) + IF(Setup!$AG$9&lt;&gt;"",INDIRECT("'" &amp; Setup!$AG$9 &amp; "'!" &amp; AD163),0) + IF(Setup!$AG$10&lt;&gt;"",INDIRECT("'" &amp; Setup!$AG$10 &amp; "'!" &amp; AD163),0) + IF(Setup!$AG$11&lt;&gt;"",INDIRECT("'" &amp; Setup!$AG$11 &amp; "'!" &amp; AD163),0) + IF(Setup!$AG$12&lt;&gt;"",INDIRECT("'" &amp; Setup!$AG$12 &amp; "'!" &amp; AD163),0)</f>
        <v>0</v>
      </c>
      <c r="BK163" s="2">
        <f ca="1">IF(Setup!$AG$7&lt;&gt;"",INDIRECT("'" &amp; Setup!$AG$7 &amp; "'!" &amp; AE163),0) + IF(Setup!$AG$8&lt;&gt;"",INDIRECT("'" &amp; Setup!$AG$8 &amp; "'!" &amp; AE163),0) + IF(Setup!$AG$9&lt;&gt;"",INDIRECT("'" &amp; Setup!$AG$9 &amp; "'!" &amp; AE163),0) + IF(Setup!$AG$10&lt;&gt;"",INDIRECT("'" &amp; Setup!$AG$10 &amp; "'!" &amp; AE163),0) + IF(Setup!$AG$11&lt;&gt;"",INDIRECT("'" &amp; Setup!$AG$11 &amp; "'!" &amp; AE163),0) + IF(Setup!$AG$12&lt;&gt;"",INDIRECT("'" &amp; Setup!$AG$12 &amp; "'!" &amp; AE163),0)</f>
        <v>0</v>
      </c>
      <c r="BL163" s="2">
        <f ca="1">IF(Setup!$AH$7&lt;&gt;"",INDIRECT("'" &amp; Setup!$AH$7 &amp; "'!" &amp; AD163),0) + IF(Setup!$AH$8&lt;&gt;"",INDIRECT("'" &amp; Setup!$AH$8 &amp; "'!" &amp; AD163),0) + IF(Setup!$AH$9&lt;&gt;"",INDIRECT("'" &amp; Setup!$AH$9 &amp; "'!" &amp; AD163),0) + IF(Setup!$AH$10&lt;&gt;"",INDIRECT("'" &amp; Setup!$AH$10 &amp; "'!" &amp; AD163),0) + IF(Setup!$AH$11&lt;&gt;"",INDIRECT("'" &amp; Setup!$AH$11 &amp; "'!" &amp; AD163),0) + IF(Setup!$AH$12&lt;&gt;"",INDIRECT("'" &amp; Setup!$AH$12 &amp; "'!" &amp; AD163),0)</f>
        <v>0</v>
      </c>
      <c r="BM163" s="2">
        <f ca="1">IF(Setup!$AH$7&lt;&gt;"",INDIRECT("'" &amp; Setup!$AH$7 &amp; "'!" &amp; AE163),0) + IF(Setup!$AH$8&lt;&gt;"",INDIRECT("'" &amp; Setup!$AH$8 &amp; "'!" &amp; AE163),0) + IF(Setup!$AH$9&lt;&gt;"",INDIRECT("'" &amp; Setup!$AH$9 &amp; "'!" &amp; AE163),0) + IF(Setup!$AH$10&lt;&gt;"",INDIRECT("'" &amp; Setup!$AH$10 &amp; "'!" &amp; AE163),0) + IF(Setup!$AH$11&lt;&gt;"",INDIRECT("'" &amp; Setup!$AH$11 &amp; "'!" &amp; AE163),0) + IF(Setup!$AH$12&lt;&gt;"",INDIRECT("'" &amp; Setup!$AH$12 &amp; "'!" &amp; AE163),0)</f>
        <v>0</v>
      </c>
      <c r="BN163" s="2">
        <f ca="1">IF(Setup!$AI$7&lt;&gt;"",INDIRECT("'" &amp; Setup!$AI$7 &amp; "'!" &amp; AD163),0) + IF(Setup!$AI$8&lt;&gt;"",INDIRECT("'" &amp; Setup!$AI$8 &amp; "'!" &amp; AD163),0) + IF(Setup!$AI$9&lt;&gt;"",INDIRECT("'" &amp; Setup!$AI$9 &amp; "'!" &amp; AD163),0) + IF(Setup!$AI$10&lt;&gt;"",INDIRECT("'" &amp; Setup!$AI$10 &amp; "'!" &amp; AD163),0) + IF(Setup!$AI$11&lt;&gt;"",INDIRECT("'" &amp; Setup!$AI$11 &amp; "'!" &amp; AD163),0) + IF(Setup!$AI$12&lt;&gt;"",INDIRECT("'" &amp; Setup!$AI$12 &amp; "'!" &amp; AD163),0)</f>
        <v>0</v>
      </c>
      <c r="BO163" s="2">
        <f ca="1">IF(Setup!$AI$7&lt;&gt;"",INDIRECT("'" &amp; Setup!$AI$7 &amp; "'!" &amp; AE163),0) + IF(Setup!$AI$8&lt;&gt;"",INDIRECT("'" &amp; Setup!$AI$8 &amp; "'!" &amp; AE163),0) + IF(Setup!$AI$9&lt;&gt;"",INDIRECT("'" &amp; Setup!$AI$9 &amp; "'!" &amp; AE163),0) + IF(Setup!$AI$10&lt;&gt;"",INDIRECT("'" &amp; Setup!$AI$10 &amp; "'!" &amp; AE163),0) + IF(Setup!$AI$11&lt;&gt;"",INDIRECT("'" &amp; Setup!$AI$11 &amp; "'!" &amp; AE163),0) + IF(Setup!$AI$12&lt;&gt;"",INDIRECT("'" &amp; Setup!$AI$12 &amp; "'!" &amp; AE163),0)</f>
        <v>0</v>
      </c>
      <c r="BP163" s="2">
        <f ca="1">IF(Setup!$AJ$7&lt;&gt;"",INDIRECT("'" &amp; Setup!$AJ$7 &amp; "'!" &amp; AD163),0) + IF(Setup!$AJ$8&lt;&gt;"",INDIRECT("'" &amp; Setup!$AJ$8 &amp; "'!" &amp; AD163),0) + IF(Setup!$AJ$9&lt;&gt;"",INDIRECT("'" &amp; Setup!$AJ$9 &amp; "'!" &amp; AD163),0) + IF(Setup!$AJ$10&lt;&gt;"",INDIRECT("'" &amp; Setup!$AJ$10 &amp; "'!" &amp; AD163),0) + IF(Setup!$AJ$11&lt;&gt;"",INDIRECT("'" &amp; Setup!$AJ$11 &amp; "'!" &amp; AD163),0) + IF(Setup!$AJ$12&lt;&gt;"",INDIRECT("'" &amp; Setup!$AJ$12 &amp; "'!" &amp; AD163),0)</f>
        <v>0</v>
      </c>
      <c r="BQ163" s="2">
        <f ca="1">IF(Setup!$AJ$7&lt;&gt;"",INDIRECT("'" &amp; Setup!$AJ$7 &amp; "'!" &amp; AE163),0) + IF(Setup!$AJ$8&lt;&gt;"",INDIRECT("'" &amp; Setup!$AJ$8 &amp; "'!" &amp; AE163),0) + IF(Setup!$AJ$9&lt;&gt;"",INDIRECT("'" &amp; Setup!$AJ$9 &amp; "'!" &amp; AE163),0) + IF(Setup!$AJ$10&lt;&gt;"",INDIRECT("'" &amp; Setup!$AJ$10 &amp; "'!" &amp; AE163),0) + IF(Setup!$AJ$11&lt;&gt;"",INDIRECT("'" &amp; Setup!$AJ$11 &amp; "'!" &amp; AE163),0) + IF(Setup!$AJ$12&lt;&gt;"",INDIRECT("'" &amp; Setup!$AJ$12 &amp; "'!" &amp; AE163),0)</f>
        <v>0</v>
      </c>
      <c r="BS163" s="35"/>
      <c r="BT163" s="35"/>
      <c r="BU163" s="35"/>
      <c r="BV163" s="35"/>
    </row>
    <row r="164" spans="1:74" ht="39" hidden="1" customHeight="1" x14ac:dyDescent="0.2">
      <c r="A164" s="14" t="str">
        <f>Planning!A147</f>
        <v>I139</v>
      </c>
      <c r="B164" s="9">
        <f>Planning!B147</f>
        <v>0</v>
      </c>
      <c r="C164" s="9">
        <f>Planning!C147</f>
        <v>0</v>
      </c>
      <c r="D164" s="9">
        <f>Planning!D147</f>
        <v>0</v>
      </c>
      <c r="E164" s="3">
        <f>Planning!E147</f>
        <v>0</v>
      </c>
      <c r="F164" s="3">
        <f>Planning!G147</f>
        <v>0</v>
      </c>
      <c r="G164" s="28"/>
      <c r="H164" s="197">
        <f t="shared" ca="1" si="96"/>
        <v>0</v>
      </c>
      <c r="I164" s="197">
        <f t="shared" ca="1" si="97"/>
        <v>0</v>
      </c>
      <c r="J164" s="32" t="str">
        <f ca="1">IF(AND($AR164="2",$AB163&lt;&gt;Lists!$A$17),AU164,AT164)</f>
        <v/>
      </c>
      <c r="K164" s="33" t="str">
        <f t="shared" ca="1" si="83"/>
        <v/>
      </c>
      <c r="L164" s="210">
        <f t="shared" ca="1" si="84"/>
        <v>0</v>
      </c>
      <c r="M164" s="197">
        <f t="shared" ca="1" si="85"/>
        <v>0</v>
      </c>
      <c r="N164" s="32" t="str">
        <f ca="1">IF(AND($AR164="2",$AB164&lt;&gt;Lists!$A$17),AW164,AV164)</f>
        <v/>
      </c>
      <c r="O164" s="33" t="str">
        <f t="shared" ca="1" si="86"/>
        <v/>
      </c>
      <c r="P164" s="197">
        <f t="shared" ca="1" si="87"/>
        <v>0</v>
      </c>
      <c r="Q164" s="197">
        <f t="shared" ca="1" si="88"/>
        <v>0</v>
      </c>
      <c r="R164" s="32" t="str">
        <f ca="1">IF(AND($AR164="2",$AB164&lt;&gt;Lists!$A$17),AY164,AX164)</f>
        <v/>
      </c>
      <c r="S164" s="33" t="str">
        <f t="shared" ca="1" si="89"/>
        <v/>
      </c>
      <c r="T164" s="197">
        <f t="shared" ca="1" si="90"/>
        <v>0</v>
      </c>
      <c r="U164" s="197">
        <f t="shared" ca="1" si="91"/>
        <v>0</v>
      </c>
      <c r="V164" s="32" t="str">
        <f ca="1">IF(AND($AR164="2",$AB164&lt;&gt;Lists!$A$17),BA164,AZ164)</f>
        <v/>
      </c>
      <c r="W164" s="33" t="str">
        <f t="shared" ca="1" si="92"/>
        <v/>
      </c>
      <c r="X164" s="197">
        <f t="shared" ca="1" si="93"/>
        <v>0</v>
      </c>
      <c r="Y164" s="197">
        <f t="shared" ca="1" si="94"/>
        <v>0</v>
      </c>
      <c r="Z164" s="32" t="str">
        <f ca="1">IF(AND($AR164="2",$AB164&lt;&gt;Lists!$A$17),BC164,BB164)</f>
        <v/>
      </c>
      <c r="AA164" s="33" t="str">
        <f t="shared" ca="1" si="95"/>
        <v/>
      </c>
      <c r="AB164" s="1">
        <f>Planning!H147</f>
        <v>0</v>
      </c>
      <c r="AC164" s="2" t="str">
        <f t="shared" si="98"/>
        <v>00</v>
      </c>
      <c r="AD164" s="2" t="s">
        <v>599</v>
      </c>
      <c r="AE164" s="2" t="s">
        <v>797</v>
      </c>
      <c r="AF164" s="2" t="s">
        <v>167</v>
      </c>
      <c r="AG164" s="169" t="str">
        <f t="shared" si="99"/>
        <v/>
      </c>
      <c r="AI164" s="2">
        <f ca="1">IF(Setup!$AG$7&lt;&gt;"",INDIRECT("'" &amp; Setup!$AG$7 &amp; "'!" &amp; AF164),0) + IF(Setup!$AG$8&lt;&gt;"",INDIRECT("'" &amp; Setup!$AG$8 &amp; "'!" &amp; AF164),0) + IF(Setup!$AG$9&lt;&gt;"",INDIRECT("'" &amp; Setup!$AG$9 &amp; "'!" &amp; AF164),0) + IF(Setup!$AG$10&lt;&gt;"",INDIRECT("'" &amp; Setup!$AG$10 &amp; "'!" &amp; AF164),0) + IF(Setup!$AG$11&lt;&gt;"",INDIRECT("'" &amp; Setup!$AG$11 &amp; "'!" &amp; AF164),0) + IF(Setup!$AG$12&lt;&gt;"",INDIRECT("'" &amp; Setup!$AG$12 &amp; "'!" &amp; AF164),0)</f>
        <v>0</v>
      </c>
      <c r="AJ164" s="2">
        <f ca="1">IF(Setup!$AH$7&lt;&gt;"",INDIRECT("'" &amp; Setup!$AH$7 &amp; "'!" &amp; AF164),0) + IF(Setup!$AH$8&lt;&gt;"",INDIRECT("'" &amp; Setup!$AH$8 &amp; "'!" &amp; AF164),0) + IF(Setup!$AH$9&lt;&gt;"",INDIRECT("'" &amp; Setup!$AH$9 &amp; "'!" &amp; AF164),0) + IF(Setup!$AH$10&lt;&gt;"",INDIRECT("'" &amp; Setup!$AH$10 &amp; "'!" &amp; AF164),0) + IF(Setup!$AH$11&lt;&gt;"",INDIRECT("'" &amp; Setup!$AH$11 &amp; "'!" &amp; AF164),0) + IF(Setup!$AH$12&lt;&gt;"",INDIRECT("'" &amp; Setup!$AH$12 &amp; "'!" &amp; AF164),0)</f>
        <v>0</v>
      </c>
      <c r="AK164" s="2">
        <f ca="1">IF(Setup!$AI$7&lt;&gt;"",INDIRECT("'" &amp; Setup!$AI$7 &amp; "'!" &amp; AF164),0) + IF(Setup!$AI$8&lt;&gt;"",INDIRECT("'" &amp; Setup!$AI$8 &amp; "'!" &amp; AF164),0) + IF(Setup!$AI$9&lt;&gt;"",INDIRECT("'" &amp; Setup!$AI$9 &amp; "'!" &amp; AF164),0) + IF(Setup!$AI$10&lt;&gt;"",INDIRECT("'" &amp; Setup!$AI$10 &amp; "'!" &amp; AF164),0) + IF(Setup!$AI$11&lt;&gt;"",INDIRECT("'" &amp; Setup!$AI$11 &amp; "'!" &amp; AF164),0) + IF(Setup!$AI$12&lt;&gt;"",INDIRECT("'" &amp; Setup!$AI$12 &amp; "'!" &amp; AF164),0)</f>
        <v>0</v>
      </c>
      <c r="AL164" s="2">
        <f ca="1">IF(Setup!$AJ$7&lt;&gt;"",INDIRECT("'" &amp; Setup!$AJ$7 &amp; "'!" &amp; AF164),0) + IF(Setup!$AJ$8&lt;&gt;"",INDIRECT("'" &amp; Setup!$AJ$8 &amp; "'!" &amp; AF164),0) + IF(Setup!$AJ$9&lt;&gt;"",INDIRECT("'" &amp; Setup!$AJ$9 &amp; "'!" &amp; AF164),0) + IF(Setup!$AJ$10&lt;&gt;"",INDIRECT("'" &amp; Setup!$AJ$10 &amp; "'!" &amp; AF164),0) + IF(Setup!$AJ$11&lt;&gt;"",INDIRECT("'" &amp; Setup!$AJ$11 &amp; "'!" &amp; AF164),0) + IF(Setup!$AJ$12&lt;&gt;"",INDIRECT("'" &amp; Setup!$AJ$12 &amp; "'!" &amp; AF164),0)</f>
        <v>0</v>
      </c>
      <c r="AN164" s="2" t="str">
        <f t="shared" si="100"/>
        <v/>
      </c>
      <c r="AR164" s="2" t="str">
        <f>IF(C164=0,"",LEFT(INDEX(Lists!$H$5:$H$49,MATCH(C164,Lists!$G$5:$G$49,0),1),1))</f>
        <v/>
      </c>
      <c r="AT164" s="2" t="str">
        <f t="shared" ca="1" si="101"/>
        <v/>
      </c>
      <c r="AU164" s="2" t="str">
        <f t="shared" ca="1" si="102"/>
        <v/>
      </c>
      <c r="AV164" s="2" t="str">
        <f t="shared" ca="1" si="103"/>
        <v/>
      </c>
      <c r="AW164" s="2" t="str">
        <f t="shared" ca="1" si="104"/>
        <v/>
      </c>
      <c r="AX164" s="2" t="str">
        <f t="shared" ca="1" si="105"/>
        <v/>
      </c>
      <c r="AY164" s="2" t="str">
        <f t="shared" ca="1" si="106"/>
        <v/>
      </c>
      <c r="AZ164" s="2" t="str">
        <f t="shared" ca="1" si="107"/>
        <v/>
      </c>
      <c r="BA164" s="2" t="str">
        <f t="shared" ca="1" si="108"/>
        <v/>
      </c>
      <c r="BB164" s="2" t="str">
        <f t="shared" ca="1" si="109"/>
        <v/>
      </c>
      <c r="BC164" s="2" t="str">
        <f t="shared" ca="1" si="110"/>
        <v/>
      </c>
      <c r="BJ164" s="2">
        <f ca="1">IF(Setup!$AG$7&lt;&gt;"",INDIRECT("'" &amp; Setup!$AG$7 &amp; "'!" &amp; AD164),0) + IF(Setup!$AG$8&lt;&gt;"",INDIRECT("'" &amp; Setup!$AG$8 &amp; "'!" &amp; AD164),0) + IF(Setup!$AG$9&lt;&gt;"",INDIRECT("'" &amp; Setup!$AG$9 &amp; "'!" &amp; AD164),0) + IF(Setup!$AG$10&lt;&gt;"",INDIRECT("'" &amp; Setup!$AG$10 &amp; "'!" &amp; AD164),0) + IF(Setup!$AG$11&lt;&gt;"",INDIRECT("'" &amp; Setup!$AG$11 &amp; "'!" &amp; AD164),0) + IF(Setup!$AG$12&lt;&gt;"",INDIRECT("'" &amp; Setup!$AG$12 &amp; "'!" &amp; AD164),0)</f>
        <v>0</v>
      </c>
      <c r="BK164" s="2">
        <f ca="1">IF(Setup!$AG$7&lt;&gt;"",INDIRECT("'" &amp; Setup!$AG$7 &amp; "'!" &amp; AE164),0) + IF(Setup!$AG$8&lt;&gt;"",INDIRECT("'" &amp; Setup!$AG$8 &amp; "'!" &amp; AE164),0) + IF(Setup!$AG$9&lt;&gt;"",INDIRECT("'" &amp; Setup!$AG$9 &amp; "'!" &amp; AE164),0) + IF(Setup!$AG$10&lt;&gt;"",INDIRECT("'" &amp; Setup!$AG$10 &amp; "'!" &amp; AE164),0) + IF(Setup!$AG$11&lt;&gt;"",INDIRECT("'" &amp; Setup!$AG$11 &amp; "'!" &amp; AE164),0) + IF(Setup!$AG$12&lt;&gt;"",INDIRECT("'" &amp; Setup!$AG$12 &amp; "'!" &amp; AE164),0)</f>
        <v>0</v>
      </c>
      <c r="BL164" s="2">
        <f ca="1">IF(Setup!$AH$7&lt;&gt;"",INDIRECT("'" &amp; Setup!$AH$7 &amp; "'!" &amp; AD164),0) + IF(Setup!$AH$8&lt;&gt;"",INDIRECT("'" &amp; Setup!$AH$8 &amp; "'!" &amp; AD164),0) + IF(Setup!$AH$9&lt;&gt;"",INDIRECT("'" &amp; Setup!$AH$9 &amp; "'!" &amp; AD164),0) + IF(Setup!$AH$10&lt;&gt;"",INDIRECT("'" &amp; Setup!$AH$10 &amp; "'!" &amp; AD164),0) + IF(Setup!$AH$11&lt;&gt;"",INDIRECT("'" &amp; Setup!$AH$11 &amp; "'!" &amp; AD164),0) + IF(Setup!$AH$12&lt;&gt;"",INDIRECT("'" &amp; Setup!$AH$12 &amp; "'!" &amp; AD164),0)</f>
        <v>0</v>
      </c>
      <c r="BM164" s="2">
        <f ca="1">IF(Setup!$AH$7&lt;&gt;"",INDIRECT("'" &amp; Setup!$AH$7 &amp; "'!" &amp; AE164),0) + IF(Setup!$AH$8&lt;&gt;"",INDIRECT("'" &amp; Setup!$AH$8 &amp; "'!" &amp; AE164),0) + IF(Setup!$AH$9&lt;&gt;"",INDIRECT("'" &amp; Setup!$AH$9 &amp; "'!" &amp; AE164),0) + IF(Setup!$AH$10&lt;&gt;"",INDIRECT("'" &amp; Setup!$AH$10 &amp; "'!" &amp; AE164),0) + IF(Setup!$AH$11&lt;&gt;"",INDIRECT("'" &amp; Setup!$AH$11 &amp; "'!" &amp; AE164),0) + IF(Setup!$AH$12&lt;&gt;"",INDIRECT("'" &amp; Setup!$AH$12 &amp; "'!" &amp; AE164),0)</f>
        <v>0</v>
      </c>
      <c r="BN164" s="2">
        <f ca="1">IF(Setup!$AI$7&lt;&gt;"",INDIRECT("'" &amp; Setup!$AI$7 &amp; "'!" &amp; AD164),0) + IF(Setup!$AI$8&lt;&gt;"",INDIRECT("'" &amp; Setup!$AI$8 &amp; "'!" &amp; AD164),0) + IF(Setup!$AI$9&lt;&gt;"",INDIRECT("'" &amp; Setup!$AI$9 &amp; "'!" &amp; AD164),0) + IF(Setup!$AI$10&lt;&gt;"",INDIRECT("'" &amp; Setup!$AI$10 &amp; "'!" &amp; AD164),0) + IF(Setup!$AI$11&lt;&gt;"",INDIRECT("'" &amp; Setup!$AI$11 &amp; "'!" &amp; AD164),0) + IF(Setup!$AI$12&lt;&gt;"",INDIRECT("'" &amp; Setup!$AI$12 &amp; "'!" &amp; AD164),0)</f>
        <v>0</v>
      </c>
      <c r="BO164" s="2">
        <f ca="1">IF(Setup!$AI$7&lt;&gt;"",INDIRECT("'" &amp; Setup!$AI$7 &amp; "'!" &amp; AE164),0) + IF(Setup!$AI$8&lt;&gt;"",INDIRECT("'" &amp; Setup!$AI$8 &amp; "'!" &amp; AE164),0) + IF(Setup!$AI$9&lt;&gt;"",INDIRECT("'" &amp; Setup!$AI$9 &amp; "'!" &amp; AE164),0) + IF(Setup!$AI$10&lt;&gt;"",INDIRECT("'" &amp; Setup!$AI$10 &amp; "'!" &amp; AE164),0) + IF(Setup!$AI$11&lt;&gt;"",INDIRECT("'" &amp; Setup!$AI$11 &amp; "'!" &amp; AE164),0) + IF(Setup!$AI$12&lt;&gt;"",INDIRECT("'" &amp; Setup!$AI$12 &amp; "'!" &amp; AE164),0)</f>
        <v>0</v>
      </c>
      <c r="BP164" s="2">
        <f ca="1">IF(Setup!$AJ$7&lt;&gt;"",INDIRECT("'" &amp; Setup!$AJ$7 &amp; "'!" &amp; AD164),0) + IF(Setup!$AJ$8&lt;&gt;"",INDIRECT("'" &amp; Setup!$AJ$8 &amp; "'!" &amp; AD164),0) + IF(Setup!$AJ$9&lt;&gt;"",INDIRECT("'" &amp; Setup!$AJ$9 &amp; "'!" &amp; AD164),0) + IF(Setup!$AJ$10&lt;&gt;"",INDIRECT("'" &amp; Setup!$AJ$10 &amp; "'!" &amp; AD164),0) + IF(Setup!$AJ$11&lt;&gt;"",INDIRECT("'" &amp; Setup!$AJ$11 &amp; "'!" &amp; AD164),0) + IF(Setup!$AJ$12&lt;&gt;"",INDIRECT("'" &amp; Setup!$AJ$12 &amp; "'!" &amp; AD164),0)</f>
        <v>0</v>
      </c>
      <c r="BQ164" s="2">
        <f ca="1">IF(Setup!$AJ$7&lt;&gt;"",INDIRECT("'" &amp; Setup!$AJ$7 &amp; "'!" &amp; AE164),0) + IF(Setup!$AJ$8&lt;&gt;"",INDIRECT("'" &amp; Setup!$AJ$8 &amp; "'!" &amp; AE164),0) + IF(Setup!$AJ$9&lt;&gt;"",INDIRECT("'" &amp; Setup!$AJ$9 &amp; "'!" &amp; AE164),0) + IF(Setup!$AJ$10&lt;&gt;"",INDIRECT("'" &amp; Setup!$AJ$10 &amp; "'!" &amp; AE164),0) + IF(Setup!$AJ$11&lt;&gt;"",INDIRECT("'" &amp; Setup!$AJ$11 &amp; "'!" &amp; AE164),0) + IF(Setup!$AJ$12&lt;&gt;"",INDIRECT("'" &amp; Setup!$AJ$12 &amp; "'!" &amp; AE164),0)</f>
        <v>0</v>
      </c>
      <c r="BS164" s="35"/>
      <c r="BT164" s="35"/>
      <c r="BU164" s="35"/>
      <c r="BV164" s="35"/>
    </row>
    <row r="165" spans="1:74" ht="39" hidden="1" customHeight="1" x14ac:dyDescent="0.2">
      <c r="A165" s="14" t="str">
        <f>Planning!A148</f>
        <v>I140</v>
      </c>
      <c r="B165" s="9">
        <f>Planning!B148</f>
        <v>0</v>
      </c>
      <c r="C165" s="9">
        <f>Planning!C148</f>
        <v>0</v>
      </c>
      <c r="D165" s="9">
        <f>Planning!D148</f>
        <v>0</v>
      </c>
      <c r="E165" s="3">
        <f>Planning!E148</f>
        <v>0</v>
      </c>
      <c r="F165" s="3">
        <f>Planning!G148</f>
        <v>0</v>
      </c>
      <c r="G165" s="28"/>
      <c r="H165" s="197">
        <f t="shared" ca="1" si="96"/>
        <v>0</v>
      </c>
      <c r="I165" s="197">
        <f t="shared" ca="1" si="97"/>
        <v>0</v>
      </c>
      <c r="J165" s="32" t="str">
        <f ca="1">IF(AND($AR165="2",$AB164&lt;&gt;Lists!$A$17),AU165,AT165)</f>
        <v/>
      </c>
      <c r="K165" s="33" t="str">
        <f t="shared" ca="1" si="83"/>
        <v/>
      </c>
      <c r="L165" s="210">
        <f t="shared" ca="1" si="84"/>
        <v>0</v>
      </c>
      <c r="M165" s="197">
        <f t="shared" ca="1" si="85"/>
        <v>0</v>
      </c>
      <c r="N165" s="32" t="str">
        <f ca="1">IF(AND($AR165="2",$AB165&lt;&gt;Lists!$A$17),AW165,AV165)</f>
        <v/>
      </c>
      <c r="O165" s="33" t="str">
        <f t="shared" ca="1" si="86"/>
        <v/>
      </c>
      <c r="P165" s="197">
        <f t="shared" ca="1" si="87"/>
        <v>0</v>
      </c>
      <c r="Q165" s="197">
        <f t="shared" ca="1" si="88"/>
        <v>0</v>
      </c>
      <c r="R165" s="32" t="str">
        <f ca="1">IF(AND($AR165="2",$AB165&lt;&gt;Lists!$A$17),AY165,AX165)</f>
        <v/>
      </c>
      <c r="S165" s="33" t="str">
        <f t="shared" ca="1" si="89"/>
        <v/>
      </c>
      <c r="T165" s="197">
        <f t="shared" ca="1" si="90"/>
        <v>0</v>
      </c>
      <c r="U165" s="197">
        <f t="shared" ca="1" si="91"/>
        <v>0</v>
      </c>
      <c r="V165" s="32" t="str">
        <f ca="1">IF(AND($AR165="2",$AB165&lt;&gt;Lists!$A$17),BA165,AZ165)</f>
        <v/>
      </c>
      <c r="W165" s="33" t="str">
        <f t="shared" ca="1" si="92"/>
        <v/>
      </c>
      <c r="X165" s="197">
        <f t="shared" ca="1" si="93"/>
        <v>0</v>
      </c>
      <c r="Y165" s="197">
        <f t="shared" ca="1" si="94"/>
        <v>0</v>
      </c>
      <c r="Z165" s="32" t="str">
        <f ca="1">IF(AND($AR165="2",$AB165&lt;&gt;Lists!$A$17),BC165,BB165)</f>
        <v/>
      </c>
      <c r="AA165" s="33" t="str">
        <f t="shared" ca="1" si="95"/>
        <v/>
      </c>
      <c r="AB165" s="1">
        <f>Planning!H148</f>
        <v>0</v>
      </c>
      <c r="AC165" s="2" t="str">
        <f t="shared" si="98"/>
        <v>00</v>
      </c>
      <c r="AD165" s="2" t="s">
        <v>600</v>
      </c>
      <c r="AE165" s="2" t="s">
        <v>798</v>
      </c>
      <c r="AF165" s="2" t="s">
        <v>168</v>
      </c>
      <c r="AG165" s="169" t="str">
        <f t="shared" si="99"/>
        <v/>
      </c>
      <c r="AI165" s="2">
        <f ca="1">IF(Setup!$AG$7&lt;&gt;"",INDIRECT("'" &amp; Setup!$AG$7 &amp; "'!" &amp; AF165),0) + IF(Setup!$AG$8&lt;&gt;"",INDIRECT("'" &amp; Setup!$AG$8 &amp; "'!" &amp; AF165),0) + IF(Setup!$AG$9&lt;&gt;"",INDIRECT("'" &amp; Setup!$AG$9 &amp; "'!" &amp; AF165),0) + IF(Setup!$AG$10&lt;&gt;"",INDIRECT("'" &amp; Setup!$AG$10 &amp; "'!" &amp; AF165),0) + IF(Setup!$AG$11&lt;&gt;"",INDIRECT("'" &amp; Setup!$AG$11 &amp; "'!" &amp; AF165),0) + IF(Setup!$AG$12&lt;&gt;"",INDIRECT("'" &amp; Setup!$AG$12 &amp; "'!" &amp; AF165),0)</f>
        <v>0</v>
      </c>
      <c r="AJ165" s="2">
        <f ca="1">IF(Setup!$AH$7&lt;&gt;"",INDIRECT("'" &amp; Setup!$AH$7 &amp; "'!" &amp; AF165),0) + IF(Setup!$AH$8&lt;&gt;"",INDIRECT("'" &amp; Setup!$AH$8 &amp; "'!" &amp; AF165),0) + IF(Setup!$AH$9&lt;&gt;"",INDIRECT("'" &amp; Setup!$AH$9 &amp; "'!" &amp; AF165),0) + IF(Setup!$AH$10&lt;&gt;"",INDIRECT("'" &amp; Setup!$AH$10 &amp; "'!" &amp; AF165),0) + IF(Setup!$AH$11&lt;&gt;"",INDIRECT("'" &amp; Setup!$AH$11 &amp; "'!" &amp; AF165),0) + IF(Setup!$AH$12&lt;&gt;"",INDIRECT("'" &amp; Setup!$AH$12 &amp; "'!" &amp; AF165),0)</f>
        <v>0</v>
      </c>
      <c r="AK165" s="2">
        <f ca="1">IF(Setup!$AI$7&lt;&gt;"",INDIRECT("'" &amp; Setup!$AI$7 &amp; "'!" &amp; AF165),0) + IF(Setup!$AI$8&lt;&gt;"",INDIRECT("'" &amp; Setup!$AI$8 &amp; "'!" &amp; AF165),0) + IF(Setup!$AI$9&lt;&gt;"",INDIRECT("'" &amp; Setup!$AI$9 &amp; "'!" &amp; AF165),0) + IF(Setup!$AI$10&lt;&gt;"",INDIRECT("'" &amp; Setup!$AI$10 &amp; "'!" &amp; AF165),0) + IF(Setup!$AI$11&lt;&gt;"",INDIRECT("'" &amp; Setup!$AI$11 &amp; "'!" &amp; AF165),0) + IF(Setup!$AI$12&lt;&gt;"",INDIRECT("'" &amp; Setup!$AI$12 &amp; "'!" &amp; AF165),0)</f>
        <v>0</v>
      </c>
      <c r="AL165" s="2">
        <f ca="1">IF(Setup!$AJ$7&lt;&gt;"",INDIRECT("'" &amp; Setup!$AJ$7 &amp; "'!" &amp; AF165),0) + IF(Setup!$AJ$8&lt;&gt;"",INDIRECT("'" &amp; Setup!$AJ$8 &amp; "'!" &amp; AF165),0) + IF(Setup!$AJ$9&lt;&gt;"",INDIRECT("'" &amp; Setup!$AJ$9 &amp; "'!" &amp; AF165),0) + IF(Setup!$AJ$10&lt;&gt;"",INDIRECT("'" &amp; Setup!$AJ$10 &amp; "'!" &amp; AF165),0) + IF(Setup!$AJ$11&lt;&gt;"",INDIRECT("'" &amp; Setup!$AJ$11 &amp; "'!" &amp; AF165),0) + IF(Setup!$AJ$12&lt;&gt;"",INDIRECT("'" &amp; Setup!$AJ$12 &amp; "'!" &amp; AF165),0)</f>
        <v>0</v>
      </c>
      <c r="AN165" s="2" t="str">
        <f t="shared" si="100"/>
        <v/>
      </c>
      <c r="AR165" s="2" t="str">
        <f>IF(C165=0,"",LEFT(INDEX(Lists!$H$5:$H$49,MATCH(C165,Lists!$G$5:$G$49,0),1),1))</f>
        <v/>
      </c>
      <c r="AT165" s="2" t="str">
        <f t="shared" ca="1" si="101"/>
        <v/>
      </c>
      <c r="AU165" s="2" t="str">
        <f t="shared" ca="1" si="102"/>
        <v/>
      </c>
      <c r="AV165" s="2" t="str">
        <f t="shared" ca="1" si="103"/>
        <v/>
      </c>
      <c r="AW165" s="2" t="str">
        <f t="shared" ca="1" si="104"/>
        <v/>
      </c>
      <c r="AX165" s="2" t="str">
        <f t="shared" ca="1" si="105"/>
        <v/>
      </c>
      <c r="AY165" s="2" t="str">
        <f t="shared" ca="1" si="106"/>
        <v/>
      </c>
      <c r="AZ165" s="2" t="str">
        <f t="shared" ca="1" si="107"/>
        <v/>
      </c>
      <c r="BA165" s="2" t="str">
        <f t="shared" ca="1" si="108"/>
        <v/>
      </c>
      <c r="BB165" s="2" t="str">
        <f t="shared" ca="1" si="109"/>
        <v/>
      </c>
      <c r="BC165" s="2" t="str">
        <f t="shared" ca="1" si="110"/>
        <v/>
      </c>
      <c r="BJ165" s="2">
        <f ca="1">IF(Setup!$AG$7&lt;&gt;"",INDIRECT("'" &amp; Setup!$AG$7 &amp; "'!" &amp; AD165),0) + IF(Setup!$AG$8&lt;&gt;"",INDIRECT("'" &amp; Setup!$AG$8 &amp; "'!" &amp; AD165),0) + IF(Setup!$AG$9&lt;&gt;"",INDIRECT("'" &amp; Setup!$AG$9 &amp; "'!" &amp; AD165),0) + IF(Setup!$AG$10&lt;&gt;"",INDIRECT("'" &amp; Setup!$AG$10 &amp; "'!" &amp; AD165),0) + IF(Setup!$AG$11&lt;&gt;"",INDIRECT("'" &amp; Setup!$AG$11 &amp; "'!" &amp; AD165),0) + IF(Setup!$AG$12&lt;&gt;"",INDIRECT("'" &amp; Setup!$AG$12 &amp; "'!" &amp; AD165),0)</f>
        <v>0</v>
      </c>
      <c r="BK165" s="2">
        <f ca="1">IF(Setup!$AG$7&lt;&gt;"",INDIRECT("'" &amp; Setup!$AG$7 &amp; "'!" &amp; AE165),0) + IF(Setup!$AG$8&lt;&gt;"",INDIRECT("'" &amp; Setup!$AG$8 &amp; "'!" &amp; AE165),0) + IF(Setup!$AG$9&lt;&gt;"",INDIRECT("'" &amp; Setup!$AG$9 &amp; "'!" &amp; AE165),0) + IF(Setup!$AG$10&lt;&gt;"",INDIRECT("'" &amp; Setup!$AG$10 &amp; "'!" &amp; AE165),0) + IF(Setup!$AG$11&lt;&gt;"",INDIRECT("'" &amp; Setup!$AG$11 &amp; "'!" &amp; AE165),0) + IF(Setup!$AG$12&lt;&gt;"",INDIRECT("'" &amp; Setup!$AG$12 &amp; "'!" &amp; AE165),0)</f>
        <v>0</v>
      </c>
      <c r="BL165" s="2">
        <f ca="1">IF(Setup!$AH$7&lt;&gt;"",INDIRECT("'" &amp; Setup!$AH$7 &amp; "'!" &amp; AD165),0) + IF(Setup!$AH$8&lt;&gt;"",INDIRECT("'" &amp; Setup!$AH$8 &amp; "'!" &amp; AD165),0) + IF(Setup!$AH$9&lt;&gt;"",INDIRECT("'" &amp; Setup!$AH$9 &amp; "'!" &amp; AD165),0) + IF(Setup!$AH$10&lt;&gt;"",INDIRECT("'" &amp; Setup!$AH$10 &amp; "'!" &amp; AD165),0) + IF(Setup!$AH$11&lt;&gt;"",INDIRECT("'" &amp; Setup!$AH$11 &amp; "'!" &amp; AD165),0) + IF(Setup!$AH$12&lt;&gt;"",INDIRECT("'" &amp; Setup!$AH$12 &amp; "'!" &amp; AD165),0)</f>
        <v>0</v>
      </c>
      <c r="BM165" s="2">
        <f ca="1">IF(Setup!$AH$7&lt;&gt;"",INDIRECT("'" &amp; Setup!$AH$7 &amp; "'!" &amp; AE165),0) + IF(Setup!$AH$8&lt;&gt;"",INDIRECT("'" &amp; Setup!$AH$8 &amp; "'!" &amp; AE165),0) + IF(Setup!$AH$9&lt;&gt;"",INDIRECT("'" &amp; Setup!$AH$9 &amp; "'!" &amp; AE165),0) + IF(Setup!$AH$10&lt;&gt;"",INDIRECT("'" &amp; Setup!$AH$10 &amp; "'!" &amp; AE165),0) + IF(Setup!$AH$11&lt;&gt;"",INDIRECT("'" &amp; Setup!$AH$11 &amp; "'!" &amp; AE165),0) + IF(Setup!$AH$12&lt;&gt;"",INDIRECT("'" &amp; Setup!$AH$12 &amp; "'!" &amp; AE165),0)</f>
        <v>0</v>
      </c>
      <c r="BN165" s="2">
        <f ca="1">IF(Setup!$AI$7&lt;&gt;"",INDIRECT("'" &amp; Setup!$AI$7 &amp; "'!" &amp; AD165),0) + IF(Setup!$AI$8&lt;&gt;"",INDIRECT("'" &amp; Setup!$AI$8 &amp; "'!" &amp; AD165),0) + IF(Setup!$AI$9&lt;&gt;"",INDIRECT("'" &amp; Setup!$AI$9 &amp; "'!" &amp; AD165),0) + IF(Setup!$AI$10&lt;&gt;"",INDIRECT("'" &amp; Setup!$AI$10 &amp; "'!" &amp; AD165),0) + IF(Setup!$AI$11&lt;&gt;"",INDIRECT("'" &amp; Setup!$AI$11 &amp; "'!" &amp; AD165),0) + IF(Setup!$AI$12&lt;&gt;"",INDIRECT("'" &amp; Setup!$AI$12 &amp; "'!" &amp; AD165),0)</f>
        <v>0</v>
      </c>
      <c r="BO165" s="2">
        <f ca="1">IF(Setup!$AI$7&lt;&gt;"",INDIRECT("'" &amp; Setup!$AI$7 &amp; "'!" &amp; AE165),0) + IF(Setup!$AI$8&lt;&gt;"",INDIRECT("'" &amp; Setup!$AI$8 &amp; "'!" &amp; AE165),0) + IF(Setup!$AI$9&lt;&gt;"",INDIRECT("'" &amp; Setup!$AI$9 &amp; "'!" &amp; AE165),0) + IF(Setup!$AI$10&lt;&gt;"",INDIRECT("'" &amp; Setup!$AI$10 &amp; "'!" &amp; AE165),0) + IF(Setup!$AI$11&lt;&gt;"",INDIRECT("'" &amp; Setup!$AI$11 &amp; "'!" &amp; AE165),0) + IF(Setup!$AI$12&lt;&gt;"",INDIRECT("'" &amp; Setup!$AI$12 &amp; "'!" &amp; AE165),0)</f>
        <v>0</v>
      </c>
      <c r="BP165" s="2">
        <f ca="1">IF(Setup!$AJ$7&lt;&gt;"",INDIRECT("'" &amp; Setup!$AJ$7 &amp; "'!" &amp; AD165),0) + IF(Setup!$AJ$8&lt;&gt;"",INDIRECT("'" &amp; Setup!$AJ$8 &amp; "'!" &amp; AD165),0) + IF(Setup!$AJ$9&lt;&gt;"",INDIRECT("'" &amp; Setup!$AJ$9 &amp; "'!" &amp; AD165),0) + IF(Setup!$AJ$10&lt;&gt;"",INDIRECT("'" &amp; Setup!$AJ$10 &amp; "'!" &amp; AD165),0) + IF(Setup!$AJ$11&lt;&gt;"",INDIRECT("'" &amp; Setup!$AJ$11 &amp; "'!" &amp; AD165),0) + IF(Setup!$AJ$12&lt;&gt;"",INDIRECT("'" &amp; Setup!$AJ$12 &amp; "'!" &amp; AD165),0)</f>
        <v>0</v>
      </c>
      <c r="BQ165" s="2">
        <f ca="1">IF(Setup!$AJ$7&lt;&gt;"",INDIRECT("'" &amp; Setup!$AJ$7 &amp; "'!" &amp; AE165),0) + IF(Setup!$AJ$8&lt;&gt;"",INDIRECT("'" &amp; Setup!$AJ$8 &amp; "'!" &amp; AE165),0) + IF(Setup!$AJ$9&lt;&gt;"",INDIRECT("'" &amp; Setup!$AJ$9 &amp; "'!" &amp; AE165),0) + IF(Setup!$AJ$10&lt;&gt;"",INDIRECT("'" &amp; Setup!$AJ$10 &amp; "'!" &amp; AE165),0) + IF(Setup!$AJ$11&lt;&gt;"",INDIRECT("'" &amp; Setup!$AJ$11 &amp; "'!" &amp; AE165),0) + IF(Setup!$AJ$12&lt;&gt;"",INDIRECT("'" &amp; Setup!$AJ$12 &amp; "'!" &amp; AE165),0)</f>
        <v>0</v>
      </c>
      <c r="BS165" s="35"/>
      <c r="BT165" s="35"/>
      <c r="BU165" s="35"/>
      <c r="BV165" s="35"/>
    </row>
    <row r="166" spans="1:74" ht="39" hidden="1" customHeight="1" x14ac:dyDescent="0.2">
      <c r="A166" s="14" t="str">
        <f>Planning!A149</f>
        <v>I141</v>
      </c>
      <c r="B166" s="9">
        <f>Planning!B149</f>
        <v>0</v>
      </c>
      <c r="C166" s="9">
        <f>Planning!C149</f>
        <v>0</v>
      </c>
      <c r="D166" s="9">
        <f>Planning!D149</f>
        <v>0</v>
      </c>
      <c r="E166" s="3">
        <f>Planning!E149</f>
        <v>0</v>
      </c>
      <c r="F166" s="3">
        <f>Planning!G149</f>
        <v>0</v>
      </c>
      <c r="G166" s="28"/>
      <c r="H166" s="197">
        <f t="shared" ca="1" si="96"/>
        <v>0</v>
      </c>
      <c r="I166" s="197">
        <f t="shared" ca="1" si="97"/>
        <v>0</v>
      </c>
      <c r="J166" s="32" t="str">
        <f ca="1">IF(AND($AR166="2",$AB165&lt;&gt;Lists!$A$17),AU166,AT166)</f>
        <v/>
      </c>
      <c r="K166" s="33" t="str">
        <f t="shared" ca="1" si="83"/>
        <v/>
      </c>
      <c r="L166" s="210">
        <f t="shared" ca="1" si="84"/>
        <v>0</v>
      </c>
      <c r="M166" s="197">
        <f t="shared" ca="1" si="85"/>
        <v>0</v>
      </c>
      <c r="N166" s="32" t="str">
        <f ca="1">IF(AND($AR166="2",$AB166&lt;&gt;Lists!$A$17),AW166,AV166)</f>
        <v/>
      </c>
      <c r="O166" s="33" t="str">
        <f t="shared" ca="1" si="86"/>
        <v/>
      </c>
      <c r="P166" s="197">
        <f t="shared" ca="1" si="87"/>
        <v>0</v>
      </c>
      <c r="Q166" s="197">
        <f t="shared" ca="1" si="88"/>
        <v>0</v>
      </c>
      <c r="R166" s="32" t="str">
        <f ca="1">IF(AND($AR166="2",$AB166&lt;&gt;Lists!$A$17),AY166,AX166)</f>
        <v/>
      </c>
      <c r="S166" s="33" t="str">
        <f t="shared" ca="1" si="89"/>
        <v/>
      </c>
      <c r="T166" s="197">
        <f t="shared" ca="1" si="90"/>
        <v>0</v>
      </c>
      <c r="U166" s="197">
        <f t="shared" ca="1" si="91"/>
        <v>0</v>
      </c>
      <c r="V166" s="32" t="str">
        <f ca="1">IF(AND($AR166="2",$AB166&lt;&gt;Lists!$A$17),BA166,AZ166)</f>
        <v/>
      </c>
      <c r="W166" s="33" t="str">
        <f t="shared" ca="1" si="92"/>
        <v/>
      </c>
      <c r="X166" s="197">
        <f t="shared" ca="1" si="93"/>
        <v>0</v>
      </c>
      <c r="Y166" s="197">
        <f t="shared" ca="1" si="94"/>
        <v>0</v>
      </c>
      <c r="Z166" s="32" t="str">
        <f ca="1">IF(AND($AR166="2",$AB166&lt;&gt;Lists!$A$17),BC166,BB166)</f>
        <v/>
      </c>
      <c r="AA166" s="33" t="str">
        <f t="shared" ca="1" si="95"/>
        <v/>
      </c>
      <c r="AB166" s="1">
        <f>Planning!H149</f>
        <v>0</v>
      </c>
      <c r="AC166" s="2" t="str">
        <f t="shared" si="98"/>
        <v>00</v>
      </c>
      <c r="AD166" s="2" t="s">
        <v>601</v>
      </c>
      <c r="AE166" s="2" t="s">
        <v>799</v>
      </c>
      <c r="AF166" s="2" t="s">
        <v>169</v>
      </c>
      <c r="AG166" s="169" t="str">
        <f t="shared" si="99"/>
        <v/>
      </c>
      <c r="AI166" s="2">
        <f ca="1">IF(Setup!$AG$7&lt;&gt;"",INDIRECT("'" &amp; Setup!$AG$7 &amp; "'!" &amp; AF166),0) + IF(Setup!$AG$8&lt;&gt;"",INDIRECT("'" &amp; Setup!$AG$8 &amp; "'!" &amp; AF166),0) + IF(Setup!$AG$9&lt;&gt;"",INDIRECT("'" &amp; Setup!$AG$9 &amp; "'!" &amp; AF166),0) + IF(Setup!$AG$10&lt;&gt;"",INDIRECT("'" &amp; Setup!$AG$10 &amp; "'!" &amp; AF166),0) + IF(Setup!$AG$11&lt;&gt;"",INDIRECT("'" &amp; Setup!$AG$11 &amp; "'!" &amp; AF166),0) + IF(Setup!$AG$12&lt;&gt;"",INDIRECT("'" &amp; Setup!$AG$12 &amp; "'!" &amp; AF166),0)</f>
        <v>0</v>
      </c>
      <c r="AJ166" s="2">
        <f ca="1">IF(Setup!$AH$7&lt;&gt;"",INDIRECT("'" &amp; Setup!$AH$7 &amp; "'!" &amp; AF166),0) + IF(Setup!$AH$8&lt;&gt;"",INDIRECT("'" &amp; Setup!$AH$8 &amp; "'!" &amp; AF166),0) + IF(Setup!$AH$9&lt;&gt;"",INDIRECT("'" &amp; Setup!$AH$9 &amp; "'!" &amp; AF166),0) + IF(Setup!$AH$10&lt;&gt;"",INDIRECT("'" &amp; Setup!$AH$10 &amp; "'!" &amp; AF166),0) + IF(Setup!$AH$11&lt;&gt;"",INDIRECT("'" &amp; Setup!$AH$11 &amp; "'!" &amp; AF166),0) + IF(Setup!$AH$12&lt;&gt;"",INDIRECT("'" &amp; Setup!$AH$12 &amp; "'!" &amp; AF166),0)</f>
        <v>0</v>
      </c>
      <c r="AK166" s="2">
        <f ca="1">IF(Setup!$AI$7&lt;&gt;"",INDIRECT("'" &amp; Setup!$AI$7 &amp; "'!" &amp; AF166),0) + IF(Setup!$AI$8&lt;&gt;"",INDIRECT("'" &amp; Setup!$AI$8 &amp; "'!" &amp; AF166),0) + IF(Setup!$AI$9&lt;&gt;"",INDIRECT("'" &amp; Setup!$AI$9 &amp; "'!" &amp; AF166),0) + IF(Setup!$AI$10&lt;&gt;"",INDIRECT("'" &amp; Setup!$AI$10 &amp; "'!" &amp; AF166),0) + IF(Setup!$AI$11&lt;&gt;"",INDIRECT("'" &amp; Setup!$AI$11 &amp; "'!" &amp; AF166),0) + IF(Setup!$AI$12&lt;&gt;"",INDIRECT("'" &amp; Setup!$AI$12 &amp; "'!" &amp; AF166),0)</f>
        <v>0</v>
      </c>
      <c r="AL166" s="2">
        <f ca="1">IF(Setup!$AJ$7&lt;&gt;"",INDIRECT("'" &amp; Setup!$AJ$7 &amp; "'!" &amp; AF166),0) + IF(Setup!$AJ$8&lt;&gt;"",INDIRECT("'" &amp; Setup!$AJ$8 &amp; "'!" &amp; AF166),0) + IF(Setup!$AJ$9&lt;&gt;"",INDIRECT("'" &amp; Setup!$AJ$9 &amp; "'!" &amp; AF166),0) + IF(Setup!$AJ$10&lt;&gt;"",INDIRECT("'" &amp; Setup!$AJ$10 &amp; "'!" &amp; AF166),0) + IF(Setup!$AJ$11&lt;&gt;"",INDIRECT("'" &amp; Setup!$AJ$11 &amp; "'!" &amp; AF166),0) + IF(Setup!$AJ$12&lt;&gt;"",INDIRECT("'" &amp; Setup!$AJ$12 &amp; "'!" &amp; AF166),0)</f>
        <v>0</v>
      </c>
      <c r="AN166" s="2" t="str">
        <f t="shared" si="100"/>
        <v/>
      </c>
      <c r="AR166" s="2" t="str">
        <f>IF(C166=0,"",LEFT(INDEX(Lists!$H$5:$H$49,MATCH(C166,Lists!$G$5:$G$49,0),1),1))</f>
        <v/>
      </c>
      <c r="AT166" s="2" t="str">
        <f t="shared" ca="1" si="101"/>
        <v/>
      </c>
      <c r="AU166" s="2" t="str">
        <f t="shared" ca="1" si="102"/>
        <v/>
      </c>
      <c r="AV166" s="2" t="str">
        <f t="shared" ca="1" si="103"/>
        <v/>
      </c>
      <c r="AW166" s="2" t="str">
        <f t="shared" ca="1" si="104"/>
        <v/>
      </c>
      <c r="AX166" s="2" t="str">
        <f t="shared" ca="1" si="105"/>
        <v/>
      </c>
      <c r="AY166" s="2" t="str">
        <f t="shared" ca="1" si="106"/>
        <v/>
      </c>
      <c r="AZ166" s="2" t="str">
        <f t="shared" ca="1" si="107"/>
        <v/>
      </c>
      <c r="BA166" s="2" t="str">
        <f t="shared" ca="1" si="108"/>
        <v/>
      </c>
      <c r="BB166" s="2" t="str">
        <f t="shared" ca="1" si="109"/>
        <v/>
      </c>
      <c r="BC166" s="2" t="str">
        <f t="shared" ca="1" si="110"/>
        <v/>
      </c>
      <c r="BJ166" s="2">
        <f ca="1">IF(Setup!$AG$7&lt;&gt;"",INDIRECT("'" &amp; Setup!$AG$7 &amp; "'!" &amp; AD166),0) + IF(Setup!$AG$8&lt;&gt;"",INDIRECT("'" &amp; Setup!$AG$8 &amp; "'!" &amp; AD166),0) + IF(Setup!$AG$9&lt;&gt;"",INDIRECT("'" &amp; Setup!$AG$9 &amp; "'!" &amp; AD166),0) + IF(Setup!$AG$10&lt;&gt;"",INDIRECT("'" &amp; Setup!$AG$10 &amp; "'!" &amp; AD166),0) + IF(Setup!$AG$11&lt;&gt;"",INDIRECT("'" &amp; Setup!$AG$11 &amp; "'!" &amp; AD166),0) + IF(Setup!$AG$12&lt;&gt;"",INDIRECT("'" &amp; Setup!$AG$12 &amp; "'!" &amp; AD166),0)</f>
        <v>0</v>
      </c>
      <c r="BK166" s="2">
        <f ca="1">IF(Setup!$AG$7&lt;&gt;"",INDIRECT("'" &amp; Setup!$AG$7 &amp; "'!" &amp; AE166),0) + IF(Setup!$AG$8&lt;&gt;"",INDIRECT("'" &amp; Setup!$AG$8 &amp; "'!" &amp; AE166),0) + IF(Setup!$AG$9&lt;&gt;"",INDIRECT("'" &amp; Setup!$AG$9 &amp; "'!" &amp; AE166),0) + IF(Setup!$AG$10&lt;&gt;"",INDIRECT("'" &amp; Setup!$AG$10 &amp; "'!" &amp; AE166),0) + IF(Setup!$AG$11&lt;&gt;"",INDIRECT("'" &amp; Setup!$AG$11 &amp; "'!" &amp; AE166),0) + IF(Setup!$AG$12&lt;&gt;"",INDIRECT("'" &amp; Setup!$AG$12 &amp; "'!" &amp; AE166),0)</f>
        <v>0</v>
      </c>
      <c r="BL166" s="2">
        <f ca="1">IF(Setup!$AH$7&lt;&gt;"",INDIRECT("'" &amp; Setup!$AH$7 &amp; "'!" &amp; AD166),0) + IF(Setup!$AH$8&lt;&gt;"",INDIRECT("'" &amp; Setup!$AH$8 &amp; "'!" &amp; AD166),0) + IF(Setup!$AH$9&lt;&gt;"",INDIRECT("'" &amp; Setup!$AH$9 &amp; "'!" &amp; AD166),0) + IF(Setup!$AH$10&lt;&gt;"",INDIRECT("'" &amp; Setup!$AH$10 &amp; "'!" &amp; AD166),0) + IF(Setup!$AH$11&lt;&gt;"",INDIRECT("'" &amp; Setup!$AH$11 &amp; "'!" &amp; AD166),0) + IF(Setup!$AH$12&lt;&gt;"",INDIRECT("'" &amp; Setup!$AH$12 &amp; "'!" &amp; AD166),0)</f>
        <v>0</v>
      </c>
      <c r="BM166" s="2">
        <f ca="1">IF(Setup!$AH$7&lt;&gt;"",INDIRECT("'" &amp; Setup!$AH$7 &amp; "'!" &amp; AE166),0) + IF(Setup!$AH$8&lt;&gt;"",INDIRECT("'" &amp; Setup!$AH$8 &amp; "'!" &amp; AE166),0) + IF(Setup!$AH$9&lt;&gt;"",INDIRECT("'" &amp; Setup!$AH$9 &amp; "'!" &amp; AE166),0) + IF(Setup!$AH$10&lt;&gt;"",INDIRECT("'" &amp; Setup!$AH$10 &amp; "'!" &amp; AE166),0) + IF(Setup!$AH$11&lt;&gt;"",INDIRECT("'" &amp; Setup!$AH$11 &amp; "'!" &amp; AE166),0) + IF(Setup!$AH$12&lt;&gt;"",INDIRECT("'" &amp; Setup!$AH$12 &amp; "'!" &amp; AE166),0)</f>
        <v>0</v>
      </c>
      <c r="BN166" s="2">
        <f ca="1">IF(Setup!$AI$7&lt;&gt;"",INDIRECT("'" &amp; Setup!$AI$7 &amp; "'!" &amp; AD166),0) + IF(Setup!$AI$8&lt;&gt;"",INDIRECT("'" &amp; Setup!$AI$8 &amp; "'!" &amp; AD166),0) + IF(Setup!$AI$9&lt;&gt;"",INDIRECT("'" &amp; Setup!$AI$9 &amp; "'!" &amp; AD166),0) + IF(Setup!$AI$10&lt;&gt;"",INDIRECT("'" &amp; Setup!$AI$10 &amp; "'!" &amp; AD166),0) + IF(Setup!$AI$11&lt;&gt;"",INDIRECT("'" &amp; Setup!$AI$11 &amp; "'!" &amp; AD166),0) + IF(Setup!$AI$12&lt;&gt;"",INDIRECT("'" &amp; Setup!$AI$12 &amp; "'!" &amp; AD166),0)</f>
        <v>0</v>
      </c>
      <c r="BO166" s="2">
        <f ca="1">IF(Setup!$AI$7&lt;&gt;"",INDIRECT("'" &amp; Setup!$AI$7 &amp; "'!" &amp; AE166),0) + IF(Setup!$AI$8&lt;&gt;"",INDIRECT("'" &amp; Setup!$AI$8 &amp; "'!" &amp; AE166),0) + IF(Setup!$AI$9&lt;&gt;"",INDIRECT("'" &amp; Setup!$AI$9 &amp; "'!" &amp; AE166),0) + IF(Setup!$AI$10&lt;&gt;"",INDIRECT("'" &amp; Setup!$AI$10 &amp; "'!" &amp; AE166),0) + IF(Setup!$AI$11&lt;&gt;"",INDIRECT("'" &amp; Setup!$AI$11 &amp; "'!" &amp; AE166),0) + IF(Setup!$AI$12&lt;&gt;"",INDIRECT("'" &amp; Setup!$AI$12 &amp; "'!" &amp; AE166),0)</f>
        <v>0</v>
      </c>
      <c r="BP166" s="2">
        <f ca="1">IF(Setup!$AJ$7&lt;&gt;"",INDIRECT("'" &amp; Setup!$AJ$7 &amp; "'!" &amp; AD166),0) + IF(Setup!$AJ$8&lt;&gt;"",INDIRECT("'" &amp; Setup!$AJ$8 &amp; "'!" &amp; AD166),0) + IF(Setup!$AJ$9&lt;&gt;"",INDIRECT("'" &amp; Setup!$AJ$9 &amp; "'!" &amp; AD166),0) + IF(Setup!$AJ$10&lt;&gt;"",INDIRECT("'" &amp; Setup!$AJ$10 &amp; "'!" &amp; AD166),0) + IF(Setup!$AJ$11&lt;&gt;"",INDIRECT("'" &amp; Setup!$AJ$11 &amp; "'!" &amp; AD166),0) + IF(Setup!$AJ$12&lt;&gt;"",INDIRECT("'" &amp; Setup!$AJ$12 &amp; "'!" &amp; AD166),0)</f>
        <v>0</v>
      </c>
      <c r="BQ166" s="2">
        <f ca="1">IF(Setup!$AJ$7&lt;&gt;"",INDIRECT("'" &amp; Setup!$AJ$7 &amp; "'!" &amp; AE166),0) + IF(Setup!$AJ$8&lt;&gt;"",INDIRECT("'" &amp; Setup!$AJ$8 &amp; "'!" &amp; AE166),0) + IF(Setup!$AJ$9&lt;&gt;"",INDIRECT("'" &amp; Setup!$AJ$9 &amp; "'!" &amp; AE166),0) + IF(Setup!$AJ$10&lt;&gt;"",INDIRECT("'" &amp; Setup!$AJ$10 &amp; "'!" &amp; AE166),0) + IF(Setup!$AJ$11&lt;&gt;"",INDIRECT("'" &amp; Setup!$AJ$11 &amp; "'!" &amp; AE166),0) + IF(Setup!$AJ$12&lt;&gt;"",INDIRECT("'" &amp; Setup!$AJ$12 &amp; "'!" &amp; AE166),0)</f>
        <v>0</v>
      </c>
      <c r="BS166" s="35"/>
      <c r="BT166" s="35"/>
      <c r="BU166" s="35"/>
      <c r="BV166" s="35"/>
    </row>
    <row r="167" spans="1:74" ht="39" hidden="1" customHeight="1" x14ac:dyDescent="0.2">
      <c r="A167" s="14" t="str">
        <f>Planning!A150</f>
        <v>I142</v>
      </c>
      <c r="B167" s="9">
        <f>Planning!B150</f>
        <v>0</v>
      </c>
      <c r="C167" s="9">
        <f>Planning!C150</f>
        <v>0</v>
      </c>
      <c r="D167" s="9">
        <f>Planning!D150</f>
        <v>0</v>
      </c>
      <c r="E167" s="3">
        <f>Planning!E150</f>
        <v>0</v>
      </c>
      <c r="F167" s="3">
        <f>Planning!G150</f>
        <v>0</v>
      </c>
      <c r="G167" s="28"/>
      <c r="H167" s="197">
        <f t="shared" ca="1" si="96"/>
        <v>0</v>
      </c>
      <c r="I167" s="197">
        <f t="shared" ca="1" si="97"/>
        <v>0</v>
      </c>
      <c r="J167" s="32" t="str">
        <f ca="1">IF(AND($AR167="2",$AB166&lt;&gt;Lists!$A$17),AU167,AT167)</f>
        <v/>
      </c>
      <c r="K167" s="33" t="str">
        <f t="shared" ca="1" si="83"/>
        <v/>
      </c>
      <c r="L167" s="210">
        <f t="shared" ca="1" si="84"/>
        <v>0</v>
      </c>
      <c r="M167" s="197">
        <f t="shared" ca="1" si="85"/>
        <v>0</v>
      </c>
      <c r="N167" s="32" t="str">
        <f ca="1">IF(AND($AR167="2",$AB167&lt;&gt;Lists!$A$17),AW167,AV167)</f>
        <v/>
      </c>
      <c r="O167" s="33" t="str">
        <f t="shared" ca="1" si="86"/>
        <v/>
      </c>
      <c r="P167" s="197">
        <f t="shared" ca="1" si="87"/>
        <v>0</v>
      </c>
      <c r="Q167" s="197">
        <f t="shared" ca="1" si="88"/>
        <v>0</v>
      </c>
      <c r="R167" s="32" t="str">
        <f ca="1">IF(AND($AR167="2",$AB167&lt;&gt;Lists!$A$17),AY167,AX167)</f>
        <v/>
      </c>
      <c r="S167" s="33" t="str">
        <f t="shared" ca="1" si="89"/>
        <v/>
      </c>
      <c r="T167" s="197">
        <f t="shared" ca="1" si="90"/>
        <v>0</v>
      </c>
      <c r="U167" s="197">
        <f t="shared" ca="1" si="91"/>
        <v>0</v>
      </c>
      <c r="V167" s="32" t="str">
        <f ca="1">IF(AND($AR167="2",$AB167&lt;&gt;Lists!$A$17),BA167,AZ167)</f>
        <v/>
      </c>
      <c r="W167" s="33" t="str">
        <f t="shared" ca="1" si="92"/>
        <v/>
      </c>
      <c r="X167" s="197">
        <f t="shared" ca="1" si="93"/>
        <v>0</v>
      </c>
      <c r="Y167" s="197">
        <f t="shared" ca="1" si="94"/>
        <v>0</v>
      </c>
      <c r="Z167" s="32" t="str">
        <f ca="1">IF(AND($AR167="2",$AB167&lt;&gt;Lists!$A$17),BC167,BB167)</f>
        <v/>
      </c>
      <c r="AA167" s="33" t="str">
        <f t="shared" ca="1" si="95"/>
        <v/>
      </c>
      <c r="AB167" s="1">
        <f>Planning!H150</f>
        <v>0</v>
      </c>
      <c r="AC167" s="2" t="str">
        <f t="shared" si="98"/>
        <v>00</v>
      </c>
      <c r="AD167" s="2" t="s">
        <v>602</v>
      </c>
      <c r="AE167" s="2" t="s">
        <v>800</v>
      </c>
      <c r="AF167" s="2" t="s">
        <v>170</v>
      </c>
      <c r="AG167" s="169" t="str">
        <f t="shared" si="99"/>
        <v/>
      </c>
      <c r="AI167" s="2">
        <f ca="1">IF(Setup!$AG$7&lt;&gt;"",INDIRECT("'" &amp; Setup!$AG$7 &amp; "'!" &amp; AF167),0) + IF(Setup!$AG$8&lt;&gt;"",INDIRECT("'" &amp; Setup!$AG$8 &amp; "'!" &amp; AF167),0) + IF(Setup!$AG$9&lt;&gt;"",INDIRECT("'" &amp; Setup!$AG$9 &amp; "'!" &amp; AF167),0) + IF(Setup!$AG$10&lt;&gt;"",INDIRECT("'" &amp; Setup!$AG$10 &amp; "'!" &amp; AF167),0) + IF(Setup!$AG$11&lt;&gt;"",INDIRECT("'" &amp; Setup!$AG$11 &amp; "'!" &amp; AF167),0) + IF(Setup!$AG$12&lt;&gt;"",INDIRECT("'" &amp; Setup!$AG$12 &amp; "'!" &amp; AF167),0)</f>
        <v>0</v>
      </c>
      <c r="AJ167" s="2">
        <f ca="1">IF(Setup!$AH$7&lt;&gt;"",INDIRECT("'" &amp; Setup!$AH$7 &amp; "'!" &amp; AF167),0) + IF(Setup!$AH$8&lt;&gt;"",INDIRECT("'" &amp; Setup!$AH$8 &amp; "'!" &amp; AF167),0) + IF(Setup!$AH$9&lt;&gt;"",INDIRECT("'" &amp; Setup!$AH$9 &amp; "'!" &amp; AF167),0) + IF(Setup!$AH$10&lt;&gt;"",INDIRECT("'" &amp; Setup!$AH$10 &amp; "'!" &amp; AF167),0) + IF(Setup!$AH$11&lt;&gt;"",INDIRECT("'" &amp; Setup!$AH$11 &amp; "'!" &amp; AF167),0) + IF(Setup!$AH$12&lt;&gt;"",INDIRECT("'" &amp; Setup!$AH$12 &amp; "'!" &amp; AF167),0)</f>
        <v>0</v>
      </c>
      <c r="AK167" s="2">
        <f ca="1">IF(Setup!$AI$7&lt;&gt;"",INDIRECT("'" &amp; Setup!$AI$7 &amp; "'!" &amp; AF167),0) + IF(Setup!$AI$8&lt;&gt;"",INDIRECT("'" &amp; Setup!$AI$8 &amp; "'!" &amp; AF167),0) + IF(Setup!$AI$9&lt;&gt;"",INDIRECT("'" &amp; Setup!$AI$9 &amp; "'!" &amp; AF167),0) + IF(Setup!$AI$10&lt;&gt;"",INDIRECT("'" &amp; Setup!$AI$10 &amp; "'!" &amp; AF167),0) + IF(Setup!$AI$11&lt;&gt;"",INDIRECT("'" &amp; Setup!$AI$11 &amp; "'!" &amp; AF167),0) + IF(Setup!$AI$12&lt;&gt;"",INDIRECT("'" &amp; Setup!$AI$12 &amp; "'!" &amp; AF167),0)</f>
        <v>0</v>
      </c>
      <c r="AL167" s="2">
        <f ca="1">IF(Setup!$AJ$7&lt;&gt;"",INDIRECT("'" &amp; Setup!$AJ$7 &amp; "'!" &amp; AF167),0) + IF(Setup!$AJ$8&lt;&gt;"",INDIRECT("'" &amp; Setup!$AJ$8 &amp; "'!" &amp; AF167),0) + IF(Setup!$AJ$9&lt;&gt;"",INDIRECT("'" &amp; Setup!$AJ$9 &amp; "'!" &amp; AF167),0) + IF(Setup!$AJ$10&lt;&gt;"",INDIRECT("'" &amp; Setup!$AJ$10 &amp; "'!" &amp; AF167),0) + IF(Setup!$AJ$11&lt;&gt;"",INDIRECT("'" &amp; Setup!$AJ$11 &amp; "'!" &amp; AF167),0) + IF(Setup!$AJ$12&lt;&gt;"",INDIRECT("'" &amp; Setup!$AJ$12 &amp; "'!" &amp; AF167),0)</f>
        <v>0</v>
      </c>
      <c r="AN167" s="2" t="str">
        <f t="shared" si="100"/>
        <v/>
      </c>
      <c r="AR167" s="2" t="str">
        <f>IF(C167=0,"",LEFT(INDEX(Lists!$H$5:$H$49,MATCH(C167,Lists!$G$5:$G$49,0),1),1))</f>
        <v/>
      </c>
      <c r="AT167" s="2" t="str">
        <f t="shared" ca="1" si="101"/>
        <v/>
      </c>
      <c r="AU167" s="2" t="str">
        <f t="shared" ca="1" si="102"/>
        <v/>
      </c>
      <c r="AV167" s="2" t="str">
        <f t="shared" ca="1" si="103"/>
        <v/>
      </c>
      <c r="AW167" s="2" t="str">
        <f t="shared" ca="1" si="104"/>
        <v/>
      </c>
      <c r="AX167" s="2" t="str">
        <f t="shared" ca="1" si="105"/>
        <v/>
      </c>
      <c r="AY167" s="2" t="str">
        <f t="shared" ca="1" si="106"/>
        <v/>
      </c>
      <c r="AZ167" s="2" t="str">
        <f t="shared" ca="1" si="107"/>
        <v/>
      </c>
      <c r="BA167" s="2" t="str">
        <f t="shared" ca="1" si="108"/>
        <v/>
      </c>
      <c r="BB167" s="2" t="str">
        <f t="shared" ca="1" si="109"/>
        <v/>
      </c>
      <c r="BC167" s="2" t="str">
        <f t="shared" ca="1" si="110"/>
        <v/>
      </c>
      <c r="BJ167" s="2">
        <f ca="1">IF(Setup!$AG$7&lt;&gt;"",INDIRECT("'" &amp; Setup!$AG$7 &amp; "'!" &amp; AD167),0) + IF(Setup!$AG$8&lt;&gt;"",INDIRECT("'" &amp; Setup!$AG$8 &amp; "'!" &amp; AD167),0) + IF(Setup!$AG$9&lt;&gt;"",INDIRECT("'" &amp; Setup!$AG$9 &amp; "'!" &amp; AD167),0) + IF(Setup!$AG$10&lt;&gt;"",INDIRECT("'" &amp; Setup!$AG$10 &amp; "'!" &amp; AD167),0) + IF(Setup!$AG$11&lt;&gt;"",INDIRECT("'" &amp; Setup!$AG$11 &amp; "'!" &amp; AD167),0) + IF(Setup!$AG$12&lt;&gt;"",INDIRECT("'" &amp; Setup!$AG$12 &amp; "'!" &amp; AD167),0)</f>
        <v>0</v>
      </c>
      <c r="BK167" s="2">
        <f ca="1">IF(Setup!$AG$7&lt;&gt;"",INDIRECT("'" &amp; Setup!$AG$7 &amp; "'!" &amp; AE167),0) + IF(Setup!$AG$8&lt;&gt;"",INDIRECT("'" &amp; Setup!$AG$8 &amp; "'!" &amp; AE167),0) + IF(Setup!$AG$9&lt;&gt;"",INDIRECT("'" &amp; Setup!$AG$9 &amp; "'!" &amp; AE167),0) + IF(Setup!$AG$10&lt;&gt;"",INDIRECT("'" &amp; Setup!$AG$10 &amp; "'!" &amp; AE167),0) + IF(Setup!$AG$11&lt;&gt;"",INDIRECT("'" &amp; Setup!$AG$11 &amp; "'!" &amp; AE167),0) + IF(Setup!$AG$12&lt;&gt;"",INDIRECT("'" &amp; Setup!$AG$12 &amp; "'!" &amp; AE167),0)</f>
        <v>0</v>
      </c>
      <c r="BL167" s="2">
        <f ca="1">IF(Setup!$AH$7&lt;&gt;"",INDIRECT("'" &amp; Setup!$AH$7 &amp; "'!" &amp; AD167),0) + IF(Setup!$AH$8&lt;&gt;"",INDIRECT("'" &amp; Setup!$AH$8 &amp; "'!" &amp; AD167),0) + IF(Setup!$AH$9&lt;&gt;"",INDIRECT("'" &amp; Setup!$AH$9 &amp; "'!" &amp; AD167),0) + IF(Setup!$AH$10&lt;&gt;"",INDIRECT("'" &amp; Setup!$AH$10 &amp; "'!" &amp; AD167),0) + IF(Setup!$AH$11&lt;&gt;"",INDIRECT("'" &amp; Setup!$AH$11 &amp; "'!" &amp; AD167),0) + IF(Setup!$AH$12&lt;&gt;"",INDIRECT("'" &amp; Setup!$AH$12 &amp; "'!" &amp; AD167),0)</f>
        <v>0</v>
      </c>
      <c r="BM167" s="2">
        <f ca="1">IF(Setup!$AH$7&lt;&gt;"",INDIRECT("'" &amp; Setup!$AH$7 &amp; "'!" &amp; AE167),0) + IF(Setup!$AH$8&lt;&gt;"",INDIRECT("'" &amp; Setup!$AH$8 &amp; "'!" &amp; AE167),0) + IF(Setup!$AH$9&lt;&gt;"",INDIRECT("'" &amp; Setup!$AH$9 &amp; "'!" &amp; AE167),0) + IF(Setup!$AH$10&lt;&gt;"",INDIRECT("'" &amp; Setup!$AH$10 &amp; "'!" &amp; AE167),0) + IF(Setup!$AH$11&lt;&gt;"",INDIRECT("'" &amp; Setup!$AH$11 &amp; "'!" &amp; AE167),0) + IF(Setup!$AH$12&lt;&gt;"",INDIRECT("'" &amp; Setup!$AH$12 &amp; "'!" &amp; AE167),0)</f>
        <v>0</v>
      </c>
      <c r="BN167" s="2">
        <f ca="1">IF(Setup!$AI$7&lt;&gt;"",INDIRECT("'" &amp; Setup!$AI$7 &amp; "'!" &amp; AD167),0) + IF(Setup!$AI$8&lt;&gt;"",INDIRECT("'" &amp; Setup!$AI$8 &amp; "'!" &amp; AD167),0) + IF(Setup!$AI$9&lt;&gt;"",INDIRECT("'" &amp; Setup!$AI$9 &amp; "'!" &amp; AD167),0) + IF(Setup!$AI$10&lt;&gt;"",INDIRECT("'" &amp; Setup!$AI$10 &amp; "'!" &amp; AD167),0) + IF(Setup!$AI$11&lt;&gt;"",INDIRECT("'" &amp; Setup!$AI$11 &amp; "'!" &amp; AD167),0) + IF(Setup!$AI$12&lt;&gt;"",INDIRECT("'" &amp; Setup!$AI$12 &amp; "'!" &amp; AD167),0)</f>
        <v>0</v>
      </c>
      <c r="BO167" s="2">
        <f ca="1">IF(Setup!$AI$7&lt;&gt;"",INDIRECT("'" &amp; Setup!$AI$7 &amp; "'!" &amp; AE167),0) + IF(Setup!$AI$8&lt;&gt;"",INDIRECT("'" &amp; Setup!$AI$8 &amp; "'!" &amp; AE167),0) + IF(Setup!$AI$9&lt;&gt;"",INDIRECT("'" &amp; Setup!$AI$9 &amp; "'!" &amp; AE167),0) + IF(Setup!$AI$10&lt;&gt;"",INDIRECT("'" &amp; Setup!$AI$10 &amp; "'!" &amp; AE167),0) + IF(Setup!$AI$11&lt;&gt;"",INDIRECT("'" &amp; Setup!$AI$11 &amp; "'!" &amp; AE167),0) + IF(Setup!$AI$12&lt;&gt;"",INDIRECT("'" &amp; Setup!$AI$12 &amp; "'!" &amp; AE167),0)</f>
        <v>0</v>
      </c>
      <c r="BP167" s="2">
        <f ca="1">IF(Setup!$AJ$7&lt;&gt;"",INDIRECT("'" &amp; Setup!$AJ$7 &amp; "'!" &amp; AD167),0) + IF(Setup!$AJ$8&lt;&gt;"",INDIRECT("'" &amp; Setup!$AJ$8 &amp; "'!" &amp; AD167),0) + IF(Setup!$AJ$9&lt;&gt;"",INDIRECT("'" &amp; Setup!$AJ$9 &amp; "'!" &amp; AD167),0) + IF(Setup!$AJ$10&lt;&gt;"",INDIRECT("'" &amp; Setup!$AJ$10 &amp; "'!" &amp; AD167),0) + IF(Setup!$AJ$11&lt;&gt;"",INDIRECT("'" &amp; Setup!$AJ$11 &amp; "'!" &amp; AD167),0) + IF(Setup!$AJ$12&lt;&gt;"",INDIRECT("'" &amp; Setup!$AJ$12 &amp; "'!" &amp; AD167),0)</f>
        <v>0</v>
      </c>
      <c r="BQ167" s="2">
        <f ca="1">IF(Setup!$AJ$7&lt;&gt;"",INDIRECT("'" &amp; Setup!$AJ$7 &amp; "'!" &amp; AE167),0) + IF(Setup!$AJ$8&lt;&gt;"",INDIRECT("'" &amp; Setup!$AJ$8 &amp; "'!" &amp; AE167),0) + IF(Setup!$AJ$9&lt;&gt;"",INDIRECT("'" &amp; Setup!$AJ$9 &amp; "'!" &amp; AE167),0) + IF(Setup!$AJ$10&lt;&gt;"",INDIRECT("'" &amp; Setup!$AJ$10 &amp; "'!" &amp; AE167),0) + IF(Setup!$AJ$11&lt;&gt;"",INDIRECT("'" &amp; Setup!$AJ$11 &amp; "'!" &amp; AE167),0) + IF(Setup!$AJ$12&lt;&gt;"",INDIRECT("'" &amp; Setup!$AJ$12 &amp; "'!" &amp; AE167),0)</f>
        <v>0</v>
      </c>
      <c r="BS167" s="35"/>
      <c r="BT167" s="35"/>
      <c r="BU167" s="35"/>
      <c r="BV167" s="35"/>
    </row>
    <row r="168" spans="1:74" ht="39" hidden="1" customHeight="1" x14ac:dyDescent="0.2">
      <c r="A168" s="14" t="str">
        <f>Planning!A151</f>
        <v>I143</v>
      </c>
      <c r="B168" s="9">
        <f>Planning!B151</f>
        <v>0</v>
      </c>
      <c r="C168" s="9">
        <f>Planning!C151</f>
        <v>0</v>
      </c>
      <c r="D168" s="9">
        <f>Planning!D151</f>
        <v>0</v>
      </c>
      <c r="E168" s="3">
        <f>Planning!E151</f>
        <v>0</v>
      </c>
      <c r="F168" s="3">
        <f>Planning!G151</f>
        <v>0</v>
      </c>
      <c r="G168" s="28"/>
      <c r="H168" s="197">
        <f t="shared" ca="1" si="96"/>
        <v>0</v>
      </c>
      <c r="I168" s="197">
        <f t="shared" ca="1" si="97"/>
        <v>0</v>
      </c>
      <c r="J168" s="32" t="str">
        <f ca="1">IF(AND($AR168="2",$AB167&lt;&gt;Lists!$A$17),AU168,AT168)</f>
        <v/>
      </c>
      <c r="K168" s="33" t="str">
        <f t="shared" ca="1" si="83"/>
        <v/>
      </c>
      <c r="L168" s="210">
        <f t="shared" ca="1" si="84"/>
        <v>0</v>
      </c>
      <c r="M168" s="197">
        <f t="shared" ca="1" si="85"/>
        <v>0</v>
      </c>
      <c r="N168" s="32" t="str">
        <f ca="1">IF(AND($AR168="2",$AB168&lt;&gt;Lists!$A$17),AW168,AV168)</f>
        <v/>
      </c>
      <c r="O168" s="33" t="str">
        <f t="shared" ca="1" si="86"/>
        <v/>
      </c>
      <c r="P168" s="197">
        <f t="shared" ca="1" si="87"/>
        <v>0</v>
      </c>
      <c r="Q168" s="197">
        <f t="shared" ca="1" si="88"/>
        <v>0</v>
      </c>
      <c r="R168" s="32" t="str">
        <f ca="1">IF(AND($AR168="2",$AB168&lt;&gt;Lists!$A$17),AY168,AX168)</f>
        <v/>
      </c>
      <c r="S168" s="33" t="str">
        <f t="shared" ca="1" si="89"/>
        <v/>
      </c>
      <c r="T168" s="197">
        <f t="shared" ca="1" si="90"/>
        <v>0</v>
      </c>
      <c r="U168" s="197">
        <f t="shared" ca="1" si="91"/>
        <v>0</v>
      </c>
      <c r="V168" s="32" t="str">
        <f ca="1">IF(AND($AR168="2",$AB168&lt;&gt;Lists!$A$17),BA168,AZ168)</f>
        <v/>
      </c>
      <c r="W168" s="33" t="str">
        <f t="shared" ca="1" si="92"/>
        <v/>
      </c>
      <c r="X168" s="197">
        <f t="shared" ca="1" si="93"/>
        <v>0</v>
      </c>
      <c r="Y168" s="197">
        <f t="shared" ca="1" si="94"/>
        <v>0</v>
      </c>
      <c r="Z168" s="32" t="str">
        <f ca="1">IF(AND($AR168="2",$AB168&lt;&gt;Lists!$A$17),BC168,BB168)</f>
        <v/>
      </c>
      <c r="AA168" s="33" t="str">
        <f t="shared" ca="1" si="95"/>
        <v/>
      </c>
      <c r="AB168" s="1">
        <f>Planning!H151</f>
        <v>0</v>
      </c>
      <c r="AC168" s="2" t="str">
        <f t="shared" si="98"/>
        <v>00</v>
      </c>
      <c r="AD168" s="2" t="s">
        <v>603</v>
      </c>
      <c r="AE168" s="2" t="s">
        <v>801</v>
      </c>
      <c r="AF168" s="2" t="s">
        <v>171</v>
      </c>
      <c r="AG168" s="169" t="str">
        <f t="shared" si="99"/>
        <v/>
      </c>
      <c r="AI168" s="2">
        <f ca="1">IF(Setup!$AG$7&lt;&gt;"",INDIRECT("'" &amp; Setup!$AG$7 &amp; "'!" &amp; AF168),0) + IF(Setup!$AG$8&lt;&gt;"",INDIRECT("'" &amp; Setup!$AG$8 &amp; "'!" &amp; AF168),0) + IF(Setup!$AG$9&lt;&gt;"",INDIRECT("'" &amp; Setup!$AG$9 &amp; "'!" &amp; AF168),0) + IF(Setup!$AG$10&lt;&gt;"",INDIRECT("'" &amp; Setup!$AG$10 &amp; "'!" &amp; AF168),0) + IF(Setup!$AG$11&lt;&gt;"",INDIRECT("'" &amp; Setup!$AG$11 &amp; "'!" &amp; AF168),0) + IF(Setup!$AG$12&lt;&gt;"",INDIRECT("'" &amp; Setup!$AG$12 &amp; "'!" &amp; AF168),0)</f>
        <v>0</v>
      </c>
      <c r="AJ168" s="2">
        <f ca="1">IF(Setup!$AH$7&lt;&gt;"",INDIRECT("'" &amp; Setup!$AH$7 &amp; "'!" &amp; AF168),0) + IF(Setup!$AH$8&lt;&gt;"",INDIRECT("'" &amp; Setup!$AH$8 &amp; "'!" &amp; AF168),0) + IF(Setup!$AH$9&lt;&gt;"",INDIRECT("'" &amp; Setup!$AH$9 &amp; "'!" &amp; AF168),0) + IF(Setup!$AH$10&lt;&gt;"",INDIRECT("'" &amp; Setup!$AH$10 &amp; "'!" &amp; AF168),0) + IF(Setup!$AH$11&lt;&gt;"",INDIRECT("'" &amp; Setup!$AH$11 &amp; "'!" &amp; AF168),0) + IF(Setup!$AH$12&lt;&gt;"",INDIRECT("'" &amp; Setup!$AH$12 &amp; "'!" &amp; AF168),0)</f>
        <v>0</v>
      </c>
      <c r="AK168" s="2">
        <f ca="1">IF(Setup!$AI$7&lt;&gt;"",INDIRECT("'" &amp; Setup!$AI$7 &amp; "'!" &amp; AF168),0) + IF(Setup!$AI$8&lt;&gt;"",INDIRECT("'" &amp; Setup!$AI$8 &amp; "'!" &amp; AF168),0) + IF(Setup!$AI$9&lt;&gt;"",INDIRECT("'" &amp; Setup!$AI$9 &amp; "'!" &amp; AF168),0) + IF(Setup!$AI$10&lt;&gt;"",INDIRECT("'" &amp; Setup!$AI$10 &amp; "'!" &amp; AF168),0) + IF(Setup!$AI$11&lt;&gt;"",INDIRECT("'" &amp; Setup!$AI$11 &amp; "'!" &amp; AF168),0) + IF(Setup!$AI$12&lt;&gt;"",INDIRECT("'" &amp; Setup!$AI$12 &amp; "'!" &amp; AF168),0)</f>
        <v>0</v>
      </c>
      <c r="AL168" s="2">
        <f ca="1">IF(Setup!$AJ$7&lt;&gt;"",INDIRECT("'" &amp; Setup!$AJ$7 &amp; "'!" &amp; AF168),0) + IF(Setup!$AJ$8&lt;&gt;"",INDIRECT("'" &amp; Setup!$AJ$8 &amp; "'!" &amp; AF168),0) + IF(Setup!$AJ$9&lt;&gt;"",INDIRECT("'" &amp; Setup!$AJ$9 &amp; "'!" &amp; AF168),0) + IF(Setup!$AJ$10&lt;&gt;"",INDIRECT("'" &amp; Setup!$AJ$10 &amp; "'!" &amp; AF168),0) + IF(Setup!$AJ$11&lt;&gt;"",INDIRECT("'" &amp; Setup!$AJ$11 &amp; "'!" &amp; AF168),0) + IF(Setup!$AJ$12&lt;&gt;"",INDIRECT("'" &amp; Setup!$AJ$12 &amp; "'!" &amp; AF168),0)</f>
        <v>0</v>
      </c>
      <c r="AN168" s="2" t="str">
        <f t="shared" si="100"/>
        <v/>
      </c>
      <c r="AR168" s="2" t="str">
        <f>IF(C168=0,"",LEFT(INDEX(Lists!$H$5:$H$49,MATCH(C168,Lists!$G$5:$G$49,0),1),1))</f>
        <v/>
      </c>
      <c r="AT168" s="2" t="str">
        <f t="shared" ca="1" si="101"/>
        <v/>
      </c>
      <c r="AU168" s="2" t="str">
        <f t="shared" ca="1" si="102"/>
        <v/>
      </c>
      <c r="AV168" s="2" t="str">
        <f t="shared" ca="1" si="103"/>
        <v/>
      </c>
      <c r="AW168" s="2" t="str">
        <f t="shared" ca="1" si="104"/>
        <v/>
      </c>
      <c r="AX168" s="2" t="str">
        <f t="shared" ca="1" si="105"/>
        <v/>
      </c>
      <c r="AY168" s="2" t="str">
        <f t="shared" ca="1" si="106"/>
        <v/>
      </c>
      <c r="AZ168" s="2" t="str">
        <f t="shared" ca="1" si="107"/>
        <v/>
      </c>
      <c r="BA168" s="2" t="str">
        <f t="shared" ca="1" si="108"/>
        <v/>
      </c>
      <c r="BB168" s="2" t="str">
        <f t="shared" ca="1" si="109"/>
        <v/>
      </c>
      <c r="BC168" s="2" t="str">
        <f t="shared" ca="1" si="110"/>
        <v/>
      </c>
      <c r="BJ168" s="2">
        <f ca="1">IF(Setup!$AG$7&lt;&gt;"",INDIRECT("'" &amp; Setup!$AG$7 &amp; "'!" &amp; AD168),0) + IF(Setup!$AG$8&lt;&gt;"",INDIRECT("'" &amp; Setup!$AG$8 &amp; "'!" &amp; AD168),0) + IF(Setup!$AG$9&lt;&gt;"",INDIRECT("'" &amp; Setup!$AG$9 &amp; "'!" &amp; AD168),0) + IF(Setup!$AG$10&lt;&gt;"",INDIRECT("'" &amp; Setup!$AG$10 &amp; "'!" &amp; AD168),0) + IF(Setup!$AG$11&lt;&gt;"",INDIRECT("'" &amp; Setup!$AG$11 &amp; "'!" &amp; AD168),0) + IF(Setup!$AG$12&lt;&gt;"",INDIRECT("'" &amp; Setup!$AG$12 &amp; "'!" &amp; AD168),0)</f>
        <v>0</v>
      </c>
      <c r="BK168" s="2">
        <f ca="1">IF(Setup!$AG$7&lt;&gt;"",INDIRECT("'" &amp; Setup!$AG$7 &amp; "'!" &amp; AE168),0) + IF(Setup!$AG$8&lt;&gt;"",INDIRECT("'" &amp; Setup!$AG$8 &amp; "'!" &amp; AE168),0) + IF(Setup!$AG$9&lt;&gt;"",INDIRECT("'" &amp; Setup!$AG$9 &amp; "'!" &amp; AE168),0) + IF(Setup!$AG$10&lt;&gt;"",INDIRECT("'" &amp; Setup!$AG$10 &amp; "'!" &amp; AE168),0) + IF(Setup!$AG$11&lt;&gt;"",INDIRECT("'" &amp; Setup!$AG$11 &amp; "'!" &amp; AE168),0) + IF(Setup!$AG$12&lt;&gt;"",INDIRECT("'" &amp; Setup!$AG$12 &amp; "'!" &amp; AE168),0)</f>
        <v>0</v>
      </c>
      <c r="BL168" s="2">
        <f ca="1">IF(Setup!$AH$7&lt;&gt;"",INDIRECT("'" &amp; Setup!$AH$7 &amp; "'!" &amp; AD168),0) + IF(Setup!$AH$8&lt;&gt;"",INDIRECT("'" &amp; Setup!$AH$8 &amp; "'!" &amp; AD168),0) + IF(Setup!$AH$9&lt;&gt;"",INDIRECT("'" &amp; Setup!$AH$9 &amp; "'!" &amp; AD168),0) + IF(Setup!$AH$10&lt;&gt;"",INDIRECT("'" &amp; Setup!$AH$10 &amp; "'!" &amp; AD168),0) + IF(Setup!$AH$11&lt;&gt;"",INDIRECT("'" &amp; Setup!$AH$11 &amp; "'!" &amp; AD168),0) + IF(Setup!$AH$12&lt;&gt;"",INDIRECT("'" &amp; Setup!$AH$12 &amp; "'!" &amp; AD168),0)</f>
        <v>0</v>
      </c>
      <c r="BM168" s="2">
        <f ca="1">IF(Setup!$AH$7&lt;&gt;"",INDIRECT("'" &amp; Setup!$AH$7 &amp; "'!" &amp; AE168),0) + IF(Setup!$AH$8&lt;&gt;"",INDIRECT("'" &amp; Setup!$AH$8 &amp; "'!" &amp; AE168),0) + IF(Setup!$AH$9&lt;&gt;"",INDIRECT("'" &amp; Setup!$AH$9 &amp; "'!" &amp; AE168),0) + IF(Setup!$AH$10&lt;&gt;"",INDIRECT("'" &amp; Setup!$AH$10 &amp; "'!" &amp; AE168),0) + IF(Setup!$AH$11&lt;&gt;"",INDIRECT("'" &amp; Setup!$AH$11 &amp; "'!" &amp; AE168),0) + IF(Setup!$AH$12&lt;&gt;"",INDIRECT("'" &amp; Setup!$AH$12 &amp; "'!" &amp; AE168),0)</f>
        <v>0</v>
      </c>
      <c r="BN168" s="2">
        <f ca="1">IF(Setup!$AI$7&lt;&gt;"",INDIRECT("'" &amp; Setup!$AI$7 &amp; "'!" &amp; AD168),0) + IF(Setup!$AI$8&lt;&gt;"",INDIRECT("'" &amp; Setup!$AI$8 &amp; "'!" &amp; AD168),0) + IF(Setup!$AI$9&lt;&gt;"",INDIRECT("'" &amp; Setup!$AI$9 &amp; "'!" &amp; AD168),0) + IF(Setup!$AI$10&lt;&gt;"",INDIRECT("'" &amp; Setup!$AI$10 &amp; "'!" &amp; AD168),0) + IF(Setup!$AI$11&lt;&gt;"",INDIRECT("'" &amp; Setup!$AI$11 &amp; "'!" &amp; AD168),0) + IF(Setup!$AI$12&lt;&gt;"",INDIRECT("'" &amp; Setup!$AI$12 &amp; "'!" &amp; AD168),0)</f>
        <v>0</v>
      </c>
      <c r="BO168" s="2">
        <f ca="1">IF(Setup!$AI$7&lt;&gt;"",INDIRECT("'" &amp; Setup!$AI$7 &amp; "'!" &amp; AE168),0) + IF(Setup!$AI$8&lt;&gt;"",INDIRECT("'" &amp; Setup!$AI$8 &amp; "'!" &amp; AE168),0) + IF(Setup!$AI$9&lt;&gt;"",INDIRECT("'" &amp; Setup!$AI$9 &amp; "'!" &amp; AE168),0) + IF(Setup!$AI$10&lt;&gt;"",INDIRECT("'" &amp; Setup!$AI$10 &amp; "'!" &amp; AE168),0) + IF(Setup!$AI$11&lt;&gt;"",INDIRECT("'" &amp; Setup!$AI$11 &amp; "'!" &amp; AE168),0) + IF(Setup!$AI$12&lt;&gt;"",INDIRECT("'" &amp; Setup!$AI$12 &amp; "'!" &amp; AE168),0)</f>
        <v>0</v>
      </c>
      <c r="BP168" s="2">
        <f ca="1">IF(Setup!$AJ$7&lt;&gt;"",INDIRECT("'" &amp; Setup!$AJ$7 &amp; "'!" &amp; AD168),0) + IF(Setup!$AJ$8&lt;&gt;"",INDIRECT("'" &amp; Setup!$AJ$8 &amp; "'!" &amp; AD168),0) + IF(Setup!$AJ$9&lt;&gt;"",INDIRECT("'" &amp; Setup!$AJ$9 &amp; "'!" &amp; AD168),0) + IF(Setup!$AJ$10&lt;&gt;"",INDIRECT("'" &amp; Setup!$AJ$10 &amp; "'!" &amp; AD168),0) + IF(Setup!$AJ$11&lt;&gt;"",INDIRECT("'" &amp; Setup!$AJ$11 &amp; "'!" &amp; AD168),0) + IF(Setup!$AJ$12&lt;&gt;"",INDIRECT("'" &amp; Setup!$AJ$12 &amp; "'!" &amp; AD168),0)</f>
        <v>0</v>
      </c>
      <c r="BQ168" s="2">
        <f ca="1">IF(Setup!$AJ$7&lt;&gt;"",INDIRECT("'" &amp; Setup!$AJ$7 &amp; "'!" &amp; AE168),0) + IF(Setup!$AJ$8&lt;&gt;"",INDIRECT("'" &amp; Setup!$AJ$8 &amp; "'!" &amp; AE168),0) + IF(Setup!$AJ$9&lt;&gt;"",INDIRECT("'" &amp; Setup!$AJ$9 &amp; "'!" &amp; AE168),0) + IF(Setup!$AJ$10&lt;&gt;"",INDIRECT("'" &amp; Setup!$AJ$10 &amp; "'!" &amp; AE168),0) + IF(Setup!$AJ$11&lt;&gt;"",INDIRECT("'" &amp; Setup!$AJ$11 &amp; "'!" &amp; AE168),0) + IF(Setup!$AJ$12&lt;&gt;"",INDIRECT("'" &amp; Setup!$AJ$12 &amp; "'!" &amp; AE168),0)</f>
        <v>0</v>
      </c>
      <c r="BS168" s="35"/>
      <c r="BT168" s="35"/>
      <c r="BU168" s="35"/>
      <c r="BV168" s="35"/>
    </row>
    <row r="169" spans="1:74" ht="39" hidden="1" customHeight="1" x14ac:dyDescent="0.2">
      <c r="A169" s="14" t="str">
        <f>Planning!A152</f>
        <v>I144</v>
      </c>
      <c r="B169" s="9">
        <f>Planning!B152</f>
        <v>0</v>
      </c>
      <c r="C169" s="9">
        <f>Planning!C152</f>
        <v>0</v>
      </c>
      <c r="D169" s="9">
        <f>Planning!D152</f>
        <v>0</v>
      </c>
      <c r="E169" s="3">
        <f>Planning!E152</f>
        <v>0</v>
      </c>
      <c r="F169" s="3">
        <f>Planning!G152</f>
        <v>0</v>
      </c>
      <c r="G169" s="28"/>
      <c r="H169" s="197">
        <f t="shared" ca="1" si="96"/>
        <v>0</v>
      </c>
      <c r="I169" s="197">
        <f t="shared" ca="1" si="97"/>
        <v>0</v>
      </c>
      <c r="J169" s="32" t="str">
        <f ca="1">IF(AND($AR169="2",$AB168&lt;&gt;Lists!$A$17),AU169,AT169)</f>
        <v/>
      </c>
      <c r="K169" s="33" t="str">
        <f t="shared" ca="1" si="83"/>
        <v/>
      </c>
      <c r="L169" s="210">
        <f t="shared" ca="1" si="84"/>
        <v>0</v>
      </c>
      <c r="M169" s="197">
        <f t="shared" ca="1" si="85"/>
        <v>0</v>
      </c>
      <c r="N169" s="32" t="str">
        <f ca="1">IF(AND($AR169="2",$AB169&lt;&gt;Lists!$A$17),AW169,AV169)</f>
        <v/>
      </c>
      <c r="O169" s="33" t="str">
        <f t="shared" ca="1" si="86"/>
        <v/>
      </c>
      <c r="P169" s="197">
        <f t="shared" ca="1" si="87"/>
        <v>0</v>
      </c>
      <c r="Q169" s="197">
        <f t="shared" ca="1" si="88"/>
        <v>0</v>
      </c>
      <c r="R169" s="32" t="str">
        <f ca="1">IF(AND($AR169="2",$AB169&lt;&gt;Lists!$A$17),AY169,AX169)</f>
        <v/>
      </c>
      <c r="S169" s="33" t="str">
        <f t="shared" ca="1" si="89"/>
        <v/>
      </c>
      <c r="T169" s="197">
        <f t="shared" ca="1" si="90"/>
        <v>0</v>
      </c>
      <c r="U169" s="197">
        <f t="shared" ca="1" si="91"/>
        <v>0</v>
      </c>
      <c r="V169" s="32" t="str">
        <f ca="1">IF(AND($AR169="2",$AB169&lt;&gt;Lists!$A$17),BA169,AZ169)</f>
        <v/>
      </c>
      <c r="W169" s="33" t="str">
        <f t="shared" ca="1" si="92"/>
        <v/>
      </c>
      <c r="X169" s="197">
        <f t="shared" ca="1" si="93"/>
        <v>0</v>
      </c>
      <c r="Y169" s="197">
        <f t="shared" ca="1" si="94"/>
        <v>0</v>
      </c>
      <c r="Z169" s="32" t="str">
        <f ca="1">IF(AND($AR169="2",$AB169&lt;&gt;Lists!$A$17),BC169,BB169)</f>
        <v/>
      </c>
      <c r="AA169" s="33" t="str">
        <f t="shared" ca="1" si="95"/>
        <v/>
      </c>
      <c r="AB169" s="1">
        <f>Planning!H152</f>
        <v>0</v>
      </c>
      <c r="AC169" s="2" t="str">
        <f t="shared" si="98"/>
        <v>00</v>
      </c>
      <c r="AD169" s="2" t="s">
        <v>604</v>
      </c>
      <c r="AE169" s="2" t="s">
        <v>802</v>
      </c>
      <c r="AF169" s="2" t="s">
        <v>172</v>
      </c>
      <c r="AG169" s="169" t="str">
        <f t="shared" si="99"/>
        <v/>
      </c>
      <c r="AI169" s="2">
        <f ca="1">IF(Setup!$AG$7&lt;&gt;"",INDIRECT("'" &amp; Setup!$AG$7 &amp; "'!" &amp; AF169),0) + IF(Setup!$AG$8&lt;&gt;"",INDIRECT("'" &amp; Setup!$AG$8 &amp; "'!" &amp; AF169),0) + IF(Setup!$AG$9&lt;&gt;"",INDIRECT("'" &amp; Setup!$AG$9 &amp; "'!" &amp; AF169),0) + IF(Setup!$AG$10&lt;&gt;"",INDIRECT("'" &amp; Setup!$AG$10 &amp; "'!" &amp; AF169),0) + IF(Setup!$AG$11&lt;&gt;"",INDIRECT("'" &amp; Setup!$AG$11 &amp; "'!" &amp; AF169),0) + IF(Setup!$AG$12&lt;&gt;"",INDIRECT("'" &amp; Setup!$AG$12 &amp; "'!" &amp; AF169),0)</f>
        <v>0</v>
      </c>
      <c r="AJ169" s="2">
        <f ca="1">IF(Setup!$AH$7&lt;&gt;"",INDIRECT("'" &amp; Setup!$AH$7 &amp; "'!" &amp; AF169),0) + IF(Setup!$AH$8&lt;&gt;"",INDIRECT("'" &amp; Setup!$AH$8 &amp; "'!" &amp; AF169),0) + IF(Setup!$AH$9&lt;&gt;"",INDIRECT("'" &amp; Setup!$AH$9 &amp; "'!" &amp; AF169),0) + IF(Setup!$AH$10&lt;&gt;"",INDIRECT("'" &amp; Setup!$AH$10 &amp; "'!" &amp; AF169),0) + IF(Setup!$AH$11&lt;&gt;"",INDIRECT("'" &amp; Setup!$AH$11 &amp; "'!" &amp; AF169),0) + IF(Setup!$AH$12&lt;&gt;"",INDIRECT("'" &amp; Setup!$AH$12 &amp; "'!" &amp; AF169),0)</f>
        <v>0</v>
      </c>
      <c r="AK169" s="2">
        <f ca="1">IF(Setup!$AI$7&lt;&gt;"",INDIRECT("'" &amp; Setup!$AI$7 &amp; "'!" &amp; AF169),0) + IF(Setup!$AI$8&lt;&gt;"",INDIRECT("'" &amp; Setup!$AI$8 &amp; "'!" &amp; AF169),0) + IF(Setup!$AI$9&lt;&gt;"",INDIRECT("'" &amp; Setup!$AI$9 &amp; "'!" &amp; AF169),0) + IF(Setup!$AI$10&lt;&gt;"",INDIRECT("'" &amp; Setup!$AI$10 &amp; "'!" &amp; AF169),0) + IF(Setup!$AI$11&lt;&gt;"",INDIRECT("'" &amp; Setup!$AI$11 &amp; "'!" &amp; AF169),0) + IF(Setup!$AI$12&lt;&gt;"",INDIRECT("'" &amp; Setup!$AI$12 &amp; "'!" &amp; AF169),0)</f>
        <v>0</v>
      </c>
      <c r="AL169" s="2">
        <f ca="1">IF(Setup!$AJ$7&lt;&gt;"",INDIRECT("'" &amp; Setup!$AJ$7 &amp; "'!" &amp; AF169),0) + IF(Setup!$AJ$8&lt;&gt;"",INDIRECT("'" &amp; Setup!$AJ$8 &amp; "'!" &amp; AF169),0) + IF(Setup!$AJ$9&lt;&gt;"",INDIRECT("'" &amp; Setup!$AJ$9 &amp; "'!" &amp; AF169),0) + IF(Setup!$AJ$10&lt;&gt;"",INDIRECT("'" &amp; Setup!$AJ$10 &amp; "'!" &amp; AF169),0) + IF(Setup!$AJ$11&lt;&gt;"",INDIRECT("'" &amp; Setup!$AJ$11 &amp; "'!" &amp; AF169),0) + IF(Setup!$AJ$12&lt;&gt;"",INDIRECT("'" &amp; Setup!$AJ$12 &amp; "'!" &amp; AF169),0)</f>
        <v>0</v>
      </c>
      <c r="AN169" s="2" t="str">
        <f t="shared" si="100"/>
        <v/>
      </c>
      <c r="AR169" s="2" t="str">
        <f>IF(C169=0,"",LEFT(INDEX(Lists!$H$5:$H$49,MATCH(C169,Lists!$G$5:$G$49,0),1),1))</f>
        <v/>
      </c>
      <c r="AT169" s="2" t="str">
        <f t="shared" ca="1" si="101"/>
        <v/>
      </c>
      <c r="AU169" s="2" t="str">
        <f t="shared" ca="1" si="102"/>
        <v/>
      </c>
      <c r="AV169" s="2" t="str">
        <f t="shared" ca="1" si="103"/>
        <v/>
      </c>
      <c r="AW169" s="2" t="str">
        <f t="shared" ca="1" si="104"/>
        <v/>
      </c>
      <c r="AX169" s="2" t="str">
        <f t="shared" ca="1" si="105"/>
        <v/>
      </c>
      <c r="AY169" s="2" t="str">
        <f t="shared" ca="1" si="106"/>
        <v/>
      </c>
      <c r="AZ169" s="2" t="str">
        <f t="shared" ca="1" si="107"/>
        <v/>
      </c>
      <c r="BA169" s="2" t="str">
        <f t="shared" ca="1" si="108"/>
        <v/>
      </c>
      <c r="BB169" s="2" t="str">
        <f t="shared" ca="1" si="109"/>
        <v/>
      </c>
      <c r="BC169" s="2" t="str">
        <f t="shared" ca="1" si="110"/>
        <v/>
      </c>
      <c r="BJ169" s="2">
        <f ca="1">IF(Setup!$AG$7&lt;&gt;"",INDIRECT("'" &amp; Setup!$AG$7 &amp; "'!" &amp; AD169),0) + IF(Setup!$AG$8&lt;&gt;"",INDIRECT("'" &amp; Setup!$AG$8 &amp; "'!" &amp; AD169),0) + IF(Setup!$AG$9&lt;&gt;"",INDIRECT("'" &amp; Setup!$AG$9 &amp; "'!" &amp; AD169),0) + IF(Setup!$AG$10&lt;&gt;"",INDIRECT("'" &amp; Setup!$AG$10 &amp; "'!" &amp; AD169),0) + IF(Setup!$AG$11&lt;&gt;"",INDIRECT("'" &amp; Setup!$AG$11 &amp; "'!" &amp; AD169),0) + IF(Setup!$AG$12&lt;&gt;"",INDIRECT("'" &amp; Setup!$AG$12 &amp; "'!" &amp; AD169),0)</f>
        <v>0</v>
      </c>
      <c r="BK169" s="2">
        <f ca="1">IF(Setup!$AG$7&lt;&gt;"",INDIRECT("'" &amp; Setup!$AG$7 &amp; "'!" &amp; AE169),0) + IF(Setup!$AG$8&lt;&gt;"",INDIRECT("'" &amp; Setup!$AG$8 &amp; "'!" &amp; AE169),0) + IF(Setup!$AG$9&lt;&gt;"",INDIRECT("'" &amp; Setup!$AG$9 &amp; "'!" &amp; AE169),0) + IF(Setup!$AG$10&lt;&gt;"",INDIRECT("'" &amp; Setup!$AG$10 &amp; "'!" &amp; AE169),0) + IF(Setup!$AG$11&lt;&gt;"",INDIRECT("'" &amp; Setup!$AG$11 &amp; "'!" &amp; AE169),0) + IF(Setup!$AG$12&lt;&gt;"",INDIRECT("'" &amp; Setup!$AG$12 &amp; "'!" &amp; AE169),0)</f>
        <v>0</v>
      </c>
      <c r="BL169" s="2">
        <f ca="1">IF(Setup!$AH$7&lt;&gt;"",INDIRECT("'" &amp; Setup!$AH$7 &amp; "'!" &amp; AD169),0) + IF(Setup!$AH$8&lt;&gt;"",INDIRECT("'" &amp; Setup!$AH$8 &amp; "'!" &amp; AD169),0) + IF(Setup!$AH$9&lt;&gt;"",INDIRECT("'" &amp; Setup!$AH$9 &amp; "'!" &amp; AD169),0) + IF(Setup!$AH$10&lt;&gt;"",INDIRECT("'" &amp; Setup!$AH$10 &amp; "'!" &amp; AD169),0) + IF(Setup!$AH$11&lt;&gt;"",INDIRECT("'" &amp; Setup!$AH$11 &amp; "'!" &amp; AD169),0) + IF(Setup!$AH$12&lt;&gt;"",INDIRECT("'" &amp; Setup!$AH$12 &amp; "'!" &amp; AD169),0)</f>
        <v>0</v>
      </c>
      <c r="BM169" s="2">
        <f ca="1">IF(Setup!$AH$7&lt;&gt;"",INDIRECT("'" &amp; Setup!$AH$7 &amp; "'!" &amp; AE169),0) + IF(Setup!$AH$8&lt;&gt;"",INDIRECT("'" &amp; Setup!$AH$8 &amp; "'!" &amp; AE169),0) + IF(Setup!$AH$9&lt;&gt;"",INDIRECT("'" &amp; Setup!$AH$9 &amp; "'!" &amp; AE169),0) + IF(Setup!$AH$10&lt;&gt;"",INDIRECT("'" &amp; Setup!$AH$10 &amp; "'!" &amp; AE169),0) + IF(Setup!$AH$11&lt;&gt;"",INDIRECT("'" &amp; Setup!$AH$11 &amp; "'!" &amp; AE169),0) + IF(Setup!$AH$12&lt;&gt;"",INDIRECT("'" &amp; Setup!$AH$12 &amp; "'!" &amp; AE169),0)</f>
        <v>0</v>
      </c>
      <c r="BN169" s="2">
        <f ca="1">IF(Setup!$AI$7&lt;&gt;"",INDIRECT("'" &amp; Setup!$AI$7 &amp; "'!" &amp; AD169),0) + IF(Setup!$AI$8&lt;&gt;"",INDIRECT("'" &amp; Setup!$AI$8 &amp; "'!" &amp; AD169),0) + IF(Setup!$AI$9&lt;&gt;"",INDIRECT("'" &amp; Setup!$AI$9 &amp; "'!" &amp; AD169),0) + IF(Setup!$AI$10&lt;&gt;"",INDIRECT("'" &amp; Setup!$AI$10 &amp; "'!" &amp; AD169),0) + IF(Setup!$AI$11&lt;&gt;"",INDIRECT("'" &amp; Setup!$AI$11 &amp; "'!" &amp; AD169),0) + IF(Setup!$AI$12&lt;&gt;"",INDIRECT("'" &amp; Setup!$AI$12 &amp; "'!" &amp; AD169),0)</f>
        <v>0</v>
      </c>
      <c r="BO169" s="2">
        <f ca="1">IF(Setup!$AI$7&lt;&gt;"",INDIRECT("'" &amp; Setup!$AI$7 &amp; "'!" &amp; AE169),0) + IF(Setup!$AI$8&lt;&gt;"",INDIRECT("'" &amp; Setup!$AI$8 &amp; "'!" &amp; AE169),0) + IF(Setup!$AI$9&lt;&gt;"",INDIRECT("'" &amp; Setup!$AI$9 &amp; "'!" &amp; AE169),0) + IF(Setup!$AI$10&lt;&gt;"",INDIRECT("'" &amp; Setup!$AI$10 &amp; "'!" &amp; AE169),0) + IF(Setup!$AI$11&lt;&gt;"",INDIRECT("'" &amp; Setup!$AI$11 &amp; "'!" &amp; AE169),0) + IF(Setup!$AI$12&lt;&gt;"",INDIRECT("'" &amp; Setup!$AI$12 &amp; "'!" &amp; AE169),0)</f>
        <v>0</v>
      </c>
      <c r="BP169" s="2">
        <f ca="1">IF(Setup!$AJ$7&lt;&gt;"",INDIRECT("'" &amp; Setup!$AJ$7 &amp; "'!" &amp; AD169),0) + IF(Setup!$AJ$8&lt;&gt;"",INDIRECT("'" &amp; Setup!$AJ$8 &amp; "'!" &amp; AD169),0) + IF(Setup!$AJ$9&lt;&gt;"",INDIRECT("'" &amp; Setup!$AJ$9 &amp; "'!" &amp; AD169),0) + IF(Setup!$AJ$10&lt;&gt;"",INDIRECT("'" &amp; Setup!$AJ$10 &amp; "'!" &amp; AD169),0) + IF(Setup!$AJ$11&lt;&gt;"",INDIRECT("'" &amp; Setup!$AJ$11 &amp; "'!" &amp; AD169),0) + IF(Setup!$AJ$12&lt;&gt;"",INDIRECT("'" &amp; Setup!$AJ$12 &amp; "'!" &amp; AD169),0)</f>
        <v>0</v>
      </c>
      <c r="BQ169" s="2">
        <f ca="1">IF(Setup!$AJ$7&lt;&gt;"",INDIRECT("'" &amp; Setup!$AJ$7 &amp; "'!" &amp; AE169),0) + IF(Setup!$AJ$8&lt;&gt;"",INDIRECT("'" &amp; Setup!$AJ$8 &amp; "'!" &amp; AE169),0) + IF(Setup!$AJ$9&lt;&gt;"",INDIRECT("'" &amp; Setup!$AJ$9 &amp; "'!" &amp; AE169),0) + IF(Setup!$AJ$10&lt;&gt;"",INDIRECT("'" &amp; Setup!$AJ$10 &amp; "'!" &amp; AE169),0) + IF(Setup!$AJ$11&lt;&gt;"",INDIRECT("'" &amp; Setup!$AJ$11 &amp; "'!" &amp; AE169),0) + IF(Setup!$AJ$12&lt;&gt;"",INDIRECT("'" &amp; Setup!$AJ$12 &amp; "'!" &amp; AE169),0)</f>
        <v>0</v>
      </c>
      <c r="BS169" s="35"/>
      <c r="BT169" s="35"/>
      <c r="BU169" s="35"/>
      <c r="BV169" s="35"/>
    </row>
    <row r="170" spans="1:74" ht="39" hidden="1" customHeight="1" x14ac:dyDescent="0.2">
      <c r="A170" s="14" t="str">
        <f>Planning!A153</f>
        <v>I145</v>
      </c>
      <c r="B170" s="9">
        <f>Planning!B153</f>
        <v>0</v>
      </c>
      <c r="C170" s="9">
        <f>Planning!C153</f>
        <v>0</v>
      </c>
      <c r="D170" s="9">
        <f>Planning!D153</f>
        <v>0</v>
      </c>
      <c r="E170" s="3">
        <f>Planning!E153</f>
        <v>0</v>
      </c>
      <c r="F170" s="3">
        <f>Planning!G153</f>
        <v>0</v>
      </c>
      <c r="G170" s="28"/>
      <c r="H170" s="197">
        <f t="shared" ca="1" si="96"/>
        <v>0</v>
      </c>
      <c r="I170" s="197">
        <f t="shared" ca="1" si="97"/>
        <v>0</v>
      </c>
      <c r="J170" s="32" t="str">
        <f ca="1">IF(AND($AR170="2",$AB169&lt;&gt;Lists!$A$17),AU170,AT170)</f>
        <v/>
      </c>
      <c r="K170" s="33" t="str">
        <f t="shared" ca="1" si="83"/>
        <v/>
      </c>
      <c r="L170" s="210">
        <f t="shared" ca="1" si="84"/>
        <v>0</v>
      </c>
      <c r="M170" s="197">
        <f t="shared" ca="1" si="85"/>
        <v>0</v>
      </c>
      <c r="N170" s="32" t="str">
        <f ca="1">IF(AND($AR170="2",$AB170&lt;&gt;Lists!$A$17),AW170,AV170)</f>
        <v/>
      </c>
      <c r="O170" s="33" t="str">
        <f t="shared" ca="1" si="86"/>
        <v/>
      </c>
      <c r="P170" s="197">
        <f t="shared" ca="1" si="87"/>
        <v>0</v>
      </c>
      <c r="Q170" s="197">
        <f t="shared" ca="1" si="88"/>
        <v>0</v>
      </c>
      <c r="R170" s="32" t="str">
        <f ca="1">IF(AND($AR170="2",$AB170&lt;&gt;Lists!$A$17),AY170,AX170)</f>
        <v/>
      </c>
      <c r="S170" s="33" t="str">
        <f t="shared" ca="1" si="89"/>
        <v/>
      </c>
      <c r="T170" s="197">
        <f t="shared" ca="1" si="90"/>
        <v>0</v>
      </c>
      <c r="U170" s="197">
        <f t="shared" ca="1" si="91"/>
        <v>0</v>
      </c>
      <c r="V170" s="32" t="str">
        <f ca="1">IF(AND($AR170="2",$AB170&lt;&gt;Lists!$A$17),BA170,AZ170)</f>
        <v/>
      </c>
      <c r="W170" s="33" t="str">
        <f t="shared" ca="1" si="92"/>
        <v/>
      </c>
      <c r="X170" s="197">
        <f t="shared" ca="1" si="93"/>
        <v>0</v>
      </c>
      <c r="Y170" s="197">
        <f t="shared" ca="1" si="94"/>
        <v>0</v>
      </c>
      <c r="Z170" s="32" t="str">
        <f ca="1">IF(AND($AR170="2",$AB170&lt;&gt;Lists!$A$17),BC170,BB170)</f>
        <v/>
      </c>
      <c r="AA170" s="33" t="str">
        <f t="shared" ca="1" si="95"/>
        <v/>
      </c>
      <c r="AB170" s="1">
        <f>Planning!H153</f>
        <v>0</v>
      </c>
      <c r="AC170" s="2" t="str">
        <f t="shared" si="98"/>
        <v>00</v>
      </c>
      <c r="AD170" s="2" t="s">
        <v>605</v>
      </c>
      <c r="AE170" s="2" t="s">
        <v>803</v>
      </c>
      <c r="AF170" s="2" t="s">
        <v>173</v>
      </c>
      <c r="AG170" s="169" t="str">
        <f t="shared" si="99"/>
        <v/>
      </c>
      <c r="AI170" s="2">
        <f ca="1">IF(Setup!$AG$7&lt;&gt;"",INDIRECT("'" &amp; Setup!$AG$7 &amp; "'!" &amp; AF170),0) + IF(Setup!$AG$8&lt;&gt;"",INDIRECT("'" &amp; Setup!$AG$8 &amp; "'!" &amp; AF170),0) + IF(Setup!$AG$9&lt;&gt;"",INDIRECT("'" &amp; Setup!$AG$9 &amp; "'!" &amp; AF170),0) + IF(Setup!$AG$10&lt;&gt;"",INDIRECT("'" &amp; Setup!$AG$10 &amp; "'!" &amp; AF170),0) + IF(Setup!$AG$11&lt;&gt;"",INDIRECT("'" &amp; Setup!$AG$11 &amp; "'!" &amp; AF170),0) + IF(Setup!$AG$12&lt;&gt;"",INDIRECT("'" &amp; Setup!$AG$12 &amp; "'!" &amp; AF170),0)</f>
        <v>0</v>
      </c>
      <c r="AJ170" s="2">
        <f ca="1">IF(Setup!$AH$7&lt;&gt;"",INDIRECT("'" &amp; Setup!$AH$7 &amp; "'!" &amp; AF170),0) + IF(Setup!$AH$8&lt;&gt;"",INDIRECT("'" &amp; Setup!$AH$8 &amp; "'!" &amp; AF170),0) + IF(Setup!$AH$9&lt;&gt;"",INDIRECT("'" &amp; Setup!$AH$9 &amp; "'!" &amp; AF170),0) + IF(Setup!$AH$10&lt;&gt;"",INDIRECT("'" &amp; Setup!$AH$10 &amp; "'!" &amp; AF170),0) + IF(Setup!$AH$11&lt;&gt;"",INDIRECT("'" &amp; Setup!$AH$11 &amp; "'!" &amp; AF170),0) + IF(Setup!$AH$12&lt;&gt;"",INDIRECT("'" &amp; Setup!$AH$12 &amp; "'!" &amp; AF170),0)</f>
        <v>0</v>
      </c>
      <c r="AK170" s="2">
        <f ca="1">IF(Setup!$AI$7&lt;&gt;"",INDIRECT("'" &amp; Setup!$AI$7 &amp; "'!" &amp; AF170),0) + IF(Setup!$AI$8&lt;&gt;"",INDIRECT("'" &amp; Setup!$AI$8 &amp; "'!" &amp; AF170),0) + IF(Setup!$AI$9&lt;&gt;"",INDIRECT("'" &amp; Setup!$AI$9 &amp; "'!" &amp; AF170),0) + IF(Setup!$AI$10&lt;&gt;"",INDIRECT("'" &amp; Setup!$AI$10 &amp; "'!" &amp; AF170),0) + IF(Setup!$AI$11&lt;&gt;"",INDIRECT("'" &amp; Setup!$AI$11 &amp; "'!" &amp; AF170),0) + IF(Setup!$AI$12&lt;&gt;"",INDIRECT("'" &amp; Setup!$AI$12 &amp; "'!" &amp; AF170),0)</f>
        <v>0</v>
      </c>
      <c r="AL170" s="2">
        <f ca="1">IF(Setup!$AJ$7&lt;&gt;"",INDIRECT("'" &amp; Setup!$AJ$7 &amp; "'!" &amp; AF170),0) + IF(Setup!$AJ$8&lt;&gt;"",INDIRECT("'" &amp; Setup!$AJ$8 &amp; "'!" &amp; AF170),0) + IF(Setup!$AJ$9&lt;&gt;"",INDIRECT("'" &amp; Setup!$AJ$9 &amp; "'!" &amp; AF170),0) + IF(Setup!$AJ$10&lt;&gt;"",INDIRECT("'" &amp; Setup!$AJ$10 &amp; "'!" &amp; AF170),0) + IF(Setup!$AJ$11&lt;&gt;"",INDIRECT("'" &amp; Setup!$AJ$11 &amp; "'!" &amp; AF170),0) + IF(Setup!$AJ$12&lt;&gt;"",INDIRECT("'" &amp; Setup!$AJ$12 &amp; "'!" &amp; AF170),0)</f>
        <v>0</v>
      </c>
      <c r="AN170" s="2" t="str">
        <f t="shared" si="100"/>
        <v/>
      </c>
      <c r="AR170" s="2" t="str">
        <f>IF(C170=0,"",LEFT(INDEX(Lists!$H$5:$H$49,MATCH(C170,Lists!$G$5:$G$49,0),1),1))</f>
        <v/>
      </c>
      <c r="AT170" s="2" t="str">
        <f t="shared" ca="1" si="101"/>
        <v/>
      </c>
      <c r="AU170" s="2" t="str">
        <f t="shared" ca="1" si="102"/>
        <v/>
      </c>
      <c r="AV170" s="2" t="str">
        <f t="shared" ca="1" si="103"/>
        <v/>
      </c>
      <c r="AW170" s="2" t="str">
        <f t="shared" ca="1" si="104"/>
        <v/>
      </c>
      <c r="AX170" s="2" t="str">
        <f t="shared" ca="1" si="105"/>
        <v/>
      </c>
      <c r="AY170" s="2" t="str">
        <f t="shared" ca="1" si="106"/>
        <v/>
      </c>
      <c r="AZ170" s="2" t="str">
        <f t="shared" ca="1" si="107"/>
        <v/>
      </c>
      <c r="BA170" s="2" t="str">
        <f t="shared" ca="1" si="108"/>
        <v/>
      </c>
      <c r="BB170" s="2" t="str">
        <f t="shared" ca="1" si="109"/>
        <v/>
      </c>
      <c r="BC170" s="2" t="str">
        <f t="shared" ca="1" si="110"/>
        <v/>
      </c>
      <c r="BJ170" s="2">
        <f ca="1">IF(Setup!$AG$7&lt;&gt;"",INDIRECT("'" &amp; Setup!$AG$7 &amp; "'!" &amp; AD170),0) + IF(Setup!$AG$8&lt;&gt;"",INDIRECT("'" &amp; Setup!$AG$8 &amp; "'!" &amp; AD170),0) + IF(Setup!$AG$9&lt;&gt;"",INDIRECT("'" &amp; Setup!$AG$9 &amp; "'!" &amp; AD170),0) + IF(Setup!$AG$10&lt;&gt;"",INDIRECT("'" &amp; Setup!$AG$10 &amp; "'!" &amp; AD170),0) + IF(Setup!$AG$11&lt;&gt;"",INDIRECT("'" &amp; Setup!$AG$11 &amp; "'!" &amp; AD170),0) + IF(Setup!$AG$12&lt;&gt;"",INDIRECT("'" &amp; Setup!$AG$12 &amp; "'!" &amp; AD170),0)</f>
        <v>0</v>
      </c>
      <c r="BK170" s="2">
        <f ca="1">IF(Setup!$AG$7&lt;&gt;"",INDIRECT("'" &amp; Setup!$AG$7 &amp; "'!" &amp; AE170),0) + IF(Setup!$AG$8&lt;&gt;"",INDIRECT("'" &amp; Setup!$AG$8 &amp; "'!" &amp; AE170),0) + IF(Setup!$AG$9&lt;&gt;"",INDIRECT("'" &amp; Setup!$AG$9 &amp; "'!" &amp; AE170),0) + IF(Setup!$AG$10&lt;&gt;"",INDIRECT("'" &amp; Setup!$AG$10 &amp; "'!" &amp; AE170),0) + IF(Setup!$AG$11&lt;&gt;"",INDIRECT("'" &amp; Setup!$AG$11 &amp; "'!" &amp; AE170),0) + IF(Setup!$AG$12&lt;&gt;"",INDIRECT("'" &amp; Setup!$AG$12 &amp; "'!" &amp; AE170),0)</f>
        <v>0</v>
      </c>
      <c r="BL170" s="2">
        <f ca="1">IF(Setup!$AH$7&lt;&gt;"",INDIRECT("'" &amp; Setup!$AH$7 &amp; "'!" &amp; AD170),0) + IF(Setup!$AH$8&lt;&gt;"",INDIRECT("'" &amp; Setup!$AH$8 &amp; "'!" &amp; AD170),0) + IF(Setup!$AH$9&lt;&gt;"",INDIRECT("'" &amp; Setup!$AH$9 &amp; "'!" &amp; AD170),0) + IF(Setup!$AH$10&lt;&gt;"",INDIRECT("'" &amp; Setup!$AH$10 &amp; "'!" &amp; AD170),0) + IF(Setup!$AH$11&lt;&gt;"",INDIRECT("'" &amp; Setup!$AH$11 &amp; "'!" &amp; AD170),0) + IF(Setup!$AH$12&lt;&gt;"",INDIRECT("'" &amp; Setup!$AH$12 &amp; "'!" &amp; AD170),0)</f>
        <v>0</v>
      </c>
      <c r="BM170" s="2">
        <f ca="1">IF(Setup!$AH$7&lt;&gt;"",INDIRECT("'" &amp; Setup!$AH$7 &amp; "'!" &amp; AE170),0) + IF(Setup!$AH$8&lt;&gt;"",INDIRECT("'" &amp; Setup!$AH$8 &amp; "'!" &amp; AE170),0) + IF(Setup!$AH$9&lt;&gt;"",INDIRECT("'" &amp; Setup!$AH$9 &amp; "'!" &amp; AE170),0) + IF(Setup!$AH$10&lt;&gt;"",INDIRECT("'" &amp; Setup!$AH$10 &amp; "'!" &amp; AE170),0) + IF(Setup!$AH$11&lt;&gt;"",INDIRECT("'" &amp; Setup!$AH$11 &amp; "'!" &amp; AE170),0) + IF(Setup!$AH$12&lt;&gt;"",INDIRECT("'" &amp; Setup!$AH$12 &amp; "'!" &amp; AE170),0)</f>
        <v>0</v>
      </c>
      <c r="BN170" s="2">
        <f ca="1">IF(Setup!$AI$7&lt;&gt;"",INDIRECT("'" &amp; Setup!$AI$7 &amp; "'!" &amp; AD170),0) + IF(Setup!$AI$8&lt;&gt;"",INDIRECT("'" &amp; Setup!$AI$8 &amp; "'!" &amp; AD170),0) + IF(Setup!$AI$9&lt;&gt;"",INDIRECT("'" &amp; Setup!$AI$9 &amp; "'!" &amp; AD170),0) + IF(Setup!$AI$10&lt;&gt;"",INDIRECT("'" &amp; Setup!$AI$10 &amp; "'!" &amp; AD170),0) + IF(Setup!$AI$11&lt;&gt;"",INDIRECT("'" &amp; Setup!$AI$11 &amp; "'!" &amp; AD170),0) + IF(Setup!$AI$12&lt;&gt;"",INDIRECT("'" &amp; Setup!$AI$12 &amp; "'!" &amp; AD170),0)</f>
        <v>0</v>
      </c>
      <c r="BO170" s="2">
        <f ca="1">IF(Setup!$AI$7&lt;&gt;"",INDIRECT("'" &amp; Setup!$AI$7 &amp; "'!" &amp; AE170),0) + IF(Setup!$AI$8&lt;&gt;"",INDIRECT("'" &amp; Setup!$AI$8 &amp; "'!" &amp; AE170),0) + IF(Setup!$AI$9&lt;&gt;"",INDIRECT("'" &amp; Setup!$AI$9 &amp; "'!" &amp; AE170),0) + IF(Setup!$AI$10&lt;&gt;"",INDIRECT("'" &amp; Setup!$AI$10 &amp; "'!" &amp; AE170),0) + IF(Setup!$AI$11&lt;&gt;"",INDIRECT("'" &amp; Setup!$AI$11 &amp; "'!" &amp; AE170),0) + IF(Setup!$AI$12&lt;&gt;"",INDIRECT("'" &amp; Setup!$AI$12 &amp; "'!" &amp; AE170),0)</f>
        <v>0</v>
      </c>
      <c r="BP170" s="2">
        <f ca="1">IF(Setup!$AJ$7&lt;&gt;"",INDIRECT("'" &amp; Setup!$AJ$7 &amp; "'!" &amp; AD170),0) + IF(Setup!$AJ$8&lt;&gt;"",INDIRECT("'" &amp; Setup!$AJ$8 &amp; "'!" &amp; AD170),0) + IF(Setup!$AJ$9&lt;&gt;"",INDIRECT("'" &amp; Setup!$AJ$9 &amp; "'!" &amp; AD170),0) + IF(Setup!$AJ$10&lt;&gt;"",INDIRECT("'" &amp; Setup!$AJ$10 &amp; "'!" &amp; AD170),0) + IF(Setup!$AJ$11&lt;&gt;"",INDIRECT("'" &amp; Setup!$AJ$11 &amp; "'!" &amp; AD170),0) + IF(Setup!$AJ$12&lt;&gt;"",INDIRECT("'" &amp; Setup!$AJ$12 &amp; "'!" &amp; AD170),0)</f>
        <v>0</v>
      </c>
      <c r="BQ170" s="2">
        <f ca="1">IF(Setup!$AJ$7&lt;&gt;"",INDIRECT("'" &amp; Setup!$AJ$7 &amp; "'!" &amp; AE170),0) + IF(Setup!$AJ$8&lt;&gt;"",INDIRECT("'" &amp; Setup!$AJ$8 &amp; "'!" &amp; AE170),0) + IF(Setup!$AJ$9&lt;&gt;"",INDIRECT("'" &amp; Setup!$AJ$9 &amp; "'!" &amp; AE170),0) + IF(Setup!$AJ$10&lt;&gt;"",INDIRECT("'" &amp; Setup!$AJ$10 &amp; "'!" &amp; AE170),0) + IF(Setup!$AJ$11&lt;&gt;"",INDIRECT("'" &amp; Setup!$AJ$11 &amp; "'!" &amp; AE170),0) + IF(Setup!$AJ$12&lt;&gt;"",INDIRECT("'" &amp; Setup!$AJ$12 &amp; "'!" &amp; AE170),0)</f>
        <v>0</v>
      </c>
      <c r="BS170" s="35"/>
      <c r="BT170" s="35"/>
      <c r="BU170" s="35"/>
      <c r="BV170" s="35"/>
    </row>
    <row r="171" spans="1:74" ht="39" hidden="1" customHeight="1" x14ac:dyDescent="0.2">
      <c r="A171" s="14" t="str">
        <f>Planning!A154</f>
        <v>I146</v>
      </c>
      <c r="B171" s="9">
        <f>Planning!B154</f>
        <v>0</v>
      </c>
      <c r="C171" s="9">
        <f>Planning!C154</f>
        <v>0</v>
      </c>
      <c r="D171" s="9">
        <f>Planning!D154</f>
        <v>0</v>
      </c>
      <c r="E171" s="3">
        <f>Planning!E154</f>
        <v>0</v>
      </c>
      <c r="F171" s="3">
        <f>Planning!G154</f>
        <v>0</v>
      </c>
      <c r="G171" s="28"/>
      <c r="H171" s="197">
        <f t="shared" ca="1" si="96"/>
        <v>0</v>
      </c>
      <c r="I171" s="197">
        <f t="shared" ca="1" si="97"/>
        <v>0</v>
      </c>
      <c r="J171" s="32" t="str">
        <f ca="1">IF(AND($AR171="2",$AB170&lt;&gt;Lists!$A$17),AU171,AT171)</f>
        <v/>
      </c>
      <c r="K171" s="33" t="str">
        <f t="shared" ca="1" si="83"/>
        <v/>
      </c>
      <c r="L171" s="210">
        <f t="shared" ca="1" si="84"/>
        <v>0</v>
      </c>
      <c r="M171" s="197">
        <f t="shared" ca="1" si="85"/>
        <v>0</v>
      </c>
      <c r="N171" s="32" t="str">
        <f ca="1">IF(AND($AR171="2",$AB171&lt;&gt;Lists!$A$17),AW171,AV171)</f>
        <v/>
      </c>
      <c r="O171" s="33" t="str">
        <f t="shared" ca="1" si="86"/>
        <v/>
      </c>
      <c r="P171" s="197">
        <f t="shared" ca="1" si="87"/>
        <v>0</v>
      </c>
      <c r="Q171" s="197">
        <f t="shared" ca="1" si="88"/>
        <v>0</v>
      </c>
      <c r="R171" s="32" t="str">
        <f ca="1">IF(AND($AR171="2",$AB171&lt;&gt;Lists!$A$17),AY171,AX171)</f>
        <v/>
      </c>
      <c r="S171" s="33" t="str">
        <f t="shared" ca="1" si="89"/>
        <v/>
      </c>
      <c r="T171" s="197">
        <f t="shared" ca="1" si="90"/>
        <v>0</v>
      </c>
      <c r="U171" s="197">
        <f t="shared" ca="1" si="91"/>
        <v>0</v>
      </c>
      <c r="V171" s="32" t="str">
        <f ca="1">IF(AND($AR171="2",$AB171&lt;&gt;Lists!$A$17),BA171,AZ171)</f>
        <v/>
      </c>
      <c r="W171" s="33" t="str">
        <f t="shared" ca="1" si="92"/>
        <v/>
      </c>
      <c r="X171" s="197">
        <f t="shared" ca="1" si="93"/>
        <v>0</v>
      </c>
      <c r="Y171" s="197">
        <f t="shared" ca="1" si="94"/>
        <v>0</v>
      </c>
      <c r="Z171" s="32" t="str">
        <f ca="1">IF(AND($AR171="2",$AB171&lt;&gt;Lists!$A$17),BC171,BB171)</f>
        <v/>
      </c>
      <c r="AA171" s="33" t="str">
        <f t="shared" ca="1" si="95"/>
        <v/>
      </c>
      <c r="AB171" s="1">
        <f>Planning!H154</f>
        <v>0</v>
      </c>
      <c r="AC171" s="2" t="str">
        <f t="shared" si="98"/>
        <v>00</v>
      </c>
      <c r="AD171" s="2" t="s">
        <v>606</v>
      </c>
      <c r="AE171" s="2" t="s">
        <v>804</v>
      </c>
      <c r="AF171" s="2" t="s">
        <v>174</v>
      </c>
      <c r="AG171" s="169" t="str">
        <f t="shared" si="99"/>
        <v/>
      </c>
      <c r="AI171" s="2">
        <f ca="1">IF(Setup!$AG$7&lt;&gt;"",INDIRECT("'" &amp; Setup!$AG$7 &amp; "'!" &amp; AF171),0) + IF(Setup!$AG$8&lt;&gt;"",INDIRECT("'" &amp; Setup!$AG$8 &amp; "'!" &amp; AF171),0) + IF(Setup!$AG$9&lt;&gt;"",INDIRECT("'" &amp; Setup!$AG$9 &amp; "'!" &amp; AF171),0) + IF(Setup!$AG$10&lt;&gt;"",INDIRECT("'" &amp; Setup!$AG$10 &amp; "'!" &amp; AF171),0) + IF(Setup!$AG$11&lt;&gt;"",INDIRECT("'" &amp; Setup!$AG$11 &amp; "'!" &amp; AF171),0) + IF(Setup!$AG$12&lt;&gt;"",INDIRECT("'" &amp; Setup!$AG$12 &amp; "'!" &amp; AF171),0)</f>
        <v>0</v>
      </c>
      <c r="AJ171" s="2">
        <f ca="1">IF(Setup!$AH$7&lt;&gt;"",INDIRECT("'" &amp; Setup!$AH$7 &amp; "'!" &amp; AF171),0) + IF(Setup!$AH$8&lt;&gt;"",INDIRECT("'" &amp; Setup!$AH$8 &amp; "'!" &amp; AF171),0) + IF(Setup!$AH$9&lt;&gt;"",INDIRECT("'" &amp; Setup!$AH$9 &amp; "'!" &amp; AF171),0) + IF(Setup!$AH$10&lt;&gt;"",INDIRECT("'" &amp; Setup!$AH$10 &amp; "'!" &amp; AF171),0) + IF(Setup!$AH$11&lt;&gt;"",INDIRECT("'" &amp; Setup!$AH$11 &amp; "'!" &amp; AF171),0) + IF(Setup!$AH$12&lt;&gt;"",INDIRECT("'" &amp; Setup!$AH$12 &amp; "'!" &amp; AF171),0)</f>
        <v>0</v>
      </c>
      <c r="AK171" s="2">
        <f ca="1">IF(Setup!$AI$7&lt;&gt;"",INDIRECT("'" &amp; Setup!$AI$7 &amp; "'!" &amp; AF171),0) + IF(Setup!$AI$8&lt;&gt;"",INDIRECT("'" &amp; Setup!$AI$8 &amp; "'!" &amp; AF171),0) + IF(Setup!$AI$9&lt;&gt;"",INDIRECT("'" &amp; Setup!$AI$9 &amp; "'!" &amp; AF171),0) + IF(Setup!$AI$10&lt;&gt;"",INDIRECT("'" &amp; Setup!$AI$10 &amp; "'!" &amp; AF171),0) + IF(Setup!$AI$11&lt;&gt;"",INDIRECT("'" &amp; Setup!$AI$11 &amp; "'!" &amp; AF171),0) + IF(Setup!$AI$12&lt;&gt;"",INDIRECT("'" &amp; Setup!$AI$12 &amp; "'!" &amp; AF171),0)</f>
        <v>0</v>
      </c>
      <c r="AL171" s="2">
        <f ca="1">IF(Setup!$AJ$7&lt;&gt;"",INDIRECT("'" &amp; Setup!$AJ$7 &amp; "'!" &amp; AF171),0) + IF(Setup!$AJ$8&lt;&gt;"",INDIRECT("'" &amp; Setup!$AJ$8 &amp; "'!" &amp; AF171),0) + IF(Setup!$AJ$9&lt;&gt;"",INDIRECT("'" &amp; Setup!$AJ$9 &amp; "'!" &amp; AF171),0) + IF(Setup!$AJ$10&lt;&gt;"",INDIRECT("'" &amp; Setup!$AJ$10 &amp; "'!" &amp; AF171),0) + IF(Setup!$AJ$11&lt;&gt;"",INDIRECT("'" &amp; Setup!$AJ$11 &amp; "'!" &amp; AF171),0) + IF(Setup!$AJ$12&lt;&gt;"",INDIRECT("'" &amp; Setup!$AJ$12 &amp; "'!" &amp; AF171),0)</f>
        <v>0</v>
      </c>
      <c r="AN171" s="2" t="str">
        <f t="shared" si="100"/>
        <v/>
      </c>
      <c r="AR171" s="2" t="str">
        <f>IF(C171=0,"",LEFT(INDEX(Lists!$H$5:$H$49,MATCH(C171,Lists!$G$5:$G$49,0),1),1))</f>
        <v/>
      </c>
      <c r="AT171" s="2" t="str">
        <f t="shared" ca="1" si="101"/>
        <v/>
      </c>
      <c r="AU171" s="2" t="str">
        <f t="shared" ca="1" si="102"/>
        <v/>
      </c>
      <c r="AV171" s="2" t="str">
        <f t="shared" ca="1" si="103"/>
        <v/>
      </c>
      <c r="AW171" s="2" t="str">
        <f t="shared" ca="1" si="104"/>
        <v/>
      </c>
      <c r="AX171" s="2" t="str">
        <f t="shared" ca="1" si="105"/>
        <v/>
      </c>
      <c r="AY171" s="2" t="str">
        <f t="shared" ca="1" si="106"/>
        <v/>
      </c>
      <c r="AZ171" s="2" t="str">
        <f t="shared" ca="1" si="107"/>
        <v/>
      </c>
      <c r="BA171" s="2" t="str">
        <f t="shared" ca="1" si="108"/>
        <v/>
      </c>
      <c r="BB171" s="2" t="str">
        <f t="shared" ca="1" si="109"/>
        <v/>
      </c>
      <c r="BC171" s="2" t="str">
        <f t="shared" ca="1" si="110"/>
        <v/>
      </c>
      <c r="BJ171" s="2">
        <f ca="1">IF(Setup!$AG$7&lt;&gt;"",INDIRECT("'" &amp; Setup!$AG$7 &amp; "'!" &amp; AD171),0) + IF(Setup!$AG$8&lt;&gt;"",INDIRECT("'" &amp; Setup!$AG$8 &amp; "'!" &amp; AD171),0) + IF(Setup!$AG$9&lt;&gt;"",INDIRECT("'" &amp; Setup!$AG$9 &amp; "'!" &amp; AD171),0) + IF(Setup!$AG$10&lt;&gt;"",INDIRECT("'" &amp; Setup!$AG$10 &amp; "'!" &amp; AD171),0) + IF(Setup!$AG$11&lt;&gt;"",INDIRECT("'" &amp; Setup!$AG$11 &amp; "'!" &amp; AD171),0) + IF(Setup!$AG$12&lt;&gt;"",INDIRECT("'" &amp; Setup!$AG$12 &amp; "'!" &amp; AD171),0)</f>
        <v>0</v>
      </c>
      <c r="BK171" s="2">
        <f ca="1">IF(Setup!$AG$7&lt;&gt;"",INDIRECT("'" &amp; Setup!$AG$7 &amp; "'!" &amp; AE171),0) + IF(Setup!$AG$8&lt;&gt;"",INDIRECT("'" &amp; Setup!$AG$8 &amp; "'!" &amp; AE171),0) + IF(Setup!$AG$9&lt;&gt;"",INDIRECT("'" &amp; Setup!$AG$9 &amp; "'!" &amp; AE171),0) + IF(Setup!$AG$10&lt;&gt;"",INDIRECT("'" &amp; Setup!$AG$10 &amp; "'!" &amp; AE171),0) + IF(Setup!$AG$11&lt;&gt;"",INDIRECT("'" &amp; Setup!$AG$11 &amp; "'!" &amp; AE171),0) + IF(Setup!$AG$12&lt;&gt;"",INDIRECT("'" &amp; Setup!$AG$12 &amp; "'!" &amp; AE171),0)</f>
        <v>0</v>
      </c>
      <c r="BL171" s="2">
        <f ca="1">IF(Setup!$AH$7&lt;&gt;"",INDIRECT("'" &amp; Setup!$AH$7 &amp; "'!" &amp; AD171),0) + IF(Setup!$AH$8&lt;&gt;"",INDIRECT("'" &amp; Setup!$AH$8 &amp; "'!" &amp; AD171),0) + IF(Setup!$AH$9&lt;&gt;"",INDIRECT("'" &amp; Setup!$AH$9 &amp; "'!" &amp; AD171),0) + IF(Setup!$AH$10&lt;&gt;"",INDIRECT("'" &amp; Setup!$AH$10 &amp; "'!" &amp; AD171),0) + IF(Setup!$AH$11&lt;&gt;"",INDIRECT("'" &amp; Setup!$AH$11 &amp; "'!" &amp; AD171),0) + IF(Setup!$AH$12&lt;&gt;"",INDIRECT("'" &amp; Setup!$AH$12 &amp; "'!" &amp; AD171),0)</f>
        <v>0</v>
      </c>
      <c r="BM171" s="2">
        <f ca="1">IF(Setup!$AH$7&lt;&gt;"",INDIRECT("'" &amp; Setup!$AH$7 &amp; "'!" &amp; AE171),0) + IF(Setup!$AH$8&lt;&gt;"",INDIRECT("'" &amp; Setup!$AH$8 &amp; "'!" &amp; AE171),0) + IF(Setup!$AH$9&lt;&gt;"",INDIRECT("'" &amp; Setup!$AH$9 &amp; "'!" &amp; AE171),0) + IF(Setup!$AH$10&lt;&gt;"",INDIRECT("'" &amp; Setup!$AH$10 &amp; "'!" &amp; AE171),0) + IF(Setup!$AH$11&lt;&gt;"",INDIRECT("'" &amp; Setup!$AH$11 &amp; "'!" &amp; AE171),0) + IF(Setup!$AH$12&lt;&gt;"",INDIRECT("'" &amp; Setup!$AH$12 &amp; "'!" &amp; AE171),0)</f>
        <v>0</v>
      </c>
      <c r="BN171" s="2">
        <f ca="1">IF(Setup!$AI$7&lt;&gt;"",INDIRECT("'" &amp; Setup!$AI$7 &amp; "'!" &amp; AD171),0) + IF(Setup!$AI$8&lt;&gt;"",INDIRECT("'" &amp; Setup!$AI$8 &amp; "'!" &amp; AD171),0) + IF(Setup!$AI$9&lt;&gt;"",INDIRECT("'" &amp; Setup!$AI$9 &amp; "'!" &amp; AD171),0) + IF(Setup!$AI$10&lt;&gt;"",INDIRECT("'" &amp; Setup!$AI$10 &amp; "'!" &amp; AD171),0) + IF(Setup!$AI$11&lt;&gt;"",INDIRECT("'" &amp; Setup!$AI$11 &amp; "'!" &amp; AD171),0) + IF(Setup!$AI$12&lt;&gt;"",INDIRECT("'" &amp; Setup!$AI$12 &amp; "'!" &amp; AD171),0)</f>
        <v>0</v>
      </c>
      <c r="BO171" s="2">
        <f ca="1">IF(Setup!$AI$7&lt;&gt;"",INDIRECT("'" &amp; Setup!$AI$7 &amp; "'!" &amp; AE171),0) + IF(Setup!$AI$8&lt;&gt;"",INDIRECT("'" &amp; Setup!$AI$8 &amp; "'!" &amp; AE171),0) + IF(Setup!$AI$9&lt;&gt;"",INDIRECT("'" &amp; Setup!$AI$9 &amp; "'!" &amp; AE171),0) + IF(Setup!$AI$10&lt;&gt;"",INDIRECT("'" &amp; Setup!$AI$10 &amp; "'!" &amp; AE171),0) + IF(Setup!$AI$11&lt;&gt;"",INDIRECT("'" &amp; Setup!$AI$11 &amp; "'!" &amp; AE171),0) + IF(Setup!$AI$12&lt;&gt;"",INDIRECT("'" &amp; Setup!$AI$12 &amp; "'!" &amp; AE171),0)</f>
        <v>0</v>
      </c>
      <c r="BP171" s="2">
        <f ca="1">IF(Setup!$AJ$7&lt;&gt;"",INDIRECT("'" &amp; Setup!$AJ$7 &amp; "'!" &amp; AD171),0) + IF(Setup!$AJ$8&lt;&gt;"",INDIRECT("'" &amp; Setup!$AJ$8 &amp; "'!" &amp; AD171),0) + IF(Setup!$AJ$9&lt;&gt;"",INDIRECT("'" &amp; Setup!$AJ$9 &amp; "'!" &amp; AD171),0) + IF(Setup!$AJ$10&lt;&gt;"",INDIRECT("'" &amp; Setup!$AJ$10 &amp; "'!" &amp; AD171),0) + IF(Setup!$AJ$11&lt;&gt;"",INDIRECT("'" &amp; Setup!$AJ$11 &amp; "'!" &amp; AD171),0) + IF(Setup!$AJ$12&lt;&gt;"",INDIRECT("'" &amp; Setup!$AJ$12 &amp; "'!" &amp; AD171),0)</f>
        <v>0</v>
      </c>
      <c r="BQ171" s="2">
        <f ca="1">IF(Setup!$AJ$7&lt;&gt;"",INDIRECT("'" &amp; Setup!$AJ$7 &amp; "'!" &amp; AE171),0) + IF(Setup!$AJ$8&lt;&gt;"",INDIRECT("'" &amp; Setup!$AJ$8 &amp; "'!" &amp; AE171),0) + IF(Setup!$AJ$9&lt;&gt;"",INDIRECT("'" &amp; Setup!$AJ$9 &amp; "'!" &amp; AE171),0) + IF(Setup!$AJ$10&lt;&gt;"",INDIRECT("'" &amp; Setup!$AJ$10 &amp; "'!" &amp; AE171),0) + IF(Setup!$AJ$11&lt;&gt;"",INDIRECT("'" &amp; Setup!$AJ$11 &amp; "'!" &amp; AE171),0) + IF(Setup!$AJ$12&lt;&gt;"",INDIRECT("'" &amp; Setup!$AJ$12 &amp; "'!" &amp; AE171),0)</f>
        <v>0</v>
      </c>
      <c r="BS171" s="35"/>
      <c r="BT171" s="35"/>
      <c r="BU171" s="35"/>
      <c r="BV171" s="35"/>
    </row>
    <row r="172" spans="1:74" ht="39" hidden="1" customHeight="1" x14ac:dyDescent="0.2">
      <c r="A172" s="14" t="str">
        <f>Planning!A155</f>
        <v>I147</v>
      </c>
      <c r="B172" s="9">
        <f>Planning!B155</f>
        <v>0</v>
      </c>
      <c r="C172" s="9">
        <f>Planning!C155</f>
        <v>0</v>
      </c>
      <c r="D172" s="9">
        <f>Planning!D155</f>
        <v>0</v>
      </c>
      <c r="E172" s="3">
        <f>Planning!E155</f>
        <v>0</v>
      </c>
      <c r="F172" s="3">
        <f>Planning!G155</f>
        <v>0</v>
      </c>
      <c r="G172" s="28"/>
      <c r="H172" s="197">
        <f t="shared" ca="1" si="96"/>
        <v>0</v>
      </c>
      <c r="I172" s="197">
        <f t="shared" ca="1" si="97"/>
        <v>0</v>
      </c>
      <c r="J172" s="32" t="str">
        <f ca="1">IF(AND($AR172="2",$AB171&lt;&gt;Lists!$A$17),AU172,AT172)</f>
        <v/>
      </c>
      <c r="K172" s="33" t="str">
        <f t="shared" ca="1" si="83"/>
        <v/>
      </c>
      <c r="L172" s="210">
        <f t="shared" ca="1" si="84"/>
        <v>0</v>
      </c>
      <c r="M172" s="197">
        <f t="shared" ca="1" si="85"/>
        <v>0</v>
      </c>
      <c r="N172" s="32" t="str">
        <f ca="1">IF(AND($AR172="2",$AB172&lt;&gt;Lists!$A$17),AW172,AV172)</f>
        <v/>
      </c>
      <c r="O172" s="33" t="str">
        <f t="shared" ca="1" si="86"/>
        <v/>
      </c>
      <c r="P172" s="197">
        <f t="shared" ca="1" si="87"/>
        <v>0</v>
      </c>
      <c r="Q172" s="197">
        <f t="shared" ca="1" si="88"/>
        <v>0</v>
      </c>
      <c r="R172" s="32" t="str">
        <f ca="1">IF(AND($AR172="2",$AB172&lt;&gt;Lists!$A$17),AY172,AX172)</f>
        <v/>
      </c>
      <c r="S172" s="33" t="str">
        <f t="shared" ca="1" si="89"/>
        <v/>
      </c>
      <c r="T172" s="197">
        <f t="shared" ca="1" si="90"/>
        <v>0</v>
      </c>
      <c r="U172" s="197">
        <f t="shared" ca="1" si="91"/>
        <v>0</v>
      </c>
      <c r="V172" s="32" t="str">
        <f ca="1">IF(AND($AR172="2",$AB172&lt;&gt;Lists!$A$17),BA172,AZ172)</f>
        <v/>
      </c>
      <c r="W172" s="33" t="str">
        <f t="shared" ca="1" si="92"/>
        <v/>
      </c>
      <c r="X172" s="197">
        <f t="shared" ca="1" si="93"/>
        <v>0</v>
      </c>
      <c r="Y172" s="197">
        <f t="shared" ca="1" si="94"/>
        <v>0</v>
      </c>
      <c r="Z172" s="32" t="str">
        <f ca="1">IF(AND($AR172="2",$AB172&lt;&gt;Lists!$A$17),BC172,BB172)</f>
        <v/>
      </c>
      <c r="AA172" s="33" t="str">
        <f t="shared" ca="1" si="95"/>
        <v/>
      </c>
      <c r="AB172" s="1">
        <f>Planning!H155</f>
        <v>0</v>
      </c>
      <c r="AC172" s="2" t="str">
        <f t="shared" si="98"/>
        <v>00</v>
      </c>
      <c r="AD172" s="2" t="s">
        <v>607</v>
      </c>
      <c r="AE172" s="2" t="s">
        <v>805</v>
      </c>
      <c r="AF172" s="2" t="s">
        <v>175</v>
      </c>
      <c r="AG172" s="169" t="str">
        <f t="shared" si="99"/>
        <v/>
      </c>
      <c r="AI172" s="2">
        <f ca="1">IF(Setup!$AG$7&lt;&gt;"",INDIRECT("'" &amp; Setup!$AG$7 &amp; "'!" &amp; AF172),0) + IF(Setup!$AG$8&lt;&gt;"",INDIRECT("'" &amp; Setup!$AG$8 &amp; "'!" &amp; AF172),0) + IF(Setup!$AG$9&lt;&gt;"",INDIRECT("'" &amp; Setup!$AG$9 &amp; "'!" &amp; AF172),0) + IF(Setup!$AG$10&lt;&gt;"",INDIRECT("'" &amp; Setup!$AG$10 &amp; "'!" &amp; AF172),0) + IF(Setup!$AG$11&lt;&gt;"",INDIRECT("'" &amp; Setup!$AG$11 &amp; "'!" &amp; AF172),0) + IF(Setup!$AG$12&lt;&gt;"",INDIRECT("'" &amp; Setup!$AG$12 &amp; "'!" &amp; AF172),0)</f>
        <v>0</v>
      </c>
      <c r="AJ172" s="2">
        <f ca="1">IF(Setup!$AH$7&lt;&gt;"",INDIRECT("'" &amp; Setup!$AH$7 &amp; "'!" &amp; AF172),0) + IF(Setup!$AH$8&lt;&gt;"",INDIRECT("'" &amp; Setup!$AH$8 &amp; "'!" &amp; AF172),0) + IF(Setup!$AH$9&lt;&gt;"",INDIRECT("'" &amp; Setup!$AH$9 &amp; "'!" &amp; AF172),0) + IF(Setup!$AH$10&lt;&gt;"",INDIRECT("'" &amp; Setup!$AH$10 &amp; "'!" &amp; AF172),0) + IF(Setup!$AH$11&lt;&gt;"",INDIRECT("'" &amp; Setup!$AH$11 &amp; "'!" &amp; AF172),0) + IF(Setup!$AH$12&lt;&gt;"",INDIRECT("'" &amp; Setup!$AH$12 &amp; "'!" &amp; AF172),0)</f>
        <v>0</v>
      </c>
      <c r="AK172" s="2">
        <f ca="1">IF(Setup!$AI$7&lt;&gt;"",INDIRECT("'" &amp; Setup!$AI$7 &amp; "'!" &amp; AF172),0) + IF(Setup!$AI$8&lt;&gt;"",INDIRECT("'" &amp; Setup!$AI$8 &amp; "'!" &amp; AF172),0) + IF(Setup!$AI$9&lt;&gt;"",INDIRECT("'" &amp; Setup!$AI$9 &amp; "'!" &amp; AF172),0) + IF(Setup!$AI$10&lt;&gt;"",INDIRECT("'" &amp; Setup!$AI$10 &amp; "'!" &amp; AF172),0) + IF(Setup!$AI$11&lt;&gt;"",INDIRECT("'" &amp; Setup!$AI$11 &amp; "'!" &amp; AF172),0) + IF(Setup!$AI$12&lt;&gt;"",INDIRECT("'" &amp; Setup!$AI$12 &amp; "'!" &amp; AF172),0)</f>
        <v>0</v>
      </c>
      <c r="AL172" s="2">
        <f ca="1">IF(Setup!$AJ$7&lt;&gt;"",INDIRECT("'" &amp; Setup!$AJ$7 &amp; "'!" &amp; AF172),0) + IF(Setup!$AJ$8&lt;&gt;"",INDIRECT("'" &amp; Setup!$AJ$8 &amp; "'!" &amp; AF172),0) + IF(Setup!$AJ$9&lt;&gt;"",INDIRECT("'" &amp; Setup!$AJ$9 &amp; "'!" &amp; AF172),0) + IF(Setup!$AJ$10&lt;&gt;"",INDIRECT("'" &amp; Setup!$AJ$10 &amp; "'!" &amp; AF172),0) + IF(Setup!$AJ$11&lt;&gt;"",INDIRECT("'" &amp; Setup!$AJ$11 &amp; "'!" &amp; AF172),0) + IF(Setup!$AJ$12&lt;&gt;"",INDIRECT("'" &amp; Setup!$AJ$12 &amp; "'!" &amp; AF172),0)</f>
        <v>0</v>
      </c>
      <c r="AN172" s="2" t="str">
        <f t="shared" si="100"/>
        <v/>
      </c>
      <c r="AR172" s="2" t="str">
        <f>IF(C172=0,"",LEFT(INDEX(Lists!$H$5:$H$49,MATCH(C172,Lists!$G$5:$G$49,0),1),1))</f>
        <v/>
      </c>
      <c r="AT172" s="2" t="str">
        <f t="shared" ca="1" si="101"/>
        <v/>
      </c>
      <c r="AU172" s="2" t="str">
        <f t="shared" ca="1" si="102"/>
        <v/>
      </c>
      <c r="AV172" s="2" t="str">
        <f t="shared" ca="1" si="103"/>
        <v/>
      </c>
      <c r="AW172" s="2" t="str">
        <f t="shared" ca="1" si="104"/>
        <v/>
      </c>
      <c r="AX172" s="2" t="str">
        <f t="shared" ca="1" si="105"/>
        <v/>
      </c>
      <c r="AY172" s="2" t="str">
        <f t="shared" ca="1" si="106"/>
        <v/>
      </c>
      <c r="AZ172" s="2" t="str">
        <f t="shared" ca="1" si="107"/>
        <v/>
      </c>
      <c r="BA172" s="2" t="str">
        <f t="shared" ca="1" si="108"/>
        <v/>
      </c>
      <c r="BB172" s="2" t="str">
        <f t="shared" ca="1" si="109"/>
        <v/>
      </c>
      <c r="BC172" s="2" t="str">
        <f t="shared" ca="1" si="110"/>
        <v/>
      </c>
      <c r="BJ172" s="2">
        <f ca="1">IF(Setup!$AG$7&lt;&gt;"",INDIRECT("'" &amp; Setup!$AG$7 &amp; "'!" &amp; AD172),0) + IF(Setup!$AG$8&lt;&gt;"",INDIRECT("'" &amp; Setup!$AG$8 &amp; "'!" &amp; AD172),0) + IF(Setup!$AG$9&lt;&gt;"",INDIRECT("'" &amp; Setup!$AG$9 &amp; "'!" &amp; AD172),0) + IF(Setup!$AG$10&lt;&gt;"",INDIRECT("'" &amp; Setup!$AG$10 &amp; "'!" &amp; AD172),0) + IF(Setup!$AG$11&lt;&gt;"",INDIRECT("'" &amp; Setup!$AG$11 &amp; "'!" &amp; AD172),0) + IF(Setup!$AG$12&lt;&gt;"",INDIRECT("'" &amp; Setup!$AG$12 &amp; "'!" &amp; AD172),0)</f>
        <v>0</v>
      </c>
      <c r="BK172" s="2">
        <f ca="1">IF(Setup!$AG$7&lt;&gt;"",INDIRECT("'" &amp; Setup!$AG$7 &amp; "'!" &amp; AE172),0) + IF(Setup!$AG$8&lt;&gt;"",INDIRECT("'" &amp; Setup!$AG$8 &amp; "'!" &amp; AE172),0) + IF(Setup!$AG$9&lt;&gt;"",INDIRECT("'" &amp; Setup!$AG$9 &amp; "'!" &amp; AE172),0) + IF(Setup!$AG$10&lt;&gt;"",INDIRECT("'" &amp; Setup!$AG$10 &amp; "'!" &amp; AE172),0) + IF(Setup!$AG$11&lt;&gt;"",INDIRECT("'" &amp; Setup!$AG$11 &amp; "'!" &amp; AE172),0) + IF(Setup!$AG$12&lt;&gt;"",INDIRECT("'" &amp; Setup!$AG$12 &amp; "'!" &amp; AE172),0)</f>
        <v>0</v>
      </c>
      <c r="BL172" s="2">
        <f ca="1">IF(Setup!$AH$7&lt;&gt;"",INDIRECT("'" &amp; Setup!$AH$7 &amp; "'!" &amp; AD172),0) + IF(Setup!$AH$8&lt;&gt;"",INDIRECT("'" &amp; Setup!$AH$8 &amp; "'!" &amp; AD172),0) + IF(Setup!$AH$9&lt;&gt;"",INDIRECT("'" &amp; Setup!$AH$9 &amp; "'!" &amp; AD172),0) + IF(Setup!$AH$10&lt;&gt;"",INDIRECT("'" &amp; Setup!$AH$10 &amp; "'!" &amp; AD172),0) + IF(Setup!$AH$11&lt;&gt;"",INDIRECT("'" &amp; Setup!$AH$11 &amp; "'!" &amp; AD172),0) + IF(Setup!$AH$12&lt;&gt;"",INDIRECT("'" &amp; Setup!$AH$12 &amp; "'!" &amp; AD172),0)</f>
        <v>0</v>
      </c>
      <c r="BM172" s="2">
        <f ca="1">IF(Setup!$AH$7&lt;&gt;"",INDIRECT("'" &amp; Setup!$AH$7 &amp; "'!" &amp; AE172),0) + IF(Setup!$AH$8&lt;&gt;"",INDIRECT("'" &amp; Setup!$AH$8 &amp; "'!" &amp; AE172),0) + IF(Setup!$AH$9&lt;&gt;"",INDIRECT("'" &amp; Setup!$AH$9 &amp; "'!" &amp; AE172),0) + IF(Setup!$AH$10&lt;&gt;"",INDIRECT("'" &amp; Setup!$AH$10 &amp; "'!" &amp; AE172),0) + IF(Setup!$AH$11&lt;&gt;"",INDIRECT("'" &amp; Setup!$AH$11 &amp; "'!" &amp; AE172),0) + IF(Setup!$AH$12&lt;&gt;"",INDIRECT("'" &amp; Setup!$AH$12 &amp; "'!" &amp; AE172),0)</f>
        <v>0</v>
      </c>
      <c r="BN172" s="2">
        <f ca="1">IF(Setup!$AI$7&lt;&gt;"",INDIRECT("'" &amp; Setup!$AI$7 &amp; "'!" &amp; AD172),0) + IF(Setup!$AI$8&lt;&gt;"",INDIRECT("'" &amp; Setup!$AI$8 &amp; "'!" &amp; AD172),0) + IF(Setup!$AI$9&lt;&gt;"",INDIRECT("'" &amp; Setup!$AI$9 &amp; "'!" &amp; AD172),0) + IF(Setup!$AI$10&lt;&gt;"",INDIRECT("'" &amp; Setup!$AI$10 &amp; "'!" &amp; AD172),0) + IF(Setup!$AI$11&lt;&gt;"",INDIRECT("'" &amp; Setup!$AI$11 &amp; "'!" &amp; AD172),0) + IF(Setup!$AI$12&lt;&gt;"",INDIRECT("'" &amp; Setup!$AI$12 &amp; "'!" &amp; AD172),0)</f>
        <v>0</v>
      </c>
      <c r="BO172" s="2">
        <f ca="1">IF(Setup!$AI$7&lt;&gt;"",INDIRECT("'" &amp; Setup!$AI$7 &amp; "'!" &amp; AE172),0) + IF(Setup!$AI$8&lt;&gt;"",INDIRECT("'" &amp; Setup!$AI$8 &amp; "'!" &amp; AE172),0) + IF(Setup!$AI$9&lt;&gt;"",INDIRECT("'" &amp; Setup!$AI$9 &amp; "'!" &amp; AE172),0) + IF(Setup!$AI$10&lt;&gt;"",INDIRECT("'" &amp; Setup!$AI$10 &amp; "'!" &amp; AE172),0) + IF(Setup!$AI$11&lt;&gt;"",INDIRECT("'" &amp; Setup!$AI$11 &amp; "'!" &amp; AE172),0) + IF(Setup!$AI$12&lt;&gt;"",INDIRECT("'" &amp; Setup!$AI$12 &amp; "'!" &amp; AE172),0)</f>
        <v>0</v>
      </c>
      <c r="BP172" s="2">
        <f ca="1">IF(Setup!$AJ$7&lt;&gt;"",INDIRECT("'" &amp; Setup!$AJ$7 &amp; "'!" &amp; AD172),0) + IF(Setup!$AJ$8&lt;&gt;"",INDIRECT("'" &amp; Setup!$AJ$8 &amp; "'!" &amp; AD172),0) + IF(Setup!$AJ$9&lt;&gt;"",INDIRECT("'" &amp; Setup!$AJ$9 &amp; "'!" &amp; AD172),0) + IF(Setup!$AJ$10&lt;&gt;"",INDIRECT("'" &amp; Setup!$AJ$10 &amp; "'!" &amp; AD172),0) + IF(Setup!$AJ$11&lt;&gt;"",INDIRECT("'" &amp; Setup!$AJ$11 &amp; "'!" &amp; AD172),0) + IF(Setup!$AJ$12&lt;&gt;"",INDIRECT("'" &amp; Setup!$AJ$12 &amp; "'!" &amp; AD172),0)</f>
        <v>0</v>
      </c>
      <c r="BQ172" s="2">
        <f ca="1">IF(Setup!$AJ$7&lt;&gt;"",INDIRECT("'" &amp; Setup!$AJ$7 &amp; "'!" &amp; AE172),0) + IF(Setup!$AJ$8&lt;&gt;"",INDIRECT("'" &amp; Setup!$AJ$8 &amp; "'!" &amp; AE172),0) + IF(Setup!$AJ$9&lt;&gt;"",INDIRECT("'" &amp; Setup!$AJ$9 &amp; "'!" &amp; AE172),0) + IF(Setup!$AJ$10&lt;&gt;"",INDIRECT("'" &amp; Setup!$AJ$10 &amp; "'!" &amp; AE172),0) + IF(Setup!$AJ$11&lt;&gt;"",INDIRECT("'" &amp; Setup!$AJ$11 &amp; "'!" &amp; AE172),0) + IF(Setup!$AJ$12&lt;&gt;"",INDIRECT("'" &amp; Setup!$AJ$12 &amp; "'!" &amp; AE172),0)</f>
        <v>0</v>
      </c>
      <c r="BS172" s="35"/>
      <c r="BT172" s="35"/>
      <c r="BU172" s="35"/>
      <c r="BV172" s="35"/>
    </row>
    <row r="173" spans="1:74" ht="39" hidden="1" customHeight="1" x14ac:dyDescent="0.2">
      <c r="A173" s="14" t="str">
        <f>Planning!A156</f>
        <v>I148</v>
      </c>
      <c r="B173" s="9">
        <f>Planning!B156</f>
        <v>0</v>
      </c>
      <c r="C173" s="9">
        <f>Planning!C156</f>
        <v>0</v>
      </c>
      <c r="D173" s="9">
        <f>Planning!D156</f>
        <v>0</v>
      </c>
      <c r="E173" s="3">
        <f>Planning!E156</f>
        <v>0</v>
      </c>
      <c r="F173" s="3">
        <f>Planning!G156</f>
        <v>0</v>
      </c>
      <c r="G173" s="28"/>
      <c r="H173" s="197">
        <f t="shared" ca="1" si="96"/>
        <v>0</v>
      </c>
      <c r="I173" s="197">
        <f t="shared" ca="1" si="97"/>
        <v>0</v>
      </c>
      <c r="J173" s="32" t="str">
        <f ca="1">IF(AND($AR173="2",$AB172&lt;&gt;Lists!$A$17),AU173,AT173)</f>
        <v/>
      </c>
      <c r="K173" s="33" t="str">
        <f t="shared" ca="1" si="83"/>
        <v/>
      </c>
      <c r="L173" s="210">
        <f t="shared" ca="1" si="84"/>
        <v>0</v>
      </c>
      <c r="M173" s="197">
        <f t="shared" ca="1" si="85"/>
        <v>0</v>
      </c>
      <c r="N173" s="32" t="str">
        <f ca="1">IF(AND($AR173="2",$AB173&lt;&gt;Lists!$A$17),AW173,AV173)</f>
        <v/>
      </c>
      <c r="O173" s="33" t="str">
        <f t="shared" ca="1" si="86"/>
        <v/>
      </c>
      <c r="P173" s="197">
        <f t="shared" ca="1" si="87"/>
        <v>0</v>
      </c>
      <c r="Q173" s="197">
        <f t="shared" ca="1" si="88"/>
        <v>0</v>
      </c>
      <c r="R173" s="32" t="str">
        <f ca="1">IF(AND($AR173="2",$AB173&lt;&gt;Lists!$A$17),AY173,AX173)</f>
        <v/>
      </c>
      <c r="S173" s="33" t="str">
        <f t="shared" ca="1" si="89"/>
        <v/>
      </c>
      <c r="T173" s="197">
        <f t="shared" ca="1" si="90"/>
        <v>0</v>
      </c>
      <c r="U173" s="197">
        <f t="shared" ca="1" si="91"/>
        <v>0</v>
      </c>
      <c r="V173" s="32" t="str">
        <f ca="1">IF(AND($AR173="2",$AB173&lt;&gt;Lists!$A$17),BA173,AZ173)</f>
        <v/>
      </c>
      <c r="W173" s="33" t="str">
        <f t="shared" ca="1" si="92"/>
        <v/>
      </c>
      <c r="X173" s="197">
        <f t="shared" ca="1" si="93"/>
        <v>0</v>
      </c>
      <c r="Y173" s="197">
        <f t="shared" ca="1" si="94"/>
        <v>0</v>
      </c>
      <c r="Z173" s="32" t="str">
        <f ca="1">IF(AND($AR173="2",$AB173&lt;&gt;Lists!$A$17),BC173,BB173)</f>
        <v/>
      </c>
      <c r="AA173" s="33" t="str">
        <f t="shared" ca="1" si="95"/>
        <v/>
      </c>
      <c r="AB173" s="1">
        <f>Planning!H156</f>
        <v>0</v>
      </c>
      <c r="AC173" s="2" t="str">
        <f t="shared" si="98"/>
        <v>00</v>
      </c>
      <c r="AD173" s="2" t="s">
        <v>608</v>
      </c>
      <c r="AE173" s="2" t="s">
        <v>806</v>
      </c>
      <c r="AF173" s="2" t="s">
        <v>176</v>
      </c>
      <c r="AG173" s="169" t="str">
        <f t="shared" si="99"/>
        <v/>
      </c>
      <c r="AI173" s="2">
        <f ca="1">IF(Setup!$AG$7&lt;&gt;"",INDIRECT("'" &amp; Setup!$AG$7 &amp; "'!" &amp; AF173),0) + IF(Setup!$AG$8&lt;&gt;"",INDIRECT("'" &amp; Setup!$AG$8 &amp; "'!" &amp; AF173),0) + IF(Setup!$AG$9&lt;&gt;"",INDIRECT("'" &amp; Setup!$AG$9 &amp; "'!" &amp; AF173),0) + IF(Setup!$AG$10&lt;&gt;"",INDIRECT("'" &amp; Setup!$AG$10 &amp; "'!" &amp; AF173),0) + IF(Setup!$AG$11&lt;&gt;"",INDIRECT("'" &amp; Setup!$AG$11 &amp; "'!" &amp; AF173),0) + IF(Setup!$AG$12&lt;&gt;"",INDIRECT("'" &amp; Setup!$AG$12 &amp; "'!" &amp; AF173),0)</f>
        <v>0</v>
      </c>
      <c r="AJ173" s="2">
        <f ca="1">IF(Setup!$AH$7&lt;&gt;"",INDIRECT("'" &amp; Setup!$AH$7 &amp; "'!" &amp; AF173),0) + IF(Setup!$AH$8&lt;&gt;"",INDIRECT("'" &amp; Setup!$AH$8 &amp; "'!" &amp; AF173),0) + IF(Setup!$AH$9&lt;&gt;"",INDIRECT("'" &amp; Setup!$AH$9 &amp; "'!" &amp; AF173),0) + IF(Setup!$AH$10&lt;&gt;"",INDIRECT("'" &amp; Setup!$AH$10 &amp; "'!" &amp; AF173),0) + IF(Setup!$AH$11&lt;&gt;"",INDIRECT("'" &amp; Setup!$AH$11 &amp; "'!" &amp; AF173),0) + IF(Setup!$AH$12&lt;&gt;"",INDIRECT("'" &amp; Setup!$AH$12 &amp; "'!" &amp; AF173),0)</f>
        <v>0</v>
      </c>
      <c r="AK173" s="2">
        <f ca="1">IF(Setup!$AI$7&lt;&gt;"",INDIRECT("'" &amp; Setup!$AI$7 &amp; "'!" &amp; AF173),0) + IF(Setup!$AI$8&lt;&gt;"",INDIRECT("'" &amp; Setup!$AI$8 &amp; "'!" &amp; AF173),0) + IF(Setup!$AI$9&lt;&gt;"",INDIRECT("'" &amp; Setup!$AI$9 &amp; "'!" &amp; AF173),0) + IF(Setup!$AI$10&lt;&gt;"",INDIRECT("'" &amp; Setup!$AI$10 &amp; "'!" &amp; AF173),0) + IF(Setup!$AI$11&lt;&gt;"",INDIRECT("'" &amp; Setup!$AI$11 &amp; "'!" &amp; AF173),0) + IF(Setup!$AI$12&lt;&gt;"",INDIRECT("'" &amp; Setup!$AI$12 &amp; "'!" &amp; AF173),0)</f>
        <v>0</v>
      </c>
      <c r="AL173" s="2">
        <f ca="1">IF(Setup!$AJ$7&lt;&gt;"",INDIRECT("'" &amp; Setup!$AJ$7 &amp; "'!" &amp; AF173),0) + IF(Setup!$AJ$8&lt;&gt;"",INDIRECT("'" &amp; Setup!$AJ$8 &amp; "'!" &amp; AF173),0) + IF(Setup!$AJ$9&lt;&gt;"",INDIRECT("'" &amp; Setup!$AJ$9 &amp; "'!" &amp; AF173),0) + IF(Setup!$AJ$10&lt;&gt;"",INDIRECT("'" &amp; Setup!$AJ$10 &amp; "'!" &amp; AF173),0) + IF(Setup!$AJ$11&lt;&gt;"",INDIRECT("'" &amp; Setup!$AJ$11 &amp; "'!" &amp; AF173),0) + IF(Setup!$AJ$12&lt;&gt;"",INDIRECT("'" &amp; Setup!$AJ$12 &amp; "'!" &amp; AF173),0)</f>
        <v>0</v>
      </c>
      <c r="AN173" s="2" t="str">
        <f t="shared" si="100"/>
        <v/>
      </c>
      <c r="AR173" s="2" t="str">
        <f>IF(C173=0,"",LEFT(INDEX(Lists!$H$5:$H$49,MATCH(C173,Lists!$G$5:$G$49,0),1),1))</f>
        <v/>
      </c>
      <c r="AT173" s="2" t="str">
        <f t="shared" ca="1" si="101"/>
        <v/>
      </c>
      <c r="AU173" s="2" t="str">
        <f t="shared" ca="1" si="102"/>
        <v/>
      </c>
      <c r="AV173" s="2" t="str">
        <f t="shared" ca="1" si="103"/>
        <v/>
      </c>
      <c r="AW173" s="2" t="str">
        <f t="shared" ca="1" si="104"/>
        <v/>
      </c>
      <c r="AX173" s="2" t="str">
        <f t="shared" ca="1" si="105"/>
        <v/>
      </c>
      <c r="AY173" s="2" t="str">
        <f t="shared" ca="1" si="106"/>
        <v/>
      </c>
      <c r="AZ173" s="2" t="str">
        <f t="shared" ca="1" si="107"/>
        <v/>
      </c>
      <c r="BA173" s="2" t="str">
        <f t="shared" ca="1" si="108"/>
        <v/>
      </c>
      <c r="BB173" s="2" t="str">
        <f t="shared" ca="1" si="109"/>
        <v/>
      </c>
      <c r="BC173" s="2" t="str">
        <f t="shared" ca="1" si="110"/>
        <v/>
      </c>
      <c r="BJ173" s="2">
        <f ca="1">IF(Setup!$AG$7&lt;&gt;"",INDIRECT("'" &amp; Setup!$AG$7 &amp; "'!" &amp; AD173),0) + IF(Setup!$AG$8&lt;&gt;"",INDIRECT("'" &amp; Setup!$AG$8 &amp; "'!" &amp; AD173),0) + IF(Setup!$AG$9&lt;&gt;"",INDIRECT("'" &amp; Setup!$AG$9 &amp; "'!" &amp; AD173),0) + IF(Setup!$AG$10&lt;&gt;"",INDIRECT("'" &amp; Setup!$AG$10 &amp; "'!" &amp; AD173),0) + IF(Setup!$AG$11&lt;&gt;"",INDIRECT("'" &amp; Setup!$AG$11 &amp; "'!" &amp; AD173),0) + IF(Setup!$AG$12&lt;&gt;"",INDIRECT("'" &amp; Setup!$AG$12 &amp; "'!" &amp; AD173),0)</f>
        <v>0</v>
      </c>
      <c r="BK173" s="2">
        <f ca="1">IF(Setup!$AG$7&lt;&gt;"",INDIRECT("'" &amp; Setup!$AG$7 &amp; "'!" &amp; AE173),0) + IF(Setup!$AG$8&lt;&gt;"",INDIRECT("'" &amp; Setup!$AG$8 &amp; "'!" &amp; AE173),0) + IF(Setup!$AG$9&lt;&gt;"",INDIRECT("'" &amp; Setup!$AG$9 &amp; "'!" &amp; AE173),0) + IF(Setup!$AG$10&lt;&gt;"",INDIRECT("'" &amp; Setup!$AG$10 &amp; "'!" &amp; AE173),0) + IF(Setup!$AG$11&lt;&gt;"",INDIRECT("'" &amp; Setup!$AG$11 &amp; "'!" &amp; AE173),0) + IF(Setup!$AG$12&lt;&gt;"",INDIRECT("'" &amp; Setup!$AG$12 &amp; "'!" &amp; AE173),0)</f>
        <v>0</v>
      </c>
      <c r="BL173" s="2">
        <f ca="1">IF(Setup!$AH$7&lt;&gt;"",INDIRECT("'" &amp; Setup!$AH$7 &amp; "'!" &amp; AD173),0) + IF(Setup!$AH$8&lt;&gt;"",INDIRECT("'" &amp; Setup!$AH$8 &amp; "'!" &amp; AD173),0) + IF(Setup!$AH$9&lt;&gt;"",INDIRECT("'" &amp; Setup!$AH$9 &amp; "'!" &amp; AD173),0) + IF(Setup!$AH$10&lt;&gt;"",INDIRECT("'" &amp; Setup!$AH$10 &amp; "'!" &amp; AD173),0) + IF(Setup!$AH$11&lt;&gt;"",INDIRECT("'" &amp; Setup!$AH$11 &amp; "'!" &amp; AD173),0) + IF(Setup!$AH$12&lt;&gt;"",INDIRECT("'" &amp; Setup!$AH$12 &amp; "'!" &amp; AD173),0)</f>
        <v>0</v>
      </c>
      <c r="BM173" s="2">
        <f ca="1">IF(Setup!$AH$7&lt;&gt;"",INDIRECT("'" &amp; Setup!$AH$7 &amp; "'!" &amp; AE173),0) + IF(Setup!$AH$8&lt;&gt;"",INDIRECT("'" &amp; Setup!$AH$8 &amp; "'!" &amp; AE173),0) + IF(Setup!$AH$9&lt;&gt;"",INDIRECT("'" &amp; Setup!$AH$9 &amp; "'!" &amp; AE173),0) + IF(Setup!$AH$10&lt;&gt;"",INDIRECT("'" &amp; Setup!$AH$10 &amp; "'!" &amp; AE173),0) + IF(Setup!$AH$11&lt;&gt;"",INDIRECT("'" &amp; Setup!$AH$11 &amp; "'!" &amp; AE173),0) + IF(Setup!$AH$12&lt;&gt;"",INDIRECT("'" &amp; Setup!$AH$12 &amp; "'!" &amp; AE173),0)</f>
        <v>0</v>
      </c>
      <c r="BN173" s="2">
        <f ca="1">IF(Setup!$AI$7&lt;&gt;"",INDIRECT("'" &amp; Setup!$AI$7 &amp; "'!" &amp; AD173),0) + IF(Setup!$AI$8&lt;&gt;"",INDIRECT("'" &amp; Setup!$AI$8 &amp; "'!" &amp; AD173),0) + IF(Setup!$AI$9&lt;&gt;"",INDIRECT("'" &amp; Setup!$AI$9 &amp; "'!" &amp; AD173),0) + IF(Setup!$AI$10&lt;&gt;"",INDIRECT("'" &amp; Setup!$AI$10 &amp; "'!" &amp; AD173),0) + IF(Setup!$AI$11&lt;&gt;"",INDIRECT("'" &amp; Setup!$AI$11 &amp; "'!" &amp; AD173),0) + IF(Setup!$AI$12&lt;&gt;"",INDIRECT("'" &amp; Setup!$AI$12 &amp; "'!" &amp; AD173),0)</f>
        <v>0</v>
      </c>
      <c r="BO173" s="2">
        <f ca="1">IF(Setup!$AI$7&lt;&gt;"",INDIRECT("'" &amp; Setup!$AI$7 &amp; "'!" &amp; AE173),0) + IF(Setup!$AI$8&lt;&gt;"",INDIRECT("'" &amp; Setup!$AI$8 &amp; "'!" &amp; AE173),0) + IF(Setup!$AI$9&lt;&gt;"",INDIRECT("'" &amp; Setup!$AI$9 &amp; "'!" &amp; AE173),0) + IF(Setup!$AI$10&lt;&gt;"",INDIRECT("'" &amp; Setup!$AI$10 &amp; "'!" &amp; AE173),0) + IF(Setup!$AI$11&lt;&gt;"",INDIRECT("'" &amp; Setup!$AI$11 &amp; "'!" &amp; AE173),0) + IF(Setup!$AI$12&lt;&gt;"",INDIRECT("'" &amp; Setup!$AI$12 &amp; "'!" &amp; AE173),0)</f>
        <v>0</v>
      </c>
      <c r="BP173" s="2">
        <f ca="1">IF(Setup!$AJ$7&lt;&gt;"",INDIRECT("'" &amp; Setup!$AJ$7 &amp; "'!" &amp; AD173),0) + IF(Setup!$AJ$8&lt;&gt;"",INDIRECT("'" &amp; Setup!$AJ$8 &amp; "'!" &amp; AD173),0) + IF(Setup!$AJ$9&lt;&gt;"",INDIRECT("'" &amp; Setup!$AJ$9 &amp; "'!" &amp; AD173),0) + IF(Setup!$AJ$10&lt;&gt;"",INDIRECT("'" &amp; Setup!$AJ$10 &amp; "'!" &amp; AD173),0) + IF(Setup!$AJ$11&lt;&gt;"",INDIRECT("'" &amp; Setup!$AJ$11 &amp; "'!" &amp; AD173),0) + IF(Setup!$AJ$12&lt;&gt;"",INDIRECT("'" &amp; Setup!$AJ$12 &amp; "'!" &amp; AD173),0)</f>
        <v>0</v>
      </c>
      <c r="BQ173" s="2">
        <f ca="1">IF(Setup!$AJ$7&lt;&gt;"",INDIRECT("'" &amp; Setup!$AJ$7 &amp; "'!" &amp; AE173),0) + IF(Setup!$AJ$8&lt;&gt;"",INDIRECT("'" &amp; Setup!$AJ$8 &amp; "'!" &amp; AE173),0) + IF(Setup!$AJ$9&lt;&gt;"",INDIRECT("'" &amp; Setup!$AJ$9 &amp; "'!" &amp; AE173),0) + IF(Setup!$AJ$10&lt;&gt;"",INDIRECT("'" &amp; Setup!$AJ$10 &amp; "'!" &amp; AE173),0) + IF(Setup!$AJ$11&lt;&gt;"",INDIRECT("'" &amp; Setup!$AJ$11 &amp; "'!" &amp; AE173),0) + IF(Setup!$AJ$12&lt;&gt;"",INDIRECT("'" &amp; Setup!$AJ$12 &amp; "'!" &amp; AE173),0)</f>
        <v>0</v>
      </c>
      <c r="BS173" s="35"/>
      <c r="BT173" s="35"/>
      <c r="BU173" s="35"/>
      <c r="BV173" s="35"/>
    </row>
    <row r="174" spans="1:74" ht="39" hidden="1" customHeight="1" x14ac:dyDescent="0.2">
      <c r="A174" s="14" t="str">
        <f>Planning!A157</f>
        <v>I149</v>
      </c>
      <c r="B174" s="9">
        <f>Planning!B157</f>
        <v>0</v>
      </c>
      <c r="C174" s="9">
        <f>Planning!C157</f>
        <v>0</v>
      </c>
      <c r="D174" s="9">
        <f>Planning!D157</f>
        <v>0</v>
      </c>
      <c r="E174" s="3">
        <f>Planning!E157</f>
        <v>0</v>
      </c>
      <c r="F174" s="3">
        <f>Planning!G157</f>
        <v>0</v>
      </c>
      <c r="G174" s="28"/>
      <c r="H174" s="197">
        <f t="shared" ca="1" si="96"/>
        <v>0</v>
      </c>
      <c r="I174" s="197">
        <f t="shared" ca="1" si="97"/>
        <v>0</v>
      </c>
      <c r="J174" s="32" t="str">
        <f ca="1">IF(AND($AR174="2",$AB173&lt;&gt;Lists!$A$17),AU174,AT174)</f>
        <v/>
      </c>
      <c r="K174" s="33" t="str">
        <f t="shared" ca="1" si="83"/>
        <v/>
      </c>
      <c r="L174" s="210">
        <f t="shared" ca="1" si="84"/>
        <v>0</v>
      </c>
      <c r="M174" s="197">
        <f t="shared" ca="1" si="85"/>
        <v>0</v>
      </c>
      <c r="N174" s="32" t="str">
        <f ca="1">IF(AND($AR174="2",$AB174&lt;&gt;Lists!$A$17),AW174,AV174)</f>
        <v/>
      </c>
      <c r="O174" s="33" t="str">
        <f t="shared" ca="1" si="86"/>
        <v/>
      </c>
      <c r="P174" s="197">
        <f t="shared" ca="1" si="87"/>
        <v>0</v>
      </c>
      <c r="Q174" s="197">
        <f t="shared" ca="1" si="88"/>
        <v>0</v>
      </c>
      <c r="R174" s="32" t="str">
        <f ca="1">IF(AND($AR174="2",$AB174&lt;&gt;Lists!$A$17),AY174,AX174)</f>
        <v/>
      </c>
      <c r="S174" s="33" t="str">
        <f t="shared" ca="1" si="89"/>
        <v/>
      </c>
      <c r="T174" s="197">
        <f t="shared" ca="1" si="90"/>
        <v>0</v>
      </c>
      <c r="U174" s="197">
        <f t="shared" ca="1" si="91"/>
        <v>0</v>
      </c>
      <c r="V174" s="32" t="str">
        <f ca="1">IF(AND($AR174="2",$AB174&lt;&gt;Lists!$A$17),BA174,AZ174)</f>
        <v/>
      </c>
      <c r="W174" s="33" t="str">
        <f t="shared" ca="1" si="92"/>
        <v/>
      </c>
      <c r="X174" s="197">
        <f t="shared" ca="1" si="93"/>
        <v>0</v>
      </c>
      <c r="Y174" s="197">
        <f t="shared" ca="1" si="94"/>
        <v>0</v>
      </c>
      <c r="Z174" s="32" t="str">
        <f ca="1">IF(AND($AR174="2",$AB174&lt;&gt;Lists!$A$17),BC174,BB174)</f>
        <v/>
      </c>
      <c r="AA174" s="33" t="str">
        <f t="shared" ca="1" si="95"/>
        <v/>
      </c>
      <c r="AB174" s="1">
        <f>Planning!H157</f>
        <v>0</v>
      </c>
      <c r="AC174" s="2" t="str">
        <f t="shared" si="98"/>
        <v>00</v>
      </c>
      <c r="AD174" s="2" t="s">
        <v>609</v>
      </c>
      <c r="AE174" s="2" t="s">
        <v>807</v>
      </c>
      <c r="AF174" s="2" t="s">
        <v>177</v>
      </c>
      <c r="AG174" s="169" t="str">
        <f t="shared" si="99"/>
        <v/>
      </c>
      <c r="AI174" s="2">
        <f ca="1">IF(Setup!$AG$7&lt;&gt;"",INDIRECT("'" &amp; Setup!$AG$7 &amp; "'!" &amp; AF174),0) + IF(Setup!$AG$8&lt;&gt;"",INDIRECT("'" &amp; Setup!$AG$8 &amp; "'!" &amp; AF174),0) + IF(Setup!$AG$9&lt;&gt;"",INDIRECT("'" &amp; Setup!$AG$9 &amp; "'!" &amp; AF174),0) + IF(Setup!$AG$10&lt;&gt;"",INDIRECT("'" &amp; Setup!$AG$10 &amp; "'!" &amp; AF174),0) + IF(Setup!$AG$11&lt;&gt;"",INDIRECT("'" &amp; Setup!$AG$11 &amp; "'!" &amp; AF174),0) + IF(Setup!$AG$12&lt;&gt;"",INDIRECT("'" &amp; Setup!$AG$12 &amp; "'!" &amp; AF174),0)</f>
        <v>0</v>
      </c>
      <c r="AJ174" s="2">
        <f ca="1">IF(Setup!$AH$7&lt;&gt;"",INDIRECT("'" &amp; Setup!$AH$7 &amp; "'!" &amp; AF174),0) + IF(Setup!$AH$8&lt;&gt;"",INDIRECT("'" &amp; Setup!$AH$8 &amp; "'!" &amp; AF174),0) + IF(Setup!$AH$9&lt;&gt;"",INDIRECT("'" &amp; Setup!$AH$9 &amp; "'!" &amp; AF174),0) + IF(Setup!$AH$10&lt;&gt;"",INDIRECT("'" &amp; Setup!$AH$10 &amp; "'!" &amp; AF174),0) + IF(Setup!$AH$11&lt;&gt;"",INDIRECT("'" &amp; Setup!$AH$11 &amp; "'!" &amp; AF174),0) + IF(Setup!$AH$12&lt;&gt;"",INDIRECT("'" &amp; Setup!$AH$12 &amp; "'!" &amp; AF174),0)</f>
        <v>0</v>
      </c>
      <c r="AK174" s="2">
        <f ca="1">IF(Setup!$AI$7&lt;&gt;"",INDIRECT("'" &amp; Setup!$AI$7 &amp; "'!" &amp; AF174),0) + IF(Setup!$AI$8&lt;&gt;"",INDIRECT("'" &amp; Setup!$AI$8 &amp; "'!" &amp; AF174),0) + IF(Setup!$AI$9&lt;&gt;"",INDIRECT("'" &amp; Setup!$AI$9 &amp; "'!" &amp; AF174),0) + IF(Setup!$AI$10&lt;&gt;"",INDIRECT("'" &amp; Setup!$AI$10 &amp; "'!" &amp; AF174),0) + IF(Setup!$AI$11&lt;&gt;"",INDIRECT("'" &amp; Setup!$AI$11 &amp; "'!" &amp; AF174),0) + IF(Setup!$AI$12&lt;&gt;"",INDIRECT("'" &amp; Setup!$AI$12 &amp; "'!" &amp; AF174),0)</f>
        <v>0</v>
      </c>
      <c r="AL174" s="2">
        <f ca="1">IF(Setup!$AJ$7&lt;&gt;"",INDIRECT("'" &amp; Setup!$AJ$7 &amp; "'!" &amp; AF174),0) + IF(Setup!$AJ$8&lt;&gt;"",INDIRECT("'" &amp; Setup!$AJ$8 &amp; "'!" &amp; AF174),0) + IF(Setup!$AJ$9&lt;&gt;"",INDIRECT("'" &amp; Setup!$AJ$9 &amp; "'!" &amp; AF174),0) + IF(Setup!$AJ$10&lt;&gt;"",INDIRECT("'" &amp; Setup!$AJ$10 &amp; "'!" &amp; AF174),0) + IF(Setup!$AJ$11&lt;&gt;"",INDIRECT("'" &amp; Setup!$AJ$11 &amp; "'!" &amp; AF174),0) + IF(Setup!$AJ$12&lt;&gt;"",INDIRECT("'" &amp; Setup!$AJ$12 &amp; "'!" &amp; AF174),0)</f>
        <v>0</v>
      </c>
      <c r="AN174" s="2" t="str">
        <f t="shared" si="100"/>
        <v/>
      </c>
      <c r="AR174" s="2" t="str">
        <f>IF(C174=0,"",LEFT(INDEX(Lists!$H$5:$H$49,MATCH(C174,Lists!$G$5:$G$49,0),1),1))</f>
        <v/>
      </c>
      <c r="AT174" s="2" t="str">
        <f t="shared" ca="1" si="101"/>
        <v/>
      </c>
      <c r="AU174" s="2" t="str">
        <f t="shared" ca="1" si="102"/>
        <v/>
      </c>
      <c r="AV174" s="2" t="str">
        <f t="shared" ca="1" si="103"/>
        <v/>
      </c>
      <c r="AW174" s="2" t="str">
        <f t="shared" ca="1" si="104"/>
        <v/>
      </c>
      <c r="AX174" s="2" t="str">
        <f t="shared" ca="1" si="105"/>
        <v/>
      </c>
      <c r="AY174" s="2" t="str">
        <f t="shared" ca="1" si="106"/>
        <v/>
      </c>
      <c r="AZ174" s="2" t="str">
        <f t="shared" ca="1" si="107"/>
        <v/>
      </c>
      <c r="BA174" s="2" t="str">
        <f t="shared" ca="1" si="108"/>
        <v/>
      </c>
      <c r="BB174" s="2" t="str">
        <f t="shared" ca="1" si="109"/>
        <v/>
      </c>
      <c r="BC174" s="2" t="str">
        <f t="shared" ca="1" si="110"/>
        <v/>
      </c>
      <c r="BJ174" s="2">
        <f ca="1">IF(Setup!$AG$7&lt;&gt;"",INDIRECT("'" &amp; Setup!$AG$7 &amp; "'!" &amp; AD174),0) + IF(Setup!$AG$8&lt;&gt;"",INDIRECT("'" &amp; Setup!$AG$8 &amp; "'!" &amp; AD174),0) + IF(Setup!$AG$9&lt;&gt;"",INDIRECT("'" &amp; Setup!$AG$9 &amp; "'!" &amp; AD174),0) + IF(Setup!$AG$10&lt;&gt;"",INDIRECT("'" &amp; Setup!$AG$10 &amp; "'!" &amp; AD174),0) + IF(Setup!$AG$11&lt;&gt;"",INDIRECT("'" &amp; Setup!$AG$11 &amp; "'!" &amp; AD174),0) + IF(Setup!$AG$12&lt;&gt;"",INDIRECT("'" &amp; Setup!$AG$12 &amp; "'!" &amp; AD174),0)</f>
        <v>0</v>
      </c>
      <c r="BK174" s="2">
        <f ca="1">IF(Setup!$AG$7&lt;&gt;"",INDIRECT("'" &amp; Setup!$AG$7 &amp; "'!" &amp; AE174),0) + IF(Setup!$AG$8&lt;&gt;"",INDIRECT("'" &amp; Setup!$AG$8 &amp; "'!" &amp; AE174),0) + IF(Setup!$AG$9&lt;&gt;"",INDIRECT("'" &amp; Setup!$AG$9 &amp; "'!" &amp; AE174),0) + IF(Setup!$AG$10&lt;&gt;"",INDIRECT("'" &amp; Setup!$AG$10 &amp; "'!" &amp; AE174),0) + IF(Setup!$AG$11&lt;&gt;"",INDIRECT("'" &amp; Setup!$AG$11 &amp; "'!" &amp; AE174),0) + IF(Setup!$AG$12&lt;&gt;"",INDIRECT("'" &amp; Setup!$AG$12 &amp; "'!" &amp; AE174),0)</f>
        <v>0</v>
      </c>
      <c r="BL174" s="2">
        <f ca="1">IF(Setup!$AH$7&lt;&gt;"",INDIRECT("'" &amp; Setup!$AH$7 &amp; "'!" &amp; AD174),0) + IF(Setup!$AH$8&lt;&gt;"",INDIRECT("'" &amp; Setup!$AH$8 &amp; "'!" &amp; AD174),0) + IF(Setup!$AH$9&lt;&gt;"",INDIRECT("'" &amp; Setup!$AH$9 &amp; "'!" &amp; AD174),0) + IF(Setup!$AH$10&lt;&gt;"",INDIRECT("'" &amp; Setup!$AH$10 &amp; "'!" &amp; AD174),0) + IF(Setup!$AH$11&lt;&gt;"",INDIRECT("'" &amp; Setup!$AH$11 &amp; "'!" &amp; AD174),0) + IF(Setup!$AH$12&lt;&gt;"",INDIRECT("'" &amp; Setup!$AH$12 &amp; "'!" &amp; AD174),0)</f>
        <v>0</v>
      </c>
      <c r="BM174" s="2">
        <f ca="1">IF(Setup!$AH$7&lt;&gt;"",INDIRECT("'" &amp; Setup!$AH$7 &amp; "'!" &amp; AE174),0) + IF(Setup!$AH$8&lt;&gt;"",INDIRECT("'" &amp; Setup!$AH$8 &amp; "'!" &amp; AE174),0) + IF(Setup!$AH$9&lt;&gt;"",INDIRECT("'" &amp; Setup!$AH$9 &amp; "'!" &amp; AE174),0) + IF(Setup!$AH$10&lt;&gt;"",INDIRECT("'" &amp; Setup!$AH$10 &amp; "'!" &amp; AE174),0) + IF(Setup!$AH$11&lt;&gt;"",INDIRECT("'" &amp; Setup!$AH$11 &amp; "'!" &amp; AE174),0) + IF(Setup!$AH$12&lt;&gt;"",INDIRECT("'" &amp; Setup!$AH$12 &amp; "'!" &amp; AE174),0)</f>
        <v>0</v>
      </c>
      <c r="BN174" s="2">
        <f ca="1">IF(Setup!$AI$7&lt;&gt;"",INDIRECT("'" &amp; Setup!$AI$7 &amp; "'!" &amp; AD174),0) + IF(Setup!$AI$8&lt;&gt;"",INDIRECT("'" &amp; Setup!$AI$8 &amp; "'!" &amp; AD174),0) + IF(Setup!$AI$9&lt;&gt;"",INDIRECT("'" &amp; Setup!$AI$9 &amp; "'!" &amp; AD174),0) + IF(Setup!$AI$10&lt;&gt;"",INDIRECT("'" &amp; Setup!$AI$10 &amp; "'!" &amp; AD174),0) + IF(Setup!$AI$11&lt;&gt;"",INDIRECT("'" &amp; Setup!$AI$11 &amp; "'!" &amp; AD174),0) + IF(Setup!$AI$12&lt;&gt;"",INDIRECT("'" &amp; Setup!$AI$12 &amp; "'!" &amp; AD174),0)</f>
        <v>0</v>
      </c>
      <c r="BO174" s="2">
        <f ca="1">IF(Setup!$AI$7&lt;&gt;"",INDIRECT("'" &amp; Setup!$AI$7 &amp; "'!" &amp; AE174),0) + IF(Setup!$AI$8&lt;&gt;"",INDIRECT("'" &amp; Setup!$AI$8 &amp; "'!" &amp; AE174),0) + IF(Setup!$AI$9&lt;&gt;"",INDIRECT("'" &amp; Setup!$AI$9 &amp; "'!" &amp; AE174),0) + IF(Setup!$AI$10&lt;&gt;"",INDIRECT("'" &amp; Setup!$AI$10 &amp; "'!" &amp; AE174),0) + IF(Setup!$AI$11&lt;&gt;"",INDIRECT("'" &amp; Setup!$AI$11 &amp; "'!" &amp; AE174),0) + IF(Setup!$AI$12&lt;&gt;"",INDIRECT("'" &amp; Setup!$AI$12 &amp; "'!" &amp; AE174),0)</f>
        <v>0</v>
      </c>
      <c r="BP174" s="2">
        <f ca="1">IF(Setup!$AJ$7&lt;&gt;"",INDIRECT("'" &amp; Setup!$AJ$7 &amp; "'!" &amp; AD174),0) + IF(Setup!$AJ$8&lt;&gt;"",INDIRECT("'" &amp; Setup!$AJ$8 &amp; "'!" &amp; AD174),0) + IF(Setup!$AJ$9&lt;&gt;"",INDIRECT("'" &amp; Setup!$AJ$9 &amp; "'!" &amp; AD174),0) + IF(Setup!$AJ$10&lt;&gt;"",INDIRECT("'" &amp; Setup!$AJ$10 &amp; "'!" &amp; AD174),0) + IF(Setup!$AJ$11&lt;&gt;"",INDIRECT("'" &amp; Setup!$AJ$11 &amp; "'!" &amp; AD174),0) + IF(Setup!$AJ$12&lt;&gt;"",INDIRECT("'" &amp; Setup!$AJ$12 &amp; "'!" &amp; AD174),0)</f>
        <v>0</v>
      </c>
      <c r="BQ174" s="2">
        <f ca="1">IF(Setup!$AJ$7&lt;&gt;"",INDIRECT("'" &amp; Setup!$AJ$7 &amp; "'!" &amp; AE174),0) + IF(Setup!$AJ$8&lt;&gt;"",INDIRECT("'" &amp; Setup!$AJ$8 &amp; "'!" &amp; AE174),0) + IF(Setup!$AJ$9&lt;&gt;"",INDIRECT("'" &amp; Setup!$AJ$9 &amp; "'!" &amp; AE174),0) + IF(Setup!$AJ$10&lt;&gt;"",INDIRECT("'" &amp; Setup!$AJ$10 &amp; "'!" &amp; AE174),0) + IF(Setup!$AJ$11&lt;&gt;"",INDIRECT("'" &amp; Setup!$AJ$11 &amp; "'!" &amp; AE174),0) + IF(Setup!$AJ$12&lt;&gt;"",INDIRECT("'" &amp; Setup!$AJ$12 &amp; "'!" &amp; AE174),0)</f>
        <v>0</v>
      </c>
      <c r="BS174" s="35"/>
      <c r="BT174" s="35"/>
      <c r="BU174" s="35"/>
      <c r="BV174" s="35"/>
    </row>
    <row r="175" spans="1:74" ht="39" hidden="1" customHeight="1" x14ac:dyDescent="0.2">
      <c r="A175" s="14" t="str">
        <f>Planning!A158</f>
        <v>I150</v>
      </c>
      <c r="B175" s="9">
        <f>Planning!B158</f>
        <v>0</v>
      </c>
      <c r="C175" s="9">
        <f>Planning!C158</f>
        <v>0</v>
      </c>
      <c r="D175" s="9">
        <f>Planning!D158</f>
        <v>0</v>
      </c>
      <c r="E175" s="3">
        <f>Planning!E158</f>
        <v>0</v>
      </c>
      <c r="F175" s="3">
        <f>Planning!G158</f>
        <v>0</v>
      </c>
      <c r="G175" s="28"/>
      <c r="H175" s="197">
        <f t="shared" ca="1" si="96"/>
        <v>0</v>
      </c>
      <c r="I175" s="197">
        <f t="shared" ca="1" si="97"/>
        <v>0</v>
      </c>
      <c r="J175" s="32" t="str">
        <f ca="1">IF(AND($AR175="2",$AB174&lt;&gt;Lists!$A$17),AU175,AT175)</f>
        <v/>
      </c>
      <c r="K175" s="33" t="str">
        <f t="shared" ca="1" si="83"/>
        <v/>
      </c>
      <c r="L175" s="210">
        <f t="shared" ca="1" si="84"/>
        <v>0</v>
      </c>
      <c r="M175" s="197">
        <f t="shared" ca="1" si="85"/>
        <v>0</v>
      </c>
      <c r="N175" s="32" t="str">
        <f ca="1">IF(AND($AR175="2",$AB175&lt;&gt;Lists!$A$17),AW175,AV175)</f>
        <v/>
      </c>
      <c r="O175" s="33" t="str">
        <f t="shared" ca="1" si="86"/>
        <v/>
      </c>
      <c r="P175" s="197">
        <f t="shared" ca="1" si="87"/>
        <v>0</v>
      </c>
      <c r="Q175" s="197">
        <f t="shared" ca="1" si="88"/>
        <v>0</v>
      </c>
      <c r="R175" s="32" t="str">
        <f ca="1">IF(AND($AR175="2",$AB175&lt;&gt;Lists!$A$17),AY175,AX175)</f>
        <v/>
      </c>
      <c r="S175" s="33" t="str">
        <f t="shared" ca="1" si="89"/>
        <v/>
      </c>
      <c r="T175" s="197">
        <f t="shared" ca="1" si="90"/>
        <v>0</v>
      </c>
      <c r="U175" s="197">
        <f t="shared" ca="1" si="91"/>
        <v>0</v>
      </c>
      <c r="V175" s="32" t="str">
        <f ca="1">IF(AND($AR175="2",$AB175&lt;&gt;Lists!$A$17),BA175,AZ175)</f>
        <v/>
      </c>
      <c r="W175" s="33" t="str">
        <f t="shared" ca="1" si="92"/>
        <v/>
      </c>
      <c r="X175" s="197">
        <f t="shared" ca="1" si="93"/>
        <v>0</v>
      </c>
      <c r="Y175" s="197">
        <f t="shared" ca="1" si="94"/>
        <v>0</v>
      </c>
      <c r="Z175" s="32" t="str">
        <f ca="1">IF(AND($AR175="2",$AB175&lt;&gt;Lists!$A$17),BC175,BB175)</f>
        <v/>
      </c>
      <c r="AA175" s="33" t="str">
        <f t="shared" ca="1" si="95"/>
        <v/>
      </c>
      <c r="AB175" s="1">
        <f>Planning!H158</f>
        <v>0</v>
      </c>
      <c r="AC175" s="2" t="str">
        <f t="shared" si="98"/>
        <v>00</v>
      </c>
      <c r="AD175" s="2" t="s">
        <v>610</v>
      </c>
      <c r="AE175" s="2" t="s">
        <v>808</v>
      </c>
      <c r="AF175" s="2" t="s">
        <v>178</v>
      </c>
      <c r="AG175" s="169" t="str">
        <f t="shared" si="99"/>
        <v/>
      </c>
      <c r="AI175" s="2">
        <f ca="1">IF(Setup!$AG$7&lt;&gt;"",INDIRECT("'" &amp; Setup!$AG$7 &amp; "'!" &amp; AF175),0) + IF(Setup!$AG$8&lt;&gt;"",INDIRECT("'" &amp; Setup!$AG$8 &amp; "'!" &amp; AF175),0) + IF(Setup!$AG$9&lt;&gt;"",INDIRECT("'" &amp; Setup!$AG$9 &amp; "'!" &amp; AF175),0) + IF(Setup!$AG$10&lt;&gt;"",INDIRECT("'" &amp; Setup!$AG$10 &amp; "'!" &amp; AF175),0) + IF(Setup!$AG$11&lt;&gt;"",INDIRECT("'" &amp; Setup!$AG$11 &amp; "'!" &amp; AF175),0) + IF(Setup!$AG$12&lt;&gt;"",INDIRECT("'" &amp; Setup!$AG$12 &amp; "'!" &amp; AF175),0)</f>
        <v>0</v>
      </c>
      <c r="AJ175" s="2">
        <f ca="1">IF(Setup!$AH$7&lt;&gt;"",INDIRECT("'" &amp; Setup!$AH$7 &amp; "'!" &amp; AF175),0) + IF(Setup!$AH$8&lt;&gt;"",INDIRECT("'" &amp; Setup!$AH$8 &amp; "'!" &amp; AF175),0) + IF(Setup!$AH$9&lt;&gt;"",INDIRECT("'" &amp; Setup!$AH$9 &amp; "'!" &amp; AF175),0) + IF(Setup!$AH$10&lt;&gt;"",INDIRECT("'" &amp; Setup!$AH$10 &amp; "'!" &amp; AF175),0) + IF(Setup!$AH$11&lt;&gt;"",INDIRECT("'" &amp; Setup!$AH$11 &amp; "'!" &amp; AF175),0) + IF(Setup!$AH$12&lt;&gt;"",INDIRECT("'" &amp; Setup!$AH$12 &amp; "'!" &amp; AF175),0)</f>
        <v>0</v>
      </c>
      <c r="AK175" s="2">
        <f ca="1">IF(Setup!$AI$7&lt;&gt;"",INDIRECT("'" &amp; Setup!$AI$7 &amp; "'!" &amp; AF175),0) + IF(Setup!$AI$8&lt;&gt;"",INDIRECT("'" &amp; Setup!$AI$8 &amp; "'!" &amp; AF175),0) + IF(Setup!$AI$9&lt;&gt;"",INDIRECT("'" &amp; Setup!$AI$9 &amp; "'!" &amp; AF175),0) + IF(Setup!$AI$10&lt;&gt;"",INDIRECT("'" &amp; Setup!$AI$10 &amp; "'!" &amp; AF175),0) + IF(Setup!$AI$11&lt;&gt;"",INDIRECT("'" &amp; Setup!$AI$11 &amp; "'!" &amp; AF175),0) + IF(Setup!$AI$12&lt;&gt;"",INDIRECT("'" &amp; Setup!$AI$12 &amp; "'!" &amp; AF175),0)</f>
        <v>0</v>
      </c>
      <c r="AL175" s="2">
        <f ca="1">IF(Setup!$AJ$7&lt;&gt;"",INDIRECT("'" &amp; Setup!$AJ$7 &amp; "'!" &amp; AF175),0) + IF(Setup!$AJ$8&lt;&gt;"",INDIRECT("'" &amp; Setup!$AJ$8 &amp; "'!" &amp; AF175),0) + IF(Setup!$AJ$9&lt;&gt;"",INDIRECT("'" &amp; Setup!$AJ$9 &amp; "'!" &amp; AF175),0) + IF(Setup!$AJ$10&lt;&gt;"",INDIRECT("'" &amp; Setup!$AJ$10 &amp; "'!" &amp; AF175),0) + IF(Setup!$AJ$11&lt;&gt;"",INDIRECT("'" &amp; Setup!$AJ$11 &amp; "'!" &amp; AF175),0) + IF(Setup!$AJ$12&lt;&gt;"",INDIRECT("'" &amp; Setup!$AJ$12 &amp; "'!" &amp; AF175),0)</f>
        <v>0</v>
      </c>
      <c r="AN175" s="2" t="str">
        <f t="shared" si="100"/>
        <v/>
      </c>
      <c r="AR175" s="2" t="str">
        <f>IF(C175=0,"",LEFT(INDEX(Lists!$H$5:$H$49,MATCH(C175,Lists!$G$5:$G$49,0),1),1))</f>
        <v/>
      </c>
      <c r="AT175" s="2" t="str">
        <f t="shared" ca="1" si="101"/>
        <v/>
      </c>
      <c r="AU175" s="2" t="str">
        <f t="shared" ca="1" si="102"/>
        <v/>
      </c>
      <c r="AV175" s="2" t="str">
        <f t="shared" ca="1" si="103"/>
        <v/>
      </c>
      <c r="AW175" s="2" t="str">
        <f t="shared" ca="1" si="104"/>
        <v/>
      </c>
      <c r="AX175" s="2" t="str">
        <f t="shared" ca="1" si="105"/>
        <v/>
      </c>
      <c r="AY175" s="2" t="str">
        <f t="shared" ca="1" si="106"/>
        <v/>
      </c>
      <c r="AZ175" s="2" t="str">
        <f t="shared" ca="1" si="107"/>
        <v/>
      </c>
      <c r="BA175" s="2" t="str">
        <f t="shared" ca="1" si="108"/>
        <v/>
      </c>
      <c r="BB175" s="2" t="str">
        <f t="shared" ca="1" si="109"/>
        <v/>
      </c>
      <c r="BC175" s="2" t="str">
        <f t="shared" ca="1" si="110"/>
        <v/>
      </c>
      <c r="BJ175" s="2">
        <f ca="1">IF(Setup!$AG$7&lt;&gt;"",INDIRECT("'" &amp; Setup!$AG$7 &amp; "'!" &amp; AD175),0) + IF(Setup!$AG$8&lt;&gt;"",INDIRECT("'" &amp; Setup!$AG$8 &amp; "'!" &amp; AD175),0) + IF(Setup!$AG$9&lt;&gt;"",INDIRECT("'" &amp; Setup!$AG$9 &amp; "'!" &amp; AD175),0) + IF(Setup!$AG$10&lt;&gt;"",INDIRECT("'" &amp; Setup!$AG$10 &amp; "'!" &amp; AD175),0) + IF(Setup!$AG$11&lt;&gt;"",INDIRECT("'" &amp; Setup!$AG$11 &amp; "'!" &amp; AD175),0) + IF(Setup!$AG$12&lt;&gt;"",INDIRECT("'" &amp; Setup!$AG$12 &amp; "'!" &amp; AD175),0)</f>
        <v>0</v>
      </c>
      <c r="BK175" s="2">
        <f ca="1">IF(Setup!$AG$7&lt;&gt;"",INDIRECT("'" &amp; Setup!$AG$7 &amp; "'!" &amp; AE175),0) + IF(Setup!$AG$8&lt;&gt;"",INDIRECT("'" &amp; Setup!$AG$8 &amp; "'!" &amp; AE175),0) + IF(Setup!$AG$9&lt;&gt;"",INDIRECT("'" &amp; Setup!$AG$9 &amp; "'!" &amp; AE175),0) + IF(Setup!$AG$10&lt;&gt;"",INDIRECT("'" &amp; Setup!$AG$10 &amp; "'!" &amp; AE175),0) + IF(Setup!$AG$11&lt;&gt;"",INDIRECT("'" &amp; Setup!$AG$11 &amp; "'!" &amp; AE175),0) + IF(Setup!$AG$12&lt;&gt;"",INDIRECT("'" &amp; Setup!$AG$12 &amp; "'!" &amp; AE175),0)</f>
        <v>0</v>
      </c>
      <c r="BL175" s="2">
        <f ca="1">IF(Setup!$AH$7&lt;&gt;"",INDIRECT("'" &amp; Setup!$AH$7 &amp; "'!" &amp; AD175),0) + IF(Setup!$AH$8&lt;&gt;"",INDIRECT("'" &amp; Setup!$AH$8 &amp; "'!" &amp; AD175),0) + IF(Setup!$AH$9&lt;&gt;"",INDIRECT("'" &amp; Setup!$AH$9 &amp; "'!" &amp; AD175),0) + IF(Setup!$AH$10&lt;&gt;"",INDIRECT("'" &amp; Setup!$AH$10 &amp; "'!" &amp; AD175),0) + IF(Setup!$AH$11&lt;&gt;"",INDIRECT("'" &amp; Setup!$AH$11 &amp; "'!" &amp; AD175),0) + IF(Setup!$AH$12&lt;&gt;"",INDIRECT("'" &amp; Setup!$AH$12 &amp; "'!" &amp; AD175),0)</f>
        <v>0</v>
      </c>
      <c r="BM175" s="2">
        <f ca="1">IF(Setup!$AH$7&lt;&gt;"",INDIRECT("'" &amp; Setup!$AH$7 &amp; "'!" &amp; AE175),0) + IF(Setup!$AH$8&lt;&gt;"",INDIRECT("'" &amp; Setup!$AH$8 &amp; "'!" &amp; AE175),0) + IF(Setup!$AH$9&lt;&gt;"",INDIRECT("'" &amp; Setup!$AH$9 &amp; "'!" &amp; AE175),0) + IF(Setup!$AH$10&lt;&gt;"",INDIRECT("'" &amp; Setup!$AH$10 &amp; "'!" &amp; AE175),0) + IF(Setup!$AH$11&lt;&gt;"",INDIRECT("'" &amp; Setup!$AH$11 &amp; "'!" &amp; AE175),0) + IF(Setup!$AH$12&lt;&gt;"",INDIRECT("'" &amp; Setup!$AH$12 &amp; "'!" &amp; AE175),0)</f>
        <v>0</v>
      </c>
      <c r="BN175" s="2">
        <f ca="1">IF(Setup!$AI$7&lt;&gt;"",INDIRECT("'" &amp; Setup!$AI$7 &amp; "'!" &amp; AD175),0) + IF(Setup!$AI$8&lt;&gt;"",INDIRECT("'" &amp; Setup!$AI$8 &amp; "'!" &amp; AD175),0) + IF(Setup!$AI$9&lt;&gt;"",INDIRECT("'" &amp; Setup!$AI$9 &amp; "'!" &amp; AD175),0) + IF(Setup!$AI$10&lt;&gt;"",INDIRECT("'" &amp; Setup!$AI$10 &amp; "'!" &amp; AD175),0) + IF(Setup!$AI$11&lt;&gt;"",INDIRECT("'" &amp; Setup!$AI$11 &amp; "'!" &amp; AD175),0) + IF(Setup!$AI$12&lt;&gt;"",INDIRECT("'" &amp; Setup!$AI$12 &amp; "'!" &amp; AD175),0)</f>
        <v>0</v>
      </c>
      <c r="BO175" s="2">
        <f ca="1">IF(Setup!$AI$7&lt;&gt;"",INDIRECT("'" &amp; Setup!$AI$7 &amp; "'!" &amp; AE175),0) + IF(Setup!$AI$8&lt;&gt;"",INDIRECT("'" &amp; Setup!$AI$8 &amp; "'!" &amp; AE175),0) + IF(Setup!$AI$9&lt;&gt;"",INDIRECT("'" &amp; Setup!$AI$9 &amp; "'!" &amp; AE175),0) + IF(Setup!$AI$10&lt;&gt;"",INDIRECT("'" &amp; Setup!$AI$10 &amp; "'!" &amp; AE175),0) + IF(Setup!$AI$11&lt;&gt;"",INDIRECT("'" &amp; Setup!$AI$11 &amp; "'!" &amp; AE175),0) + IF(Setup!$AI$12&lt;&gt;"",INDIRECT("'" &amp; Setup!$AI$12 &amp; "'!" &amp; AE175),0)</f>
        <v>0</v>
      </c>
      <c r="BP175" s="2">
        <f ca="1">IF(Setup!$AJ$7&lt;&gt;"",INDIRECT("'" &amp; Setup!$AJ$7 &amp; "'!" &amp; AD175),0) + IF(Setup!$AJ$8&lt;&gt;"",INDIRECT("'" &amp; Setup!$AJ$8 &amp; "'!" &amp; AD175),0) + IF(Setup!$AJ$9&lt;&gt;"",INDIRECT("'" &amp; Setup!$AJ$9 &amp; "'!" &amp; AD175),0) + IF(Setup!$AJ$10&lt;&gt;"",INDIRECT("'" &amp; Setup!$AJ$10 &amp; "'!" &amp; AD175),0) + IF(Setup!$AJ$11&lt;&gt;"",INDIRECT("'" &amp; Setup!$AJ$11 &amp; "'!" &amp; AD175),0) + IF(Setup!$AJ$12&lt;&gt;"",INDIRECT("'" &amp; Setup!$AJ$12 &amp; "'!" &amp; AD175),0)</f>
        <v>0</v>
      </c>
      <c r="BQ175" s="2">
        <f ca="1">IF(Setup!$AJ$7&lt;&gt;"",INDIRECT("'" &amp; Setup!$AJ$7 &amp; "'!" &amp; AE175),0) + IF(Setup!$AJ$8&lt;&gt;"",INDIRECT("'" &amp; Setup!$AJ$8 &amp; "'!" &amp; AE175),0) + IF(Setup!$AJ$9&lt;&gt;"",INDIRECT("'" &amp; Setup!$AJ$9 &amp; "'!" &amp; AE175),0) + IF(Setup!$AJ$10&lt;&gt;"",INDIRECT("'" &amp; Setup!$AJ$10 &amp; "'!" &amp; AE175),0) + IF(Setup!$AJ$11&lt;&gt;"",INDIRECT("'" &amp; Setup!$AJ$11 &amp; "'!" &amp; AE175),0) + IF(Setup!$AJ$12&lt;&gt;"",INDIRECT("'" &amp; Setup!$AJ$12 &amp; "'!" &amp; AE175),0)</f>
        <v>0</v>
      </c>
      <c r="BS175" s="35"/>
      <c r="BT175" s="35"/>
      <c r="BU175" s="35"/>
      <c r="BV175" s="35"/>
    </row>
    <row r="176" spans="1:74" ht="39" hidden="1" customHeight="1" x14ac:dyDescent="0.2">
      <c r="A176" s="14" t="str">
        <f>Planning!A159</f>
        <v>I151</v>
      </c>
      <c r="B176" s="9">
        <f>Planning!B159</f>
        <v>0</v>
      </c>
      <c r="C176" s="9">
        <f>Planning!C159</f>
        <v>0</v>
      </c>
      <c r="D176" s="9">
        <f>Planning!D159</f>
        <v>0</v>
      </c>
      <c r="E176" s="3">
        <f>Planning!E159</f>
        <v>0</v>
      </c>
      <c r="F176" s="3">
        <f>Planning!G159</f>
        <v>0</v>
      </c>
      <c r="G176" s="28"/>
      <c r="H176" s="197">
        <f t="shared" ca="1" si="96"/>
        <v>0</v>
      </c>
      <c r="I176" s="197">
        <f t="shared" ca="1" si="97"/>
        <v>0</v>
      </c>
      <c r="J176" s="32" t="str">
        <f ca="1">IF(AND($AR176="2",$AB175&lt;&gt;Lists!$A$17),AU176,AT176)</f>
        <v/>
      </c>
      <c r="K176" s="33" t="str">
        <f t="shared" ca="1" si="83"/>
        <v/>
      </c>
      <c r="L176" s="210">
        <f t="shared" ca="1" si="84"/>
        <v>0</v>
      </c>
      <c r="M176" s="197">
        <f t="shared" ca="1" si="85"/>
        <v>0</v>
      </c>
      <c r="N176" s="32" t="str">
        <f ca="1">IF(AND($AR176="2",$AB176&lt;&gt;Lists!$A$17),AW176,AV176)</f>
        <v/>
      </c>
      <c r="O176" s="33" t="str">
        <f t="shared" ca="1" si="86"/>
        <v/>
      </c>
      <c r="P176" s="197">
        <f t="shared" ca="1" si="87"/>
        <v>0</v>
      </c>
      <c r="Q176" s="197">
        <f t="shared" ca="1" si="88"/>
        <v>0</v>
      </c>
      <c r="R176" s="32" t="str">
        <f ca="1">IF(AND($AR176="2",$AB176&lt;&gt;Lists!$A$17),AY176,AX176)</f>
        <v/>
      </c>
      <c r="S176" s="33" t="str">
        <f t="shared" ca="1" si="89"/>
        <v/>
      </c>
      <c r="T176" s="197">
        <f t="shared" ca="1" si="90"/>
        <v>0</v>
      </c>
      <c r="U176" s="197">
        <f t="shared" ca="1" si="91"/>
        <v>0</v>
      </c>
      <c r="V176" s="32" t="str">
        <f ca="1">IF(AND($AR176="2",$AB176&lt;&gt;Lists!$A$17),BA176,AZ176)</f>
        <v/>
      </c>
      <c r="W176" s="33" t="str">
        <f t="shared" ca="1" si="92"/>
        <v/>
      </c>
      <c r="X176" s="197">
        <f t="shared" ca="1" si="93"/>
        <v>0</v>
      </c>
      <c r="Y176" s="197">
        <f t="shared" ca="1" si="94"/>
        <v>0</v>
      </c>
      <c r="Z176" s="32" t="str">
        <f ca="1">IF(AND($AR176="2",$AB176&lt;&gt;Lists!$A$17),BC176,BB176)</f>
        <v/>
      </c>
      <c r="AA176" s="33" t="str">
        <f t="shared" ca="1" si="95"/>
        <v/>
      </c>
      <c r="AB176" s="1">
        <f>Planning!H159</f>
        <v>0</v>
      </c>
      <c r="AC176" s="2" t="str">
        <f t="shared" si="98"/>
        <v>00</v>
      </c>
      <c r="AD176" s="2" t="s">
        <v>611</v>
      </c>
      <c r="AE176" s="2" t="s">
        <v>809</v>
      </c>
      <c r="AF176" s="2" t="s">
        <v>179</v>
      </c>
      <c r="AG176" s="169" t="str">
        <f t="shared" si="99"/>
        <v/>
      </c>
      <c r="AI176" s="2">
        <f ca="1">IF(Setup!$AG$7&lt;&gt;"",INDIRECT("'" &amp; Setup!$AG$7 &amp; "'!" &amp; AF176),0) + IF(Setup!$AG$8&lt;&gt;"",INDIRECT("'" &amp; Setup!$AG$8 &amp; "'!" &amp; AF176),0) + IF(Setup!$AG$9&lt;&gt;"",INDIRECT("'" &amp; Setup!$AG$9 &amp; "'!" &amp; AF176),0) + IF(Setup!$AG$10&lt;&gt;"",INDIRECT("'" &amp; Setup!$AG$10 &amp; "'!" &amp; AF176),0) + IF(Setup!$AG$11&lt;&gt;"",INDIRECT("'" &amp; Setup!$AG$11 &amp; "'!" &amp; AF176),0) + IF(Setup!$AG$12&lt;&gt;"",INDIRECT("'" &amp; Setup!$AG$12 &amp; "'!" &amp; AF176),0)</f>
        <v>0</v>
      </c>
      <c r="AJ176" s="2">
        <f ca="1">IF(Setup!$AH$7&lt;&gt;"",INDIRECT("'" &amp; Setup!$AH$7 &amp; "'!" &amp; AF176),0) + IF(Setup!$AH$8&lt;&gt;"",INDIRECT("'" &amp; Setup!$AH$8 &amp; "'!" &amp; AF176),0) + IF(Setup!$AH$9&lt;&gt;"",INDIRECT("'" &amp; Setup!$AH$9 &amp; "'!" &amp; AF176),0) + IF(Setup!$AH$10&lt;&gt;"",INDIRECT("'" &amp; Setup!$AH$10 &amp; "'!" &amp; AF176),0) + IF(Setup!$AH$11&lt;&gt;"",INDIRECT("'" &amp; Setup!$AH$11 &amp; "'!" &amp; AF176),0) + IF(Setup!$AH$12&lt;&gt;"",INDIRECT("'" &amp; Setup!$AH$12 &amp; "'!" &amp; AF176),0)</f>
        <v>0</v>
      </c>
      <c r="AK176" s="2">
        <f ca="1">IF(Setup!$AI$7&lt;&gt;"",INDIRECT("'" &amp; Setup!$AI$7 &amp; "'!" &amp; AF176),0) + IF(Setup!$AI$8&lt;&gt;"",INDIRECT("'" &amp; Setup!$AI$8 &amp; "'!" &amp; AF176),0) + IF(Setup!$AI$9&lt;&gt;"",INDIRECT("'" &amp; Setup!$AI$9 &amp; "'!" &amp; AF176),0) + IF(Setup!$AI$10&lt;&gt;"",INDIRECT("'" &amp; Setup!$AI$10 &amp; "'!" &amp; AF176),0) + IF(Setup!$AI$11&lt;&gt;"",INDIRECT("'" &amp; Setup!$AI$11 &amp; "'!" &amp; AF176),0) + IF(Setup!$AI$12&lt;&gt;"",INDIRECT("'" &amp; Setup!$AI$12 &amp; "'!" &amp; AF176),0)</f>
        <v>0</v>
      </c>
      <c r="AL176" s="2">
        <f ca="1">IF(Setup!$AJ$7&lt;&gt;"",INDIRECT("'" &amp; Setup!$AJ$7 &amp; "'!" &amp; AF176),0) + IF(Setup!$AJ$8&lt;&gt;"",INDIRECT("'" &amp; Setup!$AJ$8 &amp; "'!" &amp; AF176),0) + IF(Setup!$AJ$9&lt;&gt;"",INDIRECT("'" &amp; Setup!$AJ$9 &amp; "'!" &amp; AF176),0) + IF(Setup!$AJ$10&lt;&gt;"",INDIRECT("'" &amp; Setup!$AJ$10 &amp; "'!" &amp; AF176),0) + IF(Setup!$AJ$11&lt;&gt;"",INDIRECT("'" &amp; Setup!$AJ$11 &amp; "'!" &amp; AF176),0) + IF(Setup!$AJ$12&lt;&gt;"",INDIRECT("'" &amp; Setup!$AJ$12 &amp; "'!" &amp; AF176),0)</f>
        <v>0</v>
      </c>
      <c r="AN176" s="2" t="str">
        <f t="shared" si="100"/>
        <v/>
      </c>
      <c r="AR176" s="2" t="str">
        <f>IF(C176=0,"",LEFT(INDEX(Lists!$H$5:$H$49,MATCH(C176,Lists!$G$5:$G$49,0),1),1))</f>
        <v/>
      </c>
      <c r="AT176" s="2" t="str">
        <f t="shared" ca="1" si="101"/>
        <v/>
      </c>
      <c r="AU176" s="2" t="str">
        <f t="shared" ca="1" si="102"/>
        <v/>
      </c>
      <c r="AV176" s="2" t="str">
        <f t="shared" ca="1" si="103"/>
        <v/>
      </c>
      <c r="AW176" s="2" t="str">
        <f t="shared" ca="1" si="104"/>
        <v/>
      </c>
      <c r="AX176" s="2" t="str">
        <f t="shared" ca="1" si="105"/>
        <v/>
      </c>
      <c r="AY176" s="2" t="str">
        <f t="shared" ca="1" si="106"/>
        <v/>
      </c>
      <c r="AZ176" s="2" t="str">
        <f t="shared" ca="1" si="107"/>
        <v/>
      </c>
      <c r="BA176" s="2" t="str">
        <f t="shared" ca="1" si="108"/>
        <v/>
      </c>
      <c r="BB176" s="2" t="str">
        <f t="shared" ca="1" si="109"/>
        <v/>
      </c>
      <c r="BC176" s="2" t="str">
        <f t="shared" ca="1" si="110"/>
        <v/>
      </c>
      <c r="BJ176" s="2">
        <f ca="1">IF(Setup!$AG$7&lt;&gt;"",INDIRECT("'" &amp; Setup!$AG$7 &amp; "'!" &amp; AD176),0) + IF(Setup!$AG$8&lt;&gt;"",INDIRECT("'" &amp; Setup!$AG$8 &amp; "'!" &amp; AD176),0) + IF(Setup!$AG$9&lt;&gt;"",INDIRECT("'" &amp; Setup!$AG$9 &amp; "'!" &amp; AD176),0) + IF(Setup!$AG$10&lt;&gt;"",INDIRECT("'" &amp; Setup!$AG$10 &amp; "'!" &amp; AD176),0) + IF(Setup!$AG$11&lt;&gt;"",INDIRECT("'" &amp; Setup!$AG$11 &amp; "'!" &amp; AD176),0) + IF(Setup!$AG$12&lt;&gt;"",INDIRECT("'" &amp; Setup!$AG$12 &amp; "'!" &amp; AD176),0)</f>
        <v>0</v>
      </c>
      <c r="BK176" s="2">
        <f ca="1">IF(Setup!$AG$7&lt;&gt;"",INDIRECT("'" &amp; Setup!$AG$7 &amp; "'!" &amp; AE176),0) + IF(Setup!$AG$8&lt;&gt;"",INDIRECT("'" &amp; Setup!$AG$8 &amp; "'!" &amp; AE176),0) + IF(Setup!$AG$9&lt;&gt;"",INDIRECT("'" &amp; Setup!$AG$9 &amp; "'!" &amp; AE176),0) + IF(Setup!$AG$10&lt;&gt;"",INDIRECT("'" &amp; Setup!$AG$10 &amp; "'!" &amp; AE176),0) + IF(Setup!$AG$11&lt;&gt;"",INDIRECT("'" &amp; Setup!$AG$11 &amp; "'!" &amp; AE176),0) + IF(Setup!$AG$12&lt;&gt;"",INDIRECT("'" &amp; Setup!$AG$12 &amp; "'!" &amp; AE176),0)</f>
        <v>0</v>
      </c>
      <c r="BL176" s="2">
        <f ca="1">IF(Setup!$AH$7&lt;&gt;"",INDIRECT("'" &amp; Setup!$AH$7 &amp; "'!" &amp; AD176),0) + IF(Setup!$AH$8&lt;&gt;"",INDIRECT("'" &amp; Setup!$AH$8 &amp; "'!" &amp; AD176),0) + IF(Setup!$AH$9&lt;&gt;"",INDIRECT("'" &amp; Setup!$AH$9 &amp; "'!" &amp; AD176),0) + IF(Setup!$AH$10&lt;&gt;"",INDIRECT("'" &amp; Setup!$AH$10 &amp; "'!" &amp; AD176),0) + IF(Setup!$AH$11&lt;&gt;"",INDIRECT("'" &amp; Setup!$AH$11 &amp; "'!" &amp; AD176),0) + IF(Setup!$AH$12&lt;&gt;"",INDIRECT("'" &amp; Setup!$AH$12 &amp; "'!" &amp; AD176),0)</f>
        <v>0</v>
      </c>
      <c r="BM176" s="2">
        <f ca="1">IF(Setup!$AH$7&lt;&gt;"",INDIRECT("'" &amp; Setup!$AH$7 &amp; "'!" &amp; AE176),0) + IF(Setup!$AH$8&lt;&gt;"",INDIRECT("'" &amp; Setup!$AH$8 &amp; "'!" &amp; AE176),0) + IF(Setup!$AH$9&lt;&gt;"",INDIRECT("'" &amp; Setup!$AH$9 &amp; "'!" &amp; AE176),0) + IF(Setup!$AH$10&lt;&gt;"",INDIRECT("'" &amp; Setup!$AH$10 &amp; "'!" &amp; AE176),0) + IF(Setup!$AH$11&lt;&gt;"",INDIRECT("'" &amp; Setup!$AH$11 &amp; "'!" &amp; AE176),0) + IF(Setup!$AH$12&lt;&gt;"",INDIRECT("'" &amp; Setup!$AH$12 &amp; "'!" &amp; AE176),0)</f>
        <v>0</v>
      </c>
      <c r="BN176" s="2">
        <f ca="1">IF(Setup!$AI$7&lt;&gt;"",INDIRECT("'" &amp; Setup!$AI$7 &amp; "'!" &amp; AD176),0) + IF(Setup!$AI$8&lt;&gt;"",INDIRECT("'" &amp; Setup!$AI$8 &amp; "'!" &amp; AD176),0) + IF(Setup!$AI$9&lt;&gt;"",INDIRECT("'" &amp; Setup!$AI$9 &amp; "'!" &amp; AD176),0) + IF(Setup!$AI$10&lt;&gt;"",INDIRECT("'" &amp; Setup!$AI$10 &amp; "'!" &amp; AD176),0) + IF(Setup!$AI$11&lt;&gt;"",INDIRECT("'" &amp; Setup!$AI$11 &amp; "'!" &amp; AD176),0) + IF(Setup!$AI$12&lt;&gt;"",INDIRECT("'" &amp; Setup!$AI$12 &amp; "'!" &amp; AD176),0)</f>
        <v>0</v>
      </c>
      <c r="BO176" s="2">
        <f ca="1">IF(Setup!$AI$7&lt;&gt;"",INDIRECT("'" &amp; Setup!$AI$7 &amp; "'!" &amp; AE176),0) + IF(Setup!$AI$8&lt;&gt;"",INDIRECT("'" &amp; Setup!$AI$8 &amp; "'!" &amp; AE176),0) + IF(Setup!$AI$9&lt;&gt;"",INDIRECT("'" &amp; Setup!$AI$9 &amp; "'!" &amp; AE176),0) + IF(Setup!$AI$10&lt;&gt;"",INDIRECT("'" &amp; Setup!$AI$10 &amp; "'!" &amp; AE176),0) + IF(Setup!$AI$11&lt;&gt;"",INDIRECT("'" &amp; Setup!$AI$11 &amp; "'!" &amp; AE176),0) + IF(Setup!$AI$12&lt;&gt;"",INDIRECT("'" &amp; Setup!$AI$12 &amp; "'!" &amp; AE176),0)</f>
        <v>0</v>
      </c>
      <c r="BP176" s="2">
        <f ca="1">IF(Setup!$AJ$7&lt;&gt;"",INDIRECT("'" &amp; Setup!$AJ$7 &amp; "'!" &amp; AD176),0) + IF(Setup!$AJ$8&lt;&gt;"",INDIRECT("'" &amp; Setup!$AJ$8 &amp; "'!" &amp; AD176),0) + IF(Setup!$AJ$9&lt;&gt;"",INDIRECT("'" &amp; Setup!$AJ$9 &amp; "'!" &amp; AD176),0) + IF(Setup!$AJ$10&lt;&gt;"",INDIRECT("'" &amp; Setup!$AJ$10 &amp; "'!" &amp; AD176),0) + IF(Setup!$AJ$11&lt;&gt;"",INDIRECT("'" &amp; Setup!$AJ$11 &amp; "'!" &amp; AD176),0) + IF(Setup!$AJ$12&lt;&gt;"",INDIRECT("'" &amp; Setup!$AJ$12 &amp; "'!" &amp; AD176),0)</f>
        <v>0</v>
      </c>
      <c r="BQ176" s="2">
        <f ca="1">IF(Setup!$AJ$7&lt;&gt;"",INDIRECT("'" &amp; Setup!$AJ$7 &amp; "'!" &amp; AE176),0) + IF(Setup!$AJ$8&lt;&gt;"",INDIRECT("'" &amp; Setup!$AJ$8 &amp; "'!" &amp; AE176),0) + IF(Setup!$AJ$9&lt;&gt;"",INDIRECT("'" &amp; Setup!$AJ$9 &amp; "'!" &amp; AE176),0) + IF(Setup!$AJ$10&lt;&gt;"",INDIRECT("'" &amp; Setup!$AJ$10 &amp; "'!" &amp; AE176),0) + IF(Setup!$AJ$11&lt;&gt;"",INDIRECT("'" &amp; Setup!$AJ$11 &amp; "'!" &amp; AE176),0) + IF(Setup!$AJ$12&lt;&gt;"",INDIRECT("'" &amp; Setup!$AJ$12 &amp; "'!" &amp; AE176),0)</f>
        <v>0</v>
      </c>
      <c r="BS176" s="35"/>
      <c r="BT176" s="35"/>
      <c r="BU176" s="35"/>
      <c r="BV176" s="35"/>
    </row>
    <row r="177" spans="1:74" ht="39" hidden="1" customHeight="1" x14ac:dyDescent="0.2">
      <c r="A177" s="14" t="str">
        <f>Planning!A160</f>
        <v>I152</v>
      </c>
      <c r="B177" s="9">
        <f>Planning!B160</f>
        <v>0</v>
      </c>
      <c r="C177" s="9">
        <f>Planning!C160</f>
        <v>0</v>
      </c>
      <c r="D177" s="9">
        <f>Planning!D160</f>
        <v>0</v>
      </c>
      <c r="E177" s="3">
        <f>Planning!E160</f>
        <v>0</v>
      </c>
      <c r="F177" s="3">
        <f>Planning!G160</f>
        <v>0</v>
      </c>
      <c r="G177" s="28"/>
      <c r="H177" s="197">
        <f t="shared" ca="1" si="96"/>
        <v>0</v>
      </c>
      <c r="I177" s="197">
        <f t="shared" ca="1" si="97"/>
        <v>0</v>
      </c>
      <c r="J177" s="32" t="str">
        <f ca="1">IF(AND($AR177="2",$AB176&lt;&gt;Lists!$A$17),AU177,AT177)</f>
        <v/>
      </c>
      <c r="K177" s="33" t="str">
        <f t="shared" ca="1" si="83"/>
        <v/>
      </c>
      <c r="L177" s="210">
        <f t="shared" ca="1" si="84"/>
        <v>0</v>
      </c>
      <c r="M177" s="197">
        <f t="shared" ca="1" si="85"/>
        <v>0</v>
      </c>
      <c r="N177" s="32" t="str">
        <f ca="1">IF(AND($AR177="2",$AB177&lt;&gt;Lists!$A$17),AW177,AV177)</f>
        <v/>
      </c>
      <c r="O177" s="33" t="str">
        <f t="shared" ca="1" si="86"/>
        <v/>
      </c>
      <c r="P177" s="197">
        <f t="shared" ca="1" si="87"/>
        <v>0</v>
      </c>
      <c r="Q177" s="197">
        <f t="shared" ca="1" si="88"/>
        <v>0</v>
      </c>
      <c r="R177" s="32" t="str">
        <f ca="1">IF(AND($AR177="2",$AB177&lt;&gt;Lists!$A$17),AY177,AX177)</f>
        <v/>
      </c>
      <c r="S177" s="33" t="str">
        <f t="shared" ca="1" si="89"/>
        <v/>
      </c>
      <c r="T177" s="197">
        <f t="shared" ca="1" si="90"/>
        <v>0</v>
      </c>
      <c r="U177" s="197">
        <f t="shared" ca="1" si="91"/>
        <v>0</v>
      </c>
      <c r="V177" s="32" t="str">
        <f ca="1">IF(AND($AR177="2",$AB177&lt;&gt;Lists!$A$17),BA177,AZ177)</f>
        <v/>
      </c>
      <c r="W177" s="33" t="str">
        <f t="shared" ca="1" si="92"/>
        <v/>
      </c>
      <c r="X177" s="197">
        <f t="shared" ca="1" si="93"/>
        <v>0</v>
      </c>
      <c r="Y177" s="197">
        <f t="shared" ca="1" si="94"/>
        <v>0</v>
      </c>
      <c r="Z177" s="32" t="str">
        <f ca="1">IF(AND($AR177="2",$AB177&lt;&gt;Lists!$A$17),BC177,BB177)</f>
        <v/>
      </c>
      <c r="AA177" s="33" t="str">
        <f t="shared" ca="1" si="95"/>
        <v/>
      </c>
      <c r="AB177" s="1">
        <f>Planning!H160</f>
        <v>0</v>
      </c>
      <c r="AC177" s="2" t="str">
        <f t="shared" si="98"/>
        <v>00</v>
      </c>
      <c r="AD177" s="2" t="s">
        <v>612</v>
      </c>
      <c r="AE177" s="2" t="s">
        <v>810</v>
      </c>
      <c r="AF177" s="2" t="s">
        <v>180</v>
      </c>
      <c r="AG177" s="169" t="str">
        <f t="shared" si="99"/>
        <v/>
      </c>
      <c r="AI177" s="2">
        <f ca="1">IF(Setup!$AG$7&lt;&gt;"",INDIRECT("'" &amp; Setup!$AG$7 &amp; "'!" &amp; AF177),0) + IF(Setup!$AG$8&lt;&gt;"",INDIRECT("'" &amp; Setup!$AG$8 &amp; "'!" &amp; AF177),0) + IF(Setup!$AG$9&lt;&gt;"",INDIRECT("'" &amp; Setup!$AG$9 &amp; "'!" &amp; AF177),0) + IF(Setup!$AG$10&lt;&gt;"",INDIRECT("'" &amp; Setup!$AG$10 &amp; "'!" &amp; AF177),0) + IF(Setup!$AG$11&lt;&gt;"",INDIRECT("'" &amp; Setup!$AG$11 &amp; "'!" &amp; AF177),0) + IF(Setup!$AG$12&lt;&gt;"",INDIRECT("'" &amp; Setup!$AG$12 &amp; "'!" &amp; AF177),0)</f>
        <v>0</v>
      </c>
      <c r="AJ177" s="2">
        <f ca="1">IF(Setup!$AH$7&lt;&gt;"",INDIRECT("'" &amp; Setup!$AH$7 &amp; "'!" &amp; AF177),0) + IF(Setup!$AH$8&lt;&gt;"",INDIRECT("'" &amp; Setup!$AH$8 &amp; "'!" &amp; AF177),0) + IF(Setup!$AH$9&lt;&gt;"",INDIRECT("'" &amp; Setup!$AH$9 &amp; "'!" &amp; AF177),0) + IF(Setup!$AH$10&lt;&gt;"",INDIRECT("'" &amp; Setup!$AH$10 &amp; "'!" &amp; AF177),0) + IF(Setup!$AH$11&lt;&gt;"",INDIRECT("'" &amp; Setup!$AH$11 &amp; "'!" &amp; AF177),0) + IF(Setup!$AH$12&lt;&gt;"",INDIRECT("'" &amp; Setup!$AH$12 &amp; "'!" &amp; AF177),0)</f>
        <v>0</v>
      </c>
      <c r="AK177" s="2">
        <f ca="1">IF(Setup!$AI$7&lt;&gt;"",INDIRECT("'" &amp; Setup!$AI$7 &amp; "'!" &amp; AF177),0) + IF(Setup!$AI$8&lt;&gt;"",INDIRECT("'" &amp; Setup!$AI$8 &amp; "'!" &amp; AF177),0) + IF(Setup!$AI$9&lt;&gt;"",INDIRECT("'" &amp; Setup!$AI$9 &amp; "'!" &amp; AF177),0) + IF(Setup!$AI$10&lt;&gt;"",INDIRECT("'" &amp; Setup!$AI$10 &amp; "'!" &amp; AF177),0) + IF(Setup!$AI$11&lt;&gt;"",INDIRECT("'" &amp; Setup!$AI$11 &amp; "'!" &amp; AF177),0) + IF(Setup!$AI$12&lt;&gt;"",INDIRECT("'" &amp; Setup!$AI$12 &amp; "'!" &amp; AF177),0)</f>
        <v>0</v>
      </c>
      <c r="AL177" s="2">
        <f ca="1">IF(Setup!$AJ$7&lt;&gt;"",INDIRECT("'" &amp; Setup!$AJ$7 &amp; "'!" &amp; AF177),0) + IF(Setup!$AJ$8&lt;&gt;"",INDIRECT("'" &amp; Setup!$AJ$8 &amp; "'!" &amp; AF177),0) + IF(Setup!$AJ$9&lt;&gt;"",INDIRECT("'" &amp; Setup!$AJ$9 &amp; "'!" &amp; AF177),0) + IF(Setup!$AJ$10&lt;&gt;"",INDIRECT("'" &amp; Setup!$AJ$10 &amp; "'!" &amp; AF177),0) + IF(Setup!$AJ$11&lt;&gt;"",INDIRECT("'" &amp; Setup!$AJ$11 &amp; "'!" &amp; AF177),0) + IF(Setup!$AJ$12&lt;&gt;"",INDIRECT("'" &amp; Setup!$AJ$12 &amp; "'!" &amp; AF177),0)</f>
        <v>0</v>
      </c>
      <c r="AN177" s="2" t="str">
        <f t="shared" si="100"/>
        <v/>
      </c>
      <c r="AR177" s="2" t="str">
        <f>IF(C177=0,"",LEFT(INDEX(Lists!$H$5:$H$49,MATCH(C177,Lists!$G$5:$G$49,0),1),1))</f>
        <v/>
      </c>
      <c r="AT177" s="2" t="str">
        <f t="shared" ca="1" si="101"/>
        <v/>
      </c>
      <c r="AU177" s="2" t="str">
        <f t="shared" ca="1" si="102"/>
        <v/>
      </c>
      <c r="AV177" s="2" t="str">
        <f t="shared" ca="1" si="103"/>
        <v/>
      </c>
      <c r="AW177" s="2" t="str">
        <f t="shared" ca="1" si="104"/>
        <v/>
      </c>
      <c r="AX177" s="2" t="str">
        <f t="shared" ca="1" si="105"/>
        <v/>
      </c>
      <c r="AY177" s="2" t="str">
        <f t="shared" ca="1" si="106"/>
        <v/>
      </c>
      <c r="AZ177" s="2" t="str">
        <f t="shared" ca="1" si="107"/>
        <v/>
      </c>
      <c r="BA177" s="2" t="str">
        <f t="shared" ca="1" si="108"/>
        <v/>
      </c>
      <c r="BB177" s="2" t="str">
        <f t="shared" ca="1" si="109"/>
        <v/>
      </c>
      <c r="BC177" s="2" t="str">
        <f t="shared" ca="1" si="110"/>
        <v/>
      </c>
      <c r="BJ177" s="2">
        <f ca="1">IF(Setup!$AG$7&lt;&gt;"",INDIRECT("'" &amp; Setup!$AG$7 &amp; "'!" &amp; AD177),0) + IF(Setup!$AG$8&lt;&gt;"",INDIRECT("'" &amp; Setup!$AG$8 &amp; "'!" &amp; AD177),0) + IF(Setup!$AG$9&lt;&gt;"",INDIRECT("'" &amp; Setup!$AG$9 &amp; "'!" &amp; AD177),0) + IF(Setup!$AG$10&lt;&gt;"",INDIRECT("'" &amp; Setup!$AG$10 &amp; "'!" &amp; AD177),0) + IF(Setup!$AG$11&lt;&gt;"",INDIRECT("'" &amp; Setup!$AG$11 &amp; "'!" &amp; AD177),0) + IF(Setup!$AG$12&lt;&gt;"",INDIRECT("'" &amp; Setup!$AG$12 &amp; "'!" &amp; AD177),0)</f>
        <v>0</v>
      </c>
      <c r="BK177" s="2">
        <f ca="1">IF(Setup!$AG$7&lt;&gt;"",INDIRECT("'" &amp; Setup!$AG$7 &amp; "'!" &amp; AE177),0) + IF(Setup!$AG$8&lt;&gt;"",INDIRECT("'" &amp; Setup!$AG$8 &amp; "'!" &amp; AE177),0) + IF(Setup!$AG$9&lt;&gt;"",INDIRECT("'" &amp; Setup!$AG$9 &amp; "'!" &amp; AE177),0) + IF(Setup!$AG$10&lt;&gt;"",INDIRECT("'" &amp; Setup!$AG$10 &amp; "'!" &amp; AE177),0) + IF(Setup!$AG$11&lt;&gt;"",INDIRECT("'" &amp; Setup!$AG$11 &amp; "'!" &amp; AE177),0) + IF(Setup!$AG$12&lt;&gt;"",INDIRECT("'" &amp; Setup!$AG$12 &amp; "'!" &amp; AE177),0)</f>
        <v>0</v>
      </c>
      <c r="BL177" s="2">
        <f ca="1">IF(Setup!$AH$7&lt;&gt;"",INDIRECT("'" &amp; Setup!$AH$7 &amp; "'!" &amp; AD177),0) + IF(Setup!$AH$8&lt;&gt;"",INDIRECT("'" &amp; Setup!$AH$8 &amp; "'!" &amp; AD177),0) + IF(Setup!$AH$9&lt;&gt;"",INDIRECT("'" &amp; Setup!$AH$9 &amp; "'!" &amp; AD177),0) + IF(Setup!$AH$10&lt;&gt;"",INDIRECT("'" &amp; Setup!$AH$10 &amp; "'!" &amp; AD177),0) + IF(Setup!$AH$11&lt;&gt;"",INDIRECT("'" &amp; Setup!$AH$11 &amp; "'!" &amp; AD177),0) + IF(Setup!$AH$12&lt;&gt;"",INDIRECT("'" &amp; Setup!$AH$12 &amp; "'!" &amp; AD177),0)</f>
        <v>0</v>
      </c>
      <c r="BM177" s="2">
        <f ca="1">IF(Setup!$AH$7&lt;&gt;"",INDIRECT("'" &amp; Setup!$AH$7 &amp; "'!" &amp; AE177),0) + IF(Setup!$AH$8&lt;&gt;"",INDIRECT("'" &amp; Setup!$AH$8 &amp; "'!" &amp; AE177),0) + IF(Setup!$AH$9&lt;&gt;"",INDIRECT("'" &amp; Setup!$AH$9 &amp; "'!" &amp; AE177),0) + IF(Setup!$AH$10&lt;&gt;"",INDIRECT("'" &amp; Setup!$AH$10 &amp; "'!" &amp; AE177),0) + IF(Setup!$AH$11&lt;&gt;"",INDIRECT("'" &amp; Setup!$AH$11 &amp; "'!" &amp; AE177),0) + IF(Setup!$AH$12&lt;&gt;"",INDIRECT("'" &amp; Setup!$AH$12 &amp; "'!" &amp; AE177),0)</f>
        <v>0</v>
      </c>
      <c r="BN177" s="2">
        <f ca="1">IF(Setup!$AI$7&lt;&gt;"",INDIRECT("'" &amp; Setup!$AI$7 &amp; "'!" &amp; AD177),0) + IF(Setup!$AI$8&lt;&gt;"",INDIRECT("'" &amp; Setup!$AI$8 &amp; "'!" &amp; AD177),0) + IF(Setup!$AI$9&lt;&gt;"",INDIRECT("'" &amp; Setup!$AI$9 &amp; "'!" &amp; AD177),0) + IF(Setup!$AI$10&lt;&gt;"",INDIRECT("'" &amp; Setup!$AI$10 &amp; "'!" &amp; AD177),0) + IF(Setup!$AI$11&lt;&gt;"",INDIRECT("'" &amp; Setup!$AI$11 &amp; "'!" &amp; AD177),0) + IF(Setup!$AI$12&lt;&gt;"",INDIRECT("'" &amp; Setup!$AI$12 &amp; "'!" &amp; AD177),0)</f>
        <v>0</v>
      </c>
      <c r="BO177" s="2">
        <f ca="1">IF(Setup!$AI$7&lt;&gt;"",INDIRECT("'" &amp; Setup!$AI$7 &amp; "'!" &amp; AE177),0) + IF(Setup!$AI$8&lt;&gt;"",INDIRECT("'" &amp; Setup!$AI$8 &amp; "'!" &amp; AE177),0) + IF(Setup!$AI$9&lt;&gt;"",INDIRECT("'" &amp; Setup!$AI$9 &amp; "'!" &amp; AE177),0) + IF(Setup!$AI$10&lt;&gt;"",INDIRECT("'" &amp; Setup!$AI$10 &amp; "'!" &amp; AE177),0) + IF(Setup!$AI$11&lt;&gt;"",INDIRECT("'" &amp; Setup!$AI$11 &amp; "'!" &amp; AE177),0) + IF(Setup!$AI$12&lt;&gt;"",INDIRECT("'" &amp; Setup!$AI$12 &amp; "'!" &amp; AE177),0)</f>
        <v>0</v>
      </c>
      <c r="BP177" s="2">
        <f ca="1">IF(Setup!$AJ$7&lt;&gt;"",INDIRECT("'" &amp; Setup!$AJ$7 &amp; "'!" &amp; AD177),0) + IF(Setup!$AJ$8&lt;&gt;"",INDIRECT("'" &amp; Setup!$AJ$8 &amp; "'!" &amp; AD177),0) + IF(Setup!$AJ$9&lt;&gt;"",INDIRECT("'" &amp; Setup!$AJ$9 &amp; "'!" &amp; AD177),0) + IF(Setup!$AJ$10&lt;&gt;"",INDIRECT("'" &amp; Setup!$AJ$10 &amp; "'!" &amp; AD177),0) + IF(Setup!$AJ$11&lt;&gt;"",INDIRECT("'" &amp; Setup!$AJ$11 &amp; "'!" &amp; AD177),0) + IF(Setup!$AJ$12&lt;&gt;"",INDIRECT("'" &amp; Setup!$AJ$12 &amp; "'!" &amp; AD177),0)</f>
        <v>0</v>
      </c>
      <c r="BQ177" s="2">
        <f ca="1">IF(Setup!$AJ$7&lt;&gt;"",INDIRECT("'" &amp; Setup!$AJ$7 &amp; "'!" &amp; AE177),0) + IF(Setup!$AJ$8&lt;&gt;"",INDIRECT("'" &amp; Setup!$AJ$8 &amp; "'!" &amp; AE177),0) + IF(Setup!$AJ$9&lt;&gt;"",INDIRECT("'" &amp; Setup!$AJ$9 &amp; "'!" &amp; AE177),0) + IF(Setup!$AJ$10&lt;&gt;"",INDIRECT("'" &amp; Setup!$AJ$10 &amp; "'!" &amp; AE177),0) + IF(Setup!$AJ$11&lt;&gt;"",INDIRECT("'" &amp; Setup!$AJ$11 &amp; "'!" &amp; AE177),0) + IF(Setup!$AJ$12&lt;&gt;"",INDIRECT("'" &amp; Setup!$AJ$12 &amp; "'!" &amp; AE177),0)</f>
        <v>0</v>
      </c>
      <c r="BS177" s="35"/>
      <c r="BT177" s="35"/>
      <c r="BU177" s="35"/>
      <c r="BV177" s="35"/>
    </row>
    <row r="178" spans="1:74" ht="39" hidden="1" customHeight="1" x14ac:dyDescent="0.2">
      <c r="A178" s="14" t="str">
        <f>Planning!A161</f>
        <v>I153</v>
      </c>
      <c r="B178" s="9">
        <f>Planning!B161</f>
        <v>0</v>
      </c>
      <c r="C178" s="9">
        <f>Planning!C161</f>
        <v>0</v>
      </c>
      <c r="D178" s="9">
        <f>Planning!D161</f>
        <v>0</v>
      </c>
      <c r="E178" s="3">
        <f>Planning!E161</f>
        <v>0</v>
      </c>
      <c r="F178" s="3">
        <f>Planning!G161</f>
        <v>0</v>
      </c>
      <c r="G178" s="28"/>
      <c r="H178" s="197">
        <f t="shared" ca="1" si="96"/>
        <v>0</v>
      </c>
      <c r="I178" s="197">
        <f t="shared" ca="1" si="97"/>
        <v>0</v>
      </c>
      <c r="J178" s="32" t="str">
        <f ca="1">IF(AND($AR178="2",$AB177&lt;&gt;Lists!$A$17),AU178,AT178)</f>
        <v/>
      </c>
      <c r="K178" s="33" t="str">
        <f t="shared" ca="1" si="83"/>
        <v/>
      </c>
      <c r="L178" s="210">
        <f t="shared" ca="1" si="84"/>
        <v>0</v>
      </c>
      <c r="M178" s="197">
        <f t="shared" ca="1" si="85"/>
        <v>0</v>
      </c>
      <c r="N178" s="32" t="str">
        <f ca="1">IF(AND($AR178="2",$AB178&lt;&gt;Lists!$A$17),AW178,AV178)</f>
        <v/>
      </c>
      <c r="O178" s="33" t="str">
        <f t="shared" ca="1" si="86"/>
        <v/>
      </c>
      <c r="P178" s="197">
        <f t="shared" ca="1" si="87"/>
        <v>0</v>
      </c>
      <c r="Q178" s="197">
        <f t="shared" ca="1" si="88"/>
        <v>0</v>
      </c>
      <c r="R178" s="32" t="str">
        <f ca="1">IF(AND($AR178="2",$AB178&lt;&gt;Lists!$A$17),AY178,AX178)</f>
        <v/>
      </c>
      <c r="S178" s="33" t="str">
        <f t="shared" ca="1" si="89"/>
        <v/>
      </c>
      <c r="T178" s="197">
        <f t="shared" ca="1" si="90"/>
        <v>0</v>
      </c>
      <c r="U178" s="197">
        <f t="shared" ca="1" si="91"/>
        <v>0</v>
      </c>
      <c r="V178" s="32" t="str">
        <f ca="1">IF(AND($AR178="2",$AB178&lt;&gt;Lists!$A$17),BA178,AZ178)</f>
        <v/>
      </c>
      <c r="W178" s="33" t="str">
        <f t="shared" ca="1" si="92"/>
        <v/>
      </c>
      <c r="X178" s="197">
        <f t="shared" ca="1" si="93"/>
        <v>0</v>
      </c>
      <c r="Y178" s="197">
        <f t="shared" ca="1" si="94"/>
        <v>0</v>
      </c>
      <c r="Z178" s="32" t="str">
        <f ca="1">IF(AND($AR178="2",$AB178&lt;&gt;Lists!$A$17),BC178,BB178)</f>
        <v/>
      </c>
      <c r="AA178" s="33" t="str">
        <f t="shared" ca="1" si="95"/>
        <v/>
      </c>
      <c r="AB178" s="1">
        <f>Planning!H161</f>
        <v>0</v>
      </c>
      <c r="AC178" s="2" t="str">
        <f t="shared" si="98"/>
        <v>00</v>
      </c>
      <c r="AD178" s="2" t="s">
        <v>613</v>
      </c>
      <c r="AE178" s="2" t="s">
        <v>811</v>
      </c>
      <c r="AF178" s="2" t="s">
        <v>181</v>
      </c>
      <c r="AG178" s="169" t="str">
        <f t="shared" si="99"/>
        <v/>
      </c>
      <c r="AI178" s="2">
        <f ca="1">IF(Setup!$AG$7&lt;&gt;"",INDIRECT("'" &amp; Setup!$AG$7 &amp; "'!" &amp; AF178),0) + IF(Setup!$AG$8&lt;&gt;"",INDIRECT("'" &amp; Setup!$AG$8 &amp; "'!" &amp; AF178),0) + IF(Setup!$AG$9&lt;&gt;"",INDIRECT("'" &amp; Setup!$AG$9 &amp; "'!" &amp; AF178),0) + IF(Setup!$AG$10&lt;&gt;"",INDIRECT("'" &amp; Setup!$AG$10 &amp; "'!" &amp; AF178),0) + IF(Setup!$AG$11&lt;&gt;"",INDIRECT("'" &amp; Setup!$AG$11 &amp; "'!" &amp; AF178),0) + IF(Setup!$AG$12&lt;&gt;"",INDIRECT("'" &amp; Setup!$AG$12 &amp; "'!" &amp; AF178),0)</f>
        <v>0</v>
      </c>
      <c r="AJ178" s="2">
        <f ca="1">IF(Setup!$AH$7&lt;&gt;"",INDIRECT("'" &amp; Setup!$AH$7 &amp; "'!" &amp; AF178),0) + IF(Setup!$AH$8&lt;&gt;"",INDIRECT("'" &amp; Setup!$AH$8 &amp; "'!" &amp; AF178),0) + IF(Setup!$AH$9&lt;&gt;"",INDIRECT("'" &amp; Setup!$AH$9 &amp; "'!" &amp; AF178),0) + IF(Setup!$AH$10&lt;&gt;"",INDIRECT("'" &amp; Setup!$AH$10 &amp; "'!" &amp; AF178),0) + IF(Setup!$AH$11&lt;&gt;"",INDIRECT("'" &amp; Setup!$AH$11 &amp; "'!" &amp; AF178),0) + IF(Setup!$AH$12&lt;&gt;"",INDIRECT("'" &amp; Setup!$AH$12 &amp; "'!" &amp; AF178),0)</f>
        <v>0</v>
      </c>
      <c r="AK178" s="2">
        <f ca="1">IF(Setup!$AI$7&lt;&gt;"",INDIRECT("'" &amp; Setup!$AI$7 &amp; "'!" &amp; AF178),0) + IF(Setup!$AI$8&lt;&gt;"",INDIRECT("'" &amp; Setup!$AI$8 &amp; "'!" &amp; AF178),0) + IF(Setup!$AI$9&lt;&gt;"",INDIRECT("'" &amp; Setup!$AI$9 &amp; "'!" &amp; AF178),0) + IF(Setup!$AI$10&lt;&gt;"",INDIRECT("'" &amp; Setup!$AI$10 &amp; "'!" &amp; AF178),0) + IF(Setup!$AI$11&lt;&gt;"",INDIRECT("'" &amp; Setup!$AI$11 &amp; "'!" &amp; AF178),0) + IF(Setup!$AI$12&lt;&gt;"",INDIRECT("'" &amp; Setup!$AI$12 &amp; "'!" &amp; AF178),0)</f>
        <v>0</v>
      </c>
      <c r="AL178" s="2">
        <f ca="1">IF(Setup!$AJ$7&lt;&gt;"",INDIRECT("'" &amp; Setup!$AJ$7 &amp; "'!" &amp; AF178),0) + IF(Setup!$AJ$8&lt;&gt;"",INDIRECT("'" &amp; Setup!$AJ$8 &amp; "'!" &amp; AF178),0) + IF(Setup!$AJ$9&lt;&gt;"",INDIRECT("'" &amp; Setup!$AJ$9 &amp; "'!" &amp; AF178),0) + IF(Setup!$AJ$10&lt;&gt;"",INDIRECT("'" &amp; Setup!$AJ$10 &amp; "'!" &amp; AF178),0) + IF(Setup!$AJ$11&lt;&gt;"",INDIRECT("'" &amp; Setup!$AJ$11 &amp; "'!" &amp; AF178),0) + IF(Setup!$AJ$12&lt;&gt;"",INDIRECT("'" &amp; Setup!$AJ$12 &amp; "'!" &amp; AF178),0)</f>
        <v>0</v>
      </c>
      <c r="AN178" s="2" t="str">
        <f t="shared" si="100"/>
        <v/>
      </c>
      <c r="AR178" s="2" t="str">
        <f>IF(C178=0,"",LEFT(INDEX(Lists!$H$5:$H$49,MATCH(C178,Lists!$G$5:$G$49,0),1),1))</f>
        <v/>
      </c>
      <c r="AT178" s="2" t="str">
        <f t="shared" ca="1" si="101"/>
        <v/>
      </c>
      <c r="AU178" s="2" t="str">
        <f t="shared" ca="1" si="102"/>
        <v/>
      </c>
      <c r="AV178" s="2" t="str">
        <f t="shared" ca="1" si="103"/>
        <v/>
      </c>
      <c r="AW178" s="2" t="str">
        <f t="shared" ca="1" si="104"/>
        <v/>
      </c>
      <c r="AX178" s="2" t="str">
        <f t="shared" ca="1" si="105"/>
        <v/>
      </c>
      <c r="AY178" s="2" t="str">
        <f t="shared" ca="1" si="106"/>
        <v/>
      </c>
      <c r="AZ178" s="2" t="str">
        <f t="shared" ca="1" si="107"/>
        <v/>
      </c>
      <c r="BA178" s="2" t="str">
        <f t="shared" ca="1" si="108"/>
        <v/>
      </c>
      <c r="BB178" s="2" t="str">
        <f t="shared" ca="1" si="109"/>
        <v/>
      </c>
      <c r="BC178" s="2" t="str">
        <f t="shared" ca="1" si="110"/>
        <v/>
      </c>
      <c r="BJ178" s="2">
        <f ca="1">IF(Setup!$AG$7&lt;&gt;"",INDIRECT("'" &amp; Setup!$AG$7 &amp; "'!" &amp; AD178),0) + IF(Setup!$AG$8&lt;&gt;"",INDIRECT("'" &amp; Setup!$AG$8 &amp; "'!" &amp; AD178),0) + IF(Setup!$AG$9&lt;&gt;"",INDIRECT("'" &amp; Setup!$AG$9 &amp; "'!" &amp; AD178),0) + IF(Setup!$AG$10&lt;&gt;"",INDIRECT("'" &amp; Setup!$AG$10 &amp; "'!" &amp; AD178),0) + IF(Setup!$AG$11&lt;&gt;"",INDIRECT("'" &amp; Setup!$AG$11 &amp; "'!" &amp; AD178),0) + IF(Setup!$AG$12&lt;&gt;"",INDIRECT("'" &amp; Setup!$AG$12 &amp; "'!" &amp; AD178),0)</f>
        <v>0</v>
      </c>
      <c r="BK178" s="2">
        <f ca="1">IF(Setup!$AG$7&lt;&gt;"",INDIRECT("'" &amp; Setup!$AG$7 &amp; "'!" &amp; AE178),0) + IF(Setup!$AG$8&lt;&gt;"",INDIRECT("'" &amp; Setup!$AG$8 &amp; "'!" &amp; AE178),0) + IF(Setup!$AG$9&lt;&gt;"",INDIRECT("'" &amp; Setup!$AG$9 &amp; "'!" &amp; AE178),0) + IF(Setup!$AG$10&lt;&gt;"",INDIRECT("'" &amp; Setup!$AG$10 &amp; "'!" &amp; AE178),0) + IF(Setup!$AG$11&lt;&gt;"",INDIRECT("'" &amp; Setup!$AG$11 &amp; "'!" &amp; AE178),0) + IF(Setup!$AG$12&lt;&gt;"",INDIRECT("'" &amp; Setup!$AG$12 &amp; "'!" &amp; AE178),0)</f>
        <v>0</v>
      </c>
      <c r="BL178" s="2">
        <f ca="1">IF(Setup!$AH$7&lt;&gt;"",INDIRECT("'" &amp; Setup!$AH$7 &amp; "'!" &amp; AD178),0) + IF(Setup!$AH$8&lt;&gt;"",INDIRECT("'" &amp; Setup!$AH$8 &amp; "'!" &amp; AD178),0) + IF(Setup!$AH$9&lt;&gt;"",INDIRECT("'" &amp; Setup!$AH$9 &amp; "'!" &amp; AD178),0) + IF(Setup!$AH$10&lt;&gt;"",INDIRECT("'" &amp; Setup!$AH$10 &amp; "'!" &amp; AD178),0) + IF(Setup!$AH$11&lt;&gt;"",INDIRECT("'" &amp; Setup!$AH$11 &amp; "'!" &amp; AD178),0) + IF(Setup!$AH$12&lt;&gt;"",INDIRECT("'" &amp; Setup!$AH$12 &amp; "'!" &amp; AD178),0)</f>
        <v>0</v>
      </c>
      <c r="BM178" s="2">
        <f ca="1">IF(Setup!$AH$7&lt;&gt;"",INDIRECT("'" &amp; Setup!$AH$7 &amp; "'!" &amp; AE178),0) + IF(Setup!$AH$8&lt;&gt;"",INDIRECT("'" &amp; Setup!$AH$8 &amp; "'!" &amp; AE178),0) + IF(Setup!$AH$9&lt;&gt;"",INDIRECT("'" &amp; Setup!$AH$9 &amp; "'!" &amp; AE178),0) + IF(Setup!$AH$10&lt;&gt;"",INDIRECT("'" &amp; Setup!$AH$10 &amp; "'!" &amp; AE178),0) + IF(Setup!$AH$11&lt;&gt;"",INDIRECT("'" &amp; Setup!$AH$11 &amp; "'!" &amp; AE178),0) + IF(Setup!$AH$12&lt;&gt;"",INDIRECT("'" &amp; Setup!$AH$12 &amp; "'!" &amp; AE178),0)</f>
        <v>0</v>
      </c>
      <c r="BN178" s="2">
        <f ca="1">IF(Setup!$AI$7&lt;&gt;"",INDIRECT("'" &amp; Setup!$AI$7 &amp; "'!" &amp; AD178),0) + IF(Setup!$AI$8&lt;&gt;"",INDIRECT("'" &amp; Setup!$AI$8 &amp; "'!" &amp; AD178),0) + IF(Setup!$AI$9&lt;&gt;"",INDIRECT("'" &amp; Setup!$AI$9 &amp; "'!" &amp; AD178),0) + IF(Setup!$AI$10&lt;&gt;"",INDIRECT("'" &amp; Setup!$AI$10 &amp; "'!" &amp; AD178),0) + IF(Setup!$AI$11&lt;&gt;"",INDIRECT("'" &amp; Setup!$AI$11 &amp; "'!" &amp; AD178),0) + IF(Setup!$AI$12&lt;&gt;"",INDIRECT("'" &amp; Setup!$AI$12 &amp; "'!" &amp; AD178),0)</f>
        <v>0</v>
      </c>
      <c r="BO178" s="2">
        <f ca="1">IF(Setup!$AI$7&lt;&gt;"",INDIRECT("'" &amp; Setup!$AI$7 &amp; "'!" &amp; AE178),0) + IF(Setup!$AI$8&lt;&gt;"",INDIRECT("'" &amp; Setup!$AI$8 &amp; "'!" &amp; AE178),0) + IF(Setup!$AI$9&lt;&gt;"",INDIRECT("'" &amp; Setup!$AI$9 &amp; "'!" &amp; AE178),0) + IF(Setup!$AI$10&lt;&gt;"",INDIRECT("'" &amp; Setup!$AI$10 &amp; "'!" &amp; AE178),0) + IF(Setup!$AI$11&lt;&gt;"",INDIRECT("'" &amp; Setup!$AI$11 &amp; "'!" &amp; AE178),0) + IF(Setup!$AI$12&lt;&gt;"",INDIRECT("'" &amp; Setup!$AI$12 &amp; "'!" &amp; AE178),0)</f>
        <v>0</v>
      </c>
      <c r="BP178" s="2">
        <f ca="1">IF(Setup!$AJ$7&lt;&gt;"",INDIRECT("'" &amp; Setup!$AJ$7 &amp; "'!" &amp; AD178),0) + IF(Setup!$AJ$8&lt;&gt;"",INDIRECT("'" &amp; Setup!$AJ$8 &amp; "'!" &amp; AD178),0) + IF(Setup!$AJ$9&lt;&gt;"",INDIRECT("'" &amp; Setup!$AJ$9 &amp; "'!" &amp; AD178),0) + IF(Setup!$AJ$10&lt;&gt;"",INDIRECT("'" &amp; Setup!$AJ$10 &amp; "'!" &amp; AD178),0) + IF(Setup!$AJ$11&lt;&gt;"",INDIRECT("'" &amp; Setup!$AJ$11 &amp; "'!" &amp; AD178),0) + IF(Setup!$AJ$12&lt;&gt;"",INDIRECT("'" &amp; Setup!$AJ$12 &amp; "'!" &amp; AD178),0)</f>
        <v>0</v>
      </c>
      <c r="BQ178" s="2">
        <f ca="1">IF(Setup!$AJ$7&lt;&gt;"",INDIRECT("'" &amp; Setup!$AJ$7 &amp; "'!" &amp; AE178),0) + IF(Setup!$AJ$8&lt;&gt;"",INDIRECT("'" &amp; Setup!$AJ$8 &amp; "'!" &amp; AE178),0) + IF(Setup!$AJ$9&lt;&gt;"",INDIRECT("'" &amp; Setup!$AJ$9 &amp; "'!" &amp; AE178),0) + IF(Setup!$AJ$10&lt;&gt;"",INDIRECT("'" &amp; Setup!$AJ$10 &amp; "'!" &amp; AE178),0) + IF(Setup!$AJ$11&lt;&gt;"",INDIRECT("'" &amp; Setup!$AJ$11 &amp; "'!" &amp; AE178),0) + IF(Setup!$AJ$12&lt;&gt;"",INDIRECT("'" &amp; Setup!$AJ$12 &amp; "'!" &amp; AE178),0)</f>
        <v>0</v>
      </c>
      <c r="BS178" s="35"/>
      <c r="BT178" s="35"/>
      <c r="BU178" s="35"/>
      <c r="BV178" s="35"/>
    </row>
    <row r="179" spans="1:74" ht="39" hidden="1" customHeight="1" x14ac:dyDescent="0.2">
      <c r="A179" s="14" t="str">
        <f>Planning!A162</f>
        <v>I154</v>
      </c>
      <c r="B179" s="9">
        <f>Planning!B162</f>
        <v>0</v>
      </c>
      <c r="C179" s="9">
        <f>Planning!C162</f>
        <v>0</v>
      </c>
      <c r="D179" s="9">
        <f>Planning!D162</f>
        <v>0</v>
      </c>
      <c r="E179" s="3">
        <f>Planning!E162</f>
        <v>0</v>
      </c>
      <c r="F179" s="3">
        <f>Planning!G162</f>
        <v>0</v>
      </c>
      <c r="G179" s="28"/>
      <c r="H179" s="197">
        <f t="shared" ca="1" si="96"/>
        <v>0</v>
      </c>
      <c r="I179" s="197">
        <f t="shared" ca="1" si="97"/>
        <v>0</v>
      </c>
      <c r="J179" s="32" t="str">
        <f ca="1">IF(AND($AR179="2",$AB178&lt;&gt;Lists!$A$17),AU179,AT179)</f>
        <v/>
      </c>
      <c r="K179" s="33" t="str">
        <f t="shared" ca="1" si="83"/>
        <v/>
      </c>
      <c r="L179" s="210">
        <f t="shared" ca="1" si="84"/>
        <v>0</v>
      </c>
      <c r="M179" s="197">
        <f t="shared" ca="1" si="85"/>
        <v>0</v>
      </c>
      <c r="N179" s="32" t="str">
        <f ca="1">IF(AND($AR179="2",$AB179&lt;&gt;Lists!$A$17),AW179,AV179)</f>
        <v/>
      </c>
      <c r="O179" s="33" t="str">
        <f t="shared" ca="1" si="86"/>
        <v/>
      </c>
      <c r="P179" s="197">
        <f t="shared" ca="1" si="87"/>
        <v>0</v>
      </c>
      <c r="Q179" s="197">
        <f t="shared" ca="1" si="88"/>
        <v>0</v>
      </c>
      <c r="R179" s="32" t="str">
        <f ca="1">IF(AND($AR179="2",$AB179&lt;&gt;Lists!$A$17),AY179,AX179)</f>
        <v/>
      </c>
      <c r="S179" s="33" t="str">
        <f t="shared" ca="1" si="89"/>
        <v/>
      </c>
      <c r="T179" s="197">
        <f t="shared" ca="1" si="90"/>
        <v>0</v>
      </c>
      <c r="U179" s="197">
        <f t="shared" ca="1" si="91"/>
        <v>0</v>
      </c>
      <c r="V179" s="32" t="str">
        <f ca="1">IF(AND($AR179="2",$AB179&lt;&gt;Lists!$A$17),BA179,AZ179)</f>
        <v/>
      </c>
      <c r="W179" s="33" t="str">
        <f t="shared" ca="1" si="92"/>
        <v/>
      </c>
      <c r="X179" s="197">
        <f t="shared" ca="1" si="93"/>
        <v>0</v>
      </c>
      <c r="Y179" s="197">
        <f t="shared" ca="1" si="94"/>
        <v>0</v>
      </c>
      <c r="Z179" s="32" t="str">
        <f ca="1">IF(AND($AR179="2",$AB179&lt;&gt;Lists!$A$17),BC179,BB179)</f>
        <v/>
      </c>
      <c r="AA179" s="33" t="str">
        <f t="shared" ca="1" si="95"/>
        <v/>
      </c>
      <c r="AB179" s="1">
        <f>Planning!H162</f>
        <v>0</v>
      </c>
      <c r="AC179" s="2" t="str">
        <f t="shared" si="98"/>
        <v>00</v>
      </c>
      <c r="AD179" s="2" t="s">
        <v>614</v>
      </c>
      <c r="AE179" s="2" t="s">
        <v>812</v>
      </c>
      <c r="AF179" s="2" t="s">
        <v>182</v>
      </c>
      <c r="AG179" s="169" t="str">
        <f t="shared" si="99"/>
        <v/>
      </c>
      <c r="AI179" s="2">
        <f ca="1">IF(Setup!$AG$7&lt;&gt;"",INDIRECT("'" &amp; Setup!$AG$7 &amp; "'!" &amp; AF179),0) + IF(Setup!$AG$8&lt;&gt;"",INDIRECT("'" &amp; Setup!$AG$8 &amp; "'!" &amp; AF179),0) + IF(Setup!$AG$9&lt;&gt;"",INDIRECT("'" &amp; Setup!$AG$9 &amp; "'!" &amp; AF179),0) + IF(Setup!$AG$10&lt;&gt;"",INDIRECT("'" &amp; Setup!$AG$10 &amp; "'!" &amp; AF179),0) + IF(Setup!$AG$11&lt;&gt;"",INDIRECT("'" &amp; Setup!$AG$11 &amp; "'!" &amp; AF179),0) + IF(Setup!$AG$12&lt;&gt;"",INDIRECT("'" &amp; Setup!$AG$12 &amp; "'!" &amp; AF179),0)</f>
        <v>0</v>
      </c>
      <c r="AJ179" s="2">
        <f ca="1">IF(Setup!$AH$7&lt;&gt;"",INDIRECT("'" &amp; Setup!$AH$7 &amp; "'!" &amp; AF179),0) + IF(Setup!$AH$8&lt;&gt;"",INDIRECT("'" &amp; Setup!$AH$8 &amp; "'!" &amp; AF179),0) + IF(Setup!$AH$9&lt;&gt;"",INDIRECT("'" &amp; Setup!$AH$9 &amp; "'!" &amp; AF179),0) + IF(Setup!$AH$10&lt;&gt;"",INDIRECT("'" &amp; Setup!$AH$10 &amp; "'!" &amp; AF179),0) + IF(Setup!$AH$11&lt;&gt;"",INDIRECT("'" &amp; Setup!$AH$11 &amp; "'!" &amp; AF179),0) + IF(Setup!$AH$12&lt;&gt;"",INDIRECT("'" &amp; Setup!$AH$12 &amp; "'!" &amp; AF179),0)</f>
        <v>0</v>
      </c>
      <c r="AK179" s="2">
        <f ca="1">IF(Setup!$AI$7&lt;&gt;"",INDIRECT("'" &amp; Setup!$AI$7 &amp; "'!" &amp; AF179),0) + IF(Setup!$AI$8&lt;&gt;"",INDIRECT("'" &amp; Setup!$AI$8 &amp; "'!" &amp; AF179),0) + IF(Setup!$AI$9&lt;&gt;"",INDIRECT("'" &amp; Setup!$AI$9 &amp; "'!" &amp; AF179),0) + IF(Setup!$AI$10&lt;&gt;"",INDIRECT("'" &amp; Setup!$AI$10 &amp; "'!" &amp; AF179),0) + IF(Setup!$AI$11&lt;&gt;"",INDIRECT("'" &amp; Setup!$AI$11 &amp; "'!" &amp; AF179),0) + IF(Setup!$AI$12&lt;&gt;"",INDIRECT("'" &amp; Setup!$AI$12 &amp; "'!" &amp; AF179),0)</f>
        <v>0</v>
      </c>
      <c r="AL179" s="2">
        <f ca="1">IF(Setup!$AJ$7&lt;&gt;"",INDIRECT("'" &amp; Setup!$AJ$7 &amp; "'!" &amp; AF179),0) + IF(Setup!$AJ$8&lt;&gt;"",INDIRECT("'" &amp; Setup!$AJ$8 &amp; "'!" &amp; AF179),0) + IF(Setup!$AJ$9&lt;&gt;"",INDIRECT("'" &amp; Setup!$AJ$9 &amp; "'!" &amp; AF179),0) + IF(Setup!$AJ$10&lt;&gt;"",INDIRECT("'" &amp; Setup!$AJ$10 &amp; "'!" &amp; AF179),0) + IF(Setup!$AJ$11&lt;&gt;"",INDIRECT("'" &amp; Setup!$AJ$11 &amp; "'!" &amp; AF179),0) + IF(Setup!$AJ$12&lt;&gt;"",INDIRECT("'" &amp; Setup!$AJ$12 &amp; "'!" &amp; AF179),0)</f>
        <v>0</v>
      </c>
      <c r="AN179" s="2" t="str">
        <f t="shared" si="100"/>
        <v/>
      </c>
      <c r="AR179" s="2" t="str">
        <f>IF(C179=0,"",LEFT(INDEX(Lists!$H$5:$H$49,MATCH(C179,Lists!$G$5:$G$49,0),1),1))</f>
        <v/>
      </c>
      <c r="AT179" s="2" t="str">
        <f t="shared" ca="1" si="101"/>
        <v/>
      </c>
      <c r="AU179" s="2" t="str">
        <f t="shared" ca="1" si="102"/>
        <v/>
      </c>
      <c r="AV179" s="2" t="str">
        <f t="shared" ca="1" si="103"/>
        <v/>
      </c>
      <c r="AW179" s="2" t="str">
        <f t="shared" ca="1" si="104"/>
        <v/>
      </c>
      <c r="AX179" s="2" t="str">
        <f t="shared" ca="1" si="105"/>
        <v/>
      </c>
      <c r="AY179" s="2" t="str">
        <f t="shared" ca="1" si="106"/>
        <v/>
      </c>
      <c r="AZ179" s="2" t="str">
        <f t="shared" ca="1" si="107"/>
        <v/>
      </c>
      <c r="BA179" s="2" t="str">
        <f t="shared" ca="1" si="108"/>
        <v/>
      </c>
      <c r="BB179" s="2" t="str">
        <f t="shared" ca="1" si="109"/>
        <v/>
      </c>
      <c r="BC179" s="2" t="str">
        <f t="shared" ca="1" si="110"/>
        <v/>
      </c>
      <c r="BJ179" s="2">
        <f ca="1">IF(Setup!$AG$7&lt;&gt;"",INDIRECT("'" &amp; Setup!$AG$7 &amp; "'!" &amp; AD179),0) + IF(Setup!$AG$8&lt;&gt;"",INDIRECT("'" &amp; Setup!$AG$8 &amp; "'!" &amp; AD179),0) + IF(Setup!$AG$9&lt;&gt;"",INDIRECT("'" &amp; Setup!$AG$9 &amp; "'!" &amp; AD179),0) + IF(Setup!$AG$10&lt;&gt;"",INDIRECT("'" &amp; Setup!$AG$10 &amp; "'!" &amp; AD179),0) + IF(Setup!$AG$11&lt;&gt;"",INDIRECT("'" &amp; Setup!$AG$11 &amp; "'!" &amp; AD179),0) + IF(Setup!$AG$12&lt;&gt;"",INDIRECT("'" &amp; Setup!$AG$12 &amp; "'!" &amp; AD179),0)</f>
        <v>0</v>
      </c>
      <c r="BK179" s="2">
        <f ca="1">IF(Setup!$AG$7&lt;&gt;"",INDIRECT("'" &amp; Setup!$AG$7 &amp; "'!" &amp; AE179),0) + IF(Setup!$AG$8&lt;&gt;"",INDIRECT("'" &amp; Setup!$AG$8 &amp; "'!" &amp; AE179),0) + IF(Setup!$AG$9&lt;&gt;"",INDIRECT("'" &amp; Setup!$AG$9 &amp; "'!" &amp; AE179),0) + IF(Setup!$AG$10&lt;&gt;"",INDIRECT("'" &amp; Setup!$AG$10 &amp; "'!" &amp; AE179),0) + IF(Setup!$AG$11&lt;&gt;"",INDIRECT("'" &amp; Setup!$AG$11 &amp; "'!" &amp; AE179),0) + IF(Setup!$AG$12&lt;&gt;"",INDIRECT("'" &amp; Setup!$AG$12 &amp; "'!" &amp; AE179),0)</f>
        <v>0</v>
      </c>
      <c r="BL179" s="2">
        <f ca="1">IF(Setup!$AH$7&lt;&gt;"",INDIRECT("'" &amp; Setup!$AH$7 &amp; "'!" &amp; AD179),0) + IF(Setup!$AH$8&lt;&gt;"",INDIRECT("'" &amp; Setup!$AH$8 &amp; "'!" &amp; AD179),0) + IF(Setup!$AH$9&lt;&gt;"",INDIRECT("'" &amp; Setup!$AH$9 &amp; "'!" &amp; AD179),0) + IF(Setup!$AH$10&lt;&gt;"",INDIRECT("'" &amp; Setup!$AH$10 &amp; "'!" &amp; AD179),0) + IF(Setup!$AH$11&lt;&gt;"",INDIRECT("'" &amp; Setup!$AH$11 &amp; "'!" &amp; AD179),0) + IF(Setup!$AH$12&lt;&gt;"",INDIRECT("'" &amp; Setup!$AH$12 &amp; "'!" &amp; AD179),0)</f>
        <v>0</v>
      </c>
      <c r="BM179" s="2">
        <f ca="1">IF(Setup!$AH$7&lt;&gt;"",INDIRECT("'" &amp; Setup!$AH$7 &amp; "'!" &amp; AE179),0) + IF(Setup!$AH$8&lt;&gt;"",INDIRECT("'" &amp; Setup!$AH$8 &amp; "'!" &amp; AE179),0) + IF(Setup!$AH$9&lt;&gt;"",INDIRECT("'" &amp; Setup!$AH$9 &amp; "'!" &amp; AE179),0) + IF(Setup!$AH$10&lt;&gt;"",INDIRECT("'" &amp; Setup!$AH$10 &amp; "'!" &amp; AE179),0) + IF(Setup!$AH$11&lt;&gt;"",INDIRECT("'" &amp; Setup!$AH$11 &amp; "'!" &amp; AE179),0) + IF(Setup!$AH$12&lt;&gt;"",INDIRECT("'" &amp; Setup!$AH$12 &amp; "'!" &amp; AE179),0)</f>
        <v>0</v>
      </c>
      <c r="BN179" s="2">
        <f ca="1">IF(Setup!$AI$7&lt;&gt;"",INDIRECT("'" &amp; Setup!$AI$7 &amp; "'!" &amp; AD179),0) + IF(Setup!$AI$8&lt;&gt;"",INDIRECT("'" &amp; Setup!$AI$8 &amp; "'!" &amp; AD179),0) + IF(Setup!$AI$9&lt;&gt;"",INDIRECT("'" &amp; Setup!$AI$9 &amp; "'!" &amp; AD179),0) + IF(Setup!$AI$10&lt;&gt;"",INDIRECT("'" &amp; Setup!$AI$10 &amp; "'!" &amp; AD179),0) + IF(Setup!$AI$11&lt;&gt;"",INDIRECT("'" &amp; Setup!$AI$11 &amp; "'!" &amp; AD179),0) + IF(Setup!$AI$12&lt;&gt;"",INDIRECT("'" &amp; Setup!$AI$12 &amp; "'!" &amp; AD179),0)</f>
        <v>0</v>
      </c>
      <c r="BO179" s="2">
        <f ca="1">IF(Setup!$AI$7&lt;&gt;"",INDIRECT("'" &amp; Setup!$AI$7 &amp; "'!" &amp; AE179),0) + IF(Setup!$AI$8&lt;&gt;"",INDIRECT("'" &amp; Setup!$AI$8 &amp; "'!" &amp; AE179),0) + IF(Setup!$AI$9&lt;&gt;"",INDIRECT("'" &amp; Setup!$AI$9 &amp; "'!" &amp; AE179),0) + IF(Setup!$AI$10&lt;&gt;"",INDIRECT("'" &amp; Setup!$AI$10 &amp; "'!" &amp; AE179),0) + IF(Setup!$AI$11&lt;&gt;"",INDIRECT("'" &amp; Setup!$AI$11 &amp; "'!" &amp; AE179),0) + IF(Setup!$AI$12&lt;&gt;"",INDIRECT("'" &amp; Setup!$AI$12 &amp; "'!" &amp; AE179),0)</f>
        <v>0</v>
      </c>
      <c r="BP179" s="2">
        <f ca="1">IF(Setup!$AJ$7&lt;&gt;"",INDIRECT("'" &amp; Setup!$AJ$7 &amp; "'!" &amp; AD179),0) + IF(Setup!$AJ$8&lt;&gt;"",INDIRECT("'" &amp; Setup!$AJ$8 &amp; "'!" &amp; AD179),0) + IF(Setup!$AJ$9&lt;&gt;"",INDIRECT("'" &amp; Setup!$AJ$9 &amp; "'!" &amp; AD179),0) + IF(Setup!$AJ$10&lt;&gt;"",INDIRECT("'" &amp; Setup!$AJ$10 &amp; "'!" &amp; AD179),0) + IF(Setup!$AJ$11&lt;&gt;"",INDIRECT("'" &amp; Setup!$AJ$11 &amp; "'!" &amp; AD179),0) + IF(Setup!$AJ$12&lt;&gt;"",INDIRECT("'" &amp; Setup!$AJ$12 &amp; "'!" &amp; AD179),0)</f>
        <v>0</v>
      </c>
      <c r="BQ179" s="2">
        <f ca="1">IF(Setup!$AJ$7&lt;&gt;"",INDIRECT("'" &amp; Setup!$AJ$7 &amp; "'!" &amp; AE179),0) + IF(Setup!$AJ$8&lt;&gt;"",INDIRECT("'" &amp; Setup!$AJ$8 &amp; "'!" &amp; AE179),0) + IF(Setup!$AJ$9&lt;&gt;"",INDIRECT("'" &amp; Setup!$AJ$9 &amp; "'!" &amp; AE179),0) + IF(Setup!$AJ$10&lt;&gt;"",INDIRECT("'" &amp; Setup!$AJ$10 &amp; "'!" &amp; AE179),0) + IF(Setup!$AJ$11&lt;&gt;"",INDIRECT("'" &amp; Setup!$AJ$11 &amp; "'!" &amp; AE179),0) + IF(Setup!$AJ$12&lt;&gt;"",INDIRECT("'" &amp; Setup!$AJ$12 &amp; "'!" &amp; AE179),0)</f>
        <v>0</v>
      </c>
      <c r="BS179" s="35"/>
      <c r="BT179" s="35"/>
      <c r="BU179" s="35"/>
      <c r="BV179" s="35"/>
    </row>
    <row r="180" spans="1:74" ht="39" hidden="1" customHeight="1" x14ac:dyDescent="0.2">
      <c r="A180" s="14" t="str">
        <f>Planning!A163</f>
        <v>I155</v>
      </c>
      <c r="B180" s="9">
        <f>Planning!B163</f>
        <v>0</v>
      </c>
      <c r="C180" s="9">
        <f>Planning!C163</f>
        <v>0</v>
      </c>
      <c r="D180" s="9">
        <f>Planning!D163</f>
        <v>0</v>
      </c>
      <c r="E180" s="3">
        <f>Planning!E163</f>
        <v>0</v>
      </c>
      <c r="F180" s="3">
        <f>Planning!G163</f>
        <v>0</v>
      </c>
      <c r="G180" s="28"/>
      <c r="H180" s="197">
        <f t="shared" ca="1" si="96"/>
        <v>0</v>
      </c>
      <c r="I180" s="197">
        <f t="shared" ca="1" si="97"/>
        <v>0</v>
      </c>
      <c r="J180" s="32" t="str">
        <f ca="1">IF(AND($AR180="2",$AB179&lt;&gt;Lists!$A$17),AU180,AT180)</f>
        <v/>
      </c>
      <c r="K180" s="33" t="str">
        <f t="shared" ca="1" si="83"/>
        <v/>
      </c>
      <c r="L180" s="210">
        <f t="shared" ca="1" si="84"/>
        <v>0</v>
      </c>
      <c r="M180" s="197">
        <f t="shared" ca="1" si="85"/>
        <v>0</v>
      </c>
      <c r="N180" s="32" t="str">
        <f ca="1">IF(AND($AR180="2",$AB180&lt;&gt;Lists!$A$17),AW180,AV180)</f>
        <v/>
      </c>
      <c r="O180" s="33" t="str">
        <f t="shared" ca="1" si="86"/>
        <v/>
      </c>
      <c r="P180" s="197">
        <f t="shared" ca="1" si="87"/>
        <v>0</v>
      </c>
      <c r="Q180" s="197">
        <f t="shared" ca="1" si="88"/>
        <v>0</v>
      </c>
      <c r="R180" s="32" t="str">
        <f ca="1">IF(AND($AR180="2",$AB180&lt;&gt;Lists!$A$17),AY180,AX180)</f>
        <v/>
      </c>
      <c r="S180" s="33" t="str">
        <f t="shared" ca="1" si="89"/>
        <v/>
      </c>
      <c r="T180" s="197">
        <f t="shared" ca="1" si="90"/>
        <v>0</v>
      </c>
      <c r="U180" s="197">
        <f t="shared" ca="1" si="91"/>
        <v>0</v>
      </c>
      <c r="V180" s="32" t="str">
        <f ca="1">IF(AND($AR180="2",$AB180&lt;&gt;Lists!$A$17),BA180,AZ180)</f>
        <v/>
      </c>
      <c r="W180" s="33" t="str">
        <f t="shared" ca="1" si="92"/>
        <v/>
      </c>
      <c r="X180" s="197">
        <f t="shared" ca="1" si="93"/>
        <v>0</v>
      </c>
      <c r="Y180" s="197">
        <f t="shared" ca="1" si="94"/>
        <v>0</v>
      </c>
      <c r="Z180" s="32" t="str">
        <f ca="1">IF(AND($AR180="2",$AB180&lt;&gt;Lists!$A$17),BC180,BB180)</f>
        <v/>
      </c>
      <c r="AA180" s="33" t="str">
        <f t="shared" ca="1" si="95"/>
        <v/>
      </c>
      <c r="AB180" s="1">
        <f>Planning!H163</f>
        <v>0</v>
      </c>
      <c r="AC180" s="2" t="str">
        <f t="shared" si="98"/>
        <v>00</v>
      </c>
      <c r="AD180" s="2" t="s">
        <v>615</v>
      </c>
      <c r="AE180" s="2" t="s">
        <v>813</v>
      </c>
      <c r="AF180" s="2" t="s">
        <v>183</v>
      </c>
      <c r="AG180" s="169" t="str">
        <f t="shared" si="99"/>
        <v/>
      </c>
      <c r="AI180" s="2">
        <f ca="1">IF(Setup!$AG$7&lt;&gt;"",INDIRECT("'" &amp; Setup!$AG$7 &amp; "'!" &amp; AF180),0) + IF(Setup!$AG$8&lt;&gt;"",INDIRECT("'" &amp; Setup!$AG$8 &amp; "'!" &amp; AF180),0) + IF(Setup!$AG$9&lt;&gt;"",INDIRECT("'" &amp; Setup!$AG$9 &amp; "'!" &amp; AF180),0) + IF(Setup!$AG$10&lt;&gt;"",INDIRECT("'" &amp; Setup!$AG$10 &amp; "'!" &amp; AF180),0) + IF(Setup!$AG$11&lt;&gt;"",INDIRECT("'" &amp; Setup!$AG$11 &amp; "'!" &amp; AF180),0) + IF(Setup!$AG$12&lt;&gt;"",INDIRECT("'" &amp; Setup!$AG$12 &amp; "'!" &amp; AF180),0)</f>
        <v>0</v>
      </c>
      <c r="AJ180" s="2">
        <f ca="1">IF(Setup!$AH$7&lt;&gt;"",INDIRECT("'" &amp; Setup!$AH$7 &amp; "'!" &amp; AF180),0) + IF(Setup!$AH$8&lt;&gt;"",INDIRECT("'" &amp; Setup!$AH$8 &amp; "'!" &amp; AF180),0) + IF(Setup!$AH$9&lt;&gt;"",INDIRECT("'" &amp; Setup!$AH$9 &amp; "'!" &amp; AF180),0) + IF(Setup!$AH$10&lt;&gt;"",INDIRECT("'" &amp; Setup!$AH$10 &amp; "'!" &amp; AF180),0) + IF(Setup!$AH$11&lt;&gt;"",INDIRECT("'" &amp; Setup!$AH$11 &amp; "'!" &amp; AF180),0) + IF(Setup!$AH$12&lt;&gt;"",INDIRECT("'" &amp; Setup!$AH$12 &amp; "'!" &amp; AF180),0)</f>
        <v>0</v>
      </c>
      <c r="AK180" s="2">
        <f ca="1">IF(Setup!$AI$7&lt;&gt;"",INDIRECT("'" &amp; Setup!$AI$7 &amp; "'!" &amp; AF180),0) + IF(Setup!$AI$8&lt;&gt;"",INDIRECT("'" &amp; Setup!$AI$8 &amp; "'!" &amp; AF180),0) + IF(Setup!$AI$9&lt;&gt;"",INDIRECT("'" &amp; Setup!$AI$9 &amp; "'!" &amp; AF180),0) + IF(Setup!$AI$10&lt;&gt;"",INDIRECT("'" &amp; Setup!$AI$10 &amp; "'!" &amp; AF180),0) + IF(Setup!$AI$11&lt;&gt;"",INDIRECT("'" &amp; Setup!$AI$11 &amp; "'!" &amp; AF180),0) + IF(Setup!$AI$12&lt;&gt;"",INDIRECT("'" &amp; Setup!$AI$12 &amp; "'!" &amp; AF180),0)</f>
        <v>0</v>
      </c>
      <c r="AL180" s="2">
        <f ca="1">IF(Setup!$AJ$7&lt;&gt;"",INDIRECT("'" &amp; Setup!$AJ$7 &amp; "'!" &amp; AF180),0) + IF(Setup!$AJ$8&lt;&gt;"",INDIRECT("'" &amp; Setup!$AJ$8 &amp; "'!" &amp; AF180),0) + IF(Setup!$AJ$9&lt;&gt;"",INDIRECT("'" &amp; Setup!$AJ$9 &amp; "'!" &amp; AF180),0) + IF(Setup!$AJ$10&lt;&gt;"",INDIRECT("'" &amp; Setup!$AJ$10 &amp; "'!" &amp; AF180),0) + IF(Setup!$AJ$11&lt;&gt;"",INDIRECT("'" &amp; Setup!$AJ$11 &amp; "'!" &amp; AF180),0) + IF(Setup!$AJ$12&lt;&gt;"",INDIRECT("'" &amp; Setup!$AJ$12 &amp; "'!" &amp; AF180),0)</f>
        <v>0</v>
      </c>
      <c r="AN180" s="2" t="str">
        <f t="shared" si="100"/>
        <v/>
      </c>
      <c r="AR180" s="2" t="str">
        <f>IF(C180=0,"",LEFT(INDEX(Lists!$H$5:$H$49,MATCH(C180,Lists!$G$5:$G$49,0),1),1))</f>
        <v/>
      </c>
      <c r="AT180" s="2" t="str">
        <f t="shared" ca="1" si="101"/>
        <v/>
      </c>
      <c r="AU180" s="2" t="str">
        <f t="shared" ca="1" si="102"/>
        <v/>
      </c>
      <c r="AV180" s="2" t="str">
        <f t="shared" ca="1" si="103"/>
        <v/>
      </c>
      <c r="AW180" s="2" t="str">
        <f t="shared" ca="1" si="104"/>
        <v/>
      </c>
      <c r="AX180" s="2" t="str">
        <f t="shared" ca="1" si="105"/>
        <v/>
      </c>
      <c r="AY180" s="2" t="str">
        <f t="shared" ca="1" si="106"/>
        <v/>
      </c>
      <c r="AZ180" s="2" t="str">
        <f t="shared" ca="1" si="107"/>
        <v/>
      </c>
      <c r="BA180" s="2" t="str">
        <f t="shared" ca="1" si="108"/>
        <v/>
      </c>
      <c r="BB180" s="2" t="str">
        <f t="shared" ca="1" si="109"/>
        <v/>
      </c>
      <c r="BC180" s="2" t="str">
        <f t="shared" ca="1" si="110"/>
        <v/>
      </c>
      <c r="BJ180" s="2">
        <f ca="1">IF(Setup!$AG$7&lt;&gt;"",INDIRECT("'" &amp; Setup!$AG$7 &amp; "'!" &amp; AD180),0) + IF(Setup!$AG$8&lt;&gt;"",INDIRECT("'" &amp; Setup!$AG$8 &amp; "'!" &amp; AD180),0) + IF(Setup!$AG$9&lt;&gt;"",INDIRECT("'" &amp; Setup!$AG$9 &amp; "'!" &amp; AD180),0) + IF(Setup!$AG$10&lt;&gt;"",INDIRECT("'" &amp; Setup!$AG$10 &amp; "'!" &amp; AD180),0) + IF(Setup!$AG$11&lt;&gt;"",INDIRECT("'" &amp; Setup!$AG$11 &amp; "'!" &amp; AD180),0) + IF(Setup!$AG$12&lt;&gt;"",INDIRECT("'" &amp; Setup!$AG$12 &amp; "'!" &amp; AD180),0)</f>
        <v>0</v>
      </c>
      <c r="BK180" s="2">
        <f ca="1">IF(Setup!$AG$7&lt;&gt;"",INDIRECT("'" &amp; Setup!$AG$7 &amp; "'!" &amp; AE180),0) + IF(Setup!$AG$8&lt;&gt;"",INDIRECT("'" &amp; Setup!$AG$8 &amp; "'!" &amp; AE180),0) + IF(Setup!$AG$9&lt;&gt;"",INDIRECT("'" &amp; Setup!$AG$9 &amp; "'!" &amp; AE180),0) + IF(Setup!$AG$10&lt;&gt;"",INDIRECT("'" &amp; Setup!$AG$10 &amp; "'!" &amp; AE180),0) + IF(Setup!$AG$11&lt;&gt;"",INDIRECT("'" &amp; Setup!$AG$11 &amp; "'!" &amp; AE180),0) + IF(Setup!$AG$12&lt;&gt;"",INDIRECT("'" &amp; Setup!$AG$12 &amp; "'!" &amp; AE180),0)</f>
        <v>0</v>
      </c>
      <c r="BL180" s="2">
        <f ca="1">IF(Setup!$AH$7&lt;&gt;"",INDIRECT("'" &amp; Setup!$AH$7 &amp; "'!" &amp; AD180),0) + IF(Setup!$AH$8&lt;&gt;"",INDIRECT("'" &amp; Setup!$AH$8 &amp; "'!" &amp; AD180),0) + IF(Setup!$AH$9&lt;&gt;"",INDIRECT("'" &amp; Setup!$AH$9 &amp; "'!" &amp; AD180),0) + IF(Setup!$AH$10&lt;&gt;"",INDIRECT("'" &amp; Setup!$AH$10 &amp; "'!" &amp; AD180),0) + IF(Setup!$AH$11&lt;&gt;"",INDIRECT("'" &amp; Setup!$AH$11 &amp; "'!" &amp; AD180),0) + IF(Setup!$AH$12&lt;&gt;"",INDIRECT("'" &amp; Setup!$AH$12 &amp; "'!" &amp; AD180),0)</f>
        <v>0</v>
      </c>
      <c r="BM180" s="2">
        <f ca="1">IF(Setup!$AH$7&lt;&gt;"",INDIRECT("'" &amp; Setup!$AH$7 &amp; "'!" &amp; AE180),0) + IF(Setup!$AH$8&lt;&gt;"",INDIRECT("'" &amp; Setup!$AH$8 &amp; "'!" &amp; AE180),0) + IF(Setup!$AH$9&lt;&gt;"",INDIRECT("'" &amp; Setup!$AH$9 &amp; "'!" &amp; AE180),0) + IF(Setup!$AH$10&lt;&gt;"",INDIRECT("'" &amp; Setup!$AH$10 &amp; "'!" &amp; AE180),0) + IF(Setup!$AH$11&lt;&gt;"",INDIRECT("'" &amp; Setup!$AH$11 &amp; "'!" &amp; AE180),0) + IF(Setup!$AH$12&lt;&gt;"",INDIRECT("'" &amp; Setup!$AH$12 &amp; "'!" &amp; AE180),0)</f>
        <v>0</v>
      </c>
      <c r="BN180" s="2">
        <f ca="1">IF(Setup!$AI$7&lt;&gt;"",INDIRECT("'" &amp; Setup!$AI$7 &amp; "'!" &amp; AD180),0) + IF(Setup!$AI$8&lt;&gt;"",INDIRECT("'" &amp; Setup!$AI$8 &amp; "'!" &amp; AD180),0) + IF(Setup!$AI$9&lt;&gt;"",INDIRECT("'" &amp; Setup!$AI$9 &amp; "'!" &amp; AD180),0) + IF(Setup!$AI$10&lt;&gt;"",INDIRECT("'" &amp; Setup!$AI$10 &amp; "'!" &amp; AD180),0) + IF(Setup!$AI$11&lt;&gt;"",INDIRECT("'" &amp; Setup!$AI$11 &amp; "'!" &amp; AD180),0) + IF(Setup!$AI$12&lt;&gt;"",INDIRECT("'" &amp; Setup!$AI$12 &amp; "'!" &amp; AD180),0)</f>
        <v>0</v>
      </c>
      <c r="BO180" s="2">
        <f ca="1">IF(Setup!$AI$7&lt;&gt;"",INDIRECT("'" &amp; Setup!$AI$7 &amp; "'!" &amp; AE180),0) + IF(Setup!$AI$8&lt;&gt;"",INDIRECT("'" &amp; Setup!$AI$8 &amp; "'!" &amp; AE180),0) + IF(Setup!$AI$9&lt;&gt;"",INDIRECT("'" &amp; Setup!$AI$9 &amp; "'!" &amp; AE180),0) + IF(Setup!$AI$10&lt;&gt;"",INDIRECT("'" &amp; Setup!$AI$10 &amp; "'!" &amp; AE180),0) + IF(Setup!$AI$11&lt;&gt;"",INDIRECT("'" &amp; Setup!$AI$11 &amp; "'!" &amp; AE180),0) + IF(Setup!$AI$12&lt;&gt;"",INDIRECT("'" &amp; Setup!$AI$12 &amp; "'!" &amp; AE180),0)</f>
        <v>0</v>
      </c>
      <c r="BP180" s="2">
        <f ca="1">IF(Setup!$AJ$7&lt;&gt;"",INDIRECT("'" &amp; Setup!$AJ$7 &amp; "'!" &amp; AD180),0) + IF(Setup!$AJ$8&lt;&gt;"",INDIRECT("'" &amp; Setup!$AJ$8 &amp; "'!" &amp; AD180),0) + IF(Setup!$AJ$9&lt;&gt;"",INDIRECT("'" &amp; Setup!$AJ$9 &amp; "'!" &amp; AD180),0) + IF(Setup!$AJ$10&lt;&gt;"",INDIRECT("'" &amp; Setup!$AJ$10 &amp; "'!" &amp; AD180),0) + IF(Setup!$AJ$11&lt;&gt;"",INDIRECT("'" &amp; Setup!$AJ$11 &amp; "'!" &amp; AD180),0) + IF(Setup!$AJ$12&lt;&gt;"",INDIRECT("'" &amp; Setup!$AJ$12 &amp; "'!" &amp; AD180),0)</f>
        <v>0</v>
      </c>
      <c r="BQ180" s="2">
        <f ca="1">IF(Setup!$AJ$7&lt;&gt;"",INDIRECT("'" &amp; Setup!$AJ$7 &amp; "'!" &amp; AE180),0) + IF(Setup!$AJ$8&lt;&gt;"",INDIRECT("'" &amp; Setup!$AJ$8 &amp; "'!" &amp; AE180),0) + IF(Setup!$AJ$9&lt;&gt;"",INDIRECT("'" &amp; Setup!$AJ$9 &amp; "'!" &amp; AE180),0) + IF(Setup!$AJ$10&lt;&gt;"",INDIRECT("'" &amp; Setup!$AJ$10 &amp; "'!" &amp; AE180),0) + IF(Setup!$AJ$11&lt;&gt;"",INDIRECT("'" &amp; Setup!$AJ$11 &amp; "'!" &amp; AE180),0) + IF(Setup!$AJ$12&lt;&gt;"",INDIRECT("'" &amp; Setup!$AJ$12 &amp; "'!" &amp; AE180),0)</f>
        <v>0</v>
      </c>
      <c r="BS180" s="35"/>
      <c r="BT180" s="35"/>
      <c r="BU180" s="35"/>
      <c r="BV180" s="35"/>
    </row>
    <row r="181" spans="1:74" ht="39" hidden="1" customHeight="1" x14ac:dyDescent="0.2">
      <c r="A181" s="14" t="str">
        <f>Planning!A164</f>
        <v>I156</v>
      </c>
      <c r="B181" s="9">
        <f>Planning!B164</f>
        <v>0</v>
      </c>
      <c r="C181" s="9">
        <f>Planning!C164</f>
        <v>0</v>
      </c>
      <c r="D181" s="9">
        <f>Planning!D164</f>
        <v>0</v>
      </c>
      <c r="E181" s="3">
        <f>Planning!E164</f>
        <v>0</v>
      </c>
      <c r="F181" s="3">
        <f>Planning!G164</f>
        <v>0</v>
      </c>
      <c r="G181" s="28"/>
      <c r="H181" s="197">
        <f t="shared" ca="1" si="96"/>
        <v>0</v>
      </c>
      <c r="I181" s="197">
        <f t="shared" ca="1" si="97"/>
        <v>0</v>
      </c>
      <c r="J181" s="32" t="str">
        <f ca="1">IF(AND($AR181="2",$AB180&lt;&gt;Lists!$A$17),AU181,AT181)</f>
        <v/>
      </c>
      <c r="K181" s="33" t="str">
        <f t="shared" ca="1" si="83"/>
        <v/>
      </c>
      <c r="L181" s="210">
        <f t="shared" ca="1" si="84"/>
        <v>0</v>
      </c>
      <c r="M181" s="197">
        <f t="shared" ca="1" si="85"/>
        <v>0</v>
      </c>
      <c r="N181" s="32" t="str">
        <f ca="1">IF(AND($AR181="2",$AB181&lt;&gt;Lists!$A$17),AW181,AV181)</f>
        <v/>
      </c>
      <c r="O181" s="33" t="str">
        <f t="shared" ca="1" si="86"/>
        <v/>
      </c>
      <c r="P181" s="197">
        <f t="shared" ca="1" si="87"/>
        <v>0</v>
      </c>
      <c r="Q181" s="197">
        <f t="shared" ca="1" si="88"/>
        <v>0</v>
      </c>
      <c r="R181" s="32" t="str">
        <f ca="1">IF(AND($AR181="2",$AB181&lt;&gt;Lists!$A$17),AY181,AX181)</f>
        <v/>
      </c>
      <c r="S181" s="33" t="str">
        <f t="shared" ca="1" si="89"/>
        <v/>
      </c>
      <c r="T181" s="197">
        <f t="shared" ca="1" si="90"/>
        <v>0</v>
      </c>
      <c r="U181" s="197">
        <f t="shared" ca="1" si="91"/>
        <v>0</v>
      </c>
      <c r="V181" s="32" t="str">
        <f ca="1">IF(AND($AR181="2",$AB181&lt;&gt;Lists!$A$17),BA181,AZ181)</f>
        <v/>
      </c>
      <c r="W181" s="33" t="str">
        <f t="shared" ca="1" si="92"/>
        <v/>
      </c>
      <c r="X181" s="197">
        <f t="shared" ca="1" si="93"/>
        <v>0</v>
      </c>
      <c r="Y181" s="197">
        <f t="shared" ca="1" si="94"/>
        <v>0</v>
      </c>
      <c r="Z181" s="32" t="str">
        <f ca="1">IF(AND($AR181="2",$AB181&lt;&gt;Lists!$A$17),BC181,BB181)</f>
        <v/>
      </c>
      <c r="AA181" s="33" t="str">
        <f t="shared" ca="1" si="95"/>
        <v/>
      </c>
      <c r="AB181" s="1">
        <f>Planning!H164</f>
        <v>0</v>
      </c>
      <c r="AC181" s="2" t="str">
        <f t="shared" si="98"/>
        <v>00</v>
      </c>
      <c r="AD181" s="2" t="s">
        <v>616</v>
      </c>
      <c r="AE181" s="2" t="s">
        <v>814</v>
      </c>
      <c r="AF181" s="2" t="s">
        <v>184</v>
      </c>
      <c r="AG181" s="169" t="str">
        <f t="shared" si="99"/>
        <v/>
      </c>
      <c r="AI181" s="2">
        <f ca="1">IF(Setup!$AG$7&lt;&gt;"",INDIRECT("'" &amp; Setup!$AG$7 &amp; "'!" &amp; AF181),0) + IF(Setup!$AG$8&lt;&gt;"",INDIRECT("'" &amp; Setup!$AG$8 &amp; "'!" &amp; AF181),0) + IF(Setup!$AG$9&lt;&gt;"",INDIRECT("'" &amp; Setup!$AG$9 &amp; "'!" &amp; AF181),0) + IF(Setup!$AG$10&lt;&gt;"",INDIRECT("'" &amp; Setup!$AG$10 &amp; "'!" &amp; AF181),0) + IF(Setup!$AG$11&lt;&gt;"",INDIRECT("'" &amp; Setup!$AG$11 &amp; "'!" &amp; AF181),0) + IF(Setup!$AG$12&lt;&gt;"",INDIRECT("'" &amp; Setup!$AG$12 &amp; "'!" &amp; AF181),0)</f>
        <v>0</v>
      </c>
      <c r="AJ181" s="2">
        <f ca="1">IF(Setup!$AH$7&lt;&gt;"",INDIRECT("'" &amp; Setup!$AH$7 &amp; "'!" &amp; AF181),0) + IF(Setup!$AH$8&lt;&gt;"",INDIRECT("'" &amp; Setup!$AH$8 &amp; "'!" &amp; AF181),0) + IF(Setup!$AH$9&lt;&gt;"",INDIRECT("'" &amp; Setup!$AH$9 &amp; "'!" &amp; AF181),0) + IF(Setup!$AH$10&lt;&gt;"",INDIRECT("'" &amp; Setup!$AH$10 &amp; "'!" &amp; AF181),0) + IF(Setup!$AH$11&lt;&gt;"",INDIRECT("'" &amp; Setup!$AH$11 &amp; "'!" &amp; AF181),0) + IF(Setup!$AH$12&lt;&gt;"",INDIRECT("'" &amp; Setup!$AH$12 &amp; "'!" &amp; AF181),0)</f>
        <v>0</v>
      </c>
      <c r="AK181" s="2">
        <f ca="1">IF(Setup!$AI$7&lt;&gt;"",INDIRECT("'" &amp; Setup!$AI$7 &amp; "'!" &amp; AF181),0) + IF(Setup!$AI$8&lt;&gt;"",INDIRECT("'" &amp; Setup!$AI$8 &amp; "'!" &amp; AF181),0) + IF(Setup!$AI$9&lt;&gt;"",INDIRECT("'" &amp; Setup!$AI$9 &amp; "'!" &amp; AF181),0) + IF(Setup!$AI$10&lt;&gt;"",INDIRECT("'" &amp; Setup!$AI$10 &amp; "'!" &amp; AF181),0) + IF(Setup!$AI$11&lt;&gt;"",INDIRECT("'" &amp; Setup!$AI$11 &amp; "'!" &amp; AF181),0) + IF(Setup!$AI$12&lt;&gt;"",INDIRECT("'" &amp; Setup!$AI$12 &amp; "'!" &amp; AF181),0)</f>
        <v>0</v>
      </c>
      <c r="AL181" s="2">
        <f ca="1">IF(Setup!$AJ$7&lt;&gt;"",INDIRECT("'" &amp; Setup!$AJ$7 &amp; "'!" &amp; AF181),0) + IF(Setup!$AJ$8&lt;&gt;"",INDIRECT("'" &amp; Setup!$AJ$8 &amp; "'!" &amp; AF181),0) + IF(Setup!$AJ$9&lt;&gt;"",INDIRECT("'" &amp; Setup!$AJ$9 &amp; "'!" &amp; AF181),0) + IF(Setup!$AJ$10&lt;&gt;"",INDIRECT("'" &amp; Setup!$AJ$10 &amp; "'!" &amp; AF181),0) + IF(Setup!$AJ$11&lt;&gt;"",INDIRECT("'" &amp; Setup!$AJ$11 &amp; "'!" &amp; AF181),0) + IF(Setup!$AJ$12&lt;&gt;"",INDIRECT("'" &amp; Setup!$AJ$12 &amp; "'!" &amp; AF181),0)</f>
        <v>0</v>
      </c>
      <c r="AN181" s="2" t="str">
        <f t="shared" si="100"/>
        <v/>
      </c>
      <c r="AR181" s="2" t="str">
        <f>IF(C181=0,"",LEFT(INDEX(Lists!$H$5:$H$49,MATCH(C181,Lists!$G$5:$G$49,0),1),1))</f>
        <v/>
      </c>
      <c r="AT181" s="2" t="str">
        <f t="shared" ca="1" si="101"/>
        <v/>
      </c>
      <c r="AU181" s="2" t="str">
        <f t="shared" ca="1" si="102"/>
        <v/>
      </c>
      <c r="AV181" s="2" t="str">
        <f t="shared" ca="1" si="103"/>
        <v/>
      </c>
      <c r="AW181" s="2" t="str">
        <f t="shared" ca="1" si="104"/>
        <v/>
      </c>
      <c r="AX181" s="2" t="str">
        <f t="shared" ca="1" si="105"/>
        <v/>
      </c>
      <c r="AY181" s="2" t="str">
        <f t="shared" ca="1" si="106"/>
        <v/>
      </c>
      <c r="AZ181" s="2" t="str">
        <f t="shared" ca="1" si="107"/>
        <v/>
      </c>
      <c r="BA181" s="2" t="str">
        <f t="shared" ca="1" si="108"/>
        <v/>
      </c>
      <c r="BB181" s="2" t="str">
        <f t="shared" ca="1" si="109"/>
        <v/>
      </c>
      <c r="BC181" s="2" t="str">
        <f t="shared" ca="1" si="110"/>
        <v/>
      </c>
      <c r="BJ181" s="2">
        <f ca="1">IF(Setup!$AG$7&lt;&gt;"",INDIRECT("'" &amp; Setup!$AG$7 &amp; "'!" &amp; AD181),0) + IF(Setup!$AG$8&lt;&gt;"",INDIRECT("'" &amp; Setup!$AG$8 &amp; "'!" &amp; AD181),0) + IF(Setup!$AG$9&lt;&gt;"",INDIRECT("'" &amp; Setup!$AG$9 &amp; "'!" &amp; AD181),0) + IF(Setup!$AG$10&lt;&gt;"",INDIRECT("'" &amp; Setup!$AG$10 &amp; "'!" &amp; AD181),0) + IF(Setup!$AG$11&lt;&gt;"",INDIRECT("'" &amp; Setup!$AG$11 &amp; "'!" &amp; AD181),0) + IF(Setup!$AG$12&lt;&gt;"",INDIRECT("'" &amp; Setup!$AG$12 &amp; "'!" &amp; AD181),0)</f>
        <v>0</v>
      </c>
      <c r="BK181" s="2">
        <f ca="1">IF(Setup!$AG$7&lt;&gt;"",INDIRECT("'" &amp; Setup!$AG$7 &amp; "'!" &amp; AE181),0) + IF(Setup!$AG$8&lt;&gt;"",INDIRECT("'" &amp; Setup!$AG$8 &amp; "'!" &amp; AE181),0) + IF(Setup!$AG$9&lt;&gt;"",INDIRECT("'" &amp; Setup!$AG$9 &amp; "'!" &amp; AE181),0) + IF(Setup!$AG$10&lt;&gt;"",INDIRECT("'" &amp; Setup!$AG$10 &amp; "'!" &amp; AE181),0) + IF(Setup!$AG$11&lt;&gt;"",INDIRECT("'" &amp; Setup!$AG$11 &amp; "'!" &amp; AE181),0) + IF(Setup!$AG$12&lt;&gt;"",INDIRECT("'" &amp; Setup!$AG$12 &amp; "'!" &amp; AE181),0)</f>
        <v>0</v>
      </c>
      <c r="BL181" s="2">
        <f ca="1">IF(Setup!$AH$7&lt;&gt;"",INDIRECT("'" &amp; Setup!$AH$7 &amp; "'!" &amp; AD181),0) + IF(Setup!$AH$8&lt;&gt;"",INDIRECT("'" &amp; Setup!$AH$8 &amp; "'!" &amp; AD181),0) + IF(Setup!$AH$9&lt;&gt;"",INDIRECT("'" &amp; Setup!$AH$9 &amp; "'!" &amp; AD181),0) + IF(Setup!$AH$10&lt;&gt;"",INDIRECT("'" &amp; Setup!$AH$10 &amp; "'!" &amp; AD181),0) + IF(Setup!$AH$11&lt;&gt;"",INDIRECT("'" &amp; Setup!$AH$11 &amp; "'!" &amp; AD181),0) + IF(Setup!$AH$12&lt;&gt;"",INDIRECT("'" &amp; Setup!$AH$12 &amp; "'!" &amp; AD181),0)</f>
        <v>0</v>
      </c>
      <c r="BM181" s="2">
        <f ca="1">IF(Setup!$AH$7&lt;&gt;"",INDIRECT("'" &amp; Setup!$AH$7 &amp; "'!" &amp; AE181),0) + IF(Setup!$AH$8&lt;&gt;"",INDIRECT("'" &amp; Setup!$AH$8 &amp; "'!" &amp; AE181),0) + IF(Setup!$AH$9&lt;&gt;"",INDIRECT("'" &amp; Setup!$AH$9 &amp; "'!" &amp; AE181),0) + IF(Setup!$AH$10&lt;&gt;"",INDIRECT("'" &amp; Setup!$AH$10 &amp; "'!" &amp; AE181),0) + IF(Setup!$AH$11&lt;&gt;"",INDIRECT("'" &amp; Setup!$AH$11 &amp; "'!" &amp; AE181),0) + IF(Setup!$AH$12&lt;&gt;"",INDIRECT("'" &amp; Setup!$AH$12 &amp; "'!" &amp; AE181),0)</f>
        <v>0</v>
      </c>
      <c r="BN181" s="2">
        <f ca="1">IF(Setup!$AI$7&lt;&gt;"",INDIRECT("'" &amp; Setup!$AI$7 &amp; "'!" &amp; AD181),0) + IF(Setup!$AI$8&lt;&gt;"",INDIRECT("'" &amp; Setup!$AI$8 &amp; "'!" &amp; AD181),0) + IF(Setup!$AI$9&lt;&gt;"",INDIRECT("'" &amp; Setup!$AI$9 &amp; "'!" &amp; AD181),0) + IF(Setup!$AI$10&lt;&gt;"",INDIRECT("'" &amp; Setup!$AI$10 &amp; "'!" &amp; AD181),0) + IF(Setup!$AI$11&lt;&gt;"",INDIRECT("'" &amp; Setup!$AI$11 &amp; "'!" &amp; AD181),0) + IF(Setup!$AI$12&lt;&gt;"",INDIRECT("'" &amp; Setup!$AI$12 &amp; "'!" &amp; AD181),0)</f>
        <v>0</v>
      </c>
      <c r="BO181" s="2">
        <f ca="1">IF(Setup!$AI$7&lt;&gt;"",INDIRECT("'" &amp; Setup!$AI$7 &amp; "'!" &amp; AE181),0) + IF(Setup!$AI$8&lt;&gt;"",INDIRECT("'" &amp; Setup!$AI$8 &amp; "'!" &amp; AE181),0) + IF(Setup!$AI$9&lt;&gt;"",INDIRECT("'" &amp; Setup!$AI$9 &amp; "'!" &amp; AE181),0) + IF(Setup!$AI$10&lt;&gt;"",INDIRECT("'" &amp; Setup!$AI$10 &amp; "'!" &amp; AE181),0) + IF(Setup!$AI$11&lt;&gt;"",INDIRECT("'" &amp; Setup!$AI$11 &amp; "'!" &amp; AE181),0) + IF(Setup!$AI$12&lt;&gt;"",INDIRECT("'" &amp; Setup!$AI$12 &amp; "'!" &amp; AE181),0)</f>
        <v>0</v>
      </c>
      <c r="BP181" s="2">
        <f ca="1">IF(Setup!$AJ$7&lt;&gt;"",INDIRECT("'" &amp; Setup!$AJ$7 &amp; "'!" &amp; AD181),0) + IF(Setup!$AJ$8&lt;&gt;"",INDIRECT("'" &amp; Setup!$AJ$8 &amp; "'!" &amp; AD181),0) + IF(Setup!$AJ$9&lt;&gt;"",INDIRECT("'" &amp; Setup!$AJ$9 &amp; "'!" &amp; AD181),0) + IF(Setup!$AJ$10&lt;&gt;"",INDIRECT("'" &amp; Setup!$AJ$10 &amp; "'!" &amp; AD181),0) + IF(Setup!$AJ$11&lt;&gt;"",INDIRECT("'" &amp; Setup!$AJ$11 &amp; "'!" &amp; AD181),0) + IF(Setup!$AJ$12&lt;&gt;"",INDIRECT("'" &amp; Setup!$AJ$12 &amp; "'!" &amp; AD181),0)</f>
        <v>0</v>
      </c>
      <c r="BQ181" s="2">
        <f ca="1">IF(Setup!$AJ$7&lt;&gt;"",INDIRECT("'" &amp; Setup!$AJ$7 &amp; "'!" &amp; AE181),0) + IF(Setup!$AJ$8&lt;&gt;"",INDIRECT("'" &amp; Setup!$AJ$8 &amp; "'!" &amp; AE181),0) + IF(Setup!$AJ$9&lt;&gt;"",INDIRECT("'" &amp; Setup!$AJ$9 &amp; "'!" &amp; AE181),0) + IF(Setup!$AJ$10&lt;&gt;"",INDIRECT("'" &amp; Setup!$AJ$10 &amp; "'!" &amp; AE181),0) + IF(Setup!$AJ$11&lt;&gt;"",INDIRECT("'" &amp; Setup!$AJ$11 &amp; "'!" &amp; AE181),0) + IF(Setup!$AJ$12&lt;&gt;"",INDIRECT("'" &amp; Setup!$AJ$12 &amp; "'!" &amp; AE181),0)</f>
        <v>0</v>
      </c>
      <c r="BS181" s="35"/>
      <c r="BT181" s="35"/>
      <c r="BU181" s="35"/>
      <c r="BV181" s="35"/>
    </row>
    <row r="182" spans="1:74" ht="39" hidden="1" customHeight="1" x14ac:dyDescent="0.2">
      <c r="A182" s="14" t="str">
        <f>Planning!A165</f>
        <v>I157</v>
      </c>
      <c r="B182" s="9">
        <f>Planning!B165</f>
        <v>0</v>
      </c>
      <c r="C182" s="9">
        <f>Planning!C165</f>
        <v>0</v>
      </c>
      <c r="D182" s="9">
        <f>Planning!D165</f>
        <v>0</v>
      </c>
      <c r="E182" s="3">
        <f>Planning!E165</f>
        <v>0</v>
      </c>
      <c r="F182" s="3">
        <f>Planning!G165</f>
        <v>0</v>
      </c>
      <c r="G182" s="28"/>
      <c r="H182" s="197">
        <f t="shared" ca="1" si="96"/>
        <v>0</v>
      </c>
      <c r="I182" s="197">
        <f t="shared" ca="1" si="97"/>
        <v>0</v>
      </c>
      <c r="J182" s="32" t="str">
        <f ca="1">IF(AND($AR182="2",$AB181&lt;&gt;Lists!$A$17),AU182,AT182)</f>
        <v/>
      </c>
      <c r="K182" s="33" t="str">
        <f t="shared" ca="1" si="83"/>
        <v/>
      </c>
      <c r="L182" s="210">
        <f t="shared" ca="1" si="84"/>
        <v>0</v>
      </c>
      <c r="M182" s="197">
        <f t="shared" ca="1" si="85"/>
        <v>0</v>
      </c>
      <c r="N182" s="32" t="str">
        <f ca="1">IF(AND($AR182="2",$AB182&lt;&gt;Lists!$A$17),AW182,AV182)</f>
        <v/>
      </c>
      <c r="O182" s="33" t="str">
        <f t="shared" ca="1" si="86"/>
        <v/>
      </c>
      <c r="P182" s="197">
        <f t="shared" ca="1" si="87"/>
        <v>0</v>
      </c>
      <c r="Q182" s="197">
        <f t="shared" ca="1" si="88"/>
        <v>0</v>
      </c>
      <c r="R182" s="32" t="str">
        <f ca="1">IF(AND($AR182="2",$AB182&lt;&gt;Lists!$A$17),AY182,AX182)</f>
        <v/>
      </c>
      <c r="S182" s="33" t="str">
        <f t="shared" ca="1" si="89"/>
        <v/>
      </c>
      <c r="T182" s="197">
        <f t="shared" ca="1" si="90"/>
        <v>0</v>
      </c>
      <c r="U182" s="197">
        <f t="shared" ca="1" si="91"/>
        <v>0</v>
      </c>
      <c r="V182" s="32" t="str">
        <f ca="1">IF(AND($AR182="2",$AB182&lt;&gt;Lists!$A$17),BA182,AZ182)</f>
        <v/>
      </c>
      <c r="W182" s="33" t="str">
        <f t="shared" ca="1" si="92"/>
        <v/>
      </c>
      <c r="X182" s="197">
        <f t="shared" ca="1" si="93"/>
        <v>0</v>
      </c>
      <c r="Y182" s="197">
        <f t="shared" ca="1" si="94"/>
        <v>0</v>
      </c>
      <c r="Z182" s="32" t="str">
        <f ca="1">IF(AND($AR182="2",$AB182&lt;&gt;Lists!$A$17),BC182,BB182)</f>
        <v/>
      </c>
      <c r="AA182" s="33" t="str">
        <f t="shared" ca="1" si="95"/>
        <v/>
      </c>
      <c r="AB182" s="1">
        <f>Planning!H165</f>
        <v>0</v>
      </c>
      <c r="AC182" s="2" t="str">
        <f t="shared" si="98"/>
        <v>00</v>
      </c>
      <c r="AD182" s="2" t="s">
        <v>617</v>
      </c>
      <c r="AE182" s="2" t="s">
        <v>815</v>
      </c>
      <c r="AF182" s="2" t="s">
        <v>185</v>
      </c>
      <c r="AG182" s="169" t="str">
        <f t="shared" si="99"/>
        <v/>
      </c>
      <c r="AI182" s="2">
        <f ca="1">IF(Setup!$AG$7&lt;&gt;"",INDIRECT("'" &amp; Setup!$AG$7 &amp; "'!" &amp; AF182),0) + IF(Setup!$AG$8&lt;&gt;"",INDIRECT("'" &amp; Setup!$AG$8 &amp; "'!" &amp; AF182),0) + IF(Setup!$AG$9&lt;&gt;"",INDIRECT("'" &amp; Setup!$AG$9 &amp; "'!" &amp; AF182),0) + IF(Setup!$AG$10&lt;&gt;"",INDIRECT("'" &amp; Setup!$AG$10 &amp; "'!" &amp; AF182),0) + IF(Setup!$AG$11&lt;&gt;"",INDIRECT("'" &amp; Setup!$AG$11 &amp; "'!" &amp; AF182),0) + IF(Setup!$AG$12&lt;&gt;"",INDIRECT("'" &amp; Setup!$AG$12 &amp; "'!" &amp; AF182),0)</f>
        <v>0</v>
      </c>
      <c r="AJ182" s="2">
        <f ca="1">IF(Setup!$AH$7&lt;&gt;"",INDIRECT("'" &amp; Setup!$AH$7 &amp; "'!" &amp; AF182),0) + IF(Setup!$AH$8&lt;&gt;"",INDIRECT("'" &amp; Setup!$AH$8 &amp; "'!" &amp; AF182),0) + IF(Setup!$AH$9&lt;&gt;"",INDIRECT("'" &amp; Setup!$AH$9 &amp; "'!" &amp; AF182),0) + IF(Setup!$AH$10&lt;&gt;"",INDIRECT("'" &amp; Setup!$AH$10 &amp; "'!" &amp; AF182),0) + IF(Setup!$AH$11&lt;&gt;"",INDIRECT("'" &amp; Setup!$AH$11 &amp; "'!" &amp; AF182),0) + IF(Setup!$AH$12&lt;&gt;"",INDIRECT("'" &amp; Setup!$AH$12 &amp; "'!" &amp; AF182),0)</f>
        <v>0</v>
      </c>
      <c r="AK182" s="2">
        <f ca="1">IF(Setup!$AI$7&lt;&gt;"",INDIRECT("'" &amp; Setup!$AI$7 &amp; "'!" &amp; AF182),0) + IF(Setup!$AI$8&lt;&gt;"",INDIRECT("'" &amp; Setup!$AI$8 &amp; "'!" &amp; AF182),0) + IF(Setup!$AI$9&lt;&gt;"",INDIRECT("'" &amp; Setup!$AI$9 &amp; "'!" &amp; AF182),0) + IF(Setup!$AI$10&lt;&gt;"",INDIRECT("'" &amp; Setup!$AI$10 &amp; "'!" &amp; AF182),0) + IF(Setup!$AI$11&lt;&gt;"",INDIRECT("'" &amp; Setup!$AI$11 &amp; "'!" &amp; AF182),0) + IF(Setup!$AI$12&lt;&gt;"",INDIRECT("'" &amp; Setup!$AI$12 &amp; "'!" &amp; AF182),0)</f>
        <v>0</v>
      </c>
      <c r="AL182" s="2">
        <f ca="1">IF(Setup!$AJ$7&lt;&gt;"",INDIRECT("'" &amp; Setup!$AJ$7 &amp; "'!" &amp; AF182),0) + IF(Setup!$AJ$8&lt;&gt;"",INDIRECT("'" &amp; Setup!$AJ$8 &amp; "'!" &amp; AF182),0) + IF(Setup!$AJ$9&lt;&gt;"",INDIRECT("'" &amp; Setup!$AJ$9 &amp; "'!" &amp; AF182),0) + IF(Setup!$AJ$10&lt;&gt;"",INDIRECT("'" &amp; Setup!$AJ$10 &amp; "'!" &amp; AF182),0) + IF(Setup!$AJ$11&lt;&gt;"",INDIRECT("'" &amp; Setup!$AJ$11 &amp; "'!" &amp; AF182),0) + IF(Setup!$AJ$12&lt;&gt;"",INDIRECT("'" &amp; Setup!$AJ$12 &amp; "'!" &amp; AF182),0)</f>
        <v>0</v>
      </c>
      <c r="AN182" s="2" t="str">
        <f t="shared" si="100"/>
        <v/>
      </c>
      <c r="AR182" s="2" t="str">
        <f>IF(C182=0,"",LEFT(INDEX(Lists!$H$5:$H$49,MATCH(C182,Lists!$G$5:$G$49,0),1),1))</f>
        <v/>
      </c>
      <c r="AT182" s="2" t="str">
        <f t="shared" ca="1" si="101"/>
        <v/>
      </c>
      <c r="AU182" s="2" t="str">
        <f t="shared" ca="1" si="102"/>
        <v/>
      </c>
      <c r="AV182" s="2" t="str">
        <f t="shared" ca="1" si="103"/>
        <v/>
      </c>
      <c r="AW182" s="2" t="str">
        <f t="shared" ca="1" si="104"/>
        <v/>
      </c>
      <c r="AX182" s="2" t="str">
        <f t="shared" ca="1" si="105"/>
        <v/>
      </c>
      <c r="AY182" s="2" t="str">
        <f t="shared" ca="1" si="106"/>
        <v/>
      </c>
      <c r="AZ182" s="2" t="str">
        <f t="shared" ca="1" si="107"/>
        <v/>
      </c>
      <c r="BA182" s="2" t="str">
        <f t="shared" ca="1" si="108"/>
        <v/>
      </c>
      <c r="BB182" s="2" t="str">
        <f t="shared" ca="1" si="109"/>
        <v/>
      </c>
      <c r="BC182" s="2" t="str">
        <f t="shared" ca="1" si="110"/>
        <v/>
      </c>
      <c r="BJ182" s="2">
        <f ca="1">IF(Setup!$AG$7&lt;&gt;"",INDIRECT("'" &amp; Setup!$AG$7 &amp; "'!" &amp; AD182),0) + IF(Setup!$AG$8&lt;&gt;"",INDIRECT("'" &amp; Setup!$AG$8 &amp; "'!" &amp; AD182),0) + IF(Setup!$AG$9&lt;&gt;"",INDIRECT("'" &amp; Setup!$AG$9 &amp; "'!" &amp; AD182),0) + IF(Setup!$AG$10&lt;&gt;"",INDIRECT("'" &amp; Setup!$AG$10 &amp; "'!" &amp; AD182),0) + IF(Setup!$AG$11&lt;&gt;"",INDIRECT("'" &amp; Setup!$AG$11 &amp; "'!" &amp; AD182),0) + IF(Setup!$AG$12&lt;&gt;"",INDIRECT("'" &amp; Setup!$AG$12 &amp; "'!" &amp; AD182),0)</f>
        <v>0</v>
      </c>
      <c r="BK182" s="2">
        <f ca="1">IF(Setup!$AG$7&lt;&gt;"",INDIRECT("'" &amp; Setup!$AG$7 &amp; "'!" &amp; AE182),0) + IF(Setup!$AG$8&lt;&gt;"",INDIRECT("'" &amp; Setup!$AG$8 &amp; "'!" &amp; AE182),0) + IF(Setup!$AG$9&lt;&gt;"",INDIRECT("'" &amp; Setup!$AG$9 &amp; "'!" &amp; AE182),0) + IF(Setup!$AG$10&lt;&gt;"",INDIRECT("'" &amp; Setup!$AG$10 &amp; "'!" &amp; AE182),0) + IF(Setup!$AG$11&lt;&gt;"",INDIRECT("'" &amp; Setup!$AG$11 &amp; "'!" &amp; AE182),0) + IF(Setup!$AG$12&lt;&gt;"",INDIRECT("'" &amp; Setup!$AG$12 &amp; "'!" &amp; AE182),0)</f>
        <v>0</v>
      </c>
      <c r="BL182" s="2">
        <f ca="1">IF(Setup!$AH$7&lt;&gt;"",INDIRECT("'" &amp; Setup!$AH$7 &amp; "'!" &amp; AD182),0) + IF(Setup!$AH$8&lt;&gt;"",INDIRECT("'" &amp; Setup!$AH$8 &amp; "'!" &amp; AD182),0) + IF(Setup!$AH$9&lt;&gt;"",INDIRECT("'" &amp; Setup!$AH$9 &amp; "'!" &amp; AD182),0) + IF(Setup!$AH$10&lt;&gt;"",INDIRECT("'" &amp; Setup!$AH$10 &amp; "'!" &amp; AD182),0) + IF(Setup!$AH$11&lt;&gt;"",INDIRECT("'" &amp; Setup!$AH$11 &amp; "'!" &amp; AD182),0) + IF(Setup!$AH$12&lt;&gt;"",INDIRECT("'" &amp; Setup!$AH$12 &amp; "'!" &amp; AD182),0)</f>
        <v>0</v>
      </c>
      <c r="BM182" s="2">
        <f ca="1">IF(Setup!$AH$7&lt;&gt;"",INDIRECT("'" &amp; Setup!$AH$7 &amp; "'!" &amp; AE182),0) + IF(Setup!$AH$8&lt;&gt;"",INDIRECT("'" &amp; Setup!$AH$8 &amp; "'!" &amp; AE182),0) + IF(Setup!$AH$9&lt;&gt;"",INDIRECT("'" &amp; Setup!$AH$9 &amp; "'!" &amp; AE182),0) + IF(Setup!$AH$10&lt;&gt;"",INDIRECT("'" &amp; Setup!$AH$10 &amp; "'!" &amp; AE182),0) + IF(Setup!$AH$11&lt;&gt;"",INDIRECT("'" &amp; Setup!$AH$11 &amp; "'!" &amp; AE182),0) + IF(Setup!$AH$12&lt;&gt;"",INDIRECT("'" &amp; Setup!$AH$12 &amp; "'!" &amp; AE182),0)</f>
        <v>0</v>
      </c>
      <c r="BN182" s="2">
        <f ca="1">IF(Setup!$AI$7&lt;&gt;"",INDIRECT("'" &amp; Setup!$AI$7 &amp; "'!" &amp; AD182),0) + IF(Setup!$AI$8&lt;&gt;"",INDIRECT("'" &amp; Setup!$AI$8 &amp; "'!" &amp; AD182),0) + IF(Setup!$AI$9&lt;&gt;"",INDIRECT("'" &amp; Setup!$AI$9 &amp; "'!" &amp; AD182),0) + IF(Setup!$AI$10&lt;&gt;"",INDIRECT("'" &amp; Setup!$AI$10 &amp; "'!" &amp; AD182),0) + IF(Setup!$AI$11&lt;&gt;"",INDIRECT("'" &amp; Setup!$AI$11 &amp; "'!" &amp; AD182),0) + IF(Setup!$AI$12&lt;&gt;"",INDIRECT("'" &amp; Setup!$AI$12 &amp; "'!" &amp; AD182),0)</f>
        <v>0</v>
      </c>
      <c r="BO182" s="2">
        <f ca="1">IF(Setup!$AI$7&lt;&gt;"",INDIRECT("'" &amp; Setup!$AI$7 &amp; "'!" &amp; AE182),0) + IF(Setup!$AI$8&lt;&gt;"",INDIRECT("'" &amp; Setup!$AI$8 &amp; "'!" &amp; AE182),0) + IF(Setup!$AI$9&lt;&gt;"",INDIRECT("'" &amp; Setup!$AI$9 &amp; "'!" &amp; AE182),0) + IF(Setup!$AI$10&lt;&gt;"",INDIRECT("'" &amp; Setup!$AI$10 &amp; "'!" &amp; AE182),0) + IF(Setup!$AI$11&lt;&gt;"",INDIRECT("'" &amp; Setup!$AI$11 &amp; "'!" &amp; AE182),0) + IF(Setup!$AI$12&lt;&gt;"",INDIRECT("'" &amp; Setup!$AI$12 &amp; "'!" &amp; AE182),0)</f>
        <v>0</v>
      </c>
      <c r="BP182" s="2">
        <f ca="1">IF(Setup!$AJ$7&lt;&gt;"",INDIRECT("'" &amp; Setup!$AJ$7 &amp; "'!" &amp; AD182),0) + IF(Setup!$AJ$8&lt;&gt;"",INDIRECT("'" &amp; Setup!$AJ$8 &amp; "'!" &amp; AD182),0) + IF(Setup!$AJ$9&lt;&gt;"",INDIRECT("'" &amp; Setup!$AJ$9 &amp; "'!" &amp; AD182),0) + IF(Setup!$AJ$10&lt;&gt;"",INDIRECT("'" &amp; Setup!$AJ$10 &amp; "'!" &amp; AD182),0) + IF(Setup!$AJ$11&lt;&gt;"",INDIRECT("'" &amp; Setup!$AJ$11 &amp; "'!" &amp; AD182),0) + IF(Setup!$AJ$12&lt;&gt;"",INDIRECT("'" &amp; Setup!$AJ$12 &amp; "'!" &amp; AD182),0)</f>
        <v>0</v>
      </c>
      <c r="BQ182" s="2">
        <f ca="1">IF(Setup!$AJ$7&lt;&gt;"",INDIRECT("'" &amp; Setup!$AJ$7 &amp; "'!" &amp; AE182),0) + IF(Setup!$AJ$8&lt;&gt;"",INDIRECT("'" &amp; Setup!$AJ$8 &amp; "'!" &amp; AE182),0) + IF(Setup!$AJ$9&lt;&gt;"",INDIRECT("'" &amp; Setup!$AJ$9 &amp; "'!" &amp; AE182),0) + IF(Setup!$AJ$10&lt;&gt;"",INDIRECT("'" &amp; Setup!$AJ$10 &amp; "'!" &amp; AE182),0) + IF(Setup!$AJ$11&lt;&gt;"",INDIRECT("'" &amp; Setup!$AJ$11 &amp; "'!" &amp; AE182),0) + IF(Setup!$AJ$12&lt;&gt;"",INDIRECT("'" &amp; Setup!$AJ$12 &amp; "'!" &amp; AE182),0)</f>
        <v>0</v>
      </c>
      <c r="BS182" s="35"/>
      <c r="BT182" s="35"/>
      <c r="BU182" s="35"/>
      <c r="BV182" s="35"/>
    </row>
    <row r="183" spans="1:74" ht="39" hidden="1" customHeight="1" x14ac:dyDescent="0.2">
      <c r="A183" s="14" t="str">
        <f>Planning!A166</f>
        <v>I158</v>
      </c>
      <c r="B183" s="9">
        <f>Planning!B166</f>
        <v>0</v>
      </c>
      <c r="C183" s="9">
        <f>Planning!C166</f>
        <v>0</v>
      </c>
      <c r="D183" s="9">
        <f>Planning!D166</f>
        <v>0</v>
      </c>
      <c r="E183" s="3">
        <f>Planning!E166</f>
        <v>0</v>
      </c>
      <c r="F183" s="3">
        <f>Planning!G166</f>
        <v>0</v>
      </c>
      <c r="G183" s="28"/>
      <c r="H183" s="197">
        <f t="shared" ca="1" si="96"/>
        <v>0</v>
      </c>
      <c r="I183" s="197">
        <f t="shared" ca="1" si="97"/>
        <v>0</v>
      </c>
      <c r="J183" s="32" t="str">
        <f ca="1">IF(AND($AR183="2",$AB182&lt;&gt;Lists!$A$17),AU183,AT183)</f>
        <v/>
      </c>
      <c r="K183" s="33" t="str">
        <f t="shared" ca="1" si="83"/>
        <v/>
      </c>
      <c r="L183" s="210">
        <f t="shared" ca="1" si="84"/>
        <v>0</v>
      </c>
      <c r="M183" s="197">
        <f t="shared" ca="1" si="85"/>
        <v>0</v>
      </c>
      <c r="N183" s="32" t="str">
        <f ca="1">IF(AND($AR183="2",$AB183&lt;&gt;Lists!$A$17),AW183,AV183)</f>
        <v/>
      </c>
      <c r="O183" s="33" t="str">
        <f t="shared" ca="1" si="86"/>
        <v/>
      </c>
      <c r="P183" s="197">
        <f t="shared" ca="1" si="87"/>
        <v>0</v>
      </c>
      <c r="Q183" s="197">
        <f t="shared" ca="1" si="88"/>
        <v>0</v>
      </c>
      <c r="R183" s="32" t="str">
        <f ca="1">IF(AND($AR183="2",$AB183&lt;&gt;Lists!$A$17),AY183,AX183)</f>
        <v/>
      </c>
      <c r="S183" s="33" t="str">
        <f t="shared" ca="1" si="89"/>
        <v/>
      </c>
      <c r="T183" s="197">
        <f t="shared" ca="1" si="90"/>
        <v>0</v>
      </c>
      <c r="U183" s="197">
        <f t="shared" ca="1" si="91"/>
        <v>0</v>
      </c>
      <c r="V183" s="32" t="str">
        <f ca="1">IF(AND($AR183="2",$AB183&lt;&gt;Lists!$A$17),BA183,AZ183)</f>
        <v/>
      </c>
      <c r="W183" s="33" t="str">
        <f t="shared" ca="1" si="92"/>
        <v/>
      </c>
      <c r="X183" s="197">
        <f t="shared" ca="1" si="93"/>
        <v>0</v>
      </c>
      <c r="Y183" s="197">
        <f t="shared" ca="1" si="94"/>
        <v>0</v>
      </c>
      <c r="Z183" s="32" t="str">
        <f ca="1">IF(AND($AR183="2",$AB183&lt;&gt;Lists!$A$17),BC183,BB183)</f>
        <v/>
      </c>
      <c r="AA183" s="33" t="str">
        <f t="shared" ca="1" si="95"/>
        <v/>
      </c>
      <c r="AB183" s="1">
        <f>Planning!H166</f>
        <v>0</v>
      </c>
      <c r="AC183" s="2" t="str">
        <f t="shared" si="98"/>
        <v>00</v>
      </c>
      <c r="AD183" s="2" t="s">
        <v>618</v>
      </c>
      <c r="AE183" s="2" t="s">
        <v>816</v>
      </c>
      <c r="AF183" s="2" t="s">
        <v>186</v>
      </c>
      <c r="AG183" s="169" t="str">
        <f t="shared" si="99"/>
        <v/>
      </c>
      <c r="AI183" s="2">
        <f ca="1">IF(Setup!$AG$7&lt;&gt;"",INDIRECT("'" &amp; Setup!$AG$7 &amp; "'!" &amp; AF183),0) + IF(Setup!$AG$8&lt;&gt;"",INDIRECT("'" &amp; Setup!$AG$8 &amp; "'!" &amp; AF183),0) + IF(Setup!$AG$9&lt;&gt;"",INDIRECT("'" &amp; Setup!$AG$9 &amp; "'!" &amp; AF183),0) + IF(Setup!$AG$10&lt;&gt;"",INDIRECT("'" &amp; Setup!$AG$10 &amp; "'!" &amp; AF183),0) + IF(Setup!$AG$11&lt;&gt;"",INDIRECT("'" &amp; Setup!$AG$11 &amp; "'!" &amp; AF183),0) + IF(Setup!$AG$12&lt;&gt;"",INDIRECT("'" &amp; Setup!$AG$12 &amp; "'!" &amp; AF183),0)</f>
        <v>0</v>
      </c>
      <c r="AJ183" s="2">
        <f ca="1">IF(Setup!$AH$7&lt;&gt;"",INDIRECT("'" &amp; Setup!$AH$7 &amp; "'!" &amp; AF183),0) + IF(Setup!$AH$8&lt;&gt;"",INDIRECT("'" &amp; Setup!$AH$8 &amp; "'!" &amp; AF183),0) + IF(Setup!$AH$9&lt;&gt;"",INDIRECT("'" &amp; Setup!$AH$9 &amp; "'!" &amp; AF183),0) + IF(Setup!$AH$10&lt;&gt;"",INDIRECT("'" &amp; Setup!$AH$10 &amp; "'!" &amp; AF183),0) + IF(Setup!$AH$11&lt;&gt;"",INDIRECT("'" &amp; Setup!$AH$11 &amp; "'!" &amp; AF183),0) + IF(Setup!$AH$12&lt;&gt;"",INDIRECT("'" &amp; Setup!$AH$12 &amp; "'!" &amp; AF183),0)</f>
        <v>0</v>
      </c>
      <c r="AK183" s="2">
        <f ca="1">IF(Setup!$AI$7&lt;&gt;"",INDIRECT("'" &amp; Setup!$AI$7 &amp; "'!" &amp; AF183),0) + IF(Setup!$AI$8&lt;&gt;"",INDIRECT("'" &amp; Setup!$AI$8 &amp; "'!" &amp; AF183),0) + IF(Setup!$AI$9&lt;&gt;"",INDIRECT("'" &amp; Setup!$AI$9 &amp; "'!" &amp; AF183),0) + IF(Setup!$AI$10&lt;&gt;"",INDIRECT("'" &amp; Setup!$AI$10 &amp; "'!" &amp; AF183),0) + IF(Setup!$AI$11&lt;&gt;"",INDIRECT("'" &amp; Setup!$AI$11 &amp; "'!" &amp; AF183),0) + IF(Setup!$AI$12&lt;&gt;"",INDIRECT("'" &amp; Setup!$AI$12 &amp; "'!" &amp; AF183),0)</f>
        <v>0</v>
      </c>
      <c r="AL183" s="2">
        <f ca="1">IF(Setup!$AJ$7&lt;&gt;"",INDIRECT("'" &amp; Setup!$AJ$7 &amp; "'!" &amp; AF183),0) + IF(Setup!$AJ$8&lt;&gt;"",INDIRECT("'" &amp; Setup!$AJ$8 &amp; "'!" &amp; AF183),0) + IF(Setup!$AJ$9&lt;&gt;"",INDIRECT("'" &amp; Setup!$AJ$9 &amp; "'!" &amp; AF183),0) + IF(Setup!$AJ$10&lt;&gt;"",INDIRECT("'" &amp; Setup!$AJ$10 &amp; "'!" &amp; AF183),0) + IF(Setup!$AJ$11&lt;&gt;"",INDIRECT("'" &amp; Setup!$AJ$11 &amp; "'!" &amp; AF183),0) + IF(Setup!$AJ$12&lt;&gt;"",INDIRECT("'" &amp; Setup!$AJ$12 &amp; "'!" &amp; AF183),0)</f>
        <v>0</v>
      </c>
      <c r="AN183" s="2" t="str">
        <f t="shared" si="100"/>
        <v/>
      </c>
      <c r="AR183" s="2" t="str">
        <f>IF(C183=0,"",LEFT(INDEX(Lists!$H$5:$H$49,MATCH(C183,Lists!$G$5:$G$49,0),1),1))</f>
        <v/>
      </c>
      <c r="AT183" s="2" t="str">
        <f t="shared" ca="1" si="101"/>
        <v/>
      </c>
      <c r="AU183" s="2" t="str">
        <f t="shared" ca="1" si="102"/>
        <v/>
      </c>
      <c r="AV183" s="2" t="str">
        <f t="shared" ca="1" si="103"/>
        <v/>
      </c>
      <c r="AW183" s="2" t="str">
        <f t="shared" ca="1" si="104"/>
        <v/>
      </c>
      <c r="AX183" s="2" t="str">
        <f t="shared" ca="1" si="105"/>
        <v/>
      </c>
      <c r="AY183" s="2" t="str">
        <f t="shared" ca="1" si="106"/>
        <v/>
      </c>
      <c r="AZ183" s="2" t="str">
        <f t="shared" ca="1" si="107"/>
        <v/>
      </c>
      <c r="BA183" s="2" t="str">
        <f t="shared" ca="1" si="108"/>
        <v/>
      </c>
      <c r="BB183" s="2" t="str">
        <f t="shared" ca="1" si="109"/>
        <v/>
      </c>
      <c r="BC183" s="2" t="str">
        <f t="shared" ca="1" si="110"/>
        <v/>
      </c>
      <c r="BJ183" s="2">
        <f ca="1">IF(Setup!$AG$7&lt;&gt;"",INDIRECT("'" &amp; Setup!$AG$7 &amp; "'!" &amp; AD183),0) + IF(Setup!$AG$8&lt;&gt;"",INDIRECT("'" &amp; Setup!$AG$8 &amp; "'!" &amp; AD183),0) + IF(Setup!$AG$9&lt;&gt;"",INDIRECT("'" &amp; Setup!$AG$9 &amp; "'!" &amp; AD183),0) + IF(Setup!$AG$10&lt;&gt;"",INDIRECT("'" &amp; Setup!$AG$10 &amp; "'!" &amp; AD183),0) + IF(Setup!$AG$11&lt;&gt;"",INDIRECT("'" &amp; Setup!$AG$11 &amp; "'!" &amp; AD183),0) + IF(Setup!$AG$12&lt;&gt;"",INDIRECT("'" &amp; Setup!$AG$12 &amp; "'!" &amp; AD183),0)</f>
        <v>0</v>
      </c>
      <c r="BK183" s="2">
        <f ca="1">IF(Setup!$AG$7&lt;&gt;"",INDIRECT("'" &amp; Setup!$AG$7 &amp; "'!" &amp; AE183),0) + IF(Setup!$AG$8&lt;&gt;"",INDIRECT("'" &amp; Setup!$AG$8 &amp; "'!" &amp; AE183),0) + IF(Setup!$AG$9&lt;&gt;"",INDIRECT("'" &amp; Setup!$AG$9 &amp; "'!" &amp; AE183),0) + IF(Setup!$AG$10&lt;&gt;"",INDIRECT("'" &amp; Setup!$AG$10 &amp; "'!" &amp; AE183),0) + IF(Setup!$AG$11&lt;&gt;"",INDIRECT("'" &amp; Setup!$AG$11 &amp; "'!" &amp; AE183),0) + IF(Setup!$AG$12&lt;&gt;"",INDIRECT("'" &amp; Setup!$AG$12 &amp; "'!" &amp; AE183),0)</f>
        <v>0</v>
      </c>
      <c r="BL183" s="2">
        <f ca="1">IF(Setup!$AH$7&lt;&gt;"",INDIRECT("'" &amp; Setup!$AH$7 &amp; "'!" &amp; AD183),0) + IF(Setup!$AH$8&lt;&gt;"",INDIRECT("'" &amp; Setup!$AH$8 &amp; "'!" &amp; AD183),0) + IF(Setup!$AH$9&lt;&gt;"",INDIRECT("'" &amp; Setup!$AH$9 &amp; "'!" &amp; AD183),0) + IF(Setup!$AH$10&lt;&gt;"",INDIRECT("'" &amp; Setup!$AH$10 &amp; "'!" &amp; AD183),0) + IF(Setup!$AH$11&lt;&gt;"",INDIRECT("'" &amp; Setup!$AH$11 &amp; "'!" &amp; AD183),0) + IF(Setup!$AH$12&lt;&gt;"",INDIRECT("'" &amp; Setup!$AH$12 &amp; "'!" &amp; AD183),0)</f>
        <v>0</v>
      </c>
      <c r="BM183" s="2">
        <f ca="1">IF(Setup!$AH$7&lt;&gt;"",INDIRECT("'" &amp; Setup!$AH$7 &amp; "'!" &amp; AE183),0) + IF(Setup!$AH$8&lt;&gt;"",INDIRECT("'" &amp; Setup!$AH$8 &amp; "'!" &amp; AE183),0) + IF(Setup!$AH$9&lt;&gt;"",INDIRECT("'" &amp; Setup!$AH$9 &amp; "'!" &amp; AE183),0) + IF(Setup!$AH$10&lt;&gt;"",INDIRECT("'" &amp; Setup!$AH$10 &amp; "'!" &amp; AE183),0) + IF(Setup!$AH$11&lt;&gt;"",INDIRECT("'" &amp; Setup!$AH$11 &amp; "'!" &amp; AE183),0) + IF(Setup!$AH$12&lt;&gt;"",INDIRECT("'" &amp; Setup!$AH$12 &amp; "'!" &amp; AE183),0)</f>
        <v>0</v>
      </c>
      <c r="BN183" s="2">
        <f ca="1">IF(Setup!$AI$7&lt;&gt;"",INDIRECT("'" &amp; Setup!$AI$7 &amp; "'!" &amp; AD183),0) + IF(Setup!$AI$8&lt;&gt;"",INDIRECT("'" &amp; Setup!$AI$8 &amp; "'!" &amp; AD183),0) + IF(Setup!$AI$9&lt;&gt;"",INDIRECT("'" &amp; Setup!$AI$9 &amp; "'!" &amp; AD183),0) + IF(Setup!$AI$10&lt;&gt;"",INDIRECT("'" &amp; Setup!$AI$10 &amp; "'!" &amp; AD183),0) + IF(Setup!$AI$11&lt;&gt;"",INDIRECT("'" &amp; Setup!$AI$11 &amp; "'!" &amp; AD183),0) + IF(Setup!$AI$12&lt;&gt;"",INDIRECT("'" &amp; Setup!$AI$12 &amp; "'!" &amp; AD183),0)</f>
        <v>0</v>
      </c>
      <c r="BO183" s="2">
        <f ca="1">IF(Setup!$AI$7&lt;&gt;"",INDIRECT("'" &amp; Setup!$AI$7 &amp; "'!" &amp; AE183),0) + IF(Setup!$AI$8&lt;&gt;"",INDIRECT("'" &amp; Setup!$AI$8 &amp; "'!" &amp; AE183),0) + IF(Setup!$AI$9&lt;&gt;"",INDIRECT("'" &amp; Setup!$AI$9 &amp; "'!" &amp; AE183),0) + IF(Setup!$AI$10&lt;&gt;"",INDIRECT("'" &amp; Setup!$AI$10 &amp; "'!" &amp; AE183),0) + IF(Setup!$AI$11&lt;&gt;"",INDIRECT("'" &amp; Setup!$AI$11 &amp; "'!" &amp; AE183),0) + IF(Setup!$AI$12&lt;&gt;"",INDIRECT("'" &amp; Setup!$AI$12 &amp; "'!" &amp; AE183),0)</f>
        <v>0</v>
      </c>
      <c r="BP183" s="2">
        <f ca="1">IF(Setup!$AJ$7&lt;&gt;"",INDIRECT("'" &amp; Setup!$AJ$7 &amp; "'!" &amp; AD183),0) + IF(Setup!$AJ$8&lt;&gt;"",INDIRECT("'" &amp; Setup!$AJ$8 &amp; "'!" &amp; AD183),0) + IF(Setup!$AJ$9&lt;&gt;"",INDIRECT("'" &amp; Setup!$AJ$9 &amp; "'!" &amp; AD183),0) + IF(Setup!$AJ$10&lt;&gt;"",INDIRECT("'" &amp; Setup!$AJ$10 &amp; "'!" &amp; AD183),0) + IF(Setup!$AJ$11&lt;&gt;"",INDIRECT("'" &amp; Setup!$AJ$11 &amp; "'!" &amp; AD183),0) + IF(Setup!$AJ$12&lt;&gt;"",INDIRECT("'" &amp; Setup!$AJ$12 &amp; "'!" &amp; AD183),0)</f>
        <v>0</v>
      </c>
      <c r="BQ183" s="2">
        <f ca="1">IF(Setup!$AJ$7&lt;&gt;"",INDIRECT("'" &amp; Setup!$AJ$7 &amp; "'!" &amp; AE183),0) + IF(Setup!$AJ$8&lt;&gt;"",INDIRECT("'" &amp; Setup!$AJ$8 &amp; "'!" &amp; AE183),0) + IF(Setup!$AJ$9&lt;&gt;"",INDIRECT("'" &amp; Setup!$AJ$9 &amp; "'!" &amp; AE183),0) + IF(Setup!$AJ$10&lt;&gt;"",INDIRECT("'" &amp; Setup!$AJ$10 &amp; "'!" &amp; AE183),0) + IF(Setup!$AJ$11&lt;&gt;"",INDIRECT("'" &amp; Setup!$AJ$11 &amp; "'!" &amp; AE183),0) + IF(Setup!$AJ$12&lt;&gt;"",INDIRECT("'" &amp; Setup!$AJ$12 &amp; "'!" &amp; AE183),0)</f>
        <v>0</v>
      </c>
      <c r="BS183" s="35"/>
      <c r="BT183" s="35"/>
      <c r="BU183" s="35"/>
      <c r="BV183" s="35"/>
    </row>
    <row r="184" spans="1:74" ht="39" hidden="1" customHeight="1" x14ac:dyDescent="0.2">
      <c r="A184" s="14" t="str">
        <f>Planning!A167</f>
        <v>I159</v>
      </c>
      <c r="B184" s="9">
        <f>Planning!B167</f>
        <v>0</v>
      </c>
      <c r="C184" s="9">
        <f>Planning!C167</f>
        <v>0</v>
      </c>
      <c r="D184" s="9">
        <f>Planning!D167</f>
        <v>0</v>
      </c>
      <c r="E184" s="3">
        <f>Planning!E167</f>
        <v>0</v>
      </c>
      <c r="F184" s="3">
        <f>Planning!G167</f>
        <v>0</v>
      </c>
      <c r="G184" s="28"/>
      <c r="H184" s="197">
        <f t="shared" ca="1" si="96"/>
        <v>0</v>
      </c>
      <c r="I184" s="197">
        <f t="shared" ca="1" si="97"/>
        <v>0</v>
      </c>
      <c r="J184" s="32" t="str">
        <f ca="1">IF(AND($AR184="2",$AB183&lt;&gt;Lists!$A$17),AU184,AT184)</f>
        <v/>
      </c>
      <c r="K184" s="33" t="str">
        <f t="shared" ca="1" si="83"/>
        <v/>
      </c>
      <c r="L184" s="210">
        <f t="shared" ca="1" si="84"/>
        <v>0</v>
      </c>
      <c r="M184" s="197">
        <f t="shared" ca="1" si="85"/>
        <v>0</v>
      </c>
      <c r="N184" s="32" t="str">
        <f ca="1">IF(AND($AR184="2",$AB184&lt;&gt;Lists!$A$17),AW184,AV184)</f>
        <v/>
      </c>
      <c r="O184" s="33" t="str">
        <f t="shared" ca="1" si="86"/>
        <v/>
      </c>
      <c r="P184" s="197">
        <f t="shared" ca="1" si="87"/>
        <v>0</v>
      </c>
      <c r="Q184" s="197">
        <f t="shared" ca="1" si="88"/>
        <v>0</v>
      </c>
      <c r="R184" s="32" t="str">
        <f ca="1">IF(AND($AR184="2",$AB184&lt;&gt;Lists!$A$17),AY184,AX184)</f>
        <v/>
      </c>
      <c r="S184" s="33" t="str">
        <f t="shared" ca="1" si="89"/>
        <v/>
      </c>
      <c r="T184" s="197">
        <f t="shared" ca="1" si="90"/>
        <v>0</v>
      </c>
      <c r="U184" s="197">
        <f t="shared" ca="1" si="91"/>
        <v>0</v>
      </c>
      <c r="V184" s="32" t="str">
        <f ca="1">IF(AND($AR184="2",$AB184&lt;&gt;Lists!$A$17),BA184,AZ184)</f>
        <v/>
      </c>
      <c r="W184" s="33" t="str">
        <f t="shared" ca="1" si="92"/>
        <v/>
      </c>
      <c r="X184" s="197">
        <f t="shared" ca="1" si="93"/>
        <v>0</v>
      </c>
      <c r="Y184" s="197">
        <f t="shared" ca="1" si="94"/>
        <v>0</v>
      </c>
      <c r="Z184" s="32" t="str">
        <f ca="1">IF(AND($AR184="2",$AB184&lt;&gt;Lists!$A$17),BC184,BB184)</f>
        <v/>
      </c>
      <c r="AA184" s="33" t="str">
        <f t="shared" ca="1" si="95"/>
        <v/>
      </c>
      <c r="AB184" s="1">
        <f>Planning!H167</f>
        <v>0</v>
      </c>
      <c r="AC184" s="2" t="str">
        <f t="shared" si="98"/>
        <v>00</v>
      </c>
      <c r="AD184" s="2" t="s">
        <v>619</v>
      </c>
      <c r="AE184" s="2" t="s">
        <v>817</v>
      </c>
      <c r="AF184" s="2" t="s">
        <v>187</v>
      </c>
      <c r="AG184" s="169" t="str">
        <f t="shared" si="99"/>
        <v/>
      </c>
      <c r="AI184" s="2">
        <f ca="1">IF(Setup!$AG$7&lt;&gt;"",INDIRECT("'" &amp; Setup!$AG$7 &amp; "'!" &amp; AF184),0) + IF(Setup!$AG$8&lt;&gt;"",INDIRECT("'" &amp; Setup!$AG$8 &amp; "'!" &amp; AF184),0) + IF(Setup!$AG$9&lt;&gt;"",INDIRECT("'" &amp; Setup!$AG$9 &amp; "'!" &amp; AF184),0) + IF(Setup!$AG$10&lt;&gt;"",INDIRECT("'" &amp; Setup!$AG$10 &amp; "'!" &amp; AF184),0) + IF(Setup!$AG$11&lt;&gt;"",INDIRECT("'" &amp; Setup!$AG$11 &amp; "'!" &amp; AF184),0) + IF(Setup!$AG$12&lt;&gt;"",INDIRECT("'" &amp; Setup!$AG$12 &amp; "'!" &amp; AF184),0)</f>
        <v>0</v>
      </c>
      <c r="AJ184" s="2">
        <f ca="1">IF(Setup!$AH$7&lt;&gt;"",INDIRECT("'" &amp; Setup!$AH$7 &amp; "'!" &amp; AF184),0) + IF(Setup!$AH$8&lt;&gt;"",INDIRECT("'" &amp; Setup!$AH$8 &amp; "'!" &amp; AF184),0) + IF(Setup!$AH$9&lt;&gt;"",INDIRECT("'" &amp; Setup!$AH$9 &amp; "'!" &amp; AF184),0) + IF(Setup!$AH$10&lt;&gt;"",INDIRECT("'" &amp; Setup!$AH$10 &amp; "'!" &amp; AF184),0) + IF(Setup!$AH$11&lt;&gt;"",INDIRECT("'" &amp; Setup!$AH$11 &amp; "'!" &amp; AF184),0) + IF(Setup!$AH$12&lt;&gt;"",INDIRECT("'" &amp; Setup!$AH$12 &amp; "'!" &amp; AF184),0)</f>
        <v>0</v>
      </c>
      <c r="AK184" s="2">
        <f ca="1">IF(Setup!$AI$7&lt;&gt;"",INDIRECT("'" &amp; Setup!$AI$7 &amp; "'!" &amp; AF184),0) + IF(Setup!$AI$8&lt;&gt;"",INDIRECT("'" &amp; Setup!$AI$8 &amp; "'!" &amp; AF184),0) + IF(Setup!$AI$9&lt;&gt;"",INDIRECT("'" &amp; Setup!$AI$9 &amp; "'!" &amp; AF184),0) + IF(Setup!$AI$10&lt;&gt;"",INDIRECT("'" &amp; Setup!$AI$10 &amp; "'!" &amp; AF184),0) + IF(Setup!$AI$11&lt;&gt;"",INDIRECT("'" &amp; Setup!$AI$11 &amp; "'!" &amp; AF184),0) + IF(Setup!$AI$12&lt;&gt;"",INDIRECT("'" &amp; Setup!$AI$12 &amp; "'!" &amp; AF184),0)</f>
        <v>0</v>
      </c>
      <c r="AL184" s="2">
        <f ca="1">IF(Setup!$AJ$7&lt;&gt;"",INDIRECT("'" &amp; Setup!$AJ$7 &amp; "'!" &amp; AF184),0) + IF(Setup!$AJ$8&lt;&gt;"",INDIRECT("'" &amp; Setup!$AJ$8 &amp; "'!" &amp; AF184),0) + IF(Setup!$AJ$9&lt;&gt;"",INDIRECT("'" &amp; Setup!$AJ$9 &amp; "'!" &amp; AF184),0) + IF(Setup!$AJ$10&lt;&gt;"",INDIRECT("'" &amp; Setup!$AJ$10 &amp; "'!" &amp; AF184),0) + IF(Setup!$AJ$11&lt;&gt;"",INDIRECT("'" &amp; Setup!$AJ$11 &amp; "'!" &amp; AF184),0) + IF(Setup!$AJ$12&lt;&gt;"",INDIRECT("'" &amp; Setup!$AJ$12 &amp; "'!" &amp; AF184),0)</f>
        <v>0</v>
      </c>
      <c r="AN184" s="2" t="str">
        <f t="shared" si="100"/>
        <v/>
      </c>
      <c r="AR184" s="2" t="str">
        <f>IF(C184=0,"",LEFT(INDEX(Lists!$H$5:$H$49,MATCH(C184,Lists!$G$5:$G$49,0),1),1))</f>
        <v/>
      </c>
      <c r="AT184" s="2" t="str">
        <f t="shared" ca="1" si="101"/>
        <v/>
      </c>
      <c r="AU184" s="2" t="str">
        <f t="shared" ca="1" si="102"/>
        <v/>
      </c>
      <c r="AV184" s="2" t="str">
        <f t="shared" ca="1" si="103"/>
        <v/>
      </c>
      <c r="AW184" s="2" t="str">
        <f t="shared" ca="1" si="104"/>
        <v/>
      </c>
      <c r="AX184" s="2" t="str">
        <f t="shared" ca="1" si="105"/>
        <v/>
      </c>
      <c r="AY184" s="2" t="str">
        <f t="shared" ca="1" si="106"/>
        <v/>
      </c>
      <c r="AZ184" s="2" t="str">
        <f t="shared" ca="1" si="107"/>
        <v/>
      </c>
      <c r="BA184" s="2" t="str">
        <f t="shared" ca="1" si="108"/>
        <v/>
      </c>
      <c r="BB184" s="2" t="str">
        <f t="shared" ca="1" si="109"/>
        <v/>
      </c>
      <c r="BC184" s="2" t="str">
        <f t="shared" ca="1" si="110"/>
        <v/>
      </c>
      <c r="BJ184" s="2">
        <f ca="1">IF(Setup!$AG$7&lt;&gt;"",INDIRECT("'" &amp; Setup!$AG$7 &amp; "'!" &amp; AD184),0) + IF(Setup!$AG$8&lt;&gt;"",INDIRECT("'" &amp; Setup!$AG$8 &amp; "'!" &amp; AD184),0) + IF(Setup!$AG$9&lt;&gt;"",INDIRECT("'" &amp; Setup!$AG$9 &amp; "'!" &amp; AD184),0) + IF(Setup!$AG$10&lt;&gt;"",INDIRECT("'" &amp; Setup!$AG$10 &amp; "'!" &amp; AD184),0) + IF(Setup!$AG$11&lt;&gt;"",INDIRECT("'" &amp; Setup!$AG$11 &amp; "'!" &amp; AD184),0) + IF(Setup!$AG$12&lt;&gt;"",INDIRECT("'" &amp; Setup!$AG$12 &amp; "'!" &amp; AD184),0)</f>
        <v>0</v>
      </c>
      <c r="BK184" s="2">
        <f ca="1">IF(Setup!$AG$7&lt;&gt;"",INDIRECT("'" &amp; Setup!$AG$7 &amp; "'!" &amp; AE184),0) + IF(Setup!$AG$8&lt;&gt;"",INDIRECT("'" &amp; Setup!$AG$8 &amp; "'!" &amp; AE184),0) + IF(Setup!$AG$9&lt;&gt;"",INDIRECT("'" &amp; Setup!$AG$9 &amp; "'!" &amp; AE184),0) + IF(Setup!$AG$10&lt;&gt;"",INDIRECT("'" &amp; Setup!$AG$10 &amp; "'!" &amp; AE184),0) + IF(Setup!$AG$11&lt;&gt;"",INDIRECT("'" &amp; Setup!$AG$11 &amp; "'!" &amp; AE184),0) + IF(Setup!$AG$12&lt;&gt;"",INDIRECT("'" &amp; Setup!$AG$12 &amp; "'!" &amp; AE184),0)</f>
        <v>0</v>
      </c>
      <c r="BL184" s="2">
        <f ca="1">IF(Setup!$AH$7&lt;&gt;"",INDIRECT("'" &amp; Setup!$AH$7 &amp; "'!" &amp; AD184),0) + IF(Setup!$AH$8&lt;&gt;"",INDIRECT("'" &amp; Setup!$AH$8 &amp; "'!" &amp; AD184),0) + IF(Setup!$AH$9&lt;&gt;"",INDIRECT("'" &amp; Setup!$AH$9 &amp; "'!" &amp; AD184),0) + IF(Setup!$AH$10&lt;&gt;"",INDIRECT("'" &amp; Setup!$AH$10 &amp; "'!" &amp; AD184),0) + IF(Setup!$AH$11&lt;&gt;"",INDIRECT("'" &amp; Setup!$AH$11 &amp; "'!" &amp; AD184),0) + IF(Setup!$AH$12&lt;&gt;"",INDIRECT("'" &amp; Setup!$AH$12 &amp; "'!" &amp; AD184),0)</f>
        <v>0</v>
      </c>
      <c r="BM184" s="2">
        <f ca="1">IF(Setup!$AH$7&lt;&gt;"",INDIRECT("'" &amp; Setup!$AH$7 &amp; "'!" &amp; AE184),0) + IF(Setup!$AH$8&lt;&gt;"",INDIRECT("'" &amp; Setup!$AH$8 &amp; "'!" &amp; AE184),0) + IF(Setup!$AH$9&lt;&gt;"",INDIRECT("'" &amp; Setup!$AH$9 &amp; "'!" &amp; AE184),0) + IF(Setup!$AH$10&lt;&gt;"",INDIRECT("'" &amp; Setup!$AH$10 &amp; "'!" &amp; AE184),0) + IF(Setup!$AH$11&lt;&gt;"",INDIRECT("'" &amp; Setup!$AH$11 &amp; "'!" &amp; AE184),0) + IF(Setup!$AH$12&lt;&gt;"",INDIRECT("'" &amp; Setup!$AH$12 &amp; "'!" &amp; AE184),0)</f>
        <v>0</v>
      </c>
      <c r="BN184" s="2">
        <f ca="1">IF(Setup!$AI$7&lt;&gt;"",INDIRECT("'" &amp; Setup!$AI$7 &amp; "'!" &amp; AD184),0) + IF(Setup!$AI$8&lt;&gt;"",INDIRECT("'" &amp; Setup!$AI$8 &amp; "'!" &amp; AD184),0) + IF(Setup!$AI$9&lt;&gt;"",INDIRECT("'" &amp; Setup!$AI$9 &amp; "'!" &amp; AD184),0) + IF(Setup!$AI$10&lt;&gt;"",INDIRECT("'" &amp; Setup!$AI$10 &amp; "'!" &amp; AD184),0) + IF(Setup!$AI$11&lt;&gt;"",INDIRECT("'" &amp; Setup!$AI$11 &amp; "'!" &amp; AD184),0) + IF(Setup!$AI$12&lt;&gt;"",INDIRECT("'" &amp; Setup!$AI$12 &amp; "'!" &amp; AD184),0)</f>
        <v>0</v>
      </c>
      <c r="BO184" s="2">
        <f ca="1">IF(Setup!$AI$7&lt;&gt;"",INDIRECT("'" &amp; Setup!$AI$7 &amp; "'!" &amp; AE184),0) + IF(Setup!$AI$8&lt;&gt;"",INDIRECT("'" &amp; Setup!$AI$8 &amp; "'!" &amp; AE184),0) + IF(Setup!$AI$9&lt;&gt;"",INDIRECT("'" &amp; Setup!$AI$9 &amp; "'!" &amp; AE184),0) + IF(Setup!$AI$10&lt;&gt;"",INDIRECT("'" &amp; Setup!$AI$10 &amp; "'!" &amp; AE184),0) + IF(Setup!$AI$11&lt;&gt;"",INDIRECT("'" &amp; Setup!$AI$11 &amp; "'!" &amp; AE184),0) + IF(Setup!$AI$12&lt;&gt;"",INDIRECT("'" &amp; Setup!$AI$12 &amp; "'!" &amp; AE184),0)</f>
        <v>0</v>
      </c>
      <c r="BP184" s="2">
        <f ca="1">IF(Setup!$AJ$7&lt;&gt;"",INDIRECT("'" &amp; Setup!$AJ$7 &amp; "'!" &amp; AD184),0) + IF(Setup!$AJ$8&lt;&gt;"",INDIRECT("'" &amp; Setup!$AJ$8 &amp; "'!" &amp; AD184),0) + IF(Setup!$AJ$9&lt;&gt;"",INDIRECT("'" &amp; Setup!$AJ$9 &amp; "'!" &amp; AD184),0) + IF(Setup!$AJ$10&lt;&gt;"",INDIRECT("'" &amp; Setup!$AJ$10 &amp; "'!" &amp; AD184),0) + IF(Setup!$AJ$11&lt;&gt;"",INDIRECT("'" &amp; Setup!$AJ$11 &amp; "'!" &amp; AD184),0) + IF(Setup!$AJ$12&lt;&gt;"",INDIRECT("'" &amp; Setup!$AJ$12 &amp; "'!" &amp; AD184),0)</f>
        <v>0</v>
      </c>
      <c r="BQ184" s="2">
        <f ca="1">IF(Setup!$AJ$7&lt;&gt;"",INDIRECT("'" &amp; Setup!$AJ$7 &amp; "'!" &amp; AE184),0) + IF(Setup!$AJ$8&lt;&gt;"",INDIRECT("'" &amp; Setup!$AJ$8 &amp; "'!" &amp; AE184),0) + IF(Setup!$AJ$9&lt;&gt;"",INDIRECT("'" &amp; Setup!$AJ$9 &amp; "'!" &amp; AE184),0) + IF(Setup!$AJ$10&lt;&gt;"",INDIRECT("'" &amp; Setup!$AJ$10 &amp; "'!" &amp; AE184),0) + IF(Setup!$AJ$11&lt;&gt;"",INDIRECT("'" &amp; Setup!$AJ$11 &amp; "'!" &amp; AE184),0) + IF(Setup!$AJ$12&lt;&gt;"",INDIRECT("'" &amp; Setup!$AJ$12 &amp; "'!" &amp; AE184),0)</f>
        <v>0</v>
      </c>
      <c r="BS184" s="35"/>
      <c r="BT184" s="35"/>
      <c r="BU184" s="35"/>
      <c r="BV184" s="35"/>
    </row>
    <row r="185" spans="1:74" ht="39" hidden="1" customHeight="1" x14ac:dyDescent="0.2">
      <c r="A185" s="14" t="str">
        <f>Planning!A168</f>
        <v>I160</v>
      </c>
      <c r="B185" s="9">
        <f>Planning!B168</f>
        <v>0</v>
      </c>
      <c r="C185" s="9">
        <f>Planning!C168</f>
        <v>0</v>
      </c>
      <c r="D185" s="9">
        <f>Planning!D168</f>
        <v>0</v>
      </c>
      <c r="E185" s="3">
        <f>Planning!E168</f>
        <v>0</v>
      </c>
      <c r="F185" s="3">
        <f>Planning!G168</f>
        <v>0</v>
      </c>
      <c r="G185" s="28"/>
      <c r="H185" s="197">
        <f t="shared" ca="1" si="96"/>
        <v>0</v>
      </c>
      <c r="I185" s="197">
        <f t="shared" ca="1" si="97"/>
        <v>0</v>
      </c>
      <c r="J185" s="32" t="str">
        <f ca="1">IF(AND($AR185="2",$AB184&lt;&gt;Lists!$A$17),AU185,AT185)</f>
        <v/>
      </c>
      <c r="K185" s="33" t="str">
        <f t="shared" ca="1" si="83"/>
        <v/>
      </c>
      <c r="L185" s="210">
        <f t="shared" ca="1" si="84"/>
        <v>0</v>
      </c>
      <c r="M185" s="197">
        <f t="shared" ca="1" si="85"/>
        <v>0</v>
      </c>
      <c r="N185" s="32" t="str">
        <f ca="1">IF(AND($AR185="2",$AB185&lt;&gt;Lists!$A$17),AW185,AV185)</f>
        <v/>
      </c>
      <c r="O185" s="33" t="str">
        <f t="shared" ca="1" si="86"/>
        <v/>
      </c>
      <c r="P185" s="197">
        <f t="shared" ca="1" si="87"/>
        <v>0</v>
      </c>
      <c r="Q185" s="197">
        <f t="shared" ca="1" si="88"/>
        <v>0</v>
      </c>
      <c r="R185" s="32" t="str">
        <f ca="1">IF(AND($AR185="2",$AB185&lt;&gt;Lists!$A$17),AY185,AX185)</f>
        <v/>
      </c>
      <c r="S185" s="33" t="str">
        <f t="shared" ca="1" si="89"/>
        <v/>
      </c>
      <c r="T185" s="197">
        <f t="shared" ca="1" si="90"/>
        <v>0</v>
      </c>
      <c r="U185" s="197">
        <f t="shared" ca="1" si="91"/>
        <v>0</v>
      </c>
      <c r="V185" s="32" t="str">
        <f ca="1">IF(AND($AR185="2",$AB185&lt;&gt;Lists!$A$17),BA185,AZ185)</f>
        <v/>
      </c>
      <c r="W185" s="33" t="str">
        <f t="shared" ca="1" si="92"/>
        <v/>
      </c>
      <c r="X185" s="197">
        <f t="shared" ca="1" si="93"/>
        <v>0</v>
      </c>
      <c r="Y185" s="197">
        <f t="shared" ca="1" si="94"/>
        <v>0</v>
      </c>
      <c r="Z185" s="32" t="str">
        <f ca="1">IF(AND($AR185="2",$AB185&lt;&gt;Lists!$A$17),BC185,BB185)</f>
        <v/>
      </c>
      <c r="AA185" s="33" t="str">
        <f t="shared" ca="1" si="95"/>
        <v/>
      </c>
      <c r="AB185" s="1">
        <f>Planning!H168</f>
        <v>0</v>
      </c>
      <c r="AC185" s="2" t="str">
        <f t="shared" si="98"/>
        <v>00</v>
      </c>
      <c r="AD185" s="2" t="s">
        <v>620</v>
      </c>
      <c r="AE185" s="2" t="s">
        <v>818</v>
      </c>
      <c r="AF185" s="2" t="s">
        <v>188</v>
      </c>
      <c r="AG185" s="169" t="str">
        <f t="shared" si="99"/>
        <v/>
      </c>
      <c r="AI185" s="2">
        <f ca="1">IF(Setup!$AG$7&lt;&gt;"",INDIRECT("'" &amp; Setup!$AG$7 &amp; "'!" &amp; AF185),0) + IF(Setup!$AG$8&lt;&gt;"",INDIRECT("'" &amp; Setup!$AG$8 &amp; "'!" &amp; AF185),0) + IF(Setup!$AG$9&lt;&gt;"",INDIRECT("'" &amp; Setup!$AG$9 &amp; "'!" &amp; AF185),0) + IF(Setup!$AG$10&lt;&gt;"",INDIRECT("'" &amp; Setup!$AG$10 &amp; "'!" &amp; AF185),0) + IF(Setup!$AG$11&lt;&gt;"",INDIRECT("'" &amp; Setup!$AG$11 &amp; "'!" &amp; AF185),0) + IF(Setup!$AG$12&lt;&gt;"",INDIRECT("'" &amp; Setup!$AG$12 &amp; "'!" &amp; AF185),0)</f>
        <v>0</v>
      </c>
      <c r="AJ185" s="2">
        <f ca="1">IF(Setup!$AH$7&lt;&gt;"",INDIRECT("'" &amp; Setup!$AH$7 &amp; "'!" &amp; AF185),0) + IF(Setup!$AH$8&lt;&gt;"",INDIRECT("'" &amp; Setup!$AH$8 &amp; "'!" &amp; AF185),0) + IF(Setup!$AH$9&lt;&gt;"",INDIRECT("'" &amp; Setup!$AH$9 &amp; "'!" &amp; AF185),0) + IF(Setup!$AH$10&lt;&gt;"",INDIRECT("'" &amp; Setup!$AH$10 &amp; "'!" &amp; AF185),0) + IF(Setup!$AH$11&lt;&gt;"",INDIRECT("'" &amp; Setup!$AH$11 &amp; "'!" &amp; AF185),0) + IF(Setup!$AH$12&lt;&gt;"",INDIRECT("'" &amp; Setup!$AH$12 &amp; "'!" &amp; AF185),0)</f>
        <v>0</v>
      </c>
      <c r="AK185" s="2">
        <f ca="1">IF(Setup!$AI$7&lt;&gt;"",INDIRECT("'" &amp; Setup!$AI$7 &amp; "'!" &amp; AF185),0) + IF(Setup!$AI$8&lt;&gt;"",INDIRECT("'" &amp; Setup!$AI$8 &amp; "'!" &amp; AF185),0) + IF(Setup!$AI$9&lt;&gt;"",INDIRECT("'" &amp; Setup!$AI$9 &amp; "'!" &amp; AF185),0) + IF(Setup!$AI$10&lt;&gt;"",INDIRECT("'" &amp; Setup!$AI$10 &amp; "'!" &amp; AF185),0) + IF(Setup!$AI$11&lt;&gt;"",INDIRECT("'" &amp; Setup!$AI$11 &amp; "'!" &amp; AF185),0) + IF(Setup!$AI$12&lt;&gt;"",INDIRECT("'" &amp; Setup!$AI$12 &amp; "'!" &amp; AF185),0)</f>
        <v>0</v>
      </c>
      <c r="AL185" s="2">
        <f ca="1">IF(Setup!$AJ$7&lt;&gt;"",INDIRECT("'" &amp; Setup!$AJ$7 &amp; "'!" &amp; AF185),0) + IF(Setup!$AJ$8&lt;&gt;"",INDIRECT("'" &amp; Setup!$AJ$8 &amp; "'!" &amp; AF185),0) + IF(Setup!$AJ$9&lt;&gt;"",INDIRECT("'" &amp; Setup!$AJ$9 &amp; "'!" &amp; AF185),0) + IF(Setup!$AJ$10&lt;&gt;"",INDIRECT("'" &amp; Setup!$AJ$10 &amp; "'!" &amp; AF185),0) + IF(Setup!$AJ$11&lt;&gt;"",INDIRECT("'" &amp; Setup!$AJ$11 &amp; "'!" &amp; AF185),0) + IF(Setup!$AJ$12&lt;&gt;"",INDIRECT("'" &amp; Setup!$AJ$12 &amp; "'!" &amp; AF185),0)</f>
        <v>0</v>
      </c>
      <c r="AN185" s="2" t="str">
        <f t="shared" si="100"/>
        <v/>
      </c>
      <c r="AR185" s="2" t="str">
        <f>IF(C185=0,"",LEFT(INDEX(Lists!$H$5:$H$49,MATCH(C185,Lists!$G$5:$G$49,0),1),1))</f>
        <v/>
      </c>
      <c r="AT185" s="2" t="str">
        <f t="shared" ca="1" si="101"/>
        <v/>
      </c>
      <c r="AU185" s="2" t="str">
        <f t="shared" ca="1" si="102"/>
        <v/>
      </c>
      <c r="AV185" s="2" t="str">
        <f t="shared" ca="1" si="103"/>
        <v/>
      </c>
      <c r="AW185" s="2" t="str">
        <f t="shared" ca="1" si="104"/>
        <v/>
      </c>
      <c r="AX185" s="2" t="str">
        <f t="shared" ca="1" si="105"/>
        <v/>
      </c>
      <c r="AY185" s="2" t="str">
        <f t="shared" ca="1" si="106"/>
        <v/>
      </c>
      <c r="AZ185" s="2" t="str">
        <f t="shared" ca="1" si="107"/>
        <v/>
      </c>
      <c r="BA185" s="2" t="str">
        <f t="shared" ca="1" si="108"/>
        <v/>
      </c>
      <c r="BB185" s="2" t="str">
        <f t="shared" ca="1" si="109"/>
        <v/>
      </c>
      <c r="BC185" s="2" t="str">
        <f t="shared" ca="1" si="110"/>
        <v/>
      </c>
      <c r="BJ185" s="2">
        <f ca="1">IF(Setup!$AG$7&lt;&gt;"",INDIRECT("'" &amp; Setup!$AG$7 &amp; "'!" &amp; AD185),0) + IF(Setup!$AG$8&lt;&gt;"",INDIRECT("'" &amp; Setup!$AG$8 &amp; "'!" &amp; AD185),0) + IF(Setup!$AG$9&lt;&gt;"",INDIRECT("'" &amp; Setup!$AG$9 &amp; "'!" &amp; AD185),0) + IF(Setup!$AG$10&lt;&gt;"",INDIRECT("'" &amp; Setup!$AG$10 &amp; "'!" &amp; AD185),0) + IF(Setup!$AG$11&lt;&gt;"",INDIRECT("'" &amp; Setup!$AG$11 &amp; "'!" &amp; AD185),0) + IF(Setup!$AG$12&lt;&gt;"",INDIRECT("'" &amp; Setup!$AG$12 &amp; "'!" &amp; AD185),0)</f>
        <v>0</v>
      </c>
      <c r="BK185" s="2">
        <f ca="1">IF(Setup!$AG$7&lt;&gt;"",INDIRECT("'" &amp; Setup!$AG$7 &amp; "'!" &amp; AE185),0) + IF(Setup!$AG$8&lt;&gt;"",INDIRECT("'" &amp; Setup!$AG$8 &amp; "'!" &amp; AE185),0) + IF(Setup!$AG$9&lt;&gt;"",INDIRECT("'" &amp; Setup!$AG$9 &amp; "'!" &amp; AE185),0) + IF(Setup!$AG$10&lt;&gt;"",INDIRECT("'" &amp; Setup!$AG$10 &amp; "'!" &amp; AE185),0) + IF(Setup!$AG$11&lt;&gt;"",INDIRECT("'" &amp; Setup!$AG$11 &amp; "'!" &amp; AE185),0) + IF(Setup!$AG$12&lt;&gt;"",INDIRECT("'" &amp; Setup!$AG$12 &amp; "'!" &amp; AE185),0)</f>
        <v>0</v>
      </c>
      <c r="BL185" s="2">
        <f ca="1">IF(Setup!$AH$7&lt;&gt;"",INDIRECT("'" &amp; Setup!$AH$7 &amp; "'!" &amp; AD185),0) + IF(Setup!$AH$8&lt;&gt;"",INDIRECT("'" &amp; Setup!$AH$8 &amp; "'!" &amp; AD185),0) + IF(Setup!$AH$9&lt;&gt;"",INDIRECT("'" &amp; Setup!$AH$9 &amp; "'!" &amp; AD185),0) + IF(Setup!$AH$10&lt;&gt;"",INDIRECT("'" &amp; Setup!$AH$10 &amp; "'!" &amp; AD185),0) + IF(Setup!$AH$11&lt;&gt;"",INDIRECT("'" &amp; Setup!$AH$11 &amp; "'!" &amp; AD185),0) + IF(Setup!$AH$12&lt;&gt;"",INDIRECT("'" &amp; Setup!$AH$12 &amp; "'!" &amp; AD185),0)</f>
        <v>0</v>
      </c>
      <c r="BM185" s="2">
        <f ca="1">IF(Setup!$AH$7&lt;&gt;"",INDIRECT("'" &amp; Setup!$AH$7 &amp; "'!" &amp; AE185),0) + IF(Setup!$AH$8&lt;&gt;"",INDIRECT("'" &amp; Setup!$AH$8 &amp; "'!" &amp; AE185),0) + IF(Setup!$AH$9&lt;&gt;"",INDIRECT("'" &amp; Setup!$AH$9 &amp; "'!" &amp; AE185),0) + IF(Setup!$AH$10&lt;&gt;"",INDIRECT("'" &amp; Setup!$AH$10 &amp; "'!" &amp; AE185),0) + IF(Setup!$AH$11&lt;&gt;"",INDIRECT("'" &amp; Setup!$AH$11 &amp; "'!" &amp; AE185),0) + IF(Setup!$AH$12&lt;&gt;"",INDIRECT("'" &amp; Setup!$AH$12 &amp; "'!" &amp; AE185),0)</f>
        <v>0</v>
      </c>
      <c r="BN185" s="2">
        <f ca="1">IF(Setup!$AI$7&lt;&gt;"",INDIRECT("'" &amp; Setup!$AI$7 &amp; "'!" &amp; AD185),0) + IF(Setup!$AI$8&lt;&gt;"",INDIRECT("'" &amp; Setup!$AI$8 &amp; "'!" &amp; AD185),0) + IF(Setup!$AI$9&lt;&gt;"",INDIRECT("'" &amp; Setup!$AI$9 &amp; "'!" &amp; AD185),0) + IF(Setup!$AI$10&lt;&gt;"",INDIRECT("'" &amp; Setup!$AI$10 &amp; "'!" &amp; AD185),0) + IF(Setup!$AI$11&lt;&gt;"",INDIRECT("'" &amp; Setup!$AI$11 &amp; "'!" &amp; AD185),0) + IF(Setup!$AI$12&lt;&gt;"",INDIRECT("'" &amp; Setup!$AI$12 &amp; "'!" &amp; AD185),0)</f>
        <v>0</v>
      </c>
      <c r="BO185" s="2">
        <f ca="1">IF(Setup!$AI$7&lt;&gt;"",INDIRECT("'" &amp; Setup!$AI$7 &amp; "'!" &amp; AE185),0) + IF(Setup!$AI$8&lt;&gt;"",INDIRECT("'" &amp; Setup!$AI$8 &amp; "'!" &amp; AE185),0) + IF(Setup!$AI$9&lt;&gt;"",INDIRECT("'" &amp; Setup!$AI$9 &amp; "'!" &amp; AE185),0) + IF(Setup!$AI$10&lt;&gt;"",INDIRECT("'" &amp; Setup!$AI$10 &amp; "'!" &amp; AE185),0) + IF(Setup!$AI$11&lt;&gt;"",INDIRECT("'" &amp; Setup!$AI$11 &amp; "'!" &amp; AE185),0) + IF(Setup!$AI$12&lt;&gt;"",INDIRECT("'" &amp; Setup!$AI$12 &amp; "'!" &amp; AE185),0)</f>
        <v>0</v>
      </c>
      <c r="BP185" s="2">
        <f ca="1">IF(Setup!$AJ$7&lt;&gt;"",INDIRECT("'" &amp; Setup!$AJ$7 &amp; "'!" &amp; AD185),0) + IF(Setup!$AJ$8&lt;&gt;"",INDIRECT("'" &amp; Setup!$AJ$8 &amp; "'!" &amp; AD185),0) + IF(Setup!$AJ$9&lt;&gt;"",INDIRECT("'" &amp; Setup!$AJ$9 &amp; "'!" &amp; AD185),0) + IF(Setup!$AJ$10&lt;&gt;"",INDIRECT("'" &amp; Setup!$AJ$10 &amp; "'!" &amp; AD185),0) + IF(Setup!$AJ$11&lt;&gt;"",INDIRECT("'" &amp; Setup!$AJ$11 &amp; "'!" &amp; AD185),0) + IF(Setup!$AJ$12&lt;&gt;"",INDIRECT("'" &amp; Setup!$AJ$12 &amp; "'!" &amp; AD185),0)</f>
        <v>0</v>
      </c>
      <c r="BQ185" s="2">
        <f ca="1">IF(Setup!$AJ$7&lt;&gt;"",INDIRECT("'" &amp; Setup!$AJ$7 &amp; "'!" &amp; AE185),0) + IF(Setup!$AJ$8&lt;&gt;"",INDIRECT("'" &amp; Setup!$AJ$8 &amp; "'!" &amp; AE185),0) + IF(Setup!$AJ$9&lt;&gt;"",INDIRECT("'" &amp; Setup!$AJ$9 &amp; "'!" &amp; AE185),0) + IF(Setup!$AJ$10&lt;&gt;"",INDIRECT("'" &amp; Setup!$AJ$10 &amp; "'!" &amp; AE185),0) + IF(Setup!$AJ$11&lt;&gt;"",INDIRECT("'" &amp; Setup!$AJ$11 &amp; "'!" &amp; AE185),0) + IF(Setup!$AJ$12&lt;&gt;"",INDIRECT("'" &amp; Setup!$AJ$12 &amp; "'!" &amp; AE185),0)</f>
        <v>0</v>
      </c>
      <c r="BS185" s="35"/>
      <c r="BT185" s="35"/>
      <c r="BU185" s="35"/>
      <c r="BV185" s="35"/>
    </row>
    <row r="186" spans="1:74" ht="39" hidden="1" customHeight="1" x14ac:dyDescent="0.2">
      <c r="A186" s="14" t="str">
        <f>Planning!A169</f>
        <v>I161</v>
      </c>
      <c r="B186" s="9">
        <f>Planning!B169</f>
        <v>0</v>
      </c>
      <c r="C186" s="9">
        <f>Planning!C169</f>
        <v>0</v>
      </c>
      <c r="D186" s="9">
        <f>Planning!D169</f>
        <v>0</v>
      </c>
      <c r="E186" s="3">
        <f>Planning!E169</f>
        <v>0</v>
      </c>
      <c r="F186" s="3">
        <f>Planning!G169</f>
        <v>0</v>
      </c>
      <c r="G186" s="28"/>
      <c r="H186" s="197">
        <f t="shared" ca="1" si="96"/>
        <v>0</v>
      </c>
      <c r="I186" s="197">
        <f t="shared" ca="1" si="97"/>
        <v>0</v>
      </c>
      <c r="J186" s="32" t="str">
        <f ca="1">IF(AND($AR186="2",$AB185&lt;&gt;Lists!$A$17),AU186,AT186)</f>
        <v/>
      </c>
      <c r="K186" s="33" t="str">
        <f t="shared" ref="K186:K217" ca="1" si="111">IF($AN186 = ExcluirDelPLogro,"",IF(AND(H186=0,I186=0),"",J186))</f>
        <v/>
      </c>
      <c r="L186" s="210">
        <f t="shared" ref="L186:L217" ca="1" si="112">IF(AR186&lt;&gt;"3",BJ186,INDIRECT("'" &amp; MesCierreQ1 &amp; "'!" &amp; AD186))</f>
        <v>0</v>
      </c>
      <c r="M186" s="197">
        <f t="shared" ref="M186:M217" ca="1" si="113">IF(AR186&lt;&gt;"3",BK186,INDIRECT("'" &amp; MesCierreQ1 &amp; "'!" &amp; AE186))</f>
        <v>0</v>
      </c>
      <c r="N186" s="32" t="str">
        <f ca="1">IF(AND($AR186="2",$AB186&lt;&gt;Lists!$A$17),AW186,AV186)</f>
        <v/>
      </c>
      <c r="O186" s="33" t="str">
        <f t="shared" ref="O186:O217" ca="1" si="114">IF($AN186=ExcluirDelPLogro,"",IF(AND(L186=0,M186=0),"",N186))</f>
        <v/>
      </c>
      <c r="P186" s="197">
        <f t="shared" ref="P186:P217" ca="1" si="115">IF(AR186&lt;&gt;"3",BL186,INDIRECT("'" &amp; MesCierreQ2 &amp; "'!" &amp; AD186))</f>
        <v>0</v>
      </c>
      <c r="Q186" s="197">
        <f t="shared" ref="Q186:Q217" ca="1" si="116">IF(AR186&lt;&gt;"3",BM186,INDIRECT("'" &amp; MesCierreQ2 &amp; "'!" &amp; AE186))</f>
        <v>0</v>
      </c>
      <c r="R186" s="32" t="str">
        <f ca="1">IF(AND($AR186="2",$AB186&lt;&gt;Lists!$A$17),AY186,AX186)</f>
        <v/>
      </c>
      <c r="S186" s="33" t="str">
        <f t="shared" ref="S186:S217" ca="1" si="117">IF($AN186=ExcluirDelPLogro,"",IF(AND(P186=0,Q186=0),"",R186))</f>
        <v/>
      </c>
      <c r="T186" s="197">
        <f t="shared" ref="T186:T217" ca="1" si="118">IF(AR186&lt;&gt;"3",BN186,INDIRECT("'" &amp; MesCierreQ3 &amp; "'!" &amp; AD186))</f>
        <v>0</v>
      </c>
      <c r="U186" s="197">
        <f t="shared" ref="U186:U217" ca="1" si="119">IF(AR186&lt;&gt;"3",BO186,INDIRECT("'" &amp; MesCierreQ3 &amp; "'!" &amp; AE186))</f>
        <v>0</v>
      </c>
      <c r="V186" s="32" t="str">
        <f ca="1">IF(AND($AR186="2",$AB186&lt;&gt;Lists!$A$17),BA186,AZ186)</f>
        <v/>
      </c>
      <c r="W186" s="33" t="str">
        <f t="shared" ref="W186:W217" ca="1" si="120">IF($AN186=ExcluirDelPLogro,"",IF(AND(T186=0,U186=0),"",V186))</f>
        <v/>
      </c>
      <c r="X186" s="197">
        <f t="shared" ref="X186:X217" ca="1" si="121">IF(AR186&lt;&gt;"3",BP186,INDIRECT("'" &amp; MesCierreQ4 &amp; "'!" &amp; AD186))</f>
        <v>0</v>
      </c>
      <c r="Y186" s="197">
        <f t="shared" ref="Y186:Y217" ca="1" si="122">IF(AR186&lt;&gt;"3",BQ186,INDIRECT("'" &amp; MesCierreQ4 &amp; "'!" &amp; AE186))</f>
        <v>0</v>
      </c>
      <c r="Z186" s="32" t="str">
        <f ca="1">IF(AND($AR186="2",$AB186&lt;&gt;Lists!$A$17),BC186,BB186)</f>
        <v/>
      </c>
      <c r="AA186" s="33" t="str">
        <f t="shared" ref="AA186:AA217" ca="1" si="123">IF($AN186=ExcluirDelPLogro,"",IF(AND(X186=0,Y186=0),"",Z186))</f>
        <v/>
      </c>
      <c r="AB186" s="1">
        <f>Planning!H169</f>
        <v>0</v>
      </c>
      <c r="AC186" s="2" t="str">
        <f t="shared" si="98"/>
        <v>00</v>
      </c>
      <c r="AD186" s="2" t="s">
        <v>621</v>
      </c>
      <c r="AE186" s="2" t="s">
        <v>819</v>
      </c>
      <c r="AF186" s="2" t="s">
        <v>189</v>
      </c>
      <c r="AG186" s="169" t="str">
        <f t="shared" si="99"/>
        <v/>
      </c>
      <c r="AI186" s="2">
        <f ca="1">IF(Setup!$AG$7&lt;&gt;"",INDIRECT("'" &amp; Setup!$AG$7 &amp; "'!" &amp; AF186),0) + IF(Setup!$AG$8&lt;&gt;"",INDIRECT("'" &amp; Setup!$AG$8 &amp; "'!" &amp; AF186),0) + IF(Setup!$AG$9&lt;&gt;"",INDIRECT("'" &amp; Setup!$AG$9 &amp; "'!" &amp; AF186),0) + IF(Setup!$AG$10&lt;&gt;"",INDIRECT("'" &amp; Setup!$AG$10 &amp; "'!" &amp; AF186),0) + IF(Setup!$AG$11&lt;&gt;"",INDIRECT("'" &amp; Setup!$AG$11 &amp; "'!" &amp; AF186),0) + IF(Setup!$AG$12&lt;&gt;"",INDIRECT("'" &amp; Setup!$AG$12 &amp; "'!" &amp; AF186),0)</f>
        <v>0</v>
      </c>
      <c r="AJ186" s="2">
        <f ca="1">IF(Setup!$AH$7&lt;&gt;"",INDIRECT("'" &amp; Setup!$AH$7 &amp; "'!" &amp; AF186),0) + IF(Setup!$AH$8&lt;&gt;"",INDIRECT("'" &amp; Setup!$AH$8 &amp; "'!" &amp; AF186),0) + IF(Setup!$AH$9&lt;&gt;"",INDIRECT("'" &amp; Setup!$AH$9 &amp; "'!" &amp; AF186),0) + IF(Setup!$AH$10&lt;&gt;"",INDIRECT("'" &amp; Setup!$AH$10 &amp; "'!" &amp; AF186),0) + IF(Setup!$AH$11&lt;&gt;"",INDIRECT("'" &amp; Setup!$AH$11 &amp; "'!" &amp; AF186),0) + IF(Setup!$AH$12&lt;&gt;"",INDIRECT("'" &amp; Setup!$AH$12 &amp; "'!" &amp; AF186),0)</f>
        <v>0</v>
      </c>
      <c r="AK186" s="2">
        <f ca="1">IF(Setup!$AI$7&lt;&gt;"",INDIRECT("'" &amp; Setup!$AI$7 &amp; "'!" &amp; AF186),0) + IF(Setup!$AI$8&lt;&gt;"",INDIRECT("'" &amp; Setup!$AI$8 &amp; "'!" &amp; AF186),0) + IF(Setup!$AI$9&lt;&gt;"",INDIRECT("'" &amp; Setup!$AI$9 &amp; "'!" &amp; AF186),0) + IF(Setup!$AI$10&lt;&gt;"",INDIRECT("'" &amp; Setup!$AI$10 &amp; "'!" &amp; AF186),0) + IF(Setup!$AI$11&lt;&gt;"",INDIRECT("'" &amp; Setup!$AI$11 &amp; "'!" &amp; AF186),0) + IF(Setup!$AI$12&lt;&gt;"",INDIRECT("'" &amp; Setup!$AI$12 &amp; "'!" &amp; AF186),0)</f>
        <v>0</v>
      </c>
      <c r="AL186" s="2">
        <f ca="1">IF(Setup!$AJ$7&lt;&gt;"",INDIRECT("'" &amp; Setup!$AJ$7 &amp; "'!" &amp; AF186),0) + IF(Setup!$AJ$8&lt;&gt;"",INDIRECT("'" &amp; Setup!$AJ$8 &amp; "'!" &amp; AF186),0) + IF(Setup!$AJ$9&lt;&gt;"",INDIRECT("'" &amp; Setup!$AJ$9 &amp; "'!" &amp; AF186),0) + IF(Setup!$AJ$10&lt;&gt;"",INDIRECT("'" &amp; Setup!$AJ$10 &amp; "'!" &amp; AF186),0) + IF(Setup!$AJ$11&lt;&gt;"",INDIRECT("'" &amp; Setup!$AJ$11 &amp; "'!" &amp; AF186),0) + IF(Setup!$AJ$12&lt;&gt;"",INDIRECT("'" &amp; Setup!$AJ$12 &amp; "'!" &amp; AF186),0)</f>
        <v>0</v>
      </c>
      <c r="AN186" s="2" t="str">
        <f t="shared" si="100"/>
        <v/>
      </c>
      <c r="AR186" s="2" t="str">
        <f>IF(C186=0,"",LEFT(INDEX(Lists!$H$5:$H$49,MATCH(C186,Lists!$G$5:$G$49,0),1),1))</f>
        <v/>
      </c>
      <c r="AT186" s="2" t="str">
        <f t="shared" ca="1" si="101"/>
        <v/>
      </c>
      <c r="AU186" s="2" t="str">
        <f t="shared" ca="1" si="102"/>
        <v/>
      </c>
      <c r="AV186" s="2" t="str">
        <f t="shared" ca="1" si="103"/>
        <v/>
      </c>
      <c r="AW186" s="2" t="str">
        <f t="shared" ca="1" si="104"/>
        <v/>
      </c>
      <c r="AX186" s="2" t="str">
        <f t="shared" ca="1" si="105"/>
        <v/>
      </c>
      <c r="AY186" s="2" t="str">
        <f t="shared" ca="1" si="106"/>
        <v/>
      </c>
      <c r="AZ186" s="2" t="str">
        <f t="shared" ca="1" si="107"/>
        <v/>
      </c>
      <c r="BA186" s="2" t="str">
        <f t="shared" ca="1" si="108"/>
        <v/>
      </c>
      <c r="BB186" s="2" t="str">
        <f t="shared" ca="1" si="109"/>
        <v/>
      </c>
      <c r="BC186" s="2" t="str">
        <f t="shared" ca="1" si="110"/>
        <v/>
      </c>
      <c r="BJ186" s="2">
        <f ca="1">IF(Setup!$AG$7&lt;&gt;"",INDIRECT("'" &amp; Setup!$AG$7 &amp; "'!" &amp; AD186),0) + IF(Setup!$AG$8&lt;&gt;"",INDIRECT("'" &amp; Setup!$AG$8 &amp; "'!" &amp; AD186),0) + IF(Setup!$AG$9&lt;&gt;"",INDIRECT("'" &amp; Setup!$AG$9 &amp; "'!" &amp; AD186),0) + IF(Setup!$AG$10&lt;&gt;"",INDIRECT("'" &amp; Setup!$AG$10 &amp; "'!" &amp; AD186),0) + IF(Setup!$AG$11&lt;&gt;"",INDIRECT("'" &amp; Setup!$AG$11 &amp; "'!" &amp; AD186),0) + IF(Setup!$AG$12&lt;&gt;"",INDIRECT("'" &amp; Setup!$AG$12 &amp; "'!" &amp; AD186),0)</f>
        <v>0</v>
      </c>
      <c r="BK186" s="2">
        <f ca="1">IF(Setup!$AG$7&lt;&gt;"",INDIRECT("'" &amp; Setup!$AG$7 &amp; "'!" &amp; AE186),0) + IF(Setup!$AG$8&lt;&gt;"",INDIRECT("'" &amp; Setup!$AG$8 &amp; "'!" &amp; AE186),0) + IF(Setup!$AG$9&lt;&gt;"",INDIRECT("'" &amp; Setup!$AG$9 &amp; "'!" &amp; AE186),0) + IF(Setup!$AG$10&lt;&gt;"",INDIRECT("'" &amp; Setup!$AG$10 &amp; "'!" &amp; AE186),0) + IF(Setup!$AG$11&lt;&gt;"",INDIRECT("'" &amp; Setup!$AG$11 &amp; "'!" &amp; AE186),0) + IF(Setup!$AG$12&lt;&gt;"",INDIRECT("'" &amp; Setup!$AG$12 &amp; "'!" &amp; AE186),0)</f>
        <v>0</v>
      </c>
      <c r="BL186" s="2">
        <f ca="1">IF(Setup!$AH$7&lt;&gt;"",INDIRECT("'" &amp; Setup!$AH$7 &amp; "'!" &amp; AD186),0) + IF(Setup!$AH$8&lt;&gt;"",INDIRECT("'" &amp; Setup!$AH$8 &amp; "'!" &amp; AD186),0) + IF(Setup!$AH$9&lt;&gt;"",INDIRECT("'" &amp; Setup!$AH$9 &amp; "'!" &amp; AD186),0) + IF(Setup!$AH$10&lt;&gt;"",INDIRECT("'" &amp; Setup!$AH$10 &amp; "'!" &amp; AD186),0) + IF(Setup!$AH$11&lt;&gt;"",INDIRECT("'" &amp; Setup!$AH$11 &amp; "'!" &amp; AD186),0) + IF(Setup!$AH$12&lt;&gt;"",INDIRECT("'" &amp; Setup!$AH$12 &amp; "'!" &amp; AD186),0)</f>
        <v>0</v>
      </c>
      <c r="BM186" s="2">
        <f ca="1">IF(Setup!$AH$7&lt;&gt;"",INDIRECT("'" &amp; Setup!$AH$7 &amp; "'!" &amp; AE186),0) + IF(Setup!$AH$8&lt;&gt;"",INDIRECT("'" &amp; Setup!$AH$8 &amp; "'!" &amp; AE186),0) + IF(Setup!$AH$9&lt;&gt;"",INDIRECT("'" &amp; Setup!$AH$9 &amp; "'!" &amp; AE186),0) + IF(Setup!$AH$10&lt;&gt;"",INDIRECT("'" &amp; Setup!$AH$10 &amp; "'!" &amp; AE186),0) + IF(Setup!$AH$11&lt;&gt;"",INDIRECT("'" &amp; Setup!$AH$11 &amp; "'!" &amp; AE186),0) + IF(Setup!$AH$12&lt;&gt;"",INDIRECT("'" &amp; Setup!$AH$12 &amp; "'!" &amp; AE186),0)</f>
        <v>0</v>
      </c>
      <c r="BN186" s="2">
        <f ca="1">IF(Setup!$AI$7&lt;&gt;"",INDIRECT("'" &amp; Setup!$AI$7 &amp; "'!" &amp; AD186),0) + IF(Setup!$AI$8&lt;&gt;"",INDIRECT("'" &amp; Setup!$AI$8 &amp; "'!" &amp; AD186),0) + IF(Setup!$AI$9&lt;&gt;"",INDIRECT("'" &amp; Setup!$AI$9 &amp; "'!" &amp; AD186),0) + IF(Setup!$AI$10&lt;&gt;"",INDIRECT("'" &amp; Setup!$AI$10 &amp; "'!" &amp; AD186),0) + IF(Setup!$AI$11&lt;&gt;"",INDIRECT("'" &amp; Setup!$AI$11 &amp; "'!" &amp; AD186),0) + IF(Setup!$AI$12&lt;&gt;"",INDIRECT("'" &amp; Setup!$AI$12 &amp; "'!" &amp; AD186),0)</f>
        <v>0</v>
      </c>
      <c r="BO186" s="2">
        <f ca="1">IF(Setup!$AI$7&lt;&gt;"",INDIRECT("'" &amp; Setup!$AI$7 &amp; "'!" &amp; AE186),0) + IF(Setup!$AI$8&lt;&gt;"",INDIRECT("'" &amp; Setup!$AI$8 &amp; "'!" &amp; AE186),0) + IF(Setup!$AI$9&lt;&gt;"",INDIRECT("'" &amp; Setup!$AI$9 &amp; "'!" &amp; AE186),0) + IF(Setup!$AI$10&lt;&gt;"",INDIRECT("'" &amp; Setup!$AI$10 &amp; "'!" &amp; AE186),0) + IF(Setup!$AI$11&lt;&gt;"",INDIRECT("'" &amp; Setup!$AI$11 &amp; "'!" &amp; AE186),0) + IF(Setup!$AI$12&lt;&gt;"",INDIRECT("'" &amp; Setup!$AI$12 &amp; "'!" &amp; AE186),0)</f>
        <v>0</v>
      </c>
      <c r="BP186" s="2">
        <f ca="1">IF(Setup!$AJ$7&lt;&gt;"",INDIRECT("'" &amp; Setup!$AJ$7 &amp; "'!" &amp; AD186),0) + IF(Setup!$AJ$8&lt;&gt;"",INDIRECT("'" &amp; Setup!$AJ$8 &amp; "'!" &amp; AD186),0) + IF(Setup!$AJ$9&lt;&gt;"",INDIRECT("'" &amp; Setup!$AJ$9 &amp; "'!" &amp; AD186),0) + IF(Setup!$AJ$10&lt;&gt;"",INDIRECT("'" &amp; Setup!$AJ$10 &amp; "'!" &amp; AD186),0) + IF(Setup!$AJ$11&lt;&gt;"",INDIRECT("'" &amp; Setup!$AJ$11 &amp; "'!" &amp; AD186),0) + IF(Setup!$AJ$12&lt;&gt;"",INDIRECT("'" &amp; Setup!$AJ$12 &amp; "'!" &amp; AD186),0)</f>
        <v>0</v>
      </c>
      <c r="BQ186" s="2">
        <f ca="1">IF(Setup!$AJ$7&lt;&gt;"",INDIRECT("'" &amp; Setup!$AJ$7 &amp; "'!" &amp; AE186),0) + IF(Setup!$AJ$8&lt;&gt;"",INDIRECT("'" &amp; Setup!$AJ$8 &amp; "'!" &amp; AE186),0) + IF(Setup!$AJ$9&lt;&gt;"",INDIRECT("'" &amp; Setup!$AJ$9 &amp; "'!" &amp; AE186),0) + IF(Setup!$AJ$10&lt;&gt;"",INDIRECT("'" &amp; Setup!$AJ$10 &amp; "'!" &amp; AE186),0) + IF(Setup!$AJ$11&lt;&gt;"",INDIRECT("'" &amp; Setup!$AJ$11 &amp; "'!" &amp; AE186),0) + IF(Setup!$AJ$12&lt;&gt;"",INDIRECT("'" &amp; Setup!$AJ$12 &amp; "'!" &amp; AE186),0)</f>
        <v>0</v>
      </c>
      <c r="BS186" s="35"/>
      <c r="BT186" s="35"/>
      <c r="BU186" s="35"/>
      <c r="BV186" s="35"/>
    </row>
    <row r="187" spans="1:74" ht="39" hidden="1" customHeight="1" x14ac:dyDescent="0.2">
      <c r="A187" s="14" t="str">
        <f>Planning!A170</f>
        <v>I162</v>
      </c>
      <c r="B187" s="9">
        <f>Planning!B170</f>
        <v>0</v>
      </c>
      <c r="C187" s="9">
        <f>Planning!C170</f>
        <v>0</v>
      </c>
      <c r="D187" s="9">
        <f>Planning!D170</f>
        <v>0</v>
      </c>
      <c r="E187" s="3">
        <f>Planning!E170</f>
        <v>0</v>
      </c>
      <c r="F187" s="3">
        <f>Planning!G170</f>
        <v>0</v>
      </c>
      <c r="G187" s="28"/>
      <c r="H187" s="197">
        <f t="shared" ca="1" si="96"/>
        <v>0</v>
      </c>
      <c r="I187" s="197">
        <f t="shared" ca="1" si="97"/>
        <v>0</v>
      </c>
      <c r="J187" s="32" t="str">
        <f ca="1">IF(AND($AR187="2",$AB186&lt;&gt;Lists!$A$17),AU187,AT187)</f>
        <v/>
      </c>
      <c r="K187" s="33" t="str">
        <f t="shared" ca="1" si="111"/>
        <v/>
      </c>
      <c r="L187" s="210">
        <f t="shared" ca="1" si="112"/>
        <v>0</v>
      </c>
      <c r="M187" s="197">
        <f t="shared" ca="1" si="113"/>
        <v>0</v>
      </c>
      <c r="N187" s="32" t="str">
        <f ca="1">IF(AND($AR187="2",$AB187&lt;&gt;Lists!$A$17),AW187,AV187)</f>
        <v/>
      </c>
      <c r="O187" s="33" t="str">
        <f t="shared" ca="1" si="114"/>
        <v/>
      </c>
      <c r="P187" s="197">
        <f t="shared" ca="1" si="115"/>
        <v>0</v>
      </c>
      <c r="Q187" s="197">
        <f t="shared" ca="1" si="116"/>
        <v>0</v>
      </c>
      <c r="R187" s="32" t="str">
        <f ca="1">IF(AND($AR187="2",$AB187&lt;&gt;Lists!$A$17),AY187,AX187)</f>
        <v/>
      </c>
      <c r="S187" s="33" t="str">
        <f t="shared" ca="1" si="117"/>
        <v/>
      </c>
      <c r="T187" s="197">
        <f t="shared" ca="1" si="118"/>
        <v>0</v>
      </c>
      <c r="U187" s="197">
        <f t="shared" ca="1" si="119"/>
        <v>0</v>
      </c>
      <c r="V187" s="32" t="str">
        <f ca="1">IF(AND($AR187="2",$AB187&lt;&gt;Lists!$A$17),BA187,AZ187)</f>
        <v/>
      </c>
      <c r="W187" s="33" t="str">
        <f t="shared" ca="1" si="120"/>
        <v/>
      </c>
      <c r="X187" s="197">
        <f t="shared" ca="1" si="121"/>
        <v>0</v>
      </c>
      <c r="Y187" s="197">
        <f t="shared" ca="1" si="122"/>
        <v>0</v>
      </c>
      <c r="Z187" s="32" t="str">
        <f ca="1">IF(AND($AR187="2",$AB187&lt;&gt;Lists!$A$17),BC187,BB187)</f>
        <v/>
      </c>
      <c r="AA187" s="33" t="str">
        <f t="shared" ca="1" si="123"/>
        <v/>
      </c>
      <c r="AB187" s="1">
        <f>Planning!H170</f>
        <v>0</v>
      </c>
      <c r="AC187" s="2" t="str">
        <f t="shared" si="98"/>
        <v>00</v>
      </c>
      <c r="AD187" s="2" t="s">
        <v>622</v>
      </c>
      <c r="AE187" s="2" t="s">
        <v>820</v>
      </c>
      <c r="AF187" s="2" t="s">
        <v>190</v>
      </c>
      <c r="AG187" s="169" t="str">
        <f t="shared" si="99"/>
        <v/>
      </c>
      <c r="AI187" s="2">
        <f ca="1">IF(Setup!$AG$7&lt;&gt;"",INDIRECT("'" &amp; Setup!$AG$7 &amp; "'!" &amp; AF187),0) + IF(Setup!$AG$8&lt;&gt;"",INDIRECT("'" &amp; Setup!$AG$8 &amp; "'!" &amp; AF187),0) + IF(Setup!$AG$9&lt;&gt;"",INDIRECT("'" &amp; Setup!$AG$9 &amp; "'!" &amp; AF187),0) + IF(Setup!$AG$10&lt;&gt;"",INDIRECT("'" &amp; Setup!$AG$10 &amp; "'!" &amp; AF187),0) + IF(Setup!$AG$11&lt;&gt;"",INDIRECT("'" &amp; Setup!$AG$11 &amp; "'!" &amp; AF187),0) + IF(Setup!$AG$12&lt;&gt;"",INDIRECT("'" &amp; Setup!$AG$12 &amp; "'!" &amp; AF187),0)</f>
        <v>0</v>
      </c>
      <c r="AJ187" s="2">
        <f ca="1">IF(Setup!$AH$7&lt;&gt;"",INDIRECT("'" &amp; Setup!$AH$7 &amp; "'!" &amp; AF187),0) + IF(Setup!$AH$8&lt;&gt;"",INDIRECT("'" &amp; Setup!$AH$8 &amp; "'!" &amp; AF187),0) + IF(Setup!$AH$9&lt;&gt;"",INDIRECT("'" &amp; Setup!$AH$9 &amp; "'!" &amp; AF187),0) + IF(Setup!$AH$10&lt;&gt;"",INDIRECT("'" &amp; Setup!$AH$10 &amp; "'!" &amp; AF187),0) + IF(Setup!$AH$11&lt;&gt;"",INDIRECT("'" &amp; Setup!$AH$11 &amp; "'!" &amp; AF187),0) + IF(Setup!$AH$12&lt;&gt;"",INDIRECT("'" &amp; Setup!$AH$12 &amp; "'!" &amp; AF187),0)</f>
        <v>0</v>
      </c>
      <c r="AK187" s="2">
        <f ca="1">IF(Setup!$AI$7&lt;&gt;"",INDIRECT("'" &amp; Setup!$AI$7 &amp; "'!" &amp; AF187),0) + IF(Setup!$AI$8&lt;&gt;"",INDIRECT("'" &amp; Setup!$AI$8 &amp; "'!" &amp; AF187),0) + IF(Setup!$AI$9&lt;&gt;"",INDIRECT("'" &amp; Setup!$AI$9 &amp; "'!" &amp; AF187),0) + IF(Setup!$AI$10&lt;&gt;"",INDIRECT("'" &amp; Setup!$AI$10 &amp; "'!" &amp; AF187),0) + IF(Setup!$AI$11&lt;&gt;"",INDIRECT("'" &amp; Setup!$AI$11 &amp; "'!" &amp; AF187),0) + IF(Setup!$AI$12&lt;&gt;"",INDIRECT("'" &amp; Setup!$AI$12 &amp; "'!" &amp; AF187),0)</f>
        <v>0</v>
      </c>
      <c r="AL187" s="2">
        <f ca="1">IF(Setup!$AJ$7&lt;&gt;"",INDIRECT("'" &amp; Setup!$AJ$7 &amp; "'!" &amp; AF187),0) + IF(Setup!$AJ$8&lt;&gt;"",INDIRECT("'" &amp; Setup!$AJ$8 &amp; "'!" &amp; AF187),0) + IF(Setup!$AJ$9&lt;&gt;"",INDIRECT("'" &amp; Setup!$AJ$9 &amp; "'!" &amp; AF187),0) + IF(Setup!$AJ$10&lt;&gt;"",INDIRECT("'" &amp; Setup!$AJ$10 &amp; "'!" &amp; AF187),0) + IF(Setup!$AJ$11&lt;&gt;"",INDIRECT("'" &amp; Setup!$AJ$11 &amp; "'!" &amp; AF187),0) + IF(Setup!$AJ$12&lt;&gt;"",INDIRECT("'" &amp; Setup!$AJ$12 &amp; "'!" &amp; AF187),0)</f>
        <v>0</v>
      </c>
      <c r="AN187" s="2" t="str">
        <f t="shared" si="100"/>
        <v/>
      </c>
      <c r="AR187" s="2" t="str">
        <f>IF(C187=0,"",LEFT(INDEX(Lists!$H$5:$H$49,MATCH(C187,Lists!$G$5:$G$49,0),1),1))</f>
        <v/>
      </c>
      <c r="AT187" s="2" t="str">
        <f t="shared" ca="1" si="101"/>
        <v/>
      </c>
      <c r="AU187" s="2" t="str">
        <f t="shared" ca="1" si="102"/>
        <v/>
      </c>
      <c r="AV187" s="2" t="str">
        <f t="shared" ca="1" si="103"/>
        <v/>
      </c>
      <c r="AW187" s="2" t="str">
        <f t="shared" ca="1" si="104"/>
        <v/>
      </c>
      <c r="AX187" s="2" t="str">
        <f t="shared" ca="1" si="105"/>
        <v/>
      </c>
      <c r="AY187" s="2" t="str">
        <f t="shared" ca="1" si="106"/>
        <v/>
      </c>
      <c r="AZ187" s="2" t="str">
        <f t="shared" ca="1" si="107"/>
        <v/>
      </c>
      <c r="BA187" s="2" t="str">
        <f t="shared" ca="1" si="108"/>
        <v/>
      </c>
      <c r="BB187" s="2" t="str">
        <f t="shared" ca="1" si="109"/>
        <v/>
      </c>
      <c r="BC187" s="2" t="str">
        <f t="shared" ca="1" si="110"/>
        <v/>
      </c>
      <c r="BJ187" s="2">
        <f ca="1">IF(Setup!$AG$7&lt;&gt;"",INDIRECT("'" &amp; Setup!$AG$7 &amp; "'!" &amp; AD187),0) + IF(Setup!$AG$8&lt;&gt;"",INDIRECT("'" &amp; Setup!$AG$8 &amp; "'!" &amp; AD187),0) + IF(Setup!$AG$9&lt;&gt;"",INDIRECT("'" &amp; Setup!$AG$9 &amp; "'!" &amp; AD187),0) + IF(Setup!$AG$10&lt;&gt;"",INDIRECT("'" &amp; Setup!$AG$10 &amp; "'!" &amp; AD187),0) + IF(Setup!$AG$11&lt;&gt;"",INDIRECT("'" &amp; Setup!$AG$11 &amp; "'!" &amp; AD187),0) + IF(Setup!$AG$12&lt;&gt;"",INDIRECT("'" &amp; Setup!$AG$12 &amp; "'!" &amp; AD187),0)</f>
        <v>0</v>
      </c>
      <c r="BK187" s="2">
        <f ca="1">IF(Setup!$AG$7&lt;&gt;"",INDIRECT("'" &amp; Setup!$AG$7 &amp; "'!" &amp; AE187),0) + IF(Setup!$AG$8&lt;&gt;"",INDIRECT("'" &amp; Setup!$AG$8 &amp; "'!" &amp; AE187),0) + IF(Setup!$AG$9&lt;&gt;"",INDIRECT("'" &amp; Setup!$AG$9 &amp; "'!" &amp; AE187),0) + IF(Setup!$AG$10&lt;&gt;"",INDIRECT("'" &amp; Setup!$AG$10 &amp; "'!" &amp; AE187),0) + IF(Setup!$AG$11&lt;&gt;"",INDIRECT("'" &amp; Setup!$AG$11 &amp; "'!" &amp; AE187),0) + IF(Setup!$AG$12&lt;&gt;"",INDIRECT("'" &amp; Setup!$AG$12 &amp; "'!" &amp; AE187),0)</f>
        <v>0</v>
      </c>
      <c r="BL187" s="2">
        <f ca="1">IF(Setup!$AH$7&lt;&gt;"",INDIRECT("'" &amp; Setup!$AH$7 &amp; "'!" &amp; AD187),0) + IF(Setup!$AH$8&lt;&gt;"",INDIRECT("'" &amp; Setup!$AH$8 &amp; "'!" &amp; AD187),0) + IF(Setup!$AH$9&lt;&gt;"",INDIRECT("'" &amp; Setup!$AH$9 &amp; "'!" &amp; AD187),0) + IF(Setup!$AH$10&lt;&gt;"",INDIRECT("'" &amp; Setup!$AH$10 &amp; "'!" &amp; AD187),0) + IF(Setup!$AH$11&lt;&gt;"",INDIRECT("'" &amp; Setup!$AH$11 &amp; "'!" &amp; AD187),0) + IF(Setup!$AH$12&lt;&gt;"",INDIRECT("'" &amp; Setup!$AH$12 &amp; "'!" &amp; AD187),0)</f>
        <v>0</v>
      </c>
      <c r="BM187" s="2">
        <f ca="1">IF(Setup!$AH$7&lt;&gt;"",INDIRECT("'" &amp; Setup!$AH$7 &amp; "'!" &amp; AE187),0) + IF(Setup!$AH$8&lt;&gt;"",INDIRECT("'" &amp; Setup!$AH$8 &amp; "'!" &amp; AE187),0) + IF(Setup!$AH$9&lt;&gt;"",INDIRECT("'" &amp; Setup!$AH$9 &amp; "'!" &amp; AE187),0) + IF(Setup!$AH$10&lt;&gt;"",INDIRECT("'" &amp; Setup!$AH$10 &amp; "'!" &amp; AE187),0) + IF(Setup!$AH$11&lt;&gt;"",INDIRECT("'" &amp; Setup!$AH$11 &amp; "'!" &amp; AE187),0) + IF(Setup!$AH$12&lt;&gt;"",INDIRECT("'" &amp; Setup!$AH$12 &amp; "'!" &amp; AE187),0)</f>
        <v>0</v>
      </c>
      <c r="BN187" s="2">
        <f ca="1">IF(Setup!$AI$7&lt;&gt;"",INDIRECT("'" &amp; Setup!$AI$7 &amp; "'!" &amp; AD187),0) + IF(Setup!$AI$8&lt;&gt;"",INDIRECT("'" &amp; Setup!$AI$8 &amp; "'!" &amp; AD187),0) + IF(Setup!$AI$9&lt;&gt;"",INDIRECT("'" &amp; Setup!$AI$9 &amp; "'!" &amp; AD187),0) + IF(Setup!$AI$10&lt;&gt;"",INDIRECT("'" &amp; Setup!$AI$10 &amp; "'!" &amp; AD187),0) + IF(Setup!$AI$11&lt;&gt;"",INDIRECT("'" &amp; Setup!$AI$11 &amp; "'!" &amp; AD187),0) + IF(Setup!$AI$12&lt;&gt;"",INDIRECT("'" &amp; Setup!$AI$12 &amp; "'!" &amp; AD187),0)</f>
        <v>0</v>
      </c>
      <c r="BO187" s="2">
        <f ca="1">IF(Setup!$AI$7&lt;&gt;"",INDIRECT("'" &amp; Setup!$AI$7 &amp; "'!" &amp; AE187),0) + IF(Setup!$AI$8&lt;&gt;"",INDIRECT("'" &amp; Setup!$AI$8 &amp; "'!" &amp; AE187),0) + IF(Setup!$AI$9&lt;&gt;"",INDIRECT("'" &amp; Setup!$AI$9 &amp; "'!" &amp; AE187),0) + IF(Setup!$AI$10&lt;&gt;"",INDIRECT("'" &amp; Setup!$AI$10 &amp; "'!" &amp; AE187),0) + IF(Setup!$AI$11&lt;&gt;"",INDIRECT("'" &amp; Setup!$AI$11 &amp; "'!" &amp; AE187),0) + IF(Setup!$AI$12&lt;&gt;"",INDIRECT("'" &amp; Setup!$AI$12 &amp; "'!" &amp; AE187),0)</f>
        <v>0</v>
      </c>
      <c r="BP187" s="2">
        <f ca="1">IF(Setup!$AJ$7&lt;&gt;"",INDIRECT("'" &amp; Setup!$AJ$7 &amp; "'!" &amp; AD187),0) + IF(Setup!$AJ$8&lt;&gt;"",INDIRECT("'" &amp; Setup!$AJ$8 &amp; "'!" &amp; AD187),0) + IF(Setup!$AJ$9&lt;&gt;"",INDIRECT("'" &amp; Setup!$AJ$9 &amp; "'!" &amp; AD187),0) + IF(Setup!$AJ$10&lt;&gt;"",INDIRECT("'" &amp; Setup!$AJ$10 &amp; "'!" &amp; AD187),0) + IF(Setup!$AJ$11&lt;&gt;"",INDIRECT("'" &amp; Setup!$AJ$11 &amp; "'!" &amp; AD187),0) + IF(Setup!$AJ$12&lt;&gt;"",INDIRECT("'" &amp; Setup!$AJ$12 &amp; "'!" &amp; AD187),0)</f>
        <v>0</v>
      </c>
      <c r="BQ187" s="2">
        <f ca="1">IF(Setup!$AJ$7&lt;&gt;"",INDIRECT("'" &amp; Setup!$AJ$7 &amp; "'!" &amp; AE187),0) + IF(Setup!$AJ$8&lt;&gt;"",INDIRECT("'" &amp; Setup!$AJ$8 &amp; "'!" &amp; AE187),0) + IF(Setup!$AJ$9&lt;&gt;"",INDIRECT("'" &amp; Setup!$AJ$9 &amp; "'!" &amp; AE187),0) + IF(Setup!$AJ$10&lt;&gt;"",INDIRECT("'" &amp; Setup!$AJ$10 &amp; "'!" &amp; AE187),0) + IF(Setup!$AJ$11&lt;&gt;"",INDIRECT("'" &amp; Setup!$AJ$11 &amp; "'!" &amp; AE187),0) + IF(Setup!$AJ$12&lt;&gt;"",INDIRECT("'" &amp; Setup!$AJ$12 &amp; "'!" &amp; AE187),0)</f>
        <v>0</v>
      </c>
      <c r="BS187" s="35"/>
      <c r="BT187" s="35"/>
      <c r="BU187" s="35"/>
      <c r="BV187" s="35"/>
    </row>
    <row r="188" spans="1:74" ht="39" hidden="1" customHeight="1" x14ac:dyDescent="0.2">
      <c r="A188" s="14" t="str">
        <f>Planning!A171</f>
        <v>I163</v>
      </c>
      <c r="B188" s="9">
        <f>Planning!B171</f>
        <v>0</v>
      </c>
      <c r="C188" s="9">
        <f>Planning!C171</f>
        <v>0</v>
      </c>
      <c r="D188" s="9">
        <f>Planning!D171</f>
        <v>0</v>
      </c>
      <c r="E188" s="3">
        <f>Planning!E171</f>
        <v>0</v>
      </c>
      <c r="F188" s="3">
        <f>Planning!G171</f>
        <v>0</v>
      </c>
      <c r="G188" s="28"/>
      <c r="H188" s="197">
        <f t="shared" ca="1" si="96"/>
        <v>0</v>
      </c>
      <c r="I188" s="197">
        <f t="shared" ca="1" si="97"/>
        <v>0</v>
      </c>
      <c r="J188" s="32" t="str">
        <f ca="1">IF(AND($AR188="2",$AB187&lt;&gt;Lists!$A$17),AU188,AT188)</f>
        <v/>
      </c>
      <c r="K188" s="33" t="str">
        <f t="shared" ca="1" si="111"/>
        <v/>
      </c>
      <c r="L188" s="210">
        <f t="shared" ca="1" si="112"/>
        <v>0</v>
      </c>
      <c r="M188" s="197">
        <f t="shared" ca="1" si="113"/>
        <v>0</v>
      </c>
      <c r="N188" s="32" t="str">
        <f ca="1">IF(AND($AR188="2",$AB188&lt;&gt;Lists!$A$17),AW188,AV188)</f>
        <v/>
      </c>
      <c r="O188" s="33" t="str">
        <f t="shared" ca="1" si="114"/>
        <v/>
      </c>
      <c r="P188" s="197">
        <f t="shared" ca="1" si="115"/>
        <v>0</v>
      </c>
      <c r="Q188" s="197">
        <f t="shared" ca="1" si="116"/>
        <v>0</v>
      </c>
      <c r="R188" s="32" t="str">
        <f ca="1">IF(AND($AR188="2",$AB188&lt;&gt;Lists!$A$17),AY188,AX188)</f>
        <v/>
      </c>
      <c r="S188" s="33" t="str">
        <f t="shared" ca="1" si="117"/>
        <v/>
      </c>
      <c r="T188" s="197">
        <f t="shared" ca="1" si="118"/>
        <v>0</v>
      </c>
      <c r="U188" s="197">
        <f t="shared" ca="1" si="119"/>
        <v>0</v>
      </c>
      <c r="V188" s="32" t="str">
        <f ca="1">IF(AND($AR188="2",$AB188&lt;&gt;Lists!$A$17),BA188,AZ188)</f>
        <v/>
      </c>
      <c r="W188" s="33" t="str">
        <f t="shared" ca="1" si="120"/>
        <v/>
      </c>
      <c r="X188" s="197">
        <f t="shared" ca="1" si="121"/>
        <v>0</v>
      </c>
      <c r="Y188" s="197">
        <f t="shared" ca="1" si="122"/>
        <v>0</v>
      </c>
      <c r="Z188" s="32" t="str">
        <f ca="1">IF(AND($AR188="2",$AB188&lt;&gt;Lists!$A$17),BC188,BB188)</f>
        <v/>
      </c>
      <c r="AA188" s="33" t="str">
        <f t="shared" ca="1" si="123"/>
        <v/>
      </c>
      <c r="AB188" s="1">
        <f>Planning!H171</f>
        <v>0</v>
      </c>
      <c r="AC188" s="2" t="str">
        <f t="shared" si="98"/>
        <v>00</v>
      </c>
      <c r="AD188" s="2" t="s">
        <v>623</v>
      </c>
      <c r="AE188" s="2" t="s">
        <v>821</v>
      </c>
      <c r="AF188" s="2" t="s">
        <v>191</v>
      </c>
      <c r="AG188" s="169" t="str">
        <f t="shared" si="99"/>
        <v/>
      </c>
      <c r="AI188" s="2">
        <f ca="1">IF(Setup!$AG$7&lt;&gt;"",INDIRECT("'" &amp; Setup!$AG$7 &amp; "'!" &amp; AF188),0) + IF(Setup!$AG$8&lt;&gt;"",INDIRECT("'" &amp; Setup!$AG$8 &amp; "'!" &amp; AF188),0) + IF(Setup!$AG$9&lt;&gt;"",INDIRECT("'" &amp; Setup!$AG$9 &amp; "'!" &amp; AF188),0) + IF(Setup!$AG$10&lt;&gt;"",INDIRECT("'" &amp; Setup!$AG$10 &amp; "'!" &amp; AF188),0) + IF(Setup!$AG$11&lt;&gt;"",INDIRECT("'" &amp; Setup!$AG$11 &amp; "'!" &amp; AF188),0) + IF(Setup!$AG$12&lt;&gt;"",INDIRECT("'" &amp; Setup!$AG$12 &amp; "'!" &amp; AF188),0)</f>
        <v>0</v>
      </c>
      <c r="AJ188" s="2">
        <f ca="1">IF(Setup!$AH$7&lt;&gt;"",INDIRECT("'" &amp; Setup!$AH$7 &amp; "'!" &amp; AF188),0) + IF(Setup!$AH$8&lt;&gt;"",INDIRECT("'" &amp; Setup!$AH$8 &amp; "'!" &amp; AF188),0) + IF(Setup!$AH$9&lt;&gt;"",INDIRECT("'" &amp; Setup!$AH$9 &amp; "'!" &amp; AF188),0) + IF(Setup!$AH$10&lt;&gt;"",INDIRECT("'" &amp; Setup!$AH$10 &amp; "'!" &amp; AF188),0) + IF(Setup!$AH$11&lt;&gt;"",INDIRECT("'" &amp; Setup!$AH$11 &amp; "'!" &amp; AF188),0) + IF(Setup!$AH$12&lt;&gt;"",INDIRECT("'" &amp; Setup!$AH$12 &amp; "'!" &amp; AF188),0)</f>
        <v>0</v>
      </c>
      <c r="AK188" s="2">
        <f ca="1">IF(Setup!$AI$7&lt;&gt;"",INDIRECT("'" &amp; Setup!$AI$7 &amp; "'!" &amp; AF188),0) + IF(Setup!$AI$8&lt;&gt;"",INDIRECT("'" &amp; Setup!$AI$8 &amp; "'!" &amp; AF188),0) + IF(Setup!$AI$9&lt;&gt;"",INDIRECT("'" &amp; Setup!$AI$9 &amp; "'!" &amp; AF188),0) + IF(Setup!$AI$10&lt;&gt;"",INDIRECT("'" &amp; Setup!$AI$10 &amp; "'!" &amp; AF188),0) + IF(Setup!$AI$11&lt;&gt;"",INDIRECT("'" &amp; Setup!$AI$11 &amp; "'!" &amp; AF188),0) + IF(Setup!$AI$12&lt;&gt;"",INDIRECT("'" &amp; Setup!$AI$12 &amp; "'!" &amp; AF188),0)</f>
        <v>0</v>
      </c>
      <c r="AL188" s="2">
        <f ca="1">IF(Setup!$AJ$7&lt;&gt;"",INDIRECT("'" &amp; Setup!$AJ$7 &amp; "'!" &amp; AF188),0) + IF(Setup!$AJ$8&lt;&gt;"",INDIRECT("'" &amp; Setup!$AJ$8 &amp; "'!" &amp; AF188),0) + IF(Setup!$AJ$9&lt;&gt;"",INDIRECT("'" &amp; Setup!$AJ$9 &amp; "'!" &amp; AF188),0) + IF(Setup!$AJ$10&lt;&gt;"",INDIRECT("'" &amp; Setup!$AJ$10 &amp; "'!" &amp; AF188),0) + IF(Setup!$AJ$11&lt;&gt;"",INDIRECT("'" &amp; Setup!$AJ$11 &amp; "'!" &amp; AF188),0) + IF(Setup!$AJ$12&lt;&gt;"",INDIRECT("'" &amp; Setup!$AJ$12 &amp; "'!" &amp; AF188),0)</f>
        <v>0</v>
      </c>
      <c r="AN188" s="2" t="str">
        <f t="shared" si="100"/>
        <v/>
      </c>
      <c r="AR188" s="2" t="str">
        <f>IF(C188=0,"",LEFT(INDEX(Lists!$H$5:$H$49,MATCH(C188,Lists!$G$5:$G$49,0),1),1))</f>
        <v/>
      </c>
      <c r="AT188" s="2" t="str">
        <f t="shared" ca="1" si="101"/>
        <v/>
      </c>
      <c r="AU188" s="2" t="str">
        <f t="shared" ca="1" si="102"/>
        <v/>
      </c>
      <c r="AV188" s="2" t="str">
        <f t="shared" ca="1" si="103"/>
        <v/>
      </c>
      <c r="AW188" s="2" t="str">
        <f t="shared" ca="1" si="104"/>
        <v/>
      </c>
      <c r="AX188" s="2" t="str">
        <f t="shared" ca="1" si="105"/>
        <v/>
      </c>
      <c r="AY188" s="2" t="str">
        <f t="shared" ca="1" si="106"/>
        <v/>
      </c>
      <c r="AZ188" s="2" t="str">
        <f t="shared" ca="1" si="107"/>
        <v/>
      </c>
      <c r="BA188" s="2" t="str">
        <f t="shared" ca="1" si="108"/>
        <v/>
      </c>
      <c r="BB188" s="2" t="str">
        <f t="shared" ca="1" si="109"/>
        <v/>
      </c>
      <c r="BC188" s="2" t="str">
        <f t="shared" ca="1" si="110"/>
        <v/>
      </c>
      <c r="BJ188" s="2">
        <f ca="1">IF(Setup!$AG$7&lt;&gt;"",INDIRECT("'" &amp; Setup!$AG$7 &amp; "'!" &amp; AD188),0) + IF(Setup!$AG$8&lt;&gt;"",INDIRECT("'" &amp; Setup!$AG$8 &amp; "'!" &amp; AD188),0) + IF(Setup!$AG$9&lt;&gt;"",INDIRECT("'" &amp; Setup!$AG$9 &amp; "'!" &amp; AD188),0) + IF(Setup!$AG$10&lt;&gt;"",INDIRECT("'" &amp; Setup!$AG$10 &amp; "'!" &amp; AD188),0) + IF(Setup!$AG$11&lt;&gt;"",INDIRECT("'" &amp; Setup!$AG$11 &amp; "'!" &amp; AD188),0) + IF(Setup!$AG$12&lt;&gt;"",INDIRECT("'" &amp; Setup!$AG$12 &amp; "'!" &amp; AD188),0)</f>
        <v>0</v>
      </c>
      <c r="BK188" s="2">
        <f ca="1">IF(Setup!$AG$7&lt;&gt;"",INDIRECT("'" &amp; Setup!$AG$7 &amp; "'!" &amp; AE188),0) + IF(Setup!$AG$8&lt;&gt;"",INDIRECT("'" &amp; Setup!$AG$8 &amp; "'!" &amp; AE188),0) + IF(Setup!$AG$9&lt;&gt;"",INDIRECT("'" &amp; Setup!$AG$9 &amp; "'!" &amp; AE188),0) + IF(Setup!$AG$10&lt;&gt;"",INDIRECT("'" &amp; Setup!$AG$10 &amp; "'!" &amp; AE188),0) + IF(Setup!$AG$11&lt;&gt;"",INDIRECT("'" &amp; Setup!$AG$11 &amp; "'!" &amp; AE188),0) + IF(Setup!$AG$12&lt;&gt;"",INDIRECT("'" &amp; Setup!$AG$12 &amp; "'!" &amp; AE188),0)</f>
        <v>0</v>
      </c>
      <c r="BL188" s="2">
        <f ca="1">IF(Setup!$AH$7&lt;&gt;"",INDIRECT("'" &amp; Setup!$AH$7 &amp; "'!" &amp; AD188),0) + IF(Setup!$AH$8&lt;&gt;"",INDIRECT("'" &amp; Setup!$AH$8 &amp; "'!" &amp; AD188),0) + IF(Setup!$AH$9&lt;&gt;"",INDIRECT("'" &amp; Setup!$AH$9 &amp; "'!" &amp; AD188),0) + IF(Setup!$AH$10&lt;&gt;"",INDIRECT("'" &amp; Setup!$AH$10 &amp; "'!" &amp; AD188),0) + IF(Setup!$AH$11&lt;&gt;"",INDIRECT("'" &amp; Setup!$AH$11 &amp; "'!" &amp; AD188),0) + IF(Setup!$AH$12&lt;&gt;"",INDIRECT("'" &amp; Setup!$AH$12 &amp; "'!" &amp; AD188),0)</f>
        <v>0</v>
      </c>
      <c r="BM188" s="2">
        <f ca="1">IF(Setup!$AH$7&lt;&gt;"",INDIRECT("'" &amp; Setup!$AH$7 &amp; "'!" &amp; AE188),0) + IF(Setup!$AH$8&lt;&gt;"",INDIRECT("'" &amp; Setup!$AH$8 &amp; "'!" &amp; AE188),0) + IF(Setup!$AH$9&lt;&gt;"",INDIRECT("'" &amp; Setup!$AH$9 &amp; "'!" &amp; AE188),0) + IF(Setup!$AH$10&lt;&gt;"",INDIRECT("'" &amp; Setup!$AH$10 &amp; "'!" &amp; AE188),0) + IF(Setup!$AH$11&lt;&gt;"",INDIRECT("'" &amp; Setup!$AH$11 &amp; "'!" &amp; AE188),0) + IF(Setup!$AH$12&lt;&gt;"",INDIRECT("'" &amp; Setup!$AH$12 &amp; "'!" &amp; AE188),0)</f>
        <v>0</v>
      </c>
      <c r="BN188" s="2">
        <f ca="1">IF(Setup!$AI$7&lt;&gt;"",INDIRECT("'" &amp; Setup!$AI$7 &amp; "'!" &amp; AD188),0) + IF(Setup!$AI$8&lt;&gt;"",INDIRECT("'" &amp; Setup!$AI$8 &amp; "'!" &amp; AD188),0) + IF(Setup!$AI$9&lt;&gt;"",INDIRECT("'" &amp; Setup!$AI$9 &amp; "'!" &amp; AD188),0) + IF(Setup!$AI$10&lt;&gt;"",INDIRECT("'" &amp; Setup!$AI$10 &amp; "'!" &amp; AD188),0) + IF(Setup!$AI$11&lt;&gt;"",INDIRECT("'" &amp; Setup!$AI$11 &amp; "'!" &amp; AD188),0) + IF(Setup!$AI$12&lt;&gt;"",INDIRECT("'" &amp; Setup!$AI$12 &amp; "'!" &amp; AD188),0)</f>
        <v>0</v>
      </c>
      <c r="BO188" s="2">
        <f ca="1">IF(Setup!$AI$7&lt;&gt;"",INDIRECT("'" &amp; Setup!$AI$7 &amp; "'!" &amp; AE188),0) + IF(Setup!$AI$8&lt;&gt;"",INDIRECT("'" &amp; Setup!$AI$8 &amp; "'!" &amp; AE188),0) + IF(Setup!$AI$9&lt;&gt;"",INDIRECT("'" &amp; Setup!$AI$9 &amp; "'!" &amp; AE188),0) + IF(Setup!$AI$10&lt;&gt;"",INDIRECT("'" &amp; Setup!$AI$10 &amp; "'!" &amp; AE188),0) + IF(Setup!$AI$11&lt;&gt;"",INDIRECT("'" &amp; Setup!$AI$11 &amp; "'!" &amp; AE188),0) + IF(Setup!$AI$12&lt;&gt;"",INDIRECT("'" &amp; Setup!$AI$12 &amp; "'!" &amp; AE188),0)</f>
        <v>0</v>
      </c>
      <c r="BP188" s="2">
        <f ca="1">IF(Setup!$AJ$7&lt;&gt;"",INDIRECT("'" &amp; Setup!$AJ$7 &amp; "'!" &amp; AD188),0) + IF(Setup!$AJ$8&lt;&gt;"",INDIRECT("'" &amp; Setup!$AJ$8 &amp; "'!" &amp; AD188),0) + IF(Setup!$AJ$9&lt;&gt;"",INDIRECT("'" &amp; Setup!$AJ$9 &amp; "'!" &amp; AD188),0) + IF(Setup!$AJ$10&lt;&gt;"",INDIRECT("'" &amp; Setup!$AJ$10 &amp; "'!" &amp; AD188),0) + IF(Setup!$AJ$11&lt;&gt;"",INDIRECT("'" &amp; Setup!$AJ$11 &amp; "'!" &amp; AD188),0) + IF(Setup!$AJ$12&lt;&gt;"",INDIRECT("'" &amp; Setup!$AJ$12 &amp; "'!" &amp; AD188),0)</f>
        <v>0</v>
      </c>
      <c r="BQ188" s="2">
        <f ca="1">IF(Setup!$AJ$7&lt;&gt;"",INDIRECT("'" &amp; Setup!$AJ$7 &amp; "'!" &amp; AE188),0) + IF(Setup!$AJ$8&lt;&gt;"",INDIRECT("'" &amp; Setup!$AJ$8 &amp; "'!" &amp; AE188),0) + IF(Setup!$AJ$9&lt;&gt;"",INDIRECT("'" &amp; Setup!$AJ$9 &amp; "'!" &amp; AE188),0) + IF(Setup!$AJ$10&lt;&gt;"",INDIRECT("'" &amp; Setup!$AJ$10 &amp; "'!" &amp; AE188),0) + IF(Setup!$AJ$11&lt;&gt;"",INDIRECT("'" &amp; Setup!$AJ$11 &amp; "'!" &amp; AE188),0) + IF(Setup!$AJ$12&lt;&gt;"",INDIRECT("'" &amp; Setup!$AJ$12 &amp; "'!" &amp; AE188),0)</f>
        <v>0</v>
      </c>
      <c r="BS188" s="35"/>
      <c r="BT188" s="35"/>
      <c r="BU188" s="35"/>
      <c r="BV188" s="35"/>
    </row>
    <row r="189" spans="1:74" ht="39" hidden="1" customHeight="1" x14ac:dyDescent="0.2">
      <c r="A189" s="14" t="str">
        <f>Planning!A172</f>
        <v>I164</v>
      </c>
      <c r="B189" s="9">
        <f>Planning!B172</f>
        <v>0</v>
      </c>
      <c r="C189" s="9">
        <f>Planning!C172</f>
        <v>0</v>
      </c>
      <c r="D189" s="9">
        <f>Planning!D172</f>
        <v>0</v>
      </c>
      <c r="E189" s="3">
        <f>Planning!E172</f>
        <v>0</v>
      </c>
      <c r="F189" s="3">
        <f>Planning!G172</f>
        <v>0</v>
      </c>
      <c r="G189" s="28"/>
      <c r="H189" s="197">
        <f t="shared" ca="1" si="96"/>
        <v>0</v>
      </c>
      <c r="I189" s="197">
        <f t="shared" ca="1" si="97"/>
        <v>0</v>
      </c>
      <c r="J189" s="32" t="str">
        <f ca="1">IF(AND($AR189="2",$AB188&lt;&gt;Lists!$A$17),AU189,AT189)</f>
        <v/>
      </c>
      <c r="K189" s="33" t="str">
        <f t="shared" ca="1" si="111"/>
        <v/>
      </c>
      <c r="L189" s="210">
        <f t="shared" ca="1" si="112"/>
        <v>0</v>
      </c>
      <c r="M189" s="197">
        <f t="shared" ca="1" si="113"/>
        <v>0</v>
      </c>
      <c r="N189" s="32" t="str">
        <f ca="1">IF(AND($AR189="2",$AB189&lt;&gt;Lists!$A$17),AW189,AV189)</f>
        <v/>
      </c>
      <c r="O189" s="33" t="str">
        <f t="shared" ca="1" si="114"/>
        <v/>
      </c>
      <c r="P189" s="197">
        <f t="shared" ca="1" si="115"/>
        <v>0</v>
      </c>
      <c r="Q189" s="197">
        <f t="shared" ca="1" si="116"/>
        <v>0</v>
      </c>
      <c r="R189" s="32" t="str">
        <f ca="1">IF(AND($AR189="2",$AB189&lt;&gt;Lists!$A$17),AY189,AX189)</f>
        <v/>
      </c>
      <c r="S189" s="33" t="str">
        <f t="shared" ca="1" si="117"/>
        <v/>
      </c>
      <c r="T189" s="197">
        <f t="shared" ca="1" si="118"/>
        <v>0</v>
      </c>
      <c r="U189" s="197">
        <f t="shared" ca="1" si="119"/>
        <v>0</v>
      </c>
      <c r="V189" s="32" t="str">
        <f ca="1">IF(AND($AR189="2",$AB189&lt;&gt;Lists!$A$17),BA189,AZ189)</f>
        <v/>
      </c>
      <c r="W189" s="33" t="str">
        <f t="shared" ca="1" si="120"/>
        <v/>
      </c>
      <c r="X189" s="197">
        <f t="shared" ca="1" si="121"/>
        <v>0</v>
      </c>
      <c r="Y189" s="197">
        <f t="shared" ca="1" si="122"/>
        <v>0</v>
      </c>
      <c r="Z189" s="32" t="str">
        <f ca="1">IF(AND($AR189="2",$AB189&lt;&gt;Lists!$A$17),BC189,BB189)</f>
        <v/>
      </c>
      <c r="AA189" s="33" t="str">
        <f t="shared" ca="1" si="123"/>
        <v/>
      </c>
      <c r="AB189" s="1">
        <f>Planning!H172</f>
        <v>0</v>
      </c>
      <c r="AC189" s="2" t="str">
        <f t="shared" si="98"/>
        <v>00</v>
      </c>
      <c r="AD189" s="2" t="s">
        <v>624</v>
      </c>
      <c r="AE189" s="2" t="s">
        <v>822</v>
      </c>
      <c r="AF189" s="2" t="s">
        <v>192</v>
      </c>
      <c r="AG189" s="169" t="str">
        <f t="shared" si="99"/>
        <v/>
      </c>
      <c r="AI189" s="2">
        <f ca="1">IF(Setup!$AG$7&lt;&gt;"",INDIRECT("'" &amp; Setup!$AG$7 &amp; "'!" &amp; AF189),0) + IF(Setup!$AG$8&lt;&gt;"",INDIRECT("'" &amp; Setup!$AG$8 &amp; "'!" &amp; AF189),0) + IF(Setup!$AG$9&lt;&gt;"",INDIRECT("'" &amp; Setup!$AG$9 &amp; "'!" &amp; AF189),0) + IF(Setup!$AG$10&lt;&gt;"",INDIRECT("'" &amp; Setup!$AG$10 &amp; "'!" &amp; AF189),0) + IF(Setup!$AG$11&lt;&gt;"",INDIRECT("'" &amp; Setup!$AG$11 &amp; "'!" &amp; AF189),0) + IF(Setup!$AG$12&lt;&gt;"",INDIRECT("'" &amp; Setup!$AG$12 &amp; "'!" &amp; AF189),0)</f>
        <v>0</v>
      </c>
      <c r="AJ189" s="2">
        <f ca="1">IF(Setup!$AH$7&lt;&gt;"",INDIRECT("'" &amp; Setup!$AH$7 &amp; "'!" &amp; AF189),0) + IF(Setup!$AH$8&lt;&gt;"",INDIRECT("'" &amp; Setup!$AH$8 &amp; "'!" &amp; AF189),0) + IF(Setup!$AH$9&lt;&gt;"",INDIRECT("'" &amp; Setup!$AH$9 &amp; "'!" &amp; AF189),0) + IF(Setup!$AH$10&lt;&gt;"",INDIRECT("'" &amp; Setup!$AH$10 &amp; "'!" &amp; AF189),0) + IF(Setup!$AH$11&lt;&gt;"",INDIRECT("'" &amp; Setup!$AH$11 &amp; "'!" &amp; AF189),0) + IF(Setup!$AH$12&lt;&gt;"",INDIRECT("'" &amp; Setup!$AH$12 &amp; "'!" &amp; AF189),0)</f>
        <v>0</v>
      </c>
      <c r="AK189" s="2">
        <f ca="1">IF(Setup!$AI$7&lt;&gt;"",INDIRECT("'" &amp; Setup!$AI$7 &amp; "'!" &amp; AF189),0) + IF(Setup!$AI$8&lt;&gt;"",INDIRECT("'" &amp; Setup!$AI$8 &amp; "'!" &amp; AF189),0) + IF(Setup!$AI$9&lt;&gt;"",INDIRECT("'" &amp; Setup!$AI$9 &amp; "'!" &amp; AF189),0) + IF(Setup!$AI$10&lt;&gt;"",INDIRECT("'" &amp; Setup!$AI$10 &amp; "'!" &amp; AF189),0) + IF(Setup!$AI$11&lt;&gt;"",INDIRECT("'" &amp; Setup!$AI$11 &amp; "'!" &amp; AF189),0) + IF(Setup!$AI$12&lt;&gt;"",INDIRECT("'" &amp; Setup!$AI$12 &amp; "'!" &amp; AF189),0)</f>
        <v>0</v>
      </c>
      <c r="AL189" s="2">
        <f ca="1">IF(Setup!$AJ$7&lt;&gt;"",INDIRECT("'" &amp; Setup!$AJ$7 &amp; "'!" &amp; AF189),0) + IF(Setup!$AJ$8&lt;&gt;"",INDIRECT("'" &amp; Setup!$AJ$8 &amp; "'!" &amp; AF189),0) + IF(Setup!$AJ$9&lt;&gt;"",INDIRECT("'" &amp; Setup!$AJ$9 &amp; "'!" &amp; AF189),0) + IF(Setup!$AJ$10&lt;&gt;"",INDIRECT("'" &amp; Setup!$AJ$10 &amp; "'!" &amp; AF189),0) + IF(Setup!$AJ$11&lt;&gt;"",INDIRECT("'" &amp; Setup!$AJ$11 &amp; "'!" &amp; AF189),0) + IF(Setup!$AJ$12&lt;&gt;"",INDIRECT("'" &amp; Setup!$AJ$12 &amp; "'!" &amp; AF189),0)</f>
        <v>0</v>
      </c>
      <c r="AN189" s="2" t="str">
        <f t="shared" si="100"/>
        <v/>
      </c>
      <c r="AR189" s="2" t="str">
        <f>IF(C189=0,"",LEFT(INDEX(Lists!$H$5:$H$49,MATCH(C189,Lists!$G$5:$G$49,0),1),1))</f>
        <v/>
      </c>
      <c r="AT189" s="2" t="str">
        <f t="shared" ca="1" si="101"/>
        <v/>
      </c>
      <c r="AU189" s="2" t="str">
        <f t="shared" ca="1" si="102"/>
        <v/>
      </c>
      <c r="AV189" s="2" t="str">
        <f t="shared" ca="1" si="103"/>
        <v/>
      </c>
      <c r="AW189" s="2" t="str">
        <f t="shared" ca="1" si="104"/>
        <v/>
      </c>
      <c r="AX189" s="2" t="str">
        <f t="shared" ca="1" si="105"/>
        <v/>
      </c>
      <c r="AY189" s="2" t="str">
        <f t="shared" ca="1" si="106"/>
        <v/>
      </c>
      <c r="AZ189" s="2" t="str">
        <f t="shared" ca="1" si="107"/>
        <v/>
      </c>
      <c r="BA189" s="2" t="str">
        <f t="shared" ca="1" si="108"/>
        <v/>
      </c>
      <c r="BB189" s="2" t="str">
        <f t="shared" ca="1" si="109"/>
        <v/>
      </c>
      <c r="BC189" s="2" t="str">
        <f t="shared" ca="1" si="110"/>
        <v/>
      </c>
      <c r="BJ189" s="2">
        <f ca="1">IF(Setup!$AG$7&lt;&gt;"",INDIRECT("'" &amp; Setup!$AG$7 &amp; "'!" &amp; AD189),0) + IF(Setup!$AG$8&lt;&gt;"",INDIRECT("'" &amp; Setup!$AG$8 &amp; "'!" &amp; AD189),0) + IF(Setup!$AG$9&lt;&gt;"",INDIRECT("'" &amp; Setup!$AG$9 &amp; "'!" &amp; AD189),0) + IF(Setup!$AG$10&lt;&gt;"",INDIRECT("'" &amp; Setup!$AG$10 &amp; "'!" &amp; AD189),0) + IF(Setup!$AG$11&lt;&gt;"",INDIRECT("'" &amp; Setup!$AG$11 &amp; "'!" &amp; AD189),0) + IF(Setup!$AG$12&lt;&gt;"",INDIRECT("'" &amp; Setup!$AG$12 &amp; "'!" &amp; AD189),0)</f>
        <v>0</v>
      </c>
      <c r="BK189" s="2">
        <f ca="1">IF(Setup!$AG$7&lt;&gt;"",INDIRECT("'" &amp; Setup!$AG$7 &amp; "'!" &amp; AE189),0) + IF(Setup!$AG$8&lt;&gt;"",INDIRECT("'" &amp; Setup!$AG$8 &amp; "'!" &amp; AE189),0) + IF(Setup!$AG$9&lt;&gt;"",INDIRECT("'" &amp; Setup!$AG$9 &amp; "'!" &amp; AE189),0) + IF(Setup!$AG$10&lt;&gt;"",INDIRECT("'" &amp; Setup!$AG$10 &amp; "'!" &amp; AE189),0) + IF(Setup!$AG$11&lt;&gt;"",INDIRECT("'" &amp; Setup!$AG$11 &amp; "'!" &amp; AE189),0) + IF(Setup!$AG$12&lt;&gt;"",INDIRECT("'" &amp; Setup!$AG$12 &amp; "'!" &amp; AE189),0)</f>
        <v>0</v>
      </c>
      <c r="BL189" s="2">
        <f ca="1">IF(Setup!$AH$7&lt;&gt;"",INDIRECT("'" &amp; Setup!$AH$7 &amp; "'!" &amp; AD189),0) + IF(Setup!$AH$8&lt;&gt;"",INDIRECT("'" &amp; Setup!$AH$8 &amp; "'!" &amp; AD189),0) + IF(Setup!$AH$9&lt;&gt;"",INDIRECT("'" &amp; Setup!$AH$9 &amp; "'!" &amp; AD189),0) + IF(Setup!$AH$10&lt;&gt;"",INDIRECT("'" &amp; Setup!$AH$10 &amp; "'!" &amp; AD189),0) + IF(Setup!$AH$11&lt;&gt;"",INDIRECT("'" &amp; Setup!$AH$11 &amp; "'!" &amp; AD189),0) + IF(Setup!$AH$12&lt;&gt;"",INDIRECT("'" &amp; Setup!$AH$12 &amp; "'!" &amp; AD189),0)</f>
        <v>0</v>
      </c>
      <c r="BM189" s="2">
        <f ca="1">IF(Setup!$AH$7&lt;&gt;"",INDIRECT("'" &amp; Setup!$AH$7 &amp; "'!" &amp; AE189),0) + IF(Setup!$AH$8&lt;&gt;"",INDIRECT("'" &amp; Setup!$AH$8 &amp; "'!" &amp; AE189),0) + IF(Setup!$AH$9&lt;&gt;"",INDIRECT("'" &amp; Setup!$AH$9 &amp; "'!" &amp; AE189),0) + IF(Setup!$AH$10&lt;&gt;"",INDIRECT("'" &amp; Setup!$AH$10 &amp; "'!" &amp; AE189),0) + IF(Setup!$AH$11&lt;&gt;"",INDIRECT("'" &amp; Setup!$AH$11 &amp; "'!" &amp; AE189),0) + IF(Setup!$AH$12&lt;&gt;"",INDIRECT("'" &amp; Setup!$AH$12 &amp; "'!" &amp; AE189),0)</f>
        <v>0</v>
      </c>
      <c r="BN189" s="2">
        <f ca="1">IF(Setup!$AI$7&lt;&gt;"",INDIRECT("'" &amp; Setup!$AI$7 &amp; "'!" &amp; AD189),0) + IF(Setup!$AI$8&lt;&gt;"",INDIRECT("'" &amp; Setup!$AI$8 &amp; "'!" &amp; AD189),0) + IF(Setup!$AI$9&lt;&gt;"",INDIRECT("'" &amp; Setup!$AI$9 &amp; "'!" &amp; AD189),0) + IF(Setup!$AI$10&lt;&gt;"",INDIRECT("'" &amp; Setup!$AI$10 &amp; "'!" &amp; AD189),0) + IF(Setup!$AI$11&lt;&gt;"",INDIRECT("'" &amp; Setup!$AI$11 &amp; "'!" &amp; AD189),0) + IF(Setup!$AI$12&lt;&gt;"",INDIRECT("'" &amp; Setup!$AI$12 &amp; "'!" &amp; AD189),0)</f>
        <v>0</v>
      </c>
      <c r="BO189" s="2">
        <f ca="1">IF(Setup!$AI$7&lt;&gt;"",INDIRECT("'" &amp; Setup!$AI$7 &amp; "'!" &amp; AE189),0) + IF(Setup!$AI$8&lt;&gt;"",INDIRECT("'" &amp; Setup!$AI$8 &amp; "'!" &amp; AE189),0) + IF(Setup!$AI$9&lt;&gt;"",INDIRECT("'" &amp; Setup!$AI$9 &amp; "'!" &amp; AE189),0) + IF(Setup!$AI$10&lt;&gt;"",INDIRECT("'" &amp; Setup!$AI$10 &amp; "'!" &amp; AE189),0) + IF(Setup!$AI$11&lt;&gt;"",INDIRECT("'" &amp; Setup!$AI$11 &amp; "'!" &amp; AE189),0) + IF(Setup!$AI$12&lt;&gt;"",INDIRECT("'" &amp; Setup!$AI$12 &amp; "'!" &amp; AE189),0)</f>
        <v>0</v>
      </c>
      <c r="BP189" s="2">
        <f ca="1">IF(Setup!$AJ$7&lt;&gt;"",INDIRECT("'" &amp; Setup!$AJ$7 &amp; "'!" &amp; AD189),0) + IF(Setup!$AJ$8&lt;&gt;"",INDIRECT("'" &amp; Setup!$AJ$8 &amp; "'!" &amp; AD189),0) + IF(Setup!$AJ$9&lt;&gt;"",INDIRECT("'" &amp; Setup!$AJ$9 &amp; "'!" &amp; AD189),0) + IF(Setup!$AJ$10&lt;&gt;"",INDIRECT("'" &amp; Setup!$AJ$10 &amp; "'!" &amp; AD189),0) + IF(Setup!$AJ$11&lt;&gt;"",INDIRECT("'" &amp; Setup!$AJ$11 &amp; "'!" &amp; AD189),0) + IF(Setup!$AJ$12&lt;&gt;"",INDIRECT("'" &amp; Setup!$AJ$12 &amp; "'!" &amp; AD189),0)</f>
        <v>0</v>
      </c>
      <c r="BQ189" s="2">
        <f ca="1">IF(Setup!$AJ$7&lt;&gt;"",INDIRECT("'" &amp; Setup!$AJ$7 &amp; "'!" &amp; AE189),0) + IF(Setup!$AJ$8&lt;&gt;"",INDIRECT("'" &amp; Setup!$AJ$8 &amp; "'!" &amp; AE189),0) + IF(Setup!$AJ$9&lt;&gt;"",INDIRECT("'" &amp; Setup!$AJ$9 &amp; "'!" &amp; AE189),0) + IF(Setup!$AJ$10&lt;&gt;"",INDIRECT("'" &amp; Setup!$AJ$10 &amp; "'!" &amp; AE189),0) + IF(Setup!$AJ$11&lt;&gt;"",INDIRECT("'" &amp; Setup!$AJ$11 &amp; "'!" &amp; AE189),0) + IF(Setup!$AJ$12&lt;&gt;"",INDIRECT("'" &amp; Setup!$AJ$12 &amp; "'!" &amp; AE189),0)</f>
        <v>0</v>
      </c>
      <c r="BS189" s="35"/>
      <c r="BT189" s="35"/>
      <c r="BU189" s="35"/>
      <c r="BV189" s="35"/>
    </row>
    <row r="190" spans="1:74" ht="39" hidden="1" customHeight="1" x14ac:dyDescent="0.2">
      <c r="A190" s="14" t="str">
        <f>Planning!A173</f>
        <v>I165</v>
      </c>
      <c r="B190" s="9">
        <f>Planning!B173</f>
        <v>0</v>
      </c>
      <c r="C190" s="9">
        <f>Planning!C173</f>
        <v>0</v>
      </c>
      <c r="D190" s="9">
        <f>Planning!D173</f>
        <v>0</v>
      </c>
      <c r="E190" s="3">
        <f>Planning!E173</f>
        <v>0</v>
      </c>
      <c r="F190" s="3">
        <f>Planning!G173</f>
        <v>0</v>
      </c>
      <c r="G190" s="28"/>
      <c r="H190" s="197">
        <f t="shared" ca="1" si="96"/>
        <v>0</v>
      </c>
      <c r="I190" s="197">
        <f t="shared" ca="1" si="97"/>
        <v>0</v>
      </c>
      <c r="J190" s="32" t="str">
        <f ca="1">IF(AND($AR190="2",$AB189&lt;&gt;Lists!$A$17),AU190,AT190)</f>
        <v/>
      </c>
      <c r="K190" s="33" t="str">
        <f t="shared" ca="1" si="111"/>
        <v/>
      </c>
      <c r="L190" s="210">
        <f t="shared" ca="1" si="112"/>
        <v>0</v>
      </c>
      <c r="M190" s="197">
        <f t="shared" ca="1" si="113"/>
        <v>0</v>
      </c>
      <c r="N190" s="32" t="str">
        <f ca="1">IF(AND($AR190="2",$AB190&lt;&gt;Lists!$A$17),AW190,AV190)</f>
        <v/>
      </c>
      <c r="O190" s="33" t="str">
        <f t="shared" ca="1" si="114"/>
        <v/>
      </c>
      <c r="P190" s="197">
        <f t="shared" ca="1" si="115"/>
        <v>0</v>
      </c>
      <c r="Q190" s="197">
        <f t="shared" ca="1" si="116"/>
        <v>0</v>
      </c>
      <c r="R190" s="32" t="str">
        <f ca="1">IF(AND($AR190="2",$AB190&lt;&gt;Lists!$A$17),AY190,AX190)</f>
        <v/>
      </c>
      <c r="S190" s="33" t="str">
        <f t="shared" ca="1" si="117"/>
        <v/>
      </c>
      <c r="T190" s="197">
        <f t="shared" ca="1" si="118"/>
        <v>0</v>
      </c>
      <c r="U190" s="197">
        <f t="shared" ca="1" si="119"/>
        <v>0</v>
      </c>
      <c r="V190" s="32" t="str">
        <f ca="1">IF(AND($AR190="2",$AB190&lt;&gt;Lists!$A$17),BA190,AZ190)</f>
        <v/>
      </c>
      <c r="W190" s="33" t="str">
        <f t="shared" ca="1" si="120"/>
        <v/>
      </c>
      <c r="X190" s="197">
        <f t="shared" ca="1" si="121"/>
        <v>0</v>
      </c>
      <c r="Y190" s="197">
        <f t="shared" ca="1" si="122"/>
        <v>0</v>
      </c>
      <c r="Z190" s="32" t="str">
        <f ca="1">IF(AND($AR190="2",$AB190&lt;&gt;Lists!$A$17),BC190,BB190)</f>
        <v/>
      </c>
      <c r="AA190" s="33" t="str">
        <f t="shared" ca="1" si="123"/>
        <v/>
      </c>
      <c r="AB190" s="1">
        <f>Planning!H173</f>
        <v>0</v>
      </c>
      <c r="AC190" s="2" t="str">
        <f t="shared" si="98"/>
        <v>00</v>
      </c>
      <c r="AD190" s="2" t="s">
        <v>625</v>
      </c>
      <c r="AE190" s="2" t="s">
        <v>823</v>
      </c>
      <c r="AF190" s="2" t="s">
        <v>193</v>
      </c>
      <c r="AG190" s="169" t="str">
        <f t="shared" si="99"/>
        <v/>
      </c>
      <c r="AI190" s="2">
        <f ca="1">IF(Setup!$AG$7&lt;&gt;"",INDIRECT("'" &amp; Setup!$AG$7 &amp; "'!" &amp; AF190),0) + IF(Setup!$AG$8&lt;&gt;"",INDIRECT("'" &amp; Setup!$AG$8 &amp; "'!" &amp; AF190),0) + IF(Setup!$AG$9&lt;&gt;"",INDIRECT("'" &amp; Setup!$AG$9 &amp; "'!" &amp; AF190),0) + IF(Setup!$AG$10&lt;&gt;"",INDIRECT("'" &amp; Setup!$AG$10 &amp; "'!" &amp; AF190),0) + IF(Setup!$AG$11&lt;&gt;"",INDIRECT("'" &amp; Setup!$AG$11 &amp; "'!" &amp; AF190),0) + IF(Setup!$AG$12&lt;&gt;"",INDIRECT("'" &amp; Setup!$AG$12 &amp; "'!" &amp; AF190),0)</f>
        <v>0</v>
      </c>
      <c r="AJ190" s="2">
        <f ca="1">IF(Setup!$AH$7&lt;&gt;"",INDIRECT("'" &amp; Setup!$AH$7 &amp; "'!" &amp; AF190),0) + IF(Setup!$AH$8&lt;&gt;"",INDIRECT("'" &amp; Setup!$AH$8 &amp; "'!" &amp; AF190),0) + IF(Setup!$AH$9&lt;&gt;"",INDIRECT("'" &amp; Setup!$AH$9 &amp; "'!" &amp; AF190),0) + IF(Setup!$AH$10&lt;&gt;"",INDIRECT("'" &amp; Setup!$AH$10 &amp; "'!" &amp; AF190),0) + IF(Setup!$AH$11&lt;&gt;"",INDIRECT("'" &amp; Setup!$AH$11 &amp; "'!" &amp; AF190),0) + IF(Setup!$AH$12&lt;&gt;"",INDIRECT("'" &amp; Setup!$AH$12 &amp; "'!" &amp; AF190),0)</f>
        <v>0</v>
      </c>
      <c r="AK190" s="2">
        <f ca="1">IF(Setup!$AI$7&lt;&gt;"",INDIRECT("'" &amp; Setup!$AI$7 &amp; "'!" &amp; AF190),0) + IF(Setup!$AI$8&lt;&gt;"",INDIRECT("'" &amp; Setup!$AI$8 &amp; "'!" &amp; AF190),0) + IF(Setup!$AI$9&lt;&gt;"",INDIRECT("'" &amp; Setup!$AI$9 &amp; "'!" &amp; AF190),0) + IF(Setup!$AI$10&lt;&gt;"",INDIRECT("'" &amp; Setup!$AI$10 &amp; "'!" &amp; AF190),0) + IF(Setup!$AI$11&lt;&gt;"",INDIRECT("'" &amp; Setup!$AI$11 &amp; "'!" &amp; AF190),0) + IF(Setup!$AI$12&lt;&gt;"",INDIRECT("'" &amp; Setup!$AI$12 &amp; "'!" &amp; AF190),0)</f>
        <v>0</v>
      </c>
      <c r="AL190" s="2">
        <f ca="1">IF(Setup!$AJ$7&lt;&gt;"",INDIRECT("'" &amp; Setup!$AJ$7 &amp; "'!" &amp; AF190),0) + IF(Setup!$AJ$8&lt;&gt;"",INDIRECT("'" &amp; Setup!$AJ$8 &amp; "'!" &amp; AF190),0) + IF(Setup!$AJ$9&lt;&gt;"",INDIRECT("'" &amp; Setup!$AJ$9 &amp; "'!" &amp; AF190),0) + IF(Setup!$AJ$10&lt;&gt;"",INDIRECT("'" &amp; Setup!$AJ$10 &amp; "'!" &amp; AF190),0) + IF(Setup!$AJ$11&lt;&gt;"",INDIRECT("'" &amp; Setup!$AJ$11 &amp; "'!" &amp; AF190),0) + IF(Setup!$AJ$12&lt;&gt;"",INDIRECT("'" &amp; Setup!$AJ$12 &amp; "'!" &amp; AF190),0)</f>
        <v>0</v>
      </c>
      <c r="AN190" s="2" t="str">
        <f t="shared" si="100"/>
        <v/>
      </c>
      <c r="AR190" s="2" t="str">
        <f>IF(C190=0,"",LEFT(INDEX(Lists!$H$5:$H$49,MATCH(C190,Lists!$G$5:$G$49,0),1),1))</f>
        <v/>
      </c>
      <c r="AT190" s="2" t="str">
        <f t="shared" ca="1" si="101"/>
        <v/>
      </c>
      <c r="AU190" s="2" t="str">
        <f t="shared" ca="1" si="102"/>
        <v/>
      </c>
      <c r="AV190" s="2" t="str">
        <f t="shared" ca="1" si="103"/>
        <v/>
      </c>
      <c r="AW190" s="2" t="str">
        <f t="shared" ca="1" si="104"/>
        <v/>
      </c>
      <c r="AX190" s="2" t="str">
        <f t="shared" ca="1" si="105"/>
        <v/>
      </c>
      <c r="AY190" s="2" t="str">
        <f t="shared" ca="1" si="106"/>
        <v/>
      </c>
      <c r="AZ190" s="2" t="str">
        <f t="shared" ca="1" si="107"/>
        <v/>
      </c>
      <c r="BA190" s="2" t="str">
        <f t="shared" ca="1" si="108"/>
        <v/>
      </c>
      <c r="BB190" s="2" t="str">
        <f t="shared" ca="1" si="109"/>
        <v/>
      </c>
      <c r="BC190" s="2" t="str">
        <f t="shared" ca="1" si="110"/>
        <v/>
      </c>
      <c r="BJ190" s="2">
        <f ca="1">IF(Setup!$AG$7&lt;&gt;"",INDIRECT("'" &amp; Setup!$AG$7 &amp; "'!" &amp; AD190),0) + IF(Setup!$AG$8&lt;&gt;"",INDIRECT("'" &amp; Setup!$AG$8 &amp; "'!" &amp; AD190),0) + IF(Setup!$AG$9&lt;&gt;"",INDIRECT("'" &amp; Setup!$AG$9 &amp; "'!" &amp; AD190),0) + IF(Setup!$AG$10&lt;&gt;"",INDIRECT("'" &amp; Setup!$AG$10 &amp; "'!" &amp; AD190),0) + IF(Setup!$AG$11&lt;&gt;"",INDIRECT("'" &amp; Setup!$AG$11 &amp; "'!" &amp; AD190),0) + IF(Setup!$AG$12&lt;&gt;"",INDIRECT("'" &amp; Setup!$AG$12 &amp; "'!" &amp; AD190),0)</f>
        <v>0</v>
      </c>
      <c r="BK190" s="2">
        <f ca="1">IF(Setup!$AG$7&lt;&gt;"",INDIRECT("'" &amp; Setup!$AG$7 &amp; "'!" &amp; AE190),0) + IF(Setup!$AG$8&lt;&gt;"",INDIRECT("'" &amp; Setup!$AG$8 &amp; "'!" &amp; AE190),0) + IF(Setup!$AG$9&lt;&gt;"",INDIRECT("'" &amp; Setup!$AG$9 &amp; "'!" &amp; AE190),0) + IF(Setup!$AG$10&lt;&gt;"",INDIRECT("'" &amp; Setup!$AG$10 &amp; "'!" &amp; AE190),0) + IF(Setup!$AG$11&lt;&gt;"",INDIRECT("'" &amp; Setup!$AG$11 &amp; "'!" &amp; AE190),0) + IF(Setup!$AG$12&lt;&gt;"",INDIRECT("'" &amp; Setup!$AG$12 &amp; "'!" &amp; AE190),0)</f>
        <v>0</v>
      </c>
      <c r="BL190" s="2">
        <f ca="1">IF(Setup!$AH$7&lt;&gt;"",INDIRECT("'" &amp; Setup!$AH$7 &amp; "'!" &amp; AD190),0) + IF(Setup!$AH$8&lt;&gt;"",INDIRECT("'" &amp; Setup!$AH$8 &amp; "'!" &amp; AD190),0) + IF(Setup!$AH$9&lt;&gt;"",INDIRECT("'" &amp; Setup!$AH$9 &amp; "'!" &amp; AD190),0) + IF(Setup!$AH$10&lt;&gt;"",INDIRECT("'" &amp; Setup!$AH$10 &amp; "'!" &amp; AD190),0) + IF(Setup!$AH$11&lt;&gt;"",INDIRECT("'" &amp; Setup!$AH$11 &amp; "'!" &amp; AD190),0) + IF(Setup!$AH$12&lt;&gt;"",INDIRECT("'" &amp; Setup!$AH$12 &amp; "'!" &amp; AD190),0)</f>
        <v>0</v>
      </c>
      <c r="BM190" s="2">
        <f ca="1">IF(Setup!$AH$7&lt;&gt;"",INDIRECT("'" &amp; Setup!$AH$7 &amp; "'!" &amp; AE190),0) + IF(Setup!$AH$8&lt;&gt;"",INDIRECT("'" &amp; Setup!$AH$8 &amp; "'!" &amp; AE190),0) + IF(Setup!$AH$9&lt;&gt;"",INDIRECT("'" &amp; Setup!$AH$9 &amp; "'!" &amp; AE190),0) + IF(Setup!$AH$10&lt;&gt;"",INDIRECT("'" &amp; Setup!$AH$10 &amp; "'!" &amp; AE190),0) + IF(Setup!$AH$11&lt;&gt;"",INDIRECT("'" &amp; Setup!$AH$11 &amp; "'!" &amp; AE190),0) + IF(Setup!$AH$12&lt;&gt;"",INDIRECT("'" &amp; Setup!$AH$12 &amp; "'!" &amp; AE190),0)</f>
        <v>0</v>
      </c>
      <c r="BN190" s="2">
        <f ca="1">IF(Setup!$AI$7&lt;&gt;"",INDIRECT("'" &amp; Setup!$AI$7 &amp; "'!" &amp; AD190),0) + IF(Setup!$AI$8&lt;&gt;"",INDIRECT("'" &amp; Setup!$AI$8 &amp; "'!" &amp; AD190),0) + IF(Setup!$AI$9&lt;&gt;"",INDIRECT("'" &amp; Setup!$AI$9 &amp; "'!" &amp; AD190),0) + IF(Setup!$AI$10&lt;&gt;"",INDIRECT("'" &amp; Setup!$AI$10 &amp; "'!" &amp; AD190),0) + IF(Setup!$AI$11&lt;&gt;"",INDIRECT("'" &amp; Setup!$AI$11 &amp; "'!" &amp; AD190),0) + IF(Setup!$AI$12&lt;&gt;"",INDIRECT("'" &amp; Setup!$AI$12 &amp; "'!" &amp; AD190),0)</f>
        <v>0</v>
      </c>
      <c r="BO190" s="2">
        <f ca="1">IF(Setup!$AI$7&lt;&gt;"",INDIRECT("'" &amp; Setup!$AI$7 &amp; "'!" &amp; AE190),0) + IF(Setup!$AI$8&lt;&gt;"",INDIRECT("'" &amp; Setup!$AI$8 &amp; "'!" &amp; AE190),0) + IF(Setup!$AI$9&lt;&gt;"",INDIRECT("'" &amp; Setup!$AI$9 &amp; "'!" &amp; AE190),0) + IF(Setup!$AI$10&lt;&gt;"",INDIRECT("'" &amp; Setup!$AI$10 &amp; "'!" &amp; AE190),0) + IF(Setup!$AI$11&lt;&gt;"",INDIRECT("'" &amp; Setup!$AI$11 &amp; "'!" &amp; AE190),0) + IF(Setup!$AI$12&lt;&gt;"",INDIRECT("'" &amp; Setup!$AI$12 &amp; "'!" &amp; AE190),0)</f>
        <v>0</v>
      </c>
      <c r="BP190" s="2">
        <f ca="1">IF(Setup!$AJ$7&lt;&gt;"",INDIRECT("'" &amp; Setup!$AJ$7 &amp; "'!" &amp; AD190),0) + IF(Setup!$AJ$8&lt;&gt;"",INDIRECT("'" &amp; Setup!$AJ$8 &amp; "'!" &amp; AD190),0) + IF(Setup!$AJ$9&lt;&gt;"",INDIRECT("'" &amp; Setup!$AJ$9 &amp; "'!" &amp; AD190),0) + IF(Setup!$AJ$10&lt;&gt;"",INDIRECT("'" &amp; Setup!$AJ$10 &amp; "'!" &amp; AD190),0) + IF(Setup!$AJ$11&lt;&gt;"",INDIRECT("'" &amp; Setup!$AJ$11 &amp; "'!" &amp; AD190),0) + IF(Setup!$AJ$12&lt;&gt;"",INDIRECT("'" &amp; Setup!$AJ$12 &amp; "'!" &amp; AD190),0)</f>
        <v>0</v>
      </c>
      <c r="BQ190" s="2">
        <f ca="1">IF(Setup!$AJ$7&lt;&gt;"",INDIRECT("'" &amp; Setup!$AJ$7 &amp; "'!" &amp; AE190),0) + IF(Setup!$AJ$8&lt;&gt;"",INDIRECT("'" &amp; Setup!$AJ$8 &amp; "'!" &amp; AE190),0) + IF(Setup!$AJ$9&lt;&gt;"",INDIRECT("'" &amp; Setup!$AJ$9 &amp; "'!" &amp; AE190),0) + IF(Setup!$AJ$10&lt;&gt;"",INDIRECT("'" &amp; Setup!$AJ$10 &amp; "'!" &amp; AE190),0) + IF(Setup!$AJ$11&lt;&gt;"",INDIRECT("'" &amp; Setup!$AJ$11 &amp; "'!" &amp; AE190),0) + IF(Setup!$AJ$12&lt;&gt;"",INDIRECT("'" &amp; Setup!$AJ$12 &amp; "'!" &amp; AE190),0)</f>
        <v>0</v>
      </c>
      <c r="BS190" s="35"/>
      <c r="BT190" s="35"/>
      <c r="BU190" s="35"/>
      <c r="BV190" s="35"/>
    </row>
    <row r="191" spans="1:74" ht="39" hidden="1" customHeight="1" x14ac:dyDescent="0.2">
      <c r="A191" s="14" t="str">
        <f>Planning!A174</f>
        <v>I166</v>
      </c>
      <c r="B191" s="9">
        <f>Planning!B174</f>
        <v>0</v>
      </c>
      <c r="C191" s="9">
        <f>Planning!C174</f>
        <v>0</v>
      </c>
      <c r="D191" s="9">
        <f>Planning!D174</f>
        <v>0</v>
      </c>
      <c r="E191" s="3">
        <f>Planning!E174</f>
        <v>0</v>
      </c>
      <c r="F191" s="3">
        <f>Planning!G174</f>
        <v>0</v>
      </c>
      <c r="G191" s="28"/>
      <c r="H191" s="197">
        <f t="shared" ca="1" si="96"/>
        <v>0</v>
      </c>
      <c r="I191" s="197">
        <f t="shared" ca="1" si="97"/>
        <v>0</v>
      </c>
      <c r="J191" s="32" t="str">
        <f ca="1">IF(AND($AR191="2",$AB190&lt;&gt;Lists!$A$17),AU191,AT191)</f>
        <v/>
      </c>
      <c r="K191" s="33" t="str">
        <f t="shared" ca="1" si="111"/>
        <v/>
      </c>
      <c r="L191" s="210">
        <f t="shared" ca="1" si="112"/>
        <v>0</v>
      </c>
      <c r="M191" s="197">
        <f t="shared" ca="1" si="113"/>
        <v>0</v>
      </c>
      <c r="N191" s="32" t="str">
        <f ca="1">IF(AND($AR191="2",$AB191&lt;&gt;Lists!$A$17),AW191,AV191)</f>
        <v/>
      </c>
      <c r="O191" s="33" t="str">
        <f t="shared" ca="1" si="114"/>
        <v/>
      </c>
      <c r="P191" s="197">
        <f t="shared" ca="1" si="115"/>
        <v>0</v>
      </c>
      <c r="Q191" s="197">
        <f t="shared" ca="1" si="116"/>
        <v>0</v>
      </c>
      <c r="R191" s="32" t="str">
        <f ca="1">IF(AND($AR191="2",$AB191&lt;&gt;Lists!$A$17),AY191,AX191)</f>
        <v/>
      </c>
      <c r="S191" s="33" t="str">
        <f t="shared" ca="1" si="117"/>
        <v/>
      </c>
      <c r="T191" s="197">
        <f t="shared" ca="1" si="118"/>
        <v>0</v>
      </c>
      <c r="U191" s="197">
        <f t="shared" ca="1" si="119"/>
        <v>0</v>
      </c>
      <c r="V191" s="32" t="str">
        <f ca="1">IF(AND($AR191="2",$AB191&lt;&gt;Lists!$A$17),BA191,AZ191)</f>
        <v/>
      </c>
      <c r="W191" s="33" t="str">
        <f t="shared" ca="1" si="120"/>
        <v/>
      </c>
      <c r="X191" s="197">
        <f t="shared" ca="1" si="121"/>
        <v>0</v>
      </c>
      <c r="Y191" s="197">
        <f t="shared" ca="1" si="122"/>
        <v>0</v>
      </c>
      <c r="Z191" s="32" t="str">
        <f ca="1">IF(AND($AR191="2",$AB191&lt;&gt;Lists!$A$17),BC191,BB191)</f>
        <v/>
      </c>
      <c r="AA191" s="33" t="str">
        <f t="shared" ca="1" si="123"/>
        <v/>
      </c>
      <c r="AB191" s="1">
        <f>Planning!H174</f>
        <v>0</v>
      </c>
      <c r="AC191" s="2" t="str">
        <f t="shared" si="98"/>
        <v>00</v>
      </c>
      <c r="AD191" s="2" t="s">
        <v>626</v>
      </c>
      <c r="AE191" s="2" t="s">
        <v>824</v>
      </c>
      <c r="AF191" s="2" t="s">
        <v>194</v>
      </c>
      <c r="AG191" s="169" t="str">
        <f t="shared" si="99"/>
        <v/>
      </c>
      <c r="AI191" s="2">
        <f ca="1">IF(Setup!$AG$7&lt;&gt;"",INDIRECT("'" &amp; Setup!$AG$7 &amp; "'!" &amp; AF191),0) + IF(Setup!$AG$8&lt;&gt;"",INDIRECT("'" &amp; Setup!$AG$8 &amp; "'!" &amp; AF191),0) + IF(Setup!$AG$9&lt;&gt;"",INDIRECT("'" &amp; Setup!$AG$9 &amp; "'!" &amp; AF191),0) + IF(Setup!$AG$10&lt;&gt;"",INDIRECT("'" &amp; Setup!$AG$10 &amp; "'!" &amp; AF191),0) + IF(Setup!$AG$11&lt;&gt;"",INDIRECT("'" &amp; Setup!$AG$11 &amp; "'!" &amp; AF191),0) + IF(Setup!$AG$12&lt;&gt;"",INDIRECT("'" &amp; Setup!$AG$12 &amp; "'!" &amp; AF191),0)</f>
        <v>0</v>
      </c>
      <c r="AJ191" s="2">
        <f ca="1">IF(Setup!$AH$7&lt;&gt;"",INDIRECT("'" &amp; Setup!$AH$7 &amp; "'!" &amp; AF191),0) + IF(Setup!$AH$8&lt;&gt;"",INDIRECT("'" &amp; Setup!$AH$8 &amp; "'!" &amp; AF191),0) + IF(Setup!$AH$9&lt;&gt;"",INDIRECT("'" &amp; Setup!$AH$9 &amp; "'!" &amp; AF191),0) + IF(Setup!$AH$10&lt;&gt;"",INDIRECT("'" &amp; Setup!$AH$10 &amp; "'!" &amp; AF191),0) + IF(Setup!$AH$11&lt;&gt;"",INDIRECT("'" &amp; Setup!$AH$11 &amp; "'!" &amp; AF191),0) + IF(Setup!$AH$12&lt;&gt;"",INDIRECT("'" &amp; Setup!$AH$12 &amp; "'!" &amp; AF191),0)</f>
        <v>0</v>
      </c>
      <c r="AK191" s="2">
        <f ca="1">IF(Setup!$AI$7&lt;&gt;"",INDIRECT("'" &amp; Setup!$AI$7 &amp; "'!" &amp; AF191),0) + IF(Setup!$AI$8&lt;&gt;"",INDIRECT("'" &amp; Setup!$AI$8 &amp; "'!" &amp; AF191),0) + IF(Setup!$AI$9&lt;&gt;"",INDIRECT("'" &amp; Setup!$AI$9 &amp; "'!" &amp; AF191),0) + IF(Setup!$AI$10&lt;&gt;"",INDIRECT("'" &amp; Setup!$AI$10 &amp; "'!" &amp; AF191),0) + IF(Setup!$AI$11&lt;&gt;"",INDIRECT("'" &amp; Setup!$AI$11 &amp; "'!" &amp; AF191),0) + IF(Setup!$AI$12&lt;&gt;"",INDIRECT("'" &amp; Setup!$AI$12 &amp; "'!" &amp; AF191),0)</f>
        <v>0</v>
      </c>
      <c r="AL191" s="2">
        <f ca="1">IF(Setup!$AJ$7&lt;&gt;"",INDIRECT("'" &amp; Setup!$AJ$7 &amp; "'!" &amp; AF191),0) + IF(Setup!$AJ$8&lt;&gt;"",INDIRECT("'" &amp; Setup!$AJ$8 &amp; "'!" &amp; AF191),0) + IF(Setup!$AJ$9&lt;&gt;"",INDIRECT("'" &amp; Setup!$AJ$9 &amp; "'!" &amp; AF191),0) + IF(Setup!$AJ$10&lt;&gt;"",INDIRECT("'" &amp; Setup!$AJ$10 &amp; "'!" &amp; AF191),0) + IF(Setup!$AJ$11&lt;&gt;"",INDIRECT("'" &amp; Setup!$AJ$11 &amp; "'!" &amp; AF191),0) + IF(Setup!$AJ$12&lt;&gt;"",INDIRECT("'" &amp; Setup!$AJ$12 &amp; "'!" &amp; AF191),0)</f>
        <v>0</v>
      </c>
      <c r="AN191" s="2" t="str">
        <f t="shared" si="100"/>
        <v/>
      </c>
      <c r="AR191" s="2" t="str">
        <f>IF(C191=0,"",LEFT(INDEX(Lists!$H$5:$H$49,MATCH(C191,Lists!$G$5:$G$49,0),1),1))</f>
        <v/>
      </c>
      <c r="AT191" s="2" t="str">
        <f t="shared" ca="1" si="101"/>
        <v/>
      </c>
      <c r="AU191" s="2" t="str">
        <f t="shared" ca="1" si="102"/>
        <v/>
      </c>
      <c r="AV191" s="2" t="str">
        <f t="shared" ca="1" si="103"/>
        <v/>
      </c>
      <c r="AW191" s="2" t="str">
        <f t="shared" ca="1" si="104"/>
        <v/>
      </c>
      <c r="AX191" s="2" t="str">
        <f t="shared" ca="1" si="105"/>
        <v/>
      </c>
      <c r="AY191" s="2" t="str">
        <f t="shared" ca="1" si="106"/>
        <v/>
      </c>
      <c r="AZ191" s="2" t="str">
        <f t="shared" ca="1" si="107"/>
        <v/>
      </c>
      <c r="BA191" s="2" t="str">
        <f t="shared" ca="1" si="108"/>
        <v/>
      </c>
      <c r="BB191" s="2" t="str">
        <f t="shared" ca="1" si="109"/>
        <v/>
      </c>
      <c r="BC191" s="2" t="str">
        <f t="shared" ca="1" si="110"/>
        <v/>
      </c>
      <c r="BJ191" s="2">
        <f ca="1">IF(Setup!$AG$7&lt;&gt;"",INDIRECT("'" &amp; Setup!$AG$7 &amp; "'!" &amp; AD191),0) + IF(Setup!$AG$8&lt;&gt;"",INDIRECT("'" &amp; Setup!$AG$8 &amp; "'!" &amp; AD191),0) + IF(Setup!$AG$9&lt;&gt;"",INDIRECT("'" &amp; Setup!$AG$9 &amp; "'!" &amp; AD191),0) + IF(Setup!$AG$10&lt;&gt;"",INDIRECT("'" &amp; Setup!$AG$10 &amp; "'!" &amp; AD191),0) + IF(Setup!$AG$11&lt;&gt;"",INDIRECT("'" &amp; Setup!$AG$11 &amp; "'!" &amp; AD191),0) + IF(Setup!$AG$12&lt;&gt;"",INDIRECT("'" &amp; Setup!$AG$12 &amp; "'!" &amp; AD191),0)</f>
        <v>0</v>
      </c>
      <c r="BK191" s="2">
        <f ca="1">IF(Setup!$AG$7&lt;&gt;"",INDIRECT("'" &amp; Setup!$AG$7 &amp; "'!" &amp; AE191),0) + IF(Setup!$AG$8&lt;&gt;"",INDIRECT("'" &amp; Setup!$AG$8 &amp; "'!" &amp; AE191),0) + IF(Setup!$AG$9&lt;&gt;"",INDIRECT("'" &amp; Setup!$AG$9 &amp; "'!" &amp; AE191),0) + IF(Setup!$AG$10&lt;&gt;"",INDIRECT("'" &amp; Setup!$AG$10 &amp; "'!" &amp; AE191),0) + IF(Setup!$AG$11&lt;&gt;"",INDIRECT("'" &amp; Setup!$AG$11 &amp; "'!" &amp; AE191),0) + IF(Setup!$AG$12&lt;&gt;"",INDIRECT("'" &amp; Setup!$AG$12 &amp; "'!" &amp; AE191),0)</f>
        <v>0</v>
      </c>
      <c r="BL191" s="2">
        <f ca="1">IF(Setup!$AH$7&lt;&gt;"",INDIRECT("'" &amp; Setup!$AH$7 &amp; "'!" &amp; AD191),0) + IF(Setup!$AH$8&lt;&gt;"",INDIRECT("'" &amp; Setup!$AH$8 &amp; "'!" &amp; AD191),0) + IF(Setup!$AH$9&lt;&gt;"",INDIRECT("'" &amp; Setup!$AH$9 &amp; "'!" &amp; AD191),0) + IF(Setup!$AH$10&lt;&gt;"",INDIRECT("'" &amp; Setup!$AH$10 &amp; "'!" &amp; AD191),0) + IF(Setup!$AH$11&lt;&gt;"",INDIRECT("'" &amp; Setup!$AH$11 &amp; "'!" &amp; AD191),0) + IF(Setup!$AH$12&lt;&gt;"",INDIRECT("'" &amp; Setup!$AH$12 &amp; "'!" &amp; AD191),0)</f>
        <v>0</v>
      </c>
      <c r="BM191" s="2">
        <f ca="1">IF(Setup!$AH$7&lt;&gt;"",INDIRECT("'" &amp; Setup!$AH$7 &amp; "'!" &amp; AE191),0) + IF(Setup!$AH$8&lt;&gt;"",INDIRECT("'" &amp; Setup!$AH$8 &amp; "'!" &amp; AE191),0) + IF(Setup!$AH$9&lt;&gt;"",INDIRECT("'" &amp; Setup!$AH$9 &amp; "'!" &amp; AE191),0) + IF(Setup!$AH$10&lt;&gt;"",INDIRECT("'" &amp; Setup!$AH$10 &amp; "'!" &amp; AE191),0) + IF(Setup!$AH$11&lt;&gt;"",INDIRECT("'" &amp; Setup!$AH$11 &amp; "'!" &amp; AE191),0) + IF(Setup!$AH$12&lt;&gt;"",INDIRECT("'" &amp; Setup!$AH$12 &amp; "'!" &amp; AE191),0)</f>
        <v>0</v>
      </c>
      <c r="BN191" s="2">
        <f ca="1">IF(Setup!$AI$7&lt;&gt;"",INDIRECT("'" &amp; Setup!$AI$7 &amp; "'!" &amp; AD191),0) + IF(Setup!$AI$8&lt;&gt;"",INDIRECT("'" &amp; Setup!$AI$8 &amp; "'!" &amp; AD191),0) + IF(Setup!$AI$9&lt;&gt;"",INDIRECT("'" &amp; Setup!$AI$9 &amp; "'!" &amp; AD191),0) + IF(Setup!$AI$10&lt;&gt;"",INDIRECT("'" &amp; Setup!$AI$10 &amp; "'!" &amp; AD191),0) + IF(Setup!$AI$11&lt;&gt;"",INDIRECT("'" &amp; Setup!$AI$11 &amp; "'!" &amp; AD191),0) + IF(Setup!$AI$12&lt;&gt;"",INDIRECT("'" &amp; Setup!$AI$12 &amp; "'!" &amp; AD191),0)</f>
        <v>0</v>
      </c>
      <c r="BO191" s="2">
        <f ca="1">IF(Setup!$AI$7&lt;&gt;"",INDIRECT("'" &amp; Setup!$AI$7 &amp; "'!" &amp; AE191),0) + IF(Setup!$AI$8&lt;&gt;"",INDIRECT("'" &amp; Setup!$AI$8 &amp; "'!" &amp; AE191),0) + IF(Setup!$AI$9&lt;&gt;"",INDIRECT("'" &amp; Setup!$AI$9 &amp; "'!" &amp; AE191),0) + IF(Setup!$AI$10&lt;&gt;"",INDIRECT("'" &amp; Setup!$AI$10 &amp; "'!" &amp; AE191),0) + IF(Setup!$AI$11&lt;&gt;"",INDIRECT("'" &amp; Setup!$AI$11 &amp; "'!" &amp; AE191),0) + IF(Setup!$AI$12&lt;&gt;"",INDIRECT("'" &amp; Setup!$AI$12 &amp; "'!" &amp; AE191),0)</f>
        <v>0</v>
      </c>
      <c r="BP191" s="2">
        <f ca="1">IF(Setup!$AJ$7&lt;&gt;"",INDIRECT("'" &amp; Setup!$AJ$7 &amp; "'!" &amp; AD191),0) + IF(Setup!$AJ$8&lt;&gt;"",INDIRECT("'" &amp; Setup!$AJ$8 &amp; "'!" &amp; AD191),0) + IF(Setup!$AJ$9&lt;&gt;"",INDIRECT("'" &amp; Setup!$AJ$9 &amp; "'!" &amp; AD191),0) + IF(Setup!$AJ$10&lt;&gt;"",INDIRECT("'" &amp; Setup!$AJ$10 &amp; "'!" &amp; AD191),0) + IF(Setup!$AJ$11&lt;&gt;"",INDIRECT("'" &amp; Setup!$AJ$11 &amp; "'!" &amp; AD191),0) + IF(Setup!$AJ$12&lt;&gt;"",INDIRECT("'" &amp; Setup!$AJ$12 &amp; "'!" &amp; AD191),0)</f>
        <v>0</v>
      </c>
      <c r="BQ191" s="2">
        <f ca="1">IF(Setup!$AJ$7&lt;&gt;"",INDIRECT("'" &amp; Setup!$AJ$7 &amp; "'!" &amp; AE191),0) + IF(Setup!$AJ$8&lt;&gt;"",INDIRECT("'" &amp; Setup!$AJ$8 &amp; "'!" &amp; AE191),0) + IF(Setup!$AJ$9&lt;&gt;"",INDIRECT("'" &amp; Setup!$AJ$9 &amp; "'!" &amp; AE191),0) + IF(Setup!$AJ$10&lt;&gt;"",INDIRECT("'" &amp; Setup!$AJ$10 &amp; "'!" &amp; AE191),0) + IF(Setup!$AJ$11&lt;&gt;"",INDIRECT("'" &amp; Setup!$AJ$11 &amp; "'!" &amp; AE191),0) + IF(Setup!$AJ$12&lt;&gt;"",INDIRECT("'" &amp; Setup!$AJ$12 &amp; "'!" &amp; AE191),0)</f>
        <v>0</v>
      </c>
      <c r="BS191" s="35"/>
      <c r="BT191" s="35"/>
      <c r="BU191" s="35"/>
      <c r="BV191" s="35"/>
    </row>
    <row r="192" spans="1:74" ht="39" hidden="1" customHeight="1" x14ac:dyDescent="0.2">
      <c r="A192" s="14" t="str">
        <f>Planning!A175</f>
        <v>I167</v>
      </c>
      <c r="B192" s="9">
        <f>Planning!B175</f>
        <v>0</v>
      </c>
      <c r="C192" s="9">
        <f>Planning!C175</f>
        <v>0</v>
      </c>
      <c r="D192" s="9">
        <f>Planning!D175</f>
        <v>0</v>
      </c>
      <c r="E192" s="3">
        <f>Planning!E175</f>
        <v>0</v>
      </c>
      <c r="F192" s="3">
        <f>Planning!G175</f>
        <v>0</v>
      </c>
      <c r="G192" s="28"/>
      <c r="H192" s="197">
        <f t="shared" ca="1" si="96"/>
        <v>0</v>
      </c>
      <c r="I192" s="197">
        <f t="shared" ca="1" si="97"/>
        <v>0</v>
      </c>
      <c r="J192" s="32" t="str">
        <f ca="1">IF(AND($AR192="2",$AB191&lt;&gt;Lists!$A$17),AU192,AT192)</f>
        <v/>
      </c>
      <c r="K192" s="33" t="str">
        <f t="shared" ca="1" si="111"/>
        <v/>
      </c>
      <c r="L192" s="210">
        <f t="shared" ca="1" si="112"/>
        <v>0</v>
      </c>
      <c r="M192" s="197">
        <f t="shared" ca="1" si="113"/>
        <v>0</v>
      </c>
      <c r="N192" s="32" t="str">
        <f ca="1">IF(AND($AR192="2",$AB192&lt;&gt;Lists!$A$17),AW192,AV192)</f>
        <v/>
      </c>
      <c r="O192" s="33" t="str">
        <f t="shared" ca="1" si="114"/>
        <v/>
      </c>
      <c r="P192" s="197">
        <f t="shared" ca="1" si="115"/>
        <v>0</v>
      </c>
      <c r="Q192" s="197">
        <f t="shared" ca="1" si="116"/>
        <v>0</v>
      </c>
      <c r="R192" s="32" t="str">
        <f ca="1">IF(AND($AR192="2",$AB192&lt;&gt;Lists!$A$17),AY192,AX192)</f>
        <v/>
      </c>
      <c r="S192" s="33" t="str">
        <f t="shared" ca="1" si="117"/>
        <v/>
      </c>
      <c r="T192" s="197">
        <f t="shared" ca="1" si="118"/>
        <v>0</v>
      </c>
      <c r="U192" s="197">
        <f t="shared" ca="1" si="119"/>
        <v>0</v>
      </c>
      <c r="V192" s="32" t="str">
        <f ca="1">IF(AND($AR192="2",$AB192&lt;&gt;Lists!$A$17),BA192,AZ192)</f>
        <v/>
      </c>
      <c r="W192" s="33" t="str">
        <f t="shared" ca="1" si="120"/>
        <v/>
      </c>
      <c r="X192" s="197">
        <f t="shared" ca="1" si="121"/>
        <v>0</v>
      </c>
      <c r="Y192" s="197">
        <f t="shared" ca="1" si="122"/>
        <v>0</v>
      </c>
      <c r="Z192" s="32" t="str">
        <f ca="1">IF(AND($AR192="2",$AB192&lt;&gt;Lists!$A$17),BC192,BB192)</f>
        <v/>
      </c>
      <c r="AA192" s="33" t="str">
        <f t="shared" ca="1" si="123"/>
        <v/>
      </c>
      <c r="AB192" s="1">
        <f>Planning!H175</f>
        <v>0</v>
      </c>
      <c r="AC192" s="2" t="str">
        <f t="shared" si="98"/>
        <v>00</v>
      </c>
      <c r="AD192" s="2" t="s">
        <v>627</v>
      </c>
      <c r="AE192" s="2" t="s">
        <v>825</v>
      </c>
      <c r="AF192" s="2" t="s">
        <v>195</v>
      </c>
      <c r="AG192" s="169" t="str">
        <f t="shared" si="99"/>
        <v/>
      </c>
      <c r="AI192" s="2">
        <f ca="1">IF(Setup!$AG$7&lt;&gt;"",INDIRECT("'" &amp; Setup!$AG$7 &amp; "'!" &amp; AF192),0) + IF(Setup!$AG$8&lt;&gt;"",INDIRECT("'" &amp; Setup!$AG$8 &amp; "'!" &amp; AF192),0) + IF(Setup!$AG$9&lt;&gt;"",INDIRECT("'" &amp; Setup!$AG$9 &amp; "'!" &amp; AF192),0) + IF(Setup!$AG$10&lt;&gt;"",INDIRECT("'" &amp; Setup!$AG$10 &amp; "'!" &amp; AF192),0) + IF(Setup!$AG$11&lt;&gt;"",INDIRECT("'" &amp; Setup!$AG$11 &amp; "'!" &amp; AF192),0) + IF(Setup!$AG$12&lt;&gt;"",INDIRECT("'" &amp; Setup!$AG$12 &amp; "'!" &amp; AF192),0)</f>
        <v>0</v>
      </c>
      <c r="AJ192" s="2">
        <f ca="1">IF(Setup!$AH$7&lt;&gt;"",INDIRECT("'" &amp; Setup!$AH$7 &amp; "'!" &amp; AF192),0) + IF(Setup!$AH$8&lt;&gt;"",INDIRECT("'" &amp; Setup!$AH$8 &amp; "'!" &amp; AF192),0) + IF(Setup!$AH$9&lt;&gt;"",INDIRECT("'" &amp; Setup!$AH$9 &amp; "'!" &amp; AF192),0) + IF(Setup!$AH$10&lt;&gt;"",INDIRECT("'" &amp; Setup!$AH$10 &amp; "'!" &amp; AF192),0) + IF(Setup!$AH$11&lt;&gt;"",INDIRECT("'" &amp; Setup!$AH$11 &amp; "'!" &amp; AF192),0) + IF(Setup!$AH$12&lt;&gt;"",INDIRECT("'" &amp; Setup!$AH$12 &amp; "'!" &amp; AF192),0)</f>
        <v>0</v>
      </c>
      <c r="AK192" s="2">
        <f ca="1">IF(Setup!$AI$7&lt;&gt;"",INDIRECT("'" &amp; Setup!$AI$7 &amp; "'!" &amp; AF192),0) + IF(Setup!$AI$8&lt;&gt;"",INDIRECT("'" &amp; Setup!$AI$8 &amp; "'!" &amp; AF192),0) + IF(Setup!$AI$9&lt;&gt;"",INDIRECT("'" &amp; Setup!$AI$9 &amp; "'!" &amp; AF192),0) + IF(Setup!$AI$10&lt;&gt;"",INDIRECT("'" &amp; Setup!$AI$10 &amp; "'!" &amp; AF192),0) + IF(Setup!$AI$11&lt;&gt;"",INDIRECT("'" &amp; Setup!$AI$11 &amp; "'!" &amp; AF192),0) + IF(Setup!$AI$12&lt;&gt;"",INDIRECT("'" &amp; Setup!$AI$12 &amp; "'!" &amp; AF192),0)</f>
        <v>0</v>
      </c>
      <c r="AL192" s="2">
        <f ca="1">IF(Setup!$AJ$7&lt;&gt;"",INDIRECT("'" &amp; Setup!$AJ$7 &amp; "'!" &amp; AF192),0) + IF(Setup!$AJ$8&lt;&gt;"",INDIRECT("'" &amp; Setup!$AJ$8 &amp; "'!" &amp; AF192),0) + IF(Setup!$AJ$9&lt;&gt;"",INDIRECT("'" &amp; Setup!$AJ$9 &amp; "'!" &amp; AF192),0) + IF(Setup!$AJ$10&lt;&gt;"",INDIRECT("'" &amp; Setup!$AJ$10 &amp; "'!" &amp; AF192),0) + IF(Setup!$AJ$11&lt;&gt;"",INDIRECT("'" &amp; Setup!$AJ$11 &amp; "'!" &amp; AF192),0) + IF(Setup!$AJ$12&lt;&gt;"",INDIRECT("'" &amp; Setup!$AJ$12 &amp; "'!" &amp; AF192),0)</f>
        <v>0</v>
      </c>
      <c r="AN192" s="2" t="str">
        <f t="shared" si="100"/>
        <v/>
      </c>
      <c r="AR192" s="2" t="str">
        <f>IF(C192=0,"",LEFT(INDEX(Lists!$H$5:$H$49,MATCH(C192,Lists!$G$5:$G$49,0),1),1))</f>
        <v/>
      </c>
      <c r="AT192" s="2" t="str">
        <f t="shared" ca="1" si="101"/>
        <v/>
      </c>
      <c r="AU192" s="2" t="str">
        <f t="shared" ca="1" si="102"/>
        <v/>
      </c>
      <c r="AV192" s="2" t="str">
        <f t="shared" ca="1" si="103"/>
        <v/>
      </c>
      <c r="AW192" s="2" t="str">
        <f t="shared" ca="1" si="104"/>
        <v/>
      </c>
      <c r="AX192" s="2" t="str">
        <f t="shared" ca="1" si="105"/>
        <v/>
      </c>
      <c r="AY192" s="2" t="str">
        <f t="shared" ca="1" si="106"/>
        <v/>
      </c>
      <c r="AZ192" s="2" t="str">
        <f t="shared" ca="1" si="107"/>
        <v/>
      </c>
      <c r="BA192" s="2" t="str">
        <f t="shared" ca="1" si="108"/>
        <v/>
      </c>
      <c r="BB192" s="2" t="str">
        <f t="shared" ca="1" si="109"/>
        <v/>
      </c>
      <c r="BC192" s="2" t="str">
        <f t="shared" ca="1" si="110"/>
        <v/>
      </c>
      <c r="BJ192" s="2">
        <f ca="1">IF(Setup!$AG$7&lt;&gt;"",INDIRECT("'" &amp; Setup!$AG$7 &amp; "'!" &amp; AD192),0) + IF(Setup!$AG$8&lt;&gt;"",INDIRECT("'" &amp; Setup!$AG$8 &amp; "'!" &amp; AD192),0) + IF(Setup!$AG$9&lt;&gt;"",INDIRECT("'" &amp; Setup!$AG$9 &amp; "'!" &amp; AD192),0) + IF(Setup!$AG$10&lt;&gt;"",INDIRECT("'" &amp; Setup!$AG$10 &amp; "'!" &amp; AD192),0) + IF(Setup!$AG$11&lt;&gt;"",INDIRECT("'" &amp; Setup!$AG$11 &amp; "'!" &amp; AD192),0) + IF(Setup!$AG$12&lt;&gt;"",INDIRECT("'" &amp; Setup!$AG$12 &amp; "'!" &amp; AD192),0)</f>
        <v>0</v>
      </c>
      <c r="BK192" s="2">
        <f ca="1">IF(Setup!$AG$7&lt;&gt;"",INDIRECT("'" &amp; Setup!$AG$7 &amp; "'!" &amp; AE192),0) + IF(Setup!$AG$8&lt;&gt;"",INDIRECT("'" &amp; Setup!$AG$8 &amp; "'!" &amp; AE192),0) + IF(Setup!$AG$9&lt;&gt;"",INDIRECT("'" &amp; Setup!$AG$9 &amp; "'!" &amp; AE192),0) + IF(Setup!$AG$10&lt;&gt;"",INDIRECT("'" &amp; Setup!$AG$10 &amp; "'!" &amp; AE192),0) + IF(Setup!$AG$11&lt;&gt;"",INDIRECT("'" &amp; Setup!$AG$11 &amp; "'!" &amp; AE192),0) + IF(Setup!$AG$12&lt;&gt;"",INDIRECT("'" &amp; Setup!$AG$12 &amp; "'!" &amp; AE192),0)</f>
        <v>0</v>
      </c>
      <c r="BL192" s="2">
        <f ca="1">IF(Setup!$AH$7&lt;&gt;"",INDIRECT("'" &amp; Setup!$AH$7 &amp; "'!" &amp; AD192),0) + IF(Setup!$AH$8&lt;&gt;"",INDIRECT("'" &amp; Setup!$AH$8 &amp; "'!" &amp; AD192),0) + IF(Setup!$AH$9&lt;&gt;"",INDIRECT("'" &amp; Setup!$AH$9 &amp; "'!" &amp; AD192),0) + IF(Setup!$AH$10&lt;&gt;"",INDIRECT("'" &amp; Setup!$AH$10 &amp; "'!" &amp; AD192),0) + IF(Setup!$AH$11&lt;&gt;"",INDIRECT("'" &amp; Setup!$AH$11 &amp; "'!" &amp; AD192),0) + IF(Setup!$AH$12&lt;&gt;"",INDIRECT("'" &amp; Setup!$AH$12 &amp; "'!" &amp; AD192),0)</f>
        <v>0</v>
      </c>
      <c r="BM192" s="2">
        <f ca="1">IF(Setup!$AH$7&lt;&gt;"",INDIRECT("'" &amp; Setup!$AH$7 &amp; "'!" &amp; AE192),0) + IF(Setup!$AH$8&lt;&gt;"",INDIRECT("'" &amp; Setup!$AH$8 &amp; "'!" &amp; AE192),0) + IF(Setup!$AH$9&lt;&gt;"",INDIRECT("'" &amp; Setup!$AH$9 &amp; "'!" &amp; AE192),0) + IF(Setup!$AH$10&lt;&gt;"",INDIRECT("'" &amp; Setup!$AH$10 &amp; "'!" &amp; AE192),0) + IF(Setup!$AH$11&lt;&gt;"",INDIRECT("'" &amp; Setup!$AH$11 &amp; "'!" &amp; AE192),0) + IF(Setup!$AH$12&lt;&gt;"",INDIRECT("'" &amp; Setup!$AH$12 &amp; "'!" &amp; AE192),0)</f>
        <v>0</v>
      </c>
      <c r="BN192" s="2">
        <f ca="1">IF(Setup!$AI$7&lt;&gt;"",INDIRECT("'" &amp; Setup!$AI$7 &amp; "'!" &amp; AD192),0) + IF(Setup!$AI$8&lt;&gt;"",INDIRECT("'" &amp; Setup!$AI$8 &amp; "'!" &amp; AD192),0) + IF(Setup!$AI$9&lt;&gt;"",INDIRECT("'" &amp; Setup!$AI$9 &amp; "'!" &amp; AD192),0) + IF(Setup!$AI$10&lt;&gt;"",INDIRECT("'" &amp; Setup!$AI$10 &amp; "'!" &amp; AD192),0) + IF(Setup!$AI$11&lt;&gt;"",INDIRECT("'" &amp; Setup!$AI$11 &amp; "'!" &amp; AD192),0) + IF(Setup!$AI$12&lt;&gt;"",INDIRECT("'" &amp; Setup!$AI$12 &amp; "'!" &amp; AD192),0)</f>
        <v>0</v>
      </c>
      <c r="BO192" s="2">
        <f ca="1">IF(Setup!$AI$7&lt;&gt;"",INDIRECT("'" &amp; Setup!$AI$7 &amp; "'!" &amp; AE192),0) + IF(Setup!$AI$8&lt;&gt;"",INDIRECT("'" &amp; Setup!$AI$8 &amp; "'!" &amp; AE192),0) + IF(Setup!$AI$9&lt;&gt;"",INDIRECT("'" &amp; Setup!$AI$9 &amp; "'!" &amp; AE192),0) + IF(Setup!$AI$10&lt;&gt;"",INDIRECT("'" &amp; Setup!$AI$10 &amp; "'!" &amp; AE192),0) + IF(Setup!$AI$11&lt;&gt;"",INDIRECT("'" &amp; Setup!$AI$11 &amp; "'!" &amp; AE192),0) + IF(Setup!$AI$12&lt;&gt;"",INDIRECT("'" &amp; Setup!$AI$12 &amp; "'!" &amp; AE192),0)</f>
        <v>0</v>
      </c>
      <c r="BP192" s="2">
        <f ca="1">IF(Setup!$AJ$7&lt;&gt;"",INDIRECT("'" &amp; Setup!$AJ$7 &amp; "'!" &amp; AD192),0) + IF(Setup!$AJ$8&lt;&gt;"",INDIRECT("'" &amp; Setup!$AJ$8 &amp; "'!" &amp; AD192),0) + IF(Setup!$AJ$9&lt;&gt;"",INDIRECT("'" &amp; Setup!$AJ$9 &amp; "'!" &amp; AD192),0) + IF(Setup!$AJ$10&lt;&gt;"",INDIRECT("'" &amp; Setup!$AJ$10 &amp; "'!" &amp; AD192),0) + IF(Setup!$AJ$11&lt;&gt;"",INDIRECT("'" &amp; Setup!$AJ$11 &amp; "'!" &amp; AD192),0) + IF(Setup!$AJ$12&lt;&gt;"",INDIRECT("'" &amp; Setup!$AJ$12 &amp; "'!" &amp; AD192),0)</f>
        <v>0</v>
      </c>
      <c r="BQ192" s="2">
        <f ca="1">IF(Setup!$AJ$7&lt;&gt;"",INDIRECT("'" &amp; Setup!$AJ$7 &amp; "'!" &amp; AE192),0) + IF(Setup!$AJ$8&lt;&gt;"",INDIRECT("'" &amp; Setup!$AJ$8 &amp; "'!" &amp; AE192),0) + IF(Setup!$AJ$9&lt;&gt;"",INDIRECT("'" &amp; Setup!$AJ$9 &amp; "'!" &amp; AE192),0) + IF(Setup!$AJ$10&lt;&gt;"",INDIRECT("'" &amp; Setup!$AJ$10 &amp; "'!" &amp; AE192),0) + IF(Setup!$AJ$11&lt;&gt;"",INDIRECT("'" &amp; Setup!$AJ$11 &amp; "'!" &amp; AE192),0) + IF(Setup!$AJ$12&lt;&gt;"",INDIRECT("'" &amp; Setup!$AJ$12 &amp; "'!" &amp; AE192),0)</f>
        <v>0</v>
      </c>
      <c r="BS192" s="35"/>
      <c r="BT192" s="35"/>
      <c r="BU192" s="35"/>
      <c r="BV192" s="35"/>
    </row>
    <row r="193" spans="1:74" ht="39" hidden="1" customHeight="1" x14ac:dyDescent="0.2">
      <c r="A193" s="14" t="str">
        <f>Planning!A176</f>
        <v>I168</v>
      </c>
      <c r="B193" s="9">
        <f>Planning!B176</f>
        <v>0</v>
      </c>
      <c r="C193" s="9">
        <f>Planning!C176</f>
        <v>0</v>
      </c>
      <c r="D193" s="9">
        <f>Planning!D176</f>
        <v>0</v>
      </c>
      <c r="E193" s="3">
        <f>Planning!E176</f>
        <v>0</v>
      </c>
      <c r="F193" s="3">
        <f>Planning!G176</f>
        <v>0</v>
      </c>
      <c r="G193" s="28"/>
      <c r="H193" s="197">
        <f t="shared" ca="1" si="96"/>
        <v>0</v>
      </c>
      <c r="I193" s="197">
        <f t="shared" ca="1" si="97"/>
        <v>0</v>
      </c>
      <c r="J193" s="32" t="str">
        <f ca="1">IF(AND($AR193="2",$AB192&lt;&gt;Lists!$A$17),AU193,AT193)</f>
        <v/>
      </c>
      <c r="K193" s="33" t="str">
        <f t="shared" ca="1" si="111"/>
        <v/>
      </c>
      <c r="L193" s="210">
        <f t="shared" ca="1" si="112"/>
        <v>0</v>
      </c>
      <c r="M193" s="197">
        <f t="shared" ca="1" si="113"/>
        <v>0</v>
      </c>
      <c r="N193" s="32" t="str">
        <f ca="1">IF(AND($AR193="2",$AB193&lt;&gt;Lists!$A$17),AW193,AV193)</f>
        <v/>
      </c>
      <c r="O193" s="33" t="str">
        <f t="shared" ca="1" si="114"/>
        <v/>
      </c>
      <c r="P193" s="197">
        <f t="shared" ca="1" si="115"/>
        <v>0</v>
      </c>
      <c r="Q193" s="197">
        <f t="shared" ca="1" si="116"/>
        <v>0</v>
      </c>
      <c r="R193" s="32" t="str">
        <f ca="1">IF(AND($AR193="2",$AB193&lt;&gt;Lists!$A$17),AY193,AX193)</f>
        <v/>
      </c>
      <c r="S193" s="33" t="str">
        <f t="shared" ca="1" si="117"/>
        <v/>
      </c>
      <c r="T193" s="197">
        <f t="shared" ca="1" si="118"/>
        <v>0</v>
      </c>
      <c r="U193" s="197">
        <f t="shared" ca="1" si="119"/>
        <v>0</v>
      </c>
      <c r="V193" s="32" t="str">
        <f ca="1">IF(AND($AR193="2",$AB193&lt;&gt;Lists!$A$17),BA193,AZ193)</f>
        <v/>
      </c>
      <c r="W193" s="33" t="str">
        <f t="shared" ca="1" si="120"/>
        <v/>
      </c>
      <c r="X193" s="197">
        <f t="shared" ca="1" si="121"/>
        <v>0</v>
      </c>
      <c r="Y193" s="197">
        <f t="shared" ca="1" si="122"/>
        <v>0</v>
      </c>
      <c r="Z193" s="32" t="str">
        <f ca="1">IF(AND($AR193="2",$AB193&lt;&gt;Lists!$A$17),BC193,BB193)</f>
        <v/>
      </c>
      <c r="AA193" s="33" t="str">
        <f t="shared" ca="1" si="123"/>
        <v/>
      </c>
      <c r="AB193" s="1">
        <f>Planning!H176</f>
        <v>0</v>
      </c>
      <c r="AC193" s="2" t="str">
        <f t="shared" si="98"/>
        <v>00</v>
      </c>
      <c r="AD193" s="2" t="s">
        <v>628</v>
      </c>
      <c r="AE193" s="2" t="s">
        <v>826</v>
      </c>
      <c r="AF193" s="2" t="s">
        <v>196</v>
      </c>
      <c r="AG193" s="169" t="str">
        <f t="shared" si="99"/>
        <v/>
      </c>
      <c r="AI193" s="2">
        <f ca="1">IF(Setup!$AG$7&lt;&gt;"",INDIRECT("'" &amp; Setup!$AG$7 &amp; "'!" &amp; AF193),0) + IF(Setup!$AG$8&lt;&gt;"",INDIRECT("'" &amp; Setup!$AG$8 &amp; "'!" &amp; AF193),0) + IF(Setup!$AG$9&lt;&gt;"",INDIRECT("'" &amp; Setup!$AG$9 &amp; "'!" &amp; AF193),0) + IF(Setup!$AG$10&lt;&gt;"",INDIRECT("'" &amp; Setup!$AG$10 &amp; "'!" &amp; AF193),0) + IF(Setup!$AG$11&lt;&gt;"",INDIRECT("'" &amp; Setup!$AG$11 &amp; "'!" &amp; AF193),0) + IF(Setup!$AG$12&lt;&gt;"",INDIRECT("'" &amp; Setup!$AG$12 &amp; "'!" &amp; AF193),0)</f>
        <v>0</v>
      </c>
      <c r="AJ193" s="2">
        <f ca="1">IF(Setup!$AH$7&lt;&gt;"",INDIRECT("'" &amp; Setup!$AH$7 &amp; "'!" &amp; AF193),0) + IF(Setup!$AH$8&lt;&gt;"",INDIRECT("'" &amp; Setup!$AH$8 &amp; "'!" &amp; AF193),0) + IF(Setup!$AH$9&lt;&gt;"",INDIRECT("'" &amp; Setup!$AH$9 &amp; "'!" &amp; AF193),0) + IF(Setup!$AH$10&lt;&gt;"",INDIRECT("'" &amp; Setup!$AH$10 &amp; "'!" &amp; AF193),0) + IF(Setup!$AH$11&lt;&gt;"",INDIRECT("'" &amp; Setup!$AH$11 &amp; "'!" &amp; AF193),0) + IF(Setup!$AH$12&lt;&gt;"",INDIRECT("'" &amp; Setup!$AH$12 &amp; "'!" &amp; AF193),0)</f>
        <v>0</v>
      </c>
      <c r="AK193" s="2">
        <f ca="1">IF(Setup!$AI$7&lt;&gt;"",INDIRECT("'" &amp; Setup!$AI$7 &amp; "'!" &amp; AF193),0) + IF(Setup!$AI$8&lt;&gt;"",INDIRECT("'" &amp; Setup!$AI$8 &amp; "'!" &amp; AF193),0) + IF(Setup!$AI$9&lt;&gt;"",INDIRECT("'" &amp; Setup!$AI$9 &amp; "'!" &amp; AF193),0) + IF(Setup!$AI$10&lt;&gt;"",INDIRECT("'" &amp; Setup!$AI$10 &amp; "'!" &amp; AF193),0) + IF(Setup!$AI$11&lt;&gt;"",INDIRECT("'" &amp; Setup!$AI$11 &amp; "'!" &amp; AF193),0) + IF(Setup!$AI$12&lt;&gt;"",INDIRECT("'" &amp; Setup!$AI$12 &amp; "'!" &amp; AF193),0)</f>
        <v>0</v>
      </c>
      <c r="AL193" s="2">
        <f ca="1">IF(Setup!$AJ$7&lt;&gt;"",INDIRECT("'" &amp; Setup!$AJ$7 &amp; "'!" &amp; AF193),0) + IF(Setup!$AJ$8&lt;&gt;"",INDIRECT("'" &amp; Setup!$AJ$8 &amp; "'!" &amp; AF193),0) + IF(Setup!$AJ$9&lt;&gt;"",INDIRECT("'" &amp; Setup!$AJ$9 &amp; "'!" &amp; AF193),0) + IF(Setup!$AJ$10&lt;&gt;"",INDIRECT("'" &amp; Setup!$AJ$10 &amp; "'!" &amp; AF193),0) + IF(Setup!$AJ$11&lt;&gt;"",INDIRECT("'" &amp; Setup!$AJ$11 &amp; "'!" &amp; AF193),0) + IF(Setup!$AJ$12&lt;&gt;"",INDIRECT("'" &amp; Setup!$AJ$12 &amp; "'!" &amp; AF193),0)</f>
        <v>0</v>
      </c>
      <c r="AN193" s="2" t="str">
        <f t="shared" si="100"/>
        <v/>
      </c>
      <c r="AR193" s="2" t="str">
        <f>IF(C193=0,"",LEFT(INDEX(Lists!$H$5:$H$49,MATCH(C193,Lists!$G$5:$G$49,0),1),1))</f>
        <v/>
      </c>
      <c r="AT193" s="2" t="str">
        <f t="shared" ca="1" si="101"/>
        <v/>
      </c>
      <c r="AU193" s="2" t="str">
        <f t="shared" ca="1" si="102"/>
        <v/>
      </c>
      <c r="AV193" s="2" t="str">
        <f t="shared" ca="1" si="103"/>
        <v/>
      </c>
      <c r="AW193" s="2" t="str">
        <f t="shared" ca="1" si="104"/>
        <v/>
      </c>
      <c r="AX193" s="2" t="str">
        <f t="shared" ca="1" si="105"/>
        <v/>
      </c>
      <c r="AY193" s="2" t="str">
        <f t="shared" ca="1" si="106"/>
        <v/>
      </c>
      <c r="AZ193" s="2" t="str">
        <f t="shared" ca="1" si="107"/>
        <v/>
      </c>
      <c r="BA193" s="2" t="str">
        <f t="shared" ca="1" si="108"/>
        <v/>
      </c>
      <c r="BB193" s="2" t="str">
        <f t="shared" ca="1" si="109"/>
        <v/>
      </c>
      <c r="BC193" s="2" t="str">
        <f t="shared" ca="1" si="110"/>
        <v/>
      </c>
      <c r="BJ193" s="2">
        <f ca="1">IF(Setup!$AG$7&lt;&gt;"",INDIRECT("'" &amp; Setup!$AG$7 &amp; "'!" &amp; AD193),0) + IF(Setup!$AG$8&lt;&gt;"",INDIRECT("'" &amp; Setup!$AG$8 &amp; "'!" &amp; AD193),0) + IF(Setup!$AG$9&lt;&gt;"",INDIRECT("'" &amp; Setup!$AG$9 &amp; "'!" &amp; AD193),0) + IF(Setup!$AG$10&lt;&gt;"",INDIRECT("'" &amp; Setup!$AG$10 &amp; "'!" &amp; AD193),0) + IF(Setup!$AG$11&lt;&gt;"",INDIRECT("'" &amp; Setup!$AG$11 &amp; "'!" &amp; AD193),0) + IF(Setup!$AG$12&lt;&gt;"",INDIRECT("'" &amp; Setup!$AG$12 &amp; "'!" &amp; AD193),0)</f>
        <v>0</v>
      </c>
      <c r="BK193" s="2">
        <f ca="1">IF(Setup!$AG$7&lt;&gt;"",INDIRECT("'" &amp; Setup!$AG$7 &amp; "'!" &amp; AE193),0) + IF(Setup!$AG$8&lt;&gt;"",INDIRECT("'" &amp; Setup!$AG$8 &amp; "'!" &amp; AE193),0) + IF(Setup!$AG$9&lt;&gt;"",INDIRECT("'" &amp; Setup!$AG$9 &amp; "'!" &amp; AE193),0) + IF(Setup!$AG$10&lt;&gt;"",INDIRECT("'" &amp; Setup!$AG$10 &amp; "'!" &amp; AE193),0) + IF(Setup!$AG$11&lt;&gt;"",INDIRECT("'" &amp; Setup!$AG$11 &amp; "'!" &amp; AE193),0) + IF(Setup!$AG$12&lt;&gt;"",INDIRECT("'" &amp; Setup!$AG$12 &amp; "'!" &amp; AE193),0)</f>
        <v>0</v>
      </c>
      <c r="BL193" s="2">
        <f ca="1">IF(Setup!$AH$7&lt;&gt;"",INDIRECT("'" &amp; Setup!$AH$7 &amp; "'!" &amp; AD193),0) + IF(Setup!$AH$8&lt;&gt;"",INDIRECT("'" &amp; Setup!$AH$8 &amp; "'!" &amp; AD193),0) + IF(Setup!$AH$9&lt;&gt;"",INDIRECT("'" &amp; Setup!$AH$9 &amp; "'!" &amp; AD193),0) + IF(Setup!$AH$10&lt;&gt;"",INDIRECT("'" &amp; Setup!$AH$10 &amp; "'!" &amp; AD193),0) + IF(Setup!$AH$11&lt;&gt;"",INDIRECT("'" &amp; Setup!$AH$11 &amp; "'!" &amp; AD193),0) + IF(Setup!$AH$12&lt;&gt;"",INDIRECT("'" &amp; Setup!$AH$12 &amp; "'!" &amp; AD193),0)</f>
        <v>0</v>
      </c>
      <c r="BM193" s="2">
        <f ca="1">IF(Setup!$AH$7&lt;&gt;"",INDIRECT("'" &amp; Setup!$AH$7 &amp; "'!" &amp; AE193),0) + IF(Setup!$AH$8&lt;&gt;"",INDIRECT("'" &amp; Setup!$AH$8 &amp; "'!" &amp; AE193),0) + IF(Setup!$AH$9&lt;&gt;"",INDIRECT("'" &amp; Setup!$AH$9 &amp; "'!" &amp; AE193),0) + IF(Setup!$AH$10&lt;&gt;"",INDIRECT("'" &amp; Setup!$AH$10 &amp; "'!" &amp; AE193),0) + IF(Setup!$AH$11&lt;&gt;"",INDIRECT("'" &amp; Setup!$AH$11 &amp; "'!" &amp; AE193),0) + IF(Setup!$AH$12&lt;&gt;"",INDIRECT("'" &amp; Setup!$AH$12 &amp; "'!" &amp; AE193),0)</f>
        <v>0</v>
      </c>
      <c r="BN193" s="2">
        <f ca="1">IF(Setup!$AI$7&lt;&gt;"",INDIRECT("'" &amp; Setup!$AI$7 &amp; "'!" &amp; AD193),0) + IF(Setup!$AI$8&lt;&gt;"",INDIRECT("'" &amp; Setup!$AI$8 &amp; "'!" &amp; AD193),0) + IF(Setup!$AI$9&lt;&gt;"",INDIRECT("'" &amp; Setup!$AI$9 &amp; "'!" &amp; AD193),0) + IF(Setup!$AI$10&lt;&gt;"",INDIRECT("'" &amp; Setup!$AI$10 &amp; "'!" &amp; AD193),0) + IF(Setup!$AI$11&lt;&gt;"",INDIRECT("'" &amp; Setup!$AI$11 &amp; "'!" &amp; AD193),0) + IF(Setup!$AI$12&lt;&gt;"",INDIRECT("'" &amp; Setup!$AI$12 &amp; "'!" &amp; AD193),0)</f>
        <v>0</v>
      </c>
      <c r="BO193" s="2">
        <f ca="1">IF(Setup!$AI$7&lt;&gt;"",INDIRECT("'" &amp; Setup!$AI$7 &amp; "'!" &amp; AE193),0) + IF(Setup!$AI$8&lt;&gt;"",INDIRECT("'" &amp; Setup!$AI$8 &amp; "'!" &amp; AE193),0) + IF(Setup!$AI$9&lt;&gt;"",INDIRECT("'" &amp; Setup!$AI$9 &amp; "'!" &amp; AE193),0) + IF(Setup!$AI$10&lt;&gt;"",INDIRECT("'" &amp; Setup!$AI$10 &amp; "'!" &amp; AE193),0) + IF(Setup!$AI$11&lt;&gt;"",INDIRECT("'" &amp; Setup!$AI$11 &amp; "'!" &amp; AE193),0) + IF(Setup!$AI$12&lt;&gt;"",INDIRECT("'" &amp; Setup!$AI$12 &amp; "'!" &amp; AE193),0)</f>
        <v>0</v>
      </c>
      <c r="BP193" s="2">
        <f ca="1">IF(Setup!$AJ$7&lt;&gt;"",INDIRECT("'" &amp; Setup!$AJ$7 &amp; "'!" &amp; AD193),0) + IF(Setup!$AJ$8&lt;&gt;"",INDIRECT("'" &amp; Setup!$AJ$8 &amp; "'!" &amp; AD193),0) + IF(Setup!$AJ$9&lt;&gt;"",INDIRECT("'" &amp; Setup!$AJ$9 &amp; "'!" &amp; AD193),0) + IF(Setup!$AJ$10&lt;&gt;"",INDIRECT("'" &amp; Setup!$AJ$10 &amp; "'!" &amp; AD193),0) + IF(Setup!$AJ$11&lt;&gt;"",INDIRECT("'" &amp; Setup!$AJ$11 &amp; "'!" &amp; AD193),0) + IF(Setup!$AJ$12&lt;&gt;"",INDIRECT("'" &amp; Setup!$AJ$12 &amp; "'!" &amp; AD193),0)</f>
        <v>0</v>
      </c>
      <c r="BQ193" s="2">
        <f ca="1">IF(Setup!$AJ$7&lt;&gt;"",INDIRECT("'" &amp; Setup!$AJ$7 &amp; "'!" &amp; AE193),0) + IF(Setup!$AJ$8&lt;&gt;"",INDIRECT("'" &amp; Setup!$AJ$8 &amp; "'!" &amp; AE193),0) + IF(Setup!$AJ$9&lt;&gt;"",INDIRECT("'" &amp; Setup!$AJ$9 &amp; "'!" &amp; AE193),0) + IF(Setup!$AJ$10&lt;&gt;"",INDIRECT("'" &amp; Setup!$AJ$10 &amp; "'!" &amp; AE193),0) + IF(Setup!$AJ$11&lt;&gt;"",INDIRECT("'" &amp; Setup!$AJ$11 &amp; "'!" &amp; AE193),0) + IF(Setup!$AJ$12&lt;&gt;"",INDIRECT("'" &amp; Setup!$AJ$12 &amp; "'!" &amp; AE193),0)</f>
        <v>0</v>
      </c>
      <c r="BS193" s="35"/>
      <c r="BT193" s="35"/>
      <c r="BU193" s="35"/>
      <c r="BV193" s="35"/>
    </row>
    <row r="194" spans="1:74" ht="39" hidden="1" customHeight="1" x14ac:dyDescent="0.2">
      <c r="A194" s="14" t="str">
        <f>Planning!A177</f>
        <v>I169</v>
      </c>
      <c r="B194" s="9">
        <f>Planning!B177</f>
        <v>0</v>
      </c>
      <c r="C194" s="9">
        <f>Planning!C177</f>
        <v>0</v>
      </c>
      <c r="D194" s="9">
        <f>Planning!D177</f>
        <v>0</v>
      </c>
      <c r="E194" s="3">
        <f>Planning!E177</f>
        <v>0</v>
      </c>
      <c r="F194" s="3">
        <f>Planning!G177</f>
        <v>0</v>
      </c>
      <c r="G194" s="28"/>
      <c r="H194" s="197">
        <f t="shared" ca="1" si="96"/>
        <v>0</v>
      </c>
      <c r="I194" s="197">
        <f t="shared" ca="1" si="97"/>
        <v>0</v>
      </c>
      <c r="J194" s="32" t="str">
        <f ca="1">IF(AND($AR194="2",$AB193&lt;&gt;Lists!$A$17),AU194,AT194)</f>
        <v/>
      </c>
      <c r="K194" s="33" t="str">
        <f t="shared" ca="1" si="111"/>
        <v/>
      </c>
      <c r="L194" s="210">
        <f t="shared" ca="1" si="112"/>
        <v>0</v>
      </c>
      <c r="M194" s="197">
        <f t="shared" ca="1" si="113"/>
        <v>0</v>
      </c>
      <c r="N194" s="32" t="str">
        <f ca="1">IF(AND($AR194="2",$AB194&lt;&gt;Lists!$A$17),AW194,AV194)</f>
        <v/>
      </c>
      <c r="O194" s="33" t="str">
        <f t="shared" ca="1" si="114"/>
        <v/>
      </c>
      <c r="P194" s="197">
        <f t="shared" ca="1" si="115"/>
        <v>0</v>
      </c>
      <c r="Q194" s="197">
        <f t="shared" ca="1" si="116"/>
        <v>0</v>
      </c>
      <c r="R194" s="32" t="str">
        <f ca="1">IF(AND($AR194="2",$AB194&lt;&gt;Lists!$A$17),AY194,AX194)</f>
        <v/>
      </c>
      <c r="S194" s="33" t="str">
        <f t="shared" ca="1" si="117"/>
        <v/>
      </c>
      <c r="T194" s="197">
        <f t="shared" ca="1" si="118"/>
        <v>0</v>
      </c>
      <c r="U194" s="197">
        <f t="shared" ca="1" si="119"/>
        <v>0</v>
      </c>
      <c r="V194" s="32" t="str">
        <f ca="1">IF(AND($AR194="2",$AB194&lt;&gt;Lists!$A$17),BA194,AZ194)</f>
        <v/>
      </c>
      <c r="W194" s="33" t="str">
        <f t="shared" ca="1" si="120"/>
        <v/>
      </c>
      <c r="X194" s="197">
        <f t="shared" ca="1" si="121"/>
        <v>0</v>
      </c>
      <c r="Y194" s="197">
        <f t="shared" ca="1" si="122"/>
        <v>0</v>
      </c>
      <c r="Z194" s="32" t="str">
        <f ca="1">IF(AND($AR194="2",$AB194&lt;&gt;Lists!$A$17),BC194,BB194)</f>
        <v/>
      </c>
      <c r="AA194" s="33" t="str">
        <f t="shared" ca="1" si="123"/>
        <v/>
      </c>
      <c r="AB194" s="1">
        <f>Planning!H177</f>
        <v>0</v>
      </c>
      <c r="AC194" s="2" t="str">
        <f t="shared" si="98"/>
        <v>00</v>
      </c>
      <c r="AD194" s="2" t="s">
        <v>629</v>
      </c>
      <c r="AE194" s="2" t="s">
        <v>827</v>
      </c>
      <c r="AF194" s="2" t="s">
        <v>197</v>
      </c>
      <c r="AG194" s="169" t="str">
        <f t="shared" si="99"/>
        <v/>
      </c>
      <c r="AI194" s="2">
        <f ca="1">IF(Setup!$AG$7&lt;&gt;"",INDIRECT("'" &amp; Setup!$AG$7 &amp; "'!" &amp; AF194),0) + IF(Setup!$AG$8&lt;&gt;"",INDIRECT("'" &amp; Setup!$AG$8 &amp; "'!" &amp; AF194),0) + IF(Setup!$AG$9&lt;&gt;"",INDIRECT("'" &amp; Setup!$AG$9 &amp; "'!" &amp; AF194),0) + IF(Setup!$AG$10&lt;&gt;"",INDIRECT("'" &amp; Setup!$AG$10 &amp; "'!" &amp; AF194),0) + IF(Setup!$AG$11&lt;&gt;"",INDIRECT("'" &amp; Setup!$AG$11 &amp; "'!" &amp; AF194),0) + IF(Setup!$AG$12&lt;&gt;"",INDIRECT("'" &amp; Setup!$AG$12 &amp; "'!" &amp; AF194),0)</f>
        <v>0</v>
      </c>
      <c r="AJ194" s="2">
        <f ca="1">IF(Setup!$AH$7&lt;&gt;"",INDIRECT("'" &amp; Setup!$AH$7 &amp; "'!" &amp; AF194),0) + IF(Setup!$AH$8&lt;&gt;"",INDIRECT("'" &amp; Setup!$AH$8 &amp; "'!" &amp; AF194),0) + IF(Setup!$AH$9&lt;&gt;"",INDIRECT("'" &amp; Setup!$AH$9 &amp; "'!" &amp; AF194),0) + IF(Setup!$AH$10&lt;&gt;"",INDIRECT("'" &amp; Setup!$AH$10 &amp; "'!" &amp; AF194),0) + IF(Setup!$AH$11&lt;&gt;"",INDIRECT("'" &amp; Setup!$AH$11 &amp; "'!" &amp; AF194),0) + IF(Setup!$AH$12&lt;&gt;"",INDIRECT("'" &amp; Setup!$AH$12 &amp; "'!" &amp; AF194),0)</f>
        <v>0</v>
      </c>
      <c r="AK194" s="2">
        <f ca="1">IF(Setup!$AI$7&lt;&gt;"",INDIRECT("'" &amp; Setup!$AI$7 &amp; "'!" &amp; AF194),0) + IF(Setup!$AI$8&lt;&gt;"",INDIRECT("'" &amp; Setup!$AI$8 &amp; "'!" &amp; AF194),0) + IF(Setup!$AI$9&lt;&gt;"",INDIRECT("'" &amp; Setup!$AI$9 &amp; "'!" &amp; AF194),0) + IF(Setup!$AI$10&lt;&gt;"",INDIRECT("'" &amp; Setup!$AI$10 &amp; "'!" &amp; AF194),0) + IF(Setup!$AI$11&lt;&gt;"",INDIRECT("'" &amp; Setup!$AI$11 &amp; "'!" &amp; AF194),0) + IF(Setup!$AI$12&lt;&gt;"",INDIRECT("'" &amp; Setup!$AI$12 &amp; "'!" &amp; AF194),0)</f>
        <v>0</v>
      </c>
      <c r="AL194" s="2">
        <f ca="1">IF(Setup!$AJ$7&lt;&gt;"",INDIRECT("'" &amp; Setup!$AJ$7 &amp; "'!" &amp; AF194),0) + IF(Setup!$AJ$8&lt;&gt;"",INDIRECT("'" &amp; Setup!$AJ$8 &amp; "'!" &amp; AF194),0) + IF(Setup!$AJ$9&lt;&gt;"",INDIRECT("'" &amp; Setup!$AJ$9 &amp; "'!" &amp; AF194),0) + IF(Setup!$AJ$10&lt;&gt;"",INDIRECT("'" &amp; Setup!$AJ$10 &amp; "'!" &amp; AF194),0) + IF(Setup!$AJ$11&lt;&gt;"",INDIRECT("'" &amp; Setup!$AJ$11 &amp; "'!" &amp; AF194),0) + IF(Setup!$AJ$12&lt;&gt;"",INDIRECT("'" &amp; Setup!$AJ$12 &amp; "'!" &amp; AF194),0)</f>
        <v>0</v>
      </c>
      <c r="AN194" s="2" t="str">
        <f t="shared" si="100"/>
        <v/>
      </c>
      <c r="AR194" s="2" t="str">
        <f>IF(C194=0,"",LEFT(INDEX(Lists!$H$5:$H$49,MATCH(C194,Lists!$G$5:$G$49,0),1),1))</f>
        <v/>
      </c>
      <c r="AT194" s="2" t="str">
        <f t="shared" ca="1" si="101"/>
        <v/>
      </c>
      <c r="AU194" s="2" t="str">
        <f t="shared" ca="1" si="102"/>
        <v/>
      </c>
      <c r="AV194" s="2" t="str">
        <f t="shared" ca="1" si="103"/>
        <v/>
      </c>
      <c r="AW194" s="2" t="str">
        <f t="shared" ca="1" si="104"/>
        <v/>
      </c>
      <c r="AX194" s="2" t="str">
        <f t="shared" ca="1" si="105"/>
        <v/>
      </c>
      <c r="AY194" s="2" t="str">
        <f t="shared" ca="1" si="106"/>
        <v/>
      </c>
      <c r="AZ194" s="2" t="str">
        <f t="shared" ca="1" si="107"/>
        <v/>
      </c>
      <c r="BA194" s="2" t="str">
        <f t="shared" ca="1" si="108"/>
        <v/>
      </c>
      <c r="BB194" s="2" t="str">
        <f t="shared" ca="1" si="109"/>
        <v/>
      </c>
      <c r="BC194" s="2" t="str">
        <f t="shared" ca="1" si="110"/>
        <v/>
      </c>
      <c r="BJ194" s="2">
        <f ca="1">IF(Setup!$AG$7&lt;&gt;"",INDIRECT("'" &amp; Setup!$AG$7 &amp; "'!" &amp; AD194),0) + IF(Setup!$AG$8&lt;&gt;"",INDIRECT("'" &amp; Setup!$AG$8 &amp; "'!" &amp; AD194),0) + IF(Setup!$AG$9&lt;&gt;"",INDIRECT("'" &amp; Setup!$AG$9 &amp; "'!" &amp; AD194),0) + IF(Setup!$AG$10&lt;&gt;"",INDIRECT("'" &amp; Setup!$AG$10 &amp; "'!" &amp; AD194),0) + IF(Setup!$AG$11&lt;&gt;"",INDIRECT("'" &amp; Setup!$AG$11 &amp; "'!" &amp; AD194),0) + IF(Setup!$AG$12&lt;&gt;"",INDIRECT("'" &amp; Setup!$AG$12 &amp; "'!" &amp; AD194),0)</f>
        <v>0</v>
      </c>
      <c r="BK194" s="2">
        <f ca="1">IF(Setup!$AG$7&lt;&gt;"",INDIRECT("'" &amp; Setup!$AG$7 &amp; "'!" &amp; AE194),0) + IF(Setup!$AG$8&lt;&gt;"",INDIRECT("'" &amp; Setup!$AG$8 &amp; "'!" &amp; AE194),0) + IF(Setup!$AG$9&lt;&gt;"",INDIRECT("'" &amp; Setup!$AG$9 &amp; "'!" &amp; AE194),0) + IF(Setup!$AG$10&lt;&gt;"",INDIRECT("'" &amp; Setup!$AG$10 &amp; "'!" &amp; AE194),0) + IF(Setup!$AG$11&lt;&gt;"",INDIRECT("'" &amp; Setup!$AG$11 &amp; "'!" &amp; AE194),0) + IF(Setup!$AG$12&lt;&gt;"",INDIRECT("'" &amp; Setup!$AG$12 &amp; "'!" &amp; AE194),0)</f>
        <v>0</v>
      </c>
      <c r="BL194" s="2">
        <f ca="1">IF(Setup!$AH$7&lt;&gt;"",INDIRECT("'" &amp; Setup!$AH$7 &amp; "'!" &amp; AD194),0) + IF(Setup!$AH$8&lt;&gt;"",INDIRECT("'" &amp; Setup!$AH$8 &amp; "'!" &amp; AD194),0) + IF(Setup!$AH$9&lt;&gt;"",INDIRECT("'" &amp; Setup!$AH$9 &amp; "'!" &amp; AD194),0) + IF(Setup!$AH$10&lt;&gt;"",INDIRECT("'" &amp; Setup!$AH$10 &amp; "'!" &amp; AD194),0) + IF(Setup!$AH$11&lt;&gt;"",INDIRECT("'" &amp; Setup!$AH$11 &amp; "'!" &amp; AD194),0) + IF(Setup!$AH$12&lt;&gt;"",INDIRECT("'" &amp; Setup!$AH$12 &amp; "'!" &amp; AD194),0)</f>
        <v>0</v>
      </c>
      <c r="BM194" s="2">
        <f ca="1">IF(Setup!$AH$7&lt;&gt;"",INDIRECT("'" &amp; Setup!$AH$7 &amp; "'!" &amp; AE194),0) + IF(Setup!$AH$8&lt;&gt;"",INDIRECT("'" &amp; Setup!$AH$8 &amp; "'!" &amp; AE194),0) + IF(Setup!$AH$9&lt;&gt;"",INDIRECT("'" &amp; Setup!$AH$9 &amp; "'!" &amp; AE194),0) + IF(Setup!$AH$10&lt;&gt;"",INDIRECT("'" &amp; Setup!$AH$10 &amp; "'!" &amp; AE194),0) + IF(Setup!$AH$11&lt;&gt;"",INDIRECT("'" &amp; Setup!$AH$11 &amp; "'!" &amp; AE194),0) + IF(Setup!$AH$12&lt;&gt;"",INDIRECT("'" &amp; Setup!$AH$12 &amp; "'!" &amp; AE194),0)</f>
        <v>0</v>
      </c>
      <c r="BN194" s="2">
        <f ca="1">IF(Setup!$AI$7&lt;&gt;"",INDIRECT("'" &amp; Setup!$AI$7 &amp; "'!" &amp; AD194),0) + IF(Setup!$AI$8&lt;&gt;"",INDIRECT("'" &amp; Setup!$AI$8 &amp; "'!" &amp; AD194),0) + IF(Setup!$AI$9&lt;&gt;"",INDIRECT("'" &amp; Setup!$AI$9 &amp; "'!" &amp; AD194),0) + IF(Setup!$AI$10&lt;&gt;"",INDIRECT("'" &amp; Setup!$AI$10 &amp; "'!" &amp; AD194),0) + IF(Setup!$AI$11&lt;&gt;"",INDIRECT("'" &amp; Setup!$AI$11 &amp; "'!" &amp; AD194),0) + IF(Setup!$AI$12&lt;&gt;"",INDIRECT("'" &amp; Setup!$AI$12 &amp; "'!" &amp; AD194),0)</f>
        <v>0</v>
      </c>
      <c r="BO194" s="2">
        <f ca="1">IF(Setup!$AI$7&lt;&gt;"",INDIRECT("'" &amp; Setup!$AI$7 &amp; "'!" &amp; AE194),0) + IF(Setup!$AI$8&lt;&gt;"",INDIRECT("'" &amp; Setup!$AI$8 &amp; "'!" &amp; AE194),0) + IF(Setup!$AI$9&lt;&gt;"",INDIRECT("'" &amp; Setup!$AI$9 &amp; "'!" &amp; AE194),0) + IF(Setup!$AI$10&lt;&gt;"",INDIRECT("'" &amp; Setup!$AI$10 &amp; "'!" &amp; AE194),0) + IF(Setup!$AI$11&lt;&gt;"",INDIRECT("'" &amp; Setup!$AI$11 &amp; "'!" &amp; AE194),0) + IF(Setup!$AI$12&lt;&gt;"",INDIRECT("'" &amp; Setup!$AI$12 &amp; "'!" &amp; AE194),0)</f>
        <v>0</v>
      </c>
      <c r="BP194" s="2">
        <f ca="1">IF(Setup!$AJ$7&lt;&gt;"",INDIRECT("'" &amp; Setup!$AJ$7 &amp; "'!" &amp; AD194),0) + IF(Setup!$AJ$8&lt;&gt;"",INDIRECT("'" &amp; Setup!$AJ$8 &amp; "'!" &amp; AD194),0) + IF(Setup!$AJ$9&lt;&gt;"",INDIRECT("'" &amp; Setup!$AJ$9 &amp; "'!" &amp; AD194),0) + IF(Setup!$AJ$10&lt;&gt;"",INDIRECT("'" &amp; Setup!$AJ$10 &amp; "'!" &amp; AD194),0) + IF(Setup!$AJ$11&lt;&gt;"",INDIRECT("'" &amp; Setup!$AJ$11 &amp; "'!" &amp; AD194),0) + IF(Setup!$AJ$12&lt;&gt;"",INDIRECT("'" &amp; Setup!$AJ$12 &amp; "'!" &amp; AD194),0)</f>
        <v>0</v>
      </c>
      <c r="BQ194" s="2">
        <f ca="1">IF(Setup!$AJ$7&lt;&gt;"",INDIRECT("'" &amp; Setup!$AJ$7 &amp; "'!" &amp; AE194),0) + IF(Setup!$AJ$8&lt;&gt;"",INDIRECT("'" &amp; Setup!$AJ$8 &amp; "'!" &amp; AE194),0) + IF(Setup!$AJ$9&lt;&gt;"",INDIRECT("'" &amp; Setup!$AJ$9 &amp; "'!" &amp; AE194),0) + IF(Setup!$AJ$10&lt;&gt;"",INDIRECT("'" &amp; Setup!$AJ$10 &amp; "'!" &amp; AE194),0) + IF(Setup!$AJ$11&lt;&gt;"",INDIRECT("'" &amp; Setup!$AJ$11 &amp; "'!" &amp; AE194),0) + IF(Setup!$AJ$12&lt;&gt;"",INDIRECT("'" &amp; Setup!$AJ$12 &amp; "'!" &amp; AE194),0)</f>
        <v>0</v>
      </c>
      <c r="BS194" s="35"/>
      <c r="BT194" s="35"/>
      <c r="BU194" s="35"/>
      <c r="BV194" s="35"/>
    </row>
    <row r="195" spans="1:74" ht="39" hidden="1" customHeight="1" x14ac:dyDescent="0.2">
      <c r="A195" s="14" t="str">
        <f>Planning!A178</f>
        <v>I170</v>
      </c>
      <c r="B195" s="9">
        <f>Planning!B178</f>
        <v>0</v>
      </c>
      <c r="C195" s="9">
        <f>Planning!C178</f>
        <v>0</v>
      </c>
      <c r="D195" s="9">
        <f>Planning!D178</f>
        <v>0</v>
      </c>
      <c r="E195" s="3">
        <f>Planning!E178</f>
        <v>0</v>
      </c>
      <c r="F195" s="3">
        <f>Planning!G178</f>
        <v>0</v>
      </c>
      <c r="G195" s="28"/>
      <c r="H195" s="197">
        <f t="shared" ca="1" si="96"/>
        <v>0</v>
      </c>
      <c r="I195" s="197">
        <f t="shared" ca="1" si="97"/>
        <v>0</v>
      </c>
      <c r="J195" s="32" t="str">
        <f ca="1">IF(AND($AR195="2",$AB194&lt;&gt;Lists!$A$17),AU195,AT195)</f>
        <v/>
      </c>
      <c r="K195" s="33" t="str">
        <f t="shared" ca="1" si="111"/>
        <v/>
      </c>
      <c r="L195" s="210">
        <f t="shared" ca="1" si="112"/>
        <v>0</v>
      </c>
      <c r="M195" s="197">
        <f t="shared" ca="1" si="113"/>
        <v>0</v>
      </c>
      <c r="N195" s="32" t="str">
        <f ca="1">IF(AND($AR195="2",$AB195&lt;&gt;Lists!$A$17),AW195,AV195)</f>
        <v/>
      </c>
      <c r="O195" s="33" t="str">
        <f t="shared" ca="1" si="114"/>
        <v/>
      </c>
      <c r="P195" s="197">
        <f t="shared" ca="1" si="115"/>
        <v>0</v>
      </c>
      <c r="Q195" s="197">
        <f t="shared" ca="1" si="116"/>
        <v>0</v>
      </c>
      <c r="R195" s="32" t="str">
        <f ca="1">IF(AND($AR195="2",$AB195&lt;&gt;Lists!$A$17),AY195,AX195)</f>
        <v/>
      </c>
      <c r="S195" s="33" t="str">
        <f t="shared" ca="1" si="117"/>
        <v/>
      </c>
      <c r="T195" s="197">
        <f t="shared" ca="1" si="118"/>
        <v>0</v>
      </c>
      <c r="U195" s="197">
        <f t="shared" ca="1" si="119"/>
        <v>0</v>
      </c>
      <c r="V195" s="32" t="str">
        <f ca="1">IF(AND($AR195="2",$AB195&lt;&gt;Lists!$A$17),BA195,AZ195)</f>
        <v/>
      </c>
      <c r="W195" s="33" t="str">
        <f t="shared" ca="1" si="120"/>
        <v/>
      </c>
      <c r="X195" s="197">
        <f t="shared" ca="1" si="121"/>
        <v>0</v>
      </c>
      <c r="Y195" s="197">
        <f t="shared" ca="1" si="122"/>
        <v>0</v>
      </c>
      <c r="Z195" s="32" t="str">
        <f ca="1">IF(AND($AR195="2",$AB195&lt;&gt;Lists!$A$17),BC195,BB195)</f>
        <v/>
      </c>
      <c r="AA195" s="33" t="str">
        <f t="shared" ca="1" si="123"/>
        <v/>
      </c>
      <c r="AB195" s="1">
        <f>Planning!H178</f>
        <v>0</v>
      </c>
      <c r="AC195" s="2" t="str">
        <f t="shared" si="98"/>
        <v>00</v>
      </c>
      <c r="AD195" s="2" t="s">
        <v>630</v>
      </c>
      <c r="AE195" s="2" t="s">
        <v>828</v>
      </c>
      <c r="AF195" s="2" t="s">
        <v>198</v>
      </c>
      <c r="AG195" s="169" t="str">
        <f t="shared" si="99"/>
        <v/>
      </c>
      <c r="AI195" s="2">
        <f ca="1">IF(Setup!$AG$7&lt;&gt;"",INDIRECT("'" &amp; Setup!$AG$7 &amp; "'!" &amp; AF195),0) + IF(Setup!$AG$8&lt;&gt;"",INDIRECT("'" &amp; Setup!$AG$8 &amp; "'!" &amp; AF195),0) + IF(Setup!$AG$9&lt;&gt;"",INDIRECT("'" &amp; Setup!$AG$9 &amp; "'!" &amp; AF195),0) + IF(Setup!$AG$10&lt;&gt;"",INDIRECT("'" &amp; Setup!$AG$10 &amp; "'!" &amp; AF195),0) + IF(Setup!$AG$11&lt;&gt;"",INDIRECT("'" &amp; Setup!$AG$11 &amp; "'!" &amp; AF195),0) + IF(Setup!$AG$12&lt;&gt;"",INDIRECT("'" &amp; Setup!$AG$12 &amp; "'!" &amp; AF195),0)</f>
        <v>0</v>
      </c>
      <c r="AJ195" s="2">
        <f ca="1">IF(Setup!$AH$7&lt;&gt;"",INDIRECT("'" &amp; Setup!$AH$7 &amp; "'!" &amp; AF195),0) + IF(Setup!$AH$8&lt;&gt;"",INDIRECT("'" &amp; Setup!$AH$8 &amp; "'!" &amp; AF195),0) + IF(Setup!$AH$9&lt;&gt;"",INDIRECT("'" &amp; Setup!$AH$9 &amp; "'!" &amp; AF195),0) + IF(Setup!$AH$10&lt;&gt;"",INDIRECT("'" &amp; Setup!$AH$10 &amp; "'!" &amp; AF195),0) + IF(Setup!$AH$11&lt;&gt;"",INDIRECT("'" &amp; Setup!$AH$11 &amp; "'!" &amp; AF195),0) + IF(Setup!$AH$12&lt;&gt;"",INDIRECT("'" &amp; Setup!$AH$12 &amp; "'!" &amp; AF195),0)</f>
        <v>0</v>
      </c>
      <c r="AK195" s="2">
        <f ca="1">IF(Setup!$AI$7&lt;&gt;"",INDIRECT("'" &amp; Setup!$AI$7 &amp; "'!" &amp; AF195),0) + IF(Setup!$AI$8&lt;&gt;"",INDIRECT("'" &amp; Setup!$AI$8 &amp; "'!" &amp; AF195),0) + IF(Setup!$AI$9&lt;&gt;"",INDIRECT("'" &amp; Setup!$AI$9 &amp; "'!" &amp; AF195),0) + IF(Setup!$AI$10&lt;&gt;"",INDIRECT("'" &amp; Setup!$AI$10 &amp; "'!" &amp; AF195),0) + IF(Setup!$AI$11&lt;&gt;"",INDIRECT("'" &amp; Setup!$AI$11 &amp; "'!" &amp; AF195),0) + IF(Setup!$AI$12&lt;&gt;"",INDIRECT("'" &amp; Setup!$AI$12 &amp; "'!" &amp; AF195),0)</f>
        <v>0</v>
      </c>
      <c r="AL195" s="2">
        <f ca="1">IF(Setup!$AJ$7&lt;&gt;"",INDIRECT("'" &amp; Setup!$AJ$7 &amp; "'!" &amp; AF195),0) + IF(Setup!$AJ$8&lt;&gt;"",INDIRECT("'" &amp; Setup!$AJ$8 &amp; "'!" &amp; AF195),0) + IF(Setup!$AJ$9&lt;&gt;"",INDIRECT("'" &amp; Setup!$AJ$9 &amp; "'!" &amp; AF195),0) + IF(Setup!$AJ$10&lt;&gt;"",INDIRECT("'" &amp; Setup!$AJ$10 &amp; "'!" &amp; AF195),0) + IF(Setup!$AJ$11&lt;&gt;"",INDIRECT("'" &amp; Setup!$AJ$11 &amp; "'!" &amp; AF195),0) + IF(Setup!$AJ$12&lt;&gt;"",INDIRECT("'" &amp; Setup!$AJ$12 &amp; "'!" &amp; AF195),0)</f>
        <v>0</v>
      </c>
      <c r="AN195" s="2" t="str">
        <f t="shared" si="100"/>
        <v/>
      </c>
      <c r="AR195" s="2" t="str">
        <f>IF(C195=0,"",LEFT(INDEX(Lists!$H$5:$H$49,MATCH(C195,Lists!$G$5:$G$49,0),1),1))</f>
        <v/>
      </c>
      <c r="AT195" s="2" t="str">
        <f t="shared" ca="1" si="101"/>
        <v/>
      </c>
      <c r="AU195" s="2" t="str">
        <f t="shared" ca="1" si="102"/>
        <v/>
      </c>
      <c r="AV195" s="2" t="str">
        <f t="shared" ca="1" si="103"/>
        <v/>
      </c>
      <c r="AW195" s="2" t="str">
        <f t="shared" ca="1" si="104"/>
        <v/>
      </c>
      <c r="AX195" s="2" t="str">
        <f t="shared" ca="1" si="105"/>
        <v/>
      </c>
      <c r="AY195" s="2" t="str">
        <f t="shared" ca="1" si="106"/>
        <v/>
      </c>
      <c r="AZ195" s="2" t="str">
        <f t="shared" ca="1" si="107"/>
        <v/>
      </c>
      <c r="BA195" s="2" t="str">
        <f t="shared" ca="1" si="108"/>
        <v/>
      </c>
      <c r="BB195" s="2" t="str">
        <f t="shared" ca="1" si="109"/>
        <v/>
      </c>
      <c r="BC195" s="2" t="str">
        <f t="shared" ca="1" si="110"/>
        <v/>
      </c>
      <c r="BJ195" s="2">
        <f ca="1">IF(Setup!$AG$7&lt;&gt;"",INDIRECT("'" &amp; Setup!$AG$7 &amp; "'!" &amp; AD195),0) + IF(Setup!$AG$8&lt;&gt;"",INDIRECT("'" &amp; Setup!$AG$8 &amp; "'!" &amp; AD195),0) + IF(Setup!$AG$9&lt;&gt;"",INDIRECT("'" &amp; Setup!$AG$9 &amp; "'!" &amp; AD195),0) + IF(Setup!$AG$10&lt;&gt;"",INDIRECT("'" &amp; Setup!$AG$10 &amp; "'!" &amp; AD195),0) + IF(Setup!$AG$11&lt;&gt;"",INDIRECT("'" &amp; Setup!$AG$11 &amp; "'!" &amp; AD195),0) + IF(Setup!$AG$12&lt;&gt;"",INDIRECT("'" &amp; Setup!$AG$12 &amp; "'!" &amp; AD195),0)</f>
        <v>0</v>
      </c>
      <c r="BK195" s="2">
        <f ca="1">IF(Setup!$AG$7&lt;&gt;"",INDIRECT("'" &amp; Setup!$AG$7 &amp; "'!" &amp; AE195),0) + IF(Setup!$AG$8&lt;&gt;"",INDIRECT("'" &amp; Setup!$AG$8 &amp; "'!" &amp; AE195),0) + IF(Setup!$AG$9&lt;&gt;"",INDIRECT("'" &amp; Setup!$AG$9 &amp; "'!" &amp; AE195),0) + IF(Setup!$AG$10&lt;&gt;"",INDIRECT("'" &amp; Setup!$AG$10 &amp; "'!" &amp; AE195),0) + IF(Setup!$AG$11&lt;&gt;"",INDIRECT("'" &amp; Setup!$AG$11 &amp; "'!" &amp; AE195),0) + IF(Setup!$AG$12&lt;&gt;"",INDIRECT("'" &amp; Setup!$AG$12 &amp; "'!" &amp; AE195),0)</f>
        <v>0</v>
      </c>
      <c r="BL195" s="2">
        <f ca="1">IF(Setup!$AH$7&lt;&gt;"",INDIRECT("'" &amp; Setup!$AH$7 &amp; "'!" &amp; AD195),0) + IF(Setup!$AH$8&lt;&gt;"",INDIRECT("'" &amp; Setup!$AH$8 &amp; "'!" &amp; AD195),0) + IF(Setup!$AH$9&lt;&gt;"",INDIRECT("'" &amp; Setup!$AH$9 &amp; "'!" &amp; AD195),0) + IF(Setup!$AH$10&lt;&gt;"",INDIRECT("'" &amp; Setup!$AH$10 &amp; "'!" &amp; AD195),0) + IF(Setup!$AH$11&lt;&gt;"",INDIRECT("'" &amp; Setup!$AH$11 &amp; "'!" &amp; AD195),0) + IF(Setup!$AH$12&lt;&gt;"",INDIRECT("'" &amp; Setup!$AH$12 &amp; "'!" &amp; AD195),0)</f>
        <v>0</v>
      </c>
      <c r="BM195" s="2">
        <f ca="1">IF(Setup!$AH$7&lt;&gt;"",INDIRECT("'" &amp; Setup!$AH$7 &amp; "'!" &amp; AE195),0) + IF(Setup!$AH$8&lt;&gt;"",INDIRECT("'" &amp; Setup!$AH$8 &amp; "'!" &amp; AE195),0) + IF(Setup!$AH$9&lt;&gt;"",INDIRECT("'" &amp; Setup!$AH$9 &amp; "'!" &amp; AE195),0) + IF(Setup!$AH$10&lt;&gt;"",INDIRECT("'" &amp; Setup!$AH$10 &amp; "'!" &amp; AE195),0) + IF(Setup!$AH$11&lt;&gt;"",INDIRECT("'" &amp; Setup!$AH$11 &amp; "'!" &amp; AE195),0) + IF(Setup!$AH$12&lt;&gt;"",INDIRECT("'" &amp; Setup!$AH$12 &amp; "'!" &amp; AE195),0)</f>
        <v>0</v>
      </c>
      <c r="BN195" s="2">
        <f ca="1">IF(Setup!$AI$7&lt;&gt;"",INDIRECT("'" &amp; Setup!$AI$7 &amp; "'!" &amp; AD195),0) + IF(Setup!$AI$8&lt;&gt;"",INDIRECT("'" &amp; Setup!$AI$8 &amp; "'!" &amp; AD195),0) + IF(Setup!$AI$9&lt;&gt;"",INDIRECT("'" &amp; Setup!$AI$9 &amp; "'!" &amp; AD195),0) + IF(Setup!$AI$10&lt;&gt;"",INDIRECT("'" &amp; Setup!$AI$10 &amp; "'!" &amp; AD195),0) + IF(Setup!$AI$11&lt;&gt;"",INDIRECT("'" &amp; Setup!$AI$11 &amp; "'!" &amp; AD195),0) + IF(Setup!$AI$12&lt;&gt;"",INDIRECT("'" &amp; Setup!$AI$12 &amp; "'!" &amp; AD195),0)</f>
        <v>0</v>
      </c>
      <c r="BO195" s="2">
        <f ca="1">IF(Setup!$AI$7&lt;&gt;"",INDIRECT("'" &amp; Setup!$AI$7 &amp; "'!" &amp; AE195),0) + IF(Setup!$AI$8&lt;&gt;"",INDIRECT("'" &amp; Setup!$AI$8 &amp; "'!" &amp; AE195),0) + IF(Setup!$AI$9&lt;&gt;"",INDIRECT("'" &amp; Setup!$AI$9 &amp; "'!" &amp; AE195),0) + IF(Setup!$AI$10&lt;&gt;"",INDIRECT("'" &amp; Setup!$AI$10 &amp; "'!" &amp; AE195),0) + IF(Setup!$AI$11&lt;&gt;"",INDIRECT("'" &amp; Setup!$AI$11 &amp; "'!" &amp; AE195),0) + IF(Setup!$AI$12&lt;&gt;"",INDIRECT("'" &amp; Setup!$AI$12 &amp; "'!" &amp; AE195),0)</f>
        <v>0</v>
      </c>
      <c r="BP195" s="2">
        <f ca="1">IF(Setup!$AJ$7&lt;&gt;"",INDIRECT("'" &amp; Setup!$AJ$7 &amp; "'!" &amp; AD195),0) + IF(Setup!$AJ$8&lt;&gt;"",INDIRECT("'" &amp; Setup!$AJ$8 &amp; "'!" &amp; AD195),0) + IF(Setup!$AJ$9&lt;&gt;"",INDIRECT("'" &amp; Setup!$AJ$9 &amp; "'!" &amp; AD195),0) + IF(Setup!$AJ$10&lt;&gt;"",INDIRECT("'" &amp; Setup!$AJ$10 &amp; "'!" &amp; AD195),0) + IF(Setup!$AJ$11&lt;&gt;"",INDIRECT("'" &amp; Setup!$AJ$11 &amp; "'!" &amp; AD195),0) + IF(Setup!$AJ$12&lt;&gt;"",INDIRECT("'" &amp; Setup!$AJ$12 &amp; "'!" &amp; AD195),0)</f>
        <v>0</v>
      </c>
      <c r="BQ195" s="2">
        <f ca="1">IF(Setup!$AJ$7&lt;&gt;"",INDIRECT("'" &amp; Setup!$AJ$7 &amp; "'!" &amp; AE195),0) + IF(Setup!$AJ$8&lt;&gt;"",INDIRECT("'" &amp; Setup!$AJ$8 &amp; "'!" &amp; AE195),0) + IF(Setup!$AJ$9&lt;&gt;"",INDIRECT("'" &amp; Setup!$AJ$9 &amp; "'!" &amp; AE195),0) + IF(Setup!$AJ$10&lt;&gt;"",INDIRECT("'" &amp; Setup!$AJ$10 &amp; "'!" &amp; AE195),0) + IF(Setup!$AJ$11&lt;&gt;"",INDIRECT("'" &amp; Setup!$AJ$11 &amp; "'!" &amp; AE195),0) + IF(Setup!$AJ$12&lt;&gt;"",INDIRECT("'" &amp; Setup!$AJ$12 &amp; "'!" &amp; AE195),0)</f>
        <v>0</v>
      </c>
      <c r="BS195" s="35"/>
      <c r="BT195" s="35"/>
      <c r="BU195" s="35"/>
      <c r="BV195" s="35"/>
    </row>
    <row r="196" spans="1:74" ht="39" hidden="1" customHeight="1" x14ac:dyDescent="0.2">
      <c r="A196" s="14" t="str">
        <f>Planning!A179</f>
        <v>I171</v>
      </c>
      <c r="B196" s="9">
        <f>Planning!B179</f>
        <v>0</v>
      </c>
      <c r="C196" s="9">
        <f>Planning!C179</f>
        <v>0</v>
      </c>
      <c r="D196" s="9">
        <f>Planning!D179</f>
        <v>0</v>
      </c>
      <c r="E196" s="3">
        <f>Planning!E179</f>
        <v>0</v>
      </c>
      <c r="F196" s="3">
        <f>Planning!G179</f>
        <v>0</v>
      </c>
      <c r="G196" s="28"/>
      <c r="H196" s="197">
        <f t="shared" ca="1" si="96"/>
        <v>0</v>
      </c>
      <c r="I196" s="197">
        <f t="shared" ca="1" si="97"/>
        <v>0</v>
      </c>
      <c r="J196" s="32" t="str">
        <f ca="1">IF(AND($AR196="2",$AB195&lt;&gt;Lists!$A$17),AU196,AT196)</f>
        <v/>
      </c>
      <c r="K196" s="33" t="str">
        <f t="shared" ca="1" si="111"/>
        <v/>
      </c>
      <c r="L196" s="210">
        <f t="shared" ca="1" si="112"/>
        <v>0</v>
      </c>
      <c r="M196" s="197">
        <f t="shared" ca="1" si="113"/>
        <v>0</v>
      </c>
      <c r="N196" s="32" t="str">
        <f ca="1">IF(AND($AR196="2",$AB196&lt;&gt;Lists!$A$17),AW196,AV196)</f>
        <v/>
      </c>
      <c r="O196" s="33" t="str">
        <f t="shared" ca="1" si="114"/>
        <v/>
      </c>
      <c r="P196" s="197">
        <f t="shared" ca="1" si="115"/>
        <v>0</v>
      </c>
      <c r="Q196" s="197">
        <f t="shared" ca="1" si="116"/>
        <v>0</v>
      </c>
      <c r="R196" s="32" t="str">
        <f ca="1">IF(AND($AR196="2",$AB196&lt;&gt;Lists!$A$17),AY196,AX196)</f>
        <v/>
      </c>
      <c r="S196" s="33" t="str">
        <f t="shared" ca="1" si="117"/>
        <v/>
      </c>
      <c r="T196" s="197">
        <f t="shared" ca="1" si="118"/>
        <v>0</v>
      </c>
      <c r="U196" s="197">
        <f t="shared" ca="1" si="119"/>
        <v>0</v>
      </c>
      <c r="V196" s="32" t="str">
        <f ca="1">IF(AND($AR196="2",$AB196&lt;&gt;Lists!$A$17),BA196,AZ196)</f>
        <v/>
      </c>
      <c r="W196" s="33" t="str">
        <f t="shared" ca="1" si="120"/>
        <v/>
      </c>
      <c r="X196" s="197">
        <f t="shared" ca="1" si="121"/>
        <v>0</v>
      </c>
      <c r="Y196" s="197">
        <f t="shared" ca="1" si="122"/>
        <v>0</v>
      </c>
      <c r="Z196" s="32" t="str">
        <f ca="1">IF(AND($AR196="2",$AB196&lt;&gt;Lists!$A$17),BC196,BB196)</f>
        <v/>
      </c>
      <c r="AA196" s="33" t="str">
        <f t="shared" ca="1" si="123"/>
        <v/>
      </c>
      <c r="AB196" s="1">
        <f>Planning!H179</f>
        <v>0</v>
      </c>
      <c r="AC196" s="2" t="str">
        <f t="shared" si="98"/>
        <v>00</v>
      </c>
      <c r="AD196" s="2" t="s">
        <v>631</v>
      </c>
      <c r="AE196" s="2" t="s">
        <v>829</v>
      </c>
      <c r="AF196" s="2" t="s">
        <v>199</v>
      </c>
      <c r="AG196" s="169" t="str">
        <f t="shared" si="99"/>
        <v/>
      </c>
      <c r="AI196" s="2">
        <f ca="1">IF(Setup!$AG$7&lt;&gt;"",INDIRECT("'" &amp; Setup!$AG$7 &amp; "'!" &amp; AF196),0) + IF(Setup!$AG$8&lt;&gt;"",INDIRECT("'" &amp; Setup!$AG$8 &amp; "'!" &amp; AF196),0) + IF(Setup!$AG$9&lt;&gt;"",INDIRECT("'" &amp; Setup!$AG$9 &amp; "'!" &amp; AF196),0) + IF(Setup!$AG$10&lt;&gt;"",INDIRECT("'" &amp; Setup!$AG$10 &amp; "'!" &amp; AF196),0) + IF(Setup!$AG$11&lt;&gt;"",INDIRECT("'" &amp; Setup!$AG$11 &amp; "'!" &amp; AF196),0) + IF(Setup!$AG$12&lt;&gt;"",INDIRECT("'" &amp; Setup!$AG$12 &amp; "'!" &amp; AF196),0)</f>
        <v>0</v>
      </c>
      <c r="AJ196" s="2">
        <f ca="1">IF(Setup!$AH$7&lt;&gt;"",INDIRECT("'" &amp; Setup!$AH$7 &amp; "'!" &amp; AF196),0) + IF(Setup!$AH$8&lt;&gt;"",INDIRECT("'" &amp; Setup!$AH$8 &amp; "'!" &amp; AF196),0) + IF(Setup!$AH$9&lt;&gt;"",INDIRECT("'" &amp; Setup!$AH$9 &amp; "'!" &amp; AF196),0) + IF(Setup!$AH$10&lt;&gt;"",INDIRECT("'" &amp; Setup!$AH$10 &amp; "'!" &amp; AF196),0) + IF(Setup!$AH$11&lt;&gt;"",INDIRECT("'" &amp; Setup!$AH$11 &amp; "'!" &amp; AF196),0) + IF(Setup!$AH$12&lt;&gt;"",INDIRECT("'" &amp; Setup!$AH$12 &amp; "'!" &amp; AF196),0)</f>
        <v>0</v>
      </c>
      <c r="AK196" s="2">
        <f ca="1">IF(Setup!$AI$7&lt;&gt;"",INDIRECT("'" &amp; Setup!$AI$7 &amp; "'!" &amp; AF196),0) + IF(Setup!$AI$8&lt;&gt;"",INDIRECT("'" &amp; Setup!$AI$8 &amp; "'!" &amp; AF196),0) + IF(Setup!$AI$9&lt;&gt;"",INDIRECT("'" &amp; Setup!$AI$9 &amp; "'!" &amp; AF196),0) + IF(Setup!$AI$10&lt;&gt;"",INDIRECT("'" &amp; Setup!$AI$10 &amp; "'!" &amp; AF196),0) + IF(Setup!$AI$11&lt;&gt;"",INDIRECT("'" &amp; Setup!$AI$11 &amp; "'!" &amp; AF196),0) + IF(Setup!$AI$12&lt;&gt;"",INDIRECT("'" &amp; Setup!$AI$12 &amp; "'!" &amp; AF196),0)</f>
        <v>0</v>
      </c>
      <c r="AL196" s="2">
        <f ca="1">IF(Setup!$AJ$7&lt;&gt;"",INDIRECT("'" &amp; Setup!$AJ$7 &amp; "'!" &amp; AF196),0) + IF(Setup!$AJ$8&lt;&gt;"",INDIRECT("'" &amp; Setup!$AJ$8 &amp; "'!" &amp; AF196),0) + IF(Setup!$AJ$9&lt;&gt;"",INDIRECT("'" &amp; Setup!$AJ$9 &amp; "'!" &amp; AF196),0) + IF(Setup!$AJ$10&lt;&gt;"",INDIRECT("'" &amp; Setup!$AJ$10 &amp; "'!" &amp; AF196),0) + IF(Setup!$AJ$11&lt;&gt;"",INDIRECT("'" &amp; Setup!$AJ$11 &amp; "'!" &amp; AF196),0) + IF(Setup!$AJ$12&lt;&gt;"",INDIRECT("'" &amp; Setup!$AJ$12 &amp; "'!" &amp; AF196),0)</f>
        <v>0</v>
      </c>
      <c r="AN196" s="2" t="str">
        <f t="shared" si="100"/>
        <v/>
      </c>
      <c r="AR196" s="2" t="str">
        <f>IF(C196=0,"",LEFT(INDEX(Lists!$H$5:$H$49,MATCH(C196,Lists!$G$5:$G$49,0),1),1))</f>
        <v/>
      </c>
      <c r="AT196" s="2" t="str">
        <f t="shared" ca="1" si="101"/>
        <v/>
      </c>
      <c r="AU196" s="2" t="str">
        <f t="shared" ca="1" si="102"/>
        <v/>
      </c>
      <c r="AV196" s="2" t="str">
        <f t="shared" ca="1" si="103"/>
        <v/>
      </c>
      <c r="AW196" s="2" t="str">
        <f t="shared" ca="1" si="104"/>
        <v/>
      </c>
      <c r="AX196" s="2" t="str">
        <f t="shared" ca="1" si="105"/>
        <v/>
      </c>
      <c r="AY196" s="2" t="str">
        <f t="shared" ca="1" si="106"/>
        <v/>
      </c>
      <c r="AZ196" s="2" t="str">
        <f t="shared" ca="1" si="107"/>
        <v/>
      </c>
      <c r="BA196" s="2" t="str">
        <f t="shared" ca="1" si="108"/>
        <v/>
      </c>
      <c r="BB196" s="2" t="str">
        <f t="shared" ca="1" si="109"/>
        <v/>
      </c>
      <c r="BC196" s="2" t="str">
        <f t="shared" ca="1" si="110"/>
        <v/>
      </c>
      <c r="BJ196" s="2">
        <f ca="1">IF(Setup!$AG$7&lt;&gt;"",INDIRECT("'" &amp; Setup!$AG$7 &amp; "'!" &amp; AD196),0) + IF(Setup!$AG$8&lt;&gt;"",INDIRECT("'" &amp; Setup!$AG$8 &amp; "'!" &amp; AD196),0) + IF(Setup!$AG$9&lt;&gt;"",INDIRECT("'" &amp; Setup!$AG$9 &amp; "'!" &amp; AD196),0) + IF(Setup!$AG$10&lt;&gt;"",INDIRECT("'" &amp; Setup!$AG$10 &amp; "'!" &amp; AD196),0) + IF(Setup!$AG$11&lt;&gt;"",INDIRECT("'" &amp; Setup!$AG$11 &amp; "'!" &amp; AD196),0) + IF(Setup!$AG$12&lt;&gt;"",INDIRECT("'" &amp; Setup!$AG$12 &amp; "'!" &amp; AD196),0)</f>
        <v>0</v>
      </c>
      <c r="BK196" s="2">
        <f ca="1">IF(Setup!$AG$7&lt;&gt;"",INDIRECT("'" &amp; Setup!$AG$7 &amp; "'!" &amp; AE196),0) + IF(Setup!$AG$8&lt;&gt;"",INDIRECT("'" &amp; Setup!$AG$8 &amp; "'!" &amp; AE196),0) + IF(Setup!$AG$9&lt;&gt;"",INDIRECT("'" &amp; Setup!$AG$9 &amp; "'!" &amp; AE196),0) + IF(Setup!$AG$10&lt;&gt;"",INDIRECT("'" &amp; Setup!$AG$10 &amp; "'!" &amp; AE196),0) + IF(Setup!$AG$11&lt;&gt;"",INDIRECT("'" &amp; Setup!$AG$11 &amp; "'!" &amp; AE196),0) + IF(Setup!$AG$12&lt;&gt;"",INDIRECT("'" &amp; Setup!$AG$12 &amp; "'!" &amp; AE196),0)</f>
        <v>0</v>
      </c>
      <c r="BL196" s="2">
        <f ca="1">IF(Setup!$AH$7&lt;&gt;"",INDIRECT("'" &amp; Setup!$AH$7 &amp; "'!" &amp; AD196),0) + IF(Setup!$AH$8&lt;&gt;"",INDIRECT("'" &amp; Setup!$AH$8 &amp; "'!" &amp; AD196),0) + IF(Setup!$AH$9&lt;&gt;"",INDIRECT("'" &amp; Setup!$AH$9 &amp; "'!" &amp; AD196),0) + IF(Setup!$AH$10&lt;&gt;"",INDIRECT("'" &amp; Setup!$AH$10 &amp; "'!" &amp; AD196),0) + IF(Setup!$AH$11&lt;&gt;"",INDIRECT("'" &amp; Setup!$AH$11 &amp; "'!" &amp; AD196),0) + IF(Setup!$AH$12&lt;&gt;"",INDIRECT("'" &amp; Setup!$AH$12 &amp; "'!" &amp; AD196),0)</f>
        <v>0</v>
      </c>
      <c r="BM196" s="2">
        <f ca="1">IF(Setup!$AH$7&lt;&gt;"",INDIRECT("'" &amp; Setup!$AH$7 &amp; "'!" &amp; AE196),0) + IF(Setup!$AH$8&lt;&gt;"",INDIRECT("'" &amp; Setup!$AH$8 &amp; "'!" &amp; AE196),0) + IF(Setup!$AH$9&lt;&gt;"",INDIRECT("'" &amp; Setup!$AH$9 &amp; "'!" &amp; AE196),0) + IF(Setup!$AH$10&lt;&gt;"",INDIRECT("'" &amp; Setup!$AH$10 &amp; "'!" &amp; AE196),0) + IF(Setup!$AH$11&lt;&gt;"",INDIRECT("'" &amp; Setup!$AH$11 &amp; "'!" &amp; AE196),0) + IF(Setup!$AH$12&lt;&gt;"",INDIRECT("'" &amp; Setup!$AH$12 &amp; "'!" &amp; AE196),0)</f>
        <v>0</v>
      </c>
      <c r="BN196" s="2">
        <f ca="1">IF(Setup!$AI$7&lt;&gt;"",INDIRECT("'" &amp; Setup!$AI$7 &amp; "'!" &amp; AD196),0) + IF(Setup!$AI$8&lt;&gt;"",INDIRECT("'" &amp; Setup!$AI$8 &amp; "'!" &amp; AD196),0) + IF(Setup!$AI$9&lt;&gt;"",INDIRECT("'" &amp; Setup!$AI$9 &amp; "'!" &amp; AD196),0) + IF(Setup!$AI$10&lt;&gt;"",INDIRECT("'" &amp; Setup!$AI$10 &amp; "'!" &amp; AD196),0) + IF(Setup!$AI$11&lt;&gt;"",INDIRECT("'" &amp; Setup!$AI$11 &amp; "'!" &amp; AD196),0) + IF(Setup!$AI$12&lt;&gt;"",INDIRECT("'" &amp; Setup!$AI$12 &amp; "'!" &amp; AD196),0)</f>
        <v>0</v>
      </c>
      <c r="BO196" s="2">
        <f ca="1">IF(Setup!$AI$7&lt;&gt;"",INDIRECT("'" &amp; Setup!$AI$7 &amp; "'!" &amp; AE196),0) + IF(Setup!$AI$8&lt;&gt;"",INDIRECT("'" &amp; Setup!$AI$8 &amp; "'!" &amp; AE196),0) + IF(Setup!$AI$9&lt;&gt;"",INDIRECT("'" &amp; Setup!$AI$9 &amp; "'!" &amp; AE196),0) + IF(Setup!$AI$10&lt;&gt;"",INDIRECT("'" &amp; Setup!$AI$10 &amp; "'!" &amp; AE196),0) + IF(Setup!$AI$11&lt;&gt;"",INDIRECT("'" &amp; Setup!$AI$11 &amp; "'!" &amp; AE196),0) + IF(Setup!$AI$12&lt;&gt;"",INDIRECT("'" &amp; Setup!$AI$12 &amp; "'!" &amp; AE196),0)</f>
        <v>0</v>
      </c>
      <c r="BP196" s="2">
        <f ca="1">IF(Setup!$AJ$7&lt;&gt;"",INDIRECT("'" &amp; Setup!$AJ$7 &amp; "'!" &amp; AD196),0) + IF(Setup!$AJ$8&lt;&gt;"",INDIRECT("'" &amp; Setup!$AJ$8 &amp; "'!" &amp; AD196),0) + IF(Setup!$AJ$9&lt;&gt;"",INDIRECT("'" &amp; Setup!$AJ$9 &amp; "'!" &amp; AD196),0) + IF(Setup!$AJ$10&lt;&gt;"",INDIRECT("'" &amp; Setup!$AJ$10 &amp; "'!" &amp; AD196),0) + IF(Setup!$AJ$11&lt;&gt;"",INDIRECT("'" &amp; Setup!$AJ$11 &amp; "'!" &amp; AD196),0) + IF(Setup!$AJ$12&lt;&gt;"",INDIRECT("'" &amp; Setup!$AJ$12 &amp; "'!" &amp; AD196),0)</f>
        <v>0</v>
      </c>
      <c r="BQ196" s="2">
        <f ca="1">IF(Setup!$AJ$7&lt;&gt;"",INDIRECT("'" &amp; Setup!$AJ$7 &amp; "'!" &amp; AE196),0) + IF(Setup!$AJ$8&lt;&gt;"",INDIRECT("'" &amp; Setup!$AJ$8 &amp; "'!" &amp; AE196),0) + IF(Setup!$AJ$9&lt;&gt;"",INDIRECT("'" &amp; Setup!$AJ$9 &amp; "'!" &amp; AE196),0) + IF(Setup!$AJ$10&lt;&gt;"",INDIRECT("'" &amp; Setup!$AJ$10 &amp; "'!" &amp; AE196),0) + IF(Setup!$AJ$11&lt;&gt;"",INDIRECT("'" &amp; Setup!$AJ$11 &amp; "'!" &amp; AE196),0) + IF(Setup!$AJ$12&lt;&gt;"",INDIRECT("'" &amp; Setup!$AJ$12 &amp; "'!" &amp; AE196),0)</f>
        <v>0</v>
      </c>
      <c r="BS196" s="35"/>
      <c r="BT196" s="35"/>
      <c r="BU196" s="35"/>
      <c r="BV196" s="35"/>
    </row>
    <row r="197" spans="1:74" ht="39" hidden="1" customHeight="1" x14ac:dyDescent="0.2">
      <c r="A197" s="14" t="str">
        <f>Planning!A180</f>
        <v>I172</v>
      </c>
      <c r="B197" s="9">
        <f>Planning!B180</f>
        <v>0</v>
      </c>
      <c r="C197" s="9">
        <f>Planning!C180</f>
        <v>0</v>
      </c>
      <c r="D197" s="9">
        <f>Planning!D180</f>
        <v>0</v>
      </c>
      <c r="E197" s="3">
        <f>Planning!E180</f>
        <v>0</v>
      </c>
      <c r="F197" s="3">
        <f>Planning!G180</f>
        <v>0</v>
      </c>
      <c r="G197" s="28"/>
      <c r="H197" s="197">
        <f t="shared" ca="1" si="96"/>
        <v>0</v>
      </c>
      <c r="I197" s="197">
        <f t="shared" ca="1" si="97"/>
        <v>0</v>
      </c>
      <c r="J197" s="32" t="str">
        <f ca="1">IF(AND($AR197="2",$AB196&lt;&gt;Lists!$A$17),AU197,AT197)</f>
        <v/>
      </c>
      <c r="K197" s="33" t="str">
        <f t="shared" ca="1" si="111"/>
        <v/>
      </c>
      <c r="L197" s="210">
        <f t="shared" ca="1" si="112"/>
        <v>0</v>
      </c>
      <c r="M197" s="197">
        <f t="shared" ca="1" si="113"/>
        <v>0</v>
      </c>
      <c r="N197" s="32" t="str">
        <f ca="1">IF(AND($AR197="2",$AB197&lt;&gt;Lists!$A$17),AW197,AV197)</f>
        <v/>
      </c>
      <c r="O197" s="33" t="str">
        <f t="shared" ca="1" si="114"/>
        <v/>
      </c>
      <c r="P197" s="197">
        <f t="shared" ca="1" si="115"/>
        <v>0</v>
      </c>
      <c r="Q197" s="197">
        <f t="shared" ca="1" si="116"/>
        <v>0</v>
      </c>
      <c r="R197" s="32" t="str">
        <f ca="1">IF(AND($AR197="2",$AB197&lt;&gt;Lists!$A$17),AY197,AX197)</f>
        <v/>
      </c>
      <c r="S197" s="33" t="str">
        <f t="shared" ca="1" si="117"/>
        <v/>
      </c>
      <c r="T197" s="197">
        <f t="shared" ca="1" si="118"/>
        <v>0</v>
      </c>
      <c r="U197" s="197">
        <f t="shared" ca="1" si="119"/>
        <v>0</v>
      </c>
      <c r="V197" s="32" t="str">
        <f ca="1">IF(AND($AR197="2",$AB197&lt;&gt;Lists!$A$17),BA197,AZ197)</f>
        <v/>
      </c>
      <c r="W197" s="33" t="str">
        <f t="shared" ca="1" si="120"/>
        <v/>
      </c>
      <c r="X197" s="197">
        <f t="shared" ca="1" si="121"/>
        <v>0</v>
      </c>
      <c r="Y197" s="197">
        <f t="shared" ca="1" si="122"/>
        <v>0</v>
      </c>
      <c r="Z197" s="32" t="str">
        <f ca="1">IF(AND($AR197="2",$AB197&lt;&gt;Lists!$A$17),BC197,BB197)</f>
        <v/>
      </c>
      <c r="AA197" s="33" t="str">
        <f t="shared" ca="1" si="123"/>
        <v/>
      </c>
      <c r="AB197" s="1">
        <f>Planning!H180</f>
        <v>0</v>
      </c>
      <c r="AC197" s="2" t="str">
        <f t="shared" si="98"/>
        <v>00</v>
      </c>
      <c r="AD197" s="2" t="s">
        <v>632</v>
      </c>
      <c r="AE197" s="2" t="s">
        <v>830</v>
      </c>
      <c r="AF197" s="2" t="s">
        <v>200</v>
      </c>
      <c r="AG197" s="169" t="str">
        <f t="shared" si="99"/>
        <v/>
      </c>
      <c r="AI197" s="2">
        <f ca="1">IF(Setup!$AG$7&lt;&gt;"",INDIRECT("'" &amp; Setup!$AG$7 &amp; "'!" &amp; AF197),0) + IF(Setup!$AG$8&lt;&gt;"",INDIRECT("'" &amp; Setup!$AG$8 &amp; "'!" &amp; AF197),0) + IF(Setup!$AG$9&lt;&gt;"",INDIRECT("'" &amp; Setup!$AG$9 &amp; "'!" &amp; AF197),0) + IF(Setup!$AG$10&lt;&gt;"",INDIRECT("'" &amp; Setup!$AG$10 &amp; "'!" &amp; AF197),0) + IF(Setup!$AG$11&lt;&gt;"",INDIRECT("'" &amp; Setup!$AG$11 &amp; "'!" &amp; AF197),0) + IF(Setup!$AG$12&lt;&gt;"",INDIRECT("'" &amp; Setup!$AG$12 &amp; "'!" &amp; AF197),0)</f>
        <v>0</v>
      </c>
      <c r="AJ197" s="2">
        <f ca="1">IF(Setup!$AH$7&lt;&gt;"",INDIRECT("'" &amp; Setup!$AH$7 &amp; "'!" &amp; AF197),0) + IF(Setup!$AH$8&lt;&gt;"",INDIRECT("'" &amp; Setup!$AH$8 &amp; "'!" &amp; AF197),0) + IF(Setup!$AH$9&lt;&gt;"",INDIRECT("'" &amp; Setup!$AH$9 &amp; "'!" &amp; AF197),0) + IF(Setup!$AH$10&lt;&gt;"",INDIRECT("'" &amp; Setup!$AH$10 &amp; "'!" &amp; AF197),0) + IF(Setup!$AH$11&lt;&gt;"",INDIRECT("'" &amp; Setup!$AH$11 &amp; "'!" &amp; AF197),0) + IF(Setup!$AH$12&lt;&gt;"",INDIRECT("'" &amp; Setup!$AH$12 &amp; "'!" &amp; AF197),0)</f>
        <v>0</v>
      </c>
      <c r="AK197" s="2">
        <f ca="1">IF(Setup!$AI$7&lt;&gt;"",INDIRECT("'" &amp; Setup!$AI$7 &amp; "'!" &amp; AF197),0) + IF(Setup!$AI$8&lt;&gt;"",INDIRECT("'" &amp; Setup!$AI$8 &amp; "'!" &amp; AF197),0) + IF(Setup!$AI$9&lt;&gt;"",INDIRECT("'" &amp; Setup!$AI$9 &amp; "'!" &amp; AF197),0) + IF(Setup!$AI$10&lt;&gt;"",INDIRECT("'" &amp; Setup!$AI$10 &amp; "'!" &amp; AF197),0) + IF(Setup!$AI$11&lt;&gt;"",INDIRECT("'" &amp; Setup!$AI$11 &amp; "'!" &amp; AF197),0) + IF(Setup!$AI$12&lt;&gt;"",INDIRECT("'" &amp; Setup!$AI$12 &amp; "'!" &amp; AF197),0)</f>
        <v>0</v>
      </c>
      <c r="AL197" s="2">
        <f ca="1">IF(Setup!$AJ$7&lt;&gt;"",INDIRECT("'" &amp; Setup!$AJ$7 &amp; "'!" &amp; AF197),0) + IF(Setup!$AJ$8&lt;&gt;"",INDIRECT("'" &amp; Setup!$AJ$8 &amp; "'!" &amp; AF197),0) + IF(Setup!$AJ$9&lt;&gt;"",INDIRECT("'" &amp; Setup!$AJ$9 &amp; "'!" &amp; AF197),0) + IF(Setup!$AJ$10&lt;&gt;"",INDIRECT("'" &amp; Setup!$AJ$10 &amp; "'!" &amp; AF197),0) + IF(Setup!$AJ$11&lt;&gt;"",INDIRECT("'" &amp; Setup!$AJ$11 &amp; "'!" &amp; AF197),0) + IF(Setup!$AJ$12&lt;&gt;"",INDIRECT("'" &amp; Setup!$AJ$12 &amp; "'!" &amp; AF197),0)</f>
        <v>0</v>
      </c>
      <c r="AN197" s="2" t="str">
        <f t="shared" si="100"/>
        <v/>
      </c>
      <c r="AR197" s="2" t="str">
        <f>IF(C197=0,"",LEFT(INDEX(Lists!$H$5:$H$49,MATCH(C197,Lists!$G$5:$G$49,0),1),1))</f>
        <v/>
      </c>
      <c r="AT197" s="2" t="str">
        <f t="shared" ca="1" si="101"/>
        <v/>
      </c>
      <c r="AU197" s="2" t="str">
        <f t="shared" ca="1" si="102"/>
        <v/>
      </c>
      <c r="AV197" s="2" t="str">
        <f t="shared" ca="1" si="103"/>
        <v/>
      </c>
      <c r="AW197" s="2" t="str">
        <f t="shared" ca="1" si="104"/>
        <v/>
      </c>
      <c r="AX197" s="2" t="str">
        <f t="shared" ca="1" si="105"/>
        <v/>
      </c>
      <c r="AY197" s="2" t="str">
        <f t="shared" ca="1" si="106"/>
        <v/>
      </c>
      <c r="AZ197" s="2" t="str">
        <f t="shared" ca="1" si="107"/>
        <v/>
      </c>
      <c r="BA197" s="2" t="str">
        <f t="shared" ca="1" si="108"/>
        <v/>
      </c>
      <c r="BB197" s="2" t="str">
        <f t="shared" ca="1" si="109"/>
        <v/>
      </c>
      <c r="BC197" s="2" t="str">
        <f t="shared" ca="1" si="110"/>
        <v/>
      </c>
      <c r="BJ197" s="2">
        <f ca="1">IF(Setup!$AG$7&lt;&gt;"",INDIRECT("'" &amp; Setup!$AG$7 &amp; "'!" &amp; AD197),0) + IF(Setup!$AG$8&lt;&gt;"",INDIRECT("'" &amp; Setup!$AG$8 &amp; "'!" &amp; AD197),0) + IF(Setup!$AG$9&lt;&gt;"",INDIRECT("'" &amp; Setup!$AG$9 &amp; "'!" &amp; AD197),0) + IF(Setup!$AG$10&lt;&gt;"",INDIRECT("'" &amp; Setup!$AG$10 &amp; "'!" &amp; AD197),0) + IF(Setup!$AG$11&lt;&gt;"",INDIRECT("'" &amp; Setup!$AG$11 &amp; "'!" &amp; AD197),0) + IF(Setup!$AG$12&lt;&gt;"",INDIRECT("'" &amp; Setup!$AG$12 &amp; "'!" &amp; AD197),0)</f>
        <v>0</v>
      </c>
      <c r="BK197" s="2">
        <f ca="1">IF(Setup!$AG$7&lt;&gt;"",INDIRECT("'" &amp; Setup!$AG$7 &amp; "'!" &amp; AE197),0) + IF(Setup!$AG$8&lt;&gt;"",INDIRECT("'" &amp; Setup!$AG$8 &amp; "'!" &amp; AE197),0) + IF(Setup!$AG$9&lt;&gt;"",INDIRECT("'" &amp; Setup!$AG$9 &amp; "'!" &amp; AE197),0) + IF(Setup!$AG$10&lt;&gt;"",INDIRECT("'" &amp; Setup!$AG$10 &amp; "'!" &amp; AE197),0) + IF(Setup!$AG$11&lt;&gt;"",INDIRECT("'" &amp; Setup!$AG$11 &amp; "'!" &amp; AE197),0) + IF(Setup!$AG$12&lt;&gt;"",INDIRECT("'" &amp; Setup!$AG$12 &amp; "'!" &amp; AE197),0)</f>
        <v>0</v>
      </c>
      <c r="BL197" s="2">
        <f ca="1">IF(Setup!$AH$7&lt;&gt;"",INDIRECT("'" &amp; Setup!$AH$7 &amp; "'!" &amp; AD197),0) + IF(Setup!$AH$8&lt;&gt;"",INDIRECT("'" &amp; Setup!$AH$8 &amp; "'!" &amp; AD197),0) + IF(Setup!$AH$9&lt;&gt;"",INDIRECT("'" &amp; Setup!$AH$9 &amp; "'!" &amp; AD197),0) + IF(Setup!$AH$10&lt;&gt;"",INDIRECT("'" &amp; Setup!$AH$10 &amp; "'!" &amp; AD197),0) + IF(Setup!$AH$11&lt;&gt;"",INDIRECT("'" &amp; Setup!$AH$11 &amp; "'!" &amp; AD197),0) + IF(Setup!$AH$12&lt;&gt;"",INDIRECT("'" &amp; Setup!$AH$12 &amp; "'!" &amp; AD197),0)</f>
        <v>0</v>
      </c>
      <c r="BM197" s="2">
        <f ca="1">IF(Setup!$AH$7&lt;&gt;"",INDIRECT("'" &amp; Setup!$AH$7 &amp; "'!" &amp; AE197),0) + IF(Setup!$AH$8&lt;&gt;"",INDIRECT("'" &amp; Setup!$AH$8 &amp; "'!" &amp; AE197),0) + IF(Setup!$AH$9&lt;&gt;"",INDIRECT("'" &amp; Setup!$AH$9 &amp; "'!" &amp; AE197),0) + IF(Setup!$AH$10&lt;&gt;"",INDIRECT("'" &amp; Setup!$AH$10 &amp; "'!" &amp; AE197),0) + IF(Setup!$AH$11&lt;&gt;"",INDIRECT("'" &amp; Setup!$AH$11 &amp; "'!" &amp; AE197),0) + IF(Setup!$AH$12&lt;&gt;"",INDIRECT("'" &amp; Setup!$AH$12 &amp; "'!" &amp; AE197),0)</f>
        <v>0</v>
      </c>
      <c r="BN197" s="2">
        <f ca="1">IF(Setup!$AI$7&lt;&gt;"",INDIRECT("'" &amp; Setup!$AI$7 &amp; "'!" &amp; AD197),0) + IF(Setup!$AI$8&lt;&gt;"",INDIRECT("'" &amp; Setup!$AI$8 &amp; "'!" &amp; AD197),0) + IF(Setup!$AI$9&lt;&gt;"",INDIRECT("'" &amp; Setup!$AI$9 &amp; "'!" &amp; AD197),0) + IF(Setup!$AI$10&lt;&gt;"",INDIRECT("'" &amp; Setup!$AI$10 &amp; "'!" &amp; AD197),0) + IF(Setup!$AI$11&lt;&gt;"",INDIRECT("'" &amp; Setup!$AI$11 &amp; "'!" &amp; AD197),0) + IF(Setup!$AI$12&lt;&gt;"",INDIRECT("'" &amp; Setup!$AI$12 &amp; "'!" &amp; AD197),0)</f>
        <v>0</v>
      </c>
      <c r="BO197" s="2">
        <f ca="1">IF(Setup!$AI$7&lt;&gt;"",INDIRECT("'" &amp; Setup!$AI$7 &amp; "'!" &amp; AE197),0) + IF(Setup!$AI$8&lt;&gt;"",INDIRECT("'" &amp; Setup!$AI$8 &amp; "'!" &amp; AE197),0) + IF(Setup!$AI$9&lt;&gt;"",INDIRECT("'" &amp; Setup!$AI$9 &amp; "'!" &amp; AE197),0) + IF(Setup!$AI$10&lt;&gt;"",INDIRECT("'" &amp; Setup!$AI$10 &amp; "'!" &amp; AE197),0) + IF(Setup!$AI$11&lt;&gt;"",INDIRECT("'" &amp; Setup!$AI$11 &amp; "'!" &amp; AE197),0) + IF(Setup!$AI$12&lt;&gt;"",INDIRECT("'" &amp; Setup!$AI$12 &amp; "'!" &amp; AE197),0)</f>
        <v>0</v>
      </c>
      <c r="BP197" s="2">
        <f ca="1">IF(Setup!$AJ$7&lt;&gt;"",INDIRECT("'" &amp; Setup!$AJ$7 &amp; "'!" &amp; AD197),0) + IF(Setup!$AJ$8&lt;&gt;"",INDIRECT("'" &amp; Setup!$AJ$8 &amp; "'!" &amp; AD197),0) + IF(Setup!$AJ$9&lt;&gt;"",INDIRECT("'" &amp; Setup!$AJ$9 &amp; "'!" &amp; AD197),0) + IF(Setup!$AJ$10&lt;&gt;"",INDIRECT("'" &amp; Setup!$AJ$10 &amp; "'!" &amp; AD197),0) + IF(Setup!$AJ$11&lt;&gt;"",INDIRECT("'" &amp; Setup!$AJ$11 &amp; "'!" &amp; AD197),0) + IF(Setup!$AJ$12&lt;&gt;"",INDIRECT("'" &amp; Setup!$AJ$12 &amp; "'!" &amp; AD197),0)</f>
        <v>0</v>
      </c>
      <c r="BQ197" s="2">
        <f ca="1">IF(Setup!$AJ$7&lt;&gt;"",INDIRECT("'" &amp; Setup!$AJ$7 &amp; "'!" &amp; AE197),0) + IF(Setup!$AJ$8&lt;&gt;"",INDIRECT("'" &amp; Setup!$AJ$8 &amp; "'!" &amp; AE197),0) + IF(Setup!$AJ$9&lt;&gt;"",INDIRECT("'" &amp; Setup!$AJ$9 &amp; "'!" &amp; AE197),0) + IF(Setup!$AJ$10&lt;&gt;"",INDIRECT("'" &amp; Setup!$AJ$10 &amp; "'!" &amp; AE197),0) + IF(Setup!$AJ$11&lt;&gt;"",INDIRECT("'" &amp; Setup!$AJ$11 &amp; "'!" &amp; AE197),0) + IF(Setup!$AJ$12&lt;&gt;"",INDIRECT("'" &amp; Setup!$AJ$12 &amp; "'!" &amp; AE197),0)</f>
        <v>0</v>
      </c>
      <c r="BS197" s="35"/>
      <c r="BT197" s="35"/>
      <c r="BU197" s="35"/>
      <c r="BV197" s="35"/>
    </row>
    <row r="198" spans="1:74" ht="39" hidden="1" customHeight="1" x14ac:dyDescent="0.2">
      <c r="A198" s="14" t="str">
        <f>Planning!A181</f>
        <v>I173</v>
      </c>
      <c r="B198" s="9">
        <f>Planning!B181</f>
        <v>0</v>
      </c>
      <c r="C198" s="9">
        <f>Planning!C181</f>
        <v>0</v>
      </c>
      <c r="D198" s="9">
        <f>Planning!D181</f>
        <v>0</v>
      </c>
      <c r="E198" s="3">
        <f>Planning!E181</f>
        <v>0</v>
      </c>
      <c r="F198" s="3">
        <f>Planning!G181</f>
        <v>0</v>
      </c>
      <c r="G198" s="28"/>
      <c r="H198" s="197">
        <f t="shared" ca="1" si="96"/>
        <v>0</v>
      </c>
      <c r="I198" s="197">
        <f t="shared" ca="1" si="97"/>
        <v>0</v>
      </c>
      <c r="J198" s="32" t="str">
        <f ca="1">IF(AND($AR198="2",$AB197&lt;&gt;Lists!$A$17),AU198,AT198)</f>
        <v/>
      </c>
      <c r="K198" s="33" t="str">
        <f t="shared" ca="1" si="111"/>
        <v/>
      </c>
      <c r="L198" s="210">
        <f t="shared" ca="1" si="112"/>
        <v>0</v>
      </c>
      <c r="M198" s="197">
        <f t="shared" ca="1" si="113"/>
        <v>0</v>
      </c>
      <c r="N198" s="32" t="str">
        <f ca="1">IF(AND($AR198="2",$AB198&lt;&gt;Lists!$A$17),AW198,AV198)</f>
        <v/>
      </c>
      <c r="O198" s="33" t="str">
        <f t="shared" ca="1" si="114"/>
        <v/>
      </c>
      <c r="P198" s="197">
        <f t="shared" ca="1" si="115"/>
        <v>0</v>
      </c>
      <c r="Q198" s="197">
        <f t="shared" ca="1" si="116"/>
        <v>0</v>
      </c>
      <c r="R198" s="32" t="str">
        <f ca="1">IF(AND($AR198="2",$AB198&lt;&gt;Lists!$A$17),AY198,AX198)</f>
        <v/>
      </c>
      <c r="S198" s="33" t="str">
        <f t="shared" ca="1" si="117"/>
        <v/>
      </c>
      <c r="T198" s="197">
        <f t="shared" ca="1" si="118"/>
        <v>0</v>
      </c>
      <c r="U198" s="197">
        <f t="shared" ca="1" si="119"/>
        <v>0</v>
      </c>
      <c r="V198" s="32" t="str">
        <f ca="1">IF(AND($AR198="2",$AB198&lt;&gt;Lists!$A$17),BA198,AZ198)</f>
        <v/>
      </c>
      <c r="W198" s="33" t="str">
        <f t="shared" ca="1" si="120"/>
        <v/>
      </c>
      <c r="X198" s="197">
        <f t="shared" ca="1" si="121"/>
        <v>0</v>
      </c>
      <c r="Y198" s="197">
        <f t="shared" ca="1" si="122"/>
        <v>0</v>
      </c>
      <c r="Z198" s="32" t="str">
        <f ca="1">IF(AND($AR198="2",$AB198&lt;&gt;Lists!$A$17),BC198,BB198)</f>
        <v/>
      </c>
      <c r="AA198" s="33" t="str">
        <f t="shared" ca="1" si="123"/>
        <v/>
      </c>
      <c r="AB198" s="1">
        <f>Planning!H181</f>
        <v>0</v>
      </c>
      <c r="AC198" s="2" t="str">
        <f t="shared" si="98"/>
        <v>00</v>
      </c>
      <c r="AD198" s="2" t="s">
        <v>633</v>
      </c>
      <c r="AE198" s="2" t="s">
        <v>831</v>
      </c>
      <c r="AF198" s="2" t="s">
        <v>201</v>
      </c>
      <c r="AG198" s="169" t="str">
        <f t="shared" si="99"/>
        <v/>
      </c>
      <c r="AI198" s="2">
        <f ca="1">IF(Setup!$AG$7&lt;&gt;"",INDIRECT("'" &amp; Setup!$AG$7 &amp; "'!" &amp; AF198),0) + IF(Setup!$AG$8&lt;&gt;"",INDIRECT("'" &amp; Setup!$AG$8 &amp; "'!" &amp; AF198),0) + IF(Setup!$AG$9&lt;&gt;"",INDIRECT("'" &amp; Setup!$AG$9 &amp; "'!" &amp; AF198),0) + IF(Setup!$AG$10&lt;&gt;"",INDIRECT("'" &amp; Setup!$AG$10 &amp; "'!" &amp; AF198),0) + IF(Setup!$AG$11&lt;&gt;"",INDIRECT("'" &amp; Setup!$AG$11 &amp; "'!" &amp; AF198),0) + IF(Setup!$AG$12&lt;&gt;"",INDIRECT("'" &amp; Setup!$AG$12 &amp; "'!" &amp; AF198),0)</f>
        <v>0</v>
      </c>
      <c r="AJ198" s="2">
        <f ca="1">IF(Setup!$AH$7&lt;&gt;"",INDIRECT("'" &amp; Setup!$AH$7 &amp; "'!" &amp; AF198),0) + IF(Setup!$AH$8&lt;&gt;"",INDIRECT("'" &amp; Setup!$AH$8 &amp; "'!" &amp; AF198),0) + IF(Setup!$AH$9&lt;&gt;"",INDIRECT("'" &amp; Setup!$AH$9 &amp; "'!" &amp; AF198),0) + IF(Setup!$AH$10&lt;&gt;"",INDIRECT("'" &amp; Setup!$AH$10 &amp; "'!" &amp; AF198),0) + IF(Setup!$AH$11&lt;&gt;"",INDIRECT("'" &amp; Setup!$AH$11 &amp; "'!" &amp; AF198),0) + IF(Setup!$AH$12&lt;&gt;"",INDIRECT("'" &amp; Setup!$AH$12 &amp; "'!" &amp; AF198),0)</f>
        <v>0</v>
      </c>
      <c r="AK198" s="2">
        <f ca="1">IF(Setup!$AI$7&lt;&gt;"",INDIRECT("'" &amp; Setup!$AI$7 &amp; "'!" &amp; AF198),0) + IF(Setup!$AI$8&lt;&gt;"",INDIRECT("'" &amp; Setup!$AI$8 &amp; "'!" &amp; AF198),0) + IF(Setup!$AI$9&lt;&gt;"",INDIRECT("'" &amp; Setup!$AI$9 &amp; "'!" &amp; AF198),0) + IF(Setup!$AI$10&lt;&gt;"",INDIRECT("'" &amp; Setup!$AI$10 &amp; "'!" &amp; AF198),0) + IF(Setup!$AI$11&lt;&gt;"",INDIRECT("'" &amp; Setup!$AI$11 &amp; "'!" &amp; AF198),0) + IF(Setup!$AI$12&lt;&gt;"",INDIRECT("'" &amp; Setup!$AI$12 &amp; "'!" &amp; AF198),0)</f>
        <v>0</v>
      </c>
      <c r="AL198" s="2">
        <f ca="1">IF(Setup!$AJ$7&lt;&gt;"",INDIRECT("'" &amp; Setup!$AJ$7 &amp; "'!" &amp; AF198),0) + IF(Setup!$AJ$8&lt;&gt;"",INDIRECT("'" &amp; Setup!$AJ$8 &amp; "'!" &amp; AF198),0) + IF(Setup!$AJ$9&lt;&gt;"",INDIRECT("'" &amp; Setup!$AJ$9 &amp; "'!" &amp; AF198),0) + IF(Setup!$AJ$10&lt;&gt;"",INDIRECT("'" &amp; Setup!$AJ$10 &amp; "'!" &amp; AF198),0) + IF(Setup!$AJ$11&lt;&gt;"",INDIRECT("'" &amp; Setup!$AJ$11 &amp; "'!" &amp; AF198),0) + IF(Setup!$AJ$12&lt;&gt;"",INDIRECT("'" &amp; Setup!$AJ$12 &amp; "'!" &amp; AF198),0)</f>
        <v>0</v>
      </c>
      <c r="AN198" s="2" t="str">
        <f t="shared" si="100"/>
        <v/>
      </c>
      <c r="AR198" s="2" t="str">
        <f>IF(C198=0,"",LEFT(INDEX(Lists!$H$5:$H$49,MATCH(C198,Lists!$G$5:$G$49,0),1),1))</f>
        <v/>
      </c>
      <c r="AT198" s="2" t="str">
        <f t="shared" ca="1" si="101"/>
        <v/>
      </c>
      <c r="AU198" s="2" t="str">
        <f t="shared" ca="1" si="102"/>
        <v/>
      </c>
      <c r="AV198" s="2" t="str">
        <f t="shared" ca="1" si="103"/>
        <v/>
      </c>
      <c r="AW198" s="2" t="str">
        <f t="shared" ca="1" si="104"/>
        <v/>
      </c>
      <c r="AX198" s="2" t="str">
        <f t="shared" ca="1" si="105"/>
        <v/>
      </c>
      <c r="AY198" s="2" t="str">
        <f t="shared" ca="1" si="106"/>
        <v/>
      </c>
      <c r="AZ198" s="2" t="str">
        <f t="shared" ca="1" si="107"/>
        <v/>
      </c>
      <c r="BA198" s="2" t="str">
        <f t="shared" ca="1" si="108"/>
        <v/>
      </c>
      <c r="BB198" s="2" t="str">
        <f t="shared" ca="1" si="109"/>
        <v/>
      </c>
      <c r="BC198" s="2" t="str">
        <f t="shared" ca="1" si="110"/>
        <v/>
      </c>
      <c r="BJ198" s="2">
        <f ca="1">IF(Setup!$AG$7&lt;&gt;"",INDIRECT("'" &amp; Setup!$AG$7 &amp; "'!" &amp; AD198),0) + IF(Setup!$AG$8&lt;&gt;"",INDIRECT("'" &amp; Setup!$AG$8 &amp; "'!" &amp; AD198),0) + IF(Setup!$AG$9&lt;&gt;"",INDIRECT("'" &amp; Setup!$AG$9 &amp; "'!" &amp; AD198),0) + IF(Setup!$AG$10&lt;&gt;"",INDIRECT("'" &amp; Setup!$AG$10 &amp; "'!" &amp; AD198),0) + IF(Setup!$AG$11&lt;&gt;"",INDIRECT("'" &amp; Setup!$AG$11 &amp; "'!" &amp; AD198),0) + IF(Setup!$AG$12&lt;&gt;"",INDIRECT("'" &amp; Setup!$AG$12 &amp; "'!" &amp; AD198),0)</f>
        <v>0</v>
      </c>
      <c r="BK198" s="2">
        <f ca="1">IF(Setup!$AG$7&lt;&gt;"",INDIRECT("'" &amp; Setup!$AG$7 &amp; "'!" &amp; AE198),0) + IF(Setup!$AG$8&lt;&gt;"",INDIRECT("'" &amp; Setup!$AG$8 &amp; "'!" &amp; AE198),0) + IF(Setup!$AG$9&lt;&gt;"",INDIRECT("'" &amp; Setup!$AG$9 &amp; "'!" &amp; AE198),0) + IF(Setup!$AG$10&lt;&gt;"",INDIRECT("'" &amp; Setup!$AG$10 &amp; "'!" &amp; AE198),0) + IF(Setup!$AG$11&lt;&gt;"",INDIRECT("'" &amp; Setup!$AG$11 &amp; "'!" &amp; AE198),0) + IF(Setup!$AG$12&lt;&gt;"",INDIRECT("'" &amp; Setup!$AG$12 &amp; "'!" &amp; AE198),0)</f>
        <v>0</v>
      </c>
      <c r="BL198" s="2">
        <f ca="1">IF(Setup!$AH$7&lt;&gt;"",INDIRECT("'" &amp; Setup!$AH$7 &amp; "'!" &amp; AD198),0) + IF(Setup!$AH$8&lt;&gt;"",INDIRECT("'" &amp; Setup!$AH$8 &amp; "'!" &amp; AD198),0) + IF(Setup!$AH$9&lt;&gt;"",INDIRECT("'" &amp; Setup!$AH$9 &amp; "'!" &amp; AD198),0) + IF(Setup!$AH$10&lt;&gt;"",INDIRECT("'" &amp; Setup!$AH$10 &amp; "'!" &amp; AD198),0) + IF(Setup!$AH$11&lt;&gt;"",INDIRECT("'" &amp; Setup!$AH$11 &amp; "'!" &amp; AD198),0) + IF(Setup!$AH$12&lt;&gt;"",INDIRECT("'" &amp; Setup!$AH$12 &amp; "'!" &amp; AD198),0)</f>
        <v>0</v>
      </c>
      <c r="BM198" s="2">
        <f ca="1">IF(Setup!$AH$7&lt;&gt;"",INDIRECT("'" &amp; Setup!$AH$7 &amp; "'!" &amp; AE198),0) + IF(Setup!$AH$8&lt;&gt;"",INDIRECT("'" &amp; Setup!$AH$8 &amp; "'!" &amp; AE198),0) + IF(Setup!$AH$9&lt;&gt;"",INDIRECT("'" &amp; Setup!$AH$9 &amp; "'!" &amp; AE198),0) + IF(Setup!$AH$10&lt;&gt;"",INDIRECT("'" &amp; Setup!$AH$10 &amp; "'!" &amp; AE198),0) + IF(Setup!$AH$11&lt;&gt;"",INDIRECT("'" &amp; Setup!$AH$11 &amp; "'!" &amp; AE198),0) + IF(Setup!$AH$12&lt;&gt;"",INDIRECT("'" &amp; Setup!$AH$12 &amp; "'!" &amp; AE198),0)</f>
        <v>0</v>
      </c>
      <c r="BN198" s="2">
        <f ca="1">IF(Setup!$AI$7&lt;&gt;"",INDIRECT("'" &amp; Setup!$AI$7 &amp; "'!" &amp; AD198),0) + IF(Setup!$AI$8&lt;&gt;"",INDIRECT("'" &amp; Setup!$AI$8 &amp; "'!" &amp; AD198),0) + IF(Setup!$AI$9&lt;&gt;"",INDIRECT("'" &amp; Setup!$AI$9 &amp; "'!" &amp; AD198),0) + IF(Setup!$AI$10&lt;&gt;"",INDIRECT("'" &amp; Setup!$AI$10 &amp; "'!" &amp; AD198),0) + IF(Setup!$AI$11&lt;&gt;"",INDIRECT("'" &amp; Setup!$AI$11 &amp; "'!" &amp; AD198),0) + IF(Setup!$AI$12&lt;&gt;"",INDIRECT("'" &amp; Setup!$AI$12 &amp; "'!" &amp; AD198),0)</f>
        <v>0</v>
      </c>
      <c r="BO198" s="2">
        <f ca="1">IF(Setup!$AI$7&lt;&gt;"",INDIRECT("'" &amp; Setup!$AI$7 &amp; "'!" &amp; AE198),0) + IF(Setup!$AI$8&lt;&gt;"",INDIRECT("'" &amp; Setup!$AI$8 &amp; "'!" &amp; AE198),0) + IF(Setup!$AI$9&lt;&gt;"",INDIRECT("'" &amp; Setup!$AI$9 &amp; "'!" &amp; AE198),0) + IF(Setup!$AI$10&lt;&gt;"",INDIRECT("'" &amp; Setup!$AI$10 &amp; "'!" &amp; AE198),0) + IF(Setup!$AI$11&lt;&gt;"",INDIRECT("'" &amp; Setup!$AI$11 &amp; "'!" &amp; AE198),0) + IF(Setup!$AI$12&lt;&gt;"",INDIRECT("'" &amp; Setup!$AI$12 &amp; "'!" &amp; AE198),0)</f>
        <v>0</v>
      </c>
      <c r="BP198" s="2">
        <f ca="1">IF(Setup!$AJ$7&lt;&gt;"",INDIRECT("'" &amp; Setup!$AJ$7 &amp; "'!" &amp; AD198),0) + IF(Setup!$AJ$8&lt;&gt;"",INDIRECT("'" &amp; Setup!$AJ$8 &amp; "'!" &amp; AD198),0) + IF(Setup!$AJ$9&lt;&gt;"",INDIRECT("'" &amp; Setup!$AJ$9 &amp; "'!" &amp; AD198),0) + IF(Setup!$AJ$10&lt;&gt;"",INDIRECT("'" &amp; Setup!$AJ$10 &amp; "'!" &amp; AD198),0) + IF(Setup!$AJ$11&lt;&gt;"",INDIRECT("'" &amp; Setup!$AJ$11 &amp; "'!" &amp; AD198),0) + IF(Setup!$AJ$12&lt;&gt;"",INDIRECT("'" &amp; Setup!$AJ$12 &amp; "'!" &amp; AD198),0)</f>
        <v>0</v>
      </c>
      <c r="BQ198" s="2">
        <f ca="1">IF(Setup!$AJ$7&lt;&gt;"",INDIRECT("'" &amp; Setup!$AJ$7 &amp; "'!" &amp; AE198),0) + IF(Setup!$AJ$8&lt;&gt;"",INDIRECT("'" &amp; Setup!$AJ$8 &amp; "'!" &amp; AE198),0) + IF(Setup!$AJ$9&lt;&gt;"",INDIRECT("'" &amp; Setup!$AJ$9 &amp; "'!" &amp; AE198),0) + IF(Setup!$AJ$10&lt;&gt;"",INDIRECT("'" &amp; Setup!$AJ$10 &amp; "'!" &amp; AE198),0) + IF(Setup!$AJ$11&lt;&gt;"",INDIRECT("'" &amp; Setup!$AJ$11 &amp; "'!" &amp; AE198),0) + IF(Setup!$AJ$12&lt;&gt;"",INDIRECT("'" &amp; Setup!$AJ$12 &amp; "'!" &amp; AE198),0)</f>
        <v>0</v>
      </c>
      <c r="BS198" s="35"/>
      <c r="BT198" s="35"/>
      <c r="BU198" s="35"/>
      <c r="BV198" s="35"/>
    </row>
    <row r="199" spans="1:74" ht="39" hidden="1" customHeight="1" x14ac:dyDescent="0.2">
      <c r="A199" s="14" t="str">
        <f>Planning!A182</f>
        <v>I174</v>
      </c>
      <c r="B199" s="9">
        <f>Planning!B182</f>
        <v>0</v>
      </c>
      <c r="C199" s="9">
        <f>Planning!C182</f>
        <v>0</v>
      </c>
      <c r="D199" s="9">
        <f>Planning!D182</f>
        <v>0</v>
      </c>
      <c r="E199" s="3">
        <f>Planning!E182</f>
        <v>0</v>
      </c>
      <c r="F199" s="3">
        <f>Planning!G182</f>
        <v>0</v>
      </c>
      <c r="G199" s="28"/>
      <c r="H199" s="197">
        <f t="shared" ca="1" si="96"/>
        <v>0</v>
      </c>
      <c r="I199" s="197">
        <f t="shared" ca="1" si="97"/>
        <v>0</v>
      </c>
      <c r="J199" s="32" t="str">
        <f ca="1">IF(AND($AR199="2",$AB198&lt;&gt;Lists!$A$17),AU199,AT199)</f>
        <v/>
      </c>
      <c r="K199" s="33" t="str">
        <f t="shared" ca="1" si="111"/>
        <v/>
      </c>
      <c r="L199" s="210">
        <f t="shared" ca="1" si="112"/>
        <v>0</v>
      </c>
      <c r="M199" s="197">
        <f t="shared" ca="1" si="113"/>
        <v>0</v>
      </c>
      <c r="N199" s="32" t="str">
        <f ca="1">IF(AND($AR199="2",$AB199&lt;&gt;Lists!$A$17),AW199,AV199)</f>
        <v/>
      </c>
      <c r="O199" s="33" t="str">
        <f t="shared" ca="1" si="114"/>
        <v/>
      </c>
      <c r="P199" s="197">
        <f t="shared" ca="1" si="115"/>
        <v>0</v>
      </c>
      <c r="Q199" s="197">
        <f t="shared" ca="1" si="116"/>
        <v>0</v>
      </c>
      <c r="R199" s="32" t="str">
        <f ca="1">IF(AND($AR199="2",$AB199&lt;&gt;Lists!$A$17),AY199,AX199)</f>
        <v/>
      </c>
      <c r="S199" s="33" t="str">
        <f t="shared" ca="1" si="117"/>
        <v/>
      </c>
      <c r="T199" s="197">
        <f t="shared" ca="1" si="118"/>
        <v>0</v>
      </c>
      <c r="U199" s="197">
        <f t="shared" ca="1" si="119"/>
        <v>0</v>
      </c>
      <c r="V199" s="32" t="str">
        <f ca="1">IF(AND($AR199="2",$AB199&lt;&gt;Lists!$A$17),BA199,AZ199)</f>
        <v/>
      </c>
      <c r="W199" s="33" t="str">
        <f t="shared" ca="1" si="120"/>
        <v/>
      </c>
      <c r="X199" s="197">
        <f t="shared" ca="1" si="121"/>
        <v>0</v>
      </c>
      <c r="Y199" s="197">
        <f t="shared" ca="1" si="122"/>
        <v>0</v>
      </c>
      <c r="Z199" s="32" t="str">
        <f ca="1">IF(AND($AR199="2",$AB199&lt;&gt;Lists!$A$17),BC199,BB199)</f>
        <v/>
      </c>
      <c r="AA199" s="33" t="str">
        <f t="shared" ca="1" si="123"/>
        <v/>
      </c>
      <c r="AB199" s="1">
        <f>Planning!H182</f>
        <v>0</v>
      </c>
      <c r="AC199" s="2" t="str">
        <f t="shared" si="98"/>
        <v>00</v>
      </c>
      <c r="AD199" s="2" t="s">
        <v>634</v>
      </c>
      <c r="AE199" s="2" t="s">
        <v>832</v>
      </c>
      <c r="AF199" s="2" t="s">
        <v>202</v>
      </c>
      <c r="AG199" s="169" t="str">
        <f t="shared" si="99"/>
        <v/>
      </c>
      <c r="AI199" s="2">
        <f ca="1">IF(Setup!$AG$7&lt;&gt;"",INDIRECT("'" &amp; Setup!$AG$7 &amp; "'!" &amp; AF199),0) + IF(Setup!$AG$8&lt;&gt;"",INDIRECT("'" &amp; Setup!$AG$8 &amp; "'!" &amp; AF199),0) + IF(Setup!$AG$9&lt;&gt;"",INDIRECT("'" &amp; Setup!$AG$9 &amp; "'!" &amp; AF199),0) + IF(Setup!$AG$10&lt;&gt;"",INDIRECT("'" &amp; Setup!$AG$10 &amp; "'!" &amp; AF199),0) + IF(Setup!$AG$11&lt;&gt;"",INDIRECT("'" &amp; Setup!$AG$11 &amp; "'!" &amp; AF199),0) + IF(Setup!$AG$12&lt;&gt;"",INDIRECT("'" &amp; Setup!$AG$12 &amp; "'!" &amp; AF199),0)</f>
        <v>0</v>
      </c>
      <c r="AJ199" s="2">
        <f ca="1">IF(Setup!$AH$7&lt;&gt;"",INDIRECT("'" &amp; Setup!$AH$7 &amp; "'!" &amp; AF199),0) + IF(Setup!$AH$8&lt;&gt;"",INDIRECT("'" &amp; Setup!$AH$8 &amp; "'!" &amp; AF199),0) + IF(Setup!$AH$9&lt;&gt;"",INDIRECT("'" &amp; Setup!$AH$9 &amp; "'!" &amp; AF199),0) + IF(Setup!$AH$10&lt;&gt;"",INDIRECT("'" &amp; Setup!$AH$10 &amp; "'!" &amp; AF199),0) + IF(Setup!$AH$11&lt;&gt;"",INDIRECT("'" &amp; Setup!$AH$11 &amp; "'!" &amp; AF199),0) + IF(Setup!$AH$12&lt;&gt;"",INDIRECT("'" &amp; Setup!$AH$12 &amp; "'!" &amp; AF199),0)</f>
        <v>0</v>
      </c>
      <c r="AK199" s="2">
        <f ca="1">IF(Setup!$AI$7&lt;&gt;"",INDIRECT("'" &amp; Setup!$AI$7 &amp; "'!" &amp; AF199),0) + IF(Setup!$AI$8&lt;&gt;"",INDIRECT("'" &amp; Setup!$AI$8 &amp; "'!" &amp; AF199),0) + IF(Setup!$AI$9&lt;&gt;"",INDIRECT("'" &amp; Setup!$AI$9 &amp; "'!" &amp; AF199),0) + IF(Setup!$AI$10&lt;&gt;"",INDIRECT("'" &amp; Setup!$AI$10 &amp; "'!" &amp; AF199),0) + IF(Setup!$AI$11&lt;&gt;"",INDIRECT("'" &amp; Setup!$AI$11 &amp; "'!" &amp; AF199),0) + IF(Setup!$AI$12&lt;&gt;"",INDIRECT("'" &amp; Setup!$AI$12 &amp; "'!" &amp; AF199),0)</f>
        <v>0</v>
      </c>
      <c r="AL199" s="2">
        <f ca="1">IF(Setup!$AJ$7&lt;&gt;"",INDIRECT("'" &amp; Setup!$AJ$7 &amp; "'!" &amp; AF199),0) + IF(Setup!$AJ$8&lt;&gt;"",INDIRECT("'" &amp; Setup!$AJ$8 &amp; "'!" &amp; AF199),0) + IF(Setup!$AJ$9&lt;&gt;"",INDIRECT("'" &amp; Setup!$AJ$9 &amp; "'!" &amp; AF199),0) + IF(Setup!$AJ$10&lt;&gt;"",INDIRECT("'" &amp; Setup!$AJ$10 &amp; "'!" &amp; AF199),0) + IF(Setup!$AJ$11&lt;&gt;"",INDIRECT("'" &amp; Setup!$AJ$11 &amp; "'!" &amp; AF199),0) + IF(Setup!$AJ$12&lt;&gt;"",INDIRECT("'" &amp; Setup!$AJ$12 &amp; "'!" &amp; AF199),0)</f>
        <v>0</v>
      </c>
      <c r="AN199" s="2" t="str">
        <f t="shared" si="100"/>
        <v/>
      </c>
      <c r="AR199" s="2" t="str">
        <f>IF(C199=0,"",LEFT(INDEX(Lists!$H$5:$H$49,MATCH(C199,Lists!$G$5:$G$49,0),1),1))</f>
        <v/>
      </c>
      <c r="AT199" s="2" t="str">
        <f t="shared" ca="1" si="101"/>
        <v/>
      </c>
      <c r="AU199" s="2" t="str">
        <f t="shared" ca="1" si="102"/>
        <v/>
      </c>
      <c r="AV199" s="2" t="str">
        <f t="shared" ca="1" si="103"/>
        <v/>
      </c>
      <c r="AW199" s="2" t="str">
        <f t="shared" ca="1" si="104"/>
        <v/>
      </c>
      <c r="AX199" s="2" t="str">
        <f t="shared" ca="1" si="105"/>
        <v/>
      </c>
      <c r="AY199" s="2" t="str">
        <f t="shared" ca="1" si="106"/>
        <v/>
      </c>
      <c r="AZ199" s="2" t="str">
        <f t="shared" ca="1" si="107"/>
        <v/>
      </c>
      <c r="BA199" s="2" t="str">
        <f t="shared" ca="1" si="108"/>
        <v/>
      </c>
      <c r="BB199" s="2" t="str">
        <f t="shared" ca="1" si="109"/>
        <v/>
      </c>
      <c r="BC199" s="2" t="str">
        <f t="shared" ca="1" si="110"/>
        <v/>
      </c>
      <c r="BJ199" s="2">
        <f ca="1">IF(Setup!$AG$7&lt;&gt;"",INDIRECT("'" &amp; Setup!$AG$7 &amp; "'!" &amp; AD199),0) + IF(Setup!$AG$8&lt;&gt;"",INDIRECT("'" &amp; Setup!$AG$8 &amp; "'!" &amp; AD199),0) + IF(Setup!$AG$9&lt;&gt;"",INDIRECT("'" &amp; Setup!$AG$9 &amp; "'!" &amp; AD199),0) + IF(Setup!$AG$10&lt;&gt;"",INDIRECT("'" &amp; Setup!$AG$10 &amp; "'!" &amp; AD199),0) + IF(Setup!$AG$11&lt;&gt;"",INDIRECT("'" &amp; Setup!$AG$11 &amp; "'!" &amp; AD199),0) + IF(Setup!$AG$12&lt;&gt;"",INDIRECT("'" &amp; Setup!$AG$12 &amp; "'!" &amp; AD199),0)</f>
        <v>0</v>
      </c>
      <c r="BK199" s="2">
        <f ca="1">IF(Setup!$AG$7&lt;&gt;"",INDIRECT("'" &amp; Setup!$AG$7 &amp; "'!" &amp; AE199),0) + IF(Setup!$AG$8&lt;&gt;"",INDIRECT("'" &amp; Setup!$AG$8 &amp; "'!" &amp; AE199),0) + IF(Setup!$AG$9&lt;&gt;"",INDIRECT("'" &amp; Setup!$AG$9 &amp; "'!" &amp; AE199),0) + IF(Setup!$AG$10&lt;&gt;"",INDIRECT("'" &amp; Setup!$AG$10 &amp; "'!" &amp; AE199),0) + IF(Setup!$AG$11&lt;&gt;"",INDIRECT("'" &amp; Setup!$AG$11 &amp; "'!" &amp; AE199),0) + IF(Setup!$AG$12&lt;&gt;"",INDIRECT("'" &amp; Setup!$AG$12 &amp; "'!" &amp; AE199),0)</f>
        <v>0</v>
      </c>
      <c r="BL199" s="2">
        <f ca="1">IF(Setup!$AH$7&lt;&gt;"",INDIRECT("'" &amp; Setup!$AH$7 &amp; "'!" &amp; AD199),0) + IF(Setup!$AH$8&lt;&gt;"",INDIRECT("'" &amp; Setup!$AH$8 &amp; "'!" &amp; AD199),0) + IF(Setup!$AH$9&lt;&gt;"",INDIRECT("'" &amp; Setup!$AH$9 &amp; "'!" &amp; AD199),0) + IF(Setup!$AH$10&lt;&gt;"",INDIRECT("'" &amp; Setup!$AH$10 &amp; "'!" &amp; AD199),0) + IF(Setup!$AH$11&lt;&gt;"",INDIRECT("'" &amp; Setup!$AH$11 &amp; "'!" &amp; AD199),0) + IF(Setup!$AH$12&lt;&gt;"",INDIRECT("'" &amp; Setup!$AH$12 &amp; "'!" &amp; AD199),0)</f>
        <v>0</v>
      </c>
      <c r="BM199" s="2">
        <f ca="1">IF(Setup!$AH$7&lt;&gt;"",INDIRECT("'" &amp; Setup!$AH$7 &amp; "'!" &amp; AE199),0) + IF(Setup!$AH$8&lt;&gt;"",INDIRECT("'" &amp; Setup!$AH$8 &amp; "'!" &amp; AE199),0) + IF(Setup!$AH$9&lt;&gt;"",INDIRECT("'" &amp; Setup!$AH$9 &amp; "'!" &amp; AE199),0) + IF(Setup!$AH$10&lt;&gt;"",INDIRECT("'" &amp; Setup!$AH$10 &amp; "'!" &amp; AE199),0) + IF(Setup!$AH$11&lt;&gt;"",INDIRECT("'" &amp; Setup!$AH$11 &amp; "'!" &amp; AE199),0) + IF(Setup!$AH$12&lt;&gt;"",INDIRECT("'" &amp; Setup!$AH$12 &amp; "'!" &amp; AE199),0)</f>
        <v>0</v>
      </c>
      <c r="BN199" s="2">
        <f ca="1">IF(Setup!$AI$7&lt;&gt;"",INDIRECT("'" &amp; Setup!$AI$7 &amp; "'!" &amp; AD199),0) + IF(Setup!$AI$8&lt;&gt;"",INDIRECT("'" &amp; Setup!$AI$8 &amp; "'!" &amp; AD199),0) + IF(Setup!$AI$9&lt;&gt;"",INDIRECT("'" &amp; Setup!$AI$9 &amp; "'!" &amp; AD199),0) + IF(Setup!$AI$10&lt;&gt;"",INDIRECT("'" &amp; Setup!$AI$10 &amp; "'!" &amp; AD199),0) + IF(Setup!$AI$11&lt;&gt;"",INDIRECT("'" &amp; Setup!$AI$11 &amp; "'!" &amp; AD199),0) + IF(Setup!$AI$12&lt;&gt;"",INDIRECT("'" &amp; Setup!$AI$12 &amp; "'!" &amp; AD199),0)</f>
        <v>0</v>
      </c>
      <c r="BO199" s="2">
        <f ca="1">IF(Setup!$AI$7&lt;&gt;"",INDIRECT("'" &amp; Setup!$AI$7 &amp; "'!" &amp; AE199),0) + IF(Setup!$AI$8&lt;&gt;"",INDIRECT("'" &amp; Setup!$AI$8 &amp; "'!" &amp; AE199),0) + IF(Setup!$AI$9&lt;&gt;"",INDIRECT("'" &amp; Setup!$AI$9 &amp; "'!" &amp; AE199),0) + IF(Setup!$AI$10&lt;&gt;"",INDIRECT("'" &amp; Setup!$AI$10 &amp; "'!" &amp; AE199),0) + IF(Setup!$AI$11&lt;&gt;"",INDIRECT("'" &amp; Setup!$AI$11 &amp; "'!" &amp; AE199),0) + IF(Setup!$AI$12&lt;&gt;"",INDIRECT("'" &amp; Setup!$AI$12 &amp; "'!" &amp; AE199),0)</f>
        <v>0</v>
      </c>
      <c r="BP199" s="2">
        <f ca="1">IF(Setup!$AJ$7&lt;&gt;"",INDIRECT("'" &amp; Setup!$AJ$7 &amp; "'!" &amp; AD199),0) + IF(Setup!$AJ$8&lt;&gt;"",INDIRECT("'" &amp; Setup!$AJ$8 &amp; "'!" &amp; AD199),0) + IF(Setup!$AJ$9&lt;&gt;"",INDIRECT("'" &amp; Setup!$AJ$9 &amp; "'!" &amp; AD199),0) + IF(Setup!$AJ$10&lt;&gt;"",INDIRECT("'" &amp; Setup!$AJ$10 &amp; "'!" &amp; AD199),0) + IF(Setup!$AJ$11&lt;&gt;"",INDIRECT("'" &amp; Setup!$AJ$11 &amp; "'!" &amp; AD199),0) + IF(Setup!$AJ$12&lt;&gt;"",INDIRECT("'" &amp; Setup!$AJ$12 &amp; "'!" &amp; AD199),0)</f>
        <v>0</v>
      </c>
      <c r="BQ199" s="2">
        <f ca="1">IF(Setup!$AJ$7&lt;&gt;"",INDIRECT("'" &amp; Setup!$AJ$7 &amp; "'!" &amp; AE199),0) + IF(Setup!$AJ$8&lt;&gt;"",INDIRECT("'" &amp; Setup!$AJ$8 &amp; "'!" &amp; AE199),0) + IF(Setup!$AJ$9&lt;&gt;"",INDIRECT("'" &amp; Setup!$AJ$9 &amp; "'!" &amp; AE199),0) + IF(Setup!$AJ$10&lt;&gt;"",INDIRECT("'" &amp; Setup!$AJ$10 &amp; "'!" &amp; AE199),0) + IF(Setup!$AJ$11&lt;&gt;"",INDIRECT("'" &amp; Setup!$AJ$11 &amp; "'!" &amp; AE199),0) + IF(Setup!$AJ$12&lt;&gt;"",INDIRECT("'" &amp; Setup!$AJ$12 &amp; "'!" &amp; AE199),0)</f>
        <v>0</v>
      </c>
      <c r="BS199" s="35"/>
      <c r="BT199" s="35"/>
      <c r="BU199" s="35"/>
      <c r="BV199" s="35"/>
    </row>
    <row r="200" spans="1:74" ht="39" hidden="1" customHeight="1" x14ac:dyDescent="0.2">
      <c r="A200" s="14" t="str">
        <f>Planning!A183</f>
        <v>I175</v>
      </c>
      <c r="B200" s="9">
        <f>Planning!B183</f>
        <v>0</v>
      </c>
      <c r="C200" s="9">
        <f>Planning!C183</f>
        <v>0</v>
      </c>
      <c r="D200" s="9">
        <f>Planning!D183</f>
        <v>0</v>
      </c>
      <c r="E200" s="3">
        <f>Planning!E183</f>
        <v>0</v>
      </c>
      <c r="F200" s="3">
        <f>Planning!G183</f>
        <v>0</v>
      </c>
      <c r="G200" s="28"/>
      <c r="H200" s="197">
        <f t="shared" ca="1" si="96"/>
        <v>0</v>
      </c>
      <c r="I200" s="197">
        <f t="shared" ca="1" si="97"/>
        <v>0</v>
      </c>
      <c r="J200" s="32" t="str">
        <f ca="1">IF(AND($AR200="2",$AB199&lt;&gt;Lists!$A$17),AU200,AT200)</f>
        <v/>
      </c>
      <c r="K200" s="33" t="str">
        <f t="shared" ca="1" si="111"/>
        <v/>
      </c>
      <c r="L200" s="210">
        <f t="shared" ca="1" si="112"/>
        <v>0</v>
      </c>
      <c r="M200" s="197">
        <f t="shared" ca="1" si="113"/>
        <v>0</v>
      </c>
      <c r="N200" s="32" t="str">
        <f ca="1">IF(AND($AR200="2",$AB200&lt;&gt;Lists!$A$17),AW200,AV200)</f>
        <v/>
      </c>
      <c r="O200" s="33" t="str">
        <f t="shared" ca="1" si="114"/>
        <v/>
      </c>
      <c r="P200" s="197">
        <f t="shared" ca="1" si="115"/>
        <v>0</v>
      </c>
      <c r="Q200" s="197">
        <f t="shared" ca="1" si="116"/>
        <v>0</v>
      </c>
      <c r="R200" s="32" t="str">
        <f ca="1">IF(AND($AR200="2",$AB200&lt;&gt;Lists!$A$17),AY200,AX200)</f>
        <v/>
      </c>
      <c r="S200" s="33" t="str">
        <f t="shared" ca="1" si="117"/>
        <v/>
      </c>
      <c r="T200" s="197">
        <f t="shared" ca="1" si="118"/>
        <v>0</v>
      </c>
      <c r="U200" s="197">
        <f t="shared" ca="1" si="119"/>
        <v>0</v>
      </c>
      <c r="V200" s="32" t="str">
        <f ca="1">IF(AND($AR200="2",$AB200&lt;&gt;Lists!$A$17),BA200,AZ200)</f>
        <v/>
      </c>
      <c r="W200" s="33" t="str">
        <f t="shared" ca="1" si="120"/>
        <v/>
      </c>
      <c r="X200" s="197">
        <f t="shared" ca="1" si="121"/>
        <v>0</v>
      </c>
      <c r="Y200" s="197">
        <f t="shared" ca="1" si="122"/>
        <v>0</v>
      </c>
      <c r="Z200" s="32" t="str">
        <f ca="1">IF(AND($AR200="2",$AB200&lt;&gt;Lists!$A$17),BC200,BB200)</f>
        <v/>
      </c>
      <c r="AA200" s="33" t="str">
        <f t="shared" ca="1" si="123"/>
        <v/>
      </c>
      <c r="AB200" s="1">
        <f>Planning!H183</f>
        <v>0</v>
      </c>
      <c r="AC200" s="2" t="str">
        <f t="shared" si="98"/>
        <v>00</v>
      </c>
      <c r="AD200" s="2" t="s">
        <v>635</v>
      </c>
      <c r="AE200" s="2" t="s">
        <v>833</v>
      </c>
      <c r="AF200" s="2" t="s">
        <v>203</v>
      </c>
      <c r="AG200" s="169" t="str">
        <f t="shared" si="99"/>
        <v/>
      </c>
      <c r="AI200" s="2">
        <f ca="1">IF(Setup!$AG$7&lt;&gt;"",INDIRECT("'" &amp; Setup!$AG$7 &amp; "'!" &amp; AF200),0) + IF(Setup!$AG$8&lt;&gt;"",INDIRECT("'" &amp; Setup!$AG$8 &amp; "'!" &amp; AF200),0) + IF(Setup!$AG$9&lt;&gt;"",INDIRECT("'" &amp; Setup!$AG$9 &amp; "'!" &amp; AF200),0) + IF(Setup!$AG$10&lt;&gt;"",INDIRECT("'" &amp; Setup!$AG$10 &amp; "'!" &amp; AF200),0) + IF(Setup!$AG$11&lt;&gt;"",INDIRECT("'" &amp; Setup!$AG$11 &amp; "'!" &amp; AF200),0) + IF(Setup!$AG$12&lt;&gt;"",INDIRECT("'" &amp; Setup!$AG$12 &amp; "'!" &amp; AF200),0)</f>
        <v>0</v>
      </c>
      <c r="AJ200" s="2">
        <f ca="1">IF(Setup!$AH$7&lt;&gt;"",INDIRECT("'" &amp; Setup!$AH$7 &amp; "'!" &amp; AF200),0) + IF(Setup!$AH$8&lt;&gt;"",INDIRECT("'" &amp; Setup!$AH$8 &amp; "'!" &amp; AF200),0) + IF(Setup!$AH$9&lt;&gt;"",INDIRECT("'" &amp; Setup!$AH$9 &amp; "'!" &amp; AF200),0) + IF(Setup!$AH$10&lt;&gt;"",INDIRECT("'" &amp; Setup!$AH$10 &amp; "'!" &amp; AF200),0) + IF(Setup!$AH$11&lt;&gt;"",INDIRECT("'" &amp; Setup!$AH$11 &amp; "'!" &amp; AF200),0) + IF(Setup!$AH$12&lt;&gt;"",INDIRECT("'" &amp; Setup!$AH$12 &amp; "'!" &amp; AF200),0)</f>
        <v>0</v>
      </c>
      <c r="AK200" s="2">
        <f ca="1">IF(Setup!$AI$7&lt;&gt;"",INDIRECT("'" &amp; Setup!$AI$7 &amp; "'!" &amp; AF200),0) + IF(Setup!$AI$8&lt;&gt;"",INDIRECT("'" &amp; Setup!$AI$8 &amp; "'!" &amp; AF200),0) + IF(Setup!$AI$9&lt;&gt;"",INDIRECT("'" &amp; Setup!$AI$9 &amp; "'!" &amp; AF200),0) + IF(Setup!$AI$10&lt;&gt;"",INDIRECT("'" &amp; Setup!$AI$10 &amp; "'!" &amp; AF200),0) + IF(Setup!$AI$11&lt;&gt;"",INDIRECT("'" &amp; Setup!$AI$11 &amp; "'!" &amp; AF200),0) + IF(Setup!$AI$12&lt;&gt;"",INDIRECT("'" &amp; Setup!$AI$12 &amp; "'!" &amp; AF200),0)</f>
        <v>0</v>
      </c>
      <c r="AL200" s="2">
        <f ca="1">IF(Setup!$AJ$7&lt;&gt;"",INDIRECT("'" &amp; Setup!$AJ$7 &amp; "'!" &amp; AF200),0) + IF(Setup!$AJ$8&lt;&gt;"",INDIRECT("'" &amp; Setup!$AJ$8 &amp; "'!" &amp; AF200),0) + IF(Setup!$AJ$9&lt;&gt;"",INDIRECT("'" &amp; Setup!$AJ$9 &amp; "'!" &amp; AF200),0) + IF(Setup!$AJ$10&lt;&gt;"",INDIRECT("'" &amp; Setup!$AJ$10 &amp; "'!" &amp; AF200),0) + IF(Setup!$AJ$11&lt;&gt;"",INDIRECT("'" &amp; Setup!$AJ$11 &amp; "'!" &amp; AF200),0) + IF(Setup!$AJ$12&lt;&gt;"",INDIRECT("'" &amp; Setup!$AJ$12 &amp; "'!" &amp; AF200),0)</f>
        <v>0</v>
      </c>
      <c r="AN200" s="2" t="str">
        <f t="shared" si="100"/>
        <v/>
      </c>
      <c r="AR200" s="2" t="str">
        <f>IF(C200=0,"",LEFT(INDEX(Lists!$H$5:$H$49,MATCH(C200,Lists!$G$5:$G$49,0),1),1))</f>
        <v/>
      </c>
      <c r="AT200" s="2" t="str">
        <f t="shared" ca="1" si="101"/>
        <v/>
      </c>
      <c r="AU200" s="2" t="str">
        <f t="shared" ca="1" si="102"/>
        <v/>
      </c>
      <c r="AV200" s="2" t="str">
        <f t="shared" ca="1" si="103"/>
        <v/>
      </c>
      <c r="AW200" s="2" t="str">
        <f t="shared" ca="1" si="104"/>
        <v/>
      </c>
      <c r="AX200" s="2" t="str">
        <f t="shared" ca="1" si="105"/>
        <v/>
      </c>
      <c r="AY200" s="2" t="str">
        <f t="shared" ca="1" si="106"/>
        <v/>
      </c>
      <c r="AZ200" s="2" t="str">
        <f t="shared" ca="1" si="107"/>
        <v/>
      </c>
      <c r="BA200" s="2" t="str">
        <f t="shared" ca="1" si="108"/>
        <v/>
      </c>
      <c r="BB200" s="2" t="str">
        <f t="shared" ca="1" si="109"/>
        <v/>
      </c>
      <c r="BC200" s="2" t="str">
        <f t="shared" ca="1" si="110"/>
        <v/>
      </c>
      <c r="BJ200" s="2">
        <f ca="1">IF(Setup!$AG$7&lt;&gt;"",INDIRECT("'" &amp; Setup!$AG$7 &amp; "'!" &amp; AD200),0) + IF(Setup!$AG$8&lt;&gt;"",INDIRECT("'" &amp; Setup!$AG$8 &amp; "'!" &amp; AD200),0) + IF(Setup!$AG$9&lt;&gt;"",INDIRECT("'" &amp; Setup!$AG$9 &amp; "'!" &amp; AD200),0) + IF(Setup!$AG$10&lt;&gt;"",INDIRECT("'" &amp; Setup!$AG$10 &amp; "'!" &amp; AD200),0) + IF(Setup!$AG$11&lt;&gt;"",INDIRECT("'" &amp; Setup!$AG$11 &amp; "'!" &amp; AD200),0) + IF(Setup!$AG$12&lt;&gt;"",INDIRECT("'" &amp; Setup!$AG$12 &amp; "'!" &amp; AD200),0)</f>
        <v>0</v>
      </c>
      <c r="BK200" s="2">
        <f ca="1">IF(Setup!$AG$7&lt;&gt;"",INDIRECT("'" &amp; Setup!$AG$7 &amp; "'!" &amp; AE200),0) + IF(Setup!$AG$8&lt;&gt;"",INDIRECT("'" &amp; Setup!$AG$8 &amp; "'!" &amp; AE200),0) + IF(Setup!$AG$9&lt;&gt;"",INDIRECT("'" &amp; Setup!$AG$9 &amp; "'!" &amp; AE200),0) + IF(Setup!$AG$10&lt;&gt;"",INDIRECT("'" &amp; Setup!$AG$10 &amp; "'!" &amp; AE200),0) + IF(Setup!$AG$11&lt;&gt;"",INDIRECT("'" &amp; Setup!$AG$11 &amp; "'!" &amp; AE200),0) + IF(Setup!$AG$12&lt;&gt;"",INDIRECT("'" &amp; Setup!$AG$12 &amp; "'!" &amp; AE200),0)</f>
        <v>0</v>
      </c>
      <c r="BL200" s="2">
        <f ca="1">IF(Setup!$AH$7&lt;&gt;"",INDIRECT("'" &amp; Setup!$AH$7 &amp; "'!" &amp; AD200),0) + IF(Setup!$AH$8&lt;&gt;"",INDIRECT("'" &amp; Setup!$AH$8 &amp; "'!" &amp; AD200),0) + IF(Setup!$AH$9&lt;&gt;"",INDIRECT("'" &amp; Setup!$AH$9 &amp; "'!" &amp; AD200),0) + IF(Setup!$AH$10&lt;&gt;"",INDIRECT("'" &amp; Setup!$AH$10 &amp; "'!" &amp; AD200),0) + IF(Setup!$AH$11&lt;&gt;"",INDIRECT("'" &amp; Setup!$AH$11 &amp; "'!" &amp; AD200),0) + IF(Setup!$AH$12&lt;&gt;"",INDIRECT("'" &amp; Setup!$AH$12 &amp; "'!" &amp; AD200),0)</f>
        <v>0</v>
      </c>
      <c r="BM200" s="2">
        <f ca="1">IF(Setup!$AH$7&lt;&gt;"",INDIRECT("'" &amp; Setup!$AH$7 &amp; "'!" &amp; AE200),0) + IF(Setup!$AH$8&lt;&gt;"",INDIRECT("'" &amp; Setup!$AH$8 &amp; "'!" &amp; AE200),0) + IF(Setup!$AH$9&lt;&gt;"",INDIRECT("'" &amp; Setup!$AH$9 &amp; "'!" &amp; AE200),0) + IF(Setup!$AH$10&lt;&gt;"",INDIRECT("'" &amp; Setup!$AH$10 &amp; "'!" &amp; AE200),0) + IF(Setup!$AH$11&lt;&gt;"",INDIRECT("'" &amp; Setup!$AH$11 &amp; "'!" &amp; AE200),0) + IF(Setup!$AH$12&lt;&gt;"",INDIRECT("'" &amp; Setup!$AH$12 &amp; "'!" &amp; AE200),0)</f>
        <v>0</v>
      </c>
      <c r="BN200" s="2">
        <f ca="1">IF(Setup!$AI$7&lt;&gt;"",INDIRECT("'" &amp; Setup!$AI$7 &amp; "'!" &amp; AD200),0) + IF(Setup!$AI$8&lt;&gt;"",INDIRECT("'" &amp; Setup!$AI$8 &amp; "'!" &amp; AD200),0) + IF(Setup!$AI$9&lt;&gt;"",INDIRECT("'" &amp; Setup!$AI$9 &amp; "'!" &amp; AD200),0) + IF(Setup!$AI$10&lt;&gt;"",INDIRECT("'" &amp; Setup!$AI$10 &amp; "'!" &amp; AD200),0) + IF(Setup!$AI$11&lt;&gt;"",INDIRECT("'" &amp; Setup!$AI$11 &amp; "'!" &amp; AD200),0) + IF(Setup!$AI$12&lt;&gt;"",INDIRECT("'" &amp; Setup!$AI$12 &amp; "'!" &amp; AD200),0)</f>
        <v>0</v>
      </c>
      <c r="BO200" s="2">
        <f ca="1">IF(Setup!$AI$7&lt;&gt;"",INDIRECT("'" &amp; Setup!$AI$7 &amp; "'!" &amp; AE200),0) + IF(Setup!$AI$8&lt;&gt;"",INDIRECT("'" &amp; Setup!$AI$8 &amp; "'!" &amp; AE200),0) + IF(Setup!$AI$9&lt;&gt;"",INDIRECT("'" &amp; Setup!$AI$9 &amp; "'!" &amp; AE200),0) + IF(Setup!$AI$10&lt;&gt;"",INDIRECT("'" &amp; Setup!$AI$10 &amp; "'!" &amp; AE200),0) + IF(Setup!$AI$11&lt;&gt;"",INDIRECT("'" &amp; Setup!$AI$11 &amp; "'!" &amp; AE200),0) + IF(Setup!$AI$12&lt;&gt;"",INDIRECT("'" &amp; Setup!$AI$12 &amp; "'!" &amp; AE200),0)</f>
        <v>0</v>
      </c>
      <c r="BP200" s="2">
        <f ca="1">IF(Setup!$AJ$7&lt;&gt;"",INDIRECT("'" &amp; Setup!$AJ$7 &amp; "'!" &amp; AD200),0) + IF(Setup!$AJ$8&lt;&gt;"",INDIRECT("'" &amp; Setup!$AJ$8 &amp; "'!" &amp; AD200),0) + IF(Setup!$AJ$9&lt;&gt;"",INDIRECT("'" &amp; Setup!$AJ$9 &amp; "'!" &amp; AD200),0) + IF(Setup!$AJ$10&lt;&gt;"",INDIRECT("'" &amp; Setup!$AJ$10 &amp; "'!" &amp; AD200),0) + IF(Setup!$AJ$11&lt;&gt;"",INDIRECT("'" &amp; Setup!$AJ$11 &amp; "'!" &amp; AD200),0) + IF(Setup!$AJ$12&lt;&gt;"",INDIRECT("'" &amp; Setup!$AJ$12 &amp; "'!" &amp; AD200),0)</f>
        <v>0</v>
      </c>
      <c r="BQ200" s="2">
        <f ca="1">IF(Setup!$AJ$7&lt;&gt;"",INDIRECT("'" &amp; Setup!$AJ$7 &amp; "'!" &amp; AE200),0) + IF(Setup!$AJ$8&lt;&gt;"",INDIRECT("'" &amp; Setup!$AJ$8 &amp; "'!" &amp; AE200),0) + IF(Setup!$AJ$9&lt;&gt;"",INDIRECT("'" &amp; Setup!$AJ$9 &amp; "'!" &amp; AE200),0) + IF(Setup!$AJ$10&lt;&gt;"",INDIRECT("'" &amp; Setup!$AJ$10 &amp; "'!" &amp; AE200),0) + IF(Setup!$AJ$11&lt;&gt;"",INDIRECT("'" &amp; Setup!$AJ$11 &amp; "'!" &amp; AE200),0) + IF(Setup!$AJ$12&lt;&gt;"",INDIRECT("'" &amp; Setup!$AJ$12 &amp; "'!" &amp; AE200),0)</f>
        <v>0</v>
      </c>
      <c r="BS200" s="35"/>
      <c r="BT200" s="35"/>
      <c r="BU200" s="35"/>
      <c r="BV200" s="35"/>
    </row>
    <row r="201" spans="1:74" ht="39" hidden="1" customHeight="1" x14ac:dyDescent="0.2">
      <c r="A201" s="14" t="str">
        <f>Planning!A184</f>
        <v>I176</v>
      </c>
      <c r="B201" s="9">
        <f>Planning!B184</f>
        <v>0</v>
      </c>
      <c r="C201" s="9">
        <f>Planning!C184</f>
        <v>0</v>
      </c>
      <c r="D201" s="9">
        <f>Planning!D184</f>
        <v>0</v>
      </c>
      <c r="E201" s="3">
        <f>Planning!E184</f>
        <v>0</v>
      </c>
      <c r="F201" s="3">
        <f>Planning!G184</f>
        <v>0</v>
      </c>
      <c r="G201" s="28"/>
      <c r="H201" s="197">
        <f t="shared" ca="1" si="96"/>
        <v>0</v>
      </c>
      <c r="I201" s="197">
        <f t="shared" ca="1" si="97"/>
        <v>0</v>
      </c>
      <c r="J201" s="32" t="str">
        <f ca="1">IF(AND($AR201="2",$AB200&lt;&gt;Lists!$A$17),AU201,AT201)</f>
        <v/>
      </c>
      <c r="K201" s="33" t="str">
        <f t="shared" ca="1" si="111"/>
        <v/>
      </c>
      <c r="L201" s="210">
        <f t="shared" ca="1" si="112"/>
        <v>0</v>
      </c>
      <c r="M201" s="197">
        <f t="shared" ca="1" si="113"/>
        <v>0</v>
      </c>
      <c r="N201" s="32" t="str">
        <f ca="1">IF(AND($AR201="2",$AB201&lt;&gt;Lists!$A$17),AW201,AV201)</f>
        <v/>
      </c>
      <c r="O201" s="33" t="str">
        <f t="shared" ca="1" si="114"/>
        <v/>
      </c>
      <c r="P201" s="197">
        <f t="shared" ca="1" si="115"/>
        <v>0</v>
      </c>
      <c r="Q201" s="197">
        <f t="shared" ca="1" si="116"/>
        <v>0</v>
      </c>
      <c r="R201" s="32" t="str">
        <f ca="1">IF(AND($AR201="2",$AB201&lt;&gt;Lists!$A$17),AY201,AX201)</f>
        <v/>
      </c>
      <c r="S201" s="33" t="str">
        <f t="shared" ca="1" si="117"/>
        <v/>
      </c>
      <c r="T201" s="197">
        <f t="shared" ca="1" si="118"/>
        <v>0</v>
      </c>
      <c r="U201" s="197">
        <f t="shared" ca="1" si="119"/>
        <v>0</v>
      </c>
      <c r="V201" s="32" t="str">
        <f ca="1">IF(AND($AR201="2",$AB201&lt;&gt;Lists!$A$17),BA201,AZ201)</f>
        <v/>
      </c>
      <c r="W201" s="33" t="str">
        <f t="shared" ca="1" si="120"/>
        <v/>
      </c>
      <c r="X201" s="197">
        <f t="shared" ca="1" si="121"/>
        <v>0</v>
      </c>
      <c r="Y201" s="197">
        <f t="shared" ca="1" si="122"/>
        <v>0</v>
      </c>
      <c r="Z201" s="32" t="str">
        <f ca="1">IF(AND($AR201="2",$AB201&lt;&gt;Lists!$A$17),BC201,BB201)</f>
        <v/>
      </c>
      <c r="AA201" s="33" t="str">
        <f t="shared" ca="1" si="123"/>
        <v/>
      </c>
      <c r="AB201" s="1">
        <f>Planning!H184</f>
        <v>0</v>
      </c>
      <c r="AC201" s="2" t="str">
        <f t="shared" si="98"/>
        <v>00</v>
      </c>
      <c r="AD201" s="2" t="s">
        <v>636</v>
      </c>
      <c r="AE201" s="2" t="s">
        <v>834</v>
      </c>
      <c r="AF201" s="2" t="s">
        <v>204</v>
      </c>
      <c r="AG201" s="169" t="str">
        <f t="shared" si="99"/>
        <v/>
      </c>
      <c r="AI201" s="2">
        <f ca="1">IF(Setup!$AG$7&lt;&gt;"",INDIRECT("'" &amp; Setup!$AG$7 &amp; "'!" &amp; AF201),0) + IF(Setup!$AG$8&lt;&gt;"",INDIRECT("'" &amp; Setup!$AG$8 &amp; "'!" &amp; AF201),0) + IF(Setup!$AG$9&lt;&gt;"",INDIRECT("'" &amp; Setup!$AG$9 &amp; "'!" &amp; AF201),0) + IF(Setup!$AG$10&lt;&gt;"",INDIRECT("'" &amp; Setup!$AG$10 &amp; "'!" &amp; AF201),0) + IF(Setup!$AG$11&lt;&gt;"",INDIRECT("'" &amp; Setup!$AG$11 &amp; "'!" &amp; AF201),0) + IF(Setup!$AG$12&lt;&gt;"",INDIRECT("'" &amp; Setup!$AG$12 &amp; "'!" &amp; AF201),0)</f>
        <v>0</v>
      </c>
      <c r="AJ201" s="2">
        <f ca="1">IF(Setup!$AH$7&lt;&gt;"",INDIRECT("'" &amp; Setup!$AH$7 &amp; "'!" &amp; AF201),0) + IF(Setup!$AH$8&lt;&gt;"",INDIRECT("'" &amp; Setup!$AH$8 &amp; "'!" &amp; AF201),0) + IF(Setup!$AH$9&lt;&gt;"",INDIRECT("'" &amp; Setup!$AH$9 &amp; "'!" &amp; AF201),0) + IF(Setup!$AH$10&lt;&gt;"",INDIRECT("'" &amp; Setup!$AH$10 &amp; "'!" &amp; AF201),0) + IF(Setup!$AH$11&lt;&gt;"",INDIRECT("'" &amp; Setup!$AH$11 &amp; "'!" &amp; AF201),0) + IF(Setup!$AH$12&lt;&gt;"",INDIRECT("'" &amp; Setup!$AH$12 &amp; "'!" &amp; AF201),0)</f>
        <v>0</v>
      </c>
      <c r="AK201" s="2">
        <f ca="1">IF(Setup!$AI$7&lt;&gt;"",INDIRECT("'" &amp; Setup!$AI$7 &amp; "'!" &amp; AF201),0) + IF(Setup!$AI$8&lt;&gt;"",INDIRECT("'" &amp; Setup!$AI$8 &amp; "'!" &amp; AF201),0) + IF(Setup!$AI$9&lt;&gt;"",INDIRECT("'" &amp; Setup!$AI$9 &amp; "'!" &amp; AF201),0) + IF(Setup!$AI$10&lt;&gt;"",INDIRECT("'" &amp; Setup!$AI$10 &amp; "'!" &amp; AF201),0) + IF(Setup!$AI$11&lt;&gt;"",INDIRECT("'" &amp; Setup!$AI$11 &amp; "'!" &amp; AF201),0) + IF(Setup!$AI$12&lt;&gt;"",INDIRECT("'" &amp; Setup!$AI$12 &amp; "'!" &amp; AF201),0)</f>
        <v>0</v>
      </c>
      <c r="AL201" s="2">
        <f ca="1">IF(Setup!$AJ$7&lt;&gt;"",INDIRECT("'" &amp; Setup!$AJ$7 &amp; "'!" &amp; AF201),0) + IF(Setup!$AJ$8&lt;&gt;"",INDIRECT("'" &amp; Setup!$AJ$8 &amp; "'!" &amp; AF201),0) + IF(Setup!$AJ$9&lt;&gt;"",INDIRECT("'" &amp; Setup!$AJ$9 &amp; "'!" &amp; AF201),0) + IF(Setup!$AJ$10&lt;&gt;"",INDIRECT("'" &amp; Setup!$AJ$10 &amp; "'!" &amp; AF201),0) + IF(Setup!$AJ$11&lt;&gt;"",INDIRECT("'" &amp; Setup!$AJ$11 &amp; "'!" &amp; AF201),0) + IF(Setup!$AJ$12&lt;&gt;"",INDIRECT("'" &amp; Setup!$AJ$12 &amp; "'!" &amp; AF201),0)</f>
        <v>0</v>
      </c>
      <c r="AN201" s="2" t="str">
        <f t="shared" si="100"/>
        <v/>
      </c>
      <c r="AR201" s="2" t="str">
        <f>IF(C201=0,"",LEFT(INDEX(Lists!$H$5:$H$49,MATCH(C201,Lists!$G$5:$G$49,0),1),1))</f>
        <v/>
      </c>
      <c r="AT201" s="2" t="str">
        <f t="shared" ca="1" si="101"/>
        <v/>
      </c>
      <c r="AU201" s="2" t="str">
        <f t="shared" ca="1" si="102"/>
        <v/>
      </c>
      <c r="AV201" s="2" t="str">
        <f t="shared" ca="1" si="103"/>
        <v/>
      </c>
      <c r="AW201" s="2" t="str">
        <f t="shared" ca="1" si="104"/>
        <v/>
      </c>
      <c r="AX201" s="2" t="str">
        <f t="shared" ca="1" si="105"/>
        <v/>
      </c>
      <c r="AY201" s="2" t="str">
        <f t="shared" ca="1" si="106"/>
        <v/>
      </c>
      <c r="AZ201" s="2" t="str">
        <f t="shared" ca="1" si="107"/>
        <v/>
      </c>
      <c r="BA201" s="2" t="str">
        <f t="shared" ca="1" si="108"/>
        <v/>
      </c>
      <c r="BB201" s="2" t="str">
        <f t="shared" ca="1" si="109"/>
        <v/>
      </c>
      <c r="BC201" s="2" t="str">
        <f t="shared" ca="1" si="110"/>
        <v/>
      </c>
      <c r="BJ201" s="2">
        <f ca="1">IF(Setup!$AG$7&lt;&gt;"",INDIRECT("'" &amp; Setup!$AG$7 &amp; "'!" &amp; AD201),0) + IF(Setup!$AG$8&lt;&gt;"",INDIRECT("'" &amp; Setup!$AG$8 &amp; "'!" &amp; AD201),0) + IF(Setup!$AG$9&lt;&gt;"",INDIRECT("'" &amp; Setup!$AG$9 &amp; "'!" &amp; AD201),0) + IF(Setup!$AG$10&lt;&gt;"",INDIRECT("'" &amp; Setup!$AG$10 &amp; "'!" &amp; AD201),0) + IF(Setup!$AG$11&lt;&gt;"",INDIRECT("'" &amp; Setup!$AG$11 &amp; "'!" &amp; AD201),0) + IF(Setup!$AG$12&lt;&gt;"",INDIRECT("'" &amp; Setup!$AG$12 &amp; "'!" &amp; AD201),0)</f>
        <v>0</v>
      </c>
      <c r="BK201" s="2">
        <f ca="1">IF(Setup!$AG$7&lt;&gt;"",INDIRECT("'" &amp; Setup!$AG$7 &amp; "'!" &amp; AE201),0) + IF(Setup!$AG$8&lt;&gt;"",INDIRECT("'" &amp; Setup!$AG$8 &amp; "'!" &amp; AE201),0) + IF(Setup!$AG$9&lt;&gt;"",INDIRECT("'" &amp; Setup!$AG$9 &amp; "'!" &amp; AE201),0) + IF(Setup!$AG$10&lt;&gt;"",INDIRECT("'" &amp; Setup!$AG$10 &amp; "'!" &amp; AE201),0) + IF(Setup!$AG$11&lt;&gt;"",INDIRECT("'" &amp; Setup!$AG$11 &amp; "'!" &amp; AE201),0) + IF(Setup!$AG$12&lt;&gt;"",INDIRECT("'" &amp; Setup!$AG$12 &amp; "'!" &amp; AE201),0)</f>
        <v>0</v>
      </c>
      <c r="BL201" s="2">
        <f ca="1">IF(Setup!$AH$7&lt;&gt;"",INDIRECT("'" &amp; Setup!$AH$7 &amp; "'!" &amp; AD201),0) + IF(Setup!$AH$8&lt;&gt;"",INDIRECT("'" &amp; Setup!$AH$8 &amp; "'!" &amp; AD201),0) + IF(Setup!$AH$9&lt;&gt;"",INDIRECT("'" &amp; Setup!$AH$9 &amp; "'!" &amp; AD201),0) + IF(Setup!$AH$10&lt;&gt;"",INDIRECT("'" &amp; Setup!$AH$10 &amp; "'!" &amp; AD201),0) + IF(Setup!$AH$11&lt;&gt;"",INDIRECT("'" &amp; Setup!$AH$11 &amp; "'!" &amp; AD201),0) + IF(Setup!$AH$12&lt;&gt;"",INDIRECT("'" &amp; Setup!$AH$12 &amp; "'!" &amp; AD201),0)</f>
        <v>0</v>
      </c>
      <c r="BM201" s="2">
        <f ca="1">IF(Setup!$AH$7&lt;&gt;"",INDIRECT("'" &amp; Setup!$AH$7 &amp; "'!" &amp; AE201),0) + IF(Setup!$AH$8&lt;&gt;"",INDIRECT("'" &amp; Setup!$AH$8 &amp; "'!" &amp; AE201),0) + IF(Setup!$AH$9&lt;&gt;"",INDIRECT("'" &amp; Setup!$AH$9 &amp; "'!" &amp; AE201),0) + IF(Setup!$AH$10&lt;&gt;"",INDIRECT("'" &amp; Setup!$AH$10 &amp; "'!" &amp; AE201),0) + IF(Setup!$AH$11&lt;&gt;"",INDIRECT("'" &amp; Setup!$AH$11 &amp; "'!" &amp; AE201),0) + IF(Setup!$AH$12&lt;&gt;"",INDIRECT("'" &amp; Setup!$AH$12 &amp; "'!" &amp; AE201),0)</f>
        <v>0</v>
      </c>
      <c r="BN201" s="2">
        <f ca="1">IF(Setup!$AI$7&lt;&gt;"",INDIRECT("'" &amp; Setup!$AI$7 &amp; "'!" &amp; AD201),0) + IF(Setup!$AI$8&lt;&gt;"",INDIRECT("'" &amp; Setup!$AI$8 &amp; "'!" &amp; AD201),0) + IF(Setup!$AI$9&lt;&gt;"",INDIRECT("'" &amp; Setup!$AI$9 &amp; "'!" &amp; AD201),0) + IF(Setup!$AI$10&lt;&gt;"",INDIRECT("'" &amp; Setup!$AI$10 &amp; "'!" &amp; AD201),0) + IF(Setup!$AI$11&lt;&gt;"",INDIRECT("'" &amp; Setup!$AI$11 &amp; "'!" &amp; AD201),0) + IF(Setup!$AI$12&lt;&gt;"",INDIRECT("'" &amp; Setup!$AI$12 &amp; "'!" &amp; AD201),0)</f>
        <v>0</v>
      </c>
      <c r="BO201" s="2">
        <f ca="1">IF(Setup!$AI$7&lt;&gt;"",INDIRECT("'" &amp; Setup!$AI$7 &amp; "'!" &amp; AE201),0) + IF(Setup!$AI$8&lt;&gt;"",INDIRECT("'" &amp; Setup!$AI$8 &amp; "'!" &amp; AE201),0) + IF(Setup!$AI$9&lt;&gt;"",INDIRECT("'" &amp; Setup!$AI$9 &amp; "'!" &amp; AE201),0) + IF(Setup!$AI$10&lt;&gt;"",INDIRECT("'" &amp; Setup!$AI$10 &amp; "'!" &amp; AE201),0) + IF(Setup!$AI$11&lt;&gt;"",INDIRECT("'" &amp; Setup!$AI$11 &amp; "'!" &amp; AE201),0) + IF(Setup!$AI$12&lt;&gt;"",INDIRECT("'" &amp; Setup!$AI$12 &amp; "'!" &amp; AE201),0)</f>
        <v>0</v>
      </c>
      <c r="BP201" s="2">
        <f ca="1">IF(Setup!$AJ$7&lt;&gt;"",INDIRECT("'" &amp; Setup!$AJ$7 &amp; "'!" &amp; AD201),0) + IF(Setup!$AJ$8&lt;&gt;"",INDIRECT("'" &amp; Setup!$AJ$8 &amp; "'!" &amp; AD201),0) + IF(Setup!$AJ$9&lt;&gt;"",INDIRECT("'" &amp; Setup!$AJ$9 &amp; "'!" &amp; AD201),0) + IF(Setup!$AJ$10&lt;&gt;"",INDIRECT("'" &amp; Setup!$AJ$10 &amp; "'!" &amp; AD201),0) + IF(Setup!$AJ$11&lt;&gt;"",INDIRECT("'" &amp; Setup!$AJ$11 &amp; "'!" &amp; AD201),0) + IF(Setup!$AJ$12&lt;&gt;"",INDIRECT("'" &amp; Setup!$AJ$12 &amp; "'!" &amp; AD201),0)</f>
        <v>0</v>
      </c>
      <c r="BQ201" s="2">
        <f ca="1">IF(Setup!$AJ$7&lt;&gt;"",INDIRECT("'" &amp; Setup!$AJ$7 &amp; "'!" &amp; AE201),0) + IF(Setup!$AJ$8&lt;&gt;"",INDIRECT("'" &amp; Setup!$AJ$8 &amp; "'!" &amp; AE201),0) + IF(Setup!$AJ$9&lt;&gt;"",INDIRECT("'" &amp; Setup!$AJ$9 &amp; "'!" &amp; AE201),0) + IF(Setup!$AJ$10&lt;&gt;"",INDIRECT("'" &amp; Setup!$AJ$10 &amp; "'!" &amp; AE201),0) + IF(Setup!$AJ$11&lt;&gt;"",INDIRECT("'" &amp; Setup!$AJ$11 &amp; "'!" &amp; AE201),0) + IF(Setup!$AJ$12&lt;&gt;"",INDIRECT("'" &amp; Setup!$AJ$12 &amp; "'!" &amp; AE201),0)</f>
        <v>0</v>
      </c>
      <c r="BS201" s="35"/>
      <c r="BT201" s="35"/>
      <c r="BU201" s="35"/>
      <c r="BV201" s="35"/>
    </row>
    <row r="202" spans="1:74" ht="39" hidden="1" customHeight="1" x14ac:dyDescent="0.2">
      <c r="A202" s="14" t="str">
        <f>Planning!A185</f>
        <v>I177</v>
      </c>
      <c r="B202" s="9">
        <f>Planning!B185</f>
        <v>0</v>
      </c>
      <c r="C202" s="9">
        <f>Planning!C185</f>
        <v>0</v>
      </c>
      <c r="D202" s="9">
        <f>Planning!D185</f>
        <v>0</v>
      </c>
      <c r="E202" s="3">
        <f>Planning!E185</f>
        <v>0</v>
      </c>
      <c r="F202" s="3">
        <f>Planning!G185</f>
        <v>0</v>
      </c>
      <c r="G202" s="28"/>
      <c r="H202" s="197">
        <f t="shared" ca="1" si="96"/>
        <v>0</v>
      </c>
      <c r="I202" s="197">
        <f t="shared" ca="1" si="97"/>
        <v>0</v>
      </c>
      <c r="J202" s="32" t="str">
        <f ca="1">IF(AND($AR202="2",$AB201&lt;&gt;Lists!$A$17),AU202,AT202)</f>
        <v/>
      </c>
      <c r="K202" s="33" t="str">
        <f t="shared" ca="1" si="111"/>
        <v/>
      </c>
      <c r="L202" s="210">
        <f t="shared" ca="1" si="112"/>
        <v>0</v>
      </c>
      <c r="M202" s="197">
        <f t="shared" ca="1" si="113"/>
        <v>0</v>
      </c>
      <c r="N202" s="32" t="str">
        <f ca="1">IF(AND($AR202="2",$AB202&lt;&gt;Lists!$A$17),AW202,AV202)</f>
        <v/>
      </c>
      <c r="O202" s="33" t="str">
        <f t="shared" ca="1" si="114"/>
        <v/>
      </c>
      <c r="P202" s="197">
        <f t="shared" ca="1" si="115"/>
        <v>0</v>
      </c>
      <c r="Q202" s="197">
        <f t="shared" ca="1" si="116"/>
        <v>0</v>
      </c>
      <c r="R202" s="32" t="str">
        <f ca="1">IF(AND($AR202="2",$AB202&lt;&gt;Lists!$A$17),AY202,AX202)</f>
        <v/>
      </c>
      <c r="S202" s="33" t="str">
        <f t="shared" ca="1" si="117"/>
        <v/>
      </c>
      <c r="T202" s="197">
        <f t="shared" ca="1" si="118"/>
        <v>0</v>
      </c>
      <c r="U202" s="197">
        <f t="shared" ca="1" si="119"/>
        <v>0</v>
      </c>
      <c r="V202" s="32" t="str">
        <f ca="1">IF(AND($AR202="2",$AB202&lt;&gt;Lists!$A$17),BA202,AZ202)</f>
        <v/>
      </c>
      <c r="W202" s="33" t="str">
        <f t="shared" ca="1" si="120"/>
        <v/>
      </c>
      <c r="X202" s="197">
        <f t="shared" ca="1" si="121"/>
        <v>0</v>
      </c>
      <c r="Y202" s="197">
        <f t="shared" ca="1" si="122"/>
        <v>0</v>
      </c>
      <c r="Z202" s="32" t="str">
        <f ca="1">IF(AND($AR202="2",$AB202&lt;&gt;Lists!$A$17),BC202,BB202)</f>
        <v/>
      </c>
      <c r="AA202" s="33" t="str">
        <f t="shared" ca="1" si="123"/>
        <v/>
      </c>
      <c r="AB202" s="1">
        <f>Planning!H185</f>
        <v>0</v>
      </c>
      <c r="AC202" s="2" t="str">
        <f t="shared" si="98"/>
        <v>00</v>
      </c>
      <c r="AD202" s="2" t="s">
        <v>637</v>
      </c>
      <c r="AE202" s="2" t="s">
        <v>835</v>
      </c>
      <c r="AF202" s="2" t="s">
        <v>1581</v>
      </c>
      <c r="AG202" s="169" t="str">
        <f t="shared" si="99"/>
        <v/>
      </c>
      <c r="AI202" s="2">
        <f ca="1">IF(Setup!$AG$7&lt;&gt;"",INDIRECT("'" &amp; Setup!$AG$7 &amp; "'!" &amp; AF202),0) + IF(Setup!$AG$8&lt;&gt;"",INDIRECT("'" &amp; Setup!$AG$8 &amp; "'!" &amp; AF202),0) + IF(Setup!$AG$9&lt;&gt;"",INDIRECT("'" &amp; Setup!$AG$9 &amp; "'!" &amp; AF202),0) + IF(Setup!$AG$10&lt;&gt;"",INDIRECT("'" &amp; Setup!$AG$10 &amp; "'!" &amp; AF202),0) + IF(Setup!$AG$11&lt;&gt;"",INDIRECT("'" &amp; Setup!$AG$11 &amp; "'!" &amp; AF202),0) + IF(Setup!$AG$12&lt;&gt;"",INDIRECT("'" &amp; Setup!$AG$12 &amp; "'!" &amp; AF202),0)</f>
        <v>0</v>
      </c>
      <c r="AJ202" s="2">
        <f ca="1">IF(Setup!$AH$7&lt;&gt;"",INDIRECT("'" &amp; Setup!$AH$7 &amp; "'!" &amp; AF202),0) + IF(Setup!$AH$8&lt;&gt;"",INDIRECT("'" &amp; Setup!$AH$8 &amp; "'!" &amp; AF202),0) + IF(Setup!$AH$9&lt;&gt;"",INDIRECT("'" &amp; Setup!$AH$9 &amp; "'!" &amp; AF202),0) + IF(Setup!$AH$10&lt;&gt;"",INDIRECT("'" &amp; Setup!$AH$10 &amp; "'!" &amp; AF202),0) + IF(Setup!$AH$11&lt;&gt;"",INDIRECT("'" &amp; Setup!$AH$11 &amp; "'!" &amp; AF202),0) + IF(Setup!$AH$12&lt;&gt;"",INDIRECT("'" &amp; Setup!$AH$12 &amp; "'!" &amp; AF202),0)</f>
        <v>0</v>
      </c>
      <c r="AK202" s="2">
        <f ca="1">IF(Setup!$AI$7&lt;&gt;"",INDIRECT("'" &amp; Setup!$AI$7 &amp; "'!" &amp; AF202),0) + IF(Setup!$AI$8&lt;&gt;"",INDIRECT("'" &amp; Setup!$AI$8 &amp; "'!" &amp; AF202),0) + IF(Setup!$AI$9&lt;&gt;"",INDIRECT("'" &amp; Setup!$AI$9 &amp; "'!" &amp; AF202),0) + IF(Setup!$AI$10&lt;&gt;"",INDIRECT("'" &amp; Setup!$AI$10 &amp; "'!" &amp; AF202),0) + IF(Setup!$AI$11&lt;&gt;"",INDIRECT("'" &amp; Setup!$AI$11 &amp; "'!" &amp; AF202),0) + IF(Setup!$AI$12&lt;&gt;"",INDIRECT("'" &amp; Setup!$AI$12 &amp; "'!" &amp; AF202),0)</f>
        <v>0</v>
      </c>
      <c r="AL202" s="2">
        <f ca="1">IF(Setup!$AJ$7&lt;&gt;"",INDIRECT("'" &amp; Setup!$AJ$7 &amp; "'!" &amp; AF202),0) + IF(Setup!$AJ$8&lt;&gt;"",INDIRECT("'" &amp; Setup!$AJ$8 &amp; "'!" &amp; AF202),0) + IF(Setup!$AJ$9&lt;&gt;"",INDIRECT("'" &amp; Setup!$AJ$9 &amp; "'!" &amp; AF202),0) + IF(Setup!$AJ$10&lt;&gt;"",INDIRECT("'" &amp; Setup!$AJ$10 &amp; "'!" &amp; AF202),0) + IF(Setup!$AJ$11&lt;&gt;"",INDIRECT("'" &amp; Setup!$AJ$11 &amp; "'!" &amp; AF202),0) + IF(Setup!$AJ$12&lt;&gt;"",INDIRECT("'" &amp; Setup!$AJ$12 &amp; "'!" &amp; AF202),0)</f>
        <v>0</v>
      </c>
      <c r="AN202" s="2" t="str">
        <f t="shared" si="100"/>
        <v/>
      </c>
      <c r="AR202" s="2" t="str">
        <f>IF(C202=0,"",LEFT(INDEX(Lists!$H$5:$H$49,MATCH(C202,Lists!$G$5:$G$49,0),1),1))</f>
        <v/>
      </c>
      <c r="AT202" s="2" t="str">
        <f t="shared" ca="1" si="101"/>
        <v/>
      </c>
      <c r="AU202" s="2" t="str">
        <f t="shared" ca="1" si="102"/>
        <v/>
      </c>
      <c r="AV202" s="2" t="str">
        <f t="shared" ca="1" si="103"/>
        <v/>
      </c>
      <c r="AW202" s="2" t="str">
        <f t="shared" ca="1" si="104"/>
        <v/>
      </c>
      <c r="AX202" s="2" t="str">
        <f t="shared" ca="1" si="105"/>
        <v/>
      </c>
      <c r="AY202" s="2" t="str">
        <f t="shared" ca="1" si="106"/>
        <v/>
      </c>
      <c r="AZ202" s="2" t="str">
        <f t="shared" ca="1" si="107"/>
        <v/>
      </c>
      <c r="BA202" s="2" t="str">
        <f t="shared" ca="1" si="108"/>
        <v/>
      </c>
      <c r="BB202" s="2" t="str">
        <f t="shared" ca="1" si="109"/>
        <v/>
      </c>
      <c r="BC202" s="2" t="str">
        <f t="shared" ca="1" si="110"/>
        <v/>
      </c>
      <c r="BJ202" s="2">
        <f ca="1">IF(Setup!$AG$7&lt;&gt;"",INDIRECT("'" &amp; Setup!$AG$7 &amp; "'!" &amp; AD202),0) + IF(Setup!$AG$8&lt;&gt;"",INDIRECT("'" &amp; Setup!$AG$8 &amp; "'!" &amp; AD202),0) + IF(Setup!$AG$9&lt;&gt;"",INDIRECT("'" &amp; Setup!$AG$9 &amp; "'!" &amp; AD202),0) + IF(Setup!$AG$10&lt;&gt;"",INDIRECT("'" &amp; Setup!$AG$10 &amp; "'!" &amp; AD202),0) + IF(Setup!$AG$11&lt;&gt;"",INDIRECT("'" &amp; Setup!$AG$11 &amp; "'!" &amp; AD202),0) + IF(Setup!$AG$12&lt;&gt;"",INDIRECT("'" &amp; Setup!$AG$12 &amp; "'!" &amp; AD202),0)</f>
        <v>0</v>
      </c>
      <c r="BK202" s="2">
        <f ca="1">IF(Setup!$AG$7&lt;&gt;"",INDIRECT("'" &amp; Setup!$AG$7 &amp; "'!" &amp; AE202),0) + IF(Setup!$AG$8&lt;&gt;"",INDIRECT("'" &amp; Setup!$AG$8 &amp; "'!" &amp; AE202),0) + IF(Setup!$AG$9&lt;&gt;"",INDIRECT("'" &amp; Setup!$AG$9 &amp; "'!" &amp; AE202),0) + IF(Setup!$AG$10&lt;&gt;"",INDIRECT("'" &amp; Setup!$AG$10 &amp; "'!" &amp; AE202),0) + IF(Setup!$AG$11&lt;&gt;"",INDIRECT("'" &amp; Setup!$AG$11 &amp; "'!" &amp; AE202),0) + IF(Setup!$AG$12&lt;&gt;"",INDIRECT("'" &amp; Setup!$AG$12 &amp; "'!" &amp; AE202),0)</f>
        <v>0</v>
      </c>
      <c r="BL202" s="2">
        <f ca="1">IF(Setup!$AH$7&lt;&gt;"",INDIRECT("'" &amp; Setup!$AH$7 &amp; "'!" &amp; AD202),0) + IF(Setup!$AH$8&lt;&gt;"",INDIRECT("'" &amp; Setup!$AH$8 &amp; "'!" &amp; AD202),0) + IF(Setup!$AH$9&lt;&gt;"",INDIRECT("'" &amp; Setup!$AH$9 &amp; "'!" &amp; AD202),0) + IF(Setup!$AH$10&lt;&gt;"",INDIRECT("'" &amp; Setup!$AH$10 &amp; "'!" &amp; AD202),0) + IF(Setup!$AH$11&lt;&gt;"",INDIRECT("'" &amp; Setup!$AH$11 &amp; "'!" &amp; AD202),0) + IF(Setup!$AH$12&lt;&gt;"",INDIRECT("'" &amp; Setup!$AH$12 &amp; "'!" &amp; AD202),0)</f>
        <v>0</v>
      </c>
      <c r="BM202" s="2">
        <f ca="1">IF(Setup!$AH$7&lt;&gt;"",INDIRECT("'" &amp; Setup!$AH$7 &amp; "'!" &amp; AE202),0) + IF(Setup!$AH$8&lt;&gt;"",INDIRECT("'" &amp; Setup!$AH$8 &amp; "'!" &amp; AE202),0) + IF(Setup!$AH$9&lt;&gt;"",INDIRECT("'" &amp; Setup!$AH$9 &amp; "'!" &amp; AE202),0) + IF(Setup!$AH$10&lt;&gt;"",INDIRECT("'" &amp; Setup!$AH$10 &amp; "'!" &amp; AE202),0) + IF(Setup!$AH$11&lt;&gt;"",INDIRECT("'" &amp; Setup!$AH$11 &amp; "'!" &amp; AE202),0) + IF(Setup!$AH$12&lt;&gt;"",INDIRECT("'" &amp; Setup!$AH$12 &amp; "'!" &amp; AE202),0)</f>
        <v>0</v>
      </c>
      <c r="BN202" s="2">
        <f ca="1">IF(Setup!$AI$7&lt;&gt;"",INDIRECT("'" &amp; Setup!$AI$7 &amp; "'!" &amp; AD202),0) + IF(Setup!$AI$8&lt;&gt;"",INDIRECT("'" &amp; Setup!$AI$8 &amp; "'!" &amp; AD202),0) + IF(Setup!$AI$9&lt;&gt;"",INDIRECT("'" &amp; Setup!$AI$9 &amp; "'!" &amp; AD202),0) + IF(Setup!$AI$10&lt;&gt;"",INDIRECT("'" &amp; Setup!$AI$10 &amp; "'!" &amp; AD202),0) + IF(Setup!$AI$11&lt;&gt;"",INDIRECT("'" &amp; Setup!$AI$11 &amp; "'!" &amp; AD202),0) + IF(Setup!$AI$12&lt;&gt;"",INDIRECT("'" &amp; Setup!$AI$12 &amp; "'!" &amp; AD202),0)</f>
        <v>0</v>
      </c>
      <c r="BO202" s="2">
        <f ca="1">IF(Setup!$AI$7&lt;&gt;"",INDIRECT("'" &amp; Setup!$AI$7 &amp; "'!" &amp; AE202),0) + IF(Setup!$AI$8&lt;&gt;"",INDIRECT("'" &amp; Setup!$AI$8 &amp; "'!" &amp; AE202),0) + IF(Setup!$AI$9&lt;&gt;"",INDIRECT("'" &amp; Setup!$AI$9 &amp; "'!" &amp; AE202),0) + IF(Setup!$AI$10&lt;&gt;"",INDIRECT("'" &amp; Setup!$AI$10 &amp; "'!" &amp; AE202),0) + IF(Setup!$AI$11&lt;&gt;"",INDIRECT("'" &amp; Setup!$AI$11 &amp; "'!" &amp; AE202),0) + IF(Setup!$AI$12&lt;&gt;"",INDIRECT("'" &amp; Setup!$AI$12 &amp; "'!" &amp; AE202),0)</f>
        <v>0</v>
      </c>
      <c r="BP202" s="2">
        <f ca="1">IF(Setup!$AJ$7&lt;&gt;"",INDIRECT("'" &amp; Setup!$AJ$7 &amp; "'!" &amp; AD202),0) + IF(Setup!$AJ$8&lt;&gt;"",INDIRECT("'" &amp; Setup!$AJ$8 &amp; "'!" &amp; AD202),0) + IF(Setup!$AJ$9&lt;&gt;"",INDIRECT("'" &amp; Setup!$AJ$9 &amp; "'!" &amp; AD202),0) + IF(Setup!$AJ$10&lt;&gt;"",INDIRECT("'" &amp; Setup!$AJ$10 &amp; "'!" &amp; AD202),0) + IF(Setup!$AJ$11&lt;&gt;"",INDIRECT("'" &amp; Setup!$AJ$11 &amp; "'!" &amp; AD202),0) + IF(Setup!$AJ$12&lt;&gt;"",INDIRECT("'" &amp; Setup!$AJ$12 &amp; "'!" &amp; AD202),0)</f>
        <v>0</v>
      </c>
      <c r="BQ202" s="2">
        <f ca="1">IF(Setup!$AJ$7&lt;&gt;"",INDIRECT("'" &amp; Setup!$AJ$7 &amp; "'!" &amp; AE202),0) + IF(Setup!$AJ$8&lt;&gt;"",INDIRECT("'" &amp; Setup!$AJ$8 &amp; "'!" &amp; AE202),0) + IF(Setup!$AJ$9&lt;&gt;"",INDIRECT("'" &amp; Setup!$AJ$9 &amp; "'!" &amp; AE202),0) + IF(Setup!$AJ$10&lt;&gt;"",INDIRECT("'" &amp; Setup!$AJ$10 &amp; "'!" &amp; AE202),0) + IF(Setup!$AJ$11&lt;&gt;"",INDIRECT("'" &amp; Setup!$AJ$11 &amp; "'!" &amp; AE202),0) + IF(Setup!$AJ$12&lt;&gt;"",INDIRECT("'" &amp; Setup!$AJ$12 &amp; "'!" &amp; AE202),0)</f>
        <v>0</v>
      </c>
      <c r="BS202" s="35"/>
      <c r="BT202" s="35"/>
      <c r="BU202" s="35"/>
      <c r="BV202" s="35"/>
    </row>
    <row r="203" spans="1:74" ht="39" hidden="1" customHeight="1" x14ac:dyDescent="0.2">
      <c r="A203" s="14" t="str">
        <f>Planning!A186</f>
        <v>I178</v>
      </c>
      <c r="B203" s="9">
        <f>Planning!B186</f>
        <v>0</v>
      </c>
      <c r="C203" s="9">
        <f>Planning!C186</f>
        <v>0</v>
      </c>
      <c r="D203" s="9">
        <f>Planning!D186</f>
        <v>0</v>
      </c>
      <c r="E203" s="3">
        <f>Planning!E186</f>
        <v>0</v>
      </c>
      <c r="F203" s="3">
        <f>Planning!G186</f>
        <v>0</v>
      </c>
      <c r="G203" s="28"/>
      <c r="H203" s="197">
        <f t="shared" ca="1" si="96"/>
        <v>0</v>
      </c>
      <c r="I203" s="197">
        <f t="shared" ca="1" si="97"/>
        <v>0</v>
      </c>
      <c r="J203" s="32" t="str">
        <f ca="1">IF(AND($AR203="2",$AB202&lt;&gt;Lists!$A$17),AU203,AT203)</f>
        <v/>
      </c>
      <c r="K203" s="33" t="str">
        <f t="shared" ca="1" si="111"/>
        <v/>
      </c>
      <c r="L203" s="210">
        <f t="shared" ca="1" si="112"/>
        <v>0</v>
      </c>
      <c r="M203" s="197">
        <f t="shared" ca="1" si="113"/>
        <v>0</v>
      </c>
      <c r="N203" s="32" t="str">
        <f ca="1">IF(AND($AR203="2",$AB203&lt;&gt;Lists!$A$17),AW203,AV203)</f>
        <v/>
      </c>
      <c r="O203" s="33" t="str">
        <f t="shared" ca="1" si="114"/>
        <v/>
      </c>
      <c r="P203" s="197">
        <f t="shared" ca="1" si="115"/>
        <v>0</v>
      </c>
      <c r="Q203" s="197">
        <f t="shared" ca="1" si="116"/>
        <v>0</v>
      </c>
      <c r="R203" s="32" t="str">
        <f ca="1">IF(AND($AR203="2",$AB203&lt;&gt;Lists!$A$17),AY203,AX203)</f>
        <v/>
      </c>
      <c r="S203" s="33" t="str">
        <f t="shared" ca="1" si="117"/>
        <v/>
      </c>
      <c r="T203" s="197">
        <f t="shared" ca="1" si="118"/>
        <v>0</v>
      </c>
      <c r="U203" s="197">
        <f t="shared" ca="1" si="119"/>
        <v>0</v>
      </c>
      <c r="V203" s="32" t="str">
        <f ca="1">IF(AND($AR203="2",$AB203&lt;&gt;Lists!$A$17),BA203,AZ203)</f>
        <v/>
      </c>
      <c r="W203" s="33" t="str">
        <f t="shared" ca="1" si="120"/>
        <v/>
      </c>
      <c r="X203" s="197">
        <f t="shared" ca="1" si="121"/>
        <v>0</v>
      </c>
      <c r="Y203" s="197">
        <f t="shared" ca="1" si="122"/>
        <v>0</v>
      </c>
      <c r="Z203" s="32" t="str">
        <f ca="1">IF(AND($AR203="2",$AB203&lt;&gt;Lists!$A$17),BC203,BB203)</f>
        <v/>
      </c>
      <c r="AA203" s="33" t="str">
        <f t="shared" ca="1" si="123"/>
        <v/>
      </c>
      <c r="AB203" s="1">
        <f>Planning!H186</f>
        <v>0</v>
      </c>
      <c r="AC203" s="2" t="str">
        <f t="shared" si="98"/>
        <v>00</v>
      </c>
      <c r="AD203" s="2" t="s">
        <v>638</v>
      </c>
      <c r="AE203" s="2" t="s">
        <v>836</v>
      </c>
      <c r="AF203" s="2" t="s">
        <v>1582</v>
      </c>
      <c r="AG203" s="169" t="str">
        <f t="shared" si="99"/>
        <v/>
      </c>
      <c r="AI203" s="2">
        <f ca="1">IF(Setup!$AG$7&lt;&gt;"",INDIRECT("'" &amp; Setup!$AG$7 &amp; "'!" &amp; AF203),0) + IF(Setup!$AG$8&lt;&gt;"",INDIRECT("'" &amp; Setup!$AG$8 &amp; "'!" &amp; AF203),0) + IF(Setup!$AG$9&lt;&gt;"",INDIRECT("'" &amp; Setup!$AG$9 &amp; "'!" &amp; AF203),0) + IF(Setup!$AG$10&lt;&gt;"",INDIRECT("'" &amp; Setup!$AG$10 &amp; "'!" &amp; AF203),0) + IF(Setup!$AG$11&lt;&gt;"",INDIRECT("'" &amp; Setup!$AG$11 &amp; "'!" &amp; AF203),0) + IF(Setup!$AG$12&lt;&gt;"",INDIRECT("'" &amp; Setup!$AG$12 &amp; "'!" &amp; AF203),0)</f>
        <v>0</v>
      </c>
      <c r="AJ203" s="2">
        <f ca="1">IF(Setup!$AH$7&lt;&gt;"",INDIRECT("'" &amp; Setup!$AH$7 &amp; "'!" &amp; AF203),0) + IF(Setup!$AH$8&lt;&gt;"",INDIRECT("'" &amp; Setup!$AH$8 &amp; "'!" &amp; AF203),0) + IF(Setup!$AH$9&lt;&gt;"",INDIRECT("'" &amp; Setup!$AH$9 &amp; "'!" &amp; AF203),0) + IF(Setup!$AH$10&lt;&gt;"",INDIRECT("'" &amp; Setup!$AH$10 &amp; "'!" &amp; AF203),0) + IF(Setup!$AH$11&lt;&gt;"",INDIRECT("'" &amp; Setup!$AH$11 &amp; "'!" &amp; AF203),0) + IF(Setup!$AH$12&lt;&gt;"",INDIRECT("'" &amp; Setup!$AH$12 &amp; "'!" &amp; AF203),0)</f>
        <v>0</v>
      </c>
      <c r="AK203" s="2">
        <f ca="1">IF(Setup!$AI$7&lt;&gt;"",INDIRECT("'" &amp; Setup!$AI$7 &amp; "'!" &amp; AF203),0) + IF(Setup!$AI$8&lt;&gt;"",INDIRECT("'" &amp; Setup!$AI$8 &amp; "'!" &amp; AF203),0) + IF(Setup!$AI$9&lt;&gt;"",INDIRECT("'" &amp; Setup!$AI$9 &amp; "'!" &amp; AF203),0) + IF(Setup!$AI$10&lt;&gt;"",INDIRECT("'" &amp; Setup!$AI$10 &amp; "'!" &amp; AF203),0) + IF(Setup!$AI$11&lt;&gt;"",INDIRECT("'" &amp; Setup!$AI$11 &amp; "'!" &amp; AF203),0) + IF(Setup!$AI$12&lt;&gt;"",INDIRECT("'" &amp; Setup!$AI$12 &amp; "'!" &amp; AF203),0)</f>
        <v>0</v>
      </c>
      <c r="AL203" s="2">
        <f ca="1">IF(Setup!$AJ$7&lt;&gt;"",INDIRECT("'" &amp; Setup!$AJ$7 &amp; "'!" &amp; AF203),0) + IF(Setup!$AJ$8&lt;&gt;"",INDIRECT("'" &amp; Setup!$AJ$8 &amp; "'!" &amp; AF203),0) + IF(Setup!$AJ$9&lt;&gt;"",INDIRECT("'" &amp; Setup!$AJ$9 &amp; "'!" &amp; AF203),0) + IF(Setup!$AJ$10&lt;&gt;"",INDIRECT("'" &amp; Setup!$AJ$10 &amp; "'!" &amp; AF203),0) + IF(Setup!$AJ$11&lt;&gt;"",INDIRECT("'" &amp; Setup!$AJ$11 &amp; "'!" &amp; AF203),0) + IF(Setup!$AJ$12&lt;&gt;"",INDIRECT("'" &amp; Setup!$AJ$12 &amp; "'!" &amp; AF203),0)</f>
        <v>0</v>
      </c>
      <c r="AN203" s="2" t="str">
        <f t="shared" si="100"/>
        <v/>
      </c>
      <c r="AR203" s="2" t="str">
        <f>IF(C203=0,"",LEFT(INDEX(Lists!$H$5:$H$49,MATCH(C203,Lists!$G$5:$G$49,0),1),1))</f>
        <v/>
      </c>
      <c r="AT203" s="2" t="str">
        <f t="shared" ca="1" si="101"/>
        <v/>
      </c>
      <c r="AU203" s="2" t="str">
        <f t="shared" ca="1" si="102"/>
        <v/>
      </c>
      <c r="AV203" s="2" t="str">
        <f t="shared" ca="1" si="103"/>
        <v/>
      </c>
      <c r="AW203" s="2" t="str">
        <f t="shared" ca="1" si="104"/>
        <v/>
      </c>
      <c r="AX203" s="2" t="str">
        <f t="shared" ca="1" si="105"/>
        <v/>
      </c>
      <c r="AY203" s="2" t="str">
        <f t="shared" ca="1" si="106"/>
        <v/>
      </c>
      <c r="AZ203" s="2" t="str">
        <f t="shared" ca="1" si="107"/>
        <v/>
      </c>
      <c r="BA203" s="2" t="str">
        <f t="shared" ca="1" si="108"/>
        <v/>
      </c>
      <c r="BB203" s="2" t="str">
        <f t="shared" ca="1" si="109"/>
        <v/>
      </c>
      <c r="BC203" s="2" t="str">
        <f t="shared" ca="1" si="110"/>
        <v/>
      </c>
      <c r="BJ203" s="2">
        <f ca="1">IF(Setup!$AG$7&lt;&gt;"",INDIRECT("'" &amp; Setup!$AG$7 &amp; "'!" &amp; AD203),0) + IF(Setup!$AG$8&lt;&gt;"",INDIRECT("'" &amp; Setup!$AG$8 &amp; "'!" &amp; AD203),0) + IF(Setup!$AG$9&lt;&gt;"",INDIRECT("'" &amp; Setup!$AG$9 &amp; "'!" &amp; AD203),0) + IF(Setup!$AG$10&lt;&gt;"",INDIRECT("'" &amp; Setup!$AG$10 &amp; "'!" &amp; AD203),0) + IF(Setup!$AG$11&lt;&gt;"",INDIRECT("'" &amp; Setup!$AG$11 &amp; "'!" &amp; AD203),0) + IF(Setup!$AG$12&lt;&gt;"",INDIRECT("'" &amp; Setup!$AG$12 &amp; "'!" &amp; AD203),0)</f>
        <v>0</v>
      </c>
      <c r="BK203" s="2">
        <f ca="1">IF(Setup!$AG$7&lt;&gt;"",INDIRECT("'" &amp; Setup!$AG$7 &amp; "'!" &amp; AE203),0) + IF(Setup!$AG$8&lt;&gt;"",INDIRECT("'" &amp; Setup!$AG$8 &amp; "'!" &amp; AE203),0) + IF(Setup!$AG$9&lt;&gt;"",INDIRECT("'" &amp; Setup!$AG$9 &amp; "'!" &amp; AE203),0) + IF(Setup!$AG$10&lt;&gt;"",INDIRECT("'" &amp; Setup!$AG$10 &amp; "'!" &amp; AE203),0) + IF(Setup!$AG$11&lt;&gt;"",INDIRECT("'" &amp; Setup!$AG$11 &amp; "'!" &amp; AE203),0) + IF(Setup!$AG$12&lt;&gt;"",INDIRECT("'" &amp; Setup!$AG$12 &amp; "'!" &amp; AE203),0)</f>
        <v>0</v>
      </c>
      <c r="BL203" s="2">
        <f ca="1">IF(Setup!$AH$7&lt;&gt;"",INDIRECT("'" &amp; Setup!$AH$7 &amp; "'!" &amp; AD203),0) + IF(Setup!$AH$8&lt;&gt;"",INDIRECT("'" &amp; Setup!$AH$8 &amp; "'!" &amp; AD203),0) + IF(Setup!$AH$9&lt;&gt;"",INDIRECT("'" &amp; Setup!$AH$9 &amp; "'!" &amp; AD203),0) + IF(Setup!$AH$10&lt;&gt;"",INDIRECT("'" &amp; Setup!$AH$10 &amp; "'!" &amp; AD203),0) + IF(Setup!$AH$11&lt;&gt;"",INDIRECT("'" &amp; Setup!$AH$11 &amp; "'!" &amp; AD203),0) + IF(Setup!$AH$12&lt;&gt;"",INDIRECT("'" &amp; Setup!$AH$12 &amp; "'!" &amp; AD203),0)</f>
        <v>0</v>
      </c>
      <c r="BM203" s="2">
        <f ca="1">IF(Setup!$AH$7&lt;&gt;"",INDIRECT("'" &amp; Setup!$AH$7 &amp; "'!" &amp; AE203),0) + IF(Setup!$AH$8&lt;&gt;"",INDIRECT("'" &amp; Setup!$AH$8 &amp; "'!" &amp; AE203),0) + IF(Setup!$AH$9&lt;&gt;"",INDIRECT("'" &amp; Setup!$AH$9 &amp; "'!" &amp; AE203),0) + IF(Setup!$AH$10&lt;&gt;"",INDIRECT("'" &amp; Setup!$AH$10 &amp; "'!" &amp; AE203),0) + IF(Setup!$AH$11&lt;&gt;"",INDIRECT("'" &amp; Setup!$AH$11 &amp; "'!" &amp; AE203),0) + IF(Setup!$AH$12&lt;&gt;"",INDIRECT("'" &amp; Setup!$AH$12 &amp; "'!" &amp; AE203),0)</f>
        <v>0</v>
      </c>
      <c r="BN203" s="2">
        <f ca="1">IF(Setup!$AI$7&lt;&gt;"",INDIRECT("'" &amp; Setup!$AI$7 &amp; "'!" &amp; AD203),0) + IF(Setup!$AI$8&lt;&gt;"",INDIRECT("'" &amp; Setup!$AI$8 &amp; "'!" &amp; AD203),0) + IF(Setup!$AI$9&lt;&gt;"",INDIRECT("'" &amp; Setup!$AI$9 &amp; "'!" &amp; AD203),0) + IF(Setup!$AI$10&lt;&gt;"",INDIRECT("'" &amp; Setup!$AI$10 &amp; "'!" &amp; AD203),0) + IF(Setup!$AI$11&lt;&gt;"",INDIRECT("'" &amp; Setup!$AI$11 &amp; "'!" &amp; AD203),0) + IF(Setup!$AI$12&lt;&gt;"",INDIRECT("'" &amp; Setup!$AI$12 &amp; "'!" &amp; AD203),0)</f>
        <v>0</v>
      </c>
      <c r="BO203" s="2">
        <f ca="1">IF(Setup!$AI$7&lt;&gt;"",INDIRECT("'" &amp; Setup!$AI$7 &amp; "'!" &amp; AE203),0) + IF(Setup!$AI$8&lt;&gt;"",INDIRECT("'" &amp; Setup!$AI$8 &amp; "'!" &amp; AE203),0) + IF(Setup!$AI$9&lt;&gt;"",INDIRECT("'" &amp; Setup!$AI$9 &amp; "'!" &amp; AE203),0) + IF(Setup!$AI$10&lt;&gt;"",INDIRECT("'" &amp; Setup!$AI$10 &amp; "'!" &amp; AE203),0) + IF(Setup!$AI$11&lt;&gt;"",INDIRECT("'" &amp; Setup!$AI$11 &amp; "'!" &amp; AE203),0) + IF(Setup!$AI$12&lt;&gt;"",INDIRECT("'" &amp; Setup!$AI$12 &amp; "'!" &amp; AE203),0)</f>
        <v>0</v>
      </c>
      <c r="BP203" s="2">
        <f ca="1">IF(Setup!$AJ$7&lt;&gt;"",INDIRECT("'" &amp; Setup!$AJ$7 &amp; "'!" &amp; AD203),0) + IF(Setup!$AJ$8&lt;&gt;"",INDIRECT("'" &amp; Setup!$AJ$8 &amp; "'!" &amp; AD203),0) + IF(Setup!$AJ$9&lt;&gt;"",INDIRECT("'" &amp; Setup!$AJ$9 &amp; "'!" &amp; AD203),0) + IF(Setup!$AJ$10&lt;&gt;"",INDIRECT("'" &amp; Setup!$AJ$10 &amp; "'!" &amp; AD203),0) + IF(Setup!$AJ$11&lt;&gt;"",INDIRECT("'" &amp; Setup!$AJ$11 &amp; "'!" &amp; AD203),0) + IF(Setup!$AJ$12&lt;&gt;"",INDIRECT("'" &amp; Setup!$AJ$12 &amp; "'!" &amp; AD203),0)</f>
        <v>0</v>
      </c>
      <c r="BQ203" s="2">
        <f ca="1">IF(Setup!$AJ$7&lt;&gt;"",INDIRECT("'" &amp; Setup!$AJ$7 &amp; "'!" &amp; AE203),0) + IF(Setup!$AJ$8&lt;&gt;"",INDIRECT("'" &amp; Setup!$AJ$8 &amp; "'!" &amp; AE203),0) + IF(Setup!$AJ$9&lt;&gt;"",INDIRECT("'" &amp; Setup!$AJ$9 &amp; "'!" &amp; AE203),0) + IF(Setup!$AJ$10&lt;&gt;"",INDIRECT("'" &amp; Setup!$AJ$10 &amp; "'!" &amp; AE203),0) + IF(Setup!$AJ$11&lt;&gt;"",INDIRECT("'" &amp; Setup!$AJ$11 &amp; "'!" &amp; AE203),0) + IF(Setup!$AJ$12&lt;&gt;"",INDIRECT("'" &amp; Setup!$AJ$12 &amp; "'!" &amp; AE203),0)</f>
        <v>0</v>
      </c>
      <c r="BS203" s="35"/>
      <c r="BT203" s="35"/>
      <c r="BU203" s="35"/>
      <c r="BV203" s="35"/>
    </row>
    <row r="204" spans="1:74" ht="39" hidden="1" customHeight="1" x14ac:dyDescent="0.2">
      <c r="A204" s="14" t="str">
        <f>Planning!A187</f>
        <v>I179</v>
      </c>
      <c r="B204" s="9">
        <f>Planning!B187</f>
        <v>0</v>
      </c>
      <c r="C204" s="9">
        <f>Planning!C187</f>
        <v>0</v>
      </c>
      <c r="D204" s="9">
        <f>Planning!D187</f>
        <v>0</v>
      </c>
      <c r="E204" s="3">
        <f>Planning!E187</f>
        <v>0</v>
      </c>
      <c r="F204" s="3">
        <f>Planning!G187</f>
        <v>0</v>
      </c>
      <c r="G204" s="28"/>
      <c r="H204" s="197">
        <f t="shared" ca="1" si="96"/>
        <v>0</v>
      </c>
      <c r="I204" s="197">
        <f t="shared" ca="1" si="97"/>
        <v>0</v>
      </c>
      <c r="J204" s="32" t="str">
        <f ca="1">IF(AND($AR204="2",$AB203&lt;&gt;Lists!$A$17),AU204,AT204)</f>
        <v/>
      </c>
      <c r="K204" s="33" t="str">
        <f t="shared" ca="1" si="111"/>
        <v/>
      </c>
      <c r="L204" s="210">
        <f t="shared" ca="1" si="112"/>
        <v>0</v>
      </c>
      <c r="M204" s="197">
        <f t="shared" ca="1" si="113"/>
        <v>0</v>
      </c>
      <c r="N204" s="32" t="str">
        <f ca="1">IF(AND($AR204="2",$AB204&lt;&gt;Lists!$A$17),AW204,AV204)</f>
        <v/>
      </c>
      <c r="O204" s="33" t="str">
        <f t="shared" ca="1" si="114"/>
        <v/>
      </c>
      <c r="P204" s="197">
        <f t="shared" ca="1" si="115"/>
        <v>0</v>
      </c>
      <c r="Q204" s="197">
        <f t="shared" ca="1" si="116"/>
        <v>0</v>
      </c>
      <c r="R204" s="32" t="str">
        <f ca="1">IF(AND($AR204="2",$AB204&lt;&gt;Lists!$A$17),AY204,AX204)</f>
        <v/>
      </c>
      <c r="S204" s="33" t="str">
        <f t="shared" ca="1" si="117"/>
        <v/>
      </c>
      <c r="T204" s="197">
        <f t="shared" ca="1" si="118"/>
        <v>0</v>
      </c>
      <c r="U204" s="197">
        <f t="shared" ca="1" si="119"/>
        <v>0</v>
      </c>
      <c r="V204" s="32" t="str">
        <f ca="1">IF(AND($AR204="2",$AB204&lt;&gt;Lists!$A$17),BA204,AZ204)</f>
        <v/>
      </c>
      <c r="W204" s="33" t="str">
        <f t="shared" ca="1" si="120"/>
        <v/>
      </c>
      <c r="X204" s="197">
        <f t="shared" ca="1" si="121"/>
        <v>0</v>
      </c>
      <c r="Y204" s="197">
        <f t="shared" ca="1" si="122"/>
        <v>0</v>
      </c>
      <c r="Z204" s="32" t="str">
        <f ca="1">IF(AND($AR204="2",$AB204&lt;&gt;Lists!$A$17),BC204,BB204)</f>
        <v/>
      </c>
      <c r="AA204" s="33" t="str">
        <f t="shared" ca="1" si="123"/>
        <v/>
      </c>
      <c r="AB204" s="1">
        <f>Planning!H187</f>
        <v>0</v>
      </c>
      <c r="AC204" s="2" t="str">
        <f t="shared" si="98"/>
        <v>00</v>
      </c>
      <c r="AD204" s="2" t="s">
        <v>639</v>
      </c>
      <c r="AE204" s="2" t="s">
        <v>837</v>
      </c>
      <c r="AF204" s="2" t="s">
        <v>1583</v>
      </c>
      <c r="AG204" s="169" t="str">
        <f t="shared" si="99"/>
        <v/>
      </c>
      <c r="AI204" s="2">
        <f ca="1">IF(Setup!$AG$7&lt;&gt;"",INDIRECT("'" &amp; Setup!$AG$7 &amp; "'!" &amp; AF204),0) + IF(Setup!$AG$8&lt;&gt;"",INDIRECT("'" &amp; Setup!$AG$8 &amp; "'!" &amp; AF204),0) + IF(Setup!$AG$9&lt;&gt;"",INDIRECT("'" &amp; Setup!$AG$9 &amp; "'!" &amp; AF204),0) + IF(Setup!$AG$10&lt;&gt;"",INDIRECT("'" &amp; Setup!$AG$10 &amp; "'!" &amp; AF204),0) + IF(Setup!$AG$11&lt;&gt;"",INDIRECT("'" &amp; Setup!$AG$11 &amp; "'!" &amp; AF204),0) + IF(Setup!$AG$12&lt;&gt;"",INDIRECT("'" &amp; Setup!$AG$12 &amp; "'!" &amp; AF204),0)</f>
        <v>0</v>
      </c>
      <c r="AJ204" s="2">
        <f ca="1">IF(Setup!$AH$7&lt;&gt;"",INDIRECT("'" &amp; Setup!$AH$7 &amp; "'!" &amp; AF204),0) + IF(Setup!$AH$8&lt;&gt;"",INDIRECT("'" &amp; Setup!$AH$8 &amp; "'!" &amp; AF204),0) + IF(Setup!$AH$9&lt;&gt;"",INDIRECT("'" &amp; Setup!$AH$9 &amp; "'!" &amp; AF204),0) + IF(Setup!$AH$10&lt;&gt;"",INDIRECT("'" &amp; Setup!$AH$10 &amp; "'!" &amp; AF204),0) + IF(Setup!$AH$11&lt;&gt;"",INDIRECT("'" &amp; Setup!$AH$11 &amp; "'!" &amp; AF204),0) + IF(Setup!$AH$12&lt;&gt;"",INDIRECT("'" &amp; Setup!$AH$12 &amp; "'!" &amp; AF204),0)</f>
        <v>0</v>
      </c>
      <c r="AK204" s="2">
        <f ca="1">IF(Setup!$AI$7&lt;&gt;"",INDIRECT("'" &amp; Setup!$AI$7 &amp; "'!" &amp; AF204),0) + IF(Setup!$AI$8&lt;&gt;"",INDIRECT("'" &amp; Setup!$AI$8 &amp; "'!" &amp; AF204),0) + IF(Setup!$AI$9&lt;&gt;"",INDIRECT("'" &amp; Setup!$AI$9 &amp; "'!" &amp; AF204),0) + IF(Setup!$AI$10&lt;&gt;"",INDIRECT("'" &amp; Setup!$AI$10 &amp; "'!" &amp; AF204),0) + IF(Setup!$AI$11&lt;&gt;"",INDIRECT("'" &amp; Setup!$AI$11 &amp; "'!" &amp; AF204),0) + IF(Setup!$AI$12&lt;&gt;"",INDIRECT("'" &amp; Setup!$AI$12 &amp; "'!" &amp; AF204),0)</f>
        <v>0</v>
      </c>
      <c r="AL204" s="2">
        <f ca="1">IF(Setup!$AJ$7&lt;&gt;"",INDIRECT("'" &amp; Setup!$AJ$7 &amp; "'!" &amp; AF204),0) + IF(Setup!$AJ$8&lt;&gt;"",INDIRECT("'" &amp; Setup!$AJ$8 &amp; "'!" &amp; AF204),0) + IF(Setup!$AJ$9&lt;&gt;"",INDIRECT("'" &amp; Setup!$AJ$9 &amp; "'!" &amp; AF204),0) + IF(Setup!$AJ$10&lt;&gt;"",INDIRECT("'" &amp; Setup!$AJ$10 &amp; "'!" &amp; AF204),0) + IF(Setup!$AJ$11&lt;&gt;"",INDIRECT("'" &amp; Setup!$AJ$11 &amp; "'!" &amp; AF204),0) + IF(Setup!$AJ$12&lt;&gt;"",INDIRECT("'" &amp; Setup!$AJ$12 &amp; "'!" &amp; AF204),0)</f>
        <v>0</v>
      </c>
      <c r="AN204" s="2" t="str">
        <f t="shared" si="100"/>
        <v/>
      </c>
      <c r="AR204" s="2" t="str">
        <f>IF(C204=0,"",LEFT(INDEX(Lists!$H$5:$H$49,MATCH(C204,Lists!$G$5:$G$49,0),1),1))</f>
        <v/>
      </c>
      <c r="AT204" s="2" t="str">
        <f t="shared" ca="1" si="101"/>
        <v/>
      </c>
      <c r="AU204" s="2" t="str">
        <f t="shared" ca="1" si="102"/>
        <v/>
      </c>
      <c r="AV204" s="2" t="str">
        <f t="shared" ca="1" si="103"/>
        <v/>
      </c>
      <c r="AW204" s="2" t="str">
        <f t="shared" ca="1" si="104"/>
        <v/>
      </c>
      <c r="AX204" s="2" t="str">
        <f t="shared" ca="1" si="105"/>
        <v/>
      </c>
      <c r="AY204" s="2" t="str">
        <f t="shared" ca="1" si="106"/>
        <v/>
      </c>
      <c r="AZ204" s="2" t="str">
        <f t="shared" ca="1" si="107"/>
        <v/>
      </c>
      <c r="BA204" s="2" t="str">
        <f t="shared" ca="1" si="108"/>
        <v/>
      </c>
      <c r="BB204" s="2" t="str">
        <f t="shared" ca="1" si="109"/>
        <v/>
      </c>
      <c r="BC204" s="2" t="str">
        <f t="shared" ca="1" si="110"/>
        <v/>
      </c>
      <c r="BJ204" s="2">
        <f ca="1">IF(Setup!$AG$7&lt;&gt;"",INDIRECT("'" &amp; Setup!$AG$7 &amp; "'!" &amp; AD204),0) + IF(Setup!$AG$8&lt;&gt;"",INDIRECT("'" &amp; Setup!$AG$8 &amp; "'!" &amp; AD204),0) + IF(Setup!$AG$9&lt;&gt;"",INDIRECT("'" &amp; Setup!$AG$9 &amp; "'!" &amp; AD204),0) + IF(Setup!$AG$10&lt;&gt;"",INDIRECT("'" &amp; Setup!$AG$10 &amp; "'!" &amp; AD204),0) + IF(Setup!$AG$11&lt;&gt;"",INDIRECT("'" &amp; Setup!$AG$11 &amp; "'!" &amp; AD204),0) + IF(Setup!$AG$12&lt;&gt;"",INDIRECT("'" &amp; Setup!$AG$12 &amp; "'!" &amp; AD204),0)</f>
        <v>0</v>
      </c>
      <c r="BK204" s="2">
        <f ca="1">IF(Setup!$AG$7&lt;&gt;"",INDIRECT("'" &amp; Setup!$AG$7 &amp; "'!" &amp; AE204),0) + IF(Setup!$AG$8&lt;&gt;"",INDIRECT("'" &amp; Setup!$AG$8 &amp; "'!" &amp; AE204),0) + IF(Setup!$AG$9&lt;&gt;"",INDIRECT("'" &amp; Setup!$AG$9 &amp; "'!" &amp; AE204),0) + IF(Setup!$AG$10&lt;&gt;"",INDIRECT("'" &amp; Setup!$AG$10 &amp; "'!" &amp; AE204),0) + IF(Setup!$AG$11&lt;&gt;"",INDIRECT("'" &amp; Setup!$AG$11 &amp; "'!" &amp; AE204),0) + IF(Setup!$AG$12&lt;&gt;"",INDIRECT("'" &amp; Setup!$AG$12 &amp; "'!" &amp; AE204),0)</f>
        <v>0</v>
      </c>
      <c r="BL204" s="2">
        <f ca="1">IF(Setup!$AH$7&lt;&gt;"",INDIRECT("'" &amp; Setup!$AH$7 &amp; "'!" &amp; AD204),0) + IF(Setup!$AH$8&lt;&gt;"",INDIRECT("'" &amp; Setup!$AH$8 &amp; "'!" &amp; AD204),0) + IF(Setup!$AH$9&lt;&gt;"",INDIRECT("'" &amp; Setup!$AH$9 &amp; "'!" &amp; AD204),0) + IF(Setup!$AH$10&lt;&gt;"",INDIRECT("'" &amp; Setup!$AH$10 &amp; "'!" &amp; AD204),0) + IF(Setup!$AH$11&lt;&gt;"",INDIRECT("'" &amp; Setup!$AH$11 &amp; "'!" &amp; AD204),0) + IF(Setup!$AH$12&lt;&gt;"",INDIRECT("'" &amp; Setup!$AH$12 &amp; "'!" &amp; AD204),0)</f>
        <v>0</v>
      </c>
      <c r="BM204" s="2">
        <f ca="1">IF(Setup!$AH$7&lt;&gt;"",INDIRECT("'" &amp; Setup!$AH$7 &amp; "'!" &amp; AE204),0) + IF(Setup!$AH$8&lt;&gt;"",INDIRECT("'" &amp; Setup!$AH$8 &amp; "'!" &amp; AE204),0) + IF(Setup!$AH$9&lt;&gt;"",INDIRECT("'" &amp; Setup!$AH$9 &amp; "'!" &amp; AE204),0) + IF(Setup!$AH$10&lt;&gt;"",INDIRECT("'" &amp; Setup!$AH$10 &amp; "'!" &amp; AE204),0) + IF(Setup!$AH$11&lt;&gt;"",INDIRECT("'" &amp; Setup!$AH$11 &amp; "'!" &amp; AE204),0) + IF(Setup!$AH$12&lt;&gt;"",INDIRECT("'" &amp; Setup!$AH$12 &amp; "'!" &amp; AE204),0)</f>
        <v>0</v>
      </c>
      <c r="BN204" s="2">
        <f ca="1">IF(Setup!$AI$7&lt;&gt;"",INDIRECT("'" &amp; Setup!$AI$7 &amp; "'!" &amp; AD204),0) + IF(Setup!$AI$8&lt;&gt;"",INDIRECT("'" &amp; Setup!$AI$8 &amp; "'!" &amp; AD204),0) + IF(Setup!$AI$9&lt;&gt;"",INDIRECT("'" &amp; Setup!$AI$9 &amp; "'!" &amp; AD204),0) + IF(Setup!$AI$10&lt;&gt;"",INDIRECT("'" &amp; Setup!$AI$10 &amp; "'!" &amp; AD204),0) + IF(Setup!$AI$11&lt;&gt;"",INDIRECT("'" &amp; Setup!$AI$11 &amp; "'!" &amp; AD204),0) + IF(Setup!$AI$12&lt;&gt;"",INDIRECT("'" &amp; Setup!$AI$12 &amp; "'!" &amp; AD204),0)</f>
        <v>0</v>
      </c>
      <c r="BO204" s="2">
        <f ca="1">IF(Setup!$AI$7&lt;&gt;"",INDIRECT("'" &amp; Setup!$AI$7 &amp; "'!" &amp; AE204),0) + IF(Setup!$AI$8&lt;&gt;"",INDIRECT("'" &amp; Setup!$AI$8 &amp; "'!" &amp; AE204),0) + IF(Setup!$AI$9&lt;&gt;"",INDIRECT("'" &amp; Setup!$AI$9 &amp; "'!" &amp; AE204),0) + IF(Setup!$AI$10&lt;&gt;"",INDIRECT("'" &amp; Setup!$AI$10 &amp; "'!" &amp; AE204),0) + IF(Setup!$AI$11&lt;&gt;"",INDIRECT("'" &amp; Setup!$AI$11 &amp; "'!" &amp; AE204),0) + IF(Setup!$AI$12&lt;&gt;"",INDIRECT("'" &amp; Setup!$AI$12 &amp; "'!" &amp; AE204),0)</f>
        <v>0</v>
      </c>
      <c r="BP204" s="2">
        <f ca="1">IF(Setup!$AJ$7&lt;&gt;"",INDIRECT("'" &amp; Setup!$AJ$7 &amp; "'!" &amp; AD204),0) + IF(Setup!$AJ$8&lt;&gt;"",INDIRECT("'" &amp; Setup!$AJ$8 &amp; "'!" &amp; AD204),0) + IF(Setup!$AJ$9&lt;&gt;"",INDIRECT("'" &amp; Setup!$AJ$9 &amp; "'!" &amp; AD204),0) + IF(Setup!$AJ$10&lt;&gt;"",INDIRECT("'" &amp; Setup!$AJ$10 &amp; "'!" &amp; AD204),0) + IF(Setup!$AJ$11&lt;&gt;"",INDIRECT("'" &amp; Setup!$AJ$11 &amp; "'!" &amp; AD204),0) + IF(Setup!$AJ$12&lt;&gt;"",INDIRECT("'" &amp; Setup!$AJ$12 &amp; "'!" &amp; AD204),0)</f>
        <v>0</v>
      </c>
      <c r="BQ204" s="2">
        <f ca="1">IF(Setup!$AJ$7&lt;&gt;"",INDIRECT("'" &amp; Setup!$AJ$7 &amp; "'!" &amp; AE204),0) + IF(Setup!$AJ$8&lt;&gt;"",INDIRECT("'" &amp; Setup!$AJ$8 &amp; "'!" &amp; AE204),0) + IF(Setup!$AJ$9&lt;&gt;"",INDIRECT("'" &amp; Setup!$AJ$9 &amp; "'!" &amp; AE204),0) + IF(Setup!$AJ$10&lt;&gt;"",INDIRECT("'" &amp; Setup!$AJ$10 &amp; "'!" &amp; AE204),0) + IF(Setup!$AJ$11&lt;&gt;"",INDIRECT("'" &amp; Setup!$AJ$11 &amp; "'!" &amp; AE204),0) + IF(Setup!$AJ$12&lt;&gt;"",INDIRECT("'" &amp; Setup!$AJ$12 &amp; "'!" &amp; AE204),0)</f>
        <v>0</v>
      </c>
      <c r="BS204" s="35"/>
      <c r="BT204" s="35"/>
      <c r="BU204" s="35"/>
      <c r="BV204" s="35"/>
    </row>
    <row r="205" spans="1:74" ht="39" hidden="1" customHeight="1" x14ac:dyDescent="0.2">
      <c r="A205" s="14" t="str">
        <f>Planning!A188</f>
        <v>I180</v>
      </c>
      <c r="B205" s="9">
        <f>Planning!B188</f>
        <v>0</v>
      </c>
      <c r="C205" s="9">
        <f>Planning!C188</f>
        <v>0</v>
      </c>
      <c r="D205" s="9">
        <f>Planning!D188</f>
        <v>0</v>
      </c>
      <c r="E205" s="3">
        <f>Planning!E188</f>
        <v>0</v>
      </c>
      <c r="F205" s="3">
        <f>Planning!G188</f>
        <v>0</v>
      </c>
      <c r="G205" s="28"/>
      <c r="H205" s="197">
        <f t="shared" ca="1" si="96"/>
        <v>0</v>
      </c>
      <c r="I205" s="197">
        <f t="shared" ca="1" si="97"/>
        <v>0</v>
      </c>
      <c r="J205" s="32" t="str">
        <f ca="1">IF(AND($AR205="2",$AB204&lt;&gt;Lists!$A$17),AU205,AT205)</f>
        <v/>
      </c>
      <c r="K205" s="33" t="str">
        <f t="shared" ca="1" si="111"/>
        <v/>
      </c>
      <c r="L205" s="210">
        <f t="shared" ca="1" si="112"/>
        <v>0</v>
      </c>
      <c r="M205" s="197">
        <f t="shared" ca="1" si="113"/>
        <v>0</v>
      </c>
      <c r="N205" s="32" t="str">
        <f ca="1">IF(AND($AR205="2",$AB205&lt;&gt;Lists!$A$17),AW205,AV205)</f>
        <v/>
      </c>
      <c r="O205" s="33" t="str">
        <f t="shared" ca="1" si="114"/>
        <v/>
      </c>
      <c r="P205" s="197">
        <f t="shared" ca="1" si="115"/>
        <v>0</v>
      </c>
      <c r="Q205" s="197">
        <f t="shared" ca="1" si="116"/>
        <v>0</v>
      </c>
      <c r="R205" s="32" t="str">
        <f ca="1">IF(AND($AR205="2",$AB205&lt;&gt;Lists!$A$17),AY205,AX205)</f>
        <v/>
      </c>
      <c r="S205" s="33" t="str">
        <f t="shared" ca="1" si="117"/>
        <v/>
      </c>
      <c r="T205" s="197">
        <f t="shared" ca="1" si="118"/>
        <v>0</v>
      </c>
      <c r="U205" s="197">
        <f t="shared" ca="1" si="119"/>
        <v>0</v>
      </c>
      <c r="V205" s="32" t="str">
        <f ca="1">IF(AND($AR205="2",$AB205&lt;&gt;Lists!$A$17),BA205,AZ205)</f>
        <v/>
      </c>
      <c r="W205" s="33" t="str">
        <f t="shared" ca="1" si="120"/>
        <v/>
      </c>
      <c r="X205" s="197">
        <f t="shared" ca="1" si="121"/>
        <v>0</v>
      </c>
      <c r="Y205" s="197">
        <f t="shared" ca="1" si="122"/>
        <v>0</v>
      </c>
      <c r="Z205" s="32" t="str">
        <f ca="1">IF(AND($AR205="2",$AB205&lt;&gt;Lists!$A$17),BC205,BB205)</f>
        <v/>
      </c>
      <c r="AA205" s="33" t="str">
        <f t="shared" ca="1" si="123"/>
        <v/>
      </c>
      <c r="AB205" s="1">
        <f>Planning!H188</f>
        <v>0</v>
      </c>
      <c r="AC205" s="2" t="str">
        <f t="shared" si="98"/>
        <v>00</v>
      </c>
      <c r="AD205" s="2" t="s">
        <v>640</v>
      </c>
      <c r="AE205" s="2" t="s">
        <v>838</v>
      </c>
      <c r="AF205" s="2" t="s">
        <v>1584</v>
      </c>
      <c r="AG205" s="169" t="str">
        <f t="shared" si="99"/>
        <v/>
      </c>
      <c r="AI205" s="2">
        <f ca="1">IF(Setup!$AG$7&lt;&gt;"",INDIRECT("'" &amp; Setup!$AG$7 &amp; "'!" &amp; AF205),0) + IF(Setup!$AG$8&lt;&gt;"",INDIRECT("'" &amp; Setup!$AG$8 &amp; "'!" &amp; AF205),0) + IF(Setup!$AG$9&lt;&gt;"",INDIRECT("'" &amp; Setup!$AG$9 &amp; "'!" &amp; AF205),0) + IF(Setup!$AG$10&lt;&gt;"",INDIRECT("'" &amp; Setup!$AG$10 &amp; "'!" &amp; AF205),0) + IF(Setup!$AG$11&lt;&gt;"",INDIRECT("'" &amp; Setup!$AG$11 &amp; "'!" &amp; AF205),0) + IF(Setup!$AG$12&lt;&gt;"",INDIRECT("'" &amp; Setup!$AG$12 &amp; "'!" &amp; AF205),0)</f>
        <v>0</v>
      </c>
      <c r="AJ205" s="2">
        <f ca="1">IF(Setup!$AH$7&lt;&gt;"",INDIRECT("'" &amp; Setup!$AH$7 &amp; "'!" &amp; AF205),0) + IF(Setup!$AH$8&lt;&gt;"",INDIRECT("'" &amp; Setup!$AH$8 &amp; "'!" &amp; AF205),0) + IF(Setup!$AH$9&lt;&gt;"",INDIRECT("'" &amp; Setup!$AH$9 &amp; "'!" &amp; AF205),0) + IF(Setup!$AH$10&lt;&gt;"",INDIRECT("'" &amp; Setup!$AH$10 &amp; "'!" &amp; AF205),0) + IF(Setup!$AH$11&lt;&gt;"",INDIRECT("'" &amp; Setup!$AH$11 &amp; "'!" &amp; AF205),0) + IF(Setup!$AH$12&lt;&gt;"",INDIRECT("'" &amp; Setup!$AH$12 &amp; "'!" &amp; AF205),0)</f>
        <v>0</v>
      </c>
      <c r="AK205" s="2">
        <f ca="1">IF(Setup!$AI$7&lt;&gt;"",INDIRECT("'" &amp; Setup!$AI$7 &amp; "'!" &amp; AF205),0) + IF(Setup!$AI$8&lt;&gt;"",INDIRECT("'" &amp; Setup!$AI$8 &amp; "'!" &amp; AF205),0) + IF(Setup!$AI$9&lt;&gt;"",INDIRECT("'" &amp; Setup!$AI$9 &amp; "'!" &amp; AF205),0) + IF(Setup!$AI$10&lt;&gt;"",INDIRECT("'" &amp; Setup!$AI$10 &amp; "'!" &amp; AF205),0) + IF(Setup!$AI$11&lt;&gt;"",INDIRECT("'" &amp; Setup!$AI$11 &amp; "'!" &amp; AF205),0) + IF(Setup!$AI$12&lt;&gt;"",INDIRECT("'" &amp; Setup!$AI$12 &amp; "'!" &amp; AF205),0)</f>
        <v>0</v>
      </c>
      <c r="AL205" s="2">
        <f ca="1">IF(Setup!$AJ$7&lt;&gt;"",INDIRECT("'" &amp; Setup!$AJ$7 &amp; "'!" &amp; AF205),0) + IF(Setup!$AJ$8&lt;&gt;"",INDIRECT("'" &amp; Setup!$AJ$8 &amp; "'!" &amp; AF205),0) + IF(Setup!$AJ$9&lt;&gt;"",INDIRECT("'" &amp; Setup!$AJ$9 &amp; "'!" &amp; AF205),0) + IF(Setup!$AJ$10&lt;&gt;"",INDIRECT("'" &amp; Setup!$AJ$10 &amp; "'!" &amp; AF205),0) + IF(Setup!$AJ$11&lt;&gt;"",INDIRECT("'" &amp; Setup!$AJ$11 &amp; "'!" &amp; AF205),0) + IF(Setup!$AJ$12&lt;&gt;"",INDIRECT("'" &amp; Setup!$AJ$12 &amp; "'!" &amp; AF205),0)</f>
        <v>0</v>
      </c>
      <c r="AN205" s="2" t="str">
        <f t="shared" si="100"/>
        <v/>
      </c>
      <c r="AR205" s="2" t="str">
        <f>IF(C205=0,"",LEFT(INDEX(Lists!$H$5:$H$49,MATCH(C205,Lists!$G$5:$G$49,0),1),1))</f>
        <v/>
      </c>
      <c r="AT205" s="2" t="str">
        <f t="shared" ca="1" si="101"/>
        <v/>
      </c>
      <c r="AU205" s="2" t="str">
        <f t="shared" ca="1" si="102"/>
        <v/>
      </c>
      <c r="AV205" s="2" t="str">
        <f t="shared" ca="1" si="103"/>
        <v/>
      </c>
      <c r="AW205" s="2" t="str">
        <f t="shared" ca="1" si="104"/>
        <v/>
      </c>
      <c r="AX205" s="2" t="str">
        <f t="shared" ca="1" si="105"/>
        <v/>
      </c>
      <c r="AY205" s="2" t="str">
        <f t="shared" ca="1" si="106"/>
        <v/>
      </c>
      <c r="AZ205" s="2" t="str">
        <f t="shared" ca="1" si="107"/>
        <v/>
      </c>
      <c r="BA205" s="2" t="str">
        <f t="shared" ca="1" si="108"/>
        <v/>
      </c>
      <c r="BB205" s="2" t="str">
        <f t="shared" ca="1" si="109"/>
        <v/>
      </c>
      <c r="BC205" s="2" t="str">
        <f t="shared" ca="1" si="110"/>
        <v/>
      </c>
      <c r="BJ205" s="2">
        <f ca="1">IF(Setup!$AG$7&lt;&gt;"",INDIRECT("'" &amp; Setup!$AG$7 &amp; "'!" &amp; AD205),0) + IF(Setup!$AG$8&lt;&gt;"",INDIRECT("'" &amp; Setup!$AG$8 &amp; "'!" &amp; AD205),0) + IF(Setup!$AG$9&lt;&gt;"",INDIRECT("'" &amp; Setup!$AG$9 &amp; "'!" &amp; AD205),0) + IF(Setup!$AG$10&lt;&gt;"",INDIRECT("'" &amp; Setup!$AG$10 &amp; "'!" &amp; AD205),0) + IF(Setup!$AG$11&lt;&gt;"",INDIRECT("'" &amp; Setup!$AG$11 &amp; "'!" &amp; AD205),0) + IF(Setup!$AG$12&lt;&gt;"",INDIRECT("'" &amp; Setup!$AG$12 &amp; "'!" &amp; AD205),0)</f>
        <v>0</v>
      </c>
      <c r="BK205" s="2">
        <f ca="1">IF(Setup!$AG$7&lt;&gt;"",INDIRECT("'" &amp; Setup!$AG$7 &amp; "'!" &amp; AE205),0) + IF(Setup!$AG$8&lt;&gt;"",INDIRECT("'" &amp; Setup!$AG$8 &amp; "'!" &amp; AE205),0) + IF(Setup!$AG$9&lt;&gt;"",INDIRECT("'" &amp; Setup!$AG$9 &amp; "'!" &amp; AE205),0) + IF(Setup!$AG$10&lt;&gt;"",INDIRECT("'" &amp; Setup!$AG$10 &amp; "'!" &amp; AE205),0) + IF(Setup!$AG$11&lt;&gt;"",INDIRECT("'" &amp; Setup!$AG$11 &amp; "'!" &amp; AE205),0) + IF(Setup!$AG$12&lt;&gt;"",INDIRECT("'" &amp; Setup!$AG$12 &amp; "'!" &amp; AE205),0)</f>
        <v>0</v>
      </c>
      <c r="BL205" s="2">
        <f ca="1">IF(Setup!$AH$7&lt;&gt;"",INDIRECT("'" &amp; Setup!$AH$7 &amp; "'!" &amp; AD205),0) + IF(Setup!$AH$8&lt;&gt;"",INDIRECT("'" &amp; Setup!$AH$8 &amp; "'!" &amp; AD205),0) + IF(Setup!$AH$9&lt;&gt;"",INDIRECT("'" &amp; Setup!$AH$9 &amp; "'!" &amp; AD205),0) + IF(Setup!$AH$10&lt;&gt;"",INDIRECT("'" &amp; Setup!$AH$10 &amp; "'!" &amp; AD205),0) + IF(Setup!$AH$11&lt;&gt;"",INDIRECT("'" &amp; Setup!$AH$11 &amp; "'!" &amp; AD205),0) + IF(Setup!$AH$12&lt;&gt;"",INDIRECT("'" &amp; Setup!$AH$12 &amp; "'!" &amp; AD205),0)</f>
        <v>0</v>
      </c>
      <c r="BM205" s="2">
        <f ca="1">IF(Setup!$AH$7&lt;&gt;"",INDIRECT("'" &amp; Setup!$AH$7 &amp; "'!" &amp; AE205),0) + IF(Setup!$AH$8&lt;&gt;"",INDIRECT("'" &amp; Setup!$AH$8 &amp; "'!" &amp; AE205),0) + IF(Setup!$AH$9&lt;&gt;"",INDIRECT("'" &amp; Setup!$AH$9 &amp; "'!" &amp; AE205),0) + IF(Setup!$AH$10&lt;&gt;"",INDIRECT("'" &amp; Setup!$AH$10 &amp; "'!" &amp; AE205),0) + IF(Setup!$AH$11&lt;&gt;"",INDIRECT("'" &amp; Setup!$AH$11 &amp; "'!" &amp; AE205),0) + IF(Setup!$AH$12&lt;&gt;"",INDIRECT("'" &amp; Setup!$AH$12 &amp; "'!" &amp; AE205),0)</f>
        <v>0</v>
      </c>
      <c r="BN205" s="2">
        <f ca="1">IF(Setup!$AI$7&lt;&gt;"",INDIRECT("'" &amp; Setup!$AI$7 &amp; "'!" &amp; AD205),0) + IF(Setup!$AI$8&lt;&gt;"",INDIRECT("'" &amp; Setup!$AI$8 &amp; "'!" &amp; AD205),0) + IF(Setup!$AI$9&lt;&gt;"",INDIRECT("'" &amp; Setup!$AI$9 &amp; "'!" &amp; AD205),0) + IF(Setup!$AI$10&lt;&gt;"",INDIRECT("'" &amp; Setup!$AI$10 &amp; "'!" &amp; AD205),0) + IF(Setup!$AI$11&lt;&gt;"",INDIRECT("'" &amp; Setup!$AI$11 &amp; "'!" &amp; AD205),0) + IF(Setup!$AI$12&lt;&gt;"",INDIRECT("'" &amp; Setup!$AI$12 &amp; "'!" &amp; AD205),0)</f>
        <v>0</v>
      </c>
      <c r="BO205" s="2">
        <f ca="1">IF(Setup!$AI$7&lt;&gt;"",INDIRECT("'" &amp; Setup!$AI$7 &amp; "'!" &amp; AE205),0) + IF(Setup!$AI$8&lt;&gt;"",INDIRECT("'" &amp; Setup!$AI$8 &amp; "'!" &amp; AE205),0) + IF(Setup!$AI$9&lt;&gt;"",INDIRECT("'" &amp; Setup!$AI$9 &amp; "'!" &amp; AE205),0) + IF(Setup!$AI$10&lt;&gt;"",INDIRECT("'" &amp; Setup!$AI$10 &amp; "'!" &amp; AE205),0) + IF(Setup!$AI$11&lt;&gt;"",INDIRECT("'" &amp; Setup!$AI$11 &amp; "'!" &amp; AE205),0) + IF(Setup!$AI$12&lt;&gt;"",INDIRECT("'" &amp; Setup!$AI$12 &amp; "'!" &amp; AE205),0)</f>
        <v>0</v>
      </c>
      <c r="BP205" s="2">
        <f ca="1">IF(Setup!$AJ$7&lt;&gt;"",INDIRECT("'" &amp; Setup!$AJ$7 &amp; "'!" &amp; AD205),0) + IF(Setup!$AJ$8&lt;&gt;"",INDIRECT("'" &amp; Setup!$AJ$8 &amp; "'!" &amp; AD205),0) + IF(Setup!$AJ$9&lt;&gt;"",INDIRECT("'" &amp; Setup!$AJ$9 &amp; "'!" &amp; AD205),0) + IF(Setup!$AJ$10&lt;&gt;"",INDIRECT("'" &amp; Setup!$AJ$10 &amp; "'!" &amp; AD205),0) + IF(Setup!$AJ$11&lt;&gt;"",INDIRECT("'" &amp; Setup!$AJ$11 &amp; "'!" &amp; AD205),0) + IF(Setup!$AJ$12&lt;&gt;"",INDIRECT("'" &amp; Setup!$AJ$12 &amp; "'!" &amp; AD205),0)</f>
        <v>0</v>
      </c>
      <c r="BQ205" s="2">
        <f ca="1">IF(Setup!$AJ$7&lt;&gt;"",INDIRECT("'" &amp; Setup!$AJ$7 &amp; "'!" &amp; AE205),0) + IF(Setup!$AJ$8&lt;&gt;"",INDIRECT("'" &amp; Setup!$AJ$8 &amp; "'!" &amp; AE205),0) + IF(Setup!$AJ$9&lt;&gt;"",INDIRECT("'" &amp; Setup!$AJ$9 &amp; "'!" &amp; AE205),0) + IF(Setup!$AJ$10&lt;&gt;"",INDIRECT("'" &amp; Setup!$AJ$10 &amp; "'!" &amp; AE205),0) + IF(Setup!$AJ$11&lt;&gt;"",INDIRECT("'" &amp; Setup!$AJ$11 &amp; "'!" &amp; AE205),0) + IF(Setup!$AJ$12&lt;&gt;"",INDIRECT("'" &amp; Setup!$AJ$12 &amp; "'!" &amp; AE205),0)</f>
        <v>0</v>
      </c>
      <c r="BS205" s="35"/>
      <c r="BT205" s="35"/>
      <c r="BU205" s="35"/>
      <c r="BV205" s="35"/>
    </row>
    <row r="206" spans="1:74" ht="39" hidden="1" customHeight="1" x14ac:dyDescent="0.2">
      <c r="A206" s="14" t="str">
        <f>Planning!A189</f>
        <v>I181</v>
      </c>
      <c r="B206" s="9">
        <f>Planning!B189</f>
        <v>0</v>
      </c>
      <c r="C206" s="9">
        <f>Planning!C189</f>
        <v>0</v>
      </c>
      <c r="D206" s="9">
        <f>Planning!D189</f>
        <v>0</v>
      </c>
      <c r="E206" s="3">
        <f>Planning!E189</f>
        <v>0</v>
      </c>
      <c r="F206" s="3">
        <f>Planning!G189</f>
        <v>0</v>
      </c>
      <c r="G206" s="28"/>
      <c r="H206" s="197">
        <f t="shared" ca="1" si="96"/>
        <v>0</v>
      </c>
      <c r="I206" s="197">
        <f t="shared" ca="1" si="97"/>
        <v>0</v>
      </c>
      <c r="J206" s="32" t="str">
        <f ca="1">IF(AND($AR206="2",$AB205&lt;&gt;Lists!$A$17),AU206,AT206)</f>
        <v/>
      </c>
      <c r="K206" s="33" t="str">
        <f t="shared" ca="1" si="111"/>
        <v/>
      </c>
      <c r="L206" s="210">
        <f t="shared" ca="1" si="112"/>
        <v>0</v>
      </c>
      <c r="M206" s="197">
        <f t="shared" ca="1" si="113"/>
        <v>0</v>
      </c>
      <c r="N206" s="32" t="str">
        <f ca="1">IF(AND($AR206="2",$AB206&lt;&gt;Lists!$A$17),AW206,AV206)</f>
        <v/>
      </c>
      <c r="O206" s="33" t="str">
        <f t="shared" ca="1" si="114"/>
        <v/>
      </c>
      <c r="P206" s="197">
        <f t="shared" ca="1" si="115"/>
        <v>0</v>
      </c>
      <c r="Q206" s="197">
        <f t="shared" ca="1" si="116"/>
        <v>0</v>
      </c>
      <c r="R206" s="32" t="str">
        <f ca="1">IF(AND($AR206="2",$AB206&lt;&gt;Lists!$A$17),AY206,AX206)</f>
        <v/>
      </c>
      <c r="S206" s="33" t="str">
        <f t="shared" ca="1" si="117"/>
        <v/>
      </c>
      <c r="T206" s="197">
        <f t="shared" ca="1" si="118"/>
        <v>0</v>
      </c>
      <c r="U206" s="197">
        <f t="shared" ca="1" si="119"/>
        <v>0</v>
      </c>
      <c r="V206" s="32" t="str">
        <f ca="1">IF(AND($AR206="2",$AB206&lt;&gt;Lists!$A$17),BA206,AZ206)</f>
        <v/>
      </c>
      <c r="W206" s="33" t="str">
        <f t="shared" ca="1" si="120"/>
        <v/>
      </c>
      <c r="X206" s="197">
        <f t="shared" ca="1" si="121"/>
        <v>0</v>
      </c>
      <c r="Y206" s="197">
        <f t="shared" ca="1" si="122"/>
        <v>0</v>
      </c>
      <c r="Z206" s="32" t="str">
        <f ca="1">IF(AND($AR206="2",$AB206&lt;&gt;Lists!$A$17),BC206,BB206)</f>
        <v/>
      </c>
      <c r="AA206" s="33" t="str">
        <f t="shared" ca="1" si="123"/>
        <v/>
      </c>
      <c r="AB206" s="1">
        <f>Planning!H189</f>
        <v>0</v>
      </c>
      <c r="AC206" s="2" t="str">
        <f t="shared" si="98"/>
        <v>00</v>
      </c>
      <c r="AD206" s="2" t="s">
        <v>641</v>
      </c>
      <c r="AE206" s="2" t="s">
        <v>839</v>
      </c>
      <c r="AF206" s="2" t="s">
        <v>1585</v>
      </c>
      <c r="AG206" s="169" t="str">
        <f t="shared" si="99"/>
        <v/>
      </c>
      <c r="AI206" s="2">
        <f ca="1">IF(Setup!$AG$7&lt;&gt;"",INDIRECT("'" &amp; Setup!$AG$7 &amp; "'!" &amp; AF206),0) + IF(Setup!$AG$8&lt;&gt;"",INDIRECT("'" &amp; Setup!$AG$8 &amp; "'!" &amp; AF206),0) + IF(Setup!$AG$9&lt;&gt;"",INDIRECT("'" &amp; Setup!$AG$9 &amp; "'!" &amp; AF206),0) + IF(Setup!$AG$10&lt;&gt;"",INDIRECT("'" &amp; Setup!$AG$10 &amp; "'!" &amp; AF206),0) + IF(Setup!$AG$11&lt;&gt;"",INDIRECT("'" &amp; Setup!$AG$11 &amp; "'!" &amp; AF206),0) + IF(Setup!$AG$12&lt;&gt;"",INDIRECT("'" &amp; Setup!$AG$12 &amp; "'!" &amp; AF206),0)</f>
        <v>0</v>
      </c>
      <c r="AJ206" s="2">
        <f ca="1">IF(Setup!$AH$7&lt;&gt;"",INDIRECT("'" &amp; Setup!$AH$7 &amp; "'!" &amp; AF206),0) + IF(Setup!$AH$8&lt;&gt;"",INDIRECT("'" &amp; Setup!$AH$8 &amp; "'!" &amp; AF206),0) + IF(Setup!$AH$9&lt;&gt;"",INDIRECT("'" &amp; Setup!$AH$9 &amp; "'!" &amp; AF206),0) + IF(Setup!$AH$10&lt;&gt;"",INDIRECT("'" &amp; Setup!$AH$10 &amp; "'!" &amp; AF206),0) + IF(Setup!$AH$11&lt;&gt;"",INDIRECT("'" &amp; Setup!$AH$11 &amp; "'!" &amp; AF206),0) + IF(Setup!$AH$12&lt;&gt;"",INDIRECT("'" &amp; Setup!$AH$12 &amp; "'!" &amp; AF206),0)</f>
        <v>0</v>
      </c>
      <c r="AK206" s="2">
        <f ca="1">IF(Setup!$AI$7&lt;&gt;"",INDIRECT("'" &amp; Setup!$AI$7 &amp; "'!" &amp; AF206),0) + IF(Setup!$AI$8&lt;&gt;"",INDIRECT("'" &amp; Setup!$AI$8 &amp; "'!" &amp; AF206),0) + IF(Setup!$AI$9&lt;&gt;"",INDIRECT("'" &amp; Setup!$AI$9 &amp; "'!" &amp; AF206),0) + IF(Setup!$AI$10&lt;&gt;"",INDIRECT("'" &amp; Setup!$AI$10 &amp; "'!" &amp; AF206),0) + IF(Setup!$AI$11&lt;&gt;"",INDIRECT("'" &amp; Setup!$AI$11 &amp; "'!" &amp; AF206),0) + IF(Setup!$AI$12&lt;&gt;"",INDIRECT("'" &amp; Setup!$AI$12 &amp; "'!" &amp; AF206),0)</f>
        <v>0</v>
      </c>
      <c r="AL206" s="2">
        <f ca="1">IF(Setup!$AJ$7&lt;&gt;"",INDIRECT("'" &amp; Setup!$AJ$7 &amp; "'!" &amp; AF206),0) + IF(Setup!$AJ$8&lt;&gt;"",INDIRECT("'" &amp; Setup!$AJ$8 &amp; "'!" &amp; AF206),0) + IF(Setup!$AJ$9&lt;&gt;"",INDIRECT("'" &amp; Setup!$AJ$9 &amp; "'!" &amp; AF206),0) + IF(Setup!$AJ$10&lt;&gt;"",INDIRECT("'" &amp; Setup!$AJ$10 &amp; "'!" &amp; AF206),0) + IF(Setup!$AJ$11&lt;&gt;"",INDIRECT("'" &amp; Setup!$AJ$11 &amp; "'!" &amp; AF206),0) + IF(Setup!$AJ$12&lt;&gt;"",INDIRECT("'" &amp; Setup!$AJ$12 &amp; "'!" &amp; AF206),0)</f>
        <v>0</v>
      </c>
      <c r="AN206" s="2" t="str">
        <f t="shared" si="100"/>
        <v/>
      </c>
      <c r="AR206" s="2" t="str">
        <f>IF(C206=0,"",LEFT(INDEX(Lists!$H$5:$H$49,MATCH(C206,Lists!$G$5:$G$49,0),1),1))</f>
        <v/>
      </c>
      <c r="AT206" s="2" t="str">
        <f t="shared" ca="1" si="101"/>
        <v/>
      </c>
      <c r="AU206" s="2" t="str">
        <f t="shared" ca="1" si="102"/>
        <v/>
      </c>
      <c r="AV206" s="2" t="str">
        <f t="shared" ca="1" si="103"/>
        <v/>
      </c>
      <c r="AW206" s="2" t="str">
        <f t="shared" ca="1" si="104"/>
        <v/>
      </c>
      <c r="AX206" s="2" t="str">
        <f t="shared" ca="1" si="105"/>
        <v/>
      </c>
      <c r="AY206" s="2" t="str">
        <f t="shared" ca="1" si="106"/>
        <v/>
      </c>
      <c r="AZ206" s="2" t="str">
        <f t="shared" ca="1" si="107"/>
        <v/>
      </c>
      <c r="BA206" s="2" t="str">
        <f t="shared" ca="1" si="108"/>
        <v/>
      </c>
      <c r="BB206" s="2" t="str">
        <f t="shared" ca="1" si="109"/>
        <v/>
      </c>
      <c r="BC206" s="2" t="str">
        <f t="shared" ca="1" si="110"/>
        <v/>
      </c>
      <c r="BJ206" s="2">
        <f ca="1">IF(Setup!$AG$7&lt;&gt;"",INDIRECT("'" &amp; Setup!$AG$7 &amp; "'!" &amp; AD206),0) + IF(Setup!$AG$8&lt;&gt;"",INDIRECT("'" &amp; Setup!$AG$8 &amp; "'!" &amp; AD206),0) + IF(Setup!$AG$9&lt;&gt;"",INDIRECT("'" &amp; Setup!$AG$9 &amp; "'!" &amp; AD206),0) + IF(Setup!$AG$10&lt;&gt;"",INDIRECT("'" &amp; Setup!$AG$10 &amp; "'!" &amp; AD206),0) + IF(Setup!$AG$11&lt;&gt;"",INDIRECT("'" &amp; Setup!$AG$11 &amp; "'!" &amp; AD206),0) + IF(Setup!$AG$12&lt;&gt;"",INDIRECT("'" &amp; Setup!$AG$12 &amp; "'!" &amp; AD206),0)</f>
        <v>0</v>
      </c>
      <c r="BK206" s="2">
        <f ca="1">IF(Setup!$AG$7&lt;&gt;"",INDIRECT("'" &amp; Setup!$AG$7 &amp; "'!" &amp; AE206),0) + IF(Setup!$AG$8&lt;&gt;"",INDIRECT("'" &amp; Setup!$AG$8 &amp; "'!" &amp; AE206),0) + IF(Setup!$AG$9&lt;&gt;"",INDIRECT("'" &amp; Setup!$AG$9 &amp; "'!" &amp; AE206),0) + IF(Setup!$AG$10&lt;&gt;"",INDIRECT("'" &amp; Setup!$AG$10 &amp; "'!" &amp; AE206),0) + IF(Setup!$AG$11&lt;&gt;"",INDIRECT("'" &amp; Setup!$AG$11 &amp; "'!" &amp; AE206),0) + IF(Setup!$AG$12&lt;&gt;"",INDIRECT("'" &amp; Setup!$AG$12 &amp; "'!" &amp; AE206),0)</f>
        <v>0</v>
      </c>
      <c r="BL206" s="2">
        <f ca="1">IF(Setup!$AH$7&lt;&gt;"",INDIRECT("'" &amp; Setup!$AH$7 &amp; "'!" &amp; AD206),0) + IF(Setup!$AH$8&lt;&gt;"",INDIRECT("'" &amp; Setup!$AH$8 &amp; "'!" &amp; AD206),0) + IF(Setup!$AH$9&lt;&gt;"",INDIRECT("'" &amp; Setup!$AH$9 &amp; "'!" &amp; AD206),0) + IF(Setup!$AH$10&lt;&gt;"",INDIRECT("'" &amp; Setup!$AH$10 &amp; "'!" &amp; AD206),0) + IF(Setup!$AH$11&lt;&gt;"",INDIRECT("'" &amp; Setup!$AH$11 &amp; "'!" &amp; AD206),0) + IF(Setup!$AH$12&lt;&gt;"",INDIRECT("'" &amp; Setup!$AH$12 &amp; "'!" &amp; AD206),0)</f>
        <v>0</v>
      </c>
      <c r="BM206" s="2">
        <f ca="1">IF(Setup!$AH$7&lt;&gt;"",INDIRECT("'" &amp; Setup!$AH$7 &amp; "'!" &amp; AE206),0) + IF(Setup!$AH$8&lt;&gt;"",INDIRECT("'" &amp; Setup!$AH$8 &amp; "'!" &amp; AE206),0) + IF(Setup!$AH$9&lt;&gt;"",INDIRECT("'" &amp; Setup!$AH$9 &amp; "'!" &amp; AE206),0) + IF(Setup!$AH$10&lt;&gt;"",INDIRECT("'" &amp; Setup!$AH$10 &amp; "'!" &amp; AE206),0) + IF(Setup!$AH$11&lt;&gt;"",INDIRECT("'" &amp; Setup!$AH$11 &amp; "'!" &amp; AE206),0) + IF(Setup!$AH$12&lt;&gt;"",INDIRECT("'" &amp; Setup!$AH$12 &amp; "'!" &amp; AE206),0)</f>
        <v>0</v>
      </c>
      <c r="BN206" s="2">
        <f ca="1">IF(Setup!$AI$7&lt;&gt;"",INDIRECT("'" &amp; Setup!$AI$7 &amp; "'!" &amp; AD206),0) + IF(Setup!$AI$8&lt;&gt;"",INDIRECT("'" &amp; Setup!$AI$8 &amp; "'!" &amp; AD206),0) + IF(Setup!$AI$9&lt;&gt;"",INDIRECT("'" &amp; Setup!$AI$9 &amp; "'!" &amp; AD206),0) + IF(Setup!$AI$10&lt;&gt;"",INDIRECT("'" &amp; Setup!$AI$10 &amp; "'!" &amp; AD206),0) + IF(Setup!$AI$11&lt;&gt;"",INDIRECT("'" &amp; Setup!$AI$11 &amp; "'!" &amp; AD206),0) + IF(Setup!$AI$12&lt;&gt;"",INDIRECT("'" &amp; Setup!$AI$12 &amp; "'!" &amp; AD206),0)</f>
        <v>0</v>
      </c>
      <c r="BO206" s="2">
        <f ca="1">IF(Setup!$AI$7&lt;&gt;"",INDIRECT("'" &amp; Setup!$AI$7 &amp; "'!" &amp; AE206),0) + IF(Setup!$AI$8&lt;&gt;"",INDIRECT("'" &amp; Setup!$AI$8 &amp; "'!" &amp; AE206),0) + IF(Setup!$AI$9&lt;&gt;"",INDIRECT("'" &amp; Setup!$AI$9 &amp; "'!" &amp; AE206),0) + IF(Setup!$AI$10&lt;&gt;"",INDIRECT("'" &amp; Setup!$AI$10 &amp; "'!" &amp; AE206),0) + IF(Setup!$AI$11&lt;&gt;"",INDIRECT("'" &amp; Setup!$AI$11 &amp; "'!" &amp; AE206),0) + IF(Setup!$AI$12&lt;&gt;"",INDIRECT("'" &amp; Setup!$AI$12 &amp; "'!" &amp; AE206),0)</f>
        <v>0</v>
      </c>
      <c r="BP206" s="2">
        <f ca="1">IF(Setup!$AJ$7&lt;&gt;"",INDIRECT("'" &amp; Setup!$AJ$7 &amp; "'!" &amp; AD206),0) + IF(Setup!$AJ$8&lt;&gt;"",INDIRECT("'" &amp; Setup!$AJ$8 &amp; "'!" &amp; AD206),0) + IF(Setup!$AJ$9&lt;&gt;"",INDIRECT("'" &amp; Setup!$AJ$9 &amp; "'!" &amp; AD206),0) + IF(Setup!$AJ$10&lt;&gt;"",INDIRECT("'" &amp; Setup!$AJ$10 &amp; "'!" &amp; AD206),0) + IF(Setup!$AJ$11&lt;&gt;"",INDIRECT("'" &amp; Setup!$AJ$11 &amp; "'!" &amp; AD206),0) + IF(Setup!$AJ$12&lt;&gt;"",INDIRECT("'" &amp; Setup!$AJ$12 &amp; "'!" &amp; AD206),0)</f>
        <v>0</v>
      </c>
      <c r="BQ206" s="2">
        <f ca="1">IF(Setup!$AJ$7&lt;&gt;"",INDIRECT("'" &amp; Setup!$AJ$7 &amp; "'!" &amp; AE206),0) + IF(Setup!$AJ$8&lt;&gt;"",INDIRECT("'" &amp; Setup!$AJ$8 &amp; "'!" &amp; AE206),0) + IF(Setup!$AJ$9&lt;&gt;"",INDIRECT("'" &amp; Setup!$AJ$9 &amp; "'!" &amp; AE206),0) + IF(Setup!$AJ$10&lt;&gt;"",INDIRECT("'" &amp; Setup!$AJ$10 &amp; "'!" &amp; AE206),0) + IF(Setup!$AJ$11&lt;&gt;"",INDIRECT("'" &amp; Setup!$AJ$11 &amp; "'!" &amp; AE206),0) + IF(Setup!$AJ$12&lt;&gt;"",INDIRECT("'" &amp; Setup!$AJ$12 &amp; "'!" &amp; AE206),0)</f>
        <v>0</v>
      </c>
      <c r="BS206" s="35"/>
      <c r="BT206" s="35"/>
      <c r="BU206" s="35"/>
      <c r="BV206" s="35"/>
    </row>
    <row r="207" spans="1:74" ht="39" hidden="1" customHeight="1" x14ac:dyDescent="0.2">
      <c r="A207" s="14" t="str">
        <f>Planning!A190</f>
        <v>I182</v>
      </c>
      <c r="B207" s="9">
        <f>Planning!B190</f>
        <v>0</v>
      </c>
      <c r="C207" s="9">
        <f>Planning!C190</f>
        <v>0</v>
      </c>
      <c r="D207" s="9">
        <f>Planning!D190</f>
        <v>0</v>
      </c>
      <c r="E207" s="3">
        <f>Planning!E190</f>
        <v>0</v>
      </c>
      <c r="F207" s="3">
        <f>Planning!G190</f>
        <v>0</v>
      </c>
      <c r="G207" s="28"/>
      <c r="H207" s="197">
        <f t="shared" ca="1" si="96"/>
        <v>0</v>
      </c>
      <c r="I207" s="197">
        <f t="shared" ca="1" si="97"/>
        <v>0</v>
      </c>
      <c r="J207" s="32" t="str">
        <f ca="1">IF(AND($AR207="2",$AB206&lt;&gt;Lists!$A$17),AU207,AT207)</f>
        <v/>
      </c>
      <c r="K207" s="33" t="str">
        <f t="shared" ca="1" si="111"/>
        <v/>
      </c>
      <c r="L207" s="210">
        <f t="shared" ca="1" si="112"/>
        <v>0</v>
      </c>
      <c r="M207" s="197">
        <f t="shared" ca="1" si="113"/>
        <v>0</v>
      </c>
      <c r="N207" s="32" t="str">
        <f ca="1">IF(AND($AR207="2",$AB207&lt;&gt;Lists!$A$17),AW207,AV207)</f>
        <v/>
      </c>
      <c r="O207" s="33" t="str">
        <f t="shared" ca="1" si="114"/>
        <v/>
      </c>
      <c r="P207" s="197">
        <f t="shared" ca="1" si="115"/>
        <v>0</v>
      </c>
      <c r="Q207" s="197">
        <f t="shared" ca="1" si="116"/>
        <v>0</v>
      </c>
      <c r="R207" s="32" t="str">
        <f ca="1">IF(AND($AR207="2",$AB207&lt;&gt;Lists!$A$17),AY207,AX207)</f>
        <v/>
      </c>
      <c r="S207" s="33" t="str">
        <f t="shared" ca="1" si="117"/>
        <v/>
      </c>
      <c r="T207" s="197">
        <f t="shared" ca="1" si="118"/>
        <v>0</v>
      </c>
      <c r="U207" s="197">
        <f t="shared" ca="1" si="119"/>
        <v>0</v>
      </c>
      <c r="V207" s="32" t="str">
        <f ca="1">IF(AND($AR207="2",$AB207&lt;&gt;Lists!$A$17),BA207,AZ207)</f>
        <v/>
      </c>
      <c r="W207" s="33" t="str">
        <f t="shared" ca="1" si="120"/>
        <v/>
      </c>
      <c r="X207" s="197">
        <f t="shared" ca="1" si="121"/>
        <v>0</v>
      </c>
      <c r="Y207" s="197">
        <f t="shared" ca="1" si="122"/>
        <v>0</v>
      </c>
      <c r="Z207" s="32" t="str">
        <f ca="1">IF(AND($AR207="2",$AB207&lt;&gt;Lists!$A$17),BC207,BB207)</f>
        <v/>
      </c>
      <c r="AA207" s="33" t="str">
        <f t="shared" ca="1" si="123"/>
        <v/>
      </c>
      <c r="AB207" s="1">
        <f>Planning!H190</f>
        <v>0</v>
      </c>
      <c r="AC207" s="2" t="str">
        <f t="shared" si="98"/>
        <v>00</v>
      </c>
      <c r="AD207" s="2" t="s">
        <v>642</v>
      </c>
      <c r="AE207" s="2" t="s">
        <v>840</v>
      </c>
      <c r="AF207" s="2" t="s">
        <v>1586</v>
      </c>
      <c r="AG207" s="169" t="str">
        <f t="shared" si="99"/>
        <v/>
      </c>
      <c r="AI207" s="2">
        <f ca="1">IF(Setup!$AG$7&lt;&gt;"",INDIRECT("'" &amp; Setup!$AG$7 &amp; "'!" &amp; AF207),0) + IF(Setup!$AG$8&lt;&gt;"",INDIRECT("'" &amp; Setup!$AG$8 &amp; "'!" &amp; AF207),0) + IF(Setup!$AG$9&lt;&gt;"",INDIRECT("'" &amp; Setup!$AG$9 &amp; "'!" &amp; AF207),0) + IF(Setup!$AG$10&lt;&gt;"",INDIRECT("'" &amp; Setup!$AG$10 &amp; "'!" &amp; AF207),0) + IF(Setup!$AG$11&lt;&gt;"",INDIRECT("'" &amp; Setup!$AG$11 &amp; "'!" &amp; AF207),0) + IF(Setup!$AG$12&lt;&gt;"",INDIRECT("'" &amp; Setup!$AG$12 &amp; "'!" &amp; AF207),0)</f>
        <v>0</v>
      </c>
      <c r="AJ207" s="2">
        <f ca="1">IF(Setup!$AH$7&lt;&gt;"",INDIRECT("'" &amp; Setup!$AH$7 &amp; "'!" &amp; AF207),0) + IF(Setup!$AH$8&lt;&gt;"",INDIRECT("'" &amp; Setup!$AH$8 &amp; "'!" &amp; AF207),0) + IF(Setup!$AH$9&lt;&gt;"",INDIRECT("'" &amp; Setup!$AH$9 &amp; "'!" &amp; AF207),0) + IF(Setup!$AH$10&lt;&gt;"",INDIRECT("'" &amp; Setup!$AH$10 &amp; "'!" &amp; AF207),0) + IF(Setup!$AH$11&lt;&gt;"",INDIRECT("'" &amp; Setup!$AH$11 &amp; "'!" &amp; AF207),0) + IF(Setup!$AH$12&lt;&gt;"",INDIRECT("'" &amp; Setup!$AH$12 &amp; "'!" &amp; AF207),0)</f>
        <v>0</v>
      </c>
      <c r="AK207" s="2">
        <f ca="1">IF(Setup!$AI$7&lt;&gt;"",INDIRECT("'" &amp; Setup!$AI$7 &amp; "'!" &amp; AF207),0) + IF(Setup!$AI$8&lt;&gt;"",INDIRECT("'" &amp; Setup!$AI$8 &amp; "'!" &amp; AF207),0) + IF(Setup!$AI$9&lt;&gt;"",INDIRECT("'" &amp; Setup!$AI$9 &amp; "'!" &amp; AF207),0) + IF(Setup!$AI$10&lt;&gt;"",INDIRECT("'" &amp; Setup!$AI$10 &amp; "'!" &amp; AF207),0) + IF(Setup!$AI$11&lt;&gt;"",INDIRECT("'" &amp; Setup!$AI$11 &amp; "'!" &amp; AF207),0) + IF(Setup!$AI$12&lt;&gt;"",INDIRECT("'" &amp; Setup!$AI$12 &amp; "'!" &amp; AF207),0)</f>
        <v>0</v>
      </c>
      <c r="AL207" s="2">
        <f ca="1">IF(Setup!$AJ$7&lt;&gt;"",INDIRECT("'" &amp; Setup!$AJ$7 &amp; "'!" &amp; AF207),0) + IF(Setup!$AJ$8&lt;&gt;"",INDIRECT("'" &amp; Setup!$AJ$8 &amp; "'!" &amp; AF207),0) + IF(Setup!$AJ$9&lt;&gt;"",INDIRECT("'" &amp; Setup!$AJ$9 &amp; "'!" &amp; AF207),0) + IF(Setup!$AJ$10&lt;&gt;"",INDIRECT("'" &amp; Setup!$AJ$10 &amp; "'!" &amp; AF207),0) + IF(Setup!$AJ$11&lt;&gt;"",INDIRECT("'" &amp; Setup!$AJ$11 &amp; "'!" &amp; AF207),0) + IF(Setup!$AJ$12&lt;&gt;"",INDIRECT("'" &amp; Setup!$AJ$12 &amp; "'!" &amp; AF207),0)</f>
        <v>0</v>
      </c>
      <c r="AN207" s="2" t="str">
        <f t="shared" si="100"/>
        <v/>
      </c>
      <c r="AR207" s="2" t="str">
        <f>IF(C207=0,"",LEFT(INDEX(Lists!$H$5:$H$49,MATCH(C207,Lists!$G$5:$G$49,0),1),1))</f>
        <v/>
      </c>
      <c r="AT207" s="2" t="str">
        <f t="shared" ca="1" si="101"/>
        <v/>
      </c>
      <c r="AU207" s="2" t="str">
        <f t="shared" ca="1" si="102"/>
        <v/>
      </c>
      <c r="AV207" s="2" t="str">
        <f t="shared" ca="1" si="103"/>
        <v/>
      </c>
      <c r="AW207" s="2" t="str">
        <f t="shared" ca="1" si="104"/>
        <v/>
      </c>
      <c r="AX207" s="2" t="str">
        <f t="shared" ca="1" si="105"/>
        <v/>
      </c>
      <c r="AY207" s="2" t="str">
        <f t="shared" ca="1" si="106"/>
        <v/>
      </c>
      <c r="AZ207" s="2" t="str">
        <f t="shared" ca="1" si="107"/>
        <v/>
      </c>
      <c r="BA207" s="2" t="str">
        <f t="shared" ca="1" si="108"/>
        <v/>
      </c>
      <c r="BB207" s="2" t="str">
        <f t="shared" ca="1" si="109"/>
        <v/>
      </c>
      <c r="BC207" s="2" t="str">
        <f t="shared" ca="1" si="110"/>
        <v/>
      </c>
      <c r="BJ207" s="2">
        <f ca="1">IF(Setup!$AG$7&lt;&gt;"",INDIRECT("'" &amp; Setup!$AG$7 &amp; "'!" &amp; AD207),0) + IF(Setup!$AG$8&lt;&gt;"",INDIRECT("'" &amp; Setup!$AG$8 &amp; "'!" &amp; AD207),0) + IF(Setup!$AG$9&lt;&gt;"",INDIRECT("'" &amp; Setup!$AG$9 &amp; "'!" &amp; AD207),0) + IF(Setup!$AG$10&lt;&gt;"",INDIRECT("'" &amp; Setup!$AG$10 &amp; "'!" &amp; AD207),0) + IF(Setup!$AG$11&lt;&gt;"",INDIRECT("'" &amp; Setup!$AG$11 &amp; "'!" &amp; AD207),0) + IF(Setup!$AG$12&lt;&gt;"",INDIRECT("'" &amp; Setup!$AG$12 &amp; "'!" &amp; AD207),0)</f>
        <v>0</v>
      </c>
      <c r="BK207" s="2">
        <f ca="1">IF(Setup!$AG$7&lt;&gt;"",INDIRECT("'" &amp; Setup!$AG$7 &amp; "'!" &amp; AE207),0) + IF(Setup!$AG$8&lt;&gt;"",INDIRECT("'" &amp; Setup!$AG$8 &amp; "'!" &amp; AE207),0) + IF(Setup!$AG$9&lt;&gt;"",INDIRECT("'" &amp; Setup!$AG$9 &amp; "'!" &amp; AE207),0) + IF(Setup!$AG$10&lt;&gt;"",INDIRECT("'" &amp; Setup!$AG$10 &amp; "'!" &amp; AE207),0) + IF(Setup!$AG$11&lt;&gt;"",INDIRECT("'" &amp; Setup!$AG$11 &amp; "'!" &amp; AE207),0) + IF(Setup!$AG$12&lt;&gt;"",INDIRECT("'" &amp; Setup!$AG$12 &amp; "'!" &amp; AE207),0)</f>
        <v>0</v>
      </c>
      <c r="BL207" s="2">
        <f ca="1">IF(Setup!$AH$7&lt;&gt;"",INDIRECT("'" &amp; Setup!$AH$7 &amp; "'!" &amp; AD207),0) + IF(Setup!$AH$8&lt;&gt;"",INDIRECT("'" &amp; Setup!$AH$8 &amp; "'!" &amp; AD207),0) + IF(Setup!$AH$9&lt;&gt;"",INDIRECT("'" &amp; Setup!$AH$9 &amp; "'!" &amp; AD207),0) + IF(Setup!$AH$10&lt;&gt;"",INDIRECT("'" &amp; Setup!$AH$10 &amp; "'!" &amp; AD207),0) + IF(Setup!$AH$11&lt;&gt;"",INDIRECT("'" &amp; Setup!$AH$11 &amp; "'!" &amp; AD207),0) + IF(Setup!$AH$12&lt;&gt;"",INDIRECT("'" &amp; Setup!$AH$12 &amp; "'!" &amp; AD207),0)</f>
        <v>0</v>
      </c>
      <c r="BM207" s="2">
        <f ca="1">IF(Setup!$AH$7&lt;&gt;"",INDIRECT("'" &amp; Setup!$AH$7 &amp; "'!" &amp; AE207),0) + IF(Setup!$AH$8&lt;&gt;"",INDIRECT("'" &amp; Setup!$AH$8 &amp; "'!" &amp; AE207),0) + IF(Setup!$AH$9&lt;&gt;"",INDIRECT("'" &amp; Setup!$AH$9 &amp; "'!" &amp; AE207),0) + IF(Setup!$AH$10&lt;&gt;"",INDIRECT("'" &amp; Setup!$AH$10 &amp; "'!" &amp; AE207),0) + IF(Setup!$AH$11&lt;&gt;"",INDIRECT("'" &amp; Setup!$AH$11 &amp; "'!" &amp; AE207),0) + IF(Setup!$AH$12&lt;&gt;"",INDIRECT("'" &amp; Setup!$AH$12 &amp; "'!" &amp; AE207),0)</f>
        <v>0</v>
      </c>
      <c r="BN207" s="2">
        <f ca="1">IF(Setup!$AI$7&lt;&gt;"",INDIRECT("'" &amp; Setup!$AI$7 &amp; "'!" &amp; AD207),0) + IF(Setup!$AI$8&lt;&gt;"",INDIRECT("'" &amp; Setup!$AI$8 &amp; "'!" &amp; AD207),0) + IF(Setup!$AI$9&lt;&gt;"",INDIRECT("'" &amp; Setup!$AI$9 &amp; "'!" &amp; AD207),0) + IF(Setup!$AI$10&lt;&gt;"",INDIRECT("'" &amp; Setup!$AI$10 &amp; "'!" &amp; AD207),0) + IF(Setup!$AI$11&lt;&gt;"",INDIRECT("'" &amp; Setup!$AI$11 &amp; "'!" &amp; AD207),0) + IF(Setup!$AI$12&lt;&gt;"",INDIRECT("'" &amp; Setup!$AI$12 &amp; "'!" &amp; AD207),0)</f>
        <v>0</v>
      </c>
      <c r="BO207" s="2">
        <f ca="1">IF(Setup!$AI$7&lt;&gt;"",INDIRECT("'" &amp; Setup!$AI$7 &amp; "'!" &amp; AE207),0) + IF(Setup!$AI$8&lt;&gt;"",INDIRECT("'" &amp; Setup!$AI$8 &amp; "'!" &amp; AE207),0) + IF(Setup!$AI$9&lt;&gt;"",INDIRECT("'" &amp; Setup!$AI$9 &amp; "'!" &amp; AE207),0) + IF(Setup!$AI$10&lt;&gt;"",INDIRECT("'" &amp; Setup!$AI$10 &amp; "'!" &amp; AE207),0) + IF(Setup!$AI$11&lt;&gt;"",INDIRECT("'" &amp; Setup!$AI$11 &amp; "'!" &amp; AE207),0) + IF(Setup!$AI$12&lt;&gt;"",INDIRECT("'" &amp; Setup!$AI$12 &amp; "'!" &amp; AE207),0)</f>
        <v>0</v>
      </c>
      <c r="BP207" s="2">
        <f ca="1">IF(Setup!$AJ$7&lt;&gt;"",INDIRECT("'" &amp; Setup!$AJ$7 &amp; "'!" &amp; AD207),0) + IF(Setup!$AJ$8&lt;&gt;"",INDIRECT("'" &amp; Setup!$AJ$8 &amp; "'!" &amp; AD207),0) + IF(Setup!$AJ$9&lt;&gt;"",INDIRECT("'" &amp; Setup!$AJ$9 &amp; "'!" &amp; AD207),0) + IF(Setup!$AJ$10&lt;&gt;"",INDIRECT("'" &amp; Setup!$AJ$10 &amp; "'!" &amp; AD207),0) + IF(Setup!$AJ$11&lt;&gt;"",INDIRECT("'" &amp; Setup!$AJ$11 &amp; "'!" &amp; AD207),0) + IF(Setup!$AJ$12&lt;&gt;"",INDIRECT("'" &amp; Setup!$AJ$12 &amp; "'!" &amp; AD207),0)</f>
        <v>0</v>
      </c>
      <c r="BQ207" s="2">
        <f ca="1">IF(Setup!$AJ$7&lt;&gt;"",INDIRECT("'" &amp; Setup!$AJ$7 &amp; "'!" &amp; AE207),0) + IF(Setup!$AJ$8&lt;&gt;"",INDIRECT("'" &amp; Setup!$AJ$8 &amp; "'!" &amp; AE207),0) + IF(Setup!$AJ$9&lt;&gt;"",INDIRECT("'" &amp; Setup!$AJ$9 &amp; "'!" &amp; AE207),0) + IF(Setup!$AJ$10&lt;&gt;"",INDIRECT("'" &amp; Setup!$AJ$10 &amp; "'!" &amp; AE207),0) + IF(Setup!$AJ$11&lt;&gt;"",INDIRECT("'" &amp; Setup!$AJ$11 &amp; "'!" &amp; AE207),0) + IF(Setup!$AJ$12&lt;&gt;"",INDIRECT("'" &amp; Setup!$AJ$12 &amp; "'!" &amp; AE207),0)</f>
        <v>0</v>
      </c>
      <c r="BS207" s="35"/>
      <c r="BT207" s="35"/>
      <c r="BU207" s="35"/>
      <c r="BV207" s="35"/>
    </row>
    <row r="208" spans="1:74" ht="39" hidden="1" customHeight="1" x14ac:dyDescent="0.2">
      <c r="A208" s="14" t="str">
        <f>Planning!A191</f>
        <v>I183</v>
      </c>
      <c r="B208" s="9">
        <f>Planning!B191</f>
        <v>0</v>
      </c>
      <c r="C208" s="9">
        <f>Planning!C191</f>
        <v>0</v>
      </c>
      <c r="D208" s="9">
        <f>Planning!D191</f>
        <v>0</v>
      </c>
      <c r="E208" s="3">
        <f>Planning!E191</f>
        <v>0</v>
      </c>
      <c r="F208" s="3">
        <f>Planning!G191</f>
        <v>0</v>
      </c>
      <c r="G208" s="28"/>
      <c r="H208" s="197">
        <f t="shared" ca="1" si="96"/>
        <v>0</v>
      </c>
      <c r="I208" s="197">
        <f t="shared" ca="1" si="97"/>
        <v>0</v>
      </c>
      <c r="J208" s="32" t="str">
        <f ca="1">IF(AND($AR208="2",$AB207&lt;&gt;Lists!$A$17),AU208,AT208)</f>
        <v/>
      </c>
      <c r="K208" s="33" t="str">
        <f t="shared" ca="1" si="111"/>
        <v/>
      </c>
      <c r="L208" s="210">
        <f t="shared" ca="1" si="112"/>
        <v>0</v>
      </c>
      <c r="M208" s="197">
        <f t="shared" ca="1" si="113"/>
        <v>0</v>
      </c>
      <c r="N208" s="32" t="str">
        <f ca="1">IF(AND($AR208="2",$AB208&lt;&gt;Lists!$A$17),AW208,AV208)</f>
        <v/>
      </c>
      <c r="O208" s="33" t="str">
        <f t="shared" ca="1" si="114"/>
        <v/>
      </c>
      <c r="P208" s="197">
        <f t="shared" ca="1" si="115"/>
        <v>0</v>
      </c>
      <c r="Q208" s="197">
        <f t="shared" ca="1" si="116"/>
        <v>0</v>
      </c>
      <c r="R208" s="32" t="str">
        <f ca="1">IF(AND($AR208="2",$AB208&lt;&gt;Lists!$A$17),AY208,AX208)</f>
        <v/>
      </c>
      <c r="S208" s="33" t="str">
        <f t="shared" ca="1" si="117"/>
        <v/>
      </c>
      <c r="T208" s="197">
        <f t="shared" ca="1" si="118"/>
        <v>0</v>
      </c>
      <c r="U208" s="197">
        <f t="shared" ca="1" si="119"/>
        <v>0</v>
      </c>
      <c r="V208" s="32" t="str">
        <f ca="1">IF(AND($AR208="2",$AB208&lt;&gt;Lists!$A$17),BA208,AZ208)</f>
        <v/>
      </c>
      <c r="W208" s="33" t="str">
        <f t="shared" ca="1" si="120"/>
        <v/>
      </c>
      <c r="X208" s="197">
        <f t="shared" ca="1" si="121"/>
        <v>0</v>
      </c>
      <c r="Y208" s="197">
        <f t="shared" ca="1" si="122"/>
        <v>0</v>
      </c>
      <c r="Z208" s="32" t="str">
        <f ca="1">IF(AND($AR208="2",$AB208&lt;&gt;Lists!$A$17),BC208,BB208)</f>
        <v/>
      </c>
      <c r="AA208" s="33" t="str">
        <f t="shared" ca="1" si="123"/>
        <v/>
      </c>
      <c r="AB208" s="1">
        <f>Planning!H191</f>
        <v>0</v>
      </c>
      <c r="AC208" s="2" t="str">
        <f t="shared" si="98"/>
        <v>00</v>
      </c>
      <c r="AD208" s="2" t="s">
        <v>643</v>
      </c>
      <c r="AE208" s="2" t="s">
        <v>841</v>
      </c>
      <c r="AF208" s="2" t="s">
        <v>1587</v>
      </c>
      <c r="AG208" s="169" t="str">
        <f t="shared" si="99"/>
        <v/>
      </c>
      <c r="AI208" s="2">
        <f ca="1">IF(Setup!$AG$7&lt;&gt;"",INDIRECT("'" &amp; Setup!$AG$7 &amp; "'!" &amp; AF208),0) + IF(Setup!$AG$8&lt;&gt;"",INDIRECT("'" &amp; Setup!$AG$8 &amp; "'!" &amp; AF208),0) + IF(Setup!$AG$9&lt;&gt;"",INDIRECT("'" &amp; Setup!$AG$9 &amp; "'!" &amp; AF208),0) + IF(Setup!$AG$10&lt;&gt;"",INDIRECT("'" &amp; Setup!$AG$10 &amp; "'!" &amp; AF208),0) + IF(Setup!$AG$11&lt;&gt;"",INDIRECT("'" &amp; Setup!$AG$11 &amp; "'!" &amp; AF208),0) + IF(Setup!$AG$12&lt;&gt;"",INDIRECT("'" &amp; Setup!$AG$12 &amp; "'!" &amp; AF208),0)</f>
        <v>0</v>
      </c>
      <c r="AJ208" s="2">
        <f ca="1">IF(Setup!$AH$7&lt;&gt;"",INDIRECT("'" &amp; Setup!$AH$7 &amp; "'!" &amp; AF208),0) + IF(Setup!$AH$8&lt;&gt;"",INDIRECT("'" &amp; Setup!$AH$8 &amp; "'!" &amp; AF208),0) + IF(Setup!$AH$9&lt;&gt;"",INDIRECT("'" &amp; Setup!$AH$9 &amp; "'!" &amp; AF208),0) + IF(Setup!$AH$10&lt;&gt;"",INDIRECT("'" &amp; Setup!$AH$10 &amp; "'!" &amp; AF208),0) + IF(Setup!$AH$11&lt;&gt;"",INDIRECT("'" &amp; Setup!$AH$11 &amp; "'!" &amp; AF208),0) + IF(Setup!$AH$12&lt;&gt;"",INDIRECT("'" &amp; Setup!$AH$12 &amp; "'!" &amp; AF208),0)</f>
        <v>0</v>
      </c>
      <c r="AK208" s="2">
        <f ca="1">IF(Setup!$AI$7&lt;&gt;"",INDIRECT("'" &amp; Setup!$AI$7 &amp; "'!" &amp; AF208),0) + IF(Setup!$AI$8&lt;&gt;"",INDIRECT("'" &amp; Setup!$AI$8 &amp; "'!" &amp; AF208),0) + IF(Setup!$AI$9&lt;&gt;"",INDIRECT("'" &amp; Setup!$AI$9 &amp; "'!" &amp; AF208),0) + IF(Setup!$AI$10&lt;&gt;"",INDIRECT("'" &amp; Setup!$AI$10 &amp; "'!" &amp; AF208),0) + IF(Setup!$AI$11&lt;&gt;"",INDIRECT("'" &amp; Setup!$AI$11 &amp; "'!" &amp; AF208),0) + IF(Setup!$AI$12&lt;&gt;"",INDIRECT("'" &amp; Setup!$AI$12 &amp; "'!" &amp; AF208),0)</f>
        <v>0</v>
      </c>
      <c r="AL208" s="2">
        <f ca="1">IF(Setup!$AJ$7&lt;&gt;"",INDIRECT("'" &amp; Setup!$AJ$7 &amp; "'!" &amp; AF208),0) + IF(Setup!$AJ$8&lt;&gt;"",INDIRECT("'" &amp; Setup!$AJ$8 &amp; "'!" &amp; AF208),0) + IF(Setup!$AJ$9&lt;&gt;"",INDIRECT("'" &amp; Setup!$AJ$9 &amp; "'!" &amp; AF208),0) + IF(Setup!$AJ$10&lt;&gt;"",INDIRECT("'" &amp; Setup!$AJ$10 &amp; "'!" &amp; AF208),0) + IF(Setup!$AJ$11&lt;&gt;"",INDIRECT("'" &amp; Setup!$AJ$11 &amp; "'!" &amp; AF208),0) + IF(Setup!$AJ$12&lt;&gt;"",INDIRECT("'" &amp; Setup!$AJ$12 &amp; "'!" &amp; AF208),0)</f>
        <v>0</v>
      </c>
      <c r="AN208" s="2" t="str">
        <f t="shared" si="100"/>
        <v/>
      </c>
      <c r="AR208" s="2" t="str">
        <f>IF(C208=0,"",LEFT(INDEX(Lists!$H$5:$H$49,MATCH(C208,Lists!$G$5:$G$49,0),1),1))</f>
        <v/>
      </c>
      <c r="AT208" s="2" t="str">
        <f t="shared" ca="1" si="101"/>
        <v/>
      </c>
      <c r="AU208" s="2" t="str">
        <f t="shared" ca="1" si="102"/>
        <v/>
      </c>
      <c r="AV208" s="2" t="str">
        <f t="shared" ca="1" si="103"/>
        <v/>
      </c>
      <c r="AW208" s="2" t="str">
        <f t="shared" ca="1" si="104"/>
        <v/>
      </c>
      <c r="AX208" s="2" t="str">
        <f t="shared" ca="1" si="105"/>
        <v/>
      </c>
      <c r="AY208" s="2" t="str">
        <f t="shared" ca="1" si="106"/>
        <v/>
      </c>
      <c r="AZ208" s="2" t="str">
        <f t="shared" ca="1" si="107"/>
        <v/>
      </c>
      <c r="BA208" s="2" t="str">
        <f t="shared" ca="1" si="108"/>
        <v/>
      </c>
      <c r="BB208" s="2" t="str">
        <f t="shared" ca="1" si="109"/>
        <v/>
      </c>
      <c r="BC208" s="2" t="str">
        <f t="shared" ca="1" si="110"/>
        <v/>
      </c>
      <c r="BJ208" s="2">
        <f ca="1">IF(Setup!$AG$7&lt;&gt;"",INDIRECT("'" &amp; Setup!$AG$7 &amp; "'!" &amp; AD208),0) + IF(Setup!$AG$8&lt;&gt;"",INDIRECT("'" &amp; Setup!$AG$8 &amp; "'!" &amp; AD208),0) + IF(Setup!$AG$9&lt;&gt;"",INDIRECT("'" &amp; Setup!$AG$9 &amp; "'!" &amp; AD208),0) + IF(Setup!$AG$10&lt;&gt;"",INDIRECT("'" &amp; Setup!$AG$10 &amp; "'!" &amp; AD208),0) + IF(Setup!$AG$11&lt;&gt;"",INDIRECT("'" &amp; Setup!$AG$11 &amp; "'!" &amp; AD208),0) + IF(Setup!$AG$12&lt;&gt;"",INDIRECT("'" &amp; Setup!$AG$12 &amp; "'!" &amp; AD208),0)</f>
        <v>0</v>
      </c>
      <c r="BK208" s="2">
        <f ca="1">IF(Setup!$AG$7&lt;&gt;"",INDIRECT("'" &amp; Setup!$AG$7 &amp; "'!" &amp; AE208),0) + IF(Setup!$AG$8&lt;&gt;"",INDIRECT("'" &amp; Setup!$AG$8 &amp; "'!" &amp; AE208),0) + IF(Setup!$AG$9&lt;&gt;"",INDIRECT("'" &amp; Setup!$AG$9 &amp; "'!" &amp; AE208),0) + IF(Setup!$AG$10&lt;&gt;"",INDIRECT("'" &amp; Setup!$AG$10 &amp; "'!" &amp; AE208),0) + IF(Setup!$AG$11&lt;&gt;"",INDIRECT("'" &amp; Setup!$AG$11 &amp; "'!" &amp; AE208),0) + IF(Setup!$AG$12&lt;&gt;"",INDIRECT("'" &amp; Setup!$AG$12 &amp; "'!" &amp; AE208),0)</f>
        <v>0</v>
      </c>
      <c r="BL208" s="2">
        <f ca="1">IF(Setup!$AH$7&lt;&gt;"",INDIRECT("'" &amp; Setup!$AH$7 &amp; "'!" &amp; AD208),0) + IF(Setup!$AH$8&lt;&gt;"",INDIRECT("'" &amp; Setup!$AH$8 &amp; "'!" &amp; AD208),0) + IF(Setup!$AH$9&lt;&gt;"",INDIRECT("'" &amp; Setup!$AH$9 &amp; "'!" &amp; AD208),0) + IF(Setup!$AH$10&lt;&gt;"",INDIRECT("'" &amp; Setup!$AH$10 &amp; "'!" &amp; AD208),0) + IF(Setup!$AH$11&lt;&gt;"",INDIRECT("'" &amp; Setup!$AH$11 &amp; "'!" &amp; AD208),0) + IF(Setup!$AH$12&lt;&gt;"",INDIRECT("'" &amp; Setup!$AH$12 &amp; "'!" &amp; AD208),0)</f>
        <v>0</v>
      </c>
      <c r="BM208" s="2">
        <f ca="1">IF(Setup!$AH$7&lt;&gt;"",INDIRECT("'" &amp; Setup!$AH$7 &amp; "'!" &amp; AE208),0) + IF(Setup!$AH$8&lt;&gt;"",INDIRECT("'" &amp; Setup!$AH$8 &amp; "'!" &amp; AE208),0) + IF(Setup!$AH$9&lt;&gt;"",INDIRECT("'" &amp; Setup!$AH$9 &amp; "'!" &amp; AE208),0) + IF(Setup!$AH$10&lt;&gt;"",INDIRECT("'" &amp; Setup!$AH$10 &amp; "'!" &amp; AE208),0) + IF(Setup!$AH$11&lt;&gt;"",INDIRECT("'" &amp; Setup!$AH$11 &amp; "'!" &amp; AE208),0) + IF(Setup!$AH$12&lt;&gt;"",INDIRECT("'" &amp; Setup!$AH$12 &amp; "'!" &amp; AE208),0)</f>
        <v>0</v>
      </c>
      <c r="BN208" s="2">
        <f ca="1">IF(Setup!$AI$7&lt;&gt;"",INDIRECT("'" &amp; Setup!$AI$7 &amp; "'!" &amp; AD208),0) + IF(Setup!$AI$8&lt;&gt;"",INDIRECT("'" &amp; Setup!$AI$8 &amp; "'!" &amp; AD208),0) + IF(Setup!$AI$9&lt;&gt;"",INDIRECT("'" &amp; Setup!$AI$9 &amp; "'!" &amp; AD208),0) + IF(Setup!$AI$10&lt;&gt;"",INDIRECT("'" &amp; Setup!$AI$10 &amp; "'!" &amp; AD208),0) + IF(Setup!$AI$11&lt;&gt;"",INDIRECT("'" &amp; Setup!$AI$11 &amp; "'!" &amp; AD208),0) + IF(Setup!$AI$12&lt;&gt;"",INDIRECT("'" &amp; Setup!$AI$12 &amp; "'!" &amp; AD208),0)</f>
        <v>0</v>
      </c>
      <c r="BO208" s="2">
        <f ca="1">IF(Setup!$AI$7&lt;&gt;"",INDIRECT("'" &amp; Setup!$AI$7 &amp; "'!" &amp; AE208),0) + IF(Setup!$AI$8&lt;&gt;"",INDIRECT("'" &amp; Setup!$AI$8 &amp; "'!" &amp; AE208),0) + IF(Setup!$AI$9&lt;&gt;"",INDIRECT("'" &amp; Setup!$AI$9 &amp; "'!" &amp; AE208),0) + IF(Setup!$AI$10&lt;&gt;"",INDIRECT("'" &amp; Setup!$AI$10 &amp; "'!" &amp; AE208),0) + IF(Setup!$AI$11&lt;&gt;"",INDIRECT("'" &amp; Setup!$AI$11 &amp; "'!" &amp; AE208),0) + IF(Setup!$AI$12&lt;&gt;"",INDIRECT("'" &amp; Setup!$AI$12 &amp; "'!" &amp; AE208),0)</f>
        <v>0</v>
      </c>
      <c r="BP208" s="2">
        <f ca="1">IF(Setup!$AJ$7&lt;&gt;"",INDIRECT("'" &amp; Setup!$AJ$7 &amp; "'!" &amp; AD208),0) + IF(Setup!$AJ$8&lt;&gt;"",INDIRECT("'" &amp; Setup!$AJ$8 &amp; "'!" &amp; AD208),0) + IF(Setup!$AJ$9&lt;&gt;"",INDIRECT("'" &amp; Setup!$AJ$9 &amp; "'!" &amp; AD208),0) + IF(Setup!$AJ$10&lt;&gt;"",INDIRECT("'" &amp; Setup!$AJ$10 &amp; "'!" &amp; AD208),0) + IF(Setup!$AJ$11&lt;&gt;"",INDIRECT("'" &amp; Setup!$AJ$11 &amp; "'!" &amp; AD208),0) + IF(Setup!$AJ$12&lt;&gt;"",INDIRECT("'" &amp; Setup!$AJ$12 &amp; "'!" &amp; AD208),0)</f>
        <v>0</v>
      </c>
      <c r="BQ208" s="2">
        <f ca="1">IF(Setup!$AJ$7&lt;&gt;"",INDIRECT("'" &amp; Setup!$AJ$7 &amp; "'!" &amp; AE208),0) + IF(Setup!$AJ$8&lt;&gt;"",INDIRECT("'" &amp; Setup!$AJ$8 &amp; "'!" &amp; AE208),0) + IF(Setup!$AJ$9&lt;&gt;"",INDIRECT("'" &amp; Setup!$AJ$9 &amp; "'!" &amp; AE208),0) + IF(Setup!$AJ$10&lt;&gt;"",INDIRECT("'" &amp; Setup!$AJ$10 &amp; "'!" &amp; AE208),0) + IF(Setup!$AJ$11&lt;&gt;"",INDIRECT("'" &amp; Setup!$AJ$11 &amp; "'!" &amp; AE208),0) + IF(Setup!$AJ$12&lt;&gt;"",INDIRECT("'" &amp; Setup!$AJ$12 &amp; "'!" &amp; AE208),0)</f>
        <v>0</v>
      </c>
      <c r="BS208" s="35"/>
      <c r="BT208" s="35"/>
      <c r="BU208" s="35"/>
      <c r="BV208" s="35"/>
    </row>
    <row r="209" spans="1:74" ht="39" hidden="1" customHeight="1" x14ac:dyDescent="0.2">
      <c r="A209" s="14" t="str">
        <f>Planning!A192</f>
        <v>I184</v>
      </c>
      <c r="B209" s="9">
        <f>Planning!B192</f>
        <v>0</v>
      </c>
      <c r="C209" s="9">
        <f>Planning!C192</f>
        <v>0</v>
      </c>
      <c r="D209" s="9">
        <f>Planning!D192</f>
        <v>0</v>
      </c>
      <c r="E209" s="3">
        <f>Planning!E192</f>
        <v>0</v>
      </c>
      <c r="F209" s="3">
        <f>Planning!G192</f>
        <v>0</v>
      </c>
      <c r="G209" s="28"/>
      <c r="H209" s="197">
        <f t="shared" ca="1" si="96"/>
        <v>0</v>
      </c>
      <c r="I209" s="197">
        <f t="shared" ca="1" si="97"/>
        <v>0</v>
      </c>
      <c r="J209" s="32" t="str">
        <f ca="1">IF(AND($AR209="2",$AB208&lt;&gt;Lists!$A$17),AU209,AT209)</f>
        <v/>
      </c>
      <c r="K209" s="33" t="str">
        <f t="shared" ca="1" si="111"/>
        <v/>
      </c>
      <c r="L209" s="210">
        <f t="shared" ca="1" si="112"/>
        <v>0</v>
      </c>
      <c r="M209" s="197">
        <f t="shared" ca="1" si="113"/>
        <v>0</v>
      </c>
      <c r="N209" s="32" t="str">
        <f ca="1">IF(AND($AR209="2",$AB209&lt;&gt;Lists!$A$17),AW209,AV209)</f>
        <v/>
      </c>
      <c r="O209" s="33" t="str">
        <f t="shared" ca="1" si="114"/>
        <v/>
      </c>
      <c r="P209" s="197">
        <f t="shared" ca="1" si="115"/>
        <v>0</v>
      </c>
      <c r="Q209" s="197">
        <f t="shared" ca="1" si="116"/>
        <v>0</v>
      </c>
      <c r="R209" s="32" t="str">
        <f ca="1">IF(AND($AR209="2",$AB209&lt;&gt;Lists!$A$17),AY209,AX209)</f>
        <v/>
      </c>
      <c r="S209" s="33" t="str">
        <f t="shared" ca="1" si="117"/>
        <v/>
      </c>
      <c r="T209" s="197">
        <f t="shared" ca="1" si="118"/>
        <v>0</v>
      </c>
      <c r="U209" s="197">
        <f t="shared" ca="1" si="119"/>
        <v>0</v>
      </c>
      <c r="V209" s="32" t="str">
        <f ca="1">IF(AND($AR209="2",$AB209&lt;&gt;Lists!$A$17),BA209,AZ209)</f>
        <v/>
      </c>
      <c r="W209" s="33" t="str">
        <f t="shared" ca="1" si="120"/>
        <v/>
      </c>
      <c r="X209" s="197">
        <f t="shared" ca="1" si="121"/>
        <v>0</v>
      </c>
      <c r="Y209" s="197">
        <f t="shared" ca="1" si="122"/>
        <v>0</v>
      </c>
      <c r="Z209" s="32" t="str">
        <f ca="1">IF(AND($AR209="2",$AB209&lt;&gt;Lists!$A$17),BC209,BB209)</f>
        <v/>
      </c>
      <c r="AA209" s="33" t="str">
        <f t="shared" ca="1" si="123"/>
        <v/>
      </c>
      <c r="AB209" s="1">
        <f>Planning!H192</f>
        <v>0</v>
      </c>
      <c r="AC209" s="2" t="str">
        <f t="shared" si="98"/>
        <v>00</v>
      </c>
      <c r="AD209" s="2" t="s">
        <v>644</v>
      </c>
      <c r="AE209" s="2" t="s">
        <v>842</v>
      </c>
      <c r="AF209" s="2" t="s">
        <v>1588</v>
      </c>
      <c r="AG209" s="169" t="str">
        <f t="shared" si="99"/>
        <v/>
      </c>
      <c r="AI209" s="2">
        <f ca="1">IF(Setup!$AG$7&lt;&gt;"",INDIRECT("'" &amp; Setup!$AG$7 &amp; "'!" &amp; AF209),0) + IF(Setup!$AG$8&lt;&gt;"",INDIRECT("'" &amp; Setup!$AG$8 &amp; "'!" &amp; AF209),0) + IF(Setup!$AG$9&lt;&gt;"",INDIRECT("'" &amp; Setup!$AG$9 &amp; "'!" &amp; AF209),0) + IF(Setup!$AG$10&lt;&gt;"",INDIRECT("'" &amp; Setup!$AG$10 &amp; "'!" &amp; AF209),0) + IF(Setup!$AG$11&lt;&gt;"",INDIRECT("'" &amp; Setup!$AG$11 &amp; "'!" &amp; AF209),0) + IF(Setup!$AG$12&lt;&gt;"",INDIRECT("'" &amp; Setup!$AG$12 &amp; "'!" &amp; AF209),0)</f>
        <v>0</v>
      </c>
      <c r="AJ209" s="2">
        <f ca="1">IF(Setup!$AH$7&lt;&gt;"",INDIRECT("'" &amp; Setup!$AH$7 &amp; "'!" &amp; AF209),0) + IF(Setup!$AH$8&lt;&gt;"",INDIRECT("'" &amp; Setup!$AH$8 &amp; "'!" &amp; AF209),0) + IF(Setup!$AH$9&lt;&gt;"",INDIRECT("'" &amp; Setup!$AH$9 &amp; "'!" &amp; AF209),0) + IF(Setup!$AH$10&lt;&gt;"",INDIRECT("'" &amp; Setup!$AH$10 &amp; "'!" &amp; AF209),0) + IF(Setup!$AH$11&lt;&gt;"",INDIRECT("'" &amp; Setup!$AH$11 &amp; "'!" &amp; AF209),0) + IF(Setup!$AH$12&lt;&gt;"",INDIRECT("'" &amp; Setup!$AH$12 &amp; "'!" &amp; AF209),0)</f>
        <v>0</v>
      </c>
      <c r="AK209" s="2">
        <f ca="1">IF(Setup!$AI$7&lt;&gt;"",INDIRECT("'" &amp; Setup!$AI$7 &amp; "'!" &amp; AF209),0) + IF(Setup!$AI$8&lt;&gt;"",INDIRECT("'" &amp; Setup!$AI$8 &amp; "'!" &amp; AF209),0) + IF(Setup!$AI$9&lt;&gt;"",INDIRECT("'" &amp; Setup!$AI$9 &amp; "'!" &amp; AF209),0) + IF(Setup!$AI$10&lt;&gt;"",INDIRECT("'" &amp; Setup!$AI$10 &amp; "'!" &amp; AF209),0) + IF(Setup!$AI$11&lt;&gt;"",INDIRECT("'" &amp; Setup!$AI$11 &amp; "'!" &amp; AF209),0) + IF(Setup!$AI$12&lt;&gt;"",INDIRECT("'" &amp; Setup!$AI$12 &amp; "'!" &amp; AF209),0)</f>
        <v>0</v>
      </c>
      <c r="AL209" s="2">
        <f ca="1">IF(Setup!$AJ$7&lt;&gt;"",INDIRECT("'" &amp; Setup!$AJ$7 &amp; "'!" &amp; AF209),0) + IF(Setup!$AJ$8&lt;&gt;"",INDIRECT("'" &amp; Setup!$AJ$8 &amp; "'!" &amp; AF209),0) + IF(Setup!$AJ$9&lt;&gt;"",INDIRECT("'" &amp; Setup!$AJ$9 &amp; "'!" &amp; AF209),0) + IF(Setup!$AJ$10&lt;&gt;"",INDIRECT("'" &amp; Setup!$AJ$10 &amp; "'!" &amp; AF209),0) + IF(Setup!$AJ$11&lt;&gt;"",INDIRECT("'" &amp; Setup!$AJ$11 &amp; "'!" &amp; AF209),0) + IF(Setup!$AJ$12&lt;&gt;"",INDIRECT("'" &amp; Setup!$AJ$12 &amp; "'!" &amp; AF209),0)</f>
        <v>0</v>
      </c>
      <c r="AN209" s="2" t="str">
        <f t="shared" si="100"/>
        <v/>
      </c>
      <c r="AR209" s="2" t="str">
        <f>IF(C209=0,"",LEFT(INDEX(Lists!$H$5:$H$49,MATCH(C209,Lists!$G$5:$G$49,0),1),1))</f>
        <v/>
      </c>
      <c r="AT209" s="2" t="str">
        <f t="shared" ca="1" si="101"/>
        <v/>
      </c>
      <c r="AU209" s="2" t="str">
        <f t="shared" ca="1" si="102"/>
        <v/>
      </c>
      <c r="AV209" s="2" t="str">
        <f t="shared" ca="1" si="103"/>
        <v/>
      </c>
      <c r="AW209" s="2" t="str">
        <f t="shared" ca="1" si="104"/>
        <v/>
      </c>
      <c r="AX209" s="2" t="str">
        <f t="shared" ca="1" si="105"/>
        <v/>
      </c>
      <c r="AY209" s="2" t="str">
        <f t="shared" ca="1" si="106"/>
        <v/>
      </c>
      <c r="AZ209" s="2" t="str">
        <f t="shared" ca="1" si="107"/>
        <v/>
      </c>
      <c r="BA209" s="2" t="str">
        <f t="shared" ca="1" si="108"/>
        <v/>
      </c>
      <c r="BB209" s="2" t="str">
        <f t="shared" ca="1" si="109"/>
        <v/>
      </c>
      <c r="BC209" s="2" t="str">
        <f t="shared" ca="1" si="110"/>
        <v/>
      </c>
      <c r="BJ209" s="2">
        <f ca="1">IF(Setup!$AG$7&lt;&gt;"",INDIRECT("'" &amp; Setup!$AG$7 &amp; "'!" &amp; AD209),0) + IF(Setup!$AG$8&lt;&gt;"",INDIRECT("'" &amp; Setup!$AG$8 &amp; "'!" &amp; AD209),0) + IF(Setup!$AG$9&lt;&gt;"",INDIRECT("'" &amp; Setup!$AG$9 &amp; "'!" &amp; AD209),0) + IF(Setup!$AG$10&lt;&gt;"",INDIRECT("'" &amp; Setup!$AG$10 &amp; "'!" &amp; AD209),0) + IF(Setup!$AG$11&lt;&gt;"",INDIRECT("'" &amp; Setup!$AG$11 &amp; "'!" &amp; AD209),0) + IF(Setup!$AG$12&lt;&gt;"",INDIRECT("'" &amp; Setup!$AG$12 &amp; "'!" &amp; AD209),0)</f>
        <v>0</v>
      </c>
      <c r="BK209" s="2">
        <f ca="1">IF(Setup!$AG$7&lt;&gt;"",INDIRECT("'" &amp; Setup!$AG$7 &amp; "'!" &amp; AE209),0) + IF(Setup!$AG$8&lt;&gt;"",INDIRECT("'" &amp; Setup!$AG$8 &amp; "'!" &amp; AE209),0) + IF(Setup!$AG$9&lt;&gt;"",INDIRECT("'" &amp; Setup!$AG$9 &amp; "'!" &amp; AE209),0) + IF(Setup!$AG$10&lt;&gt;"",INDIRECT("'" &amp; Setup!$AG$10 &amp; "'!" &amp; AE209),0) + IF(Setup!$AG$11&lt;&gt;"",INDIRECT("'" &amp; Setup!$AG$11 &amp; "'!" &amp; AE209),0) + IF(Setup!$AG$12&lt;&gt;"",INDIRECT("'" &amp; Setup!$AG$12 &amp; "'!" &amp; AE209),0)</f>
        <v>0</v>
      </c>
      <c r="BL209" s="2">
        <f ca="1">IF(Setup!$AH$7&lt;&gt;"",INDIRECT("'" &amp; Setup!$AH$7 &amp; "'!" &amp; AD209),0) + IF(Setup!$AH$8&lt;&gt;"",INDIRECT("'" &amp; Setup!$AH$8 &amp; "'!" &amp; AD209),0) + IF(Setup!$AH$9&lt;&gt;"",INDIRECT("'" &amp; Setup!$AH$9 &amp; "'!" &amp; AD209),0) + IF(Setup!$AH$10&lt;&gt;"",INDIRECT("'" &amp; Setup!$AH$10 &amp; "'!" &amp; AD209),0) + IF(Setup!$AH$11&lt;&gt;"",INDIRECT("'" &amp; Setup!$AH$11 &amp; "'!" &amp; AD209),0) + IF(Setup!$AH$12&lt;&gt;"",INDIRECT("'" &amp; Setup!$AH$12 &amp; "'!" &amp; AD209),0)</f>
        <v>0</v>
      </c>
      <c r="BM209" s="2">
        <f ca="1">IF(Setup!$AH$7&lt;&gt;"",INDIRECT("'" &amp; Setup!$AH$7 &amp; "'!" &amp; AE209),0) + IF(Setup!$AH$8&lt;&gt;"",INDIRECT("'" &amp; Setup!$AH$8 &amp; "'!" &amp; AE209),0) + IF(Setup!$AH$9&lt;&gt;"",INDIRECT("'" &amp; Setup!$AH$9 &amp; "'!" &amp; AE209),0) + IF(Setup!$AH$10&lt;&gt;"",INDIRECT("'" &amp; Setup!$AH$10 &amp; "'!" &amp; AE209),0) + IF(Setup!$AH$11&lt;&gt;"",INDIRECT("'" &amp; Setup!$AH$11 &amp; "'!" &amp; AE209),0) + IF(Setup!$AH$12&lt;&gt;"",INDIRECT("'" &amp; Setup!$AH$12 &amp; "'!" &amp; AE209),0)</f>
        <v>0</v>
      </c>
      <c r="BN209" s="2">
        <f ca="1">IF(Setup!$AI$7&lt;&gt;"",INDIRECT("'" &amp; Setup!$AI$7 &amp; "'!" &amp; AD209),0) + IF(Setup!$AI$8&lt;&gt;"",INDIRECT("'" &amp; Setup!$AI$8 &amp; "'!" &amp; AD209),0) + IF(Setup!$AI$9&lt;&gt;"",INDIRECT("'" &amp; Setup!$AI$9 &amp; "'!" &amp; AD209),0) + IF(Setup!$AI$10&lt;&gt;"",INDIRECT("'" &amp; Setup!$AI$10 &amp; "'!" &amp; AD209),0) + IF(Setup!$AI$11&lt;&gt;"",INDIRECT("'" &amp; Setup!$AI$11 &amp; "'!" &amp; AD209),0) + IF(Setup!$AI$12&lt;&gt;"",INDIRECT("'" &amp; Setup!$AI$12 &amp; "'!" &amp; AD209),0)</f>
        <v>0</v>
      </c>
      <c r="BO209" s="2">
        <f ca="1">IF(Setup!$AI$7&lt;&gt;"",INDIRECT("'" &amp; Setup!$AI$7 &amp; "'!" &amp; AE209),0) + IF(Setup!$AI$8&lt;&gt;"",INDIRECT("'" &amp; Setup!$AI$8 &amp; "'!" &amp; AE209),0) + IF(Setup!$AI$9&lt;&gt;"",INDIRECT("'" &amp; Setup!$AI$9 &amp; "'!" &amp; AE209),0) + IF(Setup!$AI$10&lt;&gt;"",INDIRECT("'" &amp; Setup!$AI$10 &amp; "'!" &amp; AE209),0) + IF(Setup!$AI$11&lt;&gt;"",INDIRECT("'" &amp; Setup!$AI$11 &amp; "'!" &amp; AE209),0) + IF(Setup!$AI$12&lt;&gt;"",INDIRECT("'" &amp; Setup!$AI$12 &amp; "'!" &amp; AE209),0)</f>
        <v>0</v>
      </c>
      <c r="BP209" s="2">
        <f ca="1">IF(Setup!$AJ$7&lt;&gt;"",INDIRECT("'" &amp; Setup!$AJ$7 &amp; "'!" &amp; AD209),0) + IF(Setup!$AJ$8&lt;&gt;"",INDIRECT("'" &amp; Setup!$AJ$8 &amp; "'!" &amp; AD209),0) + IF(Setup!$AJ$9&lt;&gt;"",INDIRECT("'" &amp; Setup!$AJ$9 &amp; "'!" &amp; AD209),0) + IF(Setup!$AJ$10&lt;&gt;"",INDIRECT("'" &amp; Setup!$AJ$10 &amp; "'!" &amp; AD209),0) + IF(Setup!$AJ$11&lt;&gt;"",INDIRECT("'" &amp; Setup!$AJ$11 &amp; "'!" &amp; AD209),0) + IF(Setup!$AJ$12&lt;&gt;"",INDIRECT("'" &amp; Setup!$AJ$12 &amp; "'!" &amp; AD209),0)</f>
        <v>0</v>
      </c>
      <c r="BQ209" s="2">
        <f ca="1">IF(Setup!$AJ$7&lt;&gt;"",INDIRECT("'" &amp; Setup!$AJ$7 &amp; "'!" &amp; AE209),0) + IF(Setup!$AJ$8&lt;&gt;"",INDIRECT("'" &amp; Setup!$AJ$8 &amp; "'!" &amp; AE209),0) + IF(Setup!$AJ$9&lt;&gt;"",INDIRECT("'" &amp; Setup!$AJ$9 &amp; "'!" &amp; AE209),0) + IF(Setup!$AJ$10&lt;&gt;"",INDIRECT("'" &amp; Setup!$AJ$10 &amp; "'!" &amp; AE209),0) + IF(Setup!$AJ$11&lt;&gt;"",INDIRECT("'" &amp; Setup!$AJ$11 &amp; "'!" &amp; AE209),0) + IF(Setup!$AJ$12&lt;&gt;"",INDIRECT("'" &amp; Setup!$AJ$12 &amp; "'!" &amp; AE209),0)</f>
        <v>0</v>
      </c>
      <c r="BS209" s="35"/>
      <c r="BT209" s="35"/>
      <c r="BU209" s="35"/>
      <c r="BV209" s="35"/>
    </row>
    <row r="210" spans="1:74" ht="39" hidden="1" customHeight="1" x14ac:dyDescent="0.2">
      <c r="A210" s="14" t="str">
        <f>Planning!A193</f>
        <v>I185</v>
      </c>
      <c r="B210" s="9">
        <f>Planning!B193</f>
        <v>0</v>
      </c>
      <c r="C210" s="9">
        <f>Planning!C193</f>
        <v>0</v>
      </c>
      <c r="D210" s="9">
        <f>Planning!D193</f>
        <v>0</v>
      </c>
      <c r="E210" s="3">
        <f>Planning!E193</f>
        <v>0</v>
      </c>
      <c r="F210" s="3">
        <f>Planning!G193</f>
        <v>0</v>
      </c>
      <c r="G210" s="28"/>
      <c r="H210" s="197">
        <f t="shared" ca="1" si="96"/>
        <v>0</v>
      </c>
      <c r="I210" s="197">
        <f t="shared" ca="1" si="97"/>
        <v>0</v>
      </c>
      <c r="J210" s="32" t="str">
        <f ca="1">IF(AND($AR210="2",$AB209&lt;&gt;Lists!$A$17),AU210,AT210)</f>
        <v/>
      </c>
      <c r="K210" s="33" t="str">
        <f t="shared" ca="1" si="111"/>
        <v/>
      </c>
      <c r="L210" s="210">
        <f t="shared" ca="1" si="112"/>
        <v>0</v>
      </c>
      <c r="M210" s="197">
        <f t="shared" ca="1" si="113"/>
        <v>0</v>
      </c>
      <c r="N210" s="32" t="str">
        <f ca="1">IF(AND($AR210="2",$AB210&lt;&gt;Lists!$A$17),AW210,AV210)</f>
        <v/>
      </c>
      <c r="O210" s="33" t="str">
        <f t="shared" ca="1" si="114"/>
        <v/>
      </c>
      <c r="P210" s="197">
        <f t="shared" ca="1" si="115"/>
        <v>0</v>
      </c>
      <c r="Q210" s="197">
        <f t="shared" ca="1" si="116"/>
        <v>0</v>
      </c>
      <c r="R210" s="32" t="str">
        <f ca="1">IF(AND($AR210="2",$AB210&lt;&gt;Lists!$A$17),AY210,AX210)</f>
        <v/>
      </c>
      <c r="S210" s="33" t="str">
        <f t="shared" ca="1" si="117"/>
        <v/>
      </c>
      <c r="T210" s="197">
        <f t="shared" ca="1" si="118"/>
        <v>0</v>
      </c>
      <c r="U210" s="197">
        <f t="shared" ca="1" si="119"/>
        <v>0</v>
      </c>
      <c r="V210" s="32" t="str">
        <f ca="1">IF(AND($AR210="2",$AB210&lt;&gt;Lists!$A$17),BA210,AZ210)</f>
        <v/>
      </c>
      <c r="W210" s="33" t="str">
        <f t="shared" ca="1" si="120"/>
        <v/>
      </c>
      <c r="X210" s="197">
        <f t="shared" ca="1" si="121"/>
        <v>0</v>
      </c>
      <c r="Y210" s="197">
        <f t="shared" ca="1" si="122"/>
        <v>0</v>
      </c>
      <c r="Z210" s="32" t="str">
        <f ca="1">IF(AND($AR210="2",$AB210&lt;&gt;Lists!$A$17),BC210,BB210)</f>
        <v/>
      </c>
      <c r="AA210" s="33" t="str">
        <f t="shared" ca="1" si="123"/>
        <v/>
      </c>
      <c r="AB210" s="1">
        <f>Planning!H193</f>
        <v>0</v>
      </c>
      <c r="AC210" s="2" t="str">
        <f t="shared" si="98"/>
        <v>00</v>
      </c>
      <c r="AD210" s="2" t="s">
        <v>645</v>
      </c>
      <c r="AE210" s="2" t="s">
        <v>843</v>
      </c>
      <c r="AF210" s="2" t="s">
        <v>1589</v>
      </c>
      <c r="AG210" s="169" t="str">
        <f t="shared" si="99"/>
        <v/>
      </c>
      <c r="AI210" s="2">
        <f ca="1">IF(Setup!$AG$7&lt;&gt;"",INDIRECT("'" &amp; Setup!$AG$7 &amp; "'!" &amp; AF210),0) + IF(Setup!$AG$8&lt;&gt;"",INDIRECT("'" &amp; Setup!$AG$8 &amp; "'!" &amp; AF210),0) + IF(Setup!$AG$9&lt;&gt;"",INDIRECT("'" &amp; Setup!$AG$9 &amp; "'!" &amp; AF210),0) + IF(Setup!$AG$10&lt;&gt;"",INDIRECT("'" &amp; Setup!$AG$10 &amp; "'!" &amp; AF210),0) + IF(Setup!$AG$11&lt;&gt;"",INDIRECT("'" &amp; Setup!$AG$11 &amp; "'!" &amp; AF210),0) + IF(Setup!$AG$12&lt;&gt;"",INDIRECT("'" &amp; Setup!$AG$12 &amp; "'!" &amp; AF210),0)</f>
        <v>0</v>
      </c>
      <c r="AJ210" s="2">
        <f ca="1">IF(Setup!$AH$7&lt;&gt;"",INDIRECT("'" &amp; Setup!$AH$7 &amp; "'!" &amp; AF210),0) + IF(Setup!$AH$8&lt;&gt;"",INDIRECT("'" &amp; Setup!$AH$8 &amp; "'!" &amp; AF210),0) + IF(Setup!$AH$9&lt;&gt;"",INDIRECT("'" &amp; Setup!$AH$9 &amp; "'!" &amp; AF210),0) + IF(Setup!$AH$10&lt;&gt;"",INDIRECT("'" &amp; Setup!$AH$10 &amp; "'!" &amp; AF210),0) + IF(Setup!$AH$11&lt;&gt;"",INDIRECT("'" &amp; Setup!$AH$11 &amp; "'!" &amp; AF210),0) + IF(Setup!$AH$12&lt;&gt;"",INDIRECT("'" &amp; Setup!$AH$12 &amp; "'!" &amp; AF210),0)</f>
        <v>0</v>
      </c>
      <c r="AK210" s="2">
        <f ca="1">IF(Setup!$AI$7&lt;&gt;"",INDIRECT("'" &amp; Setup!$AI$7 &amp; "'!" &amp; AF210),0) + IF(Setup!$AI$8&lt;&gt;"",INDIRECT("'" &amp; Setup!$AI$8 &amp; "'!" &amp; AF210),0) + IF(Setup!$AI$9&lt;&gt;"",INDIRECT("'" &amp; Setup!$AI$9 &amp; "'!" &amp; AF210),0) + IF(Setup!$AI$10&lt;&gt;"",INDIRECT("'" &amp; Setup!$AI$10 &amp; "'!" &amp; AF210),0) + IF(Setup!$AI$11&lt;&gt;"",INDIRECT("'" &amp; Setup!$AI$11 &amp; "'!" &amp; AF210),0) + IF(Setup!$AI$12&lt;&gt;"",INDIRECT("'" &amp; Setup!$AI$12 &amp; "'!" &amp; AF210),0)</f>
        <v>0</v>
      </c>
      <c r="AL210" s="2">
        <f ca="1">IF(Setup!$AJ$7&lt;&gt;"",INDIRECT("'" &amp; Setup!$AJ$7 &amp; "'!" &amp; AF210),0) + IF(Setup!$AJ$8&lt;&gt;"",INDIRECT("'" &amp; Setup!$AJ$8 &amp; "'!" &amp; AF210),0) + IF(Setup!$AJ$9&lt;&gt;"",INDIRECT("'" &amp; Setup!$AJ$9 &amp; "'!" &amp; AF210),0) + IF(Setup!$AJ$10&lt;&gt;"",INDIRECT("'" &amp; Setup!$AJ$10 &amp; "'!" &amp; AF210),0) + IF(Setup!$AJ$11&lt;&gt;"",INDIRECT("'" &amp; Setup!$AJ$11 &amp; "'!" &amp; AF210),0) + IF(Setup!$AJ$12&lt;&gt;"",INDIRECT("'" &amp; Setup!$AJ$12 &amp; "'!" &amp; AF210),0)</f>
        <v>0</v>
      </c>
      <c r="AN210" s="2" t="str">
        <f t="shared" si="100"/>
        <v/>
      </c>
      <c r="AR210" s="2" t="str">
        <f>IF(C210=0,"",LEFT(INDEX(Lists!$H$5:$H$49,MATCH(C210,Lists!$G$5:$G$49,0),1),1))</f>
        <v/>
      </c>
      <c r="AT210" s="2" t="str">
        <f t="shared" ca="1" si="101"/>
        <v/>
      </c>
      <c r="AU210" s="2" t="str">
        <f t="shared" ca="1" si="102"/>
        <v/>
      </c>
      <c r="AV210" s="2" t="str">
        <f t="shared" ca="1" si="103"/>
        <v/>
      </c>
      <c r="AW210" s="2" t="str">
        <f t="shared" ca="1" si="104"/>
        <v/>
      </c>
      <c r="AX210" s="2" t="str">
        <f t="shared" ca="1" si="105"/>
        <v/>
      </c>
      <c r="AY210" s="2" t="str">
        <f t="shared" ca="1" si="106"/>
        <v/>
      </c>
      <c r="AZ210" s="2" t="str">
        <f t="shared" ca="1" si="107"/>
        <v/>
      </c>
      <c r="BA210" s="2" t="str">
        <f t="shared" ca="1" si="108"/>
        <v/>
      </c>
      <c r="BB210" s="2" t="str">
        <f t="shared" ca="1" si="109"/>
        <v/>
      </c>
      <c r="BC210" s="2" t="str">
        <f t="shared" ca="1" si="110"/>
        <v/>
      </c>
      <c r="BJ210" s="2">
        <f ca="1">IF(Setup!$AG$7&lt;&gt;"",INDIRECT("'" &amp; Setup!$AG$7 &amp; "'!" &amp; AD210),0) + IF(Setup!$AG$8&lt;&gt;"",INDIRECT("'" &amp; Setup!$AG$8 &amp; "'!" &amp; AD210),0) + IF(Setup!$AG$9&lt;&gt;"",INDIRECT("'" &amp; Setup!$AG$9 &amp; "'!" &amp; AD210),0) + IF(Setup!$AG$10&lt;&gt;"",INDIRECT("'" &amp; Setup!$AG$10 &amp; "'!" &amp; AD210),0) + IF(Setup!$AG$11&lt;&gt;"",INDIRECT("'" &amp; Setup!$AG$11 &amp; "'!" &amp; AD210),0) + IF(Setup!$AG$12&lt;&gt;"",INDIRECT("'" &amp; Setup!$AG$12 &amp; "'!" &amp; AD210),0)</f>
        <v>0</v>
      </c>
      <c r="BK210" s="2">
        <f ca="1">IF(Setup!$AG$7&lt;&gt;"",INDIRECT("'" &amp; Setup!$AG$7 &amp; "'!" &amp; AE210),0) + IF(Setup!$AG$8&lt;&gt;"",INDIRECT("'" &amp; Setup!$AG$8 &amp; "'!" &amp; AE210),0) + IF(Setup!$AG$9&lt;&gt;"",INDIRECT("'" &amp; Setup!$AG$9 &amp; "'!" &amp; AE210),0) + IF(Setup!$AG$10&lt;&gt;"",INDIRECT("'" &amp; Setup!$AG$10 &amp; "'!" &amp; AE210),0) + IF(Setup!$AG$11&lt;&gt;"",INDIRECT("'" &amp; Setup!$AG$11 &amp; "'!" &amp; AE210),0) + IF(Setup!$AG$12&lt;&gt;"",INDIRECT("'" &amp; Setup!$AG$12 &amp; "'!" &amp; AE210),0)</f>
        <v>0</v>
      </c>
      <c r="BL210" s="2">
        <f ca="1">IF(Setup!$AH$7&lt;&gt;"",INDIRECT("'" &amp; Setup!$AH$7 &amp; "'!" &amp; AD210),0) + IF(Setup!$AH$8&lt;&gt;"",INDIRECT("'" &amp; Setup!$AH$8 &amp; "'!" &amp; AD210),0) + IF(Setup!$AH$9&lt;&gt;"",INDIRECT("'" &amp; Setup!$AH$9 &amp; "'!" &amp; AD210),0) + IF(Setup!$AH$10&lt;&gt;"",INDIRECT("'" &amp; Setup!$AH$10 &amp; "'!" &amp; AD210),0) + IF(Setup!$AH$11&lt;&gt;"",INDIRECT("'" &amp; Setup!$AH$11 &amp; "'!" &amp; AD210),0) + IF(Setup!$AH$12&lt;&gt;"",INDIRECT("'" &amp; Setup!$AH$12 &amp; "'!" &amp; AD210),0)</f>
        <v>0</v>
      </c>
      <c r="BM210" s="2">
        <f ca="1">IF(Setup!$AH$7&lt;&gt;"",INDIRECT("'" &amp; Setup!$AH$7 &amp; "'!" &amp; AE210),0) + IF(Setup!$AH$8&lt;&gt;"",INDIRECT("'" &amp; Setup!$AH$8 &amp; "'!" &amp; AE210),0) + IF(Setup!$AH$9&lt;&gt;"",INDIRECT("'" &amp; Setup!$AH$9 &amp; "'!" &amp; AE210),0) + IF(Setup!$AH$10&lt;&gt;"",INDIRECT("'" &amp; Setup!$AH$10 &amp; "'!" &amp; AE210),0) + IF(Setup!$AH$11&lt;&gt;"",INDIRECT("'" &amp; Setup!$AH$11 &amp; "'!" &amp; AE210),0) + IF(Setup!$AH$12&lt;&gt;"",INDIRECT("'" &amp; Setup!$AH$12 &amp; "'!" &amp; AE210),0)</f>
        <v>0</v>
      </c>
      <c r="BN210" s="2">
        <f ca="1">IF(Setup!$AI$7&lt;&gt;"",INDIRECT("'" &amp; Setup!$AI$7 &amp; "'!" &amp; AD210),0) + IF(Setup!$AI$8&lt;&gt;"",INDIRECT("'" &amp; Setup!$AI$8 &amp; "'!" &amp; AD210),0) + IF(Setup!$AI$9&lt;&gt;"",INDIRECT("'" &amp; Setup!$AI$9 &amp; "'!" &amp; AD210),0) + IF(Setup!$AI$10&lt;&gt;"",INDIRECT("'" &amp; Setup!$AI$10 &amp; "'!" &amp; AD210),0) + IF(Setup!$AI$11&lt;&gt;"",INDIRECT("'" &amp; Setup!$AI$11 &amp; "'!" &amp; AD210),0) + IF(Setup!$AI$12&lt;&gt;"",INDIRECT("'" &amp; Setup!$AI$12 &amp; "'!" &amp; AD210),0)</f>
        <v>0</v>
      </c>
      <c r="BO210" s="2">
        <f ca="1">IF(Setup!$AI$7&lt;&gt;"",INDIRECT("'" &amp; Setup!$AI$7 &amp; "'!" &amp; AE210),0) + IF(Setup!$AI$8&lt;&gt;"",INDIRECT("'" &amp; Setup!$AI$8 &amp; "'!" &amp; AE210),0) + IF(Setup!$AI$9&lt;&gt;"",INDIRECT("'" &amp; Setup!$AI$9 &amp; "'!" &amp; AE210),0) + IF(Setup!$AI$10&lt;&gt;"",INDIRECT("'" &amp; Setup!$AI$10 &amp; "'!" &amp; AE210),0) + IF(Setup!$AI$11&lt;&gt;"",INDIRECT("'" &amp; Setup!$AI$11 &amp; "'!" &amp; AE210),0) + IF(Setup!$AI$12&lt;&gt;"",INDIRECT("'" &amp; Setup!$AI$12 &amp; "'!" &amp; AE210),0)</f>
        <v>0</v>
      </c>
      <c r="BP210" s="2">
        <f ca="1">IF(Setup!$AJ$7&lt;&gt;"",INDIRECT("'" &amp; Setup!$AJ$7 &amp; "'!" &amp; AD210),0) + IF(Setup!$AJ$8&lt;&gt;"",INDIRECT("'" &amp; Setup!$AJ$8 &amp; "'!" &amp; AD210),0) + IF(Setup!$AJ$9&lt;&gt;"",INDIRECT("'" &amp; Setup!$AJ$9 &amp; "'!" &amp; AD210),0) + IF(Setup!$AJ$10&lt;&gt;"",INDIRECT("'" &amp; Setup!$AJ$10 &amp; "'!" &amp; AD210),0) + IF(Setup!$AJ$11&lt;&gt;"",INDIRECT("'" &amp; Setup!$AJ$11 &amp; "'!" &amp; AD210),0) + IF(Setup!$AJ$12&lt;&gt;"",INDIRECT("'" &amp; Setup!$AJ$12 &amp; "'!" &amp; AD210),0)</f>
        <v>0</v>
      </c>
      <c r="BQ210" s="2">
        <f ca="1">IF(Setup!$AJ$7&lt;&gt;"",INDIRECT("'" &amp; Setup!$AJ$7 &amp; "'!" &amp; AE210),0) + IF(Setup!$AJ$8&lt;&gt;"",INDIRECT("'" &amp; Setup!$AJ$8 &amp; "'!" &amp; AE210),0) + IF(Setup!$AJ$9&lt;&gt;"",INDIRECT("'" &amp; Setup!$AJ$9 &amp; "'!" &amp; AE210),0) + IF(Setup!$AJ$10&lt;&gt;"",INDIRECT("'" &amp; Setup!$AJ$10 &amp; "'!" &amp; AE210),0) + IF(Setup!$AJ$11&lt;&gt;"",INDIRECT("'" &amp; Setup!$AJ$11 &amp; "'!" &amp; AE210),0) + IF(Setup!$AJ$12&lt;&gt;"",INDIRECT("'" &amp; Setup!$AJ$12 &amp; "'!" &amp; AE210),0)</f>
        <v>0</v>
      </c>
      <c r="BS210" s="35"/>
      <c r="BT210" s="35"/>
      <c r="BU210" s="35"/>
      <c r="BV210" s="35"/>
    </row>
    <row r="211" spans="1:74" ht="39" hidden="1" customHeight="1" x14ac:dyDescent="0.2">
      <c r="A211" s="14" t="str">
        <f>Planning!A194</f>
        <v>I186</v>
      </c>
      <c r="B211" s="9">
        <f>Planning!B194</f>
        <v>0</v>
      </c>
      <c r="C211" s="9">
        <f>Planning!C194</f>
        <v>0</v>
      </c>
      <c r="D211" s="9">
        <f>Planning!D194</f>
        <v>0</v>
      </c>
      <c r="E211" s="3">
        <f>Planning!E194</f>
        <v>0</v>
      </c>
      <c r="F211" s="3">
        <f>Planning!G194</f>
        <v>0</v>
      </c>
      <c r="G211" s="28"/>
      <c r="H211" s="197">
        <f t="shared" ca="1" si="96"/>
        <v>0</v>
      </c>
      <c r="I211" s="197">
        <f t="shared" ca="1" si="97"/>
        <v>0</v>
      </c>
      <c r="J211" s="32" t="str">
        <f ca="1">IF(AND($AR211="2",$AB210&lt;&gt;Lists!$A$17),AU211,AT211)</f>
        <v/>
      </c>
      <c r="K211" s="33" t="str">
        <f t="shared" ca="1" si="111"/>
        <v/>
      </c>
      <c r="L211" s="210">
        <f t="shared" ca="1" si="112"/>
        <v>0</v>
      </c>
      <c r="M211" s="197">
        <f t="shared" ca="1" si="113"/>
        <v>0</v>
      </c>
      <c r="N211" s="32" t="str">
        <f ca="1">IF(AND($AR211="2",$AB211&lt;&gt;Lists!$A$17),AW211,AV211)</f>
        <v/>
      </c>
      <c r="O211" s="33" t="str">
        <f t="shared" ca="1" si="114"/>
        <v/>
      </c>
      <c r="P211" s="197">
        <f t="shared" ca="1" si="115"/>
        <v>0</v>
      </c>
      <c r="Q211" s="197">
        <f t="shared" ca="1" si="116"/>
        <v>0</v>
      </c>
      <c r="R211" s="32" t="str">
        <f ca="1">IF(AND($AR211="2",$AB211&lt;&gt;Lists!$A$17),AY211,AX211)</f>
        <v/>
      </c>
      <c r="S211" s="33" t="str">
        <f t="shared" ca="1" si="117"/>
        <v/>
      </c>
      <c r="T211" s="197">
        <f t="shared" ca="1" si="118"/>
        <v>0</v>
      </c>
      <c r="U211" s="197">
        <f t="shared" ca="1" si="119"/>
        <v>0</v>
      </c>
      <c r="V211" s="32" t="str">
        <f ca="1">IF(AND($AR211="2",$AB211&lt;&gt;Lists!$A$17),BA211,AZ211)</f>
        <v/>
      </c>
      <c r="W211" s="33" t="str">
        <f t="shared" ca="1" si="120"/>
        <v/>
      </c>
      <c r="X211" s="197">
        <f t="shared" ca="1" si="121"/>
        <v>0</v>
      </c>
      <c r="Y211" s="197">
        <f t="shared" ca="1" si="122"/>
        <v>0</v>
      </c>
      <c r="Z211" s="32" t="str">
        <f ca="1">IF(AND($AR211="2",$AB211&lt;&gt;Lists!$A$17),BC211,BB211)</f>
        <v/>
      </c>
      <c r="AA211" s="33" t="str">
        <f t="shared" ca="1" si="123"/>
        <v/>
      </c>
      <c r="AB211" s="1">
        <f>Planning!H194</f>
        <v>0</v>
      </c>
      <c r="AC211" s="2" t="str">
        <f t="shared" si="98"/>
        <v>00</v>
      </c>
      <c r="AD211" s="2" t="s">
        <v>646</v>
      </c>
      <c r="AE211" s="2" t="s">
        <v>844</v>
      </c>
      <c r="AF211" s="2" t="s">
        <v>1590</v>
      </c>
      <c r="AG211" s="169" t="str">
        <f t="shared" si="99"/>
        <v/>
      </c>
      <c r="AI211" s="2">
        <f ca="1">IF(Setup!$AG$7&lt;&gt;"",INDIRECT("'" &amp; Setup!$AG$7 &amp; "'!" &amp; AF211),0) + IF(Setup!$AG$8&lt;&gt;"",INDIRECT("'" &amp; Setup!$AG$8 &amp; "'!" &amp; AF211),0) + IF(Setup!$AG$9&lt;&gt;"",INDIRECT("'" &amp; Setup!$AG$9 &amp; "'!" &amp; AF211),0) + IF(Setup!$AG$10&lt;&gt;"",INDIRECT("'" &amp; Setup!$AG$10 &amp; "'!" &amp; AF211),0) + IF(Setup!$AG$11&lt;&gt;"",INDIRECT("'" &amp; Setup!$AG$11 &amp; "'!" &amp; AF211),0) + IF(Setup!$AG$12&lt;&gt;"",INDIRECT("'" &amp; Setup!$AG$12 &amp; "'!" &amp; AF211),0)</f>
        <v>0</v>
      </c>
      <c r="AJ211" s="2">
        <f ca="1">IF(Setup!$AH$7&lt;&gt;"",INDIRECT("'" &amp; Setup!$AH$7 &amp; "'!" &amp; AF211),0) + IF(Setup!$AH$8&lt;&gt;"",INDIRECT("'" &amp; Setup!$AH$8 &amp; "'!" &amp; AF211),0) + IF(Setup!$AH$9&lt;&gt;"",INDIRECT("'" &amp; Setup!$AH$9 &amp; "'!" &amp; AF211),0) + IF(Setup!$AH$10&lt;&gt;"",INDIRECT("'" &amp; Setup!$AH$10 &amp; "'!" &amp; AF211),0) + IF(Setup!$AH$11&lt;&gt;"",INDIRECT("'" &amp; Setup!$AH$11 &amp; "'!" &amp; AF211),0) + IF(Setup!$AH$12&lt;&gt;"",INDIRECT("'" &amp; Setup!$AH$12 &amp; "'!" &amp; AF211),0)</f>
        <v>0</v>
      </c>
      <c r="AK211" s="2">
        <f ca="1">IF(Setup!$AI$7&lt;&gt;"",INDIRECT("'" &amp; Setup!$AI$7 &amp; "'!" &amp; AF211),0) + IF(Setup!$AI$8&lt;&gt;"",INDIRECT("'" &amp; Setup!$AI$8 &amp; "'!" &amp; AF211),0) + IF(Setup!$AI$9&lt;&gt;"",INDIRECT("'" &amp; Setup!$AI$9 &amp; "'!" &amp; AF211),0) + IF(Setup!$AI$10&lt;&gt;"",INDIRECT("'" &amp; Setup!$AI$10 &amp; "'!" &amp; AF211),0) + IF(Setup!$AI$11&lt;&gt;"",INDIRECT("'" &amp; Setup!$AI$11 &amp; "'!" &amp; AF211),0) + IF(Setup!$AI$12&lt;&gt;"",INDIRECT("'" &amp; Setup!$AI$12 &amp; "'!" &amp; AF211),0)</f>
        <v>0</v>
      </c>
      <c r="AL211" s="2">
        <f ca="1">IF(Setup!$AJ$7&lt;&gt;"",INDIRECT("'" &amp; Setup!$AJ$7 &amp; "'!" &amp; AF211),0) + IF(Setup!$AJ$8&lt;&gt;"",INDIRECT("'" &amp; Setup!$AJ$8 &amp; "'!" &amp; AF211),0) + IF(Setup!$AJ$9&lt;&gt;"",INDIRECT("'" &amp; Setup!$AJ$9 &amp; "'!" &amp; AF211),0) + IF(Setup!$AJ$10&lt;&gt;"",INDIRECT("'" &amp; Setup!$AJ$10 &amp; "'!" &amp; AF211),0) + IF(Setup!$AJ$11&lt;&gt;"",INDIRECT("'" &amp; Setup!$AJ$11 &amp; "'!" &amp; AF211),0) + IF(Setup!$AJ$12&lt;&gt;"",INDIRECT("'" &amp; Setup!$AJ$12 &amp; "'!" &amp; AF211),0)</f>
        <v>0</v>
      </c>
      <c r="AN211" s="2" t="str">
        <f t="shared" si="100"/>
        <v/>
      </c>
      <c r="AR211" s="2" t="str">
        <f>IF(C211=0,"",LEFT(INDEX(Lists!$H$5:$H$49,MATCH(C211,Lists!$G$5:$G$49,0),1),1))</f>
        <v/>
      </c>
      <c r="AT211" s="2" t="str">
        <f t="shared" ca="1" si="101"/>
        <v/>
      </c>
      <c r="AU211" s="2" t="str">
        <f t="shared" ca="1" si="102"/>
        <v/>
      </c>
      <c r="AV211" s="2" t="str">
        <f t="shared" ca="1" si="103"/>
        <v/>
      </c>
      <c r="AW211" s="2" t="str">
        <f t="shared" ca="1" si="104"/>
        <v/>
      </c>
      <c r="AX211" s="2" t="str">
        <f t="shared" ca="1" si="105"/>
        <v/>
      </c>
      <c r="AY211" s="2" t="str">
        <f t="shared" ca="1" si="106"/>
        <v/>
      </c>
      <c r="AZ211" s="2" t="str">
        <f t="shared" ca="1" si="107"/>
        <v/>
      </c>
      <c r="BA211" s="2" t="str">
        <f t="shared" ca="1" si="108"/>
        <v/>
      </c>
      <c r="BB211" s="2" t="str">
        <f t="shared" ca="1" si="109"/>
        <v/>
      </c>
      <c r="BC211" s="2" t="str">
        <f t="shared" ca="1" si="110"/>
        <v/>
      </c>
      <c r="BJ211" s="2">
        <f ca="1">IF(Setup!$AG$7&lt;&gt;"",INDIRECT("'" &amp; Setup!$AG$7 &amp; "'!" &amp; AD211),0) + IF(Setup!$AG$8&lt;&gt;"",INDIRECT("'" &amp; Setup!$AG$8 &amp; "'!" &amp; AD211),0) + IF(Setup!$AG$9&lt;&gt;"",INDIRECT("'" &amp; Setup!$AG$9 &amp; "'!" &amp; AD211),0) + IF(Setup!$AG$10&lt;&gt;"",INDIRECT("'" &amp; Setup!$AG$10 &amp; "'!" &amp; AD211),0) + IF(Setup!$AG$11&lt;&gt;"",INDIRECT("'" &amp; Setup!$AG$11 &amp; "'!" &amp; AD211),0) + IF(Setup!$AG$12&lt;&gt;"",INDIRECT("'" &amp; Setup!$AG$12 &amp; "'!" &amp; AD211),0)</f>
        <v>0</v>
      </c>
      <c r="BK211" s="2">
        <f ca="1">IF(Setup!$AG$7&lt;&gt;"",INDIRECT("'" &amp; Setup!$AG$7 &amp; "'!" &amp; AE211),0) + IF(Setup!$AG$8&lt;&gt;"",INDIRECT("'" &amp; Setup!$AG$8 &amp; "'!" &amp; AE211),0) + IF(Setup!$AG$9&lt;&gt;"",INDIRECT("'" &amp; Setup!$AG$9 &amp; "'!" &amp; AE211),0) + IF(Setup!$AG$10&lt;&gt;"",INDIRECT("'" &amp; Setup!$AG$10 &amp; "'!" &amp; AE211),0) + IF(Setup!$AG$11&lt;&gt;"",INDIRECT("'" &amp; Setup!$AG$11 &amp; "'!" &amp; AE211),0) + IF(Setup!$AG$12&lt;&gt;"",INDIRECT("'" &amp; Setup!$AG$12 &amp; "'!" &amp; AE211),0)</f>
        <v>0</v>
      </c>
      <c r="BL211" s="2">
        <f ca="1">IF(Setup!$AH$7&lt;&gt;"",INDIRECT("'" &amp; Setup!$AH$7 &amp; "'!" &amp; AD211),0) + IF(Setup!$AH$8&lt;&gt;"",INDIRECT("'" &amp; Setup!$AH$8 &amp; "'!" &amp; AD211),0) + IF(Setup!$AH$9&lt;&gt;"",INDIRECT("'" &amp; Setup!$AH$9 &amp; "'!" &amp; AD211),0) + IF(Setup!$AH$10&lt;&gt;"",INDIRECT("'" &amp; Setup!$AH$10 &amp; "'!" &amp; AD211),0) + IF(Setup!$AH$11&lt;&gt;"",INDIRECT("'" &amp; Setup!$AH$11 &amp; "'!" &amp; AD211),0) + IF(Setup!$AH$12&lt;&gt;"",INDIRECT("'" &amp; Setup!$AH$12 &amp; "'!" &amp; AD211),0)</f>
        <v>0</v>
      </c>
      <c r="BM211" s="2">
        <f ca="1">IF(Setup!$AH$7&lt;&gt;"",INDIRECT("'" &amp; Setup!$AH$7 &amp; "'!" &amp; AE211),0) + IF(Setup!$AH$8&lt;&gt;"",INDIRECT("'" &amp; Setup!$AH$8 &amp; "'!" &amp; AE211),0) + IF(Setup!$AH$9&lt;&gt;"",INDIRECT("'" &amp; Setup!$AH$9 &amp; "'!" &amp; AE211),0) + IF(Setup!$AH$10&lt;&gt;"",INDIRECT("'" &amp; Setup!$AH$10 &amp; "'!" &amp; AE211),0) + IF(Setup!$AH$11&lt;&gt;"",INDIRECT("'" &amp; Setup!$AH$11 &amp; "'!" &amp; AE211),0) + IF(Setup!$AH$12&lt;&gt;"",INDIRECT("'" &amp; Setup!$AH$12 &amp; "'!" &amp; AE211),0)</f>
        <v>0</v>
      </c>
      <c r="BN211" s="2">
        <f ca="1">IF(Setup!$AI$7&lt;&gt;"",INDIRECT("'" &amp; Setup!$AI$7 &amp; "'!" &amp; AD211),0) + IF(Setup!$AI$8&lt;&gt;"",INDIRECT("'" &amp; Setup!$AI$8 &amp; "'!" &amp; AD211),0) + IF(Setup!$AI$9&lt;&gt;"",INDIRECT("'" &amp; Setup!$AI$9 &amp; "'!" &amp; AD211),0) + IF(Setup!$AI$10&lt;&gt;"",INDIRECT("'" &amp; Setup!$AI$10 &amp; "'!" &amp; AD211),0) + IF(Setup!$AI$11&lt;&gt;"",INDIRECT("'" &amp; Setup!$AI$11 &amp; "'!" &amp; AD211),0) + IF(Setup!$AI$12&lt;&gt;"",INDIRECT("'" &amp; Setup!$AI$12 &amp; "'!" &amp; AD211),0)</f>
        <v>0</v>
      </c>
      <c r="BO211" s="2">
        <f ca="1">IF(Setup!$AI$7&lt;&gt;"",INDIRECT("'" &amp; Setup!$AI$7 &amp; "'!" &amp; AE211),0) + IF(Setup!$AI$8&lt;&gt;"",INDIRECT("'" &amp; Setup!$AI$8 &amp; "'!" &amp; AE211),0) + IF(Setup!$AI$9&lt;&gt;"",INDIRECT("'" &amp; Setup!$AI$9 &amp; "'!" &amp; AE211),0) + IF(Setup!$AI$10&lt;&gt;"",INDIRECT("'" &amp; Setup!$AI$10 &amp; "'!" &amp; AE211),0) + IF(Setup!$AI$11&lt;&gt;"",INDIRECT("'" &amp; Setup!$AI$11 &amp; "'!" &amp; AE211),0) + IF(Setup!$AI$12&lt;&gt;"",INDIRECT("'" &amp; Setup!$AI$12 &amp; "'!" &amp; AE211),0)</f>
        <v>0</v>
      </c>
      <c r="BP211" s="2">
        <f ca="1">IF(Setup!$AJ$7&lt;&gt;"",INDIRECT("'" &amp; Setup!$AJ$7 &amp; "'!" &amp; AD211),0) + IF(Setup!$AJ$8&lt;&gt;"",INDIRECT("'" &amp; Setup!$AJ$8 &amp; "'!" &amp; AD211),0) + IF(Setup!$AJ$9&lt;&gt;"",INDIRECT("'" &amp; Setup!$AJ$9 &amp; "'!" &amp; AD211),0) + IF(Setup!$AJ$10&lt;&gt;"",INDIRECT("'" &amp; Setup!$AJ$10 &amp; "'!" &amp; AD211),0) + IF(Setup!$AJ$11&lt;&gt;"",INDIRECT("'" &amp; Setup!$AJ$11 &amp; "'!" &amp; AD211),0) + IF(Setup!$AJ$12&lt;&gt;"",INDIRECT("'" &amp; Setup!$AJ$12 &amp; "'!" &amp; AD211),0)</f>
        <v>0</v>
      </c>
      <c r="BQ211" s="2">
        <f ca="1">IF(Setup!$AJ$7&lt;&gt;"",INDIRECT("'" &amp; Setup!$AJ$7 &amp; "'!" &amp; AE211),0) + IF(Setup!$AJ$8&lt;&gt;"",INDIRECT("'" &amp; Setup!$AJ$8 &amp; "'!" &amp; AE211),0) + IF(Setup!$AJ$9&lt;&gt;"",INDIRECT("'" &amp; Setup!$AJ$9 &amp; "'!" &amp; AE211),0) + IF(Setup!$AJ$10&lt;&gt;"",INDIRECT("'" &amp; Setup!$AJ$10 &amp; "'!" &amp; AE211),0) + IF(Setup!$AJ$11&lt;&gt;"",INDIRECT("'" &amp; Setup!$AJ$11 &amp; "'!" &amp; AE211),0) + IF(Setup!$AJ$12&lt;&gt;"",INDIRECT("'" &amp; Setup!$AJ$12 &amp; "'!" &amp; AE211),0)</f>
        <v>0</v>
      </c>
      <c r="BS211" s="35"/>
      <c r="BT211" s="35"/>
      <c r="BU211" s="35"/>
      <c r="BV211" s="35"/>
    </row>
    <row r="212" spans="1:74" ht="39" hidden="1" customHeight="1" x14ac:dyDescent="0.2">
      <c r="A212" s="14" t="str">
        <f>Planning!A195</f>
        <v>I187</v>
      </c>
      <c r="B212" s="9">
        <f>Planning!B195</f>
        <v>0</v>
      </c>
      <c r="C212" s="9">
        <f>Planning!C195</f>
        <v>0</v>
      </c>
      <c r="D212" s="9">
        <f>Planning!D195</f>
        <v>0</v>
      </c>
      <c r="E212" s="3">
        <f>Planning!E195</f>
        <v>0</v>
      </c>
      <c r="F212" s="3">
        <f>Planning!G195</f>
        <v>0</v>
      </c>
      <c r="G212" s="28"/>
      <c r="H212" s="197">
        <f t="shared" ca="1" si="96"/>
        <v>0</v>
      </c>
      <c r="I212" s="197">
        <f t="shared" ca="1" si="97"/>
        <v>0</v>
      </c>
      <c r="J212" s="32" t="str">
        <f ca="1">IF(AND($AR212="2",$AB211&lt;&gt;Lists!$A$17),AU212,AT212)</f>
        <v/>
      </c>
      <c r="K212" s="33" t="str">
        <f t="shared" ca="1" si="111"/>
        <v/>
      </c>
      <c r="L212" s="210">
        <f t="shared" ca="1" si="112"/>
        <v>0</v>
      </c>
      <c r="M212" s="197">
        <f t="shared" ca="1" si="113"/>
        <v>0</v>
      </c>
      <c r="N212" s="32" t="str">
        <f ca="1">IF(AND($AR212="2",$AB212&lt;&gt;Lists!$A$17),AW212,AV212)</f>
        <v/>
      </c>
      <c r="O212" s="33" t="str">
        <f t="shared" ca="1" si="114"/>
        <v/>
      </c>
      <c r="P212" s="197">
        <f t="shared" ca="1" si="115"/>
        <v>0</v>
      </c>
      <c r="Q212" s="197">
        <f t="shared" ca="1" si="116"/>
        <v>0</v>
      </c>
      <c r="R212" s="32" t="str">
        <f ca="1">IF(AND($AR212="2",$AB212&lt;&gt;Lists!$A$17),AY212,AX212)</f>
        <v/>
      </c>
      <c r="S212" s="33" t="str">
        <f t="shared" ca="1" si="117"/>
        <v/>
      </c>
      <c r="T212" s="197">
        <f t="shared" ca="1" si="118"/>
        <v>0</v>
      </c>
      <c r="U212" s="197">
        <f t="shared" ca="1" si="119"/>
        <v>0</v>
      </c>
      <c r="V212" s="32" t="str">
        <f ca="1">IF(AND($AR212="2",$AB212&lt;&gt;Lists!$A$17),BA212,AZ212)</f>
        <v/>
      </c>
      <c r="W212" s="33" t="str">
        <f t="shared" ca="1" si="120"/>
        <v/>
      </c>
      <c r="X212" s="197">
        <f t="shared" ca="1" si="121"/>
        <v>0</v>
      </c>
      <c r="Y212" s="197">
        <f t="shared" ca="1" si="122"/>
        <v>0</v>
      </c>
      <c r="Z212" s="32" t="str">
        <f ca="1">IF(AND($AR212="2",$AB212&lt;&gt;Lists!$A$17),BC212,BB212)</f>
        <v/>
      </c>
      <c r="AA212" s="33" t="str">
        <f t="shared" ca="1" si="123"/>
        <v/>
      </c>
      <c r="AB212" s="1">
        <f>Planning!H195</f>
        <v>0</v>
      </c>
      <c r="AC212" s="2" t="str">
        <f t="shared" si="98"/>
        <v>00</v>
      </c>
      <c r="AD212" s="2" t="s">
        <v>647</v>
      </c>
      <c r="AE212" s="2" t="s">
        <v>845</v>
      </c>
      <c r="AF212" s="2" t="s">
        <v>1591</v>
      </c>
      <c r="AG212" s="169" t="str">
        <f t="shared" si="99"/>
        <v/>
      </c>
      <c r="AI212" s="2">
        <f ca="1">IF(Setup!$AG$7&lt;&gt;"",INDIRECT("'" &amp; Setup!$AG$7 &amp; "'!" &amp; AF212),0) + IF(Setup!$AG$8&lt;&gt;"",INDIRECT("'" &amp; Setup!$AG$8 &amp; "'!" &amp; AF212),0) + IF(Setup!$AG$9&lt;&gt;"",INDIRECT("'" &amp; Setup!$AG$9 &amp; "'!" &amp; AF212),0) + IF(Setup!$AG$10&lt;&gt;"",INDIRECT("'" &amp; Setup!$AG$10 &amp; "'!" &amp; AF212),0) + IF(Setup!$AG$11&lt;&gt;"",INDIRECT("'" &amp; Setup!$AG$11 &amp; "'!" &amp; AF212),0) + IF(Setup!$AG$12&lt;&gt;"",INDIRECT("'" &amp; Setup!$AG$12 &amp; "'!" &amp; AF212),0)</f>
        <v>0</v>
      </c>
      <c r="AJ212" s="2">
        <f ca="1">IF(Setup!$AH$7&lt;&gt;"",INDIRECT("'" &amp; Setup!$AH$7 &amp; "'!" &amp; AF212),0) + IF(Setup!$AH$8&lt;&gt;"",INDIRECT("'" &amp; Setup!$AH$8 &amp; "'!" &amp; AF212),0) + IF(Setup!$AH$9&lt;&gt;"",INDIRECT("'" &amp; Setup!$AH$9 &amp; "'!" &amp; AF212),0) + IF(Setup!$AH$10&lt;&gt;"",INDIRECT("'" &amp; Setup!$AH$10 &amp; "'!" &amp; AF212),0) + IF(Setup!$AH$11&lt;&gt;"",INDIRECT("'" &amp; Setup!$AH$11 &amp; "'!" &amp; AF212),0) + IF(Setup!$AH$12&lt;&gt;"",INDIRECT("'" &amp; Setup!$AH$12 &amp; "'!" &amp; AF212),0)</f>
        <v>0</v>
      </c>
      <c r="AK212" s="2">
        <f ca="1">IF(Setup!$AI$7&lt;&gt;"",INDIRECT("'" &amp; Setup!$AI$7 &amp; "'!" &amp; AF212),0) + IF(Setup!$AI$8&lt;&gt;"",INDIRECT("'" &amp; Setup!$AI$8 &amp; "'!" &amp; AF212),0) + IF(Setup!$AI$9&lt;&gt;"",INDIRECT("'" &amp; Setup!$AI$9 &amp; "'!" &amp; AF212),0) + IF(Setup!$AI$10&lt;&gt;"",INDIRECT("'" &amp; Setup!$AI$10 &amp; "'!" &amp; AF212),0) + IF(Setup!$AI$11&lt;&gt;"",INDIRECT("'" &amp; Setup!$AI$11 &amp; "'!" &amp; AF212),0) + IF(Setup!$AI$12&lt;&gt;"",INDIRECT("'" &amp; Setup!$AI$12 &amp; "'!" &amp; AF212),0)</f>
        <v>0</v>
      </c>
      <c r="AL212" s="2">
        <f ca="1">IF(Setup!$AJ$7&lt;&gt;"",INDIRECT("'" &amp; Setup!$AJ$7 &amp; "'!" &amp; AF212),0) + IF(Setup!$AJ$8&lt;&gt;"",INDIRECT("'" &amp; Setup!$AJ$8 &amp; "'!" &amp; AF212),0) + IF(Setup!$AJ$9&lt;&gt;"",INDIRECT("'" &amp; Setup!$AJ$9 &amp; "'!" &amp; AF212),0) + IF(Setup!$AJ$10&lt;&gt;"",INDIRECT("'" &amp; Setup!$AJ$10 &amp; "'!" &amp; AF212),0) + IF(Setup!$AJ$11&lt;&gt;"",INDIRECT("'" &amp; Setup!$AJ$11 &amp; "'!" &amp; AF212),0) + IF(Setup!$AJ$12&lt;&gt;"",INDIRECT("'" &amp; Setup!$AJ$12 &amp; "'!" &amp; AF212),0)</f>
        <v>0</v>
      </c>
      <c r="AN212" s="2" t="str">
        <f t="shared" si="100"/>
        <v/>
      </c>
      <c r="AR212" s="2" t="str">
        <f>IF(C212=0,"",LEFT(INDEX(Lists!$H$5:$H$49,MATCH(C212,Lists!$G$5:$G$49,0),1),1))</f>
        <v/>
      </c>
      <c r="AT212" s="2" t="str">
        <f t="shared" ca="1" si="101"/>
        <v/>
      </c>
      <c r="AU212" s="2" t="str">
        <f t="shared" ca="1" si="102"/>
        <v/>
      </c>
      <c r="AV212" s="2" t="str">
        <f t="shared" ca="1" si="103"/>
        <v/>
      </c>
      <c r="AW212" s="2" t="str">
        <f t="shared" ca="1" si="104"/>
        <v/>
      </c>
      <c r="AX212" s="2" t="str">
        <f t="shared" ca="1" si="105"/>
        <v/>
      </c>
      <c r="AY212" s="2" t="str">
        <f t="shared" ca="1" si="106"/>
        <v/>
      </c>
      <c r="AZ212" s="2" t="str">
        <f t="shared" ca="1" si="107"/>
        <v/>
      </c>
      <c r="BA212" s="2" t="str">
        <f t="shared" ca="1" si="108"/>
        <v/>
      </c>
      <c r="BB212" s="2" t="str">
        <f t="shared" ca="1" si="109"/>
        <v/>
      </c>
      <c r="BC212" s="2" t="str">
        <f t="shared" ca="1" si="110"/>
        <v/>
      </c>
      <c r="BJ212" s="2">
        <f ca="1">IF(Setup!$AG$7&lt;&gt;"",INDIRECT("'" &amp; Setup!$AG$7 &amp; "'!" &amp; AD212),0) + IF(Setup!$AG$8&lt;&gt;"",INDIRECT("'" &amp; Setup!$AG$8 &amp; "'!" &amp; AD212),0) + IF(Setup!$AG$9&lt;&gt;"",INDIRECT("'" &amp; Setup!$AG$9 &amp; "'!" &amp; AD212),0) + IF(Setup!$AG$10&lt;&gt;"",INDIRECT("'" &amp; Setup!$AG$10 &amp; "'!" &amp; AD212),0) + IF(Setup!$AG$11&lt;&gt;"",INDIRECT("'" &amp; Setup!$AG$11 &amp; "'!" &amp; AD212),0) + IF(Setup!$AG$12&lt;&gt;"",INDIRECT("'" &amp; Setup!$AG$12 &amp; "'!" &amp; AD212),0)</f>
        <v>0</v>
      </c>
      <c r="BK212" s="2">
        <f ca="1">IF(Setup!$AG$7&lt;&gt;"",INDIRECT("'" &amp; Setup!$AG$7 &amp; "'!" &amp; AE212),0) + IF(Setup!$AG$8&lt;&gt;"",INDIRECT("'" &amp; Setup!$AG$8 &amp; "'!" &amp; AE212),0) + IF(Setup!$AG$9&lt;&gt;"",INDIRECT("'" &amp; Setup!$AG$9 &amp; "'!" &amp; AE212),0) + IF(Setup!$AG$10&lt;&gt;"",INDIRECT("'" &amp; Setup!$AG$10 &amp; "'!" &amp; AE212),0) + IF(Setup!$AG$11&lt;&gt;"",INDIRECT("'" &amp; Setup!$AG$11 &amp; "'!" &amp; AE212),0) + IF(Setup!$AG$12&lt;&gt;"",INDIRECT("'" &amp; Setup!$AG$12 &amp; "'!" &amp; AE212),0)</f>
        <v>0</v>
      </c>
      <c r="BL212" s="2">
        <f ca="1">IF(Setup!$AH$7&lt;&gt;"",INDIRECT("'" &amp; Setup!$AH$7 &amp; "'!" &amp; AD212),0) + IF(Setup!$AH$8&lt;&gt;"",INDIRECT("'" &amp; Setup!$AH$8 &amp; "'!" &amp; AD212),0) + IF(Setup!$AH$9&lt;&gt;"",INDIRECT("'" &amp; Setup!$AH$9 &amp; "'!" &amp; AD212),0) + IF(Setup!$AH$10&lt;&gt;"",INDIRECT("'" &amp; Setup!$AH$10 &amp; "'!" &amp; AD212),0) + IF(Setup!$AH$11&lt;&gt;"",INDIRECT("'" &amp; Setup!$AH$11 &amp; "'!" &amp; AD212),0) + IF(Setup!$AH$12&lt;&gt;"",INDIRECT("'" &amp; Setup!$AH$12 &amp; "'!" &amp; AD212),0)</f>
        <v>0</v>
      </c>
      <c r="BM212" s="2">
        <f ca="1">IF(Setup!$AH$7&lt;&gt;"",INDIRECT("'" &amp; Setup!$AH$7 &amp; "'!" &amp; AE212),0) + IF(Setup!$AH$8&lt;&gt;"",INDIRECT("'" &amp; Setup!$AH$8 &amp; "'!" &amp; AE212),0) + IF(Setup!$AH$9&lt;&gt;"",INDIRECT("'" &amp; Setup!$AH$9 &amp; "'!" &amp; AE212),0) + IF(Setup!$AH$10&lt;&gt;"",INDIRECT("'" &amp; Setup!$AH$10 &amp; "'!" &amp; AE212),0) + IF(Setup!$AH$11&lt;&gt;"",INDIRECT("'" &amp; Setup!$AH$11 &amp; "'!" &amp; AE212),0) + IF(Setup!$AH$12&lt;&gt;"",INDIRECT("'" &amp; Setup!$AH$12 &amp; "'!" &amp; AE212),0)</f>
        <v>0</v>
      </c>
      <c r="BN212" s="2">
        <f ca="1">IF(Setup!$AI$7&lt;&gt;"",INDIRECT("'" &amp; Setup!$AI$7 &amp; "'!" &amp; AD212),0) + IF(Setup!$AI$8&lt;&gt;"",INDIRECT("'" &amp; Setup!$AI$8 &amp; "'!" &amp; AD212),0) + IF(Setup!$AI$9&lt;&gt;"",INDIRECT("'" &amp; Setup!$AI$9 &amp; "'!" &amp; AD212),0) + IF(Setup!$AI$10&lt;&gt;"",INDIRECT("'" &amp; Setup!$AI$10 &amp; "'!" &amp; AD212),0) + IF(Setup!$AI$11&lt;&gt;"",INDIRECT("'" &amp; Setup!$AI$11 &amp; "'!" &amp; AD212),0) + IF(Setup!$AI$12&lt;&gt;"",INDIRECT("'" &amp; Setup!$AI$12 &amp; "'!" &amp; AD212),0)</f>
        <v>0</v>
      </c>
      <c r="BO212" s="2">
        <f ca="1">IF(Setup!$AI$7&lt;&gt;"",INDIRECT("'" &amp; Setup!$AI$7 &amp; "'!" &amp; AE212),0) + IF(Setup!$AI$8&lt;&gt;"",INDIRECT("'" &amp; Setup!$AI$8 &amp; "'!" &amp; AE212),0) + IF(Setup!$AI$9&lt;&gt;"",INDIRECT("'" &amp; Setup!$AI$9 &amp; "'!" &amp; AE212),0) + IF(Setup!$AI$10&lt;&gt;"",INDIRECT("'" &amp; Setup!$AI$10 &amp; "'!" &amp; AE212),0) + IF(Setup!$AI$11&lt;&gt;"",INDIRECT("'" &amp; Setup!$AI$11 &amp; "'!" &amp; AE212),0) + IF(Setup!$AI$12&lt;&gt;"",INDIRECT("'" &amp; Setup!$AI$12 &amp; "'!" &amp; AE212),0)</f>
        <v>0</v>
      </c>
      <c r="BP212" s="2">
        <f ca="1">IF(Setup!$AJ$7&lt;&gt;"",INDIRECT("'" &amp; Setup!$AJ$7 &amp; "'!" &amp; AD212),0) + IF(Setup!$AJ$8&lt;&gt;"",INDIRECT("'" &amp; Setup!$AJ$8 &amp; "'!" &amp; AD212),0) + IF(Setup!$AJ$9&lt;&gt;"",INDIRECT("'" &amp; Setup!$AJ$9 &amp; "'!" &amp; AD212),0) + IF(Setup!$AJ$10&lt;&gt;"",INDIRECT("'" &amp; Setup!$AJ$10 &amp; "'!" &amp; AD212),0) + IF(Setup!$AJ$11&lt;&gt;"",INDIRECT("'" &amp; Setup!$AJ$11 &amp; "'!" &amp; AD212),0) + IF(Setup!$AJ$12&lt;&gt;"",INDIRECT("'" &amp; Setup!$AJ$12 &amp; "'!" &amp; AD212),0)</f>
        <v>0</v>
      </c>
      <c r="BQ212" s="2">
        <f ca="1">IF(Setup!$AJ$7&lt;&gt;"",INDIRECT("'" &amp; Setup!$AJ$7 &amp; "'!" &amp; AE212),0) + IF(Setup!$AJ$8&lt;&gt;"",INDIRECT("'" &amp; Setup!$AJ$8 &amp; "'!" &amp; AE212),0) + IF(Setup!$AJ$9&lt;&gt;"",INDIRECT("'" &amp; Setup!$AJ$9 &amp; "'!" &amp; AE212),0) + IF(Setup!$AJ$10&lt;&gt;"",INDIRECT("'" &amp; Setup!$AJ$10 &amp; "'!" &amp; AE212),0) + IF(Setup!$AJ$11&lt;&gt;"",INDIRECT("'" &amp; Setup!$AJ$11 &amp; "'!" &amp; AE212),0) + IF(Setup!$AJ$12&lt;&gt;"",INDIRECT("'" &amp; Setup!$AJ$12 &amp; "'!" &amp; AE212),0)</f>
        <v>0</v>
      </c>
      <c r="BS212" s="35"/>
      <c r="BT212" s="35"/>
      <c r="BU212" s="35"/>
      <c r="BV212" s="35"/>
    </row>
    <row r="213" spans="1:74" ht="39" hidden="1" customHeight="1" x14ac:dyDescent="0.2">
      <c r="A213" s="14" t="str">
        <f>Planning!A196</f>
        <v>I188</v>
      </c>
      <c r="B213" s="9">
        <f>Planning!B196</f>
        <v>0</v>
      </c>
      <c r="C213" s="9">
        <f>Planning!C196</f>
        <v>0</v>
      </c>
      <c r="D213" s="9">
        <f>Planning!D196</f>
        <v>0</v>
      </c>
      <c r="E213" s="3">
        <f>Planning!E196</f>
        <v>0</v>
      </c>
      <c r="F213" s="3">
        <f>Planning!G196</f>
        <v>0</v>
      </c>
      <c r="G213" s="28"/>
      <c r="H213" s="197">
        <f t="shared" ca="1" si="96"/>
        <v>0</v>
      </c>
      <c r="I213" s="197">
        <f t="shared" ca="1" si="97"/>
        <v>0</v>
      </c>
      <c r="J213" s="32" t="str">
        <f ca="1">IF(AND($AR213="2",$AB212&lt;&gt;Lists!$A$17),AU213,AT213)</f>
        <v/>
      </c>
      <c r="K213" s="33" t="str">
        <f t="shared" ca="1" si="111"/>
        <v/>
      </c>
      <c r="L213" s="210">
        <f t="shared" ca="1" si="112"/>
        <v>0</v>
      </c>
      <c r="M213" s="197">
        <f t="shared" ca="1" si="113"/>
        <v>0</v>
      </c>
      <c r="N213" s="32" t="str">
        <f ca="1">IF(AND($AR213="2",$AB213&lt;&gt;Lists!$A$17),AW213,AV213)</f>
        <v/>
      </c>
      <c r="O213" s="33" t="str">
        <f t="shared" ca="1" si="114"/>
        <v/>
      </c>
      <c r="P213" s="197">
        <f t="shared" ca="1" si="115"/>
        <v>0</v>
      </c>
      <c r="Q213" s="197">
        <f t="shared" ca="1" si="116"/>
        <v>0</v>
      </c>
      <c r="R213" s="32" t="str">
        <f ca="1">IF(AND($AR213="2",$AB213&lt;&gt;Lists!$A$17),AY213,AX213)</f>
        <v/>
      </c>
      <c r="S213" s="33" t="str">
        <f t="shared" ca="1" si="117"/>
        <v/>
      </c>
      <c r="T213" s="197">
        <f t="shared" ca="1" si="118"/>
        <v>0</v>
      </c>
      <c r="U213" s="197">
        <f t="shared" ca="1" si="119"/>
        <v>0</v>
      </c>
      <c r="V213" s="32" t="str">
        <f ca="1">IF(AND($AR213="2",$AB213&lt;&gt;Lists!$A$17),BA213,AZ213)</f>
        <v/>
      </c>
      <c r="W213" s="33" t="str">
        <f t="shared" ca="1" si="120"/>
        <v/>
      </c>
      <c r="X213" s="197">
        <f t="shared" ca="1" si="121"/>
        <v>0</v>
      </c>
      <c r="Y213" s="197">
        <f t="shared" ca="1" si="122"/>
        <v>0</v>
      </c>
      <c r="Z213" s="32" t="str">
        <f ca="1">IF(AND($AR213="2",$AB213&lt;&gt;Lists!$A$17),BC213,BB213)</f>
        <v/>
      </c>
      <c r="AA213" s="33" t="str">
        <f t="shared" ca="1" si="123"/>
        <v/>
      </c>
      <c r="AB213" s="1">
        <f>Planning!H196</f>
        <v>0</v>
      </c>
      <c r="AC213" s="2" t="str">
        <f t="shared" si="98"/>
        <v>00</v>
      </c>
      <c r="AD213" s="2" t="s">
        <v>648</v>
      </c>
      <c r="AE213" s="2" t="s">
        <v>846</v>
      </c>
      <c r="AF213" s="2" t="s">
        <v>1592</v>
      </c>
      <c r="AG213" s="169" t="str">
        <f t="shared" si="99"/>
        <v/>
      </c>
      <c r="AI213" s="2">
        <f ca="1">IF(Setup!$AG$7&lt;&gt;"",INDIRECT("'" &amp; Setup!$AG$7 &amp; "'!" &amp; AF213),0) + IF(Setup!$AG$8&lt;&gt;"",INDIRECT("'" &amp; Setup!$AG$8 &amp; "'!" &amp; AF213),0) + IF(Setup!$AG$9&lt;&gt;"",INDIRECT("'" &amp; Setup!$AG$9 &amp; "'!" &amp; AF213),0) + IF(Setup!$AG$10&lt;&gt;"",INDIRECT("'" &amp; Setup!$AG$10 &amp; "'!" &amp; AF213),0) + IF(Setup!$AG$11&lt;&gt;"",INDIRECT("'" &amp; Setup!$AG$11 &amp; "'!" &amp; AF213),0) + IF(Setup!$AG$12&lt;&gt;"",INDIRECT("'" &amp; Setup!$AG$12 &amp; "'!" &amp; AF213),0)</f>
        <v>0</v>
      </c>
      <c r="AJ213" s="2">
        <f ca="1">IF(Setup!$AH$7&lt;&gt;"",INDIRECT("'" &amp; Setup!$AH$7 &amp; "'!" &amp; AF213),0) + IF(Setup!$AH$8&lt;&gt;"",INDIRECT("'" &amp; Setup!$AH$8 &amp; "'!" &amp; AF213),0) + IF(Setup!$AH$9&lt;&gt;"",INDIRECT("'" &amp; Setup!$AH$9 &amp; "'!" &amp; AF213),0) + IF(Setup!$AH$10&lt;&gt;"",INDIRECT("'" &amp; Setup!$AH$10 &amp; "'!" &amp; AF213),0) + IF(Setup!$AH$11&lt;&gt;"",INDIRECT("'" &amp; Setup!$AH$11 &amp; "'!" &amp; AF213),0) + IF(Setup!$AH$12&lt;&gt;"",INDIRECT("'" &amp; Setup!$AH$12 &amp; "'!" &amp; AF213),0)</f>
        <v>0</v>
      </c>
      <c r="AK213" s="2">
        <f ca="1">IF(Setup!$AI$7&lt;&gt;"",INDIRECT("'" &amp; Setup!$AI$7 &amp; "'!" &amp; AF213),0) + IF(Setup!$AI$8&lt;&gt;"",INDIRECT("'" &amp; Setup!$AI$8 &amp; "'!" &amp; AF213),0) + IF(Setup!$AI$9&lt;&gt;"",INDIRECT("'" &amp; Setup!$AI$9 &amp; "'!" &amp; AF213),0) + IF(Setup!$AI$10&lt;&gt;"",INDIRECT("'" &amp; Setup!$AI$10 &amp; "'!" &amp; AF213),0) + IF(Setup!$AI$11&lt;&gt;"",INDIRECT("'" &amp; Setup!$AI$11 &amp; "'!" &amp; AF213),0) + IF(Setup!$AI$12&lt;&gt;"",INDIRECT("'" &amp; Setup!$AI$12 &amp; "'!" &amp; AF213),0)</f>
        <v>0</v>
      </c>
      <c r="AL213" s="2">
        <f ca="1">IF(Setup!$AJ$7&lt;&gt;"",INDIRECT("'" &amp; Setup!$AJ$7 &amp; "'!" &amp; AF213),0) + IF(Setup!$AJ$8&lt;&gt;"",INDIRECT("'" &amp; Setup!$AJ$8 &amp; "'!" &amp; AF213),0) + IF(Setup!$AJ$9&lt;&gt;"",INDIRECT("'" &amp; Setup!$AJ$9 &amp; "'!" &amp; AF213),0) + IF(Setup!$AJ$10&lt;&gt;"",INDIRECT("'" &amp; Setup!$AJ$10 &amp; "'!" &amp; AF213),0) + IF(Setup!$AJ$11&lt;&gt;"",INDIRECT("'" &amp; Setup!$AJ$11 &amp; "'!" &amp; AF213),0) + IF(Setup!$AJ$12&lt;&gt;"",INDIRECT("'" &amp; Setup!$AJ$12 &amp; "'!" &amp; AF213),0)</f>
        <v>0</v>
      </c>
      <c r="AN213" s="2" t="str">
        <f t="shared" si="100"/>
        <v/>
      </c>
      <c r="AR213" s="2" t="str">
        <f>IF(C213=0,"",LEFT(INDEX(Lists!$H$5:$H$49,MATCH(C213,Lists!$G$5:$G$49,0),1),1))</f>
        <v/>
      </c>
      <c r="AT213" s="2" t="str">
        <f t="shared" ca="1" si="101"/>
        <v/>
      </c>
      <c r="AU213" s="2" t="str">
        <f t="shared" ca="1" si="102"/>
        <v/>
      </c>
      <c r="AV213" s="2" t="str">
        <f t="shared" ca="1" si="103"/>
        <v/>
      </c>
      <c r="AW213" s="2" t="str">
        <f t="shared" ca="1" si="104"/>
        <v/>
      </c>
      <c r="AX213" s="2" t="str">
        <f t="shared" ca="1" si="105"/>
        <v/>
      </c>
      <c r="AY213" s="2" t="str">
        <f t="shared" ca="1" si="106"/>
        <v/>
      </c>
      <c r="AZ213" s="2" t="str">
        <f t="shared" ca="1" si="107"/>
        <v/>
      </c>
      <c r="BA213" s="2" t="str">
        <f t="shared" ca="1" si="108"/>
        <v/>
      </c>
      <c r="BB213" s="2" t="str">
        <f t="shared" ca="1" si="109"/>
        <v/>
      </c>
      <c r="BC213" s="2" t="str">
        <f t="shared" ca="1" si="110"/>
        <v/>
      </c>
      <c r="BJ213" s="2">
        <f ca="1">IF(Setup!$AG$7&lt;&gt;"",INDIRECT("'" &amp; Setup!$AG$7 &amp; "'!" &amp; AD213),0) + IF(Setup!$AG$8&lt;&gt;"",INDIRECT("'" &amp; Setup!$AG$8 &amp; "'!" &amp; AD213),0) + IF(Setup!$AG$9&lt;&gt;"",INDIRECT("'" &amp; Setup!$AG$9 &amp; "'!" &amp; AD213),0) + IF(Setup!$AG$10&lt;&gt;"",INDIRECT("'" &amp; Setup!$AG$10 &amp; "'!" &amp; AD213),0) + IF(Setup!$AG$11&lt;&gt;"",INDIRECT("'" &amp; Setup!$AG$11 &amp; "'!" &amp; AD213),0) + IF(Setup!$AG$12&lt;&gt;"",INDIRECT("'" &amp; Setup!$AG$12 &amp; "'!" &amp; AD213),0)</f>
        <v>0</v>
      </c>
      <c r="BK213" s="2">
        <f ca="1">IF(Setup!$AG$7&lt;&gt;"",INDIRECT("'" &amp; Setup!$AG$7 &amp; "'!" &amp; AE213),0) + IF(Setup!$AG$8&lt;&gt;"",INDIRECT("'" &amp; Setup!$AG$8 &amp; "'!" &amp; AE213),0) + IF(Setup!$AG$9&lt;&gt;"",INDIRECT("'" &amp; Setup!$AG$9 &amp; "'!" &amp; AE213),0) + IF(Setup!$AG$10&lt;&gt;"",INDIRECT("'" &amp; Setup!$AG$10 &amp; "'!" &amp; AE213),0) + IF(Setup!$AG$11&lt;&gt;"",INDIRECT("'" &amp; Setup!$AG$11 &amp; "'!" &amp; AE213),0) + IF(Setup!$AG$12&lt;&gt;"",INDIRECT("'" &amp; Setup!$AG$12 &amp; "'!" &amp; AE213),0)</f>
        <v>0</v>
      </c>
      <c r="BL213" s="2">
        <f ca="1">IF(Setup!$AH$7&lt;&gt;"",INDIRECT("'" &amp; Setup!$AH$7 &amp; "'!" &amp; AD213),0) + IF(Setup!$AH$8&lt;&gt;"",INDIRECT("'" &amp; Setup!$AH$8 &amp; "'!" &amp; AD213),0) + IF(Setup!$AH$9&lt;&gt;"",INDIRECT("'" &amp; Setup!$AH$9 &amp; "'!" &amp; AD213),0) + IF(Setup!$AH$10&lt;&gt;"",INDIRECT("'" &amp; Setup!$AH$10 &amp; "'!" &amp; AD213),0) + IF(Setup!$AH$11&lt;&gt;"",INDIRECT("'" &amp; Setup!$AH$11 &amp; "'!" &amp; AD213),0) + IF(Setup!$AH$12&lt;&gt;"",INDIRECT("'" &amp; Setup!$AH$12 &amp; "'!" &amp; AD213),0)</f>
        <v>0</v>
      </c>
      <c r="BM213" s="2">
        <f ca="1">IF(Setup!$AH$7&lt;&gt;"",INDIRECT("'" &amp; Setup!$AH$7 &amp; "'!" &amp; AE213),0) + IF(Setup!$AH$8&lt;&gt;"",INDIRECT("'" &amp; Setup!$AH$8 &amp; "'!" &amp; AE213),0) + IF(Setup!$AH$9&lt;&gt;"",INDIRECT("'" &amp; Setup!$AH$9 &amp; "'!" &amp; AE213),0) + IF(Setup!$AH$10&lt;&gt;"",INDIRECT("'" &amp; Setup!$AH$10 &amp; "'!" &amp; AE213),0) + IF(Setup!$AH$11&lt;&gt;"",INDIRECT("'" &amp; Setup!$AH$11 &amp; "'!" &amp; AE213),0) + IF(Setup!$AH$12&lt;&gt;"",INDIRECT("'" &amp; Setup!$AH$12 &amp; "'!" &amp; AE213),0)</f>
        <v>0</v>
      </c>
      <c r="BN213" s="2">
        <f ca="1">IF(Setup!$AI$7&lt;&gt;"",INDIRECT("'" &amp; Setup!$AI$7 &amp; "'!" &amp; AD213),0) + IF(Setup!$AI$8&lt;&gt;"",INDIRECT("'" &amp; Setup!$AI$8 &amp; "'!" &amp; AD213),0) + IF(Setup!$AI$9&lt;&gt;"",INDIRECT("'" &amp; Setup!$AI$9 &amp; "'!" &amp; AD213),0) + IF(Setup!$AI$10&lt;&gt;"",INDIRECT("'" &amp; Setup!$AI$10 &amp; "'!" &amp; AD213),0) + IF(Setup!$AI$11&lt;&gt;"",INDIRECT("'" &amp; Setup!$AI$11 &amp; "'!" &amp; AD213),0) + IF(Setup!$AI$12&lt;&gt;"",INDIRECT("'" &amp; Setup!$AI$12 &amp; "'!" &amp; AD213),0)</f>
        <v>0</v>
      </c>
      <c r="BO213" s="2">
        <f ca="1">IF(Setup!$AI$7&lt;&gt;"",INDIRECT("'" &amp; Setup!$AI$7 &amp; "'!" &amp; AE213),0) + IF(Setup!$AI$8&lt;&gt;"",INDIRECT("'" &amp; Setup!$AI$8 &amp; "'!" &amp; AE213),0) + IF(Setup!$AI$9&lt;&gt;"",INDIRECT("'" &amp; Setup!$AI$9 &amp; "'!" &amp; AE213),0) + IF(Setup!$AI$10&lt;&gt;"",INDIRECT("'" &amp; Setup!$AI$10 &amp; "'!" &amp; AE213),0) + IF(Setup!$AI$11&lt;&gt;"",INDIRECT("'" &amp; Setup!$AI$11 &amp; "'!" &amp; AE213),0) + IF(Setup!$AI$12&lt;&gt;"",INDIRECT("'" &amp; Setup!$AI$12 &amp; "'!" &amp; AE213),0)</f>
        <v>0</v>
      </c>
      <c r="BP213" s="2">
        <f ca="1">IF(Setup!$AJ$7&lt;&gt;"",INDIRECT("'" &amp; Setup!$AJ$7 &amp; "'!" &amp; AD213),0) + IF(Setup!$AJ$8&lt;&gt;"",INDIRECT("'" &amp; Setup!$AJ$8 &amp; "'!" &amp; AD213),0) + IF(Setup!$AJ$9&lt;&gt;"",INDIRECT("'" &amp; Setup!$AJ$9 &amp; "'!" &amp; AD213),0) + IF(Setup!$AJ$10&lt;&gt;"",INDIRECT("'" &amp; Setup!$AJ$10 &amp; "'!" &amp; AD213),0) + IF(Setup!$AJ$11&lt;&gt;"",INDIRECT("'" &amp; Setup!$AJ$11 &amp; "'!" &amp; AD213),0) + IF(Setup!$AJ$12&lt;&gt;"",INDIRECT("'" &amp; Setup!$AJ$12 &amp; "'!" &amp; AD213),0)</f>
        <v>0</v>
      </c>
      <c r="BQ213" s="2">
        <f ca="1">IF(Setup!$AJ$7&lt;&gt;"",INDIRECT("'" &amp; Setup!$AJ$7 &amp; "'!" &amp; AE213),0) + IF(Setup!$AJ$8&lt;&gt;"",INDIRECT("'" &amp; Setup!$AJ$8 &amp; "'!" &amp; AE213),0) + IF(Setup!$AJ$9&lt;&gt;"",INDIRECT("'" &amp; Setup!$AJ$9 &amp; "'!" &amp; AE213),0) + IF(Setup!$AJ$10&lt;&gt;"",INDIRECT("'" &amp; Setup!$AJ$10 &amp; "'!" &amp; AE213),0) + IF(Setup!$AJ$11&lt;&gt;"",INDIRECT("'" &amp; Setup!$AJ$11 &amp; "'!" &amp; AE213),0) + IF(Setup!$AJ$12&lt;&gt;"",INDIRECT("'" &amp; Setup!$AJ$12 &amp; "'!" &amp; AE213),0)</f>
        <v>0</v>
      </c>
      <c r="BS213" s="35"/>
      <c r="BT213" s="35"/>
      <c r="BU213" s="35"/>
      <c r="BV213" s="35"/>
    </row>
    <row r="214" spans="1:74" ht="39" hidden="1" customHeight="1" x14ac:dyDescent="0.2">
      <c r="A214" s="14" t="str">
        <f>Planning!A197</f>
        <v>I189</v>
      </c>
      <c r="B214" s="9">
        <f>Planning!B197</f>
        <v>0</v>
      </c>
      <c r="C214" s="9">
        <f>Planning!C197</f>
        <v>0</v>
      </c>
      <c r="D214" s="9">
        <f>Planning!D197</f>
        <v>0</v>
      </c>
      <c r="E214" s="3">
        <f>Planning!E197</f>
        <v>0</v>
      </c>
      <c r="F214" s="3">
        <f>Planning!G197</f>
        <v>0</v>
      </c>
      <c r="G214" s="28"/>
      <c r="H214" s="197">
        <f t="shared" ca="1" si="96"/>
        <v>0</v>
      </c>
      <c r="I214" s="197">
        <f t="shared" ca="1" si="97"/>
        <v>0</v>
      </c>
      <c r="J214" s="32" t="str">
        <f ca="1">IF(AND($AR214="2",$AB213&lt;&gt;Lists!$A$17),AU214,AT214)</f>
        <v/>
      </c>
      <c r="K214" s="33" t="str">
        <f t="shared" ca="1" si="111"/>
        <v/>
      </c>
      <c r="L214" s="210">
        <f t="shared" ca="1" si="112"/>
        <v>0</v>
      </c>
      <c r="M214" s="197">
        <f t="shared" ca="1" si="113"/>
        <v>0</v>
      </c>
      <c r="N214" s="32" t="str">
        <f ca="1">IF(AND($AR214="2",$AB214&lt;&gt;Lists!$A$17),AW214,AV214)</f>
        <v/>
      </c>
      <c r="O214" s="33" t="str">
        <f t="shared" ca="1" si="114"/>
        <v/>
      </c>
      <c r="P214" s="197">
        <f t="shared" ca="1" si="115"/>
        <v>0</v>
      </c>
      <c r="Q214" s="197">
        <f t="shared" ca="1" si="116"/>
        <v>0</v>
      </c>
      <c r="R214" s="32" t="str">
        <f ca="1">IF(AND($AR214="2",$AB214&lt;&gt;Lists!$A$17),AY214,AX214)</f>
        <v/>
      </c>
      <c r="S214" s="33" t="str">
        <f t="shared" ca="1" si="117"/>
        <v/>
      </c>
      <c r="T214" s="197">
        <f t="shared" ca="1" si="118"/>
        <v>0</v>
      </c>
      <c r="U214" s="197">
        <f t="shared" ca="1" si="119"/>
        <v>0</v>
      </c>
      <c r="V214" s="32" t="str">
        <f ca="1">IF(AND($AR214="2",$AB214&lt;&gt;Lists!$A$17),BA214,AZ214)</f>
        <v/>
      </c>
      <c r="W214" s="33" t="str">
        <f t="shared" ca="1" si="120"/>
        <v/>
      </c>
      <c r="X214" s="197">
        <f t="shared" ca="1" si="121"/>
        <v>0</v>
      </c>
      <c r="Y214" s="197">
        <f t="shared" ca="1" si="122"/>
        <v>0</v>
      </c>
      <c r="Z214" s="32" t="str">
        <f ca="1">IF(AND($AR214="2",$AB214&lt;&gt;Lists!$A$17),BC214,BB214)</f>
        <v/>
      </c>
      <c r="AA214" s="33" t="str">
        <f t="shared" ca="1" si="123"/>
        <v/>
      </c>
      <c r="AB214" s="1">
        <f>Planning!H197</f>
        <v>0</v>
      </c>
      <c r="AC214" s="2" t="str">
        <f t="shared" si="98"/>
        <v>00</v>
      </c>
      <c r="AD214" s="2" t="s">
        <v>649</v>
      </c>
      <c r="AE214" s="2" t="s">
        <v>847</v>
      </c>
      <c r="AF214" s="2" t="s">
        <v>1593</v>
      </c>
      <c r="AG214" s="169" t="str">
        <f t="shared" si="99"/>
        <v/>
      </c>
      <c r="AI214" s="2">
        <f ca="1">IF(Setup!$AG$7&lt;&gt;"",INDIRECT("'" &amp; Setup!$AG$7 &amp; "'!" &amp; AF214),0) + IF(Setup!$AG$8&lt;&gt;"",INDIRECT("'" &amp; Setup!$AG$8 &amp; "'!" &amp; AF214),0) + IF(Setup!$AG$9&lt;&gt;"",INDIRECT("'" &amp; Setup!$AG$9 &amp; "'!" &amp; AF214),0) + IF(Setup!$AG$10&lt;&gt;"",INDIRECT("'" &amp; Setup!$AG$10 &amp; "'!" &amp; AF214),0) + IF(Setup!$AG$11&lt;&gt;"",INDIRECT("'" &amp; Setup!$AG$11 &amp; "'!" &amp; AF214),0) + IF(Setup!$AG$12&lt;&gt;"",INDIRECT("'" &amp; Setup!$AG$12 &amp; "'!" &amp; AF214),0)</f>
        <v>0</v>
      </c>
      <c r="AJ214" s="2">
        <f ca="1">IF(Setup!$AH$7&lt;&gt;"",INDIRECT("'" &amp; Setup!$AH$7 &amp; "'!" &amp; AF214),0) + IF(Setup!$AH$8&lt;&gt;"",INDIRECT("'" &amp; Setup!$AH$8 &amp; "'!" &amp; AF214),0) + IF(Setup!$AH$9&lt;&gt;"",INDIRECT("'" &amp; Setup!$AH$9 &amp; "'!" &amp; AF214),0) + IF(Setup!$AH$10&lt;&gt;"",INDIRECT("'" &amp; Setup!$AH$10 &amp; "'!" &amp; AF214),0) + IF(Setup!$AH$11&lt;&gt;"",INDIRECT("'" &amp; Setup!$AH$11 &amp; "'!" &amp; AF214),0) + IF(Setup!$AH$12&lt;&gt;"",INDIRECT("'" &amp; Setup!$AH$12 &amp; "'!" &amp; AF214),0)</f>
        <v>0</v>
      </c>
      <c r="AK214" s="2">
        <f ca="1">IF(Setup!$AI$7&lt;&gt;"",INDIRECT("'" &amp; Setup!$AI$7 &amp; "'!" &amp; AF214),0) + IF(Setup!$AI$8&lt;&gt;"",INDIRECT("'" &amp; Setup!$AI$8 &amp; "'!" &amp; AF214),0) + IF(Setup!$AI$9&lt;&gt;"",INDIRECT("'" &amp; Setup!$AI$9 &amp; "'!" &amp; AF214),0) + IF(Setup!$AI$10&lt;&gt;"",INDIRECT("'" &amp; Setup!$AI$10 &amp; "'!" &amp; AF214),0) + IF(Setup!$AI$11&lt;&gt;"",INDIRECT("'" &amp; Setup!$AI$11 &amp; "'!" &amp; AF214),0) + IF(Setup!$AI$12&lt;&gt;"",INDIRECT("'" &amp; Setup!$AI$12 &amp; "'!" &amp; AF214),0)</f>
        <v>0</v>
      </c>
      <c r="AL214" s="2">
        <f ca="1">IF(Setup!$AJ$7&lt;&gt;"",INDIRECT("'" &amp; Setup!$AJ$7 &amp; "'!" &amp; AF214),0) + IF(Setup!$AJ$8&lt;&gt;"",INDIRECT("'" &amp; Setup!$AJ$8 &amp; "'!" &amp; AF214),0) + IF(Setup!$AJ$9&lt;&gt;"",INDIRECT("'" &amp; Setup!$AJ$9 &amp; "'!" &amp; AF214),0) + IF(Setup!$AJ$10&lt;&gt;"",INDIRECT("'" &amp; Setup!$AJ$10 &amp; "'!" &amp; AF214),0) + IF(Setup!$AJ$11&lt;&gt;"",INDIRECT("'" &amp; Setup!$AJ$11 &amp; "'!" &amp; AF214),0) + IF(Setup!$AJ$12&lt;&gt;"",INDIRECT("'" &amp; Setup!$AJ$12 &amp; "'!" &amp; AF214),0)</f>
        <v>0</v>
      </c>
      <c r="AN214" s="2" t="str">
        <f t="shared" si="100"/>
        <v/>
      </c>
      <c r="AR214" s="2" t="str">
        <f>IF(C214=0,"",LEFT(INDEX(Lists!$H$5:$H$49,MATCH(C214,Lists!$G$5:$G$49,0),1),1))</f>
        <v/>
      </c>
      <c r="AT214" s="2" t="str">
        <f t="shared" ca="1" si="101"/>
        <v/>
      </c>
      <c r="AU214" s="2" t="str">
        <f t="shared" ca="1" si="102"/>
        <v/>
      </c>
      <c r="AV214" s="2" t="str">
        <f t="shared" ca="1" si="103"/>
        <v/>
      </c>
      <c r="AW214" s="2" t="str">
        <f t="shared" ca="1" si="104"/>
        <v/>
      </c>
      <c r="AX214" s="2" t="str">
        <f t="shared" ca="1" si="105"/>
        <v/>
      </c>
      <c r="AY214" s="2" t="str">
        <f t="shared" ca="1" si="106"/>
        <v/>
      </c>
      <c r="AZ214" s="2" t="str">
        <f t="shared" ca="1" si="107"/>
        <v/>
      </c>
      <c r="BA214" s="2" t="str">
        <f t="shared" ca="1" si="108"/>
        <v/>
      </c>
      <c r="BB214" s="2" t="str">
        <f t="shared" ca="1" si="109"/>
        <v/>
      </c>
      <c r="BC214" s="2" t="str">
        <f t="shared" ca="1" si="110"/>
        <v/>
      </c>
      <c r="BJ214" s="2">
        <f ca="1">IF(Setup!$AG$7&lt;&gt;"",INDIRECT("'" &amp; Setup!$AG$7 &amp; "'!" &amp; AD214),0) + IF(Setup!$AG$8&lt;&gt;"",INDIRECT("'" &amp; Setup!$AG$8 &amp; "'!" &amp; AD214),0) + IF(Setup!$AG$9&lt;&gt;"",INDIRECT("'" &amp; Setup!$AG$9 &amp; "'!" &amp; AD214),0) + IF(Setup!$AG$10&lt;&gt;"",INDIRECT("'" &amp; Setup!$AG$10 &amp; "'!" &amp; AD214),0) + IF(Setup!$AG$11&lt;&gt;"",INDIRECT("'" &amp; Setup!$AG$11 &amp; "'!" &amp; AD214),0) + IF(Setup!$AG$12&lt;&gt;"",INDIRECT("'" &amp; Setup!$AG$12 &amp; "'!" &amp; AD214),0)</f>
        <v>0</v>
      </c>
      <c r="BK214" s="2">
        <f ca="1">IF(Setup!$AG$7&lt;&gt;"",INDIRECT("'" &amp; Setup!$AG$7 &amp; "'!" &amp; AE214),0) + IF(Setup!$AG$8&lt;&gt;"",INDIRECT("'" &amp; Setup!$AG$8 &amp; "'!" &amp; AE214),0) + IF(Setup!$AG$9&lt;&gt;"",INDIRECT("'" &amp; Setup!$AG$9 &amp; "'!" &amp; AE214),0) + IF(Setup!$AG$10&lt;&gt;"",INDIRECT("'" &amp; Setup!$AG$10 &amp; "'!" &amp; AE214),0) + IF(Setup!$AG$11&lt;&gt;"",INDIRECT("'" &amp; Setup!$AG$11 &amp; "'!" &amp; AE214),0) + IF(Setup!$AG$12&lt;&gt;"",INDIRECT("'" &amp; Setup!$AG$12 &amp; "'!" &amp; AE214),0)</f>
        <v>0</v>
      </c>
      <c r="BL214" s="2">
        <f ca="1">IF(Setup!$AH$7&lt;&gt;"",INDIRECT("'" &amp; Setup!$AH$7 &amp; "'!" &amp; AD214),0) + IF(Setup!$AH$8&lt;&gt;"",INDIRECT("'" &amp; Setup!$AH$8 &amp; "'!" &amp; AD214),0) + IF(Setup!$AH$9&lt;&gt;"",INDIRECT("'" &amp; Setup!$AH$9 &amp; "'!" &amp; AD214),0) + IF(Setup!$AH$10&lt;&gt;"",INDIRECT("'" &amp; Setup!$AH$10 &amp; "'!" &amp; AD214),0) + IF(Setup!$AH$11&lt;&gt;"",INDIRECT("'" &amp; Setup!$AH$11 &amp; "'!" &amp; AD214),0) + IF(Setup!$AH$12&lt;&gt;"",INDIRECT("'" &amp; Setup!$AH$12 &amp; "'!" &amp; AD214),0)</f>
        <v>0</v>
      </c>
      <c r="BM214" s="2">
        <f ca="1">IF(Setup!$AH$7&lt;&gt;"",INDIRECT("'" &amp; Setup!$AH$7 &amp; "'!" &amp; AE214),0) + IF(Setup!$AH$8&lt;&gt;"",INDIRECT("'" &amp; Setup!$AH$8 &amp; "'!" &amp; AE214),0) + IF(Setup!$AH$9&lt;&gt;"",INDIRECT("'" &amp; Setup!$AH$9 &amp; "'!" &amp; AE214),0) + IF(Setup!$AH$10&lt;&gt;"",INDIRECT("'" &amp; Setup!$AH$10 &amp; "'!" &amp; AE214),0) + IF(Setup!$AH$11&lt;&gt;"",INDIRECT("'" &amp; Setup!$AH$11 &amp; "'!" &amp; AE214),0) + IF(Setup!$AH$12&lt;&gt;"",INDIRECT("'" &amp; Setup!$AH$12 &amp; "'!" &amp; AE214),0)</f>
        <v>0</v>
      </c>
      <c r="BN214" s="2">
        <f ca="1">IF(Setup!$AI$7&lt;&gt;"",INDIRECT("'" &amp; Setup!$AI$7 &amp; "'!" &amp; AD214),0) + IF(Setup!$AI$8&lt;&gt;"",INDIRECT("'" &amp; Setup!$AI$8 &amp; "'!" &amp; AD214),0) + IF(Setup!$AI$9&lt;&gt;"",INDIRECT("'" &amp; Setup!$AI$9 &amp; "'!" &amp; AD214),0) + IF(Setup!$AI$10&lt;&gt;"",INDIRECT("'" &amp; Setup!$AI$10 &amp; "'!" &amp; AD214),0) + IF(Setup!$AI$11&lt;&gt;"",INDIRECT("'" &amp; Setup!$AI$11 &amp; "'!" &amp; AD214),0) + IF(Setup!$AI$12&lt;&gt;"",INDIRECT("'" &amp; Setup!$AI$12 &amp; "'!" &amp; AD214),0)</f>
        <v>0</v>
      </c>
      <c r="BO214" s="2">
        <f ca="1">IF(Setup!$AI$7&lt;&gt;"",INDIRECT("'" &amp; Setup!$AI$7 &amp; "'!" &amp; AE214),0) + IF(Setup!$AI$8&lt;&gt;"",INDIRECT("'" &amp; Setup!$AI$8 &amp; "'!" &amp; AE214),0) + IF(Setup!$AI$9&lt;&gt;"",INDIRECT("'" &amp; Setup!$AI$9 &amp; "'!" &amp; AE214),0) + IF(Setup!$AI$10&lt;&gt;"",INDIRECT("'" &amp; Setup!$AI$10 &amp; "'!" &amp; AE214),0) + IF(Setup!$AI$11&lt;&gt;"",INDIRECT("'" &amp; Setup!$AI$11 &amp; "'!" &amp; AE214),0) + IF(Setup!$AI$12&lt;&gt;"",INDIRECT("'" &amp; Setup!$AI$12 &amp; "'!" &amp; AE214),0)</f>
        <v>0</v>
      </c>
      <c r="BP214" s="2">
        <f ca="1">IF(Setup!$AJ$7&lt;&gt;"",INDIRECT("'" &amp; Setup!$AJ$7 &amp; "'!" &amp; AD214),0) + IF(Setup!$AJ$8&lt;&gt;"",INDIRECT("'" &amp; Setup!$AJ$8 &amp; "'!" &amp; AD214),0) + IF(Setup!$AJ$9&lt;&gt;"",INDIRECT("'" &amp; Setup!$AJ$9 &amp; "'!" &amp; AD214),0) + IF(Setup!$AJ$10&lt;&gt;"",INDIRECT("'" &amp; Setup!$AJ$10 &amp; "'!" &amp; AD214),0) + IF(Setup!$AJ$11&lt;&gt;"",INDIRECT("'" &amp; Setup!$AJ$11 &amp; "'!" &amp; AD214),0) + IF(Setup!$AJ$12&lt;&gt;"",INDIRECT("'" &amp; Setup!$AJ$12 &amp; "'!" &amp; AD214),0)</f>
        <v>0</v>
      </c>
      <c r="BQ214" s="2">
        <f ca="1">IF(Setup!$AJ$7&lt;&gt;"",INDIRECT("'" &amp; Setup!$AJ$7 &amp; "'!" &amp; AE214),0) + IF(Setup!$AJ$8&lt;&gt;"",INDIRECT("'" &amp; Setup!$AJ$8 &amp; "'!" &amp; AE214),0) + IF(Setup!$AJ$9&lt;&gt;"",INDIRECT("'" &amp; Setup!$AJ$9 &amp; "'!" &amp; AE214),0) + IF(Setup!$AJ$10&lt;&gt;"",INDIRECT("'" &amp; Setup!$AJ$10 &amp; "'!" &amp; AE214),0) + IF(Setup!$AJ$11&lt;&gt;"",INDIRECT("'" &amp; Setup!$AJ$11 &amp; "'!" &amp; AE214),0) + IF(Setup!$AJ$12&lt;&gt;"",INDIRECT("'" &amp; Setup!$AJ$12 &amp; "'!" &amp; AE214),0)</f>
        <v>0</v>
      </c>
      <c r="BS214" s="35"/>
      <c r="BT214" s="35"/>
      <c r="BU214" s="35"/>
      <c r="BV214" s="35"/>
    </row>
    <row r="215" spans="1:74" ht="39" hidden="1" customHeight="1" x14ac:dyDescent="0.2">
      <c r="A215" s="14" t="str">
        <f>Planning!A198</f>
        <v>I190</v>
      </c>
      <c r="B215" s="9">
        <f>Planning!B198</f>
        <v>0</v>
      </c>
      <c r="C215" s="9">
        <f>Planning!C198</f>
        <v>0</v>
      </c>
      <c r="D215" s="9">
        <f>Planning!D198</f>
        <v>0</v>
      </c>
      <c r="E215" s="3">
        <f>Planning!E198</f>
        <v>0</v>
      </c>
      <c r="F215" s="3">
        <f>Planning!G198</f>
        <v>0</v>
      </c>
      <c r="G215" s="28"/>
      <c r="H215" s="197">
        <f t="shared" ca="1" si="96"/>
        <v>0</v>
      </c>
      <c r="I215" s="197">
        <f t="shared" ca="1" si="97"/>
        <v>0</v>
      </c>
      <c r="J215" s="32" t="str">
        <f ca="1">IF(AND($AR215="2",$AB214&lt;&gt;Lists!$A$17),AU215,AT215)</f>
        <v/>
      </c>
      <c r="K215" s="33" t="str">
        <f t="shared" ca="1" si="111"/>
        <v/>
      </c>
      <c r="L215" s="210">
        <f t="shared" ca="1" si="112"/>
        <v>0</v>
      </c>
      <c r="M215" s="197">
        <f t="shared" ca="1" si="113"/>
        <v>0</v>
      </c>
      <c r="N215" s="32" t="str">
        <f ca="1">IF(AND($AR215="2",$AB215&lt;&gt;Lists!$A$17),AW215,AV215)</f>
        <v/>
      </c>
      <c r="O215" s="33" t="str">
        <f t="shared" ca="1" si="114"/>
        <v/>
      </c>
      <c r="P215" s="197">
        <f t="shared" ca="1" si="115"/>
        <v>0</v>
      </c>
      <c r="Q215" s="197">
        <f t="shared" ca="1" si="116"/>
        <v>0</v>
      </c>
      <c r="R215" s="32" t="str">
        <f ca="1">IF(AND($AR215="2",$AB215&lt;&gt;Lists!$A$17),AY215,AX215)</f>
        <v/>
      </c>
      <c r="S215" s="33" t="str">
        <f t="shared" ca="1" si="117"/>
        <v/>
      </c>
      <c r="T215" s="197">
        <f t="shared" ca="1" si="118"/>
        <v>0</v>
      </c>
      <c r="U215" s="197">
        <f t="shared" ca="1" si="119"/>
        <v>0</v>
      </c>
      <c r="V215" s="32" t="str">
        <f ca="1">IF(AND($AR215="2",$AB215&lt;&gt;Lists!$A$17),BA215,AZ215)</f>
        <v/>
      </c>
      <c r="W215" s="33" t="str">
        <f t="shared" ca="1" si="120"/>
        <v/>
      </c>
      <c r="X215" s="197">
        <f t="shared" ca="1" si="121"/>
        <v>0</v>
      </c>
      <c r="Y215" s="197">
        <f t="shared" ca="1" si="122"/>
        <v>0</v>
      </c>
      <c r="Z215" s="32" t="str">
        <f ca="1">IF(AND($AR215="2",$AB215&lt;&gt;Lists!$A$17),BC215,BB215)</f>
        <v/>
      </c>
      <c r="AA215" s="33" t="str">
        <f t="shared" ca="1" si="123"/>
        <v/>
      </c>
      <c r="AB215" s="1">
        <f>Planning!H198</f>
        <v>0</v>
      </c>
      <c r="AC215" s="2" t="str">
        <f t="shared" si="98"/>
        <v>00</v>
      </c>
      <c r="AD215" s="2" t="s">
        <v>650</v>
      </c>
      <c r="AE215" s="2" t="s">
        <v>848</v>
      </c>
      <c r="AF215" s="2" t="s">
        <v>1594</v>
      </c>
      <c r="AG215" s="169" t="str">
        <f t="shared" si="99"/>
        <v/>
      </c>
      <c r="AI215" s="2">
        <f ca="1">IF(Setup!$AG$7&lt;&gt;"",INDIRECT("'" &amp; Setup!$AG$7 &amp; "'!" &amp; AF215),0) + IF(Setup!$AG$8&lt;&gt;"",INDIRECT("'" &amp; Setup!$AG$8 &amp; "'!" &amp; AF215),0) + IF(Setup!$AG$9&lt;&gt;"",INDIRECT("'" &amp; Setup!$AG$9 &amp; "'!" &amp; AF215),0) + IF(Setup!$AG$10&lt;&gt;"",INDIRECT("'" &amp; Setup!$AG$10 &amp; "'!" &amp; AF215),0) + IF(Setup!$AG$11&lt;&gt;"",INDIRECT("'" &amp; Setup!$AG$11 &amp; "'!" &amp; AF215),0) + IF(Setup!$AG$12&lt;&gt;"",INDIRECT("'" &amp; Setup!$AG$12 &amp; "'!" &amp; AF215),0)</f>
        <v>0</v>
      </c>
      <c r="AJ215" s="2">
        <f ca="1">IF(Setup!$AH$7&lt;&gt;"",INDIRECT("'" &amp; Setup!$AH$7 &amp; "'!" &amp; AF215),0) + IF(Setup!$AH$8&lt;&gt;"",INDIRECT("'" &amp; Setup!$AH$8 &amp; "'!" &amp; AF215),0) + IF(Setup!$AH$9&lt;&gt;"",INDIRECT("'" &amp; Setup!$AH$9 &amp; "'!" &amp; AF215),0) + IF(Setup!$AH$10&lt;&gt;"",INDIRECT("'" &amp; Setup!$AH$10 &amp; "'!" &amp; AF215),0) + IF(Setup!$AH$11&lt;&gt;"",INDIRECT("'" &amp; Setup!$AH$11 &amp; "'!" &amp; AF215),0) + IF(Setup!$AH$12&lt;&gt;"",INDIRECT("'" &amp; Setup!$AH$12 &amp; "'!" &amp; AF215),0)</f>
        <v>0</v>
      </c>
      <c r="AK215" s="2">
        <f ca="1">IF(Setup!$AI$7&lt;&gt;"",INDIRECT("'" &amp; Setup!$AI$7 &amp; "'!" &amp; AF215),0) + IF(Setup!$AI$8&lt;&gt;"",INDIRECT("'" &amp; Setup!$AI$8 &amp; "'!" &amp; AF215),0) + IF(Setup!$AI$9&lt;&gt;"",INDIRECT("'" &amp; Setup!$AI$9 &amp; "'!" &amp; AF215),0) + IF(Setup!$AI$10&lt;&gt;"",INDIRECT("'" &amp; Setup!$AI$10 &amp; "'!" &amp; AF215),0) + IF(Setup!$AI$11&lt;&gt;"",INDIRECT("'" &amp; Setup!$AI$11 &amp; "'!" &amp; AF215),0) + IF(Setup!$AI$12&lt;&gt;"",INDIRECT("'" &amp; Setup!$AI$12 &amp; "'!" &amp; AF215),0)</f>
        <v>0</v>
      </c>
      <c r="AL215" s="2">
        <f ca="1">IF(Setup!$AJ$7&lt;&gt;"",INDIRECT("'" &amp; Setup!$AJ$7 &amp; "'!" &amp; AF215),0) + IF(Setup!$AJ$8&lt;&gt;"",INDIRECT("'" &amp; Setup!$AJ$8 &amp; "'!" &amp; AF215),0) + IF(Setup!$AJ$9&lt;&gt;"",INDIRECT("'" &amp; Setup!$AJ$9 &amp; "'!" &amp; AF215),0) + IF(Setup!$AJ$10&lt;&gt;"",INDIRECT("'" &amp; Setup!$AJ$10 &amp; "'!" &amp; AF215),0) + IF(Setup!$AJ$11&lt;&gt;"",INDIRECT("'" &amp; Setup!$AJ$11 &amp; "'!" &amp; AF215),0) + IF(Setup!$AJ$12&lt;&gt;"",INDIRECT("'" &amp; Setup!$AJ$12 &amp; "'!" &amp; AF215),0)</f>
        <v>0</v>
      </c>
      <c r="AN215" s="2" t="str">
        <f t="shared" si="100"/>
        <v/>
      </c>
      <c r="AR215" s="2" t="str">
        <f>IF(C215=0,"",LEFT(INDEX(Lists!$H$5:$H$49,MATCH(C215,Lists!$G$5:$G$49,0),1),1))</f>
        <v/>
      </c>
      <c r="AT215" s="2" t="str">
        <f t="shared" ca="1" si="101"/>
        <v/>
      </c>
      <c r="AU215" s="2" t="str">
        <f t="shared" ca="1" si="102"/>
        <v/>
      </c>
      <c r="AV215" s="2" t="str">
        <f t="shared" ca="1" si="103"/>
        <v/>
      </c>
      <c r="AW215" s="2" t="str">
        <f t="shared" ca="1" si="104"/>
        <v/>
      </c>
      <c r="AX215" s="2" t="str">
        <f t="shared" ca="1" si="105"/>
        <v/>
      </c>
      <c r="AY215" s="2" t="str">
        <f t="shared" ca="1" si="106"/>
        <v/>
      </c>
      <c r="AZ215" s="2" t="str">
        <f t="shared" ca="1" si="107"/>
        <v/>
      </c>
      <c r="BA215" s="2" t="str">
        <f t="shared" ca="1" si="108"/>
        <v/>
      </c>
      <c r="BB215" s="2" t="str">
        <f t="shared" ca="1" si="109"/>
        <v/>
      </c>
      <c r="BC215" s="2" t="str">
        <f t="shared" ca="1" si="110"/>
        <v/>
      </c>
      <c r="BJ215" s="2">
        <f ca="1">IF(Setup!$AG$7&lt;&gt;"",INDIRECT("'" &amp; Setup!$AG$7 &amp; "'!" &amp; AD215),0) + IF(Setup!$AG$8&lt;&gt;"",INDIRECT("'" &amp; Setup!$AG$8 &amp; "'!" &amp; AD215),0) + IF(Setup!$AG$9&lt;&gt;"",INDIRECT("'" &amp; Setup!$AG$9 &amp; "'!" &amp; AD215),0) + IF(Setup!$AG$10&lt;&gt;"",INDIRECT("'" &amp; Setup!$AG$10 &amp; "'!" &amp; AD215),0) + IF(Setup!$AG$11&lt;&gt;"",INDIRECT("'" &amp; Setup!$AG$11 &amp; "'!" &amp; AD215),0) + IF(Setup!$AG$12&lt;&gt;"",INDIRECT("'" &amp; Setup!$AG$12 &amp; "'!" &amp; AD215),0)</f>
        <v>0</v>
      </c>
      <c r="BK215" s="2">
        <f ca="1">IF(Setup!$AG$7&lt;&gt;"",INDIRECT("'" &amp; Setup!$AG$7 &amp; "'!" &amp; AE215),0) + IF(Setup!$AG$8&lt;&gt;"",INDIRECT("'" &amp; Setup!$AG$8 &amp; "'!" &amp; AE215),0) + IF(Setup!$AG$9&lt;&gt;"",INDIRECT("'" &amp; Setup!$AG$9 &amp; "'!" &amp; AE215),0) + IF(Setup!$AG$10&lt;&gt;"",INDIRECT("'" &amp; Setup!$AG$10 &amp; "'!" &amp; AE215),0) + IF(Setup!$AG$11&lt;&gt;"",INDIRECT("'" &amp; Setup!$AG$11 &amp; "'!" &amp; AE215),0) + IF(Setup!$AG$12&lt;&gt;"",INDIRECT("'" &amp; Setup!$AG$12 &amp; "'!" &amp; AE215),0)</f>
        <v>0</v>
      </c>
      <c r="BL215" s="2">
        <f ca="1">IF(Setup!$AH$7&lt;&gt;"",INDIRECT("'" &amp; Setup!$AH$7 &amp; "'!" &amp; AD215),0) + IF(Setup!$AH$8&lt;&gt;"",INDIRECT("'" &amp; Setup!$AH$8 &amp; "'!" &amp; AD215),0) + IF(Setup!$AH$9&lt;&gt;"",INDIRECT("'" &amp; Setup!$AH$9 &amp; "'!" &amp; AD215),0) + IF(Setup!$AH$10&lt;&gt;"",INDIRECT("'" &amp; Setup!$AH$10 &amp; "'!" &amp; AD215),0) + IF(Setup!$AH$11&lt;&gt;"",INDIRECT("'" &amp; Setup!$AH$11 &amp; "'!" &amp; AD215),0) + IF(Setup!$AH$12&lt;&gt;"",INDIRECT("'" &amp; Setup!$AH$12 &amp; "'!" &amp; AD215),0)</f>
        <v>0</v>
      </c>
      <c r="BM215" s="2">
        <f ca="1">IF(Setup!$AH$7&lt;&gt;"",INDIRECT("'" &amp; Setup!$AH$7 &amp; "'!" &amp; AE215),0) + IF(Setup!$AH$8&lt;&gt;"",INDIRECT("'" &amp; Setup!$AH$8 &amp; "'!" &amp; AE215),0) + IF(Setup!$AH$9&lt;&gt;"",INDIRECT("'" &amp; Setup!$AH$9 &amp; "'!" &amp; AE215),0) + IF(Setup!$AH$10&lt;&gt;"",INDIRECT("'" &amp; Setup!$AH$10 &amp; "'!" &amp; AE215),0) + IF(Setup!$AH$11&lt;&gt;"",INDIRECT("'" &amp; Setup!$AH$11 &amp; "'!" &amp; AE215),0) + IF(Setup!$AH$12&lt;&gt;"",INDIRECT("'" &amp; Setup!$AH$12 &amp; "'!" &amp; AE215),0)</f>
        <v>0</v>
      </c>
      <c r="BN215" s="2">
        <f ca="1">IF(Setup!$AI$7&lt;&gt;"",INDIRECT("'" &amp; Setup!$AI$7 &amp; "'!" &amp; AD215),0) + IF(Setup!$AI$8&lt;&gt;"",INDIRECT("'" &amp; Setup!$AI$8 &amp; "'!" &amp; AD215),0) + IF(Setup!$AI$9&lt;&gt;"",INDIRECT("'" &amp; Setup!$AI$9 &amp; "'!" &amp; AD215),0) + IF(Setup!$AI$10&lt;&gt;"",INDIRECT("'" &amp; Setup!$AI$10 &amp; "'!" &amp; AD215),0) + IF(Setup!$AI$11&lt;&gt;"",INDIRECT("'" &amp; Setup!$AI$11 &amp; "'!" &amp; AD215),0) + IF(Setup!$AI$12&lt;&gt;"",INDIRECT("'" &amp; Setup!$AI$12 &amp; "'!" &amp; AD215),0)</f>
        <v>0</v>
      </c>
      <c r="BO215" s="2">
        <f ca="1">IF(Setup!$AI$7&lt;&gt;"",INDIRECT("'" &amp; Setup!$AI$7 &amp; "'!" &amp; AE215),0) + IF(Setup!$AI$8&lt;&gt;"",INDIRECT("'" &amp; Setup!$AI$8 &amp; "'!" &amp; AE215),0) + IF(Setup!$AI$9&lt;&gt;"",INDIRECT("'" &amp; Setup!$AI$9 &amp; "'!" &amp; AE215),0) + IF(Setup!$AI$10&lt;&gt;"",INDIRECT("'" &amp; Setup!$AI$10 &amp; "'!" &amp; AE215),0) + IF(Setup!$AI$11&lt;&gt;"",INDIRECT("'" &amp; Setup!$AI$11 &amp; "'!" &amp; AE215),0) + IF(Setup!$AI$12&lt;&gt;"",INDIRECT("'" &amp; Setup!$AI$12 &amp; "'!" &amp; AE215),0)</f>
        <v>0</v>
      </c>
      <c r="BP215" s="2">
        <f ca="1">IF(Setup!$AJ$7&lt;&gt;"",INDIRECT("'" &amp; Setup!$AJ$7 &amp; "'!" &amp; AD215),0) + IF(Setup!$AJ$8&lt;&gt;"",INDIRECT("'" &amp; Setup!$AJ$8 &amp; "'!" &amp; AD215),0) + IF(Setup!$AJ$9&lt;&gt;"",INDIRECT("'" &amp; Setup!$AJ$9 &amp; "'!" &amp; AD215),0) + IF(Setup!$AJ$10&lt;&gt;"",INDIRECT("'" &amp; Setup!$AJ$10 &amp; "'!" &amp; AD215),0) + IF(Setup!$AJ$11&lt;&gt;"",INDIRECT("'" &amp; Setup!$AJ$11 &amp; "'!" &amp; AD215),0) + IF(Setup!$AJ$12&lt;&gt;"",INDIRECT("'" &amp; Setup!$AJ$12 &amp; "'!" &amp; AD215),0)</f>
        <v>0</v>
      </c>
      <c r="BQ215" s="2">
        <f ca="1">IF(Setup!$AJ$7&lt;&gt;"",INDIRECT("'" &amp; Setup!$AJ$7 &amp; "'!" &amp; AE215),0) + IF(Setup!$AJ$8&lt;&gt;"",INDIRECT("'" &amp; Setup!$AJ$8 &amp; "'!" &amp; AE215),0) + IF(Setup!$AJ$9&lt;&gt;"",INDIRECT("'" &amp; Setup!$AJ$9 &amp; "'!" &amp; AE215),0) + IF(Setup!$AJ$10&lt;&gt;"",INDIRECT("'" &amp; Setup!$AJ$10 &amp; "'!" &amp; AE215),0) + IF(Setup!$AJ$11&lt;&gt;"",INDIRECT("'" &amp; Setup!$AJ$11 &amp; "'!" &amp; AE215),0) + IF(Setup!$AJ$12&lt;&gt;"",INDIRECT("'" &amp; Setup!$AJ$12 &amp; "'!" &amp; AE215),0)</f>
        <v>0</v>
      </c>
      <c r="BS215" s="35"/>
      <c r="BT215" s="35"/>
      <c r="BU215" s="35"/>
      <c r="BV215" s="35"/>
    </row>
    <row r="216" spans="1:74" ht="39" hidden="1" customHeight="1" x14ac:dyDescent="0.2">
      <c r="A216" s="14" t="str">
        <f>Planning!A199</f>
        <v>I191</v>
      </c>
      <c r="B216" s="9">
        <f>Planning!B199</f>
        <v>0</v>
      </c>
      <c r="C216" s="9">
        <f>Planning!C199</f>
        <v>0</v>
      </c>
      <c r="D216" s="9">
        <f>Planning!D199</f>
        <v>0</v>
      </c>
      <c r="E216" s="3">
        <f>Planning!E199</f>
        <v>0</v>
      </c>
      <c r="F216" s="3">
        <f>Planning!G199</f>
        <v>0</v>
      </c>
      <c r="G216" s="28"/>
      <c r="H216" s="197">
        <f t="shared" ca="1" si="96"/>
        <v>0</v>
      </c>
      <c r="I216" s="197">
        <f t="shared" ca="1" si="97"/>
        <v>0</v>
      </c>
      <c r="J216" s="32" t="str">
        <f ca="1">IF(AND($AR216="2",$AB215&lt;&gt;Lists!$A$17),AU216,AT216)</f>
        <v/>
      </c>
      <c r="K216" s="33" t="str">
        <f t="shared" ca="1" si="111"/>
        <v/>
      </c>
      <c r="L216" s="210">
        <f t="shared" ca="1" si="112"/>
        <v>0</v>
      </c>
      <c r="M216" s="197">
        <f t="shared" ca="1" si="113"/>
        <v>0</v>
      </c>
      <c r="N216" s="32" t="str">
        <f ca="1">IF(AND($AR216="2",$AB216&lt;&gt;Lists!$A$17),AW216,AV216)</f>
        <v/>
      </c>
      <c r="O216" s="33" t="str">
        <f t="shared" ca="1" si="114"/>
        <v/>
      </c>
      <c r="P216" s="197">
        <f t="shared" ca="1" si="115"/>
        <v>0</v>
      </c>
      <c r="Q216" s="197">
        <f t="shared" ca="1" si="116"/>
        <v>0</v>
      </c>
      <c r="R216" s="32" t="str">
        <f ca="1">IF(AND($AR216="2",$AB216&lt;&gt;Lists!$A$17),AY216,AX216)</f>
        <v/>
      </c>
      <c r="S216" s="33" t="str">
        <f t="shared" ca="1" si="117"/>
        <v/>
      </c>
      <c r="T216" s="197">
        <f t="shared" ca="1" si="118"/>
        <v>0</v>
      </c>
      <c r="U216" s="197">
        <f t="shared" ca="1" si="119"/>
        <v>0</v>
      </c>
      <c r="V216" s="32" t="str">
        <f ca="1">IF(AND($AR216="2",$AB216&lt;&gt;Lists!$A$17),BA216,AZ216)</f>
        <v/>
      </c>
      <c r="W216" s="33" t="str">
        <f t="shared" ca="1" si="120"/>
        <v/>
      </c>
      <c r="X216" s="197">
        <f t="shared" ca="1" si="121"/>
        <v>0</v>
      </c>
      <c r="Y216" s="197">
        <f t="shared" ca="1" si="122"/>
        <v>0</v>
      </c>
      <c r="Z216" s="32" t="str">
        <f ca="1">IF(AND($AR216="2",$AB216&lt;&gt;Lists!$A$17),BC216,BB216)</f>
        <v/>
      </c>
      <c r="AA216" s="33" t="str">
        <f t="shared" ca="1" si="123"/>
        <v/>
      </c>
      <c r="AB216" s="1">
        <f>Planning!H199</f>
        <v>0</v>
      </c>
      <c r="AC216" s="2" t="str">
        <f t="shared" si="98"/>
        <v>00</v>
      </c>
      <c r="AD216" s="2" t="s">
        <v>651</v>
      </c>
      <c r="AE216" s="2" t="s">
        <v>849</v>
      </c>
      <c r="AF216" s="2" t="s">
        <v>1595</v>
      </c>
      <c r="AG216" s="169" t="str">
        <f t="shared" si="99"/>
        <v/>
      </c>
      <c r="AI216" s="2">
        <f ca="1">IF(Setup!$AG$7&lt;&gt;"",INDIRECT("'" &amp; Setup!$AG$7 &amp; "'!" &amp; AF216),0) + IF(Setup!$AG$8&lt;&gt;"",INDIRECT("'" &amp; Setup!$AG$8 &amp; "'!" &amp; AF216),0) + IF(Setup!$AG$9&lt;&gt;"",INDIRECT("'" &amp; Setup!$AG$9 &amp; "'!" &amp; AF216),0) + IF(Setup!$AG$10&lt;&gt;"",INDIRECT("'" &amp; Setup!$AG$10 &amp; "'!" &amp; AF216),0) + IF(Setup!$AG$11&lt;&gt;"",INDIRECT("'" &amp; Setup!$AG$11 &amp; "'!" &amp; AF216),0) + IF(Setup!$AG$12&lt;&gt;"",INDIRECT("'" &amp; Setup!$AG$12 &amp; "'!" &amp; AF216),0)</f>
        <v>0</v>
      </c>
      <c r="AJ216" s="2">
        <f ca="1">IF(Setup!$AH$7&lt;&gt;"",INDIRECT("'" &amp; Setup!$AH$7 &amp; "'!" &amp; AF216),0) + IF(Setup!$AH$8&lt;&gt;"",INDIRECT("'" &amp; Setup!$AH$8 &amp; "'!" &amp; AF216),0) + IF(Setup!$AH$9&lt;&gt;"",INDIRECT("'" &amp; Setup!$AH$9 &amp; "'!" &amp; AF216),0) + IF(Setup!$AH$10&lt;&gt;"",INDIRECT("'" &amp; Setup!$AH$10 &amp; "'!" &amp; AF216),0) + IF(Setup!$AH$11&lt;&gt;"",INDIRECT("'" &amp; Setup!$AH$11 &amp; "'!" &amp; AF216),0) + IF(Setup!$AH$12&lt;&gt;"",INDIRECT("'" &amp; Setup!$AH$12 &amp; "'!" &amp; AF216),0)</f>
        <v>0</v>
      </c>
      <c r="AK216" s="2">
        <f ca="1">IF(Setup!$AI$7&lt;&gt;"",INDIRECT("'" &amp; Setup!$AI$7 &amp; "'!" &amp; AF216),0) + IF(Setup!$AI$8&lt;&gt;"",INDIRECT("'" &amp; Setup!$AI$8 &amp; "'!" &amp; AF216),0) + IF(Setup!$AI$9&lt;&gt;"",INDIRECT("'" &amp; Setup!$AI$9 &amp; "'!" &amp; AF216),0) + IF(Setup!$AI$10&lt;&gt;"",INDIRECT("'" &amp; Setup!$AI$10 &amp; "'!" &amp; AF216),0) + IF(Setup!$AI$11&lt;&gt;"",INDIRECT("'" &amp; Setup!$AI$11 &amp; "'!" &amp; AF216),0) + IF(Setup!$AI$12&lt;&gt;"",INDIRECT("'" &amp; Setup!$AI$12 &amp; "'!" &amp; AF216),0)</f>
        <v>0</v>
      </c>
      <c r="AL216" s="2">
        <f ca="1">IF(Setup!$AJ$7&lt;&gt;"",INDIRECT("'" &amp; Setup!$AJ$7 &amp; "'!" &amp; AF216),0) + IF(Setup!$AJ$8&lt;&gt;"",INDIRECT("'" &amp; Setup!$AJ$8 &amp; "'!" &amp; AF216),0) + IF(Setup!$AJ$9&lt;&gt;"",INDIRECT("'" &amp; Setup!$AJ$9 &amp; "'!" &amp; AF216),0) + IF(Setup!$AJ$10&lt;&gt;"",INDIRECT("'" &amp; Setup!$AJ$10 &amp; "'!" &amp; AF216),0) + IF(Setup!$AJ$11&lt;&gt;"",INDIRECT("'" &amp; Setup!$AJ$11 &amp; "'!" &amp; AF216),0) + IF(Setup!$AJ$12&lt;&gt;"",INDIRECT("'" &amp; Setup!$AJ$12 &amp; "'!" &amp; AF216),0)</f>
        <v>0</v>
      </c>
      <c r="AN216" s="2" t="str">
        <f t="shared" si="100"/>
        <v/>
      </c>
      <c r="AR216" s="2" t="str">
        <f>IF(C216=0,"",LEFT(INDEX(Lists!$H$5:$H$49,MATCH(C216,Lists!$G$5:$G$49,0),1),1))</f>
        <v/>
      </c>
      <c r="AT216" s="2" t="str">
        <f t="shared" ca="1" si="101"/>
        <v/>
      </c>
      <c r="AU216" s="2" t="str">
        <f t="shared" ca="1" si="102"/>
        <v/>
      </c>
      <c r="AV216" s="2" t="str">
        <f t="shared" ca="1" si="103"/>
        <v/>
      </c>
      <c r="AW216" s="2" t="str">
        <f t="shared" ca="1" si="104"/>
        <v/>
      </c>
      <c r="AX216" s="2" t="str">
        <f t="shared" ca="1" si="105"/>
        <v/>
      </c>
      <c r="AY216" s="2" t="str">
        <f t="shared" ca="1" si="106"/>
        <v/>
      </c>
      <c r="AZ216" s="2" t="str">
        <f t="shared" ca="1" si="107"/>
        <v/>
      </c>
      <c r="BA216" s="2" t="str">
        <f t="shared" ca="1" si="108"/>
        <v/>
      </c>
      <c r="BB216" s="2" t="str">
        <f t="shared" ca="1" si="109"/>
        <v/>
      </c>
      <c r="BC216" s="2" t="str">
        <f t="shared" ca="1" si="110"/>
        <v/>
      </c>
      <c r="BJ216" s="2">
        <f ca="1">IF(Setup!$AG$7&lt;&gt;"",INDIRECT("'" &amp; Setup!$AG$7 &amp; "'!" &amp; AD216),0) + IF(Setup!$AG$8&lt;&gt;"",INDIRECT("'" &amp; Setup!$AG$8 &amp; "'!" &amp; AD216),0) + IF(Setup!$AG$9&lt;&gt;"",INDIRECT("'" &amp; Setup!$AG$9 &amp; "'!" &amp; AD216),0) + IF(Setup!$AG$10&lt;&gt;"",INDIRECT("'" &amp; Setup!$AG$10 &amp; "'!" &amp; AD216),0) + IF(Setup!$AG$11&lt;&gt;"",INDIRECT("'" &amp; Setup!$AG$11 &amp; "'!" &amp; AD216),0) + IF(Setup!$AG$12&lt;&gt;"",INDIRECT("'" &amp; Setup!$AG$12 &amp; "'!" &amp; AD216),0)</f>
        <v>0</v>
      </c>
      <c r="BK216" s="2">
        <f ca="1">IF(Setup!$AG$7&lt;&gt;"",INDIRECT("'" &amp; Setup!$AG$7 &amp; "'!" &amp; AE216),0) + IF(Setup!$AG$8&lt;&gt;"",INDIRECT("'" &amp; Setup!$AG$8 &amp; "'!" &amp; AE216),0) + IF(Setup!$AG$9&lt;&gt;"",INDIRECT("'" &amp; Setup!$AG$9 &amp; "'!" &amp; AE216),0) + IF(Setup!$AG$10&lt;&gt;"",INDIRECT("'" &amp; Setup!$AG$10 &amp; "'!" &amp; AE216),0) + IF(Setup!$AG$11&lt;&gt;"",INDIRECT("'" &amp; Setup!$AG$11 &amp; "'!" &amp; AE216),0) + IF(Setup!$AG$12&lt;&gt;"",INDIRECT("'" &amp; Setup!$AG$12 &amp; "'!" &amp; AE216),0)</f>
        <v>0</v>
      </c>
      <c r="BL216" s="2">
        <f ca="1">IF(Setup!$AH$7&lt;&gt;"",INDIRECT("'" &amp; Setup!$AH$7 &amp; "'!" &amp; AD216),0) + IF(Setup!$AH$8&lt;&gt;"",INDIRECT("'" &amp; Setup!$AH$8 &amp; "'!" &amp; AD216),0) + IF(Setup!$AH$9&lt;&gt;"",INDIRECT("'" &amp; Setup!$AH$9 &amp; "'!" &amp; AD216),0) + IF(Setup!$AH$10&lt;&gt;"",INDIRECT("'" &amp; Setup!$AH$10 &amp; "'!" &amp; AD216),0) + IF(Setup!$AH$11&lt;&gt;"",INDIRECT("'" &amp; Setup!$AH$11 &amp; "'!" &amp; AD216),0) + IF(Setup!$AH$12&lt;&gt;"",INDIRECT("'" &amp; Setup!$AH$12 &amp; "'!" &amp; AD216),0)</f>
        <v>0</v>
      </c>
      <c r="BM216" s="2">
        <f ca="1">IF(Setup!$AH$7&lt;&gt;"",INDIRECT("'" &amp; Setup!$AH$7 &amp; "'!" &amp; AE216),0) + IF(Setup!$AH$8&lt;&gt;"",INDIRECT("'" &amp; Setup!$AH$8 &amp; "'!" &amp; AE216),0) + IF(Setup!$AH$9&lt;&gt;"",INDIRECT("'" &amp; Setup!$AH$9 &amp; "'!" &amp; AE216),0) + IF(Setup!$AH$10&lt;&gt;"",INDIRECT("'" &amp; Setup!$AH$10 &amp; "'!" &amp; AE216),0) + IF(Setup!$AH$11&lt;&gt;"",INDIRECT("'" &amp; Setup!$AH$11 &amp; "'!" &amp; AE216),0) + IF(Setup!$AH$12&lt;&gt;"",INDIRECT("'" &amp; Setup!$AH$12 &amp; "'!" &amp; AE216),0)</f>
        <v>0</v>
      </c>
      <c r="BN216" s="2">
        <f ca="1">IF(Setup!$AI$7&lt;&gt;"",INDIRECT("'" &amp; Setup!$AI$7 &amp; "'!" &amp; AD216),0) + IF(Setup!$AI$8&lt;&gt;"",INDIRECT("'" &amp; Setup!$AI$8 &amp; "'!" &amp; AD216),0) + IF(Setup!$AI$9&lt;&gt;"",INDIRECT("'" &amp; Setup!$AI$9 &amp; "'!" &amp; AD216),0) + IF(Setup!$AI$10&lt;&gt;"",INDIRECT("'" &amp; Setup!$AI$10 &amp; "'!" &amp; AD216),0) + IF(Setup!$AI$11&lt;&gt;"",INDIRECT("'" &amp; Setup!$AI$11 &amp; "'!" &amp; AD216),0) + IF(Setup!$AI$12&lt;&gt;"",INDIRECT("'" &amp; Setup!$AI$12 &amp; "'!" &amp; AD216),0)</f>
        <v>0</v>
      </c>
      <c r="BO216" s="2">
        <f ca="1">IF(Setup!$AI$7&lt;&gt;"",INDIRECT("'" &amp; Setup!$AI$7 &amp; "'!" &amp; AE216),0) + IF(Setup!$AI$8&lt;&gt;"",INDIRECT("'" &amp; Setup!$AI$8 &amp; "'!" &amp; AE216),0) + IF(Setup!$AI$9&lt;&gt;"",INDIRECT("'" &amp; Setup!$AI$9 &amp; "'!" &amp; AE216),0) + IF(Setup!$AI$10&lt;&gt;"",INDIRECT("'" &amp; Setup!$AI$10 &amp; "'!" &amp; AE216),0) + IF(Setup!$AI$11&lt;&gt;"",INDIRECT("'" &amp; Setup!$AI$11 &amp; "'!" &amp; AE216),0) + IF(Setup!$AI$12&lt;&gt;"",INDIRECT("'" &amp; Setup!$AI$12 &amp; "'!" &amp; AE216),0)</f>
        <v>0</v>
      </c>
      <c r="BP216" s="2">
        <f ca="1">IF(Setup!$AJ$7&lt;&gt;"",INDIRECT("'" &amp; Setup!$AJ$7 &amp; "'!" &amp; AD216),0) + IF(Setup!$AJ$8&lt;&gt;"",INDIRECT("'" &amp; Setup!$AJ$8 &amp; "'!" &amp; AD216),0) + IF(Setup!$AJ$9&lt;&gt;"",INDIRECT("'" &amp; Setup!$AJ$9 &amp; "'!" &amp; AD216),0) + IF(Setup!$AJ$10&lt;&gt;"",INDIRECT("'" &amp; Setup!$AJ$10 &amp; "'!" &amp; AD216),0) + IF(Setup!$AJ$11&lt;&gt;"",INDIRECT("'" &amp; Setup!$AJ$11 &amp; "'!" &amp; AD216),0) + IF(Setup!$AJ$12&lt;&gt;"",INDIRECT("'" &amp; Setup!$AJ$12 &amp; "'!" &amp; AD216),0)</f>
        <v>0</v>
      </c>
      <c r="BQ216" s="2">
        <f ca="1">IF(Setup!$AJ$7&lt;&gt;"",INDIRECT("'" &amp; Setup!$AJ$7 &amp; "'!" &amp; AE216),0) + IF(Setup!$AJ$8&lt;&gt;"",INDIRECT("'" &amp; Setup!$AJ$8 &amp; "'!" &amp; AE216),0) + IF(Setup!$AJ$9&lt;&gt;"",INDIRECT("'" &amp; Setup!$AJ$9 &amp; "'!" &amp; AE216),0) + IF(Setup!$AJ$10&lt;&gt;"",INDIRECT("'" &amp; Setup!$AJ$10 &amp; "'!" &amp; AE216),0) + IF(Setup!$AJ$11&lt;&gt;"",INDIRECT("'" &amp; Setup!$AJ$11 &amp; "'!" &amp; AE216),0) + IF(Setup!$AJ$12&lt;&gt;"",INDIRECT("'" &amp; Setup!$AJ$12 &amp; "'!" &amp; AE216),0)</f>
        <v>0</v>
      </c>
      <c r="BS216" s="35"/>
      <c r="BT216" s="35"/>
      <c r="BU216" s="35"/>
      <c r="BV216" s="35"/>
    </row>
    <row r="217" spans="1:74" ht="39" hidden="1" customHeight="1" x14ac:dyDescent="0.2">
      <c r="A217" s="14" t="str">
        <f>Planning!A200</f>
        <v>I192</v>
      </c>
      <c r="B217" s="9">
        <f>Planning!B200</f>
        <v>0</v>
      </c>
      <c r="C217" s="9">
        <f>Planning!C200</f>
        <v>0</v>
      </c>
      <c r="D217" s="9">
        <f>Planning!D200</f>
        <v>0</v>
      </c>
      <c r="E217" s="3">
        <f>Planning!E200</f>
        <v>0</v>
      </c>
      <c r="F217" s="3">
        <f>Planning!G200</f>
        <v>0</v>
      </c>
      <c r="G217" s="28"/>
      <c r="H217" s="197">
        <f t="shared" ca="1" si="96"/>
        <v>0</v>
      </c>
      <c r="I217" s="197">
        <f t="shared" ca="1" si="97"/>
        <v>0</v>
      </c>
      <c r="J217" s="32" t="str">
        <f ca="1">IF(AND($AR217="2",$AB216&lt;&gt;Lists!$A$17),AU217,AT217)</f>
        <v/>
      </c>
      <c r="K217" s="33" t="str">
        <f t="shared" ca="1" si="111"/>
        <v/>
      </c>
      <c r="L217" s="210">
        <f t="shared" ca="1" si="112"/>
        <v>0</v>
      </c>
      <c r="M217" s="197">
        <f t="shared" ca="1" si="113"/>
        <v>0</v>
      </c>
      <c r="N217" s="32" t="str">
        <f ca="1">IF(AND($AR217="2",$AB217&lt;&gt;Lists!$A$17),AW217,AV217)</f>
        <v/>
      </c>
      <c r="O217" s="33" t="str">
        <f t="shared" ca="1" si="114"/>
        <v/>
      </c>
      <c r="P217" s="197">
        <f t="shared" ca="1" si="115"/>
        <v>0</v>
      </c>
      <c r="Q217" s="197">
        <f t="shared" ca="1" si="116"/>
        <v>0</v>
      </c>
      <c r="R217" s="32" t="str">
        <f ca="1">IF(AND($AR217="2",$AB217&lt;&gt;Lists!$A$17),AY217,AX217)</f>
        <v/>
      </c>
      <c r="S217" s="33" t="str">
        <f t="shared" ca="1" si="117"/>
        <v/>
      </c>
      <c r="T217" s="197">
        <f t="shared" ca="1" si="118"/>
        <v>0</v>
      </c>
      <c r="U217" s="197">
        <f t="shared" ca="1" si="119"/>
        <v>0</v>
      </c>
      <c r="V217" s="32" t="str">
        <f ca="1">IF(AND($AR217="2",$AB217&lt;&gt;Lists!$A$17),BA217,AZ217)</f>
        <v/>
      </c>
      <c r="W217" s="33" t="str">
        <f t="shared" ca="1" si="120"/>
        <v/>
      </c>
      <c r="X217" s="197">
        <f t="shared" ca="1" si="121"/>
        <v>0</v>
      </c>
      <c r="Y217" s="197">
        <f t="shared" ca="1" si="122"/>
        <v>0</v>
      </c>
      <c r="Z217" s="32" t="str">
        <f ca="1">IF(AND($AR217="2",$AB217&lt;&gt;Lists!$A$17),BC217,BB217)</f>
        <v/>
      </c>
      <c r="AA217" s="33" t="str">
        <f t="shared" ca="1" si="123"/>
        <v/>
      </c>
      <c r="AB217" s="1">
        <f>Planning!H200</f>
        <v>0</v>
      </c>
      <c r="AC217" s="2" t="str">
        <f t="shared" si="98"/>
        <v>00</v>
      </c>
      <c r="AD217" s="2" t="s">
        <v>652</v>
      </c>
      <c r="AE217" s="2" t="s">
        <v>850</v>
      </c>
      <c r="AF217" s="2" t="s">
        <v>1596</v>
      </c>
      <c r="AG217" s="169" t="str">
        <f t="shared" si="99"/>
        <v/>
      </c>
      <c r="AI217" s="2">
        <f ca="1">IF(Setup!$AG$7&lt;&gt;"",INDIRECT("'" &amp; Setup!$AG$7 &amp; "'!" &amp; AF217),0) + IF(Setup!$AG$8&lt;&gt;"",INDIRECT("'" &amp; Setup!$AG$8 &amp; "'!" &amp; AF217),0) + IF(Setup!$AG$9&lt;&gt;"",INDIRECT("'" &amp; Setup!$AG$9 &amp; "'!" &amp; AF217),0) + IF(Setup!$AG$10&lt;&gt;"",INDIRECT("'" &amp; Setup!$AG$10 &amp; "'!" &amp; AF217),0) + IF(Setup!$AG$11&lt;&gt;"",INDIRECT("'" &amp; Setup!$AG$11 &amp; "'!" &amp; AF217),0) + IF(Setup!$AG$12&lt;&gt;"",INDIRECT("'" &amp; Setup!$AG$12 &amp; "'!" &amp; AF217),0)</f>
        <v>0</v>
      </c>
      <c r="AJ217" s="2">
        <f ca="1">IF(Setup!$AH$7&lt;&gt;"",INDIRECT("'" &amp; Setup!$AH$7 &amp; "'!" &amp; AF217),0) + IF(Setup!$AH$8&lt;&gt;"",INDIRECT("'" &amp; Setup!$AH$8 &amp; "'!" &amp; AF217),0) + IF(Setup!$AH$9&lt;&gt;"",INDIRECT("'" &amp; Setup!$AH$9 &amp; "'!" &amp; AF217),0) + IF(Setup!$AH$10&lt;&gt;"",INDIRECT("'" &amp; Setup!$AH$10 &amp; "'!" &amp; AF217),0) + IF(Setup!$AH$11&lt;&gt;"",INDIRECT("'" &amp; Setup!$AH$11 &amp; "'!" &amp; AF217),0) + IF(Setup!$AH$12&lt;&gt;"",INDIRECT("'" &amp; Setup!$AH$12 &amp; "'!" &amp; AF217),0)</f>
        <v>0</v>
      </c>
      <c r="AK217" s="2">
        <f ca="1">IF(Setup!$AI$7&lt;&gt;"",INDIRECT("'" &amp; Setup!$AI$7 &amp; "'!" &amp; AF217),0) + IF(Setup!$AI$8&lt;&gt;"",INDIRECT("'" &amp; Setup!$AI$8 &amp; "'!" &amp; AF217),0) + IF(Setup!$AI$9&lt;&gt;"",INDIRECT("'" &amp; Setup!$AI$9 &amp; "'!" &amp; AF217),0) + IF(Setup!$AI$10&lt;&gt;"",INDIRECT("'" &amp; Setup!$AI$10 &amp; "'!" &amp; AF217),0) + IF(Setup!$AI$11&lt;&gt;"",INDIRECT("'" &amp; Setup!$AI$11 &amp; "'!" &amp; AF217),0) + IF(Setup!$AI$12&lt;&gt;"",INDIRECT("'" &amp; Setup!$AI$12 &amp; "'!" &amp; AF217),0)</f>
        <v>0</v>
      </c>
      <c r="AL217" s="2">
        <f ca="1">IF(Setup!$AJ$7&lt;&gt;"",INDIRECT("'" &amp; Setup!$AJ$7 &amp; "'!" &amp; AF217),0) + IF(Setup!$AJ$8&lt;&gt;"",INDIRECT("'" &amp; Setup!$AJ$8 &amp; "'!" &amp; AF217),0) + IF(Setup!$AJ$9&lt;&gt;"",INDIRECT("'" &amp; Setup!$AJ$9 &amp; "'!" &amp; AF217),0) + IF(Setup!$AJ$10&lt;&gt;"",INDIRECT("'" &amp; Setup!$AJ$10 &amp; "'!" &amp; AF217),0) + IF(Setup!$AJ$11&lt;&gt;"",INDIRECT("'" &amp; Setup!$AJ$11 &amp; "'!" &amp; AF217),0) + IF(Setup!$AJ$12&lt;&gt;"",INDIRECT("'" &amp; Setup!$AJ$12 &amp; "'!" &amp; AF217),0)</f>
        <v>0</v>
      </c>
      <c r="AN217" s="2" t="str">
        <f t="shared" si="100"/>
        <v/>
      </c>
      <c r="AR217" s="2" t="str">
        <f>IF(C217=0,"",LEFT(INDEX(Lists!$H$5:$H$49,MATCH(C217,Lists!$G$5:$G$49,0),1),1))</f>
        <v/>
      </c>
      <c r="AT217" s="2" t="str">
        <f t="shared" ca="1" si="101"/>
        <v/>
      </c>
      <c r="AU217" s="2" t="str">
        <f t="shared" ca="1" si="102"/>
        <v/>
      </c>
      <c r="AV217" s="2" t="str">
        <f t="shared" ca="1" si="103"/>
        <v/>
      </c>
      <c r="AW217" s="2" t="str">
        <f t="shared" ca="1" si="104"/>
        <v/>
      </c>
      <c r="AX217" s="2" t="str">
        <f t="shared" ca="1" si="105"/>
        <v/>
      </c>
      <c r="AY217" s="2" t="str">
        <f t="shared" ca="1" si="106"/>
        <v/>
      </c>
      <c r="AZ217" s="2" t="str">
        <f t="shared" ca="1" si="107"/>
        <v/>
      </c>
      <c r="BA217" s="2" t="str">
        <f t="shared" ca="1" si="108"/>
        <v/>
      </c>
      <c r="BB217" s="2" t="str">
        <f t="shared" ca="1" si="109"/>
        <v/>
      </c>
      <c r="BC217" s="2" t="str">
        <f t="shared" ca="1" si="110"/>
        <v/>
      </c>
      <c r="BJ217" s="2">
        <f ca="1">IF(Setup!$AG$7&lt;&gt;"",INDIRECT("'" &amp; Setup!$AG$7 &amp; "'!" &amp; AD217),0) + IF(Setup!$AG$8&lt;&gt;"",INDIRECT("'" &amp; Setup!$AG$8 &amp; "'!" &amp; AD217),0) + IF(Setup!$AG$9&lt;&gt;"",INDIRECT("'" &amp; Setup!$AG$9 &amp; "'!" &amp; AD217),0) + IF(Setup!$AG$10&lt;&gt;"",INDIRECT("'" &amp; Setup!$AG$10 &amp; "'!" &amp; AD217),0) + IF(Setup!$AG$11&lt;&gt;"",INDIRECT("'" &amp; Setup!$AG$11 &amp; "'!" &amp; AD217),0) + IF(Setup!$AG$12&lt;&gt;"",INDIRECT("'" &amp; Setup!$AG$12 &amp; "'!" &amp; AD217),0)</f>
        <v>0</v>
      </c>
      <c r="BK217" s="2">
        <f ca="1">IF(Setup!$AG$7&lt;&gt;"",INDIRECT("'" &amp; Setup!$AG$7 &amp; "'!" &amp; AE217),0) + IF(Setup!$AG$8&lt;&gt;"",INDIRECT("'" &amp; Setup!$AG$8 &amp; "'!" &amp; AE217),0) + IF(Setup!$AG$9&lt;&gt;"",INDIRECT("'" &amp; Setup!$AG$9 &amp; "'!" &amp; AE217),0) + IF(Setup!$AG$10&lt;&gt;"",INDIRECT("'" &amp; Setup!$AG$10 &amp; "'!" &amp; AE217),0) + IF(Setup!$AG$11&lt;&gt;"",INDIRECT("'" &amp; Setup!$AG$11 &amp; "'!" &amp; AE217),0) + IF(Setup!$AG$12&lt;&gt;"",INDIRECT("'" &amp; Setup!$AG$12 &amp; "'!" &amp; AE217),0)</f>
        <v>0</v>
      </c>
      <c r="BL217" s="2">
        <f ca="1">IF(Setup!$AH$7&lt;&gt;"",INDIRECT("'" &amp; Setup!$AH$7 &amp; "'!" &amp; AD217),0) + IF(Setup!$AH$8&lt;&gt;"",INDIRECT("'" &amp; Setup!$AH$8 &amp; "'!" &amp; AD217),0) + IF(Setup!$AH$9&lt;&gt;"",INDIRECT("'" &amp; Setup!$AH$9 &amp; "'!" &amp; AD217),0) + IF(Setup!$AH$10&lt;&gt;"",INDIRECT("'" &amp; Setup!$AH$10 &amp; "'!" &amp; AD217),0) + IF(Setup!$AH$11&lt;&gt;"",INDIRECT("'" &amp; Setup!$AH$11 &amp; "'!" &amp; AD217),0) + IF(Setup!$AH$12&lt;&gt;"",INDIRECT("'" &amp; Setup!$AH$12 &amp; "'!" &amp; AD217),0)</f>
        <v>0</v>
      </c>
      <c r="BM217" s="2">
        <f ca="1">IF(Setup!$AH$7&lt;&gt;"",INDIRECT("'" &amp; Setup!$AH$7 &amp; "'!" &amp; AE217),0) + IF(Setup!$AH$8&lt;&gt;"",INDIRECT("'" &amp; Setup!$AH$8 &amp; "'!" &amp; AE217),0) + IF(Setup!$AH$9&lt;&gt;"",INDIRECT("'" &amp; Setup!$AH$9 &amp; "'!" &amp; AE217),0) + IF(Setup!$AH$10&lt;&gt;"",INDIRECT("'" &amp; Setup!$AH$10 &amp; "'!" &amp; AE217),0) + IF(Setup!$AH$11&lt;&gt;"",INDIRECT("'" &amp; Setup!$AH$11 &amp; "'!" &amp; AE217),0) + IF(Setup!$AH$12&lt;&gt;"",INDIRECT("'" &amp; Setup!$AH$12 &amp; "'!" &amp; AE217),0)</f>
        <v>0</v>
      </c>
      <c r="BN217" s="2">
        <f ca="1">IF(Setup!$AI$7&lt;&gt;"",INDIRECT("'" &amp; Setup!$AI$7 &amp; "'!" &amp; AD217),0) + IF(Setup!$AI$8&lt;&gt;"",INDIRECT("'" &amp; Setup!$AI$8 &amp; "'!" &amp; AD217),0) + IF(Setup!$AI$9&lt;&gt;"",INDIRECT("'" &amp; Setup!$AI$9 &amp; "'!" &amp; AD217),0) + IF(Setup!$AI$10&lt;&gt;"",INDIRECT("'" &amp; Setup!$AI$10 &amp; "'!" &amp; AD217),0) + IF(Setup!$AI$11&lt;&gt;"",INDIRECT("'" &amp; Setup!$AI$11 &amp; "'!" &amp; AD217),0) + IF(Setup!$AI$12&lt;&gt;"",INDIRECT("'" &amp; Setup!$AI$12 &amp; "'!" &amp; AD217),0)</f>
        <v>0</v>
      </c>
      <c r="BO217" s="2">
        <f ca="1">IF(Setup!$AI$7&lt;&gt;"",INDIRECT("'" &amp; Setup!$AI$7 &amp; "'!" &amp; AE217),0) + IF(Setup!$AI$8&lt;&gt;"",INDIRECT("'" &amp; Setup!$AI$8 &amp; "'!" &amp; AE217),0) + IF(Setup!$AI$9&lt;&gt;"",INDIRECT("'" &amp; Setup!$AI$9 &amp; "'!" &amp; AE217),0) + IF(Setup!$AI$10&lt;&gt;"",INDIRECT("'" &amp; Setup!$AI$10 &amp; "'!" &amp; AE217),0) + IF(Setup!$AI$11&lt;&gt;"",INDIRECT("'" &amp; Setup!$AI$11 &amp; "'!" &amp; AE217),0) + IF(Setup!$AI$12&lt;&gt;"",INDIRECT("'" &amp; Setup!$AI$12 &amp; "'!" &amp; AE217),0)</f>
        <v>0</v>
      </c>
      <c r="BP217" s="2">
        <f ca="1">IF(Setup!$AJ$7&lt;&gt;"",INDIRECT("'" &amp; Setup!$AJ$7 &amp; "'!" &amp; AD217),0) + IF(Setup!$AJ$8&lt;&gt;"",INDIRECT("'" &amp; Setup!$AJ$8 &amp; "'!" &amp; AD217),0) + IF(Setup!$AJ$9&lt;&gt;"",INDIRECT("'" &amp; Setup!$AJ$9 &amp; "'!" &amp; AD217),0) + IF(Setup!$AJ$10&lt;&gt;"",INDIRECT("'" &amp; Setup!$AJ$10 &amp; "'!" &amp; AD217),0) + IF(Setup!$AJ$11&lt;&gt;"",INDIRECT("'" &amp; Setup!$AJ$11 &amp; "'!" &amp; AD217),0) + IF(Setup!$AJ$12&lt;&gt;"",INDIRECT("'" &amp; Setup!$AJ$12 &amp; "'!" &amp; AD217),0)</f>
        <v>0</v>
      </c>
      <c r="BQ217" s="2">
        <f ca="1">IF(Setup!$AJ$7&lt;&gt;"",INDIRECT("'" &amp; Setup!$AJ$7 &amp; "'!" &amp; AE217),0) + IF(Setup!$AJ$8&lt;&gt;"",INDIRECT("'" &amp; Setup!$AJ$8 &amp; "'!" &amp; AE217),0) + IF(Setup!$AJ$9&lt;&gt;"",INDIRECT("'" &amp; Setup!$AJ$9 &amp; "'!" &amp; AE217),0) + IF(Setup!$AJ$10&lt;&gt;"",INDIRECT("'" &amp; Setup!$AJ$10 &amp; "'!" &amp; AE217),0) + IF(Setup!$AJ$11&lt;&gt;"",INDIRECT("'" &amp; Setup!$AJ$11 &amp; "'!" &amp; AE217),0) + IF(Setup!$AJ$12&lt;&gt;"",INDIRECT("'" &amp; Setup!$AJ$12 &amp; "'!" &amp; AE217),0)</f>
        <v>0</v>
      </c>
      <c r="BS217" s="35"/>
      <c r="BT217" s="35"/>
      <c r="BU217" s="35"/>
      <c r="BV217" s="35"/>
    </row>
    <row r="218" spans="1:74" ht="39" hidden="1" customHeight="1" x14ac:dyDescent="0.2">
      <c r="A218" s="14" t="str">
        <f>Planning!A201</f>
        <v>I193</v>
      </c>
      <c r="B218" s="9">
        <f>Planning!B201</f>
        <v>0</v>
      </c>
      <c r="C218" s="9">
        <f>Planning!C201</f>
        <v>0</v>
      </c>
      <c r="D218" s="9">
        <f>Planning!D201</f>
        <v>0</v>
      </c>
      <c r="E218" s="3">
        <f>Planning!E201</f>
        <v>0</v>
      </c>
      <c r="F218" s="3">
        <f>Planning!G201</f>
        <v>0</v>
      </c>
      <c r="G218" s="28"/>
      <c r="H218" s="197">
        <f t="shared" ca="1" si="96"/>
        <v>0</v>
      </c>
      <c r="I218" s="197">
        <f t="shared" ca="1" si="97"/>
        <v>0</v>
      </c>
      <c r="J218" s="32" t="str">
        <f ca="1">IF(AND($AR218="2",$AB217&lt;&gt;Lists!$A$17),AU218,AT218)</f>
        <v/>
      </c>
      <c r="K218" s="33" t="str">
        <f t="shared" ref="K218:K225" ca="1" si="124">IF($AN218 = ExcluirDelPLogro,"",IF(AND(H218=0,I218=0),"",J218))</f>
        <v/>
      </c>
      <c r="L218" s="210">
        <f t="shared" ref="L218:L225" ca="1" si="125">IF(AR218&lt;&gt;"3",BJ218,INDIRECT("'" &amp; MesCierreQ1 &amp; "'!" &amp; AD218))</f>
        <v>0</v>
      </c>
      <c r="M218" s="197">
        <f t="shared" ref="M218:M225" ca="1" si="126">IF(AR218&lt;&gt;"3",BK218,INDIRECT("'" &amp; MesCierreQ1 &amp; "'!" &amp; AE218))</f>
        <v>0</v>
      </c>
      <c r="N218" s="32" t="str">
        <f ca="1">IF(AND($AR218="2",$AB218&lt;&gt;Lists!$A$17),AW218,AV218)</f>
        <v/>
      </c>
      <c r="O218" s="33" t="str">
        <f t="shared" ref="O218:O225" ca="1" si="127">IF($AN218=ExcluirDelPLogro,"",IF(AND(L218=0,M218=0),"",N218))</f>
        <v/>
      </c>
      <c r="P218" s="197">
        <f t="shared" ref="P218:P225" ca="1" si="128">IF(AR218&lt;&gt;"3",BL218,INDIRECT("'" &amp; MesCierreQ2 &amp; "'!" &amp; AD218))</f>
        <v>0</v>
      </c>
      <c r="Q218" s="197">
        <f t="shared" ref="Q218:Q225" ca="1" si="129">IF(AR218&lt;&gt;"3",BM218,INDIRECT("'" &amp; MesCierreQ2 &amp; "'!" &amp; AE218))</f>
        <v>0</v>
      </c>
      <c r="R218" s="32" t="str">
        <f ca="1">IF(AND($AR218="2",$AB218&lt;&gt;Lists!$A$17),AY218,AX218)</f>
        <v/>
      </c>
      <c r="S218" s="33" t="str">
        <f t="shared" ref="S218:S225" ca="1" si="130">IF($AN218=ExcluirDelPLogro,"",IF(AND(P218=0,Q218=0),"",R218))</f>
        <v/>
      </c>
      <c r="T218" s="197">
        <f t="shared" ref="T218:T225" ca="1" si="131">IF(AR218&lt;&gt;"3",BN218,INDIRECT("'" &amp; MesCierreQ3 &amp; "'!" &amp; AD218))</f>
        <v>0</v>
      </c>
      <c r="U218" s="197">
        <f t="shared" ref="U218:U225" ca="1" si="132">IF(AR218&lt;&gt;"3",BO218,INDIRECT("'" &amp; MesCierreQ3 &amp; "'!" &amp; AE218))</f>
        <v>0</v>
      </c>
      <c r="V218" s="32" t="str">
        <f ca="1">IF(AND($AR218="2",$AB218&lt;&gt;Lists!$A$17),BA218,AZ218)</f>
        <v/>
      </c>
      <c r="W218" s="33" t="str">
        <f t="shared" ref="W218:W225" ca="1" si="133">IF($AN218=ExcluirDelPLogro,"",IF(AND(T218=0,U218=0),"",V218))</f>
        <v/>
      </c>
      <c r="X218" s="197">
        <f t="shared" ref="X218:X225" ca="1" si="134">IF(AR218&lt;&gt;"3",BP218,INDIRECT("'" &amp; MesCierreQ4 &amp; "'!" &amp; AD218))</f>
        <v>0</v>
      </c>
      <c r="Y218" s="197">
        <f t="shared" ref="Y218:Y225" ca="1" si="135">IF(AR218&lt;&gt;"3",BQ218,INDIRECT("'" &amp; MesCierreQ4 &amp; "'!" &amp; AE218))</f>
        <v>0</v>
      </c>
      <c r="Z218" s="32" t="str">
        <f ca="1">IF(AND($AR218="2",$AB218&lt;&gt;Lists!$A$17),BC218,BB218)</f>
        <v/>
      </c>
      <c r="AA218" s="33" t="str">
        <f t="shared" ref="AA218:AA225" ca="1" si="136">IF($AN218=ExcluirDelPLogro,"",IF(AND(X218=0,Y218=0),"",Z218))</f>
        <v/>
      </c>
      <c r="AB218" s="1">
        <f>Planning!H201</f>
        <v>0</v>
      </c>
      <c r="AC218" s="2" t="str">
        <f t="shared" si="98"/>
        <v>00</v>
      </c>
      <c r="AD218" s="2" t="s">
        <v>653</v>
      </c>
      <c r="AE218" s="2" t="s">
        <v>851</v>
      </c>
      <c r="AF218" s="2" t="s">
        <v>1597</v>
      </c>
      <c r="AG218" s="169" t="str">
        <f t="shared" si="99"/>
        <v/>
      </c>
      <c r="AI218" s="2">
        <f ca="1">IF(Setup!$AG$7&lt;&gt;"",INDIRECT("'" &amp; Setup!$AG$7 &amp; "'!" &amp; AF218),0) + IF(Setup!$AG$8&lt;&gt;"",INDIRECT("'" &amp; Setup!$AG$8 &amp; "'!" &amp; AF218),0) + IF(Setup!$AG$9&lt;&gt;"",INDIRECT("'" &amp; Setup!$AG$9 &amp; "'!" &amp; AF218),0) + IF(Setup!$AG$10&lt;&gt;"",INDIRECT("'" &amp; Setup!$AG$10 &amp; "'!" &amp; AF218),0) + IF(Setup!$AG$11&lt;&gt;"",INDIRECT("'" &amp; Setup!$AG$11 &amp; "'!" &amp; AF218),0) + IF(Setup!$AG$12&lt;&gt;"",INDIRECT("'" &amp; Setup!$AG$12 &amp; "'!" &amp; AF218),0)</f>
        <v>0</v>
      </c>
      <c r="AJ218" s="2">
        <f ca="1">IF(Setup!$AH$7&lt;&gt;"",INDIRECT("'" &amp; Setup!$AH$7 &amp; "'!" &amp; AF218),0) + IF(Setup!$AH$8&lt;&gt;"",INDIRECT("'" &amp; Setup!$AH$8 &amp; "'!" &amp; AF218),0) + IF(Setup!$AH$9&lt;&gt;"",INDIRECT("'" &amp; Setup!$AH$9 &amp; "'!" &amp; AF218),0) + IF(Setup!$AH$10&lt;&gt;"",INDIRECT("'" &amp; Setup!$AH$10 &amp; "'!" &amp; AF218),0) + IF(Setup!$AH$11&lt;&gt;"",INDIRECT("'" &amp; Setup!$AH$11 &amp; "'!" &amp; AF218),0) + IF(Setup!$AH$12&lt;&gt;"",INDIRECT("'" &amp; Setup!$AH$12 &amp; "'!" &amp; AF218),0)</f>
        <v>0</v>
      </c>
      <c r="AK218" s="2">
        <f ca="1">IF(Setup!$AI$7&lt;&gt;"",INDIRECT("'" &amp; Setup!$AI$7 &amp; "'!" &amp; AF218),0) + IF(Setup!$AI$8&lt;&gt;"",INDIRECT("'" &amp; Setup!$AI$8 &amp; "'!" &amp; AF218),0) + IF(Setup!$AI$9&lt;&gt;"",INDIRECT("'" &amp; Setup!$AI$9 &amp; "'!" &amp; AF218),0) + IF(Setup!$AI$10&lt;&gt;"",INDIRECT("'" &amp; Setup!$AI$10 &amp; "'!" &amp; AF218),0) + IF(Setup!$AI$11&lt;&gt;"",INDIRECT("'" &amp; Setup!$AI$11 &amp; "'!" &amp; AF218),0) + IF(Setup!$AI$12&lt;&gt;"",INDIRECT("'" &amp; Setup!$AI$12 &amp; "'!" &amp; AF218),0)</f>
        <v>0</v>
      </c>
      <c r="AL218" s="2">
        <f ca="1">IF(Setup!$AJ$7&lt;&gt;"",INDIRECT("'" &amp; Setup!$AJ$7 &amp; "'!" &amp; AF218),0) + IF(Setup!$AJ$8&lt;&gt;"",INDIRECT("'" &amp; Setup!$AJ$8 &amp; "'!" &amp; AF218),0) + IF(Setup!$AJ$9&lt;&gt;"",INDIRECT("'" &amp; Setup!$AJ$9 &amp; "'!" &amp; AF218),0) + IF(Setup!$AJ$10&lt;&gt;"",INDIRECT("'" &amp; Setup!$AJ$10 &amp; "'!" &amp; AF218),0) + IF(Setup!$AJ$11&lt;&gt;"",INDIRECT("'" &amp; Setup!$AJ$11 &amp; "'!" &amp; AF218),0) + IF(Setup!$AJ$12&lt;&gt;"",INDIRECT("'" &amp; Setup!$AJ$12 &amp; "'!" &amp; AF218),0)</f>
        <v>0</v>
      </c>
      <c r="AN218" s="2" t="str">
        <f t="shared" si="100"/>
        <v/>
      </c>
      <c r="AR218" s="2" t="str">
        <f>IF(C218=0,"",LEFT(INDEX(Lists!$H$5:$H$49,MATCH(C218,Lists!$G$5:$G$49,0),1),1))</f>
        <v/>
      </c>
      <c r="AT218" s="2" t="str">
        <f t="shared" ca="1" si="101"/>
        <v/>
      </c>
      <c r="AU218" s="2" t="str">
        <f t="shared" ca="1" si="102"/>
        <v/>
      </c>
      <c r="AV218" s="2" t="str">
        <f t="shared" ca="1" si="103"/>
        <v/>
      </c>
      <c r="AW218" s="2" t="str">
        <f t="shared" ca="1" si="104"/>
        <v/>
      </c>
      <c r="AX218" s="2" t="str">
        <f t="shared" ca="1" si="105"/>
        <v/>
      </c>
      <c r="AY218" s="2" t="str">
        <f t="shared" ca="1" si="106"/>
        <v/>
      </c>
      <c r="AZ218" s="2" t="str">
        <f t="shared" ca="1" si="107"/>
        <v/>
      </c>
      <c r="BA218" s="2" t="str">
        <f t="shared" ca="1" si="108"/>
        <v/>
      </c>
      <c r="BB218" s="2" t="str">
        <f t="shared" ca="1" si="109"/>
        <v/>
      </c>
      <c r="BC218" s="2" t="str">
        <f t="shared" ca="1" si="110"/>
        <v/>
      </c>
      <c r="BJ218" s="2">
        <f ca="1">IF(Setup!$AG$7&lt;&gt;"",INDIRECT("'" &amp; Setup!$AG$7 &amp; "'!" &amp; AD218),0) + IF(Setup!$AG$8&lt;&gt;"",INDIRECT("'" &amp; Setup!$AG$8 &amp; "'!" &amp; AD218),0) + IF(Setup!$AG$9&lt;&gt;"",INDIRECT("'" &amp; Setup!$AG$9 &amp; "'!" &amp; AD218),0) + IF(Setup!$AG$10&lt;&gt;"",INDIRECT("'" &amp; Setup!$AG$10 &amp; "'!" &amp; AD218),0) + IF(Setup!$AG$11&lt;&gt;"",INDIRECT("'" &amp; Setup!$AG$11 &amp; "'!" &amp; AD218),0) + IF(Setup!$AG$12&lt;&gt;"",INDIRECT("'" &amp; Setup!$AG$12 &amp; "'!" &amp; AD218),0)</f>
        <v>0</v>
      </c>
      <c r="BK218" s="2">
        <f ca="1">IF(Setup!$AG$7&lt;&gt;"",INDIRECT("'" &amp; Setup!$AG$7 &amp; "'!" &amp; AE218),0) + IF(Setup!$AG$8&lt;&gt;"",INDIRECT("'" &amp; Setup!$AG$8 &amp; "'!" &amp; AE218),0) + IF(Setup!$AG$9&lt;&gt;"",INDIRECT("'" &amp; Setup!$AG$9 &amp; "'!" &amp; AE218),0) + IF(Setup!$AG$10&lt;&gt;"",INDIRECT("'" &amp; Setup!$AG$10 &amp; "'!" &amp; AE218),0) + IF(Setup!$AG$11&lt;&gt;"",INDIRECT("'" &amp; Setup!$AG$11 &amp; "'!" &amp; AE218),0) + IF(Setup!$AG$12&lt;&gt;"",INDIRECT("'" &amp; Setup!$AG$12 &amp; "'!" &amp; AE218),0)</f>
        <v>0</v>
      </c>
      <c r="BL218" s="2">
        <f ca="1">IF(Setup!$AH$7&lt;&gt;"",INDIRECT("'" &amp; Setup!$AH$7 &amp; "'!" &amp; AD218),0) + IF(Setup!$AH$8&lt;&gt;"",INDIRECT("'" &amp; Setup!$AH$8 &amp; "'!" &amp; AD218),0) + IF(Setup!$AH$9&lt;&gt;"",INDIRECT("'" &amp; Setup!$AH$9 &amp; "'!" &amp; AD218),0) + IF(Setup!$AH$10&lt;&gt;"",INDIRECT("'" &amp; Setup!$AH$10 &amp; "'!" &amp; AD218),0) + IF(Setup!$AH$11&lt;&gt;"",INDIRECT("'" &amp; Setup!$AH$11 &amp; "'!" &amp; AD218),0) + IF(Setup!$AH$12&lt;&gt;"",INDIRECT("'" &amp; Setup!$AH$12 &amp; "'!" &amp; AD218),0)</f>
        <v>0</v>
      </c>
      <c r="BM218" s="2">
        <f ca="1">IF(Setup!$AH$7&lt;&gt;"",INDIRECT("'" &amp; Setup!$AH$7 &amp; "'!" &amp; AE218),0) + IF(Setup!$AH$8&lt;&gt;"",INDIRECT("'" &amp; Setup!$AH$8 &amp; "'!" &amp; AE218),0) + IF(Setup!$AH$9&lt;&gt;"",INDIRECT("'" &amp; Setup!$AH$9 &amp; "'!" &amp; AE218),0) + IF(Setup!$AH$10&lt;&gt;"",INDIRECT("'" &amp; Setup!$AH$10 &amp; "'!" &amp; AE218),0) + IF(Setup!$AH$11&lt;&gt;"",INDIRECT("'" &amp; Setup!$AH$11 &amp; "'!" &amp; AE218),0) + IF(Setup!$AH$12&lt;&gt;"",INDIRECT("'" &amp; Setup!$AH$12 &amp; "'!" &amp; AE218),0)</f>
        <v>0</v>
      </c>
      <c r="BN218" s="2">
        <f ca="1">IF(Setup!$AI$7&lt;&gt;"",INDIRECT("'" &amp; Setup!$AI$7 &amp; "'!" &amp; AD218),0) + IF(Setup!$AI$8&lt;&gt;"",INDIRECT("'" &amp; Setup!$AI$8 &amp; "'!" &amp; AD218),0) + IF(Setup!$AI$9&lt;&gt;"",INDIRECT("'" &amp; Setup!$AI$9 &amp; "'!" &amp; AD218),0) + IF(Setup!$AI$10&lt;&gt;"",INDIRECT("'" &amp; Setup!$AI$10 &amp; "'!" &amp; AD218),0) + IF(Setup!$AI$11&lt;&gt;"",INDIRECT("'" &amp; Setup!$AI$11 &amp; "'!" &amp; AD218),0) + IF(Setup!$AI$12&lt;&gt;"",INDIRECT("'" &amp; Setup!$AI$12 &amp; "'!" &amp; AD218),0)</f>
        <v>0</v>
      </c>
      <c r="BO218" s="2">
        <f ca="1">IF(Setup!$AI$7&lt;&gt;"",INDIRECT("'" &amp; Setup!$AI$7 &amp; "'!" &amp; AE218),0) + IF(Setup!$AI$8&lt;&gt;"",INDIRECT("'" &amp; Setup!$AI$8 &amp; "'!" &amp; AE218),0) + IF(Setup!$AI$9&lt;&gt;"",INDIRECT("'" &amp; Setup!$AI$9 &amp; "'!" &amp; AE218),0) + IF(Setup!$AI$10&lt;&gt;"",INDIRECT("'" &amp; Setup!$AI$10 &amp; "'!" &amp; AE218),0) + IF(Setup!$AI$11&lt;&gt;"",INDIRECT("'" &amp; Setup!$AI$11 &amp; "'!" &amp; AE218),0) + IF(Setup!$AI$12&lt;&gt;"",INDIRECT("'" &amp; Setup!$AI$12 &amp; "'!" &amp; AE218),0)</f>
        <v>0</v>
      </c>
      <c r="BP218" s="2">
        <f ca="1">IF(Setup!$AJ$7&lt;&gt;"",INDIRECT("'" &amp; Setup!$AJ$7 &amp; "'!" &amp; AD218),0) + IF(Setup!$AJ$8&lt;&gt;"",INDIRECT("'" &amp; Setup!$AJ$8 &amp; "'!" &amp; AD218),0) + IF(Setup!$AJ$9&lt;&gt;"",INDIRECT("'" &amp; Setup!$AJ$9 &amp; "'!" &amp; AD218),0) + IF(Setup!$AJ$10&lt;&gt;"",INDIRECT("'" &amp; Setup!$AJ$10 &amp; "'!" &amp; AD218),0) + IF(Setup!$AJ$11&lt;&gt;"",INDIRECT("'" &amp; Setup!$AJ$11 &amp; "'!" &amp; AD218),0) + IF(Setup!$AJ$12&lt;&gt;"",INDIRECT("'" &amp; Setup!$AJ$12 &amp; "'!" &amp; AD218),0)</f>
        <v>0</v>
      </c>
      <c r="BQ218" s="2">
        <f ca="1">IF(Setup!$AJ$7&lt;&gt;"",INDIRECT("'" &amp; Setup!$AJ$7 &amp; "'!" &amp; AE218),0) + IF(Setup!$AJ$8&lt;&gt;"",INDIRECT("'" &amp; Setup!$AJ$8 &amp; "'!" &amp; AE218),0) + IF(Setup!$AJ$9&lt;&gt;"",INDIRECT("'" &amp; Setup!$AJ$9 &amp; "'!" &amp; AE218),0) + IF(Setup!$AJ$10&lt;&gt;"",INDIRECT("'" &amp; Setup!$AJ$10 &amp; "'!" &amp; AE218),0) + IF(Setup!$AJ$11&lt;&gt;"",INDIRECT("'" &amp; Setup!$AJ$11 &amp; "'!" &amp; AE218),0) + IF(Setup!$AJ$12&lt;&gt;"",INDIRECT("'" &amp; Setup!$AJ$12 &amp; "'!" &amp; AE218),0)</f>
        <v>0</v>
      </c>
      <c r="BS218" s="35"/>
      <c r="BT218" s="35"/>
      <c r="BU218" s="35"/>
      <c r="BV218" s="35"/>
    </row>
    <row r="219" spans="1:74" ht="39" hidden="1" customHeight="1" x14ac:dyDescent="0.2">
      <c r="A219" s="14" t="str">
        <f>Planning!A202</f>
        <v>I194</v>
      </c>
      <c r="B219" s="9">
        <f>Planning!B202</f>
        <v>0</v>
      </c>
      <c r="C219" s="9">
        <f>Planning!C202</f>
        <v>0</v>
      </c>
      <c r="D219" s="9">
        <f>Planning!D202</f>
        <v>0</v>
      </c>
      <c r="E219" s="3">
        <f>Planning!E202</f>
        <v>0</v>
      </c>
      <c r="F219" s="3">
        <f>Planning!G202</f>
        <v>0</v>
      </c>
      <c r="G219" s="28"/>
      <c r="H219" s="197">
        <f t="shared" ref="H219:H225" ca="1" si="137">IF(AR219&lt;&gt;"3",SUM(L219,P219,T219,X219),X219)</f>
        <v>0</v>
      </c>
      <c r="I219" s="197">
        <f t="shared" ref="I219:I225" ca="1" si="138">IF(AR219&lt;&gt;"3",SUM(M219,Q219,U219,Y219),Y219)</f>
        <v>0</v>
      </c>
      <c r="J219" s="32" t="str">
        <f ca="1">IF(AND($AR219="2",$AB218&lt;&gt;Lists!$A$17),AU219,AT219)</f>
        <v/>
      </c>
      <c r="K219" s="33" t="str">
        <f t="shared" ca="1" si="124"/>
        <v/>
      </c>
      <c r="L219" s="210">
        <f t="shared" ca="1" si="125"/>
        <v>0</v>
      </c>
      <c r="M219" s="197">
        <f t="shared" ca="1" si="126"/>
        <v>0</v>
      </c>
      <c r="N219" s="32" t="str">
        <f ca="1">IF(AND($AR219="2",$AB219&lt;&gt;Lists!$A$17),AW219,AV219)</f>
        <v/>
      </c>
      <c r="O219" s="33" t="str">
        <f t="shared" ca="1" si="127"/>
        <v/>
      </c>
      <c r="P219" s="197">
        <f t="shared" ca="1" si="128"/>
        <v>0</v>
      </c>
      <c r="Q219" s="197">
        <f t="shared" ca="1" si="129"/>
        <v>0</v>
      </c>
      <c r="R219" s="32" t="str">
        <f ca="1">IF(AND($AR219="2",$AB219&lt;&gt;Lists!$A$17),AY219,AX219)</f>
        <v/>
      </c>
      <c r="S219" s="33" t="str">
        <f t="shared" ca="1" si="130"/>
        <v/>
      </c>
      <c r="T219" s="197">
        <f t="shared" ca="1" si="131"/>
        <v>0</v>
      </c>
      <c r="U219" s="197">
        <f t="shared" ca="1" si="132"/>
        <v>0</v>
      </c>
      <c r="V219" s="32" t="str">
        <f ca="1">IF(AND($AR219="2",$AB219&lt;&gt;Lists!$A$17),BA219,AZ219)</f>
        <v/>
      </c>
      <c r="W219" s="33" t="str">
        <f t="shared" ca="1" si="133"/>
        <v/>
      </c>
      <c r="X219" s="197">
        <f t="shared" ca="1" si="134"/>
        <v>0</v>
      </c>
      <c r="Y219" s="197">
        <f t="shared" ca="1" si="135"/>
        <v>0</v>
      </c>
      <c r="Z219" s="32" t="str">
        <f ca="1">IF(AND($AR219="2",$AB219&lt;&gt;Lists!$A$17),BC219,BB219)</f>
        <v/>
      </c>
      <c r="AA219" s="33" t="str">
        <f t="shared" ca="1" si="136"/>
        <v/>
      </c>
      <c r="AB219" s="1">
        <f>Planning!H202</f>
        <v>0</v>
      </c>
      <c r="AC219" s="2" t="str">
        <f t="shared" ref="AC219:AC225" si="139">LEFT(B219,1)&amp;C219</f>
        <v>00</v>
      </c>
      <c r="AD219" s="2" t="s">
        <v>654</v>
      </c>
      <c r="AE219" s="2" t="s">
        <v>852</v>
      </c>
      <c r="AF219" s="2" t="s">
        <v>1598</v>
      </c>
      <c r="AG219" s="169" t="str">
        <f t="shared" ref="AG219:AG225" si="140">IF(E219=0,"","["&amp;A219&amp;"] "&amp;E219)</f>
        <v/>
      </c>
      <c r="AI219" s="2">
        <f ca="1">IF(Setup!$AG$7&lt;&gt;"",INDIRECT("'" &amp; Setup!$AG$7 &amp; "'!" &amp; AF219),0) + IF(Setup!$AG$8&lt;&gt;"",INDIRECT("'" &amp; Setup!$AG$8 &amp; "'!" &amp; AF219),0) + IF(Setup!$AG$9&lt;&gt;"",INDIRECT("'" &amp; Setup!$AG$9 &amp; "'!" &amp; AF219),0) + IF(Setup!$AG$10&lt;&gt;"",INDIRECT("'" &amp; Setup!$AG$10 &amp; "'!" &amp; AF219),0) + IF(Setup!$AG$11&lt;&gt;"",INDIRECT("'" &amp; Setup!$AG$11 &amp; "'!" &amp; AF219),0) + IF(Setup!$AG$12&lt;&gt;"",INDIRECT("'" &amp; Setup!$AG$12 &amp; "'!" &amp; AF219),0)</f>
        <v>0</v>
      </c>
      <c r="AJ219" s="2">
        <f ca="1">IF(Setup!$AH$7&lt;&gt;"",INDIRECT("'" &amp; Setup!$AH$7 &amp; "'!" &amp; AF219),0) + IF(Setup!$AH$8&lt;&gt;"",INDIRECT("'" &amp; Setup!$AH$8 &amp; "'!" &amp; AF219),0) + IF(Setup!$AH$9&lt;&gt;"",INDIRECT("'" &amp; Setup!$AH$9 &amp; "'!" &amp; AF219),0) + IF(Setup!$AH$10&lt;&gt;"",INDIRECT("'" &amp; Setup!$AH$10 &amp; "'!" &amp; AF219),0) + IF(Setup!$AH$11&lt;&gt;"",INDIRECT("'" &amp; Setup!$AH$11 &amp; "'!" &amp; AF219),0) + IF(Setup!$AH$12&lt;&gt;"",INDIRECT("'" &amp; Setup!$AH$12 &amp; "'!" &amp; AF219),0)</f>
        <v>0</v>
      </c>
      <c r="AK219" s="2">
        <f ca="1">IF(Setup!$AI$7&lt;&gt;"",INDIRECT("'" &amp; Setup!$AI$7 &amp; "'!" &amp; AF219),0) + IF(Setup!$AI$8&lt;&gt;"",INDIRECT("'" &amp; Setup!$AI$8 &amp; "'!" &amp; AF219),0) + IF(Setup!$AI$9&lt;&gt;"",INDIRECT("'" &amp; Setup!$AI$9 &amp; "'!" &amp; AF219),0) + IF(Setup!$AI$10&lt;&gt;"",INDIRECT("'" &amp; Setup!$AI$10 &amp; "'!" &amp; AF219),0) + IF(Setup!$AI$11&lt;&gt;"",INDIRECT("'" &amp; Setup!$AI$11 &amp; "'!" &amp; AF219),0) + IF(Setup!$AI$12&lt;&gt;"",INDIRECT("'" &amp; Setup!$AI$12 &amp; "'!" &amp; AF219),0)</f>
        <v>0</v>
      </c>
      <c r="AL219" s="2">
        <f ca="1">IF(Setup!$AJ$7&lt;&gt;"",INDIRECT("'" &amp; Setup!$AJ$7 &amp; "'!" &amp; AF219),0) + IF(Setup!$AJ$8&lt;&gt;"",INDIRECT("'" &amp; Setup!$AJ$8 &amp; "'!" &amp; AF219),0) + IF(Setup!$AJ$9&lt;&gt;"",INDIRECT("'" &amp; Setup!$AJ$9 &amp; "'!" &amp; AF219),0) + IF(Setup!$AJ$10&lt;&gt;"",INDIRECT("'" &amp; Setup!$AJ$10 &amp; "'!" &amp; AF219),0) + IF(Setup!$AJ$11&lt;&gt;"",INDIRECT("'" &amp; Setup!$AJ$11 &amp; "'!" &amp; AF219),0) + IF(Setup!$AJ$12&lt;&gt;"",INDIRECT("'" &amp; Setup!$AJ$12 &amp; "'!" &amp; AF219),0)</f>
        <v>0</v>
      </c>
      <c r="AN219" s="2" t="str">
        <f t="shared" ref="AN219:AN225" si="141">IF(B219=0,"",IF(LEFT(B219,1)="1","1","2"))</f>
        <v/>
      </c>
      <c r="AR219" s="2" t="str">
        <f>IF(C219=0,"",LEFT(INDEX(Lists!$H$5:$H$49,MATCH(C219,Lists!$G$5:$G$49,0),1),1))</f>
        <v/>
      </c>
      <c r="AT219" s="2" t="str">
        <f t="shared" ref="AT219:AT225" ca="1" si="142">IF(AND(H219=0,I219=0),"",IF(H219&gt;0,I219/H219,I219))</f>
        <v/>
      </c>
      <c r="AU219" s="2" t="str">
        <f t="shared" ref="AU219:AU225" ca="1" si="143">IF(AND(H219=0,I219=0),"",IF(I219&gt;0,H219/I219,0))</f>
        <v/>
      </c>
      <c r="AV219" s="2" t="str">
        <f t="shared" ref="AV219:AV225" ca="1" si="144">IF(AND(L219=0,M219=0),"",IF(L219&gt;0,M219/L219,M219))</f>
        <v/>
      </c>
      <c r="AW219" s="2" t="str">
        <f t="shared" ref="AW219:AW225" ca="1" si="145">IF(AND(L219=0,M219=0),"",IF(M219&gt;0,L219/M219,0))</f>
        <v/>
      </c>
      <c r="AX219" s="2" t="str">
        <f t="shared" ref="AX219:AX225" ca="1" si="146">IF(AND(P219=0,Q219=0),"",IF(P219&gt;0,Q219/P219,Q219))</f>
        <v/>
      </c>
      <c r="AY219" s="2" t="str">
        <f t="shared" ref="AY219:AY225" ca="1" si="147">IF(AND(P219=0,Q219=0),"",IF(Q219&gt;0,P219/Q219,0))</f>
        <v/>
      </c>
      <c r="AZ219" s="2" t="str">
        <f t="shared" ref="AZ219:AZ225" ca="1" si="148">IF(AND(T219=0,U219=0),"",IF(T219&gt;0,U219/T219,U219))</f>
        <v/>
      </c>
      <c r="BA219" s="2" t="str">
        <f t="shared" ref="BA219:BA225" ca="1" si="149">IF(AND(T219=0,U219=0),"",IF(U219&gt;0,T219/U219,0))</f>
        <v/>
      </c>
      <c r="BB219" s="2" t="str">
        <f t="shared" ref="BB219:BB225" ca="1" si="150">IF(AND(X219=0,Y219=0),"",IF(X219&gt;0,Y219/X219,Y219))</f>
        <v/>
      </c>
      <c r="BC219" s="2" t="str">
        <f t="shared" ref="BC219:BC225" ca="1" si="151">IF(AND(X219=0,Y219=0),"",IF(Y219&gt;0,X219/Y219,0))</f>
        <v/>
      </c>
      <c r="BJ219" s="2">
        <f ca="1">IF(Setup!$AG$7&lt;&gt;"",INDIRECT("'" &amp; Setup!$AG$7 &amp; "'!" &amp; AD219),0) + IF(Setup!$AG$8&lt;&gt;"",INDIRECT("'" &amp; Setup!$AG$8 &amp; "'!" &amp; AD219),0) + IF(Setup!$AG$9&lt;&gt;"",INDIRECT("'" &amp; Setup!$AG$9 &amp; "'!" &amp; AD219),0) + IF(Setup!$AG$10&lt;&gt;"",INDIRECT("'" &amp; Setup!$AG$10 &amp; "'!" &amp; AD219),0) + IF(Setup!$AG$11&lt;&gt;"",INDIRECT("'" &amp; Setup!$AG$11 &amp; "'!" &amp; AD219),0) + IF(Setup!$AG$12&lt;&gt;"",INDIRECT("'" &amp; Setup!$AG$12 &amp; "'!" &amp; AD219),0)</f>
        <v>0</v>
      </c>
      <c r="BK219" s="2">
        <f ca="1">IF(Setup!$AG$7&lt;&gt;"",INDIRECT("'" &amp; Setup!$AG$7 &amp; "'!" &amp; AE219),0) + IF(Setup!$AG$8&lt;&gt;"",INDIRECT("'" &amp; Setup!$AG$8 &amp; "'!" &amp; AE219),0) + IF(Setup!$AG$9&lt;&gt;"",INDIRECT("'" &amp; Setup!$AG$9 &amp; "'!" &amp; AE219),0) + IF(Setup!$AG$10&lt;&gt;"",INDIRECT("'" &amp; Setup!$AG$10 &amp; "'!" &amp; AE219),0) + IF(Setup!$AG$11&lt;&gt;"",INDIRECT("'" &amp; Setup!$AG$11 &amp; "'!" &amp; AE219),0) + IF(Setup!$AG$12&lt;&gt;"",INDIRECT("'" &amp; Setup!$AG$12 &amp; "'!" &amp; AE219),0)</f>
        <v>0</v>
      </c>
      <c r="BL219" s="2">
        <f ca="1">IF(Setup!$AH$7&lt;&gt;"",INDIRECT("'" &amp; Setup!$AH$7 &amp; "'!" &amp; AD219),0) + IF(Setup!$AH$8&lt;&gt;"",INDIRECT("'" &amp; Setup!$AH$8 &amp; "'!" &amp; AD219),0) + IF(Setup!$AH$9&lt;&gt;"",INDIRECT("'" &amp; Setup!$AH$9 &amp; "'!" &amp; AD219),0) + IF(Setup!$AH$10&lt;&gt;"",INDIRECT("'" &amp; Setup!$AH$10 &amp; "'!" &amp; AD219),0) + IF(Setup!$AH$11&lt;&gt;"",INDIRECT("'" &amp; Setup!$AH$11 &amp; "'!" &amp; AD219),0) + IF(Setup!$AH$12&lt;&gt;"",INDIRECT("'" &amp; Setup!$AH$12 &amp; "'!" &amp; AD219),0)</f>
        <v>0</v>
      </c>
      <c r="BM219" s="2">
        <f ca="1">IF(Setup!$AH$7&lt;&gt;"",INDIRECT("'" &amp; Setup!$AH$7 &amp; "'!" &amp; AE219),0) + IF(Setup!$AH$8&lt;&gt;"",INDIRECT("'" &amp; Setup!$AH$8 &amp; "'!" &amp; AE219),0) + IF(Setup!$AH$9&lt;&gt;"",INDIRECT("'" &amp; Setup!$AH$9 &amp; "'!" &amp; AE219),0) + IF(Setup!$AH$10&lt;&gt;"",INDIRECT("'" &amp; Setup!$AH$10 &amp; "'!" &amp; AE219),0) + IF(Setup!$AH$11&lt;&gt;"",INDIRECT("'" &amp; Setup!$AH$11 &amp; "'!" &amp; AE219),0) + IF(Setup!$AH$12&lt;&gt;"",INDIRECT("'" &amp; Setup!$AH$12 &amp; "'!" &amp; AE219),0)</f>
        <v>0</v>
      </c>
      <c r="BN219" s="2">
        <f ca="1">IF(Setup!$AI$7&lt;&gt;"",INDIRECT("'" &amp; Setup!$AI$7 &amp; "'!" &amp; AD219),0) + IF(Setup!$AI$8&lt;&gt;"",INDIRECT("'" &amp; Setup!$AI$8 &amp; "'!" &amp; AD219),0) + IF(Setup!$AI$9&lt;&gt;"",INDIRECT("'" &amp; Setup!$AI$9 &amp; "'!" &amp; AD219),0) + IF(Setup!$AI$10&lt;&gt;"",INDIRECT("'" &amp; Setup!$AI$10 &amp; "'!" &amp; AD219),0) + IF(Setup!$AI$11&lt;&gt;"",INDIRECT("'" &amp; Setup!$AI$11 &amp; "'!" &amp; AD219),0) + IF(Setup!$AI$12&lt;&gt;"",INDIRECT("'" &amp; Setup!$AI$12 &amp; "'!" &amp; AD219),0)</f>
        <v>0</v>
      </c>
      <c r="BO219" s="2">
        <f ca="1">IF(Setup!$AI$7&lt;&gt;"",INDIRECT("'" &amp; Setup!$AI$7 &amp; "'!" &amp; AE219),0) + IF(Setup!$AI$8&lt;&gt;"",INDIRECT("'" &amp; Setup!$AI$8 &amp; "'!" &amp; AE219),0) + IF(Setup!$AI$9&lt;&gt;"",INDIRECT("'" &amp; Setup!$AI$9 &amp; "'!" &amp; AE219),0) + IF(Setup!$AI$10&lt;&gt;"",INDIRECT("'" &amp; Setup!$AI$10 &amp; "'!" &amp; AE219),0) + IF(Setup!$AI$11&lt;&gt;"",INDIRECT("'" &amp; Setup!$AI$11 &amp; "'!" &amp; AE219),0) + IF(Setup!$AI$12&lt;&gt;"",INDIRECT("'" &amp; Setup!$AI$12 &amp; "'!" &amp; AE219),0)</f>
        <v>0</v>
      </c>
      <c r="BP219" s="2">
        <f ca="1">IF(Setup!$AJ$7&lt;&gt;"",INDIRECT("'" &amp; Setup!$AJ$7 &amp; "'!" &amp; AD219),0) + IF(Setup!$AJ$8&lt;&gt;"",INDIRECT("'" &amp; Setup!$AJ$8 &amp; "'!" &amp; AD219),0) + IF(Setup!$AJ$9&lt;&gt;"",INDIRECT("'" &amp; Setup!$AJ$9 &amp; "'!" &amp; AD219),0) + IF(Setup!$AJ$10&lt;&gt;"",INDIRECT("'" &amp; Setup!$AJ$10 &amp; "'!" &amp; AD219),0) + IF(Setup!$AJ$11&lt;&gt;"",INDIRECT("'" &amp; Setup!$AJ$11 &amp; "'!" &amp; AD219),0) + IF(Setup!$AJ$12&lt;&gt;"",INDIRECT("'" &amp; Setup!$AJ$12 &amp; "'!" &amp; AD219),0)</f>
        <v>0</v>
      </c>
      <c r="BQ219" s="2">
        <f ca="1">IF(Setup!$AJ$7&lt;&gt;"",INDIRECT("'" &amp; Setup!$AJ$7 &amp; "'!" &amp; AE219),0) + IF(Setup!$AJ$8&lt;&gt;"",INDIRECT("'" &amp; Setup!$AJ$8 &amp; "'!" &amp; AE219),0) + IF(Setup!$AJ$9&lt;&gt;"",INDIRECT("'" &amp; Setup!$AJ$9 &amp; "'!" &amp; AE219),0) + IF(Setup!$AJ$10&lt;&gt;"",INDIRECT("'" &amp; Setup!$AJ$10 &amp; "'!" &amp; AE219),0) + IF(Setup!$AJ$11&lt;&gt;"",INDIRECT("'" &amp; Setup!$AJ$11 &amp; "'!" &amp; AE219),0) + IF(Setup!$AJ$12&lt;&gt;"",INDIRECT("'" &amp; Setup!$AJ$12 &amp; "'!" &amp; AE219),0)</f>
        <v>0</v>
      </c>
      <c r="BS219" s="35"/>
      <c r="BT219" s="35"/>
      <c r="BU219" s="35"/>
      <c r="BV219" s="35"/>
    </row>
    <row r="220" spans="1:74" ht="39" hidden="1" customHeight="1" x14ac:dyDescent="0.2">
      <c r="A220" s="14" t="str">
        <f>Planning!A203</f>
        <v>I195</v>
      </c>
      <c r="B220" s="9">
        <f>Planning!B203</f>
        <v>0</v>
      </c>
      <c r="C220" s="9">
        <f>Planning!C203</f>
        <v>0</v>
      </c>
      <c r="D220" s="9">
        <f>Planning!D203</f>
        <v>0</v>
      </c>
      <c r="E220" s="3">
        <f>Planning!E203</f>
        <v>0</v>
      </c>
      <c r="F220" s="3">
        <f>Planning!G203</f>
        <v>0</v>
      </c>
      <c r="G220" s="28"/>
      <c r="H220" s="197">
        <f t="shared" ca="1" si="137"/>
        <v>0</v>
      </c>
      <c r="I220" s="197">
        <f t="shared" ca="1" si="138"/>
        <v>0</v>
      </c>
      <c r="J220" s="32" t="str">
        <f ca="1">IF(AND($AR220="2",$AB219&lt;&gt;Lists!$A$17),AU220,AT220)</f>
        <v/>
      </c>
      <c r="K220" s="33" t="str">
        <f t="shared" ca="1" si="124"/>
        <v/>
      </c>
      <c r="L220" s="210">
        <f t="shared" ca="1" si="125"/>
        <v>0</v>
      </c>
      <c r="M220" s="197">
        <f t="shared" ca="1" si="126"/>
        <v>0</v>
      </c>
      <c r="N220" s="32" t="str">
        <f ca="1">IF(AND($AR220="2",$AB220&lt;&gt;Lists!$A$17),AW220,AV220)</f>
        <v/>
      </c>
      <c r="O220" s="33" t="str">
        <f t="shared" ca="1" si="127"/>
        <v/>
      </c>
      <c r="P220" s="197">
        <f t="shared" ca="1" si="128"/>
        <v>0</v>
      </c>
      <c r="Q220" s="197">
        <f t="shared" ca="1" si="129"/>
        <v>0</v>
      </c>
      <c r="R220" s="32" t="str">
        <f ca="1">IF(AND($AR220="2",$AB220&lt;&gt;Lists!$A$17),AY220,AX220)</f>
        <v/>
      </c>
      <c r="S220" s="33" t="str">
        <f t="shared" ca="1" si="130"/>
        <v/>
      </c>
      <c r="T220" s="197">
        <f t="shared" ca="1" si="131"/>
        <v>0</v>
      </c>
      <c r="U220" s="197">
        <f t="shared" ca="1" si="132"/>
        <v>0</v>
      </c>
      <c r="V220" s="32" t="str">
        <f ca="1">IF(AND($AR220="2",$AB220&lt;&gt;Lists!$A$17),BA220,AZ220)</f>
        <v/>
      </c>
      <c r="W220" s="33" t="str">
        <f t="shared" ca="1" si="133"/>
        <v/>
      </c>
      <c r="X220" s="197">
        <f t="shared" ca="1" si="134"/>
        <v>0</v>
      </c>
      <c r="Y220" s="197">
        <f t="shared" ca="1" si="135"/>
        <v>0</v>
      </c>
      <c r="Z220" s="32" t="str">
        <f ca="1">IF(AND($AR220="2",$AB220&lt;&gt;Lists!$A$17),BC220,BB220)</f>
        <v/>
      </c>
      <c r="AA220" s="33" t="str">
        <f t="shared" ca="1" si="136"/>
        <v/>
      </c>
      <c r="AB220" s="1">
        <f>Planning!H203</f>
        <v>0</v>
      </c>
      <c r="AC220" s="2" t="str">
        <f t="shared" si="139"/>
        <v>00</v>
      </c>
      <c r="AD220" s="2" t="s">
        <v>655</v>
      </c>
      <c r="AE220" s="2" t="s">
        <v>853</v>
      </c>
      <c r="AF220" s="2" t="s">
        <v>1599</v>
      </c>
      <c r="AG220" s="169" t="str">
        <f t="shared" si="140"/>
        <v/>
      </c>
      <c r="AI220" s="2">
        <f ca="1">IF(Setup!$AG$7&lt;&gt;"",INDIRECT("'" &amp; Setup!$AG$7 &amp; "'!" &amp; AF220),0) + IF(Setup!$AG$8&lt;&gt;"",INDIRECT("'" &amp; Setup!$AG$8 &amp; "'!" &amp; AF220),0) + IF(Setup!$AG$9&lt;&gt;"",INDIRECT("'" &amp; Setup!$AG$9 &amp; "'!" &amp; AF220),0) + IF(Setup!$AG$10&lt;&gt;"",INDIRECT("'" &amp; Setup!$AG$10 &amp; "'!" &amp; AF220),0) + IF(Setup!$AG$11&lt;&gt;"",INDIRECT("'" &amp; Setup!$AG$11 &amp; "'!" &amp; AF220),0) + IF(Setup!$AG$12&lt;&gt;"",INDIRECT("'" &amp; Setup!$AG$12 &amp; "'!" &amp; AF220),0)</f>
        <v>0</v>
      </c>
      <c r="AJ220" s="2">
        <f ca="1">IF(Setup!$AH$7&lt;&gt;"",INDIRECT("'" &amp; Setup!$AH$7 &amp; "'!" &amp; AF220),0) + IF(Setup!$AH$8&lt;&gt;"",INDIRECT("'" &amp; Setup!$AH$8 &amp; "'!" &amp; AF220),0) + IF(Setup!$AH$9&lt;&gt;"",INDIRECT("'" &amp; Setup!$AH$9 &amp; "'!" &amp; AF220),0) + IF(Setup!$AH$10&lt;&gt;"",INDIRECT("'" &amp; Setup!$AH$10 &amp; "'!" &amp; AF220),0) + IF(Setup!$AH$11&lt;&gt;"",INDIRECT("'" &amp; Setup!$AH$11 &amp; "'!" &amp; AF220),0) + IF(Setup!$AH$12&lt;&gt;"",INDIRECT("'" &amp; Setup!$AH$12 &amp; "'!" &amp; AF220),0)</f>
        <v>0</v>
      </c>
      <c r="AK220" s="2">
        <f ca="1">IF(Setup!$AI$7&lt;&gt;"",INDIRECT("'" &amp; Setup!$AI$7 &amp; "'!" &amp; AF220),0) + IF(Setup!$AI$8&lt;&gt;"",INDIRECT("'" &amp; Setup!$AI$8 &amp; "'!" &amp; AF220),0) + IF(Setup!$AI$9&lt;&gt;"",INDIRECT("'" &amp; Setup!$AI$9 &amp; "'!" &amp; AF220),0) + IF(Setup!$AI$10&lt;&gt;"",INDIRECT("'" &amp; Setup!$AI$10 &amp; "'!" &amp; AF220),0) + IF(Setup!$AI$11&lt;&gt;"",INDIRECT("'" &amp; Setup!$AI$11 &amp; "'!" &amp; AF220),0) + IF(Setup!$AI$12&lt;&gt;"",INDIRECT("'" &amp; Setup!$AI$12 &amp; "'!" &amp; AF220),0)</f>
        <v>0</v>
      </c>
      <c r="AL220" s="2">
        <f ca="1">IF(Setup!$AJ$7&lt;&gt;"",INDIRECT("'" &amp; Setup!$AJ$7 &amp; "'!" &amp; AF220),0) + IF(Setup!$AJ$8&lt;&gt;"",INDIRECT("'" &amp; Setup!$AJ$8 &amp; "'!" &amp; AF220),0) + IF(Setup!$AJ$9&lt;&gt;"",INDIRECT("'" &amp; Setup!$AJ$9 &amp; "'!" &amp; AF220),0) + IF(Setup!$AJ$10&lt;&gt;"",INDIRECT("'" &amp; Setup!$AJ$10 &amp; "'!" &amp; AF220),0) + IF(Setup!$AJ$11&lt;&gt;"",INDIRECT("'" &amp; Setup!$AJ$11 &amp; "'!" &amp; AF220),0) + IF(Setup!$AJ$12&lt;&gt;"",INDIRECT("'" &amp; Setup!$AJ$12 &amp; "'!" &amp; AF220),0)</f>
        <v>0</v>
      </c>
      <c r="AN220" s="2" t="str">
        <f t="shared" si="141"/>
        <v/>
      </c>
      <c r="AR220" s="2" t="str">
        <f>IF(C220=0,"",LEFT(INDEX(Lists!$H$5:$H$49,MATCH(C220,Lists!$G$5:$G$49,0),1),1))</f>
        <v/>
      </c>
      <c r="AT220" s="2" t="str">
        <f t="shared" ca="1" si="142"/>
        <v/>
      </c>
      <c r="AU220" s="2" t="str">
        <f t="shared" ca="1" si="143"/>
        <v/>
      </c>
      <c r="AV220" s="2" t="str">
        <f t="shared" ca="1" si="144"/>
        <v/>
      </c>
      <c r="AW220" s="2" t="str">
        <f t="shared" ca="1" si="145"/>
        <v/>
      </c>
      <c r="AX220" s="2" t="str">
        <f t="shared" ca="1" si="146"/>
        <v/>
      </c>
      <c r="AY220" s="2" t="str">
        <f t="shared" ca="1" si="147"/>
        <v/>
      </c>
      <c r="AZ220" s="2" t="str">
        <f t="shared" ca="1" si="148"/>
        <v/>
      </c>
      <c r="BA220" s="2" t="str">
        <f t="shared" ca="1" si="149"/>
        <v/>
      </c>
      <c r="BB220" s="2" t="str">
        <f t="shared" ca="1" si="150"/>
        <v/>
      </c>
      <c r="BC220" s="2" t="str">
        <f t="shared" ca="1" si="151"/>
        <v/>
      </c>
      <c r="BJ220" s="2">
        <f ca="1">IF(Setup!$AG$7&lt;&gt;"",INDIRECT("'" &amp; Setup!$AG$7 &amp; "'!" &amp; AD220),0) + IF(Setup!$AG$8&lt;&gt;"",INDIRECT("'" &amp; Setup!$AG$8 &amp; "'!" &amp; AD220),0) + IF(Setup!$AG$9&lt;&gt;"",INDIRECT("'" &amp; Setup!$AG$9 &amp; "'!" &amp; AD220),0) + IF(Setup!$AG$10&lt;&gt;"",INDIRECT("'" &amp; Setup!$AG$10 &amp; "'!" &amp; AD220),0) + IF(Setup!$AG$11&lt;&gt;"",INDIRECT("'" &amp; Setup!$AG$11 &amp; "'!" &amp; AD220),0) + IF(Setup!$AG$12&lt;&gt;"",INDIRECT("'" &amp; Setup!$AG$12 &amp; "'!" &amp; AD220),0)</f>
        <v>0</v>
      </c>
      <c r="BK220" s="2">
        <f ca="1">IF(Setup!$AG$7&lt;&gt;"",INDIRECT("'" &amp; Setup!$AG$7 &amp; "'!" &amp; AE220),0) + IF(Setup!$AG$8&lt;&gt;"",INDIRECT("'" &amp; Setup!$AG$8 &amp; "'!" &amp; AE220),0) + IF(Setup!$AG$9&lt;&gt;"",INDIRECT("'" &amp; Setup!$AG$9 &amp; "'!" &amp; AE220),0) + IF(Setup!$AG$10&lt;&gt;"",INDIRECT("'" &amp; Setup!$AG$10 &amp; "'!" &amp; AE220),0) + IF(Setup!$AG$11&lt;&gt;"",INDIRECT("'" &amp; Setup!$AG$11 &amp; "'!" &amp; AE220),0) + IF(Setup!$AG$12&lt;&gt;"",INDIRECT("'" &amp; Setup!$AG$12 &amp; "'!" &amp; AE220),0)</f>
        <v>0</v>
      </c>
      <c r="BL220" s="2">
        <f ca="1">IF(Setup!$AH$7&lt;&gt;"",INDIRECT("'" &amp; Setup!$AH$7 &amp; "'!" &amp; AD220),0) + IF(Setup!$AH$8&lt;&gt;"",INDIRECT("'" &amp; Setup!$AH$8 &amp; "'!" &amp; AD220),0) + IF(Setup!$AH$9&lt;&gt;"",INDIRECT("'" &amp; Setup!$AH$9 &amp; "'!" &amp; AD220),0) + IF(Setup!$AH$10&lt;&gt;"",INDIRECT("'" &amp; Setup!$AH$10 &amp; "'!" &amp; AD220),0) + IF(Setup!$AH$11&lt;&gt;"",INDIRECT("'" &amp; Setup!$AH$11 &amp; "'!" &amp; AD220),0) + IF(Setup!$AH$12&lt;&gt;"",INDIRECT("'" &amp; Setup!$AH$12 &amp; "'!" &amp; AD220),0)</f>
        <v>0</v>
      </c>
      <c r="BM220" s="2">
        <f ca="1">IF(Setup!$AH$7&lt;&gt;"",INDIRECT("'" &amp; Setup!$AH$7 &amp; "'!" &amp; AE220),0) + IF(Setup!$AH$8&lt;&gt;"",INDIRECT("'" &amp; Setup!$AH$8 &amp; "'!" &amp; AE220),0) + IF(Setup!$AH$9&lt;&gt;"",INDIRECT("'" &amp; Setup!$AH$9 &amp; "'!" &amp; AE220),0) + IF(Setup!$AH$10&lt;&gt;"",INDIRECT("'" &amp; Setup!$AH$10 &amp; "'!" &amp; AE220),0) + IF(Setup!$AH$11&lt;&gt;"",INDIRECT("'" &amp; Setup!$AH$11 &amp; "'!" &amp; AE220),0) + IF(Setup!$AH$12&lt;&gt;"",INDIRECT("'" &amp; Setup!$AH$12 &amp; "'!" &amp; AE220),0)</f>
        <v>0</v>
      </c>
      <c r="BN220" s="2">
        <f ca="1">IF(Setup!$AI$7&lt;&gt;"",INDIRECT("'" &amp; Setup!$AI$7 &amp; "'!" &amp; AD220),0) + IF(Setup!$AI$8&lt;&gt;"",INDIRECT("'" &amp; Setup!$AI$8 &amp; "'!" &amp; AD220),0) + IF(Setup!$AI$9&lt;&gt;"",INDIRECT("'" &amp; Setup!$AI$9 &amp; "'!" &amp; AD220),0) + IF(Setup!$AI$10&lt;&gt;"",INDIRECT("'" &amp; Setup!$AI$10 &amp; "'!" &amp; AD220),0) + IF(Setup!$AI$11&lt;&gt;"",INDIRECT("'" &amp; Setup!$AI$11 &amp; "'!" &amp; AD220),0) + IF(Setup!$AI$12&lt;&gt;"",INDIRECT("'" &amp; Setup!$AI$12 &amp; "'!" &amp; AD220),0)</f>
        <v>0</v>
      </c>
      <c r="BO220" s="2">
        <f ca="1">IF(Setup!$AI$7&lt;&gt;"",INDIRECT("'" &amp; Setup!$AI$7 &amp; "'!" &amp; AE220),0) + IF(Setup!$AI$8&lt;&gt;"",INDIRECT("'" &amp; Setup!$AI$8 &amp; "'!" &amp; AE220),0) + IF(Setup!$AI$9&lt;&gt;"",INDIRECT("'" &amp; Setup!$AI$9 &amp; "'!" &amp; AE220),0) + IF(Setup!$AI$10&lt;&gt;"",INDIRECT("'" &amp; Setup!$AI$10 &amp; "'!" &amp; AE220),0) + IF(Setup!$AI$11&lt;&gt;"",INDIRECT("'" &amp; Setup!$AI$11 &amp; "'!" &amp; AE220),0) + IF(Setup!$AI$12&lt;&gt;"",INDIRECT("'" &amp; Setup!$AI$12 &amp; "'!" &amp; AE220),0)</f>
        <v>0</v>
      </c>
      <c r="BP220" s="2">
        <f ca="1">IF(Setup!$AJ$7&lt;&gt;"",INDIRECT("'" &amp; Setup!$AJ$7 &amp; "'!" &amp; AD220),0) + IF(Setup!$AJ$8&lt;&gt;"",INDIRECT("'" &amp; Setup!$AJ$8 &amp; "'!" &amp; AD220),0) + IF(Setup!$AJ$9&lt;&gt;"",INDIRECT("'" &amp; Setup!$AJ$9 &amp; "'!" &amp; AD220),0) + IF(Setup!$AJ$10&lt;&gt;"",INDIRECT("'" &amp; Setup!$AJ$10 &amp; "'!" &amp; AD220),0) + IF(Setup!$AJ$11&lt;&gt;"",INDIRECT("'" &amp; Setup!$AJ$11 &amp; "'!" &amp; AD220),0) + IF(Setup!$AJ$12&lt;&gt;"",INDIRECT("'" &amp; Setup!$AJ$12 &amp; "'!" &amp; AD220),0)</f>
        <v>0</v>
      </c>
      <c r="BQ220" s="2">
        <f ca="1">IF(Setup!$AJ$7&lt;&gt;"",INDIRECT("'" &amp; Setup!$AJ$7 &amp; "'!" &amp; AE220),0) + IF(Setup!$AJ$8&lt;&gt;"",INDIRECT("'" &amp; Setup!$AJ$8 &amp; "'!" &amp; AE220),0) + IF(Setup!$AJ$9&lt;&gt;"",INDIRECT("'" &amp; Setup!$AJ$9 &amp; "'!" &amp; AE220),0) + IF(Setup!$AJ$10&lt;&gt;"",INDIRECT("'" &amp; Setup!$AJ$10 &amp; "'!" &amp; AE220),0) + IF(Setup!$AJ$11&lt;&gt;"",INDIRECT("'" &amp; Setup!$AJ$11 &amp; "'!" &amp; AE220),0) + IF(Setup!$AJ$12&lt;&gt;"",INDIRECT("'" &amp; Setup!$AJ$12 &amp; "'!" &amp; AE220),0)</f>
        <v>0</v>
      </c>
      <c r="BS220" s="35"/>
      <c r="BT220" s="35"/>
      <c r="BU220" s="35"/>
      <c r="BV220" s="35"/>
    </row>
    <row r="221" spans="1:74" ht="39" hidden="1" customHeight="1" x14ac:dyDescent="0.2">
      <c r="A221" s="14" t="str">
        <f>Planning!A204</f>
        <v>I196</v>
      </c>
      <c r="B221" s="9">
        <f>Planning!B204</f>
        <v>0</v>
      </c>
      <c r="C221" s="9">
        <f>Planning!C204</f>
        <v>0</v>
      </c>
      <c r="D221" s="9">
        <f>Planning!D204</f>
        <v>0</v>
      </c>
      <c r="E221" s="3">
        <f>Planning!E204</f>
        <v>0</v>
      </c>
      <c r="F221" s="3">
        <f>Planning!G204</f>
        <v>0</v>
      </c>
      <c r="G221" s="28"/>
      <c r="H221" s="197">
        <f t="shared" ca="1" si="137"/>
        <v>0</v>
      </c>
      <c r="I221" s="197">
        <f t="shared" ca="1" si="138"/>
        <v>0</v>
      </c>
      <c r="J221" s="32" t="str">
        <f ca="1">IF(AND($AR221="2",$AB220&lt;&gt;Lists!$A$17),AU221,AT221)</f>
        <v/>
      </c>
      <c r="K221" s="33" t="str">
        <f t="shared" ca="1" si="124"/>
        <v/>
      </c>
      <c r="L221" s="210">
        <f t="shared" ca="1" si="125"/>
        <v>0</v>
      </c>
      <c r="M221" s="197">
        <f t="shared" ca="1" si="126"/>
        <v>0</v>
      </c>
      <c r="N221" s="32" t="str">
        <f ca="1">IF(AND($AR221="2",$AB221&lt;&gt;Lists!$A$17),AW221,AV221)</f>
        <v/>
      </c>
      <c r="O221" s="33" t="str">
        <f t="shared" ca="1" si="127"/>
        <v/>
      </c>
      <c r="P221" s="197">
        <f t="shared" ca="1" si="128"/>
        <v>0</v>
      </c>
      <c r="Q221" s="197">
        <f t="shared" ca="1" si="129"/>
        <v>0</v>
      </c>
      <c r="R221" s="32" t="str">
        <f ca="1">IF(AND($AR221="2",$AB221&lt;&gt;Lists!$A$17),AY221,AX221)</f>
        <v/>
      </c>
      <c r="S221" s="33" t="str">
        <f t="shared" ca="1" si="130"/>
        <v/>
      </c>
      <c r="T221" s="197">
        <f t="shared" ca="1" si="131"/>
        <v>0</v>
      </c>
      <c r="U221" s="197">
        <f t="shared" ca="1" si="132"/>
        <v>0</v>
      </c>
      <c r="V221" s="32" t="str">
        <f ca="1">IF(AND($AR221="2",$AB221&lt;&gt;Lists!$A$17),BA221,AZ221)</f>
        <v/>
      </c>
      <c r="W221" s="33" t="str">
        <f t="shared" ca="1" si="133"/>
        <v/>
      </c>
      <c r="X221" s="197">
        <f t="shared" ca="1" si="134"/>
        <v>0</v>
      </c>
      <c r="Y221" s="197">
        <f t="shared" ca="1" si="135"/>
        <v>0</v>
      </c>
      <c r="Z221" s="32" t="str">
        <f ca="1">IF(AND($AR221="2",$AB221&lt;&gt;Lists!$A$17),BC221,BB221)</f>
        <v/>
      </c>
      <c r="AA221" s="33" t="str">
        <f t="shared" ca="1" si="136"/>
        <v/>
      </c>
      <c r="AB221" s="1">
        <f>Planning!H204</f>
        <v>0</v>
      </c>
      <c r="AC221" s="2" t="str">
        <f t="shared" si="139"/>
        <v>00</v>
      </c>
      <c r="AD221" s="2" t="s">
        <v>656</v>
      </c>
      <c r="AE221" s="2" t="s">
        <v>854</v>
      </c>
      <c r="AF221" s="2" t="s">
        <v>1600</v>
      </c>
      <c r="AG221" s="169" t="str">
        <f t="shared" si="140"/>
        <v/>
      </c>
      <c r="AI221" s="2">
        <f ca="1">IF(Setup!$AG$7&lt;&gt;"",INDIRECT("'" &amp; Setup!$AG$7 &amp; "'!" &amp; AF221),0) + IF(Setup!$AG$8&lt;&gt;"",INDIRECT("'" &amp; Setup!$AG$8 &amp; "'!" &amp; AF221),0) + IF(Setup!$AG$9&lt;&gt;"",INDIRECT("'" &amp; Setup!$AG$9 &amp; "'!" &amp; AF221),0) + IF(Setup!$AG$10&lt;&gt;"",INDIRECT("'" &amp; Setup!$AG$10 &amp; "'!" &amp; AF221),0) + IF(Setup!$AG$11&lt;&gt;"",INDIRECT("'" &amp; Setup!$AG$11 &amp; "'!" &amp; AF221),0) + IF(Setup!$AG$12&lt;&gt;"",INDIRECT("'" &amp; Setup!$AG$12 &amp; "'!" &amp; AF221),0)</f>
        <v>0</v>
      </c>
      <c r="AJ221" s="2">
        <f ca="1">IF(Setup!$AH$7&lt;&gt;"",INDIRECT("'" &amp; Setup!$AH$7 &amp; "'!" &amp; AF221),0) + IF(Setup!$AH$8&lt;&gt;"",INDIRECT("'" &amp; Setup!$AH$8 &amp; "'!" &amp; AF221),0) + IF(Setup!$AH$9&lt;&gt;"",INDIRECT("'" &amp; Setup!$AH$9 &amp; "'!" &amp; AF221),0) + IF(Setup!$AH$10&lt;&gt;"",INDIRECT("'" &amp; Setup!$AH$10 &amp; "'!" &amp; AF221),0) + IF(Setup!$AH$11&lt;&gt;"",INDIRECT("'" &amp; Setup!$AH$11 &amp; "'!" &amp; AF221),0) + IF(Setup!$AH$12&lt;&gt;"",INDIRECT("'" &amp; Setup!$AH$12 &amp; "'!" &amp; AF221),0)</f>
        <v>0</v>
      </c>
      <c r="AK221" s="2">
        <f ca="1">IF(Setup!$AI$7&lt;&gt;"",INDIRECT("'" &amp; Setup!$AI$7 &amp; "'!" &amp; AF221),0) + IF(Setup!$AI$8&lt;&gt;"",INDIRECT("'" &amp; Setup!$AI$8 &amp; "'!" &amp; AF221),0) + IF(Setup!$AI$9&lt;&gt;"",INDIRECT("'" &amp; Setup!$AI$9 &amp; "'!" &amp; AF221),0) + IF(Setup!$AI$10&lt;&gt;"",INDIRECT("'" &amp; Setup!$AI$10 &amp; "'!" &amp; AF221),0) + IF(Setup!$AI$11&lt;&gt;"",INDIRECT("'" &amp; Setup!$AI$11 &amp; "'!" &amp; AF221),0) + IF(Setup!$AI$12&lt;&gt;"",INDIRECT("'" &amp; Setup!$AI$12 &amp; "'!" &amp; AF221),0)</f>
        <v>0</v>
      </c>
      <c r="AL221" s="2">
        <f ca="1">IF(Setup!$AJ$7&lt;&gt;"",INDIRECT("'" &amp; Setup!$AJ$7 &amp; "'!" &amp; AF221),0) + IF(Setup!$AJ$8&lt;&gt;"",INDIRECT("'" &amp; Setup!$AJ$8 &amp; "'!" &amp; AF221),0) + IF(Setup!$AJ$9&lt;&gt;"",INDIRECT("'" &amp; Setup!$AJ$9 &amp; "'!" &amp; AF221),0) + IF(Setup!$AJ$10&lt;&gt;"",INDIRECT("'" &amp; Setup!$AJ$10 &amp; "'!" &amp; AF221),0) + IF(Setup!$AJ$11&lt;&gt;"",INDIRECT("'" &amp; Setup!$AJ$11 &amp; "'!" &amp; AF221),0) + IF(Setup!$AJ$12&lt;&gt;"",INDIRECT("'" &amp; Setup!$AJ$12 &amp; "'!" &amp; AF221),0)</f>
        <v>0</v>
      </c>
      <c r="AN221" s="2" t="str">
        <f t="shared" si="141"/>
        <v/>
      </c>
      <c r="AR221" s="2" t="str">
        <f>IF(C221=0,"",LEFT(INDEX(Lists!$H$5:$H$49,MATCH(C221,Lists!$G$5:$G$49,0),1),1))</f>
        <v/>
      </c>
      <c r="AT221" s="2" t="str">
        <f t="shared" ca="1" si="142"/>
        <v/>
      </c>
      <c r="AU221" s="2" t="str">
        <f t="shared" ca="1" si="143"/>
        <v/>
      </c>
      <c r="AV221" s="2" t="str">
        <f t="shared" ca="1" si="144"/>
        <v/>
      </c>
      <c r="AW221" s="2" t="str">
        <f t="shared" ca="1" si="145"/>
        <v/>
      </c>
      <c r="AX221" s="2" t="str">
        <f t="shared" ca="1" si="146"/>
        <v/>
      </c>
      <c r="AY221" s="2" t="str">
        <f t="shared" ca="1" si="147"/>
        <v/>
      </c>
      <c r="AZ221" s="2" t="str">
        <f t="shared" ca="1" si="148"/>
        <v/>
      </c>
      <c r="BA221" s="2" t="str">
        <f t="shared" ca="1" si="149"/>
        <v/>
      </c>
      <c r="BB221" s="2" t="str">
        <f t="shared" ca="1" si="150"/>
        <v/>
      </c>
      <c r="BC221" s="2" t="str">
        <f t="shared" ca="1" si="151"/>
        <v/>
      </c>
      <c r="BJ221" s="2">
        <f ca="1">IF(Setup!$AG$7&lt;&gt;"",INDIRECT("'" &amp; Setup!$AG$7 &amp; "'!" &amp; AD221),0) + IF(Setup!$AG$8&lt;&gt;"",INDIRECT("'" &amp; Setup!$AG$8 &amp; "'!" &amp; AD221),0) + IF(Setup!$AG$9&lt;&gt;"",INDIRECT("'" &amp; Setup!$AG$9 &amp; "'!" &amp; AD221),0) + IF(Setup!$AG$10&lt;&gt;"",INDIRECT("'" &amp; Setup!$AG$10 &amp; "'!" &amp; AD221),0) + IF(Setup!$AG$11&lt;&gt;"",INDIRECT("'" &amp; Setup!$AG$11 &amp; "'!" &amp; AD221),0) + IF(Setup!$AG$12&lt;&gt;"",INDIRECT("'" &amp; Setup!$AG$12 &amp; "'!" &amp; AD221),0)</f>
        <v>0</v>
      </c>
      <c r="BK221" s="2">
        <f ca="1">IF(Setup!$AG$7&lt;&gt;"",INDIRECT("'" &amp; Setup!$AG$7 &amp; "'!" &amp; AE221),0) + IF(Setup!$AG$8&lt;&gt;"",INDIRECT("'" &amp; Setup!$AG$8 &amp; "'!" &amp; AE221),0) + IF(Setup!$AG$9&lt;&gt;"",INDIRECT("'" &amp; Setup!$AG$9 &amp; "'!" &amp; AE221),0) + IF(Setup!$AG$10&lt;&gt;"",INDIRECT("'" &amp; Setup!$AG$10 &amp; "'!" &amp; AE221),0) + IF(Setup!$AG$11&lt;&gt;"",INDIRECT("'" &amp; Setup!$AG$11 &amp; "'!" &amp; AE221),0) + IF(Setup!$AG$12&lt;&gt;"",INDIRECT("'" &amp; Setup!$AG$12 &amp; "'!" &amp; AE221),0)</f>
        <v>0</v>
      </c>
      <c r="BL221" s="2">
        <f ca="1">IF(Setup!$AH$7&lt;&gt;"",INDIRECT("'" &amp; Setup!$AH$7 &amp; "'!" &amp; AD221),0) + IF(Setup!$AH$8&lt;&gt;"",INDIRECT("'" &amp; Setup!$AH$8 &amp; "'!" &amp; AD221),0) + IF(Setup!$AH$9&lt;&gt;"",INDIRECT("'" &amp; Setup!$AH$9 &amp; "'!" &amp; AD221),0) + IF(Setup!$AH$10&lt;&gt;"",INDIRECT("'" &amp; Setup!$AH$10 &amp; "'!" &amp; AD221),0) + IF(Setup!$AH$11&lt;&gt;"",INDIRECT("'" &amp; Setup!$AH$11 &amp; "'!" &amp; AD221),0) + IF(Setup!$AH$12&lt;&gt;"",INDIRECT("'" &amp; Setup!$AH$12 &amp; "'!" &amp; AD221),0)</f>
        <v>0</v>
      </c>
      <c r="BM221" s="2">
        <f ca="1">IF(Setup!$AH$7&lt;&gt;"",INDIRECT("'" &amp; Setup!$AH$7 &amp; "'!" &amp; AE221),0) + IF(Setup!$AH$8&lt;&gt;"",INDIRECT("'" &amp; Setup!$AH$8 &amp; "'!" &amp; AE221),0) + IF(Setup!$AH$9&lt;&gt;"",INDIRECT("'" &amp; Setup!$AH$9 &amp; "'!" &amp; AE221),0) + IF(Setup!$AH$10&lt;&gt;"",INDIRECT("'" &amp; Setup!$AH$10 &amp; "'!" &amp; AE221),0) + IF(Setup!$AH$11&lt;&gt;"",INDIRECT("'" &amp; Setup!$AH$11 &amp; "'!" &amp; AE221),0) + IF(Setup!$AH$12&lt;&gt;"",INDIRECT("'" &amp; Setup!$AH$12 &amp; "'!" &amp; AE221),0)</f>
        <v>0</v>
      </c>
      <c r="BN221" s="2">
        <f ca="1">IF(Setup!$AI$7&lt;&gt;"",INDIRECT("'" &amp; Setup!$AI$7 &amp; "'!" &amp; AD221),0) + IF(Setup!$AI$8&lt;&gt;"",INDIRECT("'" &amp; Setup!$AI$8 &amp; "'!" &amp; AD221),0) + IF(Setup!$AI$9&lt;&gt;"",INDIRECT("'" &amp; Setup!$AI$9 &amp; "'!" &amp; AD221),0) + IF(Setup!$AI$10&lt;&gt;"",INDIRECT("'" &amp; Setup!$AI$10 &amp; "'!" &amp; AD221),0) + IF(Setup!$AI$11&lt;&gt;"",INDIRECT("'" &amp; Setup!$AI$11 &amp; "'!" &amp; AD221),0) + IF(Setup!$AI$12&lt;&gt;"",INDIRECT("'" &amp; Setup!$AI$12 &amp; "'!" &amp; AD221),0)</f>
        <v>0</v>
      </c>
      <c r="BO221" s="2">
        <f ca="1">IF(Setup!$AI$7&lt;&gt;"",INDIRECT("'" &amp; Setup!$AI$7 &amp; "'!" &amp; AE221),0) + IF(Setup!$AI$8&lt;&gt;"",INDIRECT("'" &amp; Setup!$AI$8 &amp; "'!" &amp; AE221),0) + IF(Setup!$AI$9&lt;&gt;"",INDIRECT("'" &amp; Setup!$AI$9 &amp; "'!" &amp; AE221),0) + IF(Setup!$AI$10&lt;&gt;"",INDIRECT("'" &amp; Setup!$AI$10 &amp; "'!" &amp; AE221),0) + IF(Setup!$AI$11&lt;&gt;"",INDIRECT("'" &amp; Setup!$AI$11 &amp; "'!" &amp; AE221),0) + IF(Setup!$AI$12&lt;&gt;"",INDIRECT("'" &amp; Setup!$AI$12 &amp; "'!" &amp; AE221),0)</f>
        <v>0</v>
      </c>
      <c r="BP221" s="2">
        <f ca="1">IF(Setup!$AJ$7&lt;&gt;"",INDIRECT("'" &amp; Setup!$AJ$7 &amp; "'!" &amp; AD221),0) + IF(Setup!$AJ$8&lt;&gt;"",INDIRECT("'" &amp; Setup!$AJ$8 &amp; "'!" &amp; AD221),0) + IF(Setup!$AJ$9&lt;&gt;"",INDIRECT("'" &amp; Setup!$AJ$9 &amp; "'!" &amp; AD221),0) + IF(Setup!$AJ$10&lt;&gt;"",INDIRECT("'" &amp; Setup!$AJ$10 &amp; "'!" &amp; AD221),0) + IF(Setup!$AJ$11&lt;&gt;"",INDIRECT("'" &amp; Setup!$AJ$11 &amp; "'!" &amp; AD221),0) + IF(Setup!$AJ$12&lt;&gt;"",INDIRECT("'" &amp; Setup!$AJ$12 &amp; "'!" &amp; AD221),0)</f>
        <v>0</v>
      </c>
      <c r="BQ221" s="2">
        <f ca="1">IF(Setup!$AJ$7&lt;&gt;"",INDIRECT("'" &amp; Setup!$AJ$7 &amp; "'!" &amp; AE221),0) + IF(Setup!$AJ$8&lt;&gt;"",INDIRECT("'" &amp; Setup!$AJ$8 &amp; "'!" &amp; AE221),0) + IF(Setup!$AJ$9&lt;&gt;"",INDIRECT("'" &amp; Setup!$AJ$9 &amp; "'!" &amp; AE221),0) + IF(Setup!$AJ$10&lt;&gt;"",INDIRECT("'" &amp; Setup!$AJ$10 &amp; "'!" &amp; AE221),0) + IF(Setup!$AJ$11&lt;&gt;"",INDIRECT("'" &amp; Setup!$AJ$11 &amp; "'!" &amp; AE221),0) + IF(Setup!$AJ$12&lt;&gt;"",INDIRECT("'" &amp; Setup!$AJ$12 &amp; "'!" &amp; AE221),0)</f>
        <v>0</v>
      </c>
      <c r="BS221" s="35"/>
      <c r="BT221" s="35"/>
      <c r="BU221" s="35"/>
      <c r="BV221" s="35"/>
    </row>
    <row r="222" spans="1:74" ht="39" hidden="1" customHeight="1" x14ac:dyDescent="0.2">
      <c r="A222" s="14" t="str">
        <f>Planning!A205</f>
        <v>I197</v>
      </c>
      <c r="B222" s="9">
        <f>Planning!B205</f>
        <v>0</v>
      </c>
      <c r="C222" s="9">
        <f>Planning!C205</f>
        <v>0</v>
      </c>
      <c r="D222" s="9">
        <f>Planning!D205</f>
        <v>0</v>
      </c>
      <c r="E222" s="3">
        <f>Planning!E205</f>
        <v>0</v>
      </c>
      <c r="F222" s="3">
        <f>Planning!G205</f>
        <v>0</v>
      </c>
      <c r="G222" s="28"/>
      <c r="H222" s="197">
        <f t="shared" ca="1" si="137"/>
        <v>0</v>
      </c>
      <c r="I222" s="197">
        <f t="shared" ca="1" si="138"/>
        <v>0</v>
      </c>
      <c r="J222" s="32" t="str">
        <f ca="1">IF(AND($AR222="2",$AB221&lt;&gt;Lists!$A$17),AU222,AT222)</f>
        <v/>
      </c>
      <c r="K222" s="33" t="str">
        <f t="shared" ca="1" si="124"/>
        <v/>
      </c>
      <c r="L222" s="210">
        <f t="shared" ca="1" si="125"/>
        <v>0</v>
      </c>
      <c r="M222" s="197">
        <f t="shared" ca="1" si="126"/>
        <v>0</v>
      </c>
      <c r="N222" s="32" t="str">
        <f ca="1">IF(AND($AR222="2",$AB222&lt;&gt;Lists!$A$17),AW222,AV222)</f>
        <v/>
      </c>
      <c r="O222" s="33" t="str">
        <f t="shared" ca="1" si="127"/>
        <v/>
      </c>
      <c r="P222" s="197">
        <f t="shared" ca="1" si="128"/>
        <v>0</v>
      </c>
      <c r="Q222" s="197">
        <f t="shared" ca="1" si="129"/>
        <v>0</v>
      </c>
      <c r="R222" s="32" t="str">
        <f ca="1">IF(AND($AR222="2",$AB222&lt;&gt;Lists!$A$17),AY222,AX222)</f>
        <v/>
      </c>
      <c r="S222" s="33" t="str">
        <f t="shared" ca="1" si="130"/>
        <v/>
      </c>
      <c r="T222" s="197">
        <f t="shared" ca="1" si="131"/>
        <v>0</v>
      </c>
      <c r="U222" s="197">
        <f t="shared" ca="1" si="132"/>
        <v>0</v>
      </c>
      <c r="V222" s="32" t="str">
        <f ca="1">IF(AND($AR222="2",$AB222&lt;&gt;Lists!$A$17),BA222,AZ222)</f>
        <v/>
      </c>
      <c r="W222" s="33" t="str">
        <f t="shared" ca="1" si="133"/>
        <v/>
      </c>
      <c r="X222" s="197">
        <f t="shared" ca="1" si="134"/>
        <v>0</v>
      </c>
      <c r="Y222" s="197">
        <f t="shared" ca="1" si="135"/>
        <v>0</v>
      </c>
      <c r="Z222" s="32" t="str">
        <f ca="1">IF(AND($AR222="2",$AB222&lt;&gt;Lists!$A$17),BC222,BB222)</f>
        <v/>
      </c>
      <c r="AA222" s="33" t="str">
        <f t="shared" ca="1" si="136"/>
        <v/>
      </c>
      <c r="AB222" s="1">
        <f>Planning!H205</f>
        <v>0</v>
      </c>
      <c r="AC222" s="2" t="str">
        <f t="shared" si="139"/>
        <v>00</v>
      </c>
      <c r="AD222" s="2" t="s">
        <v>657</v>
      </c>
      <c r="AE222" s="2" t="s">
        <v>855</v>
      </c>
      <c r="AF222" s="2" t="s">
        <v>1601</v>
      </c>
      <c r="AG222" s="169" t="str">
        <f t="shared" si="140"/>
        <v/>
      </c>
      <c r="AI222" s="2">
        <f ca="1">IF(Setup!$AG$7&lt;&gt;"",INDIRECT("'" &amp; Setup!$AG$7 &amp; "'!" &amp; AF222),0) + IF(Setup!$AG$8&lt;&gt;"",INDIRECT("'" &amp; Setup!$AG$8 &amp; "'!" &amp; AF222),0) + IF(Setup!$AG$9&lt;&gt;"",INDIRECT("'" &amp; Setup!$AG$9 &amp; "'!" &amp; AF222),0) + IF(Setup!$AG$10&lt;&gt;"",INDIRECT("'" &amp; Setup!$AG$10 &amp; "'!" &amp; AF222),0) + IF(Setup!$AG$11&lt;&gt;"",INDIRECT("'" &amp; Setup!$AG$11 &amp; "'!" &amp; AF222),0) + IF(Setup!$AG$12&lt;&gt;"",INDIRECT("'" &amp; Setup!$AG$12 &amp; "'!" &amp; AF222),0)</f>
        <v>0</v>
      </c>
      <c r="AJ222" s="2">
        <f ca="1">IF(Setup!$AH$7&lt;&gt;"",INDIRECT("'" &amp; Setup!$AH$7 &amp; "'!" &amp; AF222),0) + IF(Setup!$AH$8&lt;&gt;"",INDIRECT("'" &amp; Setup!$AH$8 &amp; "'!" &amp; AF222),0) + IF(Setup!$AH$9&lt;&gt;"",INDIRECT("'" &amp; Setup!$AH$9 &amp; "'!" &amp; AF222),0) + IF(Setup!$AH$10&lt;&gt;"",INDIRECT("'" &amp; Setup!$AH$10 &amp; "'!" &amp; AF222),0) + IF(Setup!$AH$11&lt;&gt;"",INDIRECT("'" &amp; Setup!$AH$11 &amp; "'!" &amp; AF222),0) + IF(Setup!$AH$12&lt;&gt;"",INDIRECT("'" &amp; Setup!$AH$12 &amp; "'!" &amp; AF222),0)</f>
        <v>0</v>
      </c>
      <c r="AK222" s="2">
        <f ca="1">IF(Setup!$AI$7&lt;&gt;"",INDIRECT("'" &amp; Setup!$AI$7 &amp; "'!" &amp; AF222),0) + IF(Setup!$AI$8&lt;&gt;"",INDIRECT("'" &amp; Setup!$AI$8 &amp; "'!" &amp; AF222),0) + IF(Setup!$AI$9&lt;&gt;"",INDIRECT("'" &amp; Setup!$AI$9 &amp; "'!" &amp; AF222),0) + IF(Setup!$AI$10&lt;&gt;"",INDIRECT("'" &amp; Setup!$AI$10 &amp; "'!" &amp; AF222),0) + IF(Setup!$AI$11&lt;&gt;"",INDIRECT("'" &amp; Setup!$AI$11 &amp; "'!" &amp; AF222),0) + IF(Setup!$AI$12&lt;&gt;"",INDIRECT("'" &amp; Setup!$AI$12 &amp; "'!" &amp; AF222),0)</f>
        <v>0</v>
      </c>
      <c r="AL222" s="2">
        <f ca="1">IF(Setup!$AJ$7&lt;&gt;"",INDIRECT("'" &amp; Setup!$AJ$7 &amp; "'!" &amp; AF222),0) + IF(Setup!$AJ$8&lt;&gt;"",INDIRECT("'" &amp; Setup!$AJ$8 &amp; "'!" &amp; AF222),0) + IF(Setup!$AJ$9&lt;&gt;"",INDIRECT("'" &amp; Setup!$AJ$9 &amp; "'!" &amp; AF222),0) + IF(Setup!$AJ$10&lt;&gt;"",INDIRECT("'" &amp; Setup!$AJ$10 &amp; "'!" &amp; AF222),0) + IF(Setup!$AJ$11&lt;&gt;"",INDIRECT("'" &amp; Setup!$AJ$11 &amp; "'!" &amp; AF222),0) + IF(Setup!$AJ$12&lt;&gt;"",INDIRECT("'" &amp; Setup!$AJ$12 &amp; "'!" &amp; AF222),0)</f>
        <v>0</v>
      </c>
      <c r="AN222" s="2" t="str">
        <f t="shared" si="141"/>
        <v/>
      </c>
      <c r="AR222" s="2" t="str">
        <f>IF(C222=0,"",LEFT(INDEX(Lists!$H$5:$H$49,MATCH(C222,Lists!$G$5:$G$49,0),1),1))</f>
        <v/>
      </c>
      <c r="AT222" s="2" t="str">
        <f t="shared" ca="1" si="142"/>
        <v/>
      </c>
      <c r="AU222" s="2" t="str">
        <f t="shared" ca="1" si="143"/>
        <v/>
      </c>
      <c r="AV222" s="2" t="str">
        <f t="shared" ca="1" si="144"/>
        <v/>
      </c>
      <c r="AW222" s="2" t="str">
        <f t="shared" ca="1" si="145"/>
        <v/>
      </c>
      <c r="AX222" s="2" t="str">
        <f t="shared" ca="1" si="146"/>
        <v/>
      </c>
      <c r="AY222" s="2" t="str">
        <f t="shared" ca="1" si="147"/>
        <v/>
      </c>
      <c r="AZ222" s="2" t="str">
        <f t="shared" ca="1" si="148"/>
        <v/>
      </c>
      <c r="BA222" s="2" t="str">
        <f t="shared" ca="1" si="149"/>
        <v/>
      </c>
      <c r="BB222" s="2" t="str">
        <f t="shared" ca="1" si="150"/>
        <v/>
      </c>
      <c r="BC222" s="2" t="str">
        <f t="shared" ca="1" si="151"/>
        <v/>
      </c>
      <c r="BJ222" s="2">
        <f ca="1">IF(Setup!$AG$7&lt;&gt;"",INDIRECT("'" &amp; Setup!$AG$7 &amp; "'!" &amp; AD222),0) + IF(Setup!$AG$8&lt;&gt;"",INDIRECT("'" &amp; Setup!$AG$8 &amp; "'!" &amp; AD222),0) + IF(Setup!$AG$9&lt;&gt;"",INDIRECT("'" &amp; Setup!$AG$9 &amp; "'!" &amp; AD222),0) + IF(Setup!$AG$10&lt;&gt;"",INDIRECT("'" &amp; Setup!$AG$10 &amp; "'!" &amp; AD222),0) + IF(Setup!$AG$11&lt;&gt;"",INDIRECT("'" &amp; Setup!$AG$11 &amp; "'!" &amp; AD222),0) + IF(Setup!$AG$12&lt;&gt;"",INDIRECT("'" &amp; Setup!$AG$12 &amp; "'!" &amp; AD222),0)</f>
        <v>0</v>
      </c>
      <c r="BK222" s="2">
        <f ca="1">IF(Setup!$AG$7&lt;&gt;"",INDIRECT("'" &amp; Setup!$AG$7 &amp; "'!" &amp; AE222),0) + IF(Setup!$AG$8&lt;&gt;"",INDIRECT("'" &amp; Setup!$AG$8 &amp; "'!" &amp; AE222),0) + IF(Setup!$AG$9&lt;&gt;"",INDIRECT("'" &amp; Setup!$AG$9 &amp; "'!" &amp; AE222),0) + IF(Setup!$AG$10&lt;&gt;"",INDIRECT("'" &amp; Setup!$AG$10 &amp; "'!" &amp; AE222),0) + IF(Setup!$AG$11&lt;&gt;"",INDIRECT("'" &amp; Setup!$AG$11 &amp; "'!" &amp; AE222),0) + IF(Setup!$AG$12&lt;&gt;"",INDIRECT("'" &amp; Setup!$AG$12 &amp; "'!" &amp; AE222),0)</f>
        <v>0</v>
      </c>
      <c r="BL222" s="2">
        <f ca="1">IF(Setup!$AH$7&lt;&gt;"",INDIRECT("'" &amp; Setup!$AH$7 &amp; "'!" &amp; AD222),0) + IF(Setup!$AH$8&lt;&gt;"",INDIRECT("'" &amp; Setup!$AH$8 &amp; "'!" &amp; AD222),0) + IF(Setup!$AH$9&lt;&gt;"",INDIRECT("'" &amp; Setup!$AH$9 &amp; "'!" &amp; AD222),0) + IF(Setup!$AH$10&lt;&gt;"",INDIRECT("'" &amp; Setup!$AH$10 &amp; "'!" &amp; AD222),0) + IF(Setup!$AH$11&lt;&gt;"",INDIRECT("'" &amp; Setup!$AH$11 &amp; "'!" &amp; AD222),0) + IF(Setup!$AH$12&lt;&gt;"",INDIRECT("'" &amp; Setup!$AH$12 &amp; "'!" &amp; AD222),0)</f>
        <v>0</v>
      </c>
      <c r="BM222" s="2">
        <f ca="1">IF(Setup!$AH$7&lt;&gt;"",INDIRECT("'" &amp; Setup!$AH$7 &amp; "'!" &amp; AE222),0) + IF(Setup!$AH$8&lt;&gt;"",INDIRECT("'" &amp; Setup!$AH$8 &amp; "'!" &amp; AE222),0) + IF(Setup!$AH$9&lt;&gt;"",INDIRECT("'" &amp; Setup!$AH$9 &amp; "'!" &amp; AE222),0) + IF(Setup!$AH$10&lt;&gt;"",INDIRECT("'" &amp; Setup!$AH$10 &amp; "'!" &amp; AE222),0) + IF(Setup!$AH$11&lt;&gt;"",INDIRECT("'" &amp; Setup!$AH$11 &amp; "'!" &amp; AE222),0) + IF(Setup!$AH$12&lt;&gt;"",INDIRECT("'" &amp; Setup!$AH$12 &amp; "'!" &amp; AE222),0)</f>
        <v>0</v>
      </c>
      <c r="BN222" s="2">
        <f ca="1">IF(Setup!$AI$7&lt;&gt;"",INDIRECT("'" &amp; Setup!$AI$7 &amp; "'!" &amp; AD222),0) + IF(Setup!$AI$8&lt;&gt;"",INDIRECT("'" &amp; Setup!$AI$8 &amp; "'!" &amp; AD222),0) + IF(Setup!$AI$9&lt;&gt;"",INDIRECT("'" &amp; Setup!$AI$9 &amp; "'!" &amp; AD222),0) + IF(Setup!$AI$10&lt;&gt;"",INDIRECT("'" &amp; Setup!$AI$10 &amp; "'!" &amp; AD222),0) + IF(Setup!$AI$11&lt;&gt;"",INDIRECT("'" &amp; Setup!$AI$11 &amp; "'!" &amp; AD222),0) + IF(Setup!$AI$12&lt;&gt;"",INDIRECT("'" &amp; Setup!$AI$12 &amp; "'!" &amp; AD222),0)</f>
        <v>0</v>
      </c>
      <c r="BO222" s="2">
        <f ca="1">IF(Setup!$AI$7&lt;&gt;"",INDIRECT("'" &amp; Setup!$AI$7 &amp; "'!" &amp; AE222),0) + IF(Setup!$AI$8&lt;&gt;"",INDIRECT("'" &amp; Setup!$AI$8 &amp; "'!" &amp; AE222),0) + IF(Setup!$AI$9&lt;&gt;"",INDIRECT("'" &amp; Setup!$AI$9 &amp; "'!" &amp; AE222),0) + IF(Setup!$AI$10&lt;&gt;"",INDIRECT("'" &amp; Setup!$AI$10 &amp; "'!" &amp; AE222),0) + IF(Setup!$AI$11&lt;&gt;"",INDIRECT("'" &amp; Setup!$AI$11 &amp; "'!" &amp; AE222),0) + IF(Setup!$AI$12&lt;&gt;"",INDIRECT("'" &amp; Setup!$AI$12 &amp; "'!" &amp; AE222),0)</f>
        <v>0</v>
      </c>
      <c r="BP222" s="2">
        <f ca="1">IF(Setup!$AJ$7&lt;&gt;"",INDIRECT("'" &amp; Setup!$AJ$7 &amp; "'!" &amp; AD222),0) + IF(Setup!$AJ$8&lt;&gt;"",INDIRECT("'" &amp; Setup!$AJ$8 &amp; "'!" &amp; AD222),0) + IF(Setup!$AJ$9&lt;&gt;"",INDIRECT("'" &amp; Setup!$AJ$9 &amp; "'!" &amp; AD222),0) + IF(Setup!$AJ$10&lt;&gt;"",INDIRECT("'" &amp; Setup!$AJ$10 &amp; "'!" &amp; AD222),0) + IF(Setup!$AJ$11&lt;&gt;"",INDIRECT("'" &amp; Setup!$AJ$11 &amp; "'!" &amp; AD222),0) + IF(Setup!$AJ$12&lt;&gt;"",INDIRECT("'" &amp; Setup!$AJ$12 &amp; "'!" &amp; AD222),0)</f>
        <v>0</v>
      </c>
      <c r="BQ222" s="2">
        <f ca="1">IF(Setup!$AJ$7&lt;&gt;"",INDIRECT("'" &amp; Setup!$AJ$7 &amp; "'!" &amp; AE222),0) + IF(Setup!$AJ$8&lt;&gt;"",INDIRECT("'" &amp; Setup!$AJ$8 &amp; "'!" &amp; AE222),0) + IF(Setup!$AJ$9&lt;&gt;"",INDIRECT("'" &amp; Setup!$AJ$9 &amp; "'!" &amp; AE222),0) + IF(Setup!$AJ$10&lt;&gt;"",INDIRECT("'" &amp; Setup!$AJ$10 &amp; "'!" &amp; AE222),0) + IF(Setup!$AJ$11&lt;&gt;"",INDIRECT("'" &amp; Setup!$AJ$11 &amp; "'!" &amp; AE222),0) + IF(Setup!$AJ$12&lt;&gt;"",INDIRECT("'" &amp; Setup!$AJ$12 &amp; "'!" &amp; AE222),0)</f>
        <v>0</v>
      </c>
      <c r="BS222" s="35"/>
      <c r="BT222" s="35"/>
      <c r="BU222" s="35"/>
      <c r="BV222" s="35"/>
    </row>
    <row r="223" spans="1:74" ht="39" hidden="1" customHeight="1" x14ac:dyDescent="0.2">
      <c r="A223" s="14" t="str">
        <f>Planning!A206</f>
        <v>I198</v>
      </c>
      <c r="B223" s="9">
        <f>Planning!B206</f>
        <v>0</v>
      </c>
      <c r="C223" s="9">
        <f>Planning!C206</f>
        <v>0</v>
      </c>
      <c r="D223" s="9">
        <f>Planning!D206</f>
        <v>0</v>
      </c>
      <c r="E223" s="3">
        <f>Planning!E206</f>
        <v>0</v>
      </c>
      <c r="F223" s="3">
        <f>Planning!G206</f>
        <v>0</v>
      </c>
      <c r="G223" s="28"/>
      <c r="H223" s="197">
        <f t="shared" ca="1" si="137"/>
        <v>0</v>
      </c>
      <c r="I223" s="197">
        <f t="shared" ca="1" si="138"/>
        <v>0</v>
      </c>
      <c r="J223" s="32" t="str">
        <f ca="1">IF(AND($AR223="2",$AB222&lt;&gt;Lists!$A$17),AU223,AT223)</f>
        <v/>
      </c>
      <c r="K223" s="33" t="str">
        <f t="shared" ca="1" si="124"/>
        <v/>
      </c>
      <c r="L223" s="210">
        <f t="shared" ca="1" si="125"/>
        <v>0</v>
      </c>
      <c r="M223" s="197">
        <f t="shared" ca="1" si="126"/>
        <v>0</v>
      </c>
      <c r="N223" s="32" t="str">
        <f ca="1">IF(AND($AR223="2",$AB223&lt;&gt;Lists!$A$17),AW223,AV223)</f>
        <v/>
      </c>
      <c r="O223" s="33" t="str">
        <f t="shared" ca="1" si="127"/>
        <v/>
      </c>
      <c r="P223" s="197">
        <f t="shared" ca="1" si="128"/>
        <v>0</v>
      </c>
      <c r="Q223" s="197">
        <f t="shared" ca="1" si="129"/>
        <v>0</v>
      </c>
      <c r="R223" s="32" t="str">
        <f ca="1">IF(AND($AR223="2",$AB223&lt;&gt;Lists!$A$17),AY223,AX223)</f>
        <v/>
      </c>
      <c r="S223" s="33" t="str">
        <f t="shared" ca="1" si="130"/>
        <v/>
      </c>
      <c r="T223" s="197">
        <f t="shared" ca="1" si="131"/>
        <v>0</v>
      </c>
      <c r="U223" s="197">
        <f t="shared" ca="1" si="132"/>
        <v>0</v>
      </c>
      <c r="V223" s="32" t="str">
        <f ca="1">IF(AND($AR223="2",$AB223&lt;&gt;Lists!$A$17),BA223,AZ223)</f>
        <v/>
      </c>
      <c r="W223" s="33" t="str">
        <f t="shared" ca="1" si="133"/>
        <v/>
      </c>
      <c r="X223" s="197">
        <f t="shared" ca="1" si="134"/>
        <v>0</v>
      </c>
      <c r="Y223" s="197">
        <f t="shared" ca="1" si="135"/>
        <v>0</v>
      </c>
      <c r="Z223" s="32" t="str">
        <f ca="1">IF(AND($AR223="2",$AB223&lt;&gt;Lists!$A$17),BC223,BB223)</f>
        <v/>
      </c>
      <c r="AA223" s="33" t="str">
        <f t="shared" ca="1" si="136"/>
        <v/>
      </c>
      <c r="AB223" s="1">
        <f>Planning!H206</f>
        <v>0</v>
      </c>
      <c r="AC223" s="2" t="str">
        <f t="shared" si="139"/>
        <v>00</v>
      </c>
      <c r="AD223" s="2" t="s">
        <v>658</v>
      </c>
      <c r="AE223" s="2" t="s">
        <v>856</v>
      </c>
      <c r="AF223" s="2" t="s">
        <v>1602</v>
      </c>
      <c r="AG223" s="169" t="str">
        <f t="shared" si="140"/>
        <v/>
      </c>
      <c r="AI223" s="2">
        <f ca="1">IF(Setup!$AG$7&lt;&gt;"",INDIRECT("'" &amp; Setup!$AG$7 &amp; "'!" &amp; AF223),0) + IF(Setup!$AG$8&lt;&gt;"",INDIRECT("'" &amp; Setup!$AG$8 &amp; "'!" &amp; AF223),0) + IF(Setup!$AG$9&lt;&gt;"",INDIRECT("'" &amp; Setup!$AG$9 &amp; "'!" &amp; AF223),0) + IF(Setup!$AG$10&lt;&gt;"",INDIRECT("'" &amp; Setup!$AG$10 &amp; "'!" &amp; AF223),0) + IF(Setup!$AG$11&lt;&gt;"",INDIRECT("'" &amp; Setup!$AG$11 &amp; "'!" &amp; AF223),0) + IF(Setup!$AG$12&lt;&gt;"",INDIRECT("'" &amp; Setup!$AG$12 &amp; "'!" &amp; AF223),0)</f>
        <v>0</v>
      </c>
      <c r="AJ223" s="2">
        <f ca="1">IF(Setup!$AH$7&lt;&gt;"",INDIRECT("'" &amp; Setup!$AH$7 &amp; "'!" &amp; AF223),0) + IF(Setup!$AH$8&lt;&gt;"",INDIRECT("'" &amp; Setup!$AH$8 &amp; "'!" &amp; AF223),0) + IF(Setup!$AH$9&lt;&gt;"",INDIRECT("'" &amp; Setup!$AH$9 &amp; "'!" &amp; AF223),0) + IF(Setup!$AH$10&lt;&gt;"",INDIRECT("'" &amp; Setup!$AH$10 &amp; "'!" &amp; AF223),0) + IF(Setup!$AH$11&lt;&gt;"",INDIRECT("'" &amp; Setup!$AH$11 &amp; "'!" &amp; AF223),0) + IF(Setup!$AH$12&lt;&gt;"",INDIRECT("'" &amp; Setup!$AH$12 &amp; "'!" &amp; AF223),0)</f>
        <v>0</v>
      </c>
      <c r="AK223" s="2">
        <f ca="1">IF(Setup!$AI$7&lt;&gt;"",INDIRECT("'" &amp; Setup!$AI$7 &amp; "'!" &amp; AF223),0) + IF(Setup!$AI$8&lt;&gt;"",INDIRECT("'" &amp; Setup!$AI$8 &amp; "'!" &amp; AF223),0) + IF(Setup!$AI$9&lt;&gt;"",INDIRECT("'" &amp; Setup!$AI$9 &amp; "'!" &amp; AF223),0) + IF(Setup!$AI$10&lt;&gt;"",INDIRECT("'" &amp; Setup!$AI$10 &amp; "'!" &amp; AF223),0) + IF(Setup!$AI$11&lt;&gt;"",INDIRECT("'" &amp; Setup!$AI$11 &amp; "'!" &amp; AF223),0) + IF(Setup!$AI$12&lt;&gt;"",INDIRECT("'" &amp; Setup!$AI$12 &amp; "'!" &amp; AF223),0)</f>
        <v>0</v>
      </c>
      <c r="AL223" s="2">
        <f ca="1">IF(Setup!$AJ$7&lt;&gt;"",INDIRECT("'" &amp; Setup!$AJ$7 &amp; "'!" &amp; AF223),0) + IF(Setup!$AJ$8&lt;&gt;"",INDIRECT("'" &amp; Setup!$AJ$8 &amp; "'!" &amp; AF223),0) + IF(Setup!$AJ$9&lt;&gt;"",INDIRECT("'" &amp; Setup!$AJ$9 &amp; "'!" &amp; AF223),0) + IF(Setup!$AJ$10&lt;&gt;"",INDIRECT("'" &amp; Setup!$AJ$10 &amp; "'!" &amp; AF223),0) + IF(Setup!$AJ$11&lt;&gt;"",INDIRECT("'" &amp; Setup!$AJ$11 &amp; "'!" &amp; AF223),0) + IF(Setup!$AJ$12&lt;&gt;"",INDIRECT("'" &amp; Setup!$AJ$12 &amp; "'!" &amp; AF223),0)</f>
        <v>0</v>
      </c>
      <c r="AN223" s="2" t="str">
        <f t="shared" si="141"/>
        <v/>
      </c>
      <c r="AR223" s="2" t="str">
        <f>IF(C223=0,"",LEFT(INDEX(Lists!$H$5:$H$49,MATCH(C223,Lists!$G$5:$G$49,0),1),1))</f>
        <v/>
      </c>
      <c r="AT223" s="2" t="str">
        <f t="shared" ca="1" si="142"/>
        <v/>
      </c>
      <c r="AU223" s="2" t="str">
        <f t="shared" ca="1" si="143"/>
        <v/>
      </c>
      <c r="AV223" s="2" t="str">
        <f t="shared" ca="1" si="144"/>
        <v/>
      </c>
      <c r="AW223" s="2" t="str">
        <f t="shared" ca="1" si="145"/>
        <v/>
      </c>
      <c r="AX223" s="2" t="str">
        <f t="shared" ca="1" si="146"/>
        <v/>
      </c>
      <c r="AY223" s="2" t="str">
        <f t="shared" ca="1" si="147"/>
        <v/>
      </c>
      <c r="AZ223" s="2" t="str">
        <f t="shared" ca="1" si="148"/>
        <v/>
      </c>
      <c r="BA223" s="2" t="str">
        <f t="shared" ca="1" si="149"/>
        <v/>
      </c>
      <c r="BB223" s="2" t="str">
        <f t="shared" ca="1" si="150"/>
        <v/>
      </c>
      <c r="BC223" s="2" t="str">
        <f t="shared" ca="1" si="151"/>
        <v/>
      </c>
      <c r="BJ223" s="2">
        <f ca="1">IF(Setup!$AG$7&lt;&gt;"",INDIRECT("'" &amp; Setup!$AG$7 &amp; "'!" &amp; AD223),0) + IF(Setup!$AG$8&lt;&gt;"",INDIRECT("'" &amp; Setup!$AG$8 &amp; "'!" &amp; AD223),0) + IF(Setup!$AG$9&lt;&gt;"",INDIRECT("'" &amp; Setup!$AG$9 &amp; "'!" &amp; AD223),0) + IF(Setup!$AG$10&lt;&gt;"",INDIRECT("'" &amp; Setup!$AG$10 &amp; "'!" &amp; AD223),0) + IF(Setup!$AG$11&lt;&gt;"",INDIRECT("'" &amp; Setup!$AG$11 &amp; "'!" &amp; AD223),0) + IF(Setup!$AG$12&lt;&gt;"",INDIRECT("'" &amp; Setup!$AG$12 &amp; "'!" &amp; AD223),0)</f>
        <v>0</v>
      </c>
      <c r="BK223" s="2">
        <f ca="1">IF(Setup!$AG$7&lt;&gt;"",INDIRECT("'" &amp; Setup!$AG$7 &amp; "'!" &amp; AE223),0) + IF(Setup!$AG$8&lt;&gt;"",INDIRECT("'" &amp; Setup!$AG$8 &amp; "'!" &amp; AE223),0) + IF(Setup!$AG$9&lt;&gt;"",INDIRECT("'" &amp; Setup!$AG$9 &amp; "'!" &amp; AE223),0) + IF(Setup!$AG$10&lt;&gt;"",INDIRECT("'" &amp; Setup!$AG$10 &amp; "'!" &amp; AE223),0) + IF(Setup!$AG$11&lt;&gt;"",INDIRECT("'" &amp; Setup!$AG$11 &amp; "'!" &amp; AE223),0) + IF(Setup!$AG$12&lt;&gt;"",INDIRECT("'" &amp; Setup!$AG$12 &amp; "'!" &amp; AE223),0)</f>
        <v>0</v>
      </c>
      <c r="BL223" s="2">
        <f ca="1">IF(Setup!$AH$7&lt;&gt;"",INDIRECT("'" &amp; Setup!$AH$7 &amp; "'!" &amp; AD223),0) + IF(Setup!$AH$8&lt;&gt;"",INDIRECT("'" &amp; Setup!$AH$8 &amp; "'!" &amp; AD223),0) + IF(Setup!$AH$9&lt;&gt;"",INDIRECT("'" &amp; Setup!$AH$9 &amp; "'!" &amp; AD223),0) + IF(Setup!$AH$10&lt;&gt;"",INDIRECT("'" &amp; Setup!$AH$10 &amp; "'!" &amp; AD223),0) + IF(Setup!$AH$11&lt;&gt;"",INDIRECT("'" &amp; Setup!$AH$11 &amp; "'!" &amp; AD223),0) + IF(Setup!$AH$12&lt;&gt;"",INDIRECT("'" &amp; Setup!$AH$12 &amp; "'!" &amp; AD223),0)</f>
        <v>0</v>
      </c>
      <c r="BM223" s="2">
        <f ca="1">IF(Setup!$AH$7&lt;&gt;"",INDIRECT("'" &amp; Setup!$AH$7 &amp; "'!" &amp; AE223),0) + IF(Setup!$AH$8&lt;&gt;"",INDIRECT("'" &amp; Setup!$AH$8 &amp; "'!" &amp; AE223),0) + IF(Setup!$AH$9&lt;&gt;"",INDIRECT("'" &amp; Setup!$AH$9 &amp; "'!" &amp; AE223),0) + IF(Setup!$AH$10&lt;&gt;"",INDIRECT("'" &amp; Setup!$AH$10 &amp; "'!" &amp; AE223),0) + IF(Setup!$AH$11&lt;&gt;"",INDIRECT("'" &amp; Setup!$AH$11 &amp; "'!" &amp; AE223),0) + IF(Setup!$AH$12&lt;&gt;"",INDIRECT("'" &amp; Setup!$AH$12 &amp; "'!" &amp; AE223),0)</f>
        <v>0</v>
      </c>
      <c r="BN223" s="2">
        <f ca="1">IF(Setup!$AI$7&lt;&gt;"",INDIRECT("'" &amp; Setup!$AI$7 &amp; "'!" &amp; AD223),0) + IF(Setup!$AI$8&lt;&gt;"",INDIRECT("'" &amp; Setup!$AI$8 &amp; "'!" &amp; AD223),0) + IF(Setup!$AI$9&lt;&gt;"",INDIRECT("'" &amp; Setup!$AI$9 &amp; "'!" &amp; AD223),0) + IF(Setup!$AI$10&lt;&gt;"",INDIRECT("'" &amp; Setup!$AI$10 &amp; "'!" &amp; AD223),0) + IF(Setup!$AI$11&lt;&gt;"",INDIRECT("'" &amp; Setup!$AI$11 &amp; "'!" &amp; AD223),0) + IF(Setup!$AI$12&lt;&gt;"",INDIRECT("'" &amp; Setup!$AI$12 &amp; "'!" &amp; AD223),0)</f>
        <v>0</v>
      </c>
      <c r="BO223" s="2">
        <f ca="1">IF(Setup!$AI$7&lt;&gt;"",INDIRECT("'" &amp; Setup!$AI$7 &amp; "'!" &amp; AE223),0) + IF(Setup!$AI$8&lt;&gt;"",INDIRECT("'" &amp; Setup!$AI$8 &amp; "'!" &amp; AE223),0) + IF(Setup!$AI$9&lt;&gt;"",INDIRECT("'" &amp; Setup!$AI$9 &amp; "'!" &amp; AE223),0) + IF(Setup!$AI$10&lt;&gt;"",INDIRECT("'" &amp; Setup!$AI$10 &amp; "'!" &amp; AE223),0) + IF(Setup!$AI$11&lt;&gt;"",INDIRECT("'" &amp; Setup!$AI$11 &amp; "'!" &amp; AE223),0) + IF(Setup!$AI$12&lt;&gt;"",INDIRECT("'" &amp; Setup!$AI$12 &amp; "'!" &amp; AE223),0)</f>
        <v>0</v>
      </c>
      <c r="BP223" s="2">
        <f ca="1">IF(Setup!$AJ$7&lt;&gt;"",INDIRECT("'" &amp; Setup!$AJ$7 &amp; "'!" &amp; AD223),0) + IF(Setup!$AJ$8&lt;&gt;"",INDIRECT("'" &amp; Setup!$AJ$8 &amp; "'!" &amp; AD223),0) + IF(Setup!$AJ$9&lt;&gt;"",INDIRECT("'" &amp; Setup!$AJ$9 &amp; "'!" &amp; AD223),0) + IF(Setup!$AJ$10&lt;&gt;"",INDIRECT("'" &amp; Setup!$AJ$10 &amp; "'!" &amp; AD223),0) + IF(Setup!$AJ$11&lt;&gt;"",INDIRECT("'" &amp; Setup!$AJ$11 &amp; "'!" &amp; AD223),0) + IF(Setup!$AJ$12&lt;&gt;"",INDIRECT("'" &amp; Setup!$AJ$12 &amp; "'!" &amp; AD223),0)</f>
        <v>0</v>
      </c>
      <c r="BQ223" s="2">
        <f ca="1">IF(Setup!$AJ$7&lt;&gt;"",INDIRECT("'" &amp; Setup!$AJ$7 &amp; "'!" &amp; AE223),0) + IF(Setup!$AJ$8&lt;&gt;"",INDIRECT("'" &amp; Setup!$AJ$8 &amp; "'!" &amp; AE223),0) + IF(Setup!$AJ$9&lt;&gt;"",INDIRECT("'" &amp; Setup!$AJ$9 &amp; "'!" &amp; AE223),0) + IF(Setup!$AJ$10&lt;&gt;"",INDIRECT("'" &amp; Setup!$AJ$10 &amp; "'!" &amp; AE223),0) + IF(Setup!$AJ$11&lt;&gt;"",INDIRECT("'" &amp; Setup!$AJ$11 &amp; "'!" &amp; AE223),0) + IF(Setup!$AJ$12&lt;&gt;"",INDIRECT("'" &amp; Setup!$AJ$12 &amp; "'!" &amp; AE223),0)</f>
        <v>0</v>
      </c>
      <c r="BS223" s="35"/>
      <c r="BT223" s="35"/>
      <c r="BU223" s="35"/>
      <c r="BV223" s="35"/>
    </row>
    <row r="224" spans="1:74" ht="39" hidden="1" customHeight="1" x14ac:dyDescent="0.2">
      <c r="A224" s="14" t="str">
        <f>Planning!A207</f>
        <v>I199</v>
      </c>
      <c r="B224" s="9">
        <f>Planning!B207</f>
        <v>0</v>
      </c>
      <c r="C224" s="9">
        <f>Planning!C207</f>
        <v>0</v>
      </c>
      <c r="D224" s="9">
        <f>Planning!D207</f>
        <v>0</v>
      </c>
      <c r="E224" s="3">
        <f>Planning!E207</f>
        <v>0</v>
      </c>
      <c r="F224" s="3">
        <f>Planning!G207</f>
        <v>0</v>
      </c>
      <c r="G224" s="28"/>
      <c r="H224" s="197">
        <f t="shared" ca="1" si="137"/>
        <v>0</v>
      </c>
      <c r="I224" s="197">
        <f t="shared" ca="1" si="138"/>
        <v>0</v>
      </c>
      <c r="J224" s="32" t="str">
        <f ca="1">IF(AND($AR224="2",$AB223&lt;&gt;Lists!$A$17),AU224,AT224)</f>
        <v/>
      </c>
      <c r="K224" s="33" t="str">
        <f t="shared" ca="1" si="124"/>
        <v/>
      </c>
      <c r="L224" s="210">
        <f t="shared" ca="1" si="125"/>
        <v>0</v>
      </c>
      <c r="M224" s="197">
        <f t="shared" ca="1" si="126"/>
        <v>0</v>
      </c>
      <c r="N224" s="32" t="str">
        <f ca="1">IF(AND($AR224="2",$AB224&lt;&gt;Lists!$A$17),AW224,AV224)</f>
        <v/>
      </c>
      <c r="O224" s="33" t="str">
        <f t="shared" ca="1" si="127"/>
        <v/>
      </c>
      <c r="P224" s="197">
        <f t="shared" ca="1" si="128"/>
        <v>0</v>
      </c>
      <c r="Q224" s="197">
        <f t="shared" ca="1" si="129"/>
        <v>0</v>
      </c>
      <c r="R224" s="32" t="str">
        <f ca="1">IF(AND($AR224="2",$AB224&lt;&gt;Lists!$A$17),AY224,AX224)</f>
        <v/>
      </c>
      <c r="S224" s="33" t="str">
        <f t="shared" ca="1" si="130"/>
        <v/>
      </c>
      <c r="T224" s="197">
        <f t="shared" ca="1" si="131"/>
        <v>0</v>
      </c>
      <c r="U224" s="197">
        <f t="shared" ca="1" si="132"/>
        <v>0</v>
      </c>
      <c r="V224" s="32" t="str">
        <f ca="1">IF(AND($AR224="2",$AB224&lt;&gt;Lists!$A$17),BA224,AZ224)</f>
        <v/>
      </c>
      <c r="W224" s="33" t="str">
        <f t="shared" ca="1" si="133"/>
        <v/>
      </c>
      <c r="X224" s="197">
        <f t="shared" ca="1" si="134"/>
        <v>0</v>
      </c>
      <c r="Y224" s="197">
        <f t="shared" ca="1" si="135"/>
        <v>0</v>
      </c>
      <c r="Z224" s="32" t="str">
        <f ca="1">IF(AND($AR224="2",$AB224&lt;&gt;Lists!$A$17),BC224,BB224)</f>
        <v/>
      </c>
      <c r="AA224" s="33" t="str">
        <f t="shared" ca="1" si="136"/>
        <v/>
      </c>
      <c r="AB224" s="1">
        <f>Planning!H207</f>
        <v>0</v>
      </c>
      <c r="AC224" s="2" t="str">
        <f t="shared" si="139"/>
        <v>00</v>
      </c>
      <c r="AD224" s="2" t="s">
        <v>659</v>
      </c>
      <c r="AE224" s="2" t="s">
        <v>857</v>
      </c>
      <c r="AF224" s="2" t="s">
        <v>1603</v>
      </c>
      <c r="AG224" s="169" t="str">
        <f t="shared" si="140"/>
        <v/>
      </c>
      <c r="AI224" s="2">
        <f ca="1">IF(Setup!$AG$7&lt;&gt;"",INDIRECT("'" &amp; Setup!$AG$7 &amp; "'!" &amp; AF224),0) + IF(Setup!$AG$8&lt;&gt;"",INDIRECT("'" &amp; Setup!$AG$8 &amp; "'!" &amp; AF224),0) + IF(Setup!$AG$9&lt;&gt;"",INDIRECT("'" &amp; Setup!$AG$9 &amp; "'!" &amp; AF224),0) + IF(Setup!$AG$10&lt;&gt;"",INDIRECT("'" &amp; Setup!$AG$10 &amp; "'!" &amp; AF224),0) + IF(Setup!$AG$11&lt;&gt;"",INDIRECT("'" &amp; Setup!$AG$11 &amp; "'!" &amp; AF224),0) + IF(Setup!$AG$12&lt;&gt;"",INDIRECT("'" &amp; Setup!$AG$12 &amp; "'!" &amp; AF224),0)</f>
        <v>0</v>
      </c>
      <c r="AJ224" s="2">
        <f ca="1">IF(Setup!$AH$7&lt;&gt;"",INDIRECT("'" &amp; Setup!$AH$7 &amp; "'!" &amp; AF224),0) + IF(Setup!$AH$8&lt;&gt;"",INDIRECT("'" &amp; Setup!$AH$8 &amp; "'!" &amp; AF224),0) + IF(Setup!$AH$9&lt;&gt;"",INDIRECT("'" &amp; Setup!$AH$9 &amp; "'!" &amp; AF224),0) + IF(Setup!$AH$10&lt;&gt;"",INDIRECT("'" &amp; Setup!$AH$10 &amp; "'!" &amp; AF224),0) + IF(Setup!$AH$11&lt;&gt;"",INDIRECT("'" &amp; Setup!$AH$11 &amp; "'!" &amp; AF224),0) + IF(Setup!$AH$12&lt;&gt;"",INDIRECT("'" &amp; Setup!$AH$12 &amp; "'!" &amp; AF224),0)</f>
        <v>0</v>
      </c>
      <c r="AK224" s="2">
        <f ca="1">IF(Setup!$AI$7&lt;&gt;"",INDIRECT("'" &amp; Setup!$AI$7 &amp; "'!" &amp; AF224),0) + IF(Setup!$AI$8&lt;&gt;"",INDIRECT("'" &amp; Setup!$AI$8 &amp; "'!" &amp; AF224),0) + IF(Setup!$AI$9&lt;&gt;"",INDIRECT("'" &amp; Setup!$AI$9 &amp; "'!" &amp; AF224),0) + IF(Setup!$AI$10&lt;&gt;"",INDIRECT("'" &amp; Setup!$AI$10 &amp; "'!" &amp; AF224),0) + IF(Setup!$AI$11&lt;&gt;"",INDIRECT("'" &amp; Setup!$AI$11 &amp; "'!" &amp; AF224),0) + IF(Setup!$AI$12&lt;&gt;"",INDIRECT("'" &amp; Setup!$AI$12 &amp; "'!" &amp; AF224),0)</f>
        <v>0</v>
      </c>
      <c r="AL224" s="2">
        <f ca="1">IF(Setup!$AJ$7&lt;&gt;"",INDIRECT("'" &amp; Setup!$AJ$7 &amp; "'!" &amp; AF224),0) + IF(Setup!$AJ$8&lt;&gt;"",INDIRECT("'" &amp; Setup!$AJ$8 &amp; "'!" &amp; AF224),0) + IF(Setup!$AJ$9&lt;&gt;"",INDIRECT("'" &amp; Setup!$AJ$9 &amp; "'!" &amp; AF224),0) + IF(Setup!$AJ$10&lt;&gt;"",INDIRECT("'" &amp; Setup!$AJ$10 &amp; "'!" &amp; AF224),0) + IF(Setup!$AJ$11&lt;&gt;"",INDIRECT("'" &amp; Setup!$AJ$11 &amp; "'!" &amp; AF224),0) + IF(Setup!$AJ$12&lt;&gt;"",INDIRECT("'" &amp; Setup!$AJ$12 &amp; "'!" &amp; AF224),0)</f>
        <v>0</v>
      </c>
      <c r="AN224" s="2" t="str">
        <f t="shared" si="141"/>
        <v/>
      </c>
      <c r="AR224" s="2" t="str">
        <f>IF(C224=0,"",LEFT(INDEX(Lists!$H$5:$H$49,MATCH(C224,Lists!$G$5:$G$49,0),1),1))</f>
        <v/>
      </c>
      <c r="AT224" s="2" t="str">
        <f t="shared" ca="1" si="142"/>
        <v/>
      </c>
      <c r="AU224" s="2" t="str">
        <f t="shared" ca="1" si="143"/>
        <v/>
      </c>
      <c r="AV224" s="2" t="str">
        <f t="shared" ca="1" si="144"/>
        <v/>
      </c>
      <c r="AW224" s="2" t="str">
        <f t="shared" ca="1" si="145"/>
        <v/>
      </c>
      <c r="AX224" s="2" t="str">
        <f t="shared" ca="1" si="146"/>
        <v/>
      </c>
      <c r="AY224" s="2" t="str">
        <f t="shared" ca="1" si="147"/>
        <v/>
      </c>
      <c r="AZ224" s="2" t="str">
        <f t="shared" ca="1" si="148"/>
        <v/>
      </c>
      <c r="BA224" s="2" t="str">
        <f t="shared" ca="1" si="149"/>
        <v/>
      </c>
      <c r="BB224" s="2" t="str">
        <f t="shared" ca="1" si="150"/>
        <v/>
      </c>
      <c r="BC224" s="2" t="str">
        <f t="shared" ca="1" si="151"/>
        <v/>
      </c>
      <c r="BJ224" s="2">
        <f ca="1">IF(Setup!$AG$7&lt;&gt;"",INDIRECT("'" &amp; Setup!$AG$7 &amp; "'!" &amp; AD224),0) + IF(Setup!$AG$8&lt;&gt;"",INDIRECT("'" &amp; Setup!$AG$8 &amp; "'!" &amp; AD224),0) + IF(Setup!$AG$9&lt;&gt;"",INDIRECT("'" &amp; Setup!$AG$9 &amp; "'!" &amp; AD224),0) + IF(Setup!$AG$10&lt;&gt;"",INDIRECT("'" &amp; Setup!$AG$10 &amp; "'!" &amp; AD224),0) + IF(Setup!$AG$11&lt;&gt;"",INDIRECT("'" &amp; Setup!$AG$11 &amp; "'!" &amp; AD224),0) + IF(Setup!$AG$12&lt;&gt;"",INDIRECT("'" &amp; Setup!$AG$12 &amp; "'!" &amp; AD224),0)</f>
        <v>0</v>
      </c>
      <c r="BK224" s="2">
        <f ca="1">IF(Setup!$AG$7&lt;&gt;"",INDIRECT("'" &amp; Setup!$AG$7 &amp; "'!" &amp; AE224),0) + IF(Setup!$AG$8&lt;&gt;"",INDIRECT("'" &amp; Setup!$AG$8 &amp; "'!" &amp; AE224),0) + IF(Setup!$AG$9&lt;&gt;"",INDIRECT("'" &amp; Setup!$AG$9 &amp; "'!" &amp; AE224),0) + IF(Setup!$AG$10&lt;&gt;"",INDIRECT("'" &amp; Setup!$AG$10 &amp; "'!" &amp; AE224),0) + IF(Setup!$AG$11&lt;&gt;"",INDIRECT("'" &amp; Setup!$AG$11 &amp; "'!" &amp; AE224),0) + IF(Setup!$AG$12&lt;&gt;"",INDIRECT("'" &amp; Setup!$AG$12 &amp; "'!" &amp; AE224),0)</f>
        <v>0</v>
      </c>
      <c r="BL224" s="2">
        <f ca="1">IF(Setup!$AH$7&lt;&gt;"",INDIRECT("'" &amp; Setup!$AH$7 &amp; "'!" &amp; AD224),0) + IF(Setup!$AH$8&lt;&gt;"",INDIRECT("'" &amp; Setup!$AH$8 &amp; "'!" &amp; AD224),0) + IF(Setup!$AH$9&lt;&gt;"",INDIRECT("'" &amp; Setup!$AH$9 &amp; "'!" &amp; AD224),0) + IF(Setup!$AH$10&lt;&gt;"",INDIRECT("'" &amp; Setup!$AH$10 &amp; "'!" &amp; AD224),0) + IF(Setup!$AH$11&lt;&gt;"",INDIRECT("'" &amp; Setup!$AH$11 &amp; "'!" &amp; AD224),0) + IF(Setup!$AH$12&lt;&gt;"",INDIRECT("'" &amp; Setup!$AH$12 &amp; "'!" &amp; AD224),0)</f>
        <v>0</v>
      </c>
      <c r="BM224" s="2">
        <f ca="1">IF(Setup!$AH$7&lt;&gt;"",INDIRECT("'" &amp; Setup!$AH$7 &amp; "'!" &amp; AE224),0) + IF(Setup!$AH$8&lt;&gt;"",INDIRECT("'" &amp; Setup!$AH$8 &amp; "'!" &amp; AE224),0) + IF(Setup!$AH$9&lt;&gt;"",INDIRECT("'" &amp; Setup!$AH$9 &amp; "'!" &amp; AE224),0) + IF(Setup!$AH$10&lt;&gt;"",INDIRECT("'" &amp; Setup!$AH$10 &amp; "'!" &amp; AE224),0) + IF(Setup!$AH$11&lt;&gt;"",INDIRECT("'" &amp; Setup!$AH$11 &amp; "'!" &amp; AE224),0) + IF(Setup!$AH$12&lt;&gt;"",INDIRECT("'" &amp; Setup!$AH$12 &amp; "'!" &amp; AE224),0)</f>
        <v>0</v>
      </c>
      <c r="BN224" s="2">
        <f ca="1">IF(Setup!$AI$7&lt;&gt;"",INDIRECT("'" &amp; Setup!$AI$7 &amp; "'!" &amp; AD224),0) + IF(Setup!$AI$8&lt;&gt;"",INDIRECT("'" &amp; Setup!$AI$8 &amp; "'!" &amp; AD224),0) + IF(Setup!$AI$9&lt;&gt;"",INDIRECT("'" &amp; Setup!$AI$9 &amp; "'!" &amp; AD224),0) + IF(Setup!$AI$10&lt;&gt;"",INDIRECT("'" &amp; Setup!$AI$10 &amp; "'!" &amp; AD224),0) + IF(Setup!$AI$11&lt;&gt;"",INDIRECT("'" &amp; Setup!$AI$11 &amp; "'!" &amp; AD224),0) + IF(Setup!$AI$12&lt;&gt;"",INDIRECT("'" &amp; Setup!$AI$12 &amp; "'!" &amp; AD224),0)</f>
        <v>0</v>
      </c>
      <c r="BO224" s="2">
        <f ca="1">IF(Setup!$AI$7&lt;&gt;"",INDIRECT("'" &amp; Setup!$AI$7 &amp; "'!" &amp; AE224),0) + IF(Setup!$AI$8&lt;&gt;"",INDIRECT("'" &amp; Setup!$AI$8 &amp; "'!" &amp; AE224),0) + IF(Setup!$AI$9&lt;&gt;"",INDIRECT("'" &amp; Setup!$AI$9 &amp; "'!" &amp; AE224),0) + IF(Setup!$AI$10&lt;&gt;"",INDIRECT("'" &amp; Setup!$AI$10 &amp; "'!" &amp; AE224),0) + IF(Setup!$AI$11&lt;&gt;"",INDIRECT("'" &amp; Setup!$AI$11 &amp; "'!" &amp; AE224),0) + IF(Setup!$AI$12&lt;&gt;"",INDIRECT("'" &amp; Setup!$AI$12 &amp; "'!" &amp; AE224),0)</f>
        <v>0</v>
      </c>
      <c r="BP224" s="2">
        <f ca="1">IF(Setup!$AJ$7&lt;&gt;"",INDIRECT("'" &amp; Setup!$AJ$7 &amp; "'!" &amp; AD224),0) + IF(Setup!$AJ$8&lt;&gt;"",INDIRECT("'" &amp; Setup!$AJ$8 &amp; "'!" &amp; AD224),0) + IF(Setup!$AJ$9&lt;&gt;"",INDIRECT("'" &amp; Setup!$AJ$9 &amp; "'!" &amp; AD224),0) + IF(Setup!$AJ$10&lt;&gt;"",INDIRECT("'" &amp; Setup!$AJ$10 &amp; "'!" &amp; AD224),0) + IF(Setup!$AJ$11&lt;&gt;"",INDIRECT("'" &amp; Setup!$AJ$11 &amp; "'!" &amp; AD224),0) + IF(Setup!$AJ$12&lt;&gt;"",INDIRECT("'" &amp; Setup!$AJ$12 &amp; "'!" &amp; AD224),0)</f>
        <v>0</v>
      </c>
      <c r="BQ224" s="2">
        <f ca="1">IF(Setup!$AJ$7&lt;&gt;"",INDIRECT("'" &amp; Setup!$AJ$7 &amp; "'!" &amp; AE224),0) + IF(Setup!$AJ$8&lt;&gt;"",INDIRECT("'" &amp; Setup!$AJ$8 &amp; "'!" &amp; AE224),0) + IF(Setup!$AJ$9&lt;&gt;"",INDIRECT("'" &amp; Setup!$AJ$9 &amp; "'!" &amp; AE224),0) + IF(Setup!$AJ$10&lt;&gt;"",INDIRECT("'" &amp; Setup!$AJ$10 &amp; "'!" &amp; AE224),0) + IF(Setup!$AJ$11&lt;&gt;"",INDIRECT("'" &amp; Setup!$AJ$11 &amp; "'!" &amp; AE224),0) + IF(Setup!$AJ$12&lt;&gt;"",INDIRECT("'" &amp; Setup!$AJ$12 &amp; "'!" &amp; AE224),0)</f>
        <v>0</v>
      </c>
      <c r="BS224" s="35"/>
      <c r="BT224" s="35"/>
      <c r="BU224" s="35"/>
      <c r="BV224" s="35"/>
    </row>
    <row r="225" spans="1:74" ht="39" hidden="1" customHeight="1" x14ac:dyDescent="0.2">
      <c r="A225" s="14" t="str">
        <f>Planning!A208</f>
        <v>I200</v>
      </c>
      <c r="B225" s="9">
        <f>Planning!B208</f>
        <v>0</v>
      </c>
      <c r="C225" s="9">
        <f>Planning!C208</f>
        <v>0</v>
      </c>
      <c r="D225" s="9">
        <f>Planning!D208</f>
        <v>0</v>
      </c>
      <c r="E225" s="3">
        <f>Planning!E208</f>
        <v>0</v>
      </c>
      <c r="F225" s="3">
        <f>Planning!G208</f>
        <v>0</v>
      </c>
      <c r="G225" s="28"/>
      <c r="H225" s="197">
        <f t="shared" ca="1" si="137"/>
        <v>0</v>
      </c>
      <c r="I225" s="197">
        <f t="shared" ca="1" si="138"/>
        <v>0</v>
      </c>
      <c r="J225" s="32" t="str">
        <f ca="1">IF(AND($AR225="2",$AB224&lt;&gt;Lists!$A$17),AU225,AT225)</f>
        <v/>
      </c>
      <c r="K225" s="33" t="str">
        <f t="shared" ca="1" si="124"/>
        <v/>
      </c>
      <c r="L225" s="210">
        <f t="shared" ca="1" si="125"/>
        <v>0</v>
      </c>
      <c r="M225" s="197">
        <f t="shared" ca="1" si="126"/>
        <v>0</v>
      </c>
      <c r="N225" s="32" t="str">
        <f ca="1">IF(AND($AR225="2",$AB225&lt;&gt;Lists!$A$17),AW225,AV225)</f>
        <v/>
      </c>
      <c r="O225" s="33" t="str">
        <f t="shared" ca="1" si="127"/>
        <v/>
      </c>
      <c r="P225" s="197">
        <f t="shared" ca="1" si="128"/>
        <v>0</v>
      </c>
      <c r="Q225" s="197">
        <f t="shared" ca="1" si="129"/>
        <v>0</v>
      </c>
      <c r="R225" s="32" t="str">
        <f ca="1">IF(AND($AR225="2",$AB225&lt;&gt;Lists!$A$17),AY225,AX225)</f>
        <v/>
      </c>
      <c r="S225" s="33" t="str">
        <f t="shared" ca="1" si="130"/>
        <v/>
      </c>
      <c r="T225" s="197">
        <f t="shared" ca="1" si="131"/>
        <v>0</v>
      </c>
      <c r="U225" s="197">
        <f t="shared" ca="1" si="132"/>
        <v>0</v>
      </c>
      <c r="V225" s="32" t="str">
        <f ca="1">IF(AND($AR225="2",$AB225&lt;&gt;Lists!$A$17),BA225,AZ225)</f>
        <v/>
      </c>
      <c r="W225" s="33" t="str">
        <f t="shared" ca="1" si="133"/>
        <v/>
      </c>
      <c r="X225" s="197">
        <f t="shared" ca="1" si="134"/>
        <v>0</v>
      </c>
      <c r="Y225" s="197">
        <f t="shared" ca="1" si="135"/>
        <v>0</v>
      </c>
      <c r="Z225" s="32" t="str">
        <f ca="1">IF(AND($AR225="2",$AB225&lt;&gt;Lists!$A$17),BC225,BB225)</f>
        <v/>
      </c>
      <c r="AA225" s="33" t="str">
        <f t="shared" ca="1" si="136"/>
        <v/>
      </c>
      <c r="AB225" s="1">
        <f>Planning!H208</f>
        <v>0</v>
      </c>
      <c r="AC225" s="2" t="str">
        <f t="shared" si="139"/>
        <v>00</v>
      </c>
      <c r="AD225" s="2" t="s">
        <v>660</v>
      </c>
      <c r="AE225" s="2" t="s">
        <v>858</v>
      </c>
      <c r="AF225" s="2" t="s">
        <v>1604</v>
      </c>
      <c r="AG225" s="169" t="str">
        <f t="shared" si="140"/>
        <v/>
      </c>
      <c r="AI225" s="2">
        <f ca="1">IF(Setup!$AG$7&lt;&gt;"",INDIRECT("'" &amp; Setup!$AG$7 &amp; "'!" &amp; AF225),0) + IF(Setup!$AG$8&lt;&gt;"",INDIRECT("'" &amp; Setup!$AG$8 &amp; "'!" &amp; AF225),0) + IF(Setup!$AG$9&lt;&gt;"",INDIRECT("'" &amp; Setup!$AG$9 &amp; "'!" &amp; AF225),0) + IF(Setup!$AG$10&lt;&gt;"",INDIRECT("'" &amp; Setup!$AG$10 &amp; "'!" &amp; AF225),0) + IF(Setup!$AG$11&lt;&gt;"",INDIRECT("'" &amp; Setup!$AG$11 &amp; "'!" &amp; AF225),0) + IF(Setup!$AG$12&lt;&gt;"",INDIRECT("'" &amp; Setup!$AG$12 &amp; "'!" &amp; AF225),0)</f>
        <v>0</v>
      </c>
      <c r="AJ225" s="2">
        <f ca="1">IF(Setup!$AH$7&lt;&gt;"",INDIRECT("'" &amp; Setup!$AH$7 &amp; "'!" &amp; AF225),0) + IF(Setup!$AH$8&lt;&gt;"",INDIRECT("'" &amp; Setup!$AH$8 &amp; "'!" &amp; AF225),0) + IF(Setup!$AH$9&lt;&gt;"",INDIRECT("'" &amp; Setup!$AH$9 &amp; "'!" &amp; AF225),0) + IF(Setup!$AH$10&lt;&gt;"",INDIRECT("'" &amp; Setup!$AH$10 &amp; "'!" &amp; AF225),0) + IF(Setup!$AH$11&lt;&gt;"",INDIRECT("'" &amp; Setup!$AH$11 &amp; "'!" &amp; AF225),0) + IF(Setup!$AH$12&lt;&gt;"",INDIRECT("'" &amp; Setup!$AH$12 &amp; "'!" &amp; AF225),0)</f>
        <v>0</v>
      </c>
      <c r="AK225" s="2">
        <f ca="1">IF(Setup!$AI$7&lt;&gt;"",INDIRECT("'" &amp; Setup!$AI$7 &amp; "'!" &amp; AF225),0) + IF(Setup!$AI$8&lt;&gt;"",INDIRECT("'" &amp; Setup!$AI$8 &amp; "'!" &amp; AF225),0) + IF(Setup!$AI$9&lt;&gt;"",INDIRECT("'" &amp; Setup!$AI$9 &amp; "'!" &amp; AF225),0) + IF(Setup!$AI$10&lt;&gt;"",INDIRECT("'" &amp; Setup!$AI$10 &amp; "'!" &amp; AF225),0) + IF(Setup!$AI$11&lt;&gt;"",INDIRECT("'" &amp; Setup!$AI$11 &amp; "'!" &amp; AF225),0) + IF(Setup!$AI$12&lt;&gt;"",INDIRECT("'" &amp; Setup!$AI$12 &amp; "'!" &amp; AF225),0)</f>
        <v>0</v>
      </c>
      <c r="AL225" s="2">
        <f ca="1">IF(Setup!$AJ$7&lt;&gt;"",INDIRECT("'" &amp; Setup!$AJ$7 &amp; "'!" &amp; AF225),0) + IF(Setup!$AJ$8&lt;&gt;"",INDIRECT("'" &amp; Setup!$AJ$8 &amp; "'!" &amp; AF225),0) + IF(Setup!$AJ$9&lt;&gt;"",INDIRECT("'" &amp; Setup!$AJ$9 &amp; "'!" &amp; AF225),0) + IF(Setup!$AJ$10&lt;&gt;"",INDIRECT("'" &amp; Setup!$AJ$10 &amp; "'!" &amp; AF225),0) + IF(Setup!$AJ$11&lt;&gt;"",INDIRECT("'" &amp; Setup!$AJ$11 &amp; "'!" &amp; AF225),0) + IF(Setup!$AJ$12&lt;&gt;"",INDIRECT("'" &amp; Setup!$AJ$12 &amp; "'!" &amp; AF225),0)</f>
        <v>0</v>
      </c>
      <c r="AN225" s="2" t="str">
        <f t="shared" si="141"/>
        <v/>
      </c>
      <c r="AR225" s="2" t="str">
        <f>IF(C225=0,"",LEFT(INDEX(Lists!$H$5:$H$49,MATCH(C225,Lists!$G$5:$G$49,0),1),1))</f>
        <v/>
      </c>
      <c r="AT225" s="2" t="str">
        <f t="shared" ca="1" si="142"/>
        <v/>
      </c>
      <c r="AU225" s="2" t="str">
        <f t="shared" ca="1" si="143"/>
        <v/>
      </c>
      <c r="AV225" s="2" t="str">
        <f t="shared" ca="1" si="144"/>
        <v/>
      </c>
      <c r="AW225" s="2" t="str">
        <f t="shared" ca="1" si="145"/>
        <v/>
      </c>
      <c r="AX225" s="2" t="str">
        <f t="shared" ca="1" si="146"/>
        <v/>
      </c>
      <c r="AY225" s="2" t="str">
        <f t="shared" ca="1" si="147"/>
        <v/>
      </c>
      <c r="AZ225" s="2" t="str">
        <f t="shared" ca="1" si="148"/>
        <v/>
      </c>
      <c r="BA225" s="2" t="str">
        <f t="shared" ca="1" si="149"/>
        <v/>
      </c>
      <c r="BB225" s="2" t="str">
        <f t="shared" ca="1" si="150"/>
        <v/>
      </c>
      <c r="BC225" s="2" t="str">
        <f t="shared" ca="1" si="151"/>
        <v/>
      </c>
      <c r="BJ225" s="2">
        <f ca="1">IF(Setup!$AG$7&lt;&gt;"",INDIRECT("'" &amp; Setup!$AG$7 &amp; "'!" &amp; AD225),0) + IF(Setup!$AG$8&lt;&gt;"",INDIRECT("'" &amp; Setup!$AG$8 &amp; "'!" &amp; AD225),0) + IF(Setup!$AG$9&lt;&gt;"",INDIRECT("'" &amp; Setup!$AG$9 &amp; "'!" &amp; AD225),0) + IF(Setup!$AG$10&lt;&gt;"",INDIRECT("'" &amp; Setup!$AG$10 &amp; "'!" &amp; AD225),0) + IF(Setup!$AG$11&lt;&gt;"",INDIRECT("'" &amp; Setup!$AG$11 &amp; "'!" &amp; AD225),0) + IF(Setup!$AG$12&lt;&gt;"",INDIRECT("'" &amp; Setup!$AG$12 &amp; "'!" &amp; AD225),0)</f>
        <v>0</v>
      </c>
      <c r="BK225" s="2">
        <f ca="1">IF(Setup!$AG$7&lt;&gt;"",INDIRECT("'" &amp; Setup!$AG$7 &amp; "'!" &amp; AE225),0) + IF(Setup!$AG$8&lt;&gt;"",INDIRECT("'" &amp; Setup!$AG$8 &amp; "'!" &amp; AE225),0) + IF(Setup!$AG$9&lt;&gt;"",INDIRECT("'" &amp; Setup!$AG$9 &amp; "'!" &amp; AE225),0) + IF(Setup!$AG$10&lt;&gt;"",INDIRECT("'" &amp; Setup!$AG$10 &amp; "'!" &amp; AE225),0) + IF(Setup!$AG$11&lt;&gt;"",INDIRECT("'" &amp; Setup!$AG$11 &amp; "'!" &amp; AE225),0) + IF(Setup!$AG$12&lt;&gt;"",INDIRECT("'" &amp; Setup!$AG$12 &amp; "'!" &amp; AE225),0)</f>
        <v>0</v>
      </c>
      <c r="BL225" s="2">
        <f ca="1">IF(Setup!$AH$7&lt;&gt;"",INDIRECT("'" &amp; Setup!$AH$7 &amp; "'!" &amp; AD225),0) + IF(Setup!$AH$8&lt;&gt;"",INDIRECT("'" &amp; Setup!$AH$8 &amp; "'!" &amp; AD225),0) + IF(Setup!$AH$9&lt;&gt;"",INDIRECT("'" &amp; Setup!$AH$9 &amp; "'!" &amp; AD225),0) + IF(Setup!$AH$10&lt;&gt;"",INDIRECT("'" &amp; Setup!$AH$10 &amp; "'!" &amp; AD225),0) + IF(Setup!$AH$11&lt;&gt;"",INDIRECT("'" &amp; Setup!$AH$11 &amp; "'!" &amp; AD225),0) + IF(Setup!$AH$12&lt;&gt;"",INDIRECT("'" &amp; Setup!$AH$12 &amp; "'!" &amp; AD225),0)</f>
        <v>0</v>
      </c>
      <c r="BM225" s="2">
        <f ca="1">IF(Setup!$AH$7&lt;&gt;"",INDIRECT("'" &amp; Setup!$AH$7 &amp; "'!" &amp; AE225),0) + IF(Setup!$AH$8&lt;&gt;"",INDIRECT("'" &amp; Setup!$AH$8 &amp; "'!" &amp; AE225),0) + IF(Setup!$AH$9&lt;&gt;"",INDIRECT("'" &amp; Setup!$AH$9 &amp; "'!" &amp; AE225),0) + IF(Setup!$AH$10&lt;&gt;"",INDIRECT("'" &amp; Setup!$AH$10 &amp; "'!" &amp; AE225),0) + IF(Setup!$AH$11&lt;&gt;"",INDIRECT("'" &amp; Setup!$AH$11 &amp; "'!" &amp; AE225),0) + IF(Setup!$AH$12&lt;&gt;"",INDIRECT("'" &amp; Setup!$AH$12 &amp; "'!" &amp; AE225),0)</f>
        <v>0</v>
      </c>
      <c r="BN225" s="2">
        <f ca="1">IF(Setup!$AI$7&lt;&gt;"",INDIRECT("'" &amp; Setup!$AI$7 &amp; "'!" &amp; AD225),0) + IF(Setup!$AI$8&lt;&gt;"",INDIRECT("'" &amp; Setup!$AI$8 &amp; "'!" &amp; AD225),0) + IF(Setup!$AI$9&lt;&gt;"",INDIRECT("'" &amp; Setup!$AI$9 &amp; "'!" &amp; AD225),0) + IF(Setup!$AI$10&lt;&gt;"",INDIRECT("'" &amp; Setup!$AI$10 &amp; "'!" &amp; AD225),0) + IF(Setup!$AI$11&lt;&gt;"",INDIRECT("'" &amp; Setup!$AI$11 &amp; "'!" &amp; AD225),0) + IF(Setup!$AI$12&lt;&gt;"",INDIRECT("'" &amp; Setup!$AI$12 &amp; "'!" &amp; AD225),0)</f>
        <v>0</v>
      </c>
      <c r="BO225" s="2">
        <f ca="1">IF(Setup!$AI$7&lt;&gt;"",INDIRECT("'" &amp; Setup!$AI$7 &amp; "'!" &amp; AE225),0) + IF(Setup!$AI$8&lt;&gt;"",INDIRECT("'" &amp; Setup!$AI$8 &amp; "'!" &amp; AE225),0) + IF(Setup!$AI$9&lt;&gt;"",INDIRECT("'" &amp; Setup!$AI$9 &amp; "'!" &amp; AE225),0) + IF(Setup!$AI$10&lt;&gt;"",INDIRECT("'" &amp; Setup!$AI$10 &amp; "'!" &amp; AE225),0) + IF(Setup!$AI$11&lt;&gt;"",INDIRECT("'" &amp; Setup!$AI$11 &amp; "'!" &amp; AE225),0) + IF(Setup!$AI$12&lt;&gt;"",INDIRECT("'" &amp; Setup!$AI$12 &amp; "'!" &amp; AE225),0)</f>
        <v>0</v>
      </c>
      <c r="BP225" s="2">
        <f ca="1">IF(Setup!$AJ$7&lt;&gt;"",INDIRECT("'" &amp; Setup!$AJ$7 &amp; "'!" &amp; AD225),0) + IF(Setup!$AJ$8&lt;&gt;"",INDIRECT("'" &amp; Setup!$AJ$8 &amp; "'!" &amp; AD225),0) + IF(Setup!$AJ$9&lt;&gt;"",INDIRECT("'" &amp; Setup!$AJ$9 &amp; "'!" &amp; AD225),0) + IF(Setup!$AJ$10&lt;&gt;"",INDIRECT("'" &amp; Setup!$AJ$10 &amp; "'!" &amp; AD225),0) + IF(Setup!$AJ$11&lt;&gt;"",INDIRECT("'" &amp; Setup!$AJ$11 &amp; "'!" &amp; AD225),0) + IF(Setup!$AJ$12&lt;&gt;"",INDIRECT("'" &amp; Setup!$AJ$12 &amp; "'!" &amp; AD225),0)</f>
        <v>0</v>
      </c>
      <c r="BQ225" s="2">
        <f ca="1">IF(Setup!$AJ$7&lt;&gt;"",INDIRECT("'" &amp; Setup!$AJ$7 &amp; "'!" &amp; AE225),0) + IF(Setup!$AJ$8&lt;&gt;"",INDIRECT("'" &amp; Setup!$AJ$8 &amp; "'!" &amp; AE225),0) + IF(Setup!$AJ$9&lt;&gt;"",INDIRECT("'" &amp; Setup!$AJ$9 &amp; "'!" &amp; AE225),0) + IF(Setup!$AJ$10&lt;&gt;"",INDIRECT("'" &amp; Setup!$AJ$10 &amp; "'!" &amp; AE225),0) + IF(Setup!$AJ$11&lt;&gt;"",INDIRECT("'" &amp; Setup!$AJ$11 &amp; "'!" &amp; AE225),0) + IF(Setup!$AJ$12&lt;&gt;"",INDIRECT("'" &amp; Setup!$AJ$12 &amp; "'!" &amp; AE225),0)</f>
        <v>0</v>
      </c>
      <c r="BS225" s="35"/>
      <c r="BT225" s="35"/>
      <c r="BU225" s="35"/>
      <c r="BV225" s="35"/>
    </row>
    <row r="226" spans="1:74" ht="15.75" customHeight="1" x14ac:dyDescent="0.2">
      <c r="D226" s="1" t="s">
        <v>334</v>
      </c>
      <c r="E226" s="1" t="s">
        <v>334</v>
      </c>
      <c r="AN226" s="1" t="s">
        <v>334</v>
      </c>
      <c r="AR226" s="1" t="s">
        <v>334</v>
      </c>
      <c r="AT226" s="1" t="s">
        <v>334</v>
      </c>
      <c r="AU226" s="1" t="s">
        <v>334</v>
      </c>
      <c r="AV226" s="1" t="s">
        <v>334</v>
      </c>
      <c r="AW226" s="1" t="s">
        <v>334</v>
      </c>
      <c r="AX226" s="1" t="s">
        <v>334</v>
      </c>
      <c r="AY226" s="1" t="s">
        <v>334</v>
      </c>
      <c r="AZ226" s="1" t="s">
        <v>334</v>
      </c>
      <c r="BA226" s="1" t="s">
        <v>334</v>
      </c>
      <c r="BB226" s="1" t="s">
        <v>334</v>
      </c>
      <c r="BC226" s="1" t="s">
        <v>334</v>
      </c>
    </row>
    <row r="228" spans="1:74" ht="45" customHeight="1" x14ac:dyDescent="0.2"/>
    <row r="229" spans="1:74" ht="25.5" customHeight="1" x14ac:dyDescent="0.2">
      <c r="A229" s="777" t="str">
        <f ca="1">Translations!A111</f>
        <v>PERIOD FINANCIAL SUMMARY</v>
      </c>
      <c r="B229" s="790"/>
      <c r="C229" s="790"/>
      <c r="D229" s="790"/>
      <c r="E229" s="790"/>
      <c r="F229" s="790"/>
      <c r="G229" s="790"/>
      <c r="H229" s="790"/>
      <c r="I229" s="790"/>
      <c r="J229" s="790"/>
      <c r="K229" s="790"/>
      <c r="L229" s="790"/>
      <c r="M229" s="790"/>
      <c r="N229" s="790"/>
      <c r="O229" s="790"/>
      <c r="P229" s="790"/>
      <c r="Q229" s="790"/>
      <c r="R229" s="790"/>
      <c r="S229" s="790"/>
      <c r="T229" s="790"/>
      <c r="U229" s="790"/>
      <c r="V229" s="790"/>
      <c r="W229" s="790"/>
      <c r="X229" s="790"/>
      <c r="Y229" s="790"/>
      <c r="Z229" s="791"/>
    </row>
    <row r="230" spans="1:74" ht="6.75" customHeight="1" x14ac:dyDescent="0.2">
      <c r="A230" s="40"/>
    </row>
    <row r="231" spans="1:74" ht="24.75" customHeight="1" x14ac:dyDescent="0.2">
      <c r="H231" s="768" t="str">
        <f ca="1">Translations!$A$103</f>
        <v>Annual</v>
      </c>
      <c r="I231" s="769"/>
      <c r="J231" s="770"/>
      <c r="K231" s="41"/>
      <c r="L231" s="768" t="str">
        <f ca="1">Translations!$A$104</f>
        <v>1st Quarter advance</v>
      </c>
      <c r="M231" s="769"/>
      <c r="N231" s="770"/>
      <c r="O231" s="41"/>
      <c r="P231" s="768" t="str">
        <f ca="1">Translations!$A$105</f>
        <v>2nd Quarter advance</v>
      </c>
      <c r="Q231" s="769"/>
      <c r="R231" s="770"/>
      <c r="S231" s="33"/>
      <c r="T231" s="768" t="str">
        <f ca="1">Translations!$A$106</f>
        <v>3rd Quarter advance</v>
      </c>
      <c r="U231" s="769"/>
      <c r="V231" s="770"/>
      <c r="W231" s="33"/>
      <c r="X231" s="768" t="str">
        <f ca="1">Translations!$A$107</f>
        <v>4th Quarter advance</v>
      </c>
      <c r="Y231" s="769"/>
      <c r="Z231" s="770"/>
      <c r="AA231" s="33"/>
    </row>
    <row r="232" spans="1:74" ht="15" customHeight="1" x14ac:dyDescent="0.2">
      <c r="A232" s="806" t="str">
        <f ca="1">Translations!$A$88</f>
        <v>Item</v>
      </c>
      <c r="B232" s="771" t="s">
        <v>256</v>
      </c>
      <c r="C232" s="771" t="s">
        <v>259</v>
      </c>
      <c r="D232" s="771" t="str">
        <f ca="1">Translations!$A$91</f>
        <v>Activity code</v>
      </c>
      <c r="E232" s="777" t="str">
        <f ca="1">Translations!$A$92</f>
        <v>Indicator / Activity</v>
      </c>
      <c r="F232" s="786" t="s">
        <v>255</v>
      </c>
      <c r="G232" s="10"/>
      <c r="H232" s="771" t="str">
        <f ca="1">Translations!$A$356</f>
        <v>Budget</v>
      </c>
      <c r="I232" s="771" t="str">
        <f ca="1">Translations!$A$362</f>
        <v>Expenditure</v>
      </c>
      <c r="J232" s="771" t="str">
        <f ca="1">Translations!$A$108</f>
        <v>Result %</v>
      </c>
      <c r="K232" s="33"/>
      <c r="L232" s="771" t="str">
        <f ca="1">Translations!$A$356</f>
        <v>Budget</v>
      </c>
      <c r="M232" s="771" t="str">
        <f ca="1">Translations!$A$362</f>
        <v>Expenditure</v>
      </c>
      <c r="N232" s="771" t="str">
        <f ca="1">Translations!$A$108</f>
        <v>Result %</v>
      </c>
      <c r="O232" s="782"/>
      <c r="P232" s="771" t="str">
        <f ca="1">Translations!$A$356</f>
        <v>Budget</v>
      </c>
      <c r="Q232" s="771" t="str">
        <f ca="1">Translations!$A$362</f>
        <v>Expenditure</v>
      </c>
      <c r="R232" s="771" t="str">
        <f ca="1">Translations!$A$108</f>
        <v>Result %</v>
      </c>
      <c r="S232" s="782"/>
      <c r="T232" s="771" t="str">
        <f ca="1">Translations!$A$356</f>
        <v>Budget</v>
      </c>
      <c r="U232" s="771" t="str">
        <f ca="1">Translations!$A$362</f>
        <v>Expenditure</v>
      </c>
      <c r="V232" s="771" t="str">
        <f ca="1">Translations!$A$108</f>
        <v>Result %</v>
      </c>
      <c r="W232" s="782"/>
      <c r="X232" s="771" t="str">
        <f ca="1">Translations!$A$356</f>
        <v>Budget</v>
      </c>
      <c r="Y232" s="771" t="str">
        <f ca="1">Translations!$A$362</f>
        <v>Expenditure</v>
      </c>
      <c r="Z232" s="771" t="str">
        <f ca="1">Translations!$A$108</f>
        <v>Result %</v>
      </c>
      <c r="AA232" s="782"/>
    </row>
    <row r="233" spans="1:74" ht="27.75" customHeight="1" x14ac:dyDescent="0.2">
      <c r="A233" s="806"/>
      <c r="B233" s="772"/>
      <c r="C233" s="772"/>
      <c r="D233" s="772"/>
      <c r="E233" s="777"/>
      <c r="F233" s="787"/>
      <c r="G233" s="10"/>
      <c r="H233" s="772"/>
      <c r="I233" s="772"/>
      <c r="J233" s="772"/>
      <c r="K233" s="33"/>
      <c r="L233" s="772"/>
      <c r="M233" s="772"/>
      <c r="N233" s="772"/>
      <c r="O233" s="782"/>
      <c r="P233" s="772"/>
      <c r="Q233" s="772"/>
      <c r="R233" s="772"/>
      <c r="S233" s="782"/>
      <c r="T233" s="772"/>
      <c r="U233" s="772"/>
      <c r="V233" s="772"/>
      <c r="W233" s="782"/>
      <c r="X233" s="772"/>
      <c r="Y233" s="772"/>
      <c r="Z233" s="772"/>
      <c r="AA233" s="782"/>
      <c r="AD233" s="651" t="s">
        <v>2691</v>
      </c>
      <c r="AE233" s="652"/>
      <c r="AF233" s="653"/>
      <c r="AI233" s="819" t="s">
        <v>1997</v>
      </c>
      <c r="AJ233" s="820"/>
      <c r="AK233" s="820"/>
      <c r="AL233" s="821"/>
      <c r="AN233" s="759" t="s">
        <v>1854</v>
      </c>
      <c r="BS233" s="819" t="s">
        <v>1998</v>
      </c>
      <c r="BT233" s="820"/>
      <c r="BU233" s="820"/>
      <c r="BV233" s="821"/>
    </row>
    <row r="234" spans="1:74" ht="4.5" customHeight="1" x14ac:dyDescent="0.2">
      <c r="A234" s="6"/>
      <c r="B234" s="6"/>
      <c r="C234" s="6"/>
      <c r="D234" s="6"/>
      <c r="E234" s="6"/>
      <c r="F234" s="8"/>
      <c r="G234" s="58"/>
      <c r="K234" s="33"/>
      <c r="O234" s="43"/>
      <c r="S234" s="43"/>
      <c r="W234" s="43"/>
      <c r="AA234" s="43"/>
      <c r="AI234" s="819"/>
      <c r="AJ234" s="820"/>
      <c r="AK234" s="820"/>
      <c r="AL234" s="821"/>
      <c r="AN234" s="759"/>
      <c r="BS234" s="819"/>
      <c r="BT234" s="820"/>
      <c r="BU234" s="820"/>
      <c r="BV234" s="821"/>
    </row>
    <row r="235" spans="1:74" s="40" customFormat="1" ht="25.5" customHeight="1" x14ac:dyDescent="0.2">
      <c r="A235" s="443" t="str">
        <f ca="1">Translations!A109</f>
        <v>Totals</v>
      </c>
      <c r="B235" s="444"/>
      <c r="C235" s="444"/>
      <c r="D235" s="444"/>
      <c r="E235" s="444"/>
      <c r="F235" s="445"/>
      <c r="G235" s="59"/>
      <c r="H235" s="464">
        <f ca="1">SUM(L235,P235,T235,X235)</f>
        <v>1119375</v>
      </c>
      <c r="I235" s="464">
        <f ca="1">SUM(M235,Q235,U235,Y235)</f>
        <v>1112125</v>
      </c>
      <c r="J235" s="31">
        <f ca="1">IFERROR(AVERAGEIF(K237:K436,"&lt;&gt; "),"")</f>
        <v>0.99502368151561704</v>
      </c>
      <c r="K235" s="465"/>
      <c r="L235" s="464">
        <f ca="1">SUMIFS(L237:L436,$AB$237:$AB$436,"&lt;&gt;0")</f>
        <v>504075</v>
      </c>
      <c r="M235" s="464">
        <f ca="1">SUMIFS(M237:M436,$AB$237:$AB$436,"&lt;&gt;0")</f>
        <v>494925</v>
      </c>
      <c r="N235" s="31">
        <f ca="1">IFERROR(AVERAGEIF(O237:O436,"&lt;&gt; "),"")</f>
        <v>0.98630022794726224</v>
      </c>
      <c r="O235" s="44"/>
      <c r="P235" s="464">
        <f ca="1">SUMIFS(P237:P436,$AB$237:$AB$436,"&lt;&gt;0")</f>
        <v>615300</v>
      </c>
      <c r="Q235" s="464">
        <f ca="1">SUMIFS(Q237:Q436,$AB$237:$AB$436,"&lt;&gt;0")</f>
        <v>617200</v>
      </c>
      <c r="R235" s="31">
        <f ca="1">IFERROR(AVERAGEIF(S237:S436,"&lt;&gt; "),"")</f>
        <v>1.0046991209460332</v>
      </c>
      <c r="S235" s="44"/>
      <c r="T235" s="464">
        <f ca="1">SUMIFS(T237:T436,$AB$237:$AB$436,"&lt;&gt;0")</f>
        <v>0</v>
      </c>
      <c r="U235" s="464">
        <f ca="1">SUMIFS(U237:U436,$AB$237:$AB$436,"&lt;&gt;0")</f>
        <v>0</v>
      </c>
      <c r="V235" s="31" t="str">
        <f ca="1">IFERROR(AVERAGEIF(W237:W436,"&lt;&gt; "),"")</f>
        <v/>
      </c>
      <c r="W235" s="44"/>
      <c r="X235" s="464">
        <f ca="1">SUMIFS(X237:X436,$AB$237:$AB$436,"&lt;&gt;0")</f>
        <v>0</v>
      </c>
      <c r="Y235" s="464">
        <f ca="1">SUMIFS(Y237:Y436,$AB$237:$AB$436,"&lt;&gt;0")</f>
        <v>0</v>
      </c>
      <c r="Z235" s="31" t="str">
        <f ca="1">IFERROR(AVERAGEIF(AA237:AA436,"&lt;&gt; "),"")</f>
        <v/>
      </c>
      <c r="AA235" s="44"/>
      <c r="AC235" s="450" t="s">
        <v>436</v>
      </c>
      <c r="AD235" s="450" t="s">
        <v>1</v>
      </c>
      <c r="AE235" s="450" t="s">
        <v>1505</v>
      </c>
      <c r="AF235" s="450" t="s">
        <v>1803</v>
      </c>
      <c r="AI235" s="263" t="s">
        <v>330</v>
      </c>
      <c r="AJ235" s="263" t="s">
        <v>331</v>
      </c>
      <c r="AK235" s="263" t="s">
        <v>332</v>
      </c>
      <c r="AL235" s="263" t="s">
        <v>333</v>
      </c>
      <c r="AN235" s="759"/>
      <c r="BS235" s="263" t="s">
        <v>330</v>
      </c>
      <c r="BT235" s="263" t="s">
        <v>331</v>
      </c>
      <c r="BU235" s="263" t="s">
        <v>332</v>
      </c>
      <c r="BV235" s="263" t="s">
        <v>333</v>
      </c>
    </row>
    <row r="236" spans="1:74" ht="5.25" customHeight="1" x14ac:dyDescent="0.2">
      <c r="A236" s="7"/>
      <c r="B236" s="7"/>
      <c r="C236" s="7"/>
      <c r="D236" s="7"/>
      <c r="E236" s="7"/>
      <c r="F236" s="8"/>
      <c r="G236" s="58"/>
      <c r="K236" s="33"/>
      <c r="O236" s="43"/>
      <c r="S236" s="43"/>
      <c r="W236" s="43"/>
      <c r="AA236" s="43"/>
    </row>
    <row r="237" spans="1:74" ht="39" customHeight="1" x14ac:dyDescent="0.2">
      <c r="A237" s="14" t="str">
        <f>Planning!A9</f>
        <v>I001</v>
      </c>
      <c r="B237" s="9" t="str">
        <f>Planning!B9</f>
        <v>1. Indicator</v>
      </c>
      <c r="C237" s="9" t="str">
        <f>Planning!C9</f>
        <v>Pr68</v>
      </c>
      <c r="D237" s="195">
        <f>Planning!D9</f>
        <v>1</v>
      </c>
      <c r="E237" s="196" t="str">
        <f>Planning!E9</f>
        <v>[Pr68] # PLHIV that initiated ARV with CD4 count &lt;200 Target [2. Inverse]</v>
      </c>
      <c r="F237" s="3">
        <f>Planning!G9</f>
        <v>0</v>
      </c>
      <c r="G237" s="60">
        <f ca="1">IF(C237&lt;&gt;0,NumObjetivo(C237),0)</f>
        <v>1</v>
      </c>
      <c r="H237" s="199">
        <f ca="1">SUM(L237,P237,T237,X237)</f>
        <v>310225</v>
      </c>
      <c r="I237" s="199">
        <f ca="1">SUM(M237,Q237,U237,Y237)</f>
        <v>310225</v>
      </c>
      <c r="J237" s="32">
        <f ca="1">IF(AND(H237=0,I237=0),"",IF(H237&gt;0,I237/H237,I237))</f>
        <v>1</v>
      </c>
      <c r="K237" s="33">
        <f t="shared" ref="K237:K268" ca="1" si="152">IF($AN237 = ExcluirDelPLogro,"",IF(AND(H237=0,I237=0),"",J237))</f>
        <v>1</v>
      </c>
      <c r="L237" s="199">
        <f ca="1">IF(Setup!$AG$7&lt;&gt;"",INDIRECT("'" &amp; Setup!$AG$7 &amp; "'!" &amp; AD237),0) + IF(Setup!$AG$8&lt;&gt;"",INDIRECT("'" &amp; Setup!$AG$8 &amp; "'!" &amp; AD237),0) + IF(Setup!$AG$9&lt;&gt;"",INDIRECT("'" &amp; Setup!$AG$9 &amp; "'!" &amp; AD237),0) + IF(Setup!$AG$10&lt;&gt;"",INDIRECT("'" &amp; Setup!$AG$10 &amp; "'!" &amp; AD237),0) + IF(Setup!$AG$11&lt;&gt;"",INDIRECT("'" &amp; Setup!$AG$11 &amp; "'!" &amp; AD237),0) + IF(Setup!$AG$12&lt;&gt;"",INDIRECT("'" &amp; Setup!$AG$12 &amp; "'!" &amp; AD237),0)</f>
        <v>169625</v>
      </c>
      <c r="M237" s="199">
        <f ca="1">IF(Setup!$AG$7&lt;&gt;"",INDIRECT("'" &amp; Setup!$AG$7 &amp; "'!" &amp; AE237),0) + IF(Setup!$AG$8&lt;&gt;"",INDIRECT("'" &amp; Setup!$AG$8 &amp; "'!" &amp; AE237),0) + IF(Setup!$AG$9&lt;&gt;"",INDIRECT("'" &amp; Setup!$AG$9 &amp; "'!" &amp; AE237),0) + IF(Setup!$AG$10&lt;&gt;"",INDIRECT("'" &amp; Setup!$AG$10 &amp; "'!" &amp; AE237),0) + IF(Setup!$AG$11&lt;&gt;"",INDIRECT("'" &amp; Setup!$AG$11 &amp; "'!" &amp; AE237),0) + IF(Setup!$AG$12&lt;&gt;"",INDIRECT("'" &amp; Setup!$AG$12 &amp; "'!" &amp; AE237),0)</f>
        <v>167625</v>
      </c>
      <c r="N237" s="32">
        <f ca="1">IF(AND(L237=0,M237=0),"",IF(L237&gt;0,M237/L237,M237))</f>
        <v>0.98820928518791451</v>
      </c>
      <c r="O237" s="33">
        <f t="shared" ref="O237:O268" ca="1" si="153">IF($AN237=ExcluirDelPLogro,"",IF(AND(L237=0,M237=0),"",N237))</f>
        <v>0.98820928518791451</v>
      </c>
      <c r="P237" s="199">
        <f ca="1">IF(Setup!$AH$7&lt;&gt;"",INDIRECT("'" &amp; Setup!$AH$7 &amp; "'!" &amp; AD237),0) + IF(Setup!$AH$8&lt;&gt;"",INDIRECT("'" &amp; Setup!$AH$8 &amp; "'!" &amp; AD237),0) + IF(Setup!$AH$9&lt;&gt;"",INDIRECT("'" &amp; Setup!$AH$9 &amp; "'!" &amp; AD237),0) + IF(Setup!$AH$10&lt;&gt;"",INDIRECT("'" &amp; Setup!$AH$10 &amp; "'!" &amp; AD237),0) + IF(Setup!$AH$11&lt;&gt;"",INDIRECT("'" &amp; Setup!$AH$11 &amp; "'!" &amp; AD237),0) + IF(Setup!$AH$12&lt;&gt;"",INDIRECT("'" &amp; Setup!$AH$12 &amp; "'!" &amp; AD237),0)</f>
        <v>140600</v>
      </c>
      <c r="Q237" s="199">
        <f ca="1">IF(Setup!$AH$7&lt;&gt;"",INDIRECT("'" &amp; Setup!$AH$7 &amp; "'!" &amp; AE237),0) + IF(Setup!$AH$8&lt;&gt;"",INDIRECT("'" &amp; Setup!$AH$8 &amp; "'!" &amp; AE237),0) + IF(Setup!$AH$9&lt;&gt;"",INDIRECT("'" &amp; Setup!$AH$9 &amp; "'!" &amp; AE237),0) + IF(Setup!$AH$10&lt;&gt;"",INDIRECT("'" &amp; Setup!$AH$10 &amp; "'!" &amp; AE237),0) + IF(Setup!$AH$11&lt;&gt;"",INDIRECT("'" &amp; Setup!$AH$11 &amp; "'!" &amp; AE237),0) + IF(Setup!$AH$12&lt;&gt;"",INDIRECT("'" &amp; Setup!$AH$12 &amp; "'!" &amp; AE237),0)</f>
        <v>142600</v>
      </c>
      <c r="R237" s="32">
        <f ca="1">IF(AND(P237=0,Q237=0),"",IF(P237&gt;0,Q237/P237,Q237))</f>
        <v>1.0142247510668563</v>
      </c>
      <c r="S237" s="33">
        <f t="shared" ref="S237:S268" ca="1" si="154">IF($AN237=ExcluirDelPLogro,"",IF(AND(P237=0,Q237=0),"",R237))</f>
        <v>1.0142247510668563</v>
      </c>
      <c r="T237" s="199">
        <f ca="1">IF(Setup!$AI$7&lt;&gt;"",INDIRECT("'" &amp; Setup!$AI$7 &amp; "'!" &amp; AD237),0) + IF(Setup!$AI$8&lt;&gt;"",INDIRECT("'" &amp; Setup!$AI$8 &amp; "'!" &amp; AD237),0) + IF(Setup!$AI$9&lt;&gt;"",INDIRECT("'" &amp; Setup!$AI$9 &amp; "'!" &amp; AD237),0) + IF(Setup!$AI$10&lt;&gt;"",INDIRECT("'" &amp; Setup!$AI$10 &amp; "'!" &amp; AD237),0) + IF(Setup!$AI$11&lt;&gt;"",INDIRECT("'" &amp; Setup!$AI$11 &amp; "'!" &amp; AD237),0) + IF(Setup!$AI$12&lt;&gt;"",INDIRECT("'" &amp; Setup!$AI$12 &amp; "'!" &amp; AD237),0)</f>
        <v>0</v>
      </c>
      <c r="U237" s="199">
        <f ca="1">IF(Setup!$AI$7&lt;&gt;"",INDIRECT("'" &amp; Setup!$AI$7 &amp; "'!" &amp; AE237),0) + IF(Setup!$AI$8&lt;&gt;"",INDIRECT("'" &amp; Setup!$AI$8 &amp; "'!" &amp; AE237),0) + IF(Setup!$AI$9&lt;&gt;"",INDIRECT("'" &amp; Setup!$AI$9 &amp; "'!" &amp; AE237),0) + IF(Setup!$AI$10&lt;&gt;"",INDIRECT("'" &amp; Setup!$AI$10 &amp; "'!" &amp; AE237),0) + IF(Setup!$AI$11&lt;&gt;"",INDIRECT("'" &amp; Setup!$AI$11 &amp; "'!" &amp; AE237),0) + IF(Setup!$AI$12&lt;&gt;"",INDIRECT("'" &amp; Setup!$AI$12 &amp; "'!" &amp; AE237),0)</f>
        <v>0</v>
      </c>
      <c r="V237" s="32" t="str">
        <f t="shared" ref="V237:V300" ca="1" si="155">IF(AND(T237=0,U237=0),"",IF(T237&gt;0,U237/T237,U237))</f>
        <v/>
      </c>
      <c r="W237" s="33" t="str">
        <f t="shared" ref="W237:W268" ca="1" si="156">IF($AN237=ExcluirDelPLogro,"",IF(AND(T237=0,U237=0),"",V237))</f>
        <v/>
      </c>
      <c r="X237" s="197">
        <f ca="1">IF(Setup!$AJ$7&lt;&gt;"",INDIRECT("'" &amp; Setup!$AJ$7 &amp; "'!" &amp; AD237),0) + IF(Setup!$AJ$8&lt;&gt;"",INDIRECT("'" &amp; Setup!$AJ$8 &amp; "'!" &amp; AD237),0) + IF(Setup!$AJ$9&lt;&gt;"",INDIRECT("'" &amp; Setup!$AJ$9 &amp; "'!" &amp; AD237),0) + IF(Setup!$AJ$10&lt;&gt;"",INDIRECT("'" &amp; Setup!$AJ$10 &amp; "'!" &amp; AD237),0) + IF(Setup!$AJ$11&lt;&gt;"",INDIRECT("'" &amp; Setup!$AJ$11 &amp; "'!" &amp; AD237),0) + IF(Setup!$AJ$12&lt;&gt;"",INDIRECT("'" &amp; Setup!$AJ$12 &amp; "'!" &amp; AD237),0)</f>
        <v>0</v>
      </c>
      <c r="Y237" s="197">
        <f ca="1">IF(Setup!$AJ$7&lt;&gt;"",INDIRECT("'" &amp; Setup!$AJ$7 &amp; "'!" &amp; AE237),0) + IF(Setup!$AJ$8&lt;&gt;"",INDIRECT("'" &amp; Setup!$AJ$8 &amp; "'!" &amp; AE237),0) + IF(Setup!$AJ$9&lt;&gt;"",INDIRECT("'" &amp; Setup!$AJ$9 &amp; "'!" &amp; AE237),0) + IF(Setup!$AJ$10&lt;&gt;"",INDIRECT("'" &amp; Setup!$AJ$10 &amp; "'!" &amp; AE237),0) + IF(Setup!$AJ$11&lt;&gt;"",INDIRECT("'" &amp; Setup!$AJ$11 &amp; "'!" &amp; AE237),0) + IF(Setup!$AJ$12&lt;&gt;"",INDIRECT("'" &amp; Setup!$AJ$12 &amp; "'!" &amp; AE237),0)</f>
        <v>0</v>
      </c>
      <c r="Z237" s="32" t="str">
        <f t="shared" ref="Z237:Z300" ca="1" si="157">IF(AND(X237=0,Y237=0),"",IF(X237&gt;0,Y237/X237,Y237))</f>
        <v/>
      </c>
      <c r="AA237" s="33" t="str">
        <f t="shared" ref="AA237:AA268" ca="1" si="158">IF($AN237=ExcluirDelPLogro,"",IF(AND(X237=0,Y237=0),"",Z237))</f>
        <v/>
      </c>
      <c r="AB237" s="1">
        <f>Planning!H9</f>
        <v>0</v>
      </c>
      <c r="AC237" s="2" t="str">
        <f t="shared" ref="AC237:AC300" si="159">LEFT(B237,1)&amp;C237</f>
        <v>1Pr68</v>
      </c>
      <c r="AD237" s="2" t="s">
        <v>859</v>
      </c>
      <c r="AE237" s="2" t="s">
        <v>860</v>
      </c>
      <c r="AF237" s="2" t="s">
        <v>1507</v>
      </c>
      <c r="AI237" s="2">
        <f ca="1">IF(Setup!$AG$7&lt;&gt;"",INDIRECT("'" &amp; Setup!$AG$7 &amp; "'!" &amp; AF237),0) + IF(Setup!$AG$8&lt;&gt;"",INDIRECT("'" &amp; Setup!$AG$8 &amp; "'!" &amp; AF237),0) + IF(Setup!$AG$9&lt;&gt;"",INDIRECT("'" &amp; Setup!$AG$9 &amp; "'!" &amp; AF237),0) + IF(Setup!$AG$10&lt;&gt;"",INDIRECT("'" &amp; Setup!$AG$10 &amp; "'!" &amp; AF237),0) + IF(Setup!$AG$11&lt;&gt;"",INDIRECT("'" &amp; Setup!$AG$11 &amp; "'!" &amp; AF237),0) + IF(Setup!$AG$12&lt;&gt;"",INDIRECT("'" &amp; Setup!$AG$12 &amp; "'!" &amp; AF237),0)</f>
        <v>6670</v>
      </c>
      <c r="AJ237" s="2">
        <f ca="1">IF(Setup!$AH$7&lt;&gt;"",INDIRECT("'" &amp; Setup!$AH$7 &amp; "'!" &amp; AF237),0) + IF(Setup!$AH$8&lt;&gt;"",INDIRECT("'" &amp; Setup!$AH$8 &amp; "'!" &amp; AF237),0) + IF(Setup!$AH$9&lt;&gt;"",INDIRECT("'" &amp; Setup!$AH$9 &amp; "'!" &amp; AF237),0) + IF(Setup!$AH$10&lt;&gt;"",INDIRECT("'" &amp; Setup!$AH$10 &amp; "'!" &amp; AF237),0) + IF(Setup!$AH$11&lt;&gt;"",INDIRECT("'" &amp; Setup!$AH$11 &amp; "'!" &amp; AF237),0) + IF(Setup!$AH$12&lt;&gt;"",INDIRECT("'" &amp; Setup!$AH$12 &amp; "'!" &amp; AF237),0)</f>
        <v>2010</v>
      </c>
      <c r="AK237" s="2">
        <f ca="1">IF(Setup!$AI$7&lt;&gt;"",INDIRECT("'" &amp; Setup!$AI$7 &amp; "'!" &amp; AF237),0) + IF(Setup!$AI$8&lt;&gt;"",INDIRECT("'" &amp; Setup!$AI$8 &amp; "'!" &amp; AF237),0) + IF(Setup!$AI$9&lt;&gt;"",INDIRECT("'" &amp; Setup!$AI$9 &amp; "'!" &amp; AF237),0) + IF(Setup!$AI$10&lt;&gt;"",INDIRECT("'" &amp; Setup!$AI$10 &amp; "'!" &amp; AF237),0) + IF(Setup!$AI$11&lt;&gt;"",INDIRECT("'" &amp; Setup!$AI$11 &amp; "'!" &amp; AF237),0) + IF(Setup!$AI$12&lt;&gt;"",INDIRECT("'" &amp; Setup!$AI$12 &amp; "'!" &amp; AF237),0)</f>
        <v>0</v>
      </c>
      <c r="AL237" s="2">
        <f ca="1">IF(Setup!$AJ$7&lt;&gt;"",INDIRECT("'" &amp; Setup!$AJ$7 &amp; "'!" &amp; AF237),0) + IF(Setup!$AJ$8&lt;&gt;"",INDIRECT("'" &amp; Setup!$AJ$8 &amp; "'!" &amp; AF237),0) + IF(Setup!$AJ$9&lt;&gt;"",INDIRECT("'" &amp; Setup!$AJ$9 &amp; "'!" &amp; AF237),0) + IF(Setup!$AJ$10&lt;&gt;"",INDIRECT("'" &amp; Setup!$AJ$10 &amp; "'!" &amp; AF237),0) + IF(Setup!$AJ$11&lt;&gt;"",INDIRECT("'" &amp; Setup!$AJ$11 &amp; "'!" &amp; AF237),0) + IF(Setup!$AJ$12&lt;&gt;"",INDIRECT("'" &amp; Setup!$AJ$12 &amp; "'!" &amp; AF237),0)</f>
        <v>0</v>
      </c>
      <c r="AN237" s="2" t="str">
        <f t="shared" ref="AN237:AN300" si="160">IF(B237=0,"",IF(LEFT(B237,1)="1","1","2"))</f>
        <v>1</v>
      </c>
      <c r="BS237" s="2">
        <v>0</v>
      </c>
      <c r="BT237" s="2">
        <f ca="1">IF(Setup!$AH$7="",0,INDIRECT("'" &amp; Setup!$AH$7 &amp; "'!" &amp; AF237))</f>
        <v>2000</v>
      </c>
      <c r="BU237" s="2">
        <f ca="1">IF(Setup!$AI$7="",0,INDIRECT("'" &amp; Setup!$AI$7 &amp; "'!" &amp; AF237))</f>
        <v>0</v>
      </c>
      <c r="BV237" s="2">
        <f ca="1">IF(Setup!$AJ$7="",0,INDIRECT("'" &amp; Setup!$AJ$7 &amp; "'!" &amp; AF237))</f>
        <v>0</v>
      </c>
    </row>
    <row r="238" spans="1:74" ht="39" customHeight="1" x14ac:dyDescent="0.2">
      <c r="A238" s="14" t="str">
        <f>Planning!A10</f>
        <v>I002</v>
      </c>
      <c r="B238" s="9" t="str">
        <f>Planning!B10</f>
        <v>2. Activity: Contributing</v>
      </c>
      <c r="C238" s="9" t="str">
        <f>Planning!C10</f>
        <v>Pr68</v>
      </c>
      <c r="D238" s="200">
        <f>Planning!D10</f>
        <v>1.2</v>
      </c>
      <c r="E238" s="201" t="str">
        <f>Planning!E10</f>
        <v xml:space="preserve">PLHIV reimbursed for transportation costs to HIV testing and treatment centres
</v>
      </c>
      <c r="F238" s="3" t="str">
        <f>Planning!G10</f>
        <v xml:space="preserve">12. Living support to client/ target population </v>
      </c>
      <c r="G238" s="60">
        <f t="shared" ref="G238:G301" ca="1" si="161">IF(C238&lt;&gt;0,NumObjetivo(C238),0)</f>
        <v>1</v>
      </c>
      <c r="H238" s="203">
        <f t="shared" ref="H238:H301" ca="1" si="162">SUM(L238,P238,T238,X238)</f>
        <v>250000</v>
      </c>
      <c r="I238" s="203">
        <f t="shared" ref="I238:I301" ca="1" si="163">SUM(M238,Q238,U238,Y238)</f>
        <v>250000</v>
      </c>
      <c r="J238" s="32">
        <f t="shared" ref="J238:J301" ca="1" si="164">IF(AND(H238=0,I238=0),"",IF(H238&gt;0,I238/H238,I238))</f>
        <v>1</v>
      </c>
      <c r="K238" s="33" t="str">
        <f t="shared" si="152"/>
        <v/>
      </c>
      <c r="L238" s="203">
        <f ca="1">IF(Setup!$AG$7&lt;&gt;"",INDIRECT("'" &amp; Setup!$AG$7 &amp; "'!" &amp; AD238),0) + IF(Setup!$AG$8&lt;&gt;"",INDIRECT("'" &amp; Setup!$AG$8 &amp; "'!" &amp; AD238),0) + IF(Setup!$AG$9&lt;&gt;"",INDIRECT("'" &amp; Setup!$AG$9 &amp; "'!" &amp; AD238),0) + IF(Setup!$AG$10&lt;&gt;"",INDIRECT("'" &amp; Setup!$AG$10 &amp; "'!" &amp; AD238),0) + IF(Setup!$AG$11&lt;&gt;"",INDIRECT("'" &amp; Setup!$AG$11 &amp; "'!" &amp; AD238),0) + IF(Setup!$AG$12&lt;&gt;"",INDIRECT("'" &amp; Setup!$AG$12 &amp; "'!" &amp; AD238),0)</f>
        <v>125000</v>
      </c>
      <c r="M238" s="203">
        <f ca="1">IF(Setup!$AG$7&lt;&gt;"",INDIRECT("'" &amp; Setup!$AG$7 &amp; "'!" &amp; AE238),0) + IF(Setup!$AG$8&lt;&gt;"",INDIRECT("'" &amp; Setup!$AG$8 &amp; "'!" &amp; AE238),0) + IF(Setup!$AG$9&lt;&gt;"",INDIRECT("'" &amp; Setup!$AG$9 &amp; "'!" &amp; AE238),0) + IF(Setup!$AG$10&lt;&gt;"",INDIRECT("'" &amp; Setup!$AG$10 &amp; "'!" &amp; AE238),0) + IF(Setup!$AG$11&lt;&gt;"",INDIRECT("'" &amp; Setup!$AG$11 &amp; "'!" &amp; AE238),0) + IF(Setup!$AG$12&lt;&gt;"",INDIRECT("'" &amp; Setup!$AG$12 &amp; "'!" &amp; AE238),0)</f>
        <v>123000</v>
      </c>
      <c r="N238" s="32">
        <f t="shared" ref="N238:N301" ca="1" si="165">IF(AND(L238=0,M238=0),"",IF(L238&gt;0,M238/L238,M238))</f>
        <v>0.98399999999999999</v>
      </c>
      <c r="O238" s="33" t="str">
        <f t="shared" si="153"/>
        <v/>
      </c>
      <c r="P238" s="203">
        <f ca="1">IF(Setup!$AH$7&lt;&gt;"",INDIRECT("'" &amp; Setup!$AH$7 &amp; "'!" &amp; AD238),0) + IF(Setup!$AH$8&lt;&gt;"",INDIRECT("'" &amp; Setup!$AH$8 &amp; "'!" &amp; AD238),0) + IF(Setup!$AH$9&lt;&gt;"",INDIRECT("'" &amp; Setup!$AH$9 &amp; "'!" &amp; AD238),0) + IF(Setup!$AH$10&lt;&gt;"",INDIRECT("'" &amp; Setup!$AH$10 &amp; "'!" &amp; AD238),0) + IF(Setup!$AH$11&lt;&gt;"",INDIRECT("'" &amp; Setup!$AH$11 &amp; "'!" &amp; AD238),0) + IF(Setup!$AH$12&lt;&gt;"",INDIRECT("'" &amp; Setup!$AH$12 &amp; "'!" &amp; AD238),0)</f>
        <v>125000</v>
      </c>
      <c r="Q238" s="203">
        <f ca="1">IF(Setup!$AH$7&lt;&gt;"",INDIRECT("'" &amp; Setup!$AH$7 &amp; "'!" &amp; AE238),0) + IF(Setup!$AH$8&lt;&gt;"",INDIRECT("'" &amp; Setup!$AH$8 &amp; "'!" &amp; AE238),0) + IF(Setup!$AH$9&lt;&gt;"",INDIRECT("'" &amp; Setup!$AH$9 &amp; "'!" &amp; AE238),0) + IF(Setup!$AH$10&lt;&gt;"",INDIRECT("'" &amp; Setup!$AH$10 &amp; "'!" &amp; AE238),0) + IF(Setup!$AH$11&lt;&gt;"",INDIRECT("'" &amp; Setup!$AH$11 &amp; "'!" &amp; AE238),0) + IF(Setup!$AH$12&lt;&gt;"",INDIRECT("'" &amp; Setup!$AH$12 &amp; "'!" &amp; AE238),0)</f>
        <v>127000</v>
      </c>
      <c r="R238" s="32">
        <f t="shared" ref="R238:R301" ca="1" si="166">IF(AND(P238=0,Q238=0),"",IF(P238&gt;0,Q238/P238,Q238))</f>
        <v>1.016</v>
      </c>
      <c r="S238" s="33" t="str">
        <f t="shared" si="154"/>
        <v/>
      </c>
      <c r="T238" s="203">
        <f ca="1">IF(Setup!$AI$7&lt;&gt;"",INDIRECT("'" &amp; Setup!$AI$7 &amp; "'!" &amp; AD238),0) + IF(Setup!$AI$8&lt;&gt;"",INDIRECT("'" &amp; Setup!$AI$8 &amp; "'!" &amp; AD238),0) + IF(Setup!$AI$9&lt;&gt;"",INDIRECT("'" &amp; Setup!$AI$9 &amp; "'!" &amp; AD238),0) + IF(Setup!$AI$10&lt;&gt;"",INDIRECT("'" &amp; Setup!$AI$10 &amp; "'!" &amp; AD238),0) + IF(Setup!$AI$11&lt;&gt;"",INDIRECT("'" &amp; Setup!$AI$11 &amp; "'!" &amp; AD238),0) + IF(Setup!$AI$12&lt;&gt;"",INDIRECT("'" &amp; Setup!$AI$12 &amp; "'!" &amp; AD238),0)</f>
        <v>0</v>
      </c>
      <c r="U238" s="203">
        <f ca="1">IF(Setup!$AI$7&lt;&gt;"",INDIRECT("'" &amp; Setup!$AI$7 &amp; "'!" &amp; AE238),0) + IF(Setup!$AI$8&lt;&gt;"",INDIRECT("'" &amp; Setup!$AI$8 &amp; "'!" &amp; AE238),0) + IF(Setup!$AI$9&lt;&gt;"",INDIRECT("'" &amp; Setup!$AI$9 &amp; "'!" &amp; AE238),0) + IF(Setup!$AI$10&lt;&gt;"",INDIRECT("'" &amp; Setup!$AI$10 &amp; "'!" &amp; AE238),0) + IF(Setup!$AI$11&lt;&gt;"",INDIRECT("'" &amp; Setup!$AI$11 &amp; "'!" &amp; AE238),0) + IF(Setup!$AI$12&lt;&gt;"",INDIRECT("'" &amp; Setup!$AI$12 &amp; "'!" &amp; AE238),0)</f>
        <v>0</v>
      </c>
      <c r="V238" s="32" t="str">
        <f t="shared" ca="1" si="155"/>
        <v/>
      </c>
      <c r="W238" s="33" t="str">
        <f t="shared" si="156"/>
        <v/>
      </c>
      <c r="X238" s="202">
        <f ca="1">IF(Setup!$AJ$7&lt;&gt;"",INDIRECT("'" &amp; Setup!$AJ$7 &amp; "'!" &amp; AD238),0) + IF(Setup!$AJ$8&lt;&gt;"",INDIRECT("'" &amp; Setup!$AJ$8 &amp; "'!" &amp; AD238),0) + IF(Setup!$AJ$9&lt;&gt;"",INDIRECT("'" &amp; Setup!$AJ$9 &amp; "'!" &amp; AD238),0) + IF(Setup!$AJ$10&lt;&gt;"",INDIRECT("'" &amp; Setup!$AJ$10 &amp; "'!" &amp; AD238),0) + IF(Setup!$AJ$11&lt;&gt;"",INDIRECT("'" &amp; Setup!$AJ$11 &amp; "'!" &amp; AD238),0) + IF(Setup!$AJ$12&lt;&gt;"",INDIRECT("'" &amp; Setup!$AJ$12 &amp; "'!" &amp; AD238),0)</f>
        <v>0</v>
      </c>
      <c r="Y238" s="202">
        <f ca="1">IF(Setup!$AJ$7&lt;&gt;"",INDIRECT("'" &amp; Setup!$AJ$7 &amp; "'!" &amp; AE238),0) + IF(Setup!$AJ$8&lt;&gt;"",INDIRECT("'" &amp; Setup!$AJ$8 &amp; "'!" &amp; AE238),0) + IF(Setup!$AJ$9&lt;&gt;"",INDIRECT("'" &amp; Setup!$AJ$9 &amp; "'!" &amp; AE238),0) + IF(Setup!$AJ$10&lt;&gt;"",INDIRECT("'" &amp; Setup!$AJ$10 &amp; "'!" &amp; AE238),0) + IF(Setup!$AJ$11&lt;&gt;"",INDIRECT("'" &amp; Setup!$AJ$11 &amp; "'!" &amp; AE238),0) + IF(Setup!$AJ$12&lt;&gt;"",INDIRECT("'" &amp; Setup!$AJ$12 &amp; "'!" &amp; AE238),0)</f>
        <v>0</v>
      </c>
      <c r="Z238" s="32" t="str">
        <f t="shared" ca="1" si="157"/>
        <v/>
      </c>
      <c r="AA238" s="33" t="str">
        <f t="shared" si="158"/>
        <v/>
      </c>
      <c r="AB238" s="1" t="str">
        <f>Planning!H10</f>
        <v>1. YES</v>
      </c>
      <c r="AC238" s="2" t="str">
        <f t="shared" si="159"/>
        <v>2Pr68</v>
      </c>
      <c r="AD238" s="2" t="s">
        <v>861</v>
      </c>
      <c r="AE238" s="2" t="s">
        <v>862</v>
      </c>
      <c r="AF238" s="2" t="s">
        <v>1508</v>
      </c>
      <c r="AI238" s="2">
        <f ca="1">IF(Setup!$AG$7&lt;&gt;"",INDIRECT("'" &amp; Setup!$AG$7 &amp; "'!" &amp; AF238),0) + IF(Setup!$AG$8&lt;&gt;"",INDIRECT("'" &amp; Setup!$AG$8 &amp; "'!" &amp; AF238),0) + IF(Setup!$AG$9&lt;&gt;"",INDIRECT("'" &amp; Setup!$AG$9 &amp; "'!" &amp; AF238),0) + IF(Setup!$AG$10&lt;&gt;"",INDIRECT("'" &amp; Setup!$AG$10 &amp; "'!" &amp; AF238),0) + IF(Setup!$AG$11&lt;&gt;"",INDIRECT("'" &amp; Setup!$AG$11 &amp; "'!" &amp; AF238),0) + IF(Setup!$AG$12&lt;&gt;"",INDIRECT("'" &amp; Setup!$AG$12 &amp; "'!" &amp; AF238),0)</f>
        <v>5000</v>
      </c>
      <c r="AJ238" s="2">
        <f ca="1">IF(Setup!$AH$7&lt;&gt;"",INDIRECT("'" &amp; Setup!$AH$7 &amp; "'!" &amp; AF238),0) + IF(Setup!$AH$8&lt;&gt;"",INDIRECT("'" &amp; Setup!$AH$8 &amp; "'!" &amp; AF238),0) + IF(Setup!$AH$9&lt;&gt;"",INDIRECT("'" &amp; Setup!$AH$9 &amp; "'!" &amp; AF238),0) + IF(Setup!$AH$10&lt;&gt;"",INDIRECT("'" &amp; Setup!$AH$10 &amp; "'!" &amp; AF238),0) + IF(Setup!$AH$11&lt;&gt;"",INDIRECT("'" &amp; Setup!$AH$11 &amp; "'!" &amp; AF238),0) + IF(Setup!$AH$12&lt;&gt;"",INDIRECT("'" &amp; Setup!$AH$12 &amp; "'!" &amp; AF238),0)</f>
        <v>2000</v>
      </c>
      <c r="AK238" s="2">
        <f ca="1">IF(Setup!$AI$7&lt;&gt;"",INDIRECT("'" &amp; Setup!$AI$7 &amp; "'!" &amp; AF238),0) + IF(Setup!$AI$8&lt;&gt;"",INDIRECT("'" &amp; Setup!$AI$8 &amp; "'!" &amp; AF238),0) + IF(Setup!$AI$9&lt;&gt;"",INDIRECT("'" &amp; Setup!$AI$9 &amp; "'!" &amp; AF238),0) + IF(Setup!$AI$10&lt;&gt;"",INDIRECT("'" &amp; Setup!$AI$10 &amp; "'!" &amp; AF238),0) + IF(Setup!$AI$11&lt;&gt;"",INDIRECT("'" &amp; Setup!$AI$11 &amp; "'!" &amp; AF238),0) + IF(Setup!$AI$12&lt;&gt;"",INDIRECT("'" &amp; Setup!$AI$12 &amp; "'!" &amp; AF238),0)</f>
        <v>0</v>
      </c>
      <c r="AL238" s="2">
        <f ca="1">IF(Setup!$AJ$7&lt;&gt;"",INDIRECT("'" &amp; Setup!$AJ$7 &amp; "'!" &amp; AF238),0) + IF(Setup!$AJ$8&lt;&gt;"",INDIRECT("'" &amp; Setup!$AJ$8 &amp; "'!" &amp; AF238),0) + IF(Setup!$AJ$9&lt;&gt;"",INDIRECT("'" &amp; Setup!$AJ$9 &amp; "'!" &amp; AF238),0) + IF(Setup!$AJ$10&lt;&gt;"",INDIRECT("'" &amp; Setup!$AJ$10 &amp; "'!" &amp; AF238),0) + IF(Setup!$AJ$11&lt;&gt;"",INDIRECT("'" &amp; Setup!$AJ$11 &amp; "'!" &amp; AF238),0) + IF(Setup!$AJ$12&lt;&gt;"",INDIRECT("'" &amp; Setup!$AJ$12 &amp; "'!" &amp; AF238),0)</f>
        <v>0</v>
      </c>
      <c r="AN238" s="2" t="str">
        <f t="shared" si="160"/>
        <v>2</v>
      </c>
      <c r="BS238" s="2">
        <v>0</v>
      </c>
      <c r="BT238" s="2">
        <f ca="1">IF(Setup!$AH$7="",0,INDIRECT("'" &amp; Setup!$AH$7 &amp; "'!" &amp; AF238))</f>
        <v>2000</v>
      </c>
      <c r="BU238" s="2">
        <f ca="1">IF(Setup!$AI$7="",0,INDIRECT("'" &amp; Setup!$AI$7 &amp; "'!" &amp; AF238))</f>
        <v>0</v>
      </c>
      <c r="BV238" s="2">
        <f ca="1">IF(Setup!$AJ$7="",0,INDIRECT("'" &amp; Setup!$AJ$7 &amp; "'!" &amp; AF238))</f>
        <v>0</v>
      </c>
    </row>
    <row r="239" spans="1:74" ht="39" customHeight="1" x14ac:dyDescent="0.2">
      <c r="A239" s="14" t="str">
        <f>Planning!A11</f>
        <v>I003</v>
      </c>
      <c r="B239" s="9" t="str">
        <f>Planning!B11</f>
        <v>3. Activity: Non-Contributing</v>
      </c>
      <c r="C239" s="9" t="str">
        <f>Planning!C11</f>
        <v>Pr68</v>
      </c>
      <c r="D239" s="204">
        <f>Planning!D11</f>
        <v>1.3</v>
      </c>
      <c r="E239" s="205" t="str">
        <f>Planning!E11</f>
        <v xml:space="preserve">Communication materials produced to educate HIV+ patients about HIV treatment (Migrants and Sexual Workers). 
</v>
      </c>
      <c r="F239" s="3" t="str">
        <f>Planning!G11</f>
        <v>10. Communication material and publications</v>
      </c>
      <c r="G239" s="60">
        <f t="shared" ca="1" si="161"/>
        <v>1</v>
      </c>
      <c r="H239" s="208">
        <f t="shared" ca="1" si="162"/>
        <v>4200</v>
      </c>
      <c r="I239" s="208">
        <f t="shared" ca="1" si="163"/>
        <v>4200</v>
      </c>
      <c r="J239" s="32">
        <f t="shared" ca="1" si="164"/>
        <v>1</v>
      </c>
      <c r="K239" s="33" t="str">
        <f t="shared" si="152"/>
        <v/>
      </c>
      <c r="L239" s="208">
        <f ca="1">IF(Setup!$AG$7&lt;&gt;"",INDIRECT("'" &amp; Setup!$AG$7 &amp; "'!" &amp; AD239),0) + IF(Setup!$AG$8&lt;&gt;"",INDIRECT("'" &amp; Setup!$AG$8 &amp; "'!" &amp; AD239),0) + IF(Setup!$AG$9&lt;&gt;"",INDIRECT("'" &amp; Setup!$AG$9 &amp; "'!" &amp; AD239),0) + IF(Setup!$AG$10&lt;&gt;"",INDIRECT("'" &amp; Setup!$AG$10 &amp; "'!" &amp; AD239),0) + IF(Setup!$AG$11&lt;&gt;"",INDIRECT("'" &amp; Setup!$AG$11 &amp; "'!" &amp; AD239),0) + IF(Setup!$AG$12&lt;&gt;"",INDIRECT("'" &amp; Setup!$AG$12 &amp; "'!" &amp; AD239),0)</f>
        <v>2100</v>
      </c>
      <c r="M239" s="208">
        <f ca="1">IF(Setup!$AG$7&lt;&gt;"",INDIRECT("'" &amp; Setup!$AG$7 &amp; "'!" &amp; AE239),0) + IF(Setup!$AG$8&lt;&gt;"",INDIRECT("'" &amp; Setup!$AG$8 &amp; "'!" &amp; AE239),0) + IF(Setup!$AG$9&lt;&gt;"",INDIRECT("'" &amp; Setup!$AG$9 &amp; "'!" &amp; AE239),0) + IF(Setup!$AG$10&lt;&gt;"",INDIRECT("'" &amp; Setup!$AG$10 &amp; "'!" &amp; AE239),0) + IF(Setup!$AG$11&lt;&gt;"",INDIRECT("'" &amp; Setup!$AG$11 &amp; "'!" &amp; AE239),0) + IF(Setup!$AG$12&lt;&gt;"",INDIRECT("'" &amp; Setup!$AG$12 &amp; "'!" &amp; AE239),0)</f>
        <v>2100</v>
      </c>
      <c r="N239" s="32">
        <f t="shared" ca="1" si="165"/>
        <v>1</v>
      </c>
      <c r="O239" s="33" t="str">
        <f t="shared" si="153"/>
        <v/>
      </c>
      <c r="P239" s="208">
        <f ca="1">IF(Setup!$AH$7&lt;&gt;"",INDIRECT("'" &amp; Setup!$AH$7 &amp; "'!" &amp; AD239),0) + IF(Setup!$AH$8&lt;&gt;"",INDIRECT("'" &amp; Setup!$AH$8 &amp; "'!" &amp; AD239),0) + IF(Setup!$AH$9&lt;&gt;"",INDIRECT("'" &amp; Setup!$AH$9 &amp; "'!" &amp; AD239),0) + IF(Setup!$AH$10&lt;&gt;"",INDIRECT("'" &amp; Setup!$AH$10 &amp; "'!" &amp; AD239),0) + IF(Setup!$AH$11&lt;&gt;"",INDIRECT("'" &amp; Setup!$AH$11 &amp; "'!" &amp; AD239),0) + IF(Setup!$AH$12&lt;&gt;"",INDIRECT("'" &amp; Setup!$AH$12 &amp; "'!" &amp; AD239),0)</f>
        <v>2100</v>
      </c>
      <c r="Q239" s="208">
        <f ca="1">IF(Setup!$AH$7&lt;&gt;"",INDIRECT("'" &amp; Setup!$AH$7 &amp; "'!" &amp; AE239),0) + IF(Setup!$AH$8&lt;&gt;"",INDIRECT("'" &amp; Setup!$AH$8 &amp; "'!" &amp; AE239),0) + IF(Setup!$AH$9&lt;&gt;"",INDIRECT("'" &amp; Setup!$AH$9 &amp; "'!" &amp; AE239),0) + IF(Setup!$AH$10&lt;&gt;"",INDIRECT("'" &amp; Setup!$AH$10 &amp; "'!" &amp; AE239),0) + IF(Setup!$AH$11&lt;&gt;"",INDIRECT("'" &amp; Setup!$AH$11 &amp; "'!" &amp; AE239),0) + IF(Setup!$AH$12&lt;&gt;"",INDIRECT("'" &amp; Setup!$AH$12 &amp; "'!" &amp; AE239),0)</f>
        <v>2100</v>
      </c>
      <c r="R239" s="32">
        <f t="shared" ca="1" si="166"/>
        <v>1</v>
      </c>
      <c r="S239" s="33" t="str">
        <f t="shared" si="154"/>
        <v/>
      </c>
      <c r="T239" s="208">
        <f ca="1">IF(Setup!$AI$7&lt;&gt;"",INDIRECT("'" &amp; Setup!$AI$7 &amp; "'!" &amp; AD239),0) + IF(Setup!$AI$8&lt;&gt;"",INDIRECT("'" &amp; Setup!$AI$8 &amp; "'!" &amp; AD239),0) + IF(Setup!$AI$9&lt;&gt;"",INDIRECT("'" &amp; Setup!$AI$9 &amp; "'!" &amp; AD239),0) + IF(Setup!$AI$10&lt;&gt;"",INDIRECT("'" &amp; Setup!$AI$10 &amp; "'!" &amp; AD239),0) + IF(Setup!$AI$11&lt;&gt;"",INDIRECT("'" &amp; Setup!$AI$11 &amp; "'!" &amp; AD239),0) + IF(Setup!$AI$12&lt;&gt;"",INDIRECT("'" &amp; Setup!$AI$12 &amp; "'!" &amp; AD239),0)</f>
        <v>0</v>
      </c>
      <c r="U239" s="208">
        <f ca="1">IF(Setup!$AI$7&lt;&gt;"",INDIRECT("'" &amp; Setup!$AI$7 &amp; "'!" &amp; AE239),0) + IF(Setup!$AI$8&lt;&gt;"",INDIRECT("'" &amp; Setup!$AI$8 &amp; "'!" &amp; AE239),0) + IF(Setup!$AI$9&lt;&gt;"",INDIRECT("'" &amp; Setup!$AI$9 &amp; "'!" &amp; AE239),0) + IF(Setup!$AI$10&lt;&gt;"",INDIRECT("'" &amp; Setup!$AI$10 &amp; "'!" &amp; AE239),0) + IF(Setup!$AI$11&lt;&gt;"",INDIRECT("'" &amp; Setup!$AI$11 &amp; "'!" &amp; AE239),0) + IF(Setup!$AI$12&lt;&gt;"",INDIRECT("'" &amp; Setup!$AI$12 &amp; "'!" &amp; AE239),0)</f>
        <v>0</v>
      </c>
      <c r="V239" s="32" t="str">
        <f t="shared" ca="1" si="155"/>
        <v/>
      </c>
      <c r="W239" s="33" t="str">
        <f t="shared" si="156"/>
        <v/>
      </c>
      <c r="X239" s="206">
        <f ca="1">IF(Setup!$AJ$7&lt;&gt;"",INDIRECT("'" &amp; Setup!$AJ$7 &amp; "'!" &amp; AD239),0) + IF(Setup!$AJ$8&lt;&gt;"",INDIRECT("'" &amp; Setup!$AJ$8 &amp; "'!" &amp; AD239),0) + IF(Setup!$AJ$9&lt;&gt;"",INDIRECT("'" &amp; Setup!$AJ$9 &amp; "'!" &amp; AD239),0) + IF(Setup!$AJ$10&lt;&gt;"",INDIRECT("'" &amp; Setup!$AJ$10 &amp; "'!" &amp; AD239),0) + IF(Setup!$AJ$11&lt;&gt;"",INDIRECT("'" &amp; Setup!$AJ$11 &amp; "'!" &amp; AD239),0) + IF(Setup!$AJ$12&lt;&gt;"",INDIRECT("'" &amp; Setup!$AJ$12 &amp; "'!" &amp; AD239),0)</f>
        <v>0</v>
      </c>
      <c r="Y239" s="206">
        <f ca="1">IF(Setup!$AJ$7&lt;&gt;"",INDIRECT("'" &amp; Setup!$AJ$7 &amp; "'!" &amp; AE239),0) + IF(Setup!$AJ$8&lt;&gt;"",INDIRECT("'" &amp; Setup!$AJ$8 &amp; "'!" &amp; AE239),0) + IF(Setup!$AJ$9&lt;&gt;"",INDIRECT("'" &amp; Setup!$AJ$9 &amp; "'!" &amp; AE239),0) + IF(Setup!$AJ$10&lt;&gt;"",INDIRECT("'" &amp; Setup!$AJ$10 &amp; "'!" &amp; AE239),0) + IF(Setup!$AJ$11&lt;&gt;"",INDIRECT("'" &amp; Setup!$AJ$11 &amp; "'!" &amp; AE239),0) + IF(Setup!$AJ$12&lt;&gt;"",INDIRECT("'" &amp; Setup!$AJ$12 &amp; "'!" &amp; AE239),0)</f>
        <v>0</v>
      </c>
      <c r="Z239" s="32" t="str">
        <f t="shared" ca="1" si="157"/>
        <v/>
      </c>
      <c r="AA239" s="33" t="str">
        <f t="shared" si="158"/>
        <v/>
      </c>
      <c r="AB239" s="1" t="str">
        <f>Planning!H11</f>
        <v>2. NO</v>
      </c>
      <c r="AC239" s="2" t="str">
        <f t="shared" si="159"/>
        <v>3Pr68</v>
      </c>
      <c r="AD239" s="2" t="s">
        <v>863</v>
      </c>
      <c r="AE239" s="2" t="s">
        <v>864</v>
      </c>
      <c r="AF239" s="2" t="s">
        <v>1605</v>
      </c>
      <c r="AI239" s="2">
        <f ca="1">IF(Setup!$AG$7&lt;&gt;"",INDIRECT("'" &amp; Setup!$AG$7 &amp; "'!" &amp; AF239),0) + IF(Setup!$AG$8&lt;&gt;"",INDIRECT("'" &amp; Setup!$AG$8 &amp; "'!" &amp; AF239),0) + IF(Setup!$AG$9&lt;&gt;"",INDIRECT("'" &amp; Setup!$AG$9 &amp; "'!" &amp; AF239),0) + IF(Setup!$AG$10&lt;&gt;"",INDIRECT("'" &amp; Setup!$AG$10 &amp; "'!" &amp; AF239),0) + IF(Setup!$AG$11&lt;&gt;"",INDIRECT("'" &amp; Setup!$AG$11 &amp; "'!" &amp; AF239),0) + IF(Setup!$AG$12&lt;&gt;"",INDIRECT("'" &amp; Setup!$AG$12 &amp; "'!" &amp; AF239),0)</f>
        <v>120</v>
      </c>
      <c r="AJ239" s="2">
        <f ca="1">IF(Setup!$AH$7&lt;&gt;"",INDIRECT("'" &amp; Setup!$AH$7 &amp; "'!" &amp; AF239),0) + IF(Setup!$AH$8&lt;&gt;"",INDIRECT("'" &amp; Setup!$AH$8 &amp; "'!" &amp; AF239),0) + IF(Setup!$AH$9&lt;&gt;"",INDIRECT("'" &amp; Setup!$AH$9 &amp; "'!" &amp; AF239),0) + IF(Setup!$AH$10&lt;&gt;"",INDIRECT("'" &amp; Setup!$AH$10 &amp; "'!" &amp; AF239),0) + IF(Setup!$AH$11&lt;&gt;"",INDIRECT("'" &amp; Setup!$AH$11 &amp; "'!" &amp; AF239),0) + IF(Setup!$AH$12&lt;&gt;"",INDIRECT("'" &amp; Setup!$AH$12 &amp; "'!" &amp; AF239),0)</f>
        <v>10</v>
      </c>
      <c r="AK239" s="2">
        <f ca="1">IF(Setup!$AI$7&lt;&gt;"",INDIRECT("'" &amp; Setup!$AI$7 &amp; "'!" &amp; AF239),0) + IF(Setup!$AI$8&lt;&gt;"",INDIRECT("'" &amp; Setup!$AI$8 &amp; "'!" &amp; AF239),0) + IF(Setup!$AI$9&lt;&gt;"",INDIRECT("'" &amp; Setup!$AI$9 &amp; "'!" &amp; AF239),0) + IF(Setup!$AI$10&lt;&gt;"",INDIRECT("'" &amp; Setup!$AI$10 &amp; "'!" &amp; AF239),0) + IF(Setup!$AI$11&lt;&gt;"",INDIRECT("'" &amp; Setup!$AI$11 &amp; "'!" &amp; AF239),0) + IF(Setup!$AI$12&lt;&gt;"",INDIRECT("'" &amp; Setup!$AI$12 &amp; "'!" &amp; AF239),0)</f>
        <v>0</v>
      </c>
      <c r="AL239" s="2">
        <f ca="1">IF(Setup!$AJ$7&lt;&gt;"",INDIRECT("'" &amp; Setup!$AJ$7 &amp; "'!" &amp; AF239),0) + IF(Setup!$AJ$8&lt;&gt;"",INDIRECT("'" &amp; Setup!$AJ$8 &amp; "'!" &amp; AF239),0) + IF(Setup!$AJ$9&lt;&gt;"",INDIRECT("'" &amp; Setup!$AJ$9 &amp; "'!" &amp; AF239),0) + IF(Setup!$AJ$10&lt;&gt;"",INDIRECT("'" &amp; Setup!$AJ$10 &amp; "'!" &amp; AF239),0) + IF(Setup!$AJ$11&lt;&gt;"",INDIRECT("'" &amp; Setup!$AJ$11 &amp; "'!" &amp; AF239),0) + IF(Setup!$AJ$12&lt;&gt;"",INDIRECT("'" &amp; Setup!$AJ$12 &amp; "'!" &amp; AF239),0)</f>
        <v>0</v>
      </c>
      <c r="AN239" s="2" t="str">
        <f t="shared" si="160"/>
        <v>2</v>
      </c>
      <c r="BS239" s="2">
        <v>0</v>
      </c>
      <c r="BT239" s="2">
        <f ca="1">IF(Setup!$AH$7="",0,INDIRECT("'" &amp; Setup!$AH$7 &amp; "'!" &amp; AF239))</f>
        <v>0</v>
      </c>
      <c r="BU239" s="2">
        <f ca="1">IF(Setup!$AI$7="",0,INDIRECT("'" &amp; Setup!$AI$7 &amp; "'!" &amp; AF239))</f>
        <v>0</v>
      </c>
      <c r="BV239" s="2">
        <f ca="1">IF(Setup!$AJ$7="",0,INDIRECT("'" &amp; Setup!$AJ$7 &amp; "'!" &amp; AF239))</f>
        <v>0</v>
      </c>
    </row>
    <row r="240" spans="1:74" ht="39" customHeight="1" x14ac:dyDescent="0.2">
      <c r="A240" s="14" t="str">
        <f>Planning!A12</f>
        <v>I004</v>
      </c>
      <c r="B240" s="9" t="str">
        <f>Planning!B12</f>
        <v>3. Activity: Non-Contributing</v>
      </c>
      <c r="C240" s="9" t="str">
        <f>Planning!C12</f>
        <v>Pr68</v>
      </c>
      <c r="D240" s="204">
        <f>Planning!D12</f>
        <v>1.4</v>
      </c>
      <c r="E240" s="205" t="str">
        <f>Planning!E12</f>
        <v xml:space="preserve">Supervisory visits to verify the appropriate application of testing and treatment protocols at centers. </v>
      </c>
      <c r="F240" s="3" t="str">
        <f>Planning!G12</f>
        <v>11. Programme administration costs</v>
      </c>
      <c r="G240" s="60">
        <f t="shared" ca="1" si="161"/>
        <v>1</v>
      </c>
      <c r="H240" s="208">
        <f t="shared" ca="1" si="162"/>
        <v>56025</v>
      </c>
      <c r="I240" s="208">
        <f t="shared" ca="1" si="163"/>
        <v>56025</v>
      </c>
      <c r="J240" s="32">
        <f t="shared" ca="1" si="164"/>
        <v>1</v>
      </c>
      <c r="K240" s="33" t="str">
        <f t="shared" si="152"/>
        <v/>
      </c>
      <c r="L240" s="208">
        <f ca="1">IF(Setup!$AG$7&lt;&gt;"",INDIRECT("'" &amp; Setup!$AG$7 &amp; "'!" &amp; AD240),0) + IF(Setup!$AG$8&lt;&gt;"",INDIRECT("'" &amp; Setup!$AG$8 &amp; "'!" &amp; AD240),0) + IF(Setup!$AG$9&lt;&gt;"",INDIRECT("'" &amp; Setup!$AG$9 &amp; "'!" &amp; AD240),0) + IF(Setup!$AG$10&lt;&gt;"",INDIRECT("'" &amp; Setup!$AG$10 &amp; "'!" &amp; AD240),0) + IF(Setup!$AG$11&lt;&gt;"",INDIRECT("'" &amp; Setup!$AG$11 &amp; "'!" &amp; AD240),0) + IF(Setup!$AG$12&lt;&gt;"",INDIRECT("'" &amp; Setup!$AG$12 &amp; "'!" &amp; AD240),0)</f>
        <v>42525</v>
      </c>
      <c r="M240" s="208">
        <f ca="1">IF(Setup!$AG$7&lt;&gt;"",INDIRECT("'" &amp; Setup!$AG$7 &amp; "'!" &amp; AE240),0) + IF(Setup!$AG$8&lt;&gt;"",INDIRECT("'" &amp; Setup!$AG$8 &amp; "'!" &amp; AE240),0) + IF(Setup!$AG$9&lt;&gt;"",INDIRECT("'" &amp; Setup!$AG$9 &amp; "'!" &amp; AE240),0) + IF(Setup!$AG$10&lt;&gt;"",INDIRECT("'" &amp; Setup!$AG$10 &amp; "'!" &amp; AE240),0) + IF(Setup!$AG$11&lt;&gt;"",INDIRECT("'" &amp; Setup!$AG$11 &amp; "'!" &amp; AE240),0) + IF(Setup!$AG$12&lt;&gt;"",INDIRECT("'" &amp; Setup!$AG$12 &amp; "'!" &amp; AE240),0)</f>
        <v>42525</v>
      </c>
      <c r="N240" s="32">
        <f t="shared" ca="1" si="165"/>
        <v>1</v>
      </c>
      <c r="O240" s="33" t="str">
        <f t="shared" si="153"/>
        <v/>
      </c>
      <c r="P240" s="208">
        <f ca="1">IF(Setup!$AH$7&lt;&gt;"",INDIRECT("'" &amp; Setup!$AH$7 &amp; "'!" &amp; AD240),0) + IF(Setup!$AH$8&lt;&gt;"",INDIRECT("'" &amp; Setup!$AH$8 &amp; "'!" &amp; AD240),0) + IF(Setup!$AH$9&lt;&gt;"",INDIRECT("'" &amp; Setup!$AH$9 &amp; "'!" &amp; AD240),0) + IF(Setup!$AH$10&lt;&gt;"",INDIRECT("'" &amp; Setup!$AH$10 &amp; "'!" &amp; AD240),0) + IF(Setup!$AH$11&lt;&gt;"",INDIRECT("'" &amp; Setup!$AH$11 &amp; "'!" &amp; AD240),0) + IF(Setup!$AH$12&lt;&gt;"",INDIRECT("'" &amp; Setup!$AH$12 &amp; "'!" &amp; AD240),0)</f>
        <v>13500</v>
      </c>
      <c r="Q240" s="208">
        <f ca="1">IF(Setup!$AH$7&lt;&gt;"",INDIRECT("'" &amp; Setup!$AH$7 &amp; "'!" &amp; AE240),0) + IF(Setup!$AH$8&lt;&gt;"",INDIRECT("'" &amp; Setup!$AH$8 &amp; "'!" &amp; AE240),0) + IF(Setup!$AH$9&lt;&gt;"",INDIRECT("'" &amp; Setup!$AH$9 &amp; "'!" &amp; AE240),0) + IF(Setup!$AH$10&lt;&gt;"",INDIRECT("'" &amp; Setup!$AH$10 &amp; "'!" &amp; AE240),0) + IF(Setup!$AH$11&lt;&gt;"",INDIRECT("'" &amp; Setup!$AH$11 &amp; "'!" &amp; AE240),0) + IF(Setup!$AH$12&lt;&gt;"",INDIRECT("'" &amp; Setup!$AH$12 &amp; "'!" &amp; AE240),0)</f>
        <v>13500</v>
      </c>
      <c r="R240" s="32">
        <f t="shared" ca="1" si="166"/>
        <v>1</v>
      </c>
      <c r="S240" s="33" t="str">
        <f t="shared" si="154"/>
        <v/>
      </c>
      <c r="T240" s="208">
        <f ca="1">IF(Setup!$AI$7&lt;&gt;"",INDIRECT("'" &amp; Setup!$AI$7 &amp; "'!" &amp; AD240),0) + IF(Setup!$AI$8&lt;&gt;"",INDIRECT("'" &amp; Setup!$AI$8 &amp; "'!" &amp; AD240),0) + IF(Setup!$AI$9&lt;&gt;"",INDIRECT("'" &amp; Setup!$AI$9 &amp; "'!" &amp; AD240),0) + IF(Setup!$AI$10&lt;&gt;"",INDIRECT("'" &amp; Setup!$AI$10 &amp; "'!" &amp; AD240),0) + IF(Setup!$AI$11&lt;&gt;"",INDIRECT("'" &amp; Setup!$AI$11 &amp; "'!" &amp; AD240),0) + IF(Setup!$AI$12&lt;&gt;"",INDIRECT("'" &amp; Setup!$AI$12 &amp; "'!" &amp; AD240),0)</f>
        <v>0</v>
      </c>
      <c r="U240" s="208">
        <f ca="1">IF(Setup!$AI$7&lt;&gt;"",INDIRECT("'" &amp; Setup!$AI$7 &amp; "'!" &amp; AE240),0) + IF(Setup!$AI$8&lt;&gt;"",INDIRECT("'" &amp; Setup!$AI$8 &amp; "'!" &amp; AE240),0) + IF(Setup!$AI$9&lt;&gt;"",INDIRECT("'" &amp; Setup!$AI$9 &amp; "'!" &amp; AE240),0) + IF(Setup!$AI$10&lt;&gt;"",INDIRECT("'" &amp; Setup!$AI$10 &amp; "'!" &amp; AE240),0) + IF(Setup!$AI$11&lt;&gt;"",INDIRECT("'" &amp; Setup!$AI$11 &amp; "'!" &amp; AE240),0) + IF(Setup!$AI$12&lt;&gt;"",INDIRECT("'" &amp; Setup!$AI$12 &amp; "'!" &amp; AE240),0)</f>
        <v>0</v>
      </c>
      <c r="V240" s="32" t="str">
        <f t="shared" ca="1" si="155"/>
        <v/>
      </c>
      <c r="W240" s="33" t="str">
        <f t="shared" si="156"/>
        <v/>
      </c>
      <c r="X240" s="206">
        <f ca="1">IF(Setup!$AJ$7&lt;&gt;"",INDIRECT("'" &amp; Setup!$AJ$7 &amp; "'!" &amp; AD240),0) + IF(Setup!$AJ$8&lt;&gt;"",INDIRECT("'" &amp; Setup!$AJ$8 &amp; "'!" &amp; AD240),0) + IF(Setup!$AJ$9&lt;&gt;"",INDIRECT("'" &amp; Setup!$AJ$9 &amp; "'!" &amp; AD240),0) + IF(Setup!$AJ$10&lt;&gt;"",INDIRECT("'" &amp; Setup!$AJ$10 &amp; "'!" &amp; AD240),0) + IF(Setup!$AJ$11&lt;&gt;"",INDIRECT("'" &amp; Setup!$AJ$11 &amp; "'!" &amp; AD240),0) + IF(Setup!$AJ$12&lt;&gt;"",INDIRECT("'" &amp; Setup!$AJ$12 &amp; "'!" &amp; AD240),0)</f>
        <v>0</v>
      </c>
      <c r="Y240" s="206">
        <f ca="1">IF(Setup!$AJ$7&lt;&gt;"",INDIRECT("'" &amp; Setup!$AJ$7 &amp; "'!" &amp; AE240),0) + IF(Setup!$AJ$8&lt;&gt;"",INDIRECT("'" &amp; Setup!$AJ$8 &amp; "'!" &amp; AE240),0) + IF(Setup!$AJ$9&lt;&gt;"",INDIRECT("'" &amp; Setup!$AJ$9 &amp; "'!" &amp; AE240),0) + IF(Setup!$AJ$10&lt;&gt;"",INDIRECT("'" &amp; Setup!$AJ$10 &amp; "'!" &amp; AE240),0) + IF(Setup!$AJ$11&lt;&gt;"",INDIRECT("'" &amp; Setup!$AJ$11 &amp; "'!" &amp; AE240),0) + IF(Setup!$AJ$12&lt;&gt;"",INDIRECT("'" &amp; Setup!$AJ$12 &amp; "'!" &amp; AE240),0)</f>
        <v>0</v>
      </c>
      <c r="Z240" s="32" t="str">
        <f t="shared" ca="1" si="157"/>
        <v/>
      </c>
      <c r="AA240" s="33" t="str">
        <f t="shared" si="158"/>
        <v/>
      </c>
      <c r="AB240" s="1" t="str">
        <f>Planning!H12</f>
        <v>2. NO</v>
      </c>
      <c r="AC240" s="2" t="str">
        <f t="shared" si="159"/>
        <v>3Pr68</v>
      </c>
      <c r="AD240" s="2" t="s">
        <v>865</v>
      </c>
      <c r="AE240" s="2" t="s">
        <v>866</v>
      </c>
      <c r="AF240" s="2" t="s">
        <v>1606</v>
      </c>
      <c r="AI240" s="2">
        <f ca="1">IF(Setup!$AG$7&lt;&gt;"",INDIRECT("'" &amp; Setup!$AG$7 &amp; "'!" &amp; AF240),0) + IF(Setup!$AG$8&lt;&gt;"",INDIRECT("'" &amp; Setup!$AG$8 &amp; "'!" &amp; AF240),0) + IF(Setup!$AG$9&lt;&gt;"",INDIRECT("'" &amp; Setup!$AG$9 &amp; "'!" &amp; AF240),0) + IF(Setup!$AG$10&lt;&gt;"",INDIRECT("'" &amp; Setup!$AG$10 &amp; "'!" &amp; AF240),0) + IF(Setup!$AG$11&lt;&gt;"",INDIRECT("'" &amp; Setup!$AG$11 &amp; "'!" &amp; AF240),0) + IF(Setup!$AG$12&lt;&gt;"",INDIRECT("'" &amp; Setup!$AG$12 &amp; "'!" &amp; AF240),0)</f>
        <v>1550</v>
      </c>
      <c r="AJ240" s="2">
        <f ca="1">IF(Setup!$AH$7&lt;&gt;"",INDIRECT("'" &amp; Setup!$AH$7 &amp; "'!" &amp; AF240),0) + IF(Setup!$AH$8&lt;&gt;"",INDIRECT("'" &amp; Setup!$AH$8 &amp; "'!" &amp; AF240),0) + IF(Setup!$AH$9&lt;&gt;"",INDIRECT("'" &amp; Setup!$AH$9 &amp; "'!" &amp; AF240),0) + IF(Setup!$AH$10&lt;&gt;"",INDIRECT("'" &amp; Setup!$AH$10 &amp; "'!" &amp; AF240),0) + IF(Setup!$AH$11&lt;&gt;"",INDIRECT("'" &amp; Setup!$AH$11 &amp; "'!" &amp; AF240),0) + IF(Setup!$AH$12&lt;&gt;"",INDIRECT("'" &amp; Setup!$AH$12 &amp; "'!" &amp; AF240),0)</f>
        <v>0</v>
      </c>
      <c r="AK240" s="2">
        <f ca="1">IF(Setup!$AI$7&lt;&gt;"",INDIRECT("'" &amp; Setup!$AI$7 &amp; "'!" &amp; AF240),0) + IF(Setup!$AI$8&lt;&gt;"",INDIRECT("'" &amp; Setup!$AI$8 &amp; "'!" &amp; AF240),0) + IF(Setup!$AI$9&lt;&gt;"",INDIRECT("'" &amp; Setup!$AI$9 &amp; "'!" &amp; AF240),0) + IF(Setup!$AI$10&lt;&gt;"",INDIRECT("'" &amp; Setup!$AI$10 &amp; "'!" &amp; AF240),0) + IF(Setup!$AI$11&lt;&gt;"",INDIRECT("'" &amp; Setup!$AI$11 &amp; "'!" &amp; AF240),0) + IF(Setup!$AI$12&lt;&gt;"",INDIRECT("'" &amp; Setup!$AI$12 &amp; "'!" &amp; AF240),0)</f>
        <v>0</v>
      </c>
      <c r="AL240" s="2">
        <f ca="1">IF(Setup!$AJ$7&lt;&gt;"",INDIRECT("'" &amp; Setup!$AJ$7 &amp; "'!" &amp; AF240),0) + IF(Setup!$AJ$8&lt;&gt;"",INDIRECT("'" &amp; Setup!$AJ$8 &amp; "'!" &amp; AF240),0) + IF(Setup!$AJ$9&lt;&gt;"",INDIRECT("'" &amp; Setup!$AJ$9 &amp; "'!" &amp; AF240),0) + IF(Setup!$AJ$10&lt;&gt;"",INDIRECT("'" &amp; Setup!$AJ$10 &amp; "'!" &amp; AF240),0) + IF(Setup!$AJ$11&lt;&gt;"",INDIRECT("'" &amp; Setup!$AJ$11 &amp; "'!" &amp; AF240),0) + IF(Setup!$AJ$12&lt;&gt;"",INDIRECT("'" &amp; Setup!$AJ$12 &amp; "'!" &amp; AF240),0)</f>
        <v>0</v>
      </c>
      <c r="AN240" s="2" t="str">
        <f t="shared" si="160"/>
        <v>2</v>
      </c>
      <c r="BS240" s="2">
        <v>0</v>
      </c>
      <c r="BT240" s="2">
        <f ca="1">IF(Setup!$AH$7="",0,INDIRECT("'" &amp; Setup!$AH$7 &amp; "'!" &amp; AF240))</f>
        <v>0</v>
      </c>
      <c r="BU240" s="2">
        <f ca="1">IF(Setup!$AI$7="",0,INDIRECT("'" &amp; Setup!$AI$7 &amp; "'!" &amp; AF240))</f>
        <v>0</v>
      </c>
      <c r="BV240" s="2">
        <f ca="1">IF(Setup!$AJ$7="",0,INDIRECT("'" &amp; Setup!$AJ$7 &amp; "'!" &amp; AF240))</f>
        <v>0</v>
      </c>
    </row>
    <row r="241" spans="1:74" ht="39" customHeight="1" x14ac:dyDescent="0.2">
      <c r="A241" s="14" t="str">
        <f>Planning!A13</f>
        <v>I005</v>
      </c>
      <c r="B241" s="9" t="str">
        <f>Planning!B13</f>
        <v>1. Indicator</v>
      </c>
      <c r="C241" s="9" t="str">
        <f>Planning!C13</f>
        <v>Pr72</v>
      </c>
      <c r="D241" s="195">
        <f>Planning!D13</f>
        <v>2</v>
      </c>
      <c r="E241" s="196" t="str">
        <f>Planning!E13</f>
        <v>[Pr72] # new HIV+ enrolled in care services Target [3. Non-Cumulative]</v>
      </c>
      <c r="F241" s="3">
        <f>Planning!G13</f>
        <v>0</v>
      </c>
      <c r="G241" s="60">
        <f t="shared" ca="1" si="161"/>
        <v>1</v>
      </c>
      <c r="H241" s="199">
        <f t="shared" ca="1" si="162"/>
        <v>167400</v>
      </c>
      <c r="I241" s="199">
        <f t="shared" ca="1" si="163"/>
        <v>167400</v>
      </c>
      <c r="J241" s="32">
        <f t="shared" ca="1" si="164"/>
        <v>1</v>
      </c>
      <c r="K241" s="33">
        <f t="shared" ca="1" si="152"/>
        <v>1</v>
      </c>
      <c r="L241" s="199">
        <f ca="1">IF(Setup!$AG$7&lt;&gt;"",INDIRECT("'" &amp; Setup!$AG$7 &amp; "'!" &amp; AD241),0) + IF(Setup!$AG$8&lt;&gt;"",INDIRECT("'" &amp; Setup!$AG$8 &amp; "'!" &amp; AD241),0) + IF(Setup!$AG$9&lt;&gt;"",INDIRECT("'" &amp; Setup!$AG$9 &amp; "'!" &amp; AD241),0) + IF(Setup!$AG$10&lt;&gt;"",INDIRECT("'" &amp; Setup!$AG$10 &amp; "'!" &amp; AD241),0) + IF(Setup!$AG$11&lt;&gt;"",INDIRECT("'" &amp; Setup!$AG$11 &amp; "'!" &amp; AD241),0) + IF(Setup!$AG$12&lt;&gt;"",INDIRECT("'" &amp; Setup!$AG$12 &amp; "'!" &amp; AD241),0)</f>
        <v>83700</v>
      </c>
      <c r="M241" s="199">
        <f ca="1">IF(Setup!$AG$7&lt;&gt;"",INDIRECT("'" &amp; Setup!$AG$7 &amp; "'!" &amp; AE241),0) + IF(Setup!$AG$8&lt;&gt;"",INDIRECT("'" &amp; Setup!$AG$8 &amp; "'!" &amp; AE241),0) + IF(Setup!$AG$9&lt;&gt;"",INDIRECT("'" &amp; Setup!$AG$9 &amp; "'!" &amp; AE241),0) + IF(Setup!$AG$10&lt;&gt;"",INDIRECT("'" &amp; Setup!$AG$10 &amp; "'!" &amp; AE241),0) + IF(Setup!$AG$11&lt;&gt;"",INDIRECT("'" &amp; Setup!$AG$11 &amp; "'!" &amp; AE241),0) + IF(Setup!$AG$12&lt;&gt;"",INDIRECT("'" &amp; Setup!$AG$12 &amp; "'!" &amp; AE241),0)</f>
        <v>83000</v>
      </c>
      <c r="N241" s="32">
        <f t="shared" ca="1" si="165"/>
        <v>0.99163679808841099</v>
      </c>
      <c r="O241" s="33">
        <f t="shared" ca="1" si="153"/>
        <v>0.99163679808841099</v>
      </c>
      <c r="P241" s="199">
        <f ca="1">IF(Setup!$AH$7&lt;&gt;"",INDIRECT("'" &amp; Setup!$AH$7 &amp; "'!" &amp; AD241),0) + IF(Setup!$AH$8&lt;&gt;"",INDIRECT("'" &amp; Setup!$AH$8 &amp; "'!" &amp; AD241),0) + IF(Setup!$AH$9&lt;&gt;"",INDIRECT("'" &amp; Setup!$AH$9 &amp; "'!" &amp; AD241),0) + IF(Setup!$AH$10&lt;&gt;"",INDIRECT("'" &amp; Setup!$AH$10 &amp; "'!" &amp; AD241),0) + IF(Setup!$AH$11&lt;&gt;"",INDIRECT("'" &amp; Setup!$AH$11 &amp; "'!" &amp; AD241),0) + IF(Setup!$AH$12&lt;&gt;"",INDIRECT("'" &amp; Setup!$AH$12 &amp; "'!" &amp; AD241),0)</f>
        <v>83700</v>
      </c>
      <c r="Q241" s="199">
        <f ca="1">IF(Setup!$AH$7&lt;&gt;"",INDIRECT("'" &amp; Setup!$AH$7 &amp; "'!" &amp; AE241),0) + IF(Setup!$AH$8&lt;&gt;"",INDIRECT("'" &amp; Setup!$AH$8 &amp; "'!" &amp; AE241),0) + IF(Setup!$AH$9&lt;&gt;"",INDIRECT("'" &amp; Setup!$AH$9 &amp; "'!" &amp; AE241),0) + IF(Setup!$AH$10&lt;&gt;"",INDIRECT("'" &amp; Setup!$AH$10 &amp; "'!" &amp; AE241),0) + IF(Setup!$AH$11&lt;&gt;"",INDIRECT("'" &amp; Setup!$AH$11 &amp; "'!" &amp; AE241),0) + IF(Setup!$AH$12&lt;&gt;"",INDIRECT("'" &amp; Setup!$AH$12 &amp; "'!" &amp; AE241),0)</f>
        <v>84400</v>
      </c>
      <c r="R241" s="32">
        <f t="shared" ca="1" si="166"/>
        <v>1.0083632019115889</v>
      </c>
      <c r="S241" s="33">
        <f t="shared" ca="1" si="154"/>
        <v>1.0083632019115889</v>
      </c>
      <c r="T241" s="199">
        <f ca="1">IF(Setup!$AI$7&lt;&gt;"",INDIRECT("'" &amp; Setup!$AI$7 &amp; "'!" &amp; AD241),0) + IF(Setup!$AI$8&lt;&gt;"",INDIRECT("'" &amp; Setup!$AI$8 &amp; "'!" &amp; AD241),0) + IF(Setup!$AI$9&lt;&gt;"",INDIRECT("'" &amp; Setup!$AI$9 &amp; "'!" &amp; AD241),0) + IF(Setup!$AI$10&lt;&gt;"",INDIRECT("'" &amp; Setup!$AI$10 &amp; "'!" &amp; AD241),0) + IF(Setup!$AI$11&lt;&gt;"",INDIRECT("'" &amp; Setup!$AI$11 &amp; "'!" &amp; AD241),0) + IF(Setup!$AI$12&lt;&gt;"",INDIRECT("'" &amp; Setup!$AI$12 &amp; "'!" &amp; AD241),0)</f>
        <v>0</v>
      </c>
      <c r="U241" s="199">
        <f ca="1">IF(Setup!$AI$7&lt;&gt;"",INDIRECT("'" &amp; Setup!$AI$7 &amp; "'!" &amp; AE241),0) + IF(Setup!$AI$8&lt;&gt;"",INDIRECT("'" &amp; Setup!$AI$8 &amp; "'!" &amp; AE241),0) + IF(Setup!$AI$9&lt;&gt;"",INDIRECT("'" &amp; Setup!$AI$9 &amp; "'!" &amp; AE241),0) + IF(Setup!$AI$10&lt;&gt;"",INDIRECT("'" &amp; Setup!$AI$10 &amp; "'!" &amp; AE241),0) + IF(Setup!$AI$11&lt;&gt;"",INDIRECT("'" &amp; Setup!$AI$11 &amp; "'!" &amp; AE241),0) + IF(Setup!$AI$12&lt;&gt;"",INDIRECT("'" &amp; Setup!$AI$12 &amp; "'!" &amp; AE241),0)</f>
        <v>0</v>
      </c>
      <c r="V241" s="32" t="str">
        <f t="shared" ca="1" si="155"/>
        <v/>
      </c>
      <c r="W241" s="33" t="str">
        <f t="shared" ca="1" si="156"/>
        <v/>
      </c>
      <c r="X241" s="197">
        <f ca="1">IF(Setup!$AJ$7&lt;&gt;"",INDIRECT("'" &amp; Setup!$AJ$7 &amp; "'!" &amp; AD241),0) + IF(Setup!$AJ$8&lt;&gt;"",INDIRECT("'" &amp; Setup!$AJ$8 &amp; "'!" &amp; AD241),0) + IF(Setup!$AJ$9&lt;&gt;"",INDIRECT("'" &amp; Setup!$AJ$9 &amp; "'!" &amp; AD241),0) + IF(Setup!$AJ$10&lt;&gt;"",INDIRECT("'" &amp; Setup!$AJ$10 &amp; "'!" &amp; AD241),0) + IF(Setup!$AJ$11&lt;&gt;"",INDIRECT("'" &amp; Setup!$AJ$11 &amp; "'!" &amp; AD241),0) + IF(Setup!$AJ$12&lt;&gt;"",INDIRECT("'" &amp; Setup!$AJ$12 &amp; "'!" &amp; AD241),0)</f>
        <v>0</v>
      </c>
      <c r="Y241" s="197">
        <f ca="1">IF(Setup!$AJ$7&lt;&gt;"",INDIRECT("'" &amp; Setup!$AJ$7 &amp; "'!" &amp; AE241),0) + IF(Setup!$AJ$8&lt;&gt;"",INDIRECT("'" &amp; Setup!$AJ$8 &amp; "'!" &amp; AE241),0) + IF(Setup!$AJ$9&lt;&gt;"",INDIRECT("'" &amp; Setup!$AJ$9 &amp; "'!" &amp; AE241),0) + IF(Setup!$AJ$10&lt;&gt;"",INDIRECT("'" &amp; Setup!$AJ$10 &amp; "'!" &amp; AE241),0) + IF(Setup!$AJ$11&lt;&gt;"",INDIRECT("'" &amp; Setup!$AJ$11 &amp; "'!" &amp; AE241),0) + IF(Setup!$AJ$12&lt;&gt;"",INDIRECT("'" &amp; Setup!$AJ$12 &amp; "'!" &amp; AE241),0)</f>
        <v>0</v>
      </c>
      <c r="Z241" s="32" t="str">
        <f t="shared" ca="1" si="157"/>
        <v/>
      </c>
      <c r="AA241" s="33" t="str">
        <f t="shared" ca="1" si="158"/>
        <v/>
      </c>
      <c r="AB241" s="1">
        <f>Planning!H13</f>
        <v>0</v>
      </c>
      <c r="AC241" s="2" t="str">
        <f t="shared" si="159"/>
        <v>1Pr72</v>
      </c>
      <c r="AD241" s="2" t="s">
        <v>867</v>
      </c>
      <c r="AE241" s="2" t="s">
        <v>868</v>
      </c>
      <c r="AF241" s="2" t="s">
        <v>1607</v>
      </c>
      <c r="AI241" s="2">
        <f ca="1">IF(Setup!$AG$7&lt;&gt;"",INDIRECT("'" &amp; Setup!$AG$7 &amp; "'!" &amp; AF241),0) + IF(Setup!$AG$8&lt;&gt;"",INDIRECT("'" &amp; Setup!$AG$8 &amp; "'!" &amp; AF241),0) + IF(Setup!$AG$9&lt;&gt;"",INDIRECT("'" &amp; Setup!$AG$9 &amp; "'!" &amp; AF241),0) + IF(Setup!$AG$10&lt;&gt;"",INDIRECT("'" &amp; Setup!$AG$10 &amp; "'!" &amp; AF241),0) + IF(Setup!$AG$11&lt;&gt;"",INDIRECT("'" &amp; Setup!$AG$11 &amp; "'!" &amp; AF241),0) + IF(Setup!$AG$12&lt;&gt;"",INDIRECT("'" &amp; Setup!$AG$12 &amp; "'!" &amp; AF241),0)</f>
        <v>5700</v>
      </c>
      <c r="AJ241" s="2">
        <f ca="1">IF(Setup!$AH$7&lt;&gt;"",INDIRECT("'" &amp; Setup!$AH$7 &amp; "'!" &amp; AF241),0) + IF(Setup!$AH$8&lt;&gt;"",INDIRECT("'" &amp; Setup!$AH$8 &amp; "'!" &amp; AF241),0) + IF(Setup!$AH$9&lt;&gt;"",INDIRECT("'" &amp; Setup!$AH$9 &amp; "'!" &amp; AF241),0) + IF(Setup!$AH$10&lt;&gt;"",INDIRECT("'" &amp; Setup!$AH$10 &amp; "'!" &amp; AF241),0) + IF(Setup!$AH$11&lt;&gt;"",INDIRECT("'" &amp; Setup!$AH$11 &amp; "'!" &amp; AF241),0) + IF(Setup!$AH$12&lt;&gt;"",INDIRECT("'" &amp; Setup!$AH$12 &amp; "'!" &amp; AF241),0)</f>
        <v>4800</v>
      </c>
      <c r="AK241" s="2">
        <f ca="1">IF(Setup!$AI$7&lt;&gt;"",INDIRECT("'" &amp; Setup!$AI$7 &amp; "'!" &amp; AF241),0) + IF(Setup!$AI$8&lt;&gt;"",INDIRECT("'" &amp; Setup!$AI$8 &amp; "'!" &amp; AF241),0) + IF(Setup!$AI$9&lt;&gt;"",INDIRECT("'" &amp; Setup!$AI$9 &amp; "'!" &amp; AF241),0) + IF(Setup!$AI$10&lt;&gt;"",INDIRECT("'" &amp; Setup!$AI$10 &amp; "'!" &amp; AF241),0) + IF(Setup!$AI$11&lt;&gt;"",INDIRECT("'" &amp; Setup!$AI$11 &amp; "'!" &amp; AF241),0) + IF(Setup!$AI$12&lt;&gt;"",INDIRECT("'" &amp; Setup!$AI$12 &amp; "'!" &amp; AF241),0)</f>
        <v>0</v>
      </c>
      <c r="AL241" s="2">
        <f ca="1">IF(Setup!$AJ$7&lt;&gt;"",INDIRECT("'" &amp; Setup!$AJ$7 &amp; "'!" &amp; AF241),0) + IF(Setup!$AJ$8&lt;&gt;"",INDIRECT("'" &amp; Setup!$AJ$8 &amp; "'!" &amp; AF241),0) + IF(Setup!$AJ$9&lt;&gt;"",INDIRECT("'" &amp; Setup!$AJ$9 &amp; "'!" &amp; AF241),0) + IF(Setup!$AJ$10&lt;&gt;"",INDIRECT("'" &amp; Setup!$AJ$10 &amp; "'!" &amp; AF241),0) + IF(Setup!$AJ$11&lt;&gt;"",INDIRECT("'" &amp; Setup!$AJ$11 &amp; "'!" &amp; AF241),0) + IF(Setup!$AJ$12&lt;&gt;"",INDIRECT("'" &amp; Setup!$AJ$12 &amp; "'!" &amp; AF241),0)</f>
        <v>0</v>
      </c>
      <c r="AN241" s="2" t="str">
        <f t="shared" si="160"/>
        <v>1</v>
      </c>
      <c r="BS241" s="2">
        <v>0</v>
      </c>
      <c r="BT241" s="2">
        <f ca="1">IF(Setup!$AH$7="",0,INDIRECT("'" &amp; Setup!$AH$7 &amp; "'!" &amp; AF241))</f>
        <v>700</v>
      </c>
      <c r="BU241" s="2">
        <f ca="1">IF(Setup!$AI$7="",0,INDIRECT("'" &amp; Setup!$AI$7 &amp; "'!" &amp; AF241))</f>
        <v>0</v>
      </c>
      <c r="BV241" s="2">
        <f ca="1">IF(Setup!$AJ$7="",0,INDIRECT("'" &amp; Setup!$AJ$7 &amp; "'!" &amp; AF241))</f>
        <v>0</v>
      </c>
    </row>
    <row r="242" spans="1:74" ht="39" customHeight="1" x14ac:dyDescent="0.2">
      <c r="A242" s="14" t="str">
        <f>Planning!A14</f>
        <v>I006</v>
      </c>
      <c r="B242" s="9" t="str">
        <f>Planning!B14</f>
        <v>2. Activity: Contributing</v>
      </c>
      <c r="C242" s="9" t="str">
        <f>Planning!C14</f>
        <v>Pr72</v>
      </c>
      <c r="D242" s="200">
        <f>Planning!D14</f>
        <v>2.1</v>
      </c>
      <c r="E242" s="201" t="str">
        <f>Planning!E14</f>
        <v>Enrollment of  newly diagnosed HIV+ patients for home visits to monitor use of ARV.</v>
      </c>
      <c r="F242" s="3" t="str">
        <f>Planning!G14</f>
        <v xml:space="preserve">12. Living support to client/ target population </v>
      </c>
      <c r="G242" s="60">
        <f t="shared" ca="1" si="161"/>
        <v>1</v>
      </c>
      <c r="H242" s="203">
        <f t="shared" ca="1" si="162"/>
        <v>167400</v>
      </c>
      <c r="I242" s="203">
        <f t="shared" ca="1" si="163"/>
        <v>167400</v>
      </c>
      <c r="J242" s="32">
        <f t="shared" ca="1" si="164"/>
        <v>1</v>
      </c>
      <c r="K242" s="33" t="str">
        <f t="shared" si="152"/>
        <v/>
      </c>
      <c r="L242" s="203">
        <f ca="1">IF(Setup!$AG$7&lt;&gt;"",INDIRECT("'" &amp; Setup!$AG$7 &amp; "'!" &amp; AD242),0) + IF(Setup!$AG$8&lt;&gt;"",INDIRECT("'" &amp; Setup!$AG$8 &amp; "'!" &amp; AD242),0) + IF(Setup!$AG$9&lt;&gt;"",INDIRECT("'" &amp; Setup!$AG$9 &amp; "'!" &amp; AD242),0) + IF(Setup!$AG$10&lt;&gt;"",INDIRECT("'" &amp; Setup!$AG$10 &amp; "'!" &amp; AD242),0) + IF(Setup!$AG$11&lt;&gt;"",INDIRECT("'" &amp; Setup!$AG$11 &amp; "'!" &amp; AD242),0) + IF(Setup!$AG$12&lt;&gt;"",INDIRECT("'" &amp; Setup!$AG$12 &amp; "'!" &amp; AD242),0)</f>
        <v>83700</v>
      </c>
      <c r="M242" s="203">
        <f ca="1">IF(Setup!$AG$7&lt;&gt;"",INDIRECT("'" &amp; Setup!$AG$7 &amp; "'!" &amp; AE242),0) + IF(Setup!$AG$8&lt;&gt;"",INDIRECT("'" &amp; Setup!$AG$8 &amp; "'!" &amp; AE242),0) + IF(Setup!$AG$9&lt;&gt;"",INDIRECT("'" &amp; Setup!$AG$9 &amp; "'!" &amp; AE242),0) + IF(Setup!$AG$10&lt;&gt;"",INDIRECT("'" &amp; Setup!$AG$10 &amp; "'!" &amp; AE242),0) + IF(Setup!$AG$11&lt;&gt;"",INDIRECT("'" &amp; Setup!$AG$11 &amp; "'!" &amp; AE242),0) + IF(Setup!$AG$12&lt;&gt;"",INDIRECT("'" &amp; Setup!$AG$12 &amp; "'!" &amp; AE242),0)</f>
        <v>83000</v>
      </c>
      <c r="N242" s="32">
        <f t="shared" ca="1" si="165"/>
        <v>0.99163679808841099</v>
      </c>
      <c r="O242" s="33" t="str">
        <f t="shared" si="153"/>
        <v/>
      </c>
      <c r="P242" s="203">
        <f ca="1">IF(Setup!$AH$7&lt;&gt;"",INDIRECT("'" &amp; Setup!$AH$7 &amp; "'!" &amp; AD242),0) + IF(Setup!$AH$8&lt;&gt;"",INDIRECT("'" &amp; Setup!$AH$8 &amp; "'!" &amp; AD242),0) + IF(Setup!$AH$9&lt;&gt;"",INDIRECT("'" &amp; Setup!$AH$9 &amp; "'!" &amp; AD242),0) + IF(Setup!$AH$10&lt;&gt;"",INDIRECT("'" &amp; Setup!$AH$10 &amp; "'!" &amp; AD242),0) + IF(Setup!$AH$11&lt;&gt;"",INDIRECT("'" &amp; Setup!$AH$11 &amp; "'!" &amp; AD242),0) + IF(Setup!$AH$12&lt;&gt;"",INDIRECT("'" &amp; Setup!$AH$12 &amp; "'!" &amp; AD242),0)</f>
        <v>83700</v>
      </c>
      <c r="Q242" s="203">
        <f ca="1">IF(Setup!$AH$7&lt;&gt;"",INDIRECT("'" &amp; Setup!$AH$7 &amp; "'!" &amp; AE242),0) + IF(Setup!$AH$8&lt;&gt;"",INDIRECT("'" &amp; Setup!$AH$8 &amp; "'!" &amp; AE242),0) + IF(Setup!$AH$9&lt;&gt;"",INDIRECT("'" &amp; Setup!$AH$9 &amp; "'!" &amp; AE242),0) + IF(Setup!$AH$10&lt;&gt;"",INDIRECT("'" &amp; Setup!$AH$10 &amp; "'!" &amp; AE242),0) + IF(Setup!$AH$11&lt;&gt;"",INDIRECT("'" &amp; Setup!$AH$11 &amp; "'!" &amp; AE242),0) + IF(Setup!$AH$12&lt;&gt;"",INDIRECT("'" &amp; Setup!$AH$12 &amp; "'!" &amp; AE242),0)</f>
        <v>84400</v>
      </c>
      <c r="R242" s="32">
        <f t="shared" ca="1" si="166"/>
        <v>1.0083632019115889</v>
      </c>
      <c r="S242" s="33" t="str">
        <f t="shared" si="154"/>
        <v/>
      </c>
      <c r="T242" s="203">
        <f ca="1">IF(Setup!$AI$7&lt;&gt;"",INDIRECT("'" &amp; Setup!$AI$7 &amp; "'!" &amp; AD242),0) + IF(Setup!$AI$8&lt;&gt;"",INDIRECT("'" &amp; Setup!$AI$8 &amp; "'!" &amp; AD242),0) + IF(Setup!$AI$9&lt;&gt;"",INDIRECT("'" &amp; Setup!$AI$9 &amp; "'!" &amp; AD242),0) + IF(Setup!$AI$10&lt;&gt;"",INDIRECT("'" &amp; Setup!$AI$10 &amp; "'!" &amp; AD242),0) + IF(Setup!$AI$11&lt;&gt;"",INDIRECT("'" &amp; Setup!$AI$11 &amp; "'!" &amp; AD242),0) + IF(Setup!$AI$12&lt;&gt;"",INDIRECT("'" &amp; Setup!$AI$12 &amp; "'!" &amp; AD242),0)</f>
        <v>0</v>
      </c>
      <c r="U242" s="203">
        <f ca="1">IF(Setup!$AI$7&lt;&gt;"",INDIRECT("'" &amp; Setup!$AI$7 &amp; "'!" &amp; AE242),0) + IF(Setup!$AI$8&lt;&gt;"",INDIRECT("'" &amp; Setup!$AI$8 &amp; "'!" &amp; AE242),0) + IF(Setup!$AI$9&lt;&gt;"",INDIRECT("'" &amp; Setup!$AI$9 &amp; "'!" &amp; AE242),0) + IF(Setup!$AI$10&lt;&gt;"",INDIRECT("'" &amp; Setup!$AI$10 &amp; "'!" &amp; AE242),0) + IF(Setup!$AI$11&lt;&gt;"",INDIRECT("'" &amp; Setup!$AI$11 &amp; "'!" &amp; AE242),0) + IF(Setup!$AI$12&lt;&gt;"",INDIRECT("'" &amp; Setup!$AI$12 &amp; "'!" &amp; AE242),0)</f>
        <v>0</v>
      </c>
      <c r="V242" s="32" t="str">
        <f t="shared" ca="1" si="155"/>
        <v/>
      </c>
      <c r="W242" s="33" t="str">
        <f t="shared" si="156"/>
        <v/>
      </c>
      <c r="X242" s="202">
        <f ca="1">IF(Setup!$AJ$7&lt;&gt;"",INDIRECT("'" &amp; Setup!$AJ$7 &amp; "'!" &amp; AD242),0) + IF(Setup!$AJ$8&lt;&gt;"",INDIRECT("'" &amp; Setup!$AJ$8 &amp; "'!" &amp; AD242),0) + IF(Setup!$AJ$9&lt;&gt;"",INDIRECT("'" &amp; Setup!$AJ$9 &amp; "'!" &amp; AD242),0) + IF(Setup!$AJ$10&lt;&gt;"",INDIRECT("'" &amp; Setup!$AJ$10 &amp; "'!" &amp; AD242),0) + IF(Setup!$AJ$11&lt;&gt;"",INDIRECT("'" &amp; Setup!$AJ$11 &amp; "'!" &amp; AD242),0) + IF(Setup!$AJ$12&lt;&gt;"",INDIRECT("'" &amp; Setup!$AJ$12 &amp; "'!" &amp; AD242),0)</f>
        <v>0</v>
      </c>
      <c r="Y242" s="202">
        <f ca="1">IF(Setup!$AJ$7&lt;&gt;"",INDIRECT("'" &amp; Setup!$AJ$7 &amp; "'!" &amp; AE242),0) + IF(Setup!$AJ$8&lt;&gt;"",INDIRECT("'" &amp; Setup!$AJ$8 &amp; "'!" &amp; AE242),0) + IF(Setup!$AJ$9&lt;&gt;"",INDIRECT("'" &amp; Setup!$AJ$9 &amp; "'!" &amp; AE242),0) + IF(Setup!$AJ$10&lt;&gt;"",INDIRECT("'" &amp; Setup!$AJ$10 &amp; "'!" &amp; AE242),0) + IF(Setup!$AJ$11&lt;&gt;"",INDIRECT("'" &amp; Setup!$AJ$11 &amp; "'!" &amp; AE242),0) + IF(Setup!$AJ$12&lt;&gt;"",INDIRECT("'" &amp; Setup!$AJ$12 &amp; "'!" &amp; AE242),0)</f>
        <v>0</v>
      </c>
      <c r="Z242" s="32" t="str">
        <f t="shared" ca="1" si="157"/>
        <v/>
      </c>
      <c r="AA242" s="33" t="str">
        <f t="shared" si="158"/>
        <v/>
      </c>
      <c r="AB242" s="1" t="str">
        <f>Planning!H14</f>
        <v>1. YES</v>
      </c>
      <c r="AC242" s="2" t="str">
        <f t="shared" si="159"/>
        <v>2Pr72</v>
      </c>
      <c r="AD242" s="2" t="s">
        <v>869</v>
      </c>
      <c r="AE242" s="2" t="s">
        <v>870</v>
      </c>
      <c r="AF242" s="2" t="s">
        <v>1608</v>
      </c>
      <c r="AI242" s="2">
        <f ca="1">IF(Setup!$AG$7&lt;&gt;"",INDIRECT("'" &amp; Setup!$AG$7 &amp; "'!" &amp; AF242),0) + IF(Setup!$AG$8&lt;&gt;"",INDIRECT("'" &amp; Setup!$AG$8 &amp; "'!" &amp; AF242),0) + IF(Setup!$AG$9&lt;&gt;"",INDIRECT("'" &amp; Setup!$AG$9 &amp; "'!" &amp; AF242),0) + IF(Setup!$AG$10&lt;&gt;"",INDIRECT("'" &amp; Setup!$AG$10 &amp; "'!" &amp; AF242),0) + IF(Setup!$AG$11&lt;&gt;"",INDIRECT("'" &amp; Setup!$AG$11 &amp; "'!" &amp; AF242),0) + IF(Setup!$AG$12&lt;&gt;"",INDIRECT("'" &amp; Setup!$AG$12 &amp; "'!" &amp; AF242),0)</f>
        <v>5700</v>
      </c>
      <c r="AJ242" s="2">
        <f ca="1">IF(Setup!$AH$7&lt;&gt;"",INDIRECT("'" &amp; Setup!$AH$7 &amp; "'!" &amp; AF242),0) + IF(Setup!$AH$8&lt;&gt;"",INDIRECT("'" &amp; Setup!$AH$8 &amp; "'!" &amp; AF242),0) + IF(Setup!$AH$9&lt;&gt;"",INDIRECT("'" &amp; Setup!$AH$9 &amp; "'!" &amp; AF242),0) + IF(Setup!$AH$10&lt;&gt;"",INDIRECT("'" &amp; Setup!$AH$10 &amp; "'!" &amp; AF242),0) + IF(Setup!$AH$11&lt;&gt;"",INDIRECT("'" &amp; Setup!$AH$11 &amp; "'!" &amp; AF242),0) + IF(Setup!$AH$12&lt;&gt;"",INDIRECT("'" &amp; Setup!$AH$12 &amp; "'!" &amp; AF242),0)</f>
        <v>4800</v>
      </c>
      <c r="AK242" s="2">
        <f ca="1">IF(Setup!$AI$7&lt;&gt;"",INDIRECT("'" &amp; Setup!$AI$7 &amp; "'!" &amp; AF242),0) + IF(Setup!$AI$8&lt;&gt;"",INDIRECT("'" &amp; Setup!$AI$8 &amp; "'!" &amp; AF242),0) + IF(Setup!$AI$9&lt;&gt;"",INDIRECT("'" &amp; Setup!$AI$9 &amp; "'!" &amp; AF242),0) + IF(Setup!$AI$10&lt;&gt;"",INDIRECT("'" &amp; Setup!$AI$10 &amp; "'!" &amp; AF242),0) + IF(Setup!$AI$11&lt;&gt;"",INDIRECT("'" &amp; Setup!$AI$11 &amp; "'!" &amp; AF242),0) + IF(Setup!$AI$12&lt;&gt;"",INDIRECT("'" &amp; Setup!$AI$12 &amp; "'!" &amp; AF242),0)</f>
        <v>0</v>
      </c>
      <c r="AL242" s="2">
        <f ca="1">IF(Setup!$AJ$7&lt;&gt;"",INDIRECT("'" &amp; Setup!$AJ$7 &amp; "'!" &amp; AF242),0) + IF(Setup!$AJ$8&lt;&gt;"",INDIRECT("'" &amp; Setup!$AJ$8 &amp; "'!" &amp; AF242),0) + IF(Setup!$AJ$9&lt;&gt;"",INDIRECT("'" &amp; Setup!$AJ$9 &amp; "'!" &amp; AF242),0) + IF(Setup!$AJ$10&lt;&gt;"",INDIRECT("'" &amp; Setup!$AJ$10 &amp; "'!" &amp; AF242),0) + IF(Setup!$AJ$11&lt;&gt;"",INDIRECT("'" &amp; Setup!$AJ$11 &amp; "'!" &amp; AF242),0) + IF(Setup!$AJ$12&lt;&gt;"",INDIRECT("'" &amp; Setup!$AJ$12 &amp; "'!" &amp; AF242),0)</f>
        <v>0</v>
      </c>
      <c r="AN242" s="2" t="str">
        <f t="shared" si="160"/>
        <v>2</v>
      </c>
      <c r="BS242" s="2">
        <v>0</v>
      </c>
      <c r="BT242" s="2">
        <f ca="1">IF(Setup!$AH$7="",0,INDIRECT("'" &amp; Setup!$AH$7 &amp; "'!" &amp; AF242))</f>
        <v>700</v>
      </c>
      <c r="BU242" s="2">
        <f ca="1">IF(Setup!$AI$7="",0,INDIRECT("'" &amp; Setup!$AI$7 &amp; "'!" &amp; AF242))</f>
        <v>0</v>
      </c>
      <c r="BV242" s="2">
        <f ca="1">IF(Setup!$AJ$7="",0,INDIRECT("'" &amp; Setup!$AJ$7 &amp; "'!" &amp; AF242))</f>
        <v>0</v>
      </c>
    </row>
    <row r="243" spans="1:74" ht="39" customHeight="1" x14ac:dyDescent="0.2">
      <c r="A243" s="14" t="str">
        <f>Planning!A15</f>
        <v>I007</v>
      </c>
      <c r="B243" s="9" t="str">
        <f>Planning!B15</f>
        <v>1. Indicator</v>
      </c>
      <c r="C243" s="9" t="str">
        <f>Planning!C15</f>
        <v>Pr74</v>
      </c>
      <c r="D243" s="195">
        <f>Planning!D15</f>
        <v>3</v>
      </c>
      <c r="E243" s="196" t="str">
        <f>Planning!E15</f>
        <v>[Pr74] # aged 10-24 yrs reached by HIV life skills ed. in school  Target [1. Standard]</v>
      </c>
      <c r="F243" s="3">
        <f>Planning!G15</f>
        <v>0</v>
      </c>
      <c r="G243" s="60">
        <f t="shared" ca="1" si="161"/>
        <v>2</v>
      </c>
      <c r="H243" s="199">
        <f t="shared" ca="1" si="162"/>
        <v>393750</v>
      </c>
      <c r="I243" s="199">
        <f t="shared" ca="1" si="163"/>
        <v>387500</v>
      </c>
      <c r="J243" s="32">
        <f t="shared" ca="1" si="164"/>
        <v>0.98412698412698407</v>
      </c>
      <c r="K243" s="33">
        <f t="shared" ca="1" si="152"/>
        <v>0.98412698412698407</v>
      </c>
      <c r="L243" s="199">
        <f ca="1">IF(Setup!$AG$7&lt;&gt;"",INDIRECT("'" &amp; Setup!$AG$7 &amp; "'!" &amp; AD243),0) + IF(Setup!$AG$8&lt;&gt;"",INDIRECT("'" &amp; Setup!$AG$8 &amp; "'!" &amp; AD243),0) + IF(Setup!$AG$9&lt;&gt;"",INDIRECT("'" &amp; Setup!$AG$9 &amp; "'!" &amp; AD243),0) + IF(Setup!$AG$10&lt;&gt;"",INDIRECT("'" &amp; Setup!$AG$10 &amp; "'!" &amp; AD243),0) + IF(Setup!$AG$11&lt;&gt;"",INDIRECT("'" &amp; Setup!$AG$11 &amp; "'!" &amp; AD243),0) + IF(Setup!$AG$12&lt;&gt;"",INDIRECT("'" &amp; Setup!$AG$12 &amp; "'!" &amp; AD243),0)</f>
        <v>213750</v>
      </c>
      <c r="M243" s="199">
        <f ca="1">IF(Setup!$AG$7&lt;&gt;"",INDIRECT("'" &amp; Setup!$AG$7 &amp; "'!" &amp; AE243),0) + IF(Setup!$AG$8&lt;&gt;"",INDIRECT("'" &amp; Setup!$AG$8 &amp; "'!" &amp; AE243),0) + IF(Setup!$AG$9&lt;&gt;"",INDIRECT("'" &amp; Setup!$AG$9 &amp; "'!" &amp; AE243),0) + IF(Setup!$AG$10&lt;&gt;"",INDIRECT("'" &amp; Setup!$AG$10 &amp; "'!" &amp; AE243),0) + IF(Setup!$AG$11&lt;&gt;"",INDIRECT("'" &amp; Setup!$AG$11 &amp; "'!" &amp; AE243),0) + IF(Setup!$AG$12&lt;&gt;"",INDIRECT("'" &amp; Setup!$AG$12 &amp; "'!" &amp; AE243),0)</f>
        <v>207500</v>
      </c>
      <c r="N243" s="32">
        <f t="shared" ca="1" si="165"/>
        <v>0.9707602339181286</v>
      </c>
      <c r="O243" s="33">
        <f t="shared" ca="1" si="153"/>
        <v>0.9707602339181286</v>
      </c>
      <c r="P243" s="199">
        <f ca="1">IF(Setup!$AH$7&lt;&gt;"",INDIRECT("'" &amp; Setup!$AH$7 &amp; "'!" &amp; AD243),0) + IF(Setup!$AH$8&lt;&gt;"",INDIRECT("'" &amp; Setup!$AH$8 &amp; "'!" &amp; AD243),0) + IF(Setup!$AH$9&lt;&gt;"",INDIRECT("'" &amp; Setup!$AH$9 &amp; "'!" &amp; AD243),0) + IF(Setup!$AH$10&lt;&gt;"",INDIRECT("'" &amp; Setup!$AH$10 &amp; "'!" &amp; AD243),0) + IF(Setup!$AH$11&lt;&gt;"",INDIRECT("'" &amp; Setup!$AH$11 &amp; "'!" &amp; AD243),0) + IF(Setup!$AH$12&lt;&gt;"",INDIRECT("'" &amp; Setup!$AH$12 &amp; "'!" &amp; AD243),0)</f>
        <v>180000</v>
      </c>
      <c r="Q243" s="199">
        <f ca="1">IF(Setup!$AH$7&lt;&gt;"",INDIRECT("'" &amp; Setup!$AH$7 &amp; "'!" &amp; AE243),0) + IF(Setup!$AH$8&lt;&gt;"",INDIRECT("'" &amp; Setup!$AH$8 &amp; "'!" &amp; AE243),0) + IF(Setup!$AH$9&lt;&gt;"",INDIRECT("'" &amp; Setup!$AH$9 &amp; "'!" &amp; AE243),0) + IF(Setup!$AH$10&lt;&gt;"",INDIRECT("'" &amp; Setup!$AH$10 &amp; "'!" &amp; AE243),0) + IF(Setup!$AH$11&lt;&gt;"",INDIRECT("'" &amp; Setup!$AH$11 &amp; "'!" &amp; AE243),0) + IF(Setup!$AH$12&lt;&gt;"",INDIRECT("'" &amp; Setup!$AH$12 &amp; "'!" &amp; AE243),0)</f>
        <v>180000</v>
      </c>
      <c r="R243" s="32">
        <f t="shared" ca="1" si="166"/>
        <v>1</v>
      </c>
      <c r="S243" s="33">
        <f t="shared" ca="1" si="154"/>
        <v>1</v>
      </c>
      <c r="T243" s="199">
        <f ca="1">IF(Setup!$AI$7&lt;&gt;"",INDIRECT("'" &amp; Setup!$AI$7 &amp; "'!" &amp; AD243),0) + IF(Setup!$AI$8&lt;&gt;"",INDIRECT("'" &amp; Setup!$AI$8 &amp; "'!" &amp; AD243),0) + IF(Setup!$AI$9&lt;&gt;"",INDIRECT("'" &amp; Setup!$AI$9 &amp; "'!" &amp; AD243),0) + IF(Setup!$AI$10&lt;&gt;"",INDIRECT("'" &amp; Setup!$AI$10 &amp; "'!" &amp; AD243),0) + IF(Setup!$AI$11&lt;&gt;"",INDIRECT("'" &amp; Setup!$AI$11 &amp; "'!" &amp; AD243),0) + IF(Setup!$AI$12&lt;&gt;"",INDIRECT("'" &amp; Setup!$AI$12 &amp; "'!" &amp; AD243),0)</f>
        <v>0</v>
      </c>
      <c r="U243" s="199">
        <f ca="1">IF(Setup!$AI$7&lt;&gt;"",INDIRECT("'" &amp; Setup!$AI$7 &amp; "'!" &amp; AE243),0) + IF(Setup!$AI$8&lt;&gt;"",INDIRECT("'" &amp; Setup!$AI$8 &amp; "'!" &amp; AE243),0) + IF(Setup!$AI$9&lt;&gt;"",INDIRECT("'" &amp; Setup!$AI$9 &amp; "'!" &amp; AE243),0) + IF(Setup!$AI$10&lt;&gt;"",INDIRECT("'" &amp; Setup!$AI$10 &amp; "'!" &amp; AE243),0) + IF(Setup!$AI$11&lt;&gt;"",INDIRECT("'" &amp; Setup!$AI$11 &amp; "'!" &amp; AE243),0) + IF(Setup!$AI$12&lt;&gt;"",INDIRECT("'" &amp; Setup!$AI$12 &amp; "'!" &amp; AE243),0)</f>
        <v>0</v>
      </c>
      <c r="V243" s="32" t="str">
        <f t="shared" ca="1" si="155"/>
        <v/>
      </c>
      <c r="W243" s="33" t="str">
        <f t="shared" ca="1" si="156"/>
        <v/>
      </c>
      <c r="X243" s="197">
        <f ca="1">IF(Setup!$AJ$7&lt;&gt;"",INDIRECT("'" &amp; Setup!$AJ$7 &amp; "'!" &amp; AD243),0) + IF(Setup!$AJ$8&lt;&gt;"",INDIRECT("'" &amp; Setup!$AJ$8 &amp; "'!" &amp; AD243),0) + IF(Setup!$AJ$9&lt;&gt;"",INDIRECT("'" &amp; Setup!$AJ$9 &amp; "'!" &amp; AD243),0) + IF(Setup!$AJ$10&lt;&gt;"",INDIRECT("'" &amp; Setup!$AJ$10 &amp; "'!" &amp; AD243),0) + IF(Setup!$AJ$11&lt;&gt;"",INDIRECT("'" &amp; Setup!$AJ$11 &amp; "'!" &amp; AD243),0) + IF(Setup!$AJ$12&lt;&gt;"",INDIRECT("'" &amp; Setup!$AJ$12 &amp; "'!" &amp; AD243),0)</f>
        <v>0</v>
      </c>
      <c r="Y243" s="197">
        <f ca="1">IF(Setup!$AJ$7&lt;&gt;"",INDIRECT("'" &amp; Setup!$AJ$7 &amp; "'!" &amp; AE243),0) + IF(Setup!$AJ$8&lt;&gt;"",INDIRECT("'" &amp; Setup!$AJ$8 &amp; "'!" &amp; AE243),0) + IF(Setup!$AJ$9&lt;&gt;"",INDIRECT("'" &amp; Setup!$AJ$9 &amp; "'!" &amp; AE243),0) + IF(Setup!$AJ$10&lt;&gt;"",INDIRECT("'" &amp; Setup!$AJ$10 &amp; "'!" &amp; AE243),0) + IF(Setup!$AJ$11&lt;&gt;"",INDIRECT("'" &amp; Setup!$AJ$11 &amp; "'!" &amp; AE243),0) + IF(Setup!$AJ$12&lt;&gt;"",INDIRECT("'" &amp; Setup!$AJ$12 &amp; "'!" &amp; AE243),0)</f>
        <v>0</v>
      </c>
      <c r="Z243" s="32" t="str">
        <f t="shared" ca="1" si="157"/>
        <v/>
      </c>
      <c r="AA243" s="33" t="str">
        <f t="shared" ca="1" si="158"/>
        <v/>
      </c>
      <c r="AB243" s="1">
        <f>Planning!H15</f>
        <v>0</v>
      </c>
      <c r="AC243" s="2" t="str">
        <f t="shared" si="159"/>
        <v>1Pr74</v>
      </c>
      <c r="AD243" s="2" t="s">
        <v>871</v>
      </c>
      <c r="AE243" s="2" t="s">
        <v>872</v>
      </c>
      <c r="AF243" s="2" t="s">
        <v>1609</v>
      </c>
      <c r="AI243" s="2">
        <f ca="1">IF(Setup!$AG$7&lt;&gt;"",INDIRECT("'" &amp; Setup!$AG$7 &amp; "'!" &amp; AF243),0) + IF(Setup!$AG$8&lt;&gt;"",INDIRECT("'" &amp; Setup!$AG$8 &amp; "'!" &amp; AF243),0) + IF(Setup!$AG$9&lt;&gt;"",INDIRECT("'" &amp; Setup!$AG$9 &amp; "'!" &amp; AF243),0) + IF(Setup!$AG$10&lt;&gt;"",INDIRECT("'" &amp; Setup!$AG$10 &amp; "'!" &amp; AF243),0) + IF(Setup!$AG$11&lt;&gt;"",INDIRECT("'" &amp; Setup!$AG$11 &amp; "'!" &amp; AF243),0) + IF(Setup!$AG$12&lt;&gt;"",INDIRECT("'" &amp; Setup!$AG$12 &amp; "'!" &amp; AF243),0)</f>
        <v>20000</v>
      </c>
      <c r="AJ243" s="2">
        <f ca="1">IF(Setup!$AH$7&lt;&gt;"",INDIRECT("'" &amp; Setup!$AH$7 &amp; "'!" &amp; AF243),0) + IF(Setup!$AH$8&lt;&gt;"",INDIRECT("'" &amp; Setup!$AH$8 &amp; "'!" &amp; AF243),0) + IF(Setup!$AH$9&lt;&gt;"",INDIRECT("'" &amp; Setup!$AH$9 &amp; "'!" &amp; AF243),0) + IF(Setup!$AH$10&lt;&gt;"",INDIRECT("'" &amp; Setup!$AH$10 &amp; "'!" &amp; AF243),0) + IF(Setup!$AH$11&lt;&gt;"",INDIRECT("'" &amp; Setup!$AH$11 &amp; "'!" &amp; AF243),0) + IF(Setup!$AH$12&lt;&gt;"",INDIRECT("'" &amp; Setup!$AH$12 &amp; "'!" &amp; AF243),0)</f>
        <v>25750</v>
      </c>
      <c r="AK243" s="2">
        <f ca="1">IF(Setup!$AI$7&lt;&gt;"",INDIRECT("'" &amp; Setup!$AI$7 &amp; "'!" &amp; AF243),0) + IF(Setup!$AI$8&lt;&gt;"",INDIRECT("'" &amp; Setup!$AI$8 &amp; "'!" &amp; AF243),0) + IF(Setup!$AI$9&lt;&gt;"",INDIRECT("'" &amp; Setup!$AI$9 &amp; "'!" &amp; AF243),0) + IF(Setup!$AI$10&lt;&gt;"",INDIRECT("'" &amp; Setup!$AI$10 &amp; "'!" &amp; AF243),0) + IF(Setup!$AI$11&lt;&gt;"",INDIRECT("'" &amp; Setup!$AI$11 &amp; "'!" &amp; AF243),0) + IF(Setup!$AI$12&lt;&gt;"",INDIRECT("'" &amp; Setup!$AI$12 &amp; "'!" &amp; AF243),0)</f>
        <v>18750</v>
      </c>
      <c r="AL243" s="2">
        <f ca="1">IF(Setup!$AJ$7&lt;&gt;"",INDIRECT("'" &amp; Setup!$AJ$7 &amp; "'!" &amp; AF243),0) + IF(Setup!$AJ$8&lt;&gt;"",INDIRECT("'" &amp; Setup!$AJ$8 &amp; "'!" &amp; AF243),0) + IF(Setup!$AJ$9&lt;&gt;"",INDIRECT("'" &amp; Setup!$AJ$9 &amp; "'!" &amp; AF243),0) + IF(Setup!$AJ$10&lt;&gt;"",INDIRECT("'" &amp; Setup!$AJ$10 &amp; "'!" &amp; AF243),0) + IF(Setup!$AJ$11&lt;&gt;"",INDIRECT("'" &amp; Setup!$AJ$11 &amp; "'!" &amp; AF243),0) + IF(Setup!$AJ$12&lt;&gt;"",INDIRECT("'" &amp; Setup!$AJ$12 &amp; "'!" &amp; AF243),0)</f>
        <v>18750</v>
      </c>
      <c r="AN243" s="2" t="str">
        <f t="shared" si="160"/>
        <v>1</v>
      </c>
      <c r="BS243" s="2">
        <v>0</v>
      </c>
      <c r="BT243" s="2">
        <f ca="1">IF(Setup!$AH$7="",0,INDIRECT("'" &amp; Setup!$AH$7 &amp; "'!" &amp; AF243))</f>
        <v>6250</v>
      </c>
      <c r="BU243" s="2">
        <f ca="1">IF(Setup!$AI$7="",0,INDIRECT("'" &amp; Setup!$AI$7 &amp; "'!" &amp; AF243))</f>
        <v>6250</v>
      </c>
      <c r="BV243" s="2">
        <f ca="1">IF(Setup!$AJ$7="",0,INDIRECT("'" &amp; Setup!$AJ$7 &amp; "'!" &amp; AF243))</f>
        <v>6250</v>
      </c>
    </row>
    <row r="244" spans="1:74" ht="39" customHeight="1" x14ac:dyDescent="0.2">
      <c r="A244" s="14" t="str">
        <f>Planning!A16</f>
        <v>I008</v>
      </c>
      <c r="B244" s="9" t="str">
        <f>Planning!B16</f>
        <v>2. Activity: Contributing</v>
      </c>
      <c r="C244" s="9" t="str">
        <f>Planning!C16</f>
        <v>Pr74</v>
      </c>
      <c r="D244" s="200">
        <f>Planning!D16</f>
        <v>3.1</v>
      </c>
      <c r="E244" s="201" t="str">
        <f>Planning!E16</f>
        <v>Transportation of students to meetings and conferences for peer education activities</v>
      </c>
      <c r="F244" s="3" t="str">
        <f>Planning!G16</f>
        <v>2. Travel related costs</v>
      </c>
      <c r="G244" s="60">
        <f t="shared" ca="1" si="161"/>
        <v>2</v>
      </c>
      <c r="H244" s="203">
        <f t="shared" ca="1" si="162"/>
        <v>393750</v>
      </c>
      <c r="I244" s="203">
        <f t="shared" ca="1" si="163"/>
        <v>387500</v>
      </c>
      <c r="J244" s="32">
        <f t="shared" ca="1" si="164"/>
        <v>0.98412698412698407</v>
      </c>
      <c r="K244" s="33" t="str">
        <f t="shared" si="152"/>
        <v/>
      </c>
      <c r="L244" s="203">
        <f ca="1">IF(Setup!$AG$7&lt;&gt;"",INDIRECT("'" &amp; Setup!$AG$7 &amp; "'!" &amp; AD244),0) + IF(Setup!$AG$8&lt;&gt;"",INDIRECT("'" &amp; Setup!$AG$8 &amp; "'!" &amp; AD244),0) + IF(Setup!$AG$9&lt;&gt;"",INDIRECT("'" &amp; Setup!$AG$9 &amp; "'!" &amp; AD244),0) + IF(Setup!$AG$10&lt;&gt;"",INDIRECT("'" &amp; Setup!$AG$10 &amp; "'!" &amp; AD244),0) + IF(Setup!$AG$11&lt;&gt;"",INDIRECT("'" &amp; Setup!$AG$11 &amp; "'!" &amp; AD244),0) + IF(Setup!$AG$12&lt;&gt;"",INDIRECT("'" &amp; Setup!$AG$12 &amp; "'!" &amp; AD244),0)</f>
        <v>213750</v>
      </c>
      <c r="M244" s="203">
        <f ca="1">IF(Setup!$AG$7&lt;&gt;"",INDIRECT("'" &amp; Setup!$AG$7 &amp; "'!" &amp; AE244),0) + IF(Setup!$AG$8&lt;&gt;"",INDIRECT("'" &amp; Setup!$AG$8 &amp; "'!" &amp; AE244),0) + IF(Setup!$AG$9&lt;&gt;"",INDIRECT("'" &amp; Setup!$AG$9 &amp; "'!" &amp; AE244),0) + IF(Setup!$AG$10&lt;&gt;"",INDIRECT("'" &amp; Setup!$AG$10 &amp; "'!" &amp; AE244),0) + IF(Setup!$AG$11&lt;&gt;"",INDIRECT("'" &amp; Setup!$AG$11 &amp; "'!" &amp; AE244),0) + IF(Setup!$AG$12&lt;&gt;"",INDIRECT("'" &amp; Setup!$AG$12 &amp; "'!" &amp; AE244),0)</f>
        <v>207500</v>
      </c>
      <c r="N244" s="32">
        <f t="shared" ca="1" si="165"/>
        <v>0.9707602339181286</v>
      </c>
      <c r="O244" s="33" t="str">
        <f t="shared" si="153"/>
        <v/>
      </c>
      <c r="P244" s="203">
        <f ca="1">IF(Setup!$AH$7&lt;&gt;"",INDIRECT("'" &amp; Setup!$AH$7 &amp; "'!" &amp; AD244),0) + IF(Setup!$AH$8&lt;&gt;"",INDIRECT("'" &amp; Setup!$AH$8 &amp; "'!" &amp; AD244),0) + IF(Setup!$AH$9&lt;&gt;"",INDIRECT("'" &amp; Setup!$AH$9 &amp; "'!" &amp; AD244),0) + IF(Setup!$AH$10&lt;&gt;"",INDIRECT("'" &amp; Setup!$AH$10 &amp; "'!" &amp; AD244),0) + IF(Setup!$AH$11&lt;&gt;"",INDIRECT("'" &amp; Setup!$AH$11 &amp; "'!" &amp; AD244),0) + IF(Setup!$AH$12&lt;&gt;"",INDIRECT("'" &amp; Setup!$AH$12 &amp; "'!" &amp; AD244),0)</f>
        <v>180000</v>
      </c>
      <c r="Q244" s="203">
        <f ca="1">IF(Setup!$AH$7&lt;&gt;"",INDIRECT("'" &amp; Setup!$AH$7 &amp; "'!" &amp; AE244),0) + IF(Setup!$AH$8&lt;&gt;"",INDIRECT("'" &amp; Setup!$AH$8 &amp; "'!" &amp; AE244),0) + IF(Setup!$AH$9&lt;&gt;"",INDIRECT("'" &amp; Setup!$AH$9 &amp; "'!" &amp; AE244),0) + IF(Setup!$AH$10&lt;&gt;"",INDIRECT("'" &amp; Setup!$AH$10 &amp; "'!" &amp; AE244),0) + IF(Setup!$AH$11&lt;&gt;"",INDIRECT("'" &amp; Setup!$AH$11 &amp; "'!" &amp; AE244),0) + IF(Setup!$AH$12&lt;&gt;"",INDIRECT("'" &amp; Setup!$AH$12 &amp; "'!" &amp; AE244),0)</f>
        <v>180000</v>
      </c>
      <c r="R244" s="32">
        <f t="shared" ca="1" si="166"/>
        <v>1</v>
      </c>
      <c r="S244" s="33" t="str">
        <f t="shared" si="154"/>
        <v/>
      </c>
      <c r="T244" s="203">
        <f ca="1">IF(Setup!$AI$7&lt;&gt;"",INDIRECT("'" &amp; Setup!$AI$7 &amp; "'!" &amp; AD244),0) + IF(Setup!$AI$8&lt;&gt;"",INDIRECT("'" &amp; Setup!$AI$8 &amp; "'!" &amp; AD244),0) + IF(Setup!$AI$9&lt;&gt;"",INDIRECT("'" &amp; Setup!$AI$9 &amp; "'!" &amp; AD244),0) + IF(Setup!$AI$10&lt;&gt;"",INDIRECT("'" &amp; Setup!$AI$10 &amp; "'!" &amp; AD244),0) + IF(Setup!$AI$11&lt;&gt;"",INDIRECT("'" &amp; Setup!$AI$11 &amp; "'!" &amp; AD244),0) + IF(Setup!$AI$12&lt;&gt;"",INDIRECT("'" &amp; Setup!$AI$12 &amp; "'!" &amp; AD244),0)</f>
        <v>0</v>
      </c>
      <c r="U244" s="203">
        <f ca="1">IF(Setup!$AI$7&lt;&gt;"",INDIRECT("'" &amp; Setup!$AI$7 &amp; "'!" &amp; AE244),0) + IF(Setup!$AI$8&lt;&gt;"",INDIRECT("'" &amp; Setup!$AI$8 &amp; "'!" &amp; AE244),0) + IF(Setup!$AI$9&lt;&gt;"",INDIRECT("'" &amp; Setup!$AI$9 &amp; "'!" &amp; AE244),0) + IF(Setup!$AI$10&lt;&gt;"",INDIRECT("'" &amp; Setup!$AI$10 &amp; "'!" &amp; AE244),0) + IF(Setup!$AI$11&lt;&gt;"",INDIRECT("'" &amp; Setup!$AI$11 &amp; "'!" &amp; AE244),0) + IF(Setup!$AI$12&lt;&gt;"",INDIRECT("'" &amp; Setup!$AI$12 &amp; "'!" &amp; AE244),0)</f>
        <v>0</v>
      </c>
      <c r="V244" s="32" t="str">
        <f t="shared" ca="1" si="155"/>
        <v/>
      </c>
      <c r="W244" s="33" t="str">
        <f t="shared" si="156"/>
        <v/>
      </c>
      <c r="X244" s="202">
        <f ca="1">IF(Setup!$AJ$7&lt;&gt;"",INDIRECT("'" &amp; Setup!$AJ$7 &amp; "'!" &amp; AD244),0) + IF(Setup!$AJ$8&lt;&gt;"",INDIRECT("'" &amp; Setup!$AJ$8 &amp; "'!" &amp; AD244),0) + IF(Setup!$AJ$9&lt;&gt;"",INDIRECT("'" &amp; Setup!$AJ$9 &amp; "'!" &amp; AD244),0) + IF(Setup!$AJ$10&lt;&gt;"",INDIRECT("'" &amp; Setup!$AJ$10 &amp; "'!" &amp; AD244),0) + IF(Setup!$AJ$11&lt;&gt;"",INDIRECT("'" &amp; Setup!$AJ$11 &amp; "'!" &amp; AD244),0) + IF(Setup!$AJ$12&lt;&gt;"",INDIRECT("'" &amp; Setup!$AJ$12 &amp; "'!" &amp; AD244),0)</f>
        <v>0</v>
      </c>
      <c r="Y244" s="202">
        <f ca="1">IF(Setup!$AJ$7&lt;&gt;"",INDIRECT("'" &amp; Setup!$AJ$7 &amp; "'!" &amp; AE244),0) + IF(Setup!$AJ$8&lt;&gt;"",INDIRECT("'" &amp; Setup!$AJ$8 &amp; "'!" &amp; AE244),0) + IF(Setup!$AJ$9&lt;&gt;"",INDIRECT("'" &amp; Setup!$AJ$9 &amp; "'!" &amp; AE244),0) + IF(Setup!$AJ$10&lt;&gt;"",INDIRECT("'" &amp; Setup!$AJ$10 &amp; "'!" &amp; AE244),0) + IF(Setup!$AJ$11&lt;&gt;"",INDIRECT("'" &amp; Setup!$AJ$11 &amp; "'!" &amp; AE244),0) + IF(Setup!$AJ$12&lt;&gt;"",INDIRECT("'" &amp; Setup!$AJ$12 &amp; "'!" &amp; AE244),0)</f>
        <v>0</v>
      </c>
      <c r="Z244" s="32" t="str">
        <f t="shared" ca="1" si="157"/>
        <v/>
      </c>
      <c r="AA244" s="33" t="str">
        <f t="shared" si="158"/>
        <v/>
      </c>
      <c r="AB244" s="1" t="str">
        <f>Planning!H16</f>
        <v>1. YES</v>
      </c>
      <c r="AC244" s="2" t="str">
        <f t="shared" si="159"/>
        <v>2Pr74</v>
      </c>
      <c r="AD244" s="2" t="s">
        <v>873</v>
      </c>
      <c r="AE244" s="2" t="s">
        <v>874</v>
      </c>
      <c r="AF244" s="2" t="s">
        <v>1610</v>
      </c>
      <c r="AI244" s="2">
        <f ca="1">IF(Setup!$AG$7&lt;&gt;"",INDIRECT("'" &amp; Setup!$AG$7 &amp; "'!" &amp; AF244),0) + IF(Setup!$AG$8&lt;&gt;"",INDIRECT("'" &amp; Setup!$AG$8 &amp; "'!" &amp; AF244),0) + IF(Setup!$AG$9&lt;&gt;"",INDIRECT("'" &amp; Setup!$AG$9 &amp; "'!" &amp; AF244),0) + IF(Setup!$AG$10&lt;&gt;"",INDIRECT("'" &amp; Setup!$AG$10 &amp; "'!" &amp; AF244),0) + IF(Setup!$AG$11&lt;&gt;"",INDIRECT("'" &amp; Setup!$AG$11 &amp; "'!" &amp; AF244),0) + IF(Setup!$AG$12&lt;&gt;"",INDIRECT("'" &amp; Setup!$AG$12 &amp; "'!" &amp; AF244),0)</f>
        <v>20000</v>
      </c>
      <c r="AJ244" s="2">
        <f ca="1">IF(Setup!$AH$7&lt;&gt;"",INDIRECT("'" &amp; Setup!$AH$7 &amp; "'!" &amp; AF244),0) + IF(Setup!$AH$8&lt;&gt;"",INDIRECT("'" &amp; Setup!$AH$8 &amp; "'!" &amp; AF244),0) + IF(Setup!$AH$9&lt;&gt;"",INDIRECT("'" &amp; Setup!$AH$9 &amp; "'!" &amp; AF244),0) + IF(Setup!$AH$10&lt;&gt;"",INDIRECT("'" &amp; Setup!$AH$10 &amp; "'!" &amp; AF244),0) + IF(Setup!$AH$11&lt;&gt;"",INDIRECT("'" &amp; Setup!$AH$11 &amp; "'!" &amp; AF244),0) + IF(Setup!$AH$12&lt;&gt;"",INDIRECT("'" &amp; Setup!$AH$12 &amp; "'!" &amp; AF244),0)</f>
        <v>25750</v>
      </c>
      <c r="AK244" s="2">
        <f ca="1">IF(Setup!$AI$7&lt;&gt;"",INDIRECT("'" &amp; Setup!$AI$7 &amp; "'!" &amp; AF244),0) + IF(Setup!$AI$8&lt;&gt;"",INDIRECT("'" &amp; Setup!$AI$8 &amp; "'!" &amp; AF244),0) + IF(Setup!$AI$9&lt;&gt;"",INDIRECT("'" &amp; Setup!$AI$9 &amp; "'!" &amp; AF244),0) + IF(Setup!$AI$10&lt;&gt;"",INDIRECT("'" &amp; Setup!$AI$10 &amp; "'!" &amp; AF244),0) + IF(Setup!$AI$11&lt;&gt;"",INDIRECT("'" &amp; Setup!$AI$11 &amp; "'!" &amp; AF244),0) + IF(Setup!$AI$12&lt;&gt;"",INDIRECT("'" &amp; Setup!$AI$12 &amp; "'!" &amp; AF244),0)</f>
        <v>18750</v>
      </c>
      <c r="AL244" s="2">
        <f ca="1">IF(Setup!$AJ$7&lt;&gt;"",INDIRECT("'" &amp; Setup!$AJ$7 &amp; "'!" &amp; AF244),0) + IF(Setup!$AJ$8&lt;&gt;"",INDIRECT("'" &amp; Setup!$AJ$8 &amp; "'!" &amp; AF244),0) + IF(Setup!$AJ$9&lt;&gt;"",INDIRECT("'" &amp; Setup!$AJ$9 &amp; "'!" &amp; AF244),0) + IF(Setup!$AJ$10&lt;&gt;"",INDIRECT("'" &amp; Setup!$AJ$10 &amp; "'!" &amp; AF244),0) + IF(Setup!$AJ$11&lt;&gt;"",INDIRECT("'" &amp; Setup!$AJ$11 &amp; "'!" &amp; AF244),0) + IF(Setup!$AJ$12&lt;&gt;"",INDIRECT("'" &amp; Setup!$AJ$12 &amp; "'!" &amp; AF244),0)</f>
        <v>18750</v>
      </c>
      <c r="AN244" s="2" t="str">
        <f t="shared" si="160"/>
        <v>2</v>
      </c>
      <c r="BS244" s="2">
        <v>0</v>
      </c>
      <c r="BT244" s="2">
        <f ca="1">IF(Setup!$AH$7="",0,INDIRECT("'" &amp; Setup!$AH$7 &amp; "'!" &amp; AF244))</f>
        <v>6250</v>
      </c>
      <c r="BU244" s="2">
        <f ca="1">IF(Setup!$AI$7="",0,INDIRECT("'" &amp; Setup!$AI$7 &amp; "'!" &amp; AF244))</f>
        <v>6250</v>
      </c>
      <c r="BV244" s="2">
        <f ca="1">IF(Setup!$AJ$7="",0,INDIRECT("'" &amp; Setup!$AJ$7 &amp; "'!" &amp; AF244))</f>
        <v>6250</v>
      </c>
    </row>
    <row r="245" spans="1:74" ht="39" customHeight="1" x14ac:dyDescent="0.2">
      <c r="A245" s="14" t="str">
        <f>Planning!A17</f>
        <v>I009</v>
      </c>
      <c r="B245" s="9" t="str">
        <f>Planning!B17</f>
        <v>1. Indicator</v>
      </c>
      <c r="C245" s="9" t="str">
        <f>Planning!C17</f>
        <v>OI01</v>
      </c>
      <c r="D245" s="195">
        <f>Planning!D17</f>
        <v>4</v>
      </c>
      <c r="E245" s="196" t="str">
        <f>Planning!E17</f>
        <v>[OI01] # of new orphans and vulnerable children (0 - 17 yrs) benefiting from  services provided at OVC centers [1. Standard]</v>
      </c>
      <c r="F245" s="3">
        <f>Planning!G17</f>
        <v>0</v>
      </c>
      <c r="G245" s="60">
        <f t="shared" ca="1" si="161"/>
        <v>1</v>
      </c>
      <c r="H245" s="199">
        <f t="shared" ca="1" si="162"/>
        <v>248000</v>
      </c>
      <c r="I245" s="199">
        <f t="shared" ca="1" si="163"/>
        <v>247000</v>
      </c>
      <c r="J245" s="32">
        <f t="shared" ca="1" si="164"/>
        <v>0.99596774193548387</v>
      </c>
      <c r="K245" s="33">
        <f t="shared" ca="1" si="152"/>
        <v>0.99596774193548387</v>
      </c>
      <c r="L245" s="199">
        <f ca="1">IF(Setup!$AG$7&lt;&gt;"",INDIRECT("'" &amp; Setup!$AG$7 &amp; "'!" &amp; AD245),0) + IF(Setup!$AG$8&lt;&gt;"",INDIRECT("'" &amp; Setup!$AG$8 &amp; "'!" &amp; AD245),0) + IF(Setup!$AG$9&lt;&gt;"",INDIRECT("'" &amp; Setup!$AG$9 &amp; "'!" &amp; AD245),0) + IF(Setup!$AG$10&lt;&gt;"",INDIRECT("'" &amp; Setup!$AG$10 &amp; "'!" &amp; AD245),0) + IF(Setup!$AG$11&lt;&gt;"",INDIRECT("'" &amp; Setup!$AG$11 &amp; "'!" &amp; AD245),0) + IF(Setup!$AG$12&lt;&gt;"",INDIRECT("'" &amp; Setup!$AG$12 &amp; "'!" &amp; AD245),0)</f>
        <v>37000</v>
      </c>
      <c r="M245" s="199">
        <f ca="1">IF(Setup!$AG$7&lt;&gt;"",INDIRECT("'" &amp; Setup!$AG$7 &amp; "'!" &amp; AE245),0) + IF(Setup!$AG$8&lt;&gt;"",INDIRECT("'" &amp; Setup!$AG$8 &amp; "'!" &amp; AE245),0) + IF(Setup!$AG$9&lt;&gt;"",INDIRECT("'" &amp; Setup!$AG$9 &amp; "'!" &amp; AE245),0) + IF(Setup!$AG$10&lt;&gt;"",INDIRECT("'" &amp; Setup!$AG$10 &amp; "'!" &amp; AE245),0) + IF(Setup!$AG$11&lt;&gt;"",INDIRECT("'" &amp; Setup!$AG$11 &amp; "'!" &amp; AE245),0) + IF(Setup!$AG$12&lt;&gt;"",INDIRECT("'" &amp; Setup!$AG$12 &amp; "'!" &amp; AE245),0)</f>
        <v>36800</v>
      </c>
      <c r="N245" s="32">
        <f t="shared" ca="1" si="165"/>
        <v>0.99459459459459465</v>
      </c>
      <c r="O245" s="33">
        <f t="shared" ca="1" si="153"/>
        <v>0.99459459459459465</v>
      </c>
      <c r="P245" s="199">
        <f ca="1">IF(Setup!$AH$7&lt;&gt;"",INDIRECT("'" &amp; Setup!$AH$7 &amp; "'!" &amp; AD245),0) + IF(Setup!$AH$8&lt;&gt;"",INDIRECT("'" &amp; Setup!$AH$8 &amp; "'!" &amp; AD245),0) + IF(Setup!$AH$9&lt;&gt;"",INDIRECT("'" &amp; Setup!$AH$9 &amp; "'!" &amp; AD245),0) + IF(Setup!$AH$10&lt;&gt;"",INDIRECT("'" &amp; Setup!$AH$10 &amp; "'!" &amp; AD245),0) + IF(Setup!$AH$11&lt;&gt;"",INDIRECT("'" &amp; Setup!$AH$11 &amp; "'!" &amp; AD245),0) + IF(Setup!$AH$12&lt;&gt;"",INDIRECT("'" &amp; Setup!$AH$12 &amp; "'!" &amp; AD245),0)</f>
        <v>211000</v>
      </c>
      <c r="Q245" s="199">
        <f ca="1">IF(Setup!$AH$7&lt;&gt;"",INDIRECT("'" &amp; Setup!$AH$7 &amp; "'!" &amp; AE245),0) + IF(Setup!$AH$8&lt;&gt;"",INDIRECT("'" &amp; Setup!$AH$8 &amp; "'!" &amp; AE245),0) + IF(Setup!$AH$9&lt;&gt;"",INDIRECT("'" &amp; Setup!$AH$9 &amp; "'!" &amp; AE245),0) + IF(Setup!$AH$10&lt;&gt;"",INDIRECT("'" &amp; Setup!$AH$10 &amp; "'!" &amp; AE245),0) + IF(Setup!$AH$11&lt;&gt;"",INDIRECT("'" &amp; Setup!$AH$11 &amp; "'!" &amp; AE245),0) + IF(Setup!$AH$12&lt;&gt;"",INDIRECT("'" &amp; Setup!$AH$12 &amp; "'!" &amp; AE245),0)</f>
        <v>210200</v>
      </c>
      <c r="R245" s="32">
        <f t="shared" ca="1" si="166"/>
        <v>0.99620853080568716</v>
      </c>
      <c r="S245" s="33">
        <f t="shared" ca="1" si="154"/>
        <v>0.99620853080568716</v>
      </c>
      <c r="T245" s="199">
        <f ca="1">IF(Setup!$AI$7&lt;&gt;"",INDIRECT("'" &amp; Setup!$AI$7 &amp; "'!" &amp; AD245),0) + IF(Setup!$AI$8&lt;&gt;"",INDIRECT("'" &amp; Setup!$AI$8 &amp; "'!" &amp; AD245),0) + IF(Setup!$AI$9&lt;&gt;"",INDIRECT("'" &amp; Setup!$AI$9 &amp; "'!" &amp; AD245),0) + IF(Setup!$AI$10&lt;&gt;"",INDIRECT("'" &amp; Setup!$AI$10 &amp; "'!" &amp; AD245),0) + IF(Setup!$AI$11&lt;&gt;"",INDIRECT("'" &amp; Setup!$AI$11 &amp; "'!" &amp; AD245),0) + IF(Setup!$AI$12&lt;&gt;"",INDIRECT("'" &amp; Setup!$AI$12 &amp; "'!" &amp; AD245),0)</f>
        <v>0</v>
      </c>
      <c r="U245" s="199">
        <f ca="1">IF(Setup!$AI$7&lt;&gt;"",INDIRECT("'" &amp; Setup!$AI$7 &amp; "'!" &amp; AE245),0) + IF(Setup!$AI$8&lt;&gt;"",INDIRECT("'" &amp; Setup!$AI$8 &amp; "'!" &amp; AE245),0) + IF(Setup!$AI$9&lt;&gt;"",INDIRECT("'" &amp; Setup!$AI$9 &amp; "'!" &amp; AE245),0) + IF(Setup!$AI$10&lt;&gt;"",INDIRECT("'" &amp; Setup!$AI$10 &amp; "'!" &amp; AE245),0) + IF(Setup!$AI$11&lt;&gt;"",INDIRECT("'" &amp; Setup!$AI$11 &amp; "'!" &amp; AE245),0) + IF(Setup!$AI$12&lt;&gt;"",INDIRECT("'" &amp; Setup!$AI$12 &amp; "'!" &amp; AE245),0)</f>
        <v>0</v>
      </c>
      <c r="V245" s="32" t="str">
        <f t="shared" ca="1" si="155"/>
        <v/>
      </c>
      <c r="W245" s="33" t="str">
        <f t="shared" ca="1" si="156"/>
        <v/>
      </c>
      <c r="X245" s="197">
        <f ca="1">IF(Setup!$AJ$7&lt;&gt;"",INDIRECT("'" &amp; Setup!$AJ$7 &amp; "'!" &amp; AD245),0) + IF(Setup!$AJ$8&lt;&gt;"",INDIRECT("'" &amp; Setup!$AJ$8 &amp; "'!" &amp; AD245),0) + IF(Setup!$AJ$9&lt;&gt;"",INDIRECT("'" &amp; Setup!$AJ$9 &amp; "'!" &amp; AD245),0) + IF(Setup!$AJ$10&lt;&gt;"",INDIRECT("'" &amp; Setup!$AJ$10 &amp; "'!" &amp; AD245),0) + IF(Setup!$AJ$11&lt;&gt;"",INDIRECT("'" &amp; Setup!$AJ$11 &amp; "'!" &amp; AD245),0) + IF(Setup!$AJ$12&lt;&gt;"",INDIRECT("'" &amp; Setup!$AJ$12 &amp; "'!" &amp; AD245),0)</f>
        <v>0</v>
      </c>
      <c r="Y245" s="197">
        <f ca="1">IF(Setup!$AJ$7&lt;&gt;"",INDIRECT("'" &amp; Setup!$AJ$7 &amp; "'!" &amp; AE245),0) + IF(Setup!$AJ$8&lt;&gt;"",INDIRECT("'" &amp; Setup!$AJ$8 &amp; "'!" &amp; AE245),0) + IF(Setup!$AJ$9&lt;&gt;"",INDIRECT("'" &amp; Setup!$AJ$9 &amp; "'!" &amp; AE245),0) + IF(Setup!$AJ$10&lt;&gt;"",INDIRECT("'" &amp; Setup!$AJ$10 &amp; "'!" &amp; AE245),0) + IF(Setup!$AJ$11&lt;&gt;"",INDIRECT("'" &amp; Setup!$AJ$11 &amp; "'!" &amp; AE245),0) + IF(Setup!$AJ$12&lt;&gt;"",INDIRECT("'" &amp; Setup!$AJ$12 &amp; "'!" &amp; AE245),0)</f>
        <v>0</v>
      </c>
      <c r="Z245" s="32" t="str">
        <f t="shared" ca="1" si="157"/>
        <v/>
      </c>
      <c r="AA245" s="33" t="str">
        <f t="shared" ca="1" si="158"/>
        <v/>
      </c>
      <c r="AB245" s="1">
        <f>Planning!H17</f>
        <v>0</v>
      </c>
      <c r="AC245" s="2" t="str">
        <f t="shared" si="159"/>
        <v>1OI01</v>
      </c>
      <c r="AD245" s="2" t="s">
        <v>875</v>
      </c>
      <c r="AE245" s="2" t="s">
        <v>876</v>
      </c>
      <c r="AF245" s="2" t="s">
        <v>1611</v>
      </c>
      <c r="AI245" s="2">
        <f ca="1">IF(Setup!$AG$7&lt;&gt;"",INDIRECT("'" &amp; Setup!$AG$7 &amp; "'!" &amp; AF245),0) + IF(Setup!$AG$8&lt;&gt;"",INDIRECT("'" &amp; Setup!$AG$8 &amp; "'!" &amp; AF245),0) + IF(Setup!$AG$9&lt;&gt;"",INDIRECT("'" &amp; Setup!$AG$9 &amp; "'!" &amp; AF245),0) + IF(Setup!$AG$10&lt;&gt;"",INDIRECT("'" &amp; Setup!$AG$10 &amp; "'!" &amp; AF245),0) + IF(Setup!$AG$11&lt;&gt;"",INDIRECT("'" &amp; Setup!$AG$11 &amp; "'!" &amp; AF245),0) + IF(Setup!$AG$12&lt;&gt;"",INDIRECT("'" &amp; Setup!$AG$12 &amp; "'!" &amp; AF245),0)</f>
        <v>0</v>
      </c>
      <c r="AJ245" s="2">
        <f ca="1">IF(Setup!$AH$7&lt;&gt;"",INDIRECT("'" &amp; Setup!$AH$7 &amp; "'!" &amp; AF245),0) + IF(Setup!$AH$8&lt;&gt;"",INDIRECT("'" &amp; Setup!$AH$8 &amp; "'!" &amp; AF245),0) + IF(Setup!$AH$9&lt;&gt;"",INDIRECT("'" &amp; Setup!$AH$9 &amp; "'!" &amp; AF245),0) + IF(Setup!$AH$10&lt;&gt;"",INDIRECT("'" &amp; Setup!$AH$10 &amp; "'!" &amp; AF245),0) + IF(Setup!$AH$11&lt;&gt;"",INDIRECT("'" &amp; Setup!$AH$11 &amp; "'!" &amp; AF245),0) + IF(Setup!$AH$12&lt;&gt;"",INDIRECT("'" &amp; Setup!$AH$12 &amp; "'!" &amp; AF245),0)</f>
        <v>400</v>
      </c>
      <c r="AK245" s="2">
        <f ca="1">IF(Setup!$AI$7&lt;&gt;"",INDIRECT("'" &amp; Setup!$AI$7 &amp; "'!" &amp; AF245),0) + IF(Setup!$AI$8&lt;&gt;"",INDIRECT("'" &amp; Setup!$AI$8 &amp; "'!" &amp; AF245),0) + IF(Setup!$AI$9&lt;&gt;"",INDIRECT("'" &amp; Setup!$AI$9 &amp; "'!" &amp; AF245),0) + IF(Setup!$AI$10&lt;&gt;"",INDIRECT("'" &amp; Setup!$AI$10 &amp; "'!" &amp; AF245),0) + IF(Setup!$AI$11&lt;&gt;"",INDIRECT("'" &amp; Setup!$AI$11 &amp; "'!" &amp; AF245),0) + IF(Setup!$AI$12&lt;&gt;"",INDIRECT("'" &amp; Setup!$AI$12 &amp; "'!" &amp; AF245),0)</f>
        <v>3000</v>
      </c>
      <c r="AL245" s="2">
        <f ca="1">IF(Setup!$AJ$7&lt;&gt;"",INDIRECT("'" &amp; Setup!$AJ$7 &amp; "'!" &amp; AF245),0) + IF(Setup!$AJ$8&lt;&gt;"",INDIRECT("'" &amp; Setup!$AJ$8 &amp; "'!" &amp; AF245),0) + IF(Setup!$AJ$9&lt;&gt;"",INDIRECT("'" &amp; Setup!$AJ$9 &amp; "'!" &amp; AF245),0) + IF(Setup!$AJ$10&lt;&gt;"",INDIRECT("'" &amp; Setup!$AJ$10 &amp; "'!" &amp; AF245),0) + IF(Setup!$AJ$11&lt;&gt;"",INDIRECT("'" &amp; Setup!$AJ$11 &amp; "'!" &amp; AF245),0) + IF(Setup!$AJ$12&lt;&gt;"",INDIRECT("'" &amp; Setup!$AJ$12 &amp; "'!" &amp; AF245),0)</f>
        <v>3000</v>
      </c>
      <c r="AN245" s="2" t="str">
        <f t="shared" si="160"/>
        <v>1</v>
      </c>
      <c r="BS245" s="2">
        <v>0</v>
      </c>
      <c r="BT245" s="2">
        <f ca="1">IF(Setup!$AH$7="",0,INDIRECT("'" &amp; Setup!$AH$7 &amp; "'!" &amp; AF245))</f>
        <v>200</v>
      </c>
      <c r="BU245" s="2">
        <f ca="1">IF(Setup!$AI$7="",0,INDIRECT("'" &amp; Setup!$AI$7 &amp; "'!" &amp; AF245))</f>
        <v>1000</v>
      </c>
      <c r="BV245" s="2">
        <f ca="1">IF(Setup!$AJ$7="",0,INDIRECT("'" &amp; Setup!$AJ$7 &amp; "'!" &amp; AF245))</f>
        <v>1000</v>
      </c>
    </row>
    <row r="246" spans="1:74" ht="39" customHeight="1" x14ac:dyDescent="0.2">
      <c r="A246" s="14" t="str">
        <f>Planning!A18</f>
        <v>I010</v>
      </c>
      <c r="B246" s="9" t="str">
        <f>Planning!B18</f>
        <v>3. Activity: Non-Contributing</v>
      </c>
      <c r="C246" s="9" t="str">
        <f>Planning!C18</f>
        <v>OI01</v>
      </c>
      <c r="D246" s="204">
        <f>Planning!D18</f>
        <v>4.0999999999999996</v>
      </c>
      <c r="E246" s="205" t="str">
        <f>Planning!E18</f>
        <v xml:space="preserve"># of OVC centers established and fully equipped  </v>
      </c>
      <c r="F246" s="3" t="str">
        <f>Planning!G18</f>
        <v xml:space="preserve">8. Infrastructure </v>
      </c>
      <c r="G246" s="60">
        <f t="shared" ca="1" si="161"/>
        <v>1</v>
      </c>
      <c r="H246" s="208">
        <f t="shared" ca="1" si="162"/>
        <v>16000</v>
      </c>
      <c r="I246" s="208">
        <f t="shared" ca="1" si="163"/>
        <v>16000</v>
      </c>
      <c r="J246" s="32">
        <f t="shared" ca="1" si="164"/>
        <v>1</v>
      </c>
      <c r="K246" s="33" t="str">
        <f t="shared" si="152"/>
        <v/>
      </c>
      <c r="L246" s="208">
        <f ca="1">IF(Setup!$AG$7&lt;&gt;"",INDIRECT("'" &amp; Setup!$AG$7 &amp; "'!" &amp; AD246),0) + IF(Setup!$AG$8&lt;&gt;"",INDIRECT("'" &amp; Setup!$AG$8 &amp; "'!" &amp; AD246),0) + IF(Setup!$AG$9&lt;&gt;"",INDIRECT("'" &amp; Setup!$AG$9 &amp; "'!" &amp; AD246),0) + IF(Setup!$AG$10&lt;&gt;"",INDIRECT("'" &amp; Setup!$AG$10 &amp; "'!" &amp; AD246),0) + IF(Setup!$AG$11&lt;&gt;"",INDIRECT("'" &amp; Setup!$AG$11 &amp; "'!" &amp; AD246),0) + IF(Setup!$AG$12&lt;&gt;"",INDIRECT("'" &amp; Setup!$AG$12 &amp; "'!" &amp; AD246),0)</f>
        <v>8000</v>
      </c>
      <c r="M246" s="208">
        <f ca="1">IF(Setup!$AG$7&lt;&gt;"",INDIRECT("'" &amp; Setup!$AG$7 &amp; "'!" &amp; AE246),0) + IF(Setup!$AG$8&lt;&gt;"",INDIRECT("'" &amp; Setup!$AG$8 &amp; "'!" &amp; AE246),0) + IF(Setup!$AG$9&lt;&gt;"",INDIRECT("'" &amp; Setup!$AG$9 &amp; "'!" &amp; AE246),0) + IF(Setup!$AG$10&lt;&gt;"",INDIRECT("'" &amp; Setup!$AG$10 &amp; "'!" &amp; AE246),0) + IF(Setup!$AG$11&lt;&gt;"",INDIRECT("'" &amp; Setup!$AG$11 &amp; "'!" &amp; AE246),0) + IF(Setup!$AG$12&lt;&gt;"",INDIRECT("'" &amp; Setup!$AG$12 &amp; "'!" &amp; AE246),0)</f>
        <v>8000</v>
      </c>
      <c r="N246" s="32">
        <f t="shared" ca="1" si="165"/>
        <v>1</v>
      </c>
      <c r="O246" s="33" t="str">
        <f t="shared" si="153"/>
        <v/>
      </c>
      <c r="P246" s="208">
        <f ca="1">IF(Setup!$AH$7&lt;&gt;"",INDIRECT("'" &amp; Setup!$AH$7 &amp; "'!" &amp; AD246),0) + IF(Setup!$AH$8&lt;&gt;"",INDIRECT("'" &amp; Setup!$AH$8 &amp; "'!" &amp; AD246),0) + IF(Setup!$AH$9&lt;&gt;"",INDIRECT("'" &amp; Setup!$AH$9 &amp; "'!" &amp; AD246),0) + IF(Setup!$AH$10&lt;&gt;"",INDIRECT("'" &amp; Setup!$AH$10 &amp; "'!" &amp; AD246),0) + IF(Setup!$AH$11&lt;&gt;"",INDIRECT("'" &amp; Setup!$AH$11 &amp; "'!" &amp; AD246),0) + IF(Setup!$AH$12&lt;&gt;"",INDIRECT("'" &amp; Setup!$AH$12 &amp; "'!" &amp; AD246),0)</f>
        <v>8000</v>
      </c>
      <c r="Q246" s="208">
        <f ca="1">IF(Setup!$AH$7&lt;&gt;"",INDIRECT("'" &amp; Setup!$AH$7 &amp; "'!" &amp; AE246),0) + IF(Setup!$AH$8&lt;&gt;"",INDIRECT("'" &amp; Setup!$AH$8 &amp; "'!" &amp; AE246),0) + IF(Setup!$AH$9&lt;&gt;"",INDIRECT("'" &amp; Setup!$AH$9 &amp; "'!" &amp; AE246),0) + IF(Setup!$AH$10&lt;&gt;"",INDIRECT("'" &amp; Setup!$AH$10 &amp; "'!" &amp; AE246),0) + IF(Setup!$AH$11&lt;&gt;"",INDIRECT("'" &amp; Setup!$AH$11 &amp; "'!" &amp; AE246),0) + IF(Setup!$AH$12&lt;&gt;"",INDIRECT("'" &amp; Setup!$AH$12 &amp; "'!" &amp; AE246),0)</f>
        <v>8000</v>
      </c>
      <c r="R246" s="32">
        <f t="shared" ca="1" si="166"/>
        <v>1</v>
      </c>
      <c r="S246" s="33" t="str">
        <f t="shared" si="154"/>
        <v/>
      </c>
      <c r="T246" s="208">
        <f ca="1">IF(Setup!$AI$7&lt;&gt;"",INDIRECT("'" &amp; Setup!$AI$7 &amp; "'!" &amp; AD246),0) + IF(Setup!$AI$8&lt;&gt;"",INDIRECT("'" &amp; Setup!$AI$8 &amp; "'!" &amp; AD246),0) + IF(Setup!$AI$9&lt;&gt;"",INDIRECT("'" &amp; Setup!$AI$9 &amp; "'!" &amp; AD246),0) + IF(Setup!$AI$10&lt;&gt;"",INDIRECT("'" &amp; Setup!$AI$10 &amp; "'!" &amp; AD246),0) + IF(Setup!$AI$11&lt;&gt;"",INDIRECT("'" &amp; Setup!$AI$11 &amp; "'!" &amp; AD246),0) + IF(Setup!$AI$12&lt;&gt;"",INDIRECT("'" &amp; Setup!$AI$12 &amp; "'!" &amp; AD246),0)</f>
        <v>0</v>
      </c>
      <c r="U246" s="208">
        <f ca="1">IF(Setup!$AI$7&lt;&gt;"",INDIRECT("'" &amp; Setup!$AI$7 &amp; "'!" &amp; AE246),0) + IF(Setup!$AI$8&lt;&gt;"",INDIRECT("'" &amp; Setup!$AI$8 &amp; "'!" &amp; AE246),0) + IF(Setup!$AI$9&lt;&gt;"",INDIRECT("'" &amp; Setup!$AI$9 &amp; "'!" &amp; AE246),0) + IF(Setup!$AI$10&lt;&gt;"",INDIRECT("'" &amp; Setup!$AI$10 &amp; "'!" &amp; AE246),0) + IF(Setup!$AI$11&lt;&gt;"",INDIRECT("'" &amp; Setup!$AI$11 &amp; "'!" &amp; AE246),0) + IF(Setup!$AI$12&lt;&gt;"",INDIRECT("'" &amp; Setup!$AI$12 &amp; "'!" &amp; AE246),0)</f>
        <v>0</v>
      </c>
      <c r="V246" s="32" t="str">
        <f t="shared" ca="1" si="155"/>
        <v/>
      </c>
      <c r="W246" s="33" t="str">
        <f t="shared" si="156"/>
        <v/>
      </c>
      <c r="X246" s="206">
        <f ca="1">IF(Setup!$AJ$7&lt;&gt;"",INDIRECT("'" &amp; Setup!$AJ$7 &amp; "'!" &amp; AD246),0) + IF(Setup!$AJ$8&lt;&gt;"",INDIRECT("'" &amp; Setup!$AJ$8 &amp; "'!" &amp; AD246),0) + IF(Setup!$AJ$9&lt;&gt;"",INDIRECT("'" &amp; Setup!$AJ$9 &amp; "'!" &amp; AD246),0) + IF(Setup!$AJ$10&lt;&gt;"",INDIRECT("'" &amp; Setup!$AJ$10 &amp; "'!" &amp; AD246),0) + IF(Setup!$AJ$11&lt;&gt;"",INDIRECT("'" &amp; Setup!$AJ$11 &amp; "'!" &amp; AD246),0) + IF(Setup!$AJ$12&lt;&gt;"",INDIRECT("'" &amp; Setup!$AJ$12 &amp; "'!" &amp; AD246),0)</f>
        <v>0</v>
      </c>
      <c r="Y246" s="206">
        <f ca="1">IF(Setup!$AJ$7&lt;&gt;"",INDIRECT("'" &amp; Setup!$AJ$7 &amp; "'!" &amp; AE246),0) + IF(Setup!$AJ$8&lt;&gt;"",INDIRECT("'" &amp; Setup!$AJ$8 &amp; "'!" &amp; AE246),0) + IF(Setup!$AJ$9&lt;&gt;"",INDIRECT("'" &amp; Setup!$AJ$9 &amp; "'!" &amp; AE246),0) + IF(Setup!$AJ$10&lt;&gt;"",INDIRECT("'" &amp; Setup!$AJ$10 &amp; "'!" &amp; AE246),0) + IF(Setup!$AJ$11&lt;&gt;"",INDIRECT("'" &amp; Setup!$AJ$11 &amp; "'!" &amp; AE246),0) + IF(Setup!$AJ$12&lt;&gt;"",INDIRECT("'" &amp; Setup!$AJ$12 &amp; "'!" &amp; AE246),0)</f>
        <v>0</v>
      </c>
      <c r="Z246" s="32" t="str">
        <f t="shared" ca="1" si="157"/>
        <v/>
      </c>
      <c r="AA246" s="33" t="str">
        <f t="shared" si="158"/>
        <v/>
      </c>
      <c r="AB246" s="1" t="str">
        <f>Planning!H18</f>
        <v>2. NO</v>
      </c>
      <c r="AC246" s="2" t="str">
        <f t="shared" si="159"/>
        <v>3OI01</v>
      </c>
      <c r="AD246" s="2" t="s">
        <v>877</v>
      </c>
      <c r="AE246" s="2" t="s">
        <v>878</v>
      </c>
      <c r="AF246" s="2" t="s">
        <v>1612</v>
      </c>
      <c r="AI246" s="2">
        <f ca="1">IF(Setup!$AG$7&lt;&gt;"",INDIRECT("'" &amp; Setup!$AG$7 &amp; "'!" &amp; AF246),0) + IF(Setup!$AG$8&lt;&gt;"",INDIRECT("'" &amp; Setup!$AG$8 &amp; "'!" &amp; AF246),0) + IF(Setup!$AG$9&lt;&gt;"",INDIRECT("'" &amp; Setup!$AG$9 &amp; "'!" &amp; AF246),0) + IF(Setup!$AG$10&lt;&gt;"",INDIRECT("'" &amp; Setup!$AG$10 &amp; "'!" &amp; AF246),0) + IF(Setup!$AG$11&lt;&gt;"",INDIRECT("'" &amp; Setup!$AG$11 &amp; "'!" &amp; AF246),0) + IF(Setup!$AG$12&lt;&gt;"",INDIRECT("'" &amp; Setup!$AG$12 &amp; "'!" &amp; AF246),0)</f>
        <v>0</v>
      </c>
      <c r="AJ246" s="2">
        <f ca="1">IF(Setup!$AH$7&lt;&gt;"",INDIRECT("'" &amp; Setup!$AH$7 &amp; "'!" &amp; AF246),0) + IF(Setup!$AH$8&lt;&gt;"",INDIRECT("'" &amp; Setup!$AH$8 &amp; "'!" &amp; AF246),0) + IF(Setup!$AH$9&lt;&gt;"",INDIRECT("'" &amp; Setup!$AH$9 &amp; "'!" &amp; AF246),0) + IF(Setup!$AH$10&lt;&gt;"",INDIRECT("'" &amp; Setup!$AH$10 &amp; "'!" &amp; AF246),0) + IF(Setup!$AH$11&lt;&gt;"",INDIRECT("'" &amp; Setup!$AH$11 &amp; "'!" &amp; AF246),0) + IF(Setup!$AH$12&lt;&gt;"",INDIRECT("'" &amp; Setup!$AH$12 &amp; "'!" &amp; AF246),0)</f>
        <v>0</v>
      </c>
      <c r="AK246" s="2">
        <f ca="1">IF(Setup!$AI$7&lt;&gt;"",INDIRECT("'" &amp; Setup!$AI$7 &amp; "'!" &amp; AF246),0) + IF(Setup!$AI$8&lt;&gt;"",INDIRECT("'" &amp; Setup!$AI$8 &amp; "'!" &amp; AF246),0) + IF(Setup!$AI$9&lt;&gt;"",INDIRECT("'" &amp; Setup!$AI$9 &amp; "'!" &amp; AF246),0) + IF(Setup!$AI$10&lt;&gt;"",INDIRECT("'" &amp; Setup!$AI$10 &amp; "'!" &amp; AF246),0) + IF(Setup!$AI$11&lt;&gt;"",INDIRECT("'" &amp; Setup!$AI$11 &amp; "'!" &amp; AF246),0) + IF(Setup!$AI$12&lt;&gt;"",INDIRECT("'" &amp; Setup!$AI$12 &amp; "'!" &amp; AF246),0)</f>
        <v>0</v>
      </c>
      <c r="AL246" s="2">
        <f ca="1">IF(Setup!$AJ$7&lt;&gt;"",INDIRECT("'" &amp; Setup!$AJ$7 &amp; "'!" &amp; AF246),0) + IF(Setup!$AJ$8&lt;&gt;"",INDIRECT("'" &amp; Setup!$AJ$8 &amp; "'!" &amp; AF246),0) + IF(Setup!$AJ$9&lt;&gt;"",INDIRECT("'" &amp; Setup!$AJ$9 &amp; "'!" &amp; AF246),0) + IF(Setup!$AJ$10&lt;&gt;"",INDIRECT("'" &amp; Setup!$AJ$10 &amp; "'!" &amp; AF246),0) + IF(Setup!$AJ$11&lt;&gt;"",INDIRECT("'" &amp; Setup!$AJ$11 &amp; "'!" &amp; AF246),0) + IF(Setup!$AJ$12&lt;&gt;"",INDIRECT("'" &amp; Setup!$AJ$12 &amp; "'!" &amp; AF246),0)</f>
        <v>0</v>
      </c>
      <c r="AN246" s="2" t="str">
        <f t="shared" si="160"/>
        <v>2</v>
      </c>
      <c r="BS246" s="2">
        <v>0</v>
      </c>
      <c r="BT246" s="2">
        <f ca="1">IF(Setup!$AH$7="",0,INDIRECT("'" &amp; Setup!$AH$7 &amp; "'!" &amp; AF246))</f>
        <v>0</v>
      </c>
      <c r="BU246" s="2">
        <f ca="1">IF(Setup!$AI$7="",0,INDIRECT("'" &amp; Setup!$AI$7 &amp; "'!" &amp; AF246))</f>
        <v>0</v>
      </c>
      <c r="BV246" s="2">
        <f ca="1">IF(Setup!$AJ$7="",0,INDIRECT("'" &amp; Setup!$AJ$7 &amp; "'!" &amp; AF246))</f>
        <v>0</v>
      </c>
    </row>
    <row r="247" spans="1:74" ht="39" customHeight="1" x14ac:dyDescent="0.2">
      <c r="A247" s="14" t="str">
        <f>Planning!A19</f>
        <v>I011</v>
      </c>
      <c r="B247" s="9" t="str">
        <f>Planning!B19</f>
        <v>2. Activity: Contributing</v>
      </c>
      <c r="C247" s="9" t="str">
        <f>Planning!C19</f>
        <v>OI01</v>
      </c>
      <c r="D247" s="200">
        <f>Planning!D19</f>
        <v>4.2</v>
      </c>
      <c r="E247" s="201" t="str">
        <f>Planning!E19</f>
        <v># of OVC registered at centres</v>
      </c>
      <c r="F247" s="3" t="str">
        <f>Planning!G19</f>
        <v xml:space="preserve">12. Living support to client/ target population </v>
      </c>
      <c r="G247" s="60">
        <f t="shared" ca="1" si="161"/>
        <v>1</v>
      </c>
      <c r="H247" s="203">
        <f t="shared" ca="1" si="162"/>
        <v>200000</v>
      </c>
      <c r="I247" s="203">
        <f t="shared" ca="1" si="163"/>
        <v>200000</v>
      </c>
      <c r="J247" s="32">
        <f t="shared" ca="1" si="164"/>
        <v>1</v>
      </c>
      <c r="K247" s="33" t="str">
        <f t="shared" si="152"/>
        <v/>
      </c>
      <c r="L247" s="203">
        <f ca="1">IF(Setup!$AG$7&lt;&gt;"",INDIRECT("'" &amp; Setup!$AG$7 &amp; "'!" &amp; AD247),0) + IF(Setup!$AG$8&lt;&gt;"",INDIRECT("'" &amp; Setup!$AG$8 &amp; "'!" &amp; AD247),0) + IF(Setup!$AG$9&lt;&gt;"",INDIRECT("'" &amp; Setup!$AG$9 &amp; "'!" &amp; AD247),0) + IF(Setup!$AG$10&lt;&gt;"",INDIRECT("'" &amp; Setup!$AG$10 &amp; "'!" &amp; AD247),0) + IF(Setup!$AG$11&lt;&gt;"",INDIRECT("'" &amp; Setup!$AG$11 &amp; "'!" &amp; AD247),0) + IF(Setup!$AG$12&lt;&gt;"",INDIRECT("'" &amp; Setup!$AG$12 &amp; "'!" &amp; AD247),0)</f>
        <v>25000</v>
      </c>
      <c r="M247" s="203">
        <f ca="1">IF(Setup!$AG$7&lt;&gt;"",INDIRECT("'" &amp; Setup!$AG$7 &amp; "'!" &amp; AE247),0) + IF(Setup!$AG$8&lt;&gt;"",INDIRECT("'" &amp; Setup!$AG$8 &amp; "'!" &amp; AE247),0) + IF(Setup!$AG$9&lt;&gt;"",INDIRECT("'" &amp; Setup!$AG$9 &amp; "'!" &amp; AE247),0) + IF(Setup!$AG$10&lt;&gt;"",INDIRECT("'" &amp; Setup!$AG$10 &amp; "'!" &amp; AE247),0) + IF(Setup!$AG$11&lt;&gt;"",INDIRECT("'" &amp; Setup!$AG$11 &amp; "'!" &amp; AE247),0) + IF(Setup!$AG$12&lt;&gt;"",INDIRECT("'" &amp; Setup!$AG$12 &amp; "'!" &amp; AE247),0)</f>
        <v>25000</v>
      </c>
      <c r="N247" s="32">
        <f t="shared" ca="1" si="165"/>
        <v>1</v>
      </c>
      <c r="O247" s="33" t="str">
        <f t="shared" si="153"/>
        <v/>
      </c>
      <c r="P247" s="203">
        <f ca="1">IF(Setup!$AH$7&lt;&gt;"",INDIRECT("'" &amp; Setup!$AH$7 &amp; "'!" &amp; AD247),0) + IF(Setup!$AH$8&lt;&gt;"",INDIRECT("'" &amp; Setup!$AH$8 &amp; "'!" &amp; AD247),0) + IF(Setup!$AH$9&lt;&gt;"",INDIRECT("'" &amp; Setup!$AH$9 &amp; "'!" &amp; AD247),0) + IF(Setup!$AH$10&lt;&gt;"",INDIRECT("'" &amp; Setup!$AH$10 &amp; "'!" &amp; AD247),0) + IF(Setup!$AH$11&lt;&gt;"",INDIRECT("'" &amp; Setup!$AH$11 &amp; "'!" &amp; AD247),0) + IF(Setup!$AH$12&lt;&gt;"",INDIRECT("'" &amp; Setup!$AH$12 &amp; "'!" &amp; AD247),0)</f>
        <v>175000</v>
      </c>
      <c r="Q247" s="203">
        <f ca="1">IF(Setup!$AH$7&lt;&gt;"",INDIRECT("'" &amp; Setup!$AH$7 &amp; "'!" &amp; AE247),0) + IF(Setup!$AH$8&lt;&gt;"",INDIRECT("'" &amp; Setup!$AH$8 &amp; "'!" &amp; AE247),0) + IF(Setup!$AH$9&lt;&gt;"",INDIRECT("'" &amp; Setup!$AH$9 &amp; "'!" &amp; AE247),0) + IF(Setup!$AH$10&lt;&gt;"",INDIRECT("'" &amp; Setup!$AH$10 &amp; "'!" &amp; AE247),0) + IF(Setup!$AH$11&lt;&gt;"",INDIRECT("'" &amp; Setup!$AH$11 &amp; "'!" &amp; AE247),0) + IF(Setup!$AH$12&lt;&gt;"",INDIRECT("'" &amp; Setup!$AH$12 &amp; "'!" &amp; AE247),0)</f>
        <v>175000</v>
      </c>
      <c r="R247" s="32">
        <f t="shared" ca="1" si="166"/>
        <v>1</v>
      </c>
      <c r="S247" s="33" t="str">
        <f t="shared" si="154"/>
        <v/>
      </c>
      <c r="T247" s="203">
        <f ca="1">IF(Setup!$AI$7&lt;&gt;"",INDIRECT("'" &amp; Setup!$AI$7 &amp; "'!" &amp; AD247),0) + IF(Setup!$AI$8&lt;&gt;"",INDIRECT("'" &amp; Setup!$AI$8 &amp; "'!" &amp; AD247),0) + IF(Setup!$AI$9&lt;&gt;"",INDIRECT("'" &amp; Setup!$AI$9 &amp; "'!" &amp; AD247),0) + IF(Setup!$AI$10&lt;&gt;"",INDIRECT("'" &amp; Setup!$AI$10 &amp; "'!" &amp; AD247),0) + IF(Setup!$AI$11&lt;&gt;"",INDIRECT("'" &amp; Setup!$AI$11 &amp; "'!" &amp; AD247),0) + IF(Setup!$AI$12&lt;&gt;"",INDIRECT("'" &amp; Setup!$AI$12 &amp; "'!" &amp; AD247),0)</f>
        <v>0</v>
      </c>
      <c r="U247" s="203">
        <f ca="1">IF(Setup!$AI$7&lt;&gt;"",INDIRECT("'" &amp; Setup!$AI$7 &amp; "'!" &amp; AE247),0) + IF(Setup!$AI$8&lt;&gt;"",INDIRECT("'" &amp; Setup!$AI$8 &amp; "'!" &amp; AE247),0) + IF(Setup!$AI$9&lt;&gt;"",INDIRECT("'" &amp; Setup!$AI$9 &amp; "'!" &amp; AE247),0) + IF(Setup!$AI$10&lt;&gt;"",INDIRECT("'" &amp; Setup!$AI$10 &amp; "'!" &amp; AE247),0) + IF(Setup!$AI$11&lt;&gt;"",INDIRECT("'" &amp; Setup!$AI$11 &amp; "'!" &amp; AE247),0) + IF(Setup!$AI$12&lt;&gt;"",INDIRECT("'" &amp; Setup!$AI$12 &amp; "'!" &amp; AE247),0)</f>
        <v>0</v>
      </c>
      <c r="V247" s="32" t="str">
        <f t="shared" ca="1" si="155"/>
        <v/>
      </c>
      <c r="W247" s="33" t="str">
        <f t="shared" si="156"/>
        <v/>
      </c>
      <c r="X247" s="202">
        <f ca="1">IF(Setup!$AJ$7&lt;&gt;"",INDIRECT("'" &amp; Setup!$AJ$7 &amp; "'!" &amp; AD247),0) + IF(Setup!$AJ$8&lt;&gt;"",INDIRECT("'" &amp; Setup!$AJ$8 &amp; "'!" &amp; AD247),0) + IF(Setup!$AJ$9&lt;&gt;"",INDIRECT("'" &amp; Setup!$AJ$9 &amp; "'!" &amp; AD247),0) + IF(Setup!$AJ$10&lt;&gt;"",INDIRECT("'" &amp; Setup!$AJ$10 &amp; "'!" &amp; AD247),0) + IF(Setup!$AJ$11&lt;&gt;"",INDIRECT("'" &amp; Setup!$AJ$11 &amp; "'!" &amp; AD247),0) + IF(Setup!$AJ$12&lt;&gt;"",INDIRECT("'" &amp; Setup!$AJ$12 &amp; "'!" &amp; AD247),0)</f>
        <v>0</v>
      </c>
      <c r="Y247" s="202">
        <f ca="1">IF(Setup!$AJ$7&lt;&gt;"",INDIRECT("'" &amp; Setup!$AJ$7 &amp; "'!" &amp; AE247),0) + IF(Setup!$AJ$8&lt;&gt;"",INDIRECT("'" &amp; Setup!$AJ$8 &amp; "'!" &amp; AE247),0) + IF(Setup!$AJ$9&lt;&gt;"",INDIRECT("'" &amp; Setup!$AJ$9 &amp; "'!" &amp; AE247),0) + IF(Setup!$AJ$10&lt;&gt;"",INDIRECT("'" &amp; Setup!$AJ$10 &amp; "'!" &amp; AE247),0) + IF(Setup!$AJ$11&lt;&gt;"",INDIRECT("'" &amp; Setup!$AJ$11 &amp; "'!" &amp; AE247),0) + IF(Setup!$AJ$12&lt;&gt;"",INDIRECT("'" &amp; Setup!$AJ$12 &amp; "'!" &amp; AE247),0)</f>
        <v>0</v>
      </c>
      <c r="Z247" s="32" t="str">
        <f t="shared" ca="1" si="157"/>
        <v/>
      </c>
      <c r="AA247" s="33" t="str">
        <f t="shared" si="158"/>
        <v/>
      </c>
      <c r="AB247" s="1" t="str">
        <f>Planning!H19</f>
        <v>1. YES</v>
      </c>
      <c r="AC247" s="2" t="str">
        <f t="shared" si="159"/>
        <v>2OI01</v>
      </c>
      <c r="AD247" s="2" t="s">
        <v>879</v>
      </c>
      <c r="AE247" s="2" t="s">
        <v>880</v>
      </c>
      <c r="AF247" s="2" t="s">
        <v>1613</v>
      </c>
      <c r="AI247" s="2">
        <f ca="1">IF(Setup!$AG$7&lt;&gt;"",INDIRECT("'" &amp; Setup!$AG$7 &amp; "'!" &amp; AF247),0) + IF(Setup!$AG$8&lt;&gt;"",INDIRECT("'" &amp; Setup!$AG$8 &amp; "'!" &amp; AF247),0) + IF(Setup!$AG$9&lt;&gt;"",INDIRECT("'" &amp; Setup!$AG$9 &amp; "'!" &amp; AF247),0) + IF(Setup!$AG$10&lt;&gt;"",INDIRECT("'" &amp; Setup!$AG$10 &amp; "'!" &amp; AF247),0) + IF(Setup!$AG$11&lt;&gt;"",INDIRECT("'" &amp; Setup!$AG$11 &amp; "'!" &amp; AF247),0) + IF(Setup!$AG$12&lt;&gt;"",INDIRECT("'" &amp; Setup!$AG$12 &amp; "'!" &amp; AF247),0)</f>
        <v>0</v>
      </c>
      <c r="AJ247" s="2">
        <f ca="1">IF(Setup!$AH$7&lt;&gt;"",INDIRECT("'" &amp; Setup!$AH$7 &amp; "'!" &amp; AF247),0) + IF(Setup!$AH$8&lt;&gt;"",INDIRECT("'" &amp; Setup!$AH$8 &amp; "'!" &amp; AF247),0) + IF(Setup!$AH$9&lt;&gt;"",INDIRECT("'" &amp; Setup!$AH$9 &amp; "'!" &amp; AF247),0) + IF(Setup!$AH$10&lt;&gt;"",INDIRECT("'" &amp; Setup!$AH$10 &amp; "'!" &amp; AF247),0) + IF(Setup!$AH$11&lt;&gt;"",INDIRECT("'" &amp; Setup!$AH$11 &amp; "'!" &amp; AF247),0) + IF(Setup!$AH$12&lt;&gt;"",INDIRECT("'" &amp; Setup!$AH$12 &amp; "'!" &amp; AF247),0)</f>
        <v>0</v>
      </c>
      <c r="AK247" s="2">
        <f ca="1">IF(Setup!$AI$7&lt;&gt;"",INDIRECT("'" &amp; Setup!$AI$7 &amp; "'!" &amp; AF247),0) + IF(Setup!$AI$8&lt;&gt;"",INDIRECT("'" &amp; Setup!$AI$8 &amp; "'!" &amp; AF247),0) + IF(Setup!$AI$9&lt;&gt;"",INDIRECT("'" &amp; Setup!$AI$9 &amp; "'!" &amp; AF247),0) + IF(Setup!$AI$10&lt;&gt;"",INDIRECT("'" &amp; Setup!$AI$10 &amp; "'!" &amp; AF247),0) + IF(Setup!$AI$11&lt;&gt;"",INDIRECT("'" &amp; Setup!$AI$11 &amp; "'!" &amp; AF247),0) + IF(Setup!$AI$12&lt;&gt;"",INDIRECT("'" &amp; Setup!$AI$12 &amp; "'!" &amp; AF247),0)</f>
        <v>0</v>
      </c>
      <c r="AL247" s="2">
        <f ca="1">IF(Setup!$AJ$7&lt;&gt;"",INDIRECT("'" &amp; Setup!$AJ$7 &amp; "'!" &amp; AF247),0) + IF(Setup!$AJ$8&lt;&gt;"",INDIRECT("'" &amp; Setup!$AJ$8 &amp; "'!" &amp; AF247),0) + IF(Setup!$AJ$9&lt;&gt;"",INDIRECT("'" &amp; Setup!$AJ$9 &amp; "'!" &amp; AF247),0) + IF(Setup!$AJ$10&lt;&gt;"",INDIRECT("'" &amp; Setup!$AJ$10 &amp; "'!" &amp; AF247),0) + IF(Setup!$AJ$11&lt;&gt;"",INDIRECT("'" &amp; Setup!$AJ$11 &amp; "'!" &amp; AF247),0) + IF(Setup!$AJ$12&lt;&gt;"",INDIRECT("'" &amp; Setup!$AJ$12 &amp; "'!" &amp; AF247),0)</f>
        <v>0</v>
      </c>
      <c r="AN247" s="2" t="str">
        <f t="shared" si="160"/>
        <v>2</v>
      </c>
      <c r="BS247" s="2">
        <v>0</v>
      </c>
      <c r="BT247" s="2">
        <f ca="1">IF(Setup!$AH$7="",0,INDIRECT("'" &amp; Setup!$AH$7 &amp; "'!" &amp; AF247))</f>
        <v>0</v>
      </c>
      <c r="BU247" s="2">
        <f ca="1">IF(Setup!$AI$7="",0,INDIRECT("'" &amp; Setup!$AI$7 &amp; "'!" &amp; AF247))</f>
        <v>0</v>
      </c>
      <c r="BV247" s="2">
        <f ca="1">IF(Setup!$AJ$7="",0,INDIRECT("'" &amp; Setup!$AJ$7 &amp; "'!" &amp; AF247))</f>
        <v>0</v>
      </c>
    </row>
    <row r="248" spans="1:74" ht="39" customHeight="1" x14ac:dyDescent="0.2">
      <c r="A248" s="14" t="str">
        <f>Planning!A20</f>
        <v>I012</v>
      </c>
      <c r="B248" s="9" t="str">
        <f>Planning!B20</f>
        <v>3. Activity: Non-Contributing</v>
      </c>
      <c r="C248" s="9" t="str">
        <f>Planning!C20</f>
        <v>OI01</v>
      </c>
      <c r="D248" s="204">
        <f>Planning!D20</f>
        <v>4.3</v>
      </c>
      <c r="E248" s="205" t="str">
        <f>Planning!E20</f>
        <v xml:space="preserve"># of meals provided at the OVC centers </v>
      </c>
      <c r="F248" s="3" t="str">
        <f>Planning!G20</f>
        <v xml:space="preserve">12. Living support to client/ target population </v>
      </c>
      <c r="G248" s="60">
        <f t="shared" ca="1" si="161"/>
        <v>1</v>
      </c>
      <c r="H248" s="208">
        <f t="shared" ca="1" si="162"/>
        <v>32000</v>
      </c>
      <c r="I248" s="208">
        <f t="shared" ca="1" si="163"/>
        <v>31000</v>
      </c>
      <c r="J248" s="32">
        <f t="shared" ca="1" si="164"/>
        <v>0.96875</v>
      </c>
      <c r="K248" s="33" t="str">
        <f t="shared" si="152"/>
        <v/>
      </c>
      <c r="L248" s="208">
        <f ca="1">IF(Setup!$AG$7&lt;&gt;"",INDIRECT("'" &amp; Setup!$AG$7 &amp; "'!" &amp; AD248),0) + IF(Setup!$AG$8&lt;&gt;"",INDIRECT("'" &amp; Setup!$AG$8 &amp; "'!" &amp; AD248),0) + IF(Setup!$AG$9&lt;&gt;"",INDIRECT("'" &amp; Setup!$AG$9 &amp; "'!" &amp; AD248),0) + IF(Setup!$AG$10&lt;&gt;"",INDIRECT("'" &amp; Setup!$AG$10 &amp; "'!" &amp; AD248),0) + IF(Setup!$AG$11&lt;&gt;"",INDIRECT("'" &amp; Setup!$AG$11 &amp; "'!" &amp; AD248),0) + IF(Setup!$AG$12&lt;&gt;"",INDIRECT("'" &amp; Setup!$AG$12 &amp; "'!" &amp; AD248),0)</f>
        <v>4000</v>
      </c>
      <c r="M248" s="208">
        <f ca="1">IF(Setup!$AG$7&lt;&gt;"",INDIRECT("'" &amp; Setup!$AG$7 &amp; "'!" &amp; AE248),0) + IF(Setup!$AG$8&lt;&gt;"",INDIRECT("'" &amp; Setup!$AG$8 &amp; "'!" &amp; AE248),0) + IF(Setup!$AG$9&lt;&gt;"",INDIRECT("'" &amp; Setup!$AG$9 &amp; "'!" &amp; AE248),0) + IF(Setup!$AG$10&lt;&gt;"",INDIRECT("'" &amp; Setup!$AG$10 &amp; "'!" &amp; AE248),0) + IF(Setup!$AG$11&lt;&gt;"",INDIRECT("'" &amp; Setup!$AG$11 &amp; "'!" &amp; AE248),0) + IF(Setup!$AG$12&lt;&gt;"",INDIRECT("'" &amp; Setup!$AG$12 &amp; "'!" &amp; AE248),0)</f>
        <v>3800</v>
      </c>
      <c r="N248" s="32">
        <f t="shared" ca="1" si="165"/>
        <v>0.95</v>
      </c>
      <c r="O248" s="33" t="str">
        <f t="shared" si="153"/>
        <v/>
      </c>
      <c r="P248" s="208">
        <f ca="1">IF(Setup!$AH$7&lt;&gt;"",INDIRECT("'" &amp; Setup!$AH$7 &amp; "'!" &amp; AD248),0) + IF(Setup!$AH$8&lt;&gt;"",INDIRECT("'" &amp; Setup!$AH$8 &amp; "'!" &amp; AD248),0) + IF(Setup!$AH$9&lt;&gt;"",INDIRECT("'" &amp; Setup!$AH$9 &amp; "'!" &amp; AD248),0) + IF(Setup!$AH$10&lt;&gt;"",INDIRECT("'" &amp; Setup!$AH$10 &amp; "'!" &amp; AD248),0) + IF(Setup!$AH$11&lt;&gt;"",INDIRECT("'" &amp; Setup!$AH$11 &amp; "'!" &amp; AD248),0) + IF(Setup!$AH$12&lt;&gt;"",INDIRECT("'" &amp; Setup!$AH$12 &amp; "'!" &amp; AD248),0)</f>
        <v>28000</v>
      </c>
      <c r="Q248" s="208">
        <f ca="1">IF(Setup!$AH$7&lt;&gt;"",INDIRECT("'" &amp; Setup!$AH$7 &amp; "'!" &amp; AE248),0) + IF(Setup!$AH$8&lt;&gt;"",INDIRECT("'" &amp; Setup!$AH$8 &amp; "'!" &amp; AE248),0) + IF(Setup!$AH$9&lt;&gt;"",INDIRECT("'" &amp; Setup!$AH$9 &amp; "'!" &amp; AE248),0) + IF(Setup!$AH$10&lt;&gt;"",INDIRECT("'" &amp; Setup!$AH$10 &amp; "'!" &amp; AE248),0) + IF(Setup!$AH$11&lt;&gt;"",INDIRECT("'" &amp; Setup!$AH$11 &amp; "'!" &amp; AE248),0) + IF(Setup!$AH$12&lt;&gt;"",INDIRECT("'" &amp; Setup!$AH$12 &amp; "'!" &amp; AE248),0)</f>
        <v>27200</v>
      </c>
      <c r="R248" s="32">
        <f t="shared" ca="1" si="166"/>
        <v>0.97142857142857142</v>
      </c>
      <c r="S248" s="33" t="str">
        <f t="shared" si="154"/>
        <v/>
      </c>
      <c r="T248" s="208">
        <f ca="1">IF(Setup!$AI$7&lt;&gt;"",INDIRECT("'" &amp; Setup!$AI$7 &amp; "'!" &amp; AD248),0) + IF(Setup!$AI$8&lt;&gt;"",INDIRECT("'" &amp; Setup!$AI$8 &amp; "'!" &amp; AD248),0) + IF(Setup!$AI$9&lt;&gt;"",INDIRECT("'" &amp; Setup!$AI$9 &amp; "'!" &amp; AD248),0) + IF(Setup!$AI$10&lt;&gt;"",INDIRECT("'" &amp; Setup!$AI$10 &amp; "'!" &amp; AD248),0) + IF(Setup!$AI$11&lt;&gt;"",INDIRECT("'" &amp; Setup!$AI$11 &amp; "'!" &amp; AD248),0) + IF(Setup!$AI$12&lt;&gt;"",INDIRECT("'" &amp; Setup!$AI$12 &amp; "'!" &amp; AD248),0)</f>
        <v>0</v>
      </c>
      <c r="U248" s="208">
        <f ca="1">IF(Setup!$AI$7&lt;&gt;"",INDIRECT("'" &amp; Setup!$AI$7 &amp; "'!" &amp; AE248),0) + IF(Setup!$AI$8&lt;&gt;"",INDIRECT("'" &amp; Setup!$AI$8 &amp; "'!" &amp; AE248),0) + IF(Setup!$AI$9&lt;&gt;"",INDIRECT("'" &amp; Setup!$AI$9 &amp; "'!" &amp; AE248),0) + IF(Setup!$AI$10&lt;&gt;"",INDIRECT("'" &amp; Setup!$AI$10 &amp; "'!" &amp; AE248),0) + IF(Setup!$AI$11&lt;&gt;"",INDIRECT("'" &amp; Setup!$AI$11 &amp; "'!" &amp; AE248),0) + IF(Setup!$AI$12&lt;&gt;"",INDIRECT("'" &amp; Setup!$AI$12 &amp; "'!" &amp; AE248),0)</f>
        <v>0</v>
      </c>
      <c r="V248" s="32" t="str">
        <f t="shared" ca="1" si="155"/>
        <v/>
      </c>
      <c r="W248" s="33" t="str">
        <f t="shared" si="156"/>
        <v/>
      </c>
      <c r="X248" s="206">
        <f ca="1">IF(Setup!$AJ$7&lt;&gt;"",INDIRECT("'" &amp; Setup!$AJ$7 &amp; "'!" &amp; AD248),0) + IF(Setup!$AJ$8&lt;&gt;"",INDIRECT("'" &amp; Setup!$AJ$8 &amp; "'!" &amp; AD248),0) + IF(Setup!$AJ$9&lt;&gt;"",INDIRECT("'" &amp; Setup!$AJ$9 &amp; "'!" &amp; AD248),0) + IF(Setup!$AJ$10&lt;&gt;"",INDIRECT("'" &amp; Setup!$AJ$10 &amp; "'!" &amp; AD248),0) + IF(Setup!$AJ$11&lt;&gt;"",INDIRECT("'" &amp; Setup!$AJ$11 &amp; "'!" &amp; AD248),0) + IF(Setup!$AJ$12&lt;&gt;"",INDIRECT("'" &amp; Setup!$AJ$12 &amp; "'!" &amp; AD248),0)</f>
        <v>0</v>
      </c>
      <c r="Y248" s="206">
        <f ca="1">IF(Setup!$AJ$7&lt;&gt;"",INDIRECT("'" &amp; Setup!$AJ$7 &amp; "'!" &amp; AE248),0) + IF(Setup!$AJ$8&lt;&gt;"",INDIRECT("'" &amp; Setup!$AJ$8 &amp; "'!" &amp; AE248),0) + IF(Setup!$AJ$9&lt;&gt;"",INDIRECT("'" &amp; Setup!$AJ$9 &amp; "'!" &amp; AE248),0) + IF(Setup!$AJ$10&lt;&gt;"",INDIRECT("'" &amp; Setup!$AJ$10 &amp; "'!" &amp; AE248),0) + IF(Setup!$AJ$11&lt;&gt;"",INDIRECT("'" &amp; Setup!$AJ$11 &amp; "'!" &amp; AE248),0) + IF(Setup!$AJ$12&lt;&gt;"",INDIRECT("'" &amp; Setup!$AJ$12 &amp; "'!" &amp; AE248),0)</f>
        <v>0</v>
      </c>
      <c r="Z248" s="32" t="str">
        <f t="shared" ca="1" si="157"/>
        <v/>
      </c>
      <c r="AA248" s="33" t="str">
        <f t="shared" si="158"/>
        <v/>
      </c>
      <c r="AB248" s="1" t="str">
        <f>Planning!H20</f>
        <v>2. NO</v>
      </c>
      <c r="AC248" s="2" t="str">
        <f t="shared" si="159"/>
        <v>3OI01</v>
      </c>
      <c r="AD248" s="2" t="s">
        <v>881</v>
      </c>
      <c r="AE248" s="2" t="s">
        <v>882</v>
      </c>
      <c r="AF248" s="2" t="s">
        <v>1614</v>
      </c>
      <c r="AI248" s="2">
        <f ca="1">IF(Setup!$AG$7&lt;&gt;"",INDIRECT("'" &amp; Setup!$AG$7 &amp; "'!" &amp; AF248),0) + IF(Setup!$AG$8&lt;&gt;"",INDIRECT("'" &amp; Setup!$AG$8 &amp; "'!" &amp; AF248),0) + IF(Setup!$AG$9&lt;&gt;"",INDIRECT("'" &amp; Setup!$AG$9 &amp; "'!" &amp; AF248),0) + IF(Setup!$AG$10&lt;&gt;"",INDIRECT("'" &amp; Setup!$AG$10 &amp; "'!" &amp; AF248),0) + IF(Setup!$AG$11&lt;&gt;"",INDIRECT("'" &amp; Setup!$AG$11 &amp; "'!" &amp; AF248),0) + IF(Setup!$AG$12&lt;&gt;"",INDIRECT("'" &amp; Setup!$AG$12 &amp; "'!" &amp; AF248),0)</f>
        <v>0</v>
      </c>
      <c r="AJ248" s="2">
        <f ca="1">IF(Setup!$AH$7&lt;&gt;"",INDIRECT("'" &amp; Setup!$AH$7 &amp; "'!" &amp; AF248),0) + IF(Setup!$AH$8&lt;&gt;"",INDIRECT("'" &amp; Setup!$AH$8 &amp; "'!" &amp; AF248),0) + IF(Setup!$AH$9&lt;&gt;"",INDIRECT("'" &amp; Setup!$AH$9 &amp; "'!" &amp; AF248),0) + IF(Setup!$AH$10&lt;&gt;"",INDIRECT("'" &amp; Setup!$AH$10 &amp; "'!" &amp; AF248),0) + IF(Setup!$AH$11&lt;&gt;"",INDIRECT("'" &amp; Setup!$AH$11 &amp; "'!" &amp; AF248),0) + IF(Setup!$AH$12&lt;&gt;"",INDIRECT("'" &amp; Setup!$AH$12 &amp; "'!" &amp; AF248),0)</f>
        <v>400</v>
      </c>
      <c r="AK248" s="2">
        <f ca="1">IF(Setup!$AI$7&lt;&gt;"",INDIRECT("'" &amp; Setup!$AI$7 &amp; "'!" &amp; AF248),0) + IF(Setup!$AI$8&lt;&gt;"",INDIRECT("'" &amp; Setup!$AI$8 &amp; "'!" &amp; AF248),0) + IF(Setup!$AI$9&lt;&gt;"",INDIRECT("'" &amp; Setup!$AI$9 &amp; "'!" &amp; AF248),0) + IF(Setup!$AI$10&lt;&gt;"",INDIRECT("'" &amp; Setup!$AI$10 &amp; "'!" &amp; AF248),0) + IF(Setup!$AI$11&lt;&gt;"",INDIRECT("'" &amp; Setup!$AI$11 &amp; "'!" &amp; AF248),0) + IF(Setup!$AI$12&lt;&gt;"",INDIRECT("'" &amp; Setup!$AI$12 &amp; "'!" &amp; AF248),0)</f>
        <v>3000</v>
      </c>
      <c r="AL248" s="2">
        <f ca="1">IF(Setup!$AJ$7&lt;&gt;"",INDIRECT("'" &amp; Setup!$AJ$7 &amp; "'!" &amp; AF248),0) + IF(Setup!$AJ$8&lt;&gt;"",INDIRECT("'" &amp; Setup!$AJ$8 &amp; "'!" &amp; AF248),0) + IF(Setup!$AJ$9&lt;&gt;"",INDIRECT("'" &amp; Setup!$AJ$9 &amp; "'!" &amp; AF248),0) + IF(Setup!$AJ$10&lt;&gt;"",INDIRECT("'" &amp; Setup!$AJ$10 &amp; "'!" &amp; AF248),0) + IF(Setup!$AJ$11&lt;&gt;"",INDIRECT("'" &amp; Setup!$AJ$11 &amp; "'!" &amp; AF248),0) + IF(Setup!$AJ$12&lt;&gt;"",INDIRECT("'" &amp; Setup!$AJ$12 &amp; "'!" &amp; AF248),0)</f>
        <v>3000</v>
      </c>
      <c r="AN248" s="2" t="str">
        <f t="shared" si="160"/>
        <v>2</v>
      </c>
      <c r="BS248" s="2">
        <v>0</v>
      </c>
      <c r="BT248" s="2">
        <f ca="1">IF(Setup!$AH$7="",0,INDIRECT("'" &amp; Setup!$AH$7 &amp; "'!" &amp; AF248))</f>
        <v>200</v>
      </c>
      <c r="BU248" s="2">
        <f ca="1">IF(Setup!$AI$7="",0,INDIRECT("'" &amp; Setup!$AI$7 &amp; "'!" &amp; AF248))</f>
        <v>1000</v>
      </c>
      <c r="BV248" s="2">
        <f ca="1">IF(Setup!$AJ$7="",0,INDIRECT("'" &amp; Setup!$AJ$7 &amp; "'!" &amp; AF248))</f>
        <v>1000</v>
      </c>
    </row>
    <row r="249" spans="1:74" ht="39" hidden="1" customHeight="1" x14ac:dyDescent="0.2">
      <c r="A249" s="14" t="str">
        <f>Planning!A21</f>
        <v>I013</v>
      </c>
      <c r="B249" s="9">
        <f>Planning!B21</f>
        <v>0</v>
      </c>
      <c r="C249" s="9">
        <f>Planning!C21</f>
        <v>0</v>
      </c>
      <c r="D249" s="9">
        <f>Planning!D21</f>
        <v>0</v>
      </c>
      <c r="E249" s="3">
        <f>Planning!E21</f>
        <v>0</v>
      </c>
      <c r="F249" s="3">
        <f>Planning!G21</f>
        <v>0</v>
      </c>
      <c r="G249" s="60">
        <f t="shared" si="161"/>
        <v>0</v>
      </c>
      <c r="H249" s="5">
        <f t="shared" ca="1" si="162"/>
        <v>0</v>
      </c>
      <c r="I249" s="5">
        <f t="shared" ca="1" si="163"/>
        <v>0</v>
      </c>
      <c r="J249" s="32" t="str">
        <f t="shared" ca="1" si="164"/>
        <v/>
      </c>
      <c r="K249" s="33" t="str">
        <f t="shared" ca="1" si="152"/>
        <v/>
      </c>
      <c r="L249" s="5">
        <f ca="1">IF(Setup!$AG$7&lt;&gt;"",INDIRECT("'" &amp; Setup!$AG$7 &amp; "'!" &amp; AD249),0) + IF(Setup!$AG$8&lt;&gt;"",INDIRECT("'" &amp; Setup!$AG$8 &amp; "'!" &amp; AD249),0) + IF(Setup!$AG$9&lt;&gt;"",INDIRECT("'" &amp; Setup!$AG$9 &amp; "'!" &amp; AD249),0) + IF(Setup!$AG$10&lt;&gt;"",INDIRECT("'" &amp; Setup!$AG$10 &amp; "'!" &amp; AD249),0) + IF(Setup!$AG$11&lt;&gt;"",INDIRECT("'" &amp; Setup!$AG$11 &amp; "'!" &amp; AD249),0) + IF(Setup!$AG$12&lt;&gt;"",INDIRECT("'" &amp; Setup!$AG$12 &amp; "'!" &amp; AD249),0)</f>
        <v>0</v>
      </c>
      <c r="M249" s="5">
        <f ca="1">IF(Setup!$AG$7&lt;&gt;"",INDIRECT("'" &amp; Setup!$AG$7 &amp; "'!" &amp; AE249),0) + IF(Setup!$AG$8&lt;&gt;"",INDIRECT("'" &amp; Setup!$AG$8 &amp; "'!" &amp; AE249),0) + IF(Setup!$AG$9&lt;&gt;"",INDIRECT("'" &amp; Setup!$AG$9 &amp; "'!" &amp; AE249),0) + IF(Setup!$AG$10&lt;&gt;"",INDIRECT("'" &amp; Setup!$AG$10 &amp; "'!" &amp; AE249),0) + IF(Setup!$AG$11&lt;&gt;"",INDIRECT("'" &amp; Setup!$AG$11 &amp; "'!" &amp; AE249),0) + IF(Setup!$AG$12&lt;&gt;"",INDIRECT("'" &amp; Setup!$AG$12 &amp; "'!" &amp; AE249),0)</f>
        <v>0</v>
      </c>
      <c r="N249" s="32" t="str">
        <f t="shared" ca="1" si="165"/>
        <v/>
      </c>
      <c r="O249" s="33" t="str">
        <f t="shared" ca="1" si="153"/>
        <v/>
      </c>
      <c r="P249" s="5">
        <f ca="1">IF(Setup!$AH$7&lt;&gt;"",INDIRECT("'" &amp; Setup!$AH$7 &amp; "'!" &amp; AD249),0) + IF(Setup!$AH$8&lt;&gt;"",INDIRECT("'" &amp; Setup!$AH$8 &amp; "'!" &amp; AD249),0) + IF(Setup!$AH$9&lt;&gt;"",INDIRECT("'" &amp; Setup!$AH$9 &amp; "'!" &amp; AD249),0) + IF(Setup!$AH$10&lt;&gt;"",INDIRECT("'" &amp; Setup!$AH$10 &amp; "'!" &amp; AD249),0) + IF(Setup!$AH$11&lt;&gt;"",INDIRECT("'" &amp; Setup!$AH$11 &amp; "'!" &amp; AD249),0) + IF(Setup!$AH$12&lt;&gt;"",INDIRECT("'" &amp; Setup!$AH$12 &amp; "'!" &amp; AD249),0)</f>
        <v>0</v>
      </c>
      <c r="Q249" s="5">
        <f ca="1">IF(Setup!$AH$7&lt;&gt;"",INDIRECT("'" &amp; Setup!$AH$7 &amp; "'!" &amp; AE249),0) + IF(Setup!$AH$8&lt;&gt;"",INDIRECT("'" &amp; Setup!$AH$8 &amp; "'!" &amp; AE249),0) + IF(Setup!$AH$9&lt;&gt;"",INDIRECT("'" &amp; Setup!$AH$9 &amp; "'!" &amp; AE249),0) + IF(Setup!$AH$10&lt;&gt;"",INDIRECT("'" &amp; Setup!$AH$10 &amp; "'!" &amp; AE249),0) + IF(Setup!$AH$11&lt;&gt;"",INDIRECT("'" &amp; Setup!$AH$11 &amp; "'!" &amp; AE249),0) + IF(Setup!$AH$12&lt;&gt;"",INDIRECT("'" &amp; Setup!$AH$12 &amp; "'!" &amp; AE249),0)</f>
        <v>0</v>
      </c>
      <c r="R249" s="32" t="str">
        <f t="shared" ca="1" si="166"/>
        <v/>
      </c>
      <c r="S249" s="33" t="str">
        <f t="shared" ca="1" si="154"/>
        <v/>
      </c>
      <c r="T249" s="5">
        <f ca="1">IF(Setup!$AI$7&lt;&gt;"",INDIRECT("'" &amp; Setup!$AI$7 &amp; "'!" &amp; AD249),0) + IF(Setup!$AI$8&lt;&gt;"",INDIRECT("'" &amp; Setup!$AI$8 &amp; "'!" &amp; AD249),0) + IF(Setup!$AI$9&lt;&gt;"",INDIRECT("'" &amp; Setup!$AI$9 &amp; "'!" &amp; AD249),0) + IF(Setup!$AI$10&lt;&gt;"",INDIRECT("'" &amp; Setup!$AI$10 &amp; "'!" &amp; AD249),0) + IF(Setup!$AI$11&lt;&gt;"",INDIRECT("'" &amp; Setup!$AI$11 &amp; "'!" &amp; AD249),0) + IF(Setup!$AI$12&lt;&gt;"",INDIRECT("'" &amp; Setup!$AI$12 &amp; "'!" &amp; AD249),0)</f>
        <v>0</v>
      </c>
      <c r="U249" s="5">
        <f ca="1">IF(Setup!$AI$7&lt;&gt;"",INDIRECT("'" &amp; Setup!$AI$7 &amp; "'!" &amp; AE249),0) + IF(Setup!$AI$8&lt;&gt;"",INDIRECT("'" &amp; Setup!$AI$8 &amp; "'!" &amp; AE249),0) + IF(Setup!$AI$9&lt;&gt;"",INDIRECT("'" &amp; Setup!$AI$9 &amp; "'!" &amp; AE249),0) + IF(Setup!$AI$10&lt;&gt;"",INDIRECT("'" &amp; Setup!$AI$10 &amp; "'!" &amp; AE249),0) + IF(Setup!$AI$11&lt;&gt;"",INDIRECT("'" &amp; Setup!$AI$11 &amp; "'!" &amp; AE249),0) + IF(Setup!$AI$12&lt;&gt;"",INDIRECT("'" &amp; Setup!$AI$12 &amp; "'!" &amp; AE249),0)</f>
        <v>0</v>
      </c>
      <c r="V249" s="32" t="str">
        <f t="shared" ca="1" si="155"/>
        <v/>
      </c>
      <c r="W249" s="33" t="str">
        <f t="shared" ca="1" si="156"/>
        <v/>
      </c>
      <c r="X249" s="4">
        <f ca="1">IF(Setup!$AJ$7&lt;&gt;"",INDIRECT("'" &amp; Setup!$AJ$7 &amp; "'!" &amp; AD249),0) + IF(Setup!$AJ$8&lt;&gt;"",INDIRECT("'" &amp; Setup!$AJ$8 &amp; "'!" &amp; AD249),0) + IF(Setup!$AJ$9&lt;&gt;"",INDIRECT("'" &amp; Setup!$AJ$9 &amp; "'!" &amp; AD249),0) + IF(Setup!$AJ$10&lt;&gt;"",INDIRECT("'" &amp; Setup!$AJ$10 &amp; "'!" &amp; AD249),0) + IF(Setup!$AJ$11&lt;&gt;"",INDIRECT("'" &amp; Setup!$AJ$11 &amp; "'!" &amp; AD249),0) + IF(Setup!$AJ$12&lt;&gt;"",INDIRECT("'" &amp; Setup!$AJ$12 &amp; "'!" &amp; AD249),0)</f>
        <v>0</v>
      </c>
      <c r="Y249" s="4">
        <f ca="1">IF(Setup!$AJ$7&lt;&gt;"",INDIRECT("'" &amp; Setup!$AJ$7 &amp; "'!" &amp; AE249),0) + IF(Setup!$AJ$8&lt;&gt;"",INDIRECT("'" &amp; Setup!$AJ$8 &amp; "'!" &amp; AE249),0) + IF(Setup!$AJ$9&lt;&gt;"",INDIRECT("'" &amp; Setup!$AJ$9 &amp; "'!" &amp; AE249),0) + IF(Setup!$AJ$10&lt;&gt;"",INDIRECT("'" &amp; Setup!$AJ$10 &amp; "'!" &amp; AE249),0) + IF(Setup!$AJ$11&lt;&gt;"",INDIRECT("'" &amp; Setup!$AJ$11 &amp; "'!" &amp; AE249),0) + IF(Setup!$AJ$12&lt;&gt;"",INDIRECT("'" &amp; Setup!$AJ$12 &amp; "'!" &amp; AE249),0)</f>
        <v>0</v>
      </c>
      <c r="Z249" s="32" t="str">
        <f t="shared" ca="1" si="157"/>
        <v/>
      </c>
      <c r="AA249" s="33" t="str">
        <f t="shared" ca="1" si="158"/>
        <v/>
      </c>
      <c r="AB249" s="1">
        <f>Planning!H21</f>
        <v>0</v>
      </c>
      <c r="AC249" s="2" t="str">
        <f t="shared" si="159"/>
        <v>00</v>
      </c>
      <c r="AD249" s="2" t="s">
        <v>883</v>
      </c>
      <c r="AE249" s="2" t="s">
        <v>884</v>
      </c>
      <c r="AF249" s="2" t="s">
        <v>1615</v>
      </c>
      <c r="AI249" s="2">
        <f ca="1">IF(Setup!$AG$7&lt;&gt;"",INDIRECT("'" &amp; Setup!$AG$7 &amp; "'!" &amp; AF249),0) + IF(Setup!$AG$8&lt;&gt;"",INDIRECT("'" &amp; Setup!$AG$8 &amp; "'!" &amp; AF249),0) + IF(Setup!$AG$9&lt;&gt;"",INDIRECT("'" &amp; Setup!$AG$9 &amp; "'!" &amp; AF249),0) + IF(Setup!$AG$10&lt;&gt;"",INDIRECT("'" &amp; Setup!$AG$10 &amp; "'!" &amp; AF249),0) + IF(Setup!$AG$11&lt;&gt;"",INDIRECT("'" &amp; Setup!$AG$11 &amp; "'!" &amp; AF249),0) + IF(Setup!$AG$12&lt;&gt;"",INDIRECT("'" &amp; Setup!$AG$12 &amp; "'!" &amp; AF249),0)</f>
        <v>0</v>
      </c>
      <c r="AJ249" s="2">
        <f ca="1">IF(Setup!$AH$7&lt;&gt;"",INDIRECT("'" &amp; Setup!$AH$7 &amp; "'!" &amp; AF249),0) + IF(Setup!$AH$8&lt;&gt;"",INDIRECT("'" &amp; Setup!$AH$8 &amp; "'!" &amp; AF249),0) + IF(Setup!$AH$9&lt;&gt;"",INDIRECT("'" &amp; Setup!$AH$9 &amp; "'!" &amp; AF249),0) + IF(Setup!$AH$10&lt;&gt;"",INDIRECT("'" &amp; Setup!$AH$10 &amp; "'!" &amp; AF249),0) + IF(Setup!$AH$11&lt;&gt;"",INDIRECT("'" &amp; Setup!$AH$11 &amp; "'!" &amp; AF249),0) + IF(Setup!$AH$12&lt;&gt;"",INDIRECT("'" &amp; Setup!$AH$12 &amp; "'!" &amp; AF249),0)</f>
        <v>0</v>
      </c>
      <c r="AK249" s="2">
        <f ca="1">IF(Setup!$AI$7&lt;&gt;"",INDIRECT("'" &amp; Setup!$AI$7 &amp; "'!" &amp; AF249),0) + IF(Setup!$AI$8&lt;&gt;"",INDIRECT("'" &amp; Setup!$AI$8 &amp; "'!" &amp; AF249),0) + IF(Setup!$AI$9&lt;&gt;"",INDIRECT("'" &amp; Setup!$AI$9 &amp; "'!" &amp; AF249),0) + IF(Setup!$AI$10&lt;&gt;"",INDIRECT("'" &amp; Setup!$AI$10 &amp; "'!" &amp; AF249),0) + IF(Setup!$AI$11&lt;&gt;"",INDIRECT("'" &amp; Setup!$AI$11 &amp; "'!" &amp; AF249),0) + IF(Setup!$AI$12&lt;&gt;"",INDIRECT("'" &amp; Setup!$AI$12 &amp; "'!" &amp; AF249),0)</f>
        <v>0</v>
      </c>
      <c r="AL249" s="2">
        <f ca="1">IF(Setup!$AJ$7&lt;&gt;"",INDIRECT("'" &amp; Setup!$AJ$7 &amp; "'!" &amp; AF249),0) + IF(Setup!$AJ$8&lt;&gt;"",INDIRECT("'" &amp; Setup!$AJ$8 &amp; "'!" &amp; AF249),0) + IF(Setup!$AJ$9&lt;&gt;"",INDIRECT("'" &amp; Setup!$AJ$9 &amp; "'!" &amp; AF249),0) + IF(Setup!$AJ$10&lt;&gt;"",INDIRECT("'" &amp; Setup!$AJ$10 &amp; "'!" &amp; AF249),0) + IF(Setup!$AJ$11&lt;&gt;"",INDIRECT("'" &amp; Setup!$AJ$11 &amp; "'!" &amp; AF249),0) + IF(Setup!$AJ$12&lt;&gt;"",INDIRECT("'" &amp; Setup!$AJ$12 &amp; "'!" &amp; AF249),0)</f>
        <v>0</v>
      </c>
      <c r="AN249" s="2" t="str">
        <f t="shared" si="160"/>
        <v/>
      </c>
      <c r="BS249" s="2">
        <v>0</v>
      </c>
      <c r="BT249" s="2">
        <f ca="1">IF(Setup!$AH$7="",0,INDIRECT("'" &amp; Setup!$AH$7 &amp; "'!" &amp; AF249))</f>
        <v>0</v>
      </c>
      <c r="BU249" s="2">
        <f ca="1">IF(Setup!$AI$7="",0,INDIRECT("'" &amp; Setup!$AI$7 &amp; "'!" &amp; AF249))</f>
        <v>0</v>
      </c>
      <c r="BV249" s="2">
        <f ca="1">IF(Setup!$AJ$7="",0,INDIRECT("'" &amp; Setup!$AJ$7 &amp; "'!" &amp; AF249))</f>
        <v>0</v>
      </c>
    </row>
    <row r="250" spans="1:74" ht="39" hidden="1" customHeight="1" x14ac:dyDescent="0.2">
      <c r="A250" s="14" t="str">
        <f>Planning!A22</f>
        <v>I014</v>
      </c>
      <c r="B250" s="9">
        <f>Planning!B22</f>
        <v>0</v>
      </c>
      <c r="C250" s="9">
        <f>Planning!C22</f>
        <v>0</v>
      </c>
      <c r="D250" s="9">
        <f>Planning!D22</f>
        <v>0</v>
      </c>
      <c r="E250" s="3">
        <f>Planning!E22</f>
        <v>0</v>
      </c>
      <c r="F250" s="3">
        <f>Planning!G22</f>
        <v>0</v>
      </c>
      <c r="G250" s="60">
        <f t="shared" si="161"/>
        <v>0</v>
      </c>
      <c r="H250" s="5">
        <f t="shared" ca="1" si="162"/>
        <v>0</v>
      </c>
      <c r="I250" s="5">
        <f t="shared" ca="1" si="163"/>
        <v>0</v>
      </c>
      <c r="J250" s="32" t="str">
        <f t="shared" ca="1" si="164"/>
        <v/>
      </c>
      <c r="K250" s="33" t="str">
        <f t="shared" ca="1" si="152"/>
        <v/>
      </c>
      <c r="L250" s="5">
        <f ca="1">IF(Setup!$AG$7&lt;&gt;"",INDIRECT("'" &amp; Setup!$AG$7 &amp; "'!" &amp; AD250),0) + IF(Setup!$AG$8&lt;&gt;"",INDIRECT("'" &amp; Setup!$AG$8 &amp; "'!" &amp; AD250),0) + IF(Setup!$AG$9&lt;&gt;"",INDIRECT("'" &amp; Setup!$AG$9 &amp; "'!" &amp; AD250),0) + IF(Setup!$AG$10&lt;&gt;"",INDIRECT("'" &amp; Setup!$AG$10 &amp; "'!" &amp; AD250),0) + IF(Setup!$AG$11&lt;&gt;"",INDIRECT("'" &amp; Setup!$AG$11 &amp; "'!" &amp; AD250),0) + IF(Setup!$AG$12&lt;&gt;"",INDIRECT("'" &amp; Setup!$AG$12 &amp; "'!" &amp; AD250),0)</f>
        <v>0</v>
      </c>
      <c r="M250" s="5">
        <f ca="1">IF(Setup!$AG$7&lt;&gt;"",INDIRECT("'" &amp; Setup!$AG$7 &amp; "'!" &amp; AE250),0) + IF(Setup!$AG$8&lt;&gt;"",INDIRECT("'" &amp; Setup!$AG$8 &amp; "'!" &amp; AE250),0) + IF(Setup!$AG$9&lt;&gt;"",INDIRECT("'" &amp; Setup!$AG$9 &amp; "'!" &amp; AE250),0) + IF(Setup!$AG$10&lt;&gt;"",INDIRECT("'" &amp; Setup!$AG$10 &amp; "'!" &amp; AE250),0) + IF(Setup!$AG$11&lt;&gt;"",INDIRECT("'" &amp; Setup!$AG$11 &amp; "'!" &amp; AE250),0) + IF(Setup!$AG$12&lt;&gt;"",INDIRECT("'" &amp; Setup!$AG$12 &amp; "'!" &amp; AE250),0)</f>
        <v>0</v>
      </c>
      <c r="N250" s="32" t="str">
        <f t="shared" ca="1" si="165"/>
        <v/>
      </c>
      <c r="O250" s="33" t="str">
        <f t="shared" ca="1" si="153"/>
        <v/>
      </c>
      <c r="P250" s="5">
        <f ca="1">IF(Setup!$AH$7&lt;&gt;"",INDIRECT("'" &amp; Setup!$AH$7 &amp; "'!" &amp; AD250),0) + IF(Setup!$AH$8&lt;&gt;"",INDIRECT("'" &amp; Setup!$AH$8 &amp; "'!" &amp; AD250),0) + IF(Setup!$AH$9&lt;&gt;"",INDIRECT("'" &amp; Setup!$AH$9 &amp; "'!" &amp; AD250),0) + IF(Setup!$AH$10&lt;&gt;"",INDIRECT("'" &amp; Setup!$AH$10 &amp; "'!" &amp; AD250),0) + IF(Setup!$AH$11&lt;&gt;"",INDIRECT("'" &amp; Setup!$AH$11 &amp; "'!" &amp; AD250),0) + IF(Setup!$AH$12&lt;&gt;"",INDIRECT("'" &amp; Setup!$AH$12 &amp; "'!" &amp; AD250),0)</f>
        <v>0</v>
      </c>
      <c r="Q250" s="5">
        <f ca="1">IF(Setup!$AH$7&lt;&gt;"",INDIRECT("'" &amp; Setup!$AH$7 &amp; "'!" &amp; AE250),0) + IF(Setup!$AH$8&lt;&gt;"",INDIRECT("'" &amp; Setup!$AH$8 &amp; "'!" &amp; AE250),0) + IF(Setup!$AH$9&lt;&gt;"",INDIRECT("'" &amp; Setup!$AH$9 &amp; "'!" &amp; AE250),0) + IF(Setup!$AH$10&lt;&gt;"",INDIRECT("'" &amp; Setup!$AH$10 &amp; "'!" &amp; AE250),0) + IF(Setup!$AH$11&lt;&gt;"",INDIRECT("'" &amp; Setup!$AH$11 &amp; "'!" &amp; AE250),0) + IF(Setup!$AH$12&lt;&gt;"",INDIRECT("'" &amp; Setup!$AH$12 &amp; "'!" &amp; AE250),0)</f>
        <v>0</v>
      </c>
      <c r="R250" s="32" t="str">
        <f t="shared" ca="1" si="166"/>
        <v/>
      </c>
      <c r="S250" s="33" t="str">
        <f t="shared" ca="1" si="154"/>
        <v/>
      </c>
      <c r="T250" s="5">
        <f ca="1">IF(Setup!$AI$7&lt;&gt;"",INDIRECT("'" &amp; Setup!$AI$7 &amp; "'!" &amp; AD250),0) + IF(Setup!$AI$8&lt;&gt;"",INDIRECT("'" &amp; Setup!$AI$8 &amp; "'!" &amp; AD250),0) + IF(Setup!$AI$9&lt;&gt;"",INDIRECT("'" &amp; Setup!$AI$9 &amp; "'!" &amp; AD250),0) + IF(Setup!$AI$10&lt;&gt;"",INDIRECT("'" &amp; Setup!$AI$10 &amp; "'!" &amp; AD250),0) + IF(Setup!$AI$11&lt;&gt;"",INDIRECT("'" &amp; Setup!$AI$11 &amp; "'!" &amp; AD250),0) + IF(Setup!$AI$12&lt;&gt;"",INDIRECT("'" &amp; Setup!$AI$12 &amp; "'!" &amp; AD250),0)</f>
        <v>0</v>
      </c>
      <c r="U250" s="5">
        <f ca="1">IF(Setup!$AI$7&lt;&gt;"",INDIRECT("'" &amp; Setup!$AI$7 &amp; "'!" &amp; AE250),0) + IF(Setup!$AI$8&lt;&gt;"",INDIRECT("'" &amp; Setup!$AI$8 &amp; "'!" &amp; AE250),0) + IF(Setup!$AI$9&lt;&gt;"",INDIRECT("'" &amp; Setup!$AI$9 &amp; "'!" &amp; AE250),0) + IF(Setup!$AI$10&lt;&gt;"",INDIRECT("'" &amp; Setup!$AI$10 &amp; "'!" &amp; AE250),0) + IF(Setup!$AI$11&lt;&gt;"",INDIRECT("'" &amp; Setup!$AI$11 &amp; "'!" &amp; AE250),0) + IF(Setup!$AI$12&lt;&gt;"",INDIRECT("'" &amp; Setup!$AI$12 &amp; "'!" &amp; AE250),0)</f>
        <v>0</v>
      </c>
      <c r="V250" s="32" t="str">
        <f t="shared" ca="1" si="155"/>
        <v/>
      </c>
      <c r="W250" s="33" t="str">
        <f t="shared" ca="1" si="156"/>
        <v/>
      </c>
      <c r="X250" s="4">
        <f ca="1">IF(Setup!$AJ$7&lt;&gt;"",INDIRECT("'" &amp; Setup!$AJ$7 &amp; "'!" &amp; AD250),0) + IF(Setup!$AJ$8&lt;&gt;"",INDIRECT("'" &amp; Setup!$AJ$8 &amp; "'!" &amp; AD250),0) + IF(Setup!$AJ$9&lt;&gt;"",INDIRECT("'" &amp; Setup!$AJ$9 &amp; "'!" &amp; AD250),0) + IF(Setup!$AJ$10&lt;&gt;"",INDIRECT("'" &amp; Setup!$AJ$10 &amp; "'!" &amp; AD250),0) + IF(Setup!$AJ$11&lt;&gt;"",INDIRECT("'" &amp; Setup!$AJ$11 &amp; "'!" &amp; AD250),0) + IF(Setup!$AJ$12&lt;&gt;"",INDIRECT("'" &amp; Setup!$AJ$12 &amp; "'!" &amp; AD250),0)</f>
        <v>0</v>
      </c>
      <c r="Y250" s="4">
        <f ca="1">IF(Setup!$AJ$7&lt;&gt;"",INDIRECT("'" &amp; Setup!$AJ$7 &amp; "'!" &amp; AE250),0) + IF(Setup!$AJ$8&lt;&gt;"",INDIRECT("'" &amp; Setup!$AJ$8 &amp; "'!" &amp; AE250),0) + IF(Setup!$AJ$9&lt;&gt;"",INDIRECT("'" &amp; Setup!$AJ$9 &amp; "'!" &amp; AE250),0) + IF(Setup!$AJ$10&lt;&gt;"",INDIRECT("'" &amp; Setup!$AJ$10 &amp; "'!" &amp; AE250),0) + IF(Setup!$AJ$11&lt;&gt;"",INDIRECT("'" &amp; Setup!$AJ$11 &amp; "'!" &amp; AE250),0) + IF(Setup!$AJ$12&lt;&gt;"",INDIRECT("'" &amp; Setup!$AJ$12 &amp; "'!" &amp; AE250),0)</f>
        <v>0</v>
      </c>
      <c r="Z250" s="32" t="str">
        <f t="shared" ca="1" si="157"/>
        <v/>
      </c>
      <c r="AA250" s="33" t="str">
        <f t="shared" ca="1" si="158"/>
        <v/>
      </c>
      <c r="AB250" s="1">
        <f>Planning!H22</f>
        <v>0</v>
      </c>
      <c r="AC250" s="2" t="str">
        <f t="shared" si="159"/>
        <v>00</v>
      </c>
      <c r="AD250" s="2" t="s">
        <v>885</v>
      </c>
      <c r="AE250" s="2" t="s">
        <v>886</v>
      </c>
      <c r="AF250" s="2" t="s">
        <v>1616</v>
      </c>
      <c r="AI250" s="2">
        <f ca="1">IF(Setup!$AG$7&lt;&gt;"",INDIRECT("'" &amp; Setup!$AG$7 &amp; "'!" &amp; AF250),0) + IF(Setup!$AG$8&lt;&gt;"",INDIRECT("'" &amp; Setup!$AG$8 &amp; "'!" &amp; AF250),0) + IF(Setup!$AG$9&lt;&gt;"",INDIRECT("'" &amp; Setup!$AG$9 &amp; "'!" &amp; AF250),0) + IF(Setup!$AG$10&lt;&gt;"",INDIRECT("'" &amp; Setup!$AG$10 &amp; "'!" &amp; AF250),0) + IF(Setup!$AG$11&lt;&gt;"",INDIRECT("'" &amp; Setup!$AG$11 &amp; "'!" &amp; AF250),0) + IF(Setup!$AG$12&lt;&gt;"",INDIRECT("'" &amp; Setup!$AG$12 &amp; "'!" &amp; AF250),0)</f>
        <v>0</v>
      </c>
      <c r="AJ250" s="2">
        <f ca="1">IF(Setup!$AH$7&lt;&gt;"",INDIRECT("'" &amp; Setup!$AH$7 &amp; "'!" &amp; AF250),0) + IF(Setup!$AH$8&lt;&gt;"",INDIRECT("'" &amp; Setup!$AH$8 &amp; "'!" &amp; AF250),0) + IF(Setup!$AH$9&lt;&gt;"",INDIRECT("'" &amp; Setup!$AH$9 &amp; "'!" &amp; AF250),0) + IF(Setup!$AH$10&lt;&gt;"",INDIRECT("'" &amp; Setup!$AH$10 &amp; "'!" &amp; AF250),0) + IF(Setup!$AH$11&lt;&gt;"",INDIRECT("'" &amp; Setup!$AH$11 &amp; "'!" &amp; AF250),0) + IF(Setup!$AH$12&lt;&gt;"",INDIRECT("'" &amp; Setup!$AH$12 &amp; "'!" &amp; AF250),0)</f>
        <v>0</v>
      </c>
      <c r="AK250" s="2">
        <f ca="1">IF(Setup!$AI$7&lt;&gt;"",INDIRECT("'" &amp; Setup!$AI$7 &amp; "'!" &amp; AF250),0) + IF(Setup!$AI$8&lt;&gt;"",INDIRECT("'" &amp; Setup!$AI$8 &amp; "'!" &amp; AF250),0) + IF(Setup!$AI$9&lt;&gt;"",INDIRECT("'" &amp; Setup!$AI$9 &amp; "'!" &amp; AF250),0) + IF(Setup!$AI$10&lt;&gt;"",INDIRECT("'" &amp; Setup!$AI$10 &amp; "'!" &amp; AF250),0) + IF(Setup!$AI$11&lt;&gt;"",INDIRECT("'" &amp; Setup!$AI$11 &amp; "'!" &amp; AF250),0) + IF(Setup!$AI$12&lt;&gt;"",INDIRECT("'" &amp; Setup!$AI$12 &amp; "'!" &amp; AF250),0)</f>
        <v>0</v>
      </c>
      <c r="AL250" s="2">
        <f ca="1">IF(Setup!$AJ$7&lt;&gt;"",INDIRECT("'" &amp; Setup!$AJ$7 &amp; "'!" &amp; AF250),0) + IF(Setup!$AJ$8&lt;&gt;"",INDIRECT("'" &amp; Setup!$AJ$8 &amp; "'!" &amp; AF250),0) + IF(Setup!$AJ$9&lt;&gt;"",INDIRECT("'" &amp; Setup!$AJ$9 &amp; "'!" &amp; AF250),0) + IF(Setup!$AJ$10&lt;&gt;"",INDIRECT("'" &amp; Setup!$AJ$10 &amp; "'!" &amp; AF250),0) + IF(Setup!$AJ$11&lt;&gt;"",INDIRECT("'" &amp; Setup!$AJ$11 &amp; "'!" &amp; AF250),0) + IF(Setup!$AJ$12&lt;&gt;"",INDIRECT("'" &amp; Setup!$AJ$12 &amp; "'!" &amp; AF250),0)</f>
        <v>0</v>
      </c>
      <c r="AN250" s="2" t="str">
        <f t="shared" si="160"/>
        <v/>
      </c>
      <c r="BS250" s="2">
        <v>0</v>
      </c>
      <c r="BT250" s="2">
        <f ca="1">IF(Setup!$AH$7="",0,INDIRECT("'" &amp; Setup!$AH$7 &amp; "'!" &amp; AF250))</f>
        <v>0</v>
      </c>
      <c r="BU250" s="2">
        <f ca="1">IF(Setup!$AI$7="",0,INDIRECT("'" &amp; Setup!$AI$7 &amp; "'!" &amp; AF250))</f>
        <v>0</v>
      </c>
      <c r="BV250" s="2">
        <f ca="1">IF(Setup!$AJ$7="",0,INDIRECT("'" &amp; Setup!$AJ$7 &amp; "'!" &amp; AF250))</f>
        <v>0</v>
      </c>
    </row>
    <row r="251" spans="1:74" ht="39" hidden="1" customHeight="1" x14ac:dyDescent="0.2">
      <c r="A251" s="14" t="str">
        <f>Planning!A23</f>
        <v>I015</v>
      </c>
      <c r="B251" s="9">
        <f>Planning!B23</f>
        <v>0</v>
      </c>
      <c r="C251" s="9">
        <f>Planning!C23</f>
        <v>0</v>
      </c>
      <c r="D251" s="9">
        <f>Planning!D23</f>
        <v>0</v>
      </c>
      <c r="E251" s="3">
        <f>Planning!E23</f>
        <v>0</v>
      </c>
      <c r="F251" s="3">
        <f>Planning!G23</f>
        <v>0</v>
      </c>
      <c r="G251" s="60">
        <f t="shared" si="161"/>
        <v>0</v>
      </c>
      <c r="H251" s="5">
        <f t="shared" ca="1" si="162"/>
        <v>0</v>
      </c>
      <c r="I251" s="5">
        <f t="shared" ca="1" si="163"/>
        <v>0</v>
      </c>
      <c r="J251" s="32" t="str">
        <f t="shared" ca="1" si="164"/>
        <v/>
      </c>
      <c r="K251" s="33" t="str">
        <f t="shared" ca="1" si="152"/>
        <v/>
      </c>
      <c r="L251" s="5">
        <f ca="1">IF(Setup!$AG$7&lt;&gt;"",INDIRECT("'" &amp; Setup!$AG$7 &amp; "'!" &amp; AD251),0) + IF(Setup!$AG$8&lt;&gt;"",INDIRECT("'" &amp; Setup!$AG$8 &amp; "'!" &amp; AD251),0) + IF(Setup!$AG$9&lt;&gt;"",INDIRECT("'" &amp; Setup!$AG$9 &amp; "'!" &amp; AD251),0) + IF(Setup!$AG$10&lt;&gt;"",INDIRECT("'" &amp; Setup!$AG$10 &amp; "'!" &amp; AD251),0) + IF(Setup!$AG$11&lt;&gt;"",INDIRECT("'" &amp; Setup!$AG$11 &amp; "'!" &amp; AD251),0) + IF(Setup!$AG$12&lt;&gt;"",INDIRECT("'" &amp; Setup!$AG$12 &amp; "'!" &amp; AD251),0)</f>
        <v>0</v>
      </c>
      <c r="M251" s="5">
        <f ca="1">IF(Setup!$AG$7&lt;&gt;"",INDIRECT("'" &amp; Setup!$AG$7 &amp; "'!" &amp; AE251),0) + IF(Setup!$AG$8&lt;&gt;"",INDIRECT("'" &amp; Setup!$AG$8 &amp; "'!" &amp; AE251),0) + IF(Setup!$AG$9&lt;&gt;"",INDIRECT("'" &amp; Setup!$AG$9 &amp; "'!" &amp; AE251),0) + IF(Setup!$AG$10&lt;&gt;"",INDIRECT("'" &amp; Setup!$AG$10 &amp; "'!" &amp; AE251),0) + IF(Setup!$AG$11&lt;&gt;"",INDIRECT("'" &amp; Setup!$AG$11 &amp; "'!" &amp; AE251),0) + IF(Setup!$AG$12&lt;&gt;"",INDIRECT("'" &amp; Setup!$AG$12 &amp; "'!" &amp; AE251),0)</f>
        <v>0</v>
      </c>
      <c r="N251" s="32" t="str">
        <f t="shared" ca="1" si="165"/>
        <v/>
      </c>
      <c r="O251" s="33" t="str">
        <f t="shared" ca="1" si="153"/>
        <v/>
      </c>
      <c r="P251" s="5">
        <f ca="1">IF(Setup!$AH$7&lt;&gt;"",INDIRECT("'" &amp; Setup!$AH$7 &amp; "'!" &amp; AD251),0) + IF(Setup!$AH$8&lt;&gt;"",INDIRECT("'" &amp; Setup!$AH$8 &amp; "'!" &amp; AD251),0) + IF(Setup!$AH$9&lt;&gt;"",INDIRECT("'" &amp; Setup!$AH$9 &amp; "'!" &amp; AD251),0) + IF(Setup!$AH$10&lt;&gt;"",INDIRECT("'" &amp; Setup!$AH$10 &amp; "'!" &amp; AD251),0) + IF(Setup!$AH$11&lt;&gt;"",INDIRECT("'" &amp; Setup!$AH$11 &amp; "'!" &amp; AD251),0) + IF(Setup!$AH$12&lt;&gt;"",INDIRECT("'" &amp; Setup!$AH$12 &amp; "'!" &amp; AD251),0)</f>
        <v>0</v>
      </c>
      <c r="Q251" s="5">
        <f ca="1">IF(Setup!$AH$7&lt;&gt;"",INDIRECT("'" &amp; Setup!$AH$7 &amp; "'!" &amp; AE251),0) + IF(Setup!$AH$8&lt;&gt;"",INDIRECT("'" &amp; Setup!$AH$8 &amp; "'!" &amp; AE251),0) + IF(Setup!$AH$9&lt;&gt;"",INDIRECT("'" &amp; Setup!$AH$9 &amp; "'!" &amp; AE251),0) + IF(Setup!$AH$10&lt;&gt;"",INDIRECT("'" &amp; Setup!$AH$10 &amp; "'!" &amp; AE251),0) + IF(Setup!$AH$11&lt;&gt;"",INDIRECT("'" &amp; Setup!$AH$11 &amp; "'!" &amp; AE251),0) + IF(Setup!$AH$12&lt;&gt;"",INDIRECT("'" &amp; Setup!$AH$12 &amp; "'!" &amp; AE251),0)</f>
        <v>0</v>
      </c>
      <c r="R251" s="32" t="str">
        <f t="shared" ca="1" si="166"/>
        <v/>
      </c>
      <c r="S251" s="33" t="str">
        <f t="shared" ca="1" si="154"/>
        <v/>
      </c>
      <c r="T251" s="5">
        <f ca="1">IF(Setup!$AI$7&lt;&gt;"",INDIRECT("'" &amp; Setup!$AI$7 &amp; "'!" &amp; AD251),0) + IF(Setup!$AI$8&lt;&gt;"",INDIRECT("'" &amp; Setup!$AI$8 &amp; "'!" &amp; AD251),0) + IF(Setup!$AI$9&lt;&gt;"",INDIRECT("'" &amp; Setup!$AI$9 &amp; "'!" &amp; AD251),0) + IF(Setup!$AI$10&lt;&gt;"",INDIRECT("'" &amp; Setup!$AI$10 &amp; "'!" &amp; AD251),0) + IF(Setup!$AI$11&lt;&gt;"",INDIRECT("'" &amp; Setup!$AI$11 &amp; "'!" &amp; AD251),0) + IF(Setup!$AI$12&lt;&gt;"",INDIRECT("'" &amp; Setup!$AI$12 &amp; "'!" &amp; AD251),0)</f>
        <v>0</v>
      </c>
      <c r="U251" s="5">
        <f ca="1">IF(Setup!$AI$7&lt;&gt;"",INDIRECT("'" &amp; Setup!$AI$7 &amp; "'!" &amp; AE251),0) + IF(Setup!$AI$8&lt;&gt;"",INDIRECT("'" &amp; Setup!$AI$8 &amp; "'!" &amp; AE251),0) + IF(Setup!$AI$9&lt;&gt;"",INDIRECT("'" &amp; Setup!$AI$9 &amp; "'!" &amp; AE251),0) + IF(Setup!$AI$10&lt;&gt;"",INDIRECT("'" &amp; Setup!$AI$10 &amp; "'!" &amp; AE251),0) + IF(Setup!$AI$11&lt;&gt;"",INDIRECT("'" &amp; Setup!$AI$11 &amp; "'!" &amp; AE251),0) + IF(Setup!$AI$12&lt;&gt;"",INDIRECT("'" &amp; Setup!$AI$12 &amp; "'!" &amp; AE251),0)</f>
        <v>0</v>
      </c>
      <c r="V251" s="32" t="str">
        <f t="shared" ca="1" si="155"/>
        <v/>
      </c>
      <c r="W251" s="33" t="str">
        <f t="shared" ca="1" si="156"/>
        <v/>
      </c>
      <c r="X251" s="4">
        <f ca="1">IF(Setup!$AJ$7&lt;&gt;"",INDIRECT("'" &amp; Setup!$AJ$7 &amp; "'!" &amp; AD251),0) + IF(Setup!$AJ$8&lt;&gt;"",INDIRECT("'" &amp; Setup!$AJ$8 &amp; "'!" &amp; AD251),0) + IF(Setup!$AJ$9&lt;&gt;"",INDIRECT("'" &amp; Setup!$AJ$9 &amp; "'!" &amp; AD251),0) + IF(Setup!$AJ$10&lt;&gt;"",INDIRECT("'" &amp; Setup!$AJ$10 &amp; "'!" &amp; AD251),0) + IF(Setup!$AJ$11&lt;&gt;"",INDIRECT("'" &amp; Setup!$AJ$11 &amp; "'!" &amp; AD251),0) + IF(Setup!$AJ$12&lt;&gt;"",INDIRECT("'" &amp; Setup!$AJ$12 &amp; "'!" &amp; AD251),0)</f>
        <v>0</v>
      </c>
      <c r="Y251" s="4">
        <f ca="1">IF(Setup!$AJ$7&lt;&gt;"",INDIRECT("'" &amp; Setup!$AJ$7 &amp; "'!" &amp; AE251),0) + IF(Setup!$AJ$8&lt;&gt;"",INDIRECT("'" &amp; Setup!$AJ$8 &amp; "'!" &amp; AE251),0) + IF(Setup!$AJ$9&lt;&gt;"",INDIRECT("'" &amp; Setup!$AJ$9 &amp; "'!" &amp; AE251),0) + IF(Setup!$AJ$10&lt;&gt;"",INDIRECT("'" &amp; Setup!$AJ$10 &amp; "'!" &amp; AE251),0) + IF(Setup!$AJ$11&lt;&gt;"",INDIRECT("'" &amp; Setup!$AJ$11 &amp; "'!" &amp; AE251),0) + IF(Setup!$AJ$12&lt;&gt;"",INDIRECT("'" &amp; Setup!$AJ$12 &amp; "'!" &amp; AE251),0)</f>
        <v>0</v>
      </c>
      <c r="Z251" s="32" t="str">
        <f t="shared" ca="1" si="157"/>
        <v/>
      </c>
      <c r="AA251" s="33" t="str">
        <f t="shared" ca="1" si="158"/>
        <v/>
      </c>
      <c r="AB251" s="1">
        <f>Planning!H23</f>
        <v>0</v>
      </c>
      <c r="AC251" s="2" t="str">
        <f t="shared" si="159"/>
        <v>00</v>
      </c>
      <c r="AD251" s="2" t="s">
        <v>887</v>
      </c>
      <c r="AE251" s="2" t="s">
        <v>888</v>
      </c>
      <c r="AF251" s="2" t="s">
        <v>1617</v>
      </c>
      <c r="AI251" s="2">
        <f ca="1">IF(Setup!$AG$7&lt;&gt;"",INDIRECT("'" &amp; Setup!$AG$7 &amp; "'!" &amp; AF251),0) + IF(Setup!$AG$8&lt;&gt;"",INDIRECT("'" &amp; Setup!$AG$8 &amp; "'!" &amp; AF251),0) + IF(Setup!$AG$9&lt;&gt;"",INDIRECT("'" &amp; Setup!$AG$9 &amp; "'!" &amp; AF251),0) + IF(Setup!$AG$10&lt;&gt;"",INDIRECT("'" &amp; Setup!$AG$10 &amp; "'!" &amp; AF251),0) + IF(Setup!$AG$11&lt;&gt;"",INDIRECT("'" &amp; Setup!$AG$11 &amp; "'!" &amp; AF251),0) + IF(Setup!$AG$12&lt;&gt;"",INDIRECT("'" &amp; Setup!$AG$12 &amp; "'!" &amp; AF251),0)</f>
        <v>0</v>
      </c>
      <c r="AJ251" s="2">
        <f ca="1">IF(Setup!$AH$7&lt;&gt;"",INDIRECT("'" &amp; Setup!$AH$7 &amp; "'!" &amp; AF251),0) + IF(Setup!$AH$8&lt;&gt;"",INDIRECT("'" &amp; Setup!$AH$8 &amp; "'!" &amp; AF251),0) + IF(Setup!$AH$9&lt;&gt;"",INDIRECT("'" &amp; Setup!$AH$9 &amp; "'!" &amp; AF251),0) + IF(Setup!$AH$10&lt;&gt;"",INDIRECT("'" &amp; Setup!$AH$10 &amp; "'!" &amp; AF251),0) + IF(Setup!$AH$11&lt;&gt;"",INDIRECT("'" &amp; Setup!$AH$11 &amp; "'!" &amp; AF251),0) + IF(Setup!$AH$12&lt;&gt;"",INDIRECT("'" &amp; Setup!$AH$12 &amp; "'!" &amp; AF251),0)</f>
        <v>0</v>
      </c>
      <c r="AK251" s="2">
        <f ca="1">IF(Setup!$AI$7&lt;&gt;"",INDIRECT("'" &amp; Setup!$AI$7 &amp; "'!" &amp; AF251),0) + IF(Setup!$AI$8&lt;&gt;"",INDIRECT("'" &amp; Setup!$AI$8 &amp; "'!" &amp; AF251),0) + IF(Setup!$AI$9&lt;&gt;"",INDIRECT("'" &amp; Setup!$AI$9 &amp; "'!" &amp; AF251),0) + IF(Setup!$AI$10&lt;&gt;"",INDIRECT("'" &amp; Setup!$AI$10 &amp; "'!" &amp; AF251),0) + IF(Setup!$AI$11&lt;&gt;"",INDIRECT("'" &amp; Setup!$AI$11 &amp; "'!" &amp; AF251),0) + IF(Setup!$AI$12&lt;&gt;"",INDIRECT("'" &amp; Setup!$AI$12 &amp; "'!" &amp; AF251),0)</f>
        <v>0</v>
      </c>
      <c r="AL251" s="2">
        <f ca="1">IF(Setup!$AJ$7&lt;&gt;"",INDIRECT("'" &amp; Setup!$AJ$7 &amp; "'!" &amp; AF251),0) + IF(Setup!$AJ$8&lt;&gt;"",INDIRECT("'" &amp; Setup!$AJ$8 &amp; "'!" &amp; AF251),0) + IF(Setup!$AJ$9&lt;&gt;"",INDIRECT("'" &amp; Setup!$AJ$9 &amp; "'!" &amp; AF251),0) + IF(Setup!$AJ$10&lt;&gt;"",INDIRECT("'" &amp; Setup!$AJ$10 &amp; "'!" &amp; AF251),0) + IF(Setup!$AJ$11&lt;&gt;"",INDIRECT("'" &amp; Setup!$AJ$11 &amp; "'!" &amp; AF251),0) + IF(Setup!$AJ$12&lt;&gt;"",INDIRECT("'" &amp; Setup!$AJ$12 &amp; "'!" &amp; AF251),0)</f>
        <v>0</v>
      </c>
      <c r="AN251" s="2" t="str">
        <f t="shared" si="160"/>
        <v/>
      </c>
      <c r="BS251" s="2">
        <v>0</v>
      </c>
      <c r="BT251" s="2">
        <f ca="1">IF(Setup!$AH$7="",0,INDIRECT("'" &amp; Setup!$AH$7 &amp; "'!" &amp; AF251))</f>
        <v>0</v>
      </c>
      <c r="BU251" s="2">
        <f ca="1">IF(Setup!$AI$7="",0,INDIRECT("'" &amp; Setup!$AI$7 &amp; "'!" &amp; AF251))</f>
        <v>0</v>
      </c>
      <c r="BV251" s="2">
        <f ca="1">IF(Setup!$AJ$7="",0,INDIRECT("'" &amp; Setup!$AJ$7 &amp; "'!" &amp; AF251))</f>
        <v>0</v>
      </c>
    </row>
    <row r="252" spans="1:74" ht="39" hidden="1" customHeight="1" x14ac:dyDescent="0.2">
      <c r="A252" s="14" t="str">
        <f>Planning!A24</f>
        <v>I016</v>
      </c>
      <c r="B252" s="9">
        <f>Planning!B24</f>
        <v>0</v>
      </c>
      <c r="C252" s="9">
        <f>Planning!C24</f>
        <v>0</v>
      </c>
      <c r="D252" s="9">
        <f>Planning!D24</f>
        <v>0</v>
      </c>
      <c r="E252" s="3">
        <f>Planning!E24</f>
        <v>0</v>
      </c>
      <c r="F252" s="3">
        <f>Planning!G24</f>
        <v>0</v>
      </c>
      <c r="G252" s="60">
        <f t="shared" si="161"/>
        <v>0</v>
      </c>
      <c r="H252" s="5">
        <f t="shared" ca="1" si="162"/>
        <v>0</v>
      </c>
      <c r="I252" s="5">
        <f t="shared" ca="1" si="163"/>
        <v>0</v>
      </c>
      <c r="J252" s="32" t="str">
        <f t="shared" ca="1" si="164"/>
        <v/>
      </c>
      <c r="K252" s="33" t="str">
        <f t="shared" ca="1" si="152"/>
        <v/>
      </c>
      <c r="L252" s="5">
        <f ca="1">IF(Setup!$AG$7&lt;&gt;"",INDIRECT("'" &amp; Setup!$AG$7 &amp; "'!" &amp; AD252),0) + IF(Setup!$AG$8&lt;&gt;"",INDIRECT("'" &amp; Setup!$AG$8 &amp; "'!" &amp; AD252),0) + IF(Setup!$AG$9&lt;&gt;"",INDIRECT("'" &amp; Setup!$AG$9 &amp; "'!" &amp; AD252),0) + IF(Setup!$AG$10&lt;&gt;"",INDIRECT("'" &amp; Setup!$AG$10 &amp; "'!" &amp; AD252),0) + IF(Setup!$AG$11&lt;&gt;"",INDIRECT("'" &amp; Setup!$AG$11 &amp; "'!" &amp; AD252),0) + IF(Setup!$AG$12&lt;&gt;"",INDIRECT("'" &amp; Setup!$AG$12 &amp; "'!" &amp; AD252),0)</f>
        <v>0</v>
      </c>
      <c r="M252" s="5">
        <f ca="1">IF(Setup!$AG$7&lt;&gt;"",INDIRECT("'" &amp; Setup!$AG$7 &amp; "'!" &amp; AE252),0) + IF(Setup!$AG$8&lt;&gt;"",INDIRECT("'" &amp; Setup!$AG$8 &amp; "'!" &amp; AE252),0) + IF(Setup!$AG$9&lt;&gt;"",INDIRECT("'" &amp; Setup!$AG$9 &amp; "'!" &amp; AE252),0) + IF(Setup!$AG$10&lt;&gt;"",INDIRECT("'" &amp; Setup!$AG$10 &amp; "'!" &amp; AE252),0) + IF(Setup!$AG$11&lt;&gt;"",INDIRECT("'" &amp; Setup!$AG$11 &amp; "'!" &amp; AE252),0) + IF(Setup!$AG$12&lt;&gt;"",INDIRECT("'" &amp; Setup!$AG$12 &amp; "'!" &amp; AE252),0)</f>
        <v>0</v>
      </c>
      <c r="N252" s="32" t="str">
        <f t="shared" ca="1" si="165"/>
        <v/>
      </c>
      <c r="O252" s="33" t="str">
        <f t="shared" ca="1" si="153"/>
        <v/>
      </c>
      <c r="P252" s="5">
        <f ca="1">IF(Setup!$AH$7&lt;&gt;"",INDIRECT("'" &amp; Setup!$AH$7 &amp; "'!" &amp; AD252),0) + IF(Setup!$AH$8&lt;&gt;"",INDIRECT("'" &amp; Setup!$AH$8 &amp; "'!" &amp; AD252),0) + IF(Setup!$AH$9&lt;&gt;"",INDIRECT("'" &amp; Setup!$AH$9 &amp; "'!" &amp; AD252),0) + IF(Setup!$AH$10&lt;&gt;"",INDIRECT("'" &amp; Setup!$AH$10 &amp; "'!" &amp; AD252),0) + IF(Setup!$AH$11&lt;&gt;"",INDIRECT("'" &amp; Setup!$AH$11 &amp; "'!" &amp; AD252),0) + IF(Setup!$AH$12&lt;&gt;"",INDIRECT("'" &amp; Setup!$AH$12 &amp; "'!" &amp; AD252),0)</f>
        <v>0</v>
      </c>
      <c r="Q252" s="5">
        <f ca="1">IF(Setup!$AH$7&lt;&gt;"",INDIRECT("'" &amp; Setup!$AH$7 &amp; "'!" &amp; AE252),0) + IF(Setup!$AH$8&lt;&gt;"",INDIRECT("'" &amp; Setup!$AH$8 &amp; "'!" &amp; AE252),0) + IF(Setup!$AH$9&lt;&gt;"",INDIRECT("'" &amp; Setup!$AH$9 &amp; "'!" &amp; AE252),0) + IF(Setup!$AH$10&lt;&gt;"",INDIRECT("'" &amp; Setup!$AH$10 &amp; "'!" &amp; AE252),0) + IF(Setup!$AH$11&lt;&gt;"",INDIRECT("'" &amp; Setup!$AH$11 &amp; "'!" &amp; AE252),0) + IF(Setup!$AH$12&lt;&gt;"",INDIRECT("'" &amp; Setup!$AH$12 &amp; "'!" &amp; AE252),0)</f>
        <v>0</v>
      </c>
      <c r="R252" s="32" t="str">
        <f t="shared" ca="1" si="166"/>
        <v/>
      </c>
      <c r="S252" s="33" t="str">
        <f t="shared" ca="1" si="154"/>
        <v/>
      </c>
      <c r="T252" s="5">
        <f ca="1">IF(Setup!$AI$7&lt;&gt;"",INDIRECT("'" &amp; Setup!$AI$7 &amp; "'!" &amp; AD252),0) + IF(Setup!$AI$8&lt;&gt;"",INDIRECT("'" &amp; Setup!$AI$8 &amp; "'!" &amp; AD252),0) + IF(Setup!$AI$9&lt;&gt;"",INDIRECT("'" &amp; Setup!$AI$9 &amp; "'!" &amp; AD252),0) + IF(Setup!$AI$10&lt;&gt;"",INDIRECT("'" &amp; Setup!$AI$10 &amp; "'!" &amp; AD252),0) + IF(Setup!$AI$11&lt;&gt;"",INDIRECT("'" &amp; Setup!$AI$11 &amp; "'!" &amp; AD252),0) + IF(Setup!$AI$12&lt;&gt;"",INDIRECT("'" &amp; Setup!$AI$12 &amp; "'!" &amp; AD252),0)</f>
        <v>0</v>
      </c>
      <c r="U252" s="5">
        <f ca="1">IF(Setup!$AI$7&lt;&gt;"",INDIRECT("'" &amp; Setup!$AI$7 &amp; "'!" &amp; AE252),0) + IF(Setup!$AI$8&lt;&gt;"",INDIRECT("'" &amp; Setup!$AI$8 &amp; "'!" &amp; AE252),0) + IF(Setup!$AI$9&lt;&gt;"",INDIRECT("'" &amp; Setup!$AI$9 &amp; "'!" &amp; AE252),0) + IF(Setup!$AI$10&lt;&gt;"",INDIRECT("'" &amp; Setup!$AI$10 &amp; "'!" &amp; AE252),0) + IF(Setup!$AI$11&lt;&gt;"",INDIRECT("'" &amp; Setup!$AI$11 &amp; "'!" &amp; AE252),0) + IF(Setup!$AI$12&lt;&gt;"",INDIRECT("'" &amp; Setup!$AI$12 &amp; "'!" &amp; AE252),0)</f>
        <v>0</v>
      </c>
      <c r="V252" s="32" t="str">
        <f t="shared" ca="1" si="155"/>
        <v/>
      </c>
      <c r="W252" s="33" t="str">
        <f t="shared" ca="1" si="156"/>
        <v/>
      </c>
      <c r="X252" s="4">
        <f ca="1">IF(Setup!$AJ$7&lt;&gt;"",INDIRECT("'" &amp; Setup!$AJ$7 &amp; "'!" &amp; AD252),0) + IF(Setup!$AJ$8&lt;&gt;"",INDIRECT("'" &amp; Setup!$AJ$8 &amp; "'!" &amp; AD252),0) + IF(Setup!$AJ$9&lt;&gt;"",INDIRECT("'" &amp; Setup!$AJ$9 &amp; "'!" &amp; AD252),0) + IF(Setup!$AJ$10&lt;&gt;"",INDIRECT("'" &amp; Setup!$AJ$10 &amp; "'!" &amp; AD252),0) + IF(Setup!$AJ$11&lt;&gt;"",INDIRECT("'" &amp; Setup!$AJ$11 &amp; "'!" &amp; AD252),0) + IF(Setup!$AJ$12&lt;&gt;"",INDIRECT("'" &amp; Setup!$AJ$12 &amp; "'!" &amp; AD252),0)</f>
        <v>0</v>
      </c>
      <c r="Y252" s="4">
        <f ca="1">IF(Setup!$AJ$7&lt;&gt;"",INDIRECT("'" &amp; Setup!$AJ$7 &amp; "'!" &amp; AE252),0) + IF(Setup!$AJ$8&lt;&gt;"",INDIRECT("'" &amp; Setup!$AJ$8 &amp; "'!" &amp; AE252),0) + IF(Setup!$AJ$9&lt;&gt;"",INDIRECT("'" &amp; Setup!$AJ$9 &amp; "'!" &amp; AE252),0) + IF(Setup!$AJ$10&lt;&gt;"",INDIRECT("'" &amp; Setup!$AJ$10 &amp; "'!" &amp; AE252),0) + IF(Setup!$AJ$11&lt;&gt;"",INDIRECT("'" &amp; Setup!$AJ$11 &amp; "'!" &amp; AE252),0) + IF(Setup!$AJ$12&lt;&gt;"",INDIRECT("'" &amp; Setup!$AJ$12 &amp; "'!" &amp; AE252),0)</f>
        <v>0</v>
      </c>
      <c r="Z252" s="32" t="str">
        <f t="shared" ca="1" si="157"/>
        <v/>
      </c>
      <c r="AA252" s="33" t="str">
        <f t="shared" ca="1" si="158"/>
        <v/>
      </c>
      <c r="AB252" s="1">
        <f>Planning!H24</f>
        <v>0</v>
      </c>
      <c r="AC252" s="2" t="str">
        <f t="shared" si="159"/>
        <v>00</v>
      </c>
      <c r="AD252" s="2" t="s">
        <v>889</v>
      </c>
      <c r="AE252" s="2" t="s">
        <v>890</v>
      </c>
      <c r="AF252" s="2" t="s">
        <v>1618</v>
      </c>
      <c r="AI252" s="2">
        <f ca="1">IF(Setup!$AG$7&lt;&gt;"",INDIRECT("'" &amp; Setup!$AG$7 &amp; "'!" &amp; AF252),0) + IF(Setup!$AG$8&lt;&gt;"",INDIRECT("'" &amp; Setup!$AG$8 &amp; "'!" &amp; AF252),0) + IF(Setup!$AG$9&lt;&gt;"",INDIRECT("'" &amp; Setup!$AG$9 &amp; "'!" &amp; AF252),0) + IF(Setup!$AG$10&lt;&gt;"",INDIRECT("'" &amp; Setup!$AG$10 &amp; "'!" &amp; AF252),0) + IF(Setup!$AG$11&lt;&gt;"",INDIRECT("'" &amp; Setup!$AG$11 &amp; "'!" &amp; AF252),0) + IF(Setup!$AG$12&lt;&gt;"",INDIRECT("'" &amp; Setup!$AG$12 &amp; "'!" &amp; AF252),0)</f>
        <v>0</v>
      </c>
      <c r="AJ252" s="2">
        <f ca="1">IF(Setup!$AH$7&lt;&gt;"",INDIRECT("'" &amp; Setup!$AH$7 &amp; "'!" &amp; AF252),0) + IF(Setup!$AH$8&lt;&gt;"",INDIRECT("'" &amp; Setup!$AH$8 &amp; "'!" &amp; AF252),0) + IF(Setup!$AH$9&lt;&gt;"",INDIRECT("'" &amp; Setup!$AH$9 &amp; "'!" &amp; AF252),0) + IF(Setup!$AH$10&lt;&gt;"",INDIRECT("'" &amp; Setup!$AH$10 &amp; "'!" &amp; AF252),0) + IF(Setup!$AH$11&lt;&gt;"",INDIRECT("'" &amp; Setup!$AH$11 &amp; "'!" &amp; AF252),0) + IF(Setup!$AH$12&lt;&gt;"",INDIRECT("'" &amp; Setup!$AH$12 &amp; "'!" &amp; AF252),0)</f>
        <v>0</v>
      </c>
      <c r="AK252" s="2">
        <f ca="1">IF(Setup!$AI$7&lt;&gt;"",INDIRECT("'" &amp; Setup!$AI$7 &amp; "'!" &amp; AF252),0) + IF(Setup!$AI$8&lt;&gt;"",INDIRECT("'" &amp; Setup!$AI$8 &amp; "'!" &amp; AF252),0) + IF(Setup!$AI$9&lt;&gt;"",INDIRECT("'" &amp; Setup!$AI$9 &amp; "'!" &amp; AF252),0) + IF(Setup!$AI$10&lt;&gt;"",INDIRECT("'" &amp; Setup!$AI$10 &amp; "'!" &amp; AF252),0) + IF(Setup!$AI$11&lt;&gt;"",INDIRECT("'" &amp; Setup!$AI$11 &amp; "'!" &amp; AF252),0) + IF(Setup!$AI$12&lt;&gt;"",INDIRECT("'" &amp; Setup!$AI$12 &amp; "'!" &amp; AF252),0)</f>
        <v>0</v>
      </c>
      <c r="AL252" s="2">
        <f ca="1">IF(Setup!$AJ$7&lt;&gt;"",INDIRECT("'" &amp; Setup!$AJ$7 &amp; "'!" &amp; AF252),0) + IF(Setup!$AJ$8&lt;&gt;"",INDIRECT("'" &amp; Setup!$AJ$8 &amp; "'!" &amp; AF252),0) + IF(Setup!$AJ$9&lt;&gt;"",INDIRECT("'" &amp; Setup!$AJ$9 &amp; "'!" &amp; AF252),0) + IF(Setup!$AJ$10&lt;&gt;"",INDIRECT("'" &amp; Setup!$AJ$10 &amp; "'!" &amp; AF252),0) + IF(Setup!$AJ$11&lt;&gt;"",INDIRECT("'" &amp; Setup!$AJ$11 &amp; "'!" &amp; AF252),0) + IF(Setup!$AJ$12&lt;&gt;"",INDIRECT("'" &amp; Setup!$AJ$12 &amp; "'!" &amp; AF252),0)</f>
        <v>0</v>
      </c>
      <c r="AN252" s="2" t="str">
        <f t="shared" si="160"/>
        <v/>
      </c>
      <c r="BS252" s="2">
        <v>0</v>
      </c>
      <c r="BT252" s="2">
        <f ca="1">IF(Setup!$AH$7="",0,INDIRECT("'" &amp; Setup!$AH$7 &amp; "'!" &amp; AF252))</f>
        <v>0</v>
      </c>
      <c r="BU252" s="2">
        <f ca="1">IF(Setup!$AI$7="",0,INDIRECT("'" &amp; Setup!$AI$7 &amp; "'!" &amp; AF252))</f>
        <v>0</v>
      </c>
      <c r="BV252" s="2">
        <f ca="1">IF(Setup!$AJ$7="",0,INDIRECT("'" &amp; Setup!$AJ$7 &amp; "'!" &amp; AF252))</f>
        <v>0</v>
      </c>
    </row>
    <row r="253" spans="1:74" ht="39" hidden="1" customHeight="1" x14ac:dyDescent="0.2">
      <c r="A253" s="14" t="str">
        <f>Planning!A25</f>
        <v>I017</v>
      </c>
      <c r="B253" s="9">
        <f>Planning!B25</f>
        <v>0</v>
      </c>
      <c r="C253" s="9">
        <f>Planning!C25</f>
        <v>0</v>
      </c>
      <c r="D253" s="9">
        <f>Planning!D25</f>
        <v>0</v>
      </c>
      <c r="E253" s="3">
        <f>Planning!E25</f>
        <v>0</v>
      </c>
      <c r="F253" s="3">
        <f>Planning!G25</f>
        <v>0</v>
      </c>
      <c r="G253" s="60">
        <f t="shared" si="161"/>
        <v>0</v>
      </c>
      <c r="H253" s="5">
        <f t="shared" ca="1" si="162"/>
        <v>0</v>
      </c>
      <c r="I253" s="5">
        <f t="shared" ca="1" si="163"/>
        <v>0</v>
      </c>
      <c r="J253" s="32" t="str">
        <f t="shared" ca="1" si="164"/>
        <v/>
      </c>
      <c r="K253" s="33" t="str">
        <f t="shared" ca="1" si="152"/>
        <v/>
      </c>
      <c r="L253" s="5">
        <f ca="1">IF(Setup!$AG$7&lt;&gt;"",INDIRECT("'" &amp; Setup!$AG$7 &amp; "'!" &amp; AD253),0) + IF(Setup!$AG$8&lt;&gt;"",INDIRECT("'" &amp; Setup!$AG$8 &amp; "'!" &amp; AD253),0) + IF(Setup!$AG$9&lt;&gt;"",INDIRECT("'" &amp; Setup!$AG$9 &amp; "'!" &amp; AD253),0) + IF(Setup!$AG$10&lt;&gt;"",INDIRECT("'" &amp; Setup!$AG$10 &amp; "'!" &amp; AD253),0) + IF(Setup!$AG$11&lt;&gt;"",INDIRECT("'" &amp; Setup!$AG$11 &amp; "'!" &amp; AD253),0) + IF(Setup!$AG$12&lt;&gt;"",INDIRECT("'" &amp; Setup!$AG$12 &amp; "'!" &amp; AD253),0)</f>
        <v>0</v>
      </c>
      <c r="M253" s="5">
        <f ca="1">IF(Setup!$AG$7&lt;&gt;"",INDIRECT("'" &amp; Setup!$AG$7 &amp; "'!" &amp; AE253),0) + IF(Setup!$AG$8&lt;&gt;"",INDIRECT("'" &amp; Setup!$AG$8 &amp; "'!" &amp; AE253),0) + IF(Setup!$AG$9&lt;&gt;"",INDIRECT("'" &amp; Setup!$AG$9 &amp; "'!" &amp; AE253),0) + IF(Setup!$AG$10&lt;&gt;"",INDIRECT("'" &amp; Setup!$AG$10 &amp; "'!" &amp; AE253),0) + IF(Setup!$AG$11&lt;&gt;"",INDIRECT("'" &amp; Setup!$AG$11 &amp; "'!" &amp; AE253),0) + IF(Setup!$AG$12&lt;&gt;"",INDIRECT("'" &amp; Setup!$AG$12 &amp; "'!" &amp; AE253),0)</f>
        <v>0</v>
      </c>
      <c r="N253" s="32" t="str">
        <f t="shared" ca="1" si="165"/>
        <v/>
      </c>
      <c r="O253" s="33" t="str">
        <f t="shared" ca="1" si="153"/>
        <v/>
      </c>
      <c r="P253" s="5">
        <f ca="1">IF(Setup!$AH$7&lt;&gt;"",INDIRECT("'" &amp; Setup!$AH$7 &amp; "'!" &amp; AD253),0) + IF(Setup!$AH$8&lt;&gt;"",INDIRECT("'" &amp; Setup!$AH$8 &amp; "'!" &amp; AD253),0) + IF(Setup!$AH$9&lt;&gt;"",INDIRECT("'" &amp; Setup!$AH$9 &amp; "'!" &amp; AD253),0) + IF(Setup!$AH$10&lt;&gt;"",INDIRECT("'" &amp; Setup!$AH$10 &amp; "'!" &amp; AD253),0) + IF(Setup!$AH$11&lt;&gt;"",INDIRECT("'" &amp; Setup!$AH$11 &amp; "'!" &amp; AD253),0) + IF(Setup!$AH$12&lt;&gt;"",INDIRECT("'" &amp; Setup!$AH$12 &amp; "'!" &amp; AD253),0)</f>
        <v>0</v>
      </c>
      <c r="Q253" s="5">
        <f ca="1">IF(Setup!$AH$7&lt;&gt;"",INDIRECT("'" &amp; Setup!$AH$7 &amp; "'!" &amp; AE253),0) + IF(Setup!$AH$8&lt;&gt;"",INDIRECT("'" &amp; Setup!$AH$8 &amp; "'!" &amp; AE253),0) + IF(Setup!$AH$9&lt;&gt;"",INDIRECT("'" &amp; Setup!$AH$9 &amp; "'!" &amp; AE253),0) + IF(Setup!$AH$10&lt;&gt;"",INDIRECT("'" &amp; Setup!$AH$10 &amp; "'!" &amp; AE253),0) + IF(Setup!$AH$11&lt;&gt;"",INDIRECT("'" &amp; Setup!$AH$11 &amp; "'!" &amp; AE253),0) + IF(Setup!$AH$12&lt;&gt;"",INDIRECT("'" &amp; Setup!$AH$12 &amp; "'!" &amp; AE253),0)</f>
        <v>0</v>
      </c>
      <c r="R253" s="32" t="str">
        <f t="shared" ca="1" si="166"/>
        <v/>
      </c>
      <c r="S253" s="33" t="str">
        <f t="shared" ca="1" si="154"/>
        <v/>
      </c>
      <c r="T253" s="5">
        <f ca="1">IF(Setup!$AI$7&lt;&gt;"",INDIRECT("'" &amp; Setup!$AI$7 &amp; "'!" &amp; AD253),0) + IF(Setup!$AI$8&lt;&gt;"",INDIRECT("'" &amp; Setup!$AI$8 &amp; "'!" &amp; AD253),0) + IF(Setup!$AI$9&lt;&gt;"",INDIRECT("'" &amp; Setup!$AI$9 &amp; "'!" &amp; AD253),0) + IF(Setup!$AI$10&lt;&gt;"",INDIRECT("'" &amp; Setup!$AI$10 &amp; "'!" &amp; AD253),0) + IF(Setup!$AI$11&lt;&gt;"",INDIRECT("'" &amp; Setup!$AI$11 &amp; "'!" &amp; AD253),0) + IF(Setup!$AI$12&lt;&gt;"",INDIRECT("'" &amp; Setup!$AI$12 &amp; "'!" &amp; AD253),0)</f>
        <v>0</v>
      </c>
      <c r="U253" s="5">
        <f ca="1">IF(Setup!$AI$7&lt;&gt;"",INDIRECT("'" &amp; Setup!$AI$7 &amp; "'!" &amp; AE253),0) + IF(Setup!$AI$8&lt;&gt;"",INDIRECT("'" &amp; Setup!$AI$8 &amp; "'!" &amp; AE253),0) + IF(Setup!$AI$9&lt;&gt;"",INDIRECT("'" &amp; Setup!$AI$9 &amp; "'!" &amp; AE253),0) + IF(Setup!$AI$10&lt;&gt;"",INDIRECT("'" &amp; Setup!$AI$10 &amp; "'!" &amp; AE253),0) + IF(Setup!$AI$11&lt;&gt;"",INDIRECT("'" &amp; Setup!$AI$11 &amp; "'!" &amp; AE253),0) + IF(Setup!$AI$12&lt;&gt;"",INDIRECT("'" &amp; Setup!$AI$12 &amp; "'!" &amp; AE253),0)</f>
        <v>0</v>
      </c>
      <c r="V253" s="32" t="str">
        <f t="shared" ca="1" si="155"/>
        <v/>
      </c>
      <c r="W253" s="33" t="str">
        <f t="shared" ca="1" si="156"/>
        <v/>
      </c>
      <c r="X253" s="4">
        <f ca="1">IF(Setup!$AJ$7&lt;&gt;"",INDIRECT("'" &amp; Setup!$AJ$7 &amp; "'!" &amp; AD253),0) + IF(Setup!$AJ$8&lt;&gt;"",INDIRECT("'" &amp; Setup!$AJ$8 &amp; "'!" &amp; AD253),0) + IF(Setup!$AJ$9&lt;&gt;"",INDIRECT("'" &amp; Setup!$AJ$9 &amp; "'!" &amp; AD253),0) + IF(Setup!$AJ$10&lt;&gt;"",INDIRECT("'" &amp; Setup!$AJ$10 &amp; "'!" &amp; AD253),0) + IF(Setup!$AJ$11&lt;&gt;"",INDIRECT("'" &amp; Setup!$AJ$11 &amp; "'!" &amp; AD253),0) + IF(Setup!$AJ$12&lt;&gt;"",INDIRECT("'" &amp; Setup!$AJ$12 &amp; "'!" &amp; AD253),0)</f>
        <v>0</v>
      </c>
      <c r="Y253" s="4">
        <f ca="1">IF(Setup!$AJ$7&lt;&gt;"",INDIRECT("'" &amp; Setup!$AJ$7 &amp; "'!" &amp; AE253),0) + IF(Setup!$AJ$8&lt;&gt;"",INDIRECT("'" &amp; Setup!$AJ$8 &amp; "'!" &amp; AE253),0) + IF(Setup!$AJ$9&lt;&gt;"",INDIRECT("'" &amp; Setup!$AJ$9 &amp; "'!" &amp; AE253),0) + IF(Setup!$AJ$10&lt;&gt;"",INDIRECT("'" &amp; Setup!$AJ$10 &amp; "'!" &amp; AE253),0) + IF(Setup!$AJ$11&lt;&gt;"",INDIRECT("'" &amp; Setup!$AJ$11 &amp; "'!" &amp; AE253),0) + IF(Setup!$AJ$12&lt;&gt;"",INDIRECT("'" &amp; Setup!$AJ$12 &amp; "'!" &amp; AE253),0)</f>
        <v>0</v>
      </c>
      <c r="Z253" s="32" t="str">
        <f t="shared" ca="1" si="157"/>
        <v/>
      </c>
      <c r="AA253" s="33" t="str">
        <f t="shared" ca="1" si="158"/>
        <v/>
      </c>
      <c r="AB253" s="1">
        <f>Planning!H25</f>
        <v>0</v>
      </c>
      <c r="AC253" s="2" t="str">
        <f t="shared" si="159"/>
        <v>00</v>
      </c>
      <c r="AD253" s="2" t="s">
        <v>891</v>
      </c>
      <c r="AE253" s="2" t="s">
        <v>892</v>
      </c>
      <c r="AF253" s="2" t="s">
        <v>1619</v>
      </c>
      <c r="AI253" s="2">
        <f ca="1">IF(Setup!$AG$7&lt;&gt;"",INDIRECT("'" &amp; Setup!$AG$7 &amp; "'!" &amp; AF253),0) + IF(Setup!$AG$8&lt;&gt;"",INDIRECT("'" &amp; Setup!$AG$8 &amp; "'!" &amp; AF253),0) + IF(Setup!$AG$9&lt;&gt;"",INDIRECT("'" &amp; Setup!$AG$9 &amp; "'!" &amp; AF253),0) + IF(Setup!$AG$10&lt;&gt;"",INDIRECT("'" &amp; Setup!$AG$10 &amp; "'!" &amp; AF253),0) + IF(Setup!$AG$11&lt;&gt;"",INDIRECT("'" &amp; Setup!$AG$11 &amp; "'!" &amp; AF253),0) + IF(Setup!$AG$12&lt;&gt;"",INDIRECT("'" &amp; Setup!$AG$12 &amp; "'!" &amp; AF253),0)</f>
        <v>0</v>
      </c>
      <c r="AJ253" s="2">
        <f ca="1">IF(Setup!$AH$7&lt;&gt;"",INDIRECT("'" &amp; Setup!$AH$7 &amp; "'!" &amp; AF253),0) + IF(Setup!$AH$8&lt;&gt;"",INDIRECT("'" &amp; Setup!$AH$8 &amp; "'!" &amp; AF253),0) + IF(Setup!$AH$9&lt;&gt;"",INDIRECT("'" &amp; Setup!$AH$9 &amp; "'!" &amp; AF253),0) + IF(Setup!$AH$10&lt;&gt;"",INDIRECT("'" &amp; Setup!$AH$10 &amp; "'!" &amp; AF253),0) + IF(Setup!$AH$11&lt;&gt;"",INDIRECT("'" &amp; Setup!$AH$11 &amp; "'!" &amp; AF253),0) + IF(Setup!$AH$12&lt;&gt;"",INDIRECT("'" &amp; Setup!$AH$12 &amp; "'!" &amp; AF253),0)</f>
        <v>0</v>
      </c>
      <c r="AK253" s="2">
        <f ca="1">IF(Setup!$AI$7&lt;&gt;"",INDIRECT("'" &amp; Setup!$AI$7 &amp; "'!" &amp; AF253),0) + IF(Setup!$AI$8&lt;&gt;"",INDIRECT("'" &amp; Setup!$AI$8 &amp; "'!" &amp; AF253),0) + IF(Setup!$AI$9&lt;&gt;"",INDIRECT("'" &amp; Setup!$AI$9 &amp; "'!" &amp; AF253),0) + IF(Setup!$AI$10&lt;&gt;"",INDIRECT("'" &amp; Setup!$AI$10 &amp; "'!" &amp; AF253),0) + IF(Setup!$AI$11&lt;&gt;"",INDIRECT("'" &amp; Setup!$AI$11 &amp; "'!" &amp; AF253),0) + IF(Setup!$AI$12&lt;&gt;"",INDIRECT("'" &amp; Setup!$AI$12 &amp; "'!" &amp; AF253),0)</f>
        <v>0</v>
      </c>
      <c r="AL253" s="2">
        <f ca="1">IF(Setup!$AJ$7&lt;&gt;"",INDIRECT("'" &amp; Setup!$AJ$7 &amp; "'!" &amp; AF253),0) + IF(Setup!$AJ$8&lt;&gt;"",INDIRECT("'" &amp; Setup!$AJ$8 &amp; "'!" &amp; AF253),0) + IF(Setup!$AJ$9&lt;&gt;"",INDIRECT("'" &amp; Setup!$AJ$9 &amp; "'!" &amp; AF253),0) + IF(Setup!$AJ$10&lt;&gt;"",INDIRECT("'" &amp; Setup!$AJ$10 &amp; "'!" &amp; AF253),0) + IF(Setup!$AJ$11&lt;&gt;"",INDIRECT("'" &amp; Setup!$AJ$11 &amp; "'!" &amp; AF253),0) + IF(Setup!$AJ$12&lt;&gt;"",INDIRECT("'" &amp; Setup!$AJ$12 &amp; "'!" &amp; AF253),0)</f>
        <v>0</v>
      </c>
      <c r="AN253" s="2" t="str">
        <f t="shared" si="160"/>
        <v/>
      </c>
      <c r="BS253" s="2">
        <v>0</v>
      </c>
      <c r="BT253" s="2">
        <f ca="1">IF(Setup!$AH$7="",0,INDIRECT("'" &amp; Setup!$AH$7 &amp; "'!" &amp; AF253))</f>
        <v>0</v>
      </c>
      <c r="BU253" s="2">
        <f ca="1">IF(Setup!$AI$7="",0,INDIRECT("'" &amp; Setup!$AI$7 &amp; "'!" &amp; AF253))</f>
        <v>0</v>
      </c>
      <c r="BV253" s="2">
        <f ca="1">IF(Setup!$AJ$7="",0,INDIRECT("'" &amp; Setup!$AJ$7 &amp; "'!" &amp; AF253))</f>
        <v>0</v>
      </c>
    </row>
    <row r="254" spans="1:74" ht="39" hidden="1" customHeight="1" x14ac:dyDescent="0.2">
      <c r="A254" s="14" t="str">
        <f>Planning!A26</f>
        <v>I018</v>
      </c>
      <c r="B254" s="9">
        <f>Planning!B26</f>
        <v>0</v>
      </c>
      <c r="C254" s="9">
        <f>Planning!C26</f>
        <v>0</v>
      </c>
      <c r="D254" s="9">
        <f>Planning!D26</f>
        <v>0</v>
      </c>
      <c r="E254" s="3">
        <f>Planning!E26</f>
        <v>0</v>
      </c>
      <c r="F254" s="3">
        <f>Planning!G26</f>
        <v>0</v>
      </c>
      <c r="G254" s="60">
        <f t="shared" si="161"/>
        <v>0</v>
      </c>
      <c r="H254" s="5">
        <f t="shared" ca="1" si="162"/>
        <v>0</v>
      </c>
      <c r="I254" s="5">
        <f t="shared" ca="1" si="163"/>
        <v>0</v>
      </c>
      <c r="J254" s="32" t="str">
        <f t="shared" ca="1" si="164"/>
        <v/>
      </c>
      <c r="K254" s="33" t="str">
        <f t="shared" ca="1" si="152"/>
        <v/>
      </c>
      <c r="L254" s="5">
        <f ca="1">IF(Setup!$AG$7&lt;&gt;"",INDIRECT("'" &amp; Setup!$AG$7 &amp; "'!" &amp; AD254),0) + IF(Setup!$AG$8&lt;&gt;"",INDIRECT("'" &amp; Setup!$AG$8 &amp; "'!" &amp; AD254),0) + IF(Setup!$AG$9&lt;&gt;"",INDIRECT("'" &amp; Setup!$AG$9 &amp; "'!" &amp; AD254),0) + IF(Setup!$AG$10&lt;&gt;"",INDIRECT("'" &amp; Setup!$AG$10 &amp; "'!" &amp; AD254),0) + IF(Setup!$AG$11&lt;&gt;"",INDIRECT("'" &amp; Setup!$AG$11 &amp; "'!" &amp; AD254),0) + IF(Setup!$AG$12&lt;&gt;"",INDIRECT("'" &amp; Setup!$AG$12 &amp; "'!" &amp; AD254),0)</f>
        <v>0</v>
      </c>
      <c r="M254" s="5">
        <f ca="1">IF(Setup!$AG$7&lt;&gt;"",INDIRECT("'" &amp; Setup!$AG$7 &amp; "'!" &amp; AE254),0) + IF(Setup!$AG$8&lt;&gt;"",INDIRECT("'" &amp; Setup!$AG$8 &amp; "'!" &amp; AE254),0) + IF(Setup!$AG$9&lt;&gt;"",INDIRECT("'" &amp; Setup!$AG$9 &amp; "'!" &amp; AE254),0) + IF(Setup!$AG$10&lt;&gt;"",INDIRECT("'" &amp; Setup!$AG$10 &amp; "'!" &amp; AE254),0) + IF(Setup!$AG$11&lt;&gt;"",INDIRECT("'" &amp; Setup!$AG$11 &amp; "'!" &amp; AE254),0) + IF(Setup!$AG$12&lt;&gt;"",INDIRECT("'" &amp; Setup!$AG$12 &amp; "'!" &amp; AE254),0)</f>
        <v>0</v>
      </c>
      <c r="N254" s="32" t="str">
        <f t="shared" ca="1" si="165"/>
        <v/>
      </c>
      <c r="O254" s="33" t="str">
        <f t="shared" ca="1" si="153"/>
        <v/>
      </c>
      <c r="P254" s="5">
        <f ca="1">IF(Setup!$AH$7&lt;&gt;"",INDIRECT("'" &amp; Setup!$AH$7 &amp; "'!" &amp; AD254),0) + IF(Setup!$AH$8&lt;&gt;"",INDIRECT("'" &amp; Setup!$AH$8 &amp; "'!" &amp; AD254),0) + IF(Setup!$AH$9&lt;&gt;"",INDIRECT("'" &amp; Setup!$AH$9 &amp; "'!" &amp; AD254),0) + IF(Setup!$AH$10&lt;&gt;"",INDIRECT("'" &amp; Setup!$AH$10 &amp; "'!" &amp; AD254),0) + IF(Setup!$AH$11&lt;&gt;"",INDIRECT("'" &amp; Setup!$AH$11 &amp; "'!" &amp; AD254),0) + IF(Setup!$AH$12&lt;&gt;"",INDIRECT("'" &amp; Setup!$AH$12 &amp; "'!" &amp; AD254),0)</f>
        <v>0</v>
      </c>
      <c r="Q254" s="5">
        <f ca="1">IF(Setup!$AH$7&lt;&gt;"",INDIRECT("'" &amp; Setup!$AH$7 &amp; "'!" &amp; AE254),0) + IF(Setup!$AH$8&lt;&gt;"",INDIRECT("'" &amp; Setup!$AH$8 &amp; "'!" &amp; AE254),0) + IF(Setup!$AH$9&lt;&gt;"",INDIRECT("'" &amp; Setup!$AH$9 &amp; "'!" &amp; AE254),0) + IF(Setup!$AH$10&lt;&gt;"",INDIRECT("'" &amp; Setup!$AH$10 &amp; "'!" &amp; AE254),0) + IF(Setup!$AH$11&lt;&gt;"",INDIRECT("'" &amp; Setup!$AH$11 &amp; "'!" &amp; AE254),0) + IF(Setup!$AH$12&lt;&gt;"",INDIRECT("'" &amp; Setup!$AH$12 &amp; "'!" &amp; AE254),0)</f>
        <v>0</v>
      </c>
      <c r="R254" s="32" t="str">
        <f t="shared" ca="1" si="166"/>
        <v/>
      </c>
      <c r="S254" s="33" t="str">
        <f t="shared" ca="1" si="154"/>
        <v/>
      </c>
      <c r="T254" s="5">
        <f ca="1">IF(Setup!$AI$7&lt;&gt;"",INDIRECT("'" &amp; Setup!$AI$7 &amp; "'!" &amp; AD254),0) + IF(Setup!$AI$8&lt;&gt;"",INDIRECT("'" &amp; Setup!$AI$8 &amp; "'!" &amp; AD254),0) + IF(Setup!$AI$9&lt;&gt;"",INDIRECT("'" &amp; Setup!$AI$9 &amp; "'!" &amp; AD254),0) + IF(Setup!$AI$10&lt;&gt;"",INDIRECT("'" &amp; Setup!$AI$10 &amp; "'!" &amp; AD254),0) + IF(Setup!$AI$11&lt;&gt;"",INDIRECT("'" &amp; Setup!$AI$11 &amp; "'!" &amp; AD254),0) + IF(Setup!$AI$12&lt;&gt;"",INDIRECT("'" &amp; Setup!$AI$12 &amp; "'!" &amp; AD254),0)</f>
        <v>0</v>
      </c>
      <c r="U254" s="5">
        <f ca="1">IF(Setup!$AI$7&lt;&gt;"",INDIRECT("'" &amp; Setup!$AI$7 &amp; "'!" &amp; AE254),0) + IF(Setup!$AI$8&lt;&gt;"",INDIRECT("'" &amp; Setup!$AI$8 &amp; "'!" &amp; AE254),0) + IF(Setup!$AI$9&lt;&gt;"",INDIRECT("'" &amp; Setup!$AI$9 &amp; "'!" &amp; AE254),0) + IF(Setup!$AI$10&lt;&gt;"",INDIRECT("'" &amp; Setup!$AI$10 &amp; "'!" &amp; AE254),0) + IF(Setup!$AI$11&lt;&gt;"",INDIRECT("'" &amp; Setup!$AI$11 &amp; "'!" &amp; AE254),0) + IF(Setup!$AI$12&lt;&gt;"",INDIRECT("'" &amp; Setup!$AI$12 &amp; "'!" &amp; AE254),0)</f>
        <v>0</v>
      </c>
      <c r="V254" s="32" t="str">
        <f t="shared" ca="1" si="155"/>
        <v/>
      </c>
      <c r="W254" s="33" t="str">
        <f t="shared" ca="1" si="156"/>
        <v/>
      </c>
      <c r="X254" s="4">
        <f ca="1">IF(Setup!$AJ$7&lt;&gt;"",INDIRECT("'" &amp; Setup!$AJ$7 &amp; "'!" &amp; AD254),0) + IF(Setup!$AJ$8&lt;&gt;"",INDIRECT("'" &amp; Setup!$AJ$8 &amp; "'!" &amp; AD254),0) + IF(Setup!$AJ$9&lt;&gt;"",INDIRECT("'" &amp; Setup!$AJ$9 &amp; "'!" &amp; AD254),0) + IF(Setup!$AJ$10&lt;&gt;"",INDIRECT("'" &amp; Setup!$AJ$10 &amp; "'!" &amp; AD254),0) + IF(Setup!$AJ$11&lt;&gt;"",INDIRECT("'" &amp; Setup!$AJ$11 &amp; "'!" &amp; AD254),0) + IF(Setup!$AJ$12&lt;&gt;"",INDIRECT("'" &amp; Setup!$AJ$12 &amp; "'!" &amp; AD254),0)</f>
        <v>0</v>
      </c>
      <c r="Y254" s="4">
        <f ca="1">IF(Setup!$AJ$7&lt;&gt;"",INDIRECT("'" &amp; Setup!$AJ$7 &amp; "'!" &amp; AE254),0) + IF(Setup!$AJ$8&lt;&gt;"",INDIRECT("'" &amp; Setup!$AJ$8 &amp; "'!" &amp; AE254),0) + IF(Setup!$AJ$9&lt;&gt;"",INDIRECT("'" &amp; Setup!$AJ$9 &amp; "'!" &amp; AE254),0) + IF(Setup!$AJ$10&lt;&gt;"",INDIRECT("'" &amp; Setup!$AJ$10 &amp; "'!" &amp; AE254),0) + IF(Setup!$AJ$11&lt;&gt;"",INDIRECT("'" &amp; Setup!$AJ$11 &amp; "'!" &amp; AE254),0) + IF(Setup!$AJ$12&lt;&gt;"",INDIRECT("'" &amp; Setup!$AJ$12 &amp; "'!" &amp; AE254),0)</f>
        <v>0</v>
      </c>
      <c r="Z254" s="32" t="str">
        <f t="shared" ca="1" si="157"/>
        <v/>
      </c>
      <c r="AA254" s="33" t="str">
        <f t="shared" ca="1" si="158"/>
        <v/>
      </c>
      <c r="AB254" s="1">
        <f>Planning!H26</f>
        <v>0</v>
      </c>
      <c r="AC254" s="2" t="str">
        <f t="shared" si="159"/>
        <v>00</v>
      </c>
      <c r="AD254" s="2" t="s">
        <v>893</v>
      </c>
      <c r="AE254" s="2" t="s">
        <v>894</v>
      </c>
      <c r="AF254" s="2" t="s">
        <v>1620</v>
      </c>
      <c r="AI254" s="2">
        <f ca="1">IF(Setup!$AG$7&lt;&gt;"",INDIRECT("'" &amp; Setup!$AG$7 &amp; "'!" &amp; AF254),0) + IF(Setup!$AG$8&lt;&gt;"",INDIRECT("'" &amp; Setup!$AG$8 &amp; "'!" &amp; AF254),0) + IF(Setup!$AG$9&lt;&gt;"",INDIRECT("'" &amp; Setup!$AG$9 &amp; "'!" &amp; AF254),0) + IF(Setup!$AG$10&lt;&gt;"",INDIRECT("'" &amp; Setup!$AG$10 &amp; "'!" &amp; AF254),0) + IF(Setup!$AG$11&lt;&gt;"",INDIRECT("'" &amp; Setup!$AG$11 &amp; "'!" &amp; AF254),0) + IF(Setup!$AG$12&lt;&gt;"",INDIRECT("'" &amp; Setup!$AG$12 &amp; "'!" &amp; AF254),0)</f>
        <v>0</v>
      </c>
      <c r="AJ254" s="2">
        <f ca="1">IF(Setup!$AH$7&lt;&gt;"",INDIRECT("'" &amp; Setup!$AH$7 &amp; "'!" &amp; AF254),0) + IF(Setup!$AH$8&lt;&gt;"",INDIRECT("'" &amp; Setup!$AH$8 &amp; "'!" &amp; AF254),0) + IF(Setup!$AH$9&lt;&gt;"",INDIRECT("'" &amp; Setup!$AH$9 &amp; "'!" &amp; AF254),0) + IF(Setup!$AH$10&lt;&gt;"",INDIRECT("'" &amp; Setup!$AH$10 &amp; "'!" &amp; AF254),0) + IF(Setup!$AH$11&lt;&gt;"",INDIRECT("'" &amp; Setup!$AH$11 &amp; "'!" &amp; AF254),0) + IF(Setup!$AH$12&lt;&gt;"",INDIRECT("'" &amp; Setup!$AH$12 &amp; "'!" &amp; AF254),0)</f>
        <v>0</v>
      </c>
      <c r="AK254" s="2">
        <f ca="1">IF(Setup!$AI$7&lt;&gt;"",INDIRECT("'" &amp; Setup!$AI$7 &amp; "'!" &amp; AF254),0) + IF(Setup!$AI$8&lt;&gt;"",INDIRECT("'" &amp; Setup!$AI$8 &amp; "'!" &amp; AF254),0) + IF(Setup!$AI$9&lt;&gt;"",INDIRECT("'" &amp; Setup!$AI$9 &amp; "'!" &amp; AF254),0) + IF(Setup!$AI$10&lt;&gt;"",INDIRECT("'" &amp; Setup!$AI$10 &amp; "'!" &amp; AF254),0) + IF(Setup!$AI$11&lt;&gt;"",INDIRECT("'" &amp; Setup!$AI$11 &amp; "'!" &amp; AF254),0) + IF(Setup!$AI$12&lt;&gt;"",INDIRECT("'" &amp; Setup!$AI$12 &amp; "'!" &amp; AF254),0)</f>
        <v>0</v>
      </c>
      <c r="AL254" s="2">
        <f ca="1">IF(Setup!$AJ$7&lt;&gt;"",INDIRECT("'" &amp; Setup!$AJ$7 &amp; "'!" &amp; AF254),0) + IF(Setup!$AJ$8&lt;&gt;"",INDIRECT("'" &amp; Setup!$AJ$8 &amp; "'!" &amp; AF254),0) + IF(Setup!$AJ$9&lt;&gt;"",INDIRECT("'" &amp; Setup!$AJ$9 &amp; "'!" &amp; AF254),0) + IF(Setup!$AJ$10&lt;&gt;"",INDIRECT("'" &amp; Setup!$AJ$10 &amp; "'!" &amp; AF254),0) + IF(Setup!$AJ$11&lt;&gt;"",INDIRECT("'" &amp; Setup!$AJ$11 &amp; "'!" &amp; AF254),0) + IF(Setup!$AJ$12&lt;&gt;"",INDIRECT("'" &amp; Setup!$AJ$12 &amp; "'!" &amp; AF254),0)</f>
        <v>0</v>
      </c>
      <c r="AN254" s="2" t="str">
        <f t="shared" si="160"/>
        <v/>
      </c>
      <c r="BS254" s="2">
        <v>0</v>
      </c>
      <c r="BT254" s="2">
        <f ca="1">IF(Setup!$AH$7="",0,INDIRECT("'" &amp; Setup!$AH$7 &amp; "'!" &amp; AF254))</f>
        <v>0</v>
      </c>
      <c r="BU254" s="2">
        <f ca="1">IF(Setup!$AI$7="",0,INDIRECT("'" &amp; Setup!$AI$7 &amp; "'!" &amp; AF254))</f>
        <v>0</v>
      </c>
      <c r="BV254" s="2">
        <f ca="1">IF(Setup!$AJ$7="",0,INDIRECT("'" &amp; Setup!$AJ$7 &amp; "'!" &amp; AF254))</f>
        <v>0</v>
      </c>
    </row>
    <row r="255" spans="1:74" ht="39" hidden="1" customHeight="1" x14ac:dyDescent="0.2">
      <c r="A255" s="14" t="str">
        <f>Planning!A27</f>
        <v>I019</v>
      </c>
      <c r="B255" s="9">
        <f>Planning!B27</f>
        <v>0</v>
      </c>
      <c r="C255" s="9">
        <f>Planning!C27</f>
        <v>0</v>
      </c>
      <c r="D255" s="9">
        <f>Planning!D27</f>
        <v>0</v>
      </c>
      <c r="E255" s="3">
        <f>Planning!E27</f>
        <v>0</v>
      </c>
      <c r="F255" s="3">
        <f>Planning!G27</f>
        <v>0</v>
      </c>
      <c r="G255" s="60">
        <f t="shared" si="161"/>
        <v>0</v>
      </c>
      <c r="H255" s="5">
        <f t="shared" ca="1" si="162"/>
        <v>0</v>
      </c>
      <c r="I255" s="5">
        <f t="shared" ca="1" si="163"/>
        <v>0</v>
      </c>
      <c r="J255" s="32" t="str">
        <f t="shared" ca="1" si="164"/>
        <v/>
      </c>
      <c r="K255" s="33" t="str">
        <f t="shared" ca="1" si="152"/>
        <v/>
      </c>
      <c r="L255" s="5">
        <f ca="1">IF(Setup!$AG$7&lt;&gt;"",INDIRECT("'" &amp; Setup!$AG$7 &amp; "'!" &amp; AD255),0) + IF(Setup!$AG$8&lt;&gt;"",INDIRECT("'" &amp; Setup!$AG$8 &amp; "'!" &amp; AD255),0) + IF(Setup!$AG$9&lt;&gt;"",INDIRECT("'" &amp; Setup!$AG$9 &amp; "'!" &amp; AD255),0) + IF(Setup!$AG$10&lt;&gt;"",INDIRECT("'" &amp; Setup!$AG$10 &amp; "'!" &amp; AD255),0) + IF(Setup!$AG$11&lt;&gt;"",INDIRECT("'" &amp; Setup!$AG$11 &amp; "'!" &amp; AD255),0) + IF(Setup!$AG$12&lt;&gt;"",INDIRECT("'" &amp; Setup!$AG$12 &amp; "'!" &amp; AD255),0)</f>
        <v>0</v>
      </c>
      <c r="M255" s="5">
        <f ca="1">IF(Setup!$AG$7&lt;&gt;"",INDIRECT("'" &amp; Setup!$AG$7 &amp; "'!" &amp; AE255),0) + IF(Setup!$AG$8&lt;&gt;"",INDIRECT("'" &amp; Setup!$AG$8 &amp; "'!" &amp; AE255),0) + IF(Setup!$AG$9&lt;&gt;"",INDIRECT("'" &amp; Setup!$AG$9 &amp; "'!" &amp; AE255),0) + IF(Setup!$AG$10&lt;&gt;"",INDIRECT("'" &amp; Setup!$AG$10 &amp; "'!" &amp; AE255),0) + IF(Setup!$AG$11&lt;&gt;"",INDIRECT("'" &amp; Setup!$AG$11 &amp; "'!" &amp; AE255),0) + IF(Setup!$AG$12&lt;&gt;"",INDIRECT("'" &amp; Setup!$AG$12 &amp; "'!" &amp; AE255),0)</f>
        <v>0</v>
      </c>
      <c r="N255" s="32" t="str">
        <f t="shared" ca="1" si="165"/>
        <v/>
      </c>
      <c r="O255" s="33" t="str">
        <f t="shared" ca="1" si="153"/>
        <v/>
      </c>
      <c r="P255" s="5">
        <f ca="1">IF(Setup!$AH$7&lt;&gt;"",INDIRECT("'" &amp; Setup!$AH$7 &amp; "'!" &amp; AD255),0) + IF(Setup!$AH$8&lt;&gt;"",INDIRECT("'" &amp; Setup!$AH$8 &amp; "'!" &amp; AD255),0) + IF(Setup!$AH$9&lt;&gt;"",INDIRECT("'" &amp; Setup!$AH$9 &amp; "'!" &amp; AD255),0) + IF(Setup!$AH$10&lt;&gt;"",INDIRECT("'" &amp; Setup!$AH$10 &amp; "'!" &amp; AD255),0) + IF(Setup!$AH$11&lt;&gt;"",INDIRECT("'" &amp; Setup!$AH$11 &amp; "'!" &amp; AD255),0) + IF(Setup!$AH$12&lt;&gt;"",INDIRECT("'" &amp; Setup!$AH$12 &amp; "'!" &amp; AD255),0)</f>
        <v>0</v>
      </c>
      <c r="Q255" s="5">
        <f ca="1">IF(Setup!$AH$7&lt;&gt;"",INDIRECT("'" &amp; Setup!$AH$7 &amp; "'!" &amp; AE255),0) + IF(Setup!$AH$8&lt;&gt;"",INDIRECT("'" &amp; Setup!$AH$8 &amp; "'!" &amp; AE255),0) + IF(Setup!$AH$9&lt;&gt;"",INDIRECT("'" &amp; Setup!$AH$9 &amp; "'!" &amp; AE255),0) + IF(Setup!$AH$10&lt;&gt;"",INDIRECT("'" &amp; Setup!$AH$10 &amp; "'!" &amp; AE255),0) + IF(Setup!$AH$11&lt;&gt;"",INDIRECT("'" &amp; Setup!$AH$11 &amp; "'!" &amp; AE255),0) + IF(Setup!$AH$12&lt;&gt;"",INDIRECT("'" &amp; Setup!$AH$12 &amp; "'!" &amp; AE255),0)</f>
        <v>0</v>
      </c>
      <c r="R255" s="32" t="str">
        <f t="shared" ca="1" si="166"/>
        <v/>
      </c>
      <c r="S255" s="33" t="str">
        <f t="shared" ca="1" si="154"/>
        <v/>
      </c>
      <c r="T255" s="5">
        <f ca="1">IF(Setup!$AI$7&lt;&gt;"",INDIRECT("'" &amp; Setup!$AI$7 &amp; "'!" &amp; AD255),0) + IF(Setup!$AI$8&lt;&gt;"",INDIRECT("'" &amp; Setup!$AI$8 &amp; "'!" &amp; AD255),0) + IF(Setup!$AI$9&lt;&gt;"",INDIRECT("'" &amp; Setup!$AI$9 &amp; "'!" &amp; AD255),0) + IF(Setup!$AI$10&lt;&gt;"",INDIRECT("'" &amp; Setup!$AI$10 &amp; "'!" &amp; AD255),0) + IF(Setup!$AI$11&lt;&gt;"",INDIRECT("'" &amp; Setup!$AI$11 &amp; "'!" &amp; AD255),0) + IF(Setup!$AI$12&lt;&gt;"",INDIRECT("'" &amp; Setup!$AI$12 &amp; "'!" &amp; AD255),0)</f>
        <v>0</v>
      </c>
      <c r="U255" s="5">
        <f ca="1">IF(Setup!$AI$7&lt;&gt;"",INDIRECT("'" &amp; Setup!$AI$7 &amp; "'!" &amp; AE255),0) + IF(Setup!$AI$8&lt;&gt;"",INDIRECT("'" &amp; Setup!$AI$8 &amp; "'!" &amp; AE255),0) + IF(Setup!$AI$9&lt;&gt;"",INDIRECT("'" &amp; Setup!$AI$9 &amp; "'!" &amp; AE255),0) + IF(Setup!$AI$10&lt;&gt;"",INDIRECT("'" &amp; Setup!$AI$10 &amp; "'!" &amp; AE255),0) + IF(Setup!$AI$11&lt;&gt;"",INDIRECT("'" &amp; Setup!$AI$11 &amp; "'!" &amp; AE255),0) + IF(Setup!$AI$12&lt;&gt;"",INDIRECT("'" &amp; Setup!$AI$12 &amp; "'!" &amp; AE255),0)</f>
        <v>0</v>
      </c>
      <c r="V255" s="32" t="str">
        <f t="shared" ca="1" si="155"/>
        <v/>
      </c>
      <c r="W255" s="33" t="str">
        <f t="shared" ca="1" si="156"/>
        <v/>
      </c>
      <c r="X255" s="4">
        <f ca="1">IF(Setup!$AJ$7&lt;&gt;"",INDIRECT("'" &amp; Setup!$AJ$7 &amp; "'!" &amp; AD255),0) + IF(Setup!$AJ$8&lt;&gt;"",INDIRECT("'" &amp; Setup!$AJ$8 &amp; "'!" &amp; AD255),0) + IF(Setup!$AJ$9&lt;&gt;"",INDIRECT("'" &amp; Setup!$AJ$9 &amp; "'!" &amp; AD255),0) + IF(Setup!$AJ$10&lt;&gt;"",INDIRECT("'" &amp; Setup!$AJ$10 &amp; "'!" &amp; AD255),0) + IF(Setup!$AJ$11&lt;&gt;"",INDIRECT("'" &amp; Setup!$AJ$11 &amp; "'!" &amp; AD255),0) + IF(Setup!$AJ$12&lt;&gt;"",INDIRECT("'" &amp; Setup!$AJ$12 &amp; "'!" &amp; AD255),0)</f>
        <v>0</v>
      </c>
      <c r="Y255" s="4">
        <f ca="1">IF(Setup!$AJ$7&lt;&gt;"",INDIRECT("'" &amp; Setup!$AJ$7 &amp; "'!" &amp; AE255),0) + IF(Setup!$AJ$8&lt;&gt;"",INDIRECT("'" &amp; Setup!$AJ$8 &amp; "'!" &amp; AE255),0) + IF(Setup!$AJ$9&lt;&gt;"",INDIRECT("'" &amp; Setup!$AJ$9 &amp; "'!" &amp; AE255),0) + IF(Setup!$AJ$10&lt;&gt;"",INDIRECT("'" &amp; Setup!$AJ$10 &amp; "'!" &amp; AE255),0) + IF(Setup!$AJ$11&lt;&gt;"",INDIRECT("'" &amp; Setup!$AJ$11 &amp; "'!" &amp; AE255),0) + IF(Setup!$AJ$12&lt;&gt;"",INDIRECT("'" &amp; Setup!$AJ$12 &amp; "'!" &amp; AE255),0)</f>
        <v>0</v>
      </c>
      <c r="Z255" s="32" t="str">
        <f t="shared" ca="1" si="157"/>
        <v/>
      </c>
      <c r="AA255" s="33" t="str">
        <f t="shared" ca="1" si="158"/>
        <v/>
      </c>
      <c r="AB255" s="1">
        <f>Planning!H27</f>
        <v>0</v>
      </c>
      <c r="AC255" s="2" t="str">
        <f t="shared" si="159"/>
        <v>00</v>
      </c>
      <c r="AD255" s="2" t="s">
        <v>895</v>
      </c>
      <c r="AE255" s="2" t="s">
        <v>896</v>
      </c>
      <c r="AF255" s="2" t="s">
        <v>1621</v>
      </c>
      <c r="AI255" s="2">
        <f ca="1">IF(Setup!$AG$7&lt;&gt;"",INDIRECT("'" &amp; Setup!$AG$7 &amp; "'!" &amp; AF255),0) + IF(Setup!$AG$8&lt;&gt;"",INDIRECT("'" &amp; Setup!$AG$8 &amp; "'!" &amp; AF255),0) + IF(Setup!$AG$9&lt;&gt;"",INDIRECT("'" &amp; Setup!$AG$9 &amp; "'!" &amp; AF255),0) + IF(Setup!$AG$10&lt;&gt;"",INDIRECT("'" &amp; Setup!$AG$10 &amp; "'!" &amp; AF255),0) + IF(Setup!$AG$11&lt;&gt;"",INDIRECT("'" &amp; Setup!$AG$11 &amp; "'!" &amp; AF255),0) + IF(Setup!$AG$12&lt;&gt;"",INDIRECT("'" &amp; Setup!$AG$12 &amp; "'!" &amp; AF255),0)</f>
        <v>0</v>
      </c>
      <c r="AJ255" s="2">
        <f ca="1">IF(Setup!$AH$7&lt;&gt;"",INDIRECT("'" &amp; Setup!$AH$7 &amp; "'!" &amp; AF255),0) + IF(Setup!$AH$8&lt;&gt;"",INDIRECT("'" &amp; Setup!$AH$8 &amp; "'!" &amp; AF255),0) + IF(Setup!$AH$9&lt;&gt;"",INDIRECT("'" &amp; Setup!$AH$9 &amp; "'!" &amp; AF255),0) + IF(Setup!$AH$10&lt;&gt;"",INDIRECT("'" &amp; Setup!$AH$10 &amp; "'!" &amp; AF255),0) + IF(Setup!$AH$11&lt;&gt;"",INDIRECT("'" &amp; Setup!$AH$11 &amp; "'!" &amp; AF255),0) + IF(Setup!$AH$12&lt;&gt;"",INDIRECT("'" &amp; Setup!$AH$12 &amp; "'!" &amp; AF255),0)</f>
        <v>0</v>
      </c>
      <c r="AK255" s="2">
        <f ca="1">IF(Setup!$AI$7&lt;&gt;"",INDIRECT("'" &amp; Setup!$AI$7 &amp; "'!" &amp; AF255),0) + IF(Setup!$AI$8&lt;&gt;"",INDIRECT("'" &amp; Setup!$AI$8 &amp; "'!" &amp; AF255),0) + IF(Setup!$AI$9&lt;&gt;"",INDIRECT("'" &amp; Setup!$AI$9 &amp; "'!" &amp; AF255),0) + IF(Setup!$AI$10&lt;&gt;"",INDIRECT("'" &amp; Setup!$AI$10 &amp; "'!" &amp; AF255),0) + IF(Setup!$AI$11&lt;&gt;"",INDIRECT("'" &amp; Setup!$AI$11 &amp; "'!" &amp; AF255),0) + IF(Setup!$AI$12&lt;&gt;"",INDIRECT("'" &amp; Setup!$AI$12 &amp; "'!" &amp; AF255),0)</f>
        <v>0</v>
      </c>
      <c r="AL255" s="2">
        <f ca="1">IF(Setup!$AJ$7&lt;&gt;"",INDIRECT("'" &amp; Setup!$AJ$7 &amp; "'!" &amp; AF255),0) + IF(Setup!$AJ$8&lt;&gt;"",INDIRECT("'" &amp; Setup!$AJ$8 &amp; "'!" &amp; AF255),0) + IF(Setup!$AJ$9&lt;&gt;"",INDIRECT("'" &amp; Setup!$AJ$9 &amp; "'!" &amp; AF255),0) + IF(Setup!$AJ$10&lt;&gt;"",INDIRECT("'" &amp; Setup!$AJ$10 &amp; "'!" &amp; AF255),0) + IF(Setup!$AJ$11&lt;&gt;"",INDIRECT("'" &amp; Setup!$AJ$11 &amp; "'!" &amp; AF255),0) + IF(Setup!$AJ$12&lt;&gt;"",INDIRECT("'" &amp; Setup!$AJ$12 &amp; "'!" &amp; AF255),0)</f>
        <v>0</v>
      </c>
      <c r="AN255" s="2" t="str">
        <f t="shared" si="160"/>
        <v/>
      </c>
      <c r="BS255" s="2">
        <v>0</v>
      </c>
      <c r="BT255" s="2">
        <f ca="1">IF(Setup!$AH$7="",0,INDIRECT("'" &amp; Setup!$AH$7 &amp; "'!" &amp; AF255))</f>
        <v>0</v>
      </c>
      <c r="BU255" s="2">
        <f ca="1">IF(Setup!$AI$7="",0,INDIRECT("'" &amp; Setup!$AI$7 &amp; "'!" &amp; AF255))</f>
        <v>0</v>
      </c>
      <c r="BV255" s="2">
        <f ca="1">IF(Setup!$AJ$7="",0,INDIRECT("'" &amp; Setup!$AJ$7 &amp; "'!" &amp; AF255))</f>
        <v>0</v>
      </c>
    </row>
    <row r="256" spans="1:74" ht="39" hidden="1" customHeight="1" x14ac:dyDescent="0.2">
      <c r="A256" s="14" t="str">
        <f>Planning!A28</f>
        <v>I020</v>
      </c>
      <c r="B256" s="9">
        <f>Planning!B28</f>
        <v>0</v>
      </c>
      <c r="C256" s="9">
        <f>Planning!C28</f>
        <v>0</v>
      </c>
      <c r="D256" s="9">
        <f>Planning!D28</f>
        <v>0</v>
      </c>
      <c r="E256" s="3">
        <f>Planning!E28</f>
        <v>0</v>
      </c>
      <c r="F256" s="3">
        <f>Planning!G28</f>
        <v>0</v>
      </c>
      <c r="G256" s="60">
        <f t="shared" si="161"/>
        <v>0</v>
      </c>
      <c r="H256" s="5">
        <f t="shared" ca="1" si="162"/>
        <v>0</v>
      </c>
      <c r="I256" s="5">
        <f t="shared" ca="1" si="163"/>
        <v>0</v>
      </c>
      <c r="J256" s="32" t="str">
        <f t="shared" ca="1" si="164"/>
        <v/>
      </c>
      <c r="K256" s="33" t="str">
        <f t="shared" ca="1" si="152"/>
        <v/>
      </c>
      <c r="L256" s="5">
        <f ca="1">IF(Setup!$AG$7&lt;&gt;"",INDIRECT("'" &amp; Setup!$AG$7 &amp; "'!" &amp; AD256),0) + IF(Setup!$AG$8&lt;&gt;"",INDIRECT("'" &amp; Setup!$AG$8 &amp; "'!" &amp; AD256),0) + IF(Setup!$AG$9&lt;&gt;"",INDIRECT("'" &amp; Setup!$AG$9 &amp; "'!" &amp; AD256),0) + IF(Setup!$AG$10&lt;&gt;"",INDIRECT("'" &amp; Setup!$AG$10 &amp; "'!" &amp; AD256),0) + IF(Setup!$AG$11&lt;&gt;"",INDIRECT("'" &amp; Setup!$AG$11 &amp; "'!" &amp; AD256),0) + IF(Setup!$AG$12&lt;&gt;"",INDIRECT("'" &amp; Setup!$AG$12 &amp; "'!" &amp; AD256),0)</f>
        <v>0</v>
      </c>
      <c r="M256" s="5">
        <f ca="1">IF(Setup!$AG$7&lt;&gt;"",INDIRECT("'" &amp; Setup!$AG$7 &amp; "'!" &amp; AE256),0) + IF(Setup!$AG$8&lt;&gt;"",INDIRECT("'" &amp; Setup!$AG$8 &amp; "'!" &amp; AE256),0) + IF(Setup!$AG$9&lt;&gt;"",INDIRECT("'" &amp; Setup!$AG$9 &amp; "'!" &amp; AE256),0) + IF(Setup!$AG$10&lt;&gt;"",INDIRECT("'" &amp; Setup!$AG$10 &amp; "'!" &amp; AE256),0) + IF(Setup!$AG$11&lt;&gt;"",INDIRECT("'" &amp; Setup!$AG$11 &amp; "'!" &amp; AE256),0) + IF(Setup!$AG$12&lt;&gt;"",INDIRECT("'" &amp; Setup!$AG$12 &amp; "'!" &amp; AE256),0)</f>
        <v>0</v>
      </c>
      <c r="N256" s="32" t="str">
        <f t="shared" ca="1" si="165"/>
        <v/>
      </c>
      <c r="O256" s="33" t="str">
        <f t="shared" ca="1" si="153"/>
        <v/>
      </c>
      <c r="P256" s="5">
        <f ca="1">IF(Setup!$AH$7&lt;&gt;"",INDIRECT("'" &amp; Setup!$AH$7 &amp; "'!" &amp; AD256),0) + IF(Setup!$AH$8&lt;&gt;"",INDIRECT("'" &amp; Setup!$AH$8 &amp; "'!" &amp; AD256),0) + IF(Setup!$AH$9&lt;&gt;"",INDIRECT("'" &amp; Setup!$AH$9 &amp; "'!" &amp; AD256),0) + IF(Setup!$AH$10&lt;&gt;"",INDIRECT("'" &amp; Setup!$AH$10 &amp; "'!" &amp; AD256),0) + IF(Setup!$AH$11&lt;&gt;"",INDIRECT("'" &amp; Setup!$AH$11 &amp; "'!" &amp; AD256),0) + IF(Setup!$AH$12&lt;&gt;"",INDIRECT("'" &amp; Setup!$AH$12 &amp; "'!" &amp; AD256),0)</f>
        <v>0</v>
      </c>
      <c r="Q256" s="5">
        <f ca="1">IF(Setup!$AH$7&lt;&gt;"",INDIRECT("'" &amp; Setup!$AH$7 &amp; "'!" &amp; AE256),0) + IF(Setup!$AH$8&lt;&gt;"",INDIRECT("'" &amp; Setup!$AH$8 &amp; "'!" &amp; AE256),0) + IF(Setup!$AH$9&lt;&gt;"",INDIRECT("'" &amp; Setup!$AH$9 &amp; "'!" &amp; AE256),0) + IF(Setup!$AH$10&lt;&gt;"",INDIRECT("'" &amp; Setup!$AH$10 &amp; "'!" &amp; AE256),0) + IF(Setup!$AH$11&lt;&gt;"",INDIRECT("'" &amp; Setup!$AH$11 &amp; "'!" &amp; AE256),0) + IF(Setup!$AH$12&lt;&gt;"",INDIRECT("'" &amp; Setup!$AH$12 &amp; "'!" &amp; AE256),0)</f>
        <v>0</v>
      </c>
      <c r="R256" s="32" t="str">
        <f t="shared" ca="1" si="166"/>
        <v/>
      </c>
      <c r="S256" s="33" t="str">
        <f t="shared" ca="1" si="154"/>
        <v/>
      </c>
      <c r="T256" s="5">
        <f ca="1">IF(Setup!$AI$7&lt;&gt;"",INDIRECT("'" &amp; Setup!$AI$7 &amp; "'!" &amp; AD256),0) + IF(Setup!$AI$8&lt;&gt;"",INDIRECT("'" &amp; Setup!$AI$8 &amp; "'!" &amp; AD256),0) + IF(Setup!$AI$9&lt;&gt;"",INDIRECT("'" &amp; Setup!$AI$9 &amp; "'!" &amp; AD256),0) + IF(Setup!$AI$10&lt;&gt;"",INDIRECT("'" &amp; Setup!$AI$10 &amp; "'!" &amp; AD256),0) + IF(Setup!$AI$11&lt;&gt;"",INDIRECT("'" &amp; Setup!$AI$11 &amp; "'!" &amp; AD256),0) + IF(Setup!$AI$12&lt;&gt;"",INDIRECT("'" &amp; Setup!$AI$12 &amp; "'!" &amp; AD256),0)</f>
        <v>0</v>
      </c>
      <c r="U256" s="5">
        <f ca="1">IF(Setup!$AI$7&lt;&gt;"",INDIRECT("'" &amp; Setup!$AI$7 &amp; "'!" &amp; AE256),0) + IF(Setup!$AI$8&lt;&gt;"",INDIRECT("'" &amp; Setup!$AI$8 &amp; "'!" &amp; AE256),0) + IF(Setup!$AI$9&lt;&gt;"",INDIRECT("'" &amp; Setup!$AI$9 &amp; "'!" &amp; AE256),0) + IF(Setup!$AI$10&lt;&gt;"",INDIRECT("'" &amp; Setup!$AI$10 &amp; "'!" &amp; AE256),0) + IF(Setup!$AI$11&lt;&gt;"",INDIRECT("'" &amp; Setup!$AI$11 &amp; "'!" &amp; AE256),0) + IF(Setup!$AI$12&lt;&gt;"",INDIRECT("'" &amp; Setup!$AI$12 &amp; "'!" &amp; AE256),0)</f>
        <v>0</v>
      </c>
      <c r="V256" s="32" t="str">
        <f t="shared" ca="1" si="155"/>
        <v/>
      </c>
      <c r="W256" s="33" t="str">
        <f t="shared" ca="1" si="156"/>
        <v/>
      </c>
      <c r="X256" s="4">
        <f ca="1">IF(Setup!$AJ$7&lt;&gt;"",INDIRECT("'" &amp; Setup!$AJ$7 &amp; "'!" &amp; AD256),0) + IF(Setup!$AJ$8&lt;&gt;"",INDIRECT("'" &amp; Setup!$AJ$8 &amp; "'!" &amp; AD256),0) + IF(Setup!$AJ$9&lt;&gt;"",INDIRECT("'" &amp; Setup!$AJ$9 &amp; "'!" &amp; AD256),0) + IF(Setup!$AJ$10&lt;&gt;"",INDIRECT("'" &amp; Setup!$AJ$10 &amp; "'!" &amp; AD256),0) + IF(Setup!$AJ$11&lt;&gt;"",INDIRECT("'" &amp; Setup!$AJ$11 &amp; "'!" &amp; AD256),0) + IF(Setup!$AJ$12&lt;&gt;"",INDIRECT("'" &amp; Setup!$AJ$12 &amp; "'!" &amp; AD256),0)</f>
        <v>0</v>
      </c>
      <c r="Y256" s="4">
        <f ca="1">IF(Setup!$AJ$7&lt;&gt;"",INDIRECT("'" &amp; Setup!$AJ$7 &amp; "'!" &amp; AE256),0) + IF(Setup!$AJ$8&lt;&gt;"",INDIRECT("'" &amp; Setup!$AJ$8 &amp; "'!" &amp; AE256),0) + IF(Setup!$AJ$9&lt;&gt;"",INDIRECT("'" &amp; Setup!$AJ$9 &amp; "'!" &amp; AE256),0) + IF(Setup!$AJ$10&lt;&gt;"",INDIRECT("'" &amp; Setup!$AJ$10 &amp; "'!" &amp; AE256),0) + IF(Setup!$AJ$11&lt;&gt;"",INDIRECT("'" &amp; Setup!$AJ$11 &amp; "'!" &amp; AE256),0) + IF(Setup!$AJ$12&lt;&gt;"",INDIRECT("'" &amp; Setup!$AJ$12 &amp; "'!" &amp; AE256),0)</f>
        <v>0</v>
      </c>
      <c r="Z256" s="32" t="str">
        <f t="shared" ca="1" si="157"/>
        <v/>
      </c>
      <c r="AA256" s="33" t="str">
        <f t="shared" ca="1" si="158"/>
        <v/>
      </c>
      <c r="AB256" s="1">
        <f>Planning!H28</f>
        <v>0</v>
      </c>
      <c r="AC256" s="2" t="str">
        <f t="shared" si="159"/>
        <v>00</v>
      </c>
      <c r="AD256" s="2" t="s">
        <v>897</v>
      </c>
      <c r="AE256" s="2" t="s">
        <v>898</v>
      </c>
      <c r="AF256" s="2" t="s">
        <v>1622</v>
      </c>
      <c r="AI256" s="2">
        <f ca="1">IF(Setup!$AG$7&lt;&gt;"",INDIRECT("'" &amp; Setup!$AG$7 &amp; "'!" &amp; AF256),0) + IF(Setup!$AG$8&lt;&gt;"",INDIRECT("'" &amp; Setup!$AG$8 &amp; "'!" &amp; AF256),0) + IF(Setup!$AG$9&lt;&gt;"",INDIRECT("'" &amp; Setup!$AG$9 &amp; "'!" &amp; AF256),0) + IF(Setup!$AG$10&lt;&gt;"",INDIRECT("'" &amp; Setup!$AG$10 &amp; "'!" &amp; AF256),0) + IF(Setup!$AG$11&lt;&gt;"",INDIRECT("'" &amp; Setup!$AG$11 &amp; "'!" &amp; AF256),0) + IF(Setup!$AG$12&lt;&gt;"",INDIRECT("'" &amp; Setup!$AG$12 &amp; "'!" &amp; AF256),0)</f>
        <v>0</v>
      </c>
      <c r="AJ256" s="2">
        <f ca="1">IF(Setup!$AH$7&lt;&gt;"",INDIRECT("'" &amp; Setup!$AH$7 &amp; "'!" &amp; AF256),0) + IF(Setup!$AH$8&lt;&gt;"",INDIRECT("'" &amp; Setup!$AH$8 &amp; "'!" &amp; AF256),0) + IF(Setup!$AH$9&lt;&gt;"",INDIRECT("'" &amp; Setup!$AH$9 &amp; "'!" &amp; AF256),0) + IF(Setup!$AH$10&lt;&gt;"",INDIRECT("'" &amp; Setup!$AH$10 &amp; "'!" &amp; AF256),0) + IF(Setup!$AH$11&lt;&gt;"",INDIRECT("'" &amp; Setup!$AH$11 &amp; "'!" &amp; AF256),0) + IF(Setup!$AH$12&lt;&gt;"",INDIRECT("'" &amp; Setup!$AH$12 &amp; "'!" &amp; AF256),0)</f>
        <v>0</v>
      </c>
      <c r="AK256" s="2">
        <f ca="1">IF(Setup!$AI$7&lt;&gt;"",INDIRECT("'" &amp; Setup!$AI$7 &amp; "'!" &amp; AF256),0) + IF(Setup!$AI$8&lt;&gt;"",INDIRECT("'" &amp; Setup!$AI$8 &amp; "'!" &amp; AF256),0) + IF(Setup!$AI$9&lt;&gt;"",INDIRECT("'" &amp; Setup!$AI$9 &amp; "'!" &amp; AF256),0) + IF(Setup!$AI$10&lt;&gt;"",INDIRECT("'" &amp; Setup!$AI$10 &amp; "'!" &amp; AF256),0) + IF(Setup!$AI$11&lt;&gt;"",INDIRECT("'" &amp; Setup!$AI$11 &amp; "'!" &amp; AF256),0) + IF(Setup!$AI$12&lt;&gt;"",INDIRECT("'" &amp; Setup!$AI$12 &amp; "'!" &amp; AF256),0)</f>
        <v>0</v>
      </c>
      <c r="AL256" s="2">
        <f ca="1">IF(Setup!$AJ$7&lt;&gt;"",INDIRECT("'" &amp; Setup!$AJ$7 &amp; "'!" &amp; AF256),0) + IF(Setup!$AJ$8&lt;&gt;"",INDIRECT("'" &amp; Setup!$AJ$8 &amp; "'!" &amp; AF256),0) + IF(Setup!$AJ$9&lt;&gt;"",INDIRECT("'" &amp; Setup!$AJ$9 &amp; "'!" &amp; AF256),0) + IF(Setup!$AJ$10&lt;&gt;"",INDIRECT("'" &amp; Setup!$AJ$10 &amp; "'!" &amp; AF256),0) + IF(Setup!$AJ$11&lt;&gt;"",INDIRECT("'" &amp; Setup!$AJ$11 &amp; "'!" &amp; AF256),0) + IF(Setup!$AJ$12&lt;&gt;"",INDIRECT("'" &amp; Setup!$AJ$12 &amp; "'!" &amp; AF256),0)</f>
        <v>0</v>
      </c>
      <c r="AN256" s="2" t="str">
        <f t="shared" si="160"/>
        <v/>
      </c>
      <c r="BS256" s="2">
        <v>0</v>
      </c>
      <c r="BT256" s="2">
        <f ca="1">IF(Setup!$AH$7="",0,INDIRECT("'" &amp; Setup!$AH$7 &amp; "'!" &amp; AF256))</f>
        <v>0</v>
      </c>
      <c r="BU256" s="2">
        <f ca="1">IF(Setup!$AI$7="",0,INDIRECT("'" &amp; Setup!$AI$7 &amp; "'!" &amp; AF256))</f>
        <v>0</v>
      </c>
      <c r="BV256" s="2">
        <f ca="1">IF(Setup!$AJ$7="",0,INDIRECT("'" &amp; Setup!$AJ$7 &amp; "'!" &amp; AF256))</f>
        <v>0</v>
      </c>
    </row>
    <row r="257" spans="1:74" ht="39" hidden="1" customHeight="1" x14ac:dyDescent="0.2">
      <c r="A257" s="14" t="str">
        <f>Planning!A29</f>
        <v>I021</v>
      </c>
      <c r="B257" s="9">
        <f>Planning!B29</f>
        <v>0</v>
      </c>
      <c r="C257" s="9">
        <f>Planning!C29</f>
        <v>0</v>
      </c>
      <c r="D257" s="9">
        <f>Planning!D29</f>
        <v>0</v>
      </c>
      <c r="E257" s="3">
        <f>Planning!E29</f>
        <v>0</v>
      </c>
      <c r="F257" s="3">
        <f>Planning!G29</f>
        <v>0</v>
      </c>
      <c r="G257" s="60">
        <f t="shared" si="161"/>
        <v>0</v>
      </c>
      <c r="H257" s="5">
        <f t="shared" ca="1" si="162"/>
        <v>0</v>
      </c>
      <c r="I257" s="5">
        <f t="shared" ca="1" si="163"/>
        <v>0</v>
      </c>
      <c r="J257" s="32" t="str">
        <f t="shared" ca="1" si="164"/>
        <v/>
      </c>
      <c r="K257" s="33" t="str">
        <f t="shared" ca="1" si="152"/>
        <v/>
      </c>
      <c r="L257" s="5">
        <f ca="1">IF(Setup!$AG$7&lt;&gt;"",INDIRECT("'" &amp; Setup!$AG$7 &amp; "'!" &amp; AD257),0) + IF(Setup!$AG$8&lt;&gt;"",INDIRECT("'" &amp; Setup!$AG$8 &amp; "'!" &amp; AD257),0) + IF(Setup!$AG$9&lt;&gt;"",INDIRECT("'" &amp; Setup!$AG$9 &amp; "'!" &amp; AD257),0) + IF(Setup!$AG$10&lt;&gt;"",INDIRECT("'" &amp; Setup!$AG$10 &amp; "'!" &amp; AD257),0) + IF(Setup!$AG$11&lt;&gt;"",INDIRECT("'" &amp; Setup!$AG$11 &amp; "'!" &amp; AD257),0) + IF(Setup!$AG$12&lt;&gt;"",INDIRECT("'" &amp; Setup!$AG$12 &amp; "'!" &amp; AD257),0)</f>
        <v>0</v>
      </c>
      <c r="M257" s="5">
        <f ca="1">IF(Setup!$AG$7&lt;&gt;"",INDIRECT("'" &amp; Setup!$AG$7 &amp; "'!" &amp; AE257),0) + IF(Setup!$AG$8&lt;&gt;"",INDIRECT("'" &amp; Setup!$AG$8 &amp; "'!" &amp; AE257),0) + IF(Setup!$AG$9&lt;&gt;"",INDIRECT("'" &amp; Setup!$AG$9 &amp; "'!" &amp; AE257),0) + IF(Setup!$AG$10&lt;&gt;"",INDIRECT("'" &amp; Setup!$AG$10 &amp; "'!" &amp; AE257),0) + IF(Setup!$AG$11&lt;&gt;"",INDIRECT("'" &amp; Setup!$AG$11 &amp; "'!" &amp; AE257),0) + IF(Setup!$AG$12&lt;&gt;"",INDIRECT("'" &amp; Setup!$AG$12 &amp; "'!" &amp; AE257),0)</f>
        <v>0</v>
      </c>
      <c r="N257" s="32" t="str">
        <f t="shared" ca="1" si="165"/>
        <v/>
      </c>
      <c r="O257" s="33" t="str">
        <f t="shared" ca="1" si="153"/>
        <v/>
      </c>
      <c r="P257" s="5">
        <f ca="1">IF(Setup!$AH$7&lt;&gt;"",INDIRECT("'" &amp; Setup!$AH$7 &amp; "'!" &amp; AD257),0) + IF(Setup!$AH$8&lt;&gt;"",INDIRECT("'" &amp; Setup!$AH$8 &amp; "'!" &amp; AD257),0) + IF(Setup!$AH$9&lt;&gt;"",INDIRECT("'" &amp; Setup!$AH$9 &amp; "'!" &amp; AD257),0) + IF(Setup!$AH$10&lt;&gt;"",INDIRECT("'" &amp; Setup!$AH$10 &amp; "'!" &amp; AD257),0) + IF(Setup!$AH$11&lt;&gt;"",INDIRECT("'" &amp; Setup!$AH$11 &amp; "'!" &amp; AD257),0) + IF(Setup!$AH$12&lt;&gt;"",INDIRECT("'" &amp; Setup!$AH$12 &amp; "'!" &amp; AD257),0)</f>
        <v>0</v>
      </c>
      <c r="Q257" s="5">
        <f ca="1">IF(Setup!$AH$7&lt;&gt;"",INDIRECT("'" &amp; Setup!$AH$7 &amp; "'!" &amp; AE257),0) + IF(Setup!$AH$8&lt;&gt;"",INDIRECT("'" &amp; Setup!$AH$8 &amp; "'!" &amp; AE257),0) + IF(Setup!$AH$9&lt;&gt;"",INDIRECT("'" &amp; Setup!$AH$9 &amp; "'!" &amp; AE257),0) + IF(Setup!$AH$10&lt;&gt;"",INDIRECT("'" &amp; Setup!$AH$10 &amp; "'!" &amp; AE257),0) + IF(Setup!$AH$11&lt;&gt;"",INDIRECT("'" &amp; Setup!$AH$11 &amp; "'!" &amp; AE257),0) + IF(Setup!$AH$12&lt;&gt;"",INDIRECT("'" &amp; Setup!$AH$12 &amp; "'!" &amp; AE257),0)</f>
        <v>0</v>
      </c>
      <c r="R257" s="32" t="str">
        <f t="shared" ca="1" si="166"/>
        <v/>
      </c>
      <c r="S257" s="33" t="str">
        <f t="shared" ca="1" si="154"/>
        <v/>
      </c>
      <c r="T257" s="5">
        <f ca="1">IF(Setup!$AI$7&lt;&gt;"",INDIRECT("'" &amp; Setup!$AI$7 &amp; "'!" &amp; AD257),0) + IF(Setup!$AI$8&lt;&gt;"",INDIRECT("'" &amp; Setup!$AI$8 &amp; "'!" &amp; AD257),0) + IF(Setup!$AI$9&lt;&gt;"",INDIRECT("'" &amp; Setup!$AI$9 &amp; "'!" &amp; AD257),0) + IF(Setup!$AI$10&lt;&gt;"",INDIRECT("'" &amp; Setup!$AI$10 &amp; "'!" &amp; AD257),0) + IF(Setup!$AI$11&lt;&gt;"",INDIRECT("'" &amp; Setup!$AI$11 &amp; "'!" &amp; AD257),0) + IF(Setup!$AI$12&lt;&gt;"",INDIRECT("'" &amp; Setup!$AI$12 &amp; "'!" &amp; AD257),0)</f>
        <v>0</v>
      </c>
      <c r="U257" s="5">
        <f ca="1">IF(Setup!$AI$7&lt;&gt;"",INDIRECT("'" &amp; Setup!$AI$7 &amp; "'!" &amp; AE257),0) + IF(Setup!$AI$8&lt;&gt;"",INDIRECT("'" &amp; Setup!$AI$8 &amp; "'!" &amp; AE257),0) + IF(Setup!$AI$9&lt;&gt;"",INDIRECT("'" &amp; Setup!$AI$9 &amp; "'!" &amp; AE257),0) + IF(Setup!$AI$10&lt;&gt;"",INDIRECT("'" &amp; Setup!$AI$10 &amp; "'!" &amp; AE257),0) + IF(Setup!$AI$11&lt;&gt;"",INDIRECT("'" &amp; Setup!$AI$11 &amp; "'!" &amp; AE257),0) + IF(Setup!$AI$12&lt;&gt;"",INDIRECT("'" &amp; Setup!$AI$12 &amp; "'!" &amp; AE257),0)</f>
        <v>0</v>
      </c>
      <c r="V257" s="32" t="str">
        <f t="shared" ca="1" si="155"/>
        <v/>
      </c>
      <c r="W257" s="33" t="str">
        <f t="shared" ca="1" si="156"/>
        <v/>
      </c>
      <c r="X257" s="4">
        <f ca="1">IF(Setup!$AJ$7&lt;&gt;"",INDIRECT("'" &amp; Setup!$AJ$7 &amp; "'!" &amp; AD257),0) + IF(Setup!$AJ$8&lt;&gt;"",INDIRECT("'" &amp; Setup!$AJ$8 &amp; "'!" &amp; AD257),0) + IF(Setup!$AJ$9&lt;&gt;"",INDIRECT("'" &amp; Setup!$AJ$9 &amp; "'!" &amp; AD257),0) + IF(Setup!$AJ$10&lt;&gt;"",INDIRECT("'" &amp; Setup!$AJ$10 &amp; "'!" &amp; AD257),0) + IF(Setup!$AJ$11&lt;&gt;"",INDIRECT("'" &amp; Setup!$AJ$11 &amp; "'!" &amp; AD257),0) + IF(Setup!$AJ$12&lt;&gt;"",INDIRECT("'" &amp; Setup!$AJ$12 &amp; "'!" &amp; AD257),0)</f>
        <v>0</v>
      </c>
      <c r="Y257" s="4">
        <f ca="1">IF(Setup!$AJ$7&lt;&gt;"",INDIRECT("'" &amp; Setup!$AJ$7 &amp; "'!" &amp; AE257),0) + IF(Setup!$AJ$8&lt;&gt;"",INDIRECT("'" &amp; Setup!$AJ$8 &amp; "'!" &amp; AE257),0) + IF(Setup!$AJ$9&lt;&gt;"",INDIRECT("'" &amp; Setup!$AJ$9 &amp; "'!" &amp; AE257),0) + IF(Setup!$AJ$10&lt;&gt;"",INDIRECT("'" &amp; Setup!$AJ$10 &amp; "'!" &amp; AE257),0) + IF(Setup!$AJ$11&lt;&gt;"",INDIRECT("'" &amp; Setup!$AJ$11 &amp; "'!" &amp; AE257),0) + IF(Setup!$AJ$12&lt;&gt;"",INDIRECT("'" &amp; Setup!$AJ$12 &amp; "'!" &amp; AE257),0)</f>
        <v>0</v>
      </c>
      <c r="Z257" s="32" t="str">
        <f t="shared" ca="1" si="157"/>
        <v/>
      </c>
      <c r="AA257" s="33" t="str">
        <f t="shared" ca="1" si="158"/>
        <v/>
      </c>
      <c r="AB257" s="1">
        <f>Planning!H29</f>
        <v>0</v>
      </c>
      <c r="AC257" s="2" t="str">
        <f t="shared" si="159"/>
        <v>00</v>
      </c>
      <c r="AD257" s="2" t="s">
        <v>899</v>
      </c>
      <c r="AE257" s="2" t="s">
        <v>900</v>
      </c>
      <c r="AF257" s="2" t="s">
        <v>1623</v>
      </c>
      <c r="AI257" s="2">
        <f ca="1">IF(Setup!$AG$7&lt;&gt;"",INDIRECT("'" &amp; Setup!$AG$7 &amp; "'!" &amp; AF257),0) + IF(Setup!$AG$8&lt;&gt;"",INDIRECT("'" &amp; Setup!$AG$8 &amp; "'!" &amp; AF257),0) + IF(Setup!$AG$9&lt;&gt;"",INDIRECT("'" &amp; Setup!$AG$9 &amp; "'!" &amp; AF257),0) + IF(Setup!$AG$10&lt;&gt;"",INDIRECT("'" &amp; Setup!$AG$10 &amp; "'!" &amp; AF257),0) + IF(Setup!$AG$11&lt;&gt;"",INDIRECT("'" &amp; Setup!$AG$11 &amp; "'!" &amp; AF257),0) + IF(Setup!$AG$12&lt;&gt;"",INDIRECT("'" &amp; Setup!$AG$12 &amp; "'!" &amp; AF257),0)</f>
        <v>0</v>
      </c>
      <c r="AJ257" s="2">
        <f ca="1">IF(Setup!$AH$7&lt;&gt;"",INDIRECT("'" &amp; Setup!$AH$7 &amp; "'!" &amp; AF257),0) + IF(Setup!$AH$8&lt;&gt;"",INDIRECT("'" &amp; Setup!$AH$8 &amp; "'!" &amp; AF257),0) + IF(Setup!$AH$9&lt;&gt;"",INDIRECT("'" &amp; Setup!$AH$9 &amp; "'!" &amp; AF257),0) + IF(Setup!$AH$10&lt;&gt;"",INDIRECT("'" &amp; Setup!$AH$10 &amp; "'!" &amp; AF257),0) + IF(Setup!$AH$11&lt;&gt;"",INDIRECT("'" &amp; Setup!$AH$11 &amp; "'!" &amp; AF257),0) + IF(Setup!$AH$12&lt;&gt;"",INDIRECT("'" &amp; Setup!$AH$12 &amp; "'!" &amp; AF257),0)</f>
        <v>0</v>
      </c>
      <c r="AK257" s="2">
        <f ca="1">IF(Setup!$AI$7&lt;&gt;"",INDIRECT("'" &amp; Setup!$AI$7 &amp; "'!" &amp; AF257),0) + IF(Setup!$AI$8&lt;&gt;"",INDIRECT("'" &amp; Setup!$AI$8 &amp; "'!" &amp; AF257),0) + IF(Setup!$AI$9&lt;&gt;"",INDIRECT("'" &amp; Setup!$AI$9 &amp; "'!" &amp; AF257),0) + IF(Setup!$AI$10&lt;&gt;"",INDIRECT("'" &amp; Setup!$AI$10 &amp; "'!" &amp; AF257),0) + IF(Setup!$AI$11&lt;&gt;"",INDIRECT("'" &amp; Setup!$AI$11 &amp; "'!" &amp; AF257),0) + IF(Setup!$AI$12&lt;&gt;"",INDIRECT("'" &amp; Setup!$AI$12 &amp; "'!" &amp; AF257),0)</f>
        <v>0</v>
      </c>
      <c r="AL257" s="2">
        <f ca="1">IF(Setup!$AJ$7&lt;&gt;"",INDIRECT("'" &amp; Setup!$AJ$7 &amp; "'!" &amp; AF257),0) + IF(Setup!$AJ$8&lt;&gt;"",INDIRECT("'" &amp; Setup!$AJ$8 &amp; "'!" &amp; AF257),0) + IF(Setup!$AJ$9&lt;&gt;"",INDIRECT("'" &amp; Setup!$AJ$9 &amp; "'!" &amp; AF257),0) + IF(Setup!$AJ$10&lt;&gt;"",INDIRECT("'" &amp; Setup!$AJ$10 &amp; "'!" &amp; AF257),0) + IF(Setup!$AJ$11&lt;&gt;"",INDIRECT("'" &amp; Setup!$AJ$11 &amp; "'!" &amp; AF257),0) + IF(Setup!$AJ$12&lt;&gt;"",INDIRECT("'" &amp; Setup!$AJ$12 &amp; "'!" &amp; AF257),0)</f>
        <v>0</v>
      </c>
      <c r="AN257" s="2" t="str">
        <f t="shared" si="160"/>
        <v/>
      </c>
      <c r="BS257" s="2">
        <v>0</v>
      </c>
      <c r="BT257" s="2">
        <f ca="1">IF(Setup!$AH$7="",0,INDIRECT("'" &amp; Setup!$AH$7 &amp; "'!" &amp; AF257))</f>
        <v>0</v>
      </c>
      <c r="BU257" s="2">
        <f ca="1">IF(Setup!$AI$7="",0,INDIRECT("'" &amp; Setup!$AI$7 &amp; "'!" &amp; AF257))</f>
        <v>0</v>
      </c>
      <c r="BV257" s="2">
        <f ca="1">IF(Setup!$AJ$7="",0,INDIRECT("'" &amp; Setup!$AJ$7 &amp; "'!" &amp; AF257))</f>
        <v>0</v>
      </c>
    </row>
    <row r="258" spans="1:74" ht="39" hidden="1" customHeight="1" x14ac:dyDescent="0.2">
      <c r="A258" s="14" t="str">
        <f>Planning!A30</f>
        <v>I022</v>
      </c>
      <c r="B258" s="9">
        <f>Planning!B30</f>
        <v>0</v>
      </c>
      <c r="C258" s="9">
        <f>Planning!C30</f>
        <v>0</v>
      </c>
      <c r="D258" s="9">
        <f>Planning!D30</f>
        <v>0</v>
      </c>
      <c r="E258" s="3">
        <f>Planning!E30</f>
        <v>0</v>
      </c>
      <c r="F258" s="3">
        <f>Planning!G30</f>
        <v>0</v>
      </c>
      <c r="G258" s="60">
        <f t="shared" si="161"/>
        <v>0</v>
      </c>
      <c r="H258" s="5">
        <f t="shared" ca="1" si="162"/>
        <v>0</v>
      </c>
      <c r="I258" s="5">
        <f t="shared" ca="1" si="163"/>
        <v>0</v>
      </c>
      <c r="J258" s="32" t="str">
        <f t="shared" ca="1" si="164"/>
        <v/>
      </c>
      <c r="K258" s="33" t="str">
        <f t="shared" ca="1" si="152"/>
        <v/>
      </c>
      <c r="L258" s="5">
        <f ca="1">IF(Setup!$AG$7&lt;&gt;"",INDIRECT("'" &amp; Setup!$AG$7 &amp; "'!" &amp; AD258),0) + IF(Setup!$AG$8&lt;&gt;"",INDIRECT("'" &amp; Setup!$AG$8 &amp; "'!" &amp; AD258),0) + IF(Setup!$AG$9&lt;&gt;"",INDIRECT("'" &amp; Setup!$AG$9 &amp; "'!" &amp; AD258),0) + IF(Setup!$AG$10&lt;&gt;"",INDIRECT("'" &amp; Setup!$AG$10 &amp; "'!" &amp; AD258),0) + IF(Setup!$AG$11&lt;&gt;"",INDIRECT("'" &amp; Setup!$AG$11 &amp; "'!" &amp; AD258),0) + IF(Setup!$AG$12&lt;&gt;"",INDIRECT("'" &amp; Setup!$AG$12 &amp; "'!" &amp; AD258),0)</f>
        <v>0</v>
      </c>
      <c r="M258" s="5">
        <f ca="1">IF(Setup!$AG$7&lt;&gt;"",INDIRECT("'" &amp; Setup!$AG$7 &amp; "'!" &amp; AE258),0) + IF(Setup!$AG$8&lt;&gt;"",INDIRECT("'" &amp; Setup!$AG$8 &amp; "'!" &amp; AE258),0) + IF(Setup!$AG$9&lt;&gt;"",INDIRECT("'" &amp; Setup!$AG$9 &amp; "'!" &amp; AE258),0) + IF(Setup!$AG$10&lt;&gt;"",INDIRECT("'" &amp; Setup!$AG$10 &amp; "'!" &amp; AE258),0) + IF(Setup!$AG$11&lt;&gt;"",INDIRECT("'" &amp; Setup!$AG$11 &amp; "'!" &amp; AE258),0) + IF(Setup!$AG$12&lt;&gt;"",INDIRECT("'" &amp; Setup!$AG$12 &amp; "'!" &amp; AE258),0)</f>
        <v>0</v>
      </c>
      <c r="N258" s="32" t="str">
        <f t="shared" ca="1" si="165"/>
        <v/>
      </c>
      <c r="O258" s="33" t="str">
        <f t="shared" ca="1" si="153"/>
        <v/>
      </c>
      <c r="P258" s="5">
        <f ca="1">IF(Setup!$AH$7&lt;&gt;"",INDIRECT("'" &amp; Setup!$AH$7 &amp; "'!" &amp; AD258),0) + IF(Setup!$AH$8&lt;&gt;"",INDIRECT("'" &amp; Setup!$AH$8 &amp; "'!" &amp; AD258),0) + IF(Setup!$AH$9&lt;&gt;"",INDIRECT("'" &amp; Setup!$AH$9 &amp; "'!" &amp; AD258),0) + IF(Setup!$AH$10&lt;&gt;"",INDIRECT("'" &amp; Setup!$AH$10 &amp; "'!" &amp; AD258),0) + IF(Setup!$AH$11&lt;&gt;"",INDIRECT("'" &amp; Setup!$AH$11 &amp; "'!" &amp; AD258),0) + IF(Setup!$AH$12&lt;&gt;"",INDIRECT("'" &amp; Setup!$AH$12 &amp; "'!" &amp; AD258),0)</f>
        <v>0</v>
      </c>
      <c r="Q258" s="5">
        <f ca="1">IF(Setup!$AH$7&lt;&gt;"",INDIRECT("'" &amp; Setup!$AH$7 &amp; "'!" &amp; AE258),0) + IF(Setup!$AH$8&lt;&gt;"",INDIRECT("'" &amp; Setup!$AH$8 &amp; "'!" &amp; AE258),0) + IF(Setup!$AH$9&lt;&gt;"",INDIRECT("'" &amp; Setup!$AH$9 &amp; "'!" &amp; AE258),0) + IF(Setup!$AH$10&lt;&gt;"",INDIRECT("'" &amp; Setup!$AH$10 &amp; "'!" &amp; AE258),0) + IF(Setup!$AH$11&lt;&gt;"",INDIRECT("'" &amp; Setup!$AH$11 &amp; "'!" &amp; AE258),0) + IF(Setup!$AH$12&lt;&gt;"",INDIRECT("'" &amp; Setup!$AH$12 &amp; "'!" &amp; AE258),0)</f>
        <v>0</v>
      </c>
      <c r="R258" s="32" t="str">
        <f t="shared" ca="1" si="166"/>
        <v/>
      </c>
      <c r="S258" s="33" t="str">
        <f t="shared" ca="1" si="154"/>
        <v/>
      </c>
      <c r="T258" s="5">
        <f ca="1">IF(Setup!$AI$7&lt;&gt;"",INDIRECT("'" &amp; Setup!$AI$7 &amp; "'!" &amp; AD258),0) + IF(Setup!$AI$8&lt;&gt;"",INDIRECT("'" &amp; Setup!$AI$8 &amp; "'!" &amp; AD258),0) + IF(Setup!$AI$9&lt;&gt;"",INDIRECT("'" &amp; Setup!$AI$9 &amp; "'!" &amp; AD258),0) + IF(Setup!$AI$10&lt;&gt;"",INDIRECT("'" &amp; Setup!$AI$10 &amp; "'!" &amp; AD258),0) + IF(Setup!$AI$11&lt;&gt;"",INDIRECT("'" &amp; Setup!$AI$11 &amp; "'!" &amp; AD258),0) + IF(Setup!$AI$12&lt;&gt;"",INDIRECT("'" &amp; Setup!$AI$12 &amp; "'!" &amp; AD258),0)</f>
        <v>0</v>
      </c>
      <c r="U258" s="5">
        <f ca="1">IF(Setup!$AI$7&lt;&gt;"",INDIRECT("'" &amp; Setup!$AI$7 &amp; "'!" &amp; AE258),0) + IF(Setup!$AI$8&lt;&gt;"",INDIRECT("'" &amp; Setup!$AI$8 &amp; "'!" &amp; AE258),0) + IF(Setup!$AI$9&lt;&gt;"",INDIRECT("'" &amp; Setup!$AI$9 &amp; "'!" &amp; AE258),0) + IF(Setup!$AI$10&lt;&gt;"",INDIRECT("'" &amp; Setup!$AI$10 &amp; "'!" &amp; AE258),0) + IF(Setup!$AI$11&lt;&gt;"",INDIRECT("'" &amp; Setup!$AI$11 &amp; "'!" &amp; AE258),0) + IF(Setup!$AI$12&lt;&gt;"",INDIRECT("'" &amp; Setup!$AI$12 &amp; "'!" &amp; AE258),0)</f>
        <v>0</v>
      </c>
      <c r="V258" s="32" t="str">
        <f t="shared" ca="1" si="155"/>
        <v/>
      </c>
      <c r="W258" s="33" t="str">
        <f t="shared" ca="1" si="156"/>
        <v/>
      </c>
      <c r="X258" s="4">
        <f ca="1">IF(Setup!$AJ$7&lt;&gt;"",INDIRECT("'" &amp; Setup!$AJ$7 &amp; "'!" &amp; AD258),0) + IF(Setup!$AJ$8&lt;&gt;"",INDIRECT("'" &amp; Setup!$AJ$8 &amp; "'!" &amp; AD258),0) + IF(Setup!$AJ$9&lt;&gt;"",INDIRECT("'" &amp; Setup!$AJ$9 &amp; "'!" &amp; AD258),0) + IF(Setup!$AJ$10&lt;&gt;"",INDIRECT("'" &amp; Setup!$AJ$10 &amp; "'!" &amp; AD258),0) + IF(Setup!$AJ$11&lt;&gt;"",INDIRECT("'" &amp; Setup!$AJ$11 &amp; "'!" &amp; AD258),0) + IF(Setup!$AJ$12&lt;&gt;"",INDIRECT("'" &amp; Setup!$AJ$12 &amp; "'!" &amp; AD258),0)</f>
        <v>0</v>
      </c>
      <c r="Y258" s="4">
        <f ca="1">IF(Setup!$AJ$7&lt;&gt;"",INDIRECT("'" &amp; Setup!$AJ$7 &amp; "'!" &amp; AE258),0) + IF(Setup!$AJ$8&lt;&gt;"",INDIRECT("'" &amp; Setup!$AJ$8 &amp; "'!" &amp; AE258),0) + IF(Setup!$AJ$9&lt;&gt;"",INDIRECT("'" &amp; Setup!$AJ$9 &amp; "'!" &amp; AE258),0) + IF(Setup!$AJ$10&lt;&gt;"",INDIRECT("'" &amp; Setup!$AJ$10 &amp; "'!" &amp; AE258),0) + IF(Setup!$AJ$11&lt;&gt;"",INDIRECT("'" &amp; Setup!$AJ$11 &amp; "'!" &amp; AE258),0) + IF(Setup!$AJ$12&lt;&gt;"",INDIRECT("'" &amp; Setup!$AJ$12 &amp; "'!" &amp; AE258),0)</f>
        <v>0</v>
      </c>
      <c r="Z258" s="32" t="str">
        <f t="shared" ca="1" si="157"/>
        <v/>
      </c>
      <c r="AA258" s="33" t="str">
        <f t="shared" ca="1" si="158"/>
        <v/>
      </c>
      <c r="AB258" s="1">
        <f>Planning!H30</f>
        <v>0</v>
      </c>
      <c r="AC258" s="2" t="str">
        <f t="shared" si="159"/>
        <v>00</v>
      </c>
      <c r="AD258" s="2" t="s">
        <v>901</v>
      </c>
      <c r="AE258" s="2" t="s">
        <v>902</v>
      </c>
      <c r="AF258" s="2" t="s">
        <v>1624</v>
      </c>
      <c r="AI258" s="2">
        <f ca="1">IF(Setup!$AG$7&lt;&gt;"",INDIRECT("'" &amp; Setup!$AG$7 &amp; "'!" &amp; AF258),0) + IF(Setup!$AG$8&lt;&gt;"",INDIRECT("'" &amp; Setup!$AG$8 &amp; "'!" &amp; AF258),0) + IF(Setup!$AG$9&lt;&gt;"",INDIRECT("'" &amp; Setup!$AG$9 &amp; "'!" &amp; AF258),0) + IF(Setup!$AG$10&lt;&gt;"",INDIRECT("'" &amp; Setup!$AG$10 &amp; "'!" &amp; AF258),0) + IF(Setup!$AG$11&lt;&gt;"",INDIRECT("'" &amp; Setup!$AG$11 &amp; "'!" &amp; AF258),0) + IF(Setup!$AG$12&lt;&gt;"",INDIRECT("'" &amp; Setup!$AG$12 &amp; "'!" &amp; AF258),0)</f>
        <v>0</v>
      </c>
      <c r="AJ258" s="2">
        <f ca="1">IF(Setup!$AH$7&lt;&gt;"",INDIRECT("'" &amp; Setup!$AH$7 &amp; "'!" &amp; AF258),0) + IF(Setup!$AH$8&lt;&gt;"",INDIRECT("'" &amp; Setup!$AH$8 &amp; "'!" &amp; AF258),0) + IF(Setup!$AH$9&lt;&gt;"",INDIRECT("'" &amp; Setup!$AH$9 &amp; "'!" &amp; AF258),0) + IF(Setup!$AH$10&lt;&gt;"",INDIRECT("'" &amp; Setup!$AH$10 &amp; "'!" &amp; AF258),0) + IF(Setup!$AH$11&lt;&gt;"",INDIRECT("'" &amp; Setup!$AH$11 &amp; "'!" &amp; AF258),0) + IF(Setup!$AH$12&lt;&gt;"",INDIRECT("'" &amp; Setup!$AH$12 &amp; "'!" &amp; AF258),0)</f>
        <v>0</v>
      </c>
      <c r="AK258" s="2">
        <f ca="1">IF(Setup!$AI$7&lt;&gt;"",INDIRECT("'" &amp; Setup!$AI$7 &amp; "'!" &amp; AF258),0) + IF(Setup!$AI$8&lt;&gt;"",INDIRECT("'" &amp; Setup!$AI$8 &amp; "'!" &amp; AF258),0) + IF(Setup!$AI$9&lt;&gt;"",INDIRECT("'" &amp; Setup!$AI$9 &amp; "'!" &amp; AF258),0) + IF(Setup!$AI$10&lt;&gt;"",INDIRECT("'" &amp; Setup!$AI$10 &amp; "'!" &amp; AF258),0) + IF(Setup!$AI$11&lt;&gt;"",INDIRECT("'" &amp; Setup!$AI$11 &amp; "'!" &amp; AF258),0) + IF(Setup!$AI$12&lt;&gt;"",INDIRECT("'" &amp; Setup!$AI$12 &amp; "'!" &amp; AF258),0)</f>
        <v>0</v>
      </c>
      <c r="AL258" s="2">
        <f ca="1">IF(Setup!$AJ$7&lt;&gt;"",INDIRECT("'" &amp; Setup!$AJ$7 &amp; "'!" &amp; AF258),0) + IF(Setup!$AJ$8&lt;&gt;"",INDIRECT("'" &amp; Setup!$AJ$8 &amp; "'!" &amp; AF258),0) + IF(Setup!$AJ$9&lt;&gt;"",INDIRECT("'" &amp; Setup!$AJ$9 &amp; "'!" &amp; AF258),0) + IF(Setup!$AJ$10&lt;&gt;"",INDIRECT("'" &amp; Setup!$AJ$10 &amp; "'!" &amp; AF258),0) + IF(Setup!$AJ$11&lt;&gt;"",INDIRECT("'" &amp; Setup!$AJ$11 &amp; "'!" &amp; AF258),0) + IF(Setup!$AJ$12&lt;&gt;"",INDIRECT("'" &amp; Setup!$AJ$12 &amp; "'!" &amp; AF258),0)</f>
        <v>0</v>
      </c>
      <c r="AN258" s="2" t="str">
        <f t="shared" si="160"/>
        <v/>
      </c>
      <c r="BS258" s="2">
        <v>0</v>
      </c>
      <c r="BT258" s="2">
        <f ca="1">IF(Setup!$AH$7="",0,INDIRECT("'" &amp; Setup!$AH$7 &amp; "'!" &amp; AF258))</f>
        <v>0</v>
      </c>
      <c r="BU258" s="2">
        <f ca="1">IF(Setup!$AI$7="",0,INDIRECT("'" &amp; Setup!$AI$7 &amp; "'!" &amp; AF258))</f>
        <v>0</v>
      </c>
      <c r="BV258" s="2">
        <f ca="1">IF(Setup!$AJ$7="",0,INDIRECT("'" &amp; Setup!$AJ$7 &amp; "'!" &amp; AF258))</f>
        <v>0</v>
      </c>
    </row>
    <row r="259" spans="1:74" ht="39" hidden="1" customHeight="1" x14ac:dyDescent="0.2">
      <c r="A259" s="14" t="str">
        <f>Planning!A31</f>
        <v>I023</v>
      </c>
      <c r="B259" s="9">
        <f>Planning!B31</f>
        <v>0</v>
      </c>
      <c r="C259" s="9">
        <f>Planning!C31</f>
        <v>0</v>
      </c>
      <c r="D259" s="9">
        <f>Planning!D31</f>
        <v>0</v>
      </c>
      <c r="E259" s="3">
        <f>Planning!E31</f>
        <v>0</v>
      </c>
      <c r="F259" s="3">
        <f>Planning!G31</f>
        <v>0</v>
      </c>
      <c r="G259" s="60">
        <f t="shared" si="161"/>
        <v>0</v>
      </c>
      <c r="H259" s="5">
        <f t="shared" ca="1" si="162"/>
        <v>0</v>
      </c>
      <c r="I259" s="5">
        <f t="shared" ca="1" si="163"/>
        <v>0</v>
      </c>
      <c r="J259" s="32" t="str">
        <f t="shared" ca="1" si="164"/>
        <v/>
      </c>
      <c r="K259" s="33" t="str">
        <f t="shared" ca="1" si="152"/>
        <v/>
      </c>
      <c r="L259" s="5">
        <f ca="1">IF(Setup!$AG$7&lt;&gt;"",INDIRECT("'" &amp; Setup!$AG$7 &amp; "'!" &amp; AD259),0) + IF(Setup!$AG$8&lt;&gt;"",INDIRECT("'" &amp; Setup!$AG$8 &amp; "'!" &amp; AD259),0) + IF(Setup!$AG$9&lt;&gt;"",INDIRECT("'" &amp; Setup!$AG$9 &amp; "'!" &amp; AD259),0) + IF(Setup!$AG$10&lt;&gt;"",INDIRECT("'" &amp; Setup!$AG$10 &amp; "'!" &amp; AD259),0) + IF(Setup!$AG$11&lt;&gt;"",INDIRECT("'" &amp; Setup!$AG$11 &amp; "'!" &amp; AD259),0) + IF(Setup!$AG$12&lt;&gt;"",INDIRECT("'" &amp; Setup!$AG$12 &amp; "'!" &amp; AD259),0)</f>
        <v>0</v>
      </c>
      <c r="M259" s="5">
        <f ca="1">IF(Setup!$AG$7&lt;&gt;"",INDIRECT("'" &amp; Setup!$AG$7 &amp; "'!" &amp; AE259),0) + IF(Setup!$AG$8&lt;&gt;"",INDIRECT("'" &amp; Setup!$AG$8 &amp; "'!" &amp; AE259),0) + IF(Setup!$AG$9&lt;&gt;"",INDIRECT("'" &amp; Setup!$AG$9 &amp; "'!" &amp; AE259),0) + IF(Setup!$AG$10&lt;&gt;"",INDIRECT("'" &amp; Setup!$AG$10 &amp; "'!" &amp; AE259),0) + IF(Setup!$AG$11&lt;&gt;"",INDIRECT("'" &amp; Setup!$AG$11 &amp; "'!" &amp; AE259),0) + IF(Setup!$AG$12&lt;&gt;"",INDIRECT("'" &amp; Setup!$AG$12 &amp; "'!" &amp; AE259),0)</f>
        <v>0</v>
      </c>
      <c r="N259" s="32" t="str">
        <f t="shared" ca="1" si="165"/>
        <v/>
      </c>
      <c r="O259" s="33" t="str">
        <f t="shared" ca="1" si="153"/>
        <v/>
      </c>
      <c r="P259" s="5">
        <f ca="1">IF(Setup!$AH$7&lt;&gt;"",INDIRECT("'" &amp; Setup!$AH$7 &amp; "'!" &amp; AD259),0) + IF(Setup!$AH$8&lt;&gt;"",INDIRECT("'" &amp; Setup!$AH$8 &amp; "'!" &amp; AD259),0) + IF(Setup!$AH$9&lt;&gt;"",INDIRECT("'" &amp; Setup!$AH$9 &amp; "'!" &amp; AD259),0) + IF(Setup!$AH$10&lt;&gt;"",INDIRECT("'" &amp; Setup!$AH$10 &amp; "'!" &amp; AD259),0) + IF(Setup!$AH$11&lt;&gt;"",INDIRECT("'" &amp; Setup!$AH$11 &amp; "'!" &amp; AD259),0) + IF(Setup!$AH$12&lt;&gt;"",INDIRECT("'" &amp; Setup!$AH$12 &amp; "'!" &amp; AD259),0)</f>
        <v>0</v>
      </c>
      <c r="Q259" s="5">
        <f ca="1">IF(Setup!$AH$7&lt;&gt;"",INDIRECT("'" &amp; Setup!$AH$7 &amp; "'!" &amp; AE259),0) + IF(Setup!$AH$8&lt;&gt;"",INDIRECT("'" &amp; Setup!$AH$8 &amp; "'!" &amp; AE259),0) + IF(Setup!$AH$9&lt;&gt;"",INDIRECT("'" &amp; Setup!$AH$9 &amp; "'!" &amp; AE259),0) + IF(Setup!$AH$10&lt;&gt;"",INDIRECT("'" &amp; Setup!$AH$10 &amp; "'!" &amp; AE259),0) + IF(Setup!$AH$11&lt;&gt;"",INDIRECT("'" &amp; Setup!$AH$11 &amp; "'!" &amp; AE259),0) + IF(Setup!$AH$12&lt;&gt;"",INDIRECT("'" &amp; Setup!$AH$12 &amp; "'!" &amp; AE259),0)</f>
        <v>0</v>
      </c>
      <c r="R259" s="32" t="str">
        <f t="shared" ca="1" si="166"/>
        <v/>
      </c>
      <c r="S259" s="33" t="str">
        <f t="shared" ca="1" si="154"/>
        <v/>
      </c>
      <c r="T259" s="5">
        <f ca="1">IF(Setup!$AI$7&lt;&gt;"",INDIRECT("'" &amp; Setup!$AI$7 &amp; "'!" &amp; AD259),0) + IF(Setup!$AI$8&lt;&gt;"",INDIRECT("'" &amp; Setup!$AI$8 &amp; "'!" &amp; AD259),0) + IF(Setup!$AI$9&lt;&gt;"",INDIRECT("'" &amp; Setup!$AI$9 &amp; "'!" &amp; AD259),0) + IF(Setup!$AI$10&lt;&gt;"",INDIRECT("'" &amp; Setup!$AI$10 &amp; "'!" &amp; AD259),0) + IF(Setup!$AI$11&lt;&gt;"",INDIRECT("'" &amp; Setup!$AI$11 &amp; "'!" &amp; AD259),0) + IF(Setup!$AI$12&lt;&gt;"",INDIRECT("'" &amp; Setup!$AI$12 &amp; "'!" &amp; AD259),0)</f>
        <v>0</v>
      </c>
      <c r="U259" s="5">
        <f ca="1">IF(Setup!$AI$7&lt;&gt;"",INDIRECT("'" &amp; Setup!$AI$7 &amp; "'!" &amp; AE259),0) + IF(Setup!$AI$8&lt;&gt;"",INDIRECT("'" &amp; Setup!$AI$8 &amp; "'!" &amp; AE259),0) + IF(Setup!$AI$9&lt;&gt;"",INDIRECT("'" &amp; Setup!$AI$9 &amp; "'!" &amp; AE259),0) + IF(Setup!$AI$10&lt;&gt;"",INDIRECT("'" &amp; Setup!$AI$10 &amp; "'!" &amp; AE259),0) + IF(Setup!$AI$11&lt;&gt;"",INDIRECT("'" &amp; Setup!$AI$11 &amp; "'!" &amp; AE259),0) + IF(Setup!$AI$12&lt;&gt;"",INDIRECT("'" &amp; Setup!$AI$12 &amp; "'!" &amp; AE259),0)</f>
        <v>0</v>
      </c>
      <c r="V259" s="32" t="str">
        <f t="shared" ca="1" si="155"/>
        <v/>
      </c>
      <c r="W259" s="33" t="str">
        <f t="shared" ca="1" si="156"/>
        <v/>
      </c>
      <c r="X259" s="4">
        <f ca="1">IF(Setup!$AJ$7&lt;&gt;"",INDIRECT("'" &amp; Setup!$AJ$7 &amp; "'!" &amp; AD259),0) + IF(Setup!$AJ$8&lt;&gt;"",INDIRECT("'" &amp; Setup!$AJ$8 &amp; "'!" &amp; AD259),0) + IF(Setup!$AJ$9&lt;&gt;"",INDIRECT("'" &amp; Setup!$AJ$9 &amp; "'!" &amp; AD259),0) + IF(Setup!$AJ$10&lt;&gt;"",INDIRECT("'" &amp; Setup!$AJ$10 &amp; "'!" &amp; AD259),0) + IF(Setup!$AJ$11&lt;&gt;"",INDIRECT("'" &amp; Setup!$AJ$11 &amp; "'!" &amp; AD259),0) + IF(Setup!$AJ$12&lt;&gt;"",INDIRECT("'" &amp; Setup!$AJ$12 &amp; "'!" &amp; AD259),0)</f>
        <v>0</v>
      </c>
      <c r="Y259" s="4">
        <f ca="1">IF(Setup!$AJ$7&lt;&gt;"",INDIRECT("'" &amp; Setup!$AJ$7 &amp; "'!" &amp; AE259),0) + IF(Setup!$AJ$8&lt;&gt;"",INDIRECT("'" &amp; Setup!$AJ$8 &amp; "'!" &amp; AE259),0) + IF(Setup!$AJ$9&lt;&gt;"",INDIRECT("'" &amp; Setup!$AJ$9 &amp; "'!" &amp; AE259),0) + IF(Setup!$AJ$10&lt;&gt;"",INDIRECT("'" &amp; Setup!$AJ$10 &amp; "'!" &amp; AE259),0) + IF(Setup!$AJ$11&lt;&gt;"",INDIRECT("'" &amp; Setup!$AJ$11 &amp; "'!" &amp; AE259),0) + IF(Setup!$AJ$12&lt;&gt;"",INDIRECT("'" &amp; Setup!$AJ$12 &amp; "'!" &amp; AE259),0)</f>
        <v>0</v>
      </c>
      <c r="Z259" s="32" t="str">
        <f t="shared" ca="1" si="157"/>
        <v/>
      </c>
      <c r="AA259" s="33" t="str">
        <f t="shared" ca="1" si="158"/>
        <v/>
      </c>
      <c r="AB259" s="1">
        <f>Planning!H31</f>
        <v>0</v>
      </c>
      <c r="AC259" s="2" t="str">
        <f t="shared" si="159"/>
        <v>00</v>
      </c>
      <c r="AD259" s="2" t="s">
        <v>903</v>
      </c>
      <c r="AE259" s="2" t="s">
        <v>904</v>
      </c>
      <c r="AF259" s="2" t="s">
        <v>1625</v>
      </c>
      <c r="AI259" s="2">
        <f ca="1">IF(Setup!$AG$7&lt;&gt;"",INDIRECT("'" &amp; Setup!$AG$7 &amp; "'!" &amp; AF259),0) + IF(Setup!$AG$8&lt;&gt;"",INDIRECT("'" &amp; Setup!$AG$8 &amp; "'!" &amp; AF259),0) + IF(Setup!$AG$9&lt;&gt;"",INDIRECT("'" &amp; Setup!$AG$9 &amp; "'!" &amp; AF259),0) + IF(Setup!$AG$10&lt;&gt;"",INDIRECT("'" &amp; Setup!$AG$10 &amp; "'!" &amp; AF259),0) + IF(Setup!$AG$11&lt;&gt;"",INDIRECT("'" &amp; Setup!$AG$11 &amp; "'!" &amp; AF259),0) + IF(Setup!$AG$12&lt;&gt;"",INDIRECT("'" &amp; Setup!$AG$12 &amp; "'!" &amp; AF259),0)</f>
        <v>0</v>
      </c>
      <c r="AJ259" s="2">
        <f ca="1">IF(Setup!$AH$7&lt;&gt;"",INDIRECT("'" &amp; Setup!$AH$7 &amp; "'!" &amp; AF259),0) + IF(Setup!$AH$8&lt;&gt;"",INDIRECT("'" &amp; Setup!$AH$8 &amp; "'!" &amp; AF259),0) + IF(Setup!$AH$9&lt;&gt;"",INDIRECT("'" &amp; Setup!$AH$9 &amp; "'!" &amp; AF259),0) + IF(Setup!$AH$10&lt;&gt;"",INDIRECT("'" &amp; Setup!$AH$10 &amp; "'!" &amp; AF259),0) + IF(Setup!$AH$11&lt;&gt;"",INDIRECT("'" &amp; Setup!$AH$11 &amp; "'!" &amp; AF259),0) + IF(Setup!$AH$12&lt;&gt;"",INDIRECT("'" &amp; Setup!$AH$12 &amp; "'!" &amp; AF259),0)</f>
        <v>0</v>
      </c>
      <c r="AK259" s="2">
        <f ca="1">IF(Setup!$AI$7&lt;&gt;"",INDIRECT("'" &amp; Setup!$AI$7 &amp; "'!" &amp; AF259),0) + IF(Setup!$AI$8&lt;&gt;"",INDIRECT("'" &amp; Setup!$AI$8 &amp; "'!" &amp; AF259),0) + IF(Setup!$AI$9&lt;&gt;"",INDIRECT("'" &amp; Setup!$AI$9 &amp; "'!" &amp; AF259),0) + IF(Setup!$AI$10&lt;&gt;"",INDIRECT("'" &amp; Setup!$AI$10 &amp; "'!" &amp; AF259),0) + IF(Setup!$AI$11&lt;&gt;"",INDIRECT("'" &amp; Setup!$AI$11 &amp; "'!" &amp; AF259),0) + IF(Setup!$AI$12&lt;&gt;"",INDIRECT("'" &amp; Setup!$AI$12 &amp; "'!" &amp; AF259),0)</f>
        <v>0</v>
      </c>
      <c r="AL259" s="2">
        <f ca="1">IF(Setup!$AJ$7&lt;&gt;"",INDIRECT("'" &amp; Setup!$AJ$7 &amp; "'!" &amp; AF259),0) + IF(Setup!$AJ$8&lt;&gt;"",INDIRECT("'" &amp; Setup!$AJ$8 &amp; "'!" &amp; AF259),0) + IF(Setup!$AJ$9&lt;&gt;"",INDIRECT("'" &amp; Setup!$AJ$9 &amp; "'!" &amp; AF259),0) + IF(Setup!$AJ$10&lt;&gt;"",INDIRECT("'" &amp; Setup!$AJ$10 &amp; "'!" &amp; AF259),0) + IF(Setup!$AJ$11&lt;&gt;"",INDIRECT("'" &amp; Setup!$AJ$11 &amp; "'!" &amp; AF259),0) + IF(Setup!$AJ$12&lt;&gt;"",INDIRECT("'" &amp; Setup!$AJ$12 &amp; "'!" &amp; AF259),0)</f>
        <v>0</v>
      </c>
      <c r="AN259" s="2" t="str">
        <f t="shared" si="160"/>
        <v/>
      </c>
      <c r="BS259" s="2">
        <v>0</v>
      </c>
      <c r="BT259" s="2">
        <f ca="1">IF(Setup!$AH$7="",0,INDIRECT("'" &amp; Setup!$AH$7 &amp; "'!" &amp; AF259))</f>
        <v>0</v>
      </c>
      <c r="BU259" s="2">
        <f ca="1">IF(Setup!$AI$7="",0,INDIRECT("'" &amp; Setup!$AI$7 &amp; "'!" &amp; AF259))</f>
        <v>0</v>
      </c>
      <c r="BV259" s="2">
        <f ca="1">IF(Setup!$AJ$7="",0,INDIRECT("'" &amp; Setup!$AJ$7 &amp; "'!" &amp; AF259))</f>
        <v>0</v>
      </c>
    </row>
    <row r="260" spans="1:74" ht="39" hidden="1" customHeight="1" x14ac:dyDescent="0.2">
      <c r="A260" s="14" t="str">
        <f>Planning!A32</f>
        <v>I024</v>
      </c>
      <c r="B260" s="9">
        <f>Planning!B32</f>
        <v>0</v>
      </c>
      <c r="C260" s="9">
        <f>Planning!C32</f>
        <v>0</v>
      </c>
      <c r="D260" s="9">
        <f>Planning!D32</f>
        <v>0</v>
      </c>
      <c r="E260" s="3">
        <f>Planning!E32</f>
        <v>0</v>
      </c>
      <c r="F260" s="3">
        <f>Planning!G32</f>
        <v>0</v>
      </c>
      <c r="G260" s="60">
        <f t="shared" si="161"/>
        <v>0</v>
      </c>
      <c r="H260" s="5">
        <f t="shared" ca="1" si="162"/>
        <v>0</v>
      </c>
      <c r="I260" s="5">
        <f t="shared" ca="1" si="163"/>
        <v>0</v>
      </c>
      <c r="J260" s="32" t="str">
        <f t="shared" ca="1" si="164"/>
        <v/>
      </c>
      <c r="K260" s="33" t="str">
        <f t="shared" ca="1" si="152"/>
        <v/>
      </c>
      <c r="L260" s="5">
        <f ca="1">IF(Setup!$AG$7&lt;&gt;"",INDIRECT("'" &amp; Setup!$AG$7 &amp; "'!" &amp; AD260),0) + IF(Setup!$AG$8&lt;&gt;"",INDIRECT("'" &amp; Setup!$AG$8 &amp; "'!" &amp; AD260),0) + IF(Setup!$AG$9&lt;&gt;"",INDIRECT("'" &amp; Setup!$AG$9 &amp; "'!" &amp; AD260),0) + IF(Setup!$AG$10&lt;&gt;"",INDIRECT("'" &amp; Setup!$AG$10 &amp; "'!" &amp; AD260),0) + IF(Setup!$AG$11&lt;&gt;"",INDIRECT("'" &amp; Setup!$AG$11 &amp; "'!" &amp; AD260),0) + IF(Setup!$AG$12&lt;&gt;"",INDIRECT("'" &amp; Setup!$AG$12 &amp; "'!" &amp; AD260),0)</f>
        <v>0</v>
      </c>
      <c r="M260" s="5">
        <f ca="1">IF(Setup!$AG$7&lt;&gt;"",INDIRECT("'" &amp; Setup!$AG$7 &amp; "'!" &amp; AE260),0) + IF(Setup!$AG$8&lt;&gt;"",INDIRECT("'" &amp; Setup!$AG$8 &amp; "'!" &amp; AE260),0) + IF(Setup!$AG$9&lt;&gt;"",INDIRECT("'" &amp; Setup!$AG$9 &amp; "'!" &amp; AE260),0) + IF(Setup!$AG$10&lt;&gt;"",INDIRECT("'" &amp; Setup!$AG$10 &amp; "'!" &amp; AE260),0) + IF(Setup!$AG$11&lt;&gt;"",INDIRECT("'" &amp; Setup!$AG$11 &amp; "'!" &amp; AE260),0) + IF(Setup!$AG$12&lt;&gt;"",INDIRECT("'" &amp; Setup!$AG$12 &amp; "'!" &amp; AE260),0)</f>
        <v>0</v>
      </c>
      <c r="N260" s="32" t="str">
        <f t="shared" ca="1" si="165"/>
        <v/>
      </c>
      <c r="O260" s="33" t="str">
        <f t="shared" ca="1" si="153"/>
        <v/>
      </c>
      <c r="P260" s="5">
        <f ca="1">IF(Setup!$AH$7&lt;&gt;"",INDIRECT("'" &amp; Setup!$AH$7 &amp; "'!" &amp; AD260),0) + IF(Setup!$AH$8&lt;&gt;"",INDIRECT("'" &amp; Setup!$AH$8 &amp; "'!" &amp; AD260),0) + IF(Setup!$AH$9&lt;&gt;"",INDIRECT("'" &amp; Setup!$AH$9 &amp; "'!" &amp; AD260),0) + IF(Setup!$AH$10&lt;&gt;"",INDIRECT("'" &amp; Setup!$AH$10 &amp; "'!" &amp; AD260),0) + IF(Setup!$AH$11&lt;&gt;"",INDIRECT("'" &amp; Setup!$AH$11 &amp; "'!" &amp; AD260),0) + IF(Setup!$AH$12&lt;&gt;"",INDIRECT("'" &amp; Setup!$AH$12 &amp; "'!" &amp; AD260),0)</f>
        <v>0</v>
      </c>
      <c r="Q260" s="5">
        <f ca="1">IF(Setup!$AH$7&lt;&gt;"",INDIRECT("'" &amp; Setup!$AH$7 &amp; "'!" &amp; AE260),0) + IF(Setup!$AH$8&lt;&gt;"",INDIRECT("'" &amp; Setup!$AH$8 &amp; "'!" &amp; AE260),0) + IF(Setup!$AH$9&lt;&gt;"",INDIRECT("'" &amp; Setup!$AH$9 &amp; "'!" &amp; AE260),0) + IF(Setup!$AH$10&lt;&gt;"",INDIRECT("'" &amp; Setup!$AH$10 &amp; "'!" &amp; AE260),0) + IF(Setup!$AH$11&lt;&gt;"",INDIRECT("'" &amp; Setup!$AH$11 &amp; "'!" &amp; AE260),0) + IF(Setup!$AH$12&lt;&gt;"",INDIRECT("'" &amp; Setup!$AH$12 &amp; "'!" &amp; AE260),0)</f>
        <v>0</v>
      </c>
      <c r="R260" s="32" t="str">
        <f t="shared" ca="1" si="166"/>
        <v/>
      </c>
      <c r="S260" s="33" t="str">
        <f t="shared" ca="1" si="154"/>
        <v/>
      </c>
      <c r="T260" s="5">
        <f ca="1">IF(Setup!$AI$7&lt;&gt;"",INDIRECT("'" &amp; Setup!$AI$7 &amp; "'!" &amp; AD260),0) + IF(Setup!$AI$8&lt;&gt;"",INDIRECT("'" &amp; Setup!$AI$8 &amp; "'!" &amp; AD260),0) + IF(Setup!$AI$9&lt;&gt;"",INDIRECT("'" &amp; Setup!$AI$9 &amp; "'!" &amp; AD260),0) + IF(Setup!$AI$10&lt;&gt;"",INDIRECT("'" &amp; Setup!$AI$10 &amp; "'!" &amp; AD260),0) + IF(Setup!$AI$11&lt;&gt;"",INDIRECT("'" &amp; Setup!$AI$11 &amp; "'!" &amp; AD260),0) + IF(Setup!$AI$12&lt;&gt;"",INDIRECT("'" &amp; Setup!$AI$12 &amp; "'!" &amp; AD260),0)</f>
        <v>0</v>
      </c>
      <c r="U260" s="5">
        <f ca="1">IF(Setup!$AI$7&lt;&gt;"",INDIRECT("'" &amp; Setup!$AI$7 &amp; "'!" &amp; AE260),0) + IF(Setup!$AI$8&lt;&gt;"",INDIRECT("'" &amp; Setup!$AI$8 &amp; "'!" &amp; AE260),0) + IF(Setup!$AI$9&lt;&gt;"",INDIRECT("'" &amp; Setup!$AI$9 &amp; "'!" &amp; AE260),0) + IF(Setup!$AI$10&lt;&gt;"",INDIRECT("'" &amp; Setup!$AI$10 &amp; "'!" &amp; AE260),0) + IF(Setup!$AI$11&lt;&gt;"",INDIRECT("'" &amp; Setup!$AI$11 &amp; "'!" &amp; AE260),0) + IF(Setup!$AI$12&lt;&gt;"",INDIRECT("'" &amp; Setup!$AI$12 &amp; "'!" &amp; AE260),0)</f>
        <v>0</v>
      </c>
      <c r="V260" s="32" t="str">
        <f t="shared" ca="1" si="155"/>
        <v/>
      </c>
      <c r="W260" s="33" t="str">
        <f t="shared" ca="1" si="156"/>
        <v/>
      </c>
      <c r="X260" s="4">
        <f ca="1">IF(Setup!$AJ$7&lt;&gt;"",INDIRECT("'" &amp; Setup!$AJ$7 &amp; "'!" &amp; AD260),0) + IF(Setup!$AJ$8&lt;&gt;"",INDIRECT("'" &amp; Setup!$AJ$8 &amp; "'!" &amp; AD260),0) + IF(Setup!$AJ$9&lt;&gt;"",INDIRECT("'" &amp; Setup!$AJ$9 &amp; "'!" &amp; AD260),0) + IF(Setup!$AJ$10&lt;&gt;"",INDIRECT("'" &amp; Setup!$AJ$10 &amp; "'!" &amp; AD260),0) + IF(Setup!$AJ$11&lt;&gt;"",INDIRECT("'" &amp; Setup!$AJ$11 &amp; "'!" &amp; AD260),0) + IF(Setup!$AJ$12&lt;&gt;"",INDIRECT("'" &amp; Setup!$AJ$12 &amp; "'!" &amp; AD260),0)</f>
        <v>0</v>
      </c>
      <c r="Y260" s="4">
        <f ca="1">IF(Setup!$AJ$7&lt;&gt;"",INDIRECT("'" &amp; Setup!$AJ$7 &amp; "'!" &amp; AE260),0) + IF(Setup!$AJ$8&lt;&gt;"",INDIRECT("'" &amp; Setup!$AJ$8 &amp; "'!" &amp; AE260),0) + IF(Setup!$AJ$9&lt;&gt;"",INDIRECT("'" &amp; Setup!$AJ$9 &amp; "'!" &amp; AE260),0) + IF(Setup!$AJ$10&lt;&gt;"",INDIRECT("'" &amp; Setup!$AJ$10 &amp; "'!" &amp; AE260),0) + IF(Setup!$AJ$11&lt;&gt;"",INDIRECT("'" &amp; Setup!$AJ$11 &amp; "'!" &amp; AE260),0) + IF(Setup!$AJ$12&lt;&gt;"",INDIRECT("'" &amp; Setup!$AJ$12 &amp; "'!" &amp; AE260),0)</f>
        <v>0</v>
      </c>
      <c r="Z260" s="32" t="str">
        <f t="shared" ca="1" si="157"/>
        <v/>
      </c>
      <c r="AA260" s="33" t="str">
        <f t="shared" ca="1" si="158"/>
        <v/>
      </c>
      <c r="AB260" s="1">
        <f>Planning!H32</f>
        <v>0</v>
      </c>
      <c r="AC260" s="2" t="str">
        <f t="shared" si="159"/>
        <v>00</v>
      </c>
      <c r="AD260" s="2" t="s">
        <v>905</v>
      </c>
      <c r="AE260" s="2" t="s">
        <v>906</v>
      </c>
      <c r="AF260" s="2" t="s">
        <v>1626</v>
      </c>
      <c r="AI260" s="2">
        <f ca="1">IF(Setup!$AG$7&lt;&gt;"",INDIRECT("'" &amp; Setup!$AG$7 &amp; "'!" &amp; AF260),0) + IF(Setup!$AG$8&lt;&gt;"",INDIRECT("'" &amp; Setup!$AG$8 &amp; "'!" &amp; AF260),0) + IF(Setup!$AG$9&lt;&gt;"",INDIRECT("'" &amp; Setup!$AG$9 &amp; "'!" &amp; AF260),0) + IF(Setup!$AG$10&lt;&gt;"",INDIRECT("'" &amp; Setup!$AG$10 &amp; "'!" &amp; AF260),0) + IF(Setup!$AG$11&lt;&gt;"",INDIRECT("'" &amp; Setup!$AG$11 &amp; "'!" &amp; AF260),0) + IF(Setup!$AG$12&lt;&gt;"",INDIRECT("'" &amp; Setup!$AG$12 &amp; "'!" &amp; AF260),0)</f>
        <v>0</v>
      </c>
      <c r="AJ260" s="2">
        <f ca="1">IF(Setup!$AH$7&lt;&gt;"",INDIRECT("'" &amp; Setup!$AH$7 &amp; "'!" &amp; AF260),0) + IF(Setup!$AH$8&lt;&gt;"",INDIRECT("'" &amp; Setup!$AH$8 &amp; "'!" &amp; AF260),0) + IF(Setup!$AH$9&lt;&gt;"",INDIRECT("'" &amp; Setup!$AH$9 &amp; "'!" &amp; AF260),0) + IF(Setup!$AH$10&lt;&gt;"",INDIRECT("'" &amp; Setup!$AH$10 &amp; "'!" &amp; AF260),0) + IF(Setup!$AH$11&lt;&gt;"",INDIRECT("'" &amp; Setup!$AH$11 &amp; "'!" &amp; AF260),0) + IF(Setup!$AH$12&lt;&gt;"",INDIRECT("'" &amp; Setup!$AH$12 &amp; "'!" &amp; AF260),0)</f>
        <v>0</v>
      </c>
      <c r="AK260" s="2">
        <f ca="1">IF(Setup!$AI$7&lt;&gt;"",INDIRECT("'" &amp; Setup!$AI$7 &amp; "'!" &amp; AF260),0) + IF(Setup!$AI$8&lt;&gt;"",INDIRECT("'" &amp; Setup!$AI$8 &amp; "'!" &amp; AF260),0) + IF(Setup!$AI$9&lt;&gt;"",INDIRECT("'" &amp; Setup!$AI$9 &amp; "'!" &amp; AF260),0) + IF(Setup!$AI$10&lt;&gt;"",INDIRECT("'" &amp; Setup!$AI$10 &amp; "'!" &amp; AF260),0) + IF(Setup!$AI$11&lt;&gt;"",INDIRECT("'" &amp; Setup!$AI$11 &amp; "'!" &amp; AF260),0) + IF(Setup!$AI$12&lt;&gt;"",INDIRECT("'" &amp; Setup!$AI$12 &amp; "'!" &amp; AF260),0)</f>
        <v>0</v>
      </c>
      <c r="AL260" s="2">
        <f ca="1">IF(Setup!$AJ$7&lt;&gt;"",INDIRECT("'" &amp; Setup!$AJ$7 &amp; "'!" &amp; AF260),0) + IF(Setup!$AJ$8&lt;&gt;"",INDIRECT("'" &amp; Setup!$AJ$8 &amp; "'!" &amp; AF260),0) + IF(Setup!$AJ$9&lt;&gt;"",INDIRECT("'" &amp; Setup!$AJ$9 &amp; "'!" &amp; AF260),0) + IF(Setup!$AJ$10&lt;&gt;"",INDIRECT("'" &amp; Setup!$AJ$10 &amp; "'!" &amp; AF260),0) + IF(Setup!$AJ$11&lt;&gt;"",INDIRECT("'" &amp; Setup!$AJ$11 &amp; "'!" &amp; AF260),0) + IF(Setup!$AJ$12&lt;&gt;"",INDIRECT("'" &amp; Setup!$AJ$12 &amp; "'!" &amp; AF260),0)</f>
        <v>0</v>
      </c>
      <c r="AN260" s="2" t="str">
        <f t="shared" si="160"/>
        <v/>
      </c>
      <c r="BS260" s="2">
        <v>0</v>
      </c>
      <c r="BT260" s="2">
        <f ca="1">IF(Setup!$AH$7="",0,INDIRECT("'" &amp; Setup!$AH$7 &amp; "'!" &amp; AF260))</f>
        <v>0</v>
      </c>
      <c r="BU260" s="2">
        <f ca="1">IF(Setup!$AI$7="",0,INDIRECT("'" &amp; Setup!$AI$7 &amp; "'!" &amp; AF260))</f>
        <v>0</v>
      </c>
      <c r="BV260" s="2">
        <f ca="1">IF(Setup!$AJ$7="",0,INDIRECT("'" &amp; Setup!$AJ$7 &amp; "'!" &amp; AF260))</f>
        <v>0</v>
      </c>
    </row>
    <row r="261" spans="1:74" ht="39" hidden="1" customHeight="1" x14ac:dyDescent="0.2">
      <c r="A261" s="14" t="str">
        <f>Planning!A33</f>
        <v>I025</v>
      </c>
      <c r="B261" s="9">
        <f>Planning!B33</f>
        <v>0</v>
      </c>
      <c r="C261" s="9">
        <f>Planning!C33</f>
        <v>0</v>
      </c>
      <c r="D261" s="9">
        <f>Planning!D33</f>
        <v>0</v>
      </c>
      <c r="E261" s="3">
        <f>Planning!E33</f>
        <v>0</v>
      </c>
      <c r="F261" s="3">
        <f>Planning!G33</f>
        <v>0</v>
      </c>
      <c r="G261" s="60">
        <f t="shared" si="161"/>
        <v>0</v>
      </c>
      <c r="H261" s="5">
        <f t="shared" ca="1" si="162"/>
        <v>0</v>
      </c>
      <c r="I261" s="5">
        <f t="shared" ca="1" si="163"/>
        <v>0</v>
      </c>
      <c r="J261" s="32" t="str">
        <f t="shared" ca="1" si="164"/>
        <v/>
      </c>
      <c r="K261" s="33" t="str">
        <f t="shared" ca="1" si="152"/>
        <v/>
      </c>
      <c r="L261" s="5">
        <f ca="1">IF(Setup!$AG$7&lt;&gt;"",INDIRECT("'" &amp; Setup!$AG$7 &amp; "'!" &amp; AD261),0) + IF(Setup!$AG$8&lt;&gt;"",INDIRECT("'" &amp; Setup!$AG$8 &amp; "'!" &amp; AD261),0) + IF(Setup!$AG$9&lt;&gt;"",INDIRECT("'" &amp; Setup!$AG$9 &amp; "'!" &amp; AD261),0) + IF(Setup!$AG$10&lt;&gt;"",INDIRECT("'" &amp; Setup!$AG$10 &amp; "'!" &amp; AD261),0) + IF(Setup!$AG$11&lt;&gt;"",INDIRECT("'" &amp; Setup!$AG$11 &amp; "'!" &amp; AD261),0) + IF(Setup!$AG$12&lt;&gt;"",INDIRECT("'" &amp; Setup!$AG$12 &amp; "'!" &amp; AD261),0)</f>
        <v>0</v>
      </c>
      <c r="M261" s="5">
        <f ca="1">IF(Setup!$AG$7&lt;&gt;"",INDIRECT("'" &amp; Setup!$AG$7 &amp; "'!" &amp; AE261),0) + IF(Setup!$AG$8&lt;&gt;"",INDIRECT("'" &amp; Setup!$AG$8 &amp; "'!" &amp; AE261),0) + IF(Setup!$AG$9&lt;&gt;"",INDIRECT("'" &amp; Setup!$AG$9 &amp; "'!" &amp; AE261),0) + IF(Setup!$AG$10&lt;&gt;"",INDIRECT("'" &amp; Setup!$AG$10 &amp; "'!" &amp; AE261),0) + IF(Setup!$AG$11&lt;&gt;"",INDIRECT("'" &amp; Setup!$AG$11 &amp; "'!" &amp; AE261),0) + IF(Setup!$AG$12&lt;&gt;"",INDIRECT("'" &amp; Setup!$AG$12 &amp; "'!" &amp; AE261),0)</f>
        <v>0</v>
      </c>
      <c r="N261" s="32" t="str">
        <f t="shared" ca="1" si="165"/>
        <v/>
      </c>
      <c r="O261" s="33" t="str">
        <f t="shared" ca="1" si="153"/>
        <v/>
      </c>
      <c r="P261" s="5">
        <f ca="1">IF(Setup!$AH$7&lt;&gt;"",INDIRECT("'" &amp; Setup!$AH$7 &amp; "'!" &amp; AD261),0) + IF(Setup!$AH$8&lt;&gt;"",INDIRECT("'" &amp; Setup!$AH$8 &amp; "'!" &amp; AD261),0) + IF(Setup!$AH$9&lt;&gt;"",INDIRECT("'" &amp; Setup!$AH$9 &amp; "'!" &amp; AD261),0) + IF(Setup!$AH$10&lt;&gt;"",INDIRECT("'" &amp; Setup!$AH$10 &amp; "'!" &amp; AD261),0) + IF(Setup!$AH$11&lt;&gt;"",INDIRECT("'" &amp; Setup!$AH$11 &amp; "'!" &amp; AD261),0) + IF(Setup!$AH$12&lt;&gt;"",INDIRECT("'" &amp; Setup!$AH$12 &amp; "'!" &amp; AD261),0)</f>
        <v>0</v>
      </c>
      <c r="Q261" s="5">
        <f ca="1">IF(Setup!$AH$7&lt;&gt;"",INDIRECT("'" &amp; Setup!$AH$7 &amp; "'!" &amp; AE261),0) + IF(Setup!$AH$8&lt;&gt;"",INDIRECT("'" &amp; Setup!$AH$8 &amp; "'!" &amp; AE261),0) + IF(Setup!$AH$9&lt;&gt;"",INDIRECT("'" &amp; Setup!$AH$9 &amp; "'!" &amp; AE261),0) + IF(Setup!$AH$10&lt;&gt;"",INDIRECT("'" &amp; Setup!$AH$10 &amp; "'!" &amp; AE261),0) + IF(Setup!$AH$11&lt;&gt;"",INDIRECT("'" &amp; Setup!$AH$11 &amp; "'!" &amp; AE261),0) + IF(Setup!$AH$12&lt;&gt;"",INDIRECT("'" &amp; Setup!$AH$12 &amp; "'!" &amp; AE261),0)</f>
        <v>0</v>
      </c>
      <c r="R261" s="32" t="str">
        <f t="shared" ca="1" si="166"/>
        <v/>
      </c>
      <c r="S261" s="33" t="str">
        <f t="shared" ca="1" si="154"/>
        <v/>
      </c>
      <c r="T261" s="5">
        <f ca="1">IF(Setup!$AI$7&lt;&gt;"",INDIRECT("'" &amp; Setup!$AI$7 &amp; "'!" &amp; AD261),0) + IF(Setup!$AI$8&lt;&gt;"",INDIRECT("'" &amp; Setup!$AI$8 &amp; "'!" &amp; AD261),0) + IF(Setup!$AI$9&lt;&gt;"",INDIRECT("'" &amp; Setup!$AI$9 &amp; "'!" &amp; AD261),0) + IF(Setup!$AI$10&lt;&gt;"",INDIRECT("'" &amp; Setup!$AI$10 &amp; "'!" &amp; AD261),0) + IF(Setup!$AI$11&lt;&gt;"",INDIRECT("'" &amp; Setup!$AI$11 &amp; "'!" &amp; AD261),0) + IF(Setup!$AI$12&lt;&gt;"",INDIRECT("'" &amp; Setup!$AI$12 &amp; "'!" &amp; AD261),0)</f>
        <v>0</v>
      </c>
      <c r="U261" s="5">
        <f ca="1">IF(Setup!$AI$7&lt;&gt;"",INDIRECT("'" &amp; Setup!$AI$7 &amp; "'!" &amp; AE261),0) + IF(Setup!$AI$8&lt;&gt;"",INDIRECT("'" &amp; Setup!$AI$8 &amp; "'!" &amp; AE261),0) + IF(Setup!$AI$9&lt;&gt;"",INDIRECT("'" &amp; Setup!$AI$9 &amp; "'!" &amp; AE261),0) + IF(Setup!$AI$10&lt;&gt;"",INDIRECT("'" &amp; Setup!$AI$10 &amp; "'!" &amp; AE261),0) + IF(Setup!$AI$11&lt;&gt;"",INDIRECT("'" &amp; Setup!$AI$11 &amp; "'!" &amp; AE261),0) + IF(Setup!$AI$12&lt;&gt;"",INDIRECT("'" &amp; Setup!$AI$12 &amp; "'!" &amp; AE261),0)</f>
        <v>0</v>
      </c>
      <c r="V261" s="32" t="str">
        <f t="shared" ca="1" si="155"/>
        <v/>
      </c>
      <c r="W261" s="33" t="str">
        <f t="shared" ca="1" si="156"/>
        <v/>
      </c>
      <c r="X261" s="4">
        <f ca="1">IF(Setup!$AJ$7&lt;&gt;"",INDIRECT("'" &amp; Setup!$AJ$7 &amp; "'!" &amp; AD261),0) + IF(Setup!$AJ$8&lt;&gt;"",INDIRECT("'" &amp; Setup!$AJ$8 &amp; "'!" &amp; AD261),0) + IF(Setup!$AJ$9&lt;&gt;"",INDIRECT("'" &amp; Setup!$AJ$9 &amp; "'!" &amp; AD261),0) + IF(Setup!$AJ$10&lt;&gt;"",INDIRECT("'" &amp; Setup!$AJ$10 &amp; "'!" &amp; AD261),0) + IF(Setup!$AJ$11&lt;&gt;"",INDIRECT("'" &amp; Setup!$AJ$11 &amp; "'!" &amp; AD261),0) + IF(Setup!$AJ$12&lt;&gt;"",INDIRECT("'" &amp; Setup!$AJ$12 &amp; "'!" &amp; AD261),0)</f>
        <v>0</v>
      </c>
      <c r="Y261" s="4">
        <f ca="1">IF(Setup!$AJ$7&lt;&gt;"",INDIRECT("'" &amp; Setup!$AJ$7 &amp; "'!" &amp; AE261),0) + IF(Setup!$AJ$8&lt;&gt;"",INDIRECT("'" &amp; Setup!$AJ$8 &amp; "'!" &amp; AE261),0) + IF(Setup!$AJ$9&lt;&gt;"",INDIRECT("'" &amp; Setup!$AJ$9 &amp; "'!" &amp; AE261),0) + IF(Setup!$AJ$10&lt;&gt;"",INDIRECT("'" &amp; Setup!$AJ$10 &amp; "'!" &amp; AE261),0) + IF(Setup!$AJ$11&lt;&gt;"",INDIRECT("'" &amp; Setup!$AJ$11 &amp; "'!" &amp; AE261),0) + IF(Setup!$AJ$12&lt;&gt;"",INDIRECT("'" &amp; Setup!$AJ$12 &amp; "'!" &amp; AE261),0)</f>
        <v>0</v>
      </c>
      <c r="Z261" s="32" t="str">
        <f t="shared" ca="1" si="157"/>
        <v/>
      </c>
      <c r="AA261" s="33" t="str">
        <f t="shared" ca="1" si="158"/>
        <v/>
      </c>
      <c r="AB261" s="1">
        <f>Planning!H33</f>
        <v>0</v>
      </c>
      <c r="AC261" s="2" t="str">
        <f t="shared" si="159"/>
        <v>00</v>
      </c>
      <c r="AD261" s="2" t="s">
        <v>907</v>
      </c>
      <c r="AE261" s="2" t="s">
        <v>908</v>
      </c>
      <c r="AF261" s="2" t="s">
        <v>1627</v>
      </c>
      <c r="AI261" s="2">
        <f ca="1">IF(Setup!$AG$7&lt;&gt;"",INDIRECT("'" &amp; Setup!$AG$7 &amp; "'!" &amp; AF261),0) + IF(Setup!$AG$8&lt;&gt;"",INDIRECT("'" &amp; Setup!$AG$8 &amp; "'!" &amp; AF261),0) + IF(Setup!$AG$9&lt;&gt;"",INDIRECT("'" &amp; Setup!$AG$9 &amp; "'!" &amp; AF261),0) + IF(Setup!$AG$10&lt;&gt;"",INDIRECT("'" &amp; Setup!$AG$10 &amp; "'!" &amp; AF261),0) + IF(Setup!$AG$11&lt;&gt;"",INDIRECT("'" &amp; Setup!$AG$11 &amp; "'!" &amp; AF261),0) + IF(Setup!$AG$12&lt;&gt;"",INDIRECT("'" &amp; Setup!$AG$12 &amp; "'!" &amp; AF261),0)</f>
        <v>0</v>
      </c>
      <c r="AJ261" s="2">
        <f ca="1">IF(Setup!$AH$7&lt;&gt;"",INDIRECT("'" &amp; Setup!$AH$7 &amp; "'!" &amp; AF261),0) + IF(Setup!$AH$8&lt;&gt;"",INDIRECT("'" &amp; Setup!$AH$8 &amp; "'!" &amp; AF261),0) + IF(Setup!$AH$9&lt;&gt;"",INDIRECT("'" &amp; Setup!$AH$9 &amp; "'!" &amp; AF261),0) + IF(Setup!$AH$10&lt;&gt;"",INDIRECT("'" &amp; Setup!$AH$10 &amp; "'!" &amp; AF261),0) + IF(Setup!$AH$11&lt;&gt;"",INDIRECT("'" &amp; Setup!$AH$11 &amp; "'!" &amp; AF261),0) + IF(Setup!$AH$12&lt;&gt;"",INDIRECT("'" &amp; Setup!$AH$12 &amp; "'!" &amp; AF261),0)</f>
        <v>0</v>
      </c>
      <c r="AK261" s="2">
        <f ca="1">IF(Setup!$AI$7&lt;&gt;"",INDIRECT("'" &amp; Setup!$AI$7 &amp; "'!" &amp; AF261),0) + IF(Setup!$AI$8&lt;&gt;"",INDIRECT("'" &amp; Setup!$AI$8 &amp; "'!" &amp; AF261),0) + IF(Setup!$AI$9&lt;&gt;"",INDIRECT("'" &amp; Setup!$AI$9 &amp; "'!" &amp; AF261),0) + IF(Setup!$AI$10&lt;&gt;"",INDIRECT("'" &amp; Setup!$AI$10 &amp; "'!" &amp; AF261),0) + IF(Setup!$AI$11&lt;&gt;"",INDIRECT("'" &amp; Setup!$AI$11 &amp; "'!" &amp; AF261),0) + IF(Setup!$AI$12&lt;&gt;"",INDIRECT("'" &amp; Setup!$AI$12 &amp; "'!" &amp; AF261),0)</f>
        <v>0</v>
      </c>
      <c r="AL261" s="2">
        <f ca="1">IF(Setup!$AJ$7&lt;&gt;"",INDIRECT("'" &amp; Setup!$AJ$7 &amp; "'!" &amp; AF261),0) + IF(Setup!$AJ$8&lt;&gt;"",INDIRECT("'" &amp; Setup!$AJ$8 &amp; "'!" &amp; AF261),0) + IF(Setup!$AJ$9&lt;&gt;"",INDIRECT("'" &amp; Setup!$AJ$9 &amp; "'!" &amp; AF261),0) + IF(Setup!$AJ$10&lt;&gt;"",INDIRECT("'" &amp; Setup!$AJ$10 &amp; "'!" &amp; AF261),0) + IF(Setup!$AJ$11&lt;&gt;"",INDIRECT("'" &amp; Setup!$AJ$11 &amp; "'!" &amp; AF261),0) + IF(Setup!$AJ$12&lt;&gt;"",INDIRECT("'" &amp; Setup!$AJ$12 &amp; "'!" &amp; AF261),0)</f>
        <v>0</v>
      </c>
      <c r="AN261" s="2" t="str">
        <f t="shared" si="160"/>
        <v/>
      </c>
      <c r="BS261" s="2">
        <v>0</v>
      </c>
      <c r="BT261" s="2">
        <f ca="1">IF(Setup!$AH$7="",0,INDIRECT("'" &amp; Setup!$AH$7 &amp; "'!" &amp; AF261))</f>
        <v>0</v>
      </c>
      <c r="BU261" s="2">
        <f ca="1">IF(Setup!$AI$7="",0,INDIRECT("'" &amp; Setup!$AI$7 &amp; "'!" &amp; AF261))</f>
        <v>0</v>
      </c>
      <c r="BV261" s="2">
        <f ca="1">IF(Setup!$AJ$7="",0,INDIRECT("'" &amp; Setup!$AJ$7 &amp; "'!" &amp; AF261))</f>
        <v>0</v>
      </c>
    </row>
    <row r="262" spans="1:74" ht="39" hidden="1" customHeight="1" x14ac:dyDescent="0.2">
      <c r="A262" s="14" t="str">
        <f>Planning!A34</f>
        <v>I026</v>
      </c>
      <c r="B262" s="9">
        <f>Planning!B34</f>
        <v>0</v>
      </c>
      <c r="C262" s="9">
        <f>Planning!C34</f>
        <v>0</v>
      </c>
      <c r="D262" s="9">
        <f>Planning!D34</f>
        <v>0</v>
      </c>
      <c r="E262" s="3">
        <f>Planning!E34</f>
        <v>0</v>
      </c>
      <c r="F262" s="3">
        <f>Planning!G34</f>
        <v>0</v>
      </c>
      <c r="G262" s="60">
        <f t="shared" si="161"/>
        <v>0</v>
      </c>
      <c r="H262" s="5">
        <f t="shared" ca="1" si="162"/>
        <v>0</v>
      </c>
      <c r="I262" s="5">
        <f t="shared" ca="1" si="163"/>
        <v>0</v>
      </c>
      <c r="J262" s="32" t="str">
        <f t="shared" ca="1" si="164"/>
        <v/>
      </c>
      <c r="K262" s="33" t="str">
        <f t="shared" ca="1" si="152"/>
        <v/>
      </c>
      <c r="L262" s="5">
        <f ca="1">IF(Setup!$AG$7&lt;&gt;"",INDIRECT("'" &amp; Setup!$AG$7 &amp; "'!" &amp; AD262),0) + IF(Setup!$AG$8&lt;&gt;"",INDIRECT("'" &amp; Setup!$AG$8 &amp; "'!" &amp; AD262),0) + IF(Setup!$AG$9&lt;&gt;"",INDIRECT("'" &amp; Setup!$AG$9 &amp; "'!" &amp; AD262),0) + IF(Setup!$AG$10&lt;&gt;"",INDIRECT("'" &amp; Setup!$AG$10 &amp; "'!" &amp; AD262),0) + IF(Setup!$AG$11&lt;&gt;"",INDIRECT("'" &amp; Setup!$AG$11 &amp; "'!" &amp; AD262),0) + IF(Setup!$AG$12&lt;&gt;"",INDIRECT("'" &amp; Setup!$AG$12 &amp; "'!" &amp; AD262),0)</f>
        <v>0</v>
      </c>
      <c r="M262" s="5">
        <f ca="1">IF(Setup!$AG$7&lt;&gt;"",INDIRECT("'" &amp; Setup!$AG$7 &amp; "'!" &amp; AE262),0) + IF(Setup!$AG$8&lt;&gt;"",INDIRECT("'" &amp; Setup!$AG$8 &amp; "'!" &amp; AE262),0) + IF(Setup!$AG$9&lt;&gt;"",INDIRECT("'" &amp; Setup!$AG$9 &amp; "'!" &amp; AE262),0) + IF(Setup!$AG$10&lt;&gt;"",INDIRECT("'" &amp; Setup!$AG$10 &amp; "'!" &amp; AE262),0) + IF(Setup!$AG$11&lt;&gt;"",INDIRECT("'" &amp; Setup!$AG$11 &amp; "'!" &amp; AE262),0) + IF(Setup!$AG$12&lt;&gt;"",INDIRECT("'" &amp; Setup!$AG$12 &amp; "'!" &amp; AE262),0)</f>
        <v>0</v>
      </c>
      <c r="N262" s="32" t="str">
        <f t="shared" ca="1" si="165"/>
        <v/>
      </c>
      <c r="O262" s="33" t="str">
        <f t="shared" ca="1" si="153"/>
        <v/>
      </c>
      <c r="P262" s="5">
        <f ca="1">IF(Setup!$AH$7&lt;&gt;"",INDIRECT("'" &amp; Setup!$AH$7 &amp; "'!" &amp; AD262),0) + IF(Setup!$AH$8&lt;&gt;"",INDIRECT("'" &amp; Setup!$AH$8 &amp; "'!" &amp; AD262),0) + IF(Setup!$AH$9&lt;&gt;"",INDIRECT("'" &amp; Setup!$AH$9 &amp; "'!" &amp; AD262),0) + IF(Setup!$AH$10&lt;&gt;"",INDIRECT("'" &amp; Setup!$AH$10 &amp; "'!" &amp; AD262),0) + IF(Setup!$AH$11&lt;&gt;"",INDIRECT("'" &amp; Setup!$AH$11 &amp; "'!" &amp; AD262),0) + IF(Setup!$AH$12&lt;&gt;"",INDIRECT("'" &amp; Setup!$AH$12 &amp; "'!" &amp; AD262),0)</f>
        <v>0</v>
      </c>
      <c r="Q262" s="5">
        <f ca="1">IF(Setup!$AH$7&lt;&gt;"",INDIRECT("'" &amp; Setup!$AH$7 &amp; "'!" &amp; AE262),0) + IF(Setup!$AH$8&lt;&gt;"",INDIRECT("'" &amp; Setup!$AH$8 &amp; "'!" &amp; AE262),0) + IF(Setup!$AH$9&lt;&gt;"",INDIRECT("'" &amp; Setup!$AH$9 &amp; "'!" &amp; AE262),0) + IF(Setup!$AH$10&lt;&gt;"",INDIRECT("'" &amp; Setup!$AH$10 &amp; "'!" &amp; AE262),0) + IF(Setup!$AH$11&lt;&gt;"",INDIRECT("'" &amp; Setup!$AH$11 &amp; "'!" &amp; AE262),0) + IF(Setup!$AH$12&lt;&gt;"",INDIRECT("'" &amp; Setup!$AH$12 &amp; "'!" &amp; AE262),0)</f>
        <v>0</v>
      </c>
      <c r="R262" s="32" t="str">
        <f t="shared" ca="1" si="166"/>
        <v/>
      </c>
      <c r="S262" s="33" t="str">
        <f t="shared" ca="1" si="154"/>
        <v/>
      </c>
      <c r="T262" s="5">
        <f ca="1">IF(Setup!$AI$7&lt;&gt;"",INDIRECT("'" &amp; Setup!$AI$7 &amp; "'!" &amp; AD262),0) + IF(Setup!$AI$8&lt;&gt;"",INDIRECT("'" &amp; Setup!$AI$8 &amp; "'!" &amp; AD262),0) + IF(Setup!$AI$9&lt;&gt;"",INDIRECT("'" &amp; Setup!$AI$9 &amp; "'!" &amp; AD262),0) + IF(Setup!$AI$10&lt;&gt;"",INDIRECT("'" &amp; Setup!$AI$10 &amp; "'!" &amp; AD262),0) + IF(Setup!$AI$11&lt;&gt;"",INDIRECT("'" &amp; Setup!$AI$11 &amp; "'!" &amp; AD262),0) + IF(Setup!$AI$12&lt;&gt;"",INDIRECT("'" &amp; Setup!$AI$12 &amp; "'!" &amp; AD262),0)</f>
        <v>0</v>
      </c>
      <c r="U262" s="5">
        <f ca="1">IF(Setup!$AI$7&lt;&gt;"",INDIRECT("'" &amp; Setup!$AI$7 &amp; "'!" &amp; AE262),0) + IF(Setup!$AI$8&lt;&gt;"",INDIRECT("'" &amp; Setup!$AI$8 &amp; "'!" &amp; AE262),0) + IF(Setup!$AI$9&lt;&gt;"",INDIRECT("'" &amp; Setup!$AI$9 &amp; "'!" &amp; AE262),0) + IF(Setup!$AI$10&lt;&gt;"",INDIRECT("'" &amp; Setup!$AI$10 &amp; "'!" &amp; AE262),0) + IF(Setup!$AI$11&lt;&gt;"",INDIRECT("'" &amp; Setup!$AI$11 &amp; "'!" &amp; AE262),0) + IF(Setup!$AI$12&lt;&gt;"",INDIRECT("'" &amp; Setup!$AI$12 &amp; "'!" &amp; AE262),0)</f>
        <v>0</v>
      </c>
      <c r="V262" s="32" t="str">
        <f t="shared" ca="1" si="155"/>
        <v/>
      </c>
      <c r="W262" s="33" t="str">
        <f t="shared" ca="1" si="156"/>
        <v/>
      </c>
      <c r="X262" s="4">
        <f ca="1">IF(Setup!$AJ$7&lt;&gt;"",INDIRECT("'" &amp; Setup!$AJ$7 &amp; "'!" &amp; AD262),0) + IF(Setup!$AJ$8&lt;&gt;"",INDIRECT("'" &amp; Setup!$AJ$8 &amp; "'!" &amp; AD262),0) + IF(Setup!$AJ$9&lt;&gt;"",INDIRECT("'" &amp; Setup!$AJ$9 &amp; "'!" &amp; AD262),0) + IF(Setup!$AJ$10&lt;&gt;"",INDIRECT("'" &amp; Setup!$AJ$10 &amp; "'!" &amp; AD262),0) + IF(Setup!$AJ$11&lt;&gt;"",INDIRECT("'" &amp; Setup!$AJ$11 &amp; "'!" &amp; AD262),0) + IF(Setup!$AJ$12&lt;&gt;"",INDIRECT("'" &amp; Setup!$AJ$12 &amp; "'!" &amp; AD262),0)</f>
        <v>0</v>
      </c>
      <c r="Y262" s="4">
        <f ca="1">IF(Setup!$AJ$7&lt;&gt;"",INDIRECT("'" &amp; Setup!$AJ$7 &amp; "'!" &amp; AE262),0) + IF(Setup!$AJ$8&lt;&gt;"",INDIRECT("'" &amp; Setup!$AJ$8 &amp; "'!" &amp; AE262),0) + IF(Setup!$AJ$9&lt;&gt;"",INDIRECT("'" &amp; Setup!$AJ$9 &amp; "'!" &amp; AE262),0) + IF(Setup!$AJ$10&lt;&gt;"",INDIRECT("'" &amp; Setup!$AJ$10 &amp; "'!" &amp; AE262),0) + IF(Setup!$AJ$11&lt;&gt;"",INDIRECT("'" &amp; Setup!$AJ$11 &amp; "'!" &amp; AE262),0) + IF(Setup!$AJ$12&lt;&gt;"",INDIRECT("'" &amp; Setup!$AJ$12 &amp; "'!" &amp; AE262),0)</f>
        <v>0</v>
      </c>
      <c r="Z262" s="32" t="str">
        <f t="shared" ca="1" si="157"/>
        <v/>
      </c>
      <c r="AA262" s="33" t="str">
        <f t="shared" ca="1" si="158"/>
        <v/>
      </c>
      <c r="AB262" s="1">
        <f>Planning!H34</f>
        <v>0</v>
      </c>
      <c r="AC262" s="2" t="str">
        <f t="shared" si="159"/>
        <v>00</v>
      </c>
      <c r="AD262" s="2" t="s">
        <v>909</v>
      </c>
      <c r="AE262" s="2" t="s">
        <v>910</v>
      </c>
      <c r="AF262" s="2" t="s">
        <v>1628</v>
      </c>
      <c r="AI262" s="2">
        <f ca="1">IF(Setup!$AG$7&lt;&gt;"",INDIRECT("'" &amp; Setup!$AG$7 &amp; "'!" &amp; AF262),0) + IF(Setup!$AG$8&lt;&gt;"",INDIRECT("'" &amp; Setup!$AG$8 &amp; "'!" &amp; AF262),0) + IF(Setup!$AG$9&lt;&gt;"",INDIRECT("'" &amp; Setup!$AG$9 &amp; "'!" &amp; AF262),0) + IF(Setup!$AG$10&lt;&gt;"",INDIRECT("'" &amp; Setup!$AG$10 &amp; "'!" &amp; AF262),0) + IF(Setup!$AG$11&lt;&gt;"",INDIRECT("'" &amp; Setup!$AG$11 &amp; "'!" &amp; AF262),0) + IF(Setup!$AG$12&lt;&gt;"",INDIRECT("'" &amp; Setup!$AG$12 &amp; "'!" &amp; AF262),0)</f>
        <v>0</v>
      </c>
      <c r="AJ262" s="2">
        <f ca="1">IF(Setup!$AH$7&lt;&gt;"",INDIRECT("'" &amp; Setup!$AH$7 &amp; "'!" &amp; AF262),0) + IF(Setup!$AH$8&lt;&gt;"",INDIRECT("'" &amp; Setup!$AH$8 &amp; "'!" &amp; AF262),0) + IF(Setup!$AH$9&lt;&gt;"",INDIRECT("'" &amp; Setup!$AH$9 &amp; "'!" &amp; AF262),0) + IF(Setup!$AH$10&lt;&gt;"",INDIRECT("'" &amp; Setup!$AH$10 &amp; "'!" &amp; AF262),0) + IF(Setup!$AH$11&lt;&gt;"",INDIRECT("'" &amp; Setup!$AH$11 &amp; "'!" &amp; AF262),0) + IF(Setup!$AH$12&lt;&gt;"",INDIRECT("'" &amp; Setup!$AH$12 &amp; "'!" &amp; AF262),0)</f>
        <v>0</v>
      </c>
      <c r="AK262" s="2">
        <f ca="1">IF(Setup!$AI$7&lt;&gt;"",INDIRECT("'" &amp; Setup!$AI$7 &amp; "'!" &amp; AF262),0) + IF(Setup!$AI$8&lt;&gt;"",INDIRECT("'" &amp; Setup!$AI$8 &amp; "'!" &amp; AF262),0) + IF(Setup!$AI$9&lt;&gt;"",INDIRECT("'" &amp; Setup!$AI$9 &amp; "'!" &amp; AF262),0) + IF(Setup!$AI$10&lt;&gt;"",INDIRECT("'" &amp; Setup!$AI$10 &amp; "'!" &amp; AF262),0) + IF(Setup!$AI$11&lt;&gt;"",INDIRECT("'" &amp; Setup!$AI$11 &amp; "'!" &amp; AF262),0) + IF(Setup!$AI$12&lt;&gt;"",INDIRECT("'" &amp; Setup!$AI$12 &amp; "'!" &amp; AF262),0)</f>
        <v>0</v>
      </c>
      <c r="AL262" s="2">
        <f ca="1">IF(Setup!$AJ$7&lt;&gt;"",INDIRECT("'" &amp; Setup!$AJ$7 &amp; "'!" &amp; AF262),0) + IF(Setup!$AJ$8&lt;&gt;"",INDIRECT("'" &amp; Setup!$AJ$8 &amp; "'!" &amp; AF262),0) + IF(Setup!$AJ$9&lt;&gt;"",INDIRECT("'" &amp; Setup!$AJ$9 &amp; "'!" &amp; AF262),0) + IF(Setup!$AJ$10&lt;&gt;"",INDIRECT("'" &amp; Setup!$AJ$10 &amp; "'!" &amp; AF262),0) + IF(Setup!$AJ$11&lt;&gt;"",INDIRECT("'" &amp; Setup!$AJ$11 &amp; "'!" &amp; AF262),0) + IF(Setup!$AJ$12&lt;&gt;"",INDIRECT("'" &amp; Setup!$AJ$12 &amp; "'!" &amp; AF262),0)</f>
        <v>0</v>
      </c>
      <c r="AN262" s="2" t="str">
        <f t="shared" si="160"/>
        <v/>
      </c>
      <c r="BS262" s="2">
        <v>0</v>
      </c>
      <c r="BT262" s="2">
        <f ca="1">IF(Setup!$AH$7="",0,INDIRECT("'" &amp; Setup!$AH$7 &amp; "'!" &amp; AF262))</f>
        <v>0</v>
      </c>
      <c r="BU262" s="2">
        <f ca="1">IF(Setup!$AI$7="",0,INDIRECT("'" &amp; Setup!$AI$7 &amp; "'!" &amp; AF262))</f>
        <v>0</v>
      </c>
      <c r="BV262" s="2">
        <f ca="1">IF(Setup!$AJ$7="",0,INDIRECT("'" &amp; Setup!$AJ$7 &amp; "'!" &amp; AF262))</f>
        <v>0</v>
      </c>
    </row>
    <row r="263" spans="1:74" ht="39" hidden="1" customHeight="1" x14ac:dyDescent="0.2">
      <c r="A263" s="14" t="str">
        <f>Planning!A35</f>
        <v>I027</v>
      </c>
      <c r="B263" s="9">
        <f>Planning!B35</f>
        <v>0</v>
      </c>
      <c r="C263" s="9">
        <f>Planning!C35</f>
        <v>0</v>
      </c>
      <c r="D263" s="9">
        <f>Planning!D35</f>
        <v>0</v>
      </c>
      <c r="E263" s="3">
        <f>Planning!E35</f>
        <v>0</v>
      </c>
      <c r="F263" s="3">
        <f>Planning!G35</f>
        <v>0</v>
      </c>
      <c r="G263" s="60">
        <f t="shared" si="161"/>
        <v>0</v>
      </c>
      <c r="H263" s="5">
        <f t="shared" ca="1" si="162"/>
        <v>0</v>
      </c>
      <c r="I263" s="5">
        <f t="shared" ca="1" si="163"/>
        <v>0</v>
      </c>
      <c r="J263" s="32" t="str">
        <f t="shared" ca="1" si="164"/>
        <v/>
      </c>
      <c r="K263" s="33" t="str">
        <f t="shared" ca="1" si="152"/>
        <v/>
      </c>
      <c r="L263" s="5">
        <f ca="1">IF(Setup!$AG$7&lt;&gt;"",INDIRECT("'" &amp; Setup!$AG$7 &amp; "'!" &amp; AD263),0) + IF(Setup!$AG$8&lt;&gt;"",INDIRECT("'" &amp; Setup!$AG$8 &amp; "'!" &amp; AD263),0) + IF(Setup!$AG$9&lt;&gt;"",INDIRECT("'" &amp; Setup!$AG$9 &amp; "'!" &amp; AD263),0) + IF(Setup!$AG$10&lt;&gt;"",INDIRECT("'" &amp; Setup!$AG$10 &amp; "'!" &amp; AD263),0) + IF(Setup!$AG$11&lt;&gt;"",INDIRECT("'" &amp; Setup!$AG$11 &amp; "'!" &amp; AD263),0) + IF(Setup!$AG$12&lt;&gt;"",INDIRECT("'" &amp; Setup!$AG$12 &amp; "'!" &amp; AD263),0)</f>
        <v>0</v>
      </c>
      <c r="M263" s="5">
        <f ca="1">IF(Setup!$AG$7&lt;&gt;"",INDIRECT("'" &amp; Setup!$AG$7 &amp; "'!" &amp; AE263),0) + IF(Setup!$AG$8&lt;&gt;"",INDIRECT("'" &amp; Setup!$AG$8 &amp; "'!" &amp; AE263),0) + IF(Setup!$AG$9&lt;&gt;"",INDIRECT("'" &amp; Setup!$AG$9 &amp; "'!" &amp; AE263),0) + IF(Setup!$AG$10&lt;&gt;"",INDIRECT("'" &amp; Setup!$AG$10 &amp; "'!" &amp; AE263),0) + IF(Setup!$AG$11&lt;&gt;"",INDIRECT("'" &amp; Setup!$AG$11 &amp; "'!" &amp; AE263),0) + IF(Setup!$AG$12&lt;&gt;"",INDIRECT("'" &amp; Setup!$AG$12 &amp; "'!" &amp; AE263),0)</f>
        <v>0</v>
      </c>
      <c r="N263" s="32" t="str">
        <f t="shared" ca="1" si="165"/>
        <v/>
      </c>
      <c r="O263" s="33" t="str">
        <f t="shared" ca="1" si="153"/>
        <v/>
      </c>
      <c r="P263" s="5">
        <f ca="1">IF(Setup!$AH$7&lt;&gt;"",INDIRECT("'" &amp; Setup!$AH$7 &amp; "'!" &amp; AD263),0) + IF(Setup!$AH$8&lt;&gt;"",INDIRECT("'" &amp; Setup!$AH$8 &amp; "'!" &amp; AD263),0) + IF(Setup!$AH$9&lt;&gt;"",INDIRECT("'" &amp; Setup!$AH$9 &amp; "'!" &amp; AD263),0) + IF(Setup!$AH$10&lt;&gt;"",INDIRECT("'" &amp; Setup!$AH$10 &amp; "'!" &amp; AD263),0) + IF(Setup!$AH$11&lt;&gt;"",INDIRECT("'" &amp; Setup!$AH$11 &amp; "'!" &amp; AD263),0) + IF(Setup!$AH$12&lt;&gt;"",INDIRECT("'" &amp; Setup!$AH$12 &amp; "'!" &amp; AD263),0)</f>
        <v>0</v>
      </c>
      <c r="Q263" s="5">
        <f ca="1">IF(Setup!$AH$7&lt;&gt;"",INDIRECT("'" &amp; Setup!$AH$7 &amp; "'!" &amp; AE263),0) + IF(Setup!$AH$8&lt;&gt;"",INDIRECT("'" &amp; Setup!$AH$8 &amp; "'!" &amp; AE263),0) + IF(Setup!$AH$9&lt;&gt;"",INDIRECT("'" &amp; Setup!$AH$9 &amp; "'!" &amp; AE263),0) + IF(Setup!$AH$10&lt;&gt;"",INDIRECT("'" &amp; Setup!$AH$10 &amp; "'!" &amp; AE263),0) + IF(Setup!$AH$11&lt;&gt;"",INDIRECT("'" &amp; Setup!$AH$11 &amp; "'!" &amp; AE263),0) + IF(Setup!$AH$12&lt;&gt;"",INDIRECT("'" &amp; Setup!$AH$12 &amp; "'!" &amp; AE263),0)</f>
        <v>0</v>
      </c>
      <c r="R263" s="32" t="str">
        <f t="shared" ca="1" si="166"/>
        <v/>
      </c>
      <c r="S263" s="33" t="str">
        <f t="shared" ca="1" si="154"/>
        <v/>
      </c>
      <c r="T263" s="5">
        <f ca="1">IF(Setup!$AI$7&lt;&gt;"",INDIRECT("'" &amp; Setup!$AI$7 &amp; "'!" &amp; AD263),0) + IF(Setup!$AI$8&lt;&gt;"",INDIRECT("'" &amp; Setup!$AI$8 &amp; "'!" &amp; AD263),0) + IF(Setup!$AI$9&lt;&gt;"",INDIRECT("'" &amp; Setup!$AI$9 &amp; "'!" &amp; AD263),0) + IF(Setup!$AI$10&lt;&gt;"",INDIRECT("'" &amp; Setup!$AI$10 &amp; "'!" &amp; AD263),0) + IF(Setup!$AI$11&lt;&gt;"",INDIRECT("'" &amp; Setup!$AI$11 &amp; "'!" &amp; AD263),0) + IF(Setup!$AI$12&lt;&gt;"",INDIRECT("'" &amp; Setup!$AI$12 &amp; "'!" &amp; AD263),0)</f>
        <v>0</v>
      </c>
      <c r="U263" s="5">
        <f ca="1">IF(Setup!$AI$7&lt;&gt;"",INDIRECT("'" &amp; Setup!$AI$7 &amp; "'!" &amp; AE263),0) + IF(Setup!$AI$8&lt;&gt;"",INDIRECT("'" &amp; Setup!$AI$8 &amp; "'!" &amp; AE263),0) + IF(Setup!$AI$9&lt;&gt;"",INDIRECT("'" &amp; Setup!$AI$9 &amp; "'!" &amp; AE263),0) + IF(Setup!$AI$10&lt;&gt;"",INDIRECT("'" &amp; Setup!$AI$10 &amp; "'!" &amp; AE263),0) + IF(Setup!$AI$11&lt;&gt;"",INDIRECT("'" &amp; Setup!$AI$11 &amp; "'!" &amp; AE263),0) + IF(Setup!$AI$12&lt;&gt;"",INDIRECT("'" &amp; Setup!$AI$12 &amp; "'!" &amp; AE263),0)</f>
        <v>0</v>
      </c>
      <c r="V263" s="32" t="str">
        <f t="shared" ca="1" si="155"/>
        <v/>
      </c>
      <c r="W263" s="33" t="str">
        <f t="shared" ca="1" si="156"/>
        <v/>
      </c>
      <c r="X263" s="4">
        <f ca="1">IF(Setup!$AJ$7&lt;&gt;"",INDIRECT("'" &amp; Setup!$AJ$7 &amp; "'!" &amp; AD263),0) + IF(Setup!$AJ$8&lt;&gt;"",INDIRECT("'" &amp; Setup!$AJ$8 &amp; "'!" &amp; AD263),0) + IF(Setup!$AJ$9&lt;&gt;"",INDIRECT("'" &amp; Setup!$AJ$9 &amp; "'!" &amp; AD263),0) + IF(Setup!$AJ$10&lt;&gt;"",INDIRECT("'" &amp; Setup!$AJ$10 &amp; "'!" &amp; AD263),0) + IF(Setup!$AJ$11&lt;&gt;"",INDIRECT("'" &amp; Setup!$AJ$11 &amp; "'!" &amp; AD263),0) + IF(Setup!$AJ$12&lt;&gt;"",INDIRECT("'" &amp; Setup!$AJ$12 &amp; "'!" &amp; AD263),0)</f>
        <v>0</v>
      </c>
      <c r="Y263" s="4">
        <f ca="1">IF(Setup!$AJ$7&lt;&gt;"",INDIRECT("'" &amp; Setup!$AJ$7 &amp; "'!" &amp; AE263),0) + IF(Setup!$AJ$8&lt;&gt;"",INDIRECT("'" &amp; Setup!$AJ$8 &amp; "'!" &amp; AE263),0) + IF(Setup!$AJ$9&lt;&gt;"",INDIRECT("'" &amp; Setup!$AJ$9 &amp; "'!" &amp; AE263),0) + IF(Setup!$AJ$10&lt;&gt;"",INDIRECT("'" &amp; Setup!$AJ$10 &amp; "'!" &amp; AE263),0) + IF(Setup!$AJ$11&lt;&gt;"",INDIRECT("'" &amp; Setup!$AJ$11 &amp; "'!" &amp; AE263),0) + IF(Setup!$AJ$12&lt;&gt;"",INDIRECT("'" &amp; Setup!$AJ$12 &amp; "'!" &amp; AE263),0)</f>
        <v>0</v>
      </c>
      <c r="Z263" s="32" t="str">
        <f t="shared" ca="1" si="157"/>
        <v/>
      </c>
      <c r="AA263" s="33" t="str">
        <f t="shared" ca="1" si="158"/>
        <v/>
      </c>
      <c r="AB263" s="1">
        <f>Planning!H35</f>
        <v>0</v>
      </c>
      <c r="AC263" s="2" t="str">
        <f t="shared" si="159"/>
        <v>00</v>
      </c>
      <c r="AD263" s="2" t="s">
        <v>911</v>
      </c>
      <c r="AE263" s="2" t="s">
        <v>912</v>
      </c>
      <c r="AF263" s="2" t="s">
        <v>1629</v>
      </c>
      <c r="AI263" s="2">
        <f ca="1">IF(Setup!$AG$7&lt;&gt;"",INDIRECT("'" &amp; Setup!$AG$7 &amp; "'!" &amp; AF263),0) + IF(Setup!$AG$8&lt;&gt;"",INDIRECT("'" &amp; Setup!$AG$8 &amp; "'!" &amp; AF263),0) + IF(Setup!$AG$9&lt;&gt;"",INDIRECT("'" &amp; Setup!$AG$9 &amp; "'!" &amp; AF263),0) + IF(Setup!$AG$10&lt;&gt;"",INDIRECT("'" &amp; Setup!$AG$10 &amp; "'!" &amp; AF263),0) + IF(Setup!$AG$11&lt;&gt;"",INDIRECT("'" &amp; Setup!$AG$11 &amp; "'!" &amp; AF263),0) + IF(Setup!$AG$12&lt;&gt;"",INDIRECT("'" &amp; Setup!$AG$12 &amp; "'!" &amp; AF263),0)</f>
        <v>0</v>
      </c>
      <c r="AJ263" s="2">
        <f ca="1">IF(Setup!$AH$7&lt;&gt;"",INDIRECT("'" &amp; Setup!$AH$7 &amp; "'!" &amp; AF263),0) + IF(Setup!$AH$8&lt;&gt;"",INDIRECT("'" &amp; Setup!$AH$8 &amp; "'!" &amp; AF263),0) + IF(Setup!$AH$9&lt;&gt;"",INDIRECT("'" &amp; Setup!$AH$9 &amp; "'!" &amp; AF263),0) + IF(Setup!$AH$10&lt;&gt;"",INDIRECT("'" &amp; Setup!$AH$10 &amp; "'!" &amp; AF263),0) + IF(Setup!$AH$11&lt;&gt;"",INDIRECT("'" &amp; Setup!$AH$11 &amp; "'!" &amp; AF263),0) + IF(Setup!$AH$12&lt;&gt;"",INDIRECT("'" &amp; Setup!$AH$12 &amp; "'!" &amp; AF263),0)</f>
        <v>0</v>
      </c>
      <c r="AK263" s="2">
        <f ca="1">IF(Setup!$AI$7&lt;&gt;"",INDIRECT("'" &amp; Setup!$AI$7 &amp; "'!" &amp; AF263),0) + IF(Setup!$AI$8&lt;&gt;"",INDIRECT("'" &amp; Setup!$AI$8 &amp; "'!" &amp; AF263),0) + IF(Setup!$AI$9&lt;&gt;"",INDIRECT("'" &amp; Setup!$AI$9 &amp; "'!" &amp; AF263),0) + IF(Setup!$AI$10&lt;&gt;"",INDIRECT("'" &amp; Setup!$AI$10 &amp; "'!" &amp; AF263),0) + IF(Setup!$AI$11&lt;&gt;"",INDIRECT("'" &amp; Setup!$AI$11 &amp; "'!" &amp; AF263),0) + IF(Setup!$AI$12&lt;&gt;"",INDIRECT("'" &amp; Setup!$AI$12 &amp; "'!" &amp; AF263),0)</f>
        <v>0</v>
      </c>
      <c r="AL263" s="2">
        <f ca="1">IF(Setup!$AJ$7&lt;&gt;"",INDIRECT("'" &amp; Setup!$AJ$7 &amp; "'!" &amp; AF263),0) + IF(Setup!$AJ$8&lt;&gt;"",INDIRECT("'" &amp; Setup!$AJ$8 &amp; "'!" &amp; AF263),0) + IF(Setup!$AJ$9&lt;&gt;"",INDIRECT("'" &amp; Setup!$AJ$9 &amp; "'!" &amp; AF263),0) + IF(Setup!$AJ$10&lt;&gt;"",INDIRECT("'" &amp; Setup!$AJ$10 &amp; "'!" &amp; AF263),0) + IF(Setup!$AJ$11&lt;&gt;"",INDIRECT("'" &amp; Setup!$AJ$11 &amp; "'!" &amp; AF263),0) + IF(Setup!$AJ$12&lt;&gt;"",INDIRECT("'" &amp; Setup!$AJ$12 &amp; "'!" &amp; AF263),0)</f>
        <v>0</v>
      </c>
      <c r="AN263" s="2" t="str">
        <f t="shared" si="160"/>
        <v/>
      </c>
      <c r="BS263" s="2">
        <v>0</v>
      </c>
      <c r="BT263" s="2">
        <f ca="1">IF(Setup!$AH$7="",0,INDIRECT("'" &amp; Setup!$AH$7 &amp; "'!" &amp; AF263))</f>
        <v>0</v>
      </c>
      <c r="BU263" s="2">
        <f ca="1">IF(Setup!$AI$7="",0,INDIRECT("'" &amp; Setup!$AI$7 &amp; "'!" &amp; AF263))</f>
        <v>0</v>
      </c>
      <c r="BV263" s="2">
        <f ca="1">IF(Setup!$AJ$7="",0,INDIRECT("'" &amp; Setup!$AJ$7 &amp; "'!" &amp; AF263))</f>
        <v>0</v>
      </c>
    </row>
    <row r="264" spans="1:74" ht="39" hidden="1" customHeight="1" x14ac:dyDescent="0.2">
      <c r="A264" s="14" t="str">
        <f>Planning!A36</f>
        <v>I028</v>
      </c>
      <c r="B264" s="9">
        <f>Planning!B36</f>
        <v>0</v>
      </c>
      <c r="C264" s="9">
        <f>Planning!C36</f>
        <v>0</v>
      </c>
      <c r="D264" s="9">
        <f>Planning!D36</f>
        <v>0</v>
      </c>
      <c r="E264" s="3">
        <f>Planning!E36</f>
        <v>0</v>
      </c>
      <c r="F264" s="3">
        <f>Planning!G36</f>
        <v>0</v>
      </c>
      <c r="G264" s="60">
        <f t="shared" si="161"/>
        <v>0</v>
      </c>
      <c r="H264" s="5">
        <f t="shared" ca="1" si="162"/>
        <v>0</v>
      </c>
      <c r="I264" s="5">
        <f t="shared" ca="1" si="163"/>
        <v>0</v>
      </c>
      <c r="J264" s="32" t="str">
        <f t="shared" ca="1" si="164"/>
        <v/>
      </c>
      <c r="K264" s="33" t="str">
        <f t="shared" ca="1" si="152"/>
        <v/>
      </c>
      <c r="L264" s="5">
        <f ca="1">IF(Setup!$AG$7&lt;&gt;"",INDIRECT("'" &amp; Setup!$AG$7 &amp; "'!" &amp; AD264),0) + IF(Setup!$AG$8&lt;&gt;"",INDIRECT("'" &amp; Setup!$AG$8 &amp; "'!" &amp; AD264),0) + IF(Setup!$AG$9&lt;&gt;"",INDIRECT("'" &amp; Setup!$AG$9 &amp; "'!" &amp; AD264),0) + IF(Setup!$AG$10&lt;&gt;"",INDIRECT("'" &amp; Setup!$AG$10 &amp; "'!" &amp; AD264),0) + IF(Setup!$AG$11&lt;&gt;"",INDIRECT("'" &amp; Setup!$AG$11 &amp; "'!" &amp; AD264),0) + IF(Setup!$AG$12&lt;&gt;"",INDIRECT("'" &amp; Setup!$AG$12 &amp; "'!" &amp; AD264),0)</f>
        <v>0</v>
      </c>
      <c r="M264" s="5">
        <f ca="1">IF(Setup!$AG$7&lt;&gt;"",INDIRECT("'" &amp; Setup!$AG$7 &amp; "'!" &amp; AE264),0) + IF(Setup!$AG$8&lt;&gt;"",INDIRECT("'" &amp; Setup!$AG$8 &amp; "'!" &amp; AE264),0) + IF(Setup!$AG$9&lt;&gt;"",INDIRECT("'" &amp; Setup!$AG$9 &amp; "'!" &amp; AE264),0) + IF(Setup!$AG$10&lt;&gt;"",INDIRECT("'" &amp; Setup!$AG$10 &amp; "'!" &amp; AE264),0) + IF(Setup!$AG$11&lt;&gt;"",INDIRECT("'" &amp; Setup!$AG$11 &amp; "'!" &amp; AE264),0) + IF(Setup!$AG$12&lt;&gt;"",INDIRECT("'" &amp; Setup!$AG$12 &amp; "'!" &amp; AE264),0)</f>
        <v>0</v>
      </c>
      <c r="N264" s="32" t="str">
        <f t="shared" ca="1" si="165"/>
        <v/>
      </c>
      <c r="O264" s="33" t="str">
        <f t="shared" ca="1" si="153"/>
        <v/>
      </c>
      <c r="P264" s="5">
        <f ca="1">IF(Setup!$AH$7&lt;&gt;"",INDIRECT("'" &amp; Setup!$AH$7 &amp; "'!" &amp; AD264),0) + IF(Setup!$AH$8&lt;&gt;"",INDIRECT("'" &amp; Setup!$AH$8 &amp; "'!" &amp; AD264),0) + IF(Setup!$AH$9&lt;&gt;"",INDIRECT("'" &amp; Setup!$AH$9 &amp; "'!" &amp; AD264),0) + IF(Setup!$AH$10&lt;&gt;"",INDIRECT("'" &amp; Setup!$AH$10 &amp; "'!" &amp; AD264),0) + IF(Setup!$AH$11&lt;&gt;"",INDIRECT("'" &amp; Setup!$AH$11 &amp; "'!" &amp; AD264),0) + IF(Setup!$AH$12&lt;&gt;"",INDIRECT("'" &amp; Setup!$AH$12 &amp; "'!" &amp; AD264),0)</f>
        <v>0</v>
      </c>
      <c r="Q264" s="5">
        <f ca="1">IF(Setup!$AH$7&lt;&gt;"",INDIRECT("'" &amp; Setup!$AH$7 &amp; "'!" &amp; AE264),0) + IF(Setup!$AH$8&lt;&gt;"",INDIRECT("'" &amp; Setup!$AH$8 &amp; "'!" &amp; AE264),0) + IF(Setup!$AH$9&lt;&gt;"",INDIRECT("'" &amp; Setup!$AH$9 &amp; "'!" &amp; AE264),0) + IF(Setup!$AH$10&lt;&gt;"",INDIRECT("'" &amp; Setup!$AH$10 &amp; "'!" &amp; AE264),0) + IF(Setup!$AH$11&lt;&gt;"",INDIRECT("'" &amp; Setup!$AH$11 &amp; "'!" &amp; AE264),0) + IF(Setup!$AH$12&lt;&gt;"",INDIRECT("'" &amp; Setup!$AH$12 &amp; "'!" &amp; AE264),0)</f>
        <v>0</v>
      </c>
      <c r="R264" s="32" t="str">
        <f t="shared" ca="1" si="166"/>
        <v/>
      </c>
      <c r="S264" s="33" t="str">
        <f t="shared" ca="1" si="154"/>
        <v/>
      </c>
      <c r="T264" s="5">
        <f ca="1">IF(Setup!$AI$7&lt;&gt;"",INDIRECT("'" &amp; Setup!$AI$7 &amp; "'!" &amp; AD264),0) + IF(Setup!$AI$8&lt;&gt;"",INDIRECT("'" &amp; Setup!$AI$8 &amp; "'!" &amp; AD264),0) + IF(Setup!$AI$9&lt;&gt;"",INDIRECT("'" &amp; Setup!$AI$9 &amp; "'!" &amp; AD264),0) + IF(Setup!$AI$10&lt;&gt;"",INDIRECT("'" &amp; Setup!$AI$10 &amp; "'!" &amp; AD264),0) + IF(Setup!$AI$11&lt;&gt;"",INDIRECT("'" &amp; Setup!$AI$11 &amp; "'!" &amp; AD264),0) + IF(Setup!$AI$12&lt;&gt;"",INDIRECT("'" &amp; Setup!$AI$12 &amp; "'!" &amp; AD264),0)</f>
        <v>0</v>
      </c>
      <c r="U264" s="5">
        <f ca="1">IF(Setup!$AI$7&lt;&gt;"",INDIRECT("'" &amp; Setup!$AI$7 &amp; "'!" &amp; AE264),0) + IF(Setup!$AI$8&lt;&gt;"",INDIRECT("'" &amp; Setup!$AI$8 &amp; "'!" &amp; AE264),0) + IF(Setup!$AI$9&lt;&gt;"",INDIRECT("'" &amp; Setup!$AI$9 &amp; "'!" &amp; AE264),0) + IF(Setup!$AI$10&lt;&gt;"",INDIRECT("'" &amp; Setup!$AI$10 &amp; "'!" &amp; AE264),0) + IF(Setup!$AI$11&lt;&gt;"",INDIRECT("'" &amp; Setup!$AI$11 &amp; "'!" &amp; AE264),0) + IF(Setup!$AI$12&lt;&gt;"",INDIRECT("'" &amp; Setup!$AI$12 &amp; "'!" &amp; AE264),0)</f>
        <v>0</v>
      </c>
      <c r="V264" s="32" t="str">
        <f t="shared" ca="1" si="155"/>
        <v/>
      </c>
      <c r="W264" s="33" t="str">
        <f t="shared" ca="1" si="156"/>
        <v/>
      </c>
      <c r="X264" s="4">
        <f ca="1">IF(Setup!$AJ$7&lt;&gt;"",INDIRECT("'" &amp; Setup!$AJ$7 &amp; "'!" &amp; AD264),0) + IF(Setup!$AJ$8&lt;&gt;"",INDIRECT("'" &amp; Setup!$AJ$8 &amp; "'!" &amp; AD264),0) + IF(Setup!$AJ$9&lt;&gt;"",INDIRECT("'" &amp; Setup!$AJ$9 &amp; "'!" &amp; AD264),0) + IF(Setup!$AJ$10&lt;&gt;"",INDIRECT("'" &amp; Setup!$AJ$10 &amp; "'!" &amp; AD264),0) + IF(Setup!$AJ$11&lt;&gt;"",INDIRECT("'" &amp; Setup!$AJ$11 &amp; "'!" &amp; AD264),0) + IF(Setup!$AJ$12&lt;&gt;"",INDIRECT("'" &amp; Setup!$AJ$12 &amp; "'!" &amp; AD264),0)</f>
        <v>0</v>
      </c>
      <c r="Y264" s="4">
        <f ca="1">IF(Setup!$AJ$7&lt;&gt;"",INDIRECT("'" &amp; Setup!$AJ$7 &amp; "'!" &amp; AE264),0) + IF(Setup!$AJ$8&lt;&gt;"",INDIRECT("'" &amp; Setup!$AJ$8 &amp; "'!" &amp; AE264),0) + IF(Setup!$AJ$9&lt;&gt;"",INDIRECT("'" &amp; Setup!$AJ$9 &amp; "'!" &amp; AE264),0) + IF(Setup!$AJ$10&lt;&gt;"",INDIRECT("'" &amp; Setup!$AJ$10 &amp; "'!" &amp; AE264),0) + IF(Setup!$AJ$11&lt;&gt;"",INDIRECT("'" &amp; Setup!$AJ$11 &amp; "'!" &amp; AE264),0) + IF(Setup!$AJ$12&lt;&gt;"",INDIRECT("'" &amp; Setup!$AJ$12 &amp; "'!" &amp; AE264),0)</f>
        <v>0</v>
      </c>
      <c r="Z264" s="32" t="str">
        <f t="shared" ca="1" si="157"/>
        <v/>
      </c>
      <c r="AA264" s="33" t="str">
        <f t="shared" ca="1" si="158"/>
        <v/>
      </c>
      <c r="AB264" s="1">
        <f>Planning!H36</f>
        <v>0</v>
      </c>
      <c r="AC264" s="2" t="str">
        <f t="shared" si="159"/>
        <v>00</v>
      </c>
      <c r="AD264" s="2" t="s">
        <v>913</v>
      </c>
      <c r="AE264" s="2" t="s">
        <v>914</v>
      </c>
      <c r="AF264" s="2" t="s">
        <v>1630</v>
      </c>
      <c r="AI264" s="2">
        <f ca="1">IF(Setup!$AG$7&lt;&gt;"",INDIRECT("'" &amp; Setup!$AG$7 &amp; "'!" &amp; AF264),0) + IF(Setup!$AG$8&lt;&gt;"",INDIRECT("'" &amp; Setup!$AG$8 &amp; "'!" &amp; AF264),0) + IF(Setup!$AG$9&lt;&gt;"",INDIRECT("'" &amp; Setup!$AG$9 &amp; "'!" &amp; AF264),0) + IF(Setup!$AG$10&lt;&gt;"",INDIRECT("'" &amp; Setup!$AG$10 &amp; "'!" &amp; AF264),0) + IF(Setup!$AG$11&lt;&gt;"",INDIRECT("'" &amp; Setup!$AG$11 &amp; "'!" &amp; AF264),0) + IF(Setup!$AG$12&lt;&gt;"",INDIRECT("'" &amp; Setup!$AG$12 &amp; "'!" &amp; AF264),0)</f>
        <v>0</v>
      </c>
      <c r="AJ264" s="2">
        <f ca="1">IF(Setup!$AH$7&lt;&gt;"",INDIRECT("'" &amp; Setup!$AH$7 &amp; "'!" &amp; AF264),0) + IF(Setup!$AH$8&lt;&gt;"",INDIRECT("'" &amp; Setup!$AH$8 &amp; "'!" &amp; AF264),0) + IF(Setup!$AH$9&lt;&gt;"",INDIRECT("'" &amp; Setup!$AH$9 &amp; "'!" &amp; AF264),0) + IF(Setup!$AH$10&lt;&gt;"",INDIRECT("'" &amp; Setup!$AH$10 &amp; "'!" &amp; AF264),0) + IF(Setup!$AH$11&lt;&gt;"",INDIRECT("'" &amp; Setup!$AH$11 &amp; "'!" &amp; AF264),0) + IF(Setup!$AH$12&lt;&gt;"",INDIRECT("'" &amp; Setup!$AH$12 &amp; "'!" &amp; AF264),0)</f>
        <v>0</v>
      </c>
      <c r="AK264" s="2">
        <f ca="1">IF(Setup!$AI$7&lt;&gt;"",INDIRECT("'" &amp; Setup!$AI$7 &amp; "'!" &amp; AF264),0) + IF(Setup!$AI$8&lt;&gt;"",INDIRECT("'" &amp; Setup!$AI$8 &amp; "'!" &amp; AF264),0) + IF(Setup!$AI$9&lt;&gt;"",INDIRECT("'" &amp; Setup!$AI$9 &amp; "'!" &amp; AF264),0) + IF(Setup!$AI$10&lt;&gt;"",INDIRECT("'" &amp; Setup!$AI$10 &amp; "'!" &amp; AF264),0) + IF(Setup!$AI$11&lt;&gt;"",INDIRECT("'" &amp; Setup!$AI$11 &amp; "'!" &amp; AF264),0) + IF(Setup!$AI$12&lt;&gt;"",INDIRECT("'" &amp; Setup!$AI$12 &amp; "'!" &amp; AF264),0)</f>
        <v>0</v>
      </c>
      <c r="AL264" s="2">
        <f ca="1">IF(Setup!$AJ$7&lt;&gt;"",INDIRECT("'" &amp; Setup!$AJ$7 &amp; "'!" &amp; AF264),0) + IF(Setup!$AJ$8&lt;&gt;"",INDIRECT("'" &amp; Setup!$AJ$8 &amp; "'!" &amp; AF264),0) + IF(Setup!$AJ$9&lt;&gt;"",INDIRECT("'" &amp; Setup!$AJ$9 &amp; "'!" &amp; AF264),0) + IF(Setup!$AJ$10&lt;&gt;"",INDIRECT("'" &amp; Setup!$AJ$10 &amp; "'!" &amp; AF264),0) + IF(Setup!$AJ$11&lt;&gt;"",INDIRECT("'" &amp; Setup!$AJ$11 &amp; "'!" &amp; AF264),0) + IF(Setup!$AJ$12&lt;&gt;"",INDIRECT("'" &amp; Setup!$AJ$12 &amp; "'!" &amp; AF264),0)</f>
        <v>0</v>
      </c>
      <c r="AN264" s="2" t="str">
        <f t="shared" si="160"/>
        <v/>
      </c>
      <c r="BS264" s="2">
        <v>0</v>
      </c>
      <c r="BT264" s="2">
        <f ca="1">IF(Setup!$AH$7="",0,INDIRECT("'" &amp; Setup!$AH$7 &amp; "'!" &amp; AF264))</f>
        <v>0</v>
      </c>
      <c r="BU264" s="2">
        <f ca="1">IF(Setup!$AI$7="",0,INDIRECT("'" &amp; Setup!$AI$7 &amp; "'!" &amp; AF264))</f>
        <v>0</v>
      </c>
      <c r="BV264" s="2">
        <f ca="1">IF(Setup!$AJ$7="",0,INDIRECT("'" &amp; Setup!$AJ$7 &amp; "'!" &amp; AF264))</f>
        <v>0</v>
      </c>
    </row>
    <row r="265" spans="1:74" ht="39" hidden="1" customHeight="1" x14ac:dyDescent="0.2">
      <c r="A265" s="14" t="str">
        <f>Planning!A37</f>
        <v>I029</v>
      </c>
      <c r="B265" s="9">
        <f>Planning!B37</f>
        <v>0</v>
      </c>
      <c r="C265" s="9">
        <f>Planning!C37</f>
        <v>0</v>
      </c>
      <c r="D265" s="9">
        <f>Planning!D37</f>
        <v>0</v>
      </c>
      <c r="E265" s="3">
        <f>Planning!E37</f>
        <v>0</v>
      </c>
      <c r="F265" s="3">
        <f>Planning!G37</f>
        <v>0</v>
      </c>
      <c r="G265" s="60">
        <f t="shared" si="161"/>
        <v>0</v>
      </c>
      <c r="H265" s="5">
        <f t="shared" ca="1" si="162"/>
        <v>0</v>
      </c>
      <c r="I265" s="5">
        <f t="shared" ca="1" si="163"/>
        <v>0</v>
      </c>
      <c r="J265" s="32" t="str">
        <f t="shared" ca="1" si="164"/>
        <v/>
      </c>
      <c r="K265" s="33" t="str">
        <f t="shared" ca="1" si="152"/>
        <v/>
      </c>
      <c r="L265" s="5">
        <f ca="1">IF(Setup!$AG$7&lt;&gt;"",INDIRECT("'" &amp; Setup!$AG$7 &amp; "'!" &amp; AD265),0) + IF(Setup!$AG$8&lt;&gt;"",INDIRECT("'" &amp; Setup!$AG$8 &amp; "'!" &amp; AD265),0) + IF(Setup!$AG$9&lt;&gt;"",INDIRECT("'" &amp; Setup!$AG$9 &amp; "'!" &amp; AD265),0) + IF(Setup!$AG$10&lt;&gt;"",INDIRECT("'" &amp; Setup!$AG$10 &amp; "'!" &amp; AD265),0) + IF(Setup!$AG$11&lt;&gt;"",INDIRECT("'" &amp; Setup!$AG$11 &amp; "'!" &amp; AD265),0) + IF(Setup!$AG$12&lt;&gt;"",INDIRECT("'" &amp; Setup!$AG$12 &amp; "'!" &amp; AD265),0)</f>
        <v>0</v>
      </c>
      <c r="M265" s="5">
        <f ca="1">IF(Setup!$AG$7&lt;&gt;"",INDIRECT("'" &amp; Setup!$AG$7 &amp; "'!" &amp; AE265),0) + IF(Setup!$AG$8&lt;&gt;"",INDIRECT("'" &amp; Setup!$AG$8 &amp; "'!" &amp; AE265),0) + IF(Setup!$AG$9&lt;&gt;"",INDIRECT("'" &amp; Setup!$AG$9 &amp; "'!" &amp; AE265),0) + IF(Setup!$AG$10&lt;&gt;"",INDIRECT("'" &amp; Setup!$AG$10 &amp; "'!" &amp; AE265),0) + IF(Setup!$AG$11&lt;&gt;"",INDIRECT("'" &amp; Setup!$AG$11 &amp; "'!" &amp; AE265),0) + IF(Setup!$AG$12&lt;&gt;"",INDIRECT("'" &amp; Setup!$AG$12 &amp; "'!" &amp; AE265),0)</f>
        <v>0</v>
      </c>
      <c r="N265" s="32" t="str">
        <f t="shared" ca="1" si="165"/>
        <v/>
      </c>
      <c r="O265" s="33" t="str">
        <f t="shared" ca="1" si="153"/>
        <v/>
      </c>
      <c r="P265" s="5">
        <f ca="1">IF(Setup!$AH$7&lt;&gt;"",INDIRECT("'" &amp; Setup!$AH$7 &amp; "'!" &amp; AD265),0) + IF(Setup!$AH$8&lt;&gt;"",INDIRECT("'" &amp; Setup!$AH$8 &amp; "'!" &amp; AD265),0) + IF(Setup!$AH$9&lt;&gt;"",INDIRECT("'" &amp; Setup!$AH$9 &amp; "'!" &amp; AD265),0) + IF(Setup!$AH$10&lt;&gt;"",INDIRECT("'" &amp; Setup!$AH$10 &amp; "'!" &amp; AD265),0) + IF(Setup!$AH$11&lt;&gt;"",INDIRECT("'" &amp; Setup!$AH$11 &amp; "'!" &amp; AD265),0) + IF(Setup!$AH$12&lt;&gt;"",INDIRECT("'" &amp; Setup!$AH$12 &amp; "'!" &amp; AD265),0)</f>
        <v>0</v>
      </c>
      <c r="Q265" s="5">
        <f ca="1">IF(Setup!$AH$7&lt;&gt;"",INDIRECT("'" &amp; Setup!$AH$7 &amp; "'!" &amp; AE265),0) + IF(Setup!$AH$8&lt;&gt;"",INDIRECT("'" &amp; Setup!$AH$8 &amp; "'!" &amp; AE265),0) + IF(Setup!$AH$9&lt;&gt;"",INDIRECT("'" &amp; Setup!$AH$9 &amp; "'!" &amp; AE265),0) + IF(Setup!$AH$10&lt;&gt;"",INDIRECT("'" &amp; Setup!$AH$10 &amp; "'!" &amp; AE265),0) + IF(Setup!$AH$11&lt;&gt;"",INDIRECT("'" &amp; Setup!$AH$11 &amp; "'!" &amp; AE265),0) + IF(Setup!$AH$12&lt;&gt;"",INDIRECT("'" &amp; Setup!$AH$12 &amp; "'!" &amp; AE265),0)</f>
        <v>0</v>
      </c>
      <c r="R265" s="32" t="str">
        <f t="shared" ca="1" si="166"/>
        <v/>
      </c>
      <c r="S265" s="33" t="str">
        <f t="shared" ca="1" si="154"/>
        <v/>
      </c>
      <c r="T265" s="5">
        <f ca="1">IF(Setup!$AI$7&lt;&gt;"",INDIRECT("'" &amp; Setup!$AI$7 &amp; "'!" &amp; AD265),0) + IF(Setup!$AI$8&lt;&gt;"",INDIRECT("'" &amp; Setup!$AI$8 &amp; "'!" &amp; AD265),0) + IF(Setup!$AI$9&lt;&gt;"",INDIRECT("'" &amp; Setup!$AI$9 &amp; "'!" &amp; AD265),0) + IF(Setup!$AI$10&lt;&gt;"",INDIRECT("'" &amp; Setup!$AI$10 &amp; "'!" &amp; AD265),0) + IF(Setup!$AI$11&lt;&gt;"",INDIRECT("'" &amp; Setup!$AI$11 &amp; "'!" &amp; AD265),0) + IF(Setup!$AI$12&lt;&gt;"",INDIRECT("'" &amp; Setup!$AI$12 &amp; "'!" &amp; AD265),0)</f>
        <v>0</v>
      </c>
      <c r="U265" s="5">
        <f ca="1">IF(Setup!$AI$7&lt;&gt;"",INDIRECT("'" &amp; Setup!$AI$7 &amp; "'!" &amp; AE265),0) + IF(Setup!$AI$8&lt;&gt;"",INDIRECT("'" &amp; Setup!$AI$8 &amp; "'!" &amp; AE265),0) + IF(Setup!$AI$9&lt;&gt;"",INDIRECT("'" &amp; Setup!$AI$9 &amp; "'!" &amp; AE265),0) + IF(Setup!$AI$10&lt;&gt;"",INDIRECT("'" &amp; Setup!$AI$10 &amp; "'!" &amp; AE265),0) + IF(Setup!$AI$11&lt;&gt;"",INDIRECT("'" &amp; Setup!$AI$11 &amp; "'!" &amp; AE265),0) + IF(Setup!$AI$12&lt;&gt;"",INDIRECT("'" &amp; Setup!$AI$12 &amp; "'!" &amp; AE265),0)</f>
        <v>0</v>
      </c>
      <c r="V265" s="32" t="str">
        <f t="shared" ca="1" si="155"/>
        <v/>
      </c>
      <c r="W265" s="33" t="str">
        <f t="shared" ca="1" si="156"/>
        <v/>
      </c>
      <c r="X265" s="4">
        <f ca="1">IF(Setup!$AJ$7&lt;&gt;"",INDIRECT("'" &amp; Setup!$AJ$7 &amp; "'!" &amp; AD265),0) + IF(Setup!$AJ$8&lt;&gt;"",INDIRECT("'" &amp; Setup!$AJ$8 &amp; "'!" &amp; AD265),0) + IF(Setup!$AJ$9&lt;&gt;"",INDIRECT("'" &amp; Setup!$AJ$9 &amp; "'!" &amp; AD265),0) + IF(Setup!$AJ$10&lt;&gt;"",INDIRECT("'" &amp; Setup!$AJ$10 &amp; "'!" &amp; AD265),0) + IF(Setup!$AJ$11&lt;&gt;"",INDIRECT("'" &amp; Setup!$AJ$11 &amp; "'!" &amp; AD265),0) + IF(Setup!$AJ$12&lt;&gt;"",INDIRECT("'" &amp; Setup!$AJ$12 &amp; "'!" &amp; AD265),0)</f>
        <v>0</v>
      </c>
      <c r="Y265" s="4">
        <f ca="1">IF(Setup!$AJ$7&lt;&gt;"",INDIRECT("'" &amp; Setup!$AJ$7 &amp; "'!" &amp; AE265),0) + IF(Setup!$AJ$8&lt;&gt;"",INDIRECT("'" &amp; Setup!$AJ$8 &amp; "'!" &amp; AE265),0) + IF(Setup!$AJ$9&lt;&gt;"",INDIRECT("'" &amp; Setup!$AJ$9 &amp; "'!" &amp; AE265),0) + IF(Setup!$AJ$10&lt;&gt;"",INDIRECT("'" &amp; Setup!$AJ$10 &amp; "'!" &amp; AE265),0) + IF(Setup!$AJ$11&lt;&gt;"",INDIRECT("'" &amp; Setup!$AJ$11 &amp; "'!" &amp; AE265),0) + IF(Setup!$AJ$12&lt;&gt;"",INDIRECT("'" &amp; Setup!$AJ$12 &amp; "'!" &amp; AE265),0)</f>
        <v>0</v>
      </c>
      <c r="Z265" s="32" t="str">
        <f t="shared" ca="1" si="157"/>
        <v/>
      </c>
      <c r="AA265" s="33" t="str">
        <f t="shared" ca="1" si="158"/>
        <v/>
      </c>
      <c r="AB265" s="1">
        <f>Planning!H37</f>
        <v>0</v>
      </c>
      <c r="AC265" s="2" t="str">
        <f t="shared" si="159"/>
        <v>00</v>
      </c>
      <c r="AD265" s="2" t="s">
        <v>915</v>
      </c>
      <c r="AE265" s="2" t="s">
        <v>916</v>
      </c>
      <c r="AF265" s="2" t="s">
        <v>1631</v>
      </c>
      <c r="AI265" s="2">
        <f ca="1">IF(Setup!$AG$7&lt;&gt;"",INDIRECT("'" &amp; Setup!$AG$7 &amp; "'!" &amp; AF265),0) + IF(Setup!$AG$8&lt;&gt;"",INDIRECT("'" &amp; Setup!$AG$8 &amp; "'!" &amp; AF265),0) + IF(Setup!$AG$9&lt;&gt;"",INDIRECT("'" &amp; Setup!$AG$9 &amp; "'!" &amp; AF265),0) + IF(Setup!$AG$10&lt;&gt;"",INDIRECT("'" &amp; Setup!$AG$10 &amp; "'!" &amp; AF265),0) + IF(Setup!$AG$11&lt;&gt;"",INDIRECT("'" &amp; Setup!$AG$11 &amp; "'!" &amp; AF265),0) + IF(Setup!$AG$12&lt;&gt;"",INDIRECT("'" &amp; Setup!$AG$12 &amp; "'!" &amp; AF265),0)</f>
        <v>0</v>
      </c>
      <c r="AJ265" s="2">
        <f ca="1">IF(Setup!$AH$7&lt;&gt;"",INDIRECT("'" &amp; Setup!$AH$7 &amp; "'!" &amp; AF265),0) + IF(Setup!$AH$8&lt;&gt;"",INDIRECT("'" &amp; Setup!$AH$8 &amp; "'!" &amp; AF265),0) + IF(Setup!$AH$9&lt;&gt;"",INDIRECT("'" &amp; Setup!$AH$9 &amp; "'!" &amp; AF265),0) + IF(Setup!$AH$10&lt;&gt;"",INDIRECT("'" &amp; Setup!$AH$10 &amp; "'!" &amp; AF265),0) + IF(Setup!$AH$11&lt;&gt;"",INDIRECT("'" &amp; Setup!$AH$11 &amp; "'!" &amp; AF265),0) + IF(Setup!$AH$12&lt;&gt;"",INDIRECT("'" &amp; Setup!$AH$12 &amp; "'!" &amp; AF265),0)</f>
        <v>0</v>
      </c>
      <c r="AK265" s="2">
        <f ca="1">IF(Setup!$AI$7&lt;&gt;"",INDIRECT("'" &amp; Setup!$AI$7 &amp; "'!" &amp; AF265),0) + IF(Setup!$AI$8&lt;&gt;"",INDIRECT("'" &amp; Setup!$AI$8 &amp; "'!" &amp; AF265),0) + IF(Setup!$AI$9&lt;&gt;"",INDIRECT("'" &amp; Setup!$AI$9 &amp; "'!" &amp; AF265),0) + IF(Setup!$AI$10&lt;&gt;"",INDIRECT("'" &amp; Setup!$AI$10 &amp; "'!" &amp; AF265),0) + IF(Setup!$AI$11&lt;&gt;"",INDIRECT("'" &amp; Setup!$AI$11 &amp; "'!" &amp; AF265),0) + IF(Setup!$AI$12&lt;&gt;"",INDIRECT("'" &amp; Setup!$AI$12 &amp; "'!" &amp; AF265),0)</f>
        <v>0</v>
      </c>
      <c r="AL265" s="2">
        <f ca="1">IF(Setup!$AJ$7&lt;&gt;"",INDIRECT("'" &amp; Setup!$AJ$7 &amp; "'!" &amp; AF265),0) + IF(Setup!$AJ$8&lt;&gt;"",INDIRECT("'" &amp; Setup!$AJ$8 &amp; "'!" &amp; AF265),0) + IF(Setup!$AJ$9&lt;&gt;"",INDIRECT("'" &amp; Setup!$AJ$9 &amp; "'!" &amp; AF265),0) + IF(Setup!$AJ$10&lt;&gt;"",INDIRECT("'" &amp; Setup!$AJ$10 &amp; "'!" &amp; AF265),0) + IF(Setup!$AJ$11&lt;&gt;"",INDIRECT("'" &amp; Setup!$AJ$11 &amp; "'!" &amp; AF265),0) + IF(Setup!$AJ$12&lt;&gt;"",INDIRECT("'" &amp; Setup!$AJ$12 &amp; "'!" &amp; AF265),0)</f>
        <v>0</v>
      </c>
      <c r="AN265" s="2" t="str">
        <f t="shared" si="160"/>
        <v/>
      </c>
      <c r="BS265" s="2">
        <v>0</v>
      </c>
      <c r="BT265" s="2">
        <f ca="1">IF(Setup!$AH$7="",0,INDIRECT("'" &amp; Setup!$AH$7 &amp; "'!" &amp; AF265))</f>
        <v>0</v>
      </c>
      <c r="BU265" s="2">
        <f ca="1">IF(Setup!$AI$7="",0,INDIRECT("'" &amp; Setup!$AI$7 &amp; "'!" &amp; AF265))</f>
        <v>0</v>
      </c>
      <c r="BV265" s="2">
        <f ca="1">IF(Setup!$AJ$7="",0,INDIRECT("'" &amp; Setup!$AJ$7 &amp; "'!" &amp; AF265))</f>
        <v>0</v>
      </c>
    </row>
    <row r="266" spans="1:74" ht="39" hidden="1" customHeight="1" x14ac:dyDescent="0.2">
      <c r="A266" s="14" t="str">
        <f>Planning!A38</f>
        <v>I030</v>
      </c>
      <c r="B266" s="9">
        <f>Planning!B38</f>
        <v>0</v>
      </c>
      <c r="C266" s="9">
        <f>Planning!C38</f>
        <v>0</v>
      </c>
      <c r="D266" s="9">
        <f>Planning!D38</f>
        <v>0</v>
      </c>
      <c r="E266" s="3">
        <f>Planning!E38</f>
        <v>0</v>
      </c>
      <c r="F266" s="3">
        <f>Planning!G38</f>
        <v>0</v>
      </c>
      <c r="G266" s="60">
        <f t="shared" si="161"/>
        <v>0</v>
      </c>
      <c r="H266" s="5">
        <f t="shared" ca="1" si="162"/>
        <v>0</v>
      </c>
      <c r="I266" s="5">
        <f t="shared" ca="1" si="163"/>
        <v>0</v>
      </c>
      <c r="J266" s="32" t="str">
        <f t="shared" ca="1" si="164"/>
        <v/>
      </c>
      <c r="K266" s="33" t="str">
        <f t="shared" ca="1" si="152"/>
        <v/>
      </c>
      <c r="L266" s="5">
        <f ca="1">IF(Setup!$AG$7&lt;&gt;"",INDIRECT("'" &amp; Setup!$AG$7 &amp; "'!" &amp; AD266),0) + IF(Setup!$AG$8&lt;&gt;"",INDIRECT("'" &amp; Setup!$AG$8 &amp; "'!" &amp; AD266),0) + IF(Setup!$AG$9&lt;&gt;"",INDIRECT("'" &amp; Setup!$AG$9 &amp; "'!" &amp; AD266),0) + IF(Setup!$AG$10&lt;&gt;"",INDIRECT("'" &amp; Setup!$AG$10 &amp; "'!" &amp; AD266),0) + IF(Setup!$AG$11&lt;&gt;"",INDIRECT("'" &amp; Setup!$AG$11 &amp; "'!" &amp; AD266),0) + IF(Setup!$AG$12&lt;&gt;"",INDIRECT("'" &amp; Setup!$AG$12 &amp; "'!" &amp; AD266),0)</f>
        <v>0</v>
      </c>
      <c r="M266" s="5">
        <f ca="1">IF(Setup!$AG$7&lt;&gt;"",INDIRECT("'" &amp; Setup!$AG$7 &amp; "'!" &amp; AE266),0) + IF(Setup!$AG$8&lt;&gt;"",INDIRECT("'" &amp; Setup!$AG$8 &amp; "'!" &amp; AE266),0) + IF(Setup!$AG$9&lt;&gt;"",INDIRECT("'" &amp; Setup!$AG$9 &amp; "'!" &amp; AE266),0) + IF(Setup!$AG$10&lt;&gt;"",INDIRECT("'" &amp; Setup!$AG$10 &amp; "'!" &amp; AE266),0) + IF(Setup!$AG$11&lt;&gt;"",INDIRECT("'" &amp; Setup!$AG$11 &amp; "'!" &amp; AE266),0) + IF(Setup!$AG$12&lt;&gt;"",INDIRECT("'" &amp; Setup!$AG$12 &amp; "'!" &amp; AE266),0)</f>
        <v>0</v>
      </c>
      <c r="N266" s="32" t="str">
        <f t="shared" ca="1" si="165"/>
        <v/>
      </c>
      <c r="O266" s="33" t="str">
        <f t="shared" ca="1" si="153"/>
        <v/>
      </c>
      <c r="P266" s="5">
        <f ca="1">IF(Setup!$AH$7&lt;&gt;"",INDIRECT("'" &amp; Setup!$AH$7 &amp; "'!" &amp; AD266),0) + IF(Setup!$AH$8&lt;&gt;"",INDIRECT("'" &amp; Setup!$AH$8 &amp; "'!" &amp; AD266),0) + IF(Setup!$AH$9&lt;&gt;"",INDIRECT("'" &amp; Setup!$AH$9 &amp; "'!" &amp; AD266),0) + IF(Setup!$AH$10&lt;&gt;"",INDIRECT("'" &amp; Setup!$AH$10 &amp; "'!" &amp; AD266),0) + IF(Setup!$AH$11&lt;&gt;"",INDIRECT("'" &amp; Setup!$AH$11 &amp; "'!" &amp; AD266),0) + IF(Setup!$AH$12&lt;&gt;"",INDIRECT("'" &amp; Setup!$AH$12 &amp; "'!" &amp; AD266),0)</f>
        <v>0</v>
      </c>
      <c r="Q266" s="5">
        <f ca="1">IF(Setup!$AH$7&lt;&gt;"",INDIRECT("'" &amp; Setup!$AH$7 &amp; "'!" &amp; AE266),0) + IF(Setup!$AH$8&lt;&gt;"",INDIRECT("'" &amp; Setup!$AH$8 &amp; "'!" &amp; AE266),0) + IF(Setup!$AH$9&lt;&gt;"",INDIRECT("'" &amp; Setup!$AH$9 &amp; "'!" &amp; AE266),0) + IF(Setup!$AH$10&lt;&gt;"",INDIRECT("'" &amp; Setup!$AH$10 &amp; "'!" &amp; AE266),0) + IF(Setup!$AH$11&lt;&gt;"",INDIRECT("'" &amp; Setup!$AH$11 &amp; "'!" &amp; AE266),0) + IF(Setup!$AH$12&lt;&gt;"",INDIRECT("'" &amp; Setup!$AH$12 &amp; "'!" &amp; AE266),0)</f>
        <v>0</v>
      </c>
      <c r="R266" s="32" t="str">
        <f t="shared" ca="1" si="166"/>
        <v/>
      </c>
      <c r="S266" s="33" t="str">
        <f t="shared" ca="1" si="154"/>
        <v/>
      </c>
      <c r="T266" s="5">
        <f ca="1">IF(Setup!$AI$7&lt;&gt;"",INDIRECT("'" &amp; Setup!$AI$7 &amp; "'!" &amp; AD266),0) + IF(Setup!$AI$8&lt;&gt;"",INDIRECT("'" &amp; Setup!$AI$8 &amp; "'!" &amp; AD266),0) + IF(Setup!$AI$9&lt;&gt;"",INDIRECT("'" &amp; Setup!$AI$9 &amp; "'!" &amp; AD266),0) + IF(Setup!$AI$10&lt;&gt;"",INDIRECT("'" &amp; Setup!$AI$10 &amp; "'!" &amp; AD266),0) + IF(Setup!$AI$11&lt;&gt;"",INDIRECT("'" &amp; Setup!$AI$11 &amp; "'!" &amp; AD266),0) + IF(Setup!$AI$12&lt;&gt;"",INDIRECT("'" &amp; Setup!$AI$12 &amp; "'!" &amp; AD266),0)</f>
        <v>0</v>
      </c>
      <c r="U266" s="5">
        <f ca="1">IF(Setup!$AI$7&lt;&gt;"",INDIRECT("'" &amp; Setup!$AI$7 &amp; "'!" &amp; AE266),0) + IF(Setup!$AI$8&lt;&gt;"",INDIRECT("'" &amp; Setup!$AI$8 &amp; "'!" &amp; AE266),0) + IF(Setup!$AI$9&lt;&gt;"",INDIRECT("'" &amp; Setup!$AI$9 &amp; "'!" &amp; AE266),0) + IF(Setup!$AI$10&lt;&gt;"",INDIRECT("'" &amp; Setup!$AI$10 &amp; "'!" &amp; AE266),0) + IF(Setup!$AI$11&lt;&gt;"",INDIRECT("'" &amp; Setup!$AI$11 &amp; "'!" &amp; AE266),0) + IF(Setup!$AI$12&lt;&gt;"",INDIRECT("'" &amp; Setup!$AI$12 &amp; "'!" &amp; AE266),0)</f>
        <v>0</v>
      </c>
      <c r="V266" s="32" t="str">
        <f t="shared" ca="1" si="155"/>
        <v/>
      </c>
      <c r="W266" s="33" t="str">
        <f t="shared" ca="1" si="156"/>
        <v/>
      </c>
      <c r="X266" s="4">
        <f ca="1">IF(Setup!$AJ$7&lt;&gt;"",INDIRECT("'" &amp; Setup!$AJ$7 &amp; "'!" &amp; AD266),0) + IF(Setup!$AJ$8&lt;&gt;"",INDIRECT("'" &amp; Setup!$AJ$8 &amp; "'!" &amp; AD266),0) + IF(Setup!$AJ$9&lt;&gt;"",INDIRECT("'" &amp; Setup!$AJ$9 &amp; "'!" &amp; AD266),0) + IF(Setup!$AJ$10&lt;&gt;"",INDIRECT("'" &amp; Setup!$AJ$10 &amp; "'!" &amp; AD266),0) + IF(Setup!$AJ$11&lt;&gt;"",INDIRECT("'" &amp; Setup!$AJ$11 &amp; "'!" &amp; AD266),0) + IF(Setup!$AJ$12&lt;&gt;"",INDIRECT("'" &amp; Setup!$AJ$12 &amp; "'!" &amp; AD266),0)</f>
        <v>0</v>
      </c>
      <c r="Y266" s="4">
        <f ca="1">IF(Setup!$AJ$7&lt;&gt;"",INDIRECT("'" &amp; Setup!$AJ$7 &amp; "'!" &amp; AE266),0) + IF(Setup!$AJ$8&lt;&gt;"",INDIRECT("'" &amp; Setup!$AJ$8 &amp; "'!" &amp; AE266),0) + IF(Setup!$AJ$9&lt;&gt;"",INDIRECT("'" &amp; Setup!$AJ$9 &amp; "'!" &amp; AE266),0) + IF(Setup!$AJ$10&lt;&gt;"",INDIRECT("'" &amp; Setup!$AJ$10 &amp; "'!" &amp; AE266),0) + IF(Setup!$AJ$11&lt;&gt;"",INDIRECT("'" &amp; Setup!$AJ$11 &amp; "'!" &amp; AE266),0) + IF(Setup!$AJ$12&lt;&gt;"",INDIRECT("'" &amp; Setup!$AJ$12 &amp; "'!" &amp; AE266),0)</f>
        <v>0</v>
      </c>
      <c r="Z266" s="32" t="str">
        <f t="shared" ca="1" si="157"/>
        <v/>
      </c>
      <c r="AA266" s="33" t="str">
        <f t="shared" ca="1" si="158"/>
        <v/>
      </c>
      <c r="AB266" s="1">
        <f>Planning!H38</f>
        <v>0</v>
      </c>
      <c r="AC266" s="2" t="str">
        <f t="shared" si="159"/>
        <v>00</v>
      </c>
      <c r="AD266" s="2" t="s">
        <v>917</v>
      </c>
      <c r="AE266" s="2" t="s">
        <v>918</v>
      </c>
      <c r="AF266" s="2" t="s">
        <v>1632</v>
      </c>
      <c r="AI266" s="2">
        <f ca="1">IF(Setup!$AG$7&lt;&gt;"",INDIRECT("'" &amp; Setup!$AG$7 &amp; "'!" &amp; AF266),0) + IF(Setup!$AG$8&lt;&gt;"",INDIRECT("'" &amp; Setup!$AG$8 &amp; "'!" &amp; AF266),0) + IF(Setup!$AG$9&lt;&gt;"",INDIRECT("'" &amp; Setup!$AG$9 &amp; "'!" &amp; AF266),0) + IF(Setup!$AG$10&lt;&gt;"",INDIRECT("'" &amp; Setup!$AG$10 &amp; "'!" &amp; AF266),0) + IF(Setup!$AG$11&lt;&gt;"",INDIRECT("'" &amp; Setup!$AG$11 &amp; "'!" &amp; AF266),0) + IF(Setup!$AG$12&lt;&gt;"",INDIRECT("'" &amp; Setup!$AG$12 &amp; "'!" &amp; AF266),0)</f>
        <v>0</v>
      </c>
      <c r="AJ266" s="2">
        <f ca="1">IF(Setup!$AH$7&lt;&gt;"",INDIRECT("'" &amp; Setup!$AH$7 &amp; "'!" &amp; AF266),0) + IF(Setup!$AH$8&lt;&gt;"",INDIRECT("'" &amp; Setup!$AH$8 &amp; "'!" &amp; AF266),0) + IF(Setup!$AH$9&lt;&gt;"",INDIRECT("'" &amp; Setup!$AH$9 &amp; "'!" &amp; AF266),0) + IF(Setup!$AH$10&lt;&gt;"",INDIRECT("'" &amp; Setup!$AH$10 &amp; "'!" &amp; AF266),0) + IF(Setup!$AH$11&lt;&gt;"",INDIRECT("'" &amp; Setup!$AH$11 &amp; "'!" &amp; AF266),0) + IF(Setup!$AH$12&lt;&gt;"",INDIRECT("'" &amp; Setup!$AH$12 &amp; "'!" &amp; AF266),0)</f>
        <v>0</v>
      </c>
      <c r="AK266" s="2">
        <f ca="1">IF(Setup!$AI$7&lt;&gt;"",INDIRECT("'" &amp; Setup!$AI$7 &amp; "'!" &amp; AF266),0) + IF(Setup!$AI$8&lt;&gt;"",INDIRECT("'" &amp; Setup!$AI$8 &amp; "'!" &amp; AF266),0) + IF(Setup!$AI$9&lt;&gt;"",INDIRECT("'" &amp; Setup!$AI$9 &amp; "'!" &amp; AF266),0) + IF(Setup!$AI$10&lt;&gt;"",INDIRECT("'" &amp; Setup!$AI$10 &amp; "'!" &amp; AF266),0) + IF(Setup!$AI$11&lt;&gt;"",INDIRECT("'" &amp; Setup!$AI$11 &amp; "'!" &amp; AF266),0) + IF(Setup!$AI$12&lt;&gt;"",INDIRECT("'" &amp; Setup!$AI$12 &amp; "'!" &amp; AF266),0)</f>
        <v>0</v>
      </c>
      <c r="AL266" s="2">
        <f ca="1">IF(Setup!$AJ$7&lt;&gt;"",INDIRECT("'" &amp; Setup!$AJ$7 &amp; "'!" &amp; AF266),0) + IF(Setup!$AJ$8&lt;&gt;"",INDIRECT("'" &amp; Setup!$AJ$8 &amp; "'!" &amp; AF266),0) + IF(Setup!$AJ$9&lt;&gt;"",INDIRECT("'" &amp; Setup!$AJ$9 &amp; "'!" &amp; AF266),0) + IF(Setup!$AJ$10&lt;&gt;"",INDIRECT("'" &amp; Setup!$AJ$10 &amp; "'!" &amp; AF266),0) + IF(Setup!$AJ$11&lt;&gt;"",INDIRECT("'" &amp; Setup!$AJ$11 &amp; "'!" &amp; AF266),0) + IF(Setup!$AJ$12&lt;&gt;"",INDIRECT("'" &amp; Setup!$AJ$12 &amp; "'!" &amp; AF266),0)</f>
        <v>0</v>
      </c>
      <c r="AN266" s="2" t="str">
        <f t="shared" si="160"/>
        <v/>
      </c>
      <c r="BS266" s="2">
        <v>0</v>
      </c>
      <c r="BT266" s="2">
        <f ca="1">IF(Setup!$AH$7="",0,INDIRECT("'" &amp; Setup!$AH$7 &amp; "'!" &amp; AF266))</f>
        <v>0</v>
      </c>
      <c r="BU266" s="2">
        <f ca="1">IF(Setup!$AI$7="",0,INDIRECT("'" &amp; Setup!$AI$7 &amp; "'!" &amp; AF266))</f>
        <v>0</v>
      </c>
      <c r="BV266" s="2">
        <f ca="1">IF(Setup!$AJ$7="",0,INDIRECT("'" &amp; Setup!$AJ$7 &amp; "'!" &amp; AF266))</f>
        <v>0</v>
      </c>
    </row>
    <row r="267" spans="1:74" ht="39" hidden="1" customHeight="1" x14ac:dyDescent="0.2">
      <c r="A267" s="14" t="str">
        <f>Planning!A39</f>
        <v>I031</v>
      </c>
      <c r="B267" s="9">
        <f>Planning!B39</f>
        <v>0</v>
      </c>
      <c r="C267" s="9">
        <f>Planning!C39</f>
        <v>0</v>
      </c>
      <c r="D267" s="9">
        <f>Planning!D39</f>
        <v>0</v>
      </c>
      <c r="E267" s="3">
        <f>Planning!E39</f>
        <v>0</v>
      </c>
      <c r="F267" s="3">
        <f>Planning!G39</f>
        <v>0</v>
      </c>
      <c r="G267" s="60">
        <f t="shared" si="161"/>
        <v>0</v>
      </c>
      <c r="H267" s="5">
        <f t="shared" ca="1" si="162"/>
        <v>0</v>
      </c>
      <c r="I267" s="5">
        <f t="shared" ca="1" si="163"/>
        <v>0</v>
      </c>
      <c r="J267" s="32" t="str">
        <f t="shared" ca="1" si="164"/>
        <v/>
      </c>
      <c r="K267" s="33" t="str">
        <f t="shared" ca="1" si="152"/>
        <v/>
      </c>
      <c r="L267" s="5">
        <f ca="1">IF(Setup!$AG$7&lt;&gt;"",INDIRECT("'" &amp; Setup!$AG$7 &amp; "'!" &amp; AD267),0) + IF(Setup!$AG$8&lt;&gt;"",INDIRECT("'" &amp; Setup!$AG$8 &amp; "'!" &amp; AD267),0) + IF(Setup!$AG$9&lt;&gt;"",INDIRECT("'" &amp; Setup!$AG$9 &amp; "'!" &amp; AD267),0) + IF(Setup!$AG$10&lt;&gt;"",INDIRECT("'" &amp; Setup!$AG$10 &amp; "'!" &amp; AD267),0) + IF(Setup!$AG$11&lt;&gt;"",INDIRECT("'" &amp; Setup!$AG$11 &amp; "'!" &amp; AD267),0) + IF(Setup!$AG$12&lt;&gt;"",INDIRECT("'" &amp; Setup!$AG$12 &amp; "'!" &amp; AD267),0)</f>
        <v>0</v>
      </c>
      <c r="M267" s="5">
        <f ca="1">IF(Setup!$AG$7&lt;&gt;"",INDIRECT("'" &amp; Setup!$AG$7 &amp; "'!" &amp; AE267),0) + IF(Setup!$AG$8&lt;&gt;"",INDIRECT("'" &amp; Setup!$AG$8 &amp; "'!" &amp; AE267),0) + IF(Setup!$AG$9&lt;&gt;"",INDIRECT("'" &amp; Setup!$AG$9 &amp; "'!" &amp; AE267),0) + IF(Setup!$AG$10&lt;&gt;"",INDIRECT("'" &amp; Setup!$AG$10 &amp; "'!" &amp; AE267),0) + IF(Setup!$AG$11&lt;&gt;"",INDIRECT("'" &amp; Setup!$AG$11 &amp; "'!" &amp; AE267),0) + IF(Setup!$AG$12&lt;&gt;"",INDIRECT("'" &amp; Setup!$AG$12 &amp; "'!" &amp; AE267),0)</f>
        <v>0</v>
      </c>
      <c r="N267" s="32" t="str">
        <f t="shared" ca="1" si="165"/>
        <v/>
      </c>
      <c r="O267" s="33" t="str">
        <f t="shared" ca="1" si="153"/>
        <v/>
      </c>
      <c r="P267" s="5">
        <f ca="1">IF(Setup!$AH$7&lt;&gt;"",INDIRECT("'" &amp; Setup!$AH$7 &amp; "'!" &amp; AD267),0) + IF(Setup!$AH$8&lt;&gt;"",INDIRECT("'" &amp; Setup!$AH$8 &amp; "'!" &amp; AD267),0) + IF(Setup!$AH$9&lt;&gt;"",INDIRECT("'" &amp; Setup!$AH$9 &amp; "'!" &amp; AD267),0) + IF(Setup!$AH$10&lt;&gt;"",INDIRECT("'" &amp; Setup!$AH$10 &amp; "'!" &amp; AD267),0) + IF(Setup!$AH$11&lt;&gt;"",INDIRECT("'" &amp; Setup!$AH$11 &amp; "'!" &amp; AD267),0) + IF(Setup!$AH$12&lt;&gt;"",INDIRECT("'" &amp; Setup!$AH$12 &amp; "'!" &amp; AD267),0)</f>
        <v>0</v>
      </c>
      <c r="Q267" s="5">
        <f ca="1">IF(Setup!$AH$7&lt;&gt;"",INDIRECT("'" &amp; Setup!$AH$7 &amp; "'!" &amp; AE267),0) + IF(Setup!$AH$8&lt;&gt;"",INDIRECT("'" &amp; Setup!$AH$8 &amp; "'!" &amp; AE267),0) + IF(Setup!$AH$9&lt;&gt;"",INDIRECT("'" &amp; Setup!$AH$9 &amp; "'!" &amp; AE267),0) + IF(Setup!$AH$10&lt;&gt;"",INDIRECT("'" &amp; Setup!$AH$10 &amp; "'!" &amp; AE267),0) + IF(Setup!$AH$11&lt;&gt;"",INDIRECT("'" &amp; Setup!$AH$11 &amp; "'!" &amp; AE267),0) + IF(Setup!$AH$12&lt;&gt;"",INDIRECT("'" &amp; Setup!$AH$12 &amp; "'!" &amp; AE267),0)</f>
        <v>0</v>
      </c>
      <c r="R267" s="32" t="str">
        <f t="shared" ca="1" si="166"/>
        <v/>
      </c>
      <c r="S267" s="33" t="str">
        <f t="shared" ca="1" si="154"/>
        <v/>
      </c>
      <c r="T267" s="5">
        <f ca="1">IF(Setup!$AI$7&lt;&gt;"",INDIRECT("'" &amp; Setup!$AI$7 &amp; "'!" &amp; AD267),0) + IF(Setup!$AI$8&lt;&gt;"",INDIRECT("'" &amp; Setup!$AI$8 &amp; "'!" &amp; AD267),0) + IF(Setup!$AI$9&lt;&gt;"",INDIRECT("'" &amp; Setup!$AI$9 &amp; "'!" &amp; AD267),0) + IF(Setup!$AI$10&lt;&gt;"",INDIRECT("'" &amp; Setup!$AI$10 &amp; "'!" &amp; AD267),0) + IF(Setup!$AI$11&lt;&gt;"",INDIRECT("'" &amp; Setup!$AI$11 &amp; "'!" &amp; AD267),0) + IF(Setup!$AI$12&lt;&gt;"",INDIRECT("'" &amp; Setup!$AI$12 &amp; "'!" &amp; AD267),0)</f>
        <v>0</v>
      </c>
      <c r="U267" s="5">
        <f ca="1">IF(Setup!$AI$7&lt;&gt;"",INDIRECT("'" &amp; Setup!$AI$7 &amp; "'!" &amp; AE267),0) + IF(Setup!$AI$8&lt;&gt;"",INDIRECT("'" &amp; Setup!$AI$8 &amp; "'!" &amp; AE267),0) + IF(Setup!$AI$9&lt;&gt;"",INDIRECT("'" &amp; Setup!$AI$9 &amp; "'!" &amp; AE267),0) + IF(Setup!$AI$10&lt;&gt;"",INDIRECT("'" &amp; Setup!$AI$10 &amp; "'!" &amp; AE267),0) + IF(Setup!$AI$11&lt;&gt;"",INDIRECT("'" &amp; Setup!$AI$11 &amp; "'!" &amp; AE267),0) + IF(Setup!$AI$12&lt;&gt;"",INDIRECT("'" &amp; Setup!$AI$12 &amp; "'!" &amp; AE267),0)</f>
        <v>0</v>
      </c>
      <c r="V267" s="32" t="str">
        <f t="shared" ca="1" si="155"/>
        <v/>
      </c>
      <c r="W267" s="33" t="str">
        <f t="shared" ca="1" si="156"/>
        <v/>
      </c>
      <c r="X267" s="4">
        <f ca="1">IF(Setup!$AJ$7&lt;&gt;"",INDIRECT("'" &amp; Setup!$AJ$7 &amp; "'!" &amp; AD267),0) + IF(Setup!$AJ$8&lt;&gt;"",INDIRECT("'" &amp; Setup!$AJ$8 &amp; "'!" &amp; AD267),0) + IF(Setup!$AJ$9&lt;&gt;"",INDIRECT("'" &amp; Setup!$AJ$9 &amp; "'!" &amp; AD267),0) + IF(Setup!$AJ$10&lt;&gt;"",INDIRECT("'" &amp; Setup!$AJ$10 &amp; "'!" &amp; AD267),0) + IF(Setup!$AJ$11&lt;&gt;"",INDIRECT("'" &amp; Setup!$AJ$11 &amp; "'!" &amp; AD267),0) + IF(Setup!$AJ$12&lt;&gt;"",INDIRECT("'" &amp; Setup!$AJ$12 &amp; "'!" &amp; AD267),0)</f>
        <v>0</v>
      </c>
      <c r="Y267" s="4">
        <f ca="1">IF(Setup!$AJ$7&lt;&gt;"",INDIRECT("'" &amp; Setup!$AJ$7 &amp; "'!" &amp; AE267),0) + IF(Setup!$AJ$8&lt;&gt;"",INDIRECT("'" &amp; Setup!$AJ$8 &amp; "'!" &amp; AE267),0) + IF(Setup!$AJ$9&lt;&gt;"",INDIRECT("'" &amp; Setup!$AJ$9 &amp; "'!" &amp; AE267),0) + IF(Setup!$AJ$10&lt;&gt;"",INDIRECT("'" &amp; Setup!$AJ$10 &amp; "'!" &amp; AE267),0) + IF(Setup!$AJ$11&lt;&gt;"",INDIRECT("'" &amp; Setup!$AJ$11 &amp; "'!" &amp; AE267),0) + IF(Setup!$AJ$12&lt;&gt;"",INDIRECT("'" &amp; Setup!$AJ$12 &amp; "'!" &amp; AE267),0)</f>
        <v>0</v>
      </c>
      <c r="Z267" s="32" t="str">
        <f t="shared" ca="1" si="157"/>
        <v/>
      </c>
      <c r="AA267" s="33" t="str">
        <f t="shared" ca="1" si="158"/>
        <v/>
      </c>
      <c r="AB267" s="1">
        <f>Planning!H39</f>
        <v>0</v>
      </c>
      <c r="AC267" s="2" t="str">
        <f t="shared" si="159"/>
        <v>00</v>
      </c>
      <c r="AD267" s="2" t="s">
        <v>919</v>
      </c>
      <c r="AE267" s="2" t="s">
        <v>920</v>
      </c>
      <c r="AF267" s="2" t="s">
        <v>1633</v>
      </c>
      <c r="AI267" s="2">
        <f ca="1">IF(Setup!$AG$7&lt;&gt;"",INDIRECT("'" &amp; Setup!$AG$7 &amp; "'!" &amp; AF267),0) + IF(Setup!$AG$8&lt;&gt;"",INDIRECT("'" &amp; Setup!$AG$8 &amp; "'!" &amp; AF267),0) + IF(Setup!$AG$9&lt;&gt;"",INDIRECT("'" &amp; Setup!$AG$9 &amp; "'!" &amp; AF267),0) + IF(Setup!$AG$10&lt;&gt;"",INDIRECT("'" &amp; Setup!$AG$10 &amp; "'!" &amp; AF267),0) + IF(Setup!$AG$11&lt;&gt;"",INDIRECT("'" &amp; Setup!$AG$11 &amp; "'!" &amp; AF267),0) + IF(Setup!$AG$12&lt;&gt;"",INDIRECT("'" &amp; Setup!$AG$12 &amp; "'!" &amp; AF267),0)</f>
        <v>0</v>
      </c>
      <c r="AJ267" s="2">
        <f ca="1">IF(Setup!$AH$7&lt;&gt;"",INDIRECT("'" &amp; Setup!$AH$7 &amp; "'!" &amp; AF267),0) + IF(Setup!$AH$8&lt;&gt;"",INDIRECT("'" &amp; Setup!$AH$8 &amp; "'!" &amp; AF267),0) + IF(Setup!$AH$9&lt;&gt;"",INDIRECT("'" &amp; Setup!$AH$9 &amp; "'!" &amp; AF267),0) + IF(Setup!$AH$10&lt;&gt;"",INDIRECT("'" &amp; Setup!$AH$10 &amp; "'!" &amp; AF267),0) + IF(Setup!$AH$11&lt;&gt;"",INDIRECT("'" &amp; Setup!$AH$11 &amp; "'!" &amp; AF267),0) + IF(Setup!$AH$12&lt;&gt;"",INDIRECT("'" &amp; Setup!$AH$12 &amp; "'!" &amp; AF267),0)</f>
        <v>0</v>
      </c>
      <c r="AK267" s="2">
        <f ca="1">IF(Setup!$AI$7&lt;&gt;"",INDIRECT("'" &amp; Setup!$AI$7 &amp; "'!" &amp; AF267),0) + IF(Setup!$AI$8&lt;&gt;"",INDIRECT("'" &amp; Setup!$AI$8 &amp; "'!" &amp; AF267),0) + IF(Setup!$AI$9&lt;&gt;"",INDIRECT("'" &amp; Setup!$AI$9 &amp; "'!" &amp; AF267),0) + IF(Setup!$AI$10&lt;&gt;"",INDIRECT("'" &amp; Setup!$AI$10 &amp; "'!" &amp; AF267),0) + IF(Setup!$AI$11&lt;&gt;"",INDIRECT("'" &amp; Setup!$AI$11 &amp; "'!" &amp; AF267),0) + IF(Setup!$AI$12&lt;&gt;"",INDIRECT("'" &amp; Setup!$AI$12 &amp; "'!" &amp; AF267),0)</f>
        <v>0</v>
      </c>
      <c r="AL267" s="2">
        <f ca="1">IF(Setup!$AJ$7&lt;&gt;"",INDIRECT("'" &amp; Setup!$AJ$7 &amp; "'!" &amp; AF267),0) + IF(Setup!$AJ$8&lt;&gt;"",INDIRECT("'" &amp; Setup!$AJ$8 &amp; "'!" &amp; AF267),0) + IF(Setup!$AJ$9&lt;&gt;"",INDIRECT("'" &amp; Setup!$AJ$9 &amp; "'!" &amp; AF267),0) + IF(Setup!$AJ$10&lt;&gt;"",INDIRECT("'" &amp; Setup!$AJ$10 &amp; "'!" &amp; AF267),0) + IF(Setup!$AJ$11&lt;&gt;"",INDIRECT("'" &amp; Setup!$AJ$11 &amp; "'!" &amp; AF267),0) + IF(Setup!$AJ$12&lt;&gt;"",INDIRECT("'" &amp; Setup!$AJ$12 &amp; "'!" &amp; AF267),0)</f>
        <v>0</v>
      </c>
      <c r="AN267" s="2" t="str">
        <f t="shared" si="160"/>
        <v/>
      </c>
      <c r="BS267" s="2">
        <v>0</v>
      </c>
      <c r="BT267" s="2">
        <f ca="1">IF(Setup!$AH$7="",0,INDIRECT("'" &amp; Setup!$AH$7 &amp; "'!" &amp; AF267))</f>
        <v>0</v>
      </c>
      <c r="BU267" s="2">
        <f ca="1">IF(Setup!$AI$7="",0,INDIRECT("'" &amp; Setup!$AI$7 &amp; "'!" &amp; AF267))</f>
        <v>0</v>
      </c>
      <c r="BV267" s="2">
        <f ca="1">IF(Setup!$AJ$7="",0,INDIRECT("'" &amp; Setup!$AJ$7 &amp; "'!" &amp; AF267))</f>
        <v>0</v>
      </c>
    </row>
    <row r="268" spans="1:74" ht="39" hidden="1" customHeight="1" x14ac:dyDescent="0.2">
      <c r="A268" s="14" t="str">
        <f>Planning!A40</f>
        <v>I032</v>
      </c>
      <c r="B268" s="9">
        <f>Planning!B40</f>
        <v>0</v>
      </c>
      <c r="C268" s="9">
        <f>Planning!C40</f>
        <v>0</v>
      </c>
      <c r="D268" s="9">
        <f>Planning!D40</f>
        <v>0</v>
      </c>
      <c r="E268" s="3">
        <f>Planning!E40</f>
        <v>0</v>
      </c>
      <c r="F268" s="3">
        <f>Planning!G40</f>
        <v>0</v>
      </c>
      <c r="G268" s="60">
        <f t="shared" si="161"/>
        <v>0</v>
      </c>
      <c r="H268" s="5">
        <f t="shared" ca="1" si="162"/>
        <v>0</v>
      </c>
      <c r="I268" s="5">
        <f t="shared" ca="1" si="163"/>
        <v>0</v>
      </c>
      <c r="J268" s="32" t="str">
        <f t="shared" ca="1" si="164"/>
        <v/>
      </c>
      <c r="K268" s="33" t="str">
        <f t="shared" ca="1" si="152"/>
        <v/>
      </c>
      <c r="L268" s="5">
        <f ca="1">IF(Setup!$AG$7&lt;&gt;"",INDIRECT("'" &amp; Setup!$AG$7 &amp; "'!" &amp; AD268),0) + IF(Setup!$AG$8&lt;&gt;"",INDIRECT("'" &amp; Setup!$AG$8 &amp; "'!" &amp; AD268),0) + IF(Setup!$AG$9&lt;&gt;"",INDIRECT("'" &amp; Setup!$AG$9 &amp; "'!" &amp; AD268),0) + IF(Setup!$AG$10&lt;&gt;"",INDIRECT("'" &amp; Setup!$AG$10 &amp; "'!" &amp; AD268),0) + IF(Setup!$AG$11&lt;&gt;"",INDIRECT("'" &amp; Setup!$AG$11 &amp; "'!" &amp; AD268),0) + IF(Setup!$AG$12&lt;&gt;"",INDIRECT("'" &amp; Setup!$AG$12 &amp; "'!" &amp; AD268),0)</f>
        <v>0</v>
      </c>
      <c r="M268" s="5">
        <f ca="1">IF(Setup!$AG$7&lt;&gt;"",INDIRECT("'" &amp; Setup!$AG$7 &amp; "'!" &amp; AE268),0) + IF(Setup!$AG$8&lt;&gt;"",INDIRECT("'" &amp; Setup!$AG$8 &amp; "'!" &amp; AE268),0) + IF(Setup!$AG$9&lt;&gt;"",INDIRECT("'" &amp; Setup!$AG$9 &amp; "'!" &amp; AE268),0) + IF(Setup!$AG$10&lt;&gt;"",INDIRECT("'" &amp; Setup!$AG$10 &amp; "'!" &amp; AE268),0) + IF(Setup!$AG$11&lt;&gt;"",INDIRECT("'" &amp; Setup!$AG$11 &amp; "'!" &amp; AE268),0) + IF(Setup!$AG$12&lt;&gt;"",INDIRECT("'" &amp; Setup!$AG$12 &amp; "'!" &amp; AE268),0)</f>
        <v>0</v>
      </c>
      <c r="N268" s="32" t="str">
        <f t="shared" ca="1" si="165"/>
        <v/>
      </c>
      <c r="O268" s="33" t="str">
        <f t="shared" ca="1" si="153"/>
        <v/>
      </c>
      <c r="P268" s="5">
        <f ca="1">IF(Setup!$AH$7&lt;&gt;"",INDIRECT("'" &amp; Setup!$AH$7 &amp; "'!" &amp; AD268),0) + IF(Setup!$AH$8&lt;&gt;"",INDIRECT("'" &amp; Setup!$AH$8 &amp; "'!" &amp; AD268),0) + IF(Setup!$AH$9&lt;&gt;"",INDIRECT("'" &amp; Setup!$AH$9 &amp; "'!" &amp; AD268),0) + IF(Setup!$AH$10&lt;&gt;"",INDIRECT("'" &amp; Setup!$AH$10 &amp; "'!" &amp; AD268),0) + IF(Setup!$AH$11&lt;&gt;"",INDIRECT("'" &amp; Setup!$AH$11 &amp; "'!" &amp; AD268),0) + IF(Setup!$AH$12&lt;&gt;"",INDIRECT("'" &amp; Setup!$AH$12 &amp; "'!" &amp; AD268),0)</f>
        <v>0</v>
      </c>
      <c r="Q268" s="5">
        <f ca="1">IF(Setup!$AH$7&lt;&gt;"",INDIRECT("'" &amp; Setup!$AH$7 &amp; "'!" &amp; AE268),0) + IF(Setup!$AH$8&lt;&gt;"",INDIRECT("'" &amp; Setup!$AH$8 &amp; "'!" &amp; AE268),0) + IF(Setup!$AH$9&lt;&gt;"",INDIRECT("'" &amp; Setup!$AH$9 &amp; "'!" &amp; AE268),0) + IF(Setup!$AH$10&lt;&gt;"",INDIRECT("'" &amp; Setup!$AH$10 &amp; "'!" &amp; AE268),0) + IF(Setup!$AH$11&lt;&gt;"",INDIRECT("'" &amp; Setup!$AH$11 &amp; "'!" &amp; AE268),0) + IF(Setup!$AH$12&lt;&gt;"",INDIRECT("'" &amp; Setup!$AH$12 &amp; "'!" &amp; AE268),0)</f>
        <v>0</v>
      </c>
      <c r="R268" s="32" t="str">
        <f t="shared" ca="1" si="166"/>
        <v/>
      </c>
      <c r="S268" s="33" t="str">
        <f t="shared" ca="1" si="154"/>
        <v/>
      </c>
      <c r="T268" s="5">
        <f ca="1">IF(Setup!$AI$7&lt;&gt;"",INDIRECT("'" &amp; Setup!$AI$7 &amp; "'!" &amp; AD268),0) + IF(Setup!$AI$8&lt;&gt;"",INDIRECT("'" &amp; Setup!$AI$8 &amp; "'!" &amp; AD268),0) + IF(Setup!$AI$9&lt;&gt;"",INDIRECT("'" &amp; Setup!$AI$9 &amp; "'!" &amp; AD268),0) + IF(Setup!$AI$10&lt;&gt;"",INDIRECT("'" &amp; Setup!$AI$10 &amp; "'!" &amp; AD268),0) + IF(Setup!$AI$11&lt;&gt;"",INDIRECT("'" &amp; Setup!$AI$11 &amp; "'!" &amp; AD268),0) + IF(Setup!$AI$12&lt;&gt;"",INDIRECT("'" &amp; Setup!$AI$12 &amp; "'!" &amp; AD268),0)</f>
        <v>0</v>
      </c>
      <c r="U268" s="5">
        <f ca="1">IF(Setup!$AI$7&lt;&gt;"",INDIRECT("'" &amp; Setup!$AI$7 &amp; "'!" &amp; AE268),0) + IF(Setup!$AI$8&lt;&gt;"",INDIRECT("'" &amp; Setup!$AI$8 &amp; "'!" &amp; AE268),0) + IF(Setup!$AI$9&lt;&gt;"",INDIRECT("'" &amp; Setup!$AI$9 &amp; "'!" &amp; AE268),0) + IF(Setup!$AI$10&lt;&gt;"",INDIRECT("'" &amp; Setup!$AI$10 &amp; "'!" &amp; AE268),0) + IF(Setup!$AI$11&lt;&gt;"",INDIRECT("'" &amp; Setup!$AI$11 &amp; "'!" &amp; AE268),0) + IF(Setup!$AI$12&lt;&gt;"",INDIRECT("'" &amp; Setup!$AI$12 &amp; "'!" &amp; AE268),0)</f>
        <v>0</v>
      </c>
      <c r="V268" s="32" t="str">
        <f t="shared" ca="1" si="155"/>
        <v/>
      </c>
      <c r="W268" s="33" t="str">
        <f t="shared" ca="1" si="156"/>
        <v/>
      </c>
      <c r="X268" s="4">
        <f ca="1">IF(Setup!$AJ$7&lt;&gt;"",INDIRECT("'" &amp; Setup!$AJ$7 &amp; "'!" &amp; AD268),0) + IF(Setup!$AJ$8&lt;&gt;"",INDIRECT("'" &amp; Setup!$AJ$8 &amp; "'!" &amp; AD268),0) + IF(Setup!$AJ$9&lt;&gt;"",INDIRECT("'" &amp; Setup!$AJ$9 &amp; "'!" &amp; AD268),0) + IF(Setup!$AJ$10&lt;&gt;"",INDIRECT("'" &amp; Setup!$AJ$10 &amp; "'!" &amp; AD268),0) + IF(Setup!$AJ$11&lt;&gt;"",INDIRECT("'" &amp; Setup!$AJ$11 &amp; "'!" &amp; AD268),0) + IF(Setup!$AJ$12&lt;&gt;"",INDIRECT("'" &amp; Setup!$AJ$12 &amp; "'!" &amp; AD268),0)</f>
        <v>0</v>
      </c>
      <c r="Y268" s="4">
        <f ca="1">IF(Setup!$AJ$7&lt;&gt;"",INDIRECT("'" &amp; Setup!$AJ$7 &amp; "'!" &amp; AE268),0) + IF(Setup!$AJ$8&lt;&gt;"",INDIRECT("'" &amp; Setup!$AJ$8 &amp; "'!" &amp; AE268),0) + IF(Setup!$AJ$9&lt;&gt;"",INDIRECT("'" &amp; Setup!$AJ$9 &amp; "'!" &amp; AE268),0) + IF(Setup!$AJ$10&lt;&gt;"",INDIRECT("'" &amp; Setup!$AJ$10 &amp; "'!" &amp; AE268),0) + IF(Setup!$AJ$11&lt;&gt;"",INDIRECT("'" &amp; Setup!$AJ$11 &amp; "'!" &amp; AE268),0) + IF(Setup!$AJ$12&lt;&gt;"",INDIRECT("'" &amp; Setup!$AJ$12 &amp; "'!" &amp; AE268),0)</f>
        <v>0</v>
      </c>
      <c r="Z268" s="32" t="str">
        <f t="shared" ca="1" si="157"/>
        <v/>
      </c>
      <c r="AA268" s="33" t="str">
        <f t="shared" ca="1" si="158"/>
        <v/>
      </c>
      <c r="AB268" s="1">
        <f>Planning!H40</f>
        <v>0</v>
      </c>
      <c r="AC268" s="2" t="str">
        <f t="shared" si="159"/>
        <v>00</v>
      </c>
      <c r="AD268" s="2" t="s">
        <v>921</v>
      </c>
      <c r="AE268" s="2" t="s">
        <v>922</v>
      </c>
      <c r="AF268" s="2" t="s">
        <v>1634</v>
      </c>
      <c r="AI268" s="2">
        <f ca="1">IF(Setup!$AG$7&lt;&gt;"",INDIRECT("'" &amp; Setup!$AG$7 &amp; "'!" &amp; AF268),0) + IF(Setup!$AG$8&lt;&gt;"",INDIRECT("'" &amp; Setup!$AG$8 &amp; "'!" &amp; AF268),0) + IF(Setup!$AG$9&lt;&gt;"",INDIRECT("'" &amp; Setup!$AG$9 &amp; "'!" &amp; AF268),0) + IF(Setup!$AG$10&lt;&gt;"",INDIRECT("'" &amp; Setup!$AG$10 &amp; "'!" &amp; AF268),0) + IF(Setup!$AG$11&lt;&gt;"",INDIRECT("'" &amp; Setup!$AG$11 &amp; "'!" &amp; AF268),0) + IF(Setup!$AG$12&lt;&gt;"",INDIRECT("'" &amp; Setup!$AG$12 &amp; "'!" &amp; AF268),0)</f>
        <v>0</v>
      </c>
      <c r="AJ268" s="2">
        <f ca="1">IF(Setup!$AH$7&lt;&gt;"",INDIRECT("'" &amp; Setup!$AH$7 &amp; "'!" &amp; AF268),0) + IF(Setup!$AH$8&lt;&gt;"",INDIRECT("'" &amp; Setup!$AH$8 &amp; "'!" &amp; AF268),0) + IF(Setup!$AH$9&lt;&gt;"",INDIRECT("'" &amp; Setup!$AH$9 &amp; "'!" &amp; AF268),0) + IF(Setup!$AH$10&lt;&gt;"",INDIRECT("'" &amp; Setup!$AH$10 &amp; "'!" &amp; AF268),0) + IF(Setup!$AH$11&lt;&gt;"",INDIRECT("'" &amp; Setup!$AH$11 &amp; "'!" &amp; AF268),0) + IF(Setup!$AH$12&lt;&gt;"",INDIRECT("'" &amp; Setup!$AH$12 &amp; "'!" &amp; AF268),0)</f>
        <v>0</v>
      </c>
      <c r="AK268" s="2">
        <f ca="1">IF(Setup!$AI$7&lt;&gt;"",INDIRECT("'" &amp; Setup!$AI$7 &amp; "'!" &amp; AF268),0) + IF(Setup!$AI$8&lt;&gt;"",INDIRECT("'" &amp; Setup!$AI$8 &amp; "'!" &amp; AF268),0) + IF(Setup!$AI$9&lt;&gt;"",INDIRECT("'" &amp; Setup!$AI$9 &amp; "'!" &amp; AF268),0) + IF(Setup!$AI$10&lt;&gt;"",INDIRECT("'" &amp; Setup!$AI$10 &amp; "'!" &amp; AF268),0) + IF(Setup!$AI$11&lt;&gt;"",INDIRECT("'" &amp; Setup!$AI$11 &amp; "'!" &amp; AF268),0) + IF(Setup!$AI$12&lt;&gt;"",INDIRECT("'" &amp; Setup!$AI$12 &amp; "'!" &amp; AF268),0)</f>
        <v>0</v>
      </c>
      <c r="AL268" s="2">
        <f ca="1">IF(Setup!$AJ$7&lt;&gt;"",INDIRECT("'" &amp; Setup!$AJ$7 &amp; "'!" &amp; AF268),0) + IF(Setup!$AJ$8&lt;&gt;"",INDIRECT("'" &amp; Setup!$AJ$8 &amp; "'!" &amp; AF268),0) + IF(Setup!$AJ$9&lt;&gt;"",INDIRECT("'" &amp; Setup!$AJ$9 &amp; "'!" &amp; AF268),0) + IF(Setup!$AJ$10&lt;&gt;"",INDIRECT("'" &amp; Setup!$AJ$10 &amp; "'!" &amp; AF268),0) + IF(Setup!$AJ$11&lt;&gt;"",INDIRECT("'" &amp; Setup!$AJ$11 &amp; "'!" &amp; AF268),0) + IF(Setup!$AJ$12&lt;&gt;"",INDIRECT("'" &amp; Setup!$AJ$12 &amp; "'!" &amp; AF268),0)</f>
        <v>0</v>
      </c>
      <c r="AN268" s="2" t="str">
        <f t="shared" si="160"/>
        <v/>
      </c>
      <c r="BS268" s="2">
        <v>0</v>
      </c>
      <c r="BT268" s="2">
        <f ca="1">IF(Setup!$AH$7="",0,INDIRECT("'" &amp; Setup!$AH$7 &amp; "'!" &amp; AF268))</f>
        <v>0</v>
      </c>
      <c r="BU268" s="2">
        <f ca="1">IF(Setup!$AI$7="",0,INDIRECT("'" &amp; Setup!$AI$7 &amp; "'!" &amp; AF268))</f>
        <v>0</v>
      </c>
      <c r="BV268" s="2">
        <f ca="1">IF(Setup!$AJ$7="",0,INDIRECT("'" &amp; Setup!$AJ$7 &amp; "'!" &amp; AF268))</f>
        <v>0</v>
      </c>
    </row>
    <row r="269" spans="1:74" ht="39" hidden="1" customHeight="1" x14ac:dyDescent="0.2">
      <c r="A269" s="14" t="str">
        <f>Planning!A41</f>
        <v>I033</v>
      </c>
      <c r="B269" s="9">
        <f>Planning!B41</f>
        <v>0</v>
      </c>
      <c r="C269" s="9">
        <f>Planning!C41</f>
        <v>0</v>
      </c>
      <c r="D269" s="9">
        <f>Planning!D41</f>
        <v>0</v>
      </c>
      <c r="E269" s="3">
        <f>Planning!E41</f>
        <v>0</v>
      </c>
      <c r="F269" s="3">
        <f>Planning!G41</f>
        <v>0</v>
      </c>
      <c r="G269" s="60">
        <f t="shared" si="161"/>
        <v>0</v>
      </c>
      <c r="H269" s="5">
        <f t="shared" ca="1" si="162"/>
        <v>0</v>
      </c>
      <c r="I269" s="5">
        <f t="shared" ca="1" si="163"/>
        <v>0</v>
      </c>
      <c r="J269" s="32" t="str">
        <f t="shared" ca="1" si="164"/>
        <v/>
      </c>
      <c r="K269" s="33" t="str">
        <f t="shared" ref="K269:K300" ca="1" si="167">IF($AN269 = ExcluirDelPLogro,"",IF(AND(H269=0,I269=0),"",J269))</f>
        <v/>
      </c>
      <c r="L269" s="5">
        <f ca="1">IF(Setup!$AG$7&lt;&gt;"",INDIRECT("'" &amp; Setup!$AG$7 &amp; "'!" &amp; AD269),0) + IF(Setup!$AG$8&lt;&gt;"",INDIRECT("'" &amp; Setup!$AG$8 &amp; "'!" &amp; AD269),0) + IF(Setup!$AG$9&lt;&gt;"",INDIRECT("'" &amp; Setup!$AG$9 &amp; "'!" &amp; AD269),0) + IF(Setup!$AG$10&lt;&gt;"",INDIRECT("'" &amp; Setup!$AG$10 &amp; "'!" &amp; AD269),0) + IF(Setup!$AG$11&lt;&gt;"",INDIRECT("'" &amp; Setup!$AG$11 &amp; "'!" &amp; AD269),0) + IF(Setup!$AG$12&lt;&gt;"",INDIRECT("'" &amp; Setup!$AG$12 &amp; "'!" &amp; AD269),0)</f>
        <v>0</v>
      </c>
      <c r="M269" s="5">
        <f ca="1">IF(Setup!$AG$7&lt;&gt;"",INDIRECT("'" &amp; Setup!$AG$7 &amp; "'!" &amp; AE269),0) + IF(Setup!$AG$8&lt;&gt;"",INDIRECT("'" &amp; Setup!$AG$8 &amp; "'!" &amp; AE269),0) + IF(Setup!$AG$9&lt;&gt;"",INDIRECT("'" &amp; Setup!$AG$9 &amp; "'!" &amp; AE269),0) + IF(Setup!$AG$10&lt;&gt;"",INDIRECT("'" &amp; Setup!$AG$10 &amp; "'!" &amp; AE269),0) + IF(Setup!$AG$11&lt;&gt;"",INDIRECT("'" &amp; Setup!$AG$11 &amp; "'!" &amp; AE269),0) + IF(Setup!$AG$12&lt;&gt;"",INDIRECT("'" &amp; Setup!$AG$12 &amp; "'!" &amp; AE269),0)</f>
        <v>0</v>
      </c>
      <c r="N269" s="32" t="str">
        <f t="shared" ca="1" si="165"/>
        <v/>
      </c>
      <c r="O269" s="33" t="str">
        <f t="shared" ref="O269:O300" ca="1" si="168">IF($AN269=ExcluirDelPLogro,"",IF(AND(L269=0,M269=0),"",N269))</f>
        <v/>
      </c>
      <c r="P269" s="5">
        <f ca="1">IF(Setup!$AH$7&lt;&gt;"",INDIRECT("'" &amp; Setup!$AH$7 &amp; "'!" &amp; AD269),0) + IF(Setup!$AH$8&lt;&gt;"",INDIRECT("'" &amp; Setup!$AH$8 &amp; "'!" &amp; AD269),0) + IF(Setup!$AH$9&lt;&gt;"",INDIRECT("'" &amp; Setup!$AH$9 &amp; "'!" &amp; AD269),0) + IF(Setup!$AH$10&lt;&gt;"",INDIRECT("'" &amp; Setup!$AH$10 &amp; "'!" &amp; AD269),0) + IF(Setup!$AH$11&lt;&gt;"",INDIRECT("'" &amp; Setup!$AH$11 &amp; "'!" &amp; AD269),0) + IF(Setup!$AH$12&lt;&gt;"",INDIRECT("'" &amp; Setup!$AH$12 &amp; "'!" &amp; AD269),0)</f>
        <v>0</v>
      </c>
      <c r="Q269" s="5">
        <f ca="1">IF(Setup!$AH$7&lt;&gt;"",INDIRECT("'" &amp; Setup!$AH$7 &amp; "'!" &amp; AE269),0) + IF(Setup!$AH$8&lt;&gt;"",INDIRECT("'" &amp; Setup!$AH$8 &amp; "'!" &amp; AE269),0) + IF(Setup!$AH$9&lt;&gt;"",INDIRECT("'" &amp; Setup!$AH$9 &amp; "'!" &amp; AE269),0) + IF(Setup!$AH$10&lt;&gt;"",INDIRECT("'" &amp; Setup!$AH$10 &amp; "'!" &amp; AE269),0) + IF(Setup!$AH$11&lt;&gt;"",INDIRECT("'" &amp; Setup!$AH$11 &amp; "'!" &amp; AE269),0) + IF(Setup!$AH$12&lt;&gt;"",INDIRECT("'" &amp; Setup!$AH$12 &amp; "'!" &amp; AE269),0)</f>
        <v>0</v>
      </c>
      <c r="R269" s="32" t="str">
        <f t="shared" ca="1" si="166"/>
        <v/>
      </c>
      <c r="S269" s="33" t="str">
        <f t="shared" ref="S269:S300" ca="1" si="169">IF($AN269=ExcluirDelPLogro,"",IF(AND(P269=0,Q269=0),"",R269))</f>
        <v/>
      </c>
      <c r="T269" s="5">
        <f ca="1">IF(Setup!$AI$7&lt;&gt;"",INDIRECT("'" &amp; Setup!$AI$7 &amp; "'!" &amp; AD269),0) + IF(Setup!$AI$8&lt;&gt;"",INDIRECT("'" &amp; Setup!$AI$8 &amp; "'!" &amp; AD269),0) + IF(Setup!$AI$9&lt;&gt;"",INDIRECT("'" &amp; Setup!$AI$9 &amp; "'!" &amp; AD269),0) + IF(Setup!$AI$10&lt;&gt;"",INDIRECT("'" &amp; Setup!$AI$10 &amp; "'!" &amp; AD269),0) + IF(Setup!$AI$11&lt;&gt;"",INDIRECT("'" &amp; Setup!$AI$11 &amp; "'!" &amp; AD269),0) + IF(Setup!$AI$12&lt;&gt;"",INDIRECT("'" &amp; Setup!$AI$12 &amp; "'!" &amp; AD269),0)</f>
        <v>0</v>
      </c>
      <c r="U269" s="5">
        <f ca="1">IF(Setup!$AI$7&lt;&gt;"",INDIRECT("'" &amp; Setup!$AI$7 &amp; "'!" &amp; AE269),0) + IF(Setup!$AI$8&lt;&gt;"",INDIRECT("'" &amp; Setup!$AI$8 &amp; "'!" &amp; AE269),0) + IF(Setup!$AI$9&lt;&gt;"",INDIRECT("'" &amp; Setup!$AI$9 &amp; "'!" &amp; AE269),0) + IF(Setup!$AI$10&lt;&gt;"",INDIRECT("'" &amp; Setup!$AI$10 &amp; "'!" &amp; AE269),0) + IF(Setup!$AI$11&lt;&gt;"",INDIRECT("'" &amp; Setup!$AI$11 &amp; "'!" &amp; AE269),0) + IF(Setup!$AI$12&lt;&gt;"",INDIRECT("'" &amp; Setup!$AI$12 &amp; "'!" &amp; AE269),0)</f>
        <v>0</v>
      </c>
      <c r="V269" s="32" t="str">
        <f t="shared" ca="1" si="155"/>
        <v/>
      </c>
      <c r="W269" s="33" t="str">
        <f t="shared" ref="W269:W300" ca="1" si="170">IF($AN269=ExcluirDelPLogro,"",IF(AND(T269=0,U269=0),"",V269))</f>
        <v/>
      </c>
      <c r="X269" s="4">
        <f ca="1">IF(Setup!$AJ$7&lt;&gt;"",INDIRECT("'" &amp; Setup!$AJ$7 &amp; "'!" &amp; AD269),0) + IF(Setup!$AJ$8&lt;&gt;"",INDIRECT("'" &amp; Setup!$AJ$8 &amp; "'!" &amp; AD269),0) + IF(Setup!$AJ$9&lt;&gt;"",INDIRECT("'" &amp; Setup!$AJ$9 &amp; "'!" &amp; AD269),0) + IF(Setup!$AJ$10&lt;&gt;"",INDIRECT("'" &amp; Setup!$AJ$10 &amp; "'!" &amp; AD269),0) + IF(Setup!$AJ$11&lt;&gt;"",INDIRECT("'" &amp; Setup!$AJ$11 &amp; "'!" &amp; AD269),0) + IF(Setup!$AJ$12&lt;&gt;"",INDIRECT("'" &amp; Setup!$AJ$12 &amp; "'!" &amp; AD269),0)</f>
        <v>0</v>
      </c>
      <c r="Y269" s="4">
        <f ca="1">IF(Setup!$AJ$7&lt;&gt;"",INDIRECT("'" &amp; Setup!$AJ$7 &amp; "'!" &amp; AE269),0) + IF(Setup!$AJ$8&lt;&gt;"",INDIRECT("'" &amp; Setup!$AJ$8 &amp; "'!" &amp; AE269),0) + IF(Setup!$AJ$9&lt;&gt;"",INDIRECT("'" &amp; Setup!$AJ$9 &amp; "'!" &amp; AE269),0) + IF(Setup!$AJ$10&lt;&gt;"",INDIRECT("'" &amp; Setup!$AJ$10 &amp; "'!" &amp; AE269),0) + IF(Setup!$AJ$11&lt;&gt;"",INDIRECT("'" &amp; Setup!$AJ$11 &amp; "'!" &amp; AE269),0) + IF(Setup!$AJ$12&lt;&gt;"",INDIRECT("'" &amp; Setup!$AJ$12 &amp; "'!" &amp; AE269),0)</f>
        <v>0</v>
      </c>
      <c r="Z269" s="32" t="str">
        <f t="shared" ca="1" si="157"/>
        <v/>
      </c>
      <c r="AA269" s="33" t="str">
        <f t="shared" ref="AA269:AA300" ca="1" si="171">IF($AN269=ExcluirDelPLogro,"",IF(AND(X269=0,Y269=0),"",Z269))</f>
        <v/>
      </c>
      <c r="AB269" s="1">
        <f>Planning!H41</f>
        <v>0</v>
      </c>
      <c r="AC269" s="2" t="str">
        <f t="shared" si="159"/>
        <v>00</v>
      </c>
      <c r="AD269" s="2" t="s">
        <v>923</v>
      </c>
      <c r="AE269" s="2" t="s">
        <v>924</v>
      </c>
      <c r="AF269" s="2" t="s">
        <v>1635</v>
      </c>
      <c r="AI269" s="2">
        <f ca="1">IF(Setup!$AG$7&lt;&gt;"",INDIRECT("'" &amp; Setup!$AG$7 &amp; "'!" &amp; AF269),0) + IF(Setup!$AG$8&lt;&gt;"",INDIRECT("'" &amp; Setup!$AG$8 &amp; "'!" &amp; AF269),0) + IF(Setup!$AG$9&lt;&gt;"",INDIRECT("'" &amp; Setup!$AG$9 &amp; "'!" &amp; AF269),0) + IF(Setup!$AG$10&lt;&gt;"",INDIRECT("'" &amp; Setup!$AG$10 &amp; "'!" &amp; AF269),0) + IF(Setup!$AG$11&lt;&gt;"",INDIRECT("'" &amp; Setup!$AG$11 &amp; "'!" &amp; AF269),0) + IF(Setup!$AG$12&lt;&gt;"",INDIRECT("'" &amp; Setup!$AG$12 &amp; "'!" &amp; AF269),0)</f>
        <v>0</v>
      </c>
      <c r="AJ269" s="2">
        <f ca="1">IF(Setup!$AH$7&lt;&gt;"",INDIRECT("'" &amp; Setup!$AH$7 &amp; "'!" &amp; AF269),0) + IF(Setup!$AH$8&lt;&gt;"",INDIRECT("'" &amp; Setup!$AH$8 &amp; "'!" &amp; AF269),0) + IF(Setup!$AH$9&lt;&gt;"",INDIRECT("'" &amp; Setup!$AH$9 &amp; "'!" &amp; AF269),0) + IF(Setup!$AH$10&lt;&gt;"",INDIRECT("'" &amp; Setup!$AH$10 &amp; "'!" &amp; AF269),0) + IF(Setup!$AH$11&lt;&gt;"",INDIRECT("'" &amp; Setup!$AH$11 &amp; "'!" &amp; AF269),0) + IF(Setup!$AH$12&lt;&gt;"",INDIRECT("'" &amp; Setup!$AH$12 &amp; "'!" &amp; AF269),0)</f>
        <v>0</v>
      </c>
      <c r="AK269" s="2">
        <f ca="1">IF(Setup!$AI$7&lt;&gt;"",INDIRECT("'" &amp; Setup!$AI$7 &amp; "'!" &amp; AF269),0) + IF(Setup!$AI$8&lt;&gt;"",INDIRECT("'" &amp; Setup!$AI$8 &amp; "'!" &amp; AF269),0) + IF(Setup!$AI$9&lt;&gt;"",INDIRECT("'" &amp; Setup!$AI$9 &amp; "'!" &amp; AF269),0) + IF(Setup!$AI$10&lt;&gt;"",INDIRECT("'" &amp; Setup!$AI$10 &amp; "'!" &amp; AF269),0) + IF(Setup!$AI$11&lt;&gt;"",INDIRECT("'" &amp; Setup!$AI$11 &amp; "'!" &amp; AF269),0) + IF(Setup!$AI$12&lt;&gt;"",INDIRECT("'" &amp; Setup!$AI$12 &amp; "'!" &amp; AF269),0)</f>
        <v>0</v>
      </c>
      <c r="AL269" s="2">
        <f ca="1">IF(Setup!$AJ$7&lt;&gt;"",INDIRECT("'" &amp; Setup!$AJ$7 &amp; "'!" &amp; AF269),0) + IF(Setup!$AJ$8&lt;&gt;"",INDIRECT("'" &amp; Setup!$AJ$8 &amp; "'!" &amp; AF269),0) + IF(Setup!$AJ$9&lt;&gt;"",INDIRECT("'" &amp; Setup!$AJ$9 &amp; "'!" &amp; AF269),0) + IF(Setup!$AJ$10&lt;&gt;"",INDIRECT("'" &amp; Setup!$AJ$10 &amp; "'!" &amp; AF269),0) + IF(Setup!$AJ$11&lt;&gt;"",INDIRECT("'" &amp; Setup!$AJ$11 &amp; "'!" &amp; AF269),0) + IF(Setup!$AJ$12&lt;&gt;"",INDIRECT("'" &amp; Setup!$AJ$12 &amp; "'!" &amp; AF269),0)</f>
        <v>0</v>
      </c>
      <c r="AN269" s="2" t="str">
        <f t="shared" si="160"/>
        <v/>
      </c>
      <c r="BS269" s="2">
        <v>0</v>
      </c>
      <c r="BT269" s="2">
        <f ca="1">IF(Setup!$AH$7="",0,INDIRECT("'" &amp; Setup!$AH$7 &amp; "'!" &amp; AF269))</f>
        <v>0</v>
      </c>
      <c r="BU269" s="2">
        <f ca="1">IF(Setup!$AI$7="",0,INDIRECT("'" &amp; Setup!$AI$7 &amp; "'!" &amp; AF269))</f>
        <v>0</v>
      </c>
      <c r="BV269" s="2">
        <f ca="1">IF(Setup!$AJ$7="",0,INDIRECT("'" &amp; Setup!$AJ$7 &amp; "'!" &amp; AF269))</f>
        <v>0</v>
      </c>
    </row>
    <row r="270" spans="1:74" ht="39" hidden="1" customHeight="1" x14ac:dyDescent="0.2">
      <c r="A270" s="14" t="str">
        <f>Planning!A42</f>
        <v>I034</v>
      </c>
      <c r="B270" s="9">
        <f>Planning!B42</f>
        <v>0</v>
      </c>
      <c r="C270" s="9">
        <f>Planning!C42</f>
        <v>0</v>
      </c>
      <c r="D270" s="9">
        <f>Planning!D42</f>
        <v>0</v>
      </c>
      <c r="E270" s="3">
        <f>Planning!E42</f>
        <v>0</v>
      </c>
      <c r="F270" s="3">
        <f>Planning!G42</f>
        <v>0</v>
      </c>
      <c r="G270" s="60">
        <f t="shared" si="161"/>
        <v>0</v>
      </c>
      <c r="H270" s="5">
        <f t="shared" ca="1" si="162"/>
        <v>0</v>
      </c>
      <c r="I270" s="5">
        <f t="shared" ca="1" si="163"/>
        <v>0</v>
      </c>
      <c r="J270" s="32" t="str">
        <f t="shared" ca="1" si="164"/>
        <v/>
      </c>
      <c r="K270" s="33" t="str">
        <f t="shared" ca="1" si="167"/>
        <v/>
      </c>
      <c r="L270" s="5">
        <f ca="1">IF(Setup!$AG$7&lt;&gt;"",INDIRECT("'" &amp; Setup!$AG$7 &amp; "'!" &amp; AD270),0) + IF(Setup!$AG$8&lt;&gt;"",INDIRECT("'" &amp; Setup!$AG$8 &amp; "'!" &amp; AD270),0) + IF(Setup!$AG$9&lt;&gt;"",INDIRECT("'" &amp; Setup!$AG$9 &amp; "'!" &amp; AD270),0) + IF(Setup!$AG$10&lt;&gt;"",INDIRECT("'" &amp; Setup!$AG$10 &amp; "'!" &amp; AD270),0) + IF(Setup!$AG$11&lt;&gt;"",INDIRECT("'" &amp; Setup!$AG$11 &amp; "'!" &amp; AD270),0) + IF(Setup!$AG$12&lt;&gt;"",INDIRECT("'" &amp; Setup!$AG$12 &amp; "'!" &amp; AD270),0)</f>
        <v>0</v>
      </c>
      <c r="M270" s="5">
        <f ca="1">IF(Setup!$AG$7&lt;&gt;"",INDIRECT("'" &amp; Setup!$AG$7 &amp; "'!" &amp; AE270),0) + IF(Setup!$AG$8&lt;&gt;"",INDIRECT("'" &amp; Setup!$AG$8 &amp; "'!" &amp; AE270),0) + IF(Setup!$AG$9&lt;&gt;"",INDIRECT("'" &amp; Setup!$AG$9 &amp; "'!" &amp; AE270),0) + IF(Setup!$AG$10&lt;&gt;"",INDIRECT("'" &amp; Setup!$AG$10 &amp; "'!" &amp; AE270),0) + IF(Setup!$AG$11&lt;&gt;"",INDIRECT("'" &amp; Setup!$AG$11 &amp; "'!" &amp; AE270),0) + IF(Setup!$AG$12&lt;&gt;"",INDIRECT("'" &amp; Setup!$AG$12 &amp; "'!" &amp; AE270),0)</f>
        <v>0</v>
      </c>
      <c r="N270" s="32" t="str">
        <f t="shared" ca="1" si="165"/>
        <v/>
      </c>
      <c r="O270" s="33" t="str">
        <f t="shared" ca="1" si="168"/>
        <v/>
      </c>
      <c r="P270" s="5">
        <f ca="1">IF(Setup!$AH$7&lt;&gt;"",INDIRECT("'" &amp; Setup!$AH$7 &amp; "'!" &amp; AD270),0) + IF(Setup!$AH$8&lt;&gt;"",INDIRECT("'" &amp; Setup!$AH$8 &amp; "'!" &amp; AD270),0) + IF(Setup!$AH$9&lt;&gt;"",INDIRECT("'" &amp; Setup!$AH$9 &amp; "'!" &amp; AD270),0) + IF(Setup!$AH$10&lt;&gt;"",INDIRECT("'" &amp; Setup!$AH$10 &amp; "'!" &amp; AD270),0) + IF(Setup!$AH$11&lt;&gt;"",INDIRECT("'" &amp; Setup!$AH$11 &amp; "'!" &amp; AD270),0) + IF(Setup!$AH$12&lt;&gt;"",INDIRECT("'" &amp; Setup!$AH$12 &amp; "'!" &amp; AD270),0)</f>
        <v>0</v>
      </c>
      <c r="Q270" s="5">
        <f ca="1">IF(Setup!$AH$7&lt;&gt;"",INDIRECT("'" &amp; Setup!$AH$7 &amp; "'!" &amp; AE270),0) + IF(Setup!$AH$8&lt;&gt;"",INDIRECT("'" &amp; Setup!$AH$8 &amp; "'!" &amp; AE270),0) + IF(Setup!$AH$9&lt;&gt;"",INDIRECT("'" &amp; Setup!$AH$9 &amp; "'!" &amp; AE270),0) + IF(Setup!$AH$10&lt;&gt;"",INDIRECT("'" &amp; Setup!$AH$10 &amp; "'!" &amp; AE270),0) + IF(Setup!$AH$11&lt;&gt;"",INDIRECT("'" &amp; Setup!$AH$11 &amp; "'!" &amp; AE270),0) + IF(Setup!$AH$12&lt;&gt;"",INDIRECT("'" &amp; Setup!$AH$12 &amp; "'!" &amp; AE270),0)</f>
        <v>0</v>
      </c>
      <c r="R270" s="32" t="str">
        <f t="shared" ca="1" si="166"/>
        <v/>
      </c>
      <c r="S270" s="33" t="str">
        <f t="shared" ca="1" si="169"/>
        <v/>
      </c>
      <c r="T270" s="5">
        <f ca="1">IF(Setup!$AI$7&lt;&gt;"",INDIRECT("'" &amp; Setup!$AI$7 &amp; "'!" &amp; AD270),0) + IF(Setup!$AI$8&lt;&gt;"",INDIRECT("'" &amp; Setup!$AI$8 &amp; "'!" &amp; AD270),0) + IF(Setup!$AI$9&lt;&gt;"",INDIRECT("'" &amp; Setup!$AI$9 &amp; "'!" &amp; AD270),0) + IF(Setup!$AI$10&lt;&gt;"",INDIRECT("'" &amp; Setup!$AI$10 &amp; "'!" &amp; AD270),0) + IF(Setup!$AI$11&lt;&gt;"",INDIRECT("'" &amp; Setup!$AI$11 &amp; "'!" &amp; AD270),0) + IF(Setup!$AI$12&lt;&gt;"",INDIRECT("'" &amp; Setup!$AI$12 &amp; "'!" &amp; AD270),0)</f>
        <v>0</v>
      </c>
      <c r="U270" s="5">
        <f ca="1">IF(Setup!$AI$7&lt;&gt;"",INDIRECT("'" &amp; Setup!$AI$7 &amp; "'!" &amp; AE270),0) + IF(Setup!$AI$8&lt;&gt;"",INDIRECT("'" &amp; Setup!$AI$8 &amp; "'!" &amp; AE270),0) + IF(Setup!$AI$9&lt;&gt;"",INDIRECT("'" &amp; Setup!$AI$9 &amp; "'!" &amp; AE270),0) + IF(Setup!$AI$10&lt;&gt;"",INDIRECT("'" &amp; Setup!$AI$10 &amp; "'!" &amp; AE270),0) + IF(Setup!$AI$11&lt;&gt;"",INDIRECT("'" &amp; Setup!$AI$11 &amp; "'!" &amp; AE270),0) + IF(Setup!$AI$12&lt;&gt;"",INDIRECT("'" &amp; Setup!$AI$12 &amp; "'!" &amp; AE270),0)</f>
        <v>0</v>
      </c>
      <c r="V270" s="32" t="str">
        <f t="shared" ca="1" si="155"/>
        <v/>
      </c>
      <c r="W270" s="33" t="str">
        <f t="shared" ca="1" si="170"/>
        <v/>
      </c>
      <c r="X270" s="4">
        <f ca="1">IF(Setup!$AJ$7&lt;&gt;"",INDIRECT("'" &amp; Setup!$AJ$7 &amp; "'!" &amp; AD270),0) + IF(Setup!$AJ$8&lt;&gt;"",INDIRECT("'" &amp; Setup!$AJ$8 &amp; "'!" &amp; AD270),0) + IF(Setup!$AJ$9&lt;&gt;"",INDIRECT("'" &amp; Setup!$AJ$9 &amp; "'!" &amp; AD270),0) + IF(Setup!$AJ$10&lt;&gt;"",INDIRECT("'" &amp; Setup!$AJ$10 &amp; "'!" &amp; AD270),0) + IF(Setup!$AJ$11&lt;&gt;"",INDIRECT("'" &amp; Setup!$AJ$11 &amp; "'!" &amp; AD270),0) + IF(Setup!$AJ$12&lt;&gt;"",INDIRECT("'" &amp; Setup!$AJ$12 &amp; "'!" &amp; AD270),0)</f>
        <v>0</v>
      </c>
      <c r="Y270" s="4">
        <f ca="1">IF(Setup!$AJ$7&lt;&gt;"",INDIRECT("'" &amp; Setup!$AJ$7 &amp; "'!" &amp; AE270),0) + IF(Setup!$AJ$8&lt;&gt;"",INDIRECT("'" &amp; Setup!$AJ$8 &amp; "'!" &amp; AE270),0) + IF(Setup!$AJ$9&lt;&gt;"",INDIRECT("'" &amp; Setup!$AJ$9 &amp; "'!" &amp; AE270),0) + IF(Setup!$AJ$10&lt;&gt;"",INDIRECT("'" &amp; Setup!$AJ$10 &amp; "'!" &amp; AE270),0) + IF(Setup!$AJ$11&lt;&gt;"",INDIRECT("'" &amp; Setup!$AJ$11 &amp; "'!" &amp; AE270),0) + IF(Setup!$AJ$12&lt;&gt;"",INDIRECT("'" &amp; Setup!$AJ$12 &amp; "'!" &amp; AE270),0)</f>
        <v>0</v>
      </c>
      <c r="Z270" s="32" t="str">
        <f t="shared" ca="1" si="157"/>
        <v/>
      </c>
      <c r="AA270" s="33" t="str">
        <f t="shared" ca="1" si="171"/>
        <v/>
      </c>
      <c r="AB270" s="1">
        <f>Planning!H42</f>
        <v>0</v>
      </c>
      <c r="AC270" s="2" t="str">
        <f t="shared" si="159"/>
        <v>00</v>
      </c>
      <c r="AD270" s="2" t="s">
        <v>925</v>
      </c>
      <c r="AE270" s="2" t="s">
        <v>926</v>
      </c>
      <c r="AF270" s="2" t="s">
        <v>1636</v>
      </c>
      <c r="AI270" s="2">
        <f ca="1">IF(Setup!$AG$7&lt;&gt;"",INDIRECT("'" &amp; Setup!$AG$7 &amp; "'!" &amp; AF270),0) + IF(Setup!$AG$8&lt;&gt;"",INDIRECT("'" &amp; Setup!$AG$8 &amp; "'!" &amp; AF270),0) + IF(Setup!$AG$9&lt;&gt;"",INDIRECT("'" &amp; Setup!$AG$9 &amp; "'!" &amp; AF270),0) + IF(Setup!$AG$10&lt;&gt;"",INDIRECT("'" &amp; Setup!$AG$10 &amp; "'!" &amp; AF270),0) + IF(Setup!$AG$11&lt;&gt;"",INDIRECT("'" &amp; Setup!$AG$11 &amp; "'!" &amp; AF270),0) + IF(Setup!$AG$12&lt;&gt;"",INDIRECT("'" &amp; Setup!$AG$12 &amp; "'!" &amp; AF270),0)</f>
        <v>0</v>
      </c>
      <c r="AJ270" s="2">
        <f ca="1">IF(Setup!$AH$7&lt;&gt;"",INDIRECT("'" &amp; Setup!$AH$7 &amp; "'!" &amp; AF270),0) + IF(Setup!$AH$8&lt;&gt;"",INDIRECT("'" &amp; Setup!$AH$8 &amp; "'!" &amp; AF270),0) + IF(Setup!$AH$9&lt;&gt;"",INDIRECT("'" &amp; Setup!$AH$9 &amp; "'!" &amp; AF270),0) + IF(Setup!$AH$10&lt;&gt;"",INDIRECT("'" &amp; Setup!$AH$10 &amp; "'!" &amp; AF270),0) + IF(Setup!$AH$11&lt;&gt;"",INDIRECT("'" &amp; Setup!$AH$11 &amp; "'!" &amp; AF270),0) + IF(Setup!$AH$12&lt;&gt;"",INDIRECT("'" &amp; Setup!$AH$12 &amp; "'!" &amp; AF270),0)</f>
        <v>0</v>
      </c>
      <c r="AK270" s="2">
        <f ca="1">IF(Setup!$AI$7&lt;&gt;"",INDIRECT("'" &amp; Setup!$AI$7 &amp; "'!" &amp; AF270),0) + IF(Setup!$AI$8&lt;&gt;"",INDIRECT("'" &amp; Setup!$AI$8 &amp; "'!" &amp; AF270),0) + IF(Setup!$AI$9&lt;&gt;"",INDIRECT("'" &amp; Setup!$AI$9 &amp; "'!" &amp; AF270),0) + IF(Setup!$AI$10&lt;&gt;"",INDIRECT("'" &amp; Setup!$AI$10 &amp; "'!" &amp; AF270),0) + IF(Setup!$AI$11&lt;&gt;"",INDIRECT("'" &amp; Setup!$AI$11 &amp; "'!" &amp; AF270),0) + IF(Setup!$AI$12&lt;&gt;"",INDIRECT("'" &amp; Setup!$AI$12 &amp; "'!" &amp; AF270),0)</f>
        <v>0</v>
      </c>
      <c r="AL270" s="2">
        <f ca="1">IF(Setup!$AJ$7&lt;&gt;"",INDIRECT("'" &amp; Setup!$AJ$7 &amp; "'!" &amp; AF270),0) + IF(Setup!$AJ$8&lt;&gt;"",INDIRECT("'" &amp; Setup!$AJ$8 &amp; "'!" &amp; AF270),0) + IF(Setup!$AJ$9&lt;&gt;"",INDIRECT("'" &amp; Setup!$AJ$9 &amp; "'!" &amp; AF270),0) + IF(Setup!$AJ$10&lt;&gt;"",INDIRECT("'" &amp; Setup!$AJ$10 &amp; "'!" &amp; AF270),0) + IF(Setup!$AJ$11&lt;&gt;"",INDIRECT("'" &amp; Setup!$AJ$11 &amp; "'!" &amp; AF270),0) + IF(Setup!$AJ$12&lt;&gt;"",INDIRECT("'" &amp; Setup!$AJ$12 &amp; "'!" &amp; AF270),0)</f>
        <v>0</v>
      </c>
      <c r="AN270" s="2" t="str">
        <f t="shared" si="160"/>
        <v/>
      </c>
      <c r="BS270" s="2">
        <v>0</v>
      </c>
      <c r="BT270" s="2">
        <f ca="1">IF(Setup!$AH$7="",0,INDIRECT("'" &amp; Setup!$AH$7 &amp; "'!" &amp; AF270))</f>
        <v>0</v>
      </c>
      <c r="BU270" s="2">
        <f ca="1">IF(Setup!$AI$7="",0,INDIRECT("'" &amp; Setup!$AI$7 &amp; "'!" &amp; AF270))</f>
        <v>0</v>
      </c>
      <c r="BV270" s="2">
        <f ca="1">IF(Setup!$AJ$7="",0,INDIRECT("'" &amp; Setup!$AJ$7 &amp; "'!" &amp; AF270))</f>
        <v>0</v>
      </c>
    </row>
    <row r="271" spans="1:74" ht="39" hidden="1" customHeight="1" x14ac:dyDescent="0.2">
      <c r="A271" s="14" t="str">
        <f>Planning!A43</f>
        <v>I035</v>
      </c>
      <c r="B271" s="9">
        <f>Planning!B43</f>
        <v>0</v>
      </c>
      <c r="C271" s="9">
        <f>Planning!C43</f>
        <v>0</v>
      </c>
      <c r="D271" s="9">
        <f>Planning!D43</f>
        <v>0</v>
      </c>
      <c r="E271" s="3">
        <f>Planning!E43</f>
        <v>0</v>
      </c>
      <c r="F271" s="3">
        <f>Planning!G43</f>
        <v>0</v>
      </c>
      <c r="G271" s="60">
        <f t="shared" si="161"/>
        <v>0</v>
      </c>
      <c r="H271" s="5">
        <f t="shared" ca="1" si="162"/>
        <v>0</v>
      </c>
      <c r="I271" s="5">
        <f t="shared" ca="1" si="163"/>
        <v>0</v>
      </c>
      <c r="J271" s="32" t="str">
        <f t="shared" ca="1" si="164"/>
        <v/>
      </c>
      <c r="K271" s="33" t="str">
        <f t="shared" ca="1" si="167"/>
        <v/>
      </c>
      <c r="L271" s="5">
        <f ca="1">IF(Setup!$AG$7&lt;&gt;"",INDIRECT("'" &amp; Setup!$AG$7 &amp; "'!" &amp; AD271),0) + IF(Setup!$AG$8&lt;&gt;"",INDIRECT("'" &amp; Setup!$AG$8 &amp; "'!" &amp; AD271),0) + IF(Setup!$AG$9&lt;&gt;"",INDIRECT("'" &amp; Setup!$AG$9 &amp; "'!" &amp; AD271),0) + IF(Setup!$AG$10&lt;&gt;"",INDIRECT("'" &amp; Setup!$AG$10 &amp; "'!" &amp; AD271),0) + IF(Setup!$AG$11&lt;&gt;"",INDIRECT("'" &amp; Setup!$AG$11 &amp; "'!" &amp; AD271),0) + IF(Setup!$AG$12&lt;&gt;"",INDIRECT("'" &amp; Setup!$AG$12 &amp; "'!" &amp; AD271),0)</f>
        <v>0</v>
      </c>
      <c r="M271" s="5">
        <f ca="1">IF(Setup!$AG$7&lt;&gt;"",INDIRECT("'" &amp; Setup!$AG$7 &amp; "'!" &amp; AE271),0) + IF(Setup!$AG$8&lt;&gt;"",INDIRECT("'" &amp; Setup!$AG$8 &amp; "'!" &amp; AE271),0) + IF(Setup!$AG$9&lt;&gt;"",INDIRECT("'" &amp; Setup!$AG$9 &amp; "'!" &amp; AE271),0) + IF(Setup!$AG$10&lt;&gt;"",INDIRECT("'" &amp; Setup!$AG$10 &amp; "'!" &amp; AE271),0) + IF(Setup!$AG$11&lt;&gt;"",INDIRECT("'" &amp; Setup!$AG$11 &amp; "'!" &amp; AE271),0) + IF(Setup!$AG$12&lt;&gt;"",INDIRECT("'" &amp; Setup!$AG$12 &amp; "'!" &amp; AE271),0)</f>
        <v>0</v>
      </c>
      <c r="N271" s="32" t="str">
        <f t="shared" ca="1" si="165"/>
        <v/>
      </c>
      <c r="O271" s="33" t="str">
        <f t="shared" ca="1" si="168"/>
        <v/>
      </c>
      <c r="P271" s="5">
        <f ca="1">IF(Setup!$AH$7&lt;&gt;"",INDIRECT("'" &amp; Setup!$AH$7 &amp; "'!" &amp; AD271),0) + IF(Setup!$AH$8&lt;&gt;"",INDIRECT("'" &amp; Setup!$AH$8 &amp; "'!" &amp; AD271),0) + IF(Setup!$AH$9&lt;&gt;"",INDIRECT("'" &amp; Setup!$AH$9 &amp; "'!" &amp; AD271),0) + IF(Setup!$AH$10&lt;&gt;"",INDIRECT("'" &amp; Setup!$AH$10 &amp; "'!" &amp; AD271),0) + IF(Setup!$AH$11&lt;&gt;"",INDIRECT("'" &amp; Setup!$AH$11 &amp; "'!" &amp; AD271),0) + IF(Setup!$AH$12&lt;&gt;"",INDIRECT("'" &amp; Setup!$AH$12 &amp; "'!" &amp; AD271),0)</f>
        <v>0</v>
      </c>
      <c r="Q271" s="5">
        <f ca="1">IF(Setup!$AH$7&lt;&gt;"",INDIRECT("'" &amp; Setup!$AH$7 &amp; "'!" &amp; AE271),0) + IF(Setup!$AH$8&lt;&gt;"",INDIRECT("'" &amp; Setup!$AH$8 &amp; "'!" &amp; AE271),0) + IF(Setup!$AH$9&lt;&gt;"",INDIRECT("'" &amp; Setup!$AH$9 &amp; "'!" &amp; AE271),0) + IF(Setup!$AH$10&lt;&gt;"",INDIRECT("'" &amp; Setup!$AH$10 &amp; "'!" &amp; AE271),0) + IF(Setup!$AH$11&lt;&gt;"",INDIRECT("'" &amp; Setup!$AH$11 &amp; "'!" &amp; AE271),0) + IF(Setup!$AH$12&lt;&gt;"",INDIRECT("'" &amp; Setup!$AH$12 &amp; "'!" &amp; AE271),0)</f>
        <v>0</v>
      </c>
      <c r="R271" s="32" t="str">
        <f t="shared" ca="1" si="166"/>
        <v/>
      </c>
      <c r="S271" s="33" t="str">
        <f t="shared" ca="1" si="169"/>
        <v/>
      </c>
      <c r="T271" s="5">
        <f ca="1">IF(Setup!$AI$7&lt;&gt;"",INDIRECT("'" &amp; Setup!$AI$7 &amp; "'!" &amp; AD271),0) + IF(Setup!$AI$8&lt;&gt;"",INDIRECT("'" &amp; Setup!$AI$8 &amp; "'!" &amp; AD271),0) + IF(Setup!$AI$9&lt;&gt;"",INDIRECT("'" &amp; Setup!$AI$9 &amp; "'!" &amp; AD271),0) + IF(Setup!$AI$10&lt;&gt;"",INDIRECT("'" &amp; Setup!$AI$10 &amp; "'!" &amp; AD271),0) + IF(Setup!$AI$11&lt;&gt;"",INDIRECT("'" &amp; Setup!$AI$11 &amp; "'!" &amp; AD271),0) + IF(Setup!$AI$12&lt;&gt;"",INDIRECT("'" &amp; Setup!$AI$12 &amp; "'!" &amp; AD271),0)</f>
        <v>0</v>
      </c>
      <c r="U271" s="5">
        <f ca="1">IF(Setup!$AI$7&lt;&gt;"",INDIRECT("'" &amp; Setup!$AI$7 &amp; "'!" &amp; AE271),0) + IF(Setup!$AI$8&lt;&gt;"",INDIRECT("'" &amp; Setup!$AI$8 &amp; "'!" &amp; AE271),0) + IF(Setup!$AI$9&lt;&gt;"",INDIRECT("'" &amp; Setup!$AI$9 &amp; "'!" &amp; AE271),0) + IF(Setup!$AI$10&lt;&gt;"",INDIRECT("'" &amp; Setup!$AI$10 &amp; "'!" &amp; AE271),0) + IF(Setup!$AI$11&lt;&gt;"",INDIRECT("'" &amp; Setup!$AI$11 &amp; "'!" &amp; AE271),0) + IF(Setup!$AI$12&lt;&gt;"",INDIRECT("'" &amp; Setup!$AI$12 &amp; "'!" &amp; AE271),0)</f>
        <v>0</v>
      </c>
      <c r="V271" s="32" t="str">
        <f t="shared" ca="1" si="155"/>
        <v/>
      </c>
      <c r="W271" s="33" t="str">
        <f t="shared" ca="1" si="170"/>
        <v/>
      </c>
      <c r="X271" s="4">
        <f ca="1">IF(Setup!$AJ$7&lt;&gt;"",INDIRECT("'" &amp; Setup!$AJ$7 &amp; "'!" &amp; AD271),0) + IF(Setup!$AJ$8&lt;&gt;"",INDIRECT("'" &amp; Setup!$AJ$8 &amp; "'!" &amp; AD271),0) + IF(Setup!$AJ$9&lt;&gt;"",INDIRECT("'" &amp; Setup!$AJ$9 &amp; "'!" &amp; AD271),0) + IF(Setup!$AJ$10&lt;&gt;"",INDIRECT("'" &amp; Setup!$AJ$10 &amp; "'!" &amp; AD271),0) + IF(Setup!$AJ$11&lt;&gt;"",INDIRECT("'" &amp; Setup!$AJ$11 &amp; "'!" &amp; AD271),0) + IF(Setup!$AJ$12&lt;&gt;"",INDIRECT("'" &amp; Setup!$AJ$12 &amp; "'!" &amp; AD271),0)</f>
        <v>0</v>
      </c>
      <c r="Y271" s="4">
        <f ca="1">IF(Setup!$AJ$7&lt;&gt;"",INDIRECT("'" &amp; Setup!$AJ$7 &amp; "'!" &amp; AE271),0) + IF(Setup!$AJ$8&lt;&gt;"",INDIRECT("'" &amp; Setup!$AJ$8 &amp; "'!" &amp; AE271),0) + IF(Setup!$AJ$9&lt;&gt;"",INDIRECT("'" &amp; Setup!$AJ$9 &amp; "'!" &amp; AE271),0) + IF(Setup!$AJ$10&lt;&gt;"",INDIRECT("'" &amp; Setup!$AJ$10 &amp; "'!" &amp; AE271),0) + IF(Setup!$AJ$11&lt;&gt;"",INDIRECT("'" &amp; Setup!$AJ$11 &amp; "'!" &amp; AE271),0) + IF(Setup!$AJ$12&lt;&gt;"",INDIRECT("'" &amp; Setup!$AJ$12 &amp; "'!" &amp; AE271),0)</f>
        <v>0</v>
      </c>
      <c r="Z271" s="32" t="str">
        <f t="shared" ca="1" si="157"/>
        <v/>
      </c>
      <c r="AA271" s="33" t="str">
        <f t="shared" ca="1" si="171"/>
        <v/>
      </c>
      <c r="AB271" s="1">
        <f>Planning!H43</f>
        <v>0</v>
      </c>
      <c r="AC271" s="2" t="str">
        <f t="shared" si="159"/>
        <v>00</v>
      </c>
      <c r="AD271" s="2" t="s">
        <v>927</v>
      </c>
      <c r="AE271" s="2" t="s">
        <v>928</v>
      </c>
      <c r="AF271" s="2" t="s">
        <v>1637</v>
      </c>
      <c r="AI271" s="2">
        <f ca="1">IF(Setup!$AG$7&lt;&gt;"",INDIRECT("'" &amp; Setup!$AG$7 &amp; "'!" &amp; AF271),0) + IF(Setup!$AG$8&lt;&gt;"",INDIRECT("'" &amp; Setup!$AG$8 &amp; "'!" &amp; AF271),0) + IF(Setup!$AG$9&lt;&gt;"",INDIRECT("'" &amp; Setup!$AG$9 &amp; "'!" &amp; AF271),0) + IF(Setup!$AG$10&lt;&gt;"",INDIRECT("'" &amp; Setup!$AG$10 &amp; "'!" &amp; AF271),0) + IF(Setup!$AG$11&lt;&gt;"",INDIRECT("'" &amp; Setup!$AG$11 &amp; "'!" &amp; AF271),0) + IF(Setup!$AG$12&lt;&gt;"",INDIRECT("'" &amp; Setup!$AG$12 &amp; "'!" &amp; AF271),0)</f>
        <v>0</v>
      </c>
      <c r="AJ271" s="2">
        <f ca="1">IF(Setup!$AH$7&lt;&gt;"",INDIRECT("'" &amp; Setup!$AH$7 &amp; "'!" &amp; AF271),0) + IF(Setup!$AH$8&lt;&gt;"",INDIRECT("'" &amp; Setup!$AH$8 &amp; "'!" &amp; AF271),0) + IF(Setup!$AH$9&lt;&gt;"",INDIRECT("'" &amp; Setup!$AH$9 &amp; "'!" &amp; AF271),0) + IF(Setup!$AH$10&lt;&gt;"",INDIRECT("'" &amp; Setup!$AH$10 &amp; "'!" &amp; AF271),0) + IF(Setup!$AH$11&lt;&gt;"",INDIRECT("'" &amp; Setup!$AH$11 &amp; "'!" &amp; AF271),0) + IF(Setup!$AH$12&lt;&gt;"",INDIRECT("'" &amp; Setup!$AH$12 &amp; "'!" &amp; AF271),0)</f>
        <v>0</v>
      </c>
      <c r="AK271" s="2">
        <f ca="1">IF(Setup!$AI$7&lt;&gt;"",INDIRECT("'" &amp; Setup!$AI$7 &amp; "'!" &amp; AF271),0) + IF(Setup!$AI$8&lt;&gt;"",INDIRECT("'" &amp; Setup!$AI$8 &amp; "'!" &amp; AF271),0) + IF(Setup!$AI$9&lt;&gt;"",INDIRECT("'" &amp; Setup!$AI$9 &amp; "'!" &amp; AF271),0) + IF(Setup!$AI$10&lt;&gt;"",INDIRECT("'" &amp; Setup!$AI$10 &amp; "'!" &amp; AF271),0) + IF(Setup!$AI$11&lt;&gt;"",INDIRECT("'" &amp; Setup!$AI$11 &amp; "'!" &amp; AF271),0) + IF(Setup!$AI$12&lt;&gt;"",INDIRECT("'" &amp; Setup!$AI$12 &amp; "'!" &amp; AF271),0)</f>
        <v>0</v>
      </c>
      <c r="AL271" s="2">
        <f ca="1">IF(Setup!$AJ$7&lt;&gt;"",INDIRECT("'" &amp; Setup!$AJ$7 &amp; "'!" &amp; AF271),0) + IF(Setup!$AJ$8&lt;&gt;"",INDIRECT("'" &amp; Setup!$AJ$8 &amp; "'!" &amp; AF271),0) + IF(Setup!$AJ$9&lt;&gt;"",INDIRECT("'" &amp; Setup!$AJ$9 &amp; "'!" &amp; AF271),0) + IF(Setup!$AJ$10&lt;&gt;"",INDIRECT("'" &amp; Setup!$AJ$10 &amp; "'!" &amp; AF271),0) + IF(Setup!$AJ$11&lt;&gt;"",INDIRECT("'" &amp; Setup!$AJ$11 &amp; "'!" &amp; AF271),0) + IF(Setup!$AJ$12&lt;&gt;"",INDIRECT("'" &amp; Setup!$AJ$12 &amp; "'!" &amp; AF271),0)</f>
        <v>0</v>
      </c>
      <c r="AN271" s="2" t="str">
        <f t="shared" si="160"/>
        <v/>
      </c>
      <c r="BS271" s="2">
        <v>0</v>
      </c>
      <c r="BT271" s="2">
        <f ca="1">IF(Setup!$AH$7="",0,INDIRECT("'" &amp; Setup!$AH$7 &amp; "'!" &amp; AF271))</f>
        <v>0</v>
      </c>
      <c r="BU271" s="2">
        <f ca="1">IF(Setup!$AI$7="",0,INDIRECT("'" &amp; Setup!$AI$7 &amp; "'!" &amp; AF271))</f>
        <v>0</v>
      </c>
      <c r="BV271" s="2">
        <f ca="1">IF(Setup!$AJ$7="",0,INDIRECT("'" &amp; Setup!$AJ$7 &amp; "'!" &amp; AF271))</f>
        <v>0</v>
      </c>
    </row>
    <row r="272" spans="1:74" ht="39" hidden="1" customHeight="1" x14ac:dyDescent="0.2">
      <c r="A272" s="14" t="str">
        <f>Planning!A44</f>
        <v>I036</v>
      </c>
      <c r="B272" s="9">
        <f>Planning!B44</f>
        <v>0</v>
      </c>
      <c r="C272" s="9">
        <f>Planning!C44</f>
        <v>0</v>
      </c>
      <c r="D272" s="9">
        <f>Planning!D44</f>
        <v>0</v>
      </c>
      <c r="E272" s="3">
        <f>Planning!E44</f>
        <v>0</v>
      </c>
      <c r="F272" s="3">
        <f>Planning!G44</f>
        <v>0</v>
      </c>
      <c r="G272" s="60">
        <f t="shared" si="161"/>
        <v>0</v>
      </c>
      <c r="H272" s="5">
        <f t="shared" ca="1" si="162"/>
        <v>0</v>
      </c>
      <c r="I272" s="5">
        <f t="shared" ca="1" si="163"/>
        <v>0</v>
      </c>
      <c r="J272" s="32" t="str">
        <f t="shared" ca="1" si="164"/>
        <v/>
      </c>
      <c r="K272" s="33" t="str">
        <f t="shared" ca="1" si="167"/>
        <v/>
      </c>
      <c r="L272" s="5">
        <f ca="1">IF(Setup!$AG$7&lt;&gt;"",INDIRECT("'" &amp; Setup!$AG$7 &amp; "'!" &amp; AD272),0) + IF(Setup!$AG$8&lt;&gt;"",INDIRECT("'" &amp; Setup!$AG$8 &amp; "'!" &amp; AD272),0) + IF(Setup!$AG$9&lt;&gt;"",INDIRECT("'" &amp; Setup!$AG$9 &amp; "'!" &amp; AD272),0) + IF(Setup!$AG$10&lt;&gt;"",INDIRECT("'" &amp; Setup!$AG$10 &amp; "'!" &amp; AD272),0) + IF(Setup!$AG$11&lt;&gt;"",INDIRECT("'" &amp; Setup!$AG$11 &amp; "'!" &amp; AD272),0) + IF(Setup!$AG$12&lt;&gt;"",INDIRECT("'" &amp; Setup!$AG$12 &amp; "'!" &amp; AD272),0)</f>
        <v>0</v>
      </c>
      <c r="M272" s="5">
        <f ca="1">IF(Setup!$AG$7&lt;&gt;"",INDIRECT("'" &amp; Setup!$AG$7 &amp; "'!" &amp; AE272),0) + IF(Setup!$AG$8&lt;&gt;"",INDIRECT("'" &amp; Setup!$AG$8 &amp; "'!" &amp; AE272),0) + IF(Setup!$AG$9&lt;&gt;"",INDIRECT("'" &amp; Setup!$AG$9 &amp; "'!" &amp; AE272),0) + IF(Setup!$AG$10&lt;&gt;"",INDIRECT("'" &amp; Setup!$AG$10 &amp; "'!" &amp; AE272),0) + IF(Setup!$AG$11&lt;&gt;"",INDIRECT("'" &amp; Setup!$AG$11 &amp; "'!" &amp; AE272),0) + IF(Setup!$AG$12&lt;&gt;"",INDIRECT("'" &amp; Setup!$AG$12 &amp; "'!" &amp; AE272),0)</f>
        <v>0</v>
      </c>
      <c r="N272" s="32" t="str">
        <f t="shared" ca="1" si="165"/>
        <v/>
      </c>
      <c r="O272" s="33" t="str">
        <f t="shared" ca="1" si="168"/>
        <v/>
      </c>
      <c r="P272" s="5">
        <f ca="1">IF(Setup!$AH$7&lt;&gt;"",INDIRECT("'" &amp; Setup!$AH$7 &amp; "'!" &amp; AD272),0) + IF(Setup!$AH$8&lt;&gt;"",INDIRECT("'" &amp; Setup!$AH$8 &amp; "'!" &amp; AD272),0) + IF(Setup!$AH$9&lt;&gt;"",INDIRECT("'" &amp; Setup!$AH$9 &amp; "'!" &amp; AD272),0) + IF(Setup!$AH$10&lt;&gt;"",INDIRECT("'" &amp; Setup!$AH$10 &amp; "'!" &amp; AD272),0) + IF(Setup!$AH$11&lt;&gt;"",INDIRECT("'" &amp; Setup!$AH$11 &amp; "'!" &amp; AD272),0) + IF(Setup!$AH$12&lt;&gt;"",INDIRECT("'" &amp; Setup!$AH$12 &amp; "'!" &amp; AD272),0)</f>
        <v>0</v>
      </c>
      <c r="Q272" s="5">
        <f ca="1">IF(Setup!$AH$7&lt;&gt;"",INDIRECT("'" &amp; Setup!$AH$7 &amp; "'!" &amp; AE272),0) + IF(Setup!$AH$8&lt;&gt;"",INDIRECT("'" &amp; Setup!$AH$8 &amp; "'!" &amp; AE272),0) + IF(Setup!$AH$9&lt;&gt;"",INDIRECT("'" &amp; Setup!$AH$9 &amp; "'!" &amp; AE272),0) + IF(Setup!$AH$10&lt;&gt;"",INDIRECT("'" &amp; Setup!$AH$10 &amp; "'!" &amp; AE272),0) + IF(Setup!$AH$11&lt;&gt;"",INDIRECT("'" &amp; Setup!$AH$11 &amp; "'!" &amp; AE272),0) + IF(Setup!$AH$12&lt;&gt;"",INDIRECT("'" &amp; Setup!$AH$12 &amp; "'!" &amp; AE272),0)</f>
        <v>0</v>
      </c>
      <c r="R272" s="32" t="str">
        <f t="shared" ca="1" si="166"/>
        <v/>
      </c>
      <c r="S272" s="33" t="str">
        <f t="shared" ca="1" si="169"/>
        <v/>
      </c>
      <c r="T272" s="5">
        <f ca="1">IF(Setup!$AI$7&lt;&gt;"",INDIRECT("'" &amp; Setup!$AI$7 &amp; "'!" &amp; AD272),0) + IF(Setup!$AI$8&lt;&gt;"",INDIRECT("'" &amp; Setup!$AI$8 &amp; "'!" &amp; AD272),0) + IF(Setup!$AI$9&lt;&gt;"",INDIRECT("'" &amp; Setup!$AI$9 &amp; "'!" &amp; AD272),0) + IF(Setup!$AI$10&lt;&gt;"",INDIRECT("'" &amp; Setup!$AI$10 &amp; "'!" &amp; AD272),0) + IF(Setup!$AI$11&lt;&gt;"",INDIRECT("'" &amp; Setup!$AI$11 &amp; "'!" &amp; AD272),0) + IF(Setup!$AI$12&lt;&gt;"",INDIRECT("'" &amp; Setup!$AI$12 &amp; "'!" &amp; AD272),0)</f>
        <v>0</v>
      </c>
      <c r="U272" s="5">
        <f ca="1">IF(Setup!$AI$7&lt;&gt;"",INDIRECT("'" &amp; Setup!$AI$7 &amp; "'!" &amp; AE272),0) + IF(Setup!$AI$8&lt;&gt;"",INDIRECT("'" &amp; Setup!$AI$8 &amp; "'!" &amp; AE272),0) + IF(Setup!$AI$9&lt;&gt;"",INDIRECT("'" &amp; Setup!$AI$9 &amp; "'!" &amp; AE272),0) + IF(Setup!$AI$10&lt;&gt;"",INDIRECT("'" &amp; Setup!$AI$10 &amp; "'!" &amp; AE272),0) + IF(Setup!$AI$11&lt;&gt;"",INDIRECT("'" &amp; Setup!$AI$11 &amp; "'!" &amp; AE272),0) + IF(Setup!$AI$12&lt;&gt;"",INDIRECT("'" &amp; Setup!$AI$12 &amp; "'!" &amp; AE272),0)</f>
        <v>0</v>
      </c>
      <c r="V272" s="32" t="str">
        <f t="shared" ca="1" si="155"/>
        <v/>
      </c>
      <c r="W272" s="33" t="str">
        <f t="shared" ca="1" si="170"/>
        <v/>
      </c>
      <c r="X272" s="4">
        <f ca="1">IF(Setup!$AJ$7&lt;&gt;"",INDIRECT("'" &amp; Setup!$AJ$7 &amp; "'!" &amp; AD272),0) + IF(Setup!$AJ$8&lt;&gt;"",INDIRECT("'" &amp; Setup!$AJ$8 &amp; "'!" &amp; AD272),0) + IF(Setup!$AJ$9&lt;&gt;"",INDIRECT("'" &amp; Setup!$AJ$9 &amp; "'!" &amp; AD272),0) + IF(Setup!$AJ$10&lt;&gt;"",INDIRECT("'" &amp; Setup!$AJ$10 &amp; "'!" &amp; AD272),0) + IF(Setup!$AJ$11&lt;&gt;"",INDIRECT("'" &amp; Setup!$AJ$11 &amp; "'!" &amp; AD272),0) + IF(Setup!$AJ$12&lt;&gt;"",INDIRECT("'" &amp; Setup!$AJ$12 &amp; "'!" &amp; AD272),0)</f>
        <v>0</v>
      </c>
      <c r="Y272" s="4">
        <f ca="1">IF(Setup!$AJ$7&lt;&gt;"",INDIRECT("'" &amp; Setup!$AJ$7 &amp; "'!" &amp; AE272),0) + IF(Setup!$AJ$8&lt;&gt;"",INDIRECT("'" &amp; Setup!$AJ$8 &amp; "'!" &amp; AE272),0) + IF(Setup!$AJ$9&lt;&gt;"",INDIRECT("'" &amp; Setup!$AJ$9 &amp; "'!" &amp; AE272),0) + IF(Setup!$AJ$10&lt;&gt;"",INDIRECT("'" &amp; Setup!$AJ$10 &amp; "'!" &amp; AE272),0) + IF(Setup!$AJ$11&lt;&gt;"",INDIRECT("'" &amp; Setup!$AJ$11 &amp; "'!" &amp; AE272),0) + IF(Setup!$AJ$12&lt;&gt;"",INDIRECT("'" &amp; Setup!$AJ$12 &amp; "'!" &amp; AE272),0)</f>
        <v>0</v>
      </c>
      <c r="Z272" s="32" t="str">
        <f t="shared" ca="1" si="157"/>
        <v/>
      </c>
      <c r="AA272" s="33" t="str">
        <f t="shared" ca="1" si="171"/>
        <v/>
      </c>
      <c r="AB272" s="1">
        <f>Planning!H44</f>
        <v>0</v>
      </c>
      <c r="AC272" s="2" t="str">
        <f t="shared" si="159"/>
        <v>00</v>
      </c>
      <c r="AD272" s="2" t="s">
        <v>929</v>
      </c>
      <c r="AE272" s="2" t="s">
        <v>930</v>
      </c>
      <c r="AF272" s="2" t="s">
        <v>1638</v>
      </c>
      <c r="AI272" s="2">
        <f ca="1">IF(Setup!$AG$7&lt;&gt;"",INDIRECT("'" &amp; Setup!$AG$7 &amp; "'!" &amp; AF272),0) + IF(Setup!$AG$8&lt;&gt;"",INDIRECT("'" &amp; Setup!$AG$8 &amp; "'!" &amp; AF272),0) + IF(Setup!$AG$9&lt;&gt;"",INDIRECT("'" &amp; Setup!$AG$9 &amp; "'!" &amp; AF272),0) + IF(Setup!$AG$10&lt;&gt;"",INDIRECT("'" &amp; Setup!$AG$10 &amp; "'!" &amp; AF272),0) + IF(Setup!$AG$11&lt;&gt;"",INDIRECT("'" &amp; Setup!$AG$11 &amp; "'!" &amp; AF272),0) + IF(Setup!$AG$12&lt;&gt;"",INDIRECT("'" &amp; Setup!$AG$12 &amp; "'!" &amp; AF272),0)</f>
        <v>0</v>
      </c>
      <c r="AJ272" s="2">
        <f ca="1">IF(Setup!$AH$7&lt;&gt;"",INDIRECT("'" &amp; Setup!$AH$7 &amp; "'!" &amp; AF272),0) + IF(Setup!$AH$8&lt;&gt;"",INDIRECT("'" &amp; Setup!$AH$8 &amp; "'!" &amp; AF272),0) + IF(Setup!$AH$9&lt;&gt;"",INDIRECT("'" &amp; Setup!$AH$9 &amp; "'!" &amp; AF272),0) + IF(Setup!$AH$10&lt;&gt;"",INDIRECT("'" &amp; Setup!$AH$10 &amp; "'!" &amp; AF272),0) + IF(Setup!$AH$11&lt;&gt;"",INDIRECT("'" &amp; Setup!$AH$11 &amp; "'!" &amp; AF272),0) + IF(Setup!$AH$12&lt;&gt;"",INDIRECT("'" &amp; Setup!$AH$12 &amp; "'!" &amp; AF272),0)</f>
        <v>0</v>
      </c>
      <c r="AK272" s="2">
        <f ca="1">IF(Setup!$AI$7&lt;&gt;"",INDIRECT("'" &amp; Setup!$AI$7 &amp; "'!" &amp; AF272),0) + IF(Setup!$AI$8&lt;&gt;"",INDIRECT("'" &amp; Setup!$AI$8 &amp; "'!" &amp; AF272),0) + IF(Setup!$AI$9&lt;&gt;"",INDIRECT("'" &amp; Setup!$AI$9 &amp; "'!" &amp; AF272),0) + IF(Setup!$AI$10&lt;&gt;"",INDIRECT("'" &amp; Setup!$AI$10 &amp; "'!" &amp; AF272),0) + IF(Setup!$AI$11&lt;&gt;"",INDIRECT("'" &amp; Setup!$AI$11 &amp; "'!" &amp; AF272),0) + IF(Setup!$AI$12&lt;&gt;"",INDIRECT("'" &amp; Setup!$AI$12 &amp; "'!" &amp; AF272),0)</f>
        <v>0</v>
      </c>
      <c r="AL272" s="2">
        <f ca="1">IF(Setup!$AJ$7&lt;&gt;"",INDIRECT("'" &amp; Setup!$AJ$7 &amp; "'!" &amp; AF272),0) + IF(Setup!$AJ$8&lt;&gt;"",INDIRECT("'" &amp; Setup!$AJ$8 &amp; "'!" &amp; AF272),0) + IF(Setup!$AJ$9&lt;&gt;"",INDIRECT("'" &amp; Setup!$AJ$9 &amp; "'!" &amp; AF272),0) + IF(Setup!$AJ$10&lt;&gt;"",INDIRECT("'" &amp; Setup!$AJ$10 &amp; "'!" &amp; AF272),0) + IF(Setup!$AJ$11&lt;&gt;"",INDIRECT("'" &amp; Setup!$AJ$11 &amp; "'!" &amp; AF272),0) + IF(Setup!$AJ$12&lt;&gt;"",INDIRECT("'" &amp; Setup!$AJ$12 &amp; "'!" &amp; AF272),0)</f>
        <v>0</v>
      </c>
      <c r="AN272" s="2" t="str">
        <f t="shared" si="160"/>
        <v/>
      </c>
      <c r="BS272" s="2">
        <v>0</v>
      </c>
      <c r="BT272" s="2">
        <f ca="1">IF(Setup!$AH$7="",0,INDIRECT("'" &amp; Setup!$AH$7 &amp; "'!" &amp; AF272))</f>
        <v>0</v>
      </c>
      <c r="BU272" s="2">
        <f ca="1">IF(Setup!$AI$7="",0,INDIRECT("'" &amp; Setup!$AI$7 &amp; "'!" &amp; AF272))</f>
        <v>0</v>
      </c>
      <c r="BV272" s="2">
        <f ca="1">IF(Setup!$AJ$7="",0,INDIRECT("'" &amp; Setup!$AJ$7 &amp; "'!" &amp; AF272))</f>
        <v>0</v>
      </c>
    </row>
    <row r="273" spans="1:74" ht="39" hidden="1" customHeight="1" x14ac:dyDescent="0.2">
      <c r="A273" s="14" t="str">
        <f>Planning!A45</f>
        <v>I037</v>
      </c>
      <c r="B273" s="9">
        <f>Planning!B45</f>
        <v>0</v>
      </c>
      <c r="C273" s="9">
        <f>Planning!C45</f>
        <v>0</v>
      </c>
      <c r="D273" s="9">
        <f>Planning!D45</f>
        <v>0</v>
      </c>
      <c r="E273" s="3">
        <f>Planning!E45</f>
        <v>0</v>
      </c>
      <c r="F273" s="3">
        <f>Planning!G45</f>
        <v>0</v>
      </c>
      <c r="G273" s="60">
        <f t="shared" si="161"/>
        <v>0</v>
      </c>
      <c r="H273" s="5">
        <f t="shared" ca="1" si="162"/>
        <v>0</v>
      </c>
      <c r="I273" s="5">
        <f t="shared" ca="1" si="163"/>
        <v>0</v>
      </c>
      <c r="J273" s="32" t="str">
        <f t="shared" ca="1" si="164"/>
        <v/>
      </c>
      <c r="K273" s="33" t="str">
        <f t="shared" ca="1" si="167"/>
        <v/>
      </c>
      <c r="L273" s="5">
        <f ca="1">IF(Setup!$AG$7&lt;&gt;"",INDIRECT("'" &amp; Setup!$AG$7 &amp; "'!" &amp; AD273),0) + IF(Setup!$AG$8&lt;&gt;"",INDIRECT("'" &amp; Setup!$AG$8 &amp; "'!" &amp; AD273),0) + IF(Setup!$AG$9&lt;&gt;"",INDIRECT("'" &amp; Setup!$AG$9 &amp; "'!" &amp; AD273),0) + IF(Setup!$AG$10&lt;&gt;"",INDIRECT("'" &amp; Setup!$AG$10 &amp; "'!" &amp; AD273),0) + IF(Setup!$AG$11&lt;&gt;"",INDIRECT("'" &amp; Setup!$AG$11 &amp; "'!" &amp; AD273),0) + IF(Setup!$AG$12&lt;&gt;"",INDIRECT("'" &amp; Setup!$AG$12 &amp; "'!" &amp; AD273),0)</f>
        <v>0</v>
      </c>
      <c r="M273" s="5">
        <f ca="1">IF(Setup!$AG$7&lt;&gt;"",INDIRECT("'" &amp; Setup!$AG$7 &amp; "'!" &amp; AE273),0) + IF(Setup!$AG$8&lt;&gt;"",INDIRECT("'" &amp; Setup!$AG$8 &amp; "'!" &amp; AE273),0) + IF(Setup!$AG$9&lt;&gt;"",INDIRECT("'" &amp; Setup!$AG$9 &amp; "'!" &amp; AE273),0) + IF(Setup!$AG$10&lt;&gt;"",INDIRECT("'" &amp; Setup!$AG$10 &amp; "'!" &amp; AE273),0) + IF(Setup!$AG$11&lt;&gt;"",INDIRECT("'" &amp; Setup!$AG$11 &amp; "'!" &amp; AE273),0) + IF(Setup!$AG$12&lt;&gt;"",INDIRECT("'" &amp; Setup!$AG$12 &amp; "'!" &amp; AE273),0)</f>
        <v>0</v>
      </c>
      <c r="N273" s="32" t="str">
        <f t="shared" ca="1" si="165"/>
        <v/>
      </c>
      <c r="O273" s="33" t="str">
        <f t="shared" ca="1" si="168"/>
        <v/>
      </c>
      <c r="P273" s="5">
        <f ca="1">IF(Setup!$AH$7&lt;&gt;"",INDIRECT("'" &amp; Setup!$AH$7 &amp; "'!" &amp; AD273),0) + IF(Setup!$AH$8&lt;&gt;"",INDIRECT("'" &amp; Setup!$AH$8 &amp; "'!" &amp; AD273),0) + IF(Setup!$AH$9&lt;&gt;"",INDIRECT("'" &amp; Setup!$AH$9 &amp; "'!" &amp; AD273),0) + IF(Setup!$AH$10&lt;&gt;"",INDIRECT("'" &amp; Setup!$AH$10 &amp; "'!" &amp; AD273),0) + IF(Setup!$AH$11&lt;&gt;"",INDIRECT("'" &amp; Setup!$AH$11 &amp; "'!" &amp; AD273),0) + IF(Setup!$AH$12&lt;&gt;"",INDIRECT("'" &amp; Setup!$AH$12 &amp; "'!" &amp; AD273),0)</f>
        <v>0</v>
      </c>
      <c r="Q273" s="5">
        <f ca="1">IF(Setup!$AH$7&lt;&gt;"",INDIRECT("'" &amp; Setup!$AH$7 &amp; "'!" &amp; AE273),0) + IF(Setup!$AH$8&lt;&gt;"",INDIRECT("'" &amp; Setup!$AH$8 &amp; "'!" &amp; AE273),0) + IF(Setup!$AH$9&lt;&gt;"",INDIRECT("'" &amp; Setup!$AH$9 &amp; "'!" &amp; AE273),0) + IF(Setup!$AH$10&lt;&gt;"",INDIRECT("'" &amp; Setup!$AH$10 &amp; "'!" &amp; AE273),0) + IF(Setup!$AH$11&lt;&gt;"",INDIRECT("'" &amp; Setup!$AH$11 &amp; "'!" &amp; AE273),0) + IF(Setup!$AH$12&lt;&gt;"",INDIRECT("'" &amp; Setup!$AH$12 &amp; "'!" &amp; AE273),0)</f>
        <v>0</v>
      </c>
      <c r="R273" s="32" t="str">
        <f t="shared" ca="1" si="166"/>
        <v/>
      </c>
      <c r="S273" s="33" t="str">
        <f t="shared" ca="1" si="169"/>
        <v/>
      </c>
      <c r="T273" s="5">
        <f ca="1">IF(Setup!$AI$7&lt;&gt;"",INDIRECT("'" &amp; Setup!$AI$7 &amp; "'!" &amp; AD273),0) + IF(Setup!$AI$8&lt;&gt;"",INDIRECT("'" &amp; Setup!$AI$8 &amp; "'!" &amp; AD273),0) + IF(Setup!$AI$9&lt;&gt;"",INDIRECT("'" &amp; Setup!$AI$9 &amp; "'!" &amp; AD273),0) + IF(Setup!$AI$10&lt;&gt;"",INDIRECT("'" &amp; Setup!$AI$10 &amp; "'!" &amp; AD273),0) + IF(Setup!$AI$11&lt;&gt;"",INDIRECT("'" &amp; Setup!$AI$11 &amp; "'!" &amp; AD273),0) + IF(Setup!$AI$12&lt;&gt;"",INDIRECT("'" &amp; Setup!$AI$12 &amp; "'!" &amp; AD273),0)</f>
        <v>0</v>
      </c>
      <c r="U273" s="5">
        <f ca="1">IF(Setup!$AI$7&lt;&gt;"",INDIRECT("'" &amp; Setup!$AI$7 &amp; "'!" &amp; AE273),0) + IF(Setup!$AI$8&lt;&gt;"",INDIRECT("'" &amp; Setup!$AI$8 &amp; "'!" &amp; AE273),0) + IF(Setup!$AI$9&lt;&gt;"",INDIRECT("'" &amp; Setup!$AI$9 &amp; "'!" &amp; AE273),0) + IF(Setup!$AI$10&lt;&gt;"",INDIRECT("'" &amp; Setup!$AI$10 &amp; "'!" &amp; AE273),0) + IF(Setup!$AI$11&lt;&gt;"",INDIRECT("'" &amp; Setup!$AI$11 &amp; "'!" &amp; AE273),0) + IF(Setup!$AI$12&lt;&gt;"",INDIRECT("'" &amp; Setup!$AI$12 &amp; "'!" &amp; AE273),0)</f>
        <v>0</v>
      </c>
      <c r="V273" s="32" t="str">
        <f t="shared" ca="1" si="155"/>
        <v/>
      </c>
      <c r="W273" s="33" t="str">
        <f t="shared" ca="1" si="170"/>
        <v/>
      </c>
      <c r="X273" s="4">
        <f ca="1">IF(Setup!$AJ$7&lt;&gt;"",INDIRECT("'" &amp; Setup!$AJ$7 &amp; "'!" &amp; AD273),0) + IF(Setup!$AJ$8&lt;&gt;"",INDIRECT("'" &amp; Setup!$AJ$8 &amp; "'!" &amp; AD273),0) + IF(Setup!$AJ$9&lt;&gt;"",INDIRECT("'" &amp; Setup!$AJ$9 &amp; "'!" &amp; AD273),0) + IF(Setup!$AJ$10&lt;&gt;"",INDIRECT("'" &amp; Setup!$AJ$10 &amp; "'!" &amp; AD273),0) + IF(Setup!$AJ$11&lt;&gt;"",INDIRECT("'" &amp; Setup!$AJ$11 &amp; "'!" &amp; AD273),0) + IF(Setup!$AJ$12&lt;&gt;"",INDIRECT("'" &amp; Setup!$AJ$12 &amp; "'!" &amp; AD273),0)</f>
        <v>0</v>
      </c>
      <c r="Y273" s="4">
        <f ca="1">IF(Setup!$AJ$7&lt;&gt;"",INDIRECT("'" &amp; Setup!$AJ$7 &amp; "'!" &amp; AE273),0) + IF(Setup!$AJ$8&lt;&gt;"",INDIRECT("'" &amp; Setup!$AJ$8 &amp; "'!" &amp; AE273),0) + IF(Setup!$AJ$9&lt;&gt;"",INDIRECT("'" &amp; Setup!$AJ$9 &amp; "'!" &amp; AE273),0) + IF(Setup!$AJ$10&lt;&gt;"",INDIRECT("'" &amp; Setup!$AJ$10 &amp; "'!" &amp; AE273),0) + IF(Setup!$AJ$11&lt;&gt;"",INDIRECT("'" &amp; Setup!$AJ$11 &amp; "'!" &amp; AE273),0) + IF(Setup!$AJ$12&lt;&gt;"",INDIRECT("'" &amp; Setup!$AJ$12 &amp; "'!" &amp; AE273),0)</f>
        <v>0</v>
      </c>
      <c r="Z273" s="32" t="str">
        <f t="shared" ca="1" si="157"/>
        <v/>
      </c>
      <c r="AA273" s="33" t="str">
        <f t="shared" ca="1" si="171"/>
        <v/>
      </c>
      <c r="AB273" s="1">
        <f>Planning!H45</f>
        <v>0</v>
      </c>
      <c r="AC273" s="2" t="str">
        <f t="shared" si="159"/>
        <v>00</v>
      </c>
      <c r="AD273" s="2" t="s">
        <v>931</v>
      </c>
      <c r="AE273" s="2" t="s">
        <v>932</v>
      </c>
      <c r="AF273" s="2" t="s">
        <v>1639</v>
      </c>
      <c r="AI273" s="2">
        <f ca="1">IF(Setup!$AG$7&lt;&gt;"",INDIRECT("'" &amp; Setup!$AG$7 &amp; "'!" &amp; AF273),0) + IF(Setup!$AG$8&lt;&gt;"",INDIRECT("'" &amp; Setup!$AG$8 &amp; "'!" &amp; AF273),0) + IF(Setup!$AG$9&lt;&gt;"",INDIRECT("'" &amp; Setup!$AG$9 &amp; "'!" &amp; AF273),0) + IF(Setup!$AG$10&lt;&gt;"",INDIRECT("'" &amp; Setup!$AG$10 &amp; "'!" &amp; AF273),0) + IF(Setup!$AG$11&lt;&gt;"",INDIRECT("'" &amp; Setup!$AG$11 &amp; "'!" &amp; AF273),0) + IF(Setup!$AG$12&lt;&gt;"",INDIRECT("'" &amp; Setup!$AG$12 &amp; "'!" &amp; AF273),0)</f>
        <v>0</v>
      </c>
      <c r="AJ273" s="2">
        <f ca="1">IF(Setup!$AH$7&lt;&gt;"",INDIRECT("'" &amp; Setup!$AH$7 &amp; "'!" &amp; AF273),0) + IF(Setup!$AH$8&lt;&gt;"",INDIRECT("'" &amp; Setup!$AH$8 &amp; "'!" &amp; AF273),0) + IF(Setup!$AH$9&lt;&gt;"",INDIRECT("'" &amp; Setup!$AH$9 &amp; "'!" &amp; AF273),0) + IF(Setup!$AH$10&lt;&gt;"",INDIRECT("'" &amp; Setup!$AH$10 &amp; "'!" &amp; AF273),0) + IF(Setup!$AH$11&lt;&gt;"",INDIRECT("'" &amp; Setup!$AH$11 &amp; "'!" &amp; AF273),0) + IF(Setup!$AH$12&lt;&gt;"",INDIRECT("'" &amp; Setup!$AH$12 &amp; "'!" &amp; AF273),0)</f>
        <v>0</v>
      </c>
      <c r="AK273" s="2">
        <f ca="1">IF(Setup!$AI$7&lt;&gt;"",INDIRECT("'" &amp; Setup!$AI$7 &amp; "'!" &amp; AF273),0) + IF(Setup!$AI$8&lt;&gt;"",INDIRECT("'" &amp; Setup!$AI$8 &amp; "'!" &amp; AF273),0) + IF(Setup!$AI$9&lt;&gt;"",INDIRECT("'" &amp; Setup!$AI$9 &amp; "'!" &amp; AF273),0) + IF(Setup!$AI$10&lt;&gt;"",INDIRECT("'" &amp; Setup!$AI$10 &amp; "'!" &amp; AF273),0) + IF(Setup!$AI$11&lt;&gt;"",INDIRECT("'" &amp; Setup!$AI$11 &amp; "'!" &amp; AF273),0) + IF(Setup!$AI$12&lt;&gt;"",INDIRECT("'" &amp; Setup!$AI$12 &amp; "'!" &amp; AF273),0)</f>
        <v>0</v>
      </c>
      <c r="AL273" s="2">
        <f ca="1">IF(Setup!$AJ$7&lt;&gt;"",INDIRECT("'" &amp; Setup!$AJ$7 &amp; "'!" &amp; AF273),0) + IF(Setup!$AJ$8&lt;&gt;"",INDIRECT("'" &amp; Setup!$AJ$8 &amp; "'!" &amp; AF273),0) + IF(Setup!$AJ$9&lt;&gt;"",INDIRECT("'" &amp; Setup!$AJ$9 &amp; "'!" &amp; AF273),0) + IF(Setup!$AJ$10&lt;&gt;"",INDIRECT("'" &amp; Setup!$AJ$10 &amp; "'!" &amp; AF273),0) + IF(Setup!$AJ$11&lt;&gt;"",INDIRECT("'" &amp; Setup!$AJ$11 &amp; "'!" &amp; AF273),0) + IF(Setup!$AJ$12&lt;&gt;"",INDIRECT("'" &amp; Setup!$AJ$12 &amp; "'!" &amp; AF273),0)</f>
        <v>0</v>
      </c>
      <c r="AN273" s="2" t="str">
        <f t="shared" si="160"/>
        <v/>
      </c>
      <c r="BS273" s="2">
        <v>0</v>
      </c>
      <c r="BT273" s="2">
        <f ca="1">IF(Setup!$AH$7="",0,INDIRECT("'" &amp; Setup!$AH$7 &amp; "'!" &amp; AF273))</f>
        <v>0</v>
      </c>
      <c r="BU273" s="2">
        <f ca="1">IF(Setup!$AI$7="",0,INDIRECT("'" &amp; Setup!$AI$7 &amp; "'!" &amp; AF273))</f>
        <v>0</v>
      </c>
      <c r="BV273" s="2">
        <f ca="1">IF(Setup!$AJ$7="",0,INDIRECT("'" &amp; Setup!$AJ$7 &amp; "'!" &amp; AF273))</f>
        <v>0</v>
      </c>
    </row>
    <row r="274" spans="1:74" ht="39" hidden="1" customHeight="1" x14ac:dyDescent="0.2">
      <c r="A274" s="14" t="str">
        <f>Planning!A46</f>
        <v>I038</v>
      </c>
      <c r="B274" s="9">
        <f>Planning!B46</f>
        <v>0</v>
      </c>
      <c r="C274" s="9">
        <f>Planning!C46</f>
        <v>0</v>
      </c>
      <c r="D274" s="9">
        <f>Planning!D46</f>
        <v>0</v>
      </c>
      <c r="E274" s="3">
        <f>Planning!E46</f>
        <v>0</v>
      </c>
      <c r="F274" s="3">
        <f>Planning!G46</f>
        <v>0</v>
      </c>
      <c r="G274" s="60">
        <f t="shared" si="161"/>
        <v>0</v>
      </c>
      <c r="H274" s="5">
        <f t="shared" ca="1" si="162"/>
        <v>0</v>
      </c>
      <c r="I274" s="5">
        <f t="shared" ca="1" si="163"/>
        <v>0</v>
      </c>
      <c r="J274" s="32" t="str">
        <f t="shared" ca="1" si="164"/>
        <v/>
      </c>
      <c r="K274" s="33" t="str">
        <f t="shared" ca="1" si="167"/>
        <v/>
      </c>
      <c r="L274" s="5">
        <f ca="1">IF(Setup!$AG$7&lt;&gt;"",INDIRECT("'" &amp; Setup!$AG$7 &amp; "'!" &amp; AD274),0) + IF(Setup!$AG$8&lt;&gt;"",INDIRECT("'" &amp; Setup!$AG$8 &amp; "'!" &amp; AD274),0) + IF(Setup!$AG$9&lt;&gt;"",INDIRECT("'" &amp; Setup!$AG$9 &amp; "'!" &amp; AD274),0) + IF(Setup!$AG$10&lt;&gt;"",INDIRECT("'" &amp; Setup!$AG$10 &amp; "'!" &amp; AD274),0) + IF(Setup!$AG$11&lt;&gt;"",INDIRECT("'" &amp; Setup!$AG$11 &amp; "'!" &amp; AD274),0) + IF(Setup!$AG$12&lt;&gt;"",INDIRECT("'" &amp; Setup!$AG$12 &amp; "'!" &amp; AD274),0)</f>
        <v>0</v>
      </c>
      <c r="M274" s="5">
        <f ca="1">IF(Setup!$AG$7&lt;&gt;"",INDIRECT("'" &amp; Setup!$AG$7 &amp; "'!" &amp; AE274),0) + IF(Setup!$AG$8&lt;&gt;"",INDIRECT("'" &amp; Setup!$AG$8 &amp; "'!" &amp; AE274),0) + IF(Setup!$AG$9&lt;&gt;"",INDIRECT("'" &amp; Setup!$AG$9 &amp; "'!" &amp; AE274),0) + IF(Setup!$AG$10&lt;&gt;"",INDIRECT("'" &amp; Setup!$AG$10 &amp; "'!" &amp; AE274),0) + IF(Setup!$AG$11&lt;&gt;"",INDIRECT("'" &amp; Setup!$AG$11 &amp; "'!" &amp; AE274),0) + IF(Setup!$AG$12&lt;&gt;"",INDIRECT("'" &amp; Setup!$AG$12 &amp; "'!" &amp; AE274),0)</f>
        <v>0</v>
      </c>
      <c r="N274" s="32" t="str">
        <f t="shared" ca="1" si="165"/>
        <v/>
      </c>
      <c r="O274" s="33" t="str">
        <f t="shared" ca="1" si="168"/>
        <v/>
      </c>
      <c r="P274" s="5">
        <f ca="1">IF(Setup!$AH$7&lt;&gt;"",INDIRECT("'" &amp; Setup!$AH$7 &amp; "'!" &amp; AD274),0) + IF(Setup!$AH$8&lt;&gt;"",INDIRECT("'" &amp; Setup!$AH$8 &amp; "'!" &amp; AD274),0) + IF(Setup!$AH$9&lt;&gt;"",INDIRECT("'" &amp; Setup!$AH$9 &amp; "'!" &amp; AD274),0) + IF(Setup!$AH$10&lt;&gt;"",INDIRECT("'" &amp; Setup!$AH$10 &amp; "'!" &amp; AD274),0) + IF(Setup!$AH$11&lt;&gt;"",INDIRECT("'" &amp; Setup!$AH$11 &amp; "'!" &amp; AD274),0) + IF(Setup!$AH$12&lt;&gt;"",INDIRECT("'" &amp; Setup!$AH$12 &amp; "'!" &amp; AD274),0)</f>
        <v>0</v>
      </c>
      <c r="Q274" s="5">
        <f ca="1">IF(Setup!$AH$7&lt;&gt;"",INDIRECT("'" &amp; Setup!$AH$7 &amp; "'!" &amp; AE274),0) + IF(Setup!$AH$8&lt;&gt;"",INDIRECT("'" &amp; Setup!$AH$8 &amp; "'!" &amp; AE274),0) + IF(Setup!$AH$9&lt;&gt;"",INDIRECT("'" &amp; Setup!$AH$9 &amp; "'!" &amp; AE274),0) + IF(Setup!$AH$10&lt;&gt;"",INDIRECT("'" &amp; Setup!$AH$10 &amp; "'!" &amp; AE274),0) + IF(Setup!$AH$11&lt;&gt;"",INDIRECT("'" &amp; Setup!$AH$11 &amp; "'!" &amp; AE274),0) + IF(Setup!$AH$12&lt;&gt;"",INDIRECT("'" &amp; Setup!$AH$12 &amp; "'!" &amp; AE274),0)</f>
        <v>0</v>
      </c>
      <c r="R274" s="32" t="str">
        <f t="shared" ca="1" si="166"/>
        <v/>
      </c>
      <c r="S274" s="33" t="str">
        <f t="shared" ca="1" si="169"/>
        <v/>
      </c>
      <c r="T274" s="5">
        <f ca="1">IF(Setup!$AI$7&lt;&gt;"",INDIRECT("'" &amp; Setup!$AI$7 &amp; "'!" &amp; AD274),0) + IF(Setup!$AI$8&lt;&gt;"",INDIRECT("'" &amp; Setup!$AI$8 &amp; "'!" &amp; AD274),0) + IF(Setup!$AI$9&lt;&gt;"",INDIRECT("'" &amp; Setup!$AI$9 &amp; "'!" &amp; AD274),0) + IF(Setup!$AI$10&lt;&gt;"",INDIRECT("'" &amp; Setup!$AI$10 &amp; "'!" &amp; AD274),0) + IF(Setup!$AI$11&lt;&gt;"",INDIRECT("'" &amp; Setup!$AI$11 &amp; "'!" &amp; AD274),0) + IF(Setup!$AI$12&lt;&gt;"",INDIRECT("'" &amp; Setup!$AI$12 &amp; "'!" &amp; AD274),0)</f>
        <v>0</v>
      </c>
      <c r="U274" s="5">
        <f ca="1">IF(Setup!$AI$7&lt;&gt;"",INDIRECT("'" &amp; Setup!$AI$7 &amp; "'!" &amp; AE274),0) + IF(Setup!$AI$8&lt;&gt;"",INDIRECT("'" &amp; Setup!$AI$8 &amp; "'!" &amp; AE274),0) + IF(Setup!$AI$9&lt;&gt;"",INDIRECT("'" &amp; Setup!$AI$9 &amp; "'!" &amp; AE274),0) + IF(Setup!$AI$10&lt;&gt;"",INDIRECT("'" &amp; Setup!$AI$10 &amp; "'!" &amp; AE274),0) + IF(Setup!$AI$11&lt;&gt;"",INDIRECT("'" &amp; Setup!$AI$11 &amp; "'!" &amp; AE274),0) + IF(Setup!$AI$12&lt;&gt;"",INDIRECT("'" &amp; Setup!$AI$12 &amp; "'!" &amp; AE274),0)</f>
        <v>0</v>
      </c>
      <c r="V274" s="32" t="str">
        <f t="shared" ca="1" si="155"/>
        <v/>
      </c>
      <c r="W274" s="33" t="str">
        <f t="shared" ca="1" si="170"/>
        <v/>
      </c>
      <c r="X274" s="4">
        <f ca="1">IF(Setup!$AJ$7&lt;&gt;"",INDIRECT("'" &amp; Setup!$AJ$7 &amp; "'!" &amp; AD274),0) + IF(Setup!$AJ$8&lt;&gt;"",INDIRECT("'" &amp; Setup!$AJ$8 &amp; "'!" &amp; AD274),0) + IF(Setup!$AJ$9&lt;&gt;"",INDIRECT("'" &amp; Setup!$AJ$9 &amp; "'!" &amp; AD274),0) + IF(Setup!$AJ$10&lt;&gt;"",INDIRECT("'" &amp; Setup!$AJ$10 &amp; "'!" &amp; AD274),0) + IF(Setup!$AJ$11&lt;&gt;"",INDIRECT("'" &amp; Setup!$AJ$11 &amp; "'!" &amp; AD274),0) + IF(Setup!$AJ$12&lt;&gt;"",INDIRECT("'" &amp; Setup!$AJ$12 &amp; "'!" &amp; AD274),0)</f>
        <v>0</v>
      </c>
      <c r="Y274" s="4">
        <f ca="1">IF(Setup!$AJ$7&lt;&gt;"",INDIRECT("'" &amp; Setup!$AJ$7 &amp; "'!" &amp; AE274),0) + IF(Setup!$AJ$8&lt;&gt;"",INDIRECT("'" &amp; Setup!$AJ$8 &amp; "'!" &amp; AE274),0) + IF(Setup!$AJ$9&lt;&gt;"",INDIRECT("'" &amp; Setup!$AJ$9 &amp; "'!" &amp; AE274),0) + IF(Setup!$AJ$10&lt;&gt;"",INDIRECT("'" &amp; Setup!$AJ$10 &amp; "'!" &amp; AE274),0) + IF(Setup!$AJ$11&lt;&gt;"",INDIRECT("'" &amp; Setup!$AJ$11 &amp; "'!" &amp; AE274),0) + IF(Setup!$AJ$12&lt;&gt;"",INDIRECT("'" &amp; Setup!$AJ$12 &amp; "'!" &amp; AE274),0)</f>
        <v>0</v>
      </c>
      <c r="Z274" s="32" t="str">
        <f t="shared" ca="1" si="157"/>
        <v/>
      </c>
      <c r="AA274" s="33" t="str">
        <f t="shared" ca="1" si="171"/>
        <v/>
      </c>
      <c r="AB274" s="1">
        <f>Planning!H46</f>
        <v>0</v>
      </c>
      <c r="AC274" s="2" t="str">
        <f t="shared" si="159"/>
        <v>00</v>
      </c>
      <c r="AD274" s="2" t="s">
        <v>933</v>
      </c>
      <c r="AE274" s="2" t="s">
        <v>934</v>
      </c>
      <c r="AF274" s="2" t="s">
        <v>1640</v>
      </c>
      <c r="AI274" s="2">
        <f ca="1">IF(Setup!$AG$7&lt;&gt;"",INDIRECT("'" &amp; Setup!$AG$7 &amp; "'!" &amp; AF274),0) + IF(Setup!$AG$8&lt;&gt;"",INDIRECT("'" &amp; Setup!$AG$8 &amp; "'!" &amp; AF274),0) + IF(Setup!$AG$9&lt;&gt;"",INDIRECT("'" &amp; Setup!$AG$9 &amp; "'!" &amp; AF274),0) + IF(Setup!$AG$10&lt;&gt;"",INDIRECT("'" &amp; Setup!$AG$10 &amp; "'!" &amp; AF274),0) + IF(Setup!$AG$11&lt;&gt;"",INDIRECT("'" &amp; Setup!$AG$11 &amp; "'!" &amp; AF274),0) + IF(Setup!$AG$12&lt;&gt;"",INDIRECT("'" &amp; Setup!$AG$12 &amp; "'!" &amp; AF274),0)</f>
        <v>0</v>
      </c>
      <c r="AJ274" s="2">
        <f ca="1">IF(Setup!$AH$7&lt;&gt;"",INDIRECT("'" &amp; Setup!$AH$7 &amp; "'!" &amp; AF274),0) + IF(Setup!$AH$8&lt;&gt;"",INDIRECT("'" &amp; Setup!$AH$8 &amp; "'!" &amp; AF274),0) + IF(Setup!$AH$9&lt;&gt;"",INDIRECT("'" &amp; Setup!$AH$9 &amp; "'!" &amp; AF274),0) + IF(Setup!$AH$10&lt;&gt;"",INDIRECT("'" &amp; Setup!$AH$10 &amp; "'!" &amp; AF274),0) + IF(Setup!$AH$11&lt;&gt;"",INDIRECT("'" &amp; Setup!$AH$11 &amp; "'!" &amp; AF274),0) + IF(Setup!$AH$12&lt;&gt;"",INDIRECT("'" &amp; Setup!$AH$12 &amp; "'!" &amp; AF274),0)</f>
        <v>0</v>
      </c>
      <c r="AK274" s="2">
        <f ca="1">IF(Setup!$AI$7&lt;&gt;"",INDIRECT("'" &amp; Setup!$AI$7 &amp; "'!" &amp; AF274),0) + IF(Setup!$AI$8&lt;&gt;"",INDIRECT("'" &amp; Setup!$AI$8 &amp; "'!" &amp; AF274),0) + IF(Setup!$AI$9&lt;&gt;"",INDIRECT("'" &amp; Setup!$AI$9 &amp; "'!" &amp; AF274),0) + IF(Setup!$AI$10&lt;&gt;"",INDIRECT("'" &amp; Setup!$AI$10 &amp; "'!" &amp; AF274),0) + IF(Setup!$AI$11&lt;&gt;"",INDIRECT("'" &amp; Setup!$AI$11 &amp; "'!" &amp; AF274),0) + IF(Setup!$AI$12&lt;&gt;"",INDIRECT("'" &amp; Setup!$AI$12 &amp; "'!" &amp; AF274),0)</f>
        <v>0</v>
      </c>
      <c r="AL274" s="2">
        <f ca="1">IF(Setup!$AJ$7&lt;&gt;"",INDIRECT("'" &amp; Setup!$AJ$7 &amp; "'!" &amp; AF274),0) + IF(Setup!$AJ$8&lt;&gt;"",INDIRECT("'" &amp; Setup!$AJ$8 &amp; "'!" &amp; AF274),0) + IF(Setup!$AJ$9&lt;&gt;"",INDIRECT("'" &amp; Setup!$AJ$9 &amp; "'!" &amp; AF274),0) + IF(Setup!$AJ$10&lt;&gt;"",INDIRECT("'" &amp; Setup!$AJ$10 &amp; "'!" &amp; AF274),0) + IF(Setup!$AJ$11&lt;&gt;"",INDIRECT("'" &amp; Setup!$AJ$11 &amp; "'!" &amp; AF274),0) + IF(Setup!$AJ$12&lt;&gt;"",INDIRECT("'" &amp; Setup!$AJ$12 &amp; "'!" &amp; AF274),0)</f>
        <v>0</v>
      </c>
      <c r="AN274" s="2" t="str">
        <f t="shared" si="160"/>
        <v/>
      </c>
      <c r="BS274" s="2">
        <v>0</v>
      </c>
      <c r="BT274" s="2">
        <f ca="1">IF(Setup!$AH$7="",0,INDIRECT("'" &amp; Setup!$AH$7 &amp; "'!" &amp; AF274))</f>
        <v>0</v>
      </c>
      <c r="BU274" s="2">
        <f ca="1">IF(Setup!$AI$7="",0,INDIRECT("'" &amp; Setup!$AI$7 &amp; "'!" &amp; AF274))</f>
        <v>0</v>
      </c>
      <c r="BV274" s="2">
        <f ca="1">IF(Setup!$AJ$7="",0,INDIRECT("'" &amp; Setup!$AJ$7 &amp; "'!" &amp; AF274))</f>
        <v>0</v>
      </c>
    </row>
    <row r="275" spans="1:74" ht="39" hidden="1" customHeight="1" x14ac:dyDescent="0.2">
      <c r="A275" s="14" t="str">
        <f>Planning!A47</f>
        <v>I039</v>
      </c>
      <c r="B275" s="9">
        <f>Planning!B47</f>
        <v>0</v>
      </c>
      <c r="C275" s="9">
        <f>Planning!C47</f>
        <v>0</v>
      </c>
      <c r="D275" s="9">
        <f>Planning!D47</f>
        <v>0</v>
      </c>
      <c r="E275" s="3">
        <f>Planning!E47</f>
        <v>0</v>
      </c>
      <c r="F275" s="3">
        <f>Planning!G47</f>
        <v>0</v>
      </c>
      <c r="G275" s="60">
        <f t="shared" si="161"/>
        <v>0</v>
      </c>
      <c r="H275" s="5">
        <f t="shared" ca="1" si="162"/>
        <v>0</v>
      </c>
      <c r="I275" s="5">
        <f t="shared" ca="1" si="163"/>
        <v>0</v>
      </c>
      <c r="J275" s="32" t="str">
        <f t="shared" ca="1" si="164"/>
        <v/>
      </c>
      <c r="K275" s="33" t="str">
        <f t="shared" ca="1" si="167"/>
        <v/>
      </c>
      <c r="L275" s="5">
        <f ca="1">IF(Setup!$AG$7&lt;&gt;"",INDIRECT("'" &amp; Setup!$AG$7 &amp; "'!" &amp; AD275),0) + IF(Setup!$AG$8&lt;&gt;"",INDIRECT("'" &amp; Setup!$AG$8 &amp; "'!" &amp; AD275),0) + IF(Setup!$AG$9&lt;&gt;"",INDIRECT("'" &amp; Setup!$AG$9 &amp; "'!" &amp; AD275),0) + IF(Setup!$AG$10&lt;&gt;"",INDIRECT("'" &amp; Setup!$AG$10 &amp; "'!" &amp; AD275),0) + IF(Setup!$AG$11&lt;&gt;"",INDIRECT("'" &amp; Setup!$AG$11 &amp; "'!" &amp; AD275),0) + IF(Setup!$AG$12&lt;&gt;"",INDIRECT("'" &amp; Setup!$AG$12 &amp; "'!" &amp; AD275),0)</f>
        <v>0</v>
      </c>
      <c r="M275" s="5">
        <f ca="1">IF(Setup!$AG$7&lt;&gt;"",INDIRECT("'" &amp; Setup!$AG$7 &amp; "'!" &amp; AE275),0) + IF(Setup!$AG$8&lt;&gt;"",INDIRECT("'" &amp; Setup!$AG$8 &amp; "'!" &amp; AE275),0) + IF(Setup!$AG$9&lt;&gt;"",INDIRECT("'" &amp; Setup!$AG$9 &amp; "'!" &amp; AE275),0) + IF(Setup!$AG$10&lt;&gt;"",INDIRECT("'" &amp; Setup!$AG$10 &amp; "'!" &amp; AE275),0) + IF(Setup!$AG$11&lt;&gt;"",INDIRECT("'" &amp; Setup!$AG$11 &amp; "'!" &amp; AE275),0) + IF(Setup!$AG$12&lt;&gt;"",INDIRECT("'" &amp; Setup!$AG$12 &amp; "'!" &amp; AE275),0)</f>
        <v>0</v>
      </c>
      <c r="N275" s="32" t="str">
        <f t="shared" ca="1" si="165"/>
        <v/>
      </c>
      <c r="O275" s="33" t="str">
        <f t="shared" ca="1" si="168"/>
        <v/>
      </c>
      <c r="P275" s="5">
        <f ca="1">IF(Setup!$AH$7&lt;&gt;"",INDIRECT("'" &amp; Setup!$AH$7 &amp; "'!" &amp; AD275),0) + IF(Setup!$AH$8&lt;&gt;"",INDIRECT("'" &amp; Setup!$AH$8 &amp; "'!" &amp; AD275),0) + IF(Setup!$AH$9&lt;&gt;"",INDIRECT("'" &amp; Setup!$AH$9 &amp; "'!" &amp; AD275),0) + IF(Setup!$AH$10&lt;&gt;"",INDIRECT("'" &amp; Setup!$AH$10 &amp; "'!" &amp; AD275),0) + IF(Setup!$AH$11&lt;&gt;"",INDIRECT("'" &amp; Setup!$AH$11 &amp; "'!" &amp; AD275),0) + IF(Setup!$AH$12&lt;&gt;"",INDIRECT("'" &amp; Setup!$AH$12 &amp; "'!" &amp; AD275),0)</f>
        <v>0</v>
      </c>
      <c r="Q275" s="5">
        <f ca="1">IF(Setup!$AH$7&lt;&gt;"",INDIRECT("'" &amp; Setup!$AH$7 &amp; "'!" &amp; AE275),0) + IF(Setup!$AH$8&lt;&gt;"",INDIRECT("'" &amp; Setup!$AH$8 &amp; "'!" &amp; AE275),0) + IF(Setup!$AH$9&lt;&gt;"",INDIRECT("'" &amp; Setup!$AH$9 &amp; "'!" &amp; AE275),0) + IF(Setup!$AH$10&lt;&gt;"",INDIRECT("'" &amp; Setup!$AH$10 &amp; "'!" &amp; AE275),0) + IF(Setup!$AH$11&lt;&gt;"",INDIRECT("'" &amp; Setup!$AH$11 &amp; "'!" &amp; AE275),0) + IF(Setup!$AH$12&lt;&gt;"",INDIRECT("'" &amp; Setup!$AH$12 &amp; "'!" &amp; AE275),0)</f>
        <v>0</v>
      </c>
      <c r="R275" s="32" t="str">
        <f t="shared" ca="1" si="166"/>
        <v/>
      </c>
      <c r="S275" s="33" t="str">
        <f t="shared" ca="1" si="169"/>
        <v/>
      </c>
      <c r="T275" s="5">
        <f ca="1">IF(Setup!$AI$7&lt;&gt;"",INDIRECT("'" &amp; Setup!$AI$7 &amp; "'!" &amp; AD275),0) + IF(Setup!$AI$8&lt;&gt;"",INDIRECT("'" &amp; Setup!$AI$8 &amp; "'!" &amp; AD275),0) + IF(Setup!$AI$9&lt;&gt;"",INDIRECT("'" &amp; Setup!$AI$9 &amp; "'!" &amp; AD275),0) + IF(Setup!$AI$10&lt;&gt;"",INDIRECT("'" &amp; Setup!$AI$10 &amp; "'!" &amp; AD275),0) + IF(Setup!$AI$11&lt;&gt;"",INDIRECT("'" &amp; Setup!$AI$11 &amp; "'!" &amp; AD275),0) + IF(Setup!$AI$12&lt;&gt;"",INDIRECT("'" &amp; Setup!$AI$12 &amp; "'!" &amp; AD275),0)</f>
        <v>0</v>
      </c>
      <c r="U275" s="5">
        <f ca="1">IF(Setup!$AI$7&lt;&gt;"",INDIRECT("'" &amp; Setup!$AI$7 &amp; "'!" &amp; AE275),0) + IF(Setup!$AI$8&lt;&gt;"",INDIRECT("'" &amp; Setup!$AI$8 &amp; "'!" &amp; AE275),0) + IF(Setup!$AI$9&lt;&gt;"",INDIRECT("'" &amp; Setup!$AI$9 &amp; "'!" &amp; AE275),0) + IF(Setup!$AI$10&lt;&gt;"",INDIRECT("'" &amp; Setup!$AI$10 &amp; "'!" &amp; AE275),0) + IF(Setup!$AI$11&lt;&gt;"",INDIRECT("'" &amp; Setup!$AI$11 &amp; "'!" &amp; AE275),0) + IF(Setup!$AI$12&lt;&gt;"",INDIRECT("'" &amp; Setup!$AI$12 &amp; "'!" &amp; AE275),0)</f>
        <v>0</v>
      </c>
      <c r="V275" s="32" t="str">
        <f t="shared" ca="1" si="155"/>
        <v/>
      </c>
      <c r="W275" s="33" t="str">
        <f t="shared" ca="1" si="170"/>
        <v/>
      </c>
      <c r="X275" s="4">
        <f ca="1">IF(Setup!$AJ$7&lt;&gt;"",INDIRECT("'" &amp; Setup!$AJ$7 &amp; "'!" &amp; AD275),0) + IF(Setup!$AJ$8&lt;&gt;"",INDIRECT("'" &amp; Setup!$AJ$8 &amp; "'!" &amp; AD275),0) + IF(Setup!$AJ$9&lt;&gt;"",INDIRECT("'" &amp; Setup!$AJ$9 &amp; "'!" &amp; AD275),0) + IF(Setup!$AJ$10&lt;&gt;"",INDIRECT("'" &amp; Setup!$AJ$10 &amp; "'!" &amp; AD275),0) + IF(Setup!$AJ$11&lt;&gt;"",INDIRECT("'" &amp; Setup!$AJ$11 &amp; "'!" &amp; AD275),0) + IF(Setup!$AJ$12&lt;&gt;"",INDIRECT("'" &amp; Setup!$AJ$12 &amp; "'!" &amp; AD275),0)</f>
        <v>0</v>
      </c>
      <c r="Y275" s="4">
        <f ca="1">IF(Setup!$AJ$7&lt;&gt;"",INDIRECT("'" &amp; Setup!$AJ$7 &amp; "'!" &amp; AE275),0) + IF(Setup!$AJ$8&lt;&gt;"",INDIRECT("'" &amp; Setup!$AJ$8 &amp; "'!" &amp; AE275),0) + IF(Setup!$AJ$9&lt;&gt;"",INDIRECT("'" &amp; Setup!$AJ$9 &amp; "'!" &amp; AE275),0) + IF(Setup!$AJ$10&lt;&gt;"",INDIRECT("'" &amp; Setup!$AJ$10 &amp; "'!" &amp; AE275),0) + IF(Setup!$AJ$11&lt;&gt;"",INDIRECT("'" &amp; Setup!$AJ$11 &amp; "'!" &amp; AE275),0) + IF(Setup!$AJ$12&lt;&gt;"",INDIRECT("'" &amp; Setup!$AJ$12 &amp; "'!" &amp; AE275),0)</f>
        <v>0</v>
      </c>
      <c r="Z275" s="32" t="str">
        <f t="shared" ca="1" si="157"/>
        <v/>
      </c>
      <c r="AA275" s="33" t="str">
        <f t="shared" ca="1" si="171"/>
        <v/>
      </c>
      <c r="AB275" s="1">
        <f>Planning!H47</f>
        <v>0</v>
      </c>
      <c r="AC275" s="2" t="str">
        <f t="shared" si="159"/>
        <v>00</v>
      </c>
      <c r="AD275" s="2" t="s">
        <v>935</v>
      </c>
      <c r="AE275" s="2" t="s">
        <v>936</v>
      </c>
      <c r="AF275" s="2" t="s">
        <v>1641</v>
      </c>
      <c r="AI275" s="2">
        <f ca="1">IF(Setup!$AG$7&lt;&gt;"",INDIRECT("'" &amp; Setup!$AG$7 &amp; "'!" &amp; AF275),0) + IF(Setup!$AG$8&lt;&gt;"",INDIRECT("'" &amp; Setup!$AG$8 &amp; "'!" &amp; AF275),0) + IF(Setup!$AG$9&lt;&gt;"",INDIRECT("'" &amp; Setup!$AG$9 &amp; "'!" &amp; AF275),0) + IF(Setup!$AG$10&lt;&gt;"",INDIRECT("'" &amp; Setup!$AG$10 &amp; "'!" &amp; AF275),0) + IF(Setup!$AG$11&lt;&gt;"",INDIRECT("'" &amp; Setup!$AG$11 &amp; "'!" &amp; AF275),0) + IF(Setup!$AG$12&lt;&gt;"",INDIRECT("'" &amp; Setup!$AG$12 &amp; "'!" &amp; AF275),0)</f>
        <v>0</v>
      </c>
      <c r="AJ275" s="2">
        <f ca="1">IF(Setup!$AH$7&lt;&gt;"",INDIRECT("'" &amp; Setup!$AH$7 &amp; "'!" &amp; AF275),0) + IF(Setup!$AH$8&lt;&gt;"",INDIRECT("'" &amp; Setup!$AH$8 &amp; "'!" &amp; AF275),0) + IF(Setup!$AH$9&lt;&gt;"",INDIRECT("'" &amp; Setup!$AH$9 &amp; "'!" &amp; AF275),0) + IF(Setup!$AH$10&lt;&gt;"",INDIRECT("'" &amp; Setup!$AH$10 &amp; "'!" &amp; AF275),0) + IF(Setup!$AH$11&lt;&gt;"",INDIRECT("'" &amp; Setup!$AH$11 &amp; "'!" &amp; AF275),0) + IF(Setup!$AH$12&lt;&gt;"",INDIRECT("'" &amp; Setup!$AH$12 &amp; "'!" &amp; AF275),0)</f>
        <v>0</v>
      </c>
      <c r="AK275" s="2">
        <f ca="1">IF(Setup!$AI$7&lt;&gt;"",INDIRECT("'" &amp; Setup!$AI$7 &amp; "'!" &amp; AF275),0) + IF(Setup!$AI$8&lt;&gt;"",INDIRECT("'" &amp; Setup!$AI$8 &amp; "'!" &amp; AF275),0) + IF(Setup!$AI$9&lt;&gt;"",INDIRECT("'" &amp; Setup!$AI$9 &amp; "'!" &amp; AF275),0) + IF(Setup!$AI$10&lt;&gt;"",INDIRECT("'" &amp; Setup!$AI$10 &amp; "'!" &amp; AF275),0) + IF(Setup!$AI$11&lt;&gt;"",INDIRECT("'" &amp; Setup!$AI$11 &amp; "'!" &amp; AF275),0) + IF(Setup!$AI$12&lt;&gt;"",INDIRECT("'" &amp; Setup!$AI$12 &amp; "'!" &amp; AF275),0)</f>
        <v>0</v>
      </c>
      <c r="AL275" s="2">
        <f ca="1">IF(Setup!$AJ$7&lt;&gt;"",INDIRECT("'" &amp; Setup!$AJ$7 &amp; "'!" &amp; AF275),0) + IF(Setup!$AJ$8&lt;&gt;"",INDIRECT("'" &amp; Setup!$AJ$8 &amp; "'!" &amp; AF275),0) + IF(Setup!$AJ$9&lt;&gt;"",INDIRECT("'" &amp; Setup!$AJ$9 &amp; "'!" &amp; AF275),0) + IF(Setup!$AJ$10&lt;&gt;"",INDIRECT("'" &amp; Setup!$AJ$10 &amp; "'!" &amp; AF275),0) + IF(Setup!$AJ$11&lt;&gt;"",INDIRECT("'" &amp; Setup!$AJ$11 &amp; "'!" &amp; AF275),0) + IF(Setup!$AJ$12&lt;&gt;"",INDIRECT("'" &amp; Setup!$AJ$12 &amp; "'!" &amp; AF275),0)</f>
        <v>0</v>
      </c>
      <c r="AN275" s="2" t="str">
        <f t="shared" si="160"/>
        <v/>
      </c>
      <c r="BS275" s="2">
        <v>0</v>
      </c>
      <c r="BT275" s="2">
        <f ca="1">IF(Setup!$AH$7="",0,INDIRECT("'" &amp; Setup!$AH$7 &amp; "'!" &amp; AF275))</f>
        <v>0</v>
      </c>
      <c r="BU275" s="2">
        <f ca="1">IF(Setup!$AI$7="",0,INDIRECT("'" &amp; Setup!$AI$7 &amp; "'!" &amp; AF275))</f>
        <v>0</v>
      </c>
      <c r="BV275" s="2">
        <f ca="1">IF(Setup!$AJ$7="",0,INDIRECT("'" &amp; Setup!$AJ$7 &amp; "'!" &amp; AF275))</f>
        <v>0</v>
      </c>
    </row>
    <row r="276" spans="1:74" ht="39" hidden="1" customHeight="1" x14ac:dyDescent="0.2">
      <c r="A276" s="14" t="str">
        <f>Planning!A48</f>
        <v>I040</v>
      </c>
      <c r="B276" s="9">
        <f>Planning!B48</f>
        <v>0</v>
      </c>
      <c r="C276" s="9">
        <f>Planning!C48</f>
        <v>0</v>
      </c>
      <c r="D276" s="9">
        <f>Planning!D48</f>
        <v>0</v>
      </c>
      <c r="E276" s="3">
        <f>Planning!E48</f>
        <v>0</v>
      </c>
      <c r="F276" s="3">
        <f>Planning!G48</f>
        <v>0</v>
      </c>
      <c r="G276" s="60">
        <f t="shared" si="161"/>
        <v>0</v>
      </c>
      <c r="H276" s="5">
        <f t="shared" ca="1" si="162"/>
        <v>0</v>
      </c>
      <c r="I276" s="5">
        <f t="shared" ca="1" si="163"/>
        <v>0</v>
      </c>
      <c r="J276" s="32" t="str">
        <f t="shared" ca="1" si="164"/>
        <v/>
      </c>
      <c r="K276" s="33" t="str">
        <f t="shared" ca="1" si="167"/>
        <v/>
      </c>
      <c r="L276" s="5">
        <f ca="1">IF(Setup!$AG$7&lt;&gt;"",INDIRECT("'" &amp; Setup!$AG$7 &amp; "'!" &amp; AD276),0) + IF(Setup!$AG$8&lt;&gt;"",INDIRECT("'" &amp; Setup!$AG$8 &amp; "'!" &amp; AD276),0) + IF(Setup!$AG$9&lt;&gt;"",INDIRECT("'" &amp; Setup!$AG$9 &amp; "'!" &amp; AD276),0) + IF(Setup!$AG$10&lt;&gt;"",INDIRECT("'" &amp; Setup!$AG$10 &amp; "'!" &amp; AD276),0) + IF(Setup!$AG$11&lt;&gt;"",INDIRECT("'" &amp; Setup!$AG$11 &amp; "'!" &amp; AD276),0) + IF(Setup!$AG$12&lt;&gt;"",INDIRECT("'" &amp; Setup!$AG$12 &amp; "'!" &amp; AD276),0)</f>
        <v>0</v>
      </c>
      <c r="M276" s="5">
        <f ca="1">IF(Setup!$AG$7&lt;&gt;"",INDIRECT("'" &amp; Setup!$AG$7 &amp; "'!" &amp; AE276),0) + IF(Setup!$AG$8&lt;&gt;"",INDIRECT("'" &amp; Setup!$AG$8 &amp; "'!" &amp; AE276),0) + IF(Setup!$AG$9&lt;&gt;"",INDIRECT("'" &amp; Setup!$AG$9 &amp; "'!" &amp; AE276),0) + IF(Setup!$AG$10&lt;&gt;"",INDIRECT("'" &amp; Setup!$AG$10 &amp; "'!" &amp; AE276),0) + IF(Setup!$AG$11&lt;&gt;"",INDIRECT("'" &amp; Setup!$AG$11 &amp; "'!" &amp; AE276),0) + IF(Setup!$AG$12&lt;&gt;"",INDIRECT("'" &amp; Setup!$AG$12 &amp; "'!" &amp; AE276),0)</f>
        <v>0</v>
      </c>
      <c r="N276" s="32" t="str">
        <f t="shared" ca="1" si="165"/>
        <v/>
      </c>
      <c r="O276" s="33" t="str">
        <f t="shared" ca="1" si="168"/>
        <v/>
      </c>
      <c r="P276" s="5">
        <f ca="1">IF(Setup!$AH$7&lt;&gt;"",INDIRECT("'" &amp; Setup!$AH$7 &amp; "'!" &amp; AD276),0) + IF(Setup!$AH$8&lt;&gt;"",INDIRECT("'" &amp; Setup!$AH$8 &amp; "'!" &amp; AD276),0) + IF(Setup!$AH$9&lt;&gt;"",INDIRECT("'" &amp; Setup!$AH$9 &amp; "'!" &amp; AD276),0) + IF(Setup!$AH$10&lt;&gt;"",INDIRECT("'" &amp; Setup!$AH$10 &amp; "'!" &amp; AD276),0) + IF(Setup!$AH$11&lt;&gt;"",INDIRECT("'" &amp; Setup!$AH$11 &amp; "'!" &amp; AD276),0) + IF(Setup!$AH$12&lt;&gt;"",INDIRECT("'" &amp; Setup!$AH$12 &amp; "'!" &amp; AD276),0)</f>
        <v>0</v>
      </c>
      <c r="Q276" s="5">
        <f ca="1">IF(Setup!$AH$7&lt;&gt;"",INDIRECT("'" &amp; Setup!$AH$7 &amp; "'!" &amp; AE276),0) + IF(Setup!$AH$8&lt;&gt;"",INDIRECT("'" &amp; Setup!$AH$8 &amp; "'!" &amp; AE276),0) + IF(Setup!$AH$9&lt;&gt;"",INDIRECT("'" &amp; Setup!$AH$9 &amp; "'!" &amp; AE276),0) + IF(Setup!$AH$10&lt;&gt;"",INDIRECT("'" &amp; Setup!$AH$10 &amp; "'!" &amp; AE276),0) + IF(Setup!$AH$11&lt;&gt;"",INDIRECT("'" &amp; Setup!$AH$11 &amp; "'!" &amp; AE276),0) + IF(Setup!$AH$12&lt;&gt;"",INDIRECT("'" &amp; Setup!$AH$12 &amp; "'!" &amp; AE276),0)</f>
        <v>0</v>
      </c>
      <c r="R276" s="32" t="str">
        <f t="shared" ca="1" si="166"/>
        <v/>
      </c>
      <c r="S276" s="33" t="str">
        <f t="shared" ca="1" si="169"/>
        <v/>
      </c>
      <c r="T276" s="5">
        <f ca="1">IF(Setup!$AI$7&lt;&gt;"",INDIRECT("'" &amp; Setup!$AI$7 &amp; "'!" &amp; AD276),0) + IF(Setup!$AI$8&lt;&gt;"",INDIRECT("'" &amp; Setup!$AI$8 &amp; "'!" &amp; AD276),0) + IF(Setup!$AI$9&lt;&gt;"",INDIRECT("'" &amp; Setup!$AI$9 &amp; "'!" &amp; AD276),0) + IF(Setup!$AI$10&lt;&gt;"",INDIRECT("'" &amp; Setup!$AI$10 &amp; "'!" &amp; AD276),0) + IF(Setup!$AI$11&lt;&gt;"",INDIRECT("'" &amp; Setup!$AI$11 &amp; "'!" &amp; AD276),0) + IF(Setup!$AI$12&lt;&gt;"",INDIRECT("'" &amp; Setup!$AI$12 &amp; "'!" &amp; AD276),0)</f>
        <v>0</v>
      </c>
      <c r="U276" s="5">
        <f ca="1">IF(Setup!$AI$7&lt;&gt;"",INDIRECT("'" &amp; Setup!$AI$7 &amp; "'!" &amp; AE276),0) + IF(Setup!$AI$8&lt;&gt;"",INDIRECT("'" &amp; Setup!$AI$8 &amp; "'!" &amp; AE276),0) + IF(Setup!$AI$9&lt;&gt;"",INDIRECT("'" &amp; Setup!$AI$9 &amp; "'!" &amp; AE276),0) + IF(Setup!$AI$10&lt;&gt;"",INDIRECT("'" &amp; Setup!$AI$10 &amp; "'!" &amp; AE276),0) + IF(Setup!$AI$11&lt;&gt;"",INDIRECT("'" &amp; Setup!$AI$11 &amp; "'!" &amp; AE276),0) + IF(Setup!$AI$12&lt;&gt;"",INDIRECT("'" &amp; Setup!$AI$12 &amp; "'!" &amp; AE276),0)</f>
        <v>0</v>
      </c>
      <c r="V276" s="32" t="str">
        <f t="shared" ca="1" si="155"/>
        <v/>
      </c>
      <c r="W276" s="33" t="str">
        <f t="shared" ca="1" si="170"/>
        <v/>
      </c>
      <c r="X276" s="4">
        <f ca="1">IF(Setup!$AJ$7&lt;&gt;"",INDIRECT("'" &amp; Setup!$AJ$7 &amp; "'!" &amp; AD276),0) + IF(Setup!$AJ$8&lt;&gt;"",INDIRECT("'" &amp; Setup!$AJ$8 &amp; "'!" &amp; AD276),0) + IF(Setup!$AJ$9&lt;&gt;"",INDIRECT("'" &amp; Setup!$AJ$9 &amp; "'!" &amp; AD276),0) + IF(Setup!$AJ$10&lt;&gt;"",INDIRECT("'" &amp; Setup!$AJ$10 &amp; "'!" &amp; AD276),0) + IF(Setup!$AJ$11&lt;&gt;"",INDIRECT("'" &amp; Setup!$AJ$11 &amp; "'!" &amp; AD276),0) + IF(Setup!$AJ$12&lt;&gt;"",INDIRECT("'" &amp; Setup!$AJ$12 &amp; "'!" &amp; AD276),0)</f>
        <v>0</v>
      </c>
      <c r="Y276" s="4">
        <f ca="1">IF(Setup!$AJ$7&lt;&gt;"",INDIRECT("'" &amp; Setup!$AJ$7 &amp; "'!" &amp; AE276),0) + IF(Setup!$AJ$8&lt;&gt;"",INDIRECT("'" &amp; Setup!$AJ$8 &amp; "'!" &amp; AE276),0) + IF(Setup!$AJ$9&lt;&gt;"",INDIRECT("'" &amp; Setup!$AJ$9 &amp; "'!" &amp; AE276),0) + IF(Setup!$AJ$10&lt;&gt;"",INDIRECT("'" &amp; Setup!$AJ$10 &amp; "'!" &amp; AE276),0) + IF(Setup!$AJ$11&lt;&gt;"",INDIRECT("'" &amp; Setup!$AJ$11 &amp; "'!" &amp; AE276),0) + IF(Setup!$AJ$12&lt;&gt;"",INDIRECT("'" &amp; Setup!$AJ$12 &amp; "'!" &amp; AE276),0)</f>
        <v>0</v>
      </c>
      <c r="Z276" s="32" t="str">
        <f t="shared" ca="1" si="157"/>
        <v/>
      </c>
      <c r="AA276" s="33" t="str">
        <f t="shared" ca="1" si="171"/>
        <v/>
      </c>
      <c r="AB276" s="1">
        <f>Planning!H48</f>
        <v>0</v>
      </c>
      <c r="AC276" s="2" t="str">
        <f t="shared" si="159"/>
        <v>00</v>
      </c>
      <c r="AD276" s="2" t="s">
        <v>937</v>
      </c>
      <c r="AE276" s="2" t="s">
        <v>938</v>
      </c>
      <c r="AF276" s="2" t="s">
        <v>1642</v>
      </c>
      <c r="AI276" s="2">
        <f ca="1">IF(Setup!$AG$7&lt;&gt;"",INDIRECT("'" &amp; Setup!$AG$7 &amp; "'!" &amp; AF276),0) + IF(Setup!$AG$8&lt;&gt;"",INDIRECT("'" &amp; Setup!$AG$8 &amp; "'!" &amp; AF276),0) + IF(Setup!$AG$9&lt;&gt;"",INDIRECT("'" &amp; Setup!$AG$9 &amp; "'!" &amp; AF276),0) + IF(Setup!$AG$10&lt;&gt;"",INDIRECT("'" &amp; Setup!$AG$10 &amp; "'!" &amp; AF276),0) + IF(Setup!$AG$11&lt;&gt;"",INDIRECT("'" &amp; Setup!$AG$11 &amp; "'!" &amp; AF276),0) + IF(Setup!$AG$12&lt;&gt;"",INDIRECT("'" &amp; Setup!$AG$12 &amp; "'!" &amp; AF276),0)</f>
        <v>0</v>
      </c>
      <c r="AJ276" s="2">
        <f ca="1">IF(Setup!$AH$7&lt;&gt;"",INDIRECT("'" &amp; Setup!$AH$7 &amp; "'!" &amp; AF276),0) + IF(Setup!$AH$8&lt;&gt;"",INDIRECT("'" &amp; Setup!$AH$8 &amp; "'!" &amp; AF276),0) + IF(Setup!$AH$9&lt;&gt;"",INDIRECT("'" &amp; Setup!$AH$9 &amp; "'!" &amp; AF276),0) + IF(Setup!$AH$10&lt;&gt;"",INDIRECT("'" &amp; Setup!$AH$10 &amp; "'!" &amp; AF276),0) + IF(Setup!$AH$11&lt;&gt;"",INDIRECT("'" &amp; Setup!$AH$11 &amp; "'!" &amp; AF276),0) + IF(Setup!$AH$12&lt;&gt;"",INDIRECT("'" &amp; Setup!$AH$12 &amp; "'!" &amp; AF276),0)</f>
        <v>0</v>
      </c>
      <c r="AK276" s="2">
        <f ca="1">IF(Setup!$AI$7&lt;&gt;"",INDIRECT("'" &amp; Setup!$AI$7 &amp; "'!" &amp; AF276),0) + IF(Setup!$AI$8&lt;&gt;"",INDIRECT("'" &amp; Setup!$AI$8 &amp; "'!" &amp; AF276),0) + IF(Setup!$AI$9&lt;&gt;"",INDIRECT("'" &amp; Setup!$AI$9 &amp; "'!" &amp; AF276),0) + IF(Setup!$AI$10&lt;&gt;"",INDIRECT("'" &amp; Setup!$AI$10 &amp; "'!" &amp; AF276),0) + IF(Setup!$AI$11&lt;&gt;"",INDIRECT("'" &amp; Setup!$AI$11 &amp; "'!" &amp; AF276),0) + IF(Setup!$AI$12&lt;&gt;"",INDIRECT("'" &amp; Setup!$AI$12 &amp; "'!" &amp; AF276),0)</f>
        <v>0</v>
      </c>
      <c r="AL276" s="2">
        <f ca="1">IF(Setup!$AJ$7&lt;&gt;"",INDIRECT("'" &amp; Setup!$AJ$7 &amp; "'!" &amp; AF276),0) + IF(Setup!$AJ$8&lt;&gt;"",INDIRECT("'" &amp; Setup!$AJ$8 &amp; "'!" &amp; AF276),0) + IF(Setup!$AJ$9&lt;&gt;"",INDIRECT("'" &amp; Setup!$AJ$9 &amp; "'!" &amp; AF276),0) + IF(Setup!$AJ$10&lt;&gt;"",INDIRECT("'" &amp; Setup!$AJ$10 &amp; "'!" &amp; AF276),0) + IF(Setup!$AJ$11&lt;&gt;"",INDIRECT("'" &amp; Setup!$AJ$11 &amp; "'!" &amp; AF276),0) + IF(Setup!$AJ$12&lt;&gt;"",INDIRECT("'" &amp; Setup!$AJ$12 &amp; "'!" &amp; AF276),0)</f>
        <v>0</v>
      </c>
      <c r="AN276" s="2" t="str">
        <f t="shared" si="160"/>
        <v/>
      </c>
      <c r="BS276" s="2">
        <v>0</v>
      </c>
      <c r="BT276" s="2">
        <f ca="1">IF(Setup!$AH$7="",0,INDIRECT("'" &amp; Setup!$AH$7 &amp; "'!" &amp; AF276))</f>
        <v>0</v>
      </c>
      <c r="BU276" s="2">
        <f ca="1">IF(Setup!$AI$7="",0,INDIRECT("'" &amp; Setup!$AI$7 &amp; "'!" &amp; AF276))</f>
        <v>0</v>
      </c>
      <c r="BV276" s="2">
        <f ca="1">IF(Setup!$AJ$7="",0,INDIRECT("'" &amp; Setup!$AJ$7 &amp; "'!" &amp; AF276))</f>
        <v>0</v>
      </c>
    </row>
    <row r="277" spans="1:74" ht="39" hidden="1" customHeight="1" x14ac:dyDescent="0.2">
      <c r="A277" s="14" t="str">
        <f>Planning!A49</f>
        <v>I041</v>
      </c>
      <c r="B277" s="9">
        <f>Planning!B49</f>
        <v>0</v>
      </c>
      <c r="C277" s="9">
        <f>Planning!C49</f>
        <v>0</v>
      </c>
      <c r="D277" s="9">
        <f>Planning!D49</f>
        <v>0</v>
      </c>
      <c r="E277" s="3">
        <f>Planning!E49</f>
        <v>0</v>
      </c>
      <c r="F277" s="3">
        <f>Planning!G49</f>
        <v>0</v>
      </c>
      <c r="G277" s="60">
        <f t="shared" si="161"/>
        <v>0</v>
      </c>
      <c r="H277" s="5">
        <f t="shared" ca="1" si="162"/>
        <v>0</v>
      </c>
      <c r="I277" s="5">
        <f t="shared" ca="1" si="163"/>
        <v>0</v>
      </c>
      <c r="J277" s="32" t="str">
        <f t="shared" ca="1" si="164"/>
        <v/>
      </c>
      <c r="K277" s="33" t="str">
        <f t="shared" ca="1" si="167"/>
        <v/>
      </c>
      <c r="L277" s="5">
        <f ca="1">IF(Setup!$AG$7&lt;&gt;"",INDIRECT("'" &amp; Setup!$AG$7 &amp; "'!" &amp; AD277),0) + IF(Setup!$AG$8&lt;&gt;"",INDIRECT("'" &amp; Setup!$AG$8 &amp; "'!" &amp; AD277),0) + IF(Setup!$AG$9&lt;&gt;"",INDIRECT("'" &amp; Setup!$AG$9 &amp; "'!" &amp; AD277),0) + IF(Setup!$AG$10&lt;&gt;"",INDIRECT("'" &amp; Setup!$AG$10 &amp; "'!" &amp; AD277),0) + IF(Setup!$AG$11&lt;&gt;"",INDIRECT("'" &amp; Setup!$AG$11 &amp; "'!" &amp; AD277),0) + IF(Setup!$AG$12&lt;&gt;"",INDIRECT("'" &amp; Setup!$AG$12 &amp; "'!" &amp; AD277),0)</f>
        <v>0</v>
      </c>
      <c r="M277" s="5">
        <f ca="1">IF(Setup!$AG$7&lt;&gt;"",INDIRECT("'" &amp; Setup!$AG$7 &amp; "'!" &amp; AE277),0) + IF(Setup!$AG$8&lt;&gt;"",INDIRECT("'" &amp; Setup!$AG$8 &amp; "'!" &amp; AE277),0) + IF(Setup!$AG$9&lt;&gt;"",INDIRECT("'" &amp; Setup!$AG$9 &amp; "'!" &amp; AE277),0) + IF(Setup!$AG$10&lt;&gt;"",INDIRECT("'" &amp; Setup!$AG$10 &amp; "'!" &amp; AE277),0) + IF(Setup!$AG$11&lt;&gt;"",INDIRECT("'" &amp; Setup!$AG$11 &amp; "'!" &amp; AE277),0) + IF(Setup!$AG$12&lt;&gt;"",INDIRECT("'" &amp; Setup!$AG$12 &amp; "'!" &amp; AE277),0)</f>
        <v>0</v>
      </c>
      <c r="N277" s="32" t="str">
        <f t="shared" ca="1" si="165"/>
        <v/>
      </c>
      <c r="O277" s="33" t="str">
        <f t="shared" ca="1" si="168"/>
        <v/>
      </c>
      <c r="P277" s="5">
        <f ca="1">IF(Setup!$AH$7&lt;&gt;"",INDIRECT("'" &amp; Setup!$AH$7 &amp; "'!" &amp; AD277),0) + IF(Setup!$AH$8&lt;&gt;"",INDIRECT("'" &amp; Setup!$AH$8 &amp; "'!" &amp; AD277),0) + IF(Setup!$AH$9&lt;&gt;"",INDIRECT("'" &amp; Setup!$AH$9 &amp; "'!" &amp; AD277),0) + IF(Setup!$AH$10&lt;&gt;"",INDIRECT("'" &amp; Setup!$AH$10 &amp; "'!" &amp; AD277),0) + IF(Setup!$AH$11&lt;&gt;"",INDIRECT("'" &amp; Setup!$AH$11 &amp; "'!" &amp; AD277),0) + IF(Setup!$AH$12&lt;&gt;"",INDIRECT("'" &amp; Setup!$AH$12 &amp; "'!" &amp; AD277),0)</f>
        <v>0</v>
      </c>
      <c r="Q277" s="5">
        <f ca="1">IF(Setup!$AH$7&lt;&gt;"",INDIRECT("'" &amp; Setup!$AH$7 &amp; "'!" &amp; AE277),0) + IF(Setup!$AH$8&lt;&gt;"",INDIRECT("'" &amp; Setup!$AH$8 &amp; "'!" &amp; AE277),0) + IF(Setup!$AH$9&lt;&gt;"",INDIRECT("'" &amp; Setup!$AH$9 &amp; "'!" &amp; AE277),0) + IF(Setup!$AH$10&lt;&gt;"",INDIRECT("'" &amp; Setup!$AH$10 &amp; "'!" &amp; AE277),0) + IF(Setup!$AH$11&lt;&gt;"",INDIRECT("'" &amp; Setup!$AH$11 &amp; "'!" &amp; AE277),0) + IF(Setup!$AH$12&lt;&gt;"",INDIRECT("'" &amp; Setup!$AH$12 &amp; "'!" &amp; AE277),0)</f>
        <v>0</v>
      </c>
      <c r="R277" s="32" t="str">
        <f t="shared" ca="1" si="166"/>
        <v/>
      </c>
      <c r="S277" s="33" t="str">
        <f t="shared" ca="1" si="169"/>
        <v/>
      </c>
      <c r="T277" s="5">
        <f ca="1">IF(Setup!$AI$7&lt;&gt;"",INDIRECT("'" &amp; Setup!$AI$7 &amp; "'!" &amp; AD277),0) + IF(Setup!$AI$8&lt;&gt;"",INDIRECT("'" &amp; Setup!$AI$8 &amp; "'!" &amp; AD277),0) + IF(Setup!$AI$9&lt;&gt;"",INDIRECT("'" &amp; Setup!$AI$9 &amp; "'!" &amp; AD277),0) + IF(Setup!$AI$10&lt;&gt;"",INDIRECT("'" &amp; Setup!$AI$10 &amp; "'!" &amp; AD277),0) + IF(Setup!$AI$11&lt;&gt;"",INDIRECT("'" &amp; Setup!$AI$11 &amp; "'!" &amp; AD277),0) + IF(Setup!$AI$12&lt;&gt;"",INDIRECT("'" &amp; Setup!$AI$12 &amp; "'!" &amp; AD277),0)</f>
        <v>0</v>
      </c>
      <c r="U277" s="5">
        <f ca="1">IF(Setup!$AI$7&lt;&gt;"",INDIRECT("'" &amp; Setup!$AI$7 &amp; "'!" &amp; AE277),0) + IF(Setup!$AI$8&lt;&gt;"",INDIRECT("'" &amp; Setup!$AI$8 &amp; "'!" &amp; AE277),0) + IF(Setup!$AI$9&lt;&gt;"",INDIRECT("'" &amp; Setup!$AI$9 &amp; "'!" &amp; AE277),0) + IF(Setup!$AI$10&lt;&gt;"",INDIRECT("'" &amp; Setup!$AI$10 &amp; "'!" &amp; AE277),0) + IF(Setup!$AI$11&lt;&gt;"",INDIRECT("'" &amp; Setup!$AI$11 &amp; "'!" &amp; AE277),0) + IF(Setup!$AI$12&lt;&gt;"",INDIRECT("'" &amp; Setup!$AI$12 &amp; "'!" &amp; AE277),0)</f>
        <v>0</v>
      </c>
      <c r="V277" s="32" t="str">
        <f t="shared" ca="1" si="155"/>
        <v/>
      </c>
      <c r="W277" s="33" t="str">
        <f t="shared" ca="1" si="170"/>
        <v/>
      </c>
      <c r="X277" s="4">
        <f ca="1">IF(Setup!$AJ$7&lt;&gt;"",INDIRECT("'" &amp; Setup!$AJ$7 &amp; "'!" &amp; AD277),0) + IF(Setup!$AJ$8&lt;&gt;"",INDIRECT("'" &amp; Setup!$AJ$8 &amp; "'!" &amp; AD277),0) + IF(Setup!$AJ$9&lt;&gt;"",INDIRECT("'" &amp; Setup!$AJ$9 &amp; "'!" &amp; AD277),0) + IF(Setup!$AJ$10&lt;&gt;"",INDIRECT("'" &amp; Setup!$AJ$10 &amp; "'!" &amp; AD277),0) + IF(Setup!$AJ$11&lt;&gt;"",INDIRECT("'" &amp; Setup!$AJ$11 &amp; "'!" &amp; AD277),0) + IF(Setup!$AJ$12&lt;&gt;"",INDIRECT("'" &amp; Setup!$AJ$12 &amp; "'!" &amp; AD277),0)</f>
        <v>0</v>
      </c>
      <c r="Y277" s="4">
        <f ca="1">IF(Setup!$AJ$7&lt;&gt;"",INDIRECT("'" &amp; Setup!$AJ$7 &amp; "'!" &amp; AE277),0) + IF(Setup!$AJ$8&lt;&gt;"",INDIRECT("'" &amp; Setup!$AJ$8 &amp; "'!" &amp; AE277),0) + IF(Setup!$AJ$9&lt;&gt;"",INDIRECT("'" &amp; Setup!$AJ$9 &amp; "'!" &amp; AE277),0) + IF(Setup!$AJ$10&lt;&gt;"",INDIRECT("'" &amp; Setup!$AJ$10 &amp; "'!" &amp; AE277),0) + IF(Setup!$AJ$11&lt;&gt;"",INDIRECT("'" &amp; Setup!$AJ$11 &amp; "'!" &amp; AE277),0) + IF(Setup!$AJ$12&lt;&gt;"",INDIRECT("'" &amp; Setup!$AJ$12 &amp; "'!" &amp; AE277),0)</f>
        <v>0</v>
      </c>
      <c r="Z277" s="32" t="str">
        <f t="shared" ca="1" si="157"/>
        <v/>
      </c>
      <c r="AA277" s="33" t="str">
        <f t="shared" ca="1" si="171"/>
        <v/>
      </c>
      <c r="AB277" s="1">
        <f>Planning!H49</f>
        <v>0</v>
      </c>
      <c r="AC277" s="2" t="str">
        <f t="shared" si="159"/>
        <v>00</v>
      </c>
      <c r="AD277" s="2" t="s">
        <v>939</v>
      </c>
      <c r="AE277" s="2" t="s">
        <v>940</v>
      </c>
      <c r="AF277" s="2" t="s">
        <v>1643</v>
      </c>
      <c r="AI277" s="2">
        <f ca="1">IF(Setup!$AG$7&lt;&gt;"",INDIRECT("'" &amp; Setup!$AG$7 &amp; "'!" &amp; AF277),0) + IF(Setup!$AG$8&lt;&gt;"",INDIRECT("'" &amp; Setup!$AG$8 &amp; "'!" &amp; AF277),0) + IF(Setup!$AG$9&lt;&gt;"",INDIRECT("'" &amp; Setup!$AG$9 &amp; "'!" &amp; AF277),0) + IF(Setup!$AG$10&lt;&gt;"",INDIRECT("'" &amp; Setup!$AG$10 &amp; "'!" &amp; AF277),0) + IF(Setup!$AG$11&lt;&gt;"",INDIRECT("'" &amp; Setup!$AG$11 &amp; "'!" &amp; AF277),0) + IF(Setup!$AG$12&lt;&gt;"",INDIRECT("'" &amp; Setup!$AG$12 &amp; "'!" &amp; AF277),0)</f>
        <v>0</v>
      </c>
      <c r="AJ277" s="2">
        <f ca="1">IF(Setup!$AH$7&lt;&gt;"",INDIRECT("'" &amp; Setup!$AH$7 &amp; "'!" &amp; AF277),0) + IF(Setup!$AH$8&lt;&gt;"",INDIRECT("'" &amp; Setup!$AH$8 &amp; "'!" &amp; AF277),0) + IF(Setup!$AH$9&lt;&gt;"",INDIRECT("'" &amp; Setup!$AH$9 &amp; "'!" &amp; AF277),0) + IF(Setup!$AH$10&lt;&gt;"",INDIRECT("'" &amp; Setup!$AH$10 &amp; "'!" &amp; AF277),0) + IF(Setup!$AH$11&lt;&gt;"",INDIRECT("'" &amp; Setup!$AH$11 &amp; "'!" &amp; AF277),0) + IF(Setup!$AH$12&lt;&gt;"",INDIRECT("'" &amp; Setup!$AH$12 &amp; "'!" &amp; AF277),0)</f>
        <v>0</v>
      </c>
      <c r="AK277" s="2">
        <f ca="1">IF(Setup!$AI$7&lt;&gt;"",INDIRECT("'" &amp; Setup!$AI$7 &amp; "'!" &amp; AF277),0) + IF(Setup!$AI$8&lt;&gt;"",INDIRECT("'" &amp; Setup!$AI$8 &amp; "'!" &amp; AF277),0) + IF(Setup!$AI$9&lt;&gt;"",INDIRECT("'" &amp; Setup!$AI$9 &amp; "'!" &amp; AF277),0) + IF(Setup!$AI$10&lt;&gt;"",INDIRECT("'" &amp; Setup!$AI$10 &amp; "'!" &amp; AF277),0) + IF(Setup!$AI$11&lt;&gt;"",INDIRECT("'" &amp; Setup!$AI$11 &amp; "'!" &amp; AF277),0) + IF(Setup!$AI$12&lt;&gt;"",INDIRECT("'" &amp; Setup!$AI$12 &amp; "'!" &amp; AF277),0)</f>
        <v>0</v>
      </c>
      <c r="AL277" s="2">
        <f ca="1">IF(Setup!$AJ$7&lt;&gt;"",INDIRECT("'" &amp; Setup!$AJ$7 &amp; "'!" &amp; AF277),0) + IF(Setup!$AJ$8&lt;&gt;"",INDIRECT("'" &amp; Setup!$AJ$8 &amp; "'!" &amp; AF277),0) + IF(Setup!$AJ$9&lt;&gt;"",INDIRECT("'" &amp; Setup!$AJ$9 &amp; "'!" &amp; AF277),0) + IF(Setup!$AJ$10&lt;&gt;"",INDIRECT("'" &amp; Setup!$AJ$10 &amp; "'!" &amp; AF277),0) + IF(Setup!$AJ$11&lt;&gt;"",INDIRECT("'" &amp; Setup!$AJ$11 &amp; "'!" &amp; AF277),0) + IF(Setup!$AJ$12&lt;&gt;"",INDIRECT("'" &amp; Setup!$AJ$12 &amp; "'!" &amp; AF277),0)</f>
        <v>0</v>
      </c>
      <c r="AN277" s="2" t="str">
        <f t="shared" si="160"/>
        <v/>
      </c>
      <c r="BS277" s="2">
        <v>0</v>
      </c>
      <c r="BT277" s="2">
        <f ca="1">IF(Setup!$AH$7="",0,INDIRECT("'" &amp; Setup!$AH$7 &amp; "'!" &amp; AF277))</f>
        <v>0</v>
      </c>
      <c r="BU277" s="2">
        <f ca="1">IF(Setup!$AI$7="",0,INDIRECT("'" &amp; Setup!$AI$7 &amp; "'!" &amp; AF277))</f>
        <v>0</v>
      </c>
      <c r="BV277" s="2">
        <f ca="1">IF(Setup!$AJ$7="",0,INDIRECT("'" &amp; Setup!$AJ$7 &amp; "'!" &amp; AF277))</f>
        <v>0</v>
      </c>
    </row>
    <row r="278" spans="1:74" ht="39" hidden="1" customHeight="1" x14ac:dyDescent="0.2">
      <c r="A278" s="14" t="str">
        <f>Planning!A50</f>
        <v>I042</v>
      </c>
      <c r="B278" s="9">
        <f>Planning!B50</f>
        <v>0</v>
      </c>
      <c r="C278" s="9">
        <f>Planning!C50</f>
        <v>0</v>
      </c>
      <c r="D278" s="9">
        <f>Planning!D50</f>
        <v>0</v>
      </c>
      <c r="E278" s="3">
        <f>Planning!E50</f>
        <v>0</v>
      </c>
      <c r="F278" s="3">
        <f>Planning!G50</f>
        <v>0</v>
      </c>
      <c r="G278" s="60">
        <f t="shared" si="161"/>
        <v>0</v>
      </c>
      <c r="H278" s="5">
        <f t="shared" ca="1" si="162"/>
        <v>0</v>
      </c>
      <c r="I278" s="5">
        <f t="shared" ca="1" si="163"/>
        <v>0</v>
      </c>
      <c r="J278" s="32" t="str">
        <f t="shared" ca="1" si="164"/>
        <v/>
      </c>
      <c r="K278" s="33" t="str">
        <f t="shared" ca="1" si="167"/>
        <v/>
      </c>
      <c r="L278" s="5">
        <f ca="1">IF(Setup!$AG$7&lt;&gt;"",INDIRECT("'" &amp; Setup!$AG$7 &amp; "'!" &amp; AD278),0) + IF(Setup!$AG$8&lt;&gt;"",INDIRECT("'" &amp; Setup!$AG$8 &amp; "'!" &amp; AD278),0) + IF(Setup!$AG$9&lt;&gt;"",INDIRECT("'" &amp; Setup!$AG$9 &amp; "'!" &amp; AD278),0) + IF(Setup!$AG$10&lt;&gt;"",INDIRECT("'" &amp; Setup!$AG$10 &amp; "'!" &amp; AD278),0) + IF(Setup!$AG$11&lt;&gt;"",INDIRECT("'" &amp; Setup!$AG$11 &amp; "'!" &amp; AD278),0) + IF(Setup!$AG$12&lt;&gt;"",INDIRECT("'" &amp; Setup!$AG$12 &amp; "'!" &amp; AD278),0)</f>
        <v>0</v>
      </c>
      <c r="M278" s="5">
        <f ca="1">IF(Setup!$AG$7&lt;&gt;"",INDIRECT("'" &amp; Setup!$AG$7 &amp; "'!" &amp; AE278),0) + IF(Setup!$AG$8&lt;&gt;"",INDIRECT("'" &amp; Setup!$AG$8 &amp; "'!" &amp; AE278),0) + IF(Setup!$AG$9&lt;&gt;"",INDIRECT("'" &amp; Setup!$AG$9 &amp; "'!" &amp; AE278),0) + IF(Setup!$AG$10&lt;&gt;"",INDIRECT("'" &amp; Setup!$AG$10 &amp; "'!" &amp; AE278),0) + IF(Setup!$AG$11&lt;&gt;"",INDIRECT("'" &amp; Setup!$AG$11 &amp; "'!" &amp; AE278),0) + IF(Setup!$AG$12&lt;&gt;"",INDIRECT("'" &amp; Setup!$AG$12 &amp; "'!" &amp; AE278),0)</f>
        <v>0</v>
      </c>
      <c r="N278" s="32" t="str">
        <f t="shared" ca="1" si="165"/>
        <v/>
      </c>
      <c r="O278" s="33" t="str">
        <f t="shared" ca="1" si="168"/>
        <v/>
      </c>
      <c r="P278" s="5">
        <f ca="1">IF(Setup!$AH$7&lt;&gt;"",INDIRECT("'" &amp; Setup!$AH$7 &amp; "'!" &amp; AD278),0) + IF(Setup!$AH$8&lt;&gt;"",INDIRECT("'" &amp; Setup!$AH$8 &amp; "'!" &amp; AD278),0) + IF(Setup!$AH$9&lt;&gt;"",INDIRECT("'" &amp; Setup!$AH$9 &amp; "'!" &amp; AD278),0) + IF(Setup!$AH$10&lt;&gt;"",INDIRECT("'" &amp; Setup!$AH$10 &amp; "'!" &amp; AD278),0) + IF(Setup!$AH$11&lt;&gt;"",INDIRECT("'" &amp; Setup!$AH$11 &amp; "'!" &amp; AD278),0) + IF(Setup!$AH$12&lt;&gt;"",INDIRECT("'" &amp; Setup!$AH$12 &amp; "'!" &amp; AD278),0)</f>
        <v>0</v>
      </c>
      <c r="Q278" s="5">
        <f ca="1">IF(Setup!$AH$7&lt;&gt;"",INDIRECT("'" &amp; Setup!$AH$7 &amp; "'!" &amp; AE278),0) + IF(Setup!$AH$8&lt;&gt;"",INDIRECT("'" &amp; Setup!$AH$8 &amp; "'!" &amp; AE278),0) + IF(Setup!$AH$9&lt;&gt;"",INDIRECT("'" &amp; Setup!$AH$9 &amp; "'!" &amp; AE278),0) + IF(Setup!$AH$10&lt;&gt;"",INDIRECT("'" &amp; Setup!$AH$10 &amp; "'!" &amp; AE278),0) + IF(Setup!$AH$11&lt;&gt;"",INDIRECT("'" &amp; Setup!$AH$11 &amp; "'!" &amp; AE278),0) + IF(Setup!$AH$12&lt;&gt;"",INDIRECT("'" &amp; Setup!$AH$12 &amp; "'!" &amp; AE278),0)</f>
        <v>0</v>
      </c>
      <c r="R278" s="32" t="str">
        <f t="shared" ca="1" si="166"/>
        <v/>
      </c>
      <c r="S278" s="33" t="str">
        <f t="shared" ca="1" si="169"/>
        <v/>
      </c>
      <c r="T278" s="5">
        <f ca="1">IF(Setup!$AI$7&lt;&gt;"",INDIRECT("'" &amp; Setup!$AI$7 &amp; "'!" &amp; AD278),0) + IF(Setup!$AI$8&lt;&gt;"",INDIRECT("'" &amp; Setup!$AI$8 &amp; "'!" &amp; AD278),0) + IF(Setup!$AI$9&lt;&gt;"",INDIRECT("'" &amp; Setup!$AI$9 &amp; "'!" &amp; AD278),0) + IF(Setup!$AI$10&lt;&gt;"",INDIRECT("'" &amp; Setup!$AI$10 &amp; "'!" &amp; AD278),0) + IF(Setup!$AI$11&lt;&gt;"",INDIRECT("'" &amp; Setup!$AI$11 &amp; "'!" &amp; AD278),0) + IF(Setup!$AI$12&lt;&gt;"",INDIRECT("'" &amp; Setup!$AI$12 &amp; "'!" &amp; AD278),0)</f>
        <v>0</v>
      </c>
      <c r="U278" s="5">
        <f ca="1">IF(Setup!$AI$7&lt;&gt;"",INDIRECT("'" &amp; Setup!$AI$7 &amp; "'!" &amp; AE278),0) + IF(Setup!$AI$8&lt;&gt;"",INDIRECT("'" &amp; Setup!$AI$8 &amp; "'!" &amp; AE278),0) + IF(Setup!$AI$9&lt;&gt;"",INDIRECT("'" &amp; Setup!$AI$9 &amp; "'!" &amp; AE278),0) + IF(Setup!$AI$10&lt;&gt;"",INDIRECT("'" &amp; Setup!$AI$10 &amp; "'!" &amp; AE278),0) + IF(Setup!$AI$11&lt;&gt;"",INDIRECT("'" &amp; Setup!$AI$11 &amp; "'!" &amp; AE278),0) + IF(Setup!$AI$12&lt;&gt;"",INDIRECT("'" &amp; Setup!$AI$12 &amp; "'!" &amp; AE278),0)</f>
        <v>0</v>
      </c>
      <c r="V278" s="32" t="str">
        <f t="shared" ca="1" si="155"/>
        <v/>
      </c>
      <c r="W278" s="33" t="str">
        <f t="shared" ca="1" si="170"/>
        <v/>
      </c>
      <c r="X278" s="4">
        <f ca="1">IF(Setup!$AJ$7&lt;&gt;"",INDIRECT("'" &amp; Setup!$AJ$7 &amp; "'!" &amp; AD278),0) + IF(Setup!$AJ$8&lt;&gt;"",INDIRECT("'" &amp; Setup!$AJ$8 &amp; "'!" &amp; AD278),0) + IF(Setup!$AJ$9&lt;&gt;"",INDIRECT("'" &amp; Setup!$AJ$9 &amp; "'!" &amp; AD278),0) + IF(Setup!$AJ$10&lt;&gt;"",INDIRECT("'" &amp; Setup!$AJ$10 &amp; "'!" &amp; AD278),0) + IF(Setup!$AJ$11&lt;&gt;"",INDIRECT("'" &amp; Setup!$AJ$11 &amp; "'!" &amp; AD278),0) + IF(Setup!$AJ$12&lt;&gt;"",INDIRECT("'" &amp; Setup!$AJ$12 &amp; "'!" &amp; AD278),0)</f>
        <v>0</v>
      </c>
      <c r="Y278" s="4">
        <f ca="1">IF(Setup!$AJ$7&lt;&gt;"",INDIRECT("'" &amp; Setup!$AJ$7 &amp; "'!" &amp; AE278),0) + IF(Setup!$AJ$8&lt;&gt;"",INDIRECT("'" &amp; Setup!$AJ$8 &amp; "'!" &amp; AE278),0) + IF(Setup!$AJ$9&lt;&gt;"",INDIRECT("'" &amp; Setup!$AJ$9 &amp; "'!" &amp; AE278),0) + IF(Setup!$AJ$10&lt;&gt;"",INDIRECT("'" &amp; Setup!$AJ$10 &amp; "'!" &amp; AE278),0) + IF(Setup!$AJ$11&lt;&gt;"",INDIRECT("'" &amp; Setup!$AJ$11 &amp; "'!" &amp; AE278),0) + IF(Setup!$AJ$12&lt;&gt;"",INDIRECT("'" &amp; Setup!$AJ$12 &amp; "'!" &amp; AE278),0)</f>
        <v>0</v>
      </c>
      <c r="Z278" s="32" t="str">
        <f t="shared" ca="1" si="157"/>
        <v/>
      </c>
      <c r="AA278" s="33" t="str">
        <f t="shared" ca="1" si="171"/>
        <v/>
      </c>
      <c r="AB278" s="1">
        <f>Planning!H50</f>
        <v>0</v>
      </c>
      <c r="AC278" s="2" t="str">
        <f t="shared" si="159"/>
        <v>00</v>
      </c>
      <c r="AD278" s="2" t="s">
        <v>941</v>
      </c>
      <c r="AE278" s="2" t="s">
        <v>942</v>
      </c>
      <c r="AF278" s="2" t="s">
        <v>1644</v>
      </c>
      <c r="AI278" s="2">
        <f ca="1">IF(Setup!$AG$7&lt;&gt;"",INDIRECT("'" &amp; Setup!$AG$7 &amp; "'!" &amp; AF278),0) + IF(Setup!$AG$8&lt;&gt;"",INDIRECT("'" &amp; Setup!$AG$8 &amp; "'!" &amp; AF278),0) + IF(Setup!$AG$9&lt;&gt;"",INDIRECT("'" &amp; Setup!$AG$9 &amp; "'!" &amp; AF278),0) + IF(Setup!$AG$10&lt;&gt;"",INDIRECT("'" &amp; Setup!$AG$10 &amp; "'!" &amp; AF278),0) + IF(Setup!$AG$11&lt;&gt;"",INDIRECT("'" &amp; Setup!$AG$11 &amp; "'!" &amp; AF278),0) + IF(Setup!$AG$12&lt;&gt;"",INDIRECT("'" &amp; Setup!$AG$12 &amp; "'!" &amp; AF278),0)</f>
        <v>0</v>
      </c>
      <c r="AJ278" s="2">
        <f ca="1">IF(Setup!$AH$7&lt;&gt;"",INDIRECT("'" &amp; Setup!$AH$7 &amp; "'!" &amp; AF278),0) + IF(Setup!$AH$8&lt;&gt;"",INDIRECT("'" &amp; Setup!$AH$8 &amp; "'!" &amp; AF278),0) + IF(Setup!$AH$9&lt;&gt;"",INDIRECT("'" &amp; Setup!$AH$9 &amp; "'!" &amp; AF278),0) + IF(Setup!$AH$10&lt;&gt;"",INDIRECT("'" &amp; Setup!$AH$10 &amp; "'!" &amp; AF278),0) + IF(Setup!$AH$11&lt;&gt;"",INDIRECT("'" &amp; Setup!$AH$11 &amp; "'!" &amp; AF278),0) + IF(Setup!$AH$12&lt;&gt;"",INDIRECT("'" &amp; Setup!$AH$12 &amp; "'!" &amp; AF278),0)</f>
        <v>0</v>
      </c>
      <c r="AK278" s="2">
        <f ca="1">IF(Setup!$AI$7&lt;&gt;"",INDIRECT("'" &amp; Setup!$AI$7 &amp; "'!" &amp; AF278),0) + IF(Setup!$AI$8&lt;&gt;"",INDIRECT("'" &amp; Setup!$AI$8 &amp; "'!" &amp; AF278),0) + IF(Setup!$AI$9&lt;&gt;"",INDIRECT("'" &amp; Setup!$AI$9 &amp; "'!" &amp; AF278),0) + IF(Setup!$AI$10&lt;&gt;"",INDIRECT("'" &amp; Setup!$AI$10 &amp; "'!" &amp; AF278),0) + IF(Setup!$AI$11&lt;&gt;"",INDIRECT("'" &amp; Setup!$AI$11 &amp; "'!" &amp; AF278),0) + IF(Setup!$AI$12&lt;&gt;"",INDIRECT("'" &amp; Setup!$AI$12 &amp; "'!" &amp; AF278),0)</f>
        <v>0</v>
      </c>
      <c r="AL278" s="2">
        <f ca="1">IF(Setup!$AJ$7&lt;&gt;"",INDIRECT("'" &amp; Setup!$AJ$7 &amp; "'!" &amp; AF278),0) + IF(Setup!$AJ$8&lt;&gt;"",INDIRECT("'" &amp; Setup!$AJ$8 &amp; "'!" &amp; AF278),0) + IF(Setup!$AJ$9&lt;&gt;"",INDIRECT("'" &amp; Setup!$AJ$9 &amp; "'!" &amp; AF278),0) + IF(Setup!$AJ$10&lt;&gt;"",INDIRECT("'" &amp; Setup!$AJ$10 &amp; "'!" &amp; AF278),0) + IF(Setup!$AJ$11&lt;&gt;"",INDIRECT("'" &amp; Setup!$AJ$11 &amp; "'!" &amp; AF278),0) + IF(Setup!$AJ$12&lt;&gt;"",INDIRECT("'" &amp; Setup!$AJ$12 &amp; "'!" &amp; AF278),0)</f>
        <v>0</v>
      </c>
      <c r="AN278" s="2" t="str">
        <f t="shared" si="160"/>
        <v/>
      </c>
      <c r="BS278" s="2">
        <v>0</v>
      </c>
      <c r="BT278" s="2">
        <f ca="1">IF(Setup!$AH$7="",0,INDIRECT("'" &amp; Setup!$AH$7 &amp; "'!" &amp; AF278))</f>
        <v>0</v>
      </c>
      <c r="BU278" s="2">
        <f ca="1">IF(Setup!$AI$7="",0,INDIRECT("'" &amp; Setup!$AI$7 &amp; "'!" &amp; AF278))</f>
        <v>0</v>
      </c>
      <c r="BV278" s="2">
        <f ca="1">IF(Setup!$AJ$7="",0,INDIRECT("'" &amp; Setup!$AJ$7 &amp; "'!" &amp; AF278))</f>
        <v>0</v>
      </c>
    </row>
    <row r="279" spans="1:74" ht="39" hidden="1" customHeight="1" x14ac:dyDescent="0.2">
      <c r="A279" s="14" t="str">
        <f>Planning!A51</f>
        <v>I043</v>
      </c>
      <c r="B279" s="9">
        <f>Planning!B51</f>
        <v>0</v>
      </c>
      <c r="C279" s="9">
        <f>Planning!C51</f>
        <v>0</v>
      </c>
      <c r="D279" s="9">
        <f>Planning!D51</f>
        <v>0</v>
      </c>
      <c r="E279" s="3">
        <f>Planning!E51</f>
        <v>0</v>
      </c>
      <c r="F279" s="3">
        <f>Planning!G51</f>
        <v>0</v>
      </c>
      <c r="G279" s="60">
        <f t="shared" si="161"/>
        <v>0</v>
      </c>
      <c r="H279" s="5">
        <f t="shared" ca="1" si="162"/>
        <v>0</v>
      </c>
      <c r="I279" s="5">
        <f t="shared" ca="1" si="163"/>
        <v>0</v>
      </c>
      <c r="J279" s="32" t="str">
        <f t="shared" ca="1" si="164"/>
        <v/>
      </c>
      <c r="K279" s="33" t="str">
        <f t="shared" ca="1" si="167"/>
        <v/>
      </c>
      <c r="L279" s="5">
        <f ca="1">IF(Setup!$AG$7&lt;&gt;"",INDIRECT("'" &amp; Setup!$AG$7 &amp; "'!" &amp; AD279),0) + IF(Setup!$AG$8&lt;&gt;"",INDIRECT("'" &amp; Setup!$AG$8 &amp; "'!" &amp; AD279),0) + IF(Setup!$AG$9&lt;&gt;"",INDIRECT("'" &amp; Setup!$AG$9 &amp; "'!" &amp; AD279),0) + IF(Setup!$AG$10&lt;&gt;"",INDIRECT("'" &amp; Setup!$AG$10 &amp; "'!" &amp; AD279),0) + IF(Setup!$AG$11&lt;&gt;"",INDIRECT("'" &amp; Setup!$AG$11 &amp; "'!" &amp; AD279),0) + IF(Setup!$AG$12&lt;&gt;"",INDIRECT("'" &amp; Setup!$AG$12 &amp; "'!" &amp; AD279),0)</f>
        <v>0</v>
      </c>
      <c r="M279" s="5">
        <f ca="1">IF(Setup!$AG$7&lt;&gt;"",INDIRECT("'" &amp; Setup!$AG$7 &amp; "'!" &amp; AE279),0) + IF(Setup!$AG$8&lt;&gt;"",INDIRECT("'" &amp; Setup!$AG$8 &amp; "'!" &amp; AE279),0) + IF(Setup!$AG$9&lt;&gt;"",INDIRECT("'" &amp; Setup!$AG$9 &amp; "'!" &amp; AE279),0) + IF(Setup!$AG$10&lt;&gt;"",INDIRECT("'" &amp; Setup!$AG$10 &amp; "'!" &amp; AE279),0) + IF(Setup!$AG$11&lt;&gt;"",INDIRECT("'" &amp; Setup!$AG$11 &amp; "'!" &amp; AE279),0) + IF(Setup!$AG$12&lt;&gt;"",INDIRECT("'" &amp; Setup!$AG$12 &amp; "'!" &amp; AE279),0)</f>
        <v>0</v>
      </c>
      <c r="N279" s="32" t="str">
        <f t="shared" ca="1" si="165"/>
        <v/>
      </c>
      <c r="O279" s="33" t="str">
        <f t="shared" ca="1" si="168"/>
        <v/>
      </c>
      <c r="P279" s="5">
        <f ca="1">IF(Setup!$AH$7&lt;&gt;"",INDIRECT("'" &amp; Setup!$AH$7 &amp; "'!" &amp; AD279),0) + IF(Setup!$AH$8&lt;&gt;"",INDIRECT("'" &amp; Setup!$AH$8 &amp; "'!" &amp; AD279),0) + IF(Setup!$AH$9&lt;&gt;"",INDIRECT("'" &amp; Setup!$AH$9 &amp; "'!" &amp; AD279),0) + IF(Setup!$AH$10&lt;&gt;"",INDIRECT("'" &amp; Setup!$AH$10 &amp; "'!" &amp; AD279),0) + IF(Setup!$AH$11&lt;&gt;"",INDIRECT("'" &amp; Setup!$AH$11 &amp; "'!" &amp; AD279),0) + IF(Setup!$AH$12&lt;&gt;"",INDIRECT("'" &amp; Setup!$AH$12 &amp; "'!" &amp; AD279),0)</f>
        <v>0</v>
      </c>
      <c r="Q279" s="5">
        <f ca="1">IF(Setup!$AH$7&lt;&gt;"",INDIRECT("'" &amp; Setup!$AH$7 &amp; "'!" &amp; AE279),0) + IF(Setup!$AH$8&lt;&gt;"",INDIRECT("'" &amp; Setup!$AH$8 &amp; "'!" &amp; AE279),0) + IF(Setup!$AH$9&lt;&gt;"",INDIRECT("'" &amp; Setup!$AH$9 &amp; "'!" &amp; AE279),0) + IF(Setup!$AH$10&lt;&gt;"",INDIRECT("'" &amp; Setup!$AH$10 &amp; "'!" &amp; AE279),0) + IF(Setup!$AH$11&lt;&gt;"",INDIRECT("'" &amp; Setup!$AH$11 &amp; "'!" &amp; AE279),0) + IF(Setup!$AH$12&lt;&gt;"",INDIRECT("'" &amp; Setup!$AH$12 &amp; "'!" &amp; AE279),0)</f>
        <v>0</v>
      </c>
      <c r="R279" s="32" t="str">
        <f t="shared" ca="1" si="166"/>
        <v/>
      </c>
      <c r="S279" s="33" t="str">
        <f t="shared" ca="1" si="169"/>
        <v/>
      </c>
      <c r="T279" s="5">
        <f ca="1">IF(Setup!$AI$7&lt;&gt;"",INDIRECT("'" &amp; Setup!$AI$7 &amp; "'!" &amp; AD279),0) + IF(Setup!$AI$8&lt;&gt;"",INDIRECT("'" &amp; Setup!$AI$8 &amp; "'!" &amp; AD279),0) + IF(Setup!$AI$9&lt;&gt;"",INDIRECT("'" &amp; Setup!$AI$9 &amp; "'!" &amp; AD279),0) + IF(Setup!$AI$10&lt;&gt;"",INDIRECT("'" &amp; Setup!$AI$10 &amp; "'!" &amp; AD279),0) + IF(Setup!$AI$11&lt;&gt;"",INDIRECT("'" &amp; Setup!$AI$11 &amp; "'!" &amp; AD279),0) + IF(Setup!$AI$12&lt;&gt;"",INDIRECT("'" &amp; Setup!$AI$12 &amp; "'!" &amp; AD279),0)</f>
        <v>0</v>
      </c>
      <c r="U279" s="5">
        <f ca="1">IF(Setup!$AI$7&lt;&gt;"",INDIRECT("'" &amp; Setup!$AI$7 &amp; "'!" &amp; AE279),0) + IF(Setup!$AI$8&lt;&gt;"",INDIRECT("'" &amp; Setup!$AI$8 &amp; "'!" &amp; AE279),0) + IF(Setup!$AI$9&lt;&gt;"",INDIRECT("'" &amp; Setup!$AI$9 &amp; "'!" &amp; AE279),0) + IF(Setup!$AI$10&lt;&gt;"",INDIRECT("'" &amp; Setup!$AI$10 &amp; "'!" &amp; AE279),0) + IF(Setup!$AI$11&lt;&gt;"",INDIRECT("'" &amp; Setup!$AI$11 &amp; "'!" &amp; AE279),0) + IF(Setup!$AI$12&lt;&gt;"",INDIRECT("'" &amp; Setup!$AI$12 &amp; "'!" &amp; AE279),0)</f>
        <v>0</v>
      </c>
      <c r="V279" s="32" t="str">
        <f t="shared" ca="1" si="155"/>
        <v/>
      </c>
      <c r="W279" s="33" t="str">
        <f t="shared" ca="1" si="170"/>
        <v/>
      </c>
      <c r="X279" s="4">
        <f ca="1">IF(Setup!$AJ$7&lt;&gt;"",INDIRECT("'" &amp; Setup!$AJ$7 &amp; "'!" &amp; AD279),0) + IF(Setup!$AJ$8&lt;&gt;"",INDIRECT("'" &amp; Setup!$AJ$8 &amp; "'!" &amp; AD279),0) + IF(Setup!$AJ$9&lt;&gt;"",INDIRECT("'" &amp; Setup!$AJ$9 &amp; "'!" &amp; AD279),0) + IF(Setup!$AJ$10&lt;&gt;"",INDIRECT("'" &amp; Setup!$AJ$10 &amp; "'!" &amp; AD279),0) + IF(Setup!$AJ$11&lt;&gt;"",INDIRECT("'" &amp; Setup!$AJ$11 &amp; "'!" &amp; AD279),0) + IF(Setup!$AJ$12&lt;&gt;"",INDIRECT("'" &amp; Setup!$AJ$12 &amp; "'!" &amp; AD279),0)</f>
        <v>0</v>
      </c>
      <c r="Y279" s="4">
        <f ca="1">IF(Setup!$AJ$7&lt;&gt;"",INDIRECT("'" &amp; Setup!$AJ$7 &amp; "'!" &amp; AE279),0) + IF(Setup!$AJ$8&lt;&gt;"",INDIRECT("'" &amp; Setup!$AJ$8 &amp; "'!" &amp; AE279),0) + IF(Setup!$AJ$9&lt;&gt;"",INDIRECT("'" &amp; Setup!$AJ$9 &amp; "'!" &amp; AE279),0) + IF(Setup!$AJ$10&lt;&gt;"",INDIRECT("'" &amp; Setup!$AJ$10 &amp; "'!" &amp; AE279),0) + IF(Setup!$AJ$11&lt;&gt;"",INDIRECT("'" &amp; Setup!$AJ$11 &amp; "'!" &amp; AE279),0) + IF(Setup!$AJ$12&lt;&gt;"",INDIRECT("'" &amp; Setup!$AJ$12 &amp; "'!" &amp; AE279),0)</f>
        <v>0</v>
      </c>
      <c r="Z279" s="32" t="str">
        <f t="shared" ca="1" si="157"/>
        <v/>
      </c>
      <c r="AA279" s="33" t="str">
        <f t="shared" ca="1" si="171"/>
        <v/>
      </c>
      <c r="AB279" s="1">
        <f>Planning!H51</f>
        <v>0</v>
      </c>
      <c r="AC279" s="2" t="str">
        <f t="shared" si="159"/>
        <v>00</v>
      </c>
      <c r="AD279" s="2" t="s">
        <v>943</v>
      </c>
      <c r="AE279" s="2" t="s">
        <v>944</v>
      </c>
      <c r="AF279" s="2" t="s">
        <v>1645</v>
      </c>
      <c r="AI279" s="2">
        <f ca="1">IF(Setup!$AG$7&lt;&gt;"",INDIRECT("'" &amp; Setup!$AG$7 &amp; "'!" &amp; AF279),0) + IF(Setup!$AG$8&lt;&gt;"",INDIRECT("'" &amp; Setup!$AG$8 &amp; "'!" &amp; AF279),0) + IF(Setup!$AG$9&lt;&gt;"",INDIRECT("'" &amp; Setup!$AG$9 &amp; "'!" &amp; AF279),0) + IF(Setup!$AG$10&lt;&gt;"",INDIRECT("'" &amp; Setup!$AG$10 &amp; "'!" &amp; AF279),0) + IF(Setup!$AG$11&lt;&gt;"",INDIRECT("'" &amp; Setup!$AG$11 &amp; "'!" &amp; AF279),0) + IF(Setup!$AG$12&lt;&gt;"",INDIRECT("'" &amp; Setup!$AG$12 &amp; "'!" &amp; AF279),0)</f>
        <v>0</v>
      </c>
      <c r="AJ279" s="2">
        <f ca="1">IF(Setup!$AH$7&lt;&gt;"",INDIRECT("'" &amp; Setup!$AH$7 &amp; "'!" &amp; AF279),0) + IF(Setup!$AH$8&lt;&gt;"",INDIRECT("'" &amp; Setup!$AH$8 &amp; "'!" &amp; AF279),0) + IF(Setup!$AH$9&lt;&gt;"",INDIRECT("'" &amp; Setup!$AH$9 &amp; "'!" &amp; AF279),0) + IF(Setup!$AH$10&lt;&gt;"",INDIRECT("'" &amp; Setup!$AH$10 &amp; "'!" &amp; AF279),0) + IF(Setup!$AH$11&lt;&gt;"",INDIRECT("'" &amp; Setup!$AH$11 &amp; "'!" &amp; AF279),0) + IF(Setup!$AH$12&lt;&gt;"",INDIRECT("'" &amp; Setup!$AH$12 &amp; "'!" &amp; AF279),0)</f>
        <v>0</v>
      </c>
      <c r="AK279" s="2">
        <f ca="1">IF(Setup!$AI$7&lt;&gt;"",INDIRECT("'" &amp; Setup!$AI$7 &amp; "'!" &amp; AF279),0) + IF(Setup!$AI$8&lt;&gt;"",INDIRECT("'" &amp; Setup!$AI$8 &amp; "'!" &amp; AF279),0) + IF(Setup!$AI$9&lt;&gt;"",INDIRECT("'" &amp; Setup!$AI$9 &amp; "'!" &amp; AF279),0) + IF(Setup!$AI$10&lt;&gt;"",INDIRECT("'" &amp; Setup!$AI$10 &amp; "'!" &amp; AF279),0) + IF(Setup!$AI$11&lt;&gt;"",INDIRECT("'" &amp; Setup!$AI$11 &amp; "'!" &amp; AF279),0) + IF(Setup!$AI$12&lt;&gt;"",INDIRECT("'" &amp; Setup!$AI$12 &amp; "'!" &amp; AF279),0)</f>
        <v>0</v>
      </c>
      <c r="AL279" s="2">
        <f ca="1">IF(Setup!$AJ$7&lt;&gt;"",INDIRECT("'" &amp; Setup!$AJ$7 &amp; "'!" &amp; AF279),0) + IF(Setup!$AJ$8&lt;&gt;"",INDIRECT("'" &amp; Setup!$AJ$8 &amp; "'!" &amp; AF279),0) + IF(Setup!$AJ$9&lt;&gt;"",INDIRECT("'" &amp; Setup!$AJ$9 &amp; "'!" &amp; AF279),0) + IF(Setup!$AJ$10&lt;&gt;"",INDIRECT("'" &amp; Setup!$AJ$10 &amp; "'!" &amp; AF279),0) + IF(Setup!$AJ$11&lt;&gt;"",INDIRECT("'" &amp; Setup!$AJ$11 &amp; "'!" &amp; AF279),0) + IF(Setup!$AJ$12&lt;&gt;"",INDIRECT("'" &amp; Setup!$AJ$12 &amp; "'!" &amp; AF279),0)</f>
        <v>0</v>
      </c>
      <c r="AN279" s="2" t="str">
        <f t="shared" si="160"/>
        <v/>
      </c>
      <c r="BS279" s="2">
        <v>0</v>
      </c>
      <c r="BT279" s="2">
        <f ca="1">IF(Setup!$AH$7="",0,INDIRECT("'" &amp; Setup!$AH$7 &amp; "'!" &amp; AF279))</f>
        <v>0</v>
      </c>
      <c r="BU279" s="2">
        <f ca="1">IF(Setup!$AI$7="",0,INDIRECT("'" &amp; Setup!$AI$7 &amp; "'!" &amp; AF279))</f>
        <v>0</v>
      </c>
      <c r="BV279" s="2">
        <f ca="1">IF(Setup!$AJ$7="",0,INDIRECT("'" &amp; Setup!$AJ$7 &amp; "'!" &amp; AF279))</f>
        <v>0</v>
      </c>
    </row>
    <row r="280" spans="1:74" ht="39" hidden="1" customHeight="1" x14ac:dyDescent="0.2">
      <c r="A280" s="14" t="str">
        <f>Planning!A52</f>
        <v>I044</v>
      </c>
      <c r="B280" s="9">
        <f>Planning!B52</f>
        <v>0</v>
      </c>
      <c r="C280" s="9">
        <f>Planning!C52</f>
        <v>0</v>
      </c>
      <c r="D280" s="9">
        <f>Planning!D52</f>
        <v>0</v>
      </c>
      <c r="E280" s="3">
        <f>Planning!E52</f>
        <v>0</v>
      </c>
      <c r="F280" s="3">
        <f>Planning!G52</f>
        <v>0</v>
      </c>
      <c r="G280" s="60">
        <f t="shared" si="161"/>
        <v>0</v>
      </c>
      <c r="H280" s="5">
        <f t="shared" ca="1" si="162"/>
        <v>0</v>
      </c>
      <c r="I280" s="5">
        <f t="shared" ca="1" si="163"/>
        <v>0</v>
      </c>
      <c r="J280" s="32" t="str">
        <f t="shared" ca="1" si="164"/>
        <v/>
      </c>
      <c r="K280" s="33" t="str">
        <f t="shared" ca="1" si="167"/>
        <v/>
      </c>
      <c r="L280" s="5">
        <f ca="1">IF(Setup!$AG$7&lt;&gt;"",INDIRECT("'" &amp; Setup!$AG$7 &amp; "'!" &amp; AD280),0) + IF(Setup!$AG$8&lt;&gt;"",INDIRECT("'" &amp; Setup!$AG$8 &amp; "'!" &amp; AD280),0) + IF(Setup!$AG$9&lt;&gt;"",INDIRECT("'" &amp; Setup!$AG$9 &amp; "'!" &amp; AD280),0) + IF(Setup!$AG$10&lt;&gt;"",INDIRECT("'" &amp; Setup!$AG$10 &amp; "'!" &amp; AD280),0) + IF(Setup!$AG$11&lt;&gt;"",INDIRECT("'" &amp; Setup!$AG$11 &amp; "'!" &amp; AD280),0) + IF(Setup!$AG$12&lt;&gt;"",INDIRECT("'" &amp; Setup!$AG$12 &amp; "'!" &amp; AD280),0)</f>
        <v>0</v>
      </c>
      <c r="M280" s="5">
        <f ca="1">IF(Setup!$AG$7&lt;&gt;"",INDIRECT("'" &amp; Setup!$AG$7 &amp; "'!" &amp; AE280),0) + IF(Setup!$AG$8&lt;&gt;"",INDIRECT("'" &amp; Setup!$AG$8 &amp; "'!" &amp; AE280),0) + IF(Setup!$AG$9&lt;&gt;"",INDIRECT("'" &amp; Setup!$AG$9 &amp; "'!" &amp; AE280),0) + IF(Setup!$AG$10&lt;&gt;"",INDIRECT("'" &amp; Setup!$AG$10 &amp; "'!" &amp; AE280),0) + IF(Setup!$AG$11&lt;&gt;"",INDIRECT("'" &amp; Setup!$AG$11 &amp; "'!" &amp; AE280),0) + IF(Setup!$AG$12&lt;&gt;"",INDIRECT("'" &amp; Setup!$AG$12 &amp; "'!" &amp; AE280),0)</f>
        <v>0</v>
      </c>
      <c r="N280" s="32" t="str">
        <f t="shared" ca="1" si="165"/>
        <v/>
      </c>
      <c r="O280" s="33" t="str">
        <f t="shared" ca="1" si="168"/>
        <v/>
      </c>
      <c r="P280" s="5">
        <f ca="1">IF(Setup!$AH$7&lt;&gt;"",INDIRECT("'" &amp; Setup!$AH$7 &amp; "'!" &amp; AD280),0) + IF(Setup!$AH$8&lt;&gt;"",INDIRECT("'" &amp; Setup!$AH$8 &amp; "'!" &amp; AD280),0) + IF(Setup!$AH$9&lt;&gt;"",INDIRECT("'" &amp; Setup!$AH$9 &amp; "'!" &amp; AD280),0) + IF(Setup!$AH$10&lt;&gt;"",INDIRECT("'" &amp; Setup!$AH$10 &amp; "'!" &amp; AD280),0) + IF(Setup!$AH$11&lt;&gt;"",INDIRECT("'" &amp; Setup!$AH$11 &amp; "'!" &amp; AD280),0) + IF(Setup!$AH$12&lt;&gt;"",INDIRECT("'" &amp; Setup!$AH$12 &amp; "'!" &amp; AD280),0)</f>
        <v>0</v>
      </c>
      <c r="Q280" s="5">
        <f ca="1">IF(Setup!$AH$7&lt;&gt;"",INDIRECT("'" &amp; Setup!$AH$7 &amp; "'!" &amp; AE280),0) + IF(Setup!$AH$8&lt;&gt;"",INDIRECT("'" &amp; Setup!$AH$8 &amp; "'!" &amp; AE280),0) + IF(Setup!$AH$9&lt;&gt;"",INDIRECT("'" &amp; Setup!$AH$9 &amp; "'!" &amp; AE280),0) + IF(Setup!$AH$10&lt;&gt;"",INDIRECT("'" &amp; Setup!$AH$10 &amp; "'!" &amp; AE280),0) + IF(Setup!$AH$11&lt;&gt;"",INDIRECT("'" &amp; Setup!$AH$11 &amp; "'!" &amp; AE280),0) + IF(Setup!$AH$12&lt;&gt;"",INDIRECT("'" &amp; Setup!$AH$12 &amp; "'!" &amp; AE280),0)</f>
        <v>0</v>
      </c>
      <c r="R280" s="32" t="str">
        <f t="shared" ca="1" si="166"/>
        <v/>
      </c>
      <c r="S280" s="33" t="str">
        <f t="shared" ca="1" si="169"/>
        <v/>
      </c>
      <c r="T280" s="5">
        <f ca="1">IF(Setup!$AI$7&lt;&gt;"",INDIRECT("'" &amp; Setup!$AI$7 &amp; "'!" &amp; AD280),0) + IF(Setup!$AI$8&lt;&gt;"",INDIRECT("'" &amp; Setup!$AI$8 &amp; "'!" &amp; AD280),0) + IF(Setup!$AI$9&lt;&gt;"",INDIRECT("'" &amp; Setup!$AI$9 &amp; "'!" &amp; AD280),0) + IF(Setup!$AI$10&lt;&gt;"",INDIRECT("'" &amp; Setup!$AI$10 &amp; "'!" &amp; AD280),0) + IF(Setup!$AI$11&lt;&gt;"",INDIRECT("'" &amp; Setup!$AI$11 &amp; "'!" &amp; AD280),0) + IF(Setup!$AI$12&lt;&gt;"",INDIRECT("'" &amp; Setup!$AI$12 &amp; "'!" &amp; AD280),0)</f>
        <v>0</v>
      </c>
      <c r="U280" s="5">
        <f ca="1">IF(Setup!$AI$7&lt;&gt;"",INDIRECT("'" &amp; Setup!$AI$7 &amp; "'!" &amp; AE280),0) + IF(Setup!$AI$8&lt;&gt;"",INDIRECT("'" &amp; Setup!$AI$8 &amp; "'!" &amp; AE280),0) + IF(Setup!$AI$9&lt;&gt;"",INDIRECT("'" &amp; Setup!$AI$9 &amp; "'!" &amp; AE280),0) + IF(Setup!$AI$10&lt;&gt;"",INDIRECT("'" &amp; Setup!$AI$10 &amp; "'!" &amp; AE280),0) + IF(Setup!$AI$11&lt;&gt;"",INDIRECT("'" &amp; Setup!$AI$11 &amp; "'!" &amp; AE280),0) + IF(Setup!$AI$12&lt;&gt;"",INDIRECT("'" &amp; Setup!$AI$12 &amp; "'!" &amp; AE280),0)</f>
        <v>0</v>
      </c>
      <c r="V280" s="32" t="str">
        <f t="shared" ca="1" si="155"/>
        <v/>
      </c>
      <c r="W280" s="33" t="str">
        <f t="shared" ca="1" si="170"/>
        <v/>
      </c>
      <c r="X280" s="4">
        <f ca="1">IF(Setup!$AJ$7&lt;&gt;"",INDIRECT("'" &amp; Setup!$AJ$7 &amp; "'!" &amp; AD280),0) + IF(Setup!$AJ$8&lt;&gt;"",INDIRECT("'" &amp; Setup!$AJ$8 &amp; "'!" &amp; AD280),0) + IF(Setup!$AJ$9&lt;&gt;"",INDIRECT("'" &amp; Setup!$AJ$9 &amp; "'!" &amp; AD280),0) + IF(Setup!$AJ$10&lt;&gt;"",INDIRECT("'" &amp; Setup!$AJ$10 &amp; "'!" &amp; AD280),0) + IF(Setup!$AJ$11&lt;&gt;"",INDIRECT("'" &amp; Setup!$AJ$11 &amp; "'!" &amp; AD280),0) + IF(Setup!$AJ$12&lt;&gt;"",INDIRECT("'" &amp; Setup!$AJ$12 &amp; "'!" &amp; AD280),0)</f>
        <v>0</v>
      </c>
      <c r="Y280" s="4">
        <f ca="1">IF(Setup!$AJ$7&lt;&gt;"",INDIRECT("'" &amp; Setup!$AJ$7 &amp; "'!" &amp; AE280),0) + IF(Setup!$AJ$8&lt;&gt;"",INDIRECT("'" &amp; Setup!$AJ$8 &amp; "'!" &amp; AE280),0) + IF(Setup!$AJ$9&lt;&gt;"",INDIRECT("'" &amp; Setup!$AJ$9 &amp; "'!" &amp; AE280),0) + IF(Setup!$AJ$10&lt;&gt;"",INDIRECT("'" &amp; Setup!$AJ$10 &amp; "'!" &amp; AE280),0) + IF(Setup!$AJ$11&lt;&gt;"",INDIRECT("'" &amp; Setup!$AJ$11 &amp; "'!" &amp; AE280),0) + IF(Setup!$AJ$12&lt;&gt;"",INDIRECT("'" &amp; Setup!$AJ$12 &amp; "'!" &amp; AE280),0)</f>
        <v>0</v>
      </c>
      <c r="Z280" s="32" t="str">
        <f t="shared" ca="1" si="157"/>
        <v/>
      </c>
      <c r="AA280" s="33" t="str">
        <f t="shared" ca="1" si="171"/>
        <v/>
      </c>
      <c r="AB280" s="1">
        <f>Planning!H52</f>
        <v>0</v>
      </c>
      <c r="AC280" s="2" t="str">
        <f t="shared" si="159"/>
        <v>00</v>
      </c>
      <c r="AD280" s="2" t="s">
        <v>945</v>
      </c>
      <c r="AE280" s="2" t="s">
        <v>946</v>
      </c>
      <c r="AF280" s="2" t="s">
        <v>1646</v>
      </c>
      <c r="AI280" s="2">
        <f ca="1">IF(Setup!$AG$7&lt;&gt;"",INDIRECT("'" &amp; Setup!$AG$7 &amp; "'!" &amp; AF280),0) + IF(Setup!$AG$8&lt;&gt;"",INDIRECT("'" &amp; Setup!$AG$8 &amp; "'!" &amp; AF280),0) + IF(Setup!$AG$9&lt;&gt;"",INDIRECT("'" &amp; Setup!$AG$9 &amp; "'!" &amp; AF280),0) + IF(Setup!$AG$10&lt;&gt;"",INDIRECT("'" &amp; Setup!$AG$10 &amp; "'!" &amp; AF280),0) + IF(Setup!$AG$11&lt;&gt;"",INDIRECT("'" &amp; Setup!$AG$11 &amp; "'!" &amp; AF280),0) + IF(Setup!$AG$12&lt;&gt;"",INDIRECT("'" &amp; Setup!$AG$12 &amp; "'!" &amp; AF280),0)</f>
        <v>0</v>
      </c>
      <c r="AJ280" s="2">
        <f ca="1">IF(Setup!$AH$7&lt;&gt;"",INDIRECT("'" &amp; Setup!$AH$7 &amp; "'!" &amp; AF280),0) + IF(Setup!$AH$8&lt;&gt;"",INDIRECT("'" &amp; Setup!$AH$8 &amp; "'!" &amp; AF280),0) + IF(Setup!$AH$9&lt;&gt;"",INDIRECT("'" &amp; Setup!$AH$9 &amp; "'!" &amp; AF280),0) + IF(Setup!$AH$10&lt;&gt;"",INDIRECT("'" &amp; Setup!$AH$10 &amp; "'!" &amp; AF280),0) + IF(Setup!$AH$11&lt;&gt;"",INDIRECT("'" &amp; Setup!$AH$11 &amp; "'!" &amp; AF280),0) + IF(Setup!$AH$12&lt;&gt;"",INDIRECT("'" &amp; Setup!$AH$12 &amp; "'!" &amp; AF280),0)</f>
        <v>0</v>
      </c>
      <c r="AK280" s="2">
        <f ca="1">IF(Setup!$AI$7&lt;&gt;"",INDIRECT("'" &amp; Setup!$AI$7 &amp; "'!" &amp; AF280),0) + IF(Setup!$AI$8&lt;&gt;"",INDIRECT("'" &amp; Setup!$AI$8 &amp; "'!" &amp; AF280),0) + IF(Setup!$AI$9&lt;&gt;"",INDIRECT("'" &amp; Setup!$AI$9 &amp; "'!" &amp; AF280),0) + IF(Setup!$AI$10&lt;&gt;"",INDIRECT("'" &amp; Setup!$AI$10 &amp; "'!" &amp; AF280),0) + IF(Setup!$AI$11&lt;&gt;"",INDIRECT("'" &amp; Setup!$AI$11 &amp; "'!" &amp; AF280),0) + IF(Setup!$AI$12&lt;&gt;"",INDIRECT("'" &amp; Setup!$AI$12 &amp; "'!" &amp; AF280),0)</f>
        <v>0</v>
      </c>
      <c r="AL280" s="2">
        <f ca="1">IF(Setup!$AJ$7&lt;&gt;"",INDIRECT("'" &amp; Setup!$AJ$7 &amp; "'!" &amp; AF280),0) + IF(Setup!$AJ$8&lt;&gt;"",INDIRECT("'" &amp; Setup!$AJ$8 &amp; "'!" &amp; AF280),0) + IF(Setup!$AJ$9&lt;&gt;"",INDIRECT("'" &amp; Setup!$AJ$9 &amp; "'!" &amp; AF280),0) + IF(Setup!$AJ$10&lt;&gt;"",INDIRECT("'" &amp; Setup!$AJ$10 &amp; "'!" &amp; AF280),0) + IF(Setup!$AJ$11&lt;&gt;"",INDIRECT("'" &amp; Setup!$AJ$11 &amp; "'!" &amp; AF280),0) + IF(Setup!$AJ$12&lt;&gt;"",INDIRECT("'" &amp; Setup!$AJ$12 &amp; "'!" &amp; AF280),0)</f>
        <v>0</v>
      </c>
      <c r="AN280" s="2" t="str">
        <f t="shared" si="160"/>
        <v/>
      </c>
      <c r="BS280" s="2">
        <v>0</v>
      </c>
      <c r="BT280" s="2">
        <f ca="1">IF(Setup!$AH$7="",0,INDIRECT("'" &amp; Setup!$AH$7 &amp; "'!" &amp; AF280))</f>
        <v>0</v>
      </c>
      <c r="BU280" s="2">
        <f ca="1">IF(Setup!$AI$7="",0,INDIRECT("'" &amp; Setup!$AI$7 &amp; "'!" &amp; AF280))</f>
        <v>0</v>
      </c>
      <c r="BV280" s="2">
        <f ca="1">IF(Setup!$AJ$7="",0,INDIRECT("'" &amp; Setup!$AJ$7 &amp; "'!" &amp; AF280))</f>
        <v>0</v>
      </c>
    </row>
    <row r="281" spans="1:74" ht="39" hidden="1" customHeight="1" x14ac:dyDescent="0.2">
      <c r="A281" s="14" t="str">
        <f>Planning!A53</f>
        <v>I045</v>
      </c>
      <c r="B281" s="9">
        <f>Planning!B53</f>
        <v>0</v>
      </c>
      <c r="C281" s="9">
        <f>Planning!C53</f>
        <v>0</v>
      </c>
      <c r="D281" s="9">
        <f>Planning!D53</f>
        <v>0</v>
      </c>
      <c r="E281" s="3">
        <f>Planning!E53</f>
        <v>0</v>
      </c>
      <c r="F281" s="3">
        <f>Planning!G53</f>
        <v>0</v>
      </c>
      <c r="G281" s="60">
        <f t="shared" si="161"/>
        <v>0</v>
      </c>
      <c r="H281" s="5">
        <f t="shared" ca="1" si="162"/>
        <v>0</v>
      </c>
      <c r="I281" s="5">
        <f t="shared" ca="1" si="163"/>
        <v>0</v>
      </c>
      <c r="J281" s="32" t="str">
        <f t="shared" ca="1" si="164"/>
        <v/>
      </c>
      <c r="K281" s="33" t="str">
        <f t="shared" ca="1" si="167"/>
        <v/>
      </c>
      <c r="L281" s="5">
        <f ca="1">IF(Setup!$AG$7&lt;&gt;"",INDIRECT("'" &amp; Setup!$AG$7 &amp; "'!" &amp; AD281),0) + IF(Setup!$AG$8&lt;&gt;"",INDIRECT("'" &amp; Setup!$AG$8 &amp; "'!" &amp; AD281),0) + IF(Setup!$AG$9&lt;&gt;"",INDIRECT("'" &amp; Setup!$AG$9 &amp; "'!" &amp; AD281),0) + IF(Setup!$AG$10&lt;&gt;"",INDIRECT("'" &amp; Setup!$AG$10 &amp; "'!" &amp; AD281),0) + IF(Setup!$AG$11&lt;&gt;"",INDIRECT("'" &amp; Setup!$AG$11 &amp; "'!" &amp; AD281),0) + IF(Setup!$AG$12&lt;&gt;"",INDIRECT("'" &amp; Setup!$AG$12 &amp; "'!" &amp; AD281),0)</f>
        <v>0</v>
      </c>
      <c r="M281" s="5">
        <f ca="1">IF(Setup!$AG$7&lt;&gt;"",INDIRECT("'" &amp; Setup!$AG$7 &amp; "'!" &amp; AE281),0) + IF(Setup!$AG$8&lt;&gt;"",INDIRECT("'" &amp; Setup!$AG$8 &amp; "'!" &amp; AE281),0) + IF(Setup!$AG$9&lt;&gt;"",INDIRECT("'" &amp; Setup!$AG$9 &amp; "'!" &amp; AE281),0) + IF(Setup!$AG$10&lt;&gt;"",INDIRECT("'" &amp; Setup!$AG$10 &amp; "'!" &amp; AE281),0) + IF(Setup!$AG$11&lt;&gt;"",INDIRECT("'" &amp; Setup!$AG$11 &amp; "'!" &amp; AE281),0) + IF(Setup!$AG$12&lt;&gt;"",INDIRECT("'" &amp; Setup!$AG$12 &amp; "'!" &amp; AE281),0)</f>
        <v>0</v>
      </c>
      <c r="N281" s="32" t="str">
        <f t="shared" ca="1" si="165"/>
        <v/>
      </c>
      <c r="O281" s="33" t="str">
        <f t="shared" ca="1" si="168"/>
        <v/>
      </c>
      <c r="P281" s="5">
        <f ca="1">IF(Setup!$AH$7&lt;&gt;"",INDIRECT("'" &amp; Setup!$AH$7 &amp; "'!" &amp; AD281),0) + IF(Setup!$AH$8&lt;&gt;"",INDIRECT("'" &amp; Setup!$AH$8 &amp; "'!" &amp; AD281),0) + IF(Setup!$AH$9&lt;&gt;"",INDIRECT("'" &amp; Setup!$AH$9 &amp; "'!" &amp; AD281),0) + IF(Setup!$AH$10&lt;&gt;"",INDIRECT("'" &amp; Setup!$AH$10 &amp; "'!" &amp; AD281),0) + IF(Setup!$AH$11&lt;&gt;"",INDIRECT("'" &amp; Setup!$AH$11 &amp; "'!" &amp; AD281),0) + IF(Setup!$AH$12&lt;&gt;"",INDIRECT("'" &amp; Setup!$AH$12 &amp; "'!" &amp; AD281),0)</f>
        <v>0</v>
      </c>
      <c r="Q281" s="5">
        <f ca="1">IF(Setup!$AH$7&lt;&gt;"",INDIRECT("'" &amp; Setup!$AH$7 &amp; "'!" &amp; AE281),0) + IF(Setup!$AH$8&lt;&gt;"",INDIRECT("'" &amp; Setup!$AH$8 &amp; "'!" &amp; AE281),0) + IF(Setup!$AH$9&lt;&gt;"",INDIRECT("'" &amp; Setup!$AH$9 &amp; "'!" &amp; AE281),0) + IF(Setup!$AH$10&lt;&gt;"",INDIRECT("'" &amp; Setup!$AH$10 &amp; "'!" &amp; AE281),0) + IF(Setup!$AH$11&lt;&gt;"",INDIRECT("'" &amp; Setup!$AH$11 &amp; "'!" &amp; AE281),0) + IF(Setup!$AH$12&lt;&gt;"",INDIRECT("'" &amp; Setup!$AH$12 &amp; "'!" &amp; AE281),0)</f>
        <v>0</v>
      </c>
      <c r="R281" s="32" t="str">
        <f t="shared" ca="1" si="166"/>
        <v/>
      </c>
      <c r="S281" s="33" t="str">
        <f t="shared" ca="1" si="169"/>
        <v/>
      </c>
      <c r="T281" s="5">
        <f ca="1">IF(Setup!$AI$7&lt;&gt;"",INDIRECT("'" &amp; Setup!$AI$7 &amp; "'!" &amp; AD281),0) + IF(Setup!$AI$8&lt;&gt;"",INDIRECT("'" &amp; Setup!$AI$8 &amp; "'!" &amp; AD281),0) + IF(Setup!$AI$9&lt;&gt;"",INDIRECT("'" &amp; Setup!$AI$9 &amp; "'!" &amp; AD281),0) + IF(Setup!$AI$10&lt;&gt;"",INDIRECT("'" &amp; Setup!$AI$10 &amp; "'!" &amp; AD281),0) + IF(Setup!$AI$11&lt;&gt;"",INDIRECT("'" &amp; Setup!$AI$11 &amp; "'!" &amp; AD281),0) + IF(Setup!$AI$12&lt;&gt;"",INDIRECT("'" &amp; Setup!$AI$12 &amp; "'!" &amp; AD281),0)</f>
        <v>0</v>
      </c>
      <c r="U281" s="5">
        <f ca="1">IF(Setup!$AI$7&lt;&gt;"",INDIRECT("'" &amp; Setup!$AI$7 &amp; "'!" &amp; AE281),0) + IF(Setup!$AI$8&lt;&gt;"",INDIRECT("'" &amp; Setup!$AI$8 &amp; "'!" &amp; AE281),0) + IF(Setup!$AI$9&lt;&gt;"",INDIRECT("'" &amp; Setup!$AI$9 &amp; "'!" &amp; AE281),0) + IF(Setup!$AI$10&lt;&gt;"",INDIRECT("'" &amp; Setup!$AI$10 &amp; "'!" &amp; AE281),0) + IF(Setup!$AI$11&lt;&gt;"",INDIRECT("'" &amp; Setup!$AI$11 &amp; "'!" &amp; AE281),0) + IF(Setup!$AI$12&lt;&gt;"",INDIRECT("'" &amp; Setup!$AI$12 &amp; "'!" &amp; AE281),0)</f>
        <v>0</v>
      </c>
      <c r="V281" s="32" t="str">
        <f t="shared" ca="1" si="155"/>
        <v/>
      </c>
      <c r="W281" s="33" t="str">
        <f t="shared" ca="1" si="170"/>
        <v/>
      </c>
      <c r="X281" s="4">
        <f ca="1">IF(Setup!$AJ$7&lt;&gt;"",INDIRECT("'" &amp; Setup!$AJ$7 &amp; "'!" &amp; AD281),0) + IF(Setup!$AJ$8&lt;&gt;"",INDIRECT("'" &amp; Setup!$AJ$8 &amp; "'!" &amp; AD281),0) + IF(Setup!$AJ$9&lt;&gt;"",INDIRECT("'" &amp; Setup!$AJ$9 &amp; "'!" &amp; AD281),0) + IF(Setup!$AJ$10&lt;&gt;"",INDIRECT("'" &amp; Setup!$AJ$10 &amp; "'!" &amp; AD281),0) + IF(Setup!$AJ$11&lt;&gt;"",INDIRECT("'" &amp; Setup!$AJ$11 &amp; "'!" &amp; AD281),0) + IF(Setup!$AJ$12&lt;&gt;"",INDIRECT("'" &amp; Setup!$AJ$12 &amp; "'!" &amp; AD281),0)</f>
        <v>0</v>
      </c>
      <c r="Y281" s="4">
        <f ca="1">IF(Setup!$AJ$7&lt;&gt;"",INDIRECT("'" &amp; Setup!$AJ$7 &amp; "'!" &amp; AE281),0) + IF(Setup!$AJ$8&lt;&gt;"",INDIRECT("'" &amp; Setup!$AJ$8 &amp; "'!" &amp; AE281),0) + IF(Setup!$AJ$9&lt;&gt;"",INDIRECT("'" &amp; Setup!$AJ$9 &amp; "'!" &amp; AE281),0) + IF(Setup!$AJ$10&lt;&gt;"",INDIRECT("'" &amp; Setup!$AJ$10 &amp; "'!" &amp; AE281),0) + IF(Setup!$AJ$11&lt;&gt;"",INDIRECT("'" &amp; Setup!$AJ$11 &amp; "'!" &amp; AE281),0) + IF(Setup!$AJ$12&lt;&gt;"",INDIRECT("'" &amp; Setup!$AJ$12 &amp; "'!" &amp; AE281),0)</f>
        <v>0</v>
      </c>
      <c r="Z281" s="32" t="str">
        <f t="shared" ca="1" si="157"/>
        <v/>
      </c>
      <c r="AA281" s="33" t="str">
        <f t="shared" ca="1" si="171"/>
        <v/>
      </c>
      <c r="AB281" s="1">
        <f>Planning!H53</f>
        <v>0</v>
      </c>
      <c r="AC281" s="2" t="str">
        <f t="shared" si="159"/>
        <v>00</v>
      </c>
      <c r="AD281" s="2" t="s">
        <v>947</v>
      </c>
      <c r="AE281" s="2" t="s">
        <v>948</v>
      </c>
      <c r="AF281" s="2" t="s">
        <v>1647</v>
      </c>
      <c r="AI281" s="2">
        <f ca="1">IF(Setup!$AG$7&lt;&gt;"",INDIRECT("'" &amp; Setup!$AG$7 &amp; "'!" &amp; AF281),0) + IF(Setup!$AG$8&lt;&gt;"",INDIRECT("'" &amp; Setup!$AG$8 &amp; "'!" &amp; AF281),0) + IF(Setup!$AG$9&lt;&gt;"",INDIRECT("'" &amp; Setup!$AG$9 &amp; "'!" &amp; AF281),0) + IF(Setup!$AG$10&lt;&gt;"",INDIRECT("'" &amp; Setup!$AG$10 &amp; "'!" &amp; AF281),0) + IF(Setup!$AG$11&lt;&gt;"",INDIRECT("'" &amp; Setup!$AG$11 &amp; "'!" &amp; AF281),0) + IF(Setup!$AG$12&lt;&gt;"",INDIRECT("'" &amp; Setup!$AG$12 &amp; "'!" &amp; AF281),0)</f>
        <v>0</v>
      </c>
      <c r="AJ281" s="2">
        <f ca="1">IF(Setup!$AH$7&lt;&gt;"",INDIRECT("'" &amp; Setup!$AH$7 &amp; "'!" &amp; AF281),0) + IF(Setup!$AH$8&lt;&gt;"",INDIRECT("'" &amp; Setup!$AH$8 &amp; "'!" &amp; AF281),0) + IF(Setup!$AH$9&lt;&gt;"",INDIRECT("'" &amp; Setup!$AH$9 &amp; "'!" &amp; AF281),0) + IF(Setup!$AH$10&lt;&gt;"",INDIRECT("'" &amp; Setup!$AH$10 &amp; "'!" &amp; AF281),0) + IF(Setup!$AH$11&lt;&gt;"",INDIRECT("'" &amp; Setup!$AH$11 &amp; "'!" &amp; AF281),0) + IF(Setup!$AH$12&lt;&gt;"",INDIRECT("'" &amp; Setup!$AH$12 &amp; "'!" &amp; AF281),0)</f>
        <v>0</v>
      </c>
      <c r="AK281" s="2">
        <f ca="1">IF(Setup!$AI$7&lt;&gt;"",INDIRECT("'" &amp; Setup!$AI$7 &amp; "'!" &amp; AF281),0) + IF(Setup!$AI$8&lt;&gt;"",INDIRECT("'" &amp; Setup!$AI$8 &amp; "'!" &amp; AF281),0) + IF(Setup!$AI$9&lt;&gt;"",INDIRECT("'" &amp; Setup!$AI$9 &amp; "'!" &amp; AF281),0) + IF(Setup!$AI$10&lt;&gt;"",INDIRECT("'" &amp; Setup!$AI$10 &amp; "'!" &amp; AF281),0) + IF(Setup!$AI$11&lt;&gt;"",INDIRECT("'" &amp; Setup!$AI$11 &amp; "'!" &amp; AF281),0) + IF(Setup!$AI$12&lt;&gt;"",INDIRECT("'" &amp; Setup!$AI$12 &amp; "'!" &amp; AF281),0)</f>
        <v>0</v>
      </c>
      <c r="AL281" s="2">
        <f ca="1">IF(Setup!$AJ$7&lt;&gt;"",INDIRECT("'" &amp; Setup!$AJ$7 &amp; "'!" &amp; AF281),0) + IF(Setup!$AJ$8&lt;&gt;"",INDIRECT("'" &amp; Setup!$AJ$8 &amp; "'!" &amp; AF281),0) + IF(Setup!$AJ$9&lt;&gt;"",INDIRECT("'" &amp; Setup!$AJ$9 &amp; "'!" &amp; AF281),0) + IF(Setup!$AJ$10&lt;&gt;"",INDIRECT("'" &amp; Setup!$AJ$10 &amp; "'!" &amp; AF281),0) + IF(Setup!$AJ$11&lt;&gt;"",INDIRECT("'" &amp; Setup!$AJ$11 &amp; "'!" &amp; AF281),0) + IF(Setup!$AJ$12&lt;&gt;"",INDIRECT("'" &amp; Setup!$AJ$12 &amp; "'!" &amp; AF281),0)</f>
        <v>0</v>
      </c>
      <c r="AN281" s="2" t="str">
        <f t="shared" si="160"/>
        <v/>
      </c>
      <c r="BS281" s="2">
        <v>0</v>
      </c>
      <c r="BT281" s="2">
        <f ca="1">IF(Setup!$AH$7="",0,INDIRECT("'" &amp; Setup!$AH$7 &amp; "'!" &amp; AF281))</f>
        <v>0</v>
      </c>
      <c r="BU281" s="2">
        <f ca="1">IF(Setup!$AI$7="",0,INDIRECT("'" &amp; Setup!$AI$7 &amp; "'!" &amp; AF281))</f>
        <v>0</v>
      </c>
      <c r="BV281" s="2">
        <f ca="1">IF(Setup!$AJ$7="",0,INDIRECT("'" &amp; Setup!$AJ$7 &amp; "'!" &amp; AF281))</f>
        <v>0</v>
      </c>
    </row>
    <row r="282" spans="1:74" ht="39" hidden="1" customHeight="1" x14ac:dyDescent="0.2">
      <c r="A282" s="14" t="str">
        <f>Planning!A54</f>
        <v>I046</v>
      </c>
      <c r="B282" s="9">
        <f>Planning!B54</f>
        <v>0</v>
      </c>
      <c r="C282" s="9">
        <f>Planning!C54</f>
        <v>0</v>
      </c>
      <c r="D282" s="9">
        <f>Planning!D54</f>
        <v>0</v>
      </c>
      <c r="E282" s="3">
        <f>Planning!E54</f>
        <v>0</v>
      </c>
      <c r="F282" s="3">
        <f>Planning!G54</f>
        <v>0</v>
      </c>
      <c r="G282" s="60">
        <f t="shared" si="161"/>
        <v>0</v>
      </c>
      <c r="H282" s="5">
        <f t="shared" ca="1" si="162"/>
        <v>0</v>
      </c>
      <c r="I282" s="5">
        <f t="shared" ca="1" si="163"/>
        <v>0</v>
      </c>
      <c r="J282" s="32" t="str">
        <f t="shared" ca="1" si="164"/>
        <v/>
      </c>
      <c r="K282" s="33" t="str">
        <f t="shared" ca="1" si="167"/>
        <v/>
      </c>
      <c r="L282" s="5">
        <f ca="1">IF(Setup!$AG$7&lt;&gt;"",INDIRECT("'" &amp; Setup!$AG$7 &amp; "'!" &amp; AD282),0) + IF(Setup!$AG$8&lt;&gt;"",INDIRECT("'" &amp; Setup!$AG$8 &amp; "'!" &amp; AD282),0) + IF(Setup!$AG$9&lt;&gt;"",INDIRECT("'" &amp; Setup!$AG$9 &amp; "'!" &amp; AD282),0) + IF(Setup!$AG$10&lt;&gt;"",INDIRECT("'" &amp; Setup!$AG$10 &amp; "'!" &amp; AD282),0) + IF(Setup!$AG$11&lt;&gt;"",INDIRECT("'" &amp; Setup!$AG$11 &amp; "'!" &amp; AD282),0) + IF(Setup!$AG$12&lt;&gt;"",INDIRECT("'" &amp; Setup!$AG$12 &amp; "'!" &amp; AD282),0)</f>
        <v>0</v>
      </c>
      <c r="M282" s="5">
        <f ca="1">IF(Setup!$AG$7&lt;&gt;"",INDIRECT("'" &amp; Setup!$AG$7 &amp; "'!" &amp; AE282),0) + IF(Setup!$AG$8&lt;&gt;"",INDIRECT("'" &amp; Setup!$AG$8 &amp; "'!" &amp; AE282),0) + IF(Setup!$AG$9&lt;&gt;"",INDIRECT("'" &amp; Setup!$AG$9 &amp; "'!" &amp; AE282),0) + IF(Setup!$AG$10&lt;&gt;"",INDIRECT("'" &amp; Setup!$AG$10 &amp; "'!" &amp; AE282),0) + IF(Setup!$AG$11&lt;&gt;"",INDIRECT("'" &amp; Setup!$AG$11 &amp; "'!" &amp; AE282),0) + IF(Setup!$AG$12&lt;&gt;"",INDIRECT("'" &amp; Setup!$AG$12 &amp; "'!" &amp; AE282),0)</f>
        <v>0</v>
      </c>
      <c r="N282" s="32" t="str">
        <f t="shared" ca="1" si="165"/>
        <v/>
      </c>
      <c r="O282" s="33" t="str">
        <f t="shared" ca="1" si="168"/>
        <v/>
      </c>
      <c r="P282" s="5">
        <f ca="1">IF(Setup!$AH$7&lt;&gt;"",INDIRECT("'" &amp; Setup!$AH$7 &amp; "'!" &amp; AD282),0) + IF(Setup!$AH$8&lt;&gt;"",INDIRECT("'" &amp; Setup!$AH$8 &amp; "'!" &amp; AD282),0) + IF(Setup!$AH$9&lt;&gt;"",INDIRECT("'" &amp; Setup!$AH$9 &amp; "'!" &amp; AD282),0) + IF(Setup!$AH$10&lt;&gt;"",INDIRECT("'" &amp; Setup!$AH$10 &amp; "'!" &amp; AD282),0) + IF(Setup!$AH$11&lt;&gt;"",INDIRECT("'" &amp; Setup!$AH$11 &amp; "'!" &amp; AD282),0) + IF(Setup!$AH$12&lt;&gt;"",INDIRECT("'" &amp; Setup!$AH$12 &amp; "'!" &amp; AD282),0)</f>
        <v>0</v>
      </c>
      <c r="Q282" s="5">
        <f ca="1">IF(Setup!$AH$7&lt;&gt;"",INDIRECT("'" &amp; Setup!$AH$7 &amp; "'!" &amp; AE282),0) + IF(Setup!$AH$8&lt;&gt;"",INDIRECT("'" &amp; Setup!$AH$8 &amp; "'!" &amp; AE282),0) + IF(Setup!$AH$9&lt;&gt;"",INDIRECT("'" &amp; Setup!$AH$9 &amp; "'!" &amp; AE282),0) + IF(Setup!$AH$10&lt;&gt;"",INDIRECT("'" &amp; Setup!$AH$10 &amp; "'!" &amp; AE282),0) + IF(Setup!$AH$11&lt;&gt;"",INDIRECT("'" &amp; Setup!$AH$11 &amp; "'!" &amp; AE282),0) + IF(Setup!$AH$12&lt;&gt;"",INDIRECT("'" &amp; Setup!$AH$12 &amp; "'!" &amp; AE282),0)</f>
        <v>0</v>
      </c>
      <c r="R282" s="32" t="str">
        <f t="shared" ca="1" si="166"/>
        <v/>
      </c>
      <c r="S282" s="33" t="str">
        <f t="shared" ca="1" si="169"/>
        <v/>
      </c>
      <c r="T282" s="5">
        <f ca="1">IF(Setup!$AI$7&lt;&gt;"",INDIRECT("'" &amp; Setup!$AI$7 &amp; "'!" &amp; AD282),0) + IF(Setup!$AI$8&lt;&gt;"",INDIRECT("'" &amp; Setup!$AI$8 &amp; "'!" &amp; AD282),0) + IF(Setup!$AI$9&lt;&gt;"",INDIRECT("'" &amp; Setup!$AI$9 &amp; "'!" &amp; AD282),0) + IF(Setup!$AI$10&lt;&gt;"",INDIRECT("'" &amp; Setup!$AI$10 &amp; "'!" &amp; AD282),0) + IF(Setup!$AI$11&lt;&gt;"",INDIRECT("'" &amp; Setup!$AI$11 &amp; "'!" &amp; AD282),0) + IF(Setup!$AI$12&lt;&gt;"",INDIRECT("'" &amp; Setup!$AI$12 &amp; "'!" &amp; AD282),0)</f>
        <v>0</v>
      </c>
      <c r="U282" s="5">
        <f ca="1">IF(Setup!$AI$7&lt;&gt;"",INDIRECT("'" &amp; Setup!$AI$7 &amp; "'!" &amp; AE282),0) + IF(Setup!$AI$8&lt;&gt;"",INDIRECT("'" &amp; Setup!$AI$8 &amp; "'!" &amp; AE282),0) + IF(Setup!$AI$9&lt;&gt;"",INDIRECT("'" &amp; Setup!$AI$9 &amp; "'!" &amp; AE282),0) + IF(Setup!$AI$10&lt;&gt;"",INDIRECT("'" &amp; Setup!$AI$10 &amp; "'!" &amp; AE282),0) + IF(Setup!$AI$11&lt;&gt;"",INDIRECT("'" &amp; Setup!$AI$11 &amp; "'!" &amp; AE282),0) + IF(Setup!$AI$12&lt;&gt;"",INDIRECT("'" &amp; Setup!$AI$12 &amp; "'!" &amp; AE282),0)</f>
        <v>0</v>
      </c>
      <c r="V282" s="32" t="str">
        <f t="shared" ca="1" si="155"/>
        <v/>
      </c>
      <c r="W282" s="33" t="str">
        <f t="shared" ca="1" si="170"/>
        <v/>
      </c>
      <c r="X282" s="4">
        <f ca="1">IF(Setup!$AJ$7&lt;&gt;"",INDIRECT("'" &amp; Setup!$AJ$7 &amp; "'!" &amp; AD282),0) + IF(Setup!$AJ$8&lt;&gt;"",INDIRECT("'" &amp; Setup!$AJ$8 &amp; "'!" &amp; AD282),0) + IF(Setup!$AJ$9&lt;&gt;"",INDIRECT("'" &amp; Setup!$AJ$9 &amp; "'!" &amp; AD282),0) + IF(Setup!$AJ$10&lt;&gt;"",INDIRECT("'" &amp; Setup!$AJ$10 &amp; "'!" &amp; AD282),0) + IF(Setup!$AJ$11&lt;&gt;"",INDIRECT("'" &amp; Setup!$AJ$11 &amp; "'!" &amp; AD282),0) + IF(Setup!$AJ$12&lt;&gt;"",INDIRECT("'" &amp; Setup!$AJ$12 &amp; "'!" &amp; AD282),0)</f>
        <v>0</v>
      </c>
      <c r="Y282" s="4">
        <f ca="1">IF(Setup!$AJ$7&lt;&gt;"",INDIRECT("'" &amp; Setup!$AJ$7 &amp; "'!" &amp; AE282),0) + IF(Setup!$AJ$8&lt;&gt;"",INDIRECT("'" &amp; Setup!$AJ$8 &amp; "'!" &amp; AE282),0) + IF(Setup!$AJ$9&lt;&gt;"",INDIRECT("'" &amp; Setup!$AJ$9 &amp; "'!" &amp; AE282),0) + IF(Setup!$AJ$10&lt;&gt;"",INDIRECT("'" &amp; Setup!$AJ$10 &amp; "'!" &amp; AE282),0) + IF(Setup!$AJ$11&lt;&gt;"",INDIRECT("'" &amp; Setup!$AJ$11 &amp; "'!" &amp; AE282),0) + IF(Setup!$AJ$12&lt;&gt;"",INDIRECT("'" &amp; Setup!$AJ$12 &amp; "'!" &amp; AE282),0)</f>
        <v>0</v>
      </c>
      <c r="Z282" s="32" t="str">
        <f t="shared" ca="1" si="157"/>
        <v/>
      </c>
      <c r="AA282" s="33" t="str">
        <f t="shared" ca="1" si="171"/>
        <v/>
      </c>
      <c r="AB282" s="1">
        <f>Planning!H54</f>
        <v>0</v>
      </c>
      <c r="AC282" s="2" t="str">
        <f t="shared" si="159"/>
        <v>00</v>
      </c>
      <c r="AD282" s="2" t="s">
        <v>949</v>
      </c>
      <c r="AE282" s="2" t="s">
        <v>950</v>
      </c>
      <c r="AF282" s="2" t="s">
        <v>1648</v>
      </c>
      <c r="AI282" s="2">
        <f ca="1">IF(Setup!$AG$7&lt;&gt;"",INDIRECT("'" &amp; Setup!$AG$7 &amp; "'!" &amp; AF282),0) + IF(Setup!$AG$8&lt;&gt;"",INDIRECT("'" &amp; Setup!$AG$8 &amp; "'!" &amp; AF282),0) + IF(Setup!$AG$9&lt;&gt;"",INDIRECT("'" &amp; Setup!$AG$9 &amp; "'!" &amp; AF282),0) + IF(Setup!$AG$10&lt;&gt;"",INDIRECT("'" &amp; Setup!$AG$10 &amp; "'!" &amp; AF282),0) + IF(Setup!$AG$11&lt;&gt;"",INDIRECT("'" &amp; Setup!$AG$11 &amp; "'!" &amp; AF282),0) + IF(Setup!$AG$12&lt;&gt;"",INDIRECT("'" &amp; Setup!$AG$12 &amp; "'!" &amp; AF282),0)</f>
        <v>0</v>
      </c>
      <c r="AJ282" s="2">
        <f ca="1">IF(Setup!$AH$7&lt;&gt;"",INDIRECT("'" &amp; Setup!$AH$7 &amp; "'!" &amp; AF282),0) + IF(Setup!$AH$8&lt;&gt;"",INDIRECT("'" &amp; Setup!$AH$8 &amp; "'!" &amp; AF282),0) + IF(Setup!$AH$9&lt;&gt;"",INDIRECT("'" &amp; Setup!$AH$9 &amp; "'!" &amp; AF282),0) + IF(Setup!$AH$10&lt;&gt;"",INDIRECT("'" &amp; Setup!$AH$10 &amp; "'!" &amp; AF282),0) + IF(Setup!$AH$11&lt;&gt;"",INDIRECT("'" &amp; Setup!$AH$11 &amp; "'!" &amp; AF282),0) + IF(Setup!$AH$12&lt;&gt;"",INDIRECT("'" &amp; Setup!$AH$12 &amp; "'!" &amp; AF282),0)</f>
        <v>0</v>
      </c>
      <c r="AK282" s="2">
        <f ca="1">IF(Setup!$AI$7&lt;&gt;"",INDIRECT("'" &amp; Setup!$AI$7 &amp; "'!" &amp; AF282),0) + IF(Setup!$AI$8&lt;&gt;"",INDIRECT("'" &amp; Setup!$AI$8 &amp; "'!" &amp; AF282),0) + IF(Setup!$AI$9&lt;&gt;"",INDIRECT("'" &amp; Setup!$AI$9 &amp; "'!" &amp; AF282),0) + IF(Setup!$AI$10&lt;&gt;"",INDIRECT("'" &amp; Setup!$AI$10 &amp; "'!" &amp; AF282),0) + IF(Setup!$AI$11&lt;&gt;"",INDIRECT("'" &amp; Setup!$AI$11 &amp; "'!" &amp; AF282),0) + IF(Setup!$AI$12&lt;&gt;"",INDIRECT("'" &amp; Setup!$AI$12 &amp; "'!" &amp; AF282),0)</f>
        <v>0</v>
      </c>
      <c r="AL282" s="2">
        <f ca="1">IF(Setup!$AJ$7&lt;&gt;"",INDIRECT("'" &amp; Setup!$AJ$7 &amp; "'!" &amp; AF282),0) + IF(Setup!$AJ$8&lt;&gt;"",INDIRECT("'" &amp; Setup!$AJ$8 &amp; "'!" &amp; AF282),0) + IF(Setup!$AJ$9&lt;&gt;"",INDIRECT("'" &amp; Setup!$AJ$9 &amp; "'!" &amp; AF282),0) + IF(Setup!$AJ$10&lt;&gt;"",INDIRECT("'" &amp; Setup!$AJ$10 &amp; "'!" &amp; AF282),0) + IF(Setup!$AJ$11&lt;&gt;"",INDIRECT("'" &amp; Setup!$AJ$11 &amp; "'!" &amp; AF282),0) + IF(Setup!$AJ$12&lt;&gt;"",INDIRECT("'" &amp; Setup!$AJ$12 &amp; "'!" &amp; AF282),0)</f>
        <v>0</v>
      </c>
      <c r="AN282" s="2" t="str">
        <f t="shared" si="160"/>
        <v/>
      </c>
      <c r="BS282" s="2">
        <v>0</v>
      </c>
      <c r="BT282" s="2">
        <f ca="1">IF(Setup!$AH$7="",0,INDIRECT("'" &amp; Setup!$AH$7 &amp; "'!" &amp; AF282))</f>
        <v>0</v>
      </c>
      <c r="BU282" s="2">
        <f ca="1">IF(Setup!$AI$7="",0,INDIRECT("'" &amp; Setup!$AI$7 &amp; "'!" &amp; AF282))</f>
        <v>0</v>
      </c>
      <c r="BV282" s="2">
        <f ca="1">IF(Setup!$AJ$7="",0,INDIRECT("'" &amp; Setup!$AJ$7 &amp; "'!" &amp; AF282))</f>
        <v>0</v>
      </c>
    </row>
    <row r="283" spans="1:74" ht="39" hidden="1" customHeight="1" x14ac:dyDescent="0.2">
      <c r="A283" s="14" t="str">
        <f>Planning!A55</f>
        <v>I047</v>
      </c>
      <c r="B283" s="9">
        <f>Planning!B55</f>
        <v>0</v>
      </c>
      <c r="C283" s="9">
        <f>Planning!C55</f>
        <v>0</v>
      </c>
      <c r="D283" s="9">
        <f>Planning!D55</f>
        <v>0</v>
      </c>
      <c r="E283" s="3">
        <f>Planning!E55</f>
        <v>0</v>
      </c>
      <c r="F283" s="3">
        <f>Planning!G55</f>
        <v>0</v>
      </c>
      <c r="G283" s="60">
        <f t="shared" si="161"/>
        <v>0</v>
      </c>
      <c r="H283" s="5">
        <f t="shared" ca="1" si="162"/>
        <v>0</v>
      </c>
      <c r="I283" s="5">
        <f t="shared" ca="1" si="163"/>
        <v>0</v>
      </c>
      <c r="J283" s="32" t="str">
        <f t="shared" ca="1" si="164"/>
        <v/>
      </c>
      <c r="K283" s="33" t="str">
        <f t="shared" ca="1" si="167"/>
        <v/>
      </c>
      <c r="L283" s="5">
        <f ca="1">IF(Setup!$AG$7&lt;&gt;"",INDIRECT("'" &amp; Setup!$AG$7 &amp; "'!" &amp; AD283),0) + IF(Setup!$AG$8&lt;&gt;"",INDIRECT("'" &amp; Setup!$AG$8 &amp; "'!" &amp; AD283),0) + IF(Setup!$AG$9&lt;&gt;"",INDIRECT("'" &amp; Setup!$AG$9 &amp; "'!" &amp; AD283),0) + IF(Setup!$AG$10&lt;&gt;"",INDIRECT("'" &amp; Setup!$AG$10 &amp; "'!" &amp; AD283),0) + IF(Setup!$AG$11&lt;&gt;"",INDIRECT("'" &amp; Setup!$AG$11 &amp; "'!" &amp; AD283),0) + IF(Setup!$AG$12&lt;&gt;"",INDIRECT("'" &amp; Setup!$AG$12 &amp; "'!" &amp; AD283),0)</f>
        <v>0</v>
      </c>
      <c r="M283" s="5">
        <f ca="1">IF(Setup!$AG$7&lt;&gt;"",INDIRECT("'" &amp; Setup!$AG$7 &amp; "'!" &amp; AE283),0) + IF(Setup!$AG$8&lt;&gt;"",INDIRECT("'" &amp; Setup!$AG$8 &amp; "'!" &amp; AE283),0) + IF(Setup!$AG$9&lt;&gt;"",INDIRECT("'" &amp; Setup!$AG$9 &amp; "'!" &amp; AE283),0) + IF(Setup!$AG$10&lt;&gt;"",INDIRECT("'" &amp; Setup!$AG$10 &amp; "'!" &amp; AE283),0) + IF(Setup!$AG$11&lt;&gt;"",INDIRECT("'" &amp; Setup!$AG$11 &amp; "'!" &amp; AE283),0) + IF(Setup!$AG$12&lt;&gt;"",INDIRECT("'" &amp; Setup!$AG$12 &amp; "'!" &amp; AE283),0)</f>
        <v>0</v>
      </c>
      <c r="N283" s="32" t="str">
        <f t="shared" ca="1" si="165"/>
        <v/>
      </c>
      <c r="O283" s="33" t="str">
        <f t="shared" ca="1" si="168"/>
        <v/>
      </c>
      <c r="P283" s="5">
        <f ca="1">IF(Setup!$AH$7&lt;&gt;"",INDIRECT("'" &amp; Setup!$AH$7 &amp; "'!" &amp; AD283),0) + IF(Setup!$AH$8&lt;&gt;"",INDIRECT("'" &amp; Setup!$AH$8 &amp; "'!" &amp; AD283),0) + IF(Setup!$AH$9&lt;&gt;"",INDIRECT("'" &amp; Setup!$AH$9 &amp; "'!" &amp; AD283),0) + IF(Setup!$AH$10&lt;&gt;"",INDIRECT("'" &amp; Setup!$AH$10 &amp; "'!" &amp; AD283),0) + IF(Setup!$AH$11&lt;&gt;"",INDIRECT("'" &amp; Setup!$AH$11 &amp; "'!" &amp; AD283),0) + IF(Setup!$AH$12&lt;&gt;"",INDIRECT("'" &amp; Setup!$AH$12 &amp; "'!" &amp; AD283),0)</f>
        <v>0</v>
      </c>
      <c r="Q283" s="5">
        <f ca="1">IF(Setup!$AH$7&lt;&gt;"",INDIRECT("'" &amp; Setup!$AH$7 &amp; "'!" &amp; AE283),0) + IF(Setup!$AH$8&lt;&gt;"",INDIRECT("'" &amp; Setup!$AH$8 &amp; "'!" &amp; AE283),0) + IF(Setup!$AH$9&lt;&gt;"",INDIRECT("'" &amp; Setup!$AH$9 &amp; "'!" &amp; AE283),0) + IF(Setup!$AH$10&lt;&gt;"",INDIRECT("'" &amp; Setup!$AH$10 &amp; "'!" &amp; AE283),0) + IF(Setup!$AH$11&lt;&gt;"",INDIRECT("'" &amp; Setup!$AH$11 &amp; "'!" &amp; AE283),0) + IF(Setup!$AH$12&lt;&gt;"",INDIRECT("'" &amp; Setup!$AH$12 &amp; "'!" &amp; AE283),0)</f>
        <v>0</v>
      </c>
      <c r="R283" s="32" t="str">
        <f t="shared" ca="1" si="166"/>
        <v/>
      </c>
      <c r="S283" s="33" t="str">
        <f t="shared" ca="1" si="169"/>
        <v/>
      </c>
      <c r="T283" s="5">
        <f ca="1">IF(Setup!$AI$7&lt;&gt;"",INDIRECT("'" &amp; Setup!$AI$7 &amp; "'!" &amp; AD283),0) + IF(Setup!$AI$8&lt;&gt;"",INDIRECT("'" &amp; Setup!$AI$8 &amp; "'!" &amp; AD283),0) + IF(Setup!$AI$9&lt;&gt;"",INDIRECT("'" &amp; Setup!$AI$9 &amp; "'!" &amp; AD283),0) + IF(Setup!$AI$10&lt;&gt;"",INDIRECT("'" &amp; Setup!$AI$10 &amp; "'!" &amp; AD283),0) + IF(Setup!$AI$11&lt;&gt;"",INDIRECT("'" &amp; Setup!$AI$11 &amp; "'!" &amp; AD283),0) + IF(Setup!$AI$12&lt;&gt;"",INDIRECT("'" &amp; Setup!$AI$12 &amp; "'!" &amp; AD283),0)</f>
        <v>0</v>
      </c>
      <c r="U283" s="5">
        <f ca="1">IF(Setup!$AI$7&lt;&gt;"",INDIRECT("'" &amp; Setup!$AI$7 &amp; "'!" &amp; AE283),0) + IF(Setup!$AI$8&lt;&gt;"",INDIRECT("'" &amp; Setup!$AI$8 &amp; "'!" &amp; AE283),0) + IF(Setup!$AI$9&lt;&gt;"",INDIRECT("'" &amp; Setup!$AI$9 &amp; "'!" &amp; AE283),0) + IF(Setup!$AI$10&lt;&gt;"",INDIRECT("'" &amp; Setup!$AI$10 &amp; "'!" &amp; AE283),0) + IF(Setup!$AI$11&lt;&gt;"",INDIRECT("'" &amp; Setup!$AI$11 &amp; "'!" &amp; AE283),0) + IF(Setup!$AI$12&lt;&gt;"",INDIRECT("'" &amp; Setup!$AI$12 &amp; "'!" &amp; AE283),0)</f>
        <v>0</v>
      </c>
      <c r="V283" s="32" t="str">
        <f t="shared" ca="1" si="155"/>
        <v/>
      </c>
      <c r="W283" s="33" t="str">
        <f t="shared" ca="1" si="170"/>
        <v/>
      </c>
      <c r="X283" s="4">
        <f ca="1">IF(Setup!$AJ$7&lt;&gt;"",INDIRECT("'" &amp; Setup!$AJ$7 &amp; "'!" &amp; AD283),0) + IF(Setup!$AJ$8&lt;&gt;"",INDIRECT("'" &amp; Setup!$AJ$8 &amp; "'!" &amp; AD283),0) + IF(Setup!$AJ$9&lt;&gt;"",INDIRECT("'" &amp; Setup!$AJ$9 &amp; "'!" &amp; AD283),0) + IF(Setup!$AJ$10&lt;&gt;"",INDIRECT("'" &amp; Setup!$AJ$10 &amp; "'!" &amp; AD283),0) + IF(Setup!$AJ$11&lt;&gt;"",INDIRECT("'" &amp; Setup!$AJ$11 &amp; "'!" &amp; AD283),0) + IF(Setup!$AJ$12&lt;&gt;"",INDIRECT("'" &amp; Setup!$AJ$12 &amp; "'!" &amp; AD283),0)</f>
        <v>0</v>
      </c>
      <c r="Y283" s="4">
        <f ca="1">IF(Setup!$AJ$7&lt;&gt;"",INDIRECT("'" &amp; Setup!$AJ$7 &amp; "'!" &amp; AE283),0) + IF(Setup!$AJ$8&lt;&gt;"",INDIRECT("'" &amp; Setup!$AJ$8 &amp; "'!" &amp; AE283),0) + IF(Setup!$AJ$9&lt;&gt;"",INDIRECT("'" &amp; Setup!$AJ$9 &amp; "'!" &amp; AE283),0) + IF(Setup!$AJ$10&lt;&gt;"",INDIRECT("'" &amp; Setup!$AJ$10 &amp; "'!" &amp; AE283),0) + IF(Setup!$AJ$11&lt;&gt;"",INDIRECT("'" &amp; Setup!$AJ$11 &amp; "'!" &amp; AE283),0) + IF(Setup!$AJ$12&lt;&gt;"",INDIRECT("'" &amp; Setup!$AJ$12 &amp; "'!" &amp; AE283),0)</f>
        <v>0</v>
      </c>
      <c r="Z283" s="32" t="str">
        <f t="shared" ca="1" si="157"/>
        <v/>
      </c>
      <c r="AA283" s="33" t="str">
        <f t="shared" ca="1" si="171"/>
        <v/>
      </c>
      <c r="AB283" s="1">
        <f>Planning!H55</f>
        <v>0</v>
      </c>
      <c r="AC283" s="2" t="str">
        <f t="shared" si="159"/>
        <v>00</v>
      </c>
      <c r="AD283" s="2" t="s">
        <v>951</v>
      </c>
      <c r="AE283" s="2" t="s">
        <v>952</v>
      </c>
      <c r="AF283" s="2" t="s">
        <v>1649</v>
      </c>
      <c r="AI283" s="2">
        <f ca="1">IF(Setup!$AG$7&lt;&gt;"",INDIRECT("'" &amp; Setup!$AG$7 &amp; "'!" &amp; AF283),0) + IF(Setup!$AG$8&lt;&gt;"",INDIRECT("'" &amp; Setup!$AG$8 &amp; "'!" &amp; AF283),0) + IF(Setup!$AG$9&lt;&gt;"",INDIRECT("'" &amp; Setup!$AG$9 &amp; "'!" &amp; AF283),0) + IF(Setup!$AG$10&lt;&gt;"",INDIRECT("'" &amp; Setup!$AG$10 &amp; "'!" &amp; AF283),0) + IF(Setup!$AG$11&lt;&gt;"",INDIRECT("'" &amp; Setup!$AG$11 &amp; "'!" &amp; AF283),0) + IF(Setup!$AG$12&lt;&gt;"",INDIRECT("'" &amp; Setup!$AG$12 &amp; "'!" &amp; AF283),0)</f>
        <v>0</v>
      </c>
      <c r="AJ283" s="2">
        <f ca="1">IF(Setup!$AH$7&lt;&gt;"",INDIRECT("'" &amp; Setup!$AH$7 &amp; "'!" &amp; AF283),0) + IF(Setup!$AH$8&lt;&gt;"",INDIRECT("'" &amp; Setup!$AH$8 &amp; "'!" &amp; AF283),0) + IF(Setup!$AH$9&lt;&gt;"",INDIRECT("'" &amp; Setup!$AH$9 &amp; "'!" &amp; AF283),0) + IF(Setup!$AH$10&lt;&gt;"",INDIRECT("'" &amp; Setup!$AH$10 &amp; "'!" &amp; AF283),0) + IF(Setup!$AH$11&lt;&gt;"",INDIRECT("'" &amp; Setup!$AH$11 &amp; "'!" &amp; AF283),0) + IF(Setup!$AH$12&lt;&gt;"",INDIRECT("'" &amp; Setup!$AH$12 &amp; "'!" &amp; AF283),0)</f>
        <v>0</v>
      </c>
      <c r="AK283" s="2">
        <f ca="1">IF(Setup!$AI$7&lt;&gt;"",INDIRECT("'" &amp; Setup!$AI$7 &amp; "'!" &amp; AF283),0) + IF(Setup!$AI$8&lt;&gt;"",INDIRECT("'" &amp; Setup!$AI$8 &amp; "'!" &amp; AF283),0) + IF(Setup!$AI$9&lt;&gt;"",INDIRECT("'" &amp; Setup!$AI$9 &amp; "'!" &amp; AF283),0) + IF(Setup!$AI$10&lt;&gt;"",INDIRECT("'" &amp; Setup!$AI$10 &amp; "'!" &amp; AF283),0) + IF(Setup!$AI$11&lt;&gt;"",INDIRECT("'" &amp; Setup!$AI$11 &amp; "'!" &amp; AF283),0) + IF(Setup!$AI$12&lt;&gt;"",INDIRECT("'" &amp; Setup!$AI$12 &amp; "'!" &amp; AF283),0)</f>
        <v>0</v>
      </c>
      <c r="AL283" s="2">
        <f ca="1">IF(Setup!$AJ$7&lt;&gt;"",INDIRECT("'" &amp; Setup!$AJ$7 &amp; "'!" &amp; AF283),0) + IF(Setup!$AJ$8&lt;&gt;"",INDIRECT("'" &amp; Setup!$AJ$8 &amp; "'!" &amp; AF283),0) + IF(Setup!$AJ$9&lt;&gt;"",INDIRECT("'" &amp; Setup!$AJ$9 &amp; "'!" &amp; AF283),0) + IF(Setup!$AJ$10&lt;&gt;"",INDIRECT("'" &amp; Setup!$AJ$10 &amp; "'!" &amp; AF283),0) + IF(Setup!$AJ$11&lt;&gt;"",INDIRECT("'" &amp; Setup!$AJ$11 &amp; "'!" &amp; AF283),0) + IF(Setup!$AJ$12&lt;&gt;"",INDIRECT("'" &amp; Setup!$AJ$12 &amp; "'!" &amp; AF283),0)</f>
        <v>0</v>
      </c>
      <c r="AN283" s="2" t="str">
        <f t="shared" si="160"/>
        <v/>
      </c>
      <c r="BS283" s="2">
        <v>0</v>
      </c>
      <c r="BT283" s="2">
        <f ca="1">IF(Setup!$AH$7="",0,INDIRECT("'" &amp; Setup!$AH$7 &amp; "'!" &amp; AF283))</f>
        <v>0</v>
      </c>
      <c r="BU283" s="2">
        <f ca="1">IF(Setup!$AI$7="",0,INDIRECT("'" &amp; Setup!$AI$7 &amp; "'!" &amp; AF283))</f>
        <v>0</v>
      </c>
      <c r="BV283" s="2">
        <f ca="1">IF(Setup!$AJ$7="",0,INDIRECT("'" &amp; Setup!$AJ$7 &amp; "'!" &amp; AF283))</f>
        <v>0</v>
      </c>
    </row>
    <row r="284" spans="1:74" ht="39" hidden="1" customHeight="1" x14ac:dyDescent="0.2">
      <c r="A284" s="14" t="str">
        <f>Planning!A56</f>
        <v>I048</v>
      </c>
      <c r="B284" s="9">
        <f>Planning!B56</f>
        <v>0</v>
      </c>
      <c r="C284" s="9">
        <f>Planning!C56</f>
        <v>0</v>
      </c>
      <c r="D284" s="9">
        <f>Planning!D56</f>
        <v>0</v>
      </c>
      <c r="E284" s="3">
        <f>Planning!E56</f>
        <v>0</v>
      </c>
      <c r="F284" s="3">
        <f>Planning!G56</f>
        <v>0</v>
      </c>
      <c r="G284" s="60">
        <f t="shared" si="161"/>
        <v>0</v>
      </c>
      <c r="H284" s="5">
        <f t="shared" ca="1" si="162"/>
        <v>0</v>
      </c>
      <c r="I284" s="5">
        <f t="shared" ca="1" si="163"/>
        <v>0</v>
      </c>
      <c r="J284" s="32" t="str">
        <f t="shared" ca="1" si="164"/>
        <v/>
      </c>
      <c r="K284" s="33" t="str">
        <f t="shared" ca="1" si="167"/>
        <v/>
      </c>
      <c r="L284" s="5">
        <f ca="1">IF(Setup!$AG$7&lt;&gt;"",INDIRECT("'" &amp; Setup!$AG$7 &amp; "'!" &amp; AD284),0) + IF(Setup!$AG$8&lt;&gt;"",INDIRECT("'" &amp; Setup!$AG$8 &amp; "'!" &amp; AD284),0) + IF(Setup!$AG$9&lt;&gt;"",INDIRECT("'" &amp; Setup!$AG$9 &amp; "'!" &amp; AD284),0) + IF(Setup!$AG$10&lt;&gt;"",INDIRECT("'" &amp; Setup!$AG$10 &amp; "'!" &amp; AD284),0) + IF(Setup!$AG$11&lt;&gt;"",INDIRECT("'" &amp; Setup!$AG$11 &amp; "'!" &amp; AD284),0) + IF(Setup!$AG$12&lt;&gt;"",INDIRECT("'" &amp; Setup!$AG$12 &amp; "'!" &amp; AD284),0)</f>
        <v>0</v>
      </c>
      <c r="M284" s="5">
        <f ca="1">IF(Setup!$AG$7&lt;&gt;"",INDIRECT("'" &amp; Setup!$AG$7 &amp; "'!" &amp; AE284),0) + IF(Setup!$AG$8&lt;&gt;"",INDIRECT("'" &amp; Setup!$AG$8 &amp; "'!" &amp; AE284),0) + IF(Setup!$AG$9&lt;&gt;"",INDIRECT("'" &amp; Setup!$AG$9 &amp; "'!" &amp; AE284),0) + IF(Setup!$AG$10&lt;&gt;"",INDIRECT("'" &amp; Setup!$AG$10 &amp; "'!" &amp; AE284),0) + IF(Setup!$AG$11&lt;&gt;"",INDIRECT("'" &amp; Setup!$AG$11 &amp; "'!" &amp; AE284),0) + IF(Setup!$AG$12&lt;&gt;"",INDIRECT("'" &amp; Setup!$AG$12 &amp; "'!" &amp; AE284),0)</f>
        <v>0</v>
      </c>
      <c r="N284" s="32" t="str">
        <f t="shared" ca="1" si="165"/>
        <v/>
      </c>
      <c r="O284" s="33" t="str">
        <f t="shared" ca="1" si="168"/>
        <v/>
      </c>
      <c r="P284" s="5">
        <f ca="1">IF(Setup!$AH$7&lt;&gt;"",INDIRECT("'" &amp; Setup!$AH$7 &amp; "'!" &amp; AD284),0) + IF(Setup!$AH$8&lt;&gt;"",INDIRECT("'" &amp; Setup!$AH$8 &amp; "'!" &amp; AD284),0) + IF(Setup!$AH$9&lt;&gt;"",INDIRECT("'" &amp; Setup!$AH$9 &amp; "'!" &amp; AD284),0) + IF(Setup!$AH$10&lt;&gt;"",INDIRECT("'" &amp; Setup!$AH$10 &amp; "'!" &amp; AD284),0) + IF(Setup!$AH$11&lt;&gt;"",INDIRECT("'" &amp; Setup!$AH$11 &amp; "'!" &amp; AD284),0) + IF(Setup!$AH$12&lt;&gt;"",INDIRECT("'" &amp; Setup!$AH$12 &amp; "'!" &amp; AD284),0)</f>
        <v>0</v>
      </c>
      <c r="Q284" s="5">
        <f ca="1">IF(Setup!$AH$7&lt;&gt;"",INDIRECT("'" &amp; Setup!$AH$7 &amp; "'!" &amp; AE284),0) + IF(Setup!$AH$8&lt;&gt;"",INDIRECT("'" &amp; Setup!$AH$8 &amp; "'!" &amp; AE284),0) + IF(Setup!$AH$9&lt;&gt;"",INDIRECT("'" &amp; Setup!$AH$9 &amp; "'!" &amp; AE284),0) + IF(Setup!$AH$10&lt;&gt;"",INDIRECT("'" &amp; Setup!$AH$10 &amp; "'!" &amp; AE284),0) + IF(Setup!$AH$11&lt;&gt;"",INDIRECT("'" &amp; Setup!$AH$11 &amp; "'!" &amp; AE284),0) + IF(Setup!$AH$12&lt;&gt;"",INDIRECT("'" &amp; Setup!$AH$12 &amp; "'!" &amp; AE284),0)</f>
        <v>0</v>
      </c>
      <c r="R284" s="32" t="str">
        <f t="shared" ca="1" si="166"/>
        <v/>
      </c>
      <c r="S284" s="33" t="str">
        <f t="shared" ca="1" si="169"/>
        <v/>
      </c>
      <c r="T284" s="5">
        <f ca="1">IF(Setup!$AI$7&lt;&gt;"",INDIRECT("'" &amp; Setup!$AI$7 &amp; "'!" &amp; AD284),0) + IF(Setup!$AI$8&lt;&gt;"",INDIRECT("'" &amp; Setup!$AI$8 &amp; "'!" &amp; AD284),0) + IF(Setup!$AI$9&lt;&gt;"",INDIRECT("'" &amp; Setup!$AI$9 &amp; "'!" &amp; AD284),0) + IF(Setup!$AI$10&lt;&gt;"",INDIRECT("'" &amp; Setup!$AI$10 &amp; "'!" &amp; AD284),0) + IF(Setup!$AI$11&lt;&gt;"",INDIRECT("'" &amp; Setup!$AI$11 &amp; "'!" &amp; AD284),0) + IF(Setup!$AI$12&lt;&gt;"",INDIRECT("'" &amp; Setup!$AI$12 &amp; "'!" &amp; AD284),0)</f>
        <v>0</v>
      </c>
      <c r="U284" s="5">
        <f ca="1">IF(Setup!$AI$7&lt;&gt;"",INDIRECT("'" &amp; Setup!$AI$7 &amp; "'!" &amp; AE284),0) + IF(Setup!$AI$8&lt;&gt;"",INDIRECT("'" &amp; Setup!$AI$8 &amp; "'!" &amp; AE284),0) + IF(Setup!$AI$9&lt;&gt;"",INDIRECT("'" &amp; Setup!$AI$9 &amp; "'!" &amp; AE284),0) + IF(Setup!$AI$10&lt;&gt;"",INDIRECT("'" &amp; Setup!$AI$10 &amp; "'!" &amp; AE284),0) + IF(Setup!$AI$11&lt;&gt;"",INDIRECT("'" &amp; Setup!$AI$11 &amp; "'!" &amp; AE284),0) + IF(Setup!$AI$12&lt;&gt;"",INDIRECT("'" &amp; Setup!$AI$12 &amp; "'!" &amp; AE284),0)</f>
        <v>0</v>
      </c>
      <c r="V284" s="32" t="str">
        <f t="shared" ca="1" si="155"/>
        <v/>
      </c>
      <c r="W284" s="33" t="str">
        <f t="shared" ca="1" si="170"/>
        <v/>
      </c>
      <c r="X284" s="4">
        <f ca="1">IF(Setup!$AJ$7&lt;&gt;"",INDIRECT("'" &amp; Setup!$AJ$7 &amp; "'!" &amp; AD284),0) + IF(Setup!$AJ$8&lt;&gt;"",INDIRECT("'" &amp; Setup!$AJ$8 &amp; "'!" &amp; AD284),0) + IF(Setup!$AJ$9&lt;&gt;"",INDIRECT("'" &amp; Setup!$AJ$9 &amp; "'!" &amp; AD284),0) + IF(Setup!$AJ$10&lt;&gt;"",INDIRECT("'" &amp; Setup!$AJ$10 &amp; "'!" &amp; AD284),0) + IF(Setup!$AJ$11&lt;&gt;"",INDIRECT("'" &amp; Setup!$AJ$11 &amp; "'!" &amp; AD284),0) + IF(Setup!$AJ$12&lt;&gt;"",INDIRECT("'" &amp; Setup!$AJ$12 &amp; "'!" &amp; AD284),0)</f>
        <v>0</v>
      </c>
      <c r="Y284" s="4">
        <f ca="1">IF(Setup!$AJ$7&lt;&gt;"",INDIRECT("'" &amp; Setup!$AJ$7 &amp; "'!" &amp; AE284),0) + IF(Setup!$AJ$8&lt;&gt;"",INDIRECT("'" &amp; Setup!$AJ$8 &amp; "'!" &amp; AE284),0) + IF(Setup!$AJ$9&lt;&gt;"",INDIRECT("'" &amp; Setup!$AJ$9 &amp; "'!" &amp; AE284),0) + IF(Setup!$AJ$10&lt;&gt;"",INDIRECT("'" &amp; Setup!$AJ$10 &amp; "'!" &amp; AE284),0) + IF(Setup!$AJ$11&lt;&gt;"",INDIRECT("'" &amp; Setup!$AJ$11 &amp; "'!" &amp; AE284),0) + IF(Setup!$AJ$12&lt;&gt;"",INDIRECT("'" &amp; Setup!$AJ$12 &amp; "'!" &amp; AE284),0)</f>
        <v>0</v>
      </c>
      <c r="Z284" s="32" t="str">
        <f t="shared" ca="1" si="157"/>
        <v/>
      </c>
      <c r="AA284" s="33" t="str">
        <f t="shared" ca="1" si="171"/>
        <v/>
      </c>
      <c r="AB284" s="1">
        <f>Planning!H56</f>
        <v>0</v>
      </c>
      <c r="AC284" s="2" t="str">
        <f t="shared" si="159"/>
        <v>00</v>
      </c>
      <c r="AD284" s="2" t="s">
        <v>953</v>
      </c>
      <c r="AE284" s="2" t="s">
        <v>954</v>
      </c>
      <c r="AF284" s="2" t="s">
        <v>1650</v>
      </c>
      <c r="AI284" s="2">
        <f ca="1">IF(Setup!$AG$7&lt;&gt;"",INDIRECT("'" &amp; Setup!$AG$7 &amp; "'!" &amp; AF284),0) + IF(Setup!$AG$8&lt;&gt;"",INDIRECT("'" &amp; Setup!$AG$8 &amp; "'!" &amp; AF284),0) + IF(Setup!$AG$9&lt;&gt;"",INDIRECT("'" &amp; Setup!$AG$9 &amp; "'!" &amp; AF284),0) + IF(Setup!$AG$10&lt;&gt;"",INDIRECT("'" &amp; Setup!$AG$10 &amp; "'!" &amp; AF284),0) + IF(Setup!$AG$11&lt;&gt;"",INDIRECT("'" &amp; Setup!$AG$11 &amp; "'!" &amp; AF284),0) + IF(Setup!$AG$12&lt;&gt;"",INDIRECT("'" &amp; Setup!$AG$12 &amp; "'!" &amp; AF284),0)</f>
        <v>0</v>
      </c>
      <c r="AJ284" s="2">
        <f ca="1">IF(Setup!$AH$7&lt;&gt;"",INDIRECT("'" &amp; Setup!$AH$7 &amp; "'!" &amp; AF284),0) + IF(Setup!$AH$8&lt;&gt;"",INDIRECT("'" &amp; Setup!$AH$8 &amp; "'!" &amp; AF284),0) + IF(Setup!$AH$9&lt;&gt;"",INDIRECT("'" &amp; Setup!$AH$9 &amp; "'!" &amp; AF284),0) + IF(Setup!$AH$10&lt;&gt;"",INDIRECT("'" &amp; Setup!$AH$10 &amp; "'!" &amp; AF284),0) + IF(Setup!$AH$11&lt;&gt;"",INDIRECT("'" &amp; Setup!$AH$11 &amp; "'!" &amp; AF284),0) + IF(Setup!$AH$12&lt;&gt;"",INDIRECT("'" &amp; Setup!$AH$12 &amp; "'!" &amp; AF284),0)</f>
        <v>0</v>
      </c>
      <c r="AK284" s="2">
        <f ca="1">IF(Setup!$AI$7&lt;&gt;"",INDIRECT("'" &amp; Setup!$AI$7 &amp; "'!" &amp; AF284),0) + IF(Setup!$AI$8&lt;&gt;"",INDIRECT("'" &amp; Setup!$AI$8 &amp; "'!" &amp; AF284),0) + IF(Setup!$AI$9&lt;&gt;"",INDIRECT("'" &amp; Setup!$AI$9 &amp; "'!" &amp; AF284),0) + IF(Setup!$AI$10&lt;&gt;"",INDIRECT("'" &amp; Setup!$AI$10 &amp; "'!" &amp; AF284),0) + IF(Setup!$AI$11&lt;&gt;"",INDIRECT("'" &amp; Setup!$AI$11 &amp; "'!" &amp; AF284),0) + IF(Setup!$AI$12&lt;&gt;"",INDIRECT("'" &amp; Setup!$AI$12 &amp; "'!" &amp; AF284),0)</f>
        <v>0</v>
      </c>
      <c r="AL284" s="2">
        <f ca="1">IF(Setup!$AJ$7&lt;&gt;"",INDIRECT("'" &amp; Setup!$AJ$7 &amp; "'!" &amp; AF284),0) + IF(Setup!$AJ$8&lt;&gt;"",INDIRECT("'" &amp; Setup!$AJ$8 &amp; "'!" &amp; AF284),0) + IF(Setup!$AJ$9&lt;&gt;"",INDIRECT("'" &amp; Setup!$AJ$9 &amp; "'!" &amp; AF284),0) + IF(Setup!$AJ$10&lt;&gt;"",INDIRECT("'" &amp; Setup!$AJ$10 &amp; "'!" &amp; AF284),0) + IF(Setup!$AJ$11&lt;&gt;"",INDIRECT("'" &amp; Setup!$AJ$11 &amp; "'!" &amp; AF284),0) + IF(Setup!$AJ$12&lt;&gt;"",INDIRECT("'" &amp; Setup!$AJ$12 &amp; "'!" &amp; AF284),0)</f>
        <v>0</v>
      </c>
      <c r="AN284" s="2" t="str">
        <f t="shared" si="160"/>
        <v/>
      </c>
      <c r="BS284" s="2">
        <v>0</v>
      </c>
      <c r="BT284" s="2">
        <f ca="1">IF(Setup!$AH$7="",0,INDIRECT("'" &amp; Setup!$AH$7 &amp; "'!" &amp; AF284))</f>
        <v>0</v>
      </c>
      <c r="BU284" s="2">
        <f ca="1">IF(Setup!$AI$7="",0,INDIRECT("'" &amp; Setup!$AI$7 &amp; "'!" &amp; AF284))</f>
        <v>0</v>
      </c>
      <c r="BV284" s="2">
        <f ca="1">IF(Setup!$AJ$7="",0,INDIRECT("'" &amp; Setup!$AJ$7 &amp; "'!" &amp; AF284))</f>
        <v>0</v>
      </c>
    </row>
    <row r="285" spans="1:74" ht="39" hidden="1" customHeight="1" x14ac:dyDescent="0.2">
      <c r="A285" s="14" t="str">
        <f>Planning!A57</f>
        <v>I049</v>
      </c>
      <c r="B285" s="9">
        <f>Planning!B57</f>
        <v>0</v>
      </c>
      <c r="C285" s="9">
        <f>Planning!C57</f>
        <v>0</v>
      </c>
      <c r="D285" s="9">
        <f>Planning!D57</f>
        <v>0</v>
      </c>
      <c r="E285" s="3">
        <f>Planning!E57</f>
        <v>0</v>
      </c>
      <c r="F285" s="3">
        <f>Planning!G57</f>
        <v>0</v>
      </c>
      <c r="G285" s="60">
        <f t="shared" si="161"/>
        <v>0</v>
      </c>
      <c r="H285" s="5">
        <f t="shared" ca="1" si="162"/>
        <v>0</v>
      </c>
      <c r="I285" s="5">
        <f t="shared" ca="1" si="163"/>
        <v>0</v>
      </c>
      <c r="J285" s="32" t="str">
        <f t="shared" ca="1" si="164"/>
        <v/>
      </c>
      <c r="K285" s="33" t="str">
        <f t="shared" ca="1" si="167"/>
        <v/>
      </c>
      <c r="L285" s="5">
        <f ca="1">IF(Setup!$AG$7&lt;&gt;"",INDIRECT("'" &amp; Setup!$AG$7 &amp; "'!" &amp; AD285),0) + IF(Setup!$AG$8&lt;&gt;"",INDIRECT("'" &amp; Setup!$AG$8 &amp; "'!" &amp; AD285),0) + IF(Setup!$AG$9&lt;&gt;"",INDIRECT("'" &amp; Setup!$AG$9 &amp; "'!" &amp; AD285),0) + IF(Setup!$AG$10&lt;&gt;"",INDIRECT("'" &amp; Setup!$AG$10 &amp; "'!" &amp; AD285),0) + IF(Setup!$AG$11&lt;&gt;"",INDIRECT("'" &amp; Setup!$AG$11 &amp; "'!" &amp; AD285),0) + IF(Setup!$AG$12&lt;&gt;"",INDIRECT("'" &amp; Setup!$AG$12 &amp; "'!" &amp; AD285),0)</f>
        <v>0</v>
      </c>
      <c r="M285" s="5">
        <f ca="1">IF(Setup!$AG$7&lt;&gt;"",INDIRECT("'" &amp; Setup!$AG$7 &amp; "'!" &amp; AE285),0) + IF(Setup!$AG$8&lt;&gt;"",INDIRECT("'" &amp; Setup!$AG$8 &amp; "'!" &amp; AE285),0) + IF(Setup!$AG$9&lt;&gt;"",INDIRECT("'" &amp; Setup!$AG$9 &amp; "'!" &amp; AE285),0) + IF(Setup!$AG$10&lt;&gt;"",INDIRECT("'" &amp; Setup!$AG$10 &amp; "'!" &amp; AE285),0) + IF(Setup!$AG$11&lt;&gt;"",INDIRECT("'" &amp; Setup!$AG$11 &amp; "'!" &amp; AE285),0) + IF(Setup!$AG$12&lt;&gt;"",INDIRECT("'" &amp; Setup!$AG$12 &amp; "'!" &amp; AE285),0)</f>
        <v>0</v>
      </c>
      <c r="N285" s="32" t="str">
        <f t="shared" ca="1" si="165"/>
        <v/>
      </c>
      <c r="O285" s="33" t="str">
        <f t="shared" ca="1" si="168"/>
        <v/>
      </c>
      <c r="P285" s="5">
        <f ca="1">IF(Setup!$AH$7&lt;&gt;"",INDIRECT("'" &amp; Setup!$AH$7 &amp; "'!" &amp; AD285),0) + IF(Setup!$AH$8&lt;&gt;"",INDIRECT("'" &amp; Setup!$AH$8 &amp; "'!" &amp; AD285),0) + IF(Setup!$AH$9&lt;&gt;"",INDIRECT("'" &amp; Setup!$AH$9 &amp; "'!" &amp; AD285),0) + IF(Setup!$AH$10&lt;&gt;"",INDIRECT("'" &amp; Setup!$AH$10 &amp; "'!" &amp; AD285),0) + IF(Setup!$AH$11&lt;&gt;"",INDIRECT("'" &amp; Setup!$AH$11 &amp; "'!" &amp; AD285),0) + IF(Setup!$AH$12&lt;&gt;"",INDIRECT("'" &amp; Setup!$AH$12 &amp; "'!" &amp; AD285),0)</f>
        <v>0</v>
      </c>
      <c r="Q285" s="5">
        <f ca="1">IF(Setup!$AH$7&lt;&gt;"",INDIRECT("'" &amp; Setup!$AH$7 &amp; "'!" &amp; AE285),0) + IF(Setup!$AH$8&lt;&gt;"",INDIRECT("'" &amp; Setup!$AH$8 &amp; "'!" &amp; AE285),0) + IF(Setup!$AH$9&lt;&gt;"",INDIRECT("'" &amp; Setup!$AH$9 &amp; "'!" &amp; AE285),0) + IF(Setup!$AH$10&lt;&gt;"",INDIRECT("'" &amp; Setup!$AH$10 &amp; "'!" &amp; AE285),0) + IF(Setup!$AH$11&lt;&gt;"",INDIRECT("'" &amp; Setup!$AH$11 &amp; "'!" &amp; AE285),0) + IF(Setup!$AH$12&lt;&gt;"",INDIRECT("'" &amp; Setup!$AH$12 &amp; "'!" &amp; AE285),0)</f>
        <v>0</v>
      </c>
      <c r="R285" s="32" t="str">
        <f t="shared" ca="1" si="166"/>
        <v/>
      </c>
      <c r="S285" s="33" t="str">
        <f t="shared" ca="1" si="169"/>
        <v/>
      </c>
      <c r="T285" s="5">
        <f ca="1">IF(Setup!$AI$7&lt;&gt;"",INDIRECT("'" &amp; Setup!$AI$7 &amp; "'!" &amp; AD285),0) + IF(Setup!$AI$8&lt;&gt;"",INDIRECT("'" &amp; Setup!$AI$8 &amp; "'!" &amp; AD285),0) + IF(Setup!$AI$9&lt;&gt;"",INDIRECT("'" &amp; Setup!$AI$9 &amp; "'!" &amp; AD285),0) + IF(Setup!$AI$10&lt;&gt;"",INDIRECT("'" &amp; Setup!$AI$10 &amp; "'!" &amp; AD285),0) + IF(Setup!$AI$11&lt;&gt;"",INDIRECT("'" &amp; Setup!$AI$11 &amp; "'!" &amp; AD285),0) + IF(Setup!$AI$12&lt;&gt;"",INDIRECT("'" &amp; Setup!$AI$12 &amp; "'!" &amp; AD285),0)</f>
        <v>0</v>
      </c>
      <c r="U285" s="5">
        <f ca="1">IF(Setup!$AI$7&lt;&gt;"",INDIRECT("'" &amp; Setup!$AI$7 &amp; "'!" &amp; AE285),0) + IF(Setup!$AI$8&lt;&gt;"",INDIRECT("'" &amp; Setup!$AI$8 &amp; "'!" &amp; AE285),0) + IF(Setup!$AI$9&lt;&gt;"",INDIRECT("'" &amp; Setup!$AI$9 &amp; "'!" &amp; AE285),0) + IF(Setup!$AI$10&lt;&gt;"",INDIRECT("'" &amp; Setup!$AI$10 &amp; "'!" &amp; AE285),0) + IF(Setup!$AI$11&lt;&gt;"",INDIRECT("'" &amp; Setup!$AI$11 &amp; "'!" &amp; AE285),0) + IF(Setup!$AI$12&lt;&gt;"",INDIRECT("'" &amp; Setup!$AI$12 &amp; "'!" &amp; AE285),0)</f>
        <v>0</v>
      </c>
      <c r="V285" s="32" t="str">
        <f t="shared" ca="1" si="155"/>
        <v/>
      </c>
      <c r="W285" s="33" t="str">
        <f t="shared" ca="1" si="170"/>
        <v/>
      </c>
      <c r="X285" s="4">
        <f ca="1">IF(Setup!$AJ$7&lt;&gt;"",INDIRECT("'" &amp; Setup!$AJ$7 &amp; "'!" &amp; AD285),0) + IF(Setup!$AJ$8&lt;&gt;"",INDIRECT("'" &amp; Setup!$AJ$8 &amp; "'!" &amp; AD285),0) + IF(Setup!$AJ$9&lt;&gt;"",INDIRECT("'" &amp; Setup!$AJ$9 &amp; "'!" &amp; AD285),0) + IF(Setup!$AJ$10&lt;&gt;"",INDIRECT("'" &amp; Setup!$AJ$10 &amp; "'!" &amp; AD285),0) + IF(Setup!$AJ$11&lt;&gt;"",INDIRECT("'" &amp; Setup!$AJ$11 &amp; "'!" &amp; AD285),0) + IF(Setup!$AJ$12&lt;&gt;"",INDIRECT("'" &amp; Setup!$AJ$12 &amp; "'!" &amp; AD285),0)</f>
        <v>0</v>
      </c>
      <c r="Y285" s="4">
        <f ca="1">IF(Setup!$AJ$7&lt;&gt;"",INDIRECT("'" &amp; Setup!$AJ$7 &amp; "'!" &amp; AE285),0) + IF(Setup!$AJ$8&lt;&gt;"",INDIRECT("'" &amp; Setup!$AJ$8 &amp; "'!" &amp; AE285),0) + IF(Setup!$AJ$9&lt;&gt;"",INDIRECT("'" &amp; Setup!$AJ$9 &amp; "'!" &amp; AE285),0) + IF(Setup!$AJ$10&lt;&gt;"",INDIRECT("'" &amp; Setup!$AJ$10 &amp; "'!" &amp; AE285),0) + IF(Setup!$AJ$11&lt;&gt;"",INDIRECT("'" &amp; Setup!$AJ$11 &amp; "'!" &amp; AE285),0) + IF(Setup!$AJ$12&lt;&gt;"",INDIRECT("'" &amp; Setup!$AJ$12 &amp; "'!" &amp; AE285),0)</f>
        <v>0</v>
      </c>
      <c r="Z285" s="32" t="str">
        <f t="shared" ca="1" si="157"/>
        <v/>
      </c>
      <c r="AA285" s="33" t="str">
        <f t="shared" ca="1" si="171"/>
        <v/>
      </c>
      <c r="AB285" s="1">
        <f>Planning!H57</f>
        <v>0</v>
      </c>
      <c r="AC285" s="2" t="str">
        <f t="shared" si="159"/>
        <v>00</v>
      </c>
      <c r="AD285" s="2" t="s">
        <v>955</v>
      </c>
      <c r="AE285" s="2" t="s">
        <v>956</v>
      </c>
      <c r="AF285" s="2" t="s">
        <v>1651</v>
      </c>
      <c r="AI285" s="2">
        <f ca="1">IF(Setup!$AG$7&lt;&gt;"",INDIRECT("'" &amp; Setup!$AG$7 &amp; "'!" &amp; AF285),0) + IF(Setup!$AG$8&lt;&gt;"",INDIRECT("'" &amp; Setup!$AG$8 &amp; "'!" &amp; AF285),0) + IF(Setup!$AG$9&lt;&gt;"",INDIRECT("'" &amp; Setup!$AG$9 &amp; "'!" &amp; AF285),0) + IF(Setup!$AG$10&lt;&gt;"",INDIRECT("'" &amp; Setup!$AG$10 &amp; "'!" &amp; AF285),0) + IF(Setup!$AG$11&lt;&gt;"",INDIRECT("'" &amp; Setup!$AG$11 &amp; "'!" &amp; AF285),0) + IF(Setup!$AG$12&lt;&gt;"",INDIRECT("'" &amp; Setup!$AG$12 &amp; "'!" &amp; AF285),0)</f>
        <v>0</v>
      </c>
      <c r="AJ285" s="2">
        <f ca="1">IF(Setup!$AH$7&lt;&gt;"",INDIRECT("'" &amp; Setup!$AH$7 &amp; "'!" &amp; AF285),0) + IF(Setup!$AH$8&lt;&gt;"",INDIRECT("'" &amp; Setup!$AH$8 &amp; "'!" &amp; AF285),0) + IF(Setup!$AH$9&lt;&gt;"",INDIRECT("'" &amp; Setup!$AH$9 &amp; "'!" &amp; AF285),0) + IF(Setup!$AH$10&lt;&gt;"",INDIRECT("'" &amp; Setup!$AH$10 &amp; "'!" &amp; AF285),0) + IF(Setup!$AH$11&lt;&gt;"",INDIRECT("'" &amp; Setup!$AH$11 &amp; "'!" &amp; AF285),0) + IF(Setup!$AH$12&lt;&gt;"",INDIRECT("'" &amp; Setup!$AH$12 &amp; "'!" &amp; AF285),0)</f>
        <v>0</v>
      </c>
      <c r="AK285" s="2">
        <f ca="1">IF(Setup!$AI$7&lt;&gt;"",INDIRECT("'" &amp; Setup!$AI$7 &amp; "'!" &amp; AF285),0) + IF(Setup!$AI$8&lt;&gt;"",INDIRECT("'" &amp; Setup!$AI$8 &amp; "'!" &amp; AF285),0) + IF(Setup!$AI$9&lt;&gt;"",INDIRECT("'" &amp; Setup!$AI$9 &amp; "'!" &amp; AF285),0) + IF(Setup!$AI$10&lt;&gt;"",INDIRECT("'" &amp; Setup!$AI$10 &amp; "'!" &amp; AF285),0) + IF(Setup!$AI$11&lt;&gt;"",INDIRECT("'" &amp; Setup!$AI$11 &amp; "'!" &amp; AF285),0) + IF(Setup!$AI$12&lt;&gt;"",INDIRECT("'" &amp; Setup!$AI$12 &amp; "'!" &amp; AF285),0)</f>
        <v>0</v>
      </c>
      <c r="AL285" s="2">
        <f ca="1">IF(Setup!$AJ$7&lt;&gt;"",INDIRECT("'" &amp; Setup!$AJ$7 &amp; "'!" &amp; AF285),0) + IF(Setup!$AJ$8&lt;&gt;"",INDIRECT("'" &amp; Setup!$AJ$8 &amp; "'!" &amp; AF285),0) + IF(Setup!$AJ$9&lt;&gt;"",INDIRECT("'" &amp; Setup!$AJ$9 &amp; "'!" &amp; AF285),0) + IF(Setup!$AJ$10&lt;&gt;"",INDIRECT("'" &amp; Setup!$AJ$10 &amp; "'!" &amp; AF285),0) + IF(Setup!$AJ$11&lt;&gt;"",INDIRECT("'" &amp; Setup!$AJ$11 &amp; "'!" &amp; AF285),0) + IF(Setup!$AJ$12&lt;&gt;"",INDIRECT("'" &amp; Setup!$AJ$12 &amp; "'!" &amp; AF285),0)</f>
        <v>0</v>
      </c>
      <c r="AN285" s="2" t="str">
        <f t="shared" si="160"/>
        <v/>
      </c>
      <c r="BS285" s="2">
        <v>0</v>
      </c>
      <c r="BT285" s="2">
        <f ca="1">IF(Setup!$AH$7="",0,INDIRECT("'" &amp; Setup!$AH$7 &amp; "'!" &amp; AF285))</f>
        <v>0</v>
      </c>
      <c r="BU285" s="2">
        <f ca="1">IF(Setup!$AI$7="",0,INDIRECT("'" &amp; Setup!$AI$7 &amp; "'!" &amp; AF285))</f>
        <v>0</v>
      </c>
      <c r="BV285" s="2">
        <f ca="1">IF(Setup!$AJ$7="",0,INDIRECT("'" &amp; Setup!$AJ$7 &amp; "'!" &amp; AF285))</f>
        <v>0</v>
      </c>
    </row>
    <row r="286" spans="1:74" ht="39" hidden="1" customHeight="1" x14ac:dyDescent="0.2">
      <c r="A286" s="14" t="str">
        <f>Planning!A58</f>
        <v>I050</v>
      </c>
      <c r="B286" s="9">
        <f>Planning!B58</f>
        <v>0</v>
      </c>
      <c r="C286" s="9">
        <f>Planning!C58</f>
        <v>0</v>
      </c>
      <c r="D286" s="9">
        <f>Planning!D58</f>
        <v>0</v>
      </c>
      <c r="E286" s="3">
        <f>Planning!E58</f>
        <v>0</v>
      </c>
      <c r="F286" s="3">
        <f>Planning!G58</f>
        <v>0</v>
      </c>
      <c r="G286" s="60">
        <f t="shared" si="161"/>
        <v>0</v>
      </c>
      <c r="H286" s="5">
        <f t="shared" ca="1" si="162"/>
        <v>0</v>
      </c>
      <c r="I286" s="5">
        <f t="shared" ca="1" si="163"/>
        <v>0</v>
      </c>
      <c r="J286" s="32" t="str">
        <f t="shared" ca="1" si="164"/>
        <v/>
      </c>
      <c r="K286" s="33" t="str">
        <f t="shared" ca="1" si="167"/>
        <v/>
      </c>
      <c r="L286" s="5">
        <f ca="1">IF(Setup!$AG$7&lt;&gt;"",INDIRECT("'" &amp; Setup!$AG$7 &amp; "'!" &amp; AD286),0) + IF(Setup!$AG$8&lt;&gt;"",INDIRECT("'" &amp; Setup!$AG$8 &amp; "'!" &amp; AD286),0) + IF(Setup!$AG$9&lt;&gt;"",INDIRECT("'" &amp; Setup!$AG$9 &amp; "'!" &amp; AD286),0) + IF(Setup!$AG$10&lt;&gt;"",INDIRECT("'" &amp; Setup!$AG$10 &amp; "'!" &amp; AD286),0) + IF(Setup!$AG$11&lt;&gt;"",INDIRECT("'" &amp; Setup!$AG$11 &amp; "'!" &amp; AD286),0) + IF(Setup!$AG$12&lt;&gt;"",INDIRECT("'" &amp; Setup!$AG$12 &amp; "'!" &amp; AD286),0)</f>
        <v>0</v>
      </c>
      <c r="M286" s="5">
        <f ca="1">IF(Setup!$AG$7&lt;&gt;"",INDIRECT("'" &amp; Setup!$AG$7 &amp; "'!" &amp; AE286),0) + IF(Setup!$AG$8&lt;&gt;"",INDIRECT("'" &amp; Setup!$AG$8 &amp; "'!" &amp; AE286),0) + IF(Setup!$AG$9&lt;&gt;"",INDIRECT("'" &amp; Setup!$AG$9 &amp; "'!" &amp; AE286),0) + IF(Setup!$AG$10&lt;&gt;"",INDIRECT("'" &amp; Setup!$AG$10 &amp; "'!" &amp; AE286),0) + IF(Setup!$AG$11&lt;&gt;"",INDIRECT("'" &amp; Setup!$AG$11 &amp; "'!" &amp; AE286),0) + IF(Setup!$AG$12&lt;&gt;"",INDIRECT("'" &amp; Setup!$AG$12 &amp; "'!" &amp; AE286),0)</f>
        <v>0</v>
      </c>
      <c r="N286" s="32" t="str">
        <f t="shared" ca="1" si="165"/>
        <v/>
      </c>
      <c r="O286" s="33" t="str">
        <f t="shared" ca="1" si="168"/>
        <v/>
      </c>
      <c r="P286" s="5">
        <f ca="1">IF(Setup!$AH$7&lt;&gt;"",INDIRECT("'" &amp; Setup!$AH$7 &amp; "'!" &amp; AD286),0) + IF(Setup!$AH$8&lt;&gt;"",INDIRECT("'" &amp; Setup!$AH$8 &amp; "'!" &amp; AD286),0) + IF(Setup!$AH$9&lt;&gt;"",INDIRECT("'" &amp; Setup!$AH$9 &amp; "'!" &amp; AD286),0) + IF(Setup!$AH$10&lt;&gt;"",INDIRECT("'" &amp; Setup!$AH$10 &amp; "'!" &amp; AD286),0) + IF(Setup!$AH$11&lt;&gt;"",INDIRECT("'" &amp; Setup!$AH$11 &amp; "'!" &amp; AD286),0) + IF(Setup!$AH$12&lt;&gt;"",INDIRECT("'" &amp; Setup!$AH$12 &amp; "'!" &amp; AD286),0)</f>
        <v>0</v>
      </c>
      <c r="Q286" s="5">
        <f ca="1">IF(Setup!$AH$7&lt;&gt;"",INDIRECT("'" &amp; Setup!$AH$7 &amp; "'!" &amp; AE286),0) + IF(Setup!$AH$8&lt;&gt;"",INDIRECT("'" &amp; Setup!$AH$8 &amp; "'!" &amp; AE286),0) + IF(Setup!$AH$9&lt;&gt;"",INDIRECT("'" &amp; Setup!$AH$9 &amp; "'!" &amp; AE286),0) + IF(Setup!$AH$10&lt;&gt;"",INDIRECT("'" &amp; Setup!$AH$10 &amp; "'!" &amp; AE286),0) + IF(Setup!$AH$11&lt;&gt;"",INDIRECT("'" &amp; Setup!$AH$11 &amp; "'!" &amp; AE286),0) + IF(Setup!$AH$12&lt;&gt;"",INDIRECT("'" &amp; Setup!$AH$12 &amp; "'!" &amp; AE286),0)</f>
        <v>0</v>
      </c>
      <c r="R286" s="32" t="str">
        <f t="shared" ca="1" si="166"/>
        <v/>
      </c>
      <c r="S286" s="33" t="str">
        <f t="shared" ca="1" si="169"/>
        <v/>
      </c>
      <c r="T286" s="5">
        <f ca="1">IF(Setup!$AI$7&lt;&gt;"",INDIRECT("'" &amp; Setup!$AI$7 &amp; "'!" &amp; AD286),0) + IF(Setup!$AI$8&lt;&gt;"",INDIRECT("'" &amp; Setup!$AI$8 &amp; "'!" &amp; AD286),0) + IF(Setup!$AI$9&lt;&gt;"",INDIRECT("'" &amp; Setup!$AI$9 &amp; "'!" &amp; AD286),0) + IF(Setup!$AI$10&lt;&gt;"",INDIRECT("'" &amp; Setup!$AI$10 &amp; "'!" &amp; AD286),0) + IF(Setup!$AI$11&lt;&gt;"",INDIRECT("'" &amp; Setup!$AI$11 &amp; "'!" &amp; AD286),0) + IF(Setup!$AI$12&lt;&gt;"",INDIRECT("'" &amp; Setup!$AI$12 &amp; "'!" &amp; AD286),0)</f>
        <v>0</v>
      </c>
      <c r="U286" s="5">
        <f ca="1">IF(Setup!$AI$7&lt;&gt;"",INDIRECT("'" &amp; Setup!$AI$7 &amp; "'!" &amp; AE286),0) + IF(Setup!$AI$8&lt;&gt;"",INDIRECT("'" &amp; Setup!$AI$8 &amp; "'!" &amp; AE286),0) + IF(Setup!$AI$9&lt;&gt;"",INDIRECT("'" &amp; Setup!$AI$9 &amp; "'!" &amp; AE286),0) + IF(Setup!$AI$10&lt;&gt;"",INDIRECT("'" &amp; Setup!$AI$10 &amp; "'!" &amp; AE286),0) + IF(Setup!$AI$11&lt;&gt;"",INDIRECT("'" &amp; Setup!$AI$11 &amp; "'!" &amp; AE286),0) + IF(Setup!$AI$12&lt;&gt;"",INDIRECT("'" &amp; Setup!$AI$12 &amp; "'!" &amp; AE286),0)</f>
        <v>0</v>
      </c>
      <c r="V286" s="32" t="str">
        <f t="shared" ca="1" si="155"/>
        <v/>
      </c>
      <c r="W286" s="33" t="str">
        <f t="shared" ca="1" si="170"/>
        <v/>
      </c>
      <c r="X286" s="4">
        <f ca="1">IF(Setup!$AJ$7&lt;&gt;"",INDIRECT("'" &amp; Setup!$AJ$7 &amp; "'!" &amp; AD286),0) + IF(Setup!$AJ$8&lt;&gt;"",INDIRECT("'" &amp; Setup!$AJ$8 &amp; "'!" &amp; AD286),0) + IF(Setup!$AJ$9&lt;&gt;"",INDIRECT("'" &amp; Setup!$AJ$9 &amp; "'!" &amp; AD286),0) + IF(Setup!$AJ$10&lt;&gt;"",INDIRECT("'" &amp; Setup!$AJ$10 &amp; "'!" &amp; AD286),0) + IF(Setup!$AJ$11&lt;&gt;"",INDIRECT("'" &amp; Setup!$AJ$11 &amp; "'!" &amp; AD286),0) + IF(Setup!$AJ$12&lt;&gt;"",INDIRECT("'" &amp; Setup!$AJ$12 &amp; "'!" &amp; AD286),0)</f>
        <v>0</v>
      </c>
      <c r="Y286" s="4">
        <f ca="1">IF(Setup!$AJ$7&lt;&gt;"",INDIRECT("'" &amp; Setup!$AJ$7 &amp; "'!" &amp; AE286),0) + IF(Setup!$AJ$8&lt;&gt;"",INDIRECT("'" &amp; Setup!$AJ$8 &amp; "'!" &amp; AE286),0) + IF(Setup!$AJ$9&lt;&gt;"",INDIRECT("'" &amp; Setup!$AJ$9 &amp; "'!" &amp; AE286),0) + IF(Setup!$AJ$10&lt;&gt;"",INDIRECT("'" &amp; Setup!$AJ$10 &amp; "'!" &amp; AE286),0) + IF(Setup!$AJ$11&lt;&gt;"",INDIRECT("'" &amp; Setup!$AJ$11 &amp; "'!" &amp; AE286),0) + IF(Setup!$AJ$12&lt;&gt;"",INDIRECT("'" &amp; Setup!$AJ$12 &amp; "'!" &amp; AE286),0)</f>
        <v>0</v>
      </c>
      <c r="Z286" s="32" t="str">
        <f t="shared" ca="1" si="157"/>
        <v/>
      </c>
      <c r="AA286" s="33" t="str">
        <f t="shared" ca="1" si="171"/>
        <v/>
      </c>
      <c r="AB286" s="1">
        <f>Planning!H58</f>
        <v>0</v>
      </c>
      <c r="AC286" s="2" t="str">
        <f t="shared" si="159"/>
        <v>00</v>
      </c>
      <c r="AD286" s="2" t="s">
        <v>957</v>
      </c>
      <c r="AE286" s="2" t="s">
        <v>958</v>
      </c>
      <c r="AF286" s="2" t="s">
        <v>1652</v>
      </c>
      <c r="AI286" s="2">
        <f ca="1">IF(Setup!$AG$7&lt;&gt;"",INDIRECT("'" &amp; Setup!$AG$7 &amp; "'!" &amp; AF286),0) + IF(Setup!$AG$8&lt;&gt;"",INDIRECT("'" &amp; Setup!$AG$8 &amp; "'!" &amp; AF286),0) + IF(Setup!$AG$9&lt;&gt;"",INDIRECT("'" &amp; Setup!$AG$9 &amp; "'!" &amp; AF286),0) + IF(Setup!$AG$10&lt;&gt;"",INDIRECT("'" &amp; Setup!$AG$10 &amp; "'!" &amp; AF286),0) + IF(Setup!$AG$11&lt;&gt;"",INDIRECT("'" &amp; Setup!$AG$11 &amp; "'!" &amp; AF286),0) + IF(Setup!$AG$12&lt;&gt;"",INDIRECT("'" &amp; Setup!$AG$12 &amp; "'!" &amp; AF286),0)</f>
        <v>0</v>
      </c>
      <c r="AJ286" s="2">
        <f ca="1">IF(Setup!$AH$7&lt;&gt;"",INDIRECT("'" &amp; Setup!$AH$7 &amp; "'!" &amp; AF286),0) + IF(Setup!$AH$8&lt;&gt;"",INDIRECT("'" &amp; Setup!$AH$8 &amp; "'!" &amp; AF286),0) + IF(Setup!$AH$9&lt;&gt;"",INDIRECT("'" &amp; Setup!$AH$9 &amp; "'!" &amp; AF286),0) + IF(Setup!$AH$10&lt;&gt;"",INDIRECT("'" &amp; Setup!$AH$10 &amp; "'!" &amp; AF286),0) + IF(Setup!$AH$11&lt;&gt;"",INDIRECT("'" &amp; Setup!$AH$11 &amp; "'!" &amp; AF286),0) + IF(Setup!$AH$12&lt;&gt;"",INDIRECT("'" &amp; Setup!$AH$12 &amp; "'!" &amp; AF286),0)</f>
        <v>0</v>
      </c>
      <c r="AK286" s="2">
        <f ca="1">IF(Setup!$AI$7&lt;&gt;"",INDIRECT("'" &amp; Setup!$AI$7 &amp; "'!" &amp; AF286),0) + IF(Setup!$AI$8&lt;&gt;"",INDIRECT("'" &amp; Setup!$AI$8 &amp; "'!" &amp; AF286),0) + IF(Setup!$AI$9&lt;&gt;"",INDIRECT("'" &amp; Setup!$AI$9 &amp; "'!" &amp; AF286),0) + IF(Setup!$AI$10&lt;&gt;"",INDIRECT("'" &amp; Setup!$AI$10 &amp; "'!" &amp; AF286),0) + IF(Setup!$AI$11&lt;&gt;"",INDIRECT("'" &amp; Setup!$AI$11 &amp; "'!" &amp; AF286),0) + IF(Setup!$AI$12&lt;&gt;"",INDIRECT("'" &amp; Setup!$AI$12 &amp; "'!" &amp; AF286),0)</f>
        <v>0</v>
      </c>
      <c r="AL286" s="2">
        <f ca="1">IF(Setup!$AJ$7&lt;&gt;"",INDIRECT("'" &amp; Setup!$AJ$7 &amp; "'!" &amp; AF286),0) + IF(Setup!$AJ$8&lt;&gt;"",INDIRECT("'" &amp; Setup!$AJ$8 &amp; "'!" &amp; AF286),0) + IF(Setup!$AJ$9&lt;&gt;"",INDIRECT("'" &amp; Setup!$AJ$9 &amp; "'!" &amp; AF286),0) + IF(Setup!$AJ$10&lt;&gt;"",INDIRECT("'" &amp; Setup!$AJ$10 &amp; "'!" &amp; AF286),0) + IF(Setup!$AJ$11&lt;&gt;"",INDIRECT("'" &amp; Setup!$AJ$11 &amp; "'!" &amp; AF286),0) + IF(Setup!$AJ$12&lt;&gt;"",INDIRECT("'" &amp; Setup!$AJ$12 &amp; "'!" &amp; AF286),0)</f>
        <v>0</v>
      </c>
      <c r="AN286" s="2" t="str">
        <f t="shared" si="160"/>
        <v/>
      </c>
      <c r="BS286" s="2">
        <v>0</v>
      </c>
      <c r="BT286" s="2">
        <f ca="1">IF(Setup!$AH$7="",0,INDIRECT("'" &amp; Setup!$AH$7 &amp; "'!" &amp; AF286))</f>
        <v>0</v>
      </c>
      <c r="BU286" s="2">
        <f ca="1">IF(Setup!$AI$7="",0,INDIRECT("'" &amp; Setup!$AI$7 &amp; "'!" &amp; AF286))</f>
        <v>0</v>
      </c>
      <c r="BV286" s="2">
        <f ca="1">IF(Setup!$AJ$7="",0,INDIRECT("'" &amp; Setup!$AJ$7 &amp; "'!" &amp; AF286))</f>
        <v>0</v>
      </c>
    </row>
    <row r="287" spans="1:74" ht="39" hidden="1" customHeight="1" x14ac:dyDescent="0.2">
      <c r="A287" s="14" t="str">
        <f>Planning!A59</f>
        <v>I051</v>
      </c>
      <c r="B287" s="9">
        <f>Planning!B59</f>
        <v>0</v>
      </c>
      <c r="C287" s="9">
        <f>Planning!C59</f>
        <v>0</v>
      </c>
      <c r="D287" s="9">
        <f>Planning!D59</f>
        <v>0</v>
      </c>
      <c r="E287" s="3">
        <f>Planning!E59</f>
        <v>0</v>
      </c>
      <c r="F287" s="3">
        <f>Planning!G59</f>
        <v>0</v>
      </c>
      <c r="G287" s="60">
        <f t="shared" si="161"/>
        <v>0</v>
      </c>
      <c r="H287" s="5">
        <f t="shared" ca="1" si="162"/>
        <v>0</v>
      </c>
      <c r="I287" s="5">
        <f t="shared" ca="1" si="163"/>
        <v>0</v>
      </c>
      <c r="J287" s="32" t="str">
        <f t="shared" ca="1" si="164"/>
        <v/>
      </c>
      <c r="K287" s="33" t="str">
        <f t="shared" ca="1" si="167"/>
        <v/>
      </c>
      <c r="L287" s="5">
        <f ca="1">IF(Setup!$AG$7&lt;&gt;"",INDIRECT("'" &amp; Setup!$AG$7 &amp; "'!" &amp; AD287),0) + IF(Setup!$AG$8&lt;&gt;"",INDIRECT("'" &amp; Setup!$AG$8 &amp; "'!" &amp; AD287),0) + IF(Setup!$AG$9&lt;&gt;"",INDIRECT("'" &amp; Setup!$AG$9 &amp; "'!" &amp; AD287),0) + IF(Setup!$AG$10&lt;&gt;"",INDIRECT("'" &amp; Setup!$AG$10 &amp; "'!" &amp; AD287),0) + IF(Setup!$AG$11&lt;&gt;"",INDIRECT("'" &amp; Setup!$AG$11 &amp; "'!" &amp; AD287),0) + IF(Setup!$AG$12&lt;&gt;"",INDIRECT("'" &amp; Setup!$AG$12 &amp; "'!" &amp; AD287),0)</f>
        <v>0</v>
      </c>
      <c r="M287" s="5">
        <f ca="1">IF(Setup!$AG$7&lt;&gt;"",INDIRECT("'" &amp; Setup!$AG$7 &amp; "'!" &amp; AE287),0) + IF(Setup!$AG$8&lt;&gt;"",INDIRECT("'" &amp; Setup!$AG$8 &amp; "'!" &amp; AE287),0) + IF(Setup!$AG$9&lt;&gt;"",INDIRECT("'" &amp; Setup!$AG$9 &amp; "'!" &amp; AE287),0) + IF(Setup!$AG$10&lt;&gt;"",INDIRECT("'" &amp; Setup!$AG$10 &amp; "'!" &amp; AE287),0) + IF(Setup!$AG$11&lt;&gt;"",INDIRECT("'" &amp; Setup!$AG$11 &amp; "'!" &amp; AE287),0) + IF(Setup!$AG$12&lt;&gt;"",INDIRECT("'" &amp; Setup!$AG$12 &amp; "'!" &amp; AE287),0)</f>
        <v>0</v>
      </c>
      <c r="N287" s="32" t="str">
        <f t="shared" ca="1" si="165"/>
        <v/>
      </c>
      <c r="O287" s="33" t="str">
        <f t="shared" ca="1" si="168"/>
        <v/>
      </c>
      <c r="P287" s="5">
        <f ca="1">IF(Setup!$AH$7&lt;&gt;"",INDIRECT("'" &amp; Setup!$AH$7 &amp; "'!" &amp; AD287),0) + IF(Setup!$AH$8&lt;&gt;"",INDIRECT("'" &amp; Setup!$AH$8 &amp; "'!" &amp; AD287),0) + IF(Setup!$AH$9&lt;&gt;"",INDIRECT("'" &amp; Setup!$AH$9 &amp; "'!" &amp; AD287),0) + IF(Setup!$AH$10&lt;&gt;"",INDIRECT("'" &amp; Setup!$AH$10 &amp; "'!" &amp; AD287),0) + IF(Setup!$AH$11&lt;&gt;"",INDIRECT("'" &amp; Setup!$AH$11 &amp; "'!" &amp; AD287),0) + IF(Setup!$AH$12&lt;&gt;"",INDIRECT("'" &amp; Setup!$AH$12 &amp; "'!" &amp; AD287),0)</f>
        <v>0</v>
      </c>
      <c r="Q287" s="5">
        <f ca="1">IF(Setup!$AH$7&lt;&gt;"",INDIRECT("'" &amp; Setup!$AH$7 &amp; "'!" &amp; AE287),0) + IF(Setup!$AH$8&lt;&gt;"",INDIRECT("'" &amp; Setup!$AH$8 &amp; "'!" &amp; AE287),0) + IF(Setup!$AH$9&lt;&gt;"",INDIRECT("'" &amp; Setup!$AH$9 &amp; "'!" &amp; AE287),0) + IF(Setup!$AH$10&lt;&gt;"",INDIRECT("'" &amp; Setup!$AH$10 &amp; "'!" &amp; AE287),0) + IF(Setup!$AH$11&lt;&gt;"",INDIRECT("'" &amp; Setup!$AH$11 &amp; "'!" &amp; AE287),0) + IF(Setup!$AH$12&lt;&gt;"",INDIRECT("'" &amp; Setup!$AH$12 &amp; "'!" &amp; AE287),0)</f>
        <v>0</v>
      </c>
      <c r="R287" s="32" t="str">
        <f t="shared" ca="1" si="166"/>
        <v/>
      </c>
      <c r="S287" s="33" t="str">
        <f t="shared" ca="1" si="169"/>
        <v/>
      </c>
      <c r="T287" s="5">
        <f ca="1">IF(Setup!$AI$7&lt;&gt;"",INDIRECT("'" &amp; Setup!$AI$7 &amp; "'!" &amp; AD287),0) + IF(Setup!$AI$8&lt;&gt;"",INDIRECT("'" &amp; Setup!$AI$8 &amp; "'!" &amp; AD287),0) + IF(Setup!$AI$9&lt;&gt;"",INDIRECT("'" &amp; Setup!$AI$9 &amp; "'!" &amp; AD287),0) + IF(Setup!$AI$10&lt;&gt;"",INDIRECT("'" &amp; Setup!$AI$10 &amp; "'!" &amp; AD287),0) + IF(Setup!$AI$11&lt;&gt;"",INDIRECT("'" &amp; Setup!$AI$11 &amp; "'!" &amp; AD287),0) + IF(Setup!$AI$12&lt;&gt;"",INDIRECT("'" &amp; Setup!$AI$12 &amp; "'!" &amp; AD287),0)</f>
        <v>0</v>
      </c>
      <c r="U287" s="5">
        <f ca="1">IF(Setup!$AI$7&lt;&gt;"",INDIRECT("'" &amp; Setup!$AI$7 &amp; "'!" &amp; AE287),0) + IF(Setup!$AI$8&lt;&gt;"",INDIRECT("'" &amp; Setup!$AI$8 &amp; "'!" &amp; AE287),0) + IF(Setup!$AI$9&lt;&gt;"",INDIRECT("'" &amp; Setup!$AI$9 &amp; "'!" &amp; AE287),0) + IF(Setup!$AI$10&lt;&gt;"",INDIRECT("'" &amp; Setup!$AI$10 &amp; "'!" &amp; AE287),0) + IF(Setup!$AI$11&lt;&gt;"",INDIRECT("'" &amp; Setup!$AI$11 &amp; "'!" &amp; AE287),0) + IF(Setup!$AI$12&lt;&gt;"",INDIRECT("'" &amp; Setup!$AI$12 &amp; "'!" &amp; AE287),0)</f>
        <v>0</v>
      </c>
      <c r="V287" s="32" t="str">
        <f t="shared" ca="1" si="155"/>
        <v/>
      </c>
      <c r="W287" s="33" t="str">
        <f t="shared" ca="1" si="170"/>
        <v/>
      </c>
      <c r="X287" s="4">
        <f ca="1">IF(Setup!$AJ$7&lt;&gt;"",INDIRECT("'" &amp; Setup!$AJ$7 &amp; "'!" &amp; AD287),0) + IF(Setup!$AJ$8&lt;&gt;"",INDIRECT("'" &amp; Setup!$AJ$8 &amp; "'!" &amp; AD287),0) + IF(Setup!$AJ$9&lt;&gt;"",INDIRECT("'" &amp; Setup!$AJ$9 &amp; "'!" &amp; AD287),0) + IF(Setup!$AJ$10&lt;&gt;"",INDIRECT("'" &amp; Setup!$AJ$10 &amp; "'!" &amp; AD287),0) + IF(Setup!$AJ$11&lt;&gt;"",INDIRECT("'" &amp; Setup!$AJ$11 &amp; "'!" &amp; AD287),0) + IF(Setup!$AJ$12&lt;&gt;"",INDIRECT("'" &amp; Setup!$AJ$12 &amp; "'!" &amp; AD287),0)</f>
        <v>0</v>
      </c>
      <c r="Y287" s="4">
        <f ca="1">IF(Setup!$AJ$7&lt;&gt;"",INDIRECT("'" &amp; Setup!$AJ$7 &amp; "'!" &amp; AE287),0) + IF(Setup!$AJ$8&lt;&gt;"",INDIRECT("'" &amp; Setup!$AJ$8 &amp; "'!" &amp; AE287),0) + IF(Setup!$AJ$9&lt;&gt;"",INDIRECT("'" &amp; Setup!$AJ$9 &amp; "'!" &amp; AE287),0) + IF(Setup!$AJ$10&lt;&gt;"",INDIRECT("'" &amp; Setup!$AJ$10 &amp; "'!" &amp; AE287),0) + IF(Setup!$AJ$11&lt;&gt;"",INDIRECT("'" &amp; Setup!$AJ$11 &amp; "'!" &amp; AE287),0) + IF(Setup!$AJ$12&lt;&gt;"",INDIRECT("'" &amp; Setup!$AJ$12 &amp; "'!" &amp; AE287),0)</f>
        <v>0</v>
      </c>
      <c r="Z287" s="32" t="str">
        <f t="shared" ca="1" si="157"/>
        <v/>
      </c>
      <c r="AA287" s="33" t="str">
        <f t="shared" ca="1" si="171"/>
        <v/>
      </c>
      <c r="AB287" s="1">
        <f>Planning!H59</f>
        <v>0</v>
      </c>
      <c r="AC287" s="2" t="str">
        <f t="shared" si="159"/>
        <v>00</v>
      </c>
      <c r="AD287" s="2" t="s">
        <v>959</v>
      </c>
      <c r="AE287" s="2" t="s">
        <v>960</v>
      </c>
      <c r="AF287" s="2" t="s">
        <v>1653</v>
      </c>
      <c r="AI287" s="2">
        <f ca="1">IF(Setup!$AG$7&lt;&gt;"",INDIRECT("'" &amp; Setup!$AG$7 &amp; "'!" &amp; AF287),0) + IF(Setup!$AG$8&lt;&gt;"",INDIRECT("'" &amp; Setup!$AG$8 &amp; "'!" &amp; AF287),0) + IF(Setup!$AG$9&lt;&gt;"",INDIRECT("'" &amp; Setup!$AG$9 &amp; "'!" &amp; AF287),0) + IF(Setup!$AG$10&lt;&gt;"",INDIRECT("'" &amp; Setup!$AG$10 &amp; "'!" &amp; AF287),0) + IF(Setup!$AG$11&lt;&gt;"",INDIRECT("'" &amp; Setup!$AG$11 &amp; "'!" &amp; AF287),0) + IF(Setup!$AG$12&lt;&gt;"",INDIRECT("'" &amp; Setup!$AG$12 &amp; "'!" &amp; AF287),0)</f>
        <v>0</v>
      </c>
      <c r="AJ287" s="2">
        <f ca="1">IF(Setup!$AH$7&lt;&gt;"",INDIRECT("'" &amp; Setup!$AH$7 &amp; "'!" &amp; AF287),0) + IF(Setup!$AH$8&lt;&gt;"",INDIRECT("'" &amp; Setup!$AH$8 &amp; "'!" &amp; AF287),0) + IF(Setup!$AH$9&lt;&gt;"",INDIRECT("'" &amp; Setup!$AH$9 &amp; "'!" &amp; AF287),0) + IF(Setup!$AH$10&lt;&gt;"",INDIRECT("'" &amp; Setup!$AH$10 &amp; "'!" &amp; AF287),0) + IF(Setup!$AH$11&lt;&gt;"",INDIRECT("'" &amp; Setup!$AH$11 &amp; "'!" &amp; AF287),0) + IF(Setup!$AH$12&lt;&gt;"",INDIRECT("'" &amp; Setup!$AH$12 &amp; "'!" &amp; AF287),0)</f>
        <v>0</v>
      </c>
      <c r="AK287" s="2">
        <f ca="1">IF(Setup!$AI$7&lt;&gt;"",INDIRECT("'" &amp; Setup!$AI$7 &amp; "'!" &amp; AF287),0) + IF(Setup!$AI$8&lt;&gt;"",INDIRECT("'" &amp; Setup!$AI$8 &amp; "'!" &amp; AF287),0) + IF(Setup!$AI$9&lt;&gt;"",INDIRECT("'" &amp; Setup!$AI$9 &amp; "'!" &amp; AF287),0) + IF(Setup!$AI$10&lt;&gt;"",INDIRECT("'" &amp; Setup!$AI$10 &amp; "'!" &amp; AF287),0) + IF(Setup!$AI$11&lt;&gt;"",INDIRECT("'" &amp; Setup!$AI$11 &amp; "'!" &amp; AF287),0) + IF(Setup!$AI$12&lt;&gt;"",INDIRECT("'" &amp; Setup!$AI$12 &amp; "'!" &amp; AF287),0)</f>
        <v>0</v>
      </c>
      <c r="AL287" s="2">
        <f ca="1">IF(Setup!$AJ$7&lt;&gt;"",INDIRECT("'" &amp; Setup!$AJ$7 &amp; "'!" &amp; AF287),0) + IF(Setup!$AJ$8&lt;&gt;"",INDIRECT("'" &amp; Setup!$AJ$8 &amp; "'!" &amp; AF287),0) + IF(Setup!$AJ$9&lt;&gt;"",INDIRECT("'" &amp; Setup!$AJ$9 &amp; "'!" &amp; AF287),0) + IF(Setup!$AJ$10&lt;&gt;"",INDIRECT("'" &amp; Setup!$AJ$10 &amp; "'!" &amp; AF287),0) + IF(Setup!$AJ$11&lt;&gt;"",INDIRECT("'" &amp; Setup!$AJ$11 &amp; "'!" &amp; AF287),0) + IF(Setup!$AJ$12&lt;&gt;"",INDIRECT("'" &amp; Setup!$AJ$12 &amp; "'!" &amp; AF287),0)</f>
        <v>0</v>
      </c>
      <c r="AN287" s="2" t="str">
        <f t="shared" si="160"/>
        <v/>
      </c>
      <c r="BS287" s="2">
        <v>0</v>
      </c>
      <c r="BT287" s="2">
        <f ca="1">IF(Setup!$AH$7="",0,INDIRECT("'" &amp; Setup!$AH$7 &amp; "'!" &amp; AF287))</f>
        <v>0</v>
      </c>
      <c r="BU287" s="2">
        <f ca="1">IF(Setup!$AI$7="",0,INDIRECT("'" &amp; Setup!$AI$7 &amp; "'!" &amp; AF287))</f>
        <v>0</v>
      </c>
      <c r="BV287" s="2">
        <f ca="1">IF(Setup!$AJ$7="",0,INDIRECT("'" &amp; Setup!$AJ$7 &amp; "'!" &amp; AF287))</f>
        <v>0</v>
      </c>
    </row>
    <row r="288" spans="1:74" ht="39" hidden="1" customHeight="1" x14ac:dyDescent="0.2">
      <c r="A288" s="14" t="str">
        <f>Planning!A60</f>
        <v>I052</v>
      </c>
      <c r="B288" s="9">
        <f>Planning!B60</f>
        <v>0</v>
      </c>
      <c r="C288" s="9">
        <f>Planning!C60</f>
        <v>0</v>
      </c>
      <c r="D288" s="9">
        <f>Planning!D60</f>
        <v>0</v>
      </c>
      <c r="E288" s="3">
        <f>Planning!E60</f>
        <v>0</v>
      </c>
      <c r="F288" s="3">
        <f>Planning!G60</f>
        <v>0</v>
      </c>
      <c r="G288" s="60">
        <f t="shared" si="161"/>
        <v>0</v>
      </c>
      <c r="H288" s="5">
        <f t="shared" ca="1" si="162"/>
        <v>0</v>
      </c>
      <c r="I288" s="5">
        <f t="shared" ca="1" si="163"/>
        <v>0</v>
      </c>
      <c r="J288" s="32" t="str">
        <f t="shared" ca="1" si="164"/>
        <v/>
      </c>
      <c r="K288" s="33" t="str">
        <f t="shared" ca="1" si="167"/>
        <v/>
      </c>
      <c r="L288" s="5">
        <f ca="1">IF(Setup!$AG$7&lt;&gt;"",INDIRECT("'" &amp; Setup!$AG$7 &amp; "'!" &amp; AD288),0) + IF(Setup!$AG$8&lt;&gt;"",INDIRECT("'" &amp; Setup!$AG$8 &amp; "'!" &amp; AD288),0) + IF(Setup!$AG$9&lt;&gt;"",INDIRECT("'" &amp; Setup!$AG$9 &amp; "'!" &amp; AD288),0) + IF(Setup!$AG$10&lt;&gt;"",INDIRECT("'" &amp; Setup!$AG$10 &amp; "'!" &amp; AD288),0) + IF(Setup!$AG$11&lt;&gt;"",INDIRECT("'" &amp; Setup!$AG$11 &amp; "'!" &amp; AD288),0) + IF(Setup!$AG$12&lt;&gt;"",INDIRECT("'" &amp; Setup!$AG$12 &amp; "'!" &amp; AD288),0)</f>
        <v>0</v>
      </c>
      <c r="M288" s="5">
        <f ca="1">IF(Setup!$AG$7&lt;&gt;"",INDIRECT("'" &amp; Setup!$AG$7 &amp; "'!" &amp; AE288),0) + IF(Setup!$AG$8&lt;&gt;"",INDIRECT("'" &amp; Setup!$AG$8 &amp; "'!" &amp; AE288),0) + IF(Setup!$AG$9&lt;&gt;"",INDIRECT("'" &amp; Setup!$AG$9 &amp; "'!" &amp; AE288),0) + IF(Setup!$AG$10&lt;&gt;"",INDIRECT("'" &amp; Setup!$AG$10 &amp; "'!" &amp; AE288),0) + IF(Setup!$AG$11&lt;&gt;"",INDIRECT("'" &amp; Setup!$AG$11 &amp; "'!" &amp; AE288),0) + IF(Setup!$AG$12&lt;&gt;"",INDIRECT("'" &amp; Setup!$AG$12 &amp; "'!" &amp; AE288),0)</f>
        <v>0</v>
      </c>
      <c r="N288" s="32" t="str">
        <f t="shared" ca="1" si="165"/>
        <v/>
      </c>
      <c r="O288" s="33" t="str">
        <f t="shared" ca="1" si="168"/>
        <v/>
      </c>
      <c r="P288" s="5">
        <f ca="1">IF(Setup!$AH$7&lt;&gt;"",INDIRECT("'" &amp; Setup!$AH$7 &amp; "'!" &amp; AD288),0) + IF(Setup!$AH$8&lt;&gt;"",INDIRECT("'" &amp; Setup!$AH$8 &amp; "'!" &amp; AD288),0) + IF(Setup!$AH$9&lt;&gt;"",INDIRECT("'" &amp; Setup!$AH$9 &amp; "'!" &amp; AD288),0) + IF(Setup!$AH$10&lt;&gt;"",INDIRECT("'" &amp; Setup!$AH$10 &amp; "'!" &amp; AD288),0) + IF(Setup!$AH$11&lt;&gt;"",INDIRECT("'" &amp; Setup!$AH$11 &amp; "'!" &amp; AD288),0) + IF(Setup!$AH$12&lt;&gt;"",INDIRECT("'" &amp; Setup!$AH$12 &amp; "'!" &amp; AD288),0)</f>
        <v>0</v>
      </c>
      <c r="Q288" s="5">
        <f ca="1">IF(Setup!$AH$7&lt;&gt;"",INDIRECT("'" &amp; Setup!$AH$7 &amp; "'!" &amp; AE288),0) + IF(Setup!$AH$8&lt;&gt;"",INDIRECT("'" &amp; Setup!$AH$8 &amp; "'!" &amp; AE288),0) + IF(Setup!$AH$9&lt;&gt;"",INDIRECT("'" &amp; Setup!$AH$9 &amp; "'!" &amp; AE288),0) + IF(Setup!$AH$10&lt;&gt;"",INDIRECT("'" &amp; Setup!$AH$10 &amp; "'!" &amp; AE288),0) + IF(Setup!$AH$11&lt;&gt;"",INDIRECT("'" &amp; Setup!$AH$11 &amp; "'!" &amp; AE288),0) + IF(Setup!$AH$12&lt;&gt;"",INDIRECT("'" &amp; Setup!$AH$12 &amp; "'!" &amp; AE288),0)</f>
        <v>0</v>
      </c>
      <c r="R288" s="32" t="str">
        <f t="shared" ca="1" si="166"/>
        <v/>
      </c>
      <c r="S288" s="33" t="str">
        <f t="shared" ca="1" si="169"/>
        <v/>
      </c>
      <c r="T288" s="5">
        <f ca="1">IF(Setup!$AI$7&lt;&gt;"",INDIRECT("'" &amp; Setup!$AI$7 &amp; "'!" &amp; AD288),0) + IF(Setup!$AI$8&lt;&gt;"",INDIRECT("'" &amp; Setup!$AI$8 &amp; "'!" &amp; AD288),0) + IF(Setup!$AI$9&lt;&gt;"",INDIRECT("'" &amp; Setup!$AI$9 &amp; "'!" &amp; AD288),0) + IF(Setup!$AI$10&lt;&gt;"",INDIRECT("'" &amp; Setup!$AI$10 &amp; "'!" &amp; AD288),0) + IF(Setup!$AI$11&lt;&gt;"",INDIRECT("'" &amp; Setup!$AI$11 &amp; "'!" &amp; AD288),0) + IF(Setup!$AI$12&lt;&gt;"",INDIRECT("'" &amp; Setup!$AI$12 &amp; "'!" &amp; AD288),0)</f>
        <v>0</v>
      </c>
      <c r="U288" s="5">
        <f ca="1">IF(Setup!$AI$7&lt;&gt;"",INDIRECT("'" &amp; Setup!$AI$7 &amp; "'!" &amp; AE288),0) + IF(Setup!$AI$8&lt;&gt;"",INDIRECT("'" &amp; Setup!$AI$8 &amp; "'!" &amp; AE288),0) + IF(Setup!$AI$9&lt;&gt;"",INDIRECT("'" &amp; Setup!$AI$9 &amp; "'!" &amp; AE288),0) + IF(Setup!$AI$10&lt;&gt;"",INDIRECT("'" &amp; Setup!$AI$10 &amp; "'!" &amp; AE288),0) + IF(Setup!$AI$11&lt;&gt;"",INDIRECT("'" &amp; Setup!$AI$11 &amp; "'!" &amp; AE288),0) + IF(Setup!$AI$12&lt;&gt;"",INDIRECT("'" &amp; Setup!$AI$12 &amp; "'!" &amp; AE288),0)</f>
        <v>0</v>
      </c>
      <c r="V288" s="32" t="str">
        <f t="shared" ca="1" si="155"/>
        <v/>
      </c>
      <c r="W288" s="33" t="str">
        <f t="shared" ca="1" si="170"/>
        <v/>
      </c>
      <c r="X288" s="4">
        <f ca="1">IF(Setup!$AJ$7&lt;&gt;"",INDIRECT("'" &amp; Setup!$AJ$7 &amp; "'!" &amp; AD288),0) + IF(Setup!$AJ$8&lt;&gt;"",INDIRECT("'" &amp; Setup!$AJ$8 &amp; "'!" &amp; AD288),0) + IF(Setup!$AJ$9&lt;&gt;"",INDIRECT("'" &amp; Setup!$AJ$9 &amp; "'!" &amp; AD288),0) + IF(Setup!$AJ$10&lt;&gt;"",INDIRECT("'" &amp; Setup!$AJ$10 &amp; "'!" &amp; AD288),0) + IF(Setup!$AJ$11&lt;&gt;"",INDIRECT("'" &amp; Setup!$AJ$11 &amp; "'!" &amp; AD288),0) + IF(Setup!$AJ$12&lt;&gt;"",INDIRECT("'" &amp; Setup!$AJ$12 &amp; "'!" &amp; AD288),0)</f>
        <v>0</v>
      </c>
      <c r="Y288" s="4">
        <f ca="1">IF(Setup!$AJ$7&lt;&gt;"",INDIRECT("'" &amp; Setup!$AJ$7 &amp; "'!" &amp; AE288),0) + IF(Setup!$AJ$8&lt;&gt;"",INDIRECT("'" &amp; Setup!$AJ$8 &amp; "'!" &amp; AE288),0) + IF(Setup!$AJ$9&lt;&gt;"",INDIRECT("'" &amp; Setup!$AJ$9 &amp; "'!" &amp; AE288),0) + IF(Setup!$AJ$10&lt;&gt;"",INDIRECT("'" &amp; Setup!$AJ$10 &amp; "'!" &amp; AE288),0) + IF(Setup!$AJ$11&lt;&gt;"",INDIRECT("'" &amp; Setup!$AJ$11 &amp; "'!" &amp; AE288),0) + IF(Setup!$AJ$12&lt;&gt;"",INDIRECT("'" &amp; Setup!$AJ$12 &amp; "'!" &amp; AE288),0)</f>
        <v>0</v>
      </c>
      <c r="Z288" s="32" t="str">
        <f t="shared" ca="1" si="157"/>
        <v/>
      </c>
      <c r="AA288" s="33" t="str">
        <f t="shared" ca="1" si="171"/>
        <v/>
      </c>
      <c r="AB288" s="1">
        <f>Planning!H60</f>
        <v>0</v>
      </c>
      <c r="AC288" s="2" t="str">
        <f t="shared" si="159"/>
        <v>00</v>
      </c>
      <c r="AD288" s="2" t="s">
        <v>961</v>
      </c>
      <c r="AE288" s="2" t="s">
        <v>962</v>
      </c>
      <c r="AF288" s="2" t="s">
        <v>1654</v>
      </c>
      <c r="AI288" s="2">
        <f ca="1">IF(Setup!$AG$7&lt;&gt;"",INDIRECT("'" &amp; Setup!$AG$7 &amp; "'!" &amp; AF288),0) + IF(Setup!$AG$8&lt;&gt;"",INDIRECT("'" &amp; Setup!$AG$8 &amp; "'!" &amp; AF288),0) + IF(Setup!$AG$9&lt;&gt;"",INDIRECT("'" &amp; Setup!$AG$9 &amp; "'!" &amp; AF288),0) + IF(Setup!$AG$10&lt;&gt;"",INDIRECT("'" &amp; Setup!$AG$10 &amp; "'!" &amp; AF288),0) + IF(Setup!$AG$11&lt;&gt;"",INDIRECT("'" &amp; Setup!$AG$11 &amp; "'!" &amp; AF288),0) + IF(Setup!$AG$12&lt;&gt;"",INDIRECT("'" &amp; Setup!$AG$12 &amp; "'!" &amp; AF288),0)</f>
        <v>0</v>
      </c>
      <c r="AJ288" s="2">
        <f ca="1">IF(Setup!$AH$7&lt;&gt;"",INDIRECT("'" &amp; Setup!$AH$7 &amp; "'!" &amp; AF288),0) + IF(Setup!$AH$8&lt;&gt;"",INDIRECT("'" &amp; Setup!$AH$8 &amp; "'!" &amp; AF288),0) + IF(Setup!$AH$9&lt;&gt;"",INDIRECT("'" &amp; Setup!$AH$9 &amp; "'!" &amp; AF288),0) + IF(Setup!$AH$10&lt;&gt;"",INDIRECT("'" &amp; Setup!$AH$10 &amp; "'!" &amp; AF288),0) + IF(Setup!$AH$11&lt;&gt;"",INDIRECT("'" &amp; Setup!$AH$11 &amp; "'!" &amp; AF288),0) + IF(Setup!$AH$12&lt;&gt;"",INDIRECT("'" &amp; Setup!$AH$12 &amp; "'!" &amp; AF288),0)</f>
        <v>0</v>
      </c>
      <c r="AK288" s="2">
        <f ca="1">IF(Setup!$AI$7&lt;&gt;"",INDIRECT("'" &amp; Setup!$AI$7 &amp; "'!" &amp; AF288),0) + IF(Setup!$AI$8&lt;&gt;"",INDIRECT("'" &amp; Setup!$AI$8 &amp; "'!" &amp; AF288),0) + IF(Setup!$AI$9&lt;&gt;"",INDIRECT("'" &amp; Setup!$AI$9 &amp; "'!" &amp; AF288),0) + IF(Setup!$AI$10&lt;&gt;"",INDIRECT("'" &amp; Setup!$AI$10 &amp; "'!" &amp; AF288),0) + IF(Setup!$AI$11&lt;&gt;"",INDIRECT("'" &amp; Setup!$AI$11 &amp; "'!" &amp; AF288),0) + IF(Setup!$AI$12&lt;&gt;"",INDIRECT("'" &amp; Setup!$AI$12 &amp; "'!" &amp; AF288),0)</f>
        <v>0</v>
      </c>
      <c r="AL288" s="2">
        <f ca="1">IF(Setup!$AJ$7&lt;&gt;"",INDIRECT("'" &amp; Setup!$AJ$7 &amp; "'!" &amp; AF288),0) + IF(Setup!$AJ$8&lt;&gt;"",INDIRECT("'" &amp; Setup!$AJ$8 &amp; "'!" &amp; AF288),0) + IF(Setup!$AJ$9&lt;&gt;"",INDIRECT("'" &amp; Setup!$AJ$9 &amp; "'!" &amp; AF288),0) + IF(Setup!$AJ$10&lt;&gt;"",INDIRECT("'" &amp; Setup!$AJ$10 &amp; "'!" &amp; AF288),0) + IF(Setup!$AJ$11&lt;&gt;"",INDIRECT("'" &amp; Setup!$AJ$11 &amp; "'!" &amp; AF288),0) + IF(Setup!$AJ$12&lt;&gt;"",INDIRECT("'" &amp; Setup!$AJ$12 &amp; "'!" &amp; AF288),0)</f>
        <v>0</v>
      </c>
      <c r="AN288" s="2" t="str">
        <f t="shared" si="160"/>
        <v/>
      </c>
      <c r="BS288" s="2">
        <v>0</v>
      </c>
      <c r="BT288" s="2">
        <f ca="1">IF(Setup!$AH$7="",0,INDIRECT("'" &amp; Setup!$AH$7 &amp; "'!" &amp; AF288))</f>
        <v>0</v>
      </c>
      <c r="BU288" s="2">
        <f ca="1">IF(Setup!$AI$7="",0,INDIRECT("'" &amp; Setup!$AI$7 &amp; "'!" &amp; AF288))</f>
        <v>0</v>
      </c>
      <c r="BV288" s="2">
        <f ca="1">IF(Setup!$AJ$7="",0,INDIRECT("'" &amp; Setup!$AJ$7 &amp; "'!" &amp; AF288))</f>
        <v>0</v>
      </c>
    </row>
    <row r="289" spans="1:74" ht="39" hidden="1" customHeight="1" x14ac:dyDescent="0.2">
      <c r="A289" s="14" t="str">
        <f>Planning!A61</f>
        <v>I053</v>
      </c>
      <c r="B289" s="9">
        <f>Planning!B61</f>
        <v>0</v>
      </c>
      <c r="C289" s="9">
        <f>Planning!C61</f>
        <v>0</v>
      </c>
      <c r="D289" s="9">
        <f>Planning!D61</f>
        <v>0</v>
      </c>
      <c r="E289" s="3">
        <f>Planning!E61</f>
        <v>0</v>
      </c>
      <c r="F289" s="3">
        <f>Planning!G61</f>
        <v>0</v>
      </c>
      <c r="G289" s="60">
        <f t="shared" si="161"/>
        <v>0</v>
      </c>
      <c r="H289" s="5">
        <f t="shared" ca="1" si="162"/>
        <v>0</v>
      </c>
      <c r="I289" s="5">
        <f t="shared" ca="1" si="163"/>
        <v>0</v>
      </c>
      <c r="J289" s="32" t="str">
        <f t="shared" ca="1" si="164"/>
        <v/>
      </c>
      <c r="K289" s="33" t="str">
        <f t="shared" ca="1" si="167"/>
        <v/>
      </c>
      <c r="L289" s="5">
        <f ca="1">IF(Setup!$AG$7&lt;&gt;"",INDIRECT("'" &amp; Setup!$AG$7 &amp; "'!" &amp; AD289),0) + IF(Setup!$AG$8&lt;&gt;"",INDIRECT("'" &amp; Setup!$AG$8 &amp; "'!" &amp; AD289),0) + IF(Setup!$AG$9&lt;&gt;"",INDIRECT("'" &amp; Setup!$AG$9 &amp; "'!" &amp; AD289),0) + IF(Setup!$AG$10&lt;&gt;"",INDIRECT("'" &amp; Setup!$AG$10 &amp; "'!" &amp; AD289),0) + IF(Setup!$AG$11&lt;&gt;"",INDIRECT("'" &amp; Setup!$AG$11 &amp; "'!" &amp; AD289),0) + IF(Setup!$AG$12&lt;&gt;"",INDIRECT("'" &amp; Setup!$AG$12 &amp; "'!" &amp; AD289),0)</f>
        <v>0</v>
      </c>
      <c r="M289" s="5">
        <f ca="1">IF(Setup!$AG$7&lt;&gt;"",INDIRECT("'" &amp; Setup!$AG$7 &amp; "'!" &amp; AE289),0) + IF(Setup!$AG$8&lt;&gt;"",INDIRECT("'" &amp; Setup!$AG$8 &amp; "'!" &amp; AE289),0) + IF(Setup!$AG$9&lt;&gt;"",INDIRECT("'" &amp; Setup!$AG$9 &amp; "'!" &amp; AE289),0) + IF(Setup!$AG$10&lt;&gt;"",INDIRECT("'" &amp; Setup!$AG$10 &amp; "'!" &amp; AE289),0) + IF(Setup!$AG$11&lt;&gt;"",INDIRECT("'" &amp; Setup!$AG$11 &amp; "'!" &amp; AE289),0) + IF(Setup!$AG$12&lt;&gt;"",INDIRECT("'" &amp; Setup!$AG$12 &amp; "'!" &amp; AE289),0)</f>
        <v>0</v>
      </c>
      <c r="N289" s="32" t="str">
        <f t="shared" ca="1" si="165"/>
        <v/>
      </c>
      <c r="O289" s="33" t="str">
        <f t="shared" ca="1" si="168"/>
        <v/>
      </c>
      <c r="P289" s="5">
        <f ca="1">IF(Setup!$AH$7&lt;&gt;"",INDIRECT("'" &amp; Setup!$AH$7 &amp; "'!" &amp; AD289),0) + IF(Setup!$AH$8&lt;&gt;"",INDIRECT("'" &amp; Setup!$AH$8 &amp; "'!" &amp; AD289),0) + IF(Setup!$AH$9&lt;&gt;"",INDIRECT("'" &amp; Setup!$AH$9 &amp; "'!" &amp; AD289),0) + IF(Setup!$AH$10&lt;&gt;"",INDIRECT("'" &amp; Setup!$AH$10 &amp; "'!" &amp; AD289),0) + IF(Setup!$AH$11&lt;&gt;"",INDIRECT("'" &amp; Setup!$AH$11 &amp; "'!" &amp; AD289),0) + IF(Setup!$AH$12&lt;&gt;"",INDIRECT("'" &amp; Setup!$AH$12 &amp; "'!" &amp; AD289),0)</f>
        <v>0</v>
      </c>
      <c r="Q289" s="5">
        <f ca="1">IF(Setup!$AH$7&lt;&gt;"",INDIRECT("'" &amp; Setup!$AH$7 &amp; "'!" &amp; AE289),0) + IF(Setup!$AH$8&lt;&gt;"",INDIRECT("'" &amp; Setup!$AH$8 &amp; "'!" &amp; AE289),0) + IF(Setup!$AH$9&lt;&gt;"",INDIRECT("'" &amp; Setup!$AH$9 &amp; "'!" &amp; AE289),0) + IF(Setup!$AH$10&lt;&gt;"",INDIRECT("'" &amp; Setup!$AH$10 &amp; "'!" &amp; AE289),0) + IF(Setup!$AH$11&lt;&gt;"",INDIRECT("'" &amp; Setup!$AH$11 &amp; "'!" &amp; AE289),0) + IF(Setup!$AH$12&lt;&gt;"",INDIRECT("'" &amp; Setup!$AH$12 &amp; "'!" &amp; AE289),0)</f>
        <v>0</v>
      </c>
      <c r="R289" s="32" t="str">
        <f t="shared" ca="1" si="166"/>
        <v/>
      </c>
      <c r="S289" s="33" t="str">
        <f t="shared" ca="1" si="169"/>
        <v/>
      </c>
      <c r="T289" s="5">
        <f ca="1">IF(Setup!$AI$7&lt;&gt;"",INDIRECT("'" &amp; Setup!$AI$7 &amp; "'!" &amp; AD289),0) + IF(Setup!$AI$8&lt;&gt;"",INDIRECT("'" &amp; Setup!$AI$8 &amp; "'!" &amp; AD289),0) + IF(Setup!$AI$9&lt;&gt;"",INDIRECT("'" &amp; Setup!$AI$9 &amp; "'!" &amp; AD289),0) + IF(Setup!$AI$10&lt;&gt;"",INDIRECT("'" &amp; Setup!$AI$10 &amp; "'!" &amp; AD289),0) + IF(Setup!$AI$11&lt;&gt;"",INDIRECT("'" &amp; Setup!$AI$11 &amp; "'!" &amp; AD289),0) + IF(Setup!$AI$12&lt;&gt;"",INDIRECT("'" &amp; Setup!$AI$12 &amp; "'!" &amp; AD289),0)</f>
        <v>0</v>
      </c>
      <c r="U289" s="5">
        <f ca="1">IF(Setup!$AI$7&lt;&gt;"",INDIRECT("'" &amp; Setup!$AI$7 &amp; "'!" &amp; AE289),0) + IF(Setup!$AI$8&lt;&gt;"",INDIRECT("'" &amp; Setup!$AI$8 &amp; "'!" &amp; AE289),0) + IF(Setup!$AI$9&lt;&gt;"",INDIRECT("'" &amp; Setup!$AI$9 &amp; "'!" &amp; AE289),0) + IF(Setup!$AI$10&lt;&gt;"",INDIRECT("'" &amp; Setup!$AI$10 &amp; "'!" &amp; AE289),0) + IF(Setup!$AI$11&lt;&gt;"",INDIRECT("'" &amp; Setup!$AI$11 &amp; "'!" &amp; AE289),0) + IF(Setup!$AI$12&lt;&gt;"",INDIRECT("'" &amp; Setup!$AI$12 &amp; "'!" &amp; AE289),0)</f>
        <v>0</v>
      </c>
      <c r="V289" s="32" t="str">
        <f t="shared" ca="1" si="155"/>
        <v/>
      </c>
      <c r="W289" s="33" t="str">
        <f t="shared" ca="1" si="170"/>
        <v/>
      </c>
      <c r="X289" s="4">
        <f ca="1">IF(Setup!$AJ$7&lt;&gt;"",INDIRECT("'" &amp; Setup!$AJ$7 &amp; "'!" &amp; AD289),0) + IF(Setup!$AJ$8&lt;&gt;"",INDIRECT("'" &amp; Setup!$AJ$8 &amp; "'!" &amp; AD289),0) + IF(Setup!$AJ$9&lt;&gt;"",INDIRECT("'" &amp; Setup!$AJ$9 &amp; "'!" &amp; AD289),0) + IF(Setup!$AJ$10&lt;&gt;"",INDIRECT("'" &amp; Setup!$AJ$10 &amp; "'!" &amp; AD289),0) + IF(Setup!$AJ$11&lt;&gt;"",INDIRECT("'" &amp; Setup!$AJ$11 &amp; "'!" &amp; AD289),0) + IF(Setup!$AJ$12&lt;&gt;"",INDIRECT("'" &amp; Setup!$AJ$12 &amp; "'!" &amp; AD289),0)</f>
        <v>0</v>
      </c>
      <c r="Y289" s="4">
        <f ca="1">IF(Setup!$AJ$7&lt;&gt;"",INDIRECT("'" &amp; Setup!$AJ$7 &amp; "'!" &amp; AE289),0) + IF(Setup!$AJ$8&lt;&gt;"",INDIRECT("'" &amp; Setup!$AJ$8 &amp; "'!" &amp; AE289),0) + IF(Setup!$AJ$9&lt;&gt;"",INDIRECT("'" &amp; Setup!$AJ$9 &amp; "'!" &amp; AE289),0) + IF(Setup!$AJ$10&lt;&gt;"",INDIRECT("'" &amp; Setup!$AJ$10 &amp; "'!" &amp; AE289),0) + IF(Setup!$AJ$11&lt;&gt;"",INDIRECT("'" &amp; Setup!$AJ$11 &amp; "'!" &amp; AE289),0) + IF(Setup!$AJ$12&lt;&gt;"",INDIRECT("'" &amp; Setup!$AJ$12 &amp; "'!" &amp; AE289),0)</f>
        <v>0</v>
      </c>
      <c r="Z289" s="32" t="str">
        <f t="shared" ca="1" si="157"/>
        <v/>
      </c>
      <c r="AA289" s="33" t="str">
        <f t="shared" ca="1" si="171"/>
        <v/>
      </c>
      <c r="AB289" s="1">
        <f>Planning!H61</f>
        <v>0</v>
      </c>
      <c r="AC289" s="2" t="str">
        <f t="shared" si="159"/>
        <v>00</v>
      </c>
      <c r="AD289" s="2" t="s">
        <v>963</v>
      </c>
      <c r="AE289" s="2" t="s">
        <v>964</v>
      </c>
      <c r="AF289" s="2" t="s">
        <v>1655</v>
      </c>
      <c r="AI289" s="2">
        <f ca="1">IF(Setup!$AG$7&lt;&gt;"",INDIRECT("'" &amp; Setup!$AG$7 &amp; "'!" &amp; AF289),0) + IF(Setup!$AG$8&lt;&gt;"",INDIRECT("'" &amp; Setup!$AG$8 &amp; "'!" &amp; AF289),0) + IF(Setup!$AG$9&lt;&gt;"",INDIRECT("'" &amp; Setup!$AG$9 &amp; "'!" &amp; AF289),0) + IF(Setup!$AG$10&lt;&gt;"",INDIRECT("'" &amp; Setup!$AG$10 &amp; "'!" &amp; AF289),0) + IF(Setup!$AG$11&lt;&gt;"",INDIRECT("'" &amp; Setup!$AG$11 &amp; "'!" &amp; AF289),0) + IF(Setup!$AG$12&lt;&gt;"",INDIRECT("'" &amp; Setup!$AG$12 &amp; "'!" &amp; AF289),0)</f>
        <v>0</v>
      </c>
      <c r="AJ289" s="2">
        <f ca="1">IF(Setup!$AH$7&lt;&gt;"",INDIRECT("'" &amp; Setup!$AH$7 &amp; "'!" &amp; AF289),0) + IF(Setup!$AH$8&lt;&gt;"",INDIRECT("'" &amp; Setup!$AH$8 &amp; "'!" &amp; AF289),0) + IF(Setup!$AH$9&lt;&gt;"",INDIRECT("'" &amp; Setup!$AH$9 &amp; "'!" &amp; AF289),0) + IF(Setup!$AH$10&lt;&gt;"",INDIRECT("'" &amp; Setup!$AH$10 &amp; "'!" &amp; AF289),0) + IF(Setup!$AH$11&lt;&gt;"",INDIRECT("'" &amp; Setup!$AH$11 &amp; "'!" &amp; AF289),0) + IF(Setup!$AH$12&lt;&gt;"",INDIRECT("'" &amp; Setup!$AH$12 &amp; "'!" &amp; AF289),0)</f>
        <v>0</v>
      </c>
      <c r="AK289" s="2">
        <f ca="1">IF(Setup!$AI$7&lt;&gt;"",INDIRECT("'" &amp; Setup!$AI$7 &amp; "'!" &amp; AF289),0) + IF(Setup!$AI$8&lt;&gt;"",INDIRECT("'" &amp; Setup!$AI$8 &amp; "'!" &amp; AF289),0) + IF(Setup!$AI$9&lt;&gt;"",INDIRECT("'" &amp; Setup!$AI$9 &amp; "'!" &amp; AF289),0) + IF(Setup!$AI$10&lt;&gt;"",INDIRECT("'" &amp; Setup!$AI$10 &amp; "'!" &amp; AF289),0) + IF(Setup!$AI$11&lt;&gt;"",INDIRECT("'" &amp; Setup!$AI$11 &amp; "'!" &amp; AF289),0) + IF(Setup!$AI$12&lt;&gt;"",INDIRECT("'" &amp; Setup!$AI$12 &amp; "'!" &amp; AF289),0)</f>
        <v>0</v>
      </c>
      <c r="AL289" s="2">
        <f ca="1">IF(Setup!$AJ$7&lt;&gt;"",INDIRECT("'" &amp; Setup!$AJ$7 &amp; "'!" &amp; AF289),0) + IF(Setup!$AJ$8&lt;&gt;"",INDIRECT("'" &amp; Setup!$AJ$8 &amp; "'!" &amp; AF289),0) + IF(Setup!$AJ$9&lt;&gt;"",INDIRECT("'" &amp; Setup!$AJ$9 &amp; "'!" &amp; AF289),0) + IF(Setup!$AJ$10&lt;&gt;"",INDIRECT("'" &amp; Setup!$AJ$10 &amp; "'!" &amp; AF289),0) + IF(Setup!$AJ$11&lt;&gt;"",INDIRECT("'" &amp; Setup!$AJ$11 &amp; "'!" &amp; AF289),0) + IF(Setup!$AJ$12&lt;&gt;"",INDIRECT("'" &amp; Setup!$AJ$12 &amp; "'!" &amp; AF289),0)</f>
        <v>0</v>
      </c>
      <c r="AN289" s="2" t="str">
        <f t="shared" si="160"/>
        <v/>
      </c>
      <c r="BS289" s="2">
        <v>0</v>
      </c>
      <c r="BT289" s="2">
        <f ca="1">IF(Setup!$AH$7="",0,INDIRECT("'" &amp; Setup!$AH$7 &amp; "'!" &amp; AF289))</f>
        <v>0</v>
      </c>
      <c r="BU289" s="2">
        <f ca="1">IF(Setup!$AI$7="",0,INDIRECT("'" &amp; Setup!$AI$7 &amp; "'!" &amp; AF289))</f>
        <v>0</v>
      </c>
      <c r="BV289" s="2">
        <f ca="1">IF(Setup!$AJ$7="",0,INDIRECT("'" &amp; Setup!$AJ$7 &amp; "'!" &amp; AF289))</f>
        <v>0</v>
      </c>
    </row>
    <row r="290" spans="1:74" ht="39" hidden="1" customHeight="1" x14ac:dyDescent="0.2">
      <c r="A290" s="14" t="str">
        <f>Planning!A62</f>
        <v>I054</v>
      </c>
      <c r="B290" s="9">
        <f>Planning!B62</f>
        <v>0</v>
      </c>
      <c r="C290" s="9">
        <f>Planning!C62</f>
        <v>0</v>
      </c>
      <c r="D290" s="9">
        <f>Planning!D62</f>
        <v>0</v>
      </c>
      <c r="E290" s="3">
        <f>Planning!E62</f>
        <v>0</v>
      </c>
      <c r="F290" s="3">
        <f>Planning!G62</f>
        <v>0</v>
      </c>
      <c r="G290" s="60">
        <f t="shared" si="161"/>
        <v>0</v>
      </c>
      <c r="H290" s="5">
        <f t="shared" ca="1" si="162"/>
        <v>0</v>
      </c>
      <c r="I290" s="5">
        <f t="shared" ca="1" si="163"/>
        <v>0</v>
      </c>
      <c r="J290" s="32" t="str">
        <f t="shared" ca="1" si="164"/>
        <v/>
      </c>
      <c r="K290" s="33" t="str">
        <f t="shared" ca="1" si="167"/>
        <v/>
      </c>
      <c r="L290" s="5">
        <f ca="1">IF(Setup!$AG$7&lt;&gt;"",INDIRECT("'" &amp; Setup!$AG$7 &amp; "'!" &amp; AD290),0) + IF(Setup!$AG$8&lt;&gt;"",INDIRECT("'" &amp; Setup!$AG$8 &amp; "'!" &amp; AD290),0) + IF(Setup!$AG$9&lt;&gt;"",INDIRECT("'" &amp; Setup!$AG$9 &amp; "'!" &amp; AD290),0) + IF(Setup!$AG$10&lt;&gt;"",INDIRECT("'" &amp; Setup!$AG$10 &amp; "'!" &amp; AD290),0) + IF(Setup!$AG$11&lt;&gt;"",INDIRECT("'" &amp; Setup!$AG$11 &amp; "'!" &amp; AD290),0) + IF(Setup!$AG$12&lt;&gt;"",INDIRECT("'" &amp; Setup!$AG$12 &amp; "'!" &amp; AD290),0)</f>
        <v>0</v>
      </c>
      <c r="M290" s="5">
        <f ca="1">IF(Setup!$AG$7&lt;&gt;"",INDIRECT("'" &amp; Setup!$AG$7 &amp; "'!" &amp; AE290),0) + IF(Setup!$AG$8&lt;&gt;"",INDIRECT("'" &amp; Setup!$AG$8 &amp; "'!" &amp; AE290),0) + IF(Setup!$AG$9&lt;&gt;"",INDIRECT("'" &amp; Setup!$AG$9 &amp; "'!" &amp; AE290),0) + IF(Setup!$AG$10&lt;&gt;"",INDIRECT("'" &amp; Setup!$AG$10 &amp; "'!" &amp; AE290),0) + IF(Setup!$AG$11&lt;&gt;"",INDIRECT("'" &amp; Setup!$AG$11 &amp; "'!" &amp; AE290),0) + IF(Setup!$AG$12&lt;&gt;"",INDIRECT("'" &amp; Setup!$AG$12 &amp; "'!" &amp; AE290),0)</f>
        <v>0</v>
      </c>
      <c r="N290" s="32" t="str">
        <f t="shared" ca="1" si="165"/>
        <v/>
      </c>
      <c r="O290" s="33" t="str">
        <f t="shared" ca="1" si="168"/>
        <v/>
      </c>
      <c r="P290" s="5">
        <f ca="1">IF(Setup!$AH$7&lt;&gt;"",INDIRECT("'" &amp; Setup!$AH$7 &amp; "'!" &amp; AD290),0) + IF(Setup!$AH$8&lt;&gt;"",INDIRECT("'" &amp; Setup!$AH$8 &amp; "'!" &amp; AD290),0) + IF(Setup!$AH$9&lt;&gt;"",INDIRECT("'" &amp; Setup!$AH$9 &amp; "'!" &amp; AD290),0) + IF(Setup!$AH$10&lt;&gt;"",INDIRECT("'" &amp; Setup!$AH$10 &amp; "'!" &amp; AD290),0) + IF(Setup!$AH$11&lt;&gt;"",INDIRECT("'" &amp; Setup!$AH$11 &amp; "'!" &amp; AD290),0) + IF(Setup!$AH$12&lt;&gt;"",INDIRECT("'" &amp; Setup!$AH$12 &amp; "'!" &amp; AD290),0)</f>
        <v>0</v>
      </c>
      <c r="Q290" s="5">
        <f ca="1">IF(Setup!$AH$7&lt;&gt;"",INDIRECT("'" &amp; Setup!$AH$7 &amp; "'!" &amp; AE290),0) + IF(Setup!$AH$8&lt;&gt;"",INDIRECT("'" &amp; Setup!$AH$8 &amp; "'!" &amp; AE290),0) + IF(Setup!$AH$9&lt;&gt;"",INDIRECT("'" &amp; Setup!$AH$9 &amp; "'!" &amp; AE290),0) + IF(Setup!$AH$10&lt;&gt;"",INDIRECT("'" &amp; Setup!$AH$10 &amp; "'!" &amp; AE290),0) + IF(Setup!$AH$11&lt;&gt;"",INDIRECT("'" &amp; Setup!$AH$11 &amp; "'!" &amp; AE290),0) + IF(Setup!$AH$12&lt;&gt;"",INDIRECT("'" &amp; Setup!$AH$12 &amp; "'!" &amp; AE290),0)</f>
        <v>0</v>
      </c>
      <c r="R290" s="32" t="str">
        <f t="shared" ca="1" si="166"/>
        <v/>
      </c>
      <c r="S290" s="33" t="str">
        <f t="shared" ca="1" si="169"/>
        <v/>
      </c>
      <c r="T290" s="5">
        <f ca="1">IF(Setup!$AI$7&lt;&gt;"",INDIRECT("'" &amp; Setup!$AI$7 &amp; "'!" &amp; AD290),0) + IF(Setup!$AI$8&lt;&gt;"",INDIRECT("'" &amp; Setup!$AI$8 &amp; "'!" &amp; AD290),0) + IF(Setup!$AI$9&lt;&gt;"",INDIRECT("'" &amp; Setup!$AI$9 &amp; "'!" &amp; AD290),0) + IF(Setup!$AI$10&lt;&gt;"",INDIRECT("'" &amp; Setup!$AI$10 &amp; "'!" &amp; AD290),0) + IF(Setup!$AI$11&lt;&gt;"",INDIRECT("'" &amp; Setup!$AI$11 &amp; "'!" &amp; AD290),0) + IF(Setup!$AI$12&lt;&gt;"",INDIRECT("'" &amp; Setup!$AI$12 &amp; "'!" &amp; AD290),0)</f>
        <v>0</v>
      </c>
      <c r="U290" s="5">
        <f ca="1">IF(Setup!$AI$7&lt;&gt;"",INDIRECT("'" &amp; Setup!$AI$7 &amp; "'!" &amp; AE290),0) + IF(Setup!$AI$8&lt;&gt;"",INDIRECT("'" &amp; Setup!$AI$8 &amp; "'!" &amp; AE290),0) + IF(Setup!$AI$9&lt;&gt;"",INDIRECT("'" &amp; Setup!$AI$9 &amp; "'!" &amp; AE290),0) + IF(Setup!$AI$10&lt;&gt;"",INDIRECT("'" &amp; Setup!$AI$10 &amp; "'!" &amp; AE290),0) + IF(Setup!$AI$11&lt;&gt;"",INDIRECT("'" &amp; Setup!$AI$11 &amp; "'!" &amp; AE290),0) + IF(Setup!$AI$12&lt;&gt;"",INDIRECT("'" &amp; Setup!$AI$12 &amp; "'!" &amp; AE290),0)</f>
        <v>0</v>
      </c>
      <c r="V290" s="32" t="str">
        <f t="shared" ca="1" si="155"/>
        <v/>
      </c>
      <c r="W290" s="33" t="str">
        <f t="shared" ca="1" si="170"/>
        <v/>
      </c>
      <c r="X290" s="4">
        <f ca="1">IF(Setup!$AJ$7&lt;&gt;"",INDIRECT("'" &amp; Setup!$AJ$7 &amp; "'!" &amp; AD290),0) + IF(Setup!$AJ$8&lt;&gt;"",INDIRECT("'" &amp; Setup!$AJ$8 &amp; "'!" &amp; AD290),0) + IF(Setup!$AJ$9&lt;&gt;"",INDIRECT("'" &amp; Setup!$AJ$9 &amp; "'!" &amp; AD290),0) + IF(Setup!$AJ$10&lt;&gt;"",INDIRECT("'" &amp; Setup!$AJ$10 &amp; "'!" &amp; AD290),0) + IF(Setup!$AJ$11&lt;&gt;"",INDIRECT("'" &amp; Setup!$AJ$11 &amp; "'!" &amp; AD290),0) + IF(Setup!$AJ$12&lt;&gt;"",INDIRECT("'" &amp; Setup!$AJ$12 &amp; "'!" &amp; AD290),0)</f>
        <v>0</v>
      </c>
      <c r="Y290" s="4">
        <f ca="1">IF(Setup!$AJ$7&lt;&gt;"",INDIRECT("'" &amp; Setup!$AJ$7 &amp; "'!" &amp; AE290),0) + IF(Setup!$AJ$8&lt;&gt;"",INDIRECT("'" &amp; Setup!$AJ$8 &amp; "'!" &amp; AE290),0) + IF(Setup!$AJ$9&lt;&gt;"",INDIRECT("'" &amp; Setup!$AJ$9 &amp; "'!" &amp; AE290),0) + IF(Setup!$AJ$10&lt;&gt;"",INDIRECT("'" &amp; Setup!$AJ$10 &amp; "'!" &amp; AE290),0) + IF(Setup!$AJ$11&lt;&gt;"",INDIRECT("'" &amp; Setup!$AJ$11 &amp; "'!" &amp; AE290),0) + IF(Setup!$AJ$12&lt;&gt;"",INDIRECT("'" &amp; Setup!$AJ$12 &amp; "'!" &amp; AE290),0)</f>
        <v>0</v>
      </c>
      <c r="Z290" s="32" t="str">
        <f t="shared" ca="1" si="157"/>
        <v/>
      </c>
      <c r="AA290" s="33" t="str">
        <f t="shared" ca="1" si="171"/>
        <v/>
      </c>
      <c r="AB290" s="1">
        <f>Planning!H62</f>
        <v>0</v>
      </c>
      <c r="AC290" s="2" t="str">
        <f t="shared" si="159"/>
        <v>00</v>
      </c>
      <c r="AD290" s="2" t="s">
        <v>965</v>
      </c>
      <c r="AE290" s="2" t="s">
        <v>966</v>
      </c>
      <c r="AF290" s="2" t="s">
        <v>1656</v>
      </c>
      <c r="AI290" s="2">
        <f ca="1">IF(Setup!$AG$7&lt;&gt;"",INDIRECT("'" &amp; Setup!$AG$7 &amp; "'!" &amp; AF290),0) + IF(Setup!$AG$8&lt;&gt;"",INDIRECT("'" &amp; Setup!$AG$8 &amp; "'!" &amp; AF290),0) + IF(Setup!$AG$9&lt;&gt;"",INDIRECT("'" &amp; Setup!$AG$9 &amp; "'!" &amp; AF290),0) + IF(Setup!$AG$10&lt;&gt;"",INDIRECT("'" &amp; Setup!$AG$10 &amp; "'!" &amp; AF290),0) + IF(Setup!$AG$11&lt;&gt;"",INDIRECT("'" &amp; Setup!$AG$11 &amp; "'!" &amp; AF290),0) + IF(Setup!$AG$12&lt;&gt;"",INDIRECT("'" &amp; Setup!$AG$12 &amp; "'!" &amp; AF290),0)</f>
        <v>0</v>
      </c>
      <c r="AJ290" s="2">
        <f ca="1">IF(Setup!$AH$7&lt;&gt;"",INDIRECT("'" &amp; Setup!$AH$7 &amp; "'!" &amp; AF290),0) + IF(Setup!$AH$8&lt;&gt;"",INDIRECT("'" &amp; Setup!$AH$8 &amp; "'!" &amp; AF290),0) + IF(Setup!$AH$9&lt;&gt;"",INDIRECT("'" &amp; Setup!$AH$9 &amp; "'!" &amp; AF290),0) + IF(Setup!$AH$10&lt;&gt;"",INDIRECT("'" &amp; Setup!$AH$10 &amp; "'!" &amp; AF290),0) + IF(Setup!$AH$11&lt;&gt;"",INDIRECT("'" &amp; Setup!$AH$11 &amp; "'!" &amp; AF290),0) + IF(Setup!$AH$12&lt;&gt;"",INDIRECT("'" &amp; Setup!$AH$12 &amp; "'!" &amp; AF290),0)</f>
        <v>0</v>
      </c>
      <c r="AK290" s="2">
        <f ca="1">IF(Setup!$AI$7&lt;&gt;"",INDIRECT("'" &amp; Setup!$AI$7 &amp; "'!" &amp; AF290),0) + IF(Setup!$AI$8&lt;&gt;"",INDIRECT("'" &amp; Setup!$AI$8 &amp; "'!" &amp; AF290),0) + IF(Setup!$AI$9&lt;&gt;"",INDIRECT("'" &amp; Setup!$AI$9 &amp; "'!" &amp; AF290),0) + IF(Setup!$AI$10&lt;&gt;"",INDIRECT("'" &amp; Setup!$AI$10 &amp; "'!" &amp; AF290),0) + IF(Setup!$AI$11&lt;&gt;"",INDIRECT("'" &amp; Setup!$AI$11 &amp; "'!" &amp; AF290),0) + IF(Setup!$AI$12&lt;&gt;"",INDIRECT("'" &amp; Setup!$AI$12 &amp; "'!" &amp; AF290),0)</f>
        <v>0</v>
      </c>
      <c r="AL290" s="2">
        <f ca="1">IF(Setup!$AJ$7&lt;&gt;"",INDIRECT("'" &amp; Setup!$AJ$7 &amp; "'!" &amp; AF290),0) + IF(Setup!$AJ$8&lt;&gt;"",INDIRECT("'" &amp; Setup!$AJ$8 &amp; "'!" &amp; AF290),0) + IF(Setup!$AJ$9&lt;&gt;"",INDIRECT("'" &amp; Setup!$AJ$9 &amp; "'!" &amp; AF290),0) + IF(Setup!$AJ$10&lt;&gt;"",INDIRECT("'" &amp; Setup!$AJ$10 &amp; "'!" &amp; AF290),0) + IF(Setup!$AJ$11&lt;&gt;"",INDIRECT("'" &amp; Setup!$AJ$11 &amp; "'!" &amp; AF290),0) + IF(Setup!$AJ$12&lt;&gt;"",INDIRECT("'" &amp; Setup!$AJ$12 &amp; "'!" &amp; AF290),0)</f>
        <v>0</v>
      </c>
      <c r="AN290" s="2" t="str">
        <f t="shared" si="160"/>
        <v/>
      </c>
      <c r="BS290" s="2">
        <v>0</v>
      </c>
      <c r="BT290" s="2">
        <f ca="1">IF(Setup!$AH$7="",0,INDIRECT("'" &amp; Setup!$AH$7 &amp; "'!" &amp; AF290))</f>
        <v>0</v>
      </c>
      <c r="BU290" s="2">
        <f ca="1">IF(Setup!$AI$7="",0,INDIRECT("'" &amp; Setup!$AI$7 &amp; "'!" &amp; AF290))</f>
        <v>0</v>
      </c>
      <c r="BV290" s="2">
        <f ca="1">IF(Setup!$AJ$7="",0,INDIRECT("'" &amp; Setup!$AJ$7 &amp; "'!" &amp; AF290))</f>
        <v>0</v>
      </c>
    </row>
    <row r="291" spans="1:74" ht="39" hidden="1" customHeight="1" x14ac:dyDescent="0.2">
      <c r="A291" s="14" t="str">
        <f>Planning!A63</f>
        <v>I055</v>
      </c>
      <c r="B291" s="9">
        <f>Planning!B63</f>
        <v>0</v>
      </c>
      <c r="C291" s="9">
        <f>Planning!C63</f>
        <v>0</v>
      </c>
      <c r="D291" s="9">
        <f>Planning!D63</f>
        <v>0</v>
      </c>
      <c r="E291" s="3">
        <f>Planning!E63</f>
        <v>0</v>
      </c>
      <c r="F291" s="3">
        <f>Planning!G63</f>
        <v>0</v>
      </c>
      <c r="G291" s="60">
        <f t="shared" si="161"/>
        <v>0</v>
      </c>
      <c r="H291" s="5">
        <f t="shared" ca="1" si="162"/>
        <v>0</v>
      </c>
      <c r="I291" s="5">
        <f t="shared" ca="1" si="163"/>
        <v>0</v>
      </c>
      <c r="J291" s="32" t="str">
        <f t="shared" ca="1" si="164"/>
        <v/>
      </c>
      <c r="K291" s="33" t="str">
        <f t="shared" ca="1" si="167"/>
        <v/>
      </c>
      <c r="L291" s="5">
        <f ca="1">IF(Setup!$AG$7&lt;&gt;"",INDIRECT("'" &amp; Setup!$AG$7 &amp; "'!" &amp; AD291),0) + IF(Setup!$AG$8&lt;&gt;"",INDIRECT("'" &amp; Setup!$AG$8 &amp; "'!" &amp; AD291),0) + IF(Setup!$AG$9&lt;&gt;"",INDIRECT("'" &amp; Setup!$AG$9 &amp; "'!" &amp; AD291),0) + IF(Setup!$AG$10&lt;&gt;"",INDIRECT("'" &amp; Setup!$AG$10 &amp; "'!" &amp; AD291),0) + IF(Setup!$AG$11&lt;&gt;"",INDIRECT("'" &amp; Setup!$AG$11 &amp; "'!" &amp; AD291),0) + IF(Setup!$AG$12&lt;&gt;"",INDIRECT("'" &amp; Setup!$AG$12 &amp; "'!" &amp; AD291),0)</f>
        <v>0</v>
      </c>
      <c r="M291" s="5">
        <f ca="1">IF(Setup!$AG$7&lt;&gt;"",INDIRECT("'" &amp; Setup!$AG$7 &amp; "'!" &amp; AE291),0) + IF(Setup!$AG$8&lt;&gt;"",INDIRECT("'" &amp; Setup!$AG$8 &amp; "'!" &amp; AE291),0) + IF(Setup!$AG$9&lt;&gt;"",INDIRECT("'" &amp; Setup!$AG$9 &amp; "'!" &amp; AE291),0) + IF(Setup!$AG$10&lt;&gt;"",INDIRECT("'" &amp; Setup!$AG$10 &amp; "'!" &amp; AE291),0) + IF(Setup!$AG$11&lt;&gt;"",INDIRECT("'" &amp; Setup!$AG$11 &amp; "'!" &amp; AE291),0) + IF(Setup!$AG$12&lt;&gt;"",INDIRECT("'" &amp; Setup!$AG$12 &amp; "'!" &amp; AE291),0)</f>
        <v>0</v>
      </c>
      <c r="N291" s="32" t="str">
        <f t="shared" ca="1" si="165"/>
        <v/>
      </c>
      <c r="O291" s="33" t="str">
        <f t="shared" ca="1" si="168"/>
        <v/>
      </c>
      <c r="P291" s="5">
        <f ca="1">IF(Setup!$AH$7&lt;&gt;"",INDIRECT("'" &amp; Setup!$AH$7 &amp; "'!" &amp; AD291),0) + IF(Setup!$AH$8&lt;&gt;"",INDIRECT("'" &amp; Setup!$AH$8 &amp; "'!" &amp; AD291),0) + IF(Setup!$AH$9&lt;&gt;"",INDIRECT("'" &amp; Setup!$AH$9 &amp; "'!" &amp; AD291),0) + IF(Setup!$AH$10&lt;&gt;"",INDIRECT("'" &amp; Setup!$AH$10 &amp; "'!" &amp; AD291),0) + IF(Setup!$AH$11&lt;&gt;"",INDIRECT("'" &amp; Setup!$AH$11 &amp; "'!" &amp; AD291),0) + IF(Setup!$AH$12&lt;&gt;"",INDIRECT("'" &amp; Setup!$AH$12 &amp; "'!" &amp; AD291),0)</f>
        <v>0</v>
      </c>
      <c r="Q291" s="5">
        <f ca="1">IF(Setup!$AH$7&lt;&gt;"",INDIRECT("'" &amp; Setup!$AH$7 &amp; "'!" &amp; AE291),0) + IF(Setup!$AH$8&lt;&gt;"",INDIRECT("'" &amp; Setup!$AH$8 &amp; "'!" &amp; AE291),0) + IF(Setup!$AH$9&lt;&gt;"",INDIRECT("'" &amp; Setup!$AH$9 &amp; "'!" &amp; AE291),0) + IF(Setup!$AH$10&lt;&gt;"",INDIRECT("'" &amp; Setup!$AH$10 &amp; "'!" &amp; AE291),0) + IF(Setup!$AH$11&lt;&gt;"",INDIRECT("'" &amp; Setup!$AH$11 &amp; "'!" &amp; AE291),0) + IF(Setup!$AH$12&lt;&gt;"",INDIRECT("'" &amp; Setup!$AH$12 &amp; "'!" &amp; AE291),0)</f>
        <v>0</v>
      </c>
      <c r="R291" s="32" t="str">
        <f t="shared" ca="1" si="166"/>
        <v/>
      </c>
      <c r="S291" s="33" t="str">
        <f t="shared" ca="1" si="169"/>
        <v/>
      </c>
      <c r="T291" s="5">
        <f ca="1">IF(Setup!$AI$7&lt;&gt;"",INDIRECT("'" &amp; Setup!$AI$7 &amp; "'!" &amp; AD291),0) + IF(Setup!$AI$8&lt;&gt;"",INDIRECT("'" &amp; Setup!$AI$8 &amp; "'!" &amp; AD291),0) + IF(Setup!$AI$9&lt;&gt;"",INDIRECT("'" &amp; Setup!$AI$9 &amp; "'!" &amp; AD291),0) + IF(Setup!$AI$10&lt;&gt;"",INDIRECT("'" &amp; Setup!$AI$10 &amp; "'!" &amp; AD291),0) + IF(Setup!$AI$11&lt;&gt;"",INDIRECT("'" &amp; Setup!$AI$11 &amp; "'!" &amp; AD291),0) + IF(Setup!$AI$12&lt;&gt;"",INDIRECT("'" &amp; Setup!$AI$12 &amp; "'!" &amp; AD291),0)</f>
        <v>0</v>
      </c>
      <c r="U291" s="5">
        <f ca="1">IF(Setup!$AI$7&lt;&gt;"",INDIRECT("'" &amp; Setup!$AI$7 &amp; "'!" &amp; AE291),0) + IF(Setup!$AI$8&lt;&gt;"",INDIRECT("'" &amp; Setup!$AI$8 &amp; "'!" &amp; AE291),0) + IF(Setup!$AI$9&lt;&gt;"",INDIRECT("'" &amp; Setup!$AI$9 &amp; "'!" &amp; AE291),0) + IF(Setup!$AI$10&lt;&gt;"",INDIRECT("'" &amp; Setup!$AI$10 &amp; "'!" &amp; AE291),0) + IF(Setup!$AI$11&lt;&gt;"",INDIRECT("'" &amp; Setup!$AI$11 &amp; "'!" &amp; AE291),0) + IF(Setup!$AI$12&lt;&gt;"",INDIRECT("'" &amp; Setup!$AI$12 &amp; "'!" &amp; AE291),0)</f>
        <v>0</v>
      </c>
      <c r="V291" s="32" t="str">
        <f t="shared" ca="1" si="155"/>
        <v/>
      </c>
      <c r="W291" s="33" t="str">
        <f t="shared" ca="1" si="170"/>
        <v/>
      </c>
      <c r="X291" s="4">
        <f ca="1">IF(Setup!$AJ$7&lt;&gt;"",INDIRECT("'" &amp; Setup!$AJ$7 &amp; "'!" &amp; AD291),0) + IF(Setup!$AJ$8&lt;&gt;"",INDIRECT("'" &amp; Setup!$AJ$8 &amp; "'!" &amp; AD291),0) + IF(Setup!$AJ$9&lt;&gt;"",INDIRECT("'" &amp; Setup!$AJ$9 &amp; "'!" &amp; AD291),0) + IF(Setup!$AJ$10&lt;&gt;"",INDIRECT("'" &amp; Setup!$AJ$10 &amp; "'!" &amp; AD291),0) + IF(Setup!$AJ$11&lt;&gt;"",INDIRECT("'" &amp; Setup!$AJ$11 &amp; "'!" &amp; AD291),0) + IF(Setup!$AJ$12&lt;&gt;"",INDIRECT("'" &amp; Setup!$AJ$12 &amp; "'!" &amp; AD291),0)</f>
        <v>0</v>
      </c>
      <c r="Y291" s="4">
        <f ca="1">IF(Setup!$AJ$7&lt;&gt;"",INDIRECT("'" &amp; Setup!$AJ$7 &amp; "'!" &amp; AE291),0) + IF(Setup!$AJ$8&lt;&gt;"",INDIRECT("'" &amp; Setup!$AJ$8 &amp; "'!" &amp; AE291),0) + IF(Setup!$AJ$9&lt;&gt;"",INDIRECT("'" &amp; Setup!$AJ$9 &amp; "'!" &amp; AE291),0) + IF(Setup!$AJ$10&lt;&gt;"",INDIRECT("'" &amp; Setup!$AJ$10 &amp; "'!" &amp; AE291),0) + IF(Setup!$AJ$11&lt;&gt;"",INDIRECT("'" &amp; Setup!$AJ$11 &amp; "'!" &amp; AE291),0) + IF(Setup!$AJ$12&lt;&gt;"",INDIRECT("'" &amp; Setup!$AJ$12 &amp; "'!" &amp; AE291),0)</f>
        <v>0</v>
      </c>
      <c r="Z291" s="32" t="str">
        <f t="shared" ca="1" si="157"/>
        <v/>
      </c>
      <c r="AA291" s="33" t="str">
        <f t="shared" ca="1" si="171"/>
        <v/>
      </c>
      <c r="AB291" s="1">
        <f>Planning!H63</f>
        <v>0</v>
      </c>
      <c r="AC291" s="2" t="str">
        <f t="shared" si="159"/>
        <v>00</v>
      </c>
      <c r="AD291" s="2" t="s">
        <v>967</v>
      </c>
      <c r="AE291" s="2" t="s">
        <v>968</v>
      </c>
      <c r="AF291" s="2" t="s">
        <v>1657</v>
      </c>
      <c r="AI291" s="2">
        <f ca="1">IF(Setup!$AG$7&lt;&gt;"",INDIRECT("'" &amp; Setup!$AG$7 &amp; "'!" &amp; AF291),0) + IF(Setup!$AG$8&lt;&gt;"",INDIRECT("'" &amp; Setup!$AG$8 &amp; "'!" &amp; AF291),0) + IF(Setup!$AG$9&lt;&gt;"",INDIRECT("'" &amp; Setup!$AG$9 &amp; "'!" &amp; AF291),0) + IF(Setup!$AG$10&lt;&gt;"",INDIRECT("'" &amp; Setup!$AG$10 &amp; "'!" &amp; AF291),0) + IF(Setup!$AG$11&lt;&gt;"",INDIRECT("'" &amp; Setup!$AG$11 &amp; "'!" &amp; AF291),0) + IF(Setup!$AG$12&lt;&gt;"",INDIRECT("'" &amp; Setup!$AG$12 &amp; "'!" &amp; AF291),0)</f>
        <v>0</v>
      </c>
      <c r="AJ291" s="2">
        <f ca="1">IF(Setup!$AH$7&lt;&gt;"",INDIRECT("'" &amp; Setup!$AH$7 &amp; "'!" &amp; AF291),0) + IF(Setup!$AH$8&lt;&gt;"",INDIRECT("'" &amp; Setup!$AH$8 &amp; "'!" &amp; AF291),0) + IF(Setup!$AH$9&lt;&gt;"",INDIRECT("'" &amp; Setup!$AH$9 &amp; "'!" &amp; AF291),0) + IF(Setup!$AH$10&lt;&gt;"",INDIRECT("'" &amp; Setup!$AH$10 &amp; "'!" &amp; AF291),0) + IF(Setup!$AH$11&lt;&gt;"",INDIRECT("'" &amp; Setup!$AH$11 &amp; "'!" &amp; AF291),0) + IF(Setup!$AH$12&lt;&gt;"",INDIRECT("'" &amp; Setup!$AH$12 &amp; "'!" &amp; AF291),0)</f>
        <v>0</v>
      </c>
      <c r="AK291" s="2">
        <f ca="1">IF(Setup!$AI$7&lt;&gt;"",INDIRECT("'" &amp; Setup!$AI$7 &amp; "'!" &amp; AF291),0) + IF(Setup!$AI$8&lt;&gt;"",INDIRECT("'" &amp; Setup!$AI$8 &amp; "'!" &amp; AF291),0) + IF(Setup!$AI$9&lt;&gt;"",INDIRECT("'" &amp; Setup!$AI$9 &amp; "'!" &amp; AF291),0) + IF(Setup!$AI$10&lt;&gt;"",INDIRECT("'" &amp; Setup!$AI$10 &amp; "'!" &amp; AF291),0) + IF(Setup!$AI$11&lt;&gt;"",INDIRECT("'" &amp; Setup!$AI$11 &amp; "'!" &amp; AF291),0) + IF(Setup!$AI$12&lt;&gt;"",INDIRECT("'" &amp; Setup!$AI$12 &amp; "'!" &amp; AF291),0)</f>
        <v>0</v>
      </c>
      <c r="AL291" s="2">
        <f ca="1">IF(Setup!$AJ$7&lt;&gt;"",INDIRECT("'" &amp; Setup!$AJ$7 &amp; "'!" &amp; AF291),0) + IF(Setup!$AJ$8&lt;&gt;"",INDIRECT("'" &amp; Setup!$AJ$8 &amp; "'!" &amp; AF291),0) + IF(Setup!$AJ$9&lt;&gt;"",INDIRECT("'" &amp; Setup!$AJ$9 &amp; "'!" &amp; AF291),0) + IF(Setup!$AJ$10&lt;&gt;"",INDIRECT("'" &amp; Setup!$AJ$10 &amp; "'!" &amp; AF291),0) + IF(Setup!$AJ$11&lt;&gt;"",INDIRECT("'" &amp; Setup!$AJ$11 &amp; "'!" &amp; AF291),0) + IF(Setup!$AJ$12&lt;&gt;"",INDIRECT("'" &amp; Setup!$AJ$12 &amp; "'!" &amp; AF291),0)</f>
        <v>0</v>
      </c>
      <c r="AN291" s="2" t="str">
        <f t="shared" si="160"/>
        <v/>
      </c>
      <c r="BS291" s="2">
        <v>0</v>
      </c>
      <c r="BT291" s="2">
        <f ca="1">IF(Setup!$AH$7="",0,INDIRECT("'" &amp; Setup!$AH$7 &amp; "'!" &amp; AF291))</f>
        <v>0</v>
      </c>
      <c r="BU291" s="2">
        <f ca="1">IF(Setup!$AI$7="",0,INDIRECT("'" &amp; Setup!$AI$7 &amp; "'!" &amp; AF291))</f>
        <v>0</v>
      </c>
      <c r="BV291" s="2">
        <f ca="1">IF(Setup!$AJ$7="",0,INDIRECT("'" &amp; Setup!$AJ$7 &amp; "'!" &amp; AF291))</f>
        <v>0</v>
      </c>
    </row>
    <row r="292" spans="1:74" ht="39" hidden="1" customHeight="1" x14ac:dyDescent="0.2">
      <c r="A292" s="14" t="str">
        <f>Planning!A64</f>
        <v>I056</v>
      </c>
      <c r="B292" s="9">
        <f>Planning!B64</f>
        <v>0</v>
      </c>
      <c r="C292" s="9">
        <f>Planning!C64</f>
        <v>0</v>
      </c>
      <c r="D292" s="9">
        <f>Planning!D64</f>
        <v>0</v>
      </c>
      <c r="E292" s="3">
        <f>Planning!E64</f>
        <v>0</v>
      </c>
      <c r="F292" s="3">
        <f>Planning!G64</f>
        <v>0</v>
      </c>
      <c r="G292" s="60">
        <f t="shared" si="161"/>
        <v>0</v>
      </c>
      <c r="H292" s="5">
        <f t="shared" ca="1" si="162"/>
        <v>0</v>
      </c>
      <c r="I292" s="5">
        <f t="shared" ca="1" si="163"/>
        <v>0</v>
      </c>
      <c r="J292" s="32" t="str">
        <f t="shared" ca="1" si="164"/>
        <v/>
      </c>
      <c r="K292" s="33" t="str">
        <f t="shared" ca="1" si="167"/>
        <v/>
      </c>
      <c r="L292" s="5">
        <f ca="1">IF(Setup!$AG$7&lt;&gt;"",INDIRECT("'" &amp; Setup!$AG$7 &amp; "'!" &amp; AD292),0) + IF(Setup!$AG$8&lt;&gt;"",INDIRECT("'" &amp; Setup!$AG$8 &amp; "'!" &amp; AD292),0) + IF(Setup!$AG$9&lt;&gt;"",INDIRECT("'" &amp; Setup!$AG$9 &amp; "'!" &amp; AD292),0) + IF(Setup!$AG$10&lt;&gt;"",INDIRECT("'" &amp; Setup!$AG$10 &amp; "'!" &amp; AD292),0) + IF(Setup!$AG$11&lt;&gt;"",INDIRECT("'" &amp; Setup!$AG$11 &amp; "'!" &amp; AD292),0) + IF(Setup!$AG$12&lt;&gt;"",INDIRECT("'" &amp; Setup!$AG$12 &amp; "'!" &amp; AD292),0)</f>
        <v>0</v>
      </c>
      <c r="M292" s="5">
        <f ca="1">IF(Setup!$AG$7&lt;&gt;"",INDIRECT("'" &amp; Setup!$AG$7 &amp; "'!" &amp; AE292),0) + IF(Setup!$AG$8&lt;&gt;"",INDIRECT("'" &amp; Setup!$AG$8 &amp; "'!" &amp; AE292),0) + IF(Setup!$AG$9&lt;&gt;"",INDIRECT("'" &amp; Setup!$AG$9 &amp; "'!" &amp; AE292),0) + IF(Setup!$AG$10&lt;&gt;"",INDIRECT("'" &amp; Setup!$AG$10 &amp; "'!" &amp; AE292),0) + IF(Setup!$AG$11&lt;&gt;"",INDIRECT("'" &amp; Setup!$AG$11 &amp; "'!" &amp; AE292),0) + IF(Setup!$AG$12&lt;&gt;"",INDIRECT("'" &amp; Setup!$AG$12 &amp; "'!" &amp; AE292),0)</f>
        <v>0</v>
      </c>
      <c r="N292" s="32" t="str">
        <f t="shared" ca="1" si="165"/>
        <v/>
      </c>
      <c r="O292" s="33" t="str">
        <f t="shared" ca="1" si="168"/>
        <v/>
      </c>
      <c r="P292" s="5">
        <f ca="1">IF(Setup!$AH$7&lt;&gt;"",INDIRECT("'" &amp; Setup!$AH$7 &amp; "'!" &amp; AD292),0) + IF(Setup!$AH$8&lt;&gt;"",INDIRECT("'" &amp; Setup!$AH$8 &amp; "'!" &amp; AD292),0) + IF(Setup!$AH$9&lt;&gt;"",INDIRECT("'" &amp; Setup!$AH$9 &amp; "'!" &amp; AD292),0) + IF(Setup!$AH$10&lt;&gt;"",INDIRECT("'" &amp; Setup!$AH$10 &amp; "'!" &amp; AD292),0) + IF(Setup!$AH$11&lt;&gt;"",INDIRECT("'" &amp; Setup!$AH$11 &amp; "'!" &amp; AD292),0) + IF(Setup!$AH$12&lt;&gt;"",INDIRECT("'" &amp; Setup!$AH$12 &amp; "'!" &amp; AD292),0)</f>
        <v>0</v>
      </c>
      <c r="Q292" s="5">
        <f ca="1">IF(Setup!$AH$7&lt;&gt;"",INDIRECT("'" &amp; Setup!$AH$7 &amp; "'!" &amp; AE292),0) + IF(Setup!$AH$8&lt;&gt;"",INDIRECT("'" &amp; Setup!$AH$8 &amp; "'!" &amp; AE292),0) + IF(Setup!$AH$9&lt;&gt;"",INDIRECT("'" &amp; Setup!$AH$9 &amp; "'!" &amp; AE292),0) + IF(Setup!$AH$10&lt;&gt;"",INDIRECT("'" &amp; Setup!$AH$10 &amp; "'!" &amp; AE292),0) + IF(Setup!$AH$11&lt;&gt;"",INDIRECT("'" &amp; Setup!$AH$11 &amp; "'!" &amp; AE292),0) + IF(Setup!$AH$12&lt;&gt;"",INDIRECT("'" &amp; Setup!$AH$12 &amp; "'!" &amp; AE292),0)</f>
        <v>0</v>
      </c>
      <c r="R292" s="32" t="str">
        <f t="shared" ca="1" si="166"/>
        <v/>
      </c>
      <c r="S292" s="33" t="str">
        <f t="shared" ca="1" si="169"/>
        <v/>
      </c>
      <c r="T292" s="5">
        <f ca="1">IF(Setup!$AI$7&lt;&gt;"",INDIRECT("'" &amp; Setup!$AI$7 &amp; "'!" &amp; AD292),0) + IF(Setup!$AI$8&lt;&gt;"",INDIRECT("'" &amp; Setup!$AI$8 &amp; "'!" &amp; AD292),0) + IF(Setup!$AI$9&lt;&gt;"",INDIRECT("'" &amp; Setup!$AI$9 &amp; "'!" &amp; AD292),0) + IF(Setup!$AI$10&lt;&gt;"",INDIRECT("'" &amp; Setup!$AI$10 &amp; "'!" &amp; AD292),0) + IF(Setup!$AI$11&lt;&gt;"",INDIRECT("'" &amp; Setup!$AI$11 &amp; "'!" &amp; AD292),0) + IF(Setup!$AI$12&lt;&gt;"",INDIRECT("'" &amp; Setup!$AI$12 &amp; "'!" &amp; AD292),0)</f>
        <v>0</v>
      </c>
      <c r="U292" s="5">
        <f ca="1">IF(Setup!$AI$7&lt;&gt;"",INDIRECT("'" &amp; Setup!$AI$7 &amp; "'!" &amp; AE292),0) + IF(Setup!$AI$8&lt;&gt;"",INDIRECT("'" &amp; Setup!$AI$8 &amp; "'!" &amp; AE292),0) + IF(Setup!$AI$9&lt;&gt;"",INDIRECT("'" &amp; Setup!$AI$9 &amp; "'!" &amp; AE292),0) + IF(Setup!$AI$10&lt;&gt;"",INDIRECT("'" &amp; Setup!$AI$10 &amp; "'!" &amp; AE292),0) + IF(Setup!$AI$11&lt;&gt;"",INDIRECT("'" &amp; Setup!$AI$11 &amp; "'!" &amp; AE292),0) + IF(Setup!$AI$12&lt;&gt;"",INDIRECT("'" &amp; Setup!$AI$12 &amp; "'!" &amp; AE292),0)</f>
        <v>0</v>
      </c>
      <c r="V292" s="32" t="str">
        <f t="shared" ca="1" si="155"/>
        <v/>
      </c>
      <c r="W292" s="33" t="str">
        <f t="shared" ca="1" si="170"/>
        <v/>
      </c>
      <c r="X292" s="4">
        <f ca="1">IF(Setup!$AJ$7&lt;&gt;"",INDIRECT("'" &amp; Setup!$AJ$7 &amp; "'!" &amp; AD292),0) + IF(Setup!$AJ$8&lt;&gt;"",INDIRECT("'" &amp; Setup!$AJ$8 &amp; "'!" &amp; AD292),0) + IF(Setup!$AJ$9&lt;&gt;"",INDIRECT("'" &amp; Setup!$AJ$9 &amp; "'!" &amp; AD292),0) + IF(Setup!$AJ$10&lt;&gt;"",INDIRECT("'" &amp; Setup!$AJ$10 &amp; "'!" &amp; AD292),0) + IF(Setup!$AJ$11&lt;&gt;"",INDIRECT("'" &amp; Setup!$AJ$11 &amp; "'!" &amp; AD292),0) + IF(Setup!$AJ$12&lt;&gt;"",INDIRECT("'" &amp; Setup!$AJ$12 &amp; "'!" &amp; AD292),0)</f>
        <v>0</v>
      </c>
      <c r="Y292" s="4">
        <f ca="1">IF(Setup!$AJ$7&lt;&gt;"",INDIRECT("'" &amp; Setup!$AJ$7 &amp; "'!" &amp; AE292),0) + IF(Setup!$AJ$8&lt;&gt;"",INDIRECT("'" &amp; Setup!$AJ$8 &amp; "'!" &amp; AE292),0) + IF(Setup!$AJ$9&lt;&gt;"",INDIRECT("'" &amp; Setup!$AJ$9 &amp; "'!" &amp; AE292),0) + IF(Setup!$AJ$10&lt;&gt;"",INDIRECT("'" &amp; Setup!$AJ$10 &amp; "'!" &amp; AE292),0) + IF(Setup!$AJ$11&lt;&gt;"",INDIRECT("'" &amp; Setup!$AJ$11 &amp; "'!" &amp; AE292),0) + IF(Setup!$AJ$12&lt;&gt;"",INDIRECT("'" &amp; Setup!$AJ$12 &amp; "'!" &amp; AE292),0)</f>
        <v>0</v>
      </c>
      <c r="Z292" s="32" t="str">
        <f t="shared" ca="1" si="157"/>
        <v/>
      </c>
      <c r="AA292" s="33" t="str">
        <f t="shared" ca="1" si="171"/>
        <v/>
      </c>
      <c r="AB292" s="1">
        <f>Planning!H64</f>
        <v>0</v>
      </c>
      <c r="AC292" s="2" t="str">
        <f t="shared" si="159"/>
        <v>00</v>
      </c>
      <c r="AD292" s="2" t="s">
        <v>969</v>
      </c>
      <c r="AE292" s="2" t="s">
        <v>970</v>
      </c>
      <c r="AF292" s="2" t="s">
        <v>1658</v>
      </c>
      <c r="AI292" s="2">
        <f ca="1">IF(Setup!$AG$7&lt;&gt;"",INDIRECT("'" &amp; Setup!$AG$7 &amp; "'!" &amp; AF292),0) + IF(Setup!$AG$8&lt;&gt;"",INDIRECT("'" &amp; Setup!$AG$8 &amp; "'!" &amp; AF292),0) + IF(Setup!$AG$9&lt;&gt;"",INDIRECT("'" &amp; Setup!$AG$9 &amp; "'!" &amp; AF292),0) + IF(Setup!$AG$10&lt;&gt;"",INDIRECT("'" &amp; Setup!$AG$10 &amp; "'!" &amp; AF292),0) + IF(Setup!$AG$11&lt;&gt;"",INDIRECT("'" &amp; Setup!$AG$11 &amp; "'!" &amp; AF292),0) + IF(Setup!$AG$12&lt;&gt;"",INDIRECT("'" &amp; Setup!$AG$12 &amp; "'!" &amp; AF292),0)</f>
        <v>0</v>
      </c>
      <c r="AJ292" s="2">
        <f ca="1">IF(Setup!$AH$7&lt;&gt;"",INDIRECT("'" &amp; Setup!$AH$7 &amp; "'!" &amp; AF292),0) + IF(Setup!$AH$8&lt;&gt;"",INDIRECT("'" &amp; Setup!$AH$8 &amp; "'!" &amp; AF292),0) + IF(Setup!$AH$9&lt;&gt;"",INDIRECT("'" &amp; Setup!$AH$9 &amp; "'!" &amp; AF292),0) + IF(Setup!$AH$10&lt;&gt;"",INDIRECT("'" &amp; Setup!$AH$10 &amp; "'!" &amp; AF292),0) + IF(Setup!$AH$11&lt;&gt;"",INDIRECT("'" &amp; Setup!$AH$11 &amp; "'!" &amp; AF292),0) + IF(Setup!$AH$12&lt;&gt;"",INDIRECT("'" &amp; Setup!$AH$12 &amp; "'!" &amp; AF292),0)</f>
        <v>0</v>
      </c>
      <c r="AK292" s="2">
        <f ca="1">IF(Setup!$AI$7&lt;&gt;"",INDIRECT("'" &amp; Setup!$AI$7 &amp; "'!" &amp; AF292),0) + IF(Setup!$AI$8&lt;&gt;"",INDIRECT("'" &amp; Setup!$AI$8 &amp; "'!" &amp; AF292),0) + IF(Setup!$AI$9&lt;&gt;"",INDIRECT("'" &amp; Setup!$AI$9 &amp; "'!" &amp; AF292),0) + IF(Setup!$AI$10&lt;&gt;"",INDIRECT("'" &amp; Setup!$AI$10 &amp; "'!" &amp; AF292),0) + IF(Setup!$AI$11&lt;&gt;"",INDIRECT("'" &amp; Setup!$AI$11 &amp; "'!" &amp; AF292),0) + IF(Setup!$AI$12&lt;&gt;"",INDIRECT("'" &amp; Setup!$AI$12 &amp; "'!" &amp; AF292),0)</f>
        <v>0</v>
      </c>
      <c r="AL292" s="2">
        <f ca="1">IF(Setup!$AJ$7&lt;&gt;"",INDIRECT("'" &amp; Setup!$AJ$7 &amp; "'!" &amp; AF292),0) + IF(Setup!$AJ$8&lt;&gt;"",INDIRECT("'" &amp; Setup!$AJ$8 &amp; "'!" &amp; AF292),0) + IF(Setup!$AJ$9&lt;&gt;"",INDIRECT("'" &amp; Setup!$AJ$9 &amp; "'!" &amp; AF292),0) + IF(Setup!$AJ$10&lt;&gt;"",INDIRECT("'" &amp; Setup!$AJ$10 &amp; "'!" &amp; AF292),0) + IF(Setup!$AJ$11&lt;&gt;"",INDIRECT("'" &amp; Setup!$AJ$11 &amp; "'!" &amp; AF292),0) + IF(Setup!$AJ$12&lt;&gt;"",INDIRECT("'" &amp; Setup!$AJ$12 &amp; "'!" &amp; AF292),0)</f>
        <v>0</v>
      </c>
      <c r="AN292" s="2" t="str">
        <f t="shared" si="160"/>
        <v/>
      </c>
      <c r="BS292" s="2">
        <v>0</v>
      </c>
      <c r="BT292" s="2">
        <f ca="1">IF(Setup!$AH$7="",0,INDIRECT("'" &amp; Setup!$AH$7 &amp; "'!" &amp; AF292))</f>
        <v>0</v>
      </c>
      <c r="BU292" s="2">
        <f ca="1">IF(Setup!$AI$7="",0,INDIRECT("'" &amp; Setup!$AI$7 &amp; "'!" &amp; AF292))</f>
        <v>0</v>
      </c>
      <c r="BV292" s="2">
        <f ca="1">IF(Setup!$AJ$7="",0,INDIRECT("'" &amp; Setup!$AJ$7 &amp; "'!" &amp; AF292))</f>
        <v>0</v>
      </c>
    </row>
    <row r="293" spans="1:74" ht="39" hidden="1" customHeight="1" x14ac:dyDescent="0.2">
      <c r="A293" s="14" t="str">
        <f>Planning!A65</f>
        <v>I057</v>
      </c>
      <c r="B293" s="9">
        <f>Planning!B65</f>
        <v>0</v>
      </c>
      <c r="C293" s="9">
        <f>Planning!C65</f>
        <v>0</v>
      </c>
      <c r="D293" s="9">
        <f>Planning!D65</f>
        <v>0</v>
      </c>
      <c r="E293" s="3">
        <f>Planning!E65</f>
        <v>0</v>
      </c>
      <c r="F293" s="3">
        <f>Planning!G65</f>
        <v>0</v>
      </c>
      <c r="G293" s="60">
        <f t="shared" si="161"/>
        <v>0</v>
      </c>
      <c r="H293" s="5">
        <f t="shared" ca="1" si="162"/>
        <v>0</v>
      </c>
      <c r="I293" s="5">
        <f t="shared" ca="1" si="163"/>
        <v>0</v>
      </c>
      <c r="J293" s="32" t="str">
        <f t="shared" ca="1" si="164"/>
        <v/>
      </c>
      <c r="K293" s="33" t="str">
        <f t="shared" ca="1" si="167"/>
        <v/>
      </c>
      <c r="L293" s="5">
        <f ca="1">IF(Setup!$AG$7&lt;&gt;"",INDIRECT("'" &amp; Setup!$AG$7 &amp; "'!" &amp; AD293),0) + IF(Setup!$AG$8&lt;&gt;"",INDIRECT("'" &amp; Setup!$AG$8 &amp; "'!" &amp; AD293),0) + IF(Setup!$AG$9&lt;&gt;"",INDIRECT("'" &amp; Setup!$AG$9 &amp; "'!" &amp; AD293),0) + IF(Setup!$AG$10&lt;&gt;"",INDIRECT("'" &amp; Setup!$AG$10 &amp; "'!" &amp; AD293),0) + IF(Setup!$AG$11&lt;&gt;"",INDIRECT("'" &amp; Setup!$AG$11 &amp; "'!" &amp; AD293),0) + IF(Setup!$AG$12&lt;&gt;"",INDIRECT("'" &amp; Setup!$AG$12 &amp; "'!" &amp; AD293),0)</f>
        <v>0</v>
      </c>
      <c r="M293" s="5">
        <f ca="1">IF(Setup!$AG$7&lt;&gt;"",INDIRECT("'" &amp; Setup!$AG$7 &amp; "'!" &amp; AE293),0) + IF(Setup!$AG$8&lt;&gt;"",INDIRECT("'" &amp; Setup!$AG$8 &amp; "'!" &amp; AE293),0) + IF(Setup!$AG$9&lt;&gt;"",INDIRECT("'" &amp; Setup!$AG$9 &amp; "'!" &amp; AE293),0) + IF(Setup!$AG$10&lt;&gt;"",INDIRECT("'" &amp; Setup!$AG$10 &amp; "'!" &amp; AE293),0) + IF(Setup!$AG$11&lt;&gt;"",INDIRECT("'" &amp; Setup!$AG$11 &amp; "'!" &amp; AE293),0) + IF(Setup!$AG$12&lt;&gt;"",INDIRECT("'" &amp; Setup!$AG$12 &amp; "'!" &amp; AE293),0)</f>
        <v>0</v>
      </c>
      <c r="N293" s="32" t="str">
        <f t="shared" ca="1" si="165"/>
        <v/>
      </c>
      <c r="O293" s="33" t="str">
        <f t="shared" ca="1" si="168"/>
        <v/>
      </c>
      <c r="P293" s="5">
        <f ca="1">IF(Setup!$AH$7&lt;&gt;"",INDIRECT("'" &amp; Setup!$AH$7 &amp; "'!" &amp; AD293),0) + IF(Setup!$AH$8&lt;&gt;"",INDIRECT("'" &amp; Setup!$AH$8 &amp; "'!" &amp; AD293),0) + IF(Setup!$AH$9&lt;&gt;"",INDIRECT("'" &amp; Setup!$AH$9 &amp; "'!" &amp; AD293),0) + IF(Setup!$AH$10&lt;&gt;"",INDIRECT("'" &amp; Setup!$AH$10 &amp; "'!" &amp; AD293),0) + IF(Setup!$AH$11&lt;&gt;"",INDIRECT("'" &amp; Setup!$AH$11 &amp; "'!" &amp; AD293),0) + IF(Setup!$AH$12&lt;&gt;"",INDIRECT("'" &amp; Setup!$AH$12 &amp; "'!" &amp; AD293),0)</f>
        <v>0</v>
      </c>
      <c r="Q293" s="5">
        <f ca="1">IF(Setup!$AH$7&lt;&gt;"",INDIRECT("'" &amp; Setup!$AH$7 &amp; "'!" &amp; AE293),0) + IF(Setup!$AH$8&lt;&gt;"",INDIRECT("'" &amp; Setup!$AH$8 &amp; "'!" &amp; AE293),0) + IF(Setup!$AH$9&lt;&gt;"",INDIRECT("'" &amp; Setup!$AH$9 &amp; "'!" &amp; AE293),0) + IF(Setup!$AH$10&lt;&gt;"",INDIRECT("'" &amp; Setup!$AH$10 &amp; "'!" &amp; AE293),0) + IF(Setup!$AH$11&lt;&gt;"",INDIRECT("'" &amp; Setup!$AH$11 &amp; "'!" &amp; AE293),0) + IF(Setup!$AH$12&lt;&gt;"",INDIRECT("'" &amp; Setup!$AH$12 &amp; "'!" &amp; AE293),0)</f>
        <v>0</v>
      </c>
      <c r="R293" s="32" t="str">
        <f t="shared" ca="1" si="166"/>
        <v/>
      </c>
      <c r="S293" s="33" t="str">
        <f t="shared" ca="1" si="169"/>
        <v/>
      </c>
      <c r="T293" s="5">
        <f ca="1">IF(Setup!$AI$7&lt;&gt;"",INDIRECT("'" &amp; Setup!$AI$7 &amp; "'!" &amp; AD293),0) + IF(Setup!$AI$8&lt;&gt;"",INDIRECT("'" &amp; Setup!$AI$8 &amp; "'!" &amp; AD293),0) + IF(Setup!$AI$9&lt;&gt;"",INDIRECT("'" &amp; Setup!$AI$9 &amp; "'!" &amp; AD293),0) + IF(Setup!$AI$10&lt;&gt;"",INDIRECT("'" &amp; Setup!$AI$10 &amp; "'!" &amp; AD293),0) + IF(Setup!$AI$11&lt;&gt;"",INDIRECT("'" &amp; Setup!$AI$11 &amp; "'!" &amp; AD293),0) + IF(Setup!$AI$12&lt;&gt;"",INDIRECT("'" &amp; Setup!$AI$12 &amp; "'!" &amp; AD293),0)</f>
        <v>0</v>
      </c>
      <c r="U293" s="5">
        <f ca="1">IF(Setup!$AI$7&lt;&gt;"",INDIRECT("'" &amp; Setup!$AI$7 &amp; "'!" &amp; AE293),0) + IF(Setup!$AI$8&lt;&gt;"",INDIRECT("'" &amp; Setup!$AI$8 &amp; "'!" &amp; AE293),0) + IF(Setup!$AI$9&lt;&gt;"",INDIRECT("'" &amp; Setup!$AI$9 &amp; "'!" &amp; AE293),0) + IF(Setup!$AI$10&lt;&gt;"",INDIRECT("'" &amp; Setup!$AI$10 &amp; "'!" &amp; AE293),0) + IF(Setup!$AI$11&lt;&gt;"",INDIRECT("'" &amp; Setup!$AI$11 &amp; "'!" &amp; AE293),0) + IF(Setup!$AI$12&lt;&gt;"",INDIRECT("'" &amp; Setup!$AI$12 &amp; "'!" &amp; AE293),0)</f>
        <v>0</v>
      </c>
      <c r="V293" s="32" t="str">
        <f t="shared" ca="1" si="155"/>
        <v/>
      </c>
      <c r="W293" s="33" t="str">
        <f t="shared" ca="1" si="170"/>
        <v/>
      </c>
      <c r="X293" s="4">
        <f ca="1">IF(Setup!$AJ$7&lt;&gt;"",INDIRECT("'" &amp; Setup!$AJ$7 &amp; "'!" &amp; AD293),0) + IF(Setup!$AJ$8&lt;&gt;"",INDIRECT("'" &amp; Setup!$AJ$8 &amp; "'!" &amp; AD293),0) + IF(Setup!$AJ$9&lt;&gt;"",INDIRECT("'" &amp; Setup!$AJ$9 &amp; "'!" &amp; AD293),0) + IF(Setup!$AJ$10&lt;&gt;"",INDIRECT("'" &amp; Setup!$AJ$10 &amp; "'!" &amp; AD293),0) + IF(Setup!$AJ$11&lt;&gt;"",INDIRECT("'" &amp; Setup!$AJ$11 &amp; "'!" &amp; AD293),0) + IF(Setup!$AJ$12&lt;&gt;"",INDIRECT("'" &amp; Setup!$AJ$12 &amp; "'!" &amp; AD293),0)</f>
        <v>0</v>
      </c>
      <c r="Y293" s="4">
        <f ca="1">IF(Setup!$AJ$7&lt;&gt;"",INDIRECT("'" &amp; Setup!$AJ$7 &amp; "'!" &amp; AE293),0) + IF(Setup!$AJ$8&lt;&gt;"",INDIRECT("'" &amp; Setup!$AJ$8 &amp; "'!" &amp; AE293),0) + IF(Setup!$AJ$9&lt;&gt;"",INDIRECT("'" &amp; Setup!$AJ$9 &amp; "'!" &amp; AE293),0) + IF(Setup!$AJ$10&lt;&gt;"",INDIRECT("'" &amp; Setup!$AJ$10 &amp; "'!" &amp; AE293),0) + IF(Setup!$AJ$11&lt;&gt;"",INDIRECT("'" &amp; Setup!$AJ$11 &amp; "'!" &amp; AE293),0) + IF(Setup!$AJ$12&lt;&gt;"",INDIRECT("'" &amp; Setup!$AJ$12 &amp; "'!" &amp; AE293),0)</f>
        <v>0</v>
      </c>
      <c r="Z293" s="32" t="str">
        <f t="shared" ca="1" si="157"/>
        <v/>
      </c>
      <c r="AA293" s="33" t="str">
        <f t="shared" ca="1" si="171"/>
        <v/>
      </c>
      <c r="AB293" s="1">
        <f>Planning!H65</f>
        <v>0</v>
      </c>
      <c r="AC293" s="2" t="str">
        <f t="shared" si="159"/>
        <v>00</v>
      </c>
      <c r="AD293" s="2" t="s">
        <v>971</v>
      </c>
      <c r="AE293" s="2" t="s">
        <v>972</v>
      </c>
      <c r="AF293" s="2" t="s">
        <v>1659</v>
      </c>
      <c r="AI293" s="2">
        <f ca="1">IF(Setup!$AG$7&lt;&gt;"",INDIRECT("'" &amp; Setup!$AG$7 &amp; "'!" &amp; AF293),0) + IF(Setup!$AG$8&lt;&gt;"",INDIRECT("'" &amp; Setup!$AG$8 &amp; "'!" &amp; AF293),0) + IF(Setup!$AG$9&lt;&gt;"",INDIRECT("'" &amp; Setup!$AG$9 &amp; "'!" &amp; AF293),0) + IF(Setup!$AG$10&lt;&gt;"",INDIRECT("'" &amp; Setup!$AG$10 &amp; "'!" &amp; AF293),0) + IF(Setup!$AG$11&lt;&gt;"",INDIRECT("'" &amp; Setup!$AG$11 &amp; "'!" &amp; AF293),0) + IF(Setup!$AG$12&lt;&gt;"",INDIRECT("'" &amp; Setup!$AG$12 &amp; "'!" &amp; AF293),0)</f>
        <v>0</v>
      </c>
      <c r="AJ293" s="2">
        <f ca="1">IF(Setup!$AH$7&lt;&gt;"",INDIRECT("'" &amp; Setup!$AH$7 &amp; "'!" &amp; AF293),0) + IF(Setup!$AH$8&lt;&gt;"",INDIRECT("'" &amp; Setup!$AH$8 &amp; "'!" &amp; AF293),0) + IF(Setup!$AH$9&lt;&gt;"",INDIRECT("'" &amp; Setup!$AH$9 &amp; "'!" &amp; AF293),0) + IF(Setup!$AH$10&lt;&gt;"",INDIRECT("'" &amp; Setup!$AH$10 &amp; "'!" &amp; AF293),0) + IF(Setup!$AH$11&lt;&gt;"",INDIRECT("'" &amp; Setup!$AH$11 &amp; "'!" &amp; AF293),0) + IF(Setup!$AH$12&lt;&gt;"",INDIRECT("'" &amp; Setup!$AH$12 &amp; "'!" &amp; AF293),0)</f>
        <v>0</v>
      </c>
      <c r="AK293" s="2">
        <f ca="1">IF(Setup!$AI$7&lt;&gt;"",INDIRECT("'" &amp; Setup!$AI$7 &amp; "'!" &amp; AF293),0) + IF(Setup!$AI$8&lt;&gt;"",INDIRECT("'" &amp; Setup!$AI$8 &amp; "'!" &amp; AF293),0) + IF(Setup!$AI$9&lt;&gt;"",INDIRECT("'" &amp; Setup!$AI$9 &amp; "'!" &amp; AF293),0) + IF(Setup!$AI$10&lt;&gt;"",INDIRECT("'" &amp; Setup!$AI$10 &amp; "'!" &amp; AF293),0) + IF(Setup!$AI$11&lt;&gt;"",INDIRECT("'" &amp; Setup!$AI$11 &amp; "'!" &amp; AF293),0) + IF(Setup!$AI$12&lt;&gt;"",INDIRECT("'" &amp; Setup!$AI$12 &amp; "'!" &amp; AF293),0)</f>
        <v>0</v>
      </c>
      <c r="AL293" s="2">
        <f ca="1">IF(Setup!$AJ$7&lt;&gt;"",INDIRECT("'" &amp; Setup!$AJ$7 &amp; "'!" &amp; AF293),0) + IF(Setup!$AJ$8&lt;&gt;"",INDIRECT("'" &amp; Setup!$AJ$8 &amp; "'!" &amp; AF293),0) + IF(Setup!$AJ$9&lt;&gt;"",INDIRECT("'" &amp; Setup!$AJ$9 &amp; "'!" &amp; AF293),0) + IF(Setup!$AJ$10&lt;&gt;"",INDIRECT("'" &amp; Setup!$AJ$10 &amp; "'!" &amp; AF293),0) + IF(Setup!$AJ$11&lt;&gt;"",INDIRECT("'" &amp; Setup!$AJ$11 &amp; "'!" &amp; AF293),0) + IF(Setup!$AJ$12&lt;&gt;"",INDIRECT("'" &amp; Setup!$AJ$12 &amp; "'!" &amp; AF293),0)</f>
        <v>0</v>
      </c>
      <c r="AN293" s="2" t="str">
        <f t="shared" si="160"/>
        <v/>
      </c>
      <c r="BS293" s="2">
        <v>0</v>
      </c>
      <c r="BT293" s="2">
        <f ca="1">IF(Setup!$AH$7="",0,INDIRECT("'" &amp; Setup!$AH$7 &amp; "'!" &amp; AF293))</f>
        <v>0</v>
      </c>
      <c r="BU293" s="2">
        <f ca="1">IF(Setup!$AI$7="",0,INDIRECT("'" &amp; Setup!$AI$7 &amp; "'!" &amp; AF293))</f>
        <v>0</v>
      </c>
      <c r="BV293" s="2">
        <f ca="1">IF(Setup!$AJ$7="",0,INDIRECT("'" &amp; Setup!$AJ$7 &amp; "'!" &amp; AF293))</f>
        <v>0</v>
      </c>
    </row>
    <row r="294" spans="1:74" ht="39" hidden="1" customHeight="1" x14ac:dyDescent="0.2">
      <c r="A294" s="14" t="str">
        <f>Planning!A66</f>
        <v>I058</v>
      </c>
      <c r="B294" s="9">
        <f>Planning!B66</f>
        <v>0</v>
      </c>
      <c r="C294" s="9">
        <f>Planning!C66</f>
        <v>0</v>
      </c>
      <c r="D294" s="9">
        <f>Planning!D66</f>
        <v>0</v>
      </c>
      <c r="E294" s="3">
        <f>Planning!E66</f>
        <v>0</v>
      </c>
      <c r="F294" s="3">
        <f>Planning!G66</f>
        <v>0</v>
      </c>
      <c r="G294" s="60">
        <f t="shared" si="161"/>
        <v>0</v>
      </c>
      <c r="H294" s="5">
        <f t="shared" ca="1" si="162"/>
        <v>0</v>
      </c>
      <c r="I294" s="5">
        <f t="shared" ca="1" si="163"/>
        <v>0</v>
      </c>
      <c r="J294" s="32" t="str">
        <f t="shared" ca="1" si="164"/>
        <v/>
      </c>
      <c r="K294" s="33" t="str">
        <f t="shared" ca="1" si="167"/>
        <v/>
      </c>
      <c r="L294" s="5">
        <f ca="1">IF(Setup!$AG$7&lt;&gt;"",INDIRECT("'" &amp; Setup!$AG$7 &amp; "'!" &amp; AD294),0) + IF(Setup!$AG$8&lt;&gt;"",INDIRECT("'" &amp; Setup!$AG$8 &amp; "'!" &amp; AD294),0) + IF(Setup!$AG$9&lt;&gt;"",INDIRECT("'" &amp; Setup!$AG$9 &amp; "'!" &amp; AD294),0) + IF(Setup!$AG$10&lt;&gt;"",INDIRECT("'" &amp; Setup!$AG$10 &amp; "'!" &amp; AD294),0) + IF(Setup!$AG$11&lt;&gt;"",INDIRECT("'" &amp; Setup!$AG$11 &amp; "'!" &amp; AD294),0) + IF(Setup!$AG$12&lt;&gt;"",INDIRECT("'" &amp; Setup!$AG$12 &amp; "'!" &amp; AD294),0)</f>
        <v>0</v>
      </c>
      <c r="M294" s="5">
        <f ca="1">IF(Setup!$AG$7&lt;&gt;"",INDIRECT("'" &amp; Setup!$AG$7 &amp; "'!" &amp; AE294),0) + IF(Setup!$AG$8&lt;&gt;"",INDIRECT("'" &amp; Setup!$AG$8 &amp; "'!" &amp; AE294),0) + IF(Setup!$AG$9&lt;&gt;"",INDIRECT("'" &amp; Setup!$AG$9 &amp; "'!" &amp; AE294),0) + IF(Setup!$AG$10&lt;&gt;"",INDIRECT("'" &amp; Setup!$AG$10 &amp; "'!" &amp; AE294),0) + IF(Setup!$AG$11&lt;&gt;"",INDIRECT("'" &amp; Setup!$AG$11 &amp; "'!" &amp; AE294),0) + IF(Setup!$AG$12&lt;&gt;"",INDIRECT("'" &amp; Setup!$AG$12 &amp; "'!" &amp; AE294),0)</f>
        <v>0</v>
      </c>
      <c r="N294" s="32" t="str">
        <f t="shared" ca="1" si="165"/>
        <v/>
      </c>
      <c r="O294" s="33" t="str">
        <f t="shared" ca="1" si="168"/>
        <v/>
      </c>
      <c r="P294" s="5">
        <f ca="1">IF(Setup!$AH$7&lt;&gt;"",INDIRECT("'" &amp; Setup!$AH$7 &amp; "'!" &amp; AD294),0) + IF(Setup!$AH$8&lt;&gt;"",INDIRECT("'" &amp; Setup!$AH$8 &amp; "'!" &amp; AD294),0) + IF(Setup!$AH$9&lt;&gt;"",INDIRECT("'" &amp; Setup!$AH$9 &amp; "'!" &amp; AD294),0) + IF(Setup!$AH$10&lt;&gt;"",INDIRECT("'" &amp; Setup!$AH$10 &amp; "'!" &amp; AD294),0) + IF(Setup!$AH$11&lt;&gt;"",INDIRECT("'" &amp; Setup!$AH$11 &amp; "'!" &amp; AD294),0) + IF(Setup!$AH$12&lt;&gt;"",INDIRECT("'" &amp; Setup!$AH$12 &amp; "'!" &amp; AD294),0)</f>
        <v>0</v>
      </c>
      <c r="Q294" s="5">
        <f ca="1">IF(Setup!$AH$7&lt;&gt;"",INDIRECT("'" &amp; Setup!$AH$7 &amp; "'!" &amp; AE294),0) + IF(Setup!$AH$8&lt;&gt;"",INDIRECT("'" &amp; Setup!$AH$8 &amp; "'!" &amp; AE294),0) + IF(Setup!$AH$9&lt;&gt;"",INDIRECT("'" &amp; Setup!$AH$9 &amp; "'!" &amp; AE294),0) + IF(Setup!$AH$10&lt;&gt;"",INDIRECT("'" &amp; Setup!$AH$10 &amp; "'!" &amp; AE294),0) + IF(Setup!$AH$11&lt;&gt;"",INDIRECT("'" &amp; Setup!$AH$11 &amp; "'!" &amp; AE294),0) + IF(Setup!$AH$12&lt;&gt;"",INDIRECT("'" &amp; Setup!$AH$12 &amp; "'!" &amp; AE294),0)</f>
        <v>0</v>
      </c>
      <c r="R294" s="32" t="str">
        <f t="shared" ca="1" si="166"/>
        <v/>
      </c>
      <c r="S294" s="33" t="str">
        <f t="shared" ca="1" si="169"/>
        <v/>
      </c>
      <c r="T294" s="5">
        <f ca="1">IF(Setup!$AI$7&lt;&gt;"",INDIRECT("'" &amp; Setup!$AI$7 &amp; "'!" &amp; AD294),0) + IF(Setup!$AI$8&lt;&gt;"",INDIRECT("'" &amp; Setup!$AI$8 &amp; "'!" &amp; AD294),0) + IF(Setup!$AI$9&lt;&gt;"",INDIRECT("'" &amp; Setup!$AI$9 &amp; "'!" &amp; AD294),0) + IF(Setup!$AI$10&lt;&gt;"",INDIRECT("'" &amp; Setup!$AI$10 &amp; "'!" &amp; AD294),0) + IF(Setup!$AI$11&lt;&gt;"",INDIRECT("'" &amp; Setup!$AI$11 &amp; "'!" &amp; AD294),0) + IF(Setup!$AI$12&lt;&gt;"",INDIRECT("'" &amp; Setup!$AI$12 &amp; "'!" &amp; AD294),0)</f>
        <v>0</v>
      </c>
      <c r="U294" s="5">
        <f ca="1">IF(Setup!$AI$7&lt;&gt;"",INDIRECT("'" &amp; Setup!$AI$7 &amp; "'!" &amp; AE294),0) + IF(Setup!$AI$8&lt;&gt;"",INDIRECT("'" &amp; Setup!$AI$8 &amp; "'!" &amp; AE294),0) + IF(Setup!$AI$9&lt;&gt;"",INDIRECT("'" &amp; Setup!$AI$9 &amp; "'!" &amp; AE294),0) + IF(Setup!$AI$10&lt;&gt;"",INDIRECT("'" &amp; Setup!$AI$10 &amp; "'!" &amp; AE294),0) + IF(Setup!$AI$11&lt;&gt;"",INDIRECT("'" &amp; Setup!$AI$11 &amp; "'!" &amp; AE294),0) + IF(Setup!$AI$12&lt;&gt;"",INDIRECT("'" &amp; Setup!$AI$12 &amp; "'!" &amp; AE294),0)</f>
        <v>0</v>
      </c>
      <c r="V294" s="32" t="str">
        <f t="shared" ca="1" si="155"/>
        <v/>
      </c>
      <c r="W294" s="33" t="str">
        <f t="shared" ca="1" si="170"/>
        <v/>
      </c>
      <c r="X294" s="4">
        <f ca="1">IF(Setup!$AJ$7&lt;&gt;"",INDIRECT("'" &amp; Setup!$AJ$7 &amp; "'!" &amp; AD294),0) + IF(Setup!$AJ$8&lt;&gt;"",INDIRECT("'" &amp; Setup!$AJ$8 &amp; "'!" &amp; AD294),0) + IF(Setup!$AJ$9&lt;&gt;"",INDIRECT("'" &amp; Setup!$AJ$9 &amp; "'!" &amp; AD294),0) + IF(Setup!$AJ$10&lt;&gt;"",INDIRECT("'" &amp; Setup!$AJ$10 &amp; "'!" &amp; AD294),0) + IF(Setup!$AJ$11&lt;&gt;"",INDIRECT("'" &amp; Setup!$AJ$11 &amp; "'!" &amp; AD294),0) + IF(Setup!$AJ$12&lt;&gt;"",INDIRECT("'" &amp; Setup!$AJ$12 &amp; "'!" &amp; AD294),0)</f>
        <v>0</v>
      </c>
      <c r="Y294" s="4">
        <f ca="1">IF(Setup!$AJ$7&lt;&gt;"",INDIRECT("'" &amp; Setup!$AJ$7 &amp; "'!" &amp; AE294),0) + IF(Setup!$AJ$8&lt;&gt;"",INDIRECT("'" &amp; Setup!$AJ$8 &amp; "'!" &amp; AE294),0) + IF(Setup!$AJ$9&lt;&gt;"",INDIRECT("'" &amp; Setup!$AJ$9 &amp; "'!" &amp; AE294),0) + IF(Setup!$AJ$10&lt;&gt;"",INDIRECT("'" &amp; Setup!$AJ$10 &amp; "'!" &amp; AE294),0) + IF(Setup!$AJ$11&lt;&gt;"",INDIRECT("'" &amp; Setup!$AJ$11 &amp; "'!" &amp; AE294),0) + IF(Setup!$AJ$12&lt;&gt;"",INDIRECT("'" &amp; Setup!$AJ$12 &amp; "'!" &amp; AE294),0)</f>
        <v>0</v>
      </c>
      <c r="Z294" s="32" t="str">
        <f t="shared" ca="1" si="157"/>
        <v/>
      </c>
      <c r="AA294" s="33" t="str">
        <f t="shared" ca="1" si="171"/>
        <v/>
      </c>
      <c r="AB294" s="1">
        <f>Planning!H66</f>
        <v>0</v>
      </c>
      <c r="AC294" s="2" t="str">
        <f t="shared" si="159"/>
        <v>00</v>
      </c>
      <c r="AD294" s="2" t="s">
        <v>973</v>
      </c>
      <c r="AE294" s="2" t="s">
        <v>974</v>
      </c>
      <c r="AF294" s="2" t="s">
        <v>1660</v>
      </c>
      <c r="AI294" s="2">
        <f ca="1">IF(Setup!$AG$7&lt;&gt;"",INDIRECT("'" &amp; Setup!$AG$7 &amp; "'!" &amp; AF294),0) + IF(Setup!$AG$8&lt;&gt;"",INDIRECT("'" &amp; Setup!$AG$8 &amp; "'!" &amp; AF294),0) + IF(Setup!$AG$9&lt;&gt;"",INDIRECT("'" &amp; Setup!$AG$9 &amp; "'!" &amp; AF294),0) + IF(Setup!$AG$10&lt;&gt;"",INDIRECT("'" &amp; Setup!$AG$10 &amp; "'!" &amp; AF294),0) + IF(Setup!$AG$11&lt;&gt;"",INDIRECT("'" &amp; Setup!$AG$11 &amp; "'!" &amp; AF294),0) + IF(Setup!$AG$12&lt;&gt;"",INDIRECT("'" &amp; Setup!$AG$12 &amp; "'!" &amp; AF294),0)</f>
        <v>0</v>
      </c>
      <c r="AJ294" s="2">
        <f ca="1">IF(Setup!$AH$7&lt;&gt;"",INDIRECT("'" &amp; Setup!$AH$7 &amp; "'!" &amp; AF294),0) + IF(Setup!$AH$8&lt;&gt;"",INDIRECT("'" &amp; Setup!$AH$8 &amp; "'!" &amp; AF294),0) + IF(Setup!$AH$9&lt;&gt;"",INDIRECT("'" &amp; Setup!$AH$9 &amp; "'!" &amp; AF294),0) + IF(Setup!$AH$10&lt;&gt;"",INDIRECT("'" &amp; Setup!$AH$10 &amp; "'!" &amp; AF294),0) + IF(Setup!$AH$11&lt;&gt;"",INDIRECT("'" &amp; Setup!$AH$11 &amp; "'!" &amp; AF294),0) + IF(Setup!$AH$12&lt;&gt;"",INDIRECT("'" &amp; Setup!$AH$12 &amp; "'!" &amp; AF294),0)</f>
        <v>0</v>
      </c>
      <c r="AK294" s="2">
        <f ca="1">IF(Setup!$AI$7&lt;&gt;"",INDIRECT("'" &amp; Setup!$AI$7 &amp; "'!" &amp; AF294),0) + IF(Setup!$AI$8&lt;&gt;"",INDIRECT("'" &amp; Setup!$AI$8 &amp; "'!" &amp; AF294),0) + IF(Setup!$AI$9&lt;&gt;"",INDIRECT("'" &amp; Setup!$AI$9 &amp; "'!" &amp; AF294),0) + IF(Setup!$AI$10&lt;&gt;"",INDIRECT("'" &amp; Setup!$AI$10 &amp; "'!" &amp; AF294),0) + IF(Setup!$AI$11&lt;&gt;"",INDIRECT("'" &amp; Setup!$AI$11 &amp; "'!" &amp; AF294),0) + IF(Setup!$AI$12&lt;&gt;"",INDIRECT("'" &amp; Setup!$AI$12 &amp; "'!" &amp; AF294),0)</f>
        <v>0</v>
      </c>
      <c r="AL294" s="2">
        <f ca="1">IF(Setup!$AJ$7&lt;&gt;"",INDIRECT("'" &amp; Setup!$AJ$7 &amp; "'!" &amp; AF294),0) + IF(Setup!$AJ$8&lt;&gt;"",INDIRECT("'" &amp; Setup!$AJ$8 &amp; "'!" &amp; AF294),0) + IF(Setup!$AJ$9&lt;&gt;"",INDIRECT("'" &amp; Setup!$AJ$9 &amp; "'!" &amp; AF294),0) + IF(Setup!$AJ$10&lt;&gt;"",INDIRECT("'" &amp; Setup!$AJ$10 &amp; "'!" &amp; AF294),0) + IF(Setup!$AJ$11&lt;&gt;"",INDIRECT("'" &amp; Setup!$AJ$11 &amp; "'!" &amp; AF294),0) + IF(Setup!$AJ$12&lt;&gt;"",INDIRECT("'" &amp; Setup!$AJ$12 &amp; "'!" &amp; AF294),0)</f>
        <v>0</v>
      </c>
      <c r="AN294" s="2" t="str">
        <f t="shared" si="160"/>
        <v/>
      </c>
      <c r="BS294" s="2">
        <v>0</v>
      </c>
      <c r="BT294" s="2">
        <f ca="1">IF(Setup!$AH$7="",0,INDIRECT("'" &amp; Setup!$AH$7 &amp; "'!" &amp; AF294))</f>
        <v>0</v>
      </c>
      <c r="BU294" s="2">
        <f ca="1">IF(Setup!$AI$7="",0,INDIRECT("'" &amp; Setup!$AI$7 &amp; "'!" &amp; AF294))</f>
        <v>0</v>
      </c>
      <c r="BV294" s="2">
        <f ca="1">IF(Setup!$AJ$7="",0,INDIRECT("'" &amp; Setup!$AJ$7 &amp; "'!" &amp; AF294))</f>
        <v>0</v>
      </c>
    </row>
    <row r="295" spans="1:74" ht="39" hidden="1" customHeight="1" x14ac:dyDescent="0.2">
      <c r="A295" s="14" t="str">
        <f>Planning!A67</f>
        <v>I059</v>
      </c>
      <c r="B295" s="9">
        <f>Planning!B67</f>
        <v>0</v>
      </c>
      <c r="C295" s="9">
        <f>Planning!C67</f>
        <v>0</v>
      </c>
      <c r="D295" s="9">
        <f>Planning!D67</f>
        <v>0</v>
      </c>
      <c r="E295" s="3">
        <f>Planning!E67</f>
        <v>0</v>
      </c>
      <c r="F295" s="3">
        <f>Planning!G67</f>
        <v>0</v>
      </c>
      <c r="G295" s="60">
        <f t="shared" si="161"/>
        <v>0</v>
      </c>
      <c r="H295" s="5">
        <f t="shared" ca="1" si="162"/>
        <v>0</v>
      </c>
      <c r="I295" s="5">
        <f t="shared" ca="1" si="163"/>
        <v>0</v>
      </c>
      <c r="J295" s="32" t="str">
        <f t="shared" ca="1" si="164"/>
        <v/>
      </c>
      <c r="K295" s="33" t="str">
        <f t="shared" ca="1" si="167"/>
        <v/>
      </c>
      <c r="L295" s="5">
        <f ca="1">IF(Setup!$AG$7&lt;&gt;"",INDIRECT("'" &amp; Setup!$AG$7 &amp; "'!" &amp; AD295),0) + IF(Setup!$AG$8&lt;&gt;"",INDIRECT("'" &amp; Setup!$AG$8 &amp; "'!" &amp; AD295),0) + IF(Setup!$AG$9&lt;&gt;"",INDIRECT("'" &amp; Setup!$AG$9 &amp; "'!" &amp; AD295),0) + IF(Setup!$AG$10&lt;&gt;"",INDIRECT("'" &amp; Setup!$AG$10 &amp; "'!" &amp; AD295),0) + IF(Setup!$AG$11&lt;&gt;"",INDIRECT("'" &amp; Setup!$AG$11 &amp; "'!" &amp; AD295),0) + IF(Setup!$AG$12&lt;&gt;"",INDIRECT("'" &amp; Setup!$AG$12 &amp; "'!" &amp; AD295),0)</f>
        <v>0</v>
      </c>
      <c r="M295" s="5">
        <f ca="1">IF(Setup!$AG$7&lt;&gt;"",INDIRECT("'" &amp; Setup!$AG$7 &amp; "'!" &amp; AE295),0) + IF(Setup!$AG$8&lt;&gt;"",INDIRECT("'" &amp; Setup!$AG$8 &amp; "'!" &amp; AE295),0) + IF(Setup!$AG$9&lt;&gt;"",INDIRECT("'" &amp; Setup!$AG$9 &amp; "'!" &amp; AE295),0) + IF(Setup!$AG$10&lt;&gt;"",INDIRECT("'" &amp; Setup!$AG$10 &amp; "'!" &amp; AE295),0) + IF(Setup!$AG$11&lt;&gt;"",INDIRECT("'" &amp; Setup!$AG$11 &amp; "'!" &amp; AE295),0) + IF(Setup!$AG$12&lt;&gt;"",INDIRECT("'" &amp; Setup!$AG$12 &amp; "'!" &amp; AE295),0)</f>
        <v>0</v>
      </c>
      <c r="N295" s="32" t="str">
        <f t="shared" ca="1" si="165"/>
        <v/>
      </c>
      <c r="O295" s="33" t="str">
        <f t="shared" ca="1" si="168"/>
        <v/>
      </c>
      <c r="P295" s="5">
        <f ca="1">IF(Setup!$AH$7&lt;&gt;"",INDIRECT("'" &amp; Setup!$AH$7 &amp; "'!" &amp; AD295),0) + IF(Setup!$AH$8&lt;&gt;"",INDIRECT("'" &amp; Setup!$AH$8 &amp; "'!" &amp; AD295),0) + IF(Setup!$AH$9&lt;&gt;"",INDIRECT("'" &amp; Setup!$AH$9 &amp; "'!" &amp; AD295),0) + IF(Setup!$AH$10&lt;&gt;"",INDIRECT("'" &amp; Setup!$AH$10 &amp; "'!" &amp; AD295),0) + IF(Setup!$AH$11&lt;&gt;"",INDIRECT("'" &amp; Setup!$AH$11 &amp; "'!" &amp; AD295),0) + IF(Setup!$AH$12&lt;&gt;"",INDIRECT("'" &amp; Setup!$AH$12 &amp; "'!" &amp; AD295),0)</f>
        <v>0</v>
      </c>
      <c r="Q295" s="5">
        <f ca="1">IF(Setup!$AH$7&lt;&gt;"",INDIRECT("'" &amp; Setup!$AH$7 &amp; "'!" &amp; AE295),0) + IF(Setup!$AH$8&lt;&gt;"",INDIRECT("'" &amp; Setup!$AH$8 &amp; "'!" &amp; AE295),0) + IF(Setup!$AH$9&lt;&gt;"",INDIRECT("'" &amp; Setup!$AH$9 &amp; "'!" &amp; AE295),0) + IF(Setup!$AH$10&lt;&gt;"",INDIRECT("'" &amp; Setup!$AH$10 &amp; "'!" &amp; AE295),0) + IF(Setup!$AH$11&lt;&gt;"",INDIRECT("'" &amp; Setup!$AH$11 &amp; "'!" &amp; AE295),0) + IF(Setup!$AH$12&lt;&gt;"",INDIRECT("'" &amp; Setup!$AH$12 &amp; "'!" &amp; AE295),0)</f>
        <v>0</v>
      </c>
      <c r="R295" s="32" t="str">
        <f t="shared" ca="1" si="166"/>
        <v/>
      </c>
      <c r="S295" s="33" t="str">
        <f t="shared" ca="1" si="169"/>
        <v/>
      </c>
      <c r="T295" s="5">
        <f ca="1">IF(Setup!$AI$7&lt;&gt;"",INDIRECT("'" &amp; Setup!$AI$7 &amp; "'!" &amp; AD295),0) + IF(Setup!$AI$8&lt;&gt;"",INDIRECT("'" &amp; Setup!$AI$8 &amp; "'!" &amp; AD295),0) + IF(Setup!$AI$9&lt;&gt;"",INDIRECT("'" &amp; Setup!$AI$9 &amp; "'!" &amp; AD295),0) + IF(Setup!$AI$10&lt;&gt;"",INDIRECT("'" &amp; Setup!$AI$10 &amp; "'!" &amp; AD295),0) + IF(Setup!$AI$11&lt;&gt;"",INDIRECT("'" &amp; Setup!$AI$11 &amp; "'!" &amp; AD295),0) + IF(Setup!$AI$12&lt;&gt;"",INDIRECT("'" &amp; Setup!$AI$12 &amp; "'!" &amp; AD295),0)</f>
        <v>0</v>
      </c>
      <c r="U295" s="5">
        <f ca="1">IF(Setup!$AI$7&lt;&gt;"",INDIRECT("'" &amp; Setup!$AI$7 &amp; "'!" &amp; AE295),0) + IF(Setup!$AI$8&lt;&gt;"",INDIRECT("'" &amp; Setup!$AI$8 &amp; "'!" &amp; AE295),0) + IF(Setup!$AI$9&lt;&gt;"",INDIRECT("'" &amp; Setup!$AI$9 &amp; "'!" &amp; AE295),0) + IF(Setup!$AI$10&lt;&gt;"",INDIRECT("'" &amp; Setup!$AI$10 &amp; "'!" &amp; AE295),0) + IF(Setup!$AI$11&lt;&gt;"",INDIRECT("'" &amp; Setup!$AI$11 &amp; "'!" &amp; AE295),0) + IF(Setup!$AI$12&lt;&gt;"",INDIRECT("'" &amp; Setup!$AI$12 &amp; "'!" &amp; AE295),0)</f>
        <v>0</v>
      </c>
      <c r="V295" s="32" t="str">
        <f t="shared" ca="1" si="155"/>
        <v/>
      </c>
      <c r="W295" s="33" t="str">
        <f t="shared" ca="1" si="170"/>
        <v/>
      </c>
      <c r="X295" s="4">
        <f ca="1">IF(Setup!$AJ$7&lt;&gt;"",INDIRECT("'" &amp; Setup!$AJ$7 &amp; "'!" &amp; AD295),0) + IF(Setup!$AJ$8&lt;&gt;"",INDIRECT("'" &amp; Setup!$AJ$8 &amp; "'!" &amp; AD295),0) + IF(Setup!$AJ$9&lt;&gt;"",INDIRECT("'" &amp; Setup!$AJ$9 &amp; "'!" &amp; AD295),0) + IF(Setup!$AJ$10&lt;&gt;"",INDIRECT("'" &amp; Setup!$AJ$10 &amp; "'!" &amp; AD295),0) + IF(Setup!$AJ$11&lt;&gt;"",INDIRECT("'" &amp; Setup!$AJ$11 &amp; "'!" &amp; AD295),0) + IF(Setup!$AJ$12&lt;&gt;"",INDIRECT("'" &amp; Setup!$AJ$12 &amp; "'!" &amp; AD295),0)</f>
        <v>0</v>
      </c>
      <c r="Y295" s="4">
        <f ca="1">IF(Setup!$AJ$7&lt;&gt;"",INDIRECT("'" &amp; Setup!$AJ$7 &amp; "'!" &amp; AE295),0) + IF(Setup!$AJ$8&lt;&gt;"",INDIRECT("'" &amp; Setup!$AJ$8 &amp; "'!" &amp; AE295),0) + IF(Setup!$AJ$9&lt;&gt;"",INDIRECT("'" &amp; Setup!$AJ$9 &amp; "'!" &amp; AE295),0) + IF(Setup!$AJ$10&lt;&gt;"",INDIRECT("'" &amp; Setup!$AJ$10 &amp; "'!" &amp; AE295),0) + IF(Setup!$AJ$11&lt;&gt;"",INDIRECT("'" &amp; Setup!$AJ$11 &amp; "'!" &amp; AE295),0) + IF(Setup!$AJ$12&lt;&gt;"",INDIRECT("'" &amp; Setup!$AJ$12 &amp; "'!" &amp; AE295),0)</f>
        <v>0</v>
      </c>
      <c r="Z295" s="32" t="str">
        <f t="shared" ca="1" si="157"/>
        <v/>
      </c>
      <c r="AA295" s="33" t="str">
        <f t="shared" ca="1" si="171"/>
        <v/>
      </c>
      <c r="AB295" s="1">
        <f>Planning!H67</f>
        <v>0</v>
      </c>
      <c r="AC295" s="2" t="str">
        <f t="shared" si="159"/>
        <v>00</v>
      </c>
      <c r="AD295" s="2" t="s">
        <v>975</v>
      </c>
      <c r="AE295" s="2" t="s">
        <v>976</v>
      </c>
      <c r="AF295" s="2" t="s">
        <v>1661</v>
      </c>
      <c r="AI295" s="2">
        <f ca="1">IF(Setup!$AG$7&lt;&gt;"",INDIRECT("'" &amp; Setup!$AG$7 &amp; "'!" &amp; AF295),0) + IF(Setup!$AG$8&lt;&gt;"",INDIRECT("'" &amp; Setup!$AG$8 &amp; "'!" &amp; AF295),0) + IF(Setup!$AG$9&lt;&gt;"",INDIRECT("'" &amp; Setup!$AG$9 &amp; "'!" &amp; AF295),0) + IF(Setup!$AG$10&lt;&gt;"",INDIRECT("'" &amp; Setup!$AG$10 &amp; "'!" &amp; AF295),0) + IF(Setup!$AG$11&lt;&gt;"",INDIRECT("'" &amp; Setup!$AG$11 &amp; "'!" &amp; AF295),0) + IF(Setup!$AG$12&lt;&gt;"",INDIRECT("'" &amp; Setup!$AG$12 &amp; "'!" &amp; AF295),0)</f>
        <v>0</v>
      </c>
      <c r="AJ295" s="2">
        <f ca="1">IF(Setup!$AH$7&lt;&gt;"",INDIRECT("'" &amp; Setup!$AH$7 &amp; "'!" &amp; AF295),0) + IF(Setup!$AH$8&lt;&gt;"",INDIRECT("'" &amp; Setup!$AH$8 &amp; "'!" &amp; AF295),0) + IF(Setup!$AH$9&lt;&gt;"",INDIRECT("'" &amp; Setup!$AH$9 &amp; "'!" &amp; AF295),0) + IF(Setup!$AH$10&lt;&gt;"",INDIRECT("'" &amp; Setup!$AH$10 &amp; "'!" &amp; AF295),0) + IF(Setup!$AH$11&lt;&gt;"",INDIRECT("'" &amp; Setup!$AH$11 &amp; "'!" &amp; AF295),0) + IF(Setup!$AH$12&lt;&gt;"",INDIRECT("'" &amp; Setup!$AH$12 &amp; "'!" &amp; AF295),0)</f>
        <v>0</v>
      </c>
      <c r="AK295" s="2">
        <f ca="1">IF(Setup!$AI$7&lt;&gt;"",INDIRECT("'" &amp; Setup!$AI$7 &amp; "'!" &amp; AF295),0) + IF(Setup!$AI$8&lt;&gt;"",INDIRECT("'" &amp; Setup!$AI$8 &amp; "'!" &amp; AF295),0) + IF(Setup!$AI$9&lt;&gt;"",INDIRECT("'" &amp; Setup!$AI$9 &amp; "'!" &amp; AF295),0) + IF(Setup!$AI$10&lt;&gt;"",INDIRECT("'" &amp; Setup!$AI$10 &amp; "'!" &amp; AF295),0) + IF(Setup!$AI$11&lt;&gt;"",INDIRECT("'" &amp; Setup!$AI$11 &amp; "'!" &amp; AF295),0) + IF(Setup!$AI$12&lt;&gt;"",INDIRECT("'" &amp; Setup!$AI$12 &amp; "'!" &amp; AF295),0)</f>
        <v>0</v>
      </c>
      <c r="AL295" s="2">
        <f ca="1">IF(Setup!$AJ$7&lt;&gt;"",INDIRECT("'" &amp; Setup!$AJ$7 &amp; "'!" &amp; AF295),0) + IF(Setup!$AJ$8&lt;&gt;"",INDIRECT("'" &amp; Setup!$AJ$8 &amp; "'!" &amp; AF295),0) + IF(Setup!$AJ$9&lt;&gt;"",INDIRECT("'" &amp; Setup!$AJ$9 &amp; "'!" &amp; AF295),0) + IF(Setup!$AJ$10&lt;&gt;"",INDIRECT("'" &amp; Setup!$AJ$10 &amp; "'!" &amp; AF295),0) + IF(Setup!$AJ$11&lt;&gt;"",INDIRECT("'" &amp; Setup!$AJ$11 &amp; "'!" &amp; AF295),0) + IF(Setup!$AJ$12&lt;&gt;"",INDIRECT("'" &amp; Setup!$AJ$12 &amp; "'!" &amp; AF295),0)</f>
        <v>0</v>
      </c>
      <c r="AN295" s="2" t="str">
        <f t="shared" si="160"/>
        <v/>
      </c>
      <c r="BS295" s="2">
        <v>0</v>
      </c>
      <c r="BT295" s="2">
        <f ca="1">IF(Setup!$AH$7="",0,INDIRECT("'" &amp; Setup!$AH$7 &amp; "'!" &amp; AF295))</f>
        <v>0</v>
      </c>
      <c r="BU295" s="2">
        <f ca="1">IF(Setup!$AI$7="",0,INDIRECT("'" &amp; Setup!$AI$7 &amp; "'!" &amp; AF295))</f>
        <v>0</v>
      </c>
      <c r="BV295" s="2">
        <f ca="1">IF(Setup!$AJ$7="",0,INDIRECT("'" &amp; Setup!$AJ$7 &amp; "'!" &amp; AF295))</f>
        <v>0</v>
      </c>
    </row>
    <row r="296" spans="1:74" ht="39" hidden="1" customHeight="1" x14ac:dyDescent="0.2">
      <c r="A296" s="14" t="str">
        <f>Planning!A68</f>
        <v>I060</v>
      </c>
      <c r="B296" s="9">
        <f>Planning!B68</f>
        <v>0</v>
      </c>
      <c r="C296" s="9">
        <f>Planning!C68</f>
        <v>0</v>
      </c>
      <c r="D296" s="9">
        <f>Planning!D68</f>
        <v>0</v>
      </c>
      <c r="E296" s="3">
        <f>Planning!E68</f>
        <v>0</v>
      </c>
      <c r="F296" s="3">
        <f>Planning!G68</f>
        <v>0</v>
      </c>
      <c r="G296" s="60">
        <f t="shared" si="161"/>
        <v>0</v>
      </c>
      <c r="H296" s="5">
        <f t="shared" ca="1" si="162"/>
        <v>0</v>
      </c>
      <c r="I296" s="5">
        <f t="shared" ca="1" si="163"/>
        <v>0</v>
      </c>
      <c r="J296" s="32" t="str">
        <f t="shared" ca="1" si="164"/>
        <v/>
      </c>
      <c r="K296" s="33" t="str">
        <f t="shared" ca="1" si="167"/>
        <v/>
      </c>
      <c r="L296" s="5">
        <f ca="1">IF(Setup!$AG$7&lt;&gt;"",INDIRECT("'" &amp; Setup!$AG$7 &amp; "'!" &amp; AD296),0) + IF(Setup!$AG$8&lt;&gt;"",INDIRECT("'" &amp; Setup!$AG$8 &amp; "'!" &amp; AD296),0) + IF(Setup!$AG$9&lt;&gt;"",INDIRECT("'" &amp; Setup!$AG$9 &amp; "'!" &amp; AD296),0) + IF(Setup!$AG$10&lt;&gt;"",INDIRECT("'" &amp; Setup!$AG$10 &amp; "'!" &amp; AD296),0) + IF(Setup!$AG$11&lt;&gt;"",INDIRECT("'" &amp; Setup!$AG$11 &amp; "'!" &amp; AD296),0) + IF(Setup!$AG$12&lt;&gt;"",INDIRECT("'" &amp; Setup!$AG$12 &amp; "'!" &amp; AD296),0)</f>
        <v>0</v>
      </c>
      <c r="M296" s="5">
        <f ca="1">IF(Setup!$AG$7&lt;&gt;"",INDIRECT("'" &amp; Setup!$AG$7 &amp; "'!" &amp; AE296),0) + IF(Setup!$AG$8&lt;&gt;"",INDIRECT("'" &amp; Setup!$AG$8 &amp; "'!" &amp; AE296),0) + IF(Setup!$AG$9&lt;&gt;"",INDIRECT("'" &amp; Setup!$AG$9 &amp; "'!" &amp; AE296),0) + IF(Setup!$AG$10&lt;&gt;"",INDIRECT("'" &amp; Setup!$AG$10 &amp; "'!" &amp; AE296),0) + IF(Setup!$AG$11&lt;&gt;"",INDIRECT("'" &amp; Setup!$AG$11 &amp; "'!" &amp; AE296),0) + IF(Setup!$AG$12&lt;&gt;"",INDIRECT("'" &amp; Setup!$AG$12 &amp; "'!" &amp; AE296),0)</f>
        <v>0</v>
      </c>
      <c r="N296" s="32" t="str">
        <f t="shared" ca="1" si="165"/>
        <v/>
      </c>
      <c r="O296" s="33" t="str">
        <f t="shared" ca="1" si="168"/>
        <v/>
      </c>
      <c r="P296" s="5">
        <f ca="1">IF(Setup!$AH$7&lt;&gt;"",INDIRECT("'" &amp; Setup!$AH$7 &amp; "'!" &amp; AD296),0) + IF(Setup!$AH$8&lt;&gt;"",INDIRECT("'" &amp; Setup!$AH$8 &amp; "'!" &amp; AD296),0) + IF(Setup!$AH$9&lt;&gt;"",INDIRECT("'" &amp; Setup!$AH$9 &amp; "'!" &amp; AD296),0) + IF(Setup!$AH$10&lt;&gt;"",INDIRECT("'" &amp; Setup!$AH$10 &amp; "'!" &amp; AD296),0) + IF(Setup!$AH$11&lt;&gt;"",INDIRECT("'" &amp; Setup!$AH$11 &amp; "'!" &amp; AD296),0) + IF(Setup!$AH$12&lt;&gt;"",INDIRECT("'" &amp; Setup!$AH$12 &amp; "'!" &amp; AD296),0)</f>
        <v>0</v>
      </c>
      <c r="Q296" s="5">
        <f ca="1">IF(Setup!$AH$7&lt;&gt;"",INDIRECT("'" &amp; Setup!$AH$7 &amp; "'!" &amp; AE296),0) + IF(Setup!$AH$8&lt;&gt;"",INDIRECT("'" &amp; Setup!$AH$8 &amp; "'!" &amp; AE296),0) + IF(Setup!$AH$9&lt;&gt;"",INDIRECT("'" &amp; Setup!$AH$9 &amp; "'!" &amp; AE296),0) + IF(Setup!$AH$10&lt;&gt;"",INDIRECT("'" &amp; Setup!$AH$10 &amp; "'!" &amp; AE296),0) + IF(Setup!$AH$11&lt;&gt;"",INDIRECT("'" &amp; Setup!$AH$11 &amp; "'!" &amp; AE296),0) + IF(Setup!$AH$12&lt;&gt;"",INDIRECT("'" &amp; Setup!$AH$12 &amp; "'!" &amp; AE296),0)</f>
        <v>0</v>
      </c>
      <c r="R296" s="32" t="str">
        <f t="shared" ca="1" si="166"/>
        <v/>
      </c>
      <c r="S296" s="33" t="str">
        <f t="shared" ca="1" si="169"/>
        <v/>
      </c>
      <c r="T296" s="5">
        <f ca="1">IF(Setup!$AI$7&lt;&gt;"",INDIRECT("'" &amp; Setup!$AI$7 &amp; "'!" &amp; AD296),0) + IF(Setup!$AI$8&lt;&gt;"",INDIRECT("'" &amp; Setup!$AI$8 &amp; "'!" &amp; AD296),0) + IF(Setup!$AI$9&lt;&gt;"",INDIRECT("'" &amp; Setup!$AI$9 &amp; "'!" &amp; AD296),0) + IF(Setup!$AI$10&lt;&gt;"",INDIRECT("'" &amp; Setup!$AI$10 &amp; "'!" &amp; AD296),0) + IF(Setup!$AI$11&lt;&gt;"",INDIRECT("'" &amp; Setup!$AI$11 &amp; "'!" &amp; AD296),0) + IF(Setup!$AI$12&lt;&gt;"",INDIRECT("'" &amp; Setup!$AI$12 &amp; "'!" &amp; AD296),0)</f>
        <v>0</v>
      </c>
      <c r="U296" s="5">
        <f ca="1">IF(Setup!$AI$7&lt;&gt;"",INDIRECT("'" &amp; Setup!$AI$7 &amp; "'!" &amp; AE296),0) + IF(Setup!$AI$8&lt;&gt;"",INDIRECT("'" &amp; Setup!$AI$8 &amp; "'!" &amp; AE296),0) + IF(Setup!$AI$9&lt;&gt;"",INDIRECT("'" &amp; Setup!$AI$9 &amp; "'!" &amp; AE296),0) + IF(Setup!$AI$10&lt;&gt;"",INDIRECT("'" &amp; Setup!$AI$10 &amp; "'!" &amp; AE296),0) + IF(Setup!$AI$11&lt;&gt;"",INDIRECT("'" &amp; Setup!$AI$11 &amp; "'!" &amp; AE296),0) + IF(Setup!$AI$12&lt;&gt;"",INDIRECT("'" &amp; Setup!$AI$12 &amp; "'!" &amp; AE296),0)</f>
        <v>0</v>
      </c>
      <c r="V296" s="32" t="str">
        <f t="shared" ca="1" si="155"/>
        <v/>
      </c>
      <c r="W296" s="33" t="str">
        <f t="shared" ca="1" si="170"/>
        <v/>
      </c>
      <c r="X296" s="4">
        <f ca="1">IF(Setup!$AJ$7&lt;&gt;"",INDIRECT("'" &amp; Setup!$AJ$7 &amp; "'!" &amp; AD296),0) + IF(Setup!$AJ$8&lt;&gt;"",INDIRECT("'" &amp; Setup!$AJ$8 &amp; "'!" &amp; AD296),0) + IF(Setup!$AJ$9&lt;&gt;"",INDIRECT("'" &amp; Setup!$AJ$9 &amp; "'!" &amp; AD296),0) + IF(Setup!$AJ$10&lt;&gt;"",INDIRECT("'" &amp; Setup!$AJ$10 &amp; "'!" &amp; AD296),0) + IF(Setup!$AJ$11&lt;&gt;"",INDIRECT("'" &amp; Setup!$AJ$11 &amp; "'!" &amp; AD296),0) + IF(Setup!$AJ$12&lt;&gt;"",INDIRECT("'" &amp; Setup!$AJ$12 &amp; "'!" &amp; AD296),0)</f>
        <v>0</v>
      </c>
      <c r="Y296" s="4">
        <f ca="1">IF(Setup!$AJ$7&lt;&gt;"",INDIRECT("'" &amp; Setup!$AJ$7 &amp; "'!" &amp; AE296),0) + IF(Setup!$AJ$8&lt;&gt;"",INDIRECT("'" &amp; Setup!$AJ$8 &amp; "'!" &amp; AE296),0) + IF(Setup!$AJ$9&lt;&gt;"",INDIRECT("'" &amp; Setup!$AJ$9 &amp; "'!" &amp; AE296),0) + IF(Setup!$AJ$10&lt;&gt;"",INDIRECT("'" &amp; Setup!$AJ$10 &amp; "'!" &amp; AE296),0) + IF(Setup!$AJ$11&lt;&gt;"",INDIRECT("'" &amp; Setup!$AJ$11 &amp; "'!" &amp; AE296),0) + IF(Setup!$AJ$12&lt;&gt;"",INDIRECT("'" &amp; Setup!$AJ$12 &amp; "'!" &amp; AE296),0)</f>
        <v>0</v>
      </c>
      <c r="Z296" s="32" t="str">
        <f t="shared" ca="1" si="157"/>
        <v/>
      </c>
      <c r="AA296" s="33" t="str">
        <f t="shared" ca="1" si="171"/>
        <v/>
      </c>
      <c r="AB296" s="1">
        <f>Planning!H68</f>
        <v>0</v>
      </c>
      <c r="AC296" s="2" t="str">
        <f t="shared" si="159"/>
        <v>00</v>
      </c>
      <c r="AD296" s="2" t="s">
        <v>977</v>
      </c>
      <c r="AE296" s="2" t="s">
        <v>978</v>
      </c>
      <c r="AF296" s="2" t="s">
        <v>1662</v>
      </c>
      <c r="AI296" s="2">
        <f ca="1">IF(Setup!$AG$7&lt;&gt;"",INDIRECT("'" &amp; Setup!$AG$7 &amp; "'!" &amp; AF296),0) + IF(Setup!$AG$8&lt;&gt;"",INDIRECT("'" &amp; Setup!$AG$8 &amp; "'!" &amp; AF296),0) + IF(Setup!$AG$9&lt;&gt;"",INDIRECT("'" &amp; Setup!$AG$9 &amp; "'!" &amp; AF296),0) + IF(Setup!$AG$10&lt;&gt;"",INDIRECT("'" &amp; Setup!$AG$10 &amp; "'!" &amp; AF296),0) + IF(Setup!$AG$11&lt;&gt;"",INDIRECT("'" &amp; Setup!$AG$11 &amp; "'!" &amp; AF296),0) + IF(Setup!$AG$12&lt;&gt;"",INDIRECT("'" &amp; Setup!$AG$12 &amp; "'!" &amp; AF296),0)</f>
        <v>0</v>
      </c>
      <c r="AJ296" s="2">
        <f ca="1">IF(Setup!$AH$7&lt;&gt;"",INDIRECT("'" &amp; Setup!$AH$7 &amp; "'!" &amp; AF296),0) + IF(Setup!$AH$8&lt;&gt;"",INDIRECT("'" &amp; Setup!$AH$8 &amp; "'!" &amp; AF296),0) + IF(Setup!$AH$9&lt;&gt;"",INDIRECT("'" &amp; Setup!$AH$9 &amp; "'!" &amp; AF296),0) + IF(Setup!$AH$10&lt;&gt;"",INDIRECT("'" &amp; Setup!$AH$10 &amp; "'!" &amp; AF296),0) + IF(Setup!$AH$11&lt;&gt;"",INDIRECT("'" &amp; Setup!$AH$11 &amp; "'!" &amp; AF296),0) + IF(Setup!$AH$12&lt;&gt;"",INDIRECT("'" &amp; Setup!$AH$12 &amp; "'!" &amp; AF296),0)</f>
        <v>0</v>
      </c>
      <c r="AK296" s="2">
        <f ca="1">IF(Setup!$AI$7&lt;&gt;"",INDIRECT("'" &amp; Setup!$AI$7 &amp; "'!" &amp; AF296),0) + IF(Setup!$AI$8&lt;&gt;"",INDIRECT("'" &amp; Setup!$AI$8 &amp; "'!" &amp; AF296),0) + IF(Setup!$AI$9&lt;&gt;"",INDIRECT("'" &amp; Setup!$AI$9 &amp; "'!" &amp; AF296),0) + IF(Setup!$AI$10&lt;&gt;"",INDIRECT("'" &amp; Setup!$AI$10 &amp; "'!" &amp; AF296),0) + IF(Setup!$AI$11&lt;&gt;"",INDIRECT("'" &amp; Setup!$AI$11 &amp; "'!" &amp; AF296),0) + IF(Setup!$AI$12&lt;&gt;"",INDIRECT("'" &amp; Setup!$AI$12 &amp; "'!" &amp; AF296),0)</f>
        <v>0</v>
      </c>
      <c r="AL296" s="2">
        <f ca="1">IF(Setup!$AJ$7&lt;&gt;"",INDIRECT("'" &amp; Setup!$AJ$7 &amp; "'!" &amp; AF296),0) + IF(Setup!$AJ$8&lt;&gt;"",INDIRECT("'" &amp; Setup!$AJ$8 &amp; "'!" &amp; AF296),0) + IF(Setup!$AJ$9&lt;&gt;"",INDIRECT("'" &amp; Setup!$AJ$9 &amp; "'!" &amp; AF296),0) + IF(Setup!$AJ$10&lt;&gt;"",INDIRECT("'" &amp; Setup!$AJ$10 &amp; "'!" &amp; AF296),0) + IF(Setup!$AJ$11&lt;&gt;"",INDIRECT("'" &amp; Setup!$AJ$11 &amp; "'!" &amp; AF296),0) + IF(Setup!$AJ$12&lt;&gt;"",INDIRECT("'" &amp; Setup!$AJ$12 &amp; "'!" &amp; AF296),0)</f>
        <v>0</v>
      </c>
      <c r="AN296" s="2" t="str">
        <f t="shared" si="160"/>
        <v/>
      </c>
      <c r="BS296" s="2">
        <v>0</v>
      </c>
      <c r="BT296" s="2">
        <f ca="1">IF(Setup!$AH$7="",0,INDIRECT("'" &amp; Setup!$AH$7 &amp; "'!" &amp; AF296))</f>
        <v>0</v>
      </c>
      <c r="BU296" s="2">
        <f ca="1">IF(Setup!$AI$7="",0,INDIRECT("'" &amp; Setup!$AI$7 &amp; "'!" &amp; AF296))</f>
        <v>0</v>
      </c>
      <c r="BV296" s="2">
        <f ca="1">IF(Setup!$AJ$7="",0,INDIRECT("'" &amp; Setup!$AJ$7 &amp; "'!" &amp; AF296))</f>
        <v>0</v>
      </c>
    </row>
    <row r="297" spans="1:74" ht="39" hidden="1" customHeight="1" x14ac:dyDescent="0.2">
      <c r="A297" s="14" t="str">
        <f>Planning!A69</f>
        <v>I061</v>
      </c>
      <c r="B297" s="9">
        <f>Planning!B69</f>
        <v>0</v>
      </c>
      <c r="C297" s="9">
        <f>Planning!C69</f>
        <v>0</v>
      </c>
      <c r="D297" s="9">
        <f>Planning!D69</f>
        <v>0</v>
      </c>
      <c r="E297" s="3">
        <f>Planning!E69</f>
        <v>0</v>
      </c>
      <c r="F297" s="3">
        <f>Planning!G69</f>
        <v>0</v>
      </c>
      <c r="G297" s="60">
        <f t="shared" si="161"/>
        <v>0</v>
      </c>
      <c r="H297" s="5">
        <f t="shared" ca="1" si="162"/>
        <v>0</v>
      </c>
      <c r="I297" s="5">
        <f t="shared" ca="1" si="163"/>
        <v>0</v>
      </c>
      <c r="J297" s="32" t="str">
        <f t="shared" ca="1" si="164"/>
        <v/>
      </c>
      <c r="K297" s="33" t="str">
        <f t="shared" ca="1" si="167"/>
        <v/>
      </c>
      <c r="L297" s="5">
        <f ca="1">IF(Setup!$AG$7&lt;&gt;"",INDIRECT("'" &amp; Setup!$AG$7 &amp; "'!" &amp; AD297),0) + IF(Setup!$AG$8&lt;&gt;"",INDIRECT("'" &amp; Setup!$AG$8 &amp; "'!" &amp; AD297),0) + IF(Setup!$AG$9&lt;&gt;"",INDIRECT("'" &amp; Setup!$AG$9 &amp; "'!" &amp; AD297),0) + IF(Setup!$AG$10&lt;&gt;"",INDIRECT("'" &amp; Setup!$AG$10 &amp; "'!" &amp; AD297),0) + IF(Setup!$AG$11&lt;&gt;"",INDIRECT("'" &amp; Setup!$AG$11 &amp; "'!" &amp; AD297),0) + IF(Setup!$AG$12&lt;&gt;"",INDIRECT("'" &amp; Setup!$AG$12 &amp; "'!" &amp; AD297),0)</f>
        <v>0</v>
      </c>
      <c r="M297" s="5">
        <f ca="1">IF(Setup!$AG$7&lt;&gt;"",INDIRECT("'" &amp; Setup!$AG$7 &amp; "'!" &amp; AE297),0) + IF(Setup!$AG$8&lt;&gt;"",INDIRECT("'" &amp; Setup!$AG$8 &amp; "'!" &amp; AE297),0) + IF(Setup!$AG$9&lt;&gt;"",INDIRECT("'" &amp; Setup!$AG$9 &amp; "'!" &amp; AE297),0) + IF(Setup!$AG$10&lt;&gt;"",INDIRECT("'" &amp; Setup!$AG$10 &amp; "'!" &amp; AE297),0) + IF(Setup!$AG$11&lt;&gt;"",INDIRECT("'" &amp; Setup!$AG$11 &amp; "'!" &amp; AE297),0) + IF(Setup!$AG$12&lt;&gt;"",INDIRECT("'" &amp; Setup!$AG$12 &amp; "'!" &amp; AE297),0)</f>
        <v>0</v>
      </c>
      <c r="N297" s="32" t="str">
        <f t="shared" ca="1" si="165"/>
        <v/>
      </c>
      <c r="O297" s="33" t="str">
        <f t="shared" ca="1" si="168"/>
        <v/>
      </c>
      <c r="P297" s="5">
        <f ca="1">IF(Setup!$AH$7&lt;&gt;"",INDIRECT("'" &amp; Setup!$AH$7 &amp; "'!" &amp; AD297),0) + IF(Setup!$AH$8&lt;&gt;"",INDIRECT("'" &amp; Setup!$AH$8 &amp; "'!" &amp; AD297),0) + IF(Setup!$AH$9&lt;&gt;"",INDIRECT("'" &amp; Setup!$AH$9 &amp; "'!" &amp; AD297),0) + IF(Setup!$AH$10&lt;&gt;"",INDIRECT("'" &amp; Setup!$AH$10 &amp; "'!" &amp; AD297),0) + IF(Setup!$AH$11&lt;&gt;"",INDIRECT("'" &amp; Setup!$AH$11 &amp; "'!" &amp; AD297),0) + IF(Setup!$AH$12&lt;&gt;"",INDIRECT("'" &amp; Setup!$AH$12 &amp; "'!" &amp; AD297),0)</f>
        <v>0</v>
      </c>
      <c r="Q297" s="5">
        <f ca="1">IF(Setup!$AH$7&lt;&gt;"",INDIRECT("'" &amp; Setup!$AH$7 &amp; "'!" &amp; AE297),0) + IF(Setup!$AH$8&lt;&gt;"",INDIRECT("'" &amp; Setup!$AH$8 &amp; "'!" &amp; AE297),0) + IF(Setup!$AH$9&lt;&gt;"",INDIRECT("'" &amp; Setup!$AH$9 &amp; "'!" &amp; AE297),0) + IF(Setup!$AH$10&lt;&gt;"",INDIRECT("'" &amp; Setup!$AH$10 &amp; "'!" &amp; AE297),0) + IF(Setup!$AH$11&lt;&gt;"",INDIRECT("'" &amp; Setup!$AH$11 &amp; "'!" &amp; AE297),0) + IF(Setup!$AH$12&lt;&gt;"",INDIRECT("'" &amp; Setup!$AH$12 &amp; "'!" &amp; AE297),0)</f>
        <v>0</v>
      </c>
      <c r="R297" s="32" t="str">
        <f t="shared" ca="1" si="166"/>
        <v/>
      </c>
      <c r="S297" s="33" t="str">
        <f t="shared" ca="1" si="169"/>
        <v/>
      </c>
      <c r="T297" s="5">
        <f ca="1">IF(Setup!$AI$7&lt;&gt;"",INDIRECT("'" &amp; Setup!$AI$7 &amp; "'!" &amp; AD297),0) + IF(Setup!$AI$8&lt;&gt;"",INDIRECT("'" &amp; Setup!$AI$8 &amp; "'!" &amp; AD297),0) + IF(Setup!$AI$9&lt;&gt;"",INDIRECT("'" &amp; Setup!$AI$9 &amp; "'!" &amp; AD297),0) + IF(Setup!$AI$10&lt;&gt;"",INDIRECT("'" &amp; Setup!$AI$10 &amp; "'!" &amp; AD297),0) + IF(Setup!$AI$11&lt;&gt;"",INDIRECT("'" &amp; Setup!$AI$11 &amp; "'!" &amp; AD297),0) + IF(Setup!$AI$12&lt;&gt;"",INDIRECT("'" &amp; Setup!$AI$12 &amp; "'!" &amp; AD297),0)</f>
        <v>0</v>
      </c>
      <c r="U297" s="5">
        <f ca="1">IF(Setup!$AI$7&lt;&gt;"",INDIRECT("'" &amp; Setup!$AI$7 &amp; "'!" &amp; AE297),0) + IF(Setup!$AI$8&lt;&gt;"",INDIRECT("'" &amp; Setup!$AI$8 &amp; "'!" &amp; AE297),0) + IF(Setup!$AI$9&lt;&gt;"",INDIRECT("'" &amp; Setup!$AI$9 &amp; "'!" &amp; AE297),0) + IF(Setup!$AI$10&lt;&gt;"",INDIRECT("'" &amp; Setup!$AI$10 &amp; "'!" &amp; AE297),0) + IF(Setup!$AI$11&lt;&gt;"",INDIRECT("'" &amp; Setup!$AI$11 &amp; "'!" &amp; AE297),0) + IF(Setup!$AI$12&lt;&gt;"",INDIRECT("'" &amp; Setup!$AI$12 &amp; "'!" &amp; AE297),0)</f>
        <v>0</v>
      </c>
      <c r="V297" s="32" t="str">
        <f t="shared" ca="1" si="155"/>
        <v/>
      </c>
      <c r="W297" s="33" t="str">
        <f t="shared" ca="1" si="170"/>
        <v/>
      </c>
      <c r="X297" s="4">
        <f ca="1">IF(Setup!$AJ$7&lt;&gt;"",INDIRECT("'" &amp; Setup!$AJ$7 &amp; "'!" &amp; AD297),0) + IF(Setup!$AJ$8&lt;&gt;"",INDIRECT("'" &amp; Setup!$AJ$8 &amp; "'!" &amp; AD297),0) + IF(Setup!$AJ$9&lt;&gt;"",INDIRECT("'" &amp; Setup!$AJ$9 &amp; "'!" &amp; AD297),0) + IF(Setup!$AJ$10&lt;&gt;"",INDIRECT("'" &amp; Setup!$AJ$10 &amp; "'!" &amp; AD297),0) + IF(Setup!$AJ$11&lt;&gt;"",INDIRECT("'" &amp; Setup!$AJ$11 &amp; "'!" &amp; AD297),0) + IF(Setup!$AJ$12&lt;&gt;"",INDIRECT("'" &amp; Setup!$AJ$12 &amp; "'!" &amp; AD297),0)</f>
        <v>0</v>
      </c>
      <c r="Y297" s="4">
        <f ca="1">IF(Setup!$AJ$7&lt;&gt;"",INDIRECT("'" &amp; Setup!$AJ$7 &amp; "'!" &amp; AE297),0) + IF(Setup!$AJ$8&lt;&gt;"",INDIRECT("'" &amp; Setup!$AJ$8 &amp; "'!" &amp; AE297),0) + IF(Setup!$AJ$9&lt;&gt;"",INDIRECT("'" &amp; Setup!$AJ$9 &amp; "'!" &amp; AE297),0) + IF(Setup!$AJ$10&lt;&gt;"",INDIRECT("'" &amp; Setup!$AJ$10 &amp; "'!" &amp; AE297),0) + IF(Setup!$AJ$11&lt;&gt;"",INDIRECT("'" &amp; Setup!$AJ$11 &amp; "'!" &amp; AE297),0) + IF(Setup!$AJ$12&lt;&gt;"",INDIRECT("'" &amp; Setup!$AJ$12 &amp; "'!" &amp; AE297),0)</f>
        <v>0</v>
      </c>
      <c r="Z297" s="32" t="str">
        <f t="shared" ca="1" si="157"/>
        <v/>
      </c>
      <c r="AA297" s="33" t="str">
        <f t="shared" ca="1" si="171"/>
        <v/>
      </c>
      <c r="AB297" s="1">
        <f>Planning!H69</f>
        <v>0</v>
      </c>
      <c r="AC297" s="2" t="str">
        <f t="shared" si="159"/>
        <v>00</v>
      </c>
      <c r="AD297" s="2" t="s">
        <v>979</v>
      </c>
      <c r="AE297" s="2" t="s">
        <v>980</v>
      </c>
      <c r="AF297" s="2" t="s">
        <v>1663</v>
      </c>
      <c r="AI297" s="2">
        <f ca="1">IF(Setup!$AG$7&lt;&gt;"",INDIRECT("'" &amp; Setup!$AG$7 &amp; "'!" &amp; AF297),0) + IF(Setup!$AG$8&lt;&gt;"",INDIRECT("'" &amp; Setup!$AG$8 &amp; "'!" &amp; AF297),0) + IF(Setup!$AG$9&lt;&gt;"",INDIRECT("'" &amp; Setup!$AG$9 &amp; "'!" &amp; AF297),0) + IF(Setup!$AG$10&lt;&gt;"",INDIRECT("'" &amp; Setup!$AG$10 &amp; "'!" &amp; AF297),0) + IF(Setup!$AG$11&lt;&gt;"",INDIRECT("'" &amp; Setup!$AG$11 &amp; "'!" &amp; AF297),0) + IF(Setup!$AG$12&lt;&gt;"",INDIRECT("'" &amp; Setup!$AG$12 &amp; "'!" &amp; AF297),0)</f>
        <v>0</v>
      </c>
      <c r="AJ297" s="2">
        <f ca="1">IF(Setup!$AH$7&lt;&gt;"",INDIRECT("'" &amp; Setup!$AH$7 &amp; "'!" &amp; AF297),0) + IF(Setup!$AH$8&lt;&gt;"",INDIRECT("'" &amp; Setup!$AH$8 &amp; "'!" &amp; AF297),0) + IF(Setup!$AH$9&lt;&gt;"",INDIRECT("'" &amp; Setup!$AH$9 &amp; "'!" &amp; AF297),0) + IF(Setup!$AH$10&lt;&gt;"",INDIRECT("'" &amp; Setup!$AH$10 &amp; "'!" &amp; AF297),0) + IF(Setup!$AH$11&lt;&gt;"",INDIRECT("'" &amp; Setup!$AH$11 &amp; "'!" &amp; AF297),0) + IF(Setup!$AH$12&lt;&gt;"",INDIRECT("'" &amp; Setup!$AH$12 &amp; "'!" &amp; AF297),0)</f>
        <v>0</v>
      </c>
      <c r="AK297" s="2">
        <f ca="1">IF(Setup!$AI$7&lt;&gt;"",INDIRECT("'" &amp; Setup!$AI$7 &amp; "'!" &amp; AF297),0) + IF(Setup!$AI$8&lt;&gt;"",INDIRECT("'" &amp; Setup!$AI$8 &amp; "'!" &amp; AF297),0) + IF(Setup!$AI$9&lt;&gt;"",INDIRECT("'" &amp; Setup!$AI$9 &amp; "'!" &amp; AF297),0) + IF(Setup!$AI$10&lt;&gt;"",INDIRECT("'" &amp; Setup!$AI$10 &amp; "'!" &amp; AF297),0) + IF(Setup!$AI$11&lt;&gt;"",INDIRECT("'" &amp; Setup!$AI$11 &amp; "'!" &amp; AF297),0) + IF(Setup!$AI$12&lt;&gt;"",INDIRECT("'" &amp; Setup!$AI$12 &amp; "'!" &amp; AF297),0)</f>
        <v>0</v>
      </c>
      <c r="AL297" s="2">
        <f ca="1">IF(Setup!$AJ$7&lt;&gt;"",INDIRECT("'" &amp; Setup!$AJ$7 &amp; "'!" &amp; AF297),0) + IF(Setup!$AJ$8&lt;&gt;"",INDIRECT("'" &amp; Setup!$AJ$8 &amp; "'!" &amp; AF297),0) + IF(Setup!$AJ$9&lt;&gt;"",INDIRECT("'" &amp; Setup!$AJ$9 &amp; "'!" &amp; AF297),0) + IF(Setup!$AJ$10&lt;&gt;"",INDIRECT("'" &amp; Setup!$AJ$10 &amp; "'!" &amp; AF297),0) + IF(Setup!$AJ$11&lt;&gt;"",INDIRECT("'" &amp; Setup!$AJ$11 &amp; "'!" &amp; AF297),0) + IF(Setup!$AJ$12&lt;&gt;"",INDIRECT("'" &amp; Setup!$AJ$12 &amp; "'!" &amp; AF297),0)</f>
        <v>0</v>
      </c>
      <c r="AN297" s="2" t="str">
        <f t="shared" si="160"/>
        <v/>
      </c>
      <c r="BS297" s="2">
        <v>0</v>
      </c>
      <c r="BT297" s="2">
        <f ca="1">IF(Setup!$AH$7="",0,INDIRECT("'" &amp; Setup!$AH$7 &amp; "'!" &amp; AF297))</f>
        <v>0</v>
      </c>
      <c r="BU297" s="2">
        <f ca="1">IF(Setup!$AI$7="",0,INDIRECT("'" &amp; Setup!$AI$7 &amp; "'!" &amp; AF297))</f>
        <v>0</v>
      </c>
      <c r="BV297" s="2">
        <f ca="1">IF(Setup!$AJ$7="",0,INDIRECT("'" &amp; Setup!$AJ$7 &amp; "'!" &amp; AF297))</f>
        <v>0</v>
      </c>
    </row>
    <row r="298" spans="1:74" ht="39" hidden="1" customHeight="1" x14ac:dyDescent="0.2">
      <c r="A298" s="14" t="str">
        <f>Planning!A70</f>
        <v>I062</v>
      </c>
      <c r="B298" s="9">
        <f>Planning!B70</f>
        <v>0</v>
      </c>
      <c r="C298" s="9">
        <f>Planning!C70</f>
        <v>0</v>
      </c>
      <c r="D298" s="9">
        <f>Planning!D70</f>
        <v>0</v>
      </c>
      <c r="E298" s="3">
        <f>Planning!E70</f>
        <v>0</v>
      </c>
      <c r="F298" s="3">
        <f>Planning!G70</f>
        <v>0</v>
      </c>
      <c r="G298" s="60">
        <f t="shared" si="161"/>
        <v>0</v>
      </c>
      <c r="H298" s="5">
        <f t="shared" ca="1" si="162"/>
        <v>0</v>
      </c>
      <c r="I298" s="5">
        <f t="shared" ca="1" si="163"/>
        <v>0</v>
      </c>
      <c r="J298" s="32" t="str">
        <f t="shared" ca="1" si="164"/>
        <v/>
      </c>
      <c r="K298" s="33" t="str">
        <f t="shared" ca="1" si="167"/>
        <v/>
      </c>
      <c r="L298" s="5">
        <f ca="1">IF(Setup!$AG$7&lt;&gt;"",INDIRECT("'" &amp; Setup!$AG$7 &amp; "'!" &amp; AD298),0) + IF(Setup!$AG$8&lt;&gt;"",INDIRECT("'" &amp; Setup!$AG$8 &amp; "'!" &amp; AD298),0) + IF(Setup!$AG$9&lt;&gt;"",INDIRECT("'" &amp; Setup!$AG$9 &amp; "'!" &amp; AD298),0) + IF(Setup!$AG$10&lt;&gt;"",INDIRECT("'" &amp; Setup!$AG$10 &amp; "'!" &amp; AD298),0) + IF(Setup!$AG$11&lt;&gt;"",INDIRECT("'" &amp; Setup!$AG$11 &amp; "'!" &amp; AD298),0) + IF(Setup!$AG$12&lt;&gt;"",INDIRECT("'" &amp; Setup!$AG$12 &amp; "'!" &amp; AD298),0)</f>
        <v>0</v>
      </c>
      <c r="M298" s="5">
        <f ca="1">IF(Setup!$AG$7&lt;&gt;"",INDIRECT("'" &amp; Setup!$AG$7 &amp; "'!" &amp; AE298),0) + IF(Setup!$AG$8&lt;&gt;"",INDIRECT("'" &amp; Setup!$AG$8 &amp; "'!" &amp; AE298),0) + IF(Setup!$AG$9&lt;&gt;"",INDIRECT("'" &amp; Setup!$AG$9 &amp; "'!" &amp; AE298),0) + IF(Setup!$AG$10&lt;&gt;"",INDIRECT("'" &amp; Setup!$AG$10 &amp; "'!" &amp; AE298),0) + IF(Setup!$AG$11&lt;&gt;"",INDIRECT("'" &amp; Setup!$AG$11 &amp; "'!" &amp; AE298),0) + IF(Setup!$AG$12&lt;&gt;"",INDIRECT("'" &amp; Setup!$AG$12 &amp; "'!" &amp; AE298),0)</f>
        <v>0</v>
      </c>
      <c r="N298" s="32" t="str">
        <f t="shared" ca="1" si="165"/>
        <v/>
      </c>
      <c r="O298" s="33" t="str">
        <f t="shared" ca="1" si="168"/>
        <v/>
      </c>
      <c r="P298" s="5">
        <f ca="1">IF(Setup!$AH$7&lt;&gt;"",INDIRECT("'" &amp; Setup!$AH$7 &amp; "'!" &amp; AD298),0) + IF(Setup!$AH$8&lt;&gt;"",INDIRECT("'" &amp; Setup!$AH$8 &amp; "'!" &amp; AD298),0) + IF(Setup!$AH$9&lt;&gt;"",INDIRECT("'" &amp; Setup!$AH$9 &amp; "'!" &amp; AD298),0) + IF(Setup!$AH$10&lt;&gt;"",INDIRECT("'" &amp; Setup!$AH$10 &amp; "'!" &amp; AD298),0) + IF(Setup!$AH$11&lt;&gt;"",INDIRECT("'" &amp; Setup!$AH$11 &amp; "'!" &amp; AD298),0) + IF(Setup!$AH$12&lt;&gt;"",INDIRECT("'" &amp; Setup!$AH$12 &amp; "'!" &amp; AD298),0)</f>
        <v>0</v>
      </c>
      <c r="Q298" s="5">
        <f ca="1">IF(Setup!$AH$7&lt;&gt;"",INDIRECT("'" &amp; Setup!$AH$7 &amp; "'!" &amp; AE298),0) + IF(Setup!$AH$8&lt;&gt;"",INDIRECT("'" &amp; Setup!$AH$8 &amp; "'!" &amp; AE298),0) + IF(Setup!$AH$9&lt;&gt;"",INDIRECT("'" &amp; Setup!$AH$9 &amp; "'!" &amp; AE298),0) + IF(Setup!$AH$10&lt;&gt;"",INDIRECT("'" &amp; Setup!$AH$10 &amp; "'!" &amp; AE298),0) + IF(Setup!$AH$11&lt;&gt;"",INDIRECT("'" &amp; Setup!$AH$11 &amp; "'!" &amp; AE298),0) + IF(Setup!$AH$12&lt;&gt;"",INDIRECT("'" &amp; Setup!$AH$12 &amp; "'!" &amp; AE298),0)</f>
        <v>0</v>
      </c>
      <c r="R298" s="32" t="str">
        <f t="shared" ca="1" si="166"/>
        <v/>
      </c>
      <c r="S298" s="33" t="str">
        <f t="shared" ca="1" si="169"/>
        <v/>
      </c>
      <c r="T298" s="5">
        <f ca="1">IF(Setup!$AI$7&lt;&gt;"",INDIRECT("'" &amp; Setup!$AI$7 &amp; "'!" &amp; AD298),0) + IF(Setup!$AI$8&lt;&gt;"",INDIRECT("'" &amp; Setup!$AI$8 &amp; "'!" &amp; AD298),0) + IF(Setup!$AI$9&lt;&gt;"",INDIRECT("'" &amp; Setup!$AI$9 &amp; "'!" &amp; AD298),0) + IF(Setup!$AI$10&lt;&gt;"",INDIRECT("'" &amp; Setup!$AI$10 &amp; "'!" &amp; AD298),0) + IF(Setup!$AI$11&lt;&gt;"",INDIRECT("'" &amp; Setup!$AI$11 &amp; "'!" &amp; AD298),0) + IF(Setup!$AI$12&lt;&gt;"",INDIRECT("'" &amp; Setup!$AI$12 &amp; "'!" &amp; AD298),0)</f>
        <v>0</v>
      </c>
      <c r="U298" s="5">
        <f ca="1">IF(Setup!$AI$7&lt;&gt;"",INDIRECT("'" &amp; Setup!$AI$7 &amp; "'!" &amp; AE298),0) + IF(Setup!$AI$8&lt;&gt;"",INDIRECT("'" &amp; Setup!$AI$8 &amp; "'!" &amp; AE298),0) + IF(Setup!$AI$9&lt;&gt;"",INDIRECT("'" &amp; Setup!$AI$9 &amp; "'!" &amp; AE298),0) + IF(Setup!$AI$10&lt;&gt;"",INDIRECT("'" &amp; Setup!$AI$10 &amp; "'!" &amp; AE298),0) + IF(Setup!$AI$11&lt;&gt;"",INDIRECT("'" &amp; Setup!$AI$11 &amp; "'!" &amp; AE298),0) + IF(Setup!$AI$12&lt;&gt;"",INDIRECT("'" &amp; Setup!$AI$12 &amp; "'!" &amp; AE298),0)</f>
        <v>0</v>
      </c>
      <c r="V298" s="32" t="str">
        <f t="shared" ca="1" si="155"/>
        <v/>
      </c>
      <c r="W298" s="33" t="str">
        <f t="shared" ca="1" si="170"/>
        <v/>
      </c>
      <c r="X298" s="4">
        <f ca="1">IF(Setup!$AJ$7&lt;&gt;"",INDIRECT("'" &amp; Setup!$AJ$7 &amp; "'!" &amp; AD298),0) + IF(Setup!$AJ$8&lt;&gt;"",INDIRECT("'" &amp; Setup!$AJ$8 &amp; "'!" &amp; AD298),0) + IF(Setup!$AJ$9&lt;&gt;"",INDIRECT("'" &amp; Setup!$AJ$9 &amp; "'!" &amp; AD298),0) + IF(Setup!$AJ$10&lt;&gt;"",INDIRECT("'" &amp; Setup!$AJ$10 &amp; "'!" &amp; AD298),0) + IF(Setup!$AJ$11&lt;&gt;"",INDIRECT("'" &amp; Setup!$AJ$11 &amp; "'!" &amp; AD298),0) + IF(Setup!$AJ$12&lt;&gt;"",INDIRECT("'" &amp; Setup!$AJ$12 &amp; "'!" &amp; AD298),0)</f>
        <v>0</v>
      </c>
      <c r="Y298" s="4">
        <f ca="1">IF(Setup!$AJ$7&lt;&gt;"",INDIRECT("'" &amp; Setup!$AJ$7 &amp; "'!" &amp; AE298),0) + IF(Setup!$AJ$8&lt;&gt;"",INDIRECT("'" &amp; Setup!$AJ$8 &amp; "'!" &amp; AE298),0) + IF(Setup!$AJ$9&lt;&gt;"",INDIRECT("'" &amp; Setup!$AJ$9 &amp; "'!" &amp; AE298),0) + IF(Setup!$AJ$10&lt;&gt;"",INDIRECT("'" &amp; Setup!$AJ$10 &amp; "'!" &amp; AE298),0) + IF(Setup!$AJ$11&lt;&gt;"",INDIRECT("'" &amp; Setup!$AJ$11 &amp; "'!" &amp; AE298),0) + IF(Setup!$AJ$12&lt;&gt;"",INDIRECT("'" &amp; Setup!$AJ$12 &amp; "'!" &amp; AE298),0)</f>
        <v>0</v>
      </c>
      <c r="Z298" s="32" t="str">
        <f t="shared" ca="1" si="157"/>
        <v/>
      </c>
      <c r="AA298" s="33" t="str">
        <f t="shared" ca="1" si="171"/>
        <v/>
      </c>
      <c r="AB298" s="1">
        <f>Planning!H70</f>
        <v>0</v>
      </c>
      <c r="AC298" s="2" t="str">
        <f t="shared" si="159"/>
        <v>00</v>
      </c>
      <c r="AD298" s="2" t="s">
        <v>981</v>
      </c>
      <c r="AE298" s="2" t="s">
        <v>982</v>
      </c>
      <c r="AF298" s="2" t="s">
        <v>1664</v>
      </c>
      <c r="AI298" s="2">
        <f ca="1">IF(Setup!$AG$7&lt;&gt;"",INDIRECT("'" &amp; Setup!$AG$7 &amp; "'!" &amp; AF298),0) + IF(Setup!$AG$8&lt;&gt;"",INDIRECT("'" &amp; Setup!$AG$8 &amp; "'!" &amp; AF298),0) + IF(Setup!$AG$9&lt;&gt;"",INDIRECT("'" &amp; Setup!$AG$9 &amp; "'!" &amp; AF298),0) + IF(Setup!$AG$10&lt;&gt;"",INDIRECT("'" &amp; Setup!$AG$10 &amp; "'!" &amp; AF298),0) + IF(Setup!$AG$11&lt;&gt;"",INDIRECT("'" &amp; Setup!$AG$11 &amp; "'!" &amp; AF298),0) + IF(Setup!$AG$12&lt;&gt;"",INDIRECT("'" &amp; Setup!$AG$12 &amp; "'!" &amp; AF298),0)</f>
        <v>0</v>
      </c>
      <c r="AJ298" s="2">
        <f ca="1">IF(Setup!$AH$7&lt;&gt;"",INDIRECT("'" &amp; Setup!$AH$7 &amp; "'!" &amp; AF298),0) + IF(Setup!$AH$8&lt;&gt;"",INDIRECT("'" &amp; Setup!$AH$8 &amp; "'!" &amp; AF298),0) + IF(Setup!$AH$9&lt;&gt;"",INDIRECT("'" &amp; Setup!$AH$9 &amp; "'!" &amp; AF298),0) + IF(Setup!$AH$10&lt;&gt;"",INDIRECT("'" &amp; Setup!$AH$10 &amp; "'!" &amp; AF298),0) + IF(Setup!$AH$11&lt;&gt;"",INDIRECT("'" &amp; Setup!$AH$11 &amp; "'!" &amp; AF298),0) + IF(Setup!$AH$12&lt;&gt;"",INDIRECT("'" &amp; Setup!$AH$12 &amp; "'!" &amp; AF298),0)</f>
        <v>0</v>
      </c>
      <c r="AK298" s="2">
        <f ca="1">IF(Setup!$AI$7&lt;&gt;"",INDIRECT("'" &amp; Setup!$AI$7 &amp; "'!" &amp; AF298),0) + IF(Setup!$AI$8&lt;&gt;"",INDIRECT("'" &amp; Setup!$AI$8 &amp; "'!" &amp; AF298),0) + IF(Setup!$AI$9&lt;&gt;"",INDIRECT("'" &amp; Setup!$AI$9 &amp; "'!" &amp; AF298),0) + IF(Setup!$AI$10&lt;&gt;"",INDIRECT("'" &amp; Setup!$AI$10 &amp; "'!" &amp; AF298),0) + IF(Setup!$AI$11&lt;&gt;"",INDIRECT("'" &amp; Setup!$AI$11 &amp; "'!" &amp; AF298),0) + IF(Setup!$AI$12&lt;&gt;"",INDIRECT("'" &amp; Setup!$AI$12 &amp; "'!" &amp; AF298),0)</f>
        <v>0</v>
      </c>
      <c r="AL298" s="2">
        <f ca="1">IF(Setup!$AJ$7&lt;&gt;"",INDIRECT("'" &amp; Setup!$AJ$7 &amp; "'!" &amp; AF298),0) + IF(Setup!$AJ$8&lt;&gt;"",INDIRECT("'" &amp; Setup!$AJ$8 &amp; "'!" &amp; AF298),0) + IF(Setup!$AJ$9&lt;&gt;"",INDIRECT("'" &amp; Setup!$AJ$9 &amp; "'!" &amp; AF298),0) + IF(Setup!$AJ$10&lt;&gt;"",INDIRECT("'" &amp; Setup!$AJ$10 &amp; "'!" &amp; AF298),0) + IF(Setup!$AJ$11&lt;&gt;"",INDIRECT("'" &amp; Setup!$AJ$11 &amp; "'!" &amp; AF298),0) + IF(Setup!$AJ$12&lt;&gt;"",INDIRECT("'" &amp; Setup!$AJ$12 &amp; "'!" &amp; AF298),0)</f>
        <v>0</v>
      </c>
      <c r="AN298" s="2" t="str">
        <f t="shared" si="160"/>
        <v/>
      </c>
      <c r="BS298" s="2">
        <v>0</v>
      </c>
      <c r="BT298" s="2">
        <f ca="1">IF(Setup!$AH$7="",0,INDIRECT("'" &amp; Setup!$AH$7 &amp; "'!" &amp; AF298))</f>
        <v>0</v>
      </c>
      <c r="BU298" s="2">
        <f ca="1">IF(Setup!$AI$7="",0,INDIRECT("'" &amp; Setup!$AI$7 &amp; "'!" &amp; AF298))</f>
        <v>0</v>
      </c>
      <c r="BV298" s="2">
        <f ca="1">IF(Setup!$AJ$7="",0,INDIRECT("'" &amp; Setup!$AJ$7 &amp; "'!" &amp; AF298))</f>
        <v>0</v>
      </c>
    </row>
    <row r="299" spans="1:74" ht="39" hidden="1" customHeight="1" x14ac:dyDescent="0.2">
      <c r="A299" s="14" t="str">
        <f>Planning!A71</f>
        <v>I063</v>
      </c>
      <c r="B299" s="9">
        <f>Planning!B71</f>
        <v>0</v>
      </c>
      <c r="C299" s="9">
        <f>Planning!C71</f>
        <v>0</v>
      </c>
      <c r="D299" s="9">
        <f>Planning!D71</f>
        <v>0</v>
      </c>
      <c r="E299" s="3">
        <f>Planning!E71</f>
        <v>0</v>
      </c>
      <c r="F299" s="3">
        <f>Planning!G71</f>
        <v>0</v>
      </c>
      <c r="G299" s="60">
        <f t="shared" si="161"/>
        <v>0</v>
      </c>
      <c r="H299" s="5">
        <f t="shared" ca="1" si="162"/>
        <v>0</v>
      </c>
      <c r="I299" s="5">
        <f t="shared" ca="1" si="163"/>
        <v>0</v>
      </c>
      <c r="J299" s="32" t="str">
        <f t="shared" ca="1" si="164"/>
        <v/>
      </c>
      <c r="K299" s="33" t="str">
        <f t="shared" ca="1" si="167"/>
        <v/>
      </c>
      <c r="L299" s="5">
        <f ca="1">IF(Setup!$AG$7&lt;&gt;"",INDIRECT("'" &amp; Setup!$AG$7 &amp; "'!" &amp; AD299),0) + IF(Setup!$AG$8&lt;&gt;"",INDIRECT("'" &amp; Setup!$AG$8 &amp; "'!" &amp; AD299),0) + IF(Setup!$AG$9&lt;&gt;"",INDIRECT("'" &amp; Setup!$AG$9 &amp; "'!" &amp; AD299),0) + IF(Setup!$AG$10&lt;&gt;"",INDIRECT("'" &amp; Setup!$AG$10 &amp; "'!" &amp; AD299),0) + IF(Setup!$AG$11&lt;&gt;"",INDIRECT("'" &amp; Setup!$AG$11 &amp; "'!" &amp; AD299),0) + IF(Setup!$AG$12&lt;&gt;"",INDIRECT("'" &amp; Setup!$AG$12 &amp; "'!" &amp; AD299),0)</f>
        <v>0</v>
      </c>
      <c r="M299" s="5">
        <f ca="1">IF(Setup!$AG$7&lt;&gt;"",INDIRECT("'" &amp; Setup!$AG$7 &amp; "'!" &amp; AE299),0) + IF(Setup!$AG$8&lt;&gt;"",INDIRECT("'" &amp; Setup!$AG$8 &amp; "'!" &amp; AE299),0) + IF(Setup!$AG$9&lt;&gt;"",INDIRECT("'" &amp; Setup!$AG$9 &amp; "'!" &amp; AE299),0) + IF(Setup!$AG$10&lt;&gt;"",INDIRECT("'" &amp; Setup!$AG$10 &amp; "'!" &amp; AE299),0) + IF(Setup!$AG$11&lt;&gt;"",INDIRECT("'" &amp; Setup!$AG$11 &amp; "'!" &amp; AE299),0) + IF(Setup!$AG$12&lt;&gt;"",INDIRECT("'" &amp; Setup!$AG$12 &amp; "'!" &amp; AE299),0)</f>
        <v>0</v>
      </c>
      <c r="N299" s="32" t="str">
        <f t="shared" ca="1" si="165"/>
        <v/>
      </c>
      <c r="O299" s="33" t="str">
        <f t="shared" ca="1" si="168"/>
        <v/>
      </c>
      <c r="P299" s="5">
        <f ca="1">IF(Setup!$AH$7&lt;&gt;"",INDIRECT("'" &amp; Setup!$AH$7 &amp; "'!" &amp; AD299),0) + IF(Setup!$AH$8&lt;&gt;"",INDIRECT("'" &amp; Setup!$AH$8 &amp; "'!" &amp; AD299),0) + IF(Setup!$AH$9&lt;&gt;"",INDIRECT("'" &amp; Setup!$AH$9 &amp; "'!" &amp; AD299),0) + IF(Setup!$AH$10&lt;&gt;"",INDIRECT("'" &amp; Setup!$AH$10 &amp; "'!" &amp; AD299),0) + IF(Setup!$AH$11&lt;&gt;"",INDIRECT("'" &amp; Setup!$AH$11 &amp; "'!" &amp; AD299),0) + IF(Setup!$AH$12&lt;&gt;"",INDIRECT("'" &amp; Setup!$AH$12 &amp; "'!" &amp; AD299),0)</f>
        <v>0</v>
      </c>
      <c r="Q299" s="5">
        <f ca="1">IF(Setup!$AH$7&lt;&gt;"",INDIRECT("'" &amp; Setup!$AH$7 &amp; "'!" &amp; AE299),0) + IF(Setup!$AH$8&lt;&gt;"",INDIRECT("'" &amp; Setup!$AH$8 &amp; "'!" &amp; AE299),0) + IF(Setup!$AH$9&lt;&gt;"",INDIRECT("'" &amp; Setup!$AH$9 &amp; "'!" &amp; AE299),0) + IF(Setup!$AH$10&lt;&gt;"",INDIRECT("'" &amp; Setup!$AH$10 &amp; "'!" &amp; AE299),0) + IF(Setup!$AH$11&lt;&gt;"",INDIRECT("'" &amp; Setup!$AH$11 &amp; "'!" &amp; AE299),0) + IF(Setup!$AH$12&lt;&gt;"",INDIRECT("'" &amp; Setup!$AH$12 &amp; "'!" &amp; AE299),0)</f>
        <v>0</v>
      </c>
      <c r="R299" s="32" t="str">
        <f t="shared" ca="1" si="166"/>
        <v/>
      </c>
      <c r="S299" s="33" t="str">
        <f t="shared" ca="1" si="169"/>
        <v/>
      </c>
      <c r="T299" s="5">
        <f ca="1">IF(Setup!$AI$7&lt;&gt;"",INDIRECT("'" &amp; Setup!$AI$7 &amp; "'!" &amp; AD299),0) + IF(Setup!$AI$8&lt;&gt;"",INDIRECT("'" &amp; Setup!$AI$8 &amp; "'!" &amp; AD299),0) + IF(Setup!$AI$9&lt;&gt;"",INDIRECT("'" &amp; Setup!$AI$9 &amp; "'!" &amp; AD299),0) + IF(Setup!$AI$10&lt;&gt;"",INDIRECT("'" &amp; Setup!$AI$10 &amp; "'!" &amp; AD299),0) + IF(Setup!$AI$11&lt;&gt;"",INDIRECT("'" &amp; Setup!$AI$11 &amp; "'!" &amp; AD299),0) + IF(Setup!$AI$12&lt;&gt;"",INDIRECT("'" &amp; Setup!$AI$12 &amp; "'!" &amp; AD299),0)</f>
        <v>0</v>
      </c>
      <c r="U299" s="5">
        <f ca="1">IF(Setup!$AI$7&lt;&gt;"",INDIRECT("'" &amp; Setup!$AI$7 &amp; "'!" &amp; AE299),0) + IF(Setup!$AI$8&lt;&gt;"",INDIRECT("'" &amp; Setup!$AI$8 &amp; "'!" &amp; AE299),0) + IF(Setup!$AI$9&lt;&gt;"",INDIRECT("'" &amp; Setup!$AI$9 &amp; "'!" &amp; AE299),0) + IF(Setup!$AI$10&lt;&gt;"",INDIRECT("'" &amp; Setup!$AI$10 &amp; "'!" &amp; AE299),0) + IF(Setup!$AI$11&lt;&gt;"",INDIRECT("'" &amp; Setup!$AI$11 &amp; "'!" &amp; AE299),0) + IF(Setup!$AI$12&lt;&gt;"",INDIRECT("'" &amp; Setup!$AI$12 &amp; "'!" &amp; AE299),0)</f>
        <v>0</v>
      </c>
      <c r="V299" s="32" t="str">
        <f t="shared" ca="1" si="155"/>
        <v/>
      </c>
      <c r="W299" s="33" t="str">
        <f t="shared" ca="1" si="170"/>
        <v/>
      </c>
      <c r="X299" s="4">
        <f ca="1">IF(Setup!$AJ$7&lt;&gt;"",INDIRECT("'" &amp; Setup!$AJ$7 &amp; "'!" &amp; AD299),0) + IF(Setup!$AJ$8&lt;&gt;"",INDIRECT("'" &amp; Setup!$AJ$8 &amp; "'!" &amp; AD299),0) + IF(Setup!$AJ$9&lt;&gt;"",INDIRECT("'" &amp; Setup!$AJ$9 &amp; "'!" &amp; AD299),0) + IF(Setup!$AJ$10&lt;&gt;"",INDIRECT("'" &amp; Setup!$AJ$10 &amp; "'!" &amp; AD299),0) + IF(Setup!$AJ$11&lt;&gt;"",INDIRECT("'" &amp; Setup!$AJ$11 &amp; "'!" &amp; AD299),0) + IF(Setup!$AJ$12&lt;&gt;"",INDIRECT("'" &amp; Setup!$AJ$12 &amp; "'!" &amp; AD299),0)</f>
        <v>0</v>
      </c>
      <c r="Y299" s="4">
        <f ca="1">IF(Setup!$AJ$7&lt;&gt;"",INDIRECT("'" &amp; Setup!$AJ$7 &amp; "'!" &amp; AE299),0) + IF(Setup!$AJ$8&lt;&gt;"",INDIRECT("'" &amp; Setup!$AJ$8 &amp; "'!" &amp; AE299),0) + IF(Setup!$AJ$9&lt;&gt;"",INDIRECT("'" &amp; Setup!$AJ$9 &amp; "'!" &amp; AE299),0) + IF(Setup!$AJ$10&lt;&gt;"",INDIRECT("'" &amp; Setup!$AJ$10 &amp; "'!" &amp; AE299),0) + IF(Setup!$AJ$11&lt;&gt;"",INDIRECT("'" &amp; Setup!$AJ$11 &amp; "'!" &amp; AE299),0) + IF(Setup!$AJ$12&lt;&gt;"",INDIRECT("'" &amp; Setup!$AJ$12 &amp; "'!" &amp; AE299),0)</f>
        <v>0</v>
      </c>
      <c r="Z299" s="32" t="str">
        <f t="shared" ca="1" si="157"/>
        <v/>
      </c>
      <c r="AA299" s="33" t="str">
        <f t="shared" ca="1" si="171"/>
        <v/>
      </c>
      <c r="AB299" s="1">
        <f>Planning!H71</f>
        <v>0</v>
      </c>
      <c r="AC299" s="2" t="str">
        <f t="shared" si="159"/>
        <v>00</v>
      </c>
      <c r="AD299" s="2" t="s">
        <v>983</v>
      </c>
      <c r="AE299" s="2" t="s">
        <v>984</v>
      </c>
      <c r="AF299" s="2" t="s">
        <v>1665</v>
      </c>
      <c r="AI299" s="2">
        <f ca="1">IF(Setup!$AG$7&lt;&gt;"",INDIRECT("'" &amp; Setup!$AG$7 &amp; "'!" &amp; AF299),0) + IF(Setup!$AG$8&lt;&gt;"",INDIRECT("'" &amp; Setup!$AG$8 &amp; "'!" &amp; AF299),0) + IF(Setup!$AG$9&lt;&gt;"",INDIRECT("'" &amp; Setup!$AG$9 &amp; "'!" &amp; AF299),0) + IF(Setup!$AG$10&lt;&gt;"",INDIRECT("'" &amp; Setup!$AG$10 &amp; "'!" &amp; AF299),0) + IF(Setup!$AG$11&lt;&gt;"",INDIRECT("'" &amp; Setup!$AG$11 &amp; "'!" &amp; AF299),0) + IF(Setup!$AG$12&lt;&gt;"",INDIRECT("'" &amp; Setup!$AG$12 &amp; "'!" &amp; AF299),0)</f>
        <v>0</v>
      </c>
      <c r="AJ299" s="2">
        <f ca="1">IF(Setup!$AH$7&lt;&gt;"",INDIRECT("'" &amp; Setup!$AH$7 &amp; "'!" &amp; AF299),0) + IF(Setup!$AH$8&lt;&gt;"",INDIRECT("'" &amp; Setup!$AH$8 &amp; "'!" &amp; AF299),0) + IF(Setup!$AH$9&lt;&gt;"",INDIRECT("'" &amp; Setup!$AH$9 &amp; "'!" &amp; AF299),0) + IF(Setup!$AH$10&lt;&gt;"",INDIRECT("'" &amp; Setup!$AH$10 &amp; "'!" &amp; AF299),0) + IF(Setup!$AH$11&lt;&gt;"",INDIRECT("'" &amp; Setup!$AH$11 &amp; "'!" &amp; AF299),0) + IF(Setup!$AH$12&lt;&gt;"",INDIRECT("'" &amp; Setup!$AH$12 &amp; "'!" &amp; AF299),0)</f>
        <v>0</v>
      </c>
      <c r="AK299" s="2">
        <f ca="1">IF(Setup!$AI$7&lt;&gt;"",INDIRECT("'" &amp; Setup!$AI$7 &amp; "'!" &amp; AF299),0) + IF(Setup!$AI$8&lt;&gt;"",INDIRECT("'" &amp; Setup!$AI$8 &amp; "'!" &amp; AF299),0) + IF(Setup!$AI$9&lt;&gt;"",INDIRECT("'" &amp; Setup!$AI$9 &amp; "'!" &amp; AF299),0) + IF(Setup!$AI$10&lt;&gt;"",INDIRECT("'" &amp; Setup!$AI$10 &amp; "'!" &amp; AF299),0) + IF(Setup!$AI$11&lt;&gt;"",INDIRECT("'" &amp; Setup!$AI$11 &amp; "'!" &amp; AF299),0) + IF(Setup!$AI$12&lt;&gt;"",INDIRECT("'" &amp; Setup!$AI$12 &amp; "'!" &amp; AF299),0)</f>
        <v>0</v>
      </c>
      <c r="AL299" s="2">
        <f ca="1">IF(Setup!$AJ$7&lt;&gt;"",INDIRECT("'" &amp; Setup!$AJ$7 &amp; "'!" &amp; AF299),0) + IF(Setup!$AJ$8&lt;&gt;"",INDIRECT("'" &amp; Setup!$AJ$8 &amp; "'!" &amp; AF299),0) + IF(Setup!$AJ$9&lt;&gt;"",INDIRECT("'" &amp; Setup!$AJ$9 &amp; "'!" &amp; AF299),0) + IF(Setup!$AJ$10&lt;&gt;"",INDIRECT("'" &amp; Setup!$AJ$10 &amp; "'!" &amp; AF299),0) + IF(Setup!$AJ$11&lt;&gt;"",INDIRECT("'" &amp; Setup!$AJ$11 &amp; "'!" &amp; AF299),0) + IF(Setup!$AJ$12&lt;&gt;"",INDIRECT("'" &amp; Setup!$AJ$12 &amp; "'!" &amp; AF299),0)</f>
        <v>0</v>
      </c>
      <c r="AN299" s="2" t="str">
        <f t="shared" si="160"/>
        <v/>
      </c>
      <c r="BS299" s="2">
        <v>0</v>
      </c>
      <c r="BT299" s="2">
        <f ca="1">IF(Setup!$AH$7="",0,INDIRECT("'" &amp; Setup!$AH$7 &amp; "'!" &amp; AF299))</f>
        <v>0</v>
      </c>
      <c r="BU299" s="2">
        <f ca="1">IF(Setup!$AI$7="",0,INDIRECT("'" &amp; Setup!$AI$7 &amp; "'!" &amp; AF299))</f>
        <v>0</v>
      </c>
      <c r="BV299" s="2">
        <f ca="1">IF(Setup!$AJ$7="",0,INDIRECT("'" &amp; Setup!$AJ$7 &amp; "'!" &amp; AF299))</f>
        <v>0</v>
      </c>
    </row>
    <row r="300" spans="1:74" ht="39" hidden="1" customHeight="1" x14ac:dyDescent="0.2">
      <c r="A300" s="14" t="str">
        <f>Planning!A72</f>
        <v>I064</v>
      </c>
      <c r="B300" s="9">
        <f>Planning!B72</f>
        <v>0</v>
      </c>
      <c r="C300" s="9">
        <f>Planning!C72</f>
        <v>0</v>
      </c>
      <c r="D300" s="9">
        <f>Planning!D72</f>
        <v>0</v>
      </c>
      <c r="E300" s="3">
        <f>Planning!E72</f>
        <v>0</v>
      </c>
      <c r="F300" s="3">
        <f>Planning!G72</f>
        <v>0</v>
      </c>
      <c r="G300" s="60">
        <f t="shared" si="161"/>
        <v>0</v>
      </c>
      <c r="H300" s="5">
        <f t="shared" ca="1" si="162"/>
        <v>0</v>
      </c>
      <c r="I300" s="5">
        <f t="shared" ca="1" si="163"/>
        <v>0</v>
      </c>
      <c r="J300" s="32" t="str">
        <f t="shared" ca="1" si="164"/>
        <v/>
      </c>
      <c r="K300" s="33" t="str">
        <f t="shared" ca="1" si="167"/>
        <v/>
      </c>
      <c r="L300" s="5">
        <f ca="1">IF(Setup!$AG$7&lt;&gt;"",INDIRECT("'" &amp; Setup!$AG$7 &amp; "'!" &amp; AD300),0) + IF(Setup!$AG$8&lt;&gt;"",INDIRECT("'" &amp; Setup!$AG$8 &amp; "'!" &amp; AD300),0) + IF(Setup!$AG$9&lt;&gt;"",INDIRECT("'" &amp; Setup!$AG$9 &amp; "'!" &amp; AD300),0) + IF(Setup!$AG$10&lt;&gt;"",INDIRECT("'" &amp; Setup!$AG$10 &amp; "'!" &amp; AD300),0) + IF(Setup!$AG$11&lt;&gt;"",INDIRECT("'" &amp; Setup!$AG$11 &amp; "'!" &amp; AD300),0) + IF(Setup!$AG$12&lt;&gt;"",INDIRECT("'" &amp; Setup!$AG$12 &amp; "'!" &amp; AD300),0)</f>
        <v>0</v>
      </c>
      <c r="M300" s="5">
        <f ca="1">IF(Setup!$AG$7&lt;&gt;"",INDIRECT("'" &amp; Setup!$AG$7 &amp; "'!" &amp; AE300),0) + IF(Setup!$AG$8&lt;&gt;"",INDIRECT("'" &amp; Setup!$AG$8 &amp; "'!" &amp; AE300),0) + IF(Setup!$AG$9&lt;&gt;"",INDIRECT("'" &amp; Setup!$AG$9 &amp; "'!" &amp; AE300),0) + IF(Setup!$AG$10&lt;&gt;"",INDIRECT("'" &amp; Setup!$AG$10 &amp; "'!" &amp; AE300),0) + IF(Setup!$AG$11&lt;&gt;"",INDIRECT("'" &amp; Setup!$AG$11 &amp; "'!" &amp; AE300),0) + IF(Setup!$AG$12&lt;&gt;"",INDIRECT("'" &amp; Setup!$AG$12 &amp; "'!" &amp; AE300),0)</f>
        <v>0</v>
      </c>
      <c r="N300" s="32" t="str">
        <f t="shared" ca="1" si="165"/>
        <v/>
      </c>
      <c r="O300" s="33" t="str">
        <f t="shared" ca="1" si="168"/>
        <v/>
      </c>
      <c r="P300" s="5">
        <f ca="1">IF(Setup!$AH$7&lt;&gt;"",INDIRECT("'" &amp; Setup!$AH$7 &amp; "'!" &amp; AD300),0) + IF(Setup!$AH$8&lt;&gt;"",INDIRECT("'" &amp; Setup!$AH$8 &amp; "'!" &amp; AD300),0) + IF(Setup!$AH$9&lt;&gt;"",INDIRECT("'" &amp; Setup!$AH$9 &amp; "'!" &amp; AD300),0) + IF(Setup!$AH$10&lt;&gt;"",INDIRECT("'" &amp; Setup!$AH$10 &amp; "'!" &amp; AD300),0) + IF(Setup!$AH$11&lt;&gt;"",INDIRECT("'" &amp; Setup!$AH$11 &amp; "'!" &amp; AD300),0) + IF(Setup!$AH$12&lt;&gt;"",INDIRECT("'" &amp; Setup!$AH$12 &amp; "'!" &amp; AD300),0)</f>
        <v>0</v>
      </c>
      <c r="Q300" s="5">
        <f ca="1">IF(Setup!$AH$7&lt;&gt;"",INDIRECT("'" &amp; Setup!$AH$7 &amp; "'!" &amp; AE300),0) + IF(Setup!$AH$8&lt;&gt;"",INDIRECT("'" &amp; Setup!$AH$8 &amp; "'!" &amp; AE300),0) + IF(Setup!$AH$9&lt;&gt;"",INDIRECT("'" &amp; Setup!$AH$9 &amp; "'!" &amp; AE300),0) + IF(Setup!$AH$10&lt;&gt;"",INDIRECT("'" &amp; Setup!$AH$10 &amp; "'!" &amp; AE300),0) + IF(Setup!$AH$11&lt;&gt;"",INDIRECT("'" &amp; Setup!$AH$11 &amp; "'!" &amp; AE300),0) + IF(Setup!$AH$12&lt;&gt;"",INDIRECT("'" &amp; Setup!$AH$12 &amp; "'!" &amp; AE300),0)</f>
        <v>0</v>
      </c>
      <c r="R300" s="32" t="str">
        <f t="shared" ca="1" si="166"/>
        <v/>
      </c>
      <c r="S300" s="33" t="str">
        <f t="shared" ca="1" si="169"/>
        <v/>
      </c>
      <c r="T300" s="5">
        <f ca="1">IF(Setup!$AI$7&lt;&gt;"",INDIRECT("'" &amp; Setup!$AI$7 &amp; "'!" &amp; AD300),0) + IF(Setup!$AI$8&lt;&gt;"",INDIRECT("'" &amp; Setup!$AI$8 &amp; "'!" &amp; AD300),0) + IF(Setup!$AI$9&lt;&gt;"",INDIRECT("'" &amp; Setup!$AI$9 &amp; "'!" &amp; AD300),0) + IF(Setup!$AI$10&lt;&gt;"",INDIRECT("'" &amp; Setup!$AI$10 &amp; "'!" &amp; AD300),0) + IF(Setup!$AI$11&lt;&gt;"",INDIRECT("'" &amp; Setup!$AI$11 &amp; "'!" &amp; AD300),0) + IF(Setup!$AI$12&lt;&gt;"",INDIRECT("'" &amp; Setup!$AI$12 &amp; "'!" &amp; AD300),0)</f>
        <v>0</v>
      </c>
      <c r="U300" s="5">
        <f ca="1">IF(Setup!$AI$7&lt;&gt;"",INDIRECT("'" &amp; Setup!$AI$7 &amp; "'!" &amp; AE300),0) + IF(Setup!$AI$8&lt;&gt;"",INDIRECT("'" &amp; Setup!$AI$8 &amp; "'!" &amp; AE300),0) + IF(Setup!$AI$9&lt;&gt;"",INDIRECT("'" &amp; Setup!$AI$9 &amp; "'!" &amp; AE300),0) + IF(Setup!$AI$10&lt;&gt;"",INDIRECT("'" &amp; Setup!$AI$10 &amp; "'!" &amp; AE300),0) + IF(Setup!$AI$11&lt;&gt;"",INDIRECT("'" &amp; Setup!$AI$11 &amp; "'!" &amp; AE300),0) + IF(Setup!$AI$12&lt;&gt;"",INDIRECT("'" &amp; Setup!$AI$12 &amp; "'!" &amp; AE300),0)</f>
        <v>0</v>
      </c>
      <c r="V300" s="32" t="str">
        <f t="shared" ca="1" si="155"/>
        <v/>
      </c>
      <c r="W300" s="33" t="str">
        <f t="shared" ca="1" si="170"/>
        <v/>
      </c>
      <c r="X300" s="4">
        <f ca="1">IF(Setup!$AJ$7&lt;&gt;"",INDIRECT("'" &amp; Setup!$AJ$7 &amp; "'!" &amp; AD300),0) + IF(Setup!$AJ$8&lt;&gt;"",INDIRECT("'" &amp; Setup!$AJ$8 &amp; "'!" &amp; AD300),0) + IF(Setup!$AJ$9&lt;&gt;"",INDIRECT("'" &amp; Setup!$AJ$9 &amp; "'!" &amp; AD300),0) + IF(Setup!$AJ$10&lt;&gt;"",INDIRECT("'" &amp; Setup!$AJ$10 &amp; "'!" &amp; AD300),0) + IF(Setup!$AJ$11&lt;&gt;"",INDIRECT("'" &amp; Setup!$AJ$11 &amp; "'!" &amp; AD300),0) + IF(Setup!$AJ$12&lt;&gt;"",INDIRECT("'" &amp; Setup!$AJ$12 &amp; "'!" &amp; AD300),0)</f>
        <v>0</v>
      </c>
      <c r="Y300" s="4">
        <f ca="1">IF(Setup!$AJ$7&lt;&gt;"",INDIRECT("'" &amp; Setup!$AJ$7 &amp; "'!" &amp; AE300),0) + IF(Setup!$AJ$8&lt;&gt;"",INDIRECT("'" &amp; Setup!$AJ$8 &amp; "'!" &amp; AE300),0) + IF(Setup!$AJ$9&lt;&gt;"",INDIRECT("'" &amp; Setup!$AJ$9 &amp; "'!" &amp; AE300),0) + IF(Setup!$AJ$10&lt;&gt;"",INDIRECT("'" &amp; Setup!$AJ$10 &amp; "'!" &amp; AE300),0) + IF(Setup!$AJ$11&lt;&gt;"",INDIRECT("'" &amp; Setup!$AJ$11 &amp; "'!" &amp; AE300),0) + IF(Setup!$AJ$12&lt;&gt;"",INDIRECT("'" &amp; Setup!$AJ$12 &amp; "'!" &amp; AE300),0)</f>
        <v>0</v>
      </c>
      <c r="Z300" s="32" t="str">
        <f t="shared" ca="1" si="157"/>
        <v/>
      </c>
      <c r="AA300" s="33" t="str">
        <f t="shared" ca="1" si="171"/>
        <v/>
      </c>
      <c r="AB300" s="1">
        <f>Planning!H72</f>
        <v>0</v>
      </c>
      <c r="AC300" s="2" t="str">
        <f t="shared" si="159"/>
        <v>00</v>
      </c>
      <c r="AD300" s="2" t="s">
        <v>985</v>
      </c>
      <c r="AE300" s="2" t="s">
        <v>986</v>
      </c>
      <c r="AF300" s="2" t="s">
        <v>1666</v>
      </c>
      <c r="AI300" s="2">
        <f ca="1">IF(Setup!$AG$7&lt;&gt;"",INDIRECT("'" &amp; Setup!$AG$7 &amp; "'!" &amp; AF300),0) + IF(Setup!$AG$8&lt;&gt;"",INDIRECT("'" &amp; Setup!$AG$8 &amp; "'!" &amp; AF300),0) + IF(Setup!$AG$9&lt;&gt;"",INDIRECT("'" &amp; Setup!$AG$9 &amp; "'!" &amp; AF300),0) + IF(Setup!$AG$10&lt;&gt;"",INDIRECT("'" &amp; Setup!$AG$10 &amp; "'!" &amp; AF300),0) + IF(Setup!$AG$11&lt;&gt;"",INDIRECT("'" &amp; Setup!$AG$11 &amp; "'!" &amp; AF300),0) + IF(Setup!$AG$12&lt;&gt;"",INDIRECT("'" &amp; Setup!$AG$12 &amp; "'!" &amp; AF300),0)</f>
        <v>0</v>
      </c>
      <c r="AJ300" s="2">
        <f ca="1">IF(Setup!$AH$7&lt;&gt;"",INDIRECT("'" &amp; Setup!$AH$7 &amp; "'!" &amp; AF300),0) + IF(Setup!$AH$8&lt;&gt;"",INDIRECT("'" &amp; Setup!$AH$8 &amp; "'!" &amp; AF300),0) + IF(Setup!$AH$9&lt;&gt;"",INDIRECT("'" &amp; Setup!$AH$9 &amp; "'!" &amp; AF300),0) + IF(Setup!$AH$10&lt;&gt;"",INDIRECT("'" &amp; Setup!$AH$10 &amp; "'!" &amp; AF300),0) + IF(Setup!$AH$11&lt;&gt;"",INDIRECT("'" &amp; Setup!$AH$11 &amp; "'!" &amp; AF300),0) + IF(Setup!$AH$12&lt;&gt;"",INDIRECT("'" &amp; Setup!$AH$12 &amp; "'!" &amp; AF300),0)</f>
        <v>0</v>
      </c>
      <c r="AK300" s="2">
        <f ca="1">IF(Setup!$AI$7&lt;&gt;"",INDIRECT("'" &amp; Setup!$AI$7 &amp; "'!" &amp; AF300),0) + IF(Setup!$AI$8&lt;&gt;"",INDIRECT("'" &amp; Setup!$AI$8 &amp; "'!" &amp; AF300),0) + IF(Setup!$AI$9&lt;&gt;"",INDIRECT("'" &amp; Setup!$AI$9 &amp; "'!" &amp; AF300),0) + IF(Setup!$AI$10&lt;&gt;"",INDIRECT("'" &amp; Setup!$AI$10 &amp; "'!" &amp; AF300),0) + IF(Setup!$AI$11&lt;&gt;"",INDIRECT("'" &amp; Setup!$AI$11 &amp; "'!" &amp; AF300),0) + IF(Setup!$AI$12&lt;&gt;"",INDIRECT("'" &amp; Setup!$AI$12 &amp; "'!" &amp; AF300),0)</f>
        <v>0</v>
      </c>
      <c r="AL300" s="2">
        <f ca="1">IF(Setup!$AJ$7&lt;&gt;"",INDIRECT("'" &amp; Setup!$AJ$7 &amp; "'!" &amp; AF300),0) + IF(Setup!$AJ$8&lt;&gt;"",INDIRECT("'" &amp; Setup!$AJ$8 &amp; "'!" &amp; AF300),0) + IF(Setup!$AJ$9&lt;&gt;"",INDIRECT("'" &amp; Setup!$AJ$9 &amp; "'!" &amp; AF300),0) + IF(Setup!$AJ$10&lt;&gt;"",INDIRECT("'" &amp; Setup!$AJ$10 &amp; "'!" &amp; AF300),0) + IF(Setup!$AJ$11&lt;&gt;"",INDIRECT("'" &amp; Setup!$AJ$11 &amp; "'!" &amp; AF300),0) + IF(Setup!$AJ$12&lt;&gt;"",INDIRECT("'" &amp; Setup!$AJ$12 &amp; "'!" &amp; AF300),0)</f>
        <v>0</v>
      </c>
      <c r="AN300" s="2" t="str">
        <f t="shared" si="160"/>
        <v/>
      </c>
      <c r="BS300" s="2">
        <v>0</v>
      </c>
      <c r="BT300" s="2">
        <f ca="1">IF(Setup!$AH$7="",0,INDIRECT("'" &amp; Setup!$AH$7 &amp; "'!" &amp; AF300))</f>
        <v>0</v>
      </c>
      <c r="BU300" s="2">
        <f ca="1">IF(Setup!$AI$7="",0,INDIRECT("'" &amp; Setup!$AI$7 &amp; "'!" &amp; AF300))</f>
        <v>0</v>
      </c>
      <c r="BV300" s="2">
        <f ca="1">IF(Setup!$AJ$7="",0,INDIRECT("'" &amp; Setup!$AJ$7 &amp; "'!" &amp; AF300))</f>
        <v>0</v>
      </c>
    </row>
    <row r="301" spans="1:74" ht="39" hidden="1" customHeight="1" x14ac:dyDescent="0.2">
      <c r="A301" s="14" t="str">
        <f>Planning!A73</f>
        <v>I065</v>
      </c>
      <c r="B301" s="9">
        <f>Planning!B73</f>
        <v>0</v>
      </c>
      <c r="C301" s="9">
        <f>Planning!C73</f>
        <v>0</v>
      </c>
      <c r="D301" s="9">
        <f>Planning!D73</f>
        <v>0</v>
      </c>
      <c r="E301" s="3">
        <f>Planning!E73</f>
        <v>0</v>
      </c>
      <c r="F301" s="3">
        <f>Planning!G73</f>
        <v>0</v>
      </c>
      <c r="G301" s="60">
        <f t="shared" si="161"/>
        <v>0</v>
      </c>
      <c r="H301" s="5">
        <f t="shared" ca="1" si="162"/>
        <v>0</v>
      </c>
      <c r="I301" s="5">
        <f t="shared" ca="1" si="163"/>
        <v>0</v>
      </c>
      <c r="J301" s="32" t="str">
        <f t="shared" ca="1" si="164"/>
        <v/>
      </c>
      <c r="K301" s="33" t="str">
        <f t="shared" ref="K301:K332" ca="1" si="172">IF($AN301 = ExcluirDelPLogro,"",IF(AND(H301=0,I301=0),"",J301))</f>
        <v/>
      </c>
      <c r="L301" s="5">
        <f ca="1">IF(Setup!$AG$7&lt;&gt;"",INDIRECT("'" &amp; Setup!$AG$7 &amp; "'!" &amp; AD301),0) + IF(Setup!$AG$8&lt;&gt;"",INDIRECT("'" &amp; Setup!$AG$8 &amp; "'!" &amp; AD301),0) + IF(Setup!$AG$9&lt;&gt;"",INDIRECT("'" &amp; Setup!$AG$9 &amp; "'!" &amp; AD301),0) + IF(Setup!$AG$10&lt;&gt;"",INDIRECT("'" &amp; Setup!$AG$10 &amp; "'!" &amp; AD301),0) + IF(Setup!$AG$11&lt;&gt;"",INDIRECT("'" &amp; Setup!$AG$11 &amp; "'!" &amp; AD301),0) + IF(Setup!$AG$12&lt;&gt;"",INDIRECT("'" &amp; Setup!$AG$12 &amp; "'!" &amp; AD301),0)</f>
        <v>0</v>
      </c>
      <c r="M301" s="5">
        <f ca="1">IF(Setup!$AG$7&lt;&gt;"",INDIRECT("'" &amp; Setup!$AG$7 &amp; "'!" &amp; AE301),0) + IF(Setup!$AG$8&lt;&gt;"",INDIRECT("'" &amp; Setup!$AG$8 &amp; "'!" &amp; AE301),0) + IF(Setup!$AG$9&lt;&gt;"",INDIRECT("'" &amp; Setup!$AG$9 &amp; "'!" &amp; AE301),0) + IF(Setup!$AG$10&lt;&gt;"",INDIRECT("'" &amp; Setup!$AG$10 &amp; "'!" &amp; AE301),0) + IF(Setup!$AG$11&lt;&gt;"",INDIRECT("'" &amp; Setup!$AG$11 &amp; "'!" &amp; AE301),0) + IF(Setup!$AG$12&lt;&gt;"",INDIRECT("'" &amp; Setup!$AG$12 &amp; "'!" &amp; AE301),0)</f>
        <v>0</v>
      </c>
      <c r="N301" s="32" t="str">
        <f t="shared" ca="1" si="165"/>
        <v/>
      </c>
      <c r="O301" s="33" t="str">
        <f t="shared" ref="O301:O332" ca="1" si="173">IF($AN301=ExcluirDelPLogro,"",IF(AND(L301=0,M301=0),"",N301))</f>
        <v/>
      </c>
      <c r="P301" s="5">
        <f ca="1">IF(Setup!$AH$7&lt;&gt;"",INDIRECT("'" &amp; Setup!$AH$7 &amp; "'!" &amp; AD301),0) + IF(Setup!$AH$8&lt;&gt;"",INDIRECT("'" &amp; Setup!$AH$8 &amp; "'!" &amp; AD301),0) + IF(Setup!$AH$9&lt;&gt;"",INDIRECT("'" &amp; Setup!$AH$9 &amp; "'!" &amp; AD301),0) + IF(Setup!$AH$10&lt;&gt;"",INDIRECT("'" &amp; Setup!$AH$10 &amp; "'!" &amp; AD301),0) + IF(Setup!$AH$11&lt;&gt;"",INDIRECT("'" &amp; Setup!$AH$11 &amp; "'!" &amp; AD301),0) + IF(Setup!$AH$12&lt;&gt;"",INDIRECT("'" &amp; Setup!$AH$12 &amp; "'!" &amp; AD301),0)</f>
        <v>0</v>
      </c>
      <c r="Q301" s="5">
        <f ca="1">IF(Setup!$AH$7&lt;&gt;"",INDIRECT("'" &amp; Setup!$AH$7 &amp; "'!" &amp; AE301),0) + IF(Setup!$AH$8&lt;&gt;"",INDIRECT("'" &amp; Setup!$AH$8 &amp; "'!" &amp; AE301),0) + IF(Setup!$AH$9&lt;&gt;"",INDIRECT("'" &amp; Setup!$AH$9 &amp; "'!" &amp; AE301),0) + IF(Setup!$AH$10&lt;&gt;"",INDIRECT("'" &amp; Setup!$AH$10 &amp; "'!" &amp; AE301),0) + IF(Setup!$AH$11&lt;&gt;"",INDIRECT("'" &amp; Setup!$AH$11 &amp; "'!" &amp; AE301),0) + IF(Setup!$AH$12&lt;&gt;"",INDIRECT("'" &amp; Setup!$AH$12 &amp; "'!" &amp; AE301),0)</f>
        <v>0</v>
      </c>
      <c r="R301" s="32" t="str">
        <f t="shared" ca="1" si="166"/>
        <v/>
      </c>
      <c r="S301" s="33" t="str">
        <f t="shared" ref="S301:S332" ca="1" si="174">IF($AN301=ExcluirDelPLogro,"",IF(AND(P301=0,Q301=0),"",R301))</f>
        <v/>
      </c>
      <c r="T301" s="5">
        <f ca="1">IF(Setup!$AI$7&lt;&gt;"",INDIRECT("'" &amp; Setup!$AI$7 &amp; "'!" &amp; AD301),0) + IF(Setup!$AI$8&lt;&gt;"",INDIRECT("'" &amp; Setup!$AI$8 &amp; "'!" &amp; AD301),0) + IF(Setup!$AI$9&lt;&gt;"",INDIRECT("'" &amp; Setup!$AI$9 &amp; "'!" &amp; AD301),0) + IF(Setup!$AI$10&lt;&gt;"",INDIRECT("'" &amp; Setup!$AI$10 &amp; "'!" &amp; AD301),0) + IF(Setup!$AI$11&lt;&gt;"",INDIRECT("'" &amp; Setup!$AI$11 &amp; "'!" &amp; AD301),0) + IF(Setup!$AI$12&lt;&gt;"",INDIRECT("'" &amp; Setup!$AI$12 &amp; "'!" &amp; AD301),0)</f>
        <v>0</v>
      </c>
      <c r="U301" s="5">
        <f ca="1">IF(Setup!$AI$7&lt;&gt;"",INDIRECT("'" &amp; Setup!$AI$7 &amp; "'!" &amp; AE301),0) + IF(Setup!$AI$8&lt;&gt;"",INDIRECT("'" &amp; Setup!$AI$8 &amp; "'!" &amp; AE301),0) + IF(Setup!$AI$9&lt;&gt;"",INDIRECT("'" &amp; Setup!$AI$9 &amp; "'!" &amp; AE301),0) + IF(Setup!$AI$10&lt;&gt;"",INDIRECT("'" &amp; Setup!$AI$10 &amp; "'!" &amp; AE301),0) + IF(Setup!$AI$11&lt;&gt;"",INDIRECT("'" &amp; Setup!$AI$11 &amp; "'!" &amp; AE301),0) + IF(Setup!$AI$12&lt;&gt;"",INDIRECT("'" &amp; Setup!$AI$12 &amp; "'!" &amp; AE301),0)</f>
        <v>0</v>
      </c>
      <c r="V301" s="32" t="str">
        <f t="shared" ref="V301:V364" ca="1" si="175">IF(AND(T301=0,U301=0),"",IF(T301&gt;0,U301/T301,U301))</f>
        <v/>
      </c>
      <c r="W301" s="33" t="str">
        <f t="shared" ref="W301:W332" ca="1" si="176">IF($AN301=ExcluirDelPLogro,"",IF(AND(T301=0,U301=0),"",V301))</f>
        <v/>
      </c>
      <c r="X301" s="4">
        <f ca="1">IF(Setup!$AJ$7&lt;&gt;"",INDIRECT("'" &amp; Setup!$AJ$7 &amp; "'!" &amp; AD301),0) + IF(Setup!$AJ$8&lt;&gt;"",INDIRECT("'" &amp; Setup!$AJ$8 &amp; "'!" &amp; AD301),0) + IF(Setup!$AJ$9&lt;&gt;"",INDIRECT("'" &amp; Setup!$AJ$9 &amp; "'!" &amp; AD301),0) + IF(Setup!$AJ$10&lt;&gt;"",INDIRECT("'" &amp; Setup!$AJ$10 &amp; "'!" &amp; AD301),0) + IF(Setup!$AJ$11&lt;&gt;"",INDIRECT("'" &amp; Setup!$AJ$11 &amp; "'!" &amp; AD301),0) + IF(Setup!$AJ$12&lt;&gt;"",INDIRECT("'" &amp; Setup!$AJ$12 &amp; "'!" &amp; AD301),0)</f>
        <v>0</v>
      </c>
      <c r="Y301" s="4">
        <f ca="1">IF(Setup!$AJ$7&lt;&gt;"",INDIRECT("'" &amp; Setup!$AJ$7 &amp; "'!" &amp; AE301),0) + IF(Setup!$AJ$8&lt;&gt;"",INDIRECT("'" &amp; Setup!$AJ$8 &amp; "'!" &amp; AE301),0) + IF(Setup!$AJ$9&lt;&gt;"",INDIRECT("'" &amp; Setup!$AJ$9 &amp; "'!" &amp; AE301),0) + IF(Setup!$AJ$10&lt;&gt;"",INDIRECT("'" &amp; Setup!$AJ$10 &amp; "'!" &amp; AE301),0) + IF(Setup!$AJ$11&lt;&gt;"",INDIRECT("'" &amp; Setup!$AJ$11 &amp; "'!" &amp; AE301),0) + IF(Setup!$AJ$12&lt;&gt;"",INDIRECT("'" &amp; Setup!$AJ$12 &amp; "'!" &amp; AE301),0)</f>
        <v>0</v>
      </c>
      <c r="Z301" s="32" t="str">
        <f t="shared" ref="Z301:Z364" ca="1" si="177">IF(AND(X301=0,Y301=0),"",IF(X301&gt;0,Y301/X301,Y301))</f>
        <v/>
      </c>
      <c r="AA301" s="33" t="str">
        <f t="shared" ref="AA301:AA332" ca="1" si="178">IF($AN301=ExcluirDelPLogro,"",IF(AND(X301=0,Y301=0),"",Z301))</f>
        <v/>
      </c>
      <c r="AB301" s="1">
        <f>Planning!H73</f>
        <v>0</v>
      </c>
      <c r="AC301" s="2" t="str">
        <f t="shared" ref="AC301:AC364" si="179">LEFT(B301,1)&amp;C301</f>
        <v>00</v>
      </c>
      <c r="AD301" s="2" t="s">
        <v>987</v>
      </c>
      <c r="AE301" s="2" t="s">
        <v>988</v>
      </c>
      <c r="AF301" s="2" t="s">
        <v>1667</v>
      </c>
      <c r="AI301" s="2">
        <f ca="1">IF(Setup!$AG$7&lt;&gt;"",INDIRECT("'" &amp; Setup!$AG$7 &amp; "'!" &amp; AF301),0) + IF(Setup!$AG$8&lt;&gt;"",INDIRECT("'" &amp; Setup!$AG$8 &amp; "'!" &amp; AF301),0) + IF(Setup!$AG$9&lt;&gt;"",INDIRECT("'" &amp; Setup!$AG$9 &amp; "'!" &amp; AF301),0) + IF(Setup!$AG$10&lt;&gt;"",INDIRECT("'" &amp; Setup!$AG$10 &amp; "'!" &amp; AF301),0) + IF(Setup!$AG$11&lt;&gt;"",INDIRECT("'" &amp; Setup!$AG$11 &amp; "'!" &amp; AF301),0) + IF(Setup!$AG$12&lt;&gt;"",INDIRECT("'" &amp; Setup!$AG$12 &amp; "'!" &amp; AF301),0)</f>
        <v>0</v>
      </c>
      <c r="AJ301" s="2">
        <f ca="1">IF(Setup!$AH$7&lt;&gt;"",INDIRECT("'" &amp; Setup!$AH$7 &amp; "'!" &amp; AF301),0) + IF(Setup!$AH$8&lt;&gt;"",INDIRECT("'" &amp; Setup!$AH$8 &amp; "'!" &amp; AF301),0) + IF(Setup!$AH$9&lt;&gt;"",INDIRECT("'" &amp; Setup!$AH$9 &amp; "'!" &amp; AF301),0) + IF(Setup!$AH$10&lt;&gt;"",INDIRECT("'" &amp; Setup!$AH$10 &amp; "'!" &amp; AF301),0) + IF(Setup!$AH$11&lt;&gt;"",INDIRECT("'" &amp; Setup!$AH$11 &amp; "'!" &amp; AF301),0) + IF(Setup!$AH$12&lt;&gt;"",INDIRECT("'" &amp; Setup!$AH$12 &amp; "'!" &amp; AF301),0)</f>
        <v>0</v>
      </c>
      <c r="AK301" s="2">
        <f ca="1">IF(Setup!$AI$7&lt;&gt;"",INDIRECT("'" &amp; Setup!$AI$7 &amp; "'!" &amp; AF301),0) + IF(Setup!$AI$8&lt;&gt;"",INDIRECT("'" &amp; Setup!$AI$8 &amp; "'!" &amp; AF301),0) + IF(Setup!$AI$9&lt;&gt;"",INDIRECT("'" &amp; Setup!$AI$9 &amp; "'!" &amp; AF301),0) + IF(Setup!$AI$10&lt;&gt;"",INDIRECT("'" &amp; Setup!$AI$10 &amp; "'!" &amp; AF301),0) + IF(Setup!$AI$11&lt;&gt;"",INDIRECT("'" &amp; Setup!$AI$11 &amp; "'!" &amp; AF301),0) + IF(Setup!$AI$12&lt;&gt;"",INDIRECT("'" &amp; Setup!$AI$12 &amp; "'!" &amp; AF301),0)</f>
        <v>0</v>
      </c>
      <c r="AL301" s="2">
        <f ca="1">IF(Setup!$AJ$7&lt;&gt;"",INDIRECT("'" &amp; Setup!$AJ$7 &amp; "'!" &amp; AF301),0) + IF(Setup!$AJ$8&lt;&gt;"",INDIRECT("'" &amp; Setup!$AJ$8 &amp; "'!" &amp; AF301),0) + IF(Setup!$AJ$9&lt;&gt;"",INDIRECT("'" &amp; Setup!$AJ$9 &amp; "'!" &amp; AF301),0) + IF(Setup!$AJ$10&lt;&gt;"",INDIRECT("'" &amp; Setup!$AJ$10 &amp; "'!" &amp; AF301),0) + IF(Setup!$AJ$11&lt;&gt;"",INDIRECT("'" &amp; Setup!$AJ$11 &amp; "'!" &amp; AF301),0) + IF(Setup!$AJ$12&lt;&gt;"",INDIRECT("'" &amp; Setup!$AJ$12 &amp; "'!" &amp; AF301),0)</f>
        <v>0</v>
      </c>
      <c r="AN301" s="2" t="str">
        <f t="shared" ref="AN301:AN364" si="180">IF(B301=0,"",IF(LEFT(B301,1)="1","1","2"))</f>
        <v/>
      </c>
      <c r="BS301" s="2">
        <v>0</v>
      </c>
      <c r="BT301" s="2">
        <f ca="1">IF(Setup!$AH$7="",0,INDIRECT("'" &amp; Setup!$AH$7 &amp; "'!" &amp; AF301))</f>
        <v>0</v>
      </c>
      <c r="BU301" s="2">
        <f ca="1">IF(Setup!$AI$7="",0,INDIRECT("'" &amp; Setup!$AI$7 &amp; "'!" &amp; AF301))</f>
        <v>0</v>
      </c>
      <c r="BV301" s="2">
        <f ca="1">IF(Setup!$AJ$7="",0,INDIRECT("'" &amp; Setup!$AJ$7 &amp; "'!" &amp; AF301))</f>
        <v>0</v>
      </c>
    </row>
    <row r="302" spans="1:74" ht="39" hidden="1" customHeight="1" x14ac:dyDescent="0.2">
      <c r="A302" s="14" t="str">
        <f>Planning!A74</f>
        <v>I066</v>
      </c>
      <c r="B302" s="9">
        <f>Planning!B74</f>
        <v>0</v>
      </c>
      <c r="C302" s="9">
        <f>Planning!C74</f>
        <v>0</v>
      </c>
      <c r="D302" s="9">
        <f>Planning!D74</f>
        <v>0</v>
      </c>
      <c r="E302" s="3">
        <f>Planning!E74</f>
        <v>0</v>
      </c>
      <c r="F302" s="3">
        <f>Planning!G74</f>
        <v>0</v>
      </c>
      <c r="G302" s="60">
        <f t="shared" ref="G302:G365" si="181">IF(C302&lt;&gt;0,NumObjetivo(C302),0)</f>
        <v>0</v>
      </c>
      <c r="H302" s="5">
        <f t="shared" ref="H302:H365" ca="1" si="182">SUM(L302,P302,T302,X302)</f>
        <v>0</v>
      </c>
      <c r="I302" s="5">
        <f t="shared" ref="I302:I365" ca="1" si="183">SUM(M302,Q302,U302,Y302)</f>
        <v>0</v>
      </c>
      <c r="J302" s="32" t="str">
        <f t="shared" ref="J302:J365" ca="1" si="184">IF(AND(H302=0,I302=0),"",IF(H302&gt;0,I302/H302,I302))</f>
        <v/>
      </c>
      <c r="K302" s="33" t="str">
        <f t="shared" ca="1" si="172"/>
        <v/>
      </c>
      <c r="L302" s="5">
        <f ca="1">IF(Setup!$AG$7&lt;&gt;"",INDIRECT("'" &amp; Setup!$AG$7 &amp; "'!" &amp; AD302),0) + IF(Setup!$AG$8&lt;&gt;"",INDIRECT("'" &amp; Setup!$AG$8 &amp; "'!" &amp; AD302),0) + IF(Setup!$AG$9&lt;&gt;"",INDIRECT("'" &amp; Setup!$AG$9 &amp; "'!" &amp; AD302),0) + IF(Setup!$AG$10&lt;&gt;"",INDIRECT("'" &amp; Setup!$AG$10 &amp; "'!" &amp; AD302),0) + IF(Setup!$AG$11&lt;&gt;"",INDIRECT("'" &amp; Setup!$AG$11 &amp; "'!" &amp; AD302),0) + IF(Setup!$AG$12&lt;&gt;"",INDIRECT("'" &amp; Setup!$AG$12 &amp; "'!" &amp; AD302),0)</f>
        <v>0</v>
      </c>
      <c r="M302" s="5">
        <f ca="1">IF(Setup!$AG$7&lt;&gt;"",INDIRECT("'" &amp; Setup!$AG$7 &amp; "'!" &amp; AE302),0) + IF(Setup!$AG$8&lt;&gt;"",INDIRECT("'" &amp; Setup!$AG$8 &amp; "'!" &amp; AE302),0) + IF(Setup!$AG$9&lt;&gt;"",INDIRECT("'" &amp; Setup!$AG$9 &amp; "'!" &amp; AE302),0) + IF(Setup!$AG$10&lt;&gt;"",INDIRECT("'" &amp; Setup!$AG$10 &amp; "'!" &amp; AE302),0) + IF(Setup!$AG$11&lt;&gt;"",INDIRECT("'" &amp; Setup!$AG$11 &amp; "'!" &amp; AE302),0) + IF(Setup!$AG$12&lt;&gt;"",INDIRECT("'" &amp; Setup!$AG$12 &amp; "'!" &amp; AE302),0)</f>
        <v>0</v>
      </c>
      <c r="N302" s="32" t="str">
        <f t="shared" ref="N302:N365" ca="1" si="185">IF(AND(L302=0,M302=0),"",IF(L302&gt;0,M302/L302,M302))</f>
        <v/>
      </c>
      <c r="O302" s="33" t="str">
        <f t="shared" ca="1" si="173"/>
        <v/>
      </c>
      <c r="P302" s="5">
        <f ca="1">IF(Setup!$AH$7&lt;&gt;"",INDIRECT("'" &amp; Setup!$AH$7 &amp; "'!" &amp; AD302),0) + IF(Setup!$AH$8&lt;&gt;"",INDIRECT("'" &amp; Setup!$AH$8 &amp; "'!" &amp; AD302),0) + IF(Setup!$AH$9&lt;&gt;"",INDIRECT("'" &amp; Setup!$AH$9 &amp; "'!" &amp; AD302),0) + IF(Setup!$AH$10&lt;&gt;"",INDIRECT("'" &amp; Setup!$AH$10 &amp; "'!" &amp; AD302),0) + IF(Setup!$AH$11&lt;&gt;"",INDIRECT("'" &amp; Setup!$AH$11 &amp; "'!" &amp; AD302),0) + IF(Setup!$AH$12&lt;&gt;"",INDIRECT("'" &amp; Setup!$AH$12 &amp; "'!" &amp; AD302),0)</f>
        <v>0</v>
      </c>
      <c r="Q302" s="5">
        <f ca="1">IF(Setup!$AH$7&lt;&gt;"",INDIRECT("'" &amp; Setup!$AH$7 &amp; "'!" &amp; AE302),0) + IF(Setup!$AH$8&lt;&gt;"",INDIRECT("'" &amp; Setup!$AH$8 &amp; "'!" &amp; AE302),0) + IF(Setup!$AH$9&lt;&gt;"",INDIRECT("'" &amp; Setup!$AH$9 &amp; "'!" &amp; AE302),0) + IF(Setup!$AH$10&lt;&gt;"",INDIRECT("'" &amp; Setup!$AH$10 &amp; "'!" &amp; AE302),0) + IF(Setup!$AH$11&lt;&gt;"",INDIRECT("'" &amp; Setup!$AH$11 &amp; "'!" &amp; AE302),0) + IF(Setup!$AH$12&lt;&gt;"",INDIRECT("'" &amp; Setup!$AH$12 &amp; "'!" &amp; AE302),0)</f>
        <v>0</v>
      </c>
      <c r="R302" s="32" t="str">
        <f t="shared" ref="R302:R365" ca="1" si="186">IF(AND(P302=0,Q302=0),"",IF(P302&gt;0,Q302/P302,Q302))</f>
        <v/>
      </c>
      <c r="S302" s="33" t="str">
        <f t="shared" ca="1" si="174"/>
        <v/>
      </c>
      <c r="T302" s="5">
        <f ca="1">IF(Setup!$AI$7&lt;&gt;"",INDIRECT("'" &amp; Setup!$AI$7 &amp; "'!" &amp; AD302),0) + IF(Setup!$AI$8&lt;&gt;"",INDIRECT("'" &amp; Setup!$AI$8 &amp; "'!" &amp; AD302),0) + IF(Setup!$AI$9&lt;&gt;"",INDIRECT("'" &amp; Setup!$AI$9 &amp; "'!" &amp; AD302),0) + IF(Setup!$AI$10&lt;&gt;"",INDIRECT("'" &amp; Setup!$AI$10 &amp; "'!" &amp; AD302),0) + IF(Setup!$AI$11&lt;&gt;"",INDIRECT("'" &amp; Setup!$AI$11 &amp; "'!" &amp; AD302),0) + IF(Setup!$AI$12&lt;&gt;"",INDIRECT("'" &amp; Setup!$AI$12 &amp; "'!" &amp; AD302),0)</f>
        <v>0</v>
      </c>
      <c r="U302" s="5">
        <f ca="1">IF(Setup!$AI$7&lt;&gt;"",INDIRECT("'" &amp; Setup!$AI$7 &amp; "'!" &amp; AE302),0) + IF(Setup!$AI$8&lt;&gt;"",INDIRECT("'" &amp; Setup!$AI$8 &amp; "'!" &amp; AE302),0) + IF(Setup!$AI$9&lt;&gt;"",INDIRECT("'" &amp; Setup!$AI$9 &amp; "'!" &amp; AE302),0) + IF(Setup!$AI$10&lt;&gt;"",INDIRECT("'" &amp; Setup!$AI$10 &amp; "'!" &amp; AE302),0) + IF(Setup!$AI$11&lt;&gt;"",INDIRECT("'" &amp; Setup!$AI$11 &amp; "'!" &amp; AE302),0) + IF(Setup!$AI$12&lt;&gt;"",INDIRECT("'" &amp; Setup!$AI$12 &amp; "'!" &amp; AE302),0)</f>
        <v>0</v>
      </c>
      <c r="V302" s="32" t="str">
        <f t="shared" ca="1" si="175"/>
        <v/>
      </c>
      <c r="W302" s="33" t="str">
        <f t="shared" ca="1" si="176"/>
        <v/>
      </c>
      <c r="X302" s="4">
        <f ca="1">IF(Setup!$AJ$7&lt;&gt;"",INDIRECT("'" &amp; Setup!$AJ$7 &amp; "'!" &amp; AD302),0) + IF(Setup!$AJ$8&lt;&gt;"",INDIRECT("'" &amp; Setup!$AJ$8 &amp; "'!" &amp; AD302),0) + IF(Setup!$AJ$9&lt;&gt;"",INDIRECT("'" &amp; Setup!$AJ$9 &amp; "'!" &amp; AD302),0) + IF(Setup!$AJ$10&lt;&gt;"",INDIRECT("'" &amp; Setup!$AJ$10 &amp; "'!" &amp; AD302),0) + IF(Setup!$AJ$11&lt;&gt;"",INDIRECT("'" &amp; Setup!$AJ$11 &amp; "'!" &amp; AD302),0) + IF(Setup!$AJ$12&lt;&gt;"",INDIRECT("'" &amp; Setup!$AJ$12 &amp; "'!" &amp; AD302),0)</f>
        <v>0</v>
      </c>
      <c r="Y302" s="4">
        <f ca="1">IF(Setup!$AJ$7&lt;&gt;"",INDIRECT("'" &amp; Setup!$AJ$7 &amp; "'!" &amp; AE302),0) + IF(Setup!$AJ$8&lt;&gt;"",INDIRECT("'" &amp; Setup!$AJ$8 &amp; "'!" &amp; AE302),0) + IF(Setup!$AJ$9&lt;&gt;"",INDIRECT("'" &amp; Setup!$AJ$9 &amp; "'!" &amp; AE302),0) + IF(Setup!$AJ$10&lt;&gt;"",INDIRECT("'" &amp; Setup!$AJ$10 &amp; "'!" &amp; AE302),0) + IF(Setup!$AJ$11&lt;&gt;"",INDIRECT("'" &amp; Setup!$AJ$11 &amp; "'!" &amp; AE302),0) + IF(Setup!$AJ$12&lt;&gt;"",INDIRECT("'" &amp; Setup!$AJ$12 &amp; "'!" &amp; AE302),0)</f>
        <v>0</v>
      </c>
      <c r="Z302" s="32" t="str">
        <f t="shared" ca="1" si="177"/>
        <v/>
      </c>
      <c r="AA302" s="33" t="str">
        <f t="shared" ca="1" si="178"/>
        <v/>
      </c>
      <c r="AB302" s="1">
        <f>Planning!H74</f>
        <v>0</v>
      </c>
      <c r="AC302" s="2" t="str">
        <f t="shared" si="179"/>
        <v>00</v>
      </c>
      <c r="AD302" s="2" t="s">
        <v>989</v>
      </c>
      <c r="AE302" s="2" t="s">
        <v>990</v>
      </c>
      <c r="AF302" s="2" t="s">
        <v>1668</v>
      </c>
      <c r="AI302" s="2">
        <f ca="1">IF(Setup!$AG$7&lt;&gt;"",INDIRECT("'" &amp; Setup!$AG$7 &amp; "'!" &amp; AF302),0) + IF(Setup!$AG$8&lt;&gt;"",INDIRECT("'" &amp; Setup!$AG$8 &amp; "'!" &amp; AF302),0) + IF(Setup!$AG$9&lt;&gt;"",INDIRECT("'" &amp; Setup!$AG$9 &amp; "'!" &amp; AF302),0) + IF(Setup!$AG$10&lt;&gt;"",INDIRECT("'" &amp; Setup!$AG$10 &amp; "'!" &amp; AF302),0) + IF(Setup!$AG$11&lt;&gt;"",INDIRECT("'" &amp; Setup!$AG$11 &amp; "'!" &amp; AF302),0) + IF(Setup!$AG$12&lt;&gt;"",INDIRECT("'" &amp; Setup!$AG$12 &amp; "'!" &amp; AF302),0)</f>
        <v>0</v>
      </c>
      <c r="AJ302" s="2">
        <f ca="1">IF(Setup!$AH$7&lt;&gt;"",INDIRECT("'" &amp; Setup!$AH$7 &amp; "'!" &amp; AF302),0) + IF(Setup!$AH$8&lt;&gt;"",INDIRECT("'" &amp; Setup!$AH$8 &amp; "'!" &amp; AF302),0) + IF(Setup!$AH$9&lt;&gt;"",INDIRECT("'" &amp; Setup!$AH$9 &amp; "'!" &amp; AF302),0) + IF(Setup!$AH$10&lt;&gt;"",INDIRECT("'" &amp; Setup!$AH$10 &amp; "'!" &amp; AF302),0) + IF(Setup!$AH$11&lt;&gt;"",INDIRECT("'" &amp; Setup!$AH$11 &amp; "'!" &amp; AF302),0) + IF(Setup!$AH$12&lt;&gt;"",INDIRECT("'" &amp; Setup!$AH$12 &amp; "'!" &amp; AF302),0)</f>
        <v>0</v>
      </c>
      <c r="AK302" s="2">
        <f ca="1">IF(Setup!$AI$7&lt;&gt;"",INDIRECT("'" &amp; Setup!$AI$7 &amp; "'!" &amp; AF302),0) + IF(Setup!$AI$8&lt;&gt;"",INDIRECT("'" &amp; Setup!$AI$8 &amp; "'!" &amp; AF302),0) + IF(Setup!$AI$9&lt;&gt;"",INDIRECT("'" &amp; Setup!$AI$9 &amp; "'!" &amp; AF302),0) + IF(Setup!$AI$10&lt;&gt;"",INDIRECT("'" &amp; Setup!$AI$10 &amp; "'!" &amp; AF302),0) + IF(Setup!$AI$11&lt;&gt;"",INDIRECT("'" &amp; Setup!$AI$11 &amp; "'!" &amp; AF302),0) + IF(Setup!$AI$12&lt;&gt;"",INDIRECT("'" &amp; Setup!$AI$12 &amp; "'!" &amp; AF302),0)</f>
        <v>0</v>
      </c>
      <c r="AL302" s="2">
        <f ca="1">IF(Setup!$AJ$7&lt;&gt;"",INDIRECT("'" &amp; Setup!$AJ$7 &amp; "'!" &amp; AF302),0) + IF(Setup!$AJ$8&lt;&gt;"",INDIRECT("'" &amp; Setup!$AJ$8 &amp; "'!" &amp; AF302),0) + IF(Setup!$AJ$9&lt;&gt;"",INDIRECT("'" &amp; Setup!$AJ$9 &amp; "'!" &amp; AF302),0) + IF(Setup!$AJ$10&lt;&gt;"",INDIRECT("'" &amp; Setup!$AJ$10 &amp; "'!" &amp; AF302),0) + IF(Setup!$AJ$11&lt;&gt;"",INDIRECT("'" &amp; Setup!$AJ$11 &amp; "'!" &amp; AF302),0) + IF(Setup!$AJ$12&lt;&gt;"",INDIRECT("'" &amp; Setup!$AJ$12 &amp; "'!" &amp; AF302),0)</f>
        <v>0</v>
      </c>
      <c r="AN302" s="2" t="str">
        <f t="shared" si="180"/>
        <v/>
      </c>
      <c r="BS302" s="2">
        <v>0</v>
      </c>
      <c r="BT302" s="2">
        <f ca="1">IF(Setup!$AH$7="",0,INDIRECT("'" &amp; Setup!$AH$7 &amp; "'!" &amp; AF302))</f>
        <v>0</v>
      </c>
      <c r="BU302" s="2">
        <f ca="1">IF(Setup!$AI$7="",0,INDIRECT("'" &amp; Setup!$AI$7 &amp; "'!" &amp; AF302))</f>
        <v>0</v>
      </c>
      <c r="BV302" s="2">
        <f ca="1">IF(Setup!$AJ$7="",0,INDIRECT("'" &amp; Setup!$AJ$7 &amp; "'!" &amp; AF302))</f>
        <v>0</v>
      </c>
    </row>
    <row r="303" spans="1:74" ht="39" hidden="1" customHeight="1" x14ac:dyDescent="0.2">
      <c r="A303" s="14" t="str">
        <f>Planning!A75</f>
        <v>I067</v>
      </c>
      <c r="B303" s="9">
        <f>Planning!B75</f>
        <v>0</v>
      </c>
      <c r="C303" s="9">
        <f>Planning!C75</f>
        <v>0</v>
      </c>
      <c r="D303" s="9">
        <f>Planning!D75</f>
        <v>0</v>
      </c>
      <c r="E303" s="3">
        <f>Planning!E75</f>
        <v>0</v>
      </c>
      <c r="F303" s="3">
        <f>Planning!G75</f>
        <v>0</v>
      </c>
      <c r="G303" s="60">
        <f t="shared" si="181"/>
        <v>0</v>
      </c>
      <c r="H303" s="5">
        <f t="shared" ca="1" si="182"/>
        <v>0</v>
      </c>
      <c r="I303" s="5">
        <f t="shared" ca="1" si="183"/>
        <v>0</v>
      </c>
      <c r="J303" s="32" t="str">
        <f t="shared" ca="1" si="184"/>
        <v/>
      </c>
      <c r="K303" s="33" t="str">
        <f t="shared" ca="1" si="172"/>
        <v/>
      </c>
      <c r="L303" s="5">
        <f ca="1">IF(Setup!$AG$7&lt;&gt;"",INDIRECT("'" &amp; Setup!$AG$7 &amp; "'!" &amp; AD303),0) + IF(Setup!$AG$8&lt;&gt;"",INDIRECT("'" &amp; Setup!$AG$8 &amp; "'!" &amp; AD303),0) + IF(Setup!$AG$9&lt;&gt;"",INDIRECT("'" &amp; Setup!$AG$9 &amp; "'!" &amp; AD303),0) + IF(Setup!$AG$10&lt;&gt;"",INDIRECT("'" &amp; Setup!$AG$10 &amp; "'!" &amp; AD303),0) + IF(Setup!$AG$11&lt;&gt;"",INDIRECT("'" &amp; Setup!$AG$11 &amp; "'!" &amp; AD303),0) + IF(Setup!$AG$12&lt;&gt;"",INDIRECT("'" &amp; Setup!$AG$12 &amp; "'!" &amp; AD303),0)</f>
        <v>0</v>
      </c>
      <c r="M303" s="5">
        <f ca="1">IF(Setup!$AG$7&lt;&gt;"",INDIRECT("'" &amp; Setup!$AG$7 &amp; "'!" &amp; AE303),0) + IF(Setup!$AG$8&lt;&gt;"",INDIRECT("'" &amp; Setup!$AG$8 &amp; "'!" &amp; AE303),0) + IF(Setup!$AG$9&lt;&gt;"",INDIRECT("'" &amp; Setup!$AG$9 &amp; "'!" &amp; AE303),0) + IF(Setup!$AG$10&lt;&gt;"",INDIRECT("'" &amp; Setup!$AG$10 &amp; "'!" &amp; AE303),0) + IF(Setup!$AG$11&lt;&gt;"",INDIRECT("'" &amp; Setup!$AG$11 &amp; "'!" &amp; AE303),0) + IF(Setup!$AG$12&lt;&gt;"",INDIRECT("'" &amp; Setup!$AG$12 &amp; "'!" &amp; AE303),0)</f>
        <v>0</v>
      </c>
      <c r="N303" s="32" t="str">
        <f t="shared" ca="1" si="185"/>
        <v/>
      </c>
      <c r="O303" s="33" t="str">
        <f t="shared" ca="1" si="173"/>
        <v/>
      </c>
      <c r="P303" s="5">
        <f ca="1">IF(Setup!$AH$7&lt;&gt;"",INDIRECT("'" &amp; Setup!$AH$7 &amp; "'!" &amp; AD303),0) + IF(Setup!$AH$8&lt;&gt;"",INDIRECT("'" &amp; Setup!$AH$8 &amp; "'!" &amp; AD303),0) + IF(Setup!$AH$9&lt;&gt;"",INDIRECT("'" &amp; Setup!$AH$9 &amp; "'!" &amp; AD303),0) + IF(Setup!$AH$10&lt;&gt;"",INDIRECT("'" &amp; Setup!$AH$10 &amp; "'!" &amp; AD303),0) + IF(Setup!$AH$11&lt;&gt;"",INDIRECT("'" &amp; Setup!$AH$11 &amp; "'!" &amp; AD303),0) + IF(Setup!$AH$12&lt;&gt;"",INDIRECT("'" &amp; Setup!$AH$12 &amp; "'!" &amp; AD303),0)</f>
        <v>0</v>
      </c>
      <c r="Q303" s="5">
        <f ca="1">IF(Setup!$AH$7&lt;&gt;"",INDIRECT("'" &amp; Setup!$AH$7 &amp; "'!" &amp; AE303),0) + IF(Setup!$AH$8&lt;&gt;"",INDIRECT("'" &amp; Setup!$AH$8 &amp; "'!" &amp; AE303),0) + IF(Setup!$AH$9&lt;&gt;"",INDIRECT("'" &amp; Setup!$AH$9 &amp; "'!" &amp; AE303),0) + IF(Setup!$AH$10&lt;&gt;"",INDIRECT("'" &amp; Setup!$AH$10 &amp; "'!" &amp; AE303),0) + IF(Setup!$AH$11&lt;&gt;"",INDIRECT("'" &amp; Setup!$AH$11 &amp; "'!" &amp; AE303),0) + IF(Setup!$AH$12&lt;&gt;"",INDIRECT("'" &amp; Setup!$AH$12 &amp; "'!" &amp; AE303),0)</f>
        <v>0</v>
      </c>
      <c r="R303" s="32" t="str">
        <f t="shared" ca="1" si="186"/>
        <v/>
      </c>
      <c r="S303" s="33" t="str">
        <f t="shared" ca="1" si="174"/>
        <v/>
      </c>
      <c r="T303" s="5">
        <f ca="1">IF(Setup!$AI$7&lt;&gt;"",INDIRECT("'" &amp; Setup!$AI$7 &amp; "'!" &amp; AD303),0) + IF(Setup!$AI$8&lt;&gt;"",INDIRECT("'" &amp; Setup!$AI$8 &amp; "'!" &amp; AD303),0) + IF(Setup!$AI$9&lt;&gt;"",INDIRECT("'" &amp; Setup!$AI$9 &amp; "'!" &amp; AD303),0) + IF(Setup!$AI$10&lt;&gt;"",INDIRECT("'" &amp; Setup!$AI$10 &amp; "'!" &amp; AD303),0) + IF(Setup!$AI$11&lt;&gt;"",INDIRECT("'" &amp; Setup!$AI$11 &amp; "'!" &amp; AD303),0) + IF(Setup!$AI$12&lt;&gt;"",INDIRECT("'" &amp; Setup!$AI$12 &amp; "'!" &amp; AD303),0)</f>
        <v>0</v>
      </c>
      <c r="U303" s="5">
        <f ca="1">IF(Setup!$AI$7&lt;&gt;"",INDIRECT("'" &amp; Setup!$AI$7 &amp; "'!" &amp; AE303),0) + IF(Setup!$AI$8&lt;&gt;"",INDIRECT("'" &amp; Setup!$AI$8 &amp; "'!" &amp; AE303),0) + IF(Setup!$AI$9&lt;&gt;"",INDIRECT("'" &amp; Setup!$AI$9 &amp; "'!" &amp; AE303),0) + IF(Setup!$AI$10&lt;&gt;"",INDIRECT("'" &amp; Setup!$AI$10 &amp; "'!" &amp; AE303),0) + IF(Setup!$AI$11&lt;&gt;"",INDIRECT("'" &amp; Setup!$AI$11 &amp; "'!" &amp; AE303),0) + IF(Setup!$AI$12&lt;&gt;"",INDIRECT("'" &amp; Setup!$AI$12 &amp; "'!" &amp; AE303),0)</f>
        <v>0</v>
      </c>
      <c r="V303" s="32" t="str">
        <f t="shared" ca="1" si="175"/>
        <v/>
      </c>
      <c r="W303" s="33" t="str">
        <f t="shared" ca="1" si="176"/>
        <v/>
      </c>
      <c r="X303" s="4">
        <f ca="1">IF(Setup!$AJ$7&lt;&gt;"",INDIRECT("'" &amp; Setup!$AJ$7 &amp; "'!" &amp; AD303),0) + IF(Setup!$AJ$8&lt;&gt;"",INDIRECT("'" &amp; Setup!$AJ$8 &amp; "'!" &amp; AD303),0) + IF(Setup!$AJ$9&lt;&gt;"",INDIRECT("'" &amp; Setup!$AJ$9 &amp; "'!" &amp; AD303),0) + IF(Setup!$AJ$10&lt;&gt;"",INDIRECT("'" &amp; Setup!$AJ$10 &amp; "'!" &amp; AD303),0) + IF(Setup!$AJ$11&lt;&gt;"",INDIRECT("'" &amp; Setup!$AJ$11 &amp; "'!" &amp; AD303),0) + IF(Setup!$AJ$12&lt;&gt;"",INDIRECT("'" &amp; Setup!$AJ$12 &amp; "'!" &amp; AD303),0)</f>
        <v>0</v>
      </c>
      <c r="Y303" s="4">
        <f ca="1">IF(Setup!$AJ$7&lt;&gt;"",INDIRECT("'" &amp; Setup!$AJ$7 &amp; "'!" &amp; AE303),0) + IF(Setup!$AJ$8&lt;&gt;"",INDIRECT("'" &amp; Setup!$AJ$8 &amp; "'!" &amp; AE303),0) + IF(Setup!$AJ$9&lt;&gt;"",INDIRECT("'" &amp; Setup!$AJ$9 &amp; "'!" &amp; AE303),0) + IF(Setup!$AJ$10&lt;&gt;"",INDIRECT("'" &amp; Setup!$AJ$10 &amp; "'!" &amp; AE303),0) + IF(Setup!$AJ$11&lt;&gt;"",INDIRECT("'" &amp; Setup!$AJ$11 &amp; "'!" &amp; AE303),0) + IF(Setup!$AJ$12&lt;&gt;"",INDIRECT("'" &amp; Setup!$AJ$12 &amp; "'!" &amp; AE303),0)</f>
        <v>0</v>
      </c>
      <c r="Z303" s="32" t="str">
        <f t="shared" ca="1" si="177"/>
        <v/>
      </c>
      <c r="AA303" s="33" t="str">
        <f t="shared" ca="1" si="178"/>
        <v/>
      </c>
      <c r="AB303" s="1">
        <f>Planning!H75</f>
        <v>0</v>
      </c>
      <c r="AC303" s="2" t="str">
        <f t="shared" si="179"/>
        <v>00</v>
      </c>
      <c r="AD303" s="2" t="s">
        <v>991</v>
      </c>
      <c r="AE303" s="2" t="s">
        <v>992</v>
      </c>
      <c r="AF303" s="2" t="s">
        <v>1669</v>
      </c>
      <c r="AI303" s="2">
        <f ca="1">IF(Setup!$AG$7&lt;&gt;"",INDIRECT("'" &amp; Setup!$AG$7 &amp; "'!" &amp; AF303),0) + IF(Setup!$AG$8&lt;&gt;"",INDIRECT("'" &amp; Setup!$AG$8 &amp; "'!" &amp; AF303),0) + IF(Setup!$AG$9&lt;&gt;"",INDIRECT("'" &amp; Setup!$AG$9 &amp; "'!" &amp; AF303),0) + IF(Setup!$AG$10&lt;&gt;"",INDIRECT("'" &amp; Setup!$AG$10 &amp; "'!" &amp; AF303),0) + IF(Setup!$AG$11&lt;&gt;"",INDIRECT("'" &amp; Setup!$AG$11 &amp; "'!" &amp; AF303),0) + IF(Setup!$AG$12&lt;&gt;"",INDIRECT("'" &amp; Setup!$AG$12 &amp; "'!" &amp; AF303),0)</f>
        <v>0</v>
      </c>
      <c r="AJ303" s="2">
        <f ca="1">IF(Setup!$AH$7&lt;&gt;"",INDIRECT("'" &amp; Setup!$AH$7 &amp; "'!" &amp; AF303),0) + IF(Setup!$AH$8&lt;&gt;"",INDIRECT("'" &amp; Setup!$AH$8 &amp; "'!" &amp; AF303),0) + IF(Setup!$AH$9&lt;&gt;"",INDIRECT("'" &amp; Setup!$AH$9 &amp; "'!" &amp; AF303),0) + IF(Setup!$AH$10&lt;&gt;"",INDIRECT("'" &amp; Setup!$AH$10 &amp; "'!" &amp; AF303),0) + IF(Setup!$AH$11&lt;&gt;"",INDIRECT("'" &amp; Setup!$AH$11 &amp; "'!" &amp; AF303),0) + IF(Setup!$AH$12&lt;&gt;"",INDIRECT("'" &amp; Setup!$AH$12 &amp; "'!" &amp; AF303),0)</f>
        <v>0</v>
      </c>
      <c r="AK303" s="2">
        <f ca="1">IF(Setup!$AI$7&lt;&gt;"",INDIRECT("'" &amp; Setup!$AI$7 &amp; "'!" &amp; AF303),0) + IF(Setup!$AI$8&lt;&gt;"",INDIRECT("'" &amp; Setup!$AI$8 &amp; "'!" &amp; AF303),0) + IF(Setup!$AI$9&lt;&gt;"",INDIRECT("'" &amp; Setup!$AI$9 &amp; "'!" &amp; AF303),0) + IF(Setup!$AI$10&lt;&gt;"",INDIRECT("'" &amp; Setup!$AI$10 &amp; "'!" &amp; AF303),0) + IF(Setup!$AI$11&lt;&gt;"",INDIRECT("'" &amp; Setup!$AI$11 &amp; "'!" &amp; AF303),0) + IF(Setup!$AI$12&lt;&gt;"",INDIRECT("'" &amp; Setup!$AI$12 &amp; "'!" &amp; AF303),0)</f>
        <v>0</v>
      </c>
      <c r="AL303" s="2">
        <f ca="1">IF(Setup!$AJ$7&lt;&gt;"",INDIRECT("'" &amp; Setup!$AJ$7 &amp; "'!" &amp; AF303),0) + IF(Setup!$AJ$8&lt;&gt;"",INDIRECT("'" &amp; Setup!$AJ$8 &amp; "'!" &amp; AF303),0) + IF(Setup!$AJ$9&lt;&gt;"",INDIRECT("'" &amp; Setup!$AJ$9 &amp; "'!" &amp; AF303),0) + IF(Setup!$AJ$10&lt;&gt;"",INDIRECT("'" &amp; Setup!$AJ$10 &amp; "'!" &amp; AF303),0) + IF(Setup!$AJ$11&lt;&gt;"",INDIRECT("'" &amp; Setup!$AJ$11 &amp; "'!" &amp; AF303),0) + IF(Setup!$AJ$12&lt;&gt;"",INDIRECT("'" &amp; Setup!$AJ$12 &amp; "'!" &amp; AF303),0)</f>
        <v>0</v>
      </c>
      <c r="AN303" s="2" t="str">
        <f t="shared" si="180"/>
        <v/>
      </c>
      <c r="BS303" s="2">
        <v>0</v>
      </c>
      <c r="BT303" s="2">
        <f ca="1">IF(Setup!$AH$7="",0,INDIRECT("'" &amp; Setup!$AH$7 &amp; "'!" &amp; AF303))</f>
        <v>0</v>
      </c>
      <c r="BU303" s="2">
        <f ca="1">IF(Setup!$AI$7="",0,INDIRECT("'" &amp; Setup!$AI$7 &amp; "'!" &amp; AF303))</f>
        <v>0</v>
      </c>
      <c r="BV303" s="2">
        <f ca="1">IF(Setup!$AJ$7="",0,INDIRECT("'" &amp; Setup!$AJ$7 &amp; "'!" &amp; AF303))</f>
        <v>0</v>
      </c>
    </row>
    <row r="304" spans="1:74" ht="39" hidden="1" customHeight="1" x14ac:dyDescent="0.2">
      <c r="A304" s="14" t="str">
        <f>Planning!A76</f>
        <v>I068</v>
      </c>
      <c r="B304" s="9">
        <f>Planning!B76</f>
        <v>0</v>
      </c>
      <c r="C304" s="9">
        <f>Planning!C76</f>
        <v>0</v>
      </c>
      <c r="D304" s="9">
        <f>Planning!D76</f>
        <v>0</v>
      </c>
      <c r="E304" s="3">
        <f>Planning!E76</f>
        <v>0</v>
      </c>
      <c r="F304" s="3">
        <f>Planning!G76</f>
        <v>0</v>
      </c>
      <c r="G304" s="60">
        <f t="shared" si="181"/>
        <v>0</v>
      </c>
      <c r="H304" s="5">
        <f t="shared" ca="1" si="182"/>
        <v>0</v>
      </c>
      <c r="I304" s="5">
        <f t="shared" ca="1" si="183"/>
        <v>0</v>
      </c>
      <c r="J304" s="32" t="str">
        <f t="shared" ca="1" si="184"/>
        <v/>
      </c>
      <c r="K304" s="33" t="str">
        <f t="shared" ca="1" si="172"/>
        <v/>
      </c>
      <c r="L304" s="5">
        <f ca="1">IF(Setup!$AG$7&lt;&gt;"",INDIRECT("'" &amp; Setup!$AG$7 &amp; "'!" &amp; AD304),0) + IF(Setup!$AG$8&lt;&gt;"",INDIRECT("'" &amp; Setup!$AG$8 &amp; "'!" &amp; AD304),0) + IF(Setup!$AG$9&lt;&gt;"",INDIRECT("'" &amp; Setup!$AG$9 &amp; "'!" &amp; AD304),0) + IF(Setup!$AG$10&lt;&gt;"",INDIRECT("'" &amp; Setup!$AG$10 &amp; "'!" &amp; AD304),0) + IF(Setup!$AG$11&lt;&gt;"",INDIRECT("'" &amp; Setup!$AG$11 &amp; "'!" &amp; AD304),0) + IF(Setup!$AG$12&lt;&gt;"",INDIRECT("'" &amp; Setup!$AG$12 &amp; "'!" &amp; AD304),0)</f>
        <v>0</v>
      </c>
      <c r="M304" s="5">
        <f ca="1">IF(Setup!$AG$7&lt;&gt;"",INDIRECT("'" &amp; Setup!$AG$7 &amp; "'!" &amp; AE304),0) + IF(Setup!$AG$8&lt;&gt;"",INDIRECT("'" &amp; Setup!$AG$8 &amp; "'!" &amp; AE304),0) + IF(Setup!$AG$9&lt;&gt;"",INDIRECT("'" &amp; Setup!$AG$9 &amp; "'!" &amp; AE304),0) + IF(Setup!$AG$10&lt;&gt;"",INDIRECT("'" &amp; Setup!$AG$10 &amp; "'!" &amp; AE304),0) + IF(Setup!$AG$11&lt;&gt;"",INDIRECT("'" &amp; Setup!$AG$11 &amp; "'!" &amp; AE304),0) + IF(Setup!$AG$12&lt;&gt;"",INDIRECT("'" &amp; Setup!$AG$12 &amp; "'!" &amp; AE304),0)</f>
        <v>0</v>
      </c>
      <c r="N304" s="32" t="str">
        <f t="shared" ca="1" si="185"/>
        <v/>
      </c>
      <c r="O304" s="33" t="str">
        <f t="shared" ca="1" si="173"/>
        <v/>
      </c>
      <c r="P304" s="5">
        <f ca="1">IF(Setup!$AH$7&lt;&gt;"",INDIRECT("'" &amp; Setup!$AH$7 &amp; "'!" &amp; AD304),0) + IF(Setup!$AH$8&lt;&gt;"",INDIRECT("'" &amp; Setup!$AH$8 &amp; "'!" &amp; AD304),0) + IF(Setup!$AH$9&lt;&gt;"",INDIRECT("'" &amp; Setup!$AH$9 &amp; "'!" &amp; AD304),0) + IF(Setup!$AH$10&lt;&gt;"",INDIRECT("'" &amp; Setup!$AH$10 &amp; "'!" &amp; AD304),0) + IF(Setup!$AH$11&lt;&gt;"",INDIRECT("'" &amp; Setup!$AH$11 &amp; "'!" &amp; AD304),0) + IF(Setup!$AH$12&lt;&gt;"",INDIRECT("'" &amp; Setup!$AH$12 &amp; "'!" &amp; AD304),0)</f>
        <v>0</v>
      </c>
      <c r="Q304" s="5">
        <f ca="1">IF(Setup!$AH$7&lt;&gt;"",INDIRECT("'" &amp; Setup!$AH$7 &amp; "'!" &amp; AE304),0) + IF(Setup!$AH$8&lt;&gt;"",INDIRECT("'" &amp; Setup!$AH$8 &amp; "'!" &amp; AE304),0) + IF(Setup!$AH$9&lt;&gt;"",INDIRECT("'" &amp; Setup!$AH$9 &amp; "'!" &amp; AE304),0) + IF(Setup!$AH$10&lt;&gt;"",INDIRECT("'" &amp; Setup!$AH$10 &amp; "'!" &amp; AE304),0) + IF(Setup!$AH$11&lt;&gt;"",INDIRECT("'" &amp; Setup!$AH$11 &amp; "'!" &amp; AE304),0) + IF(Setup!$AH$12&lt;&gt;"",INDIRECT("'" &amp; Setup!$AH$12 &amp; "'!" &amp; AE304),0)</f>
        <v>0</v>
      </c>
      <c r="R304" s="32" t="str">
        <f t="shared" ca="1" si="186"/>
        <v/>
      </c>
      <c r="S304" s="33" t="str">
        <f t="shared" ca="1" si="174"/>
        <v/>
      </c>
      <c r="T304" s="5">
        <f ca="1">IF(Setup!$AI$7&lt;&gt;"",INDIRECT("'" &amp; Setup!$AI$7 &amp; "'!" &amp; AD304),0) + IF(Setup!$AI$8&lt;&gt;"",INDIRECT("'" &amp; Setup!$AI$8 &amp; "'!" &amp; AD304),0) + IF(Setup!$AI$9&lt;&gt;"",INDIRECT("'" &amp; Setup!$AI$9 &amp; "'!" &amp; AD304),0) + IF(Setup!$AI$10&lt;&gt;"",INDIRECT("'" &amp; Setup!$AI$10 &amp; "'!" &amp; AD304),0) + IF(Setup!$AI$11&lt;&gt;"",INDIRECT("'" &amp; Setup!$AI$11 &amp; "'!" &amp; AD304),0) + IF(Setup!$AI$12&lt;&gt;"",INDIRECT("'" &amp; Setup!$AI$12 &amp; "'!" &amp; AD304),0)</f>
        <v>0</v>
      </c>
      <c r="U304" s="5">
        <f ca="1">IF(Setup!$AI$7&lt;&gt;"",INDIRECT("'" &amp; Setup!$AI$7 &amp; "'!" &amp; AE304),0) + IF(Setup!$AI$8&lt;&gt;"",INDIRECT("'" &amp; Setup!$AI$8 &amp; "'!" &amp; AE304),0) + IF(Setup!$AI$9&lt;&gt;"",INDIRECT("'" &amp; Setup!$AI$9 &amp; "'!" &amp; AE304),0) + IF(Setup!$AI$10&lt;&gt;"",INDIRECT("'" &amp; Setup!$AI$10 &amp; "'!" &amp; AE304),0) + IF(Setup!$AI$11&lt;&gt;"",INDIRECT("'" &amp; Setup!$AI$11 &amp; "'!" &amp; AE304),0) + IF(Setup!$AI$12&lt;&gt;"",INDIRECT("'" &amp; Setup!$AI$12 &amp; "'!" &amp; AE304),0)</f>
        <v>0</v>
      </c>
      <c r="V304" s="32" t="str">
        <f t="shared" ca="1" si="175"/>
        <v/>
      </c>
      <c r="W304" s="33" t="str">
        <f t="shared" ca="1" si="176"/>
        <v/>
      </c>
      <c r="X304" s="4">
        <f ca="1">IF(Setup!$AJ$7&lt;&gt;"",INDIRECT("'" &amp; Setup!$AJ$7 &amp; "'!" &amp; AD304),0) + IF(Setup!$AJ$8&lt;&gt;"",INDIRECT("'" &amp; Setup!$AJ$8 &amp; "'!" &amp; AD304),0) + IF(Setup!$AJ$9&lt;&gt;"",INDIRECT("'" &amp; Setup!$AJ$9 &amp; "'!" &amp; AD304),0) + IF(Setup!$AJ$10&lt;&gt;"",INDIRECT("'" &amp; Setup!$AJ$10 &amp; "'!" &amp; AD304),0) + IF(Setup!$AJ$11&lt;&gt;"",INDIRECT("'" &amp; Setup!$AJ$11 &amp; "'!" &amp; AD304),0) + IF(Setup!$AJ$12&lt;&gt;"",INDIRECT("'" &amp; Setup!$AJ$12 &amp; "'!" &amp; AD304),0)</f>
        <v>0</v>
      </c>
      <c r="Y304" s="4">
        <f ca="1">IF(Setup!$AJ$7&lt;&gt;"",INDIRECT("'" &amp; Setup!$AJ$7 &amp; "'!" &amp; AE304),0) + IF(Setup!$AJ$8&lt;&gt;"",INDIRECT("'" &amp; Setup!$AJ$8 &amp; "'!" &amp; AE304),0) + IF(Setup!$AJ$9&lt;&gt;"",INDIRECT("'" &amp; Setup!$AJ$9 &amp; "'!" &amp; AE304),0) + IF(Setup!$AJ$10&lt;&gt;"",INDIRECT("'" &amp; Setup!$AJ$10 &amp; "'!" &amp; AE304),0) + IF(Setup!$AJ$11&lt;&gt;"",INDIRECT("'" &amp; Setup!$AJ$11 &amp; "'!" &amp; AE304),0) + IF(Setup!$AJ$12&lt;&gt;"",INDIRECT("'" &amp; Setup!$AJ$12 &amp; "'!" &amp; AE304),0)</f>
        <v>0</v>
      </c>
      <c r="Z304" s="32" t="str">
        <f t="shared" ca="1" si="177"/>
        <v/>
      </c>
      <c r="AA304" s="33" t="str">
        <f t="shared" ca="1" si="178"/>
        <v/>
      </c>
      <c r="AB304" s="1">
        <f>Planning!H76</f>
        <v>0</v>
      </c>
      <c r="AC304" s="2" t="str">
        <f t="shared" si="179"/>
        <v>00</v>
      </c>
      <c r="AD304" s="2" t="s">
        <v>993</v>
      </c>
      <c r="AE304" s="2" t="s">
        <v>994</v>
      </c>
      <c r="AF304" s="2" t="s">
        <v>1670</v>
      </c>
      <c r="AI304" s="2">
        <f ca="1">IF(Setup!$AG$7&lt;&gt;"",INDIRECT("'" &amp; Setup!$AG$7 &amp; "'!" &amp; AF304),0) + IF(Setup!$AG$8&lt;&gt;"",INDIRECT("'" &amp; Setup!$AG$8 &amp; "'!" &amp; AF304),0) + IF(Setup!$AG$9&lt;&gt;"",INDIRECT("'" &amp; Setup!$AG$9 &amp; "'!" &amp; AF304),0) + IF(Setup!$AG$10&lt;&gt;"",INDIRECT("'" &amp; Setup!$AG$10 &amp; "'!" &amp; AF304),0) + IF(Setup!$AG$11&lt;&gt;"",INDIRECT("'" &amp; Setup!$AG$11 &amp; "'!" &amp; AF304),0) + IF(Setup!$AG$12&lt;&gt;"",INDIRECT("'" &amp; Setup!$AG$12 &amp; "'!" &amp; AF304),0)</f>
        <v>0</v>
      </c>
      <c r="AJ304" s="2">
        <f ca="1">IF(Setup!$AH$7&lt;&gt;"",INDIRECT("'" &amp; Setup!$AH$7 &amp; "'!" &amp; AF304),0) + IF(Setup!$AH$8&lt;&gt;"",INDIRECT("'" &amp; Setup!$AH$8 &amp; "'!" &amp; AF304),0) + IF(Setup!$AH$9&lt;&gt;"",INDIRECT("'" &amp; Setup!$AH$9 &amp; "'!" &amp; AF304),0) + IF(Setup!$AH$10&lt;&gt;"",INDIRECT("'" &amp; Setup!$AH$10 &amp; "'!" &amp; AF304),0) + IF(Setup!$AH$11&lt;&gt;"",INDIRECT("'" &amp; Setup!$AH$11 &amp; "'!" &amp; AF304),0) + IF(Setup!$AH$12&lt;&gt;"",INDIRECT("'" &amp; Setup!$AH$12 &amp; "'!" &amp; AF304),0)</f>
        <v>0</v>
      </c>
      <c r="AK304" s="2">
        <f ca="1">IF(Setup!$AI$7&lt;&gt;"",INDIRECT("'" &amp; Setup!$AI$7 &amp; "'!" &amp; AF304),0) + IF(Setup!$AI$8&lt;&gt;"",INDIRECT("'" &amp; Setup!$AI$8 &amp; "'!" &amp; AF304),0) + IF(Setup!$AI$9&lt;&gt;"",INDIRECT("'" &amp; Setup!$AI$9 &amp; "'!" &amp; AF304),0) + IF(Setup!$AI$10&lt;&gt;"",INDIRECT("'" &amp; Setup!$AI$10 &amp; "'!" &amp; AF304),0) + IF(Setup!$AI$11&lt;&gt;"",INDIRECT("'" &amp; Setup!$AI$11 &amp; "'!" &amp; AF304),0) + IF(Setup!$AI$12&lt;&gt;"",INDIRECT("'" &amp; Setup!$AI$12 &amp; "'!" &amp; AF304),0)</f>
        <v>0</v>
      </c>
      <c r="AL304" s="2">
        <f ca="1">IF(Setup!$AJ$7&lt;&gt;"",INDIRECT("'" &amp; Setup!$AJ$7 &amp; "'!" &amp; AF304),0) + IF(Setup!$AJ$8&lt;&gt;"",INDIRECT("'" &amp; Setup!$AJ$8 &amp; "'!" &amp; AF304),0) + IF(Setup!$AJ$9&lt;&gt;"",INDIRECT("'" &amp; Setup!$AJ$9 &amp; "'!" &amp; AF304),0) + IF(Setup!$AJ$10&lt;&gt;"",INDIRECT("'" &amp; Setup!$AJ$10 &amp; "'!" &amp; AF304),0) + IF(Setup!$AJ$11&lt;&gt;"",INDIRECT("'" &amp; Setup!$AJ$11 &amp; "'!" &amp; AF304),0) + IF(Setup!$AJ$12&lt;&gt;"",INDIRECT("'" &amp; Setup!$AJ$12 &amp; "'!" &amp; AF304),0)</f>
        <v>0</v>
      </c>
      <c r="AN304" s="2" t="str">
        <f t="shared" si="180"/>
        <v/>
      </c>
      <c r="BS304" s="2">
        <v>0</v>
      </c>
      <c r="BT304" s="2">
        <f ca="1">IF(Setup!$AH$7="",0,INDIRECT("'" &amp; Setup!$AH$7 &amp; "'!" &amp; AF304))</f>
        <v>0</v>
      </c>
      <c r="BU304" s="2">
        <f ca="1">IF(Setup!$AI$7="",0,INDIRECT("'" &amp; Setup!$AI$7 &amp; "'!" &amp; AF304))</f>
        <v>0</v>
      </c>
      <c r="BV304" s="2">
        <f ca="1">IF(Setup!$AJ$7="",0,INDIRECT("'" &amp; Setup!$AJ$7 &amp; "'!" &amp; AF304))</f>
        <v>0</v>
      </c>
    </row>
    <row r="305" spans="1:74" ht="39" hidden="1" customHeight="1" x14ac:dyDescent="0.2">
      <c r="A305" s="14" t="str">
        <f>Planning!A77</f>
        <v>I069</v>
      </c>
      <c r="B305" s="9">
        <f>Planning!B77</f>
        <v>0</v>
      </c>
      <c r="C305" s="9">
        <f>Planning!C77</f>
        <v>0</v>
      </c>
      <c r="D305" s="9">
        <f>Planning!D77</f>
        <v>0</v>
      </c>
      <c r="E305" s="3">
        <f>Planning!E77</f>
        <v>0</v>
      </c>
      <c r="F305" s="3">
        <f>Planning!G77</f>
        <v>0</v>
      </c>
      <c r="G305" s="60">
        <f t="shared" si="181"/>
        <v>0</v>
      </c>
      <c r="H305" s="5">
        <f t="shared" ca="1" si="182"/>
        <v>0</v>
      </c>
      <c r="I305" s="5">
        <f t="shared" ca="1" si="183"/>
        <v>0</v>
      </c>
      <c r="J305" s="32" t="str">
        <f t="shared" ca="1" si="184"/>
        <v/>
      </c>
      <c r="K305" s="33" t="str">
        <f t="shared" ca="1" si="172"/>
        <v/>
      </c>
      <c r="L305" s="5">
        <f ca="1">IF(Setup!$AG$7&lt;&gt;"",INDIRECT("'" &amp; Setup!$AG$7 &amp; "'!" &amp; AD305),0) + IF(Setup!$AG$8&lt;&gt;"",INDIRECT("'" &amp; Setup!$AG$8 &amp; "'!" &amp; AD305),0) + IF(Setup!$AG$9&lt;&gt;"",INDIRECT("'" &amp; Setup!$AG$9 &amp; "'!" &amp; AD305),0) + IF(Setup!$AG$10&lt;&gt;"",INDIRECT("'" &amp; Setup!$AG$10 &amp; "'!" &amp; AD305),0) + IF(Setup!$AG$11&lt;&gt;"",INDIRECT("'" &amp; Setup!$AG$11 &amp; "'!" &amp; AD305),0) + IF(Setup!$AG$12&lt;&gt;"",INDIRECT("'" &amp; Setup!$AG$12 &amp; "'!" &amp; AD305),0)</f>
        <v>0</v>
      </c>
      <c r="M305" s="5">
        <f ca="1">IF(Setup!$AG$7&lt;&gt;"",INDIRECT("'" &amp; Setup!$AG$7 &amp; "'!" &amp; AE305),0) + IF(Setup!$AG$8&lt;&gt;"",INDIRECT("'" &amp; Setup!$AG$8 &amp; "'!" &amp; AE305),0) + IF(Setup!$AG$9&lt;&gt;"",INDIRECT("'" &amp; Setup!$AG$9 &amp; "'!" &amp; AE305),0) + IF(Setup!$AG$10&lt;&gt;"",INDIRECT("'" &amp; Setup!$AG$10 &amp; "'!" &amp; AE305),0) + IF(Setup!$AG$11&lt;&gt;"",INDIRECT("'" &amp; Setup!$AG$11 &amp; "'!" &amp; AE305),0) + IF(Setup!$AG$12&lt;&gt;"",INDIRECT("'" &amp; Setup!$AG$12 &amp; "'!" &amp; AE305),0)</f>
        <v>0</v>
      </c>
      <c r="N305" s="32" t="str">
        <f t="shared" ca="1" si="185"/>
        <v/>
      </c>
      <c r="O305" s="33" t="str">
        <f t="shared" ca="1" si="173"/>
        <v/>
      </c>
      <c r="P305" s="5">
        <f ca="1">IF(Setup!$AH$7&lt;&gt;"",INDIRECT("'" &amp; Setup!$AH$7 &amp; "'!" &amp; AD305),0) + IF(Setup!$AH$8&lt;&gt;"",INDIRECT("'" &amp; Setup!$AH$8 &amp; "'!" &amp; AD305),0) + IF(Setup!$AH$9&lt;&gt;"",INDIRECT("'" &amp; Setup!$AH$9 &amp; "'!" &amp; AD305),0) + IF(Setup!$AH$10&lt;&gt;"",INDIRECT("'" &amp; Setup!$AH$10 &amp; "'!" &amp; AD305),0) + IF(Setup!$AH$11&lt;&gt;"",INDIRECT("'" &amp; Setup!$AH$11 &amp; "'!" &amp; AD305),0) + IF(Setup!$AH$12&lt;&gt;"",INDIRECT("'" &amp; Setup!$AH$12 &amp; "'!" &amp; AD305),0)</f>
        <v>0</v>
      </c>
      <c r="Q305" s="5">
        <f ca="1">IF(Setup!$AH$7&lt;&gt;"",INDIRECT("'" &amp; Setup!$AH$7 &amp; "'!" &amp; AE305),0) + IF(Setup!$AH$8&lt;&gt;"",INDIRECT("'" &amp; Setup!$AH$8 &amp; "'!" &amp; AE305),0) + IF(Setup!$AH$9&lt;&gt;"",INDIRECT("'" &amp; Setup!$AH$9 &amp; "'!" &amp; AE305),0) + IF(Setup!$AH$10&lt;&gt;"",INDIRECT("'" &amp; Setup!$AH$10 &amp; "'!" &amp; AE305),0) + IF(Setup!$AH$11&lt;&gt;"",INDIRECT("'" &amp; Setup!$AH$11 &amp; "'!" &amp; AE305),0) + IF(Setup!$AH$12&lt;&gt;"",INDIRECT("'" &amp; Setup!$AH$12 &amp; "'!" &amp; AE305),0)</f>
        <v>0</v>
      </c>
      <c r="R305" s="32" t="str">
        <f t="shared" ca="1" si="186"/>
        <v/>
      </c>
      <c r="S305" s="33" t="str">
        <f t="shared" ca="1" si="174"/>
        <v/>
      </c>
      <c r="T305" s="5">
        <f ca="1">IF(Setup!$AI$7&lt;&gt;"",INDIRECT("'" &amp; Setup!$AI$7 &amp; "'!" &amp; AD305),0) + IF(Setup!$AI$8&lt;&gt;"",INDIRECT("'" &amp; Setup!$AI$8 &amp; "'!" &amp; AD305),0) + IF(Setup!$AI$9&lt;&gt;"",INDIRECT("'" &amp; Setup!$AI$9 &amp; "'!" &amp; AD305),0) + IF(Setup!$AI$10&lt;&gt;"",INDIRECT("'" &amp; Setup!$AI$10 &amp; "'!" &amp; AD305),0) + IF(Setup!$AI$11&lt;&gt;"",INDIRECT("'" &amp; Setup!$AI$11 &amp; "'!" &amp; AD305),0) + IF(Setup!$AI$12&lt;&gt;"",INDIRECT("'" &amp; Setup!$AI$12 &amp; "'!" &amp; AD305),0)</f>
        <v>0</v>
      </c>
      <c r="U305" s="5">
        <f ca="1">IF(Setup!$AI$7&lt;&gt;"",INDIRECT("'" &amp; Setup!$AI$7 &amp; "'!" &amp; AE305),0) + IF(Setup!$AI$8&lt;&gt;"",INDIRECT("'" &amp; Setup!$AI$8 &amp; "'!" &amp; AE305),0) + IF(Setup!$AI$9&lt;&gt;"",INDIRECT("'" &amp; Setup!$AI$9 &amp; "'!" &amp; AE305),0) + IF(Setup!$AI$10&lt;&gt;"",INDIRECT("'" &amp; Setup!$AI$10 &amp; "'!" &amp; AE305),0) + IF(Setup!$AI$11&lt;&gt;"",INDIRECT("'" &amp; Setup!$AI$11 &amp; "'!" &amp; AE305),0) + IF(Setup!$AI$12&lt;&gt;"",INDIRECT("'" &amp; Setup!$AI$12 &amp; "'!" &amp; AE305),0)</f>
        <v>0</v>
      </c>
      <c r="V305" s="32" t="str">
        <f t="shared" ca="1" si="175"/>
        <v/>
      </c>
      <c r="W305" s="33" t="str">
        <f t="shared" ca="1" si="176"/>
        <v/>
      </c>
      <c r="X305" s="4">
        <f ca="1">IF(Setup!$AJ$7&lt;&gt;"",INDIRECT("'" &amp; Setup!$AJ$7 &amp; "'!" &amp; AD305),0) + IF(Setup!$AJ$8&lt;&gt;"",INDIRECT("'" &amp; Setup!$AJ$8 &amp; "'!" &amp; AD305),0) + IF(Setup!$AJ$9&lt;&gt;"",INDIRECT("'" &amp; Setup!$AJ$9 &amp; "'!" &amp; AD305),0) + IF(Setup!$AJ$10&lt;&gt;"",INDIRECT("'" &amp; Setup!$AJ$10 &amp; "'!" &amp; AD305),0) + IF(Setup!$AJ$11&lt;&gt;"",INDIRECT("'" &amp; Setup!$AJ$11 &amp; "'!" &amp; AD305),0) + IF(Setup!$AJ$12&lt;&gt;"",INDIRECT("'" &amp; Setup!$AJ$12 &amp; "'!" &amp; AD305),0)</f>
        <v>0</v>
      </c>
      <c r="Y305" s="4">
        <f ca="1">IF(Setup!$AJ$7&lt;&gt;"",INDIRECT("'" &amp; Setup!$AJ$7 &amp; "'!" &amp; AE305),0) + IF(Setup!$AJ$8&lt;&gt;"",INDIRECT("'" &amp; Setup!$AJ$8 &amp; "'!" &amp; AE305),0) + IF(Setup!$AJ$9&lt;&gt;"",INDIRECT("'" &amp; Setup!$AJ$9 &amp; "'!" &amp; AE305),0) + IF(Setup!$AJ$10&lt;&gt;"",INDIRECT("'" &amp; Setup!$AJ$10 &amp; "'!" &amp; AE305),0) + IF(Setup!$AJ$11&lt;&gt;"",INDIRECT("'" &amp; Setup!$AJ$11 &amp; "'!" &amp; AE305),0) + IF(Setup!$AJ$12&lt;&gt;"",INDIRECT("'" &amp; Setup!$AJ$12 &amp; "'!" &amp; AE305),0)</f>
        <v>0</v>
      </c>
      <c r="Z305" s="32" t="str">
        <f t="shared" ca="1" si="177"/>
        <v/>
      </c>
      <c r="AA305" s="33" t="str">
        <f t="shared" ca="1" si="178"/>
        <v/>
      </c>
      <c r="AB305" s="1">
        <f>Planning!H77</f>
        <v>0</v>
      </c>
      <c r="AC305" s="2" t="str">
        <f t="shared" si="179"/>
        <v>00</v>
      </c>
      <c r="AD305" s="2" t="s">
        <v>995</v>
      </c>
      <c r="AE305" s="2" t="s">
        <v>996</v>
      </c>
      <c r="AF305" s="2" t="s">
        <v>1671</v>
      </c>
      <c r="AI305" s="2">
        <f ca="1">IF(Setup!$AG$7&lt;&gt;"",INDIRECT("'" &amp; Setup!$AG$7 &amp; "'!" &amp; AF305),0) + IF(Setup!$AG$8&lt;&gt;"",INDIRECT("'" &amp; Setup!$AG$8 &amp; "'!" &amp; AF305),0) + IF(Setup!$AG$9&lt;&gt;"",INDIRECT("'" &amp; Setup!$AG$9 &amp; "'!" &amp; AF305),0) + IF(Setup!$AG$10&lt;&gt;"",INDIRECT("'" &amp; Setup!$AG$10 &amp; "'!" &amp; AF305),0) + IF(Setup!$AG$11&lt;&gt;"",INDIRECT("'" &amp; Setup!$AG$11 &amp; "'!" &amp; AF305),0) + IF(Setup!$AG$12&lt;&gt;"",INDIRECT("'" &amp; Setup!$AG$12 &amp; "'!" &amp; AF305),0)</f>
        <v>0</v>
      </c>
      <c r="AJ305" s="2">
        <f ca="1">IF(Setup!$AH$7&lt;&gt;"",INDIRECT("'" &amp; Setup!$AH$7 &amp; "'!" &amp; AF305),0) + IF(Setup!$AH$8&lt;&gt;"",INDIRECT("'" &amp; Setup!$AH$8 &amp; "'!" &amp; AF305),0) + IF(Setup!$AH$9&lt;&gt;"",INDIRECT("'" &amp; Setup!$AH$9 &amp; "'!" &amp; AF305),0) + IF(Setup!$AH$10&lt;&gt;"",INDIRECT("'" &amp; Setup!$AH$10 &amp; "'!" &amp; AF305),0) + IF(Setup!$AH$11&lt;&gt;"",INDIRECT("'" &amp; Setup!$AH$11 &amp; "'!" &amp; AF305),0) + IF(Setup!$AH$12&lt;&gt;"",INDIRECT("'" &amp; Setup!$AH$12 &amp; "'!" &amp; AF305),0)</f>
        <v>0</v>
      </c>
      <c r="AK305" s="2">
        <f ca="1">IF(Setup!$AI$7&lt;&gt;"",INDIRECT("'" &amp; Setup!$AI$7 &amp; "'!" &amp; AF305),0) + IF(Setup!$AI$8&lt;&gt;"",INDIRECT("'" &amp; Setup!$AI$8 &amp; "'!" &amp; AF305),0) + IF(Setup!$AI$9&lt;&gt;"",INDIRECT("'" &amp; Setup!$AI$9 &amp; "'!" &amp; AF305),0) + IF(Setup!$AI$10&lt;&gt;"",INDIRECT("'" &amp; Setup!$AI$10 &amp; "'!" &amp; AF305),0) + IF(Setup!$AI$11&lt;&gt;"",INDIRECT("'" &amp; Setup!$AI$11 &amp; "'!" &amp; AF305),0) + IF(Setup!$AI$12&lt;&gt;"",INDIRECT("'" &amp; Setup!$AI$12 &amp; "'!" &amp; AF305),0)</f>
        <v>0</v>
      </c>
      <c r="AL305" s="2">
        <f ca="1">IF(Setup!$AJ$7&lt;&gt;"",INDIRECT("'" &amp; Setup!$AJ$7 &amp; "'!" &amp; AF305),0) + IF(Setup!$AJ$8&lt;&gt;"",INDIRECT("'" &amp; Setup!$AJ$8 &amp; "'!" &amp; AF305),0) + IF(Setup!$AJ$9&lt;&gt;"",INDIRECT("'" &amp; Setup!$AJ$9 &amp; "'!" &amp; AF305),0) + IF(Setup!$AJ$10&lt;&gt;"",INDIRECT("'" &amp; Setup!$AJ$10 &amp; "'!" &amp; AF305),0) + IF(Setup!$AJ$11&lt;&gt;"",INDIRECT("'" &amp; Setup!$AJ$11 &amp; "'!" &amp; AF305),0) + IF(Setup!$AJ$12&lt;&gt;"",INDIRECT("'" &amp; Setup!$AJ$12 &amp; "'!" &amp; AF305),0)</f>
        <v>0</v>
      </c>
      <c r="AN305" s="2" t="str">
        <f t="shared" si="180"/>
        <v/>
      </c>
      <c r="BS305" s="2">
        <v>0</v>
      </c>
      <c r="BT305" s="2">
        <f ca="1">IF(Setup!$AH$7="",0,INDIRECT("'" &amp; Setup!$AH$7 &amp; "'!" &amp; AF305))</f>
        <v>0</v>
      </c>
      <c r="BU305" s="2">
        <f ca="1">IF(Setup!$AI$7="",0,INDIRECT("'" &amp; Setup!$AI$7 &amp; "'!" &amp; AF305))</f>
        <v>0</v>
      </c>
      <c r="BV305" s="2">
        <f ca="1">IF(Setup!$AJ$7="",0,INDIRECT("'" &amp; Setup!$AJ$7 &amp; "'!" &amp; AF305))</f>
        <v>0</v>
      </c>
    </row>
    <row r="306" spans="1:74" ht="39" hidden="1" customHeight="1" x14ac:dyDescent="0.2">
      <c r="A306" s="14" t="str">
        <f>Planning!A78</f>
        <v>I070</v>
      </c>
      <c r="B306" s="9">
        <f>Planning!B78</f>
        <v>0</v>
      </c>
      <c r="C306" s="9">
        <f>Planning!C78</f>
        <v>0</v>
      </c>
      <c r="D306" s="9">
        <f>Planning!D78</f>
        <v>0</v>
      </c>
      <c r="E306" s="3">
        <f>Planning!E78</f>
        <v>0</v>
      </c>
      <c r="F306" s="3">
        <f>Planning!G78</f>
        <v>0</v>
      </c>
      <c r="G306" s="60">
        <f t="shared" si="181"/>
        <v>0</v>
      </c>
      <c r="H306" s="5">
        <f t="shared" ca="1" si="182"/>
        <v>0</v>
      </c>
      <c r="I306" s="5">
        <f t="shared" ca="1" si="183"/>
        <v>0</v>
      </c>
      <c r="J306" s="32" t="str">
        <f t="shared" ca="1" si="184"/>
        <v/>
      </c>
      <c r="K306" s="33" t="str">
        <f t="shared" ca="1" si="172"/>
        <v/>
      </c>
      <c r="L306" s="5">
        <f ca="1">IF(Setup!$AG$7&lt;&gt;"",INDIRECT("'" &amp; Setup!$AG$7 &amp; "'!" &amp; AD306),0) + IF(Setup!$AG$8&lt;&gt;"",INDIRECT("'" &amp; Setup!$AG$8 &amp; "'!" &amp; AD306),0) + IF(Setup!$AG$9&lt;&gt;"",INDIRECT("'" &amp; Setup!$AG$9 &amp; "'!" &amp; AD306),0) + IF(Setup!$AG$10&lt;&gt;"",INDIRECT("'" &amp; Setup!$AG$10 &amp; "'!" &amp; AD306),0) + IF(Setup!$AG$11&lt;&gt;"",INDIRECT("'" &amp; Setup!$AG$11 &amp; "'!" &amp; AD306),0) + IF(Setup!$AG$12&lt;&gt;"",INDIRECT("'" &amp; Setup!$AG$12 &amp; "'!" &amp; AD306),0)</f>
        <v>0</v>
      </c>
      <c r="M306" s="5">
        <f ca="1">IF(Setup!$AG$7&lt;&gt;"",INDIRECT("'" &amp; Setup!$AG$7 &amp; "'!" &amp; AE306),0) + IF(Setup!$AG$8&lt;&gt;"",INDIRECT("'" &amp; Setup!$AG$8 &amp; "'!" &amp; AE306),0) + IF(Setup!$AG$9&lt;&gt;"",INDIRECT("'" &amp; Setup!$AG$9 &amp; "'!" &amp; AE306),0) + IF(Setup!$AG$10&lt;&gt;"",INDIRECT("'" &amp; Setup!$AG$10 &amp; "'!" &amp; AE306),0) + IF(Setup!$AG$11&lt;&gt;"",INDIRECT("'" &amp; Setup!$AG$11 &amp; "'!" &amp; AE306),0) + IF(Setup!$AG$12&lt;&gt;"",INDIRECT("'" &amp; Setup!$AG$12 &amp; "'!" &amp; AE306),0)</f>
        <v>0</v>
      </c>
      <c r="N306" s="32" t="str">
        <f t="shared" ca="1" si="185"/>
        <v/>
      </c>
      <c r="O306" s="33" t="str">
        <f t="shared" ca="1" si="173"/>
        <v/>
      </c>
      <c r="P306" s="5">
        <f ca="1">IF(Setup!$AH$7&lt;&gt;"",INDIRECT("'" &amp; Setup!$AH$7 &amp; "'!" &amp; AD306),0) + IF(Setup!$AH$8&lt;&gt;"",INDIRECT("'" &amp; Setup!$AH$8 &amp; "'!" &amp; AD306),0) + IF(Setup!$AH$9&lt;&gt;"",INDIRECT("'" &amp; Setup!$AH$9 &amp; "'!" &amp; AD306),0) + IF(Setup!$AH$10&lt;&gt;"",INDIRECT("'" &amp; Setup!$AH$10 &amp; "'!" &amp; AD306),0) + IF(Setup!$AH$11&lt;&gt;"",INDIRECT("'" &amp; Setup!$AH$11 &amp; "'!" &amp; AD306),0) + IF(Setup!$AH$12&lt;&gt;"",INDIRECT("'" &amp; Setup!$AH$12 &amp; "'!" &amp; AD306),0)</f>
        <v>0</v>
      </c>
      <c r="Q306" s="5">
        <f ca="1">IF(Setup!$AH$7&lt;&gt;"",INDIRECT("'" &amp; Setup!$AH$7 &amp; "'!" &amp; AE306),0) + IF(Setup!$AH$8&lt;&gt;"",INDIRECT("'" &amp; Setup!$AH$8 &amp; "'!" &amp; AE306),0) + IF(Setup!$AH$9&lt;&gt;"",INDIRECT("'" &amp; Setup!$AH$9 &amp; "'!" &amp; AE306),0) + IF(Setup!$AH$10&lt;&gt;"",INDIRECT("'" &amp; Setup!$AH$10 &amp; "'!" &amp; AE306),0) + IF(Setup!$AH$11&lt;&gt;"",INDIRECT("'" &amp; Setup!$AH$11 &amp; "'!" &amp; AE306),0) + IF(Setup!$AH$12&lt;&gt;"",INDIRECT("'" &amp; Setup!$AH$12 &amp; "'!" &amp; AE306),0)</f>
        <v>0</v>
      </c>
      <c r="R306" s="32" t="str">
        <f t="shared" ca="1" si="186"/>
        <v/>
      </c>
      <c r="S306" s="33" t="str">
        <f t="shared" ca="1" si="174"/>
        <v/>
      </c>
      <c r="T306" s="5">
        <f ca="1">IF(Setup!$AI$7&lt;&gt;"",INDIRECT("'" &amp; Setup!$AI$7 &amp; "'!" &amp; AD306),0) + IF(Setup!$AI$8&lt;&gt;"",INDIRECT("'" &amp; Setup!$AI$8 &amp; "'!" &amp; AD306),0) + IF(Setup!$AI$9&lt;&gt;"",INDIRECT("'" &amp; Setup!$AI$9 &amp; "'!" &amp; AD306),0) + IF(Setup!$AI$10&lt;&gt;"",INDIRECT("'" &amp; Setup!$AI$10 &amp; "'!" &amp; AD306),0) + IF(Setup!$AI$11&lt;&gt;"",INDIRECT("'" &amp; Setup!$AI$11 &amp; "'!" &amp; AD306),0) + IF(Setup!$AI$12&lt;&gt;"",INDIRECT("'" &amp; Setup!$AI$12 &amp; "'!" &amp; AD306),0)</f>
        <v>0</v>
      </c>
      <c r="U306" s="5">
        <f ca="1">IF(Setup!$AI$7&lt;&gt;"",INDIRECT("'" &amp; Setup!$AI$7 &amp; "'!" &amp; AE306),0) + IF(Setup!$AI$8&lt;&gt;"",INDIRECT("'" &amp; Setup!$AI$8 &amp; "'!" &amp; AE306),0) + IF(Setup!$AI$9&lt;&gt;"",INDIRECT("'" &amp; Setup!$AI$9 &amp; "'!" &amp; AE306),0) + IF(Setup!$AI$10&lt;&gt;"",INDIRECT("'" &amp; Setup!$AI$10 &amp; "'!" &amp; AE306),0) + IF(Setup!$AI$11&lt;&gt;"",INDIRECT("'" &amp; Setup!$AI$11 &amp; "'!" &amp; AE306),0) + IF(Setup!$AI$12&lt;&gt;"",INDIRECT("'" &amp; Setup!$AI$12 &amp; "'!" &amp; AE306),0)</f>
        <v>0</v>
      </c>
      <c r="V306" s="32" t="str">
        <f t="shared" ca="1" si="175"/>
        <v/>
      </c>
      <c r="W306" s="33" t="str">
        <f t="shared" ca="1" si="176"/>
        <v/>
      </c>
      <c r="X306" s="4">
        <f ca="1">IF(Setup!$AJ$7&lt;&gt;"",INDIRECT("'" &amp; Setup!$AJ$7 &amp; "'!" &amp; AD306),0) + IF(Setup!$AJ$8&lt;&gt;"",INDIRECT("'" &amp; Setup!$AJ$8 &amp; "'!" &amp; AD306),0) + IF(Setup!$AJ$9&lt;&gt;"",INDIRECT("'" &amp; Setup!$AJ$9 &amp; "'!" &amp; AD306),0) + IF(Setup!$AJ$10&lt;&gt;"",INDIRECT("'" &amp; Setup!$AJ$10 &amp; "'!" &amp; AD306),0) + IF(Setup!$AJ$11&lt;&gt;"",INDIRECT("'" &amp; Setup!$AJ$11 &amp; "'!" &amp; AD306),0) + IF(Setup!$AJ$12&lt;&gt;"",INDIRECT("'" &amp; Setup!$AJ$12 &amp; "'!" &amp; AD306),0)</f>
        <v>0</v>
      </c>
      <c r="Y306" s="4">
        <f ca="1">IF(Setup!$AJ$7&lt;&gt;"",INDIRECT("'" &amp; Setup!$AJ$7 &amp; "'!" &amp; AE306),0) + IF(Setup!$AJ$8&lt;&gt;"",INDIRECT("'" &amp; Setup!$AJ$8 &amp; "'!" &amp; AE306),0) + IF(Setup!$AJ$9&lt;&gt;"",INDIRECT("'" &amp; Setup!$AJ$9 &amp; "'!" &amp; AE306),0) + IF(Setup!$AJ$10&lt;&gt;"",INDIRECT("'" &amp; Setup!$AJ$10 &amp; "'!" &amp; AE306),0) + IF(Setup!$AJ$11&lt;&gt;"",INDIRECT("'" &amp; Setup!$AJ$11 &amp; "'!" &amp; AE306),0) + IF(Setup!$AJ$12&lt;&gt;"",INDIRECT("'" &amp; Setup!$AJ$12 &amp; "'!" &amp; AE306),0)</f>
        <v>0</v>
      </c>
      <c r="Z306" s="32" t="str">
        <f t="shared" ca="1" si="177"/>
        <v/>
      </c>
      <c r="AA306" s="33" t="str">
        <f t="shared" ca="1" si="178"/>
        <v/>
      </c>
      <c r="AB306" s="1">
        <f>Planning!H78</f>
        <v>0</v>
      </c>
      <c r="AC306" s="2" t="str">
        <f t="shared" si="179"/>
        <v>00</v>
      </c>
      <c r="AD306" s="2" t="s">
        <v>997</v>
      </c>
      <c r="AE306" s="2" t="s">
        <v>998</v>
      </c>
      <c r="AF306" s="2" t="s">
        <v>1672</v>
      </c>
      <c r="AI306" s="2">
        <f ca="1">IF(Setup!$AG$7&lt;&gt;"",INDIRECT("'" &amp; Setup!$AG$7 &amp; "'!" &amp; AF306),0) + IF(Setup!$AG$8&lt;&gt;"",INDIRECT("'" &amp; Setup!$AG$8 &amp; "'!" &amp; AF306),0) + IF(Setup!$AG$9&lt;&gt;"",INDIRECT("'" &amp; Setup!$AG$9 &amp; "'!" &amp; AF306),0) + IF(Setup!$AG$10&lt;&gt;"",INDIRECT("'" &amp; Setup!$AG$10 &amp; "'!" &amp; AF306),0) + IF(Setup!$AG$11&lt;&gt;"",INDIRECT("'" &amp; Setup!$AG$11 &amp; "'!" &amp; AF306),0) + IF(Setup!$AG$12&lt;&gt;"",INDIRECT("'" &amp; Setup!$AG$12 &amp; "'!" &amp; AF306),0)</f>
        <v>0</v>
      </c>
      <c r="AJ306" s="2">
        <f ca="1">IF(Setup!$AH$7&lt;&gt;"",INDIRECT("'" &amp; Setup!$AH$7 &amp; "'!" &amp; AF306),0) + IF(Setup!$AH$8&lt;&gt;"",INDIRECT("'" &amp; Setup!$AH$8 &amp; "'!" &amp; AF306),0) + IF(Setup!$AH$9&lt;&gt;"",INDIRECT("'" &amp; Setup!$AH$9 &amp; "'!" &amp; AF306),0) + IF(Setup!$AH$10&lt;&gt;"",INDIRECT("'" &amp; Setup!$AH$10 &amp; "'!" &amp; AF306),0) + IF(Setup!$AH$11&lt;&gt;"",INDIRECT("'" &amp; Setup!$AH$11 &amp; "'!" &amp; AF306),0) + IF(Setup!$AH$12&lt;&gt;"",INDIRECT("'" &amp; Setup!$AH$12 &amp; "'!" &amp; AF306),0)</f>
        <v>0</v>
      </c>
      <c r="AK306" s="2">
        <f ca="1">IF(Setup!$AI$7&lt;&gt;"",INDIRECT("'" &amp; Setup!$AI$7 &amp; "'!" &amp; AF306),0) + IF(Setup!$AI$8&lt;&gt;"",INDIRECT("'" &amp; Setup!$AI$8 &amp; "'!" &amp; AF306),0) + IF(Setup!$AI$9&lt;&gt;"",INDIRECT("'" &amp; Setup!$AI$9 &amp; "'!" &amp; AF306),0) + IF(Setup!$AI$10&lt;&gt;"",INDIRECT("'" &amp; Setup!$AI$10 &amp; "'!" &amp; AF306),0) + IF(Setup!$AI$11&lt;&gt;"",INDIRECT("'" &amp; Setup!$AI$11 &amp; "'!" &amp; AF306),0) + IF(Setup!$AI$12&lt;&gt;"",INDIRECT("'" &amp; Setup!$AI$12 &amp; "'!" &amp; AF306),0)</f>
        <v>0</v>
      </c>
      <c r="AL306" s="2">
        <f ca="1">IF(Setup!$AJ$7&lt;&gt;"",INDIRECT("'" &amp; Setup!$AJ$7 &amp; "'!" &amp; AF306),0) + IF(Setup!$AJ$8&lt;&gt;"",INDIRECT("'" &amp; Setup!$AJ$8 &amp; "'!" &amp; AF306),0) + IF(Setup!$AJ$9&lt;&gt;"",INDIRECT("'" &amp; Setup!$AJ$9 &amp; "'!" &amp; AF306),0) + IF(Setup!$AJ$10&lt;&gt;"",INDIRECT("'" &amp; Setup!$AJ$10 &amp; "'!" &amp; AF306),0) + IF(Setup!$AJ$11&lt;&gt;"",INDIRECT("'" &amp; Setup!$AJ$11 &amp; "'!" &amp; AF306),0) + IF(Setup!$AJ$12&lt;&gt;"",INDIRECT("'" &amp; Setup!$AJ$12 &amp; "'!" &amp; AF306),0)</f>
        <v>0</v>
      </c>
      <c r="AN306" s="2" t="str">
        <f t="shared" si="180"/>
        <v/>
      </c>
      <c r="BS306" s="2">
        <v>0</v>
      </c>
      <c r="BT306" s="2">
        <f ca="1">IF(Setup!$AH$7="",0,INDIRECT("'" &amp; Setup!$AH$7 &amp; "'!" &amp; AF306))</f>
        <v>0</v>
      </c>
      <c r="BU306" s="2">
        <f ca="1">IF(Setup!$AI$7="",0,INDIRECT("'" &amp; Setup!$AI$7 &amp; "'!" &amp; AF306))</f>
        <v>0</v>
      </c>
      <c r="BV306" s="2">
        <f ca="1">IF(Setup!$AJ$7="",0,INDIRECT("'" &amp; Setup!$AJ$7 &amp; "'!" &amp; AF306))</f>
        <v>0</v>
      </c>
    </row>
    <row r="307" spans="1:74" ht="39" hidden="1" customHeight="1" x14ac:dyDescent="0.2">
      <c r="A307" s="14" t="str">
        <f>Planning!A79</f>
        <v>I071</v>
      </c>
      <c r="B307" s="9">
        <f>Planning!B79</f>
        <v>0</v>
      </c>
      <c r="C307" s="9">
        <f>Planning!C79</f>
        <v>0</v>
      </c>
      <c r="D307" s="9">
        <f>Planning!D79</f>
        <v>0</v>
      </c>
      <c r="E307" s="3">
        <f>Planning!E79</f>
        <v>0</v>
      </c>
      <c r="F307" s="3">
        <f>Planning!G79</f>
        <v>0</v>
      </c>
      <c r="G307" s="60">
        <f t="shared" si="181"/>
        <v>0</v>
      </c>
      <c r="H307" s="5">
        <f t="shared" ca="1" si="182"/>
        <v>0</v>
      </c>
      <c r="I307" s="5">
        <f t="shared" ca="1" si="183"/>
        <v>0</v>
      </c>
      <c r="J307" s="32" t="str">
        <f t="shared" ca="1" si="184"/>
        <v/>
      </c>
      <c r="K307" s="33" t="str">
        <f t="shared" ca="1" si="172"/>
        <v/>
      </c>
      <c r="L307" s="5">
        <f ca="1">IF(Setup!$AG$7&lt;&gt;"",INDIRECT("'" &amp; Setup!$AG$7 &amp; "'!" &amp; AD307),0) + IF(Setup!$AG$8&lt;&gt;"",INDIRECT("'" &amp; Setup!$AG$8 &amp; "'!" &amp; AD307),0) + IF(Setup!$AG$9&lt;&gt;"",INDIRECT("'" &amp; Setup!$AG$9 &amp; "'!" &amp; AD307),0) + IF(Setup!$AG$10&lt;&gt;"",INDIRECT("'" &amp; Setup!$AG$10 &amp; "'!" &amp; AD307),0) + IF(Setup!$AG$11&lt;&gt;"",INDIRECT("'" &amp; Setup!$AG$11 &amp; "'!" &amp; AD307),0) + IF(Setup!$AG$12&lt;&gt;"",INDIRECT("'" &amp; Setup!$AG$12 &amp; "'!" &amp; AD307),0)</f>
        <v>0</v>
      </c>
      <c r="M307" s="5">
        <f ca="1">IF(Setup!$AG$7&lt;&gt;"",INDIRECT("'" &amp; Setup!$AG$7 &amp; "'!" &amp; AE307),0) + IF(Setup!$AG$8&lt;&gt;"",INDIRECT("'" &amp; Setup!$AG$8 &amp; "'!" &amp; AE307),0) + IF(Setup!$AG$9&lt;&gt;"",INDIRECT("'" &amp; Setup!$AG$9 &amp; "'!" &amp; AE307),0) + IF(Setup!$AG$10&lt;&gt;"",INDIRECT("'" &amp; Setup!$AG$10 &amp; "'!" &amp; AE307),0) + IF(Setup!$AG$11&lt;&gt;"",INDIRECT("'" &amp; Setup!$AG$11 &amp; "'!" &amp; AE307),0) + IF(Setup!$AG$12&lt;&gt;"",INDIRECT("'" &amp; Setup!$AG$12 &amp; "'!" &amp; AE307),0)</f>
        <v>0</v>
      </c>
      <c r="N307" s="32" t="str">
        <f t="shared" ca="1" si="185"/>
        <v/>
      </c>
      <c r="O307" s="33" t="str">
        <f t="shared" ca="1" si="173"/>
        <v/>
      </c>
      <c r="P307" s="5">
        <f ca="1">IF(Setup!$AH$7&lt;&gt;"",INDIRECT("'" &amp; Setup!$AH$7 &amp; "'!" &amp; AD307),0) + IF(Setup!$AH$8&lt;&gt;"",INDIRECT("'" &amp; Setup!$AH$8 &amp; "'!" &amp; AD307),0) + IF(Setup!$AH$9&lt;&gt;"",INDIRECT("'" &amp; Setup!$AH$9 &amp; "'!" &amp; AD307),0) + IF(Setup!$AH$10&lt;&gt;"",INDIRECT("'" &amp; Setup!$AH$10 &amp; "'!" &amp; AD307),0) + IF(Setup!$AH$11&lt;&gt;"",INDIRECT("'" &amp; Setup!$AH$11 &amp; "'!" &amp; AD307),0) + IF(Setup!$AH$12&lt;&gt;"",INDIRECT("'" &amp; Setup!$AH$12 &amp; "'!" &amp; AD307),0)</f>
        <v>0</v>
      </c>
      <c r="Q307" s="5">
        <f ca="1">IF(Setup!$AH$7&lt;&gt;"",INDIRECT("'" &amp; Setup!$AH$7 &amp; "'!" &amp; AE307),0) + IF(Setup!$AH$8&lt;&gt;"",INDIRECT("'" &amp; Setup!$AH$8 &amp; "'!" &amp; AE307),0) + IF(Setup!$AH$9&lt;&gt;"",INDIRECT("'" &amp; Setup!$AH$9 &amp; "'!" &amp; AE307),0) + IF(Setup!$AH$10&lt;&gt;"",INDIRECT("'" &amp; Setup!$AH$10 &amp; "'!" &amp; AE307),0) + IF(Setup!$AH$11&lt;&gt;"",INDIRECT("'" &amp; Setup!$AH$11 &amp; "'!" &amp; AE307),0) + IF(Setup!$AH$12&lt;&gt;"",INDIRECT("'" &amp; Setup!$AH$12 &amp; "'!" &amp; AE307),0)</f>
        <v>0</v>
      </c>
      <c r="R307" s="32" t="str">
        <f t="shared" ca="1" si="186"/>
        <v/>
      </c>
      <c r="S307" s="33" t="str">
        <f t="shared" ca="1" si="174"/>
        <v/>
      </c>
      <c r="T307" s="5">
        <f ca="1">IF(Setup!$AI$7&lt;&gt;"",INDIRECT("'" &amp; Setup!$AI$7 &amp; "'!" &amp; AD307),0) + IF(Setup!$AI$8&lt;&gt;"",INDIRECT("'" &amp; Setup!$AI$8 &amp; "'!" &amp; AD307),0) + IF(Setup!$AI$9&lt;&gt;"",INDIRECT("'" &amp; Setup!$AI$9 &amp; "'!" &amp; AD307),0) + IF(Setup!$AI$10&lt;&gt;"",INDIRECT("'" &amp; Setup!$AI$10 &amp; "'!" &amp; AD307),0) + IF(Setup!$AI$11&lt;&gt;"",INDIRECT("'" &amp; Setup!$AI$11 &amp; "'!" &amp; AD307),0) + IF(Setup!$AI$12&lt;&gt;"",INDIRECT("'" &amp; Setup!$AI$12 &amp; "'!" &amp; AD307),0)</f>
        <v>0</v>
      </c>
      <c r="U307" s="5">
        <f ca="1">IF(Setup!$AI$7&lt;&gt;"",INDIRECT("'" &amp; Setup!$AI$7 &amp; "'!" &amp; AE307),0) + IF(Setup!$AI$8&lt;&gt;"",INDIRECT("'" &amp; Setup!$AI$8 &amp; "'!" &amp; AE307),0) + IF(Setup!$AI$9&lt;&gt;"",INDIRECT("'" &amp; Setup!$AI$9 &amp; "'!" &amp; AE307),0) + IF(Setup!$AI$10&lt;&gt;"",INDIRECT("'" &amp; Setup!$AI$10 &amp; "'!" &amp; AE307),0) + IF(Setup!$AI$11&lt;&gt;"",INDIRECT("'" &amp; Setup!$AI$11 &amp; "'!" &amp; AE307),0) + IF(Setup!$AI$12&lt;&gt;"",INDIRECT("'" &amp; Setup!$AI$12 &amp; "'!" &amp; AE307),0)</f>
        <v>0</v>
      </c>
      <c r="V307" s="32" t="str">
        <f t="shared" ca="1" si="175"/>
        <v/>
      </c>
      <c r="W307" s="33" t="str">
        <f t="shared" ca="1" si="176"/>
        <v/>
      </c>
      <c r="X307" s="4">
        <f ca="1">IF(Setup!$AJ$7&lt;&gt;"",INDIRECT("'" &amp; Setup!$AJ$7 &amp; "'!" &amp; AD307),0) + IF(Setup!$AJ$8&lt;&gt;"",INDIRECT("'" &amp; Setup!$AJ$8 &amp; "'!" &amp; AD307),0) + IF(Setup!$AJ$9&lt;&gt;"",INDIRECT("'" &amp; Setup!$AJ$9 &amp; "'!" &amp; AD307),0) + IF(Setup!$AJ$10&lt;&gt;"",INDIRECT("'" &amp; Setup!$AJ$10 &amp; "'!" &amp; AD307),0) + IF(Setup!$AJ$11&lt;&gt;"",INDIRECT("'" &amp; Setup!$AJ$11 &amp; "'!" &amp; AD307),0) + IF(Setup!$AJ$12&lt;&gt;"",INDIRECT("'" &amp; Setup!$AJ$12 &amp; "'!" &amp; AD307),0)</f>
        <v>0</v>
      </c>
      <c r="Y307" s="4">
        <f ca="1">IF(Setup!$AJ$7&lt;&gt;"",INDIRECT("'" &amp; Setup!$AJ$7 &amp; "'!" &amp; AE307),0) + IF(Setup!$AJ$8&lt;&gt;"",INDIRECT("'" &amp; Setup!$AJ$8 &amp; "'!" &amp; AE307),0) + IF(Setup!$AJ$9&lt;&gt;"",INDIRECT("'" &amp; Setup!$AJ$9 &amp; "'!" &amp; AE307),0) + IF(Setup!$AJ$10&lt;&gt;"",INDIRECT("'" &amp; Setup!$AJ$10 &amp; "'!" &amp; AE307),0) + IF(Setup!$AJ$11&lt;&gt;"",INDIRECT("'" &amp; Setup!$AJ$11 &amp; "'!" &amp; AE307),0) + IF(Setup!$AJ$12&lt;&gt;"",INDIRECT("'" &amp; Setup!$AJ$12 &amp; "'!" &amp; AE307),0)</f>
        <v>0</v>
      </c>
      <c r="Z307" s="32" t="str">
        <f t="shared" ca="1" si="177"/>
        <v/>
      </c>
      <c r="AA307" s="33" t="str">
        <f t="shared" ca="1" si="178"/>
        <v/>
      </c>
      <c r="AB307" s="1">
        <f>Planning!H79</f>
        <v>0</v>
      </c>
      <c r="AC307" s="2" t="str">
        <f t="shared" si="179"/>
        <v>00</v>
      </c>
      <c r="AD307" s="2" t="s">
        <v>999</v>
      </c>
      <c r="AE307" s="2" t="s">
        <v>1000</v>
      </c>
      <c r="AF307" s="2" t="s">
        <v>1673</v>
      </c>
      <c r="AI307" s="2">
        <f ca="1">IF(Setup!$AG$7&lt;&gt;"",INDIRECT("'" &amp; Setup!$AG$7 &amp; "'!" &amp; AF307),0) + IF(Setup!$AG$8&lt;&gt;"",INDIRECT("'" &amp; Setup!$AG$8 &amp; "'!" &amp; AF307),0) + IF(Setup!$AG$9&lt;&gt;"",INDIRECT("'" &amp; Setup!$AG$9 &amp; "'!" &amp; AF307),0) + IF(Setup!$AG$10&lt;&gt;"",INDIRECT("'" &amp; Setup!$AG$10 &amp; "'!" &amp; AF307),0) + IF(Setup!$AG$11&lt;&gt;"",INDIRECT("'" &amp; Setup!$AG$11 &amp; "'!" &amp; AF307),0) + IF(Setup!$AG$12&lt;&gt;"",INDIRECT("'" &amp; Setup!$AG$12 &amp; "'!" &amp; AF307),0)</f>
        <v>0</v>
      </c>
      <c r="AJ307" s="2">
        <f ca="1">IF(Setup!$AH$7&lt;&gt;"",INDIRECT("'" &amp; Setup!$AH$7 &amp; "'!" &amp; AF307),0) + IF(Setup!$AH$8&lt;&gt;"",INDIRECT("'" &amp; Setup!$AH$8 &amp; "'!" &amp; AF307),0) + IF(Setup!$AH$9&lt;&gt;"",INDIRECT("'" &amp; Setup!$AH$9 &amp; "'!" &amp; AF307),0) + IF(Setup!$AH$10&lt;&gt;"",INDIRECT("'" &amp; Setup!$AH$10 &amp; "'!" &amp; AF307),0) + IF(Setup!$AH$11&lt;&gt;"",INDIRECT("'" &amp; Setup!$AH$11 &amp; "'!" &amp; AF307),0) + IF(Setup!$AH$12&lt;&gt;"",INDIRECT("'" &amp; Setup!$AH$12 &amp; "'!" &amp; AF307),0)</f>
        <v>0</v>
      </c>
      <c r="AK307" s="2">
        <f ca="1">IF(Setup!$AI$7&lt;&gt;"",INDIRECT("'" &amp; Setup!$AI$7 &amp; "'!" &amp; AF307),0) + IF(Setup!$AI$8&lt;&gt;"",INDIRECT("'" &amp; Setup!$AI$8 &amp; "'!" &amp; AF307),0) + IF(Setup!$AI$9&lt;&gt;"",INDIRECT("'" &amp; Setup!$AI$9 &amp; "'!" &amp; AF307),0) + IF(Setup!$AI$10&lt;&gt;"",INDIRECT("'" &amp; Setup!$AI$10 &amp; "'!" &amp; AF307),0) + IF(Setup!$AI$11&lt;&gt;"",INDIRECT("'" &amp; Setup!$AI$11 &amp; "'!" &amp; AF307),0) + IF(Setup!$AI$12&lt;&gt;"",INDIRECT("'" &amp; Setup!$AI$12 &amp; "'!" &amp; AF307),0)</f>
        <v>0</v>
      </c>
      <c r="AL307" s="2">
        <f ca="1">IF(Setup!$AJ$7&lt;&gt;"",INDIRECT("'" &amp; Setup!$AJ$7 &amp; "'!" &amp; AF307),0) + IF(Setup!$AJ$8&lt;&gt;"",INDIRECT("'" &amp; Setup!$AJ$8 &amp; "'!" &amp; AF307),0) + IF(Setup!$AJ$9&lt;&gt;"",INDIRECT("'" &amp; Setup!$AJ$9 &amp; "'!" &amp; AF307),0) + IF(Setup!$AJ$10&lt;&gt;"",INDIRECT("'" &amp; Setup!$AJ$10 &amp; "'!" &amp; AF307),0) + IF(Setup!$AJ$11&lt;&gt;"",INDIRECT("'" &amp; Setup!$AJ$11 &amp; "'!" &amp; AF307),0) + IF(Setup!$AJ$12&lt;&gt;"",INDIRECT("'" &amp; Setup!$AJ$12 &amp; "'!" &amp; AF307),0)</f>
        <v>0</v>
      </c>
      <c r="AN307" s="2" t="str">
        <f t="shared" si="180"/>
        <v/>
      </c>
      <c r="BS307" s="2">
        <v>0</v>
      </c>
      <c r="BT307" s="2">
        <f ca="1">IF(Setup!$AH$7="",0,INDIRECT("'" &amp; Setup!$AH$7 &amp; "'!" &amp; AF307))</f>
        <v>0</v>
      </c>
      <c r="BU307" s="2">
        <f ca="1">IF(Setup!$AI$7="",0,INDIRECT("'" &amp; Setup!$AI$7 &amp; "'!" &amp; AF307))</f>
        <v>0</v>
      </c>
      <c r="BV307" s="2">
        <f ca="1">IF(Setup!$AJ$7="",0,INDIRECT("'" &amp; Setup!$AJ$7 &amp; "'!" &amp; AF307))</f>
        <v>0</v>
      </c>
    </row>
    <row r="308" spans="1:74" ht="39" hidden="1" customHeight="1" x14ac:dyDescent="0.2">
      <c r="A308" s="14" t="str">
        <f>Planning!A80</f>
        <v>I072</v>
      </c>
      <c r="B308" s="9">
        <f>Planning!B80</f>
        <v>0</v>
      </c>
      <c r="C308" s="9">
        <f>Planning!C80</f>
        <v>0</v>
      </c>
      <c r="D308" s="9">
        <f>Planning!D80</f>
        <v>0</v>
      </c>
      <c r="E308" s="3">
        <f>Planning!E80</f>
        <v>0</v>
      </c>
      <c r="F308" s="3">
        <f>Planning!G80</f>
        <v>0</v>
      </c>
      <c r="G308" s="60">
        <f t="shared" si="181"/>
        <v>0</v>
      </c>
      <c r="H308" s="5">
        <f t="shared" ca="1" si="182"/>
        <v>0</v>
      </c>
      <c r="I308" s="5">
        <f t="shared" ca="1" si="183"/>
        <v>0</v>
      </c>
      <c r="J308" s="32" t="str">
        <f t="shared" ca="1" si="184"/>
        <v/>
      </c>
      <c r="K308" s="33" t="str">
        <f t="shared" ca="1" si="172"/>
        <v/>
      </c>
      <c r="L308" s="5">
        <f ca="1">IF(Setup!$AG$7&lt;&gt;"",INDIRECT("'" &amp; Setup!$AG$7 &amp; "'!" &amp; AD308),0) + IF(Setup!$AG$8&lt;&gt;"",INDIRECT("'" &amp; Setup!$AG$8 &amp; "'!" &amp; AD308),0) + IF(Setup!$AG$9&lt;&gt;"",INDIRECT("'" &amp; Setup!$AG$9 &amp; "'!" &amp; AD308),0) + IF(Setup!$AG$10&lt;&gt;"",INDIRECT("'" &amp; Setup!$AG$10 &amp; "'!" &amp; AD308),0) + IF(Setup!$AG$11&lt;&gt;"",INDIRECT("'" &amp; Setup!$AG$11 &amp; "'!" &amp; AD308),0) + IF(Setup!$AG$12&lt;&gt;"",INDIRECT("'" &amp; Setup!$AG$12 &amp; "'!" &amp; AD308),0)</f>
        <v>0</v>
      </c>
      <c r="M308" s="5">
        <f ca="1">IF(Setup!$AG$7&lt;&gt;"",INDIRECT("'" &amp; Setup!$AG$7 &amp; "'!" &amp; AE308),0) + IF(Setup!$AG$8&lt;&gt;"",INDIRECT("'" &amp; Setup!$AG$8 &amp; "'!" &amp; AE308),0) + IF(Setup!$AG$9&lt;&gt;"",INDIRECT("'" &amp; Setup!$AG$9 &amp; "'!" &amp; AE308),0) + IF(Setup!$AG$10&lt;&gt;"",INDIRECT("'" &amp; Setup!$AG$10 &amp; "'!" &amp; AE308),0) + IF(Setup!$AG$11&lt;&gt;"",INDIRECT("'" &amp; Setup!$AG$11 &amp; "'!" &amp; AE308),0) + IF(Setup!$AG$12&lt;&gt;"",INDIRECT("'" &amp; Setup!$AG$12 &amp; "'!" &amp; AE308),0)</f>
        <v>0</v>
      </c>
      <c r="N308" s="32" t="str">
        <f t="shared" ca="1" si="185"/>
        <v/>
      </c>
      <c r="O308" s="33" t="str">
        <f t="shared" ca="1" si="173"/>
        <v/>
      </c>
      <c r="P308" s="5">
        <f ca="1">IF(Setup!$AH$7&lt;&gt;"",INDIRECT("'" &amp; Setup!$AH$7 &amp; "'!" &amp; AD308),0) + IF(Setup!$AH$8&lt;&gt;"",INDIRECT("'" &amp; Setup!$AH$8 &amp; "'!" &amp; AD308),0) + IF(Setup!$AH$9&lt;&gt;"",INDIRECT("'" &amp; Setup!$AH$9 &amp; "'!" &amp; AD308),0) + IF(Setup!$AH$10&lt;&gt;"",INDIRECT("'" &amp; Setup!$AH$10 &amp; "'!" &amp; AD308),0) + IF(Setup!$AH$11&lt;&gt;"",INDIRECT("'" &amp; Setup!$AH$11 &amp; "'!" &amp; AD308),0) + IF(Setup!$AH$12&lt;&gt;"",INDIRECT("'" &amp; Setup!$AH$12 &amp; "'!" &amp; AD308),0)</f>
        <v>0</v>
      </c>
      <c r="Q308" s="5">
        <f ca="1">IF(Setup!$AH$7&lt;&gt;"",INDIRECT("'" &amp; Setup!$AH$7 &amp; "'!" &amp; AE308),0) + IF(Setup!$AH$8&lt;&gt;"",INDIRECT("'" &amp; Setup!$AH$8 &amp; "'!" &amp; AE308),0) + IF(Setup!$AH$9&lt;&gt;"",INDIRECT("'" &amp; Setup!$AH$9 &amp; "'!" &amp; AE308),0) + IF(Setup!$AH$10&lt;&gt;"",INDIRECT("'" &amp; Setup!$AH$10 &amp; "'!" &amp; AE308),0) + IF(Setup!$AH$11&lt;&gt;"",INDIRECT("'" &amp; Setup!$AH$11 &amp; "'!" &amp; AE308),0) + IF(Setup!$AH$12&lt;&gt;"",INDIRECT("'" &amp; Setup!$AH$12 &amp; "'!" &amp; AE308),0)</f>
        <v>0</v>
      </c>
      <c r="R308" s="32" t="str">
        <f t="shared" ca="1" si="186"/>
        <v/>
      </c>
      <c r="S308" s="33" t="str">
        <f t="shared" ca="1" si="174"/>
        <v/>
      </c>
      <c r="T308" s="5">
        <f ca="1">IF(Setup!$AI$7&lt;&gt;"",INDIRECT("'" &amp; Setup!$AI$7 &amp; "'!" &amp; AD308),0) + IF(Setup!$AI$8&lt;&gt;"",INDIRECT("'" &amp; Setup!$AI$8 &amp; "'!" &amp; AD308),0) + IF(Setup!$AI$9&lt;&gt;"",INDIRECT("'" &amp; Setup!$AI$9 &amp; "'!" &amp; AD308),0) + IF(Setup!$AI$10&lt;&gt;"",INDIRECT("'" &amp; Setup!$AI$10 &amp; "'!" &amp; AD308),0) + IF(Setup!$AI$11&lt;&gt;"",INDIRECT("'" &amp; Setup!$AI$11 &amp; "'!" &amp; AD308),0) + IF(Setup!$AI$12&lt;&gt;"",INDIRECT("'" &amp; Setup!$AI$12 &amp; "'!" &amp; AD308),0)</f>
        <v>0</v>
      </c>
      <c r="U308" s="5">
        <f ca="1">IF(Setup!$AI$7&lt;&gt;"",INDIRECT("'" &amp; Setup!$AI$7 &amp; "'!" &amp; AE308),0) + IF(Setup!$AI$8&lt;&gt;"",INDIRECT("'" &amp; Setup!$AI$8 &amp; "'!" &amp; AE308),0) + IF(Setup!$AI$9&lt;&gt;"",INDIRECT("'" &amp; Setup!$AI$9 &amp; "'!" &amp; AE308),0) + IF(Setup!$AI$10&lt;&gt;"",INDIRECT("'" &amp; Setup!$AI$10 &amp; "'!" &amp; AE308),0) + IF(Setup!$AI$11&lt;&gt;"",INDIRECT("'" &amp; Setup!$AI$11 &amp; "'!" &amp; AE308),0) + IF(Setup!$AI$12&lt;&gt;"",INDIRECT("'" &amp; Setup!$AI$12 &amp; "'!" &amp; AE308),0)</f>
        <v>0</v>
      </c>
      <c r="V308" s="32" t="str">
        <f t="shared" ca="1" si="175"/>
        <v/>
      </c>
      <c r="W308" s="33" t="str">
        <f t="shared" ca="1" si="176"/>
        <v/>
      </c>
      <c r="X308" s="4">
        <f ca="1">IF(Setup!$AJ$7&lt;&gt;"",INDIRECT("'" &amp; Setup!$AJ$7 &amp; "'!" &amp; AD308),0) + IF(Setup!$AJ$8&lt;&gt;"",INDIRECT("'" &amp; Setup!$AJ$8 &amp; "'!" &amp; AD308),0) + IF(Setup!$AJ$9&lt;&gt;"",INDIRECT("'" &amp; Setup!$AJ$9 &amp; "'!" &amp; AD308),0) + IF(Setup!$AJ$10&lt;&gt;"",INDIRECT("'" &amp; Setup!$AJ$10 &amp; "'!" &amp; AD308),0) + IF(Setup!$AJ$11&lt;&gt;"",INDIRECT("'" &amp; Setup!$AJ$11 &amp; "'!" &amp; AD308),0) + IF(Setup!$AJ$12&lt;&gt;"",INDIRECT("'" &amp; Setup!$AJ$12 &amp; "'!" &amp; AD308),0)</f>
        <v>0</v>
      </c>
      <c r="Y308" s="4">
        <f ca="1">IF(Setup!$AJ$7&lt;&gt;"",INDIRECT("'" &amp; Setup!$AJ$7 &amp; "'!" &amp; AE308),0) + IF(Setup!$AJ$8&lt;&gt;"",INDIRECT("'" &amp; Setup!$AJ$8 &amp; "'!" &amp; AE308),0) + IF(Setup!$AJ$9&lt;&gt;"",INDIRECT("'" &amp; Setup!$AJ$9 &amp; "'!" &amp; AE308),0) + IF(Setup!$AJ$10&lt;&gt;"",INDIRECT("'" &amp; Setup!$AJ$10 &amp; "'!" &amp; AE308),0) + IF(Setup!$AJ$11&lt;&gt;"",INDIRECT("'" &amp; Setup!$AJ$11 &amp; "'!" &amp; AE308),0) + IF(Setup!$AJ$12&lt;&gt;"",INDIRECT("'" &amp; Setup!$AJ$12 &amp; "'!" &amp; AE308),0)</f>
        <v>0</v>
      </c>
      <c r="Z308" s="32" t="str">
        <f t="shared" ca="1" si="177"/>
        <v/>
      </c>
      <c r="AA308" s="33" t="str">
        <f t="shared" ca="1" si="178"/>
        <v/>
      </c>
      <c r="AB308" s="1">
        <f>Planning!H80</f>
        <v>0</v>
      </c>
      <c r="AC308" s="2" t="str">
        <f t="shared" si="179"/>
        <v>00</v>
      </c>
      <c r="AD308" s="2" t="s">
        <v>1001</v>
      </c>
      <c r="AE308" s="2" t="s">
        <v>1002</v>
      </c>
      <c r="AF308" s="2" t="s">
        <v>1674</v>
      </c>
      <c r="AI308" s="2">
        <f ca="1">IF(Setup!$AG$7&lt;&gt;"",INDIRECT("'" &amp; Setup!$AG$7 &amp; "'!" &amp; AF308),0) + IF(Setup!$AG$8&lt;&gt;"",INDIRECT("'" &amp; Setup!$AG$8 &amp; "'!" &amp; AF308),0) + IF(Setup!$AG$9&lt;&gt;"",INDIRECT("'" &amp; Setup!$AG$9 &amp; "'!" &amp; AF308),0) + IF(Setup!$AG$10&lt;&gt;"",INDIRECT("'" &amp; Setup!$AG$10 &amp; "'!" &amp; AF308),0) + IF(Setup!$AG$11&lt;&gt;"",INDIRECT("'" &amp; Setup!$AG$11 &amp; "'!" &amp; AF308),0) + IF(Setup!$AG$12&lt;&gt;"",INDIRECT("'" &amp; Setup!$AG$12 &amp; "'!" &amp; AF308),0)</f>
        <v>0</v>
      </c>
      <c r="AJ308" s="2">
        <f ca="1">IF(Setup!$AH$7&lt;&gt;"",INDIRECT("'" &amp; Setup!$AH$7 &amp; "'!" &amp; AF308),0) + IF(Setup!$AH$8&lt;&gt;"",INDIRECT("'" &amp; Setup!$AH$8 &amp; "'!" &amp; AF308),0) + IF(Setup!$AH$9&lt;&gt;"",INDIRECT("'" &amp; Setup!$AH$9 &amp; "'!" &amp; AF308),0) + IF(Setup!$AH$10&lt;&gt;"",INDIRECT("'" &amp; Setup!$AH$10 &amp; "'!" &amp; AF308),0) + IF(Setup!$AH$11&lt;&gt;"",INDIRECT("'" &amp; Setup!$AH$11 &amp; "'!" &amp; AF308),0) + IF(Setup!$AH$12&lt;&gt;"",INDIRECT("'" &amp; Setup!$AH$12 &amp; "'!" &amp; AF308),0)</f>
        <v>0</v>
      </c>
      <c r="AK308" s="2">
        <f ca="1">IF(Setup!$AI$7&lt;&gt;"",INDIRECT("'" &amp; Setup!$AI$7 &amp; "'!" &amp; AF308),0) + IF(Setup!$AI$8&lt;&gt;"",INDIRECT("'" &amp; Setup!$AI$8 &amp; "'!" &amp; AF308),0) + IF(Setup!$AI$9&lt;&gt;"",INDIRECT("'" &amp; Setup!$AI$9 &amp; "'!" &amp; AF308),0) + IF(Setup!$AI$10&lt;&gt;"",INDIRECT("'" &amp; Setup!$AI$10 &amp; "'!" &amp; AF308),0) + IF(Setup!$AI$11&lt;&gt;"",INDIRECT("'" &amp; Setup!$AI$11 &amp; "'!" &amp; AF308),0) + IF(Setup!$AI$12&lt;&gt;"",INDIRECT("'" &amp; Setup!$AI$12 &amp; "'!" &amp; AF308),0)</f>
        <v>0</v>
      </c>
      <c r="AL308" s="2">
        <f ca="1">IF(Setup!$AJ$7&lt;&gt;"",INDIRECT("'" &amp; Setup!$AJ$7 &amp; "'!" &amp; AF308),0) + IF(Setup!$AJ$8&lt;&gt;"",INDIRECT("'" &amp; Setup!$AJ$8 &amp; "'!" &amp; AF308),0) + IF(Setup!$AJ$9&lt;&gt;"",INDIRECT("'" &amp; Setup!$AJ$9 &amp; "'!" &amp; AF308),0) + IF(Setup!$AJ$10&lt;&gt;"",INDIRECT("'" &amp; Setup!$AJ$10 &amp; "'!" &amp; AF308),0) + IF(Setup!$AJ$11&lt;&gt;"",INDIRECT("'" &amp; Setup!$AJ$11 &amp; "'!" &amp; AF308),0) + IF(Setup!$AJ$12&lt;&gt;"",INDIRECT("'" &amp; Setup!$AJ$12 &amp; "'!" &amp; AF308),0)</f>
        <v>0</v>
      </c>
      <c r="AN308" s="2" t="str">
        <f t="shared" si="180"/>
        <v/>
      </c>
      <c r="BS308" s="2">
        <v>0</v>
      </c>
      <c r="BT308" s="2">
        <f ca="1">IF(Setup!$AH$7="",0,INDIRECT("'" &amp; Setup!$AH$7 &amp; "'!" &amp; AF308))</f>
        <v>0</v>
      </c>
      <c r="BU308" s="2">
        <f ca="1">IF(Setup!$AI$7="",0,INDIRECT("'" &amp; Setup!$AI$7 &amp; "'!" &amp; AF308))</f>
        <v>0</v>
      </c>
      <c r="BV308" s="2">
        <f ca="1">IF(Setup!$AJ$7="",0,INDIRECT("'" &amp; Setup!$AJ$7 &amp; "'!" &amp; AF308))</f>
        <v>0</v>
      </c>
    </row>
    <row r="309" spans="1:74" ht="39" hidden="1" customHeight="1" x14ac:dyDescent="0.2">
      <c r="A309" s="14" t="str">
        <f>Planning!A81</f>
        <v>I073</v>
      </c>
      <c r="B309" s="9">
        <f>Planning!B81</f>
        <v>0</v>
      </c>
      <c r="C309" s="9">
        <f>Planning!C81</f>
        <v>0</v>
      </c>
      <c r="D309" s="9">
        <f>Planning!D81</f>
        <v>0</v>
      </c>
      <c r="E309" s="3">
        <f>Planning!E81</f>
        <v>0</v>
      </c>
      <c r="F309" s="3">
        <f>Planning!G81</f>
        <v>0</v>
      </c>
      <c r="G309" s="60">
        <f t="shared" si="181"/>
        <v>0</v>
      </c>
      <c r="H309" s="5">
        <f t="shared" ca="1" si="182"/>
        <v>0</v>
      </c>
      <c r="I309" s="5">
        <f t="shared" ca="1" si="183"/>
        <v>0</v>
      </c>
      <c r="J309" s="32" t="str">
        <f t="shared" ca="1" si="184"/>
        <v/>
      </c>
      <c r="K309" s="33" t="str">
        <f t="shared" ca="1" si="172"/>
        <v/>
      </c>
      <c r="L309" s="5">
        <f ca="1">IF(Setup!$AG$7&lt;&gt;"",INDIRECT("'" &amp; Setup!$AG$7 &amp; "'!" &amp; AD309),0) + IF(Setup!$AG$8&lt;&gt;"",INDIRECT("'" &amp; Setup!$AG$8 &amp; "'!" &amp; AD309),0) + IF(Setup!$AG$9&lt;&gt;"",INDIRECT("'" &amp; Setup!$AG$9 &amp; "'!" &amp; AD309),0) + IF(Setup!$AG$10&lt;&gt;"",INDIRECT("'" &amp; Setup!$AG$10 &amp; "'!" &amp; AD309),0) + IF(Setup!$AG$11&lt;&gt;"",INDIRECT("'" &amp; Setup!$AG$11 &amp; "'!" &amp; AD309),0) + IF(Setup!$AG$12&lt;&gt;"",INDIRECT("'" &amp; Setup!$AG$12 &amp; "'!" &amp; AD309),0)</f>
        <v>0</v>
      </c>
      <c r="M309" s="5">
        <f ca="1">IF(Setup!$AG$7&lt;&gt;"",INDIRECT("'" &amp; Setup!$AG$7 &amp; "'!" &amp; AE309),0) + IF(Setup!$AG$8&lt;&gt;"",INDIRECT("'" &amp; Setup!$AG$8 &amp; "'!" &amp; AE309),0) + IF(Setup!$AG$9&lt;&gt;"",INDIRECT("'" &amp; Setup!$AG$9 &amp; "'!" &amp; AE309),0) + IF(Setup!$AG$10&lt;&gt;"",INDIRECT("'" &amp; Setup!$AG$10 &amp; "'!" &amp; AE309),0) + IF(Setup!$AG$11&lt;&gt;"",INDIRECT("'" &amp; Setup!$AG$11 &amp; "'!" &amp; AE309),0) + IF(Setup!$AG$12&lt;&gt;"",INDIRECT("'" &amp; Setup!$AG$12 &amp; "'!" &amp; AE309),0)</f>
        <v>0</v>
      </c>
      <c r="N309" s="32" t="str">
        <f t="shared" ca="1" si="185"/>
        <v/>
      </c>
      <c r="O309" s="33" t="str">
        <f t="shared" ca="1" si="173"/>
        <v/>
      </c>
      <c r="P309" s="5">
        <f ca="1">IF(Setup!$AH$7&lt;&gt;"",INDIRECT("'" &amp; Setup!$AH$7 &amp; "'!" &amp; AD309),0) + IF(Setup!$AH$8&lt;&gt;"",INDIRECT("'" &amp; Setup!$AH$8 &amp; "'!" &amp; AD309),0) + IF(Setup!$AH$9&lt;&gt;"",INDIRECT("'" &amp; Setup!$AH$9 &amp; "'!" &amp; AD309),0) + IF(Setup!$AH$10&lt;&gt;"",INDIRECT("'" &amp; Setup!$AH$10 &amp; "'!" &amp; AD309),0) + IF(Setup!$AH$11&lt;&gt;"",INDIRECT("'" &amp; Setup!$AH$11 &amp; "'!" &amp; AD309),0) + IF(Setup!$AH$12&lt;&gt;"",INDIRECT("'" &amp; Setup!$AH$12 &amp; "'!" &amp; AD309),0)</f>
        <v>0</v>
      </c>
      <c r="Q309" s="5">
        <f ca="1">IF(Setup!$AH$7&lt;&gt;"",INDIRECT("'" &amp; Setup!$AH$7 &amp; "'!" &amp; AE309),0) + IF(Setup!$AH$8&lt;&gt;"",INDIRECT("'" &amp; Setup!$AH$8 &amp; "'!" &amp; AE309),0) + IF(Setup!$AH$9&lt;&gt;"",INDIRECT("'" &amp; Setup!$AH$9 &amp; "'!" &amp; AE309),0) + IF(Setup!$AH$10&lt;&gt;"",INDIRECT("'" &amp; Setup!$AH$10 &amp; "'!" &amp; AE309),0) + IF(Setup!$AH$11&lt;&gt;"",INDIRECT("'" &amp; Setup!$AH$11 &amp; "'!" &amp; AE309),0) + IF(Setup!$AH$12&lt;&gt;"",INDIRECT("'" &amp; Setup!$AH$12 &amp; "'!" &amp; AE309),0)</f>
        <v>0</v>
      </c>
      <c r="R309" s="32" t="str">
        <f t="shared" ca="1" si="186"/>
        <v/>
      </c>
      <c r="S309" s="33" t="str">
        <f t="shared" ca="1" si="174"/>
        <v/>
      </c>
      <c r="T309" s="5">
        <f ca="1">IF(Setup!$AI$7&lt;&gt;"",INDIRECT("'" &amp; Setup!$AI$7 &amp; "'!" &amp; AD309),0) + IF(Setup!$AI$8&lt;&gt;"",INDIRECT("'" &amp; Setup!$AI$8 &amp; "'!" &amp; AD309),0) + IF(Setup!$AI$9&lt;&gt;"",INDIRECT("'" &amp; Setup!$AI$9 &amp; "'!" &amp; AD309),0) + IF(Setup!$AI$10&lt;&gt;"",INDIRECT("'" &amp; Setup!$AI$10 &amp; "'!" &amp; AD309),0) + IF(Setup!$AI$11&lt;&gt;"",INDIRECT("'" &amp; Setup!$AI$11 &amp; "'!" &amp; AD309),0) + IF(Setup!$AI$12&lt;&gt;"",INDIRECT("'" &amp; Setup!$AI$12 &amp; "'!" &amp; AD309),0)</f>
        <v>0</v>
      </c>
      <c r="U309" s="5">
        <f ca="1">IF(Setup!$AI$7&lt;&gt;"",INDIRECT("'" &amp; Setup!$AI$7 &amp; "'!" &amp; AE309),0) + IF(Setup!$AI$8&lt;&gt;"",INDIRECT("'" &amp; Setup!$AI$8 &amp; "'!" &amp; AE309),0) + IF(Setup!$AI$9&lt;&gt;"",INDIRECT("'" &amp; Setup!$AI$9 &amp; "'!" &amp; AE309),0) + IF(Setup!$AI$10&lt;&gt;"",INDIRECT("'" &amp; Setup!$AI$10 &amp; "'!" &amp; AE309),0) + IF(Setup!$AI$11&lt;&gt;"",INDIRECT("'" &amp; Setup!$AI$11 &amp; "'!" &amp; AE309),0) + IF(Setup!$AI$12&lt;&gt;"",INDIRECT("'" &amp; Setup!$AI$12 &amp; "'!" &amp; AE309),0)</f>
        <v>0</v>
      </c>
      <c r="V309" s="32" t="str">
        <f t="shared" ca="1" si="175"/>
        <v/>
      </c>
      <c r="W309" s="33" t="str">
        <f t="shared" ca="1" si="176"/>
        <v/>
      </c>
      <c r="X309" s="4">
        <f ca="1">IF(Setup!$AJ$7&lt;&gt;"",INDIRECT("'" &amp; Setup!$AJ$7 &amp; "'!" &amp; AD309),0) + IF(Setup!$AJ$8&lt;&gt;"",INDIRECT("'" &amp; Setup!$AJ$8 &amp; "'!" &amp; AD309),0) + IF(Setup!$AJ$9&lt;&gt;"",INDIRECT("'" &amp; Setup!$AJ$9 &amp; "'!" &amp; AD309),0) + IF(Setup!$AJ$10&lt;&gt;"",INDIRECT("'" &amp; Setup!$AJ$10 &amp; "'!" &amp; AD309),0) + IF(Setup!$AJ$11&lt;&gt;"",INDIRECT("'" &amp; Setup!$AJ$11 &amp; "'!" &amp; AD309),0) + IF(Setup!$AJ$12&lt;&gt;"",INDIRECT("'" &amp; Setup!$AJ$12 &amp; "'!" &amp; AD309),0)</f>
        <v>0</v>
      </c>
      <c r="Y309" s="4">
        <f ca="1">IF(Setup!$AJ$7&lt;&gt;"",INDIRECT("'" &amp; Setup!$AJ$7 &amp; "'!" &amp; AE309),0) + IF(Setup!$AJ$8&lt;&gt;"",INDIRECT("'" &amp; Setup!$AJ$8 &amp; "'!" &amp; AE309),0) + IF(Setup!$AJ$9&lt;&gt;"",INDIRECT("'" &amp; Setup!$AJ$9 &amp; "'!" &amp; AE309),0) + IF(Setup!$AJ$10&lt;&gt;"",INDIRECT("'" &amp; Setup!$AJ$10 &amp; "'!" &amp; AE309),0) + IF(Setup!$AJ$11&lt;&gt;"",INDIRECT("'" &amp; Setup!$AJ$11 &amp; "'!" &amp; AE309),0) + IF(Setup!$AJ$12&lt;&gt;"",INDIRECT("'" &amp; Setup!$AJ$12 &amp; "'!" &amp; AE309),0)</f>
        <v>0</v>
      </c>
      <c r="Z309" s="32" t="str">
        <f t="shared" ca="1" si="177"/>
        <v/>
      </c>
      <c r="AA309" s="33" t="str">
        <f t="shared" ca="1" si="178"/>
        <v/>
      </c>
      <c r="AB309" s="1">
        <f>Planning!H81</f>
        <v>0</v>
      </c>
      <c r="AC309" s="2" t="str">
        <f t="shared" si="179"/>
        <v>00</v>
      </c>
      <c r="AD309" s="2" t="s">
        <v>1003</v>
      </c>
      <c r="AE309" s="2" t="s">
        <v>1004</v>
      </c>
      <c r="AF309" s="2" t="s">
        <v>1675</v>
      </c>
      <c r="AI309" s="2">
        <f ca="1">IF(Setup!$AG$7&lt;&gt;"",INDIRECT("'" &amp; Setup!$AG$7 &amp; "'!" &amp; AF309),0) + IF(Setup!$AG$8&lt;&gt;"",INDIRECT("'" &amp; Setup!$AG$8 &amp; "'!" &amp; AF309),0) + IF(Setup!$AG$9&lt;&gt;"",INDIRECT("'" &amp; Setup!$AG$9 &amp; "'!" &amp; AF309),0) + IF(Setup!$AG$10&lt;&gt;"",INDIRECT("'" &amp; Setup!$AG$10 &amp; "'!" &amp; AF309),0) + IF(Setup!$AG$11&lt;&gt;"",INDIRECT("'" &amp; Setup!$AG$11 &amp; "'!" &amp; AF309),0) + IF(Setup!$AG$12&lt;&gt;"",INDIRECT("'" &amp; Setup!$AG$12 &amp; "'!" &amp; AF309),0)</f>
        <v>0</v>
      </c>
      <c r="AJ309" s="2">
        <f ca="1">IF(Setup!$AH$7&lt;&gt;"",INDIRECT("'" &amp; Setup!$AH$7 &amp; "'!" &amp; AF309),0) + IF(Setup!$AH$8&lt;&gt;"",INDIRECT("'" &amp; Setup!$AH$8 &amp; "'!" &amp; AF309),0) + IF(Setup!$AH$9&lt;&gt;"",INDIRECT("'" &amp; Setup!$AH$9 &amp; "'!" &amp; AF309),0) + IF(Setup!$AH$10&lt;&gt;"",INDIRECT("'" &amp; Setup!$AH$10 &amp; "'!" &amp; AF309),0) + IF(Setup!$AH$11&lt;&gt;"",INDIRECT("'" &amp; Setup!$AH$11 &amp; "'!" &amp; AF309),0) + IF(Setup!$AH$12&lt;&gt;"",INDIRECT("'" &amp; Setup!$AH$12 &amp; "'!" &amp; AF309),0)</f>
        <v>0</v>
      </c>
      <c r="AK309" s="2">
        <f ca="1">IF(Setup!$AI$7&lt;&gt;"",INDIRECT("'" &amp; Setup!$AI$7 &amp; "'!" &amp; AF309),0) + IF(Setup!$AI$8&lt;&gt;"",INDIRECT("'" &amp; Setup!$AI$8 &amp; "'!" &amp; AF309),0) + IF(Setup!$AI$9&lt;&gt;"",INDIRECT("'" &amp; Setup!$AI$9 &amp; "'!" &amp; AF309),0) + IF(Setup!$AI$10&lt;&gt;"",INDIRECT("'" &amp; Setup!$AI$10 &amp; "'!" &amp; AF309),0) + IF(Setup!$AI$11&lt;&gt;"",INDIRECT("'" &amp; Setup!$AI$11 &amp; "'!" &amp; AF309),0) + IF(Setup!$AI$12&lt;&gt;"",INDIRECT("'" &amp; Setup!$AI$12 &amp; "'!" &amp; AF309),0)</f>
        <v>0</v>
      </c>
      <c r="AL309" s="2">
        <f ca="1">IF(Setup!$AJ$7&lt;&gt;"",INDIRECT("'" &amp; Setup!$AJ$7 &amp; "'!" &amp; AF309),0) + IF(Setup!$AJ$8&lt;&gt;"",INDIRECT("'" &amp; Setup!$AJ$8 &amp; "'!" &amp; AF309),0) + IF(Setup!$AJ$9&lt;&gt;"",INDIRECT("'" &amp; Setup!$AJ$9 &amp; "'!" &amp; AF309),0) + IF(Setup!$AJ$10&lt;&gt;"",INDIRECT("'" &amp; Setup!$AJ$10 &amp; "'!" &amp; AF309),0) + IF(Setup!$AJ$11&lt;&gt;"",INDIRECT("'" &amp; Setup!$AJ$11 &amp; "'!" &amp; AF309),0) + IF(Setup!$AJ$12&lt;&gt;"",INDIRECT("'" &amp; Setup!$AJ$12 &amp; "'!" &amp; AF309),0)</f>
        <v>0</v>
      </c>
      <c r="AN309" s="2" t="str">
        <f t="shared" si="180"/>
        <v/>
      </c>
      <c r="BS309" s="2">
        <v>0</v>
      </c>
      <c r="BT309" s="2">
        <f ca="1">IF(Setup!$AH$7="",0,INDIRECT("'" &amp; Setup!$AH$7 &amp; "'!" &amp; AF309))</f>
        <v>0</v>
      </c>
      <c r="BU309" s="2">
        <f ca="1">IF(Setup!$AI$7="",0,INDIRECT("'" &amp; Setup!$AI$7 &amp; "'!" &amp; AF309))</f>
        <v>0</v>
      </c>
      <c r="BV309" s="2">
        <f ca="1">IF(Setup!$AJ$7="",0,INDIRECT("'" &amp; Setup!$AJ$7 &amp; "'!" &amp; AF309))</f>
        <v>0</v>
      </c>
    </row>
    <row r="310" spans="1:74" ht="39" hidden="1" customHeight="1" x14ac:dyDescent="0.2">
      <c r="A310" s="14" t="str">
        <f>Planning!A82</f>
        <v>I074</v>
      </c>
      <c r="B310" s="9">
        <f>Planning!B82</f>
        <v>0</v>
      </c>
      <c r="C310" s="9">
        <f>Planning!C82</f>
        <v>0</v>
      </c>
      <c r="D310" s="9">
        <f>Planning!D82</f>
        <v>0</v>
      </c>
      <c r="E310" s="3">
        <f>Planning!E82</f>
        <v>0</v>
      </c>
      <c r="F310" s="3">
        <f>Planning!G82</f>
        <v>0</v>
      </c>
      <c r="G310" s="60">
        <f t="shared" si="181"/>
        <v>0</v>
      </c>
      <c r="H310" s="5">
        <f t="shared" ca="1" si="182"/>
        <v>0</v>
      </c>
      <c r="I310" s="5">
        <f t="shared" ca="1" si="183"/>
        <v>0</v>
      </c>
      <c r="J310" s="32" t="str">
        <f t="shared" ca="1" si="184"/>
        <v/>
      </c>
      <c r="K310" s="33" t="str">
        <f t="shared" ca="1" si="172"/>
        <v/>
      </c>
      <c r="L310" s="5">
        <f ca="1">IF(Setup!$AG$7&lt;&gt;"",INDIRECT("'" &amp; Setup!$AG$7 &amp; "'!" &amp; AD310),0) + IF(Setup!$AG$8&lt;&gt;"",INDIRECT("'" &amp; Setup!$AG$8 &amp; "'!" &amp; AD310),0) + IF(Setup!$AG$9&lt;&gt;"",INDIRECT("'" &amp; Setup!$AG$9 &amp; "'!" &amp; AD310),0) + IF(Setup!$AG$10&lt;&gt;"",INDIRECT("'" &amp; Setup!$AG$10 &amp; "'!" &amp; AD310),0) + IF(Setup!$AG$11&lt;&gt;"",INDIRECT("'" &amp; Setup!$AG$11 &amp; "'!" &amp; AD310),0) + IF(Setup!$AG$12&lt;&gt;"",INDIRECT("'" &amp; Setup!$AG$12 &amp; "'!" &amp; AD310),0)</f>
        <v>0</v>
      </c>
      <c r="M310" s="5">
        <f ca="1">IF(Setup!$AG$7&lt;&gt;"",INDIRECT("'" &amp; Setup!$AG$7 &amp; "'!" &amp; AE310),0) + IF(Setup!$AG$8&lt;&gt;"",INDIRECT("'" &amp; Setup!$AG$8 &amp; "'!" &amp; AE310),0) + IF(Setup!$AG$9&lt;&gt;"",INDIRECT("'" &amp; Setup!$AG$9 &amp; "'!" &amp; AE310),0) + IF(Setup!$AG$10&lt;&gt;"",INDIRECT("'" &amp; Setup!$AG$10 &amp; "'!" &amp; AE310),0) + IF(Setup!$AG$11&lt;&gt;"",INDIRECT("'" &amp; Setup!$AG$11 &amp; "'!" &amp; AE310),0) + IF(Setup!$AG$12&lt;&gt;"",INDIRECT("'" &amp; Setup!$AG$12 &amp; "'!" &amp; AE310),0)</f>
        <v>0</v>
      </c>
      <c r="N310" s="32" t="str">
        <f t="shared" ca="1" si="185"/>
        <v/>
      </c>
      <c r="O310" s="33" t="str">
        <f t="shared" ca="1" si="173"/>
        <v/>
      </c>
      <c r="P310" s="5">
        <f ca="1">IF(Setup!$AH$7&lt;&gt;"",INDIRECT("'" &amp; Setup!$AH$7 &amp; "'!" &amp; AD310),0) + IF(Setup!$AH$8&lt;&gt;"",INDIRECT("'" &amp; Setup!$AH$8 &amp; "'!" &amp; AD310),0) + IF(Setup!$AH$9&lt;&gt;"",INDIRECT("'" &amp; Setup!$AH$9 &amp; "'!" &amp; AD310),0) + IF(Setup!$AH$10&lt;&gt;"",INDIRECT("'" &amp; Setup!$AH$10 &amp; "'!" &amp; AD310),0) + IF(Setup!$AH$11&lt;&gt;"",INDIRECT("'" &amp; Setup!$AH$11 &amp; "'!" &amp; AD310),0) + IF(Setup!$AH$12&lt;&gt;"",INDIRECT("'" &amp; Setup!$AH$12 &amp; "'!" &amp; AD310),0)</f>
        <v>0</v>
      </c>
      <c r="Q310" s="5">
        <f ca="1">IF(Setup!$AH$7&lt;&gt;"",INDIRECT("'" &amp; Setup!$AH$7 &amp; "'!" &amp; AE310),0) + IF(Setup!$AH$8&lt;&gt;"",INDIRECT("'" &amp; Setup!$AH$8 &amp; "'!" &amp; AE310),0) + IF(Setup!$AH$9&lt;&gt;"",INDIRECT("'" &amp; Setup!$AH$9 &amp; "'!" &amp; AE310),0) + IF(Setup!$AH$10&lt;&gt;"",INDIRECT("'" &amp; Setup!$AH$10 &amp; "'!" &amp; AE310),0) + IF(Setup!$AH$11&lt;&gt;"",INDIRECT("'" &amp; Setup!$AH$11 &amp; "'!" &amp; AE310),0) + IF(Setup!$AH$12&lt;&gt;"",INDIRECT("'" &amp; Setup!$AH$12 &amp; "'!" &amp; AE310),0)</f>
        <v>0</v>
      </c>
      <c r="R310" s="32" t="str">
        <f t="shared" ca="1" si="186"/>
        <v/>
      </c>
      <c r="S310" s="33" t="str">
        <f t="shared" ca="1" si="174"/>
        <v/>
      </c>
      <c r="T310" s="5">
        <f ca="1">IF(Setup!$AI$7&lt;&gt;"",INDIRECT("'" &amp; Setup!$AI$7 &amp; "'!" &amp; AD310),0) + IF(Setup!$AI$8&lt;&gt;"",INDIRECT("'" &amp; Setup!$AI$8 &amp; "'!" &amp; AD310),0) + IF(Setup!$AI$9&lt;&gt;"",INDIRECT("'" &amp; Setup!$AI$9 &amp; "'!" &amp; AD310),0) + IF(Setup!$AI$10&lt;&gt;"",INDIRECT("'" &amp; Setup!$AI$10 &amp; "'!" &amp; AD310),0) + IF(Setup!$AI$11&lt;&gt;"",INDIRECT("'" &amp; Setup!$AI$11 &amp; "'!" &amp; AD310),0) + IF(Setup!$AI$12&lt;&gt;"",INDIRECT("'" &amp; Setup!$AI$12 &amp; "'!" &amp; AD310),0)</f>
        <v>0</v>
      </c>
      <c r="U310" s="5">
        <f ca="1">IF(Setup!$AI$7&lt;&gt;"",INDIRECT("'" &amp; Setup!$AI$7 &amp; "'!" &amp; AE310),0) + IF(Setup!$AI$8&lt;&gt;"",INDIRECT("'" &amp; Setup!$AI$8 &amp; "'!" &amp; AE310),0) + IF(Setup!$AI$9&lt;&gt;"",INDIRECT("'" &amp; Setup!$AI$9 &amp; "'!" &amp; AE310),0) + IF(Setup!$AI$10&lt;&gt;"",INDIRECT("'" &amp; Setup!$AI$10 &amp; "'!" &amp; AE310),0) + IF(Setup!$AI$11&lt;&gt;"",INDIRECT("'" &amp; Setup!$AI$11 &amp; "'!" &amp; AE310),0) + IF(Setup!$AI$12&lt;&gt;"",INDIRECT("'" &amp; Setup!$AI$12 &amp; "'!" &amp; AE310),0)</f>
        <v>0</v>
      </c>
      <c r="V310" s="32" t="str">
        <f t="shared" ca="1" si="175"/>
        <v/>
      </c>
      <c r="W310" s="33" t="str">
        <f t="shared" ca="1" si="176"/>
        <v/>
      </c>
      <c r="X310" s="4">
        <f ca="1">IF(Setup!$AJ$7&lt;&gt;"",INDIRECT("'" &amp; Setup!$AJ$7 &amp; "'!" &amp; AD310),0) + IF(Setup!$AJ$8&lt;&gt;"",INDIRECT("'" &amp; Setup!$AJ$8 &amp; "'!" &amp; AD310),0) + IF(Setup!$AJ$9&lt;&gt;"",INDIRECT("'" &amp; Setup!$AJ$9 &amp; "'!" &amp; AD310),0) + IF(Setup!$AJ$10&lt;&gt;"",INDIRECT("'" &amp; Setup!$AJ$10 &amp; "'!" &amp; AD310),0) + IF(Setup!$AJ$11&lt;&gt;"",INDIRECT("'" &amp; Setup!$AJ$11 &amp; "'!" &amp; AD310),0) + IF(Setup!$AJ$12&lt;&gt;"",INDIRECT("'" &amp; Setup!$AJ$12 &amp; "'!" &amp; AD310),0)</f>
        <v>0</v>
      </c>
      <c r="Y310" s="4">
        <f ca="1">IF(Setup!$AJ$7&lt;&gt;"",INDIRECT("'" &amp; Setup!$AJ$7 &amp; "'!" &amp; AE310),0) + IF(Setup!$AJ$8&lt;&gt;"",INDIRECT("'" &amp; Setup!$AJ$8 &amp; "'!" &amp; AE310),0) + IF(Setup!$AJ$9&lt;&gt;"",INDIRECT("'" &amp; Setup!$AJ$9 &amp; "'!" &amp; AE310),0) + IF(Setup!$AJ$10&lt;&gt;"",INDIRECT("'" &amp; Setup!$AJ$10 &amp; "'!" &amp; AE310),0) + IF(Setup!$AJ$11&lt;&gt;"",INDIRECT("'" &amp; Setup!$AJ$11 &amp; "'!" &amp; AE310),0) + IF(Setup!$AJ$12&lt;&gt;"",INDIRECT("'" &amp; Setup!$AJ$12 &amp; "'!" &amp; AE310),0)</f>
        <v>0</v>
      </c>
      <c r="Z310" s="32" t="str">
        <f t="shared" ca="1" si="177"/>
        <v/>
      </c>
      <c r="AA310" s="33" t="str">
        <f t="shared" ca="1" si="178"/>
        <v/>
      </c>
      <c r="AB310" s="1">
        <f>Planning!H82</f>
        <v>0</v>
      </c>
      <c r="AC310" s="2" t="str">
        <f t="shared" si="179"/>
        <v>00</v>
      </c>
      <c r="AD310" s="2" t="s">
        <v>1005</v>
      </c>
      <c r="AE310" s="2" t="s">
        <v>1006</v>
      </c>
      <c r="AF310" s="2" t="s">
        <v>1676</v>
      </c>
      <c r="AI310" s="2">
        <f ca="1">IF(Setup!$AG$7&lt;&gt;"",INDIRECT("'" &amp; Setup!$AG$7 &amp; "'!" &amp; AF310),0) + IF(Setup!$AG$8&lt;&gt;"",INDIRECT("'" &amp; Setup!$AG$8 &amp; "'!" &amp; AF310),0) + IF(Setup!$AG$9&lt;&gt;"",INDIRECT("'" &amp; Setup!$AG$9 &amp; "'!" &amp; AF310),0) + IF(Setup!$AG$10&lt;&gt;"",INDIRECT("'" &amp; Setup!$AG$10 &amp; "'!" &amp; AF310),0) + IF(Setup!$AG$11&lt;&gt;"",INDIRECT("'" &amp; Setup!$AG$11 &amp; "'!" &amp; AF310),0) + IF(Setup!$AG$12&lt;&gt;"",INDIRECT("'" &amp; Setup!$AG$12 &amp; "'!" &amp; AF310),0)</f>
        <v>0</v>
      </c>
      <c r="AJ310" s="2">
        <f ca="1">IF(Setup!$AH$7&lt;&gt;"",INDIRECT("'" &amp; Setup!$AH$7 &amp; "'!" &amp; AF310),0) + IF(Setup!$AH$8&lt;&gt;"",INDIRECT("'" &amp; Setup!$AH$8 &amp; "'!" &amp; AF310),0) + IF(Setup!$AH$9&lt;&gt;"",INDIRECT("'" &amp; Setup!$AH$9 &amp; "'!" &amp; AF310),0) + IF(Setup!$AH$10&lt;&gt;"",INDIRECT("'" &amp; Setup!$AH$10 &amp; "'!" &amp; AF310),0) + IF(Setup!$AH$11&lt;&gt;"",INDIRECT("'" &amp; Setup!$AH$11 &amp; "'!" &amp; AF310),0) + IF(Setup!$AH$12&lt;&gt;"",INDIRECT("'" &amp; Setup!$AH$12 &amp; "'!" &amp; AF310),0)</f>
        <v>0</v>
      </c>
      <c r="AK310" s="2">
        <f ca="1">IF(Setup!$AI$7&lt;&gt;"",INDIRECT("'" &amp; Setup!$AI$7 &amp; "'!" &amp; AF310),0) + IF(Setup!$AI$8&lt;&gt;"",INDIRECT("'" &amp; Setup!$AI$8 &amp; "'!" &amp; AF310),0) + IF(Setup!$AI$9&lt;&gt;"",INDIRECT("'" &amp; Setup!$AI$9 &amp; "'!" &amp; AF310),0) + IF(Setup!$AI$10&lt;&gt;"",INDIRECT("'" &amp; Setup!$AI$10 &amp; "'!" &amp; AF310),0) + IF(Setup!$AI$11&lt;&gt;"",INDIRECT("'" &amp; Setup!$AI$11 &amp; "'!" &amp; AF310),0) + IF(Setup!$AI$12&lt;&gt;"",INDIRECT("'" &amp; Setup!$AI$12 &amp; "'!" &amp; AF310),0)</f>
        <v>0</v>
      </c>
      <c r="AL310" s="2">
        <f ca="1">IF(Setup!$AJ$7&lt;&gt;"",INDIRECT("'" &amp; Setup!$AJ$7 &amp; "'!" &amp; AF310),0) + IF(Setup!$AJ$8&lt;&gt;"",INDIRECT("'" &amp; Setup!$AJ$8 &amp; "'!" &amp; AF310),0) + IF(Setup!$AJ$9&lt;&gt;"",INDIRECT("'" &amp; Setup!$AJ$9 &amp; "'!" &amp; AF310),0) + IF(Setup!$AJ$10&lt;&gt;"",INDIRECT("'" &amp; Setup!$AJ$10 &amp; "'!" &amp; AF310),0) + IF(Setup!$AJ$11&lt;&gt;"",INDIRECT("'" &amp; Setup!$AJ$11 &amp; "'!" &amp; AF310),0) + IF(Setup!$AJ$12&lt;&gt;"",INDIRECT("'" &amp; Setup!$AJ$12 &amp; "'!" &amp; AF310),0)</f>
        <v>0</v>
      </c>
      <c r="AN310" s="2" t="str">
        <f t="shared" si="180"/>
        <v/>
      </c>
      <c r="BS310" s="2">
        <v>0</v>
      </c>
      <c r="BT310" s="2">
        <f ca="1">IF(Setup!$AH$7="",0,INDIRECT("'" &amp; Setup!$AH$7 &amp; "'!" &amp; AF310))</f>
        <v>0</v>
      </c>
      <c r="BU310" s="2">
        <f ca="1">IF(Setup!$AI$7="",0,INDIRECT("'" &amp; Setup!$AI$7 &amp; "'!" &amp; AF310))</f>
        <v>0</v>
      </c>
      <c r="BV310" s="2">
        <f ca="1">IF(Setup!$AJ$7="",0,INDIRECT("'" &amp; Setup!$AJ$7 &amp; "'!" &amp; AF310))</f>
        <v>0</v>
      </c>
    </row>
    <row r="311" spans="1:74" ht="39" hidden="1" customHeight="1" x14ac:dyDescent="0.2">
      <c r="A311" s="14" t="str">
        <f>Planning!A83</f>
        <v>I075</v>
      </c>
      <c r="B311" s="9">
        <f>Planning!B83</f>
        <v>0</v>
      </c>
      <c r="C311" s="9">
        <f>Planning!C83</f>
        <v>0</v>
      </c>
      <c r="D311" s="9">
        <f>Planning!D83</f>
        <v>0</v>
      </c>
      <c r="E311" s="3">
        <f>Planning!E83</f>
        <v>0</v>
      </c>
      <c r="F311" s="3">
        <f>Planning!G83</f>
        <v>0</v>
      </c>
      <c r="G311" s="60">
        <f t="shared" si="181"/>
        <v>0</v>
      </c>
      <c r="H311" s="5">
        <f t="shared" ca="1" si="182"/>
        <v>0</v>
      </c>
      <c r="I311" s="5">
        <f t="shared" ca="1" si="183"/>
        <v>0</v>
      </c>
      <c r="J311" s="32" t="str">
        <f t="shared" ca="1" si="184"/>
        <v/>
      </c>
      <c r="K311" s="33" t="str">
        <f t="shared" ca="1" si="172"/>
        <v/>
      </c>
      <c r="L311" s="5">
        <f ca="1">IF(Setup!$AG$7&lt;&gt;"",INDIRECT("'" &amp; Setup!$AG$7 &amp; "'!" &amp; AD311),0) + IF(Setup!$AG$8&lt;&gt;"",INDIRECT("'" &amp; Setup!$AG$8 &amp; "'!" &amp; AD311),0) + IF(Setup!$AG$9&lt;&gt;"",INDIRECT("'" &amp; Setup!$AG$9 &amp; "'!" &amp; AD311),0) + IF(Setup!$AG$10&lt;&gt;"",INDIRECT("'" &amp; Setup!$AG$10 &amp; "'!" &amp; AD311),0) + IF(Setup!$AG$11&lt;&gt;"",INDIRECT("'" &amp; Setup!$AG$11 &amp; "'!" &amp; AD311),0) + IF(Setup!$AG$12&lt;&gt;"",INDIRECT("'" &amp; Setup!$AG$12 &amp; "'!" &amp; AD311),0)</f>
        <v>0</v>
      </c>
      <c r="M311" s="5">
        <f ca="1">IF(Setup!$AG$7&lt;&gt;"",INDIRECT("'" &amp; Setup!$AG$7 &amp; "'!" &amp; AE311),0) + IF(Setup!$AG$8&lt;&gt;"",INDIRECT("'" &amp; Setup!$AG$8 &amp; "'!" &amp; AE311),0) + IF(Setup!$AG$9&lt;&gt;"",INDIRECT("'" &amp; Setup!$AG$9 &amp; "'!" &amp; AE311),0) + IF(Setup!$AG$10&lt;&gt;"",INDIRECT("'" &amp; Setup!$AG$10 &amp; "'!" &amp; AE311),0) + IF(Setup!$AG$11&lt;&gt;"",INDIRECT("'" &amp; Setup!$AG$11 &amp; "'!" &amp; AE311),0) + IF(Setup!$AG$12&lt;&gt;"",INDIRECT("'" &amp; Setup!$AG$12 &amp; "'!" &amp; AE311),0)</f>
        <v>0</v>
      </c>
      <c r="N311" s="32" t="str">
        <f t="shared" ca="1" si="185"/>
        <v/>
      </c>
      <c r="O311" s="33" t="str">
        <f t="shared" ca="1" si="173"/>
        <v/>
      </c>
      <c r="P311" s="5">
        <f ca="1">IF(Setup!$AH$7&lt;&gt;"",INDIRECT("'" &amp; Setup!$AH$7 &amp; "'!" &amp; AD311),0) + IF(Setup!$AH$8&lt;&gt;"",INDIRECT("'" &amp; Setup!$AH$8 &amp; "'!" &amp; AD311),0) + IF(Setup!$AH$9&lt;&gt;"",INDIRECT("'" &amp; Setup!$AH$9 &amp; "'!" &amp; AD311),0) + IF(Setup!$AH$10&lt;&gt;"",INDIRECT("'" &amp; Setup!$AH$10 &amp; "'!" &amp; AD311),0) + IF(Setup!$AH$11&lt;&gt;"",INDIRECT("'" &amp; Setup!$AH$11 &amp; "'!" &amp; AD311),0) + IF(Setup!$AH$12&lt;&gt;"",INDIRECT("'" &amp; Setup!$AH$12 &amp; "'!" &amp; AD311),0)</f>
        <v>0</v>
      </c>
      <c r="Q311" s="5">
        <f ca="1">IF(Setup!$AH$7&lt;&gt;"",INDIRECT("'" &amp; Setup!$AH$7 &amp; "'!" &amp; AE311),0) + IF(Setup!$AH$8&lt;&gt;"",INDIRECT("'" &amp; Setup!$AH$8 &amp; "'!" &amp; AE311),0) + IF(Setup!$AH$9&lt;&gt;"",INDIRECT("'" &amp; Setup!$AH$9 &amp; "'!" &amp; AE311),0) + IF(Setup!$AH$10&lt;&gt;"",INDIRECT("'" &amp; Setup!$AH$10 &amp; "'!" &amp; AE311),0) + IF(Setup!$AH$11&lt;&gt;"",INDIRECT("'" &amp; Setup!$AH$11 &amp; "'!" &amp; AE311),0) + IF(Setup!$AH$12&lt;&gt;"",INDIRECT("'" &amp; Setup!$AH$12 &amp; "'!" &amp; AE311),0)</f>
        <v>0</v>
      </c>
      <c r="R311" s="32" t="str">
        <f t="shared" ca="1" si="186"/>
        <v/>
      </c>
      <c r="S311" s="33" t="str">
        <f t="shared" ca="1" si="174"/>
        <v/>
      </c>
      <c r="T311" s="5">
        <f ca="1">IF(Setup!$AI$7&lt;&gt;"",INDIRECT("'" &amp; Setup!$AI$7 &amp; "'!" &amp; AD311),0) + IF(Setup!$AI$8&lt;&gt;"",INDIRECT("'" &amp; Setup!$AI$8 &amp; "'!" &amp; AD311),0) + IF(Setup!$AI$9&lt;&gt;"",INDIRECT("'" &amp; Setup!$AI$9 &amp; "'!" &amp; AD311),0) + IF(Setup!$AI$10&lt;&gt;"",INDIRECT("'" &amp; Setup!$AI$10 &amp; "'!" &amp; AD311),0) + IF(Setup!$AI$11&lt;&gt;"",INDIRECT("'" &amp; Setup!$AI$11 &amp; "'!" &amp; AD311),0) + IF(Setup!$AI$12&lt;&gt;"",INDIRECT("'" &amp; Setup!$AI$12 &amp; "'!" &amp; AD311),0)</f>
        <v>0</v>
      </c>
      <c r="U311" s="5">
        <f ca="1">IF(Setup!$AI$7&lt;&gt;"",INDIRECT("'" &amp; Setup!$AI$7 &amp; "'!" &amp; AE311),0) + IF(Setup!$AI$8&lt;&gt;"",INDIRECT("'" &amp; Setup!$AI$8 &amp; "'!" &amp; AE311),0) + IF(Setup!$AI$9&lt;&gt;"",INDIRECT("'" &amp; Setup!$AI$9 &amp; "'!" &amp; AE311),0) + IF(Setup!$AI$10&lt;&gt;"",INDIRECT("'" &amp; Setup!$AI$10 &amp; "'!" &amp; AE311),0) + IF(Setup!$AI$11&lt;&gt;"",INDIRECT("'" &amp; Setup!$AI$11 &amp; "'!" &amp; AE311),0) + IF(Setup!$AI$12&lt;&gt;"",INDIRECT("'" &amp; Setup!$AI$12 &amp; "'!" &amp; AE311),0)</f>
        <v>0</v>
      </c>
      <c r="V311" s="32" t="str">
        <f t="shared" ca="1" si="175"/>
        <v/>
      </c>
      <c r="W311" s="33" t="str">
        <f t="shared" ca="1" si="176"/>
        <v/>
      </c>
      <c r="X311" s="4">
        <f ca="1">IF(Setup!$AJ$7&lt;&gt;"",INDIRECT("'" &amp; Setup!$AJ$7 &amp; "'!" &amp; AD311),0) + IF(Setup!$AJ$8&lt;&gt;"",INDIRECT("'" &amp; Setup!$AJ$8 &amp; "'!" &amp; AD311),0) + IF(Setup!$AJ$9&lt;&gt;"",INDIRECT("'" &amp; Setup!$AJ$9 &amp; "'!" &amp; AD311),0) + IF(Setup!$AJ$10&lt;&gt;"",INDIRECT("'" &amp; Setup!$AJ$10 &amp; "'!" &amp; AD311),0) + IF(Setup!$AJ$11&lt;&gt;"",INDIRECT("'" &amp; Setup!$AJ$11 &amp; "'!" &amp; AD311),0) + IF(Setup!$AJ$12&lt;&gt;"",INDIRECT("'" &amp; Setup!$AJ$12 &amp; "'!" &amp; AD311),0)</f>
        <v>0</v>
      </c>
      <c r="Y311" s="4">
        <f ca="1">IF(Setup!$AJ$7&lt;&gt;"",INDIRECT("'" &amp; Setup!$AJ$7 &amp; "'!" &amp; AE311),0) + IF(Setup!$AJ$8&lt;&gt;"",INDIRECT("'" &amp; Setup!$AJ$8 &amp; "'!" &amp; AE311),0) + IF(Setup!$AJ$9&lt;&gt;"",INDIRECT("'" &amp; Setup!$AJ$9 &amp; "'!" &amp; AE311),0) + IF(Setup!$AJ$10&lt;&gt;"",INDIRECT("'" &amp; Setup!$AJ$10 &amp; "'!" &amp; AE311),0) + IF(Setup!$AJ$11&lt;&gt;"",INDIRECT("'" &amp; Setup!$AJ$11 &amp; "'!" &amp; AE311),0) + IF(Setup!$AJ$12&lt;&gt;"",INDIRECT("'" &amp; Setup!$AJ$12 &amp; "'!" &amp; AE311),0)</f>
        <v>0</v>
      </c>
      <c r="Z311" s="32" t="str">
        <f t="shared" ca="1" si="177"/>
        <v/>
      </c>
      <c r="AA311" s="33" t="str">
        <f t="shared" ca="1" si="178"/>
        <v/>
      </c>
      <c r="AB311" s="1">
        <f>Planning!H83</f>
        <v>0</v>
      </c>
      <c r="AC311" s="2" t="str">
        <f t="shared" si="179"/>
        <v>00</v>
      </c>
      <c r="AD311" s="2" t="s">
        <v>1007</v>
      </c>
      <c r="AE311" s="2" t="s">
        <v>1008</v>
      </c>
      <c r="AF311" s="2" t="s">
        <v>1677</v>
      </c>
      <c r="AI311" s="2">
        <f ca="1">IF(Setup!$AG$7&lt;&gt;"",INDIRECT("'" &amp; Setup!$AG$7 &amp; "'!" &amp; AF311),0) + IF(Setup!$AG$8&lt;&gt;"",INDIRECT("'" &amp; Setup!$AG$8 &amp; "'!" &amp; AF311),0) + IF(Setup!$AG$9&lt;&gt;"",INDIRECT("'" &amp; Setup!$AG$9 &amp; "'!" &amp; AF311),0) + IF(Setup!$AG$10&lt;&gt;"",INDIRECT("'" &amp; Setup!$AG$10 &amp; "'!" &amp; AF311),0) + IF(Setup!$AG$11&lt;&gt;"",INDIRECT("'" &amp; Setup!$AG$11 &amp; "'!" &amp; AF311),0) + IF(Setup!$AG$12&lt;&gt;"",INDIRECT("'" &amp; Setup!$AG$12 &amp; "'!" &amp; AF311),0)</f>
        <v>0</v>
      </c>
      <c r="AJ311" s="2">
        <f ca="1">IF(Setup!$AH$7&lt;&gt;"",INDIRECT("'" &amp; Setup!$AH$7 &amp; "'!" &amp; AF311),0) + IF(Setup!$AH$8&lt;&gt;"",INDIRECT("'" &amp; Setup!$AH$8 &amp; "'!" &amp; AF311),0) + IF(Setup!$AH$9&lt;&gt;"",INDIRECT("'" &amp; Setup!$AH$9 &amp; "'!" &amp; AF311),0) + IF(Setup!$AH$10&lt;&gt;"",INDIRECT("'" &amp; Setup!$AH$10 &amp; "'!" &amp; AF311),0) + IF(Setup!$AH$11&lt;&gt;"",INDIRECT("'" &amp; Setup!$AH$11 &amp; "'!" &amp; AF311),0) + IF(Setup!$AH$12&lt;&gt;"",INDIRECT("'" &amp; Setup!$AH$12 &amp; "'!" &amp; AF311),0)</f>
        <v>0</v>
      </c>
      <c r="AK311" s="2">
        <f ca="1">IF(Setup!$AI$7&lt;&gt;"",INDIRECT("'" &amp; Setup!$AI$7 &amp; "'!" &amp; AF311),0) + IF(Setup!$AI$8&lt;&gt;"",INDIRECT("'" &amp; Setup!$AI$8 &amp; "'!" &amp; AF311),0) + IF(Setup!$AI$9&lt;&gt;"",INDIRECT("'" &amp; Setup!$AI$9 &amp; "'!" &amp; AF311),0) + IF(Setup!$AI$10&lt;&gt;"",INDIRECT("'" &amp; Setup!$AI$10 &amp; "'!" &amp; AF311),0) + IF(Setup!$AI$11&lt;&gt;"",INDIRECT("'" &amp; Setup!$AI$11 &amp; "'!" &amp; AF311),0) + IF(Setup!$AI$12&lt;&gt;"",INDIRECT("'" &amp; Setup!$AI$12 &amp; "'!" &amp; AF311),0)</f>
        <v>0</v>
      </c>
      <c r="AL311" s="2">
        <f ca="1">IF(Setup!$AJ$7&lt;&gt;"",INDIRECT("'" &amp; Setup!$AJ$7 &amp; "'!" &amp; AF311),0) + IF(Setup!$AJ$8&lt;&gt;"",INDIRECT("'" &amp; Setup!$AJ$8 &amp; "'!" &amp; AF311),0) + IF(Setup!$AJ$9&lt;&gt;"",INDIRECT("'" &amp; Setup!$AJ$9 &amp; "'!" &amp; AF311),0) + IF(Setup!$AJ$10&lt;&gt;"",INDIRECT("'" &amp; Setup!$AJ$10 &amp; "'!" &amp; AF311),0) + IF(Setup!$AJ$11&lt;&gt;"",INDIRECT("'" &amp; Setup!$AJ$11 &amp; "'!" &amp; AF311),0) + IF(Setup!$AJ$12&lt;&gt;"",INDIRECT("'" &amp; Setup!$AJ$12 &amp; "'!" &amp; AF311),0)</f>
        <v>0</v>
      </c>
      <c r="AN311" s="2" t="str">
        <f t="shared" si="180"/>
        <v/>
      </c>
      <c r="BS311" s="2">
        <v>0</v>
      </c>
      <c r="BT311" s="2">
        <f ca="1">IF(Setup!$AH$7="",0,INDIRECT("'" &amp; Setup!$AH$7 &amp; "'!" &amp; AF311))</f>
        <v>0</v>
      </c>
      <c r="BU311" s="2">
        <f ca="1">IF(Setup!$AI$7="",0,INDIRECT("'" &amp; Setup!$AI$7 &amp; "'!" &amp; AF311))</f>
        <v>0</v>
      </c>
      <c r="BV311" s="2">
        <f ca="1">IF(Setup!$AJ$7="",0,INDIRECT("'" &amp; Setup!$AJ$7 &amp; "'!" &amp; AF311))</f>
        <v>0</v>
      </c>
    </row>
    <row r="312" spans="1:74" ht="39" hidden="1" customHeight="1" x14ac:dyDescent="0.2">
      <c r="A312" s="14" t="str">
        <f>Planning!A84</f>
        <v>I076</v>
      </c>
      <c r="B312" s="9">
        <f>Planning!B84</f>
        <v>0</v>
      </c>
      <c r="C312" s="9">
        <f>Planning!C84</f>
        <v>0</v>
      </c>
      <c r="D312" s="9">
        <f>Planning!D84</f>
        <v>0</v>
      </c>
      <c r="E312" s="3">
        <f>Planning!E84</f>
        <v>0</v>
      </c>
      <c r="F312" s="3">
        <f>Planning!G84</f>
        <v>0</v>
      </c>
      <c r="G312" s="60">
        <f t="shared" si="181"/>
        <v>0</v>
      </c>
      <c r="H312" s="5">
        <f t="shared" ca="1" si="182"/>
        <v>0</v>
      </c>
      <c r="I312" s="5">
        <f t="shared" ca="1" si="183"/>
        <v>0</v>
      </c>
      <c r="J312" s="32" t="str">
        <f t="shared" ca="1" si="184"/>
        <v/>
      </c>
      <c r="K312" s="33" t="str">
        <f t="shared" ca="1" si="172"/>
        <v/>
      </c>
      <c r="L312" s="5">
        <f ca="1">IF(Setup!$AG$7&lt;&gt;"",INDIRECT("'" &amp; Setup!$AG$7 &amp; "'!" &amp; AD312),0) + IF(Setup!$AG$8&lt;&gt;"",INDIRECT("'" &amp; Setup!$AG$8 &amp; "'!" &amp; AD312),0) + IF(Setup!$AG$9&lt;&gt;"",INDIRECT("'" &amp; Setup!$AG$9 &amp; "'!" &amp; AD312),0) + IF(Setup!$AG$10&lt;&gt;"",INDIRECT("'" &amp; Setup!$AG$10 &amp; "'!" &amp; AD312),0) + IF(Setup!$AG$11&lt;&gt;"",INDIRECT("'" &amp; Setup!$AG$11 &amp; "'!" &amp; AD312),0) + IF(Setup!$AG$12&lt;&gt;"",INDIRECT("'" &amp; Setup!$AG$12 &amp; "'!" &amp; AD312),0)</f>
        <v>0</v>
      </c>
      <c r="M312" s="5">
        <f ca="1">IF(Setup!$AG$7&lt;&gt;"",INDIRECT("'" &amp; Setup!$AG$7 &amp; "'!" &amp; AE312),0) + IF(Setup!$AG$8&lt;&gt;"",INDIRECT("'" &amp; Setup!$AG$8 &amp; "'!" &amp; AE312),0) + IF(Setup!$AG$9&lt;&gt;"",INDIRECT("'" &amp; Setup!$AG$9 &amp; "'!" &amp; AE312),0) + IF(Setup!$AG$10&lt;&gt;"",INDIRECT("'" &amp; Setup!$AG$10 &amp; "'!" &amp; AE312),0) + IF(Setup!$AG$11&lt;&gt;"",INDIRECT("'" &amp; Setup!$AG$11 &amp; "'!" &amp; AE312),0) + IF(Setup!$AG$12&lt;&gt;"",INDIRECT("'" &amp; Setup!$AG$12 &amp; "'!" &amp; AE312),0)</f>
        <v>0</v>
      </c>
      <c r="N312" s="32" t="str">
        <f t="shared" ca="1" si="185"/>
        <v/>
      </c>
      <c r="O312" s="33" t="str">
        <f t="shared" ca="1" si="173"/>
        <v/>
      </c>
      <c r="P312" s="5">
        <f ca="1">IF(Setup!$AH$7&lt;&gt;"",INDIRECT("'" &amp; Setup!$AH$7 &amp; "'!" &amp; AD312),0) + IF(Setup!$AH$8&lt;&gt;"",INDIRECT("'" &amp; Setup!$AH$8 &amp; "'!" &amp; AD312),0) + IF(Setup!$AH$9&lt;&gt;"",INDIRECT("'" &amp; Setup!$AH$9 &amp; "'!" &amp; AD312),0) + IF(Setup!$AH$10&lt;&gt;"",INDIRECT("'" &amp; Setup!$AH$10 &amp; "'!" &amp; AD312),0) + IF(Setup!$AH$11&lt;&gt;"",INDIRECT("'" &amp; Setup!$AH$11 &amp; "'!" &amp; AD312),0) + IF(Setup!$AH$12&lt;&gt;"",INDIRECT("'" &amp; Setup!$AH$12 &amp; "'!" &amp; AD312),0)</f>
        <v>0</v>
      </c>
      <c r="Q312" s="5">
        <f ca="1">IF(Setup!$AH$7&lt;&gt;"",INDIRECT("'" &amp; Setup!$AH$7 &amp; "'!" &amp; AE312),0) + IF(Setup!$AH$8&lt;&gt;"",INDIRECT("'" &amp; Setup!$AH$8 &amp; "'!" &amp; AE312),0) + IF(Setup!$AH$9&lt;&gt;"",INDIRECT("'" &amp; Setup!$AH$9 &amp; "'!" &amp; AE312),0) + IF(Setup!$AH$10&lt;&gt;"",INDIRECT("'" &amp; Setup!$AH$10 &amp; "'!" &amp; AE312),0) + IF(Setup!$AH$11&lt;&gt;"",INDIRECT("'" &amp; Setup!$AH$11 &amp; "'!" &amp; AE312),0) + IF(Setup!$AH$12&lt;&gt;"",INDIRECT("'" &amp; Setup!$AH$12 &amp; "'!" &amp; AE312),0)</f>
        <v>0</v>
      </c>
      <c r="R312" s="32" t="str">
        <f t="shared" ca="1" si="186"/>
        <v/>
      </c>
      <c r="S312" s="33" t="str">
        <f t="shared" ca="1" si="174"/>
        <v/>
      </c>
      <c r="T312" s="5">
        <f ca="1">IF(Setup!$AI$7&lt;&gt;"",INDIRECT("'" &amp; Setup!$AI$7 &amp; "'!" &amp; AD312),0) + IF(Setup!$AI$8&lt;&gt;"",INDIRECT("'" &amp; Setup!$AI$8 &amp; "'!" &amp; AD312),0) + IF(Setup!$AI$9&lt;&gt;"",INDIRECT("'" &amp; Setup!$AI$9 &amp; "'!" &amp; AD312),0) + IF(Setup!$AI$10&lt;&gt;"",INDIRECT("'" &amp; Setup!$AI$10 &amp; "'!" &amp; AD312),0) + IF(Setup!$AI$11&lt;&gt;"",INDIRECT("'" &amp; Setup!$AI$11 &amp; "'!" &amp; AD312),0) + IF(Setup!$AI$12&lt;&gt;"",INDIRECT("'" &amp; Setup!$AI$12 &amp; "'!" &amp; AD312),0)</f>
        <v>0</v>
      </c>
      <c r="U312" s="5">
        <f ca="1">IF(Setup!$AI$7&lt;&gt;"",INDIRECT("'" &amp; Setup!$AI$7 &amp; "'!" &amp; AE312),0) + IF(Setup!$AI$8&lt;&gt;"",INDIRECT("'" &amp; Setup!$AI$8 &amp; "'!" &amp; AE312),0) + IF(Setup!$AI$9&lt;&gt;"",INDIRECT("'" &amp; Setup!$AI$9 &amp; "'!" &amp; AE312),0) + IF(Setup!$AI$10&lt;&gt;"",INDIRECT("'" &amp; Setup!$AI$10 &amp; "'!" &amp; AE312),0) + IF(Setup!$AI$11&lt;&gt;"",INDIRECT("'" &amp; Setup!$AI$11 &amp; "'!" &amp; AE312),0) + IF(Setup!$AI$12&lt;&gt;"",INDIRECT("'" &amp; Setup!$AI$12 &amp; "'!" &amp; AE312),0)</f>
        <v>0</v>
      </c>
      <c r="V312" s="32" t="str">
        <f t="shared" ca="1" si="175"/>
        <v/>
      </c>
      <c r="W312" s="33" t="str">
        <f t="shared" ca="1" si="176"/>
        <v/>
      </c>
      <c r="X312" s="4">
        <f ca="1">IF(Setup!$AJ$7&lt;&gt;"",INDIRECT("'" &amp; Setup!$AJ$7 &amp; "'!" &amp; AD312),0) + IF(Setup!$AJ$8&lt;&gt;"",INDIRECT("'" &amp; Setup!$AJ$8 &amp; "'!" &amp; AD312),0) + IF(Setup!$AJ$9&lt;&gt;"",INDIRECT("'" &amp; Setup!$AJ$9 &amp; "'!" &amp; AD312),0) + IF(Setup!$AJ$10&lt;&gt;"",INDIRECT("'" &amp; Setup!$AJ$10 &amp; "'!" &amp; AD312),0) + IF(Setup!$AJ$11&lt;&gt;"",INDIRECT("'" &amp; Setup!$AJ$11 &amp; "'!" &amp; AD312),0) + IF(Setup!$AJ$12&lt;&gt;"",INDIRECT("'" &amp; Setup!$AJ$12 &amp; "'!" &amp; AD312),0)</f>
        <v>0</v>
      </c>
      <c r="Y312" s="4">
        <f ca="1">IF(Setup!$AJ$7&lt;&gt;"",INDIRECT("'" &amp; Setup!$AJ$7 &amp; "'!" &amp; AE312),0) + IF(Setup!$AJ$8&lt;&gt;"",INDIRECT("'" &amp; Setup!$AJ$8 &amp; "'!" &amp; AE312),0) + IF(Setup!$AJ$9&lt;&gt;"",INDIRECT("'" &amp; Setup!$AJ$9 &amp; "'!" &amp; AE312),0) + IF(Setup!$AJ$10&lt;&gt;"",INDIRECT("'" &amp; Setup!$AJ$10 &amp; "'!" &amp; AE312),0) + IF(Setup!$AJ$11&lt;&gt;"",INDIRECT("'" &amp; Setup!$AJ$11 &amp; "'!" &amp; AE312),0) + IF(Setup!$AJ$12&lt;&gt;"",INDIRECT("'" &amp; Setup!$AJ$12 &amp; "'!" &amp; AE312),0)</f>
        <v>0</v>
      </c>
      <c r="Z312" s="32" t="str">
        <f t="shared" ca="1" si="177"/>
        <v/>
      </c>
      <c r="AA312" s="33" t="str">
        <f t="shared" ca="1" si="178"/>
        <v/>
      </c>
      <c r="AB312" s="1">
        <f>Planning!H84</f>
        <v>0</v>
      </c>
      <c r="AC312" s="2" t="str">
        <f t="shared" si="179"/>
        <v>00</v>
      </c>
      <c r="AD312" s="2" t="s">
        <v>1009</v>
      </c>
      <c r="AE312" s="2" t="s">
        <v>1010</v>
      </c>
      <c r="AF312" s="2" t="s">
        <v>1678</v>
      </c>
      <c r="AI312" s="2">
        <f ca="1">IF(Setup!$AG$7&lt;&gt;"",INDIRECT("'" &amp; Setup!$AG$7 &amp; "'!" &amp; AF312),0) + IF(Setup!$AG$8&lt;&gt;"",INDIRECT("'" &amp; Setup!$AG$8 &amp; "'!" &amp; AF312),0) + IF(Setup!$AG$9&lt;&gt;"",INDIRECT("'" &amp; Setup!$AG$9 &amp; "'!" &amp; AF312),0) + IF(Setup!$AG$10&lt;&gt;"",INDIRECT("'" &amp; Setup!$AG$10 &amp; "'!" &amp; AF312),0) + IF(Setup!$AG$11&lt;&gt;"",INDIRECT("'" &amp; Setup!$AG$11 &amp; "'!" &amp; AF312),0) + IF(Setup!$AG$12&lt;&gt;"",INDIRECT("'" &amp; Setup!$AG$12 &amp; "'!" &amp; AF312),0)</f>
        <v>0</v>
      </c>
      <c r="AJ312" s="2">
        <f ca="1">IF(Setup!$AH$7&lt;&gt;"",INDIRECT("'" &amp; Setup!$AH$7 &amp; "'!" &amp; AF312),0) + IF(Setup!$AH$8&lt;&gt;"",INDIRECT("'" &amp; Setup!$AH$8 &amp; "'!" &amp; AF312),0) + IF(Setup!$AH$9&lt;&gt;"",INDIRECT("'" &amp; Setup!$AH$9 &amp; "'!" &amp; AF312),0) + IF(Setup!$AH$10&lt;&gt;"",INDIRECT("'" &amp; Setup!$AH$10 &amp; "'!" &amp; AF312),0) + IF(Setup!$AH$11&lt;&gt;"",INDIRECT("'" &amp; Setup!$AH$11 &amp; "'!" &amp; AF312),0) + IF(Setup!$AH$12&lt;&gt;"",INDIRECT("'" &amp; Setup!$AH$12 &amp; "'!" &amp; AF312),0)</f>
        <v>0</v>
      </c>
      <c r="AK312" s="2">
        <f ca="1">IF(Setup!$AI$7&lt;&gt;"",INDIRECT("'" &amp; Setup!$AI$7 &amp; "'!" &amp; AF312),0) + IF(Setup!$AI$8&lt;&gt;"",INDIRECT("'" &amp; Setup!$AI$8 &amp; "'!" &amp; AF312),0) + IF(Setup!$AI$9&lt;&gt;"",INDIRECT("'" &amp; Setup!$AI$9 &amp; "'!" &amp; AF312),0) + IF(Setup!$AI$10&lt;&gt;"",INDIRECT("'" &amp; Setup!$AI$10 &amp; "'!" &amp; AF312),0) + IF(Setup!$AI$11&lt;&gt;"",INDIRECT("'" &amp; Setup!$AI$11 &amp; "'!" &amp; AF312),0) + IF(Setup!$AI$12&lt;&gt;"",INDIRECT("'" &amp; Setup!$AI$12 &amp; "'!" &amp; AF312),0)</f>
        <v>0</v>
      </c>
      <c r="AL312" s="2">
        <f ca="1">IF(Setup!$AJ$7&lt;&gt;"",INDIRECT("'" &amp; Setup!$AJ$7 &amp; "'!" &amp; AF312),0) + IF(Setup!$AJ$8&lt;&gt;"",INDIRECT("'" &amp; Setup!$AJ$8 &amp; "'!" &amp; AF312),0) + IF(Setup!$AJ$9&lt;&gt;"",INDIRECT("'" &amp; Setup!$AJ$9 &amp; "'!" &amp; AF312),0) + IF(Setup!$AJ$10&lt;&gt;"",INDIRECT("'" &amp; Setup!$AJ$10 &amp; "'!" &amp; AF312),0) + IF(Setup!$AJ$11&lt;&gt;"",INDIRECT("'" &amp; Setup!$AJ$11 &amp; "'!" &amp; AF312),0) + IF(Setup!$AJ$12&lt;&gt;"",INDIRECT("'" &amp; Setup!$AJ$12 &amp; "'!" &amp; AF312),0)</f>
        <v>0</v>
      </c>
      <c r="AN312" s="2" t="str">
        <f t="shared" si="180"/>
        <v/>
      </c>
      <c r="BS312" s="2">
        <v>0</v>
      </c>
      <c r="BT312" s="2">
        <f ca="1">IF(Setup!$AH$7="",0,INDIRECT("'" &amp; Setup!$AH$7 &amp; "'!" &amp; AF312))</f>
        <v>0</v>
      </c>
      <c r="BU312" s="2">
        <f ca="1">IF(Setup!$AI$7="",0,INDIRECT("'" &amp; Setup!$AI$7 &amp; "'!" &amp; AF312))</f>
        <v>0</v>
      </c>
      <c r="BV312" s="2">
        <f ca="1">IF(Setup!$AJ$7="",0,INDIRECT("'" &amp; Setup!$AJ$7 &amp; "'!" &amp; AF312))</f>
        <v>0</v>
      </c>
    </row>
    <row r="313" spans="1:74" ht="39" hidden="1" customHeight="1" x14ac:dyDescent="0.2">
      <c r="A313" s="14" t="str">
        <f>Planning!A85</f>
        <v>I077</v>
      </c>
      <c r="B313" s="9">
        <f>Planning!B85</f>
        <v>0</v>
      </c>
      <c r="C313" s="9">
        <f>Planning!C85</f>
        <v>0</v>
      </c>
      <c r="D313" s="9">
        <f>Planning!D85</f>
        <v>0</v>
      </c>
      <c r="E313" s="3">
        <f>Planning!E85</f>
        <v>0</v>
      </c>
      <c r="F313" s="3">
        <f>Planning!G85</f>
        <v>0</v>
      </c>
      <c r="G313" s="60">
        <f t="shared" si="181"/>
        <v>0</v>
      </c>
      <c r="H313" s="5">
        <f t="shared" ca="1" si="182"/>
        <v>0</v>
      </c>
      <c r="I313" s="5">
        <f t="shared" ca="1" si="183"/>
        <v>0</v>
      </c>
      <c r="J313" s="32" t="str">
        <f t="shared" ca="1" si="184"/>
        <v/>
      </c>
      <c r="K313" s="33" t="str">
        <f t="shared" ca="1" si="172"/>
        <v/>
      </c>
      <c r="L313" s="5">
        <f ca="1">IF(Setup!$AG$7&lt;&gt;"",INDIRECT("'" &amp; Setup!$AG$7 &amp; "'!" &amp; AD313),0) + IF(Setup!$AG$8&lt;&gt;"",INDIRECT("'" &amp; Setup!$AG$8 &amp; "'!" &amp; AD313),0) + IF(Setup!$AG$9&lt;&gt;"",INDIRECT("'" &amp; Setup!$AG$9 &amp; "'!" &amp; AD313),0) + IF(Setup!$AG$10&lt;&gt;"",INDIRECT("'" &amp; Setup!$AG$10 &amp; "'!" &amp; AD313),0) + IF(Setup!$AG$11&lt;&gt;"",INDIRECT("'" &amp; Setup!$AG$11 &amp; "'!" &amp; AD313),0) + IF(Setup!$AG$12&lt;&gt;"",INDIRECT("'" &amp; Setup!$AG$12 &amp; "'!" &amp; AD313),0)</f>
        <v>0</v>
      </c>
      <c r="M313" s="5">
        <f ca="1">IF(Setup!$AG$7&lt;&gt;"",INDIRECT("'" &amp; Setup!$AG$7 &amp; "'!" &amp; AE313),0) + IF(Setup!$AG$8&lt;&gt;"",INDIRECT("'" &amp; Setup!$AG$8 &amp; "'!" &amp; AE313),0) + IF(Setup!$AG$9&lt;&gt;"",INDIRECT("'" &amp; Setup!$AG$9 &amp; "'!" &amp; AE313),0) + IF(Setup!$AG$10&lt;&gt;"",INDIRECT("'" &amp; Setup!$AG$10 &amp; "'!" &amp; AE313),0) + IF(Setup!$AG$11&lt;&gt;"",INDIRECT("'" &amp; Setup!$AG$11 &amp; "'!" &amp; AE313),0) + IF(Setup!$AG$12&lt;&gt;"",INDIRECT("'" &amp; Setup!$AG$12 &amp; "'!" &amp; AE313),0)</f>
        <v>0</v>
      </c>
      <c r="N313" s="32" t="str">
        <f t="shared" ca="1" si="185"/>
        <v/>
      </c>
      <c r="O313" s="33" t="str">
        <f t="shared" ca="1" si="173"/>
        <v/>
      </c>
      <c r="P313" s="5">
        <f ca="1">IF(Setup!$AH$7&lt;&gt;"",INDIRECT("'" &amp; Setup!$AH$7 &amp; "'!" &amp; AD313),0) + IF(Setup!$AH$8&lt;&gt;"",INDIRECT("'" &amp; Setup!$AH$8 &amp; "'!" &amp; AD313),0) + IF(Setup!$AH$9&lt;&gt;"",INDIRECT("'" &amp; Setup!$AH$9 &amp; "'!" &amp; AD313),0) + IF(Setup!$AH$10&lt;&gt;"",INDIRECT("'" &amp; Setup!$AH$10 &amp; "'!" &amp; AD313),0) + IF(Setup!$AH$11&lt;&gt;"",INDIRECT("'" &amp; Setup!$AH$11 &amp; "'!" &amp; AD313),0) + IF(Setup!$AH$12&lt;&gt;"",INDIRECT("'" &amp; Setup!$AH$12 &amp; "'!" &amp; AD313),0)</f>
        <v>0</v>
      </c>
      <c r="Q313" s="5">
        <f ca="1">IF(Setup!$AH$7&lt;&gt;"",INDIRECT("'" &amp; Setup!$AH$7 &amp; "'!" &amp; AE313),0) + IF(Setup!$AH$8&lt;&gt;"",INDIRECT("'" &amp; Setup!$AH$8 &amp; "'!" &amp; AE313),0) + IF(Setup!$AH$9&lt;&gt;"",INDIRECT("'" &amp; Setup!$AH$9 &amp; "'!" &amp; AE313),0) + IF(Setup!$AH$10&lt;&gt;"",INDIRECT("'" &amp; Setup!$AH$10 &amp; "'!" &amp; AE313),0) + IF(Setup!$AH$11&lt;&gt;"",INDIRECT("'" &amp; Setup!$AH$11 &amp; "'!" &amp; AE313),0) + IF(Setup!$AH$12&lt;&gt;"",INDIRECT("'" &amp; Setup!$AH$12 &amp; "'!" &amp; AE313),0)</f>
        <v>0</v>
      </c>
      <c r="R313" s="32" t="str">
        <f t="shared" ca="1" si="186"/>
        <v/>
      </c>
      <c r="S313" s="33" t="str">
        <f t="shared" ca="1" si="174"/>
        <v/>
      </c>
      <c r="T313" s="5">
        <f ca="1">IF(Setup!$AI$7&lt;&gt;"",INDIRECT("'" &amp; Setup!$AI$7 &amp; "'!" &amp; AD313),0) + IF(Setup!$AI$8&lt;&gt;"",INDIRECT("'" &amp; Setup!$AI$8 &amp; "'!" &amp; AD313),0) + IF(Setup!$AI$9&lt;&gt;"",INDIRECT("'" &amp; Setup!$AI$9 &amp; "'!" &amp; AD313),0) + IF(Setup!$AI$10&lt;&gt;"",INDIRECT("'" &amp; Setup!$AI$10 &amp; "'!" &amp; AD313),0) + IF(Setup!$AI$11&lt;&gt;"",INDIRECT("'" &amp; Setup!$AI$11 &amp; "'!" &amp; AD313),0) + IF(Setup!$AI$12&lt;&gt;"",INDIRECT("'" &amp; Setup!$AI$12 &amp; "'!" &amp; AD313),0)</f>
        <v>0</v>
      </c>
      <c r="U313" s="5">
        <f ca="1">IF(Setup!$AI$7&lt;&gt;"",INDIRECT("'" &amp; Setup!$AI$7 &amp; "'!" &amp; AE313),0) + IF(Setup!$AI$8&lt;&gt;"",INDIRECT("'" &amp; Setup!$AI$8 &amp; "'!" &amp; AE313),0) + IF(Setup!$AI$9&lt;&gt;"",INDIRECT("'" &amp; Setup!$AI$9 &amp; "'!" &amp; AE313),0) + IF(Setup!$AI$10&lt;&gt;"",INDIRECT("'" &amp; Setup!$AI$10 &amp; "'!" &amp; AE313),0) + IF(Setup!$AI$11&lt;&gt;"",INDIRECT("'" &amp; Setup!$AI$11 &amp; "'!" &amp; AE313),0) + IF(Setup!$AI$12&lt;&gt;"",INDIRECT("'" &amp; Setup!$AI$12 &amp; "'!" &amp; AE313),0)</f>
        <v>0</v>
      </c>
      <c r="V313" s="32" t="str">
        <f t="shared" ca="1" si="175"/>
        <v/>
      </c>
      <c r="W313" s="33" t="str">
        <f t="shared" ca="1" si="176"/>
        <v/>
      </c>
      <c r="X313" s="4">
        <f ca="1">IF(Setup!$AJ$7&lt;&gt;"",INDIRECT("'" &amp; Setup!$AJ$7 &amp; "'!" &amp; AD313),0) + IF(Setup!$AJ$8&lt;&gt;"",INDIRECT("'" &amp; Setup!$AJ$8 &amp; "'!" &amp; AD313),0) + IF(Setup!$AJ$9&lt;&gt;"",INDIRECT("'" &amp; Setup!$AJ$9 &amp; "'!" &amp; AD313),0) + IF(Setup!$AJ$10&lt;&gt;"",INDIRECT("'" &amp; Setup!$AJ$10 &amp; "'!" &amp; AD313),0) + IF(Setup!$AJ$11&lt;&gt;"",INDIRECT("'" &amp; Setup!$AJ$11 &amp; "'!" &amp; AD313),0) + IF(Setup!$AJ$12&lt;&gt;"",INDIRECT("'" &amp; Setup!$AJ$12 &amp; "'!" &amp; AD313),0)</f>
        <v>0</v>
      </c>
      <c r="Y313" s="4">
        <f ca="1">IF(Setup!$AJ$7&lt;&gt;"",INDIRECT("'" &amp; Setup!$AJ$7 &amp; "'!" &amp; AE313),0) + IF(Setup!$AJ$8&lt;&gt;"",INDIRECT("'" &amp; Setup!$AJ$8 &amp; "'!" &amp; AE313),0) + IF(Setup!$AJ$9&lt;&gt;"",INDIRECT("'" &amp; Setup!$AJ$9 &amp; "'!" &amp; AE313),0) + IF(Setup!$AJ$10&lt;&gt;"",INDIRECT("'" &amp; Setup!$AJ$10 &amp; "'!" &amp; AE313),0) + IF(Setup!$AJ$11&lt;&gt;"",INDIRECT("'" &amp; Setup!$AJ$11 &amp; "'!" &amp; AE313),0) + IF(Setup!$AJ$12&lt;&gt;"",INDIRECT("'" &amp; Setup!$AJ$12 &amp; "'!" &amp; AE313),0)</f>
        <v>0</v>
      </c>
      <c r="Z313" s="32" t="str">
        <f t="shared" ca="1" si="177"/>
        <v/>
      </c>
      <c r="AA313" s="33" t="str">
        <f t="shared" ca="1" si="178"/>
        <v/>
      </c>
      <c r="AB313" s="1">
        <f>Planning!H85</f>
        <v>0</v>
      </c>
      <c r="AC313" s="2" t="str">
        <f t="shared" si="179"/>
        <v>00</v>
      </c>
      <c r="AD313" s="2" t="s">
        <v>1011</v>
      </c>
      <c r="AE313" s="2" t="s">
        <v>1012</v>
      </c>
      <c r="AF313" s="2" t="s">
        <v>1679</v>
      </c>
      <c r="AI313" s="2">
        <f ca="1">IF(Setup!$AG$7&lt;&gt;"",INDIRECT("'" &amp; Setup!$AG$7 &amp; "'!" &amp; AF313),0) + IF(Setup!$AG$8&lt;&gt;"",INDIRECT("'" &amp; Setup!$AG$8 &amp; "'!" &amp; AF313),0) + IF(Setup!$AG$9&lt;&gt;"",INDIRECT("'" &amp; Setup!$AG$9 &amp; "'!" &amp; AF313),0) + IF(Setup!$AG$10&lt;&gt;"",INDIRECT("'" &amp; Setup!$AG$10 &amp; "'!" &amp; AF313),0) + IF(Setup!$AG$11&lt;&gt;"",INDIRECT("'" &amp; Setup!$AG$11 &amp; "'!" &amp; AF313),0) + IF(Setup!$AG$12&lt;&gt;"",INDIRECT("'" &amp; Setup!$AG$12 &amp; "'!" &amp; AF313),0)</f>
        <v>0</v>
      </c>
      <c r="AJ313" s="2">
        <f ca="1">IF(Setup!$AH$7&lt;&gt;"",INDIRECT("'" &amp; Setup!$AH$7 &amp; "'!" &amp; AF313),0) + IF(Setup!$AH$8&lt;&gt;"",INDIRECT("'" &amp; Setup!$AH$8 &amp; "'!" &amp; AF313),0) + IF(Setup!$AH$9&lt;&gt;"",INDIRECT("'" &amp; Setup!$AH$9 &amp; "'!" &amp; AF313),0) + IF(Setup!$AH$10&lt;&gt;"",INDIRECT("'" &amp; Setup!$AH$10 &amp; "'!" &amp; AF313),0) + IF(Setup!$AH$11&lt;&gt;"",INDIRECT("'" &amp; Setup!$AH$11 &amp; "'!" &amp; AF313),0) + IF(Setup!$AH$12&lt;&gt;"",INDIRECT("'" &amp; Setup!$AH$12 &amp; "'!" &amp; AF313),0)</f>
        <v>0</v>
      </c>
      <c r="AK313" s="2">
        <f ca="1">IF(Setup!$AI$7&lt;&gt;"",INDIRECT("'" &amp; Setup!$AI$7 &amp; "'!" &amp; AF313),0) + IF(Setup!$AI$8&lt;&gt;"",INDIRECT("'" &amp; Setup!$AI$8 &amp; "'!" &amp; AF313),0) + IF(Setup!$AI$9&lt;&gt;"",INDIRECT("'" &amp; Setup!$AI$9 &amp; "'!" &amp; AF313),0) + IF(Setup!$AI$10&lt;&gt;"",INDIRECT("'" &amp; Setup!$AI$10 &amp; "'!" &amp; AF313),0) + IF(Setup!$AI$11&lt;&gt;"",INDIRECT("'" &amp; Setup!$AI$11 &amp; "'!" &amp; AF313),0) + IF(Setup!$AI$12&lt;&gt;"",INDIRECT("'" &amp; Setup!$AI$12 &amp; "'!" &amp; AF313),0)</f>
        <v>0</v>
      </c>
      <c r="AL313" s="2">
        <f ca="1">IF(Setup!$AJ$7&lt;&gt;"",INDIRECT("'" &amp; Setup!$AJ$7 &amp; "'!" &amp; AF313),0) + IF(Setup!$AJ$8&lt;&gt;"",INDIRECT("'" &amp; Setup!$AJ$8 &amp; "'!" &amp; AF313),0) + IF(Setup!$AJ$9&lt;&gt;"",INDIRECT("'" &amp; Setup!$AJ$9 &amp; "'!" &amp; AF313),0) + IF(Setup!$AJ$10&lt;&gt;"",INDIRECT("'" &amp; Setup!$AJ$10 &amp; "'!" &amp; AF313),0) + IF(Setup!$AJ$11&lt;&gt;"",INDIRECT("'" &amp; Setup!$AJ$11 &amp; "'!" &amp; AF313),0) + IF(Setup!$AJ$12&lt;&gt;"",INDIRECT("'" &amp; Setup!$AJ$12 &amp; "'!" &amp; AF313),0)</f>
        <v>0</v>
      </c>
      <c r="AN313" s="2" t="str">
        <f t="shared" si="180"/>
        <v/>
      </c>
      <c r="BS313" s="2">
        <v>0</v>
      </c>
      <c r="BT313" s="2">
        <f ca="1">IF(Setup!$AH$7="",0,INDIRECT("'" &amp; Setup!$AH$7 &amp; "'!" &amp; AF313))</f>
        <v>0</v>
      </c>
      <c r="BU313" s="2">
        <f ca="1">IF(Setup!$AI$7="",0,INDIRECT("'" &amp; Setup!$AI$7 &amp; "'!" &amp; AF313))</f>
        <v>0</v>
      </c>
      <c r="BV313" s="2">
        <f ca="1">IF(Setup!$AJ$7="",0,INDIRECT("'" &amp; Setup!$AJ$7 &amp; "'!" &amp; AF313))</f>
        <v>0</v>
      </c>
    </row>
    <row r="314" spans="1:74" ht="39" hidden="1" customHeight="1" x14ac:dyDescent="0.2">
      <c r="A314" s="14" t="str">
        <f>Planning!A86</f>
        <v>I078</v>
      </c>
      <c r="B314" s="9">
        <f>Planning!B86</f>
        <v>0</v>
      </c>
      <c r="C314" s="9">
        <f>Planning!C86</f>
        <v>0</v>
      </c>
      <c r="D314" s="9">
        <f>Planning!D86</f>
        <v>0</v>
      </c>
      <c r="E314" s="3">
        <f>Planning!E86</f>
        <v>0</v>
      </c>
      <c r="F314" s="3">
        <f>Planning!G86</f>
        <v>0</v>
      </c>
      <c r="G314" s="60">
        <f t="shared" si="181"/>
        <v>0</v>
      </c>
      <c r="H314" s="5">
        <f t="shared" ca="1" si="182"/>
        <v>0</v>
      </c>
      <c r="I314" s="5">
        <f t="shared" ca="1" si="183"/>
        <v>0</v>
      </c>
      <c r="J314" s="32" t="str">
        <f t="shared" ca="1" si="184"/>
        <v/>
      </c>
      <c r="K314" s="33" t="str">
        <f t="shared" ca="1" si="172"/>
        <v/>
      </c>
      <c r="L314" s="5">
        <f ca="1">IF(Setup!$AG$7&lt;&gt;"",INDIRECT("'" &amp; Setup!$AG$7 &amp; "'!" &amp; AD314),0) + IF(Setup!$AG$8&lt;&gt;"",INDIRECT("'" &amp; Setup!$AG$8 &amp; "'!" &amp; AD314),0) + IF(Setup!$AG$9&lt;&gt;"",INDIRECT("'" &amp; Setup!$AG$9 &amp; "'!" &amp; AD314),0) + IF(Setup!$AG$10&lt;&gt;"",INDIRECT("'" &amp; Setup!$AG$10 &amp; "'!" &amp; AD314),0) + IF(Setup!$AG$11&lt;&gt;"",INDIRECT("'" &amp; Setup!$AG$11 &amp; "'!" &amp; AD314),0) + IF(Setup!$AG$12&lt;&gt;"",INDIRECT("'" &amp; Setup!$AG$12 &amp; "'!" &amp; AD314),0)</f>
        <v>0</v>
      </c>
      <c r="M314" s="5">
        <f ca="1">IF(Setup!$AG$7&lt;&gt;"",INDIRECT("'" &amp; Setup!$AG$7 &amp; "'!" &amp; AE314),0) + IF(Setup!$AG$8&lt;&gt;"",INDIRECT("'" &amp; Setup!$AG$8 &amp; "'!" &amp; AE314),0) + IF(Setup!$AG$9&lt;&gt;"",INDIRECT("'" &amp; Setup!$AG$9 &amp; "'!" &amp; AE314),0) + IF(Setup!$AG$10&lt;&gt;"",INDIRECT("'" &amp; Setup!$AG$10 &amp; "'!" &amp; AE314),0) + IF(Setup!$AG$11&lt;&gt;"",INDIRECT("'" &amp; Setup!$AG$11 &amp; "'!" &amp; AE314),0) + IF(Setup!$AG$12&lt;&gt;"",INDIRECT("'" &amp; Setup!$AG$12 &amp; "'!" &amp; AE314),0)</f>
        <v>0</v>
      </c>
      <c r="N314" s="32" t="str">
        <f t="shared" ca="1" si="185"/>
        <v/>
      </c>
      <c r="O314" s="33" t="str">
        <f t="shared" ca="1" si="173"/>
        <v/>
      </c>
      <c r="P314" s="5">
        <f ca="1">IF(Setup!$AH$7&lt;&gt;"",INDIRECT("'" &amp; Setup!$AH$7 &amp; "'!" &amp; AD314),0) + IF(Setup!$AH$8&lt;&gt;"",INDIRECT("'" &amp; Setup!$AH$8 &amp; "'!" &amp; AD314),0) + IF(Setup!$AH$9&lt;&gt;"",INDIRECT("'" &amp; Setup!$AH$9 &amp; "'!" &amp; AD314),0) + IF(Setup!$AH$10&lt;&gt;"",INDIRECT("'" &amp; Setup!$AH$10 &amp; "'!" &amp; AD314),0) + IF(Setup!$AH$11&lt;&gt;"",INDIRECT("'" &amp; Setup!$AH$11 &amp; "'!" &amp; AD314),0) + IF(Setup!$AH$12&lt;&gt;"",INDIRECT("'" &amp; Setup!$AH$12 &amp; "'!" &amp; AD314),0)</f>
        <v>0</v>
      </c>
      <c r="Q314" s="5">
        <f ca="1">IF(Setup!$AH$7&lt;&gt;"",INDIRECT("'" &amp; Setup!$AH$7 &amp; "'!" &amp; AE314),0) + IF(Setup!$AH$8&lt;&gt;"",INDIRECT("'" &amp; Setup!$AH$8 &amp; "'!" &amp; AE314),0) + IF(Setup!$AH$9&lt;&gt;"",INDIRECT("'" &amp; Setup!$AH$9 &amp; "'!" &amp; AE314),0) + IF(Setup!$AH$10&lt;&gt;"",INDIRECT("'" &amp; Setup!$AH$10 &amp; "'!" &amp; AE314),0) + IF(Setup!$AH$11&lt;&gt;"",INDIRECT("'" &amp; Setup!$AH$11 &amp; "'!" &amp; AE314),0) + IF(Setup!$AH$12&lt;&gt;"",INDIRECT("'" &amp; Setup!$AH$12 &amp; "'!" &amp; AE314),0)</f>
        <v>0</v>
      </c>
      <c r="R314" s="32" t="str">
        <f t="shared" ca="1" si="186"/>
        <v/>
      </c>
      <c r="S314" s="33" t="str">
        <f t="shared" ca="1" si="174"/>
        <v/>
      </c>
      <c r="T314" s="5">
        <f ca="1">IF(Setup!$AI$7&lt;&gt;"",INDIRECT("'" &amp; Setup!$AI$7 &amp; "'!" &amp; AD314),0) + IF(Setup!$AI$8&lt;&gt;"",INDIRECT("'" &amp; Setup!$AI$8 &amp; "'!" &amp; AD314),0) + IF(Setup!$AI$9&lt;&gt;"",INDIRECT("'" &amp; Setup!$AI$9 &amp; "'!" &amp; AD314),0) + IF(Setup!$AI$10&lt;&gt;"",INDIRECT("'" &amp; Setup!$AI$10 &amp; "'!" &amp; AD314),0) + IF(Setup!$AI$11&lt;&gt;"",INDIRECT("'" &amp; Setup!$AI$11 &amp; "'!" &amp; AD314),0) + IF(Setup!$AI$12&lt;&gt;"",INDIRECT("'" &amp; Setup!$AI$12 &amp; "'!" &amp; AD314),0)</f>
        <v>0</v>
      </c>
      <c r="U314" s="5">
        <f ca="1">IF(Setup!$AI$7&lt;&gt;"",INDIRECT("'" &amp; Setup!$AI$7 &amp; "'!" &amp; AE314),0) + IF(Setup!$AI$8&lt;&gt;"",INDIRECT("'" &amp; Setup!$AI$8 &amp; "'!" &amp; AE314),0) + IF(Setup!$AI$9&lt;&gt;"",INDIRECT("'" &amp; Setup!$AI$9 &amp; "'!" &amp; AE314),0) + IF(Setup!$AI$10&lt;&gt;"",INDIRECT("'" &amp; Setup!$AI$10 &amp; "'!" &amp; AE314),0) + IF(Setup!$AI$11&lt;&gt;"",INDIRECT("'" &amp; Setup!$AI$11 &amp; "'!" &amp; AE314),0) + IF(Setup!$AI$12&lt;&gt;"",INDIRECT("'" &amp; Setup!$AI$12 &amp; "'!" &amp; AE314),0)</f>
        <v>0</v>
      </c>
      <c r="V314" s="32" t="str">
        <f t="shared" ca="1" si="175"/>
        <v/>
      </c>
      <c r="W314" s="33" t="str">
        <f t="shared" ca="1" si="176"/>
        <v/>
      </c>
      <c r="X314" s="4">
        <f ca="1">IF(Setup!$AJ$7&lt;&gt;"",INDIRECT("'" &amp; Setup!$AJ$7 &amp; "'!" &amp; AD314),0) + IF(Setup!$AJ$8&lt;&gt;"",INDIRECT("'" &amp; Setup!$AJ$8 &amp; "'!" &amp; AD314),0) + IF(Setup!$AJ$9&lt;&gt;"",INDIRECT("'" &amp; Setup!$AJ$9 &amp; "'!" &amp; AD314),0) + IF(Setup!$AJ$10&lt;&gt;"",INDIRECT("'" &amp; Setup!$AJ$10 &amp; "'!" &amp; AD314),0) + IF(Setup!$AJ$11&lt;&gt;"",INDIRECT("'" &amp; Setup!$AJ$11 &amp; "'!" &amp; AD314),0) + IF(Setup!$AJ$12&lt;&gt;"",INDIRECT("'" &amp; Setup!$AJ$12 &amp; "'!" &amp; AD314),0)</f>
        <v>0</v>
      </c>
      <c r="Y314" s="4">
        <f ca="1">IF(Setup!$AJ$7&lt;&gt;"",INDIRECT("'" &amp; Setup!$AJ$7 &amp; "'!" &amp; AE314),0) + IF(Setup!$AJ$8&lt;&gt;"",INDIRECT("'" &amp; Setup!$AJ$8 &amp; "'!" &amp; AE314),0) + IF(Setup!$AJ$9&lt;&gt;"",INDIRECT("'" &amp; Setup!$AJ$9 &amp; "'!" &amp; AE314),0) + IF(Setup!$AJ$10&lt;&gt;"",INDIRECT("'" &amp; Setup!$AJ$10 &amp; "'!" &amp; AE314),0) + IF(Setup!$AJ$11&lt;&gt;"",INDIRECT("'" &amp; Setup!$AJ$11 &amp; "'!" &amp; AE314),0) + IF(Setup!$AJ$12&lt;&gt;"",INDIRECT("'" &amp; Setup!$AJ$12 &amp; "'!" &amp; AE314),0)</f>
        <v>0</v>
      </c>
      <c r="Z314" s="32" t="str">
        <f t="shared" ca="1" si="177"/>
        <v/>
      </c>
      <c r="AA314" s="33" t="str">
        <f t="shared" ca="1" si="178"/>
        <v/>
      </c>
      <c r="AB314" s="1">
        <f>Planning!H86</f>
        <v>0</v>
      </c>
      <c r="AC314" s="2" t="str">
        <f t="shared" si="179"/>
        <v>00</v>
      </c>
      <c r="AD314" s="2" t="s">
        <v>1013</v>
      </c>
      <c r="AE314" s="2" t="s">
        <v>1014</v>
      </c>
      <c r="AF314" s="2" t="s">
        <v>1680</v>
      </c>
      <c r="AI314" s="2">
        <f ca="1">IF(Setup!$AG$7&lt;&gt;"",INDIRECT("'" &amp; Setup!$AG$7 &amp; "'!" &amp; AF314),0) + IF(Setup!$AG$8&lt;&gt;"",INDIRECT("'" &amp; Setup!$AG$8 &amp; "'!" &amp; AF314),0) + IF(Setup!$AG$9&lt;&gt;"",INDIRECT("'" &amp; Setup!$AG$9 &amp; "'!" &amp; AF314),0) + IF(Setup!$AG$10&lt;&gt;"",INDIRECT("'" &amp; Setup!$AG$10 &amp; "'!" &amp; AF314),0) + IF(Setup!$AG$11&lt;&gt;"",INDIRECT("'" &amp; Setup!$AG$11 &amp; "'!" &amp; AF314),0) + IF(Setup!$AG$12&lt;&gt;"",INDIRECT("'" &amp; Setup!$AG$12 &amp; "'!" &amp; AF314),0)</f>
        <v>0</v>
      </c>
      <c r="AJ314" s="2">
        <f ca="1">IF(Setup!$AH$7&lt;&gt;"",INDIRECT("'" &amp; Setup!$AH$7 &amp; "'!" &amp; AF314),0) + IF(Setup!$AH$8&lt;&gt;"",INDIRECT("'" &amp; Setup!$AH$8 &amp; "'!" &amp; AF314),0) + IF(Setup!$AH$9&lt;&gt;"",INDIRECT("'" &amp; Setup!$AH$9 &amp; "'!" &amp; AF314),0) + IF(Setup!$AH$10&lt;&gt;"",INDIRECT("'" &amp; Setup!$AH$10 &amp; "'!" &amp; AF314),0) + IF(Setup!$AH$11&lt;&gt;"",INDIRECT("'" &amp; Setup!$AH$11 &amp; "'!" &amp; AF314),0) + IF(Setup!$AH$12&lt;&gt;"",INDIRECT("'" &amp; Setup!$AH$12 &amp; "'!" &amp; AF314),0)</f>
        <v>0</v>
      </c>
      <c r="AK314" s="2">
        <f ca="1">IF(Setup!$AI$7&lt;&gt;"",INDIRECT("'" &amp; Setup!$AI$7 &amp; "'!" &amp; AF314),0) + IF(Setup!$AI$8&lt;&gt;"",INDIRECT("'" &amp; Setup!$AI$8 &amp; "'!" &amp; AF314),0) + IF(Setup!$AI$9&lt;&gt;"",INDIRECT("'" &amp; Setup!$AI$9 &amp; "'!" &amp; AF314),0) + IF(Setup!$AI$10&lt;&gt;"",INDIRECT("'" &amp; Setup!$AI$10 &amp; "'!" &amp; AF314),0) + IF(Setup!$AI$11&lt;&gt;"",INDIRECT("'" &amp; Setup!$AI$11 &amp; "'!" &amp; AF314),0) + IF(Setup!$AI$12&lt;&gt;"",INDIRECT("'" &amp; Setup!$AI$12 &amp; "'!" &amp; AF314),0)</f>
        <v>0</v>
      </c>
      <c r="AL314" s="2">
        <f ca="1">IF(Setup!$AJ$7&lt;&gt;"",INDIRECT("'" &amp; Setup!$AJ$7 &amp; "'!" &amp; AF314),0) + IF(Setup!$AJ$8&lt;&gt;"",INDIRECT("'" &amp; Setup!$AJ$8 &amp; "'!" &amp; AF314),0) + IF(Setup!$AJ$9&lt;&gt;"",INDIRECT("'" &amp; Setup!$AJ$9 &amp; "'!" &amp; AF314),0) + IF(Setup!$AJ$10&lt;&gt;"",INDIRECT("'" &amp; Setup!$AJ$10 &amp; "'!" &amp; AF314),0) + IF(Setup!$AJ$11&lt;&gt;"",INDIRECT("'" &amp; Setup!$AJ$11 &amp; "'!" &amp; AF314),0) + IF(Setup!$AJ$12&lt;&gt;"",INDIRECT("'" &amp; Setup!$AJ$12 &amp; "'!" &amp; AF314),0)</f>
        <v>0</v>
      </c>
      <c r="AN314" s="2" t="str">
        <f t="shared" si="180"/>
        <v/>
      </c>
      <c r="BS314" s="2">
        <v>0</v>
      </c>
      <c r="BT314" s="2">
        <f ca="1">IF(Setup!$AH$7="",0,INDIRECT("'" &amp; Setup!$AH$7 &amp; "'!" &amp; AF314))</f>
        <v>0</v>
      </c>
      <c r="BU314" s="2">
        <f ca="1">IF(Setup!$AI$7="",0,INDIRECT("'" &amp; Setup!$AI$7 &amp; "'!" &amp; AF314))</f>
        <v>0</v>
      </c>
      <c r="BV314" s="2">
        <f ca="1">IF(Setup!$AJ$7="",0,INDIRECT("'" &amp; Setup!$AJ$7 &amp; "'!" &amp; AF314))</f>
        <v>0</v>
      </c>
    </row>
    <row r="315" spans="1:74" ht="39" hidden="1" customHeight="1" x14ac:dyDescent="0.2">
      <c r="A315" s="14" t="str">
        <f>Planning!A87</f>
        <v>I079</v>
      </c>
      <c r="B315" s="9">
        <f>Planning!B87</f>
        <v>0</v>
      </c>
      <c r="C315" s="9">
        <f>Planning!C87</f>
        <v>0</v>
      </c>
      <c r="D315" s="9">
        <f>Planning!D87</f>
        <v>0</v>
      </c>
      <c r="E315" s="3">
        <f>Planning!E87</f>
        <v>0</v>
      </c>
      <c r="F315" s="3">
        <f>Planning!G87</f>
        <v>0</v>
      </c>
      <c r="G315" s="60">
        <f t="shared" si="181"/>
        <v>0</v>
      </c>
      <c r="H315" s="5">
        <f t="shared" ca="1" si="182"/>
        <v>0</v>
      </c>
      <c r="I315" s="5">
        <f t="shared" ca="1" si="183"/>
        <v>0</v>
      </c>
      <c r="J315" s="32" t="str">
        <f t="shared" ca="1" si="184"/>
        <v/>
      </c>
      <c r="K315" s="33" t="str">
        <f t="shared" ca="1" si="172"/>
        <v/>
      </c>
      <c r="L315" s="5">
        <f ca="1">IF(Setup!$AG$7&lt;&gt;"",INDIRECT("'" &amp; Setup!$AG$7 &amp; "'!" &amp; AD315),0) + IF(Setup!$AG$8&lt;&gt;"",INDIRECT("'" &amp; Setup!$AG$8 &amp; "'!" &amp; AD315),0) + IF(Setup!$AG$9&lt;&gt;"",INDIRECT("'" &amp; Setup!$AG$9 &amp; "'!" &amp; AD315),0) + IF(Setup!$AG$10&lt;&gt;"",INDIRECT("'" &amp; Setup!$AG$10 &amp; "'!" &amp; AD315),0) + IF(Setup!$AG$11&lt;&gt;"",INDIRECT("'" &amp; Setup!$AG$11 &amp; "'!" &amp; AD315),0) + IF(Setup!$AG$12&lt;&gt;"",INDIRECT("'" &amp; Setup!$AG$12 &amp; "'!" &amp; AD315),0)</f>
        <v>0</v>
      </c>
      <c r="M315" s="5">
        <f ca="1">IF(Setup!$AG$7&lt;&gt;"",INDIRECT("'" &amp; Setup!$AG$7 &amp; "'!" &amp; AE315),0) + IF(Setup!$AG$8&lt;&gt;"",INDIRECT("'" &amp; Setup!$AG$8 &amp; "'!" &amp; AE315),0) + IF(Setup!$AG$9&lt;&gt;"",INDIRECT("'" &amp; Setup!$AG$9 &amp; "'!" &amp; AE315),0) + IF(Setup!$AG$10&lt;&gt;"",INDIRECT("'" &amp; Setup!$AG$10 &amp; "'!" &amp; AE315),0) + IF(Setup!$AG$11&lt;&gt;"",INDIRECT("'" &amp; Setup!$AG$11 &amp; "'!" &amp; AE315),0) + IF(Setup!$AG$12&lt;&gt;"",INDIRECT("'" &amp; Setup!$AG$12 &amp; "'!" &amp; AE315),0)</f>
        <v>0</v>
      </c>
      <c r="N315" s="32" t="str">
        <f t="shared" ca="1" si="185"/>
        <v/>
      </c>
      <c r="O315" s="33" t="str">
        <f t="shared" ca="1" si="173"/>
        <v/>
      </c>
      <c r="P315" s="5">
        <f ca="1">IF(Setup!$AH$7&lt;&gt;"",INDIRECT("'" &amp; Setup!$AH$7 &amp; "'!" &amp; AD315),0) + IF(Setup!$AH$8&lt;&gt;"",INDIRECT("'" &amp; Setup!$AH$8 &amp; "'!" &amp; AD315),0) + IF(Setup!$AH$9&lt;&gt;"",INDIRECT("'" &amp; Setup!$AH$9 &amp; "'!" &amp; AD315),0) + IF(Setup!$AH$10&lt;&gt;"",INDIRECT("'" &amp; Setup!$AH$10 &amp; "'!" &amp; AD315),0) + IF(Setup!$AH$11&lt;&gt;"",INDIRECT("'" &amp; Setup!$AH$11 &amp; "'!" &amp; AD315),0) + IF(Setup!$AH$12&lt;&gt;"",INDIRECT("'" &amp; Setup!$AH$12 &amp; "'!" &amp; AD315),0)</f>
        <v>0</v>
      </c>
      <c r="Q315" s="5">
        <f ca="1">IF(Setup!$AH$7&lt;&gt;"",INDIRECT("'" &amp; Setup!$AH$7 &amp; "'!" &amp; AE315),0) + IF(Setup!$AH$8&lt;&gt;"",INDIRECT("'" &amp; Setup!$AH$8 &amp; "'!" &amp; AE315),0) + IF(Setup!$AH$9&lt;&gt;"",INDIRECT("'" &amp; Setup!$AH$9 &amp; "'!" &amp; AE315),0) + IF(Setup!$AH$10&lt;&gt;"",INDIRECT("'" &amp; Setup!$AH$10 &amp; "'!" &amp; AE315),0) + IF(Setup!$AH$11&lt;&gt;"",INDIRECT("'" &amp; Setup!$AH$11 &amp; "'!" &amp; AE315),0) + IF(Setup!$AH$12&lt;&gt;"",INDIRECT("'" &amp; Setup!$AH$12 &amp; "'!" &amp; AE315),0)</f>
        <v>0</v>
      </c>
      <c r="R315" s="32" t="str">
        <f t="shared" ca="1" si="186"/>
        <v/>
      </c>
      <c r="S315" s="33" t="str">
        <f t="shared" ca="1" si="174"/>
        <v/>
      </c>
      <c r="T315" s="5">
        <f ca="1">IF(Setup!$AI$7&lt;&gt;"",INDIRECT("'" &amp; Setup!$AI$7 &amp; "'!" &amp; AD315),0) + IF(Setup!$AI$8&lt;&gt;"",INDIRECT("'" &amp; Setup!$AI$8 &amp; "'!" &amp; AD315),0) + IF(Setup!$AI$9&lt;&gt;"",INDIRECT("'" &amp; Setup!$AI$9 &amp; "'!" &amp; AD315),0) + IF(Setup!$AI$10&lt;&gt;"",INDIRECT("'" &amp; Setup!$AI$10 &amp; "'!" &amp; AD315),0) + IF(Setup!$AI$11&lt;&gt;"",INDIRECT("'" &amp; Setup!$AI$11 &amp; "'!" &amp; AD315),0) + IF(Setup!$AI$12&lt;&gt;"",INDIRECT("'" &amp; Setup!$AI$12 &amp; "'!" &amp; AD315),0)</f>
        <v>0</v>
      </c>
      <c r="U315" s="5">
        <f ca="1">IF(Setup!$AI$7&lt;&gt;"",INDIRECT("'" &amp; Setup!$AI$7 &amp; "'!" &amp; AE315),0) + IF(Setup!$AI$8&lt;&gt;"",INDIRECT("'" &amp; Setup!$AI$8 &amp; "'!" &amp; AE315),0) + IF(Setup!$AI$9&lt;&gt;"",INDIRECT("'" &amp; Setup!$AI$9 &amp; "'!" &amp; AE315),0) + IF(Setup!$AI$10&lt;&gt;"",INDIRECT("'" &amp; Setup!$AI$10 &amp; "'!" &amp; AE315),0) + IF(Setup!$AI$11&lt;&gt;"",INDIRECT("'" &amp; Setup!$AI$11 &amp; "'!" &amp; AE315),0) + IF(Setup!$AI$12&lt;&gt;"",INDIRECT("'" &amp; Setup!$AI$12 &amp; "'!" &amp; AE315),0)</f>
        <v>0</v>
      </c>
      <c r="V315" s="32" t="str">
        <f t="shared" ca="1" si="175"/>
        <v/>
      </c>
      <c r="W315" s="33" t="str">
        <f t="shared" ca="1" si="176"/>
        <v/>
      </c>
      <c r="X315" s="4">
        <f ca="1">IF(Setup!$AJ$7&lt;&gt;"",INDIRECT("'" &amp; Setup!$AJ$7 &amp; "'!" &amp; AD315),0) + IF(Setup!$AJ$8&lt;&gt;"",INDIRECT("'" &amp; Setup!$AJ$8 &amp; "'!" &amp; AD315),0) + IF(Setup!$AJ$9&lt;&gt;"",INDIRECT("'" &amp; Setup!$AJ$9 &amp; "'!" &amp; AD315),0) + IF(Setup!$AJ$10&lt;&gt;"",INDIRECT("'" &amp; Setup!$AJ$10 &amp; "'!" &amp; AD315),0) + IF(Setup!$AJ$11&lt;&gt;"",INDIRECT("'" &amp; Setup!$AJ$11 &amp; "'!" &amp; AD315),0) + IF(Setup!$AJ$12&lt;&gt;"",INDIRECT("'" &amp; Setup!$AJ$12 &amp; "'!" &amp; AD315),0)</f>
        <v>0</v>
      </c>
      <c r="Y315" s="4">
        <f ca="1">IF(Setup!$AJ$7&lt;&gt;"",INDIRECT("'" &amp; Setup!$AJ$7 &amp; "'!" &amp; AE315),0) + IF(Setup!$AJ$8&lt;&gt;"",INDIRECT("'" &amp; Setup!$AJ$8 &amp; "'!" &amp; AE315),0) + IF(Setup!$AJ$9&lt;&gt;"",INDIRECT("'" &amp; Setup!$AJ$9 &amp; "'!" &amp; AE315),0) + IF(Setup!$AJ$10&lt;&gt;"",INDIRECT("'" &amp; Setup!$AJ$10 &amp; "'!" &amp; AE315),0) + IF(Setup!$AJ$11&lt;&gt;"",INDIRECT("'" &amp; Setup!$AJ$11 &amp; "'!" &amp; AE315),0) + IF(Setup!$AJ$12&lt;&gt;"",INDIRECT("'" &amp; Setup!$AJ$12 &amp; "'!" &amp; AE315),0)</f>
        <v>0</v>
      </c>
      <c r="Z315" s="32" t="str">
        <f t="shared" ca="1" si="177"/>
        <v/>
      </c>
      <c r="AA315" s="33" t="str">
        <f t="shared" ca="1" si="178"/>
        <v/>
      </c>
      <c r="AB315" s="1">
        <f>Planning!H87</f>
        <v>0</v>
      </c>
      <c r="AC315" s="2" t="str">
        <f t="shared" si="179"/>
        <v>00</v>
      </c>
      <c r="AD315" s="2" t="s">
        <v>1015</v>
      </c>
      <c r="AE315" s="2" t="s">
        <v>1016</v>
      </c>
      <c r="AF315" s="2" t="s">
        <v>1681</v>
      </c>
      <c r="AI315" s="2">
        <f ca="1">IF(Setup!$AG$7&lt;&gt;"",INDIRECT("'" &amp; Setup!$AG$7 &amp; "'!" &amp; AF315),0) + IF(Setup!$AG$8&lt;&gt;"",INDIRECT("'" &amp; Setup!$AG$8 &amp; "'!" &amp; AF315),0) + IF(Setup!$AG$9&lt;&gt;"",INDIRECT("'" &amp; Setup!$AG$9 &amp; "'!" &amp; AF315),0) + IF(Setup!$AG$10&lt;&gt;"",INDIRECT("'" &amp; Setup!$AG$10 &amp; "'!" &amp; AF315),0) + IF(Setup!$AG$11&lt;&gt;"",INDIRECT("'" &amp; Setup!$AG$11 &amp; "'!" &amp; AF315),0) + IF(Setup!$AG$12&lt;&gt;"",INDIRECT("'" &amp; Setup!$AG$12 &amp; "'!" &amp; AF315),0)</f>
        <v>0</v>
      </c>
      <c r="AJ315" s="2">
        <f ca="1">IF(Setup!$AH$7&lt;&gt;"",INDIRECT("'" &amp; Setup!$AH$7 &amp; "'!" &amp; AF315),0) + IF(Setup!$AH$8&lt;&gt;"",INDIRECT("'" &amp; Setup!$AH$8 &amp; "'!" &amp; AF315),0) + IF(Setup!$AH$9&lt;&gt;"",INDIRECT("'" &amp; Setup!$AH$9 &amp; "'!" &amp; AF315),0) + IF(Setup!$AH$10&lt;&gt;"",INDIRECT("'" &amp; Setup!$AH$10 &amp; "'!" &amp; AF315),0) + IF(Setup!$AH$11&lt;&gt;"",INDIRECT("'" &amp; Setup!$AH$11 &amp; "'!" &amp; AF315),0) + IF(Setup!$AH$12&lt;&gt;"",INDIRECT("'" &amp; Setup!$AH$12 &amp; "'!" &amp; AF315),0)</f>
        <v>0</v>
      </c>
      <c r="AK315" s="2">
        <f ca="1">IF(Setup!$AI$7&lt;&gt;"",INDIRECT("'" &amp; Setup!$AI$7 &amp; "'!" &amp; AF315),0) + IF(Setup!$AI$8&lt;&gt;"",INDIRECT("'" &amp; Setup!$AI$8 &amp; "'!" &amp; AF315),0) + IF(Setup!$AI$9&lt;&gt;"",INDIRECT("'" &amp; Setup!$AI$9 &amp; "'!" &amp; AF315),0) + IF(Setup!$AI$10&lt;&gt;"",INDIRECT("'" &amp; Setup!$AI$10 &amp; "'!" &amp; AF315),0) + IF(Setup!$AI$11&lt;&gt;"",INDIRECT("'" &amp; Setup!$AI$11 &amp; "'!" &amp; AF315),0) + IF(Setup!$AI$12&lt;&gt;"",INDIRECT("'" &amp; Setup!$AI$12 &amp; "'!" &amp; AF315),0)</f>
        <v>0</v>
      </c>
      <c r="AL315" s="2">
        <f ca="1">IF(Setup!$AJ$7&lt;&gt;"",INDIRECT("'" &amp; Setup!$AJ$7 &amp; "'!" &amp; AF315),0) + IF(Setup!$AJ$8&lt;&gt;"",INDIRECT("'" &amp; Setup!$AJ$8 &amp; "'!" &amp; AF315),0) + IF(Setup!$AJ$9&lt;&gt;"",INDIRECT("'" &amp; Setup!$AJ$9 &amp; "'!" &amp; AF315),0) + IF(Setup!$AJ$10&lt;&gt;"",INDIRECT("'" &amp; Setup!$AJ$10 &amp; "'!" &amp; AF315),0) + IF(Setup!$AJ$11&lt;&gt;"",INDIRECT("'" &amp; Setup!$AJ$11 &amp; "'!" &amp; AF315),0) + IF(Setup!$AJ$12&lt;&gt;"",INDIRECT("'" &amp; Setup!$AJ$12 &amp; "'!" &amp; AF315),0)</f>
        <v>0</v>
      </c>
      <c r="AN315" s="2" t="str">
        <f t="shared" si="180"/>
        <v/>
      </c>
      <c r="BS315" s="2">
        <v>0</v>
      </c>
      <c r="BT315" s="2">
        <f ca="1">IF(Setup!$AH$7="",0,INDIRECT("'" &amp; Setup!$AH$7 &amp; "'!" &amp; AF315))</f>
        <v>0</v>
      </c>
      <c r="BU315" s="2">
        <f ca="1">IF(Setup!$AI$7="",0,INDIRECT("'" &amp; Setup!$AI$7 &amp; "'!" &amp; AF315))</f>
        <v>0</v>
      </c>
      <c r="BV315" s="2">
        <f ca="1">IF(Setup!$AJ$7="",0,INDIRECT("'" &amp; Setup!$AJ$7 &amp; "'!" &amp; AF315))</f>
        <v>0</v>
      </c>
    </row>
    <row r="316" spans="1:74" ht="39" hidden="1" customHeight="1" x14ac:dyDescent="0.2">
      <c r="A316" s="14" t="str">
        <f>Planning!A88</f>
        <v>I080</v>
      </c>
      <c r="B316" s="9">
        <f>Planning!B88</f>
        <v>0</v>
      </c>
      <c r="C316" s="9">
        <f>Planning!C88</f>
        <v>0</v>
      </c>
      <c r="D316" s="9">
        <f>Planning!D88</f>
        <v>0</v>
      </c>
      <c r="E316" s="3">
        <f>Planning!E88</f>
        <v>0</v>
      </c>
      <c r="F316" s="3">
        <f>Planning!G88</f>
        <v>0</v>
      </c>
      <c r="G316" s="60">
        <f t="shared" si="181"/>
        <v>0</v>
      </c>
      <c r="H316" s="5">
        <f t="shared" ca="1" si="182"/>
        <v>0</v>
      </c>
      <c r="I316" s="5">
        <f t="shared" ca="1" si="183"/>
        <v>0</v>
      </c>
      <c r="J316" s="32" t="str">
        <f t="shared" ca="1" si="184"/>
        <v/>
      </c>
      <c r="K316" s="33" t="str">
        <f t="shared" ca="1" si="172"/>
        <v/>
      </c>
      <c r="L316" s="5">
        <f ca="1">IF(Setup!$AG$7&lt;&gt;"",INDIRECT("'" &amp; Setup!$AG$7 &amp; "'!" &amp; AD316),0) + IF(Setup!$AG$8&lt;&gt;"",INDIRECT("'" &amp; Setup!$AG$8 &amp; "'!" &amp; AD316),0) + IF(Setup!$AG$9&lt;&gt;"",INDIRECT("'" &amp; Setup!$AG$9 &amp; "'!" &amp; AD316),0) + IF(Setup!$AG$10&lt;&gt;"",INDIRECT("'" &amp; Setup!$AG$10 &amp; "'!" &amp; AD316),0) + IF(Setup!$AG$11&lt;&gt;"",INDIRECT("'" &amp; Setup!$AG$11 &amp; "'!" &amp; AD316),0) + IF(Setup!$AG$12&lt;&gt;"",INDIRECT("'" &amp; Setup!$AG$12 &amp; "'!" &amp; AD316),0)</f>
        <v>0</v>
      </c>
      <c r="M316" s="5">
        <f ca="1">IF(Setup!$AG$7&lt;&gt;"",INDIRECT("'" &amp; Setup!$AG$7 &amp; "'!" &amp; AE316),0) + IF(Setup!$AG$8&lt;&gt;"",INDIRECT("'" &amp; Setup!$AG$8 &amp; "'!" &amp; AE316),0) + IF(Setup!$AG$9&lt;&gt;"",INDIRECT("'" &amp; Setup!$AG$9 &amp; "'!" &amp; AE316),0) + IF(Setup!$AG$10&lt;&gt;"",INDIRECT("'" &amp; Setup!$AG$10 &amp; "'!" &amp; AE316),0) + IF(Setup!$AG$11&lt;&gt;"",INDIRECT("'" &amp; Setup!$AG$11 &amp; "'!" &amp; AE316),0) + IF(Setup!$AG$12&lt;&gt;"",INDIRECT("'" &amp; Setup!$AG$12 &amp; "'!" &amp; AE316),0)</f>
        <v>0</v>
      </c>
      <c r="N316" s="32" t="str">
        <f t="shared" ca="1" si="185"/>
        <v/>
      </c>
      <c r="O316" s="33" t="str">
        <f t="shared" ca="1" si="173"/>
        <v/>
      </c>
      <c r="P316" s="5">
        <f ca="1">IF(Setup!$AH$7&lt;&gt;"",INDIRECT("'" &amp; Setup!$AH$7 &amp; "'!" &amp; AD316),0) + IF(Setup!$AH$8&lt;&gt;"",INDIRECT("'" &amp; Setup!$AH$8 &amp; "'!" &amp; AD316),0) + IF(Setup!$AH$9&lt;&gt;"",INDIRECT("'" &amp; Setup!$AH$9 &amp; "'!" &amp; AD316),0) + IF(Setup!$AH$10&lt;&gt;"",INDIRECT("'" &amp; Setup!$AH$10 &amp; "'!" &amp; AD316),0) + IF(Setup!$AH$11&lt;&gt;"",INDIRECT("'" &amp; Setup!$AH$11 &amp; "'!" &amp; AD316),0) + IF(Setup!$AH$12&lt;&gt;"",INDIRECT("'" &amp; Setup!$AH$12 &amp; "'!" &amp; AD316),0)</f>
        <v>0</v>
      </c>
      <c r="Q316" s="5">
        <f ca="1">IF(Setup!$AH$7&lt;&gt;"",INDIRECT("'" &amp; Setup!$AH$7 &amp; "'!" &amp; AE316),0) + IF(Setup!$AH$8&lt;&gt;"",INDIRECT("'" &amp; Setup!$AH$8 &amp; "'!" &amp; AE316),0) + IF(Setup!$AH$9&lt;&gt;"",INDIRECT("'" &amp; Setup!$AH$9 &amp; "'!" &amp; AE316),0) + IF(Setup!$AH$10&lt;&gt;"",INDIRECT("'" &amp; Setup!$AH$10 &amp; "'!" &amp; AE316),0) + IF(Setup!$AH$11&lt;&gt;"",INDIRECT("'" &amp; Setup!$AH$11 &amp; "'!" &amp; AE316),0) + IF(Setup!$AH$12&lt;&gt;"",INDIRECT("'" &amp; Setup!$AH$12 &amp; "'!" &amp; AE316),0)</f>
        <v>0</v>
      </c>
      <c r="R316" s="32" t="str">
        <f t="shared" ca="1" si="186"/>
        <v/>
      </c>
      <c r="S316" s="33" t="str">
        <f t="shared" ca="1" si="174"/>
        <v/>
      </c>
      <c r="T316" s="5">
        <f ca="1">IF(Setup!$AI$7&lt;&gt;"",INDIRECT("'" &amp; Setup!$AI$7 &amp; "'!" &amp; AD316),0) + IF(Setup!$AI$8&lt;&gt;"",INDIRECT("'" &amp; Setup!$AI$8 &amp; "'!" &amp; AD316),0) + IF(Setup!$AI$9&lt;&gt;"",INDIRECT("'" &amp; Setup!$AI$9 &amp; "'!" &amp; AD316),0) + IF(Setup!$AI$10&lt;&gt;"",INDIRECT("'" &amp; Setup!$AI$10 &amp; "'!" &amp; AD316),0) + IF(Setup!$AI$11&lt;&gt;"",INDIRECT("'" &amp; Setup!$AI$11 &amp; "'!" &amp; AD316),0) + IF(Setup!$AI$12&lt;&gt;"",INDIRECT("'" &amp; Setup!$AI$12 &amp; "'!" &amp; AD316),0)</f>
        <v>0</v>
      </c>
      <c r="U316" s="5">
        <f ca="1">IF(Setup!$AI$7&lt;&gt;"",INDIRECT("'" &amp; Setup!$AI$7 &amp; "'!" &amp; AE316),0) + IF(Setup!$AI$8&lt;&gt;"",INDIRECT("'" &amp; Setup!$AI$8 &amp; "'!" &amp; AE316),0) + IF(Setup!$AI$9&lt;&gt;"",INDIRECT("'" &amp; Setup!$AI$9 &amp; "'!" &amp; AE316),0) + IF(Setup!$AI$10&lt;&gt;"",INDIRECT("'" &amp; Setup!$AI$10 &amp; "'!" &amp; AE316),0) + IF(Setup!$AI$11&lt;&gt;"",INDIRECT("'" &amp; Setup!$AI$11 &amp; "'!" &amp; AE316),0) + IF(Setup!$AI$12&lt;&gt;"",INDIRECT("'" &amp; Setup!$AI$12 &amp; "'!" &amp; AE316),0)</f>
        <v>0</v>
      </c>
      <c r="V316" s="32" t="str">
        <f t="shared" ca="1" si="175"/>
        <v/>
      </c>
      <c r="W316" s="33" t="str">
        <f t="shared" ca="1" si="176"/>
        <v/>
      </c>
      <c r="X316" s="4">
        <f ca="1">IF(Setup!$AJ$7&lt;&gt;"",INDIRECT("'" &amp; Setup!$AJ$7 &amp; "'!" &amp; AD316),0) + IF(Setup!$AJ$8&lt;&gt;"",INDIRECT("'" &amp; Setup!$AJ$8 &amp; "'!" &amp; AD316),0) + IF(Setup!$AJ$9&lt;&gt;"",INDIRECT("'" &amp; Setup!$AJ$9 &amp; "'!" &amp; AD316),0) + IF(Setup!$AJ$10&lt;&gt;"",INDIRECT("'" &amp; Setup!$AJ$10 &amp; "'!" &amp; AD316),0) + IF(Setup!$AJ$11&lt;&gt;"",INDIRECT("'" &amp; Setup!$AJ$11 &amp; "'!" &amp; AD316),0) + IF(Setup!$AJ$12&lt;&gt;"",INDIRECT("'" &amp; Setup!$AJ$12 &amp; "'!" &amp; AD316),0)</f>
        <v>0</v>
      </c>
      <c r="Y316" s="4">
        <f ca="1">IF(Setup!$AJ$7&lt;&gt;"",INDIRECT("'" &amp; Setup!$AJ$7 &amp; "'!" &amp; AE316),0) + IF(Setup!$AJ$8&lt;&gt;"",INDIRECT("'" &amp; Setup!$AJ$8 &amp; "'!" &amp; AE316),0) + IF(Setup!$AJ$9&lt;&gt;"",INDIRECT("'" &amp; Setup!$AJ$9 &amp; "'!" &amp; AE316),0) + IF(Setup!$AJ$10&lt;&gt;"",INDIRECT("'" &amp; Setup!$AJ$10 &amp; "'!" &amp; AE316),0) + IF(Setup!$AJ$11&lt;&gt;"",INDIRECT("'" &amp; Setup!$AJ$11 &amp; "'!" &amp; AE316),0) + IF(Setup!$AJ$12&lt;&gt;"",INDIRECT("'" &amp; Setup!$AJ$12 &amp; "'!" &amp; AE316),0)</f>
        <v>0</v>
      </c>
      <c r="Z316" s="32" t="str">
        <f t="shared" ca="1" si="177"/>
        <v/>
      </c>
      <c r="AA316" s="33" t="str">
        <f t="shared" ca="1" si="178"/>
        <v/>
      </c>
      <c r="AB316" s="1">
        <f>Planning!H88</f>
        <v>0</v>
      </c>
      <c r="AC316" s="2" t="str">
        <f t="shared" si="179"/>
        <v>00</v>
      </c>
      <c r="AD316" s="2" t="s">
        <v>1017</v>
      </c>
      <c r="AE316" s="2" t="s">
        <v>1018</v>
      </c>
      <c r="AF316" s="2" t="s">
        <v>1682</v>
      </c>
      <c r="AI316" s="2">
        <f ca="1">IF(Setup!$AG$7&lt;&gt;"",INDIRECT("'" &amp; Setup!$AG$7 &amp; "'!" &amp; AF316),0) + IF(Setup!$AG$8&lt;&gt;"",INDIRECT("'" &amp; Setup!$AG$8 &amp; "'!" &amp; AF316),0) + IF(Setup!$AG$9&lt;&gt;"",INDIRECT("'" &amp; Setup!$AG$9 &amp; "'!" &amp; AF316),0) + IF(Setup!$AG$10&lt;&gt;"",INDIRECT("'" &amp; Setup!$AG$10 &amp; "'!" &amp; AF316),0) + IF(Setup!$AG$11&lt;&gt;"",INDIRECT("'" &amp; Setup!$AG$11 &amp; "'!" &amp; AF316),0) + IF(Setup!$AG$12&lt;&gt;"",INDIRECT("'" &amp; Setup!$AG$12 &amp; "'!" &amp; AF316),0)</f>
        <v>0</v>
      </c>
      <c r="AJ316" s="2">
        <f ca="1">IF(Setup!$AH$7&lt;&gt;"",INDIRECT("'" &amp; Setup!$AH$7 &amp; "'!" &amp; AF316),0) + IF(Setup!$AH$8&lt;&gt;"",INDIRECT("'" &amp; Setup!$AH$8 &amp; "'!" &amp; AF316),0) + IF(Setup!$AH$9&lt;&gt;"",INDIRECT("'" &amp; Setup!$AH$9 &amp; "'!" &amp; AF316),0) + IF(Setup!$AH$10&lt;&gt;"",INDIRECT("'" &amp; Setup!$AH$10 &amp; "'!" &amp; AF316),0) + IF(Setup!$AH$11&lt;&gt;"",INDIRECT("'" &amp; Setup!$AH$11 &amp; "'!" &amp; AF316),0) + IF(Setup!$AH$12&lt;&gt;"",INDIRECT("'" &amp; Setup!$AH$12 &amp; "'!" &amp; AF316),0)</f>
        <v>0</v>
      </c>
      <c r="AK316" s="2">
        <f ca="1">IF(Setup!$AI$7&lt;&gt;"",INDIRECT("'" &amp; Setup!$AI$7 &amp; "'!" &amp; AF316),0) + IF(Setup!$AI$8&lt;&gt;"",INDIRECT("'" &amp; Setup!$AI$8 &amp; "'!" &amp; AF316),0) + IF(Setup!$AI$9&lt;&gt;"",INDIRECT("'" &amp; Setup!$AI$9 &amp; "'!" &amp; AF316),0) + IF(Setup!$AI$10&lt;&gt;"",INDIRECT("'" &amp; Setup!$AI$10 &amp; "'!" &amp; AF316),0) + IF(Setup!$AI$11&lt;&gt;"",INDIRECT("'" &amp; Setup!$AI$11 &amp; "'!" &amp; AF316),0) + IF(Setup!$AI$12&lt;&gt;"",INDIRECT("'" &amp; Setup!$AI$12 &amp; "'!" &amp; AF316),0)</f>
        <v>0</v>
      </c>
      <c r="AL316" s="2">
        <f ca="1">IF(Setup!$AJ$7&lt;&gt;"",INDIRECT("'" &amp; Setup!$AJ$7 &amp; "'!" &amp; AF316),0) + IF(Setup!$AJ$8&lt;&gt;"",INDIRECT("'" &amp; Setup!$AJ$8 &amp; "'!" &amp; AF316),0) + IF(Setup!$AJ$9&lt;&gt;"",INDIRECT("'" &amp; Setup!$AJ$9 &amp; "'!" &amp; AF316),0) + IF(Setup!$AJ$10&lt;&gt;"",INDIRECT("'" &amp; Setup!$AJ$10 &amp; "'!" &amp; AF316),0) + IF(Setup!$AJ$11&lt;&gt;"",INDIRECT("'" &amp; Setup!$AJ$11 &amp; "'!" &amp; AF316),0) + IF(Setup!$AJ$12&lt;&gt;"",INDIRECT("'" &amp; Setup!$AJ$12 &amp; "'!" &amp; AF316),0)</f>
        <v>0</v>
      </c>
      <c r="AN316" s="2" t="str">
        <f t="shared" si="180"/>
        <v/>
      </c>
      <c r="BS316" s="2">
        <v>0</v>
      </c>
      <c r="BT316" s="2">
        <f ca="1">IF(Setup!$AH$7="",0,INDIRECT("'" &amp; Setup!$AH$7 &amp; "'!" &amp; AF316))</f>
        <v>0</v>
      </c>
      <c r="BU316" s="2">
        <f ca="1">IF(Setup!$AI$7="",0,INDIRECT("'" &amp; Setup!$AI$7 &amp; "'!" &amp; AF316))</f>
        <v>0</v>
      </c>
      <c r="BV316" s="2">
        <f ca="1">IF(Setup!$AJ$7="",0,INDIRECT("'" &amp; Setup!$AJ$7 &amp; "'!" &amp; AF316))</f>
        <v>0</v>
      </c>
    </row>
    <row r="317" spans="1:74" ht="39" hidden="1" customHeight="1" x14ac:dyDescent="0.2">
      <c r="A317" s="14" t="str">
        <f>Planning!A89</f>
        <v>I081</v>
      </c>
      <c r="B317" s="9">
        <f>Planning!B89</f>
        <v>0</v>
      </c>
      <c r="C317" s="9">
        <f>Planning!C89</f>
        <v>0</v>
      </c>
      <c r="D317" s="9">
        <f>Planning!D89</f>
        <v>0</v>
      </c>
      <c r="E317" s="3">
        <f>Planning!E89</f>
        <v>0</v>
      </c>
      <c r="F317" s="3">
        <f>Planning!G89</f>
        <v>0</v>
      </c>
      <c r="G317" s="60">
        <f t="shared" si="181"/>
        <v>0</v>
      </c>
      <c r="H317" s="5">
        <f t="shared" ca="1" si="182"/>
        <v>0</v>
      </c>
      <c r="I317" s="5">
        <f t="shared" ca="1" si="183"/>
        <v>0</v>
      </c>
      <c r="J317" s="32" t="str">
        <f t="shared" ca="1" si="184"/>
        <v/>
      </c>
      <c r="K317" s="33" t="str">
        <f t="shared" ca="1" si="172"/>
        <v/>
      </c>
      <c r="L317" s="5">
        <f ca="1">IF(Setup!$AG$7&lt;&gt;"",INDIRECT("'" &amp; Setup!$AG$7 &amp; "'!" &amp; AD317),0) + IF(Setup!$AG$8&lt;&gt;"",INDIRECT("'" &amp; Setup!$AG$8 &amp; "'!" &amp; AD317),0) + IF(Setup!$AG$9&lt;&gt;"",INDIRECT("'" &amp; Setup!$AG$9 &amp; "'!" &amp; AD317),0) + IF(Setup!$AG$10&lt;&gt;"",INDIRECT("'" &amp; Setup!$AG$10 &amp; "'!" &amp; AD317),0) + IF(Setup!$AG$11&lt;&gt;"",INDIRECT("'" &amp; Setup!$AG$11 &amp; "'!" &amp; AD317),0) + IF(Setup!$AG$12&lt;&gt;"",INDIRECT("'" &amp; Setup!$AG$12 &amp; "'!" &amp; AD317),0)</f>
        <v>0</v>
      </c>
      <c r="M317" s="5">
        <f ca="1">IF(Setup!$AG$7&lt;&gt;"",INDIRECT("'" &amp; Setup!$AG$7 &amp; "'!" &amp; AE317),0) + IF(Setup!$AG$8&lt;&gt;"",INDIRECT("'" &amp; Setup!$AG$8 &amp; "'!" &amp; AE317),0) + IF(Setup!$AG$9&lt;&gt;"",INDIRECT("'" &amp; Setup!$AG$9 &amp; "'!" &amp; AE317),0) + IF(Setup!$AG$10&lt;&gt;"",INDIRECT("'" &amp; Setup!$AG$10 &amp; "'!" &amp; AE317),0) + IF(Setup!$AG$11&lt;&gt;"",INDIRECT("'" &amp; Setup!$AG$11 &amp; "'!" &amp; AE317),0) + IF(Setup!$AG$12&lt;&gt;"",INDIRECT("'" &amp; Setup!$AG$12 &amp; "'!" &amp; AE317),0)</f>
        <v>0</v>
      </c>
      <c r="N317" s="32" t="str">
        <f t="shared" ca="1" si="185"/>
        <v/>
      </c>
      <c r="O317" s="33" t="str">
        <f t="shared" ca="1" si="173"/>
        <v/>
      </c>
      <c r="P317" s="5">
        <f ca="1">IF(Setup!$AH$7&lt;&gt;"",INDIRECT("'" &amp; Setup!$AH$7 &amp; "'!" &amp; AD317),0) + IF(Setup!$AH$8&lt;&gt;"",INDIRECT("'" &amp; Setup!$AH$8 &amp; "'!" &amp; AD317),0) + IF(Setup!$AH$9&lt;&gt;"",INDIRECT("'" &amp; Setup!$AH$9 &amp; "'!" &amp; AD317),0) + IF(Setup!$AH$10&lt;&gt;"",INDIRECT("'" &amp; Setup!$AH$10 &amp; "'!" &amp; AD317),0) + IF(Setup!$AH$11&lt;&gt;"",INDIRECT("'" &amp; Setup!$AH$11 &amp; "'!" &amp; AD317),0) + IF(Setup!$AH$12&lt;&gt;"",INDIRECT("'" &amp; Setup!$AH$12 &amp; "'!" &amp; AD317),0)</f>
        <v>0</v>
      </c>
      <c r="Q317" s="5">
        <f ca="1">IF(Setup!$AH$7&lt;&gt;"",INDIRECT("'" &amp; Setup!$AH$7 &amp; "'!" &amp; AE317),0) + IF(Setup!$AH$8&lt;&gt;"",INDIRECT("'" &amp; Setup!$AH$8 &amp; "'!" &amp; AE317),0) + IF(Setup!$AH$9&lt;&gt;"",INDIRECT("'" &amp; Setup!$AH$9 &amp; "'!" &amp; AE317),0) + IF(Setup!$AH$10&lt;&gt;"",INDIRECT("'" &amp; Setup!$AH$10 &amp; "'!" &amp; AE317),0) + IF(Setup!$AH$11&lt;&gt;"",INDIRECT("'" &amp; Setup!$AH$11 &amp; "'!" &amp; AE317),0) + IF(Setup!$AH$12&lt;&gt;"",INDIRECT("'" &amp; Setup!$AH$12 &amp; "'!" &amp; AE317),0)</f>
        <v>0</v>
      </c>
      <c r="R317" s="32" t="str">
        <f t="shared" ca="1" si="186"/>
        <v/>
      </c>
      <c r="S317" s="33" t="str">
        <f t="shared" ca="1" si="174"/>
        <v/>
      </c>
      <c r="T317" s="5">
        <f ca="1">IF(Setup!$AI$7&lt;&gt;"",INDIRECT("'" &amp; Setup!$AI$7 &amp; "'!" &amp; AD317),0) + IF(Setup!$AI$8&lt;&gt;"",INDIRECT("'" &amp; Setup!$AI$8 &amp; "'!" &amp; AD317),0) + IF(Setup!$AI$9&lt;&gt;"",INDIRECT("'" &amp; Setup!$AI$9 &amp; "'!" &amp; AD317),0) + IF(Setup!$AI$10&lt;&gt;"",INDIRECT("'" &amp; Setup!$AI$10 &amp; "'!" &amp; AD317),0) + IF(Setup!$AI$11&lt;&gt;"",INDIRECT("'" &amp; Setup!$AI$11 &amp; "'!" &amp; AD317),0) + IF(Setup!$AI$12&lt;&gt;"",INDIRECT("'" &amp; Setup!$AI$12 &amp; "'!" &amp; AD317),0)</f>
        <v>0</v>
      </c>
      <c r="U317" s="5">
        <f ca="1">IF(Setup!$AI$7&lt;&gt;"",INDIRECT("'" &amp; Setup!$AI$7 &amp; "'!" &amp; AE317),0) + IF(Setup!$AI$8&lt;&gt;"",INDIRECT("'" &amp; Setup!$AI$8 &amp; "'!" &amp; AE317),0) + IF(Setup!$AI$9&lt;&gt;"",INDIRECT("'" &amp; Setup!$AI$9 &amp; "'!" &amp; AE317),0) + IF(Setup!$AI$10&lt;&gt;"",INDIRECT("'" &amp; Setup!$AI$10 &amp; "'!" &amp; AE317),0) + IF(Setup!$AI$11&lt;&gt;"",INDIRECT("'" &amp; Setup!$AI$11 &amp; "'!" &amp; AE317),0) + IF(Setup!$AI$12&lt;&gt;"",INDIRECT("'" &amp; Setup!$AI$12 &amp; "'!" &amp; AE317),0)</f>
        <v>0</v>
      </c>
      <c r="V317" s="32" t="str">
        <f t="shared" ca="1" si="175"/>
        <v/>
      </c>
      <c r="W317" s="33" t="str">
        <f t="shared" ca="1" si="176"/>
        <v/>
      </c>
      <c r="X317" s="4">
        <f ca="1">IF(Setup!$AJ$7&lt;&gt;"",INDIRECT("'" &amp; Setup!$AJ$7 &amp; "'!" &amp; AD317),0) + IF(Setup!$AJ$8&lt;&gt;"",INDIRECT("'" &amp; Setup!$AJ$8 &amp; "'!" &amp; AD317),0) + IF(Setup!$AJ$9&lt;&gt;"",INDIRECT("'" &amp; Setup!$AJ$9 &amp; "'!" &amp; AD317),0) + IF(Setup!$AJ$10&lt;&gt;"",INDIRECT("'" &amp; Setup!$AJ$10 &amp; "'!" &amp; AD317),0) + IF(Setup!$AJ$11&lt;&gt;"",INDIRECT("'" &amp; Setup!$AJ$11 &amp; "'!" &amp; AD317),0) + IF(Setup!$AJ$12&lt;&gt;"",INDIRECT("'" &amp; Setup!$AJ$12 &amp; "'!" &amp; AD317),0)</f>
        <v>0</v>
      </c>
      <c r="Y317" s="4">
        <f ca="1">IF(Setup!$AJ$7&lt;&gt;"",INDIRECT("'" &amp; Setup!$AJ$7 &amp; "'!" &amp; AE317),0) + IF(Setup!$AJ$8&lt;&gt;"",INDIRECT("'" &amp; Setup!$AJ$8 &amp; "'!" &amp; AE317),0) + IF(Setup!$AJ$9&lt;&gt;"",INDIRECT("'" &amp; Setup!$AJ$9 &amp; "'!" &amp; AE317),0) + IF(Setup!$AJ$10&lt;&gt;"",INDIRECT("'" &amp; Setup!$AJ$10 &amp; "'!" &amp; AE317),0) + IF(Setup!$AJ$11&lt;&gt;"",INDIRECT("'" &amp; Setup!$AJ$11 &amp; "'!" &amp; AE317),0) + IF(Setup!$AJ$12&lt;&gt;"",INDIRECT("'" &amp; Setup!$AJ$12 &amp; "'!" &amp; AE317),0)</f>
        <v>0</v>
      </c>
      <c r="Z317" s="32" t="str">
        <f t="shared" ca="1" si="177"/>
        <v/>
      </c>
      <c r="AA317" s="33" t="str">
        <f t="shared" ca="1" si="178"/>
        <v/>
      </c>
      <c r="AB317" s="1">
        <f>Planning!H89</f>
        <v>0</v>
      </c>
      <c r="AC317" s="2" t="str">
        <f t="shared" si="179"/>
        <v>00</v>
      </c>
      <c r="AD317" s="2" t="s">
        <v>1019</v>
      </c>
      <c r="AE317" s="2" t="s">
        <v>1020</v>
      </c>
      <c r="AF317" s="2" t="s">
        <v>1683</v>
      </c>
      <c r="AI317" s="2">
        <f ca="1">IF(Setup!$AG$7&lt;&gt;"",INDIRECT("'" &amp; Setup!$AG$7 &amp; "'!" &amp; AF317),0) + IF(Setup!$AG$8&lt;&gt;"",INDIRECT("'" &amp; Setup!$AG$8 &amp; "'!" &amp; AF317),0) + IF(Setup!$AG$9&lt;&gt;"",INDIRECT("'" &amp; Setup!$AG$9 &amp; "'!" &amp; AF317),0) + IF(Setup!$AG$10&lt;&gt;"",INDIRECT("'" &amp; Setup!$AG$10 &amp; "'!" &amp; AF317),0) + IF(Setup!$AG$11&lt;&gt;"",INDIRECT("'" &amp; Setup!$AG$11 &amp; "'!" &amp; AF317),0) + IF(Setup!$AG$12&lt;&gt;"",INDIRECT("'" &amp; Setup!$AG$12 &amp; "'!" &amp; AF317),0)</f>
        <v>0</v>
      </c>
      <c r="AJ317" s="2">
        <f ca="1">IF(Setup!$AH$7&lt;&gt;"",INDIRECT("'" &amp; Setup!$AH$7 &amp; "'!" &amp; AF317),0) + IF(Setup!$AH$8&lt;&gt;"",INDIRECT("'" &amp; Setup!$AH$8 &amp; "'!" &amp; AF317),0) + IF(Setup!$AH$9&lt;&gt;"",INDIRECT("'" &amp; Setup!$AH$9 &amp; "'!" &amp; AF317),0) + IF(Setup!$AH$10&lt;&gt;"",INDIRECT("'" &amp; Setup!$AH$10 &amp; "'!" &amp; AF317),0) + IF(Setup!$AH$11&lt;&gt;"",INDIRECT("'" &amp; Setup!$AH$11 &amp; "'!" &amp; AF317),0) + IF(Setup!$AH$12&lt;&gt;"",INDIRECT("'" &amp; Setup!$AH$12 &amp; "'!" &amp; AF317),0)</f>
        <v>0</v>
      </c>
      <c r="AK317" s="2">
        <f ca="1">IF(Setup!$AI$7&lt;&gt;"",INDIRECT("'" &amp; Setup!$AI$7 &amp; "'!" &amp; AF317),0) + IF(Setup!$AI$8&lt;&gt;"",INDIRECT("'" &amp; Setup!$AI$8 &amp; "'!" &amp; AF317),0) + IF(Setup!$AI$9&lt;&gt;"",INDIRECT("'" &amp; Setup!$AI$9 &amp; "'!" &amp; AF317),0) + IF(Setup!$AI$10&lt;&gt;"",INDIRECT("'" &amp; Setup!$AI$10 &amp; "'!" &amp; AF317),0) + IF(Setup!$AI$11&lt;&gt;"",INDIRECT("'" &amp; Setup!$AI$11 &amp; "'!" &amp; AF317),0) + IF(Setup!$AI$12&lt;&gt;"",INDIRECT("'" &amp; Setup!$AI$12 &amp; "'!" &amp; AF317),0)</f>
        <v>0</v>
      </c>
      <c r="AL317" s="2">
        <f ca="1">IF(Setup!$AJ$7&lt;&gt;"",INDIRECT("'" &amp; Setup!$AJ$7 &amp; "'!" &amp; AF317),0) + IF(Setup!$AJ$8&lt;&gt;"",INDIRECT("'" &amp; Setup!$AJ$8 &amp; "'!" &amp; AF317),0) + IF(Setup!$AJ$9&lt;&gt;"",INDIRECT("'" &amp; Setup!$AJ$9 &amp; "'!" &amp; AF317),0) + IF(Setup!$AJ$10&lt;&gt;"",INDIRECT("'" &amp; Setup!$AJ$10 &amp; "'!" &amp; AF317),0) + IF(Setup!$AJ$11&lt;&gt;"",INDIRECT("'" &amp; Setup!$AJ$11 &amp; "'!" &amp; AF317),0) + IF(Setup!$AJ$12&lt;&gt;"",INDIRECT("'" &amp; Setup!$AJ$12 &amp; "'!" &amp; AF317),0)</f>
        <v>0</v>
      </c>
      <c r="AN317" s="2" t="str">
        <f t="shared" si="180"/>
        <v/>
      </c>
      <c r="BS317" s="2">
        <v>0</v>
      </c>
      <c r="BT317" s="2">
        <f ca="1">IF(Setup!$AH$7="",0,INDIRECT("'" &amp; Setup!$AH$7 &amp; "'!" &amp; AF317))</f>
        <v>0</v>
      </c>
      <c r="BU317" s="2">
        <f ca="1">IF(Setup!$AI$7="",0,INDIRECT("'" &amp; Setup!$AI$7 &amp; "'!" &amp; AF317))</f>
        <v>0</v>
      </c>
      <c r="BV317" s="2">
        <f ca="1">IF(Setup!$AJ$7="",0,INDIRECT("'" &amp; Setup!$AJ$7 &amp; "'!" &amp; AF317))</f>
        <v>0</v>
      </c>
    </row>
    <row r="318" spans="1:74" ht="39" hidden="1" customHeight="1" x14ac:dyDescent="0.2">
      <c r="A318" s="14" t="str">
        <f>Planning!A90</f>
        <v>I082</v>
      </c>
      <c r="B318" s="9">
        <f>Planning!B90</f>
        <v>0</v>
      </c>
      <c r="C318" s="9">
        <f>Planning!C90</f>
        <v>0</v>
      </c>
      <c r="D318" s="9">
        <f>Planning!D90</f>
        <v>0</v>
      </c>
      <c r="E318" s="3">
        <f>Planning!E90</f>
        <v>0</v>
      </c>
      <c r="F318" s="3">
        <f>Planning!G90</f>
        <v>0</v>
      </c>
      <c r="G318" s="60">
        <f t="shared" si="181"/>
        <v>0</v>
      </c>
      <c r="H318" s="5">
        <f t="shared" ca="1" si="182"/>
        <v>0</v>
      </c>
      <c r="I318" s="5">
        <f t="shared" ca="1" si="183"/>
        <v>0</v>
      </c>
      <c r="J318" s="32" t="str">
        <f t="shared" ca="1" si="184"/>
        <v/>
      </c>
      <c r="K318" s="33" t="str">
        <f t="shared" ca="1" si="172"/>
        <v/>
      </c>
      <c r="L318" s="5">
        <f ca="1">IF(Setup!$AG$7&lt;&gt;"",INDIRECT("'" &amp; Setup!$AG$7 &amp; "'!" &amp; AD318),0) + IF(Setup!$AG$8&lt;&gt;"",INDIRECT("'" &amp; Setup!$AG$8 &amp; "'!" &amp; AD318),0) + IF(Setup!$AG$9&lt;&gt;"",INDIRECT("'" &amp; Setup!$AG$9 &amp; "'!" &amp; AD318),0) + IF(Setup!$AG$10&lt;&gt;"",INDIRECT("'" &amp; Setup!$AG$10 &amp; "'!" &amp; AD318),0) + IF(Setup!$AG$11&lt;&gt;"",INDIRECT("'" &amp; Setup!$AG$11 &amp; "'!" &amp; AD318),0) + IF(Setup!$AG$12&lt;&gt;"",INDIRECT("'" &amp; Setup!$AG$12 &amp; "'!" &amp; AD318),0)</f>
        <v>0</v>
      </c>
      <c r="M318" s="5">
        <f ca="1">IF(Setup!$AG$7&lt;&gt;"",INDIRECT("'" &amp; Setup!$AG$7 &amp; "'!" &amp; AE318),0) + IF(Setup!$AG$8&lt;&gt;"",INDIRECT("'" &amp; Setup!$AG$8 &amp; "'!" &amp; AE318),0) + IF(Setup!$AG$9&lt;&gt;"",INDIRECT("'" &amp; Setup!$AG$9 &amp; "'!" &amp; AE318),0) + IF(Setup!$AG$10&lt;&gt;"",INDIRECT("'" &amp; Setup!$AG$10 &amp; "'!" &amp; AE318),0) + IF(Setup!$AG$11&lt;&gt;"",INDIRECT("'" &amp; Setup!$AG$11 &amp; "'!" &amp; AE318),0) + IF(Setup!$AG$12&lt;&gt;"",INDIRECT("'" &amp; Setup!$AG$12 &amp; "'!" &amp; AE318),0)</f>
        <v>0</v>
      </c>
      <c r="N318" s="32" t="str">
        <f t="shared" ca="1" si="185"/>
        <v/>
      </c>
      <c r="O318" s="33" t="str">
        <f t="shared" ca="1" si="173"/>
        <v/>
      </c>
      <c r="P318" s="5">
        <f ca="1">IF(Setup!$AH$7&lt;&gt;"",INDIRECT("'" &amp; Setup!$AH$7 &amp; "'!" &amp; AD318),0) + IF(Setup!$AH$8&lt;&gt;"",INDIRECT("'" &amp; Setup!$AH$8 &amp; "'!" &amp; AD318),0) + IF(Setup!$AH$9&lt;&gt;"",INDIRECT("'" &amp; Setup!$AH$9 &amp; "'!" &amp; AD318),0) + IF(Setup!$AH$10&lt;&gt;"",INDIRECT("'" &amp; Setup!$AH$10 &amp; "'!" &amp; AD318),0) + IF(Setup!$AH$11&lt;&gt;"",INDIRECT("'" &amp; Setup!$AH$11 &amp; "'!" &amp; AD318),0) + IF(Setup!$AH$12&lt;&gt;"",INDIRECT("'" &amp; Setup!$AH$12 &amp; "'!" &amp; AD318),0)</f>
        <v>0</v>
      </c>
      <c r="Q318" s="5">
        <f ca="1">IF(Setup!$AH$7&lt;&gt;"",INDIRECT("'" &amp; Setup!$AH$7 &amp; "'!" &amp; AE318),0) + IF(Setup!$AH$8&lt;&gt;"",INDIRECT("'" &amp; Setup!$AH$8 &amp; "'!" &amp; AE318),0) + IF(Setup!$AH$9&lt;&gt;"",INDIRECT("'" &amp; Setup!$AH$9 &amp; "'!" &amp; AE318),0) + IF(Setup!$AH$10&lt;&gt;"",INDIRECT("'" &amp; Setup!$AH$10 &amp; "'!" &amp; AE318),0) + IF(Setup!$AH$11&lt;&gt;"",INDIRECT("'" &amp; Setup!$AH$11 &amp; "'!" &amp; AE318),0) + IF(Setup!$AH$12&lt;&gt;"",INDIRECT("'" &amp; Setup!$AH$12 &amp; "'!" &amp; AE318),0)</f>
        <v>0</v>
      </c>
      <c r="R318" s="32" t="str">
        <f t="shared" ca="1" si="186"/>
        <v/>
      </c>
      <c r="S318" s="33" t="str">
        <f t="shared" ca="1" si="174"/>
        <v/>
      </c>
      <c r="T318" s="5">
        <f ca="1">IF(Setup!$AI$7&lt;&gt;"",INDIRECT("'" &amp; Setup!$AI$7 &amp; "'!" &amp; AD318),0) + IF(Setup!$AI$8&lt;&gt;"",INDIRECT("'" &amp; Setup!$AI$8 &amp; "'!" &amp; AD318),0) + IF(Setup!$AI$9&lt;&gt;"",INDIRECT("'" &amp; Setup!$AI$9 &amp; "'!" &amp; AD318),0) + IF(Setup!$AI$10&lt;&gt;"",INDIRECT("'" &amp; Setup!$AI$10 &amp; "'!" &amp; AD318),0) + IF(Setup!$AI$11&lt;&gt;"",INDIRECT("'" &amp; Setup!$AI$11 &amp; "'!" &amp; AD318),0) + IF(Setup!$AI$12&lt;&gt;"",INDIRECT("'" &amp; Setup!$AI$12 &amp; "'!" &amp; AD318),0)</f>
        <v>0</v>
      </c>
      <c r="U318" s="5">
        <f ca="1">IF(Setup!$AI$7&lt;&gt;"",INDIRECT("'" &amp; Setup!$AI$7 &amp; "'!" &amp; AE318),0) + IF(Setup!$AI$8&lt;&gt;"",INDIRECT("'" &amp; Setup!$AI$8 &amp; "'!" &amp; AE318),0) + IF(Setup!$AI$9&lt;&gt;"",INDIRECT("'" &amp; Setup!$AI$9 &amp; "'!" &amp; AE318),0) + IF(Setup!$AI$10&lt;&gt;"",INDIRECT("'" &amp; Setup!$AI$10 &amp; "'!" &amp; AE318),0) + IF(Setup!$AI$11&lt;&gt;"",INDIRECT("'" &amp; Setup!$AI$11 &amp; "'!" &amp; AE318),0) + IF(Setup!$AI$12&lt;&gt;"",INDIRECT("'" &amp; Setup!$AI$12 &amp; "'!" &amp; AE318),0)</f>
        <v>0</v>
      </c>
      <c r="V318" s="32" t="str">
        <f t="shared" ca="1" si="175"/>
        <v/>
      </c>
      <c r="W318" s="33" t="str">
        <f t="shared" ca="1" si="176"/>
        <v/>
      </c>
      <c r="X318" s="4">
        <f ca="1">IF(Setup!$AJ$7&lt;&gt;"",INDIRECT("'" &amp; Setup!$AJ$7 &amp; "'!" &amp; AD318),0) + IF(Setup!$AJ$8&lt;&gt;"",INDIRECT("'" &amp; Setup!$AJ$8 &amp; "'!" &amp; AD318),0) + IF(Setup!$AJ$9&lt;&gt;"",INDIRECT("'" &amp; Setup!$AJ$9 &amp; "'!" &amp; AD318),0) + IF(Setup!$AJ$10&lt;&gt;"",INDIRECT("'" &amp; Setup!$AJ$10 &amp; "'!" &amp; AD318),0) + IF(Setup!$AJ$11&lt;&gt;"",INDIRECT("'" &amp; Setup!$AJ$11 &amp; "'!" &amp; AD318),0) + IF(Setup!$AJ$12&lt;&gt;"",INDIRECT("'" &amp; Setup!$AJ$12 &amp; "'!" &amp; AD318),0)</f>
        <v>0</v>
      </c>
      <c r="Y318" s="4">
        <f ca="1">IF(Setup!$AJ$7&lt;&gt;"",INDIRECT("'" &amp; Setup!$AJ$7 &amp; "'!" &amp; AE318),0) + IF(Setup!$AJ$8&lt;&gt;"",INDIRECT("'" &amp; Setup!$AJ$8 &amp; "'!" &amp; AE318),0) + IF(Setup!$AJ$9&lt;&gt;"",INDIRECT("'" &amp; Setup!$AJ$9 &amp; "'!" &amp; AE318),0) + IF(Setup!$AJ$10&lt;&gt;"",INDIRECT("'" &amp; Setup!$AJ$10 &amp; "'!" &amp; AE318),0) + IF(Setup!$AJ$11&lt;&gt;"",INDIRECT("'" &amp; Setup!$AJ$11 &amp; "'!" &amp; AE318),0) + IF(Setup!$AJ$12&lt;&gt;"",INDIRECT("'" &amp; Setup!$AJ$12 &amp; "'!" &amp; AE318),0)</f>
        <v>0</v>
      </c>
      <c r="Z318" s="32" t="str">
        <f t="shared" ca="1" si="177"/>
        <v/>
      </c>
      <c r="AA318" s="33" t="str">
        <f t="shared" ca="1" si="178"/>
        <v/>
      </c>
      <c r="AB318" s="1">
        <f>Planning!H90</f>
        <v>0</v>
      </c>
      <c r="AC318" s="2" t="str">
        <f t="shared" si="179"/>
        <v>00</v>
      </c>
      <c r="AD318" s="2" t="s">
        <v>1021</v>
      </c>
      <c r="AE318" s="2" t="s">
        <v>1022</v>
      </c>
      <c r="AF318" s="2" t="s">
        <v>1684</v>
      </c>
      <c r="AI318" s="2">
        <f ca="1">IF(Setup!$AG$7&lt;&gt;"",INDIRECT("'" &amp; Setup!$AG$7 &amp; "'!" &amp; AF318),0) + IF(Setup!$AG$8&lt;&gt;"",INDIRECT("'" &amp; Setup!$AG$8 &amp; "'!" &amp; AF318),0) + IF(Setup!$AG$9&lt;&gt;"",INDIRECT("'" &amp; Setup!$AG$9 &amp; "'!" &amp; AF318),0) + IF(Setup!$AG$10&lt;&gt;"",INDIRECT("'" &amp; Setup!$AG$10 &amp; "'!" &amp; AF318),0) + IF(Setup!$AG$11&lt;&gt;"",INDIRECT("'" &amp; Setup!$AG$11 &amp; "'!" &amp; AF318),0) + IF(Setup!$AG$12&lt;&gt;"",INDIRECT("'" &amp; Setup!$AG$12 &amp; "'!" &amp; AF318),0)</f>
        <v>0</v>
      </c>
      <c r="AJ318" s="2">
        <f ca="1">IF(Setup!$AH$7&lt;&gt;"",INDIRECT("'" &amp; Setup!$AH$7 &amp; "'!" &amp; AF318),0) + IF(Setup!$AH$8&lt;&gt;"",INDIRECT("'" &amp; Setup!$AH$8 &amp; "'!" &amp; AF318),0) + IF(Setup!$AH$9&lt;&gt;"",INDIRECT("'" &amp; Setup!$AH$9 &amp; "'!" &amp; AF318),0) + IF(Setup!$AH$10&lt;&gt;"",INDIRECT("'" &amp; Setup!$AH$10 &amp; "'!" &amp; AF318),0) + IF(Setup!$AH$11&lt;&gt;"",INDIRECT("'" &amp; Setup!$AH$11 &amp; "'!" &amp; AF318),0) + IF(Setup!$AH$12&lt;&gt;"",INDIRECT("'" &amp; Setup!$AH$12 &amp; "'!" &amp; AF318),0)</f>
        <v>0</v>
      </c>
      <c r="AK318" s="2">
        <f ca="1">IF(Setup!$AI$7&lt;&gt;"",INDIRECT("'" &amp; Setup!$AI$7 &amp; "'!" &amp; AF318),0) + IF(Setup!$AI$8&lt;&gt;"",INDIRECT("'" &amp; Setup!$AI$8 &amp; "'!" &amp; AF318),0) + IF(Setup!$AI$9&lt;&gt;"",INDIRECT("'" &amp; Setup!$AI$9 &amp; "'!" &amp; AF318),0) + IF(Setup!$AI$10&lt;&gt;"",INDIRECT("'" &amp; Setup!$AI$10 &amp; "'!" &amp; AF318),0) + IF(Setup!$AI$11&lt;&gt;"",INDIRECT("'" &amp; Setup!$AI$11 &amp; "'!" &amp; AF318),0) + IF(Setup!$AI$12&lt;&gt;"",INDIRECT("'" &amp; Setup!$AI$12 &amp; "'!" &amp; AF318),0)</f>
        <v>0</v>
      </c>
      <c r="AL318" s="2">
        <f ca="1">IF(Setup!$AJ$7&lt;&gt;"",INDIRECT("'" &amp; Setup!$AJ$7 &amp; "'!" &amp; AF318),0) + IF(Setup!$AJ$8&lt;&gt;"",INDIRECT("'" &amp; Setup!$AJ$8 &amp; "'!" &amp; AF318),0) + IF(Setup!$AJ$9&lt;&gt;"",INDIRECT("'" &amp; Setup!$AJ$9 &amp; "'!" &amp; AF318),0) + IF(Setup!$AJ$10&lt;&gt;"",INDIRECT("'" &amp; Setup!$AJ$10 &amp; "'!" &amp; AF318),0) + IF(Setup!$AJ$11&lt;&gt;"",INDIRECT("'" &amp; Setup!$AJ$11 &amp; "'!" &amp; AF318),0) + IF(Setup!$AJ$12&lt;&gt;"",INDIRECT("'" &amp; Setup!$AJ$12 &amp; "'!" &amp; AF318),0)</f>
        <v>0</v>
      </c>
      <c r="AN318" s="2" t="str">
        <f t="shared" si="180"/>
        <v/>
      </c>
      <c r="BS318" s="2">
        <v>0</v>
      </c>
      <c r="BT318" s="2">
        <f ca="1">IF(Setup!$AH$7="",0,INDIRECT("'" &amp; Setup!$AH$7 &amp; "'!" &amp; AF318))</f>
        <v>0</v>
      </c>
      <c r="BU318" s="2">
        <f ca="1">IF(Setup!$AI$7="",0,INDIRECT("'" &amp; Setup!$AI$7 &amp; "'!" &amp; AF318))</f>
        <v>0</v>
      </c>
      <c r="BV318" s="2">
        <f ca="1">IF(Setup!$AJ$7="",0,INDIRECT("'" &amp; Setup!$AJ$7 &amp; "'!" &amp; AF318))</f>
        <v>0</v>
      </c>
    </row>
    <row r="319" spans="1:74" ht="39" hidden="1" customHeight="1" x14ac:dyDescent="0.2">
      <c r="A319" s="14" t="str">
        <f>Planning!A91</f>
        <v>I083</v>
      </c>
      <c r="B319" s="9">
        <f>Planning!B91</f>
        <v>0</v>
      </c>
      <c r="C319" s="9">
        <f>Planning!C91</f>
        <v>0</v>
      </c>
      <c r="D319" s="9">
        <f>Planning!D91</f>
        <v>0</v>
      </c>
      <c r="E319" s="3">
        <f>Planning!E91</f>
        <v>0</v>
      </c>
      <c r="F319" s="3">
        <f>Planning!G91</f>
        <v>0</v>
      </c>
      <c r="G319" s="60">
        <f t="shared" si="181"/>
        <v>0</v>
      </c>
      <c r="H319" s="5">
        <f t="shared" ca="1" si="182"/>
        <v>0</v>
      </c>
      <c r="I319" s="5">
        <f t="shared" ca="1" si="183"/>
        <v>0</v>
      </c>
      <c r="J319" s="32" t="str">
        <f t="shared" ca="1" si="184"/>
        <v/>
      </c>
      <c r="K319" s="33" t="str">
        <f t="shared" ca="1" si="172"/>
        <v/>
      </c>
      <c r="L319" s="5">
        <f ca="1">IF(Setup!$AG$7&lt;&gt;"",INDIRECT("'" &amp; Setup!$AG$7 &amp; "'!" &amp; AD319),0) + IF(Setup!$AG$8&lt;&gt;"",INDIRECT("'" &amp; Setup!$AG$8 &amp; "'!" &amp; AD319),0) + IF(Setup!$AG$9&lt;&gt;"",INDIRECT("'" &amp; Setup!$AG$9 &amp; "'!" &amp; AD319),0) + IF(Setup!$AG$10&lt;&gt;"",INDIRECT("'" &amp; Setup!$AG$10 &amp; "'!" &amp; AD319),0) + IF(Setup!$AG$11&lt;&gt;"",INDIRECT("'" &amp; Setup!$AG$11 &amp; "'!" &amp; AD319),0) + IF(Setup!$AG$12&lt;&gt;"",INDIRECT("'" &amp; Setup!$AG$12 &amp; "'!" &amp; AD319),0)</f>
        <v>0</v>
      </c>
      <c r="M319" s="5">
        <f ca="1">IF(Setup!$AG$7&lt;&gt;"",INDIRECT("'" &amp; Setup!$AG$7 &amp; "'!" &amp; AE319),0) + IF(Setup!$AG$8&lt;&gt;"",INDIRECT("'" &amp; Setup!$AG$8 &amp; "'!" &amp; AE319),0) + IF(Setup!$AG$9&lt;&gt;"",INDIRECT("'" &amp; Setup!$AG$9 &amp; "'!" &amp; AE319),0) + IF(Setup!$AG$10&lt;&gt;"",INDIRECT("'" &amp; Setup!$AG$10 &amp; "'!" &amp; AE319),0) + IF(Setup!$AG$11&lt;&gt;"",INDIRECT("'" &amp; Setup!$AG$11 &amp; "'!" &amp; AE319),0) + IF(Setup!$AG$12&lt;&gt;"",INDIRECT("'" &amp; Setup!$AG$12 &amp; "'!" &amp; AE319),0)</f>
        <v>0</v>
      </c>
      <c r="N319" s="32" t="str">
        <f t="shared" ca="1" si="185"/>
        <v/>
      </c>
      <c r="O319" s="33" t="str">
        <f t="shared" ca="1" si="173"/>
        <v/>
      </c>
      <c r="P319" s="5">
        <f ca="1">IF(Setup!$AH$7&lt;&gt;"",INDIRECT("'" &amp; Setup!$AH$7 &amp; "'!" &amp; AD319),0) + IF(Setup!$AH$8&lt;&gt;"",INDIRECT("'" &amp; Setup!$AH$8 &amp; "'!" &amp; AD319),0) + IF(Setup!$AH$9&lt;&gt;"",INDIRECT("'" &amp; Setup!$AH$9 &amp; "'!" &amp; AD319),0) + IF(Setup!$AH$10&lt;&gt;"",INDIRECT("'" &amp; Setup!$AH$10 &amp; "'!" &amp; AD319),0) + IF(Setup!$AH$11&lt;&gt;"",INDIRECT("'" &amp; Setup!$AH$11 &amp; "'!" &amp; AD319),0) + IF(Setup!$AH$12&lt;&gt;"",INDIRECT("'" &amp; Setup!$AH$12 &amp; "'!" &amp; AD319),0)</f>
        <v>0</v>
      </c>
      <c r="Q319" s="5">
        <f ca="1">IF(Setup!$AH$7&lt;&gt;"",INDIRECT("'" &amp; Setup!$AH$7 &amp; "'!" &amp; AE319),0) + IF(Setup!$AH$8&lt;&gt;"",INDIRECT("'" &amp; Setup!$AH$8 &amp; "'!" &amp; AE319),0) + IF(Setup!$AH$9&lt;&gt;"",INDIRECT("'" &amp; Setup!$AH$9 &amp; "'!" &amp; AE319),0) + IF(Setup!$AH$10&lt;&gt;"",INDIRECT("'" &amp; Setup!$AH$10 &amp; "'!" &amp; AE319),0) + IF(Setup!$AH$11&lt;&gt;"",INDIRECT("'" &amp; Setup!$AH$11 &amp; "'!" &amp; AE319),0) + IF(Setup!$AH$12&lt;&gt;"",INDIRECT("'" &amp; Setup!$AH$12 &amp; "'!" &amp; AE319),0)</f>
        <v>0</v>
      </c>
      <c r="R319" s="32" t="str">
        <f t="shared" ca="1" si="186"/>
        <v/>
      </c>
      <c r="S319" s="33" t="str">
        <f t="shared" ca="1" si="174"/>
        <v/>
      </c>
      <c r="T319" s="5">
        <f ca="1">IF(Setup!$AI$7&lt;&gt;"",INDIRECT("'" &amp; Setup!$AI$7 &amp; "'!" &amp; AD319),0) + IF(Setup!$AI$8&lt;&gt;"",INDIRECT("'" &amp; Setup!$AI$8 &amp; "'!" &amp; AD319),0) + IF(Setup!$AI$9&lt;&gt;"",INDIRECT("'" &amp; Setup!$AI$9 &amp; "'!" &amp; AD319),0) + IF(Setup!$AI$10&lt;&gt;"",INDIRECT("'" &amp; Setup!$AI$10 &amp; "'!" &amp; AD319),0) + IF(Setup!$AI$11&lt;&gt;"",INDIRECT("'" &amp; Setup!$AI$11 &amp; "'!" &amp; AD319),0) + IF(Setup!$AI$12&lt;&gt;"",INDIRECT("'" &amp; Setup!$AI$12 &amp; "'!" &amp; AD319),0)</f>
        <v>0</v>
      </c>
      <c r="U319" s="5">
        <f ca="1">IF(Setup!$AI$7&lt;&gt;"",INDIRECT("'" &amp; Setup!$AI$7 &amp; "'!" &amp; AE319),0) + IF(Setup!$AI$8&lt;&gt;"",INDIRECT("'" &amp; Setup!$AI$8 &amp; "'!" &amp; AE319),0) + IF(Setup!$AI$9&lt;&gt;"",INDIRECT("'" &amp; Setup!$AI$9 &amp; "'!" &amp; AE319),0) + IF(Setup!$AI$10&lt;&gt;"",INDIRECT("'" &amp; Setup!$AI$10 &amp; "'!" &amp; AE319),0) + IF(Setup!$AI$11&lt;&gt;"",INDIRECT("'" &amp; Setup!$AI$11 &amp; "'!" &amp; AE319),0) + IF(Setup!$AI$12&lt;&gt;"",INDIRECT("'" &amp; Setup!$AI$12 &amp; "'!" &amp; AE319),0)</f>
        <v>0</v>
      </c>
      <c r="V319" s="32" t="str">
        <f t="shared" ca="1" si="175"/>
        <v/>
      </c>
      <c r="W319" s="33" t="str">
        <f t="shared" ca="1" si="176"/>
        <v/>
      </c>
      <c r="X319" s="4">
        <f ca="1">IF(Setup!$AJ$7&lt;&gt;"",INDIRECT("'" &amp; Setup!$AJ$7 &amp; "'!" &amp; AD319),0) + IF(Setup!$AJ$8&lt;&gt;"",INDIRECT("'" &amp; Setup!$AJ$8 &amp; "'!" &amp; AD319),0) + IF(Setup!$AJ$9&lt;&gt;"",INDIRECT("'" &amp; Setup!$AJ$9 &amp; "'!" &amp; AD319),0) + IF(Setup!$AJ$10&lt;&gt;"",INDIRECT("'" &amp; Setup!$AJ$10 &amp; "'!" &amp; AD319),0) + IF(Setup!$AJ$11&lt;&gt;"",INDIRECT("'" &amp; Setup!$AJ$11 &amp; "'!" &amp; AD319),0) + IF(Setup!$AJ$12&lt;&gt;"",INDIRECT("'" &amp; Setup!$AJ$12 &amp; "'!" &amp; AD319),0)</f>
        <v>0</v>
      </c>
      <c r="Y319" s="4">
        <f ca="1">IF(Setup!$AJ$7&lt;&gt;"",INDIRECT("'" &amp; Setup!$AJ$7 &amp; "'!" &amp; AE319),0) + IF(Setup!$AJ$8&lt;&gt;"",INDIRECT("'" &amp; Setup!$AJ$8 &amp; "'!" &amp; AE319),0) + IF(Setup!$AJ$9&lt;&gt;"",INDIRECT("'" &amp; Setup!$AJ$9 &amp; "'!" &amp; AE319),0) + IF(Setup!$AJ$10&lt;&gt;"",INDIRECT("'" &amp; Setup!$AJ$10 &amp; "'!" &amp; AE319),0) + IF(Setup!$AJ$11&lt;&gt;"",INDIRECT("'" &amp; Setup!$AJ$11 &amp; "'!" &amp; AE319),0) + IF(Setup!$AJ$12&lt;&gt;"",INDIRECT("'" &amp; Setup!$AJ$12 &amp; "'!" &amp; AE319),0)</f>
        <v>0</v>
      </c>
      <c r="Z319" s="32" t="str">
        <f t="shared" ca="1" si="177"/>
        <v/>
      </c>
      <c r="AA319" s="33" t="str">
        <f t="shared" ca="1" si="178"/>
        <v/>
      </c>
      <c r="AB319" s="1">
        <f>Planning!H91</f>
        <v>0</v>
      </c>
      <c r="AC319" s="2" t="str">
        <f t="shared" si="179"/>
        <v>00</v>
      </c>
      <c r="AD319" s="2" t="s">
        <v>1023</v>
      </c>
      <c r="AE319" s="2" t="s">
        <v>1024</v>
      </c>
      <c r="AF319" s="2" t="s">
        <v>1685</v>
      </c>
      <c r="AI319" s="2">
        <f ca="1">IF(Setup!$AG$7&lt;&gt;"",INDIRECT("'" &amp; Setup!$AG$7 &amp; "'!" &amp; AF319),0) + IF(Setup!$AG$8&lt;&gt;"",INDIRECT("'" &amp; Setup!$AG$8 &amp; "'!" &amp; AF319),0) + IF(Setup!$AG$9&lt;&gt;"",INDIRECT("'" &amp; Setup!$AG$9 &amp; "'!" &amp; AF319),0) + IF(Setup!$AG$10&lt;&gt;"",INDIRECT("'" &amp; Setup!$AG$10 &amp; "'!" &amp; AF319),0) + IF(Setup!$AG$11&lt;&gt;"",INDIRECT("'" &amp; Setup!$AG$11 &amp; "'!" &amp; AF319),0) + IF(Setup!$AG$12&lt;&gt;"",INDIRECT("'" &amp; Setup!$AG$12 &amp; "'!" &amp; AF319),0)</f>
        <v>0</v>
      </c>
      <c r="AJ319" s="2">
        <f ca="1">IF(Setup!$AH$7&lt;&gt;"",INDIRECT("'" &amp; Setup!$AH$7 &amp; "'!" &amp; AF319),0) + IF(Setup!$AH$8&lt;&gt;"",INDIRECT("'" &amp; Setup!$AH$8 &amp; "'!" &amp; AF319),0) + IF(Setup!$AH$9&lt;&gt;"",INDIRECT("'" &amp; Setup!$AH$9 &amp; "'!" &amp; AF319),0) + IF(Setup!$AH$10&lt;&gt;"",INDIRECT("'" &amp; Setup!$AH$10 &amp; "'!" &amp; AF319),0) + IF(Setup!$AH$11&lt;&gt;"",INDIRECT("'" &amp; Setup!$AH$11 &amp; "'!" &amp; AF319),0) + IF(Setup!$AH$12&lt;&gt;"",INDIRECT("'" &amp; Setup!$AH$12 &amp; "'!" &amp; AF319),0)</f>
        <v>0</v>
      </c>
      <c r="AK319" s="2">
        <f ca="1">IF(Setup!$AI$7&lt;&gt;"",INDIRECT("'" &amp; Setup!$AI$7 &amp; "'!" &amp; AF319),0) + IF(Setup!$AI$8&lt;&gt;"",INDIRECT("'" &amp; Setup!$AI$8 &amp; "'!" &amp; AF319),0) + IF(Setup!$AI$9&lt;&gt;"",INDIRECT("'" &amp; Setup!$AI$9 &amp; "'!" &amp; AF319),0) + IF(Setup!$AI$10&lt;&gt;"",INDIRECT("'" &amp; Setup!$AI$10 &amp; "'!" &amp; AF319),0) + IF(Setup!$AI$11&lt;&gt;"",INDIRECT("'" &amp; Setup!$AI$11 &amp; "'!" &amp; AF319),0) + IF(Setup!$AI$12&lt;&gt;"",INDIRECT("'" &amp; Setup!$AI$12 &amp; "'!" &amp; AF319),0)</f>
        <v>0</v>
      </c>
      <c r="AL319" s="2">
        <f ca="1">IF(Setup!$AJ$7&lt;&gt;"",INDIRECT("'" &amp; Setup!$AJ$7 &amp; "'!" &amp; AF319),0) + IF(Setup!$AJ$8&lt;&gt;"",INDIRECT("'" &amp; Setup!$AJ$8 &amp; "'!" &amp; AF319),0) + IF(Setup!$AJ$9&lt;&gt;"",INDIRECT("'" &amp; Setup!$AJ$9 &amp; "'!" &amp; AF319),0) + IF(Setup!$AJ$10&lt;&gt;"",INDIRECT("'" &amp; Setup!$AJ$10 &amp; "'!" &amp; AF319),0) + IF(Setup!$AJ$11&lt;&gt;"",INDIRECT("'" &amp; Setup!$AJ$11 &amp; "'!" &amp; AF319),0) + IF(Setup!$AJ$12&lt;&gt;"",INDIRECT("'" &amp; Setup!$AJ$12 &amp; "'!" &amp; AF319),0)</f>
        <v>0</v>
      </c>
      <c r="AN319" s="2" t="str">
        <f t="shared" si="180"/>
        <v/>
      </c>
      <c r="BS319" s="2">
        <v>0</v>
      </c>
      <c r="BT319" s="2">
        <f ca="1">IF(Setup!$AH$7="",0,INDIRECT("'" &amp; Setup!$AH$7 &amp; "'!" &amp; AF319))</f>
        <v>0</v>
      </c>
      <c r="BU319" s="2">
        <f ca="1">IF(Setup!$AI$7="",0,INDIRECT("'" &amp; Setup!$AI$7 &amp; "'!" &amp; AF319))</f>
        <v>0</v>
      </c>
      <c r="BV319" s="2">
        <f ca="1">IF(Setup!$AJ$7="",0,INDIRECT("'" &amp; Setup!$AJ$7 &amp; "'!" &amp; AF319))</f>
        <v>0</v>
      </c>
    </row>
    <row r="320" spans="1:74" ht="39" hidden="1" customHeight="1" x14ac:dyDescent="0.2">
      <c r="A320" s="14" t="str">
        <f>Planning!A92</f>
        <v>I084</v>
      </c>
      <c r="B320" s="9">
        <f>Planning!B92</f>
        <v>0</v>
      </c>
      <c r="C320" s="9">
        <f>Planning!C92</f>
        <v>0</v>
      </c>
      <c r="D320" s="9">
        <f>Planning!D92</f>
        <v>0</v>
      </c>
      <c r="E320" s="3">
        <f>Planning!E92</f>
        <v>0</v>
      </c>
      <c r="F320" s="3">
        <f>Planning!G92</f>
        <v>0</v>
      </c>
      <c r="G320" s="60">
        <f t="shared" si="181"/>
        <v>0</v>
      </c>
      <c r="H320" s="5">
        <f t="shared" ca="1" si="182"/>
        <v>0</v>
      </c>
      <c r="I320" s="5">
        <f t="shared" ca="1" si="183"/>
        <v>0</v>
      </c>
      <c r="J320" s="32" t="str">
        <f t="shared" ca="1" si="184"/>
        <v/>
      </c>
      <c r="K320" s="33" t="str">
        <f t="shared" ca="1" si="172"/>
        <v/>
      </c>
      <c r="L320" s="5">
        <f ca="1">IF(Setup!$AG$7&lt;&gt;"",INDIRECT("'" &amp; Setup!$AG$7 &amp; "'!" &amp; AD320),0) + IF(Setup!$AG$8&lt;&gt;"",INDIRECT("'" &amp; Setup!$AG$8 &amp; "'!" &amp; AD320),0) + IF(Setup!$AG$9&lt;&gt;"",INDIRECT("'" &amp; Setup!$AG$9 &amp; "'!" &amp; AD320),0) + IF(Setup!$AG$10&lt;&gt;"",INDIRECT("'" &amp; Setup!$AG$10 &amp; "'!" &amp; AD320),0) + IF(Setup!$AG$11&lt;&gt;"",INDIRECT("'" &amp; Setup!$AG$11 &amp; "'!" &amp; AD320),0) + IF(Setup!$AG$12&lt;&gt;"",INDIRECT("'" &amp; Setup!$AG$12 &amp; "'!" &amp; AD320),0)</f>
        <v>0</v>
      </c>
      <c r="M320" s="5">
        <f ca="1">IF(Setup!$AG$7&lt;&gt;"",INDIRECT("'" &amp; Setup!$AG$7 &amp; "'!" &amp; AE320),0) + IF(Setup!$AG$8&lt;&gt;"",INDIRECT("'" &amp; Setup!$AG$8 &amp; "'!" &amp; AE320),0) + IF(Setup!$AG$9&lt;&gt;"",INDIRECT("'" &amp; Setup!$AG$9 &amp; "'!" &amp; AE320),0) + IF(Setup!$AG$10&lt;&gt;"",INDIRECT("'" &amp; Setup!$AG$10 &amp; "'!" &amp; AE320),0) + IF(Setup!$AG$11&lt;&gt;"",INDIRECT("'" &amp; Setup!$AG$11 &amp; "'!" &amp; AE320),0) + IF(Setup!$AG$12&lt;&gt;"",INDIRECT("'" &amp; Setup!$AG$12 &amp; "'!" &amp; AE320),0)</f>
        <v>0</v>
      </c>
      <c r="N320" s="32" t="str">
        <f t="shared" ca="1" si="185"/>
        <v/>
      </c>
      <c r="O320" s="33" t="str">
        <f t="shared" ca="1" si="173"/>
        <v/>
      </c>
      <c r="P320" s="5">
        <f ca="1">IF(Setup!$AH$7&lt;&gt;"",INDIRECT("'" &amp; Setup!$AH$7 &amp; "'!" &amp; AD320),0) + IF(Setup!$AH$8&lt;&gt;"",INDIRECT("'" &amp; Setup!$AH$8 &amp; "'!" &amp; AD320),0) + IF(Setup!$AH$9&lt;&gt;"",INDIRECT("'" &amp; Setup!$AH$9 &amp; "'!" &amp; AD320),0) + IF(Setup!$AH$10&lt;&gt;"",INDIRECT("'" &amp; Setup!$AH$10 &amp; "'!" &amp; AD320),0) + IF(Setup!$AH$11&lt;&gt;"",INDIRECT("'" &amp; Setup!$AH$11 &amp; "'!" &amp; AD320),0) + IF(Setup!$AH$12&lt;&gt;"",INDIRECT("'" &amp; Setup!$AH$12 &amp; "'!" &amp; AD320),0)</f>
        <v>0</v>
      </c>
      <c r="Q320" s="5">
        <f ca="1">IF(Setup!$AH$7&lt;&gt;"",INDIRECT("'" &amp; Setup!$AH$7 &amp; "'!" &amp; AE320),0) + IF(Setup!$AH$8&lt;&gt;"",INDIRECT("'" &amp; Setup!$AH$8 &amp; "'!" &amp; AE320),0) + IF(Setup!$AH$9&lt;&gt;"",INDIRECT("'" &amp; Setup!$AH$9 &amp; "'!" &amp; AE320),0) + IF(Setup!$AH$10&lt;&gt;"",INDIRECT("'" &amp; Setup!$AH$10 &amp; "'!" &amp; AE320),0) + IF(Setup!$AH$11&lt;&gt;"",INDIRECT("'" &amp; Setup!$AH$11 &amp; "'!" &amp; AE320),0) + IF(Setup!$AH$12&lt;&gt;"",INDIRECT("'" &amp; Setup!$AH$12 &amp; "'!" &amp; AE320),0)</f>
        <v>0</v>
      </c>
      <c r="R320" s="32" t="str">
        <f t="shared" ca="1" si="186"/>
        <v/>
      </c>
      <c r="S320" s="33" t="str">
        <f t="shared" ca="1" si="174"/>
        <v/>
      </c>
      <c r="T320" s="5">
        <f ca="1">IF(Setup!$AI$7&lt;&gt;"",INDIRECT("'" &amp; Setup!$AI$7 &amp; "'!" &amp; AD320),0) + IF(Setup!$AI$8&lt;&gt;"",INDIRECT("'" &amp; Setup!$AI$8 &amp; "'!" &amp; AD320),0) + IF(Setup!$AI$9&lt;&gt;"",INDIRECT("'" &amp; Setup!$AI$9 &amp; "'!" &amp; AD320),0) + IF(Setup!$AI$10&lt;&gt;"",INDIRECT("'" &amp; Setup!$AI$10 &amp; "'!" &amp; AD320),0) + IF(Setup!$AI$11&lt;&gt;"",INDIRECT("'" &amp; Setup!$AI$11 &amp; "'!" &amp; AD320),0) + IF(Setup!$AI$12&lt;&gt;"",INDIRECT("'" &amp; Setup!$AI$12 &amp; "'!" &amp; AD320),0)</f>
        <v>0</v>
      </c>
      <c r="U320" s="5">
        <f ca="1">IF(Setup!$AI$7&lt;&gt;"",INDIRECT("'" &amp; Setup!$AI$7 &amp; "'!" &amp; AE320),0) + IF(Setup!$AI$8&lt;&gt;"",INDIRECT("'" &amp; Setup!$AI$8 &amp; "'!" &amp; AE320),0) + IF(Setup!$AI$9&lt;&gt;"",INDIRECT("'" &amp; Setup!$AI$9 &amp; "'!" &amp; AE320),0) + IF(Setup!$AI$10&lt;&gt;"",INDIRECT("'" &amp; Setup!$AI$10 &amp; "'!" &amp; AE320),0) + IF(Setup!$AI$11&lt;&gt;"",INDIRECT("'" &amp; Setup!$AI$11 &amp; "'!" &amp; AE320),0) + IF(Setup!$AI$12&lt;&gt;"",INDIRECT("'" &amp; Setup!$AI$12 &amp; "'!" &amp; AE320),0)</f>
        <v>0</v>
      </c>
      <c r="V320" s="32" t="str">
        <f t="shared" ca="1" si="175"/>
        <v/>
      </c>
      <c r="W320" s="33" t="str">
        <f t="shared" ca="1" si="176"/>
        <v/>
      </c>
      <c r="X320" s="4">
        <f ca="1">IF(Setup!$AJ$7&lt;&gt;"",INDIRECT("'" &amp; Setup!$AJ$7 &amp; "'!" &amp; AD320),0) + IF(Setup!$AJ$8&lt;&gt;"",INDIRECT("'" &amp; Setup!$AJ$8 &amp; "'!" &amp; AD320),0) + IF(Setup!$AJ$9&lt;&gt;"",INDIRECT("'" &amp; Setup!$AJ$9 &amp; "'!" &amp; AD320),0) + IF(Setup!$AJ$10&lt;&gt;"",INDIRECT("'" &amp; Setup!$AJ$10 &amp; "'!" &amp; AD320),0) + IF(Setup!$AJ$11&lt;&gt;"",INDIRECT("'" &amp; Setup!$AJ$11 &amp; "'!" &amp; AD320),0) + IF(Setup!$AJ$12&lt;&gt;"",INDIRECT("'" &amp; Setup!$AJ$12 &amp; "'!" &amp; AD320),0)</f>
        <v>0</v>
      </c>
      <c r="Y320" s="4">
        <f ca="1">IF(Setup!$AJ$7&lt;&gt;"",INDIRECT("'" &amp; Setup!$AJ$7 &amp; "'!" &amp; AE320),0) + IF(Setup!$AJ$8&lt;&gt;"",INDIRECT("'" &amp; Setup!$AJ$8 &amp; "'!" &amp; AE320),0) + IF(Setup!$AJ$9&lt;&gt;"",INDIRECT("'" &amp; Setup!$AJ$9 &amp; "'!" &amp; AE320),0) + IF(Setup!$AJ$10&lt;&gt;"",INDIRECT("'" &amp; Setup!$AJ$10 &amp; "'!" &amp; AE320),0) + IF(Setup!$AJ$11&lt;&gt;"",INDIRECT("'" &amp; Setup!$AJ$11 &amp; "'!" &amp; AE320),0) + IF(Setup!$AJ$12&lt;&gt;"",INDIRECT("'" &amp; Setup!$AJ$12 &amp; "'!" &amp; AE320),0)</f>
        <v>0</v>
      </c>
      <c r="Z320" s="32" t="str">
        <f t="shared" ca="1" si="177"/>
        <v/>
      </c>
      <c r="AA320" s="33" t="str">
        <f t="shared" ca="1" si="178"/>
        <v/>
      </c>
      <c r="AB320" s="1">
        <f>Planning!H92</f>
        <v>0</v>
      </c>
      <c r="AC320" s="2" t="str">
        <f t="shared" si="179"/>
        <v>00</v>
      </c>
      <c r="AD320" s="2" t="s">
        <v>1025</v>
      </c>
      <c r="AE320" s="2" t="s">
        <v>1026</v>
      </c>
      <c r="AF320" s="2" t="s">
        <v>1686</v>
      </c>
      <c r="AI320" s="2">
        <f ca="1">IF(Setup!$AG$7&lt;&gt;"",INDIRECT("'" &amp; Setup!$AG$7 &amp; "'!" &amp; AF320),0) + IF(Setup!$AG$8&lt;&gt;"",INDIRECT("'" &amp; Setup!$AG$8 &amp; "'!" &amp; AF320),0) + IF(Setup!$AG$9&lt;&gt;"",INDIRECT("'" &amp; Setup!$AG$9 &amp; "'!" &amp; AF320),0) + IF(Setup!$AG$10&lt;&gt;"",INDIRECT("'" &amp; Setup!$AG$10 &amp; "'!" &amp; AF320),0) + IF(Setup!$AG$11&lt;&gt;"",INDIRECT("'" &amp; Setup!$AG$11 &amp; "'!" &amp; AF320),0) + IF(Setup!$AG$12&lt;&gt;"",INDIRECT("'" &amp; Setup!$AG$12 &amp; "'!" &amp; AF320),0)</f>
        <v>0</v>
      </c>
      <c r="AJ320" s="2">
        <f ca="1">IF(Setup!$AH$7&lt;&gt;"",INDIRECT("'" &amp; Setup!$AH$7 &amp; "'!" &amp; AF320),0) + IF(Setup!$AH$8&lt;&gt;"",INDIRECT("'" &amp; Setup!$AH$8 &amp; "'!" &amp; AF320),0) + IF(Setup!$AH$9&lt;&gt;"",INDIRECT("'" &amp; Setup!$AH$9 &amp; "'!" &amp; AF320),0) + IF(Setup!$AH$10&lt;&gt;"",INDIRECT("'" &amp; Setup!$AH$10 &amp; "'!" &amp; AF320),0) + IF(Setup!$AH$11&lt;&gt;"",INDIRECT("'" &amp; Setup!$AH$11 &amp; "'!" &amp; AF320),0) + IF(Setup!$AH$12&lt;&gt;"",INDIRECT("'" &amp; Setup!$AH$12 &amp; "'!" &amp; AF320),0)</f>
        <v>0</v>
      </c>
      <c r="AK320" s="2">
        <f ca="1">IF(Setup!$AI$7&lt;&gt;"",INDIRECT("'" &amp; Setup!$AI$7 &amp; "'!" &amp; AF320),0) + IF(Setup!$AI$8&lt;&gt;"",INDIRECT("'" &amp; Setup!$AI$8 &amp; "'!" &amp; AF320),0) + IF(Setup!$AI$9&lt;&gt;"",INDIRECT("'" &amp; Setup!$AI$9 &amp; "'!" &amp; AF320),0) + IF(Setup!$AI$10&lt;&gt;"",INDIRECT("'" &amp; Setup!$AI$10 &amp; "'!" &amp; AF320),0) + IF(Setup!$AI$11&lt;&gt;"",INDIRECT("'" &amp; Setup!$AI$11 &amp; "'!" &amp; AF320),0) + IF(Setup!$AI$12&lt;&gt;"",INDIRECT("'" &amp; Setup!$AI$12 &amp; "'!" &amp; AF320),0)</f>
        <v>0</v>
      </c>
      <c r="AL320" s="2">
        <f ca="1">IF(Setup!$AJ$7&lt;&gt;"",INDIRECT("'" &amp; Setup!$AJ$7 &amp; "'!" &amp; AF320),0) + IF(Setup!$AJ$8&lt;&gt;"",INDIRECT("'" &amp; Setup!$AJ$8 &amp; "'!" &amp; AF320),0) + IF(Setup!$AJ$9&lt;&gt;"",INDIRECT("'" &amp; Setup!$AJ$9 &amp; "'!" &amp; AF320),0) + IF(Setup!$AJ$10&lt;&gt;"",INDIRECT("'" &amp; Setup!$AJ$10 &amp; "'!" &amp; AF320),0) + IF(Setup!$AJ$11&lt;&gt;"",INDIRECT("'" &amp; Setup!$AJ$11 &amp; "'!" &amp; AF320),0) + IF(Setup!$AJ$12&lt;&gt;"",INDIRECT("'" &amp; Setup!$AJ$12 &amp; "'!" &amp; AF320),0)</f>
        <v>0</v>
      </c>
      <c r="AN320" s="2" t="str">
        <f t="shared" si="180"/>
        <v/>
      </c>
      <c r="BS320" s="2">
        <v>0</v>
      </c>
      <c r="BT320" s="2">
        <f ca="1">IF(Setup!$AH$7="",0,INDIRECT("'" &amp; Setup!$AH$7 &amp; "'!" &amp; AF320))</f>
        <v>0</v>
      </c>
      <c r="BU320" s="2">
        <f ca="1">IF(Setup!$AI$7="",0,INDIRECT("'" &amp; Setup!$AI$7 &amp; "'!" &amp; AF320))</f>
        <v>0</v>
      </c>
      <c r="BV320" s="2">
        <f ca="1">IF(Setup!$AJ$7="",0,INDIRECT("'" &amp; Setup!$AJ$7 &amp; "'!" &amp; AF320))</f>
        <v>0</v>
      </c>
    </row>
    <row r="321" spans="1:74" ht="39" hidden="1" customHeight="1" x14ac:dyDescent="0.2">
      <c r="A321" s="14" t="str">
        <f>Planning!A93</f>
        <v>I085</v>
      </c>
      <c r="B321" s="9">
        <f>Planning!B93</f>
        <v>0</v>
      </c>
      <c r="C321" s="9">
        <f>Planning!C93</f>
        <v>0</v>
      </c>
      <c r="D321" s="9">
        <f>Planning!D93</f>
        <v>0</v>
      </c>
      <c r="E321" s="3">
        <f>Planning!E93</f>
        <v>0</v>
      </c>
      <c r="F321" s="3">
        <f>Planning!G93</f>
        <v>0</v>
      </c>
      <c r="G321" s="60">
        <f t="shared" si="181"/>
        <v>0</v>
      </c>
      <c r="H321" s="5">
        <f t="shared" ca="1" si="182"/>
        <v>0</v>
      </c>
      <c r="I321" s="5">
        <f t="shared" ca="1" si="183"/>
        <v>0</v>
      </c>
      <c r="J321" s="32" t="str">
        <f t="shared" ca="1" si="184"/>
        <v/>
      </c>
      <c r="K321" s="33" t="str">
        <f t="shared" ca="1" si="172"/>
        <v/>
      </c>
      <c r="L321" s="5">
        <f ca="1">IF(Setup!$AG$7&lt;&gt;"",INDIRECT("'" &amp; Setup!$AG$7 &amp; "'!" &amp; AD321),0) + IF(Setup!$AG$8&lt;&gt;"",INDIRECT("'" &amp; Setup!$AG$8 &amp; "'!" &amp; AD321),0) + IF(Setup!$AG$9&lt;&gt;"",INDIRECT("'" &amp; Setup!$AG$9 &amp; "'!" &amp; AD321),0) + IF(Setup!$AG$10&lt;&gt;"",INDIRECT("'" &amp; Setup!$AG$10 &amp; "'!" &amp; AD321),0) + IF(Setup!$AG$11&lt;&gt;"",INDIRECT("'" &amp; Setup!$AG$11 &amp; "'!" &amp; AD321),0) + IF(Setup!$AG$12&lt;&gt;"",INDIRECT("'" &amp; Setup!$AG$12 &amp; "'!" &amp; AD321),0)</f>
        <v>0</v>
      </c>
      <c r="M321" s="5">
        <f ca="1">IF(Setup!$AG$7&lt;&gt;"",INDIRECT("'" &amp; Setup!$AG$7 &amp; "'!" &amp; AE321),0) + IF(Setup!$AG$8&lt;&gt;"",INDIRECT("'" &amp; Setup!$AG$8 &amp; "'!" &amp; AE321),0) + IF(Setup!$AG$9&lt;&gt;"",INDIRECT("'" &amp; Setup!$AG$9 &amp; "'!" &amp; AE321),0) + IF(Setup!$AG$10&lt;&gt;"",INDIRECT("'" &amp; Setup!$AG$10 &amp; "'!" &amp; AE321),0) + IF(Setup!$AG$11&lt;&gt;"",INDIRECT("'" &amp; Setup!$AG$11 &amp; "'!" &amp; AE321),0) + IF(Setup!$AG$12&lt;&gt;"",INDIRECT("'" &amp; Setup!$AG$12 &amp; "'!" &amp; AE321),0)</f>
        <v>0</v>
      </c>
      <c r="N321" s="32" t="str">
        <f t="shared" ca="1" si="185"/>
        <v/>
      </c>
      <c r="O321" s="33" t="str">
        <f t="shared" ca="1" si="173"/>
        <v/>
      </c>
      <c r="P321" s="5">
        <f ca="1">IF(Setup!$AH$7&lt;&gt;"",INDIRECT("'" &amp; Setup!$AH$7 &amp; "'!" &amp; AD321),0) + IF(Setup!$AH$8&lt;&gt;"",INDIRECT("'" &amp; Setup!$AH$8 &amp; "'!" &amp; AD321),0) + IF(Setup!$AH$9&lt;&gt;"",INDIRECT("'" &amp; Setup!$AH$9 &amp; "'!" &amp; AD321),0) + IF(Setup!$AH$10&lt;&gt;"",INDIRECT("'" &amp; Setup!$AH$10 &amp; "'!" &amp; AD321),0) + IF(Setup!$AH$11&lt;&gt;"",INDIRECT("'" &amp; Setup!$AH$11 &amp; "'!" &amp; AD321),0) + IF(Setup!$AH$12&lt;&gt;"",INDIRECT("'" &amp; Setup!$AH$12 &amp; "'!" &amp; AD321),0)</f>
        <v>0</v>
      </c>
      <c r="Q321" s="5">
        <f ca="1">IF(Setup!$AH$7&lt;&gt;"",INDIRECT("'" &amp; Setup!$AH$7 &amp; "'!" &amp; AE321),0) + IF(Setup!$AH$8&lt;&gt;"",INDIRECT("'" &amp; Setup!$AH$8 &amp; "'!" &amp; AE321),0) + IF(Setup!$AH$9&lt;&gt;"",INDIRECT("'" &amp; Setup!$AH$9 &amp; "'!" &amp; AE321),0) + IF(Setup!$AH$10&lt;&gt;"",INDIRECT("'" &amp; Setup!$AH$10 &amp; "'!" &amp; AE321),0) + IF(Setup!$AH$11&lt;&gt;"",INDIRECT("'" &amp; Setup!$AH$11 &amp; "'!" &amp; AE321),0) + IF(Setup!$AH$12&lt;&gt;"",INDIRECT("'" &amp; Setup!$AH$12 &amp; "'!" &amp; AE321),0)</f>
        <v>0</v>
      </c>
      <c r="R321" s="32" t="str">
        <f t="shared" ca="1" si="186"/>
        <v/>
      </c>
      <c r="S321" s="33" t="str">
        <f t="shared" ca="1" si="174"/>
        <v/>
      </c>
      <c r="T321" s="5">
        <f ca="1">IF(Setup!$AI$7&lt;&gt;"",INDIRECT("'" &amp; Setup!$AI$7 &amp; "'!" &amp; AD321),0) + IF(Setup!$AI$8&lt;&gt;"",INDIRECT("'" &amp; Setup!$AI$8 &amp; "'!" &amp; AD321),0) + IF(Setup!$AI$9&lt;&gt;"",INDIRECT("'" &amp; Setup!$AI$9 &amp; "'!" &amp; AD321),0) + IF(Setup!$AI$10&lt;&gt;"",INDIRECT("'" &amp; Setup!$AI$10 &amp; "'!" &amp; AD321),0) + IF(Setup!$AI$11&lt;&gt;"",INDIRECT("'" &amp; Setup!$AI$11 &amp; "'!" &amp; AD321),0) + IF(Setup!$AI$12&lt;&gt;"",INDIRECT("'" &amp; Setup!$AI$12 &amp; "'!" &amp; AD321),0)</f>
        <v>0</v>
      </c>
      <c r="U321" s="5">
        <f ca="1">IF(Setup!$AI$7&lt;&gt;"",INDIRECT("'" &amp; Setup!$AI$7 &amp; "'!" &amp; AE321),0) + IF(Setup!$AI$8&lt;&gt;"",INDIRECT("'" &amp; Setup!$AI$8 &amp; "'!" &amp; AE321),0) + IF(Setup!$AI$9&lt;&gt;"",INDIRECT("'" &amp; Setup!$AI$9 &amp; "'!" &amp; AE321),0) + IF(Setup!$AI$10&lt;&gt;"",INDIRECT("'" &amp; Setup!$AI$10 &amp; "'!" &amp; AE321),0) + IF(Setup!$AI$11&lt;&gt;"",INDIRECT("'" &amp; Setup!$AI$11 &amp; "'!" &amp; AE321),0) + IF(Setup!$AI$12&lt;&gt;"",INDIRECT("'" &amp; Setup!$AI$12 &amp; "'!" &amp; AE321),0)</f>
        <v>0</v>
      </c>
      <c r="V321" s="32" t="str">
        <f t="shared" ca="1" si="175"/>
        <v/>
      </c>
      <c r="W321" s="33" t="str">
        <f t="shared" ca="1" si="176"/>
        <v/>
      </c>
      <c r="X321" s="4">
        <f ca="1">IF(Setup!$AJ$7&lt;&gt;"",INDIRECT("'" &amp; Setup!$AJ$7 &amp; "'!" &amp; AD321),0) + IF(Setup!$AJ$8&lt;&gt;"",INDIRECT("'" &amp; Setup!$AJ$8 &amp; "'!" &amp; AD321),0) + IF(Setup!$AJ$9&lt;&gt;"",INDIRECT("'" &amp; Setup!$AJ$9 &amp; "'!" &amp; AD321),0) + IF(Setup!$AJ$10&lt;&gt;"",INDIRECT("'" &amp; Setup!$AJ$10 &amp; "'!" &amp; AD321),0) + IF(Setup!$AJ$11&lt;&gt;"",INDIRECT("'" &amp; Setup!$AJ$11 &amp; "'!" &amp; AD321),0) + IF(Setup!$AJ$12&lt;&gt;"",INDIRECT("'" &amp; Setup!$AJ$12 &amp; "'!" &amp; AD321),0)</f>
        <v>0</v>
      </c>
      <c r="Y321" s="4">
        <f ca="1">IF(Setup!$AJ$7&lt;&gt;"",INDIRECT("'" &amp; Setup!$AJ$7 &amp; "'!" &amp; AE321),0) + IF(Setup!$AJ$8&lt;&gt;"",INDIRECT("'" &amp; Setup!$AJ$8 &amp; "'!" &amp; AE321),0) + IF(Setup!$AJ$9&lt;&gt;"",INDIRECT("'" &amp; Setup!$AJ$9 &amp; "'!" &amp; AE321),0) + IF(Setup!$AJ$10&lt;&gt;"",INDIRECT("'" &amp; Setup!$AJ$10 &amp; "'!" &amp; AE321),0) + IF(Setup!$AJ$11&lt;&gt;"",INDIRECT("'" &amp; Setup!$AJ$11 &amp; "'!" &amp; AE321),0) + IF(Setup!$AJ$12&lt;&gt;"",INDIRECT("'" &amp; Setup!$AJ$12 &amp; "'!" &amp; AE321),0)</f>
        <v>0</v>
      </c>
      <c r="Z321" s="32" t="str">
        <f t="shared" ca="1" si="177"/>
        <v/>
      </c>
      <c r="AA321" s="33" t="str">
        <f t="shared" ca="1" si="178"/>
        <v/>
      </c>
      <c r="AB321" s="1">
        <f>Planning!H93</f>
        <v>0</v>
      </c>
      <c r="AC321" s="2" t="str">
        <f t="shared" si="179"/>
        <v>00</v>
      </c>
      <c r="AD321" s="2" t="s">
        <v>1027</v>
      </c>
      <c r="AE321" s="2" t="s">
        <v>1028</v>
      </c>
      <c r="AF321" s="2" t="s">
        <v>1687</v>
      </c>
      <c r="AI321" s="2">
        <f ca="1">IF(Setup!$AG$7&lt;&gt;"",INDIRECT("'" &amp; Setup!$AG$7 &amp; "'!" &amp; AF321),0) + IF(Setup!$AG$8&lt;&gt;"",INDIRECT("'" &amp; Setup!$AG$8 &amp; "'!" &amp; AF321),0) + IF(Setup!$AG$9&lt;&gt;"",INDIRECT("'" &amp; Setup!$AG$9 &amp; "'!" &amp; AF321),0) + IF(Setup!$AG$10&lt;&gt;"",INDIRECT("'" &amp; Setup!$AG$10 &amp; "'!" &amp; AF321),0) + IF(Setup!$AG$11&lt;&gt;"",INDIRECT("'" &amp; Setup!$AG$11 &amp; "'!" &amp; AF321),0) + IF(Setup!$AG$12&lt;&gt;"",INDIRECT("'" &amp; Setup!$AG$12 &amp; "'!" &amp; AF321),0)</f>
        <v>0</v>
      </c>
      <c r="AJ321" s="2">
        <f ca="1">IF(Setup!$AH$7&lt;&gt;"",INDIRECT("'" &amp; Setup!$AH$7 &amp; "'!" &amp; AF321),0) + IF(Setup!$AH$8&lt;&gt;"",INDIRECT("'" &amp; Setup!$AH$8 &amp; "'!" &amp; AF321),0) + IF(Setup!$AH$9&lt;&gt;"",INDIRECT("'" &amp; Setup!$AH$9 &amp; "'!" &amp; AF321),0) + IF(Setup!$AH$10&lt;&gt;"",INDIRECT("'" &amp; Setup!$AH$10 &amp; "'!" &amp; AF321),0) + IF(Setup!$AH$11&lt;&gt;"",INDIRECT("'" &amp; Setup!$AH$11 &amp; "'!" &amp; AF321),0) + IF(Setup!$AH$12&lt;&gt;"",INDIRECT("'" &amp; Setup!$AH$12 &amp; "'!" &amp; AF321),0)</f>
        <v>0</v>
      </c>
      <c r="AK321" s="2">
        <f ca="1">IF(Setup!$AI$7&lt;&gt;"",INDIRECT("'" &amp; Setup!$AI$7 &amp; "'!" &amp; AF321),0) + IF(Setup!$AI$8&lt;&gt;"",INDIRECT("'" &amp; Setup!$AI$8 &amp; "'!" &amp; AF321),0) + IF(Setup!$AI$9&lt;&gt;"",INDIRECT("'" &amp; Setup!$AI$9 &amp; "'!" &amp; AF321),0) + IF(Setup!$AI$10&lt;&gt;"",INDIRECT("'" &amp; Setup!$AI$10 &amp; "'!" &amp; AF321),0) + IF(Setup!$AI$11&lt;&gt;"",INDIRECT("'" &amp; Setup!$AI$11 &amp; "'!" &amp; AF321),0) + IF(Setup!$AI$12&lt;&gt;"",INDIRECT("'" &amp; Setup!$AI$12 &amp; "'!" &amp; AF321),0)</f>
        <v>0</v>
      </c>
      <c r="AL321" s="2">
        <f ca="1">IF(Setup!$AJ$7&lt;&gt;"",INDIRECT("'" &amp; Setup!$AJ$7 &amp; "'!" &amp; AF321),0) + IF(Setup!$AJ$8&lt;&gt;"",INDIRECT("'" &amp; Setup!$AJ$8 &amp; "'!" &amp; AF321),0) + IF(Setup!$AJ$9&lt;&gt;"",INDIRECT("'" &amp; Setup!$AJ$9 &amp; "'!" &amp; AF321),0) + IF(Setup!$AJ$10&lt;&gt;"",INDIRECT("'" &amp; Setup!$AJ$10 &amp; "'!" &amp; AF321),0) + IF(Setup!$AJ$11&lt;&gt;"",INDIRECT("'" &amp; Setup!$AJ$11 &amp; "'!" &amp; AF321),0) + IF(Setup!$AJ$12&lt;&gt;"",INDIRECT("'" &amp; Setup!$AJ$12 &amp; "'!" &amp; AF321),0)</f>
        <v>0</v>
      </c>
      <c r="AN321" s="2" t="str">
        <f t="shared" si="180"/>
        <v/>
      </c>
      <c r="BS321" s="2">
        <v>0</v>
      </c>
      <c r="BT321" s="2">
        <f ca="1">IF(Setup!$AH$7="",0,INDIRECT("'" &amp; Setup!$AH$7 &amp; "'!" &amp; AF321))</f>
        <v>0</v>
      </c>
      <c r="BU321" s="2">
        <f ca="1">IF(Setup!$AI$7="",0,INDIRECT("'" &amp; Setup!$AI$7 &amp; "'!" &amp; AF321))</f>
        <v>0</v>
      </c>
      <c r="BV321" s="2">
        <f ca="1">IF(Setup!$AJ$7="",0,INDIRECT("'" &amp; Setup!$AJ$7 &amp; "'!" &amp; AF321))</f>
        <v>0</v>
      </c>
    </row>
    <row r="322" spans="1:74" ht="39" hidden="1" customHeight="1" x14ac:dyDescent="0.2">
      <c r="A322" s="14" t="str">
        <f>Planning!A94</f>
        <v>I086</v>
      </c>
      <c r="B322" s="9">
        <f>Planning!B94</f>
        <v>0</v>
      </c>
      <c r="C322" s="9">
        <f>Planning!C94</f>
        <v>0</v>
      </c>
      <c r="D322" s="9">
        <f>Planning!D94</f>
        <v>0</v>
      </c>
      <c r="E322" s="3">
        <f>Planning!E94</f>
        <v>0</v>
      </c>
      <c r="F322" s="3">
        <f>Planning!G94</f>
        <v>0</v>
      </c>
      <c r="G322" s="60">
        <f t="shared" si="181"/>
        <v>0</v>
      </c>
      <c r="H322" s="5">
        <f t="shared" ca="1" si="182"/>
        <v>0</v>
      </c>
      <c r="I322" s="5">
        <f t="shared" ca="1" si="183"/>
        <v>0</v>
      </c>
      <c r="J322" s="32" t="str">
        <f t="shared" ca="1" si="184"/>
        <v/>
      </c>
      <c r="K322" s="33" t="str">
        <f t="shared" ca="1" si="172"/>
        <v/>
      </c>
      <c r="L322" s="5">
        <f ca="1">IF(Setup!$AG$7&lt;&gt;"",INDIRECT("'" &amp; Setup!$AG$7 &amp; "'!" &amp; AD322),0) + IF(Setup!$AG$8&lt;&gt;"",INDIRECT("'" &amp; Setup!$AG$8 &amp; "'!" &amp; AD322),0) + IF(Setup!$AG$9&lt;&gt;"",INDIRECT("'" &amp; Setup!$AG$9 &amp; "'!" &amp; AD322),0) + IF(Setup!$AG$10&lt;&gt;"",INDIRECT("'" &amp; Setup!$AG$10 &amp; "'!" &amp; AD322),0) + IF(Setup!$AG$11&lt;&gt;"",INDIRECT("'" &amp; Setup!$AG$11 &amp; "'!" &amp; AD322),0) + IF(Setup!$AG$12&lt;&gt;"",INDIRECT("'" &amp; Setup!$AG$12 &amp; "'!" &amp; AD322),0)</f>
        <v>0</v>
      </c>
      <c r="M322" s="5">
        <f ca="1">IF(Setup!$AG$7&lt;&gt;"",INDIRECT("'" &amp; Setup!$AG$7 &amp; "'!" &amp; AE322),0) + IF(Setup!$AG$8&lt;&gt;"",INDIRECT("'" &amp; Setup!$AG$8 &amp; "'!" &amp; AE322),0) + IF(Setup!$AG$9&lt;&gt;"",INDIRECT("'" &amp; Setup!$AG$9 &amp; "'!" &amp; AE322),0) + IF(Setup!$AG$10&lt;&gt;"",INDIRECT("'" &amp; Setup!$AG$10 &amp; "'!" &amp; AE322),0) + IF(Setup!$AG$11&lt;&gt;"",INDIRECT("'" &amp; Setup!$AG$11 &amp; "'!" &amp; AE322),0) + IF(Setup!$AG$12&lt;&gt;"",INDIRECT("'" &amp; Setup!$AG$12 &amp; "'!" &amp; AE322),0)</f>
        <v>0</v>
      </c>
      <c r="N322" s="32" t="str">
        <f t="shared" ca="1" si="185"/>
        <v/>
      </c>
      <c r="O322" s="33" t="str">
        <f t="shared" ca="1" si="173"/>
        <v/>
      </c>
      <c r="P322" s="5">
        <f ca="1">IF(Setup!$AH$7&lt;&gt;"",INDIRECT("'" &amp; Setup!$AH$7 &amp; "'!" &amp; AD322),0) + IF(Setup!$AH$8&lt;&gt;"",INDIRECT("'" &amp; Setup!$AH$8 &amp; "'!" &amp; AD322),0) + IF(Setup!$AH$9&lt;&gt;"",INDIRECT("'" &amp; Setup!$AH$9 &amp; "'!" &amp; AD322),0) + IF(Setup!$AH$10&lt;&gt;"",INDIRECT("'" &amp; Setup!$AH$10 &amp; "'!" &amp; AD322),0) + IF(Setup!$AH$11&lt;&gt;"",INDIRECT("'" &amp; Setup!$AH$11 &amp; "'!" &amp; AD322),0) + IF(Setup!$AH$12&lt;&gt;"",INDIRECT("'" &amp; Setup!$AH$12 &amp; "'!" &amp; AD322),0)</f>
        <v>0</v>
      </c>
      <c r="Q322" s="5">
        <f ca="1">IF(Setup!$AH$7&lt;&gt;"",INDIRECT("'" &amp; Setup!$AH$7 &amp; "'!" &amp; AE322),0) + IF(Setup!$AH$8&lt;&gt;"",INDIRECT("'" &amp; Setup!$AH$8 &amp; "'!" &amp; AE322),0) + IF(Setup!$AH$9&lt;&gt;"",INDIRECT("'" &amp; Setup!$AH$9 &amp; "'!" &amp; AE322),0) + IF(Setup!$AH$10&lt;&gt;"",INDIRECT("'" &amp; Setup!$AH$10 &amp; "'!" &amp; AE322),0) + IF(Setup!$AH$11&lt;&gt;"",INDIRECT("'" &amp; Setup!$AH$11 &amp; "'!" &amp; AE322),0) + IF(Setup!$AH$12&lt;&gt;"",INDIRECT("'" &amp; Setup!$AH$12 &amp; "'!" &amp; AE322),0)</f>
        <v>0</v>
      </c>
      <c r="R322" s="32" t="str">
        <f t="shared" ca="1" si="186"/>
        <v/>
      </c>
      <c r="S322" s="33" t="str">
        <f t="shared" ca="1" si="174"/>
        <v/>
      </c>
      <c r="T322" s="5">
        <f ca="1">IF(Setup!$AI$7&lt;&gt;"",INDIRECT("'" &amp; Setup!$AI$7 &amp; "'!" &amp; AD322),0) + IF(Setup!$AI$8&lt;&gt;"",INDIRECT("'" &amp; Setup!$AI$8 &amp; "'!" &amp; AD322),0) + IF(Setup!$AI$9&lt;&gt;"",INDIRECT("'" &amp; Setup!$AI$9 &amp; "'!" &amp; AD322),0) + IF(Setup!$AI$10&lt;&gt;"",INDIRECT("'" &amp; Setup!$AI$10 &amp; "'!" &amp; AD322),0) + IF(Setup!$AI$11&lt;&gt;"",INDIRECT("'" &amp; Setup!$AI$11 &amp; "'!" &amp; AD322),0) + IF(Setup!$AI$12&lt;&gt;"",INDIRECT("'" &amp; Setup!$AI$12 &amp; "'!" &amp; AD322),0)</f>
        <v>0</v>
      </c>
      <c r="U322" s="5">
        <f ca="1">IF(Setup!$AI$7&lt;&gt;"",INDIRECT("'" &amp; Setup!$AI$7 &amp; "'!" &amp; AE322),0) + IF(Setup!$AI$8&lt;&gt;"",INDIRECT("'" &amp; Setup!$AI$8 &amp; "'!" &amp; AE322),0) + IF(Setup!$AI$9&lt;&gt;"",INDIRECT("'" &amp; Setup!$AI$9 &amp; "'!" &amp; AE322),0) + IF(Setup!$AI$10&lt;&gt;"",INDIRECT("'" &amp; Setup!$AI$10 &amp; "'!" &amp; AE322),0) + IF(Setup!$AI$11&lt;&gt;"",INDIRECT("'" &amp; Setup!$AI$11 &amp; "'!" &amp; AE322),0) + IF(Setup!$AI$12&lt;&gt;"",INDIRECT("'" &amp; Setup!$AI$12 &amp; "'!" &amp; AE322),0)</f>
        <v>0</v>
      </c>
      <c r="V322" s="32" t="str">
        <f t="shared" ca="1" si="175"/>
        <v/>
      </c>
      <c r="W322" s="33" t="str">
        <f t="shared" ca="1" si="176"/>
        <v/>
      </c>
      <c r="X322" s="4">
        <f ca="1">IF(Setup!$AJ$7&lt;&gt;"",INDIRECT("'" &amp; Setup!$AJ$7 &amp; "'!" &amp; AD322),0) + IF(Setup!$AJ$8&lt;&gt;"",INDIRECT("'" &amp; Setup!$AJ$8 &amp; "'!" &amp; AD322),0) + IF(Setup!$AJ$9&lt;&gt;"",INDIRECT("'" &amp; Setup!$AJ$9 &amp; "'!" &amp; AD322),0) + IF(Setup!$AJ$10&lt;&gt;"",INDIRECT("'" &amp; Setup!$AJ$10 &amp; "'!" &amp; AD322),0) + IF(Setup!$AJ$11&lt;&gt;"",INDIRECT("'" &amp; Setup!$AJ$11 &amp; "'!" &amp; AD322),0) + IF(Setup!$AJ$12&lt;&gt;"",INDIRECT("'" &amp; Setup!$AJ$12 &amp; "'!" &amp; AD322),0)</f>
        <v>0</v>
      </c>
      <c r="Y322" s="4">
        <f ca="1">IF(Setup!$AJ$7&lt;&gt;"",INDIRECT("'" &amp; Setup!$AJ$7 &amp; "'!" &amp; AE322),0) + IF(Setup!$AJ$8&lt;&gt;"",INDIRECT("'" &amp; Setup!$AJ$8 &amp; "'!" &amp; AE322),0) + IF(Setup!$AJ$9&lt;&gt;"",INDIRECT("'" &amp; Setup!$AJ$9 &amp; "'!" &amp; AE322),0) + IF(Setup!$AJ$10&lt;&gt;"",INDIRECT("'" &amp; Setup!$AJ$10 &amp; "'!" &amp; AE322),0) + IF(Setup!$AJ$11&lt;&gt;"",INDIRECT("'" &amp; Setup!$AJ$11 &amp; "'!" &amp; AE322),0) + IF(Setup!$AJ$12&lt;&gt;"",INDIRECT("'" &amp; Setup!$AJ$12 &amp; "'!" &amp; AE322),0)</f>
        <v>0</v>
      </c>
      <c r="Z322" s="32" t="str">
        <f t="shared" ca="1" si="177"/>
        <v/>
      </c>
      <c r="AA322" s="33" t="str">
        <f t="shared" ca="1" si="178"/>
        <v/>
      </c>
      <c r="AB322" s="1">
        <f>Planning!H94</f>
        <v>0</v>
      </c>
      <c r="AC322" s="2" t="str">
        <f t="shared" si="179"/>
        <v>00</v>
      </c>
      <c r="AD322" s="2" t="s">
        <v>1029</v>
      </c>
      <c r="AE322" s="2" t="s">
        <v>1030</v>
      </c>
      <c r="AF322" s="2" t="s">
        <v>1688</v>
      </c>
      <c r="AI322" s="2">
        <f ca="1">IF(Setup!$AG$7&lt;&gt;"",INDIRECT("'" &amp; Setup!$AG$7 &amp; "'!" &amp; AF322),0) + IF(Setup!$AG$8&lt;&gt;"",INDIRECT("'" &amp; Setup!$AG$8 &amp; "'!" &amp; AF322),0) + IF(Setup!$AG$9&lt;&gt;"",INDIRECT("'" &amp; Setup!$AG$9 &amp; "'!" &amp; AF322),0) + IF(Setup!$AG$10&lt;&gt;"",INDIRECT("'" &amp; Setup!$AG$10 &amp; "'!" &amp; AF322),0) + IF(Setup!$AG$11&lt;&gt;"",INDIRECT("'" &amp; Setup!$AG$11 &amp; "'!" &amp; AF322),0) + IF(Setup!$AG$12&lt;&gt;"",INDIRECT("'" &amp; Setup!$AG$12 &amp; "'!" &amp; AF322),0)</f>
        <v>0</v>
      </c>
      <c r="AJ322" s="2">
        <f ca="1">IF(Setup!$AH$7&lt;&gt;"",INDIRECT("'" &amp; Setup!$AH$7 &amp; "'!" &amp; AF322),0) + IF(Setup!$AH$8&lt;&gt;"",INDIRECT("'" &amp; Setup!$AH$8 &amp; "'!" &amp; AF322),0) + IF(Setup!$AH$9&lt;&gt;"",INDIRECT("'" &amp; Setup!$AH$9 &amp; "'!" &amp; AF322),0) + IF(Setup!$AH$10&lt;&gt;"",INDIRECT("'" &amp; Setup!$AH$10 &amp; "'!" &amp; AF322),0) + IF(Setup!$AH$11&lt;&gt;"",INDIRECT("'" &amp; Setup!$AH$11 &amp; "'!" &amp; AF322),0) + IF(Setup!$AH$12&lt;&gt;"",INDIRECT("'" &amp; Setup!$AH$12 &amp; "'!" &amp; AF322),0)</f>
        <v>0</v>
      </c>
      <c r="AK322" s="2">
        <f ca="1">IF(Setup!$AI$7&lt;&gt;"",INDIRECT("'" &amp; Setup!$AI$7 &amp; "'!" &amp; AF322),0) + IF(Setup!$AI$8&lt;&gt;"",INDIRECT("'" &amp; Setup!$AI$8 &amp; "'!" &amp; AF322),0) + IF(Setup!$AI$9&lt;&gt;"",INDIRECT("'" &amp; Setup!$AI$9 &amp; "'!" &amp; AF322),0) + IF(Setup!$AI$10&lt;&gt;"",INDIRECT("'" &amp; Setup!$AI$10 &amp; "'!" &amp; AF322),0) + IF(Setup!$AI$11&lt;&gt;"",INDIRECT("'" &amp; Setup!$AI$11 &amp; "'!" &amp; AF322),0) + IF(Setup!$AI$12&lt;&gt;"",INDIRECT("'" &amp; Setup!$AI$12 &amp; "'!" &amp; AF322),0)</f>
        <v>0</v>
      </c>
      <c r="AL322" s="2">
        <f ca="1">IF(Setup!$AJ$7&lt;&gt;"",INDIRECT("'" &amp; Setup!$AJ$7 &amp; "'!" &amp; AF322),0) + IF(Setup!$AJ$8&lt;&gt;"",INDIRECT("'" &amp; Setup!$AJ$8 &amp; "'!" &amp; AF322),0) + IF(Setup!$AJ$9&lt;&gt;"",INDIRECT("'" &amp; Setup!$AJ$9 &amp; "'!" &amp; AF322),0) + IF(Setup!$AJ$10&lt;&gt;"",INDIRECT("'" &amp; Setup!$AJ$10 &amp; "'!" &amp; AF322),0) + IF(Setup!$AJ$11&lt;&gt;"",INDIRECT("'" &amp; Setup!$AJ$11 &amp; "'!" &amp; AF322),0) + IF(Setup!$AJ$12&lt;&gt;"",INDIRECT("'" &amp; Setup!$AJ$12 &amp; "'!" &amp; AF322),0)</f>
        <v>0</v>
      </c>
      <c r="AN322" s="2" t="str">
        <f t="shared" si="180"/>
        <v/>
      </c>
      <c r="BS322" s="2">
        <v>0</v>
      </c>
      <c r="BT322" s="2">
        <f ca="1">IF(Setup!$AH$7="",0,INDIRECT("'" &amp; Setup!$AH$7 &amp; "'!" &amp; AF322))</f>
        <v>0</v>
      </c>
      <c r="BU322" s="2">
        <f ca="1">IF(Setup!$AI$7="",0,INDIRECT("'" &amp; Setup!$AI$7 &amp; "'!" &amp; AF322))</f>
        <v>0</v>
      </c>
      <c r="BV322" s="2">
        <f ca="1">IF(Setup!$AJ$7="",0,INDIRECT("'" &amp; Setup!$AJ$7 &amp; "'!" &amp; AF322))</f>
        <v>0</v>
      </c>
    </row>
    <row r="323" spans="1:74" ht="39" hidden="1" customHeight="1" x14ac:dyDescent="0.2">
      <c r="A323" s="14" t="str">
        <f>Planning!A95</f>
        <v>I087</v>
      </c>
      <c r="B323" s="9">
        <f>Planning!B95</f>
        <v>0</v>
      </c>
      <c r="C323" s="9">
        <f>Planning!C95</f>
        <v>0</v>
      </c>
      <c r="D323" s="9">
        <f>Planning!D95</f>
        <v>0</v>
      </c>
      <c r="E323" s="3">
        <f>Planning!E95</f>
        <v>0</v>
      </c>
      <c r="F323" s="3">
        <f>Planning!G95</f>
        <v>0</v>
      </c>
      <c r="G323" s="60">
        <f t="shared" si="181"/>
        <v>0</v>
      </c>
      <c r="H323" s="5">
        <f t="shared" ca="1" si="182"/>
        <v>0</v>
      </c>
      <c r="I323" s="5">
        <f t="shared" ca="1" si="183"/>
        <v>0</v>
      </c>
      <c r="J323" s="32" t="str">
        <f t="shared" ca="1" si="184"/>
        <v/>
      </c>
      <c r="K323" s="33" t="str">
        <f t="shared" ca="1" si="172"/>
        <v/>
      </c>
      <c r="L323" s="5">
        <f ca="1">IF(Setup!$AG$7&lt;&gt;"",INDIRECT("'" &amp; Setup!$AG$7 &amp; "'!" &amp; AD323),0) + IF(Setup!$AG$8&lt;&gt;"",INDIRECT("'" &amp; Setup!$AG$8 &amp; "'!" &amp; AD323),0) + IF(Setup!$AG$9&lt;&gt;"",INDIRECT("'" &amp; Setup!$AG$9 &amp; "'!" &amp; AD323),0) + IF(Setup!$AG$10&lt;&gt;"",INDIRECT("'" &amp; Setup!$AG$10 &amp; "'!" &amp; AD323),0) + IF(Setup!$AG$11&lt;&gt;"",INDIRECT("'" &amp; Setup!$AG$11 &amp; "'!" &amp; AD323),0) + IF(Setup!$AG$12&lt;&gt;"",INDIRECT("'" &amp; Setup!$AG$12 &amp; "'!" &amp; AD323),0)</f>
        <v>0</v>
      </c>
      <c r="M323" s="5">
        <f ca="1">IF(Setup!$AG$7&lt;&gt;"",INDIRECT("'" &amp; Setup!$AG$7 &amp; "'!" &amp; AE323),0) + IF(Setup!$AG$8&lt;&gt;"",INDIRECT("'" &amp; Setup!$AG$8 &amp; "'!" &amp; AE323),0) + IF(Setup!$AG$9&lt;&gt;"",INDIRECT("'" &amp; Setup!$AG$9 &amp; "'!" &amp; AE323),0) + IF(Setup!$AG$10&lt;&gt;"",INDIRECT("'" &amp; Setup!$AG$10 &amp; "'!" &amp; AE323),0) + IF(Setup!$AG$11&lt;&gt;"",INDIRECT("'" &amp; Setup!$AG$11 &amp; "'!" &amp; AE323),0) + IF(Setup!$AG$12&lt;&gt;"",INDIRECT("'" &amp; Setup!$AG$12 &amp; "'!" &amp; AE323),0)</f>
        <v>0</v>
      </c>
      <c r="N323" s="32" t="str">
        <f t="shared" ca="1" si="185"/>
        <v/>
      </c>
      <c r="O323" s="33" t="str">
        <f t="shared" ca="1" si="173"/>
        <v/>
      </c>
      <c r="P323" s="5">
        <f ca="1">IF(Setup!$AH$7&lt;&gt;"",INDIRECT("'" &amp; Setup!$AH$7 &amp; "'!" &amp; AD323),0) + IF(Setup!$AH$8&lt;&gt;"",INDIRECT("'" &amp; Setup!$AH$8 &amp; "'!" &amp; AD323),0) + IF(Setup!$AH$9&lt;&gt;"",INDIRECT("'" &amp; Setup!$AH$9 &amp; "'!" &amp; AD323),0) + IF(Setup!$AH$10&lt;&gt;"",INDIRECT("'" &amp; Setup!$AH$10 &amp; "'!" &amp; AD323),0) + IF(Setup!$AH$11&lt;&gt;"",INDIRECT("'" &amp; Setup!$AH$11 &amp; "'!" &amp; AD323),0) + IF(Setup!$AH$12&lt;&gt;"",INDIRECT("'" &amp; Setup!$AH$12 &amp; "'!" &amp; AD323),0)</f>
        <v>0</v>
      </c>
      <c r="Q323" s="5">
        <f ca="1">IF(Setup!$AH$7&lt;&gt;"",INDIRECT("'" &amp; Setup!$AH$7 &amp; "'!" &amp; AE323),0) + IF(Setup!$AH$8&lt;&gt;"",INDIRECT("'" &amp; Setup!$AH$8 &amp; "'!" &amp; AE323),0) + IF(Setup!$AH$9&lt;&gt;"",INDIRECT("'" &amp; Setup!$AH$9 &amp; "'!" &amp; AE323),0) + IF(Setup!$AH$10&lt;&gt;"",INDIRECT("'" &amp; Setup!$AH$10 &amp; "'!" &amp; AE323),0) + IF(Setup!$AH$11&lt;&gt;"",INDIRECT("'" &amp; Setup!$AH$11 &amp; "'!" &amp; AE323),0) + IF(Setup!$AH$12&lt;&gt;"",INDIRECT("'" &amp; Setup!$AH$12 &amp; "'!" &amp; AE323),0)</f>
        <v>0</v>
      </c>
      <c r="R323" s="32" t="str">
        <f t="shared" ca="1" si="186"/>
        <v/>
      </c>
      <c r="S323" s="33" t="str">
        <f t="shared" ca="1" si="174"/>
        <v/>
      </c>
      <c r="T323" s="5">
        <f ca="1">IF(Setup!$AI$7&lt;&gt;"",INDIRECT("'" &amp; Setup!$AI$7 &amp; "'!" &amp; AD323),0) + IF(Setup!$AI$8&lt;&gt;"",INDIRECT("'" &amp; Setup!$AI$8 &amp; "'!" &amp; AD323),0) + IF(Setup!$AI$9&lt;&gt;"",INDIRECT("'" &amp; Setup!$AI$9 &amp; "'!" &amp; AD323),0) + IF(Setup!$AI$10&lt;&gt;"",INDIRECT("'" &amp; Setup!$AI$10 &amp; "'!" &amp; AD323),0) + IF(Setup!$AI$11&lt;&gt;"",INDIRECT("'" &amp; Setup!$AI$11 &amp; "'!" &amp; AD323),0) + IF(Setup!$AI$12&lt;&gt;"",INDIRECT("'" &amp; Setup!$AI$12 &amp; "'!" &amp; AD323),0)</f>
        <v>0</v>
      </c>
      <c r="U323" s="5">
        <f ca="1">IF(Setup!$AI$7&lt;&gt;"",INDIRECT("'" &amp; Setup!$AI$7 &amp; "'!" &amp; AE323),0) + IF(Setup!$AI$8&lt;&gt;"",INDIRECT("'" &amp; Setup!$AI$8 &amp; "'!" &amp; AE323),0) + IF(Setup!$AI$9&lt;&gt;"",INDIRECT("'" &amp; Setup!$AI$9 &amp; "'!" &amp; AE323),0) + IF(Setup!$AI$10&lt;&gt;"",INDIRECT("'" &amp; Setup!$AI$10 &amp; "'!" &amp; AE323),0) + IF(Setup!$AI$11&lt;&gt;"",INDIRECT("'" &amp; Setup!$AI$11 &amp; "'!" &amp; AE323),0) + IF(Setup!$AI$12&lt;&gt;"",INDIRECT("'" &amp; Setup!$AI$12 &amp; "'!" &amp; AE323),0)</f>
        <v>0</v>
      </c>
      <c r="V323" s="32" t="str">
        <f t="shared" ca="1" si="175"/>
        <v/>
      </c>
      <c r="W323" s="33" t="str">
        <f t="shared" ca="1" si="176"/>
        <v/>
      </c>
      <c r="X323" s="4">
        <f ca="1">IF(Setup!$AJ$7&lt;&gt;"",INDIRECT("'" &amp; Setup!$AJ$7 &amp; "'!" &amp; AD323),0) + IF(Setup!$AJ$8&lt;&gt;"",INDIRECT("'" &amp; Setup!$AJ$8 &amp; "'!" &amp; AD323),0) + IF(Setup!$AJ$9&lt;&gt;"",INDIRECT("'" &amp; Setup!$AJ$9 &amp; "'!" &amp; AD323),0) + IF(Setup!$AJ$10&lt;&gt;"",INDIRECT("'" &amp; Setup!$AJ$10 &amp; "'!" &amp; AD323),0) + IF(Setup!$AJ$11&lt;&gt;"",INDIRECT("'" &amp; Setup!$AJ$11 &amp; "'!" &amp; AD323),0) + IF(Setup!$AJ$12&lt;&gt;"",INDIRECT("'" &amp; Setup!$AJ$12 &amp; "'!" &amp; AD323),0)</f>
        <v>0</v>
      </c>
      <c r="Y323" s="4">
        <f ca="1">IF(Setup!$AJ$7&lt;&gt;"",INDIRECT("'" &amp; Setup!$AJ$7 &amp; "'!" &amp; AE323),0) + IF(Setup!$AJ$8&lt;&gt;"",INDIRECT("'" &amp; Setup!$AJ$8 &amp; "'!" &amp; AE323),0) + IF(Setup!$AJ$9&lt;&gt;"",INDIRECT("'" &amp; Setup!$AJ$9 &amp; "'!" &amp; AE323),0) + IF(Setup!$AJ$10&lt;&gt;"",INDIRECT("'" &amp; Setup!$AJ$10 &amp; "'!" &amp; AE323),0) + IF(Setup!$AJ$11&lt;&gt;"",INDIRECT("'" &amp; Setup!$AJ$11 &amp; "'!" &amp; AE323),0) + IF(Setup!$AJ$12&lt;&gt;"",INDIRECT("'" &amp; Setup!$AJ$12 &amp; "'!" &amp; AE323),0)</f>
        <v>0</v>
      </c>
      <c r="Z323" s="32" t="str">
        <f t="shared" ca="1" si="177"/>
        <v/>
      </c>
      <c r="AA323" s="33" t="str">
        <f t="shared" ca="1" si="178"/>
        <v/>
      </c>
      <c r="AB323" s="1">
        <f>Planning!H95</f>
        <v>0</v>
      </c>
      <c r="AC323" s="2" t="str">
        <f t="shared" si="179"/>
        <v>00</v>
      </c>
      <c r="AD323" s="2" t="s">
        <v>1031</v>
      </c>
      <c r="AE323" s="2" t="s">
        <v>1032</v>
      </c>
      <c r="AF323" s="2" t="s">
        <v>1689</v>
      </c>
      <c r="AI323" s="2">
        <f ca="1">IF(Setup!$AG$7&lt;&gt;"",INDIRECT("'" &amp; Setup!$AG$7 &amp; "'!" &amp; AF323),0) + IF(Setup!$AG$8&lt;&gt;"",INDIRECT("'" &amp; Setup!$AG$8 &amp; "'!" &amp; AF323),0) + IF(Setup!$AG$9&lt;&gt;"",INDIRECT("'" &amp; Setup!$AG$9 &amp; "'!" &amp; AF323),0) + IF(Setup!$AG$10&lt;&gt;"",INDIRECT("'" &amp; Setup!$AG$10 &amp; "'!" &amp; AF323),0) + IF(Setup!$AG$11&lt;&gt;"",INDIRECT("'" &amp; Setup!$AG$11 &amp; "'!" &amp; AF323),0) + IF(Setup!$AG$12&lt;&gt;"",INDIRECT("'" &amp; Setup!$AG$12 &amp; "'!" &amp; AF323),0)</f>
        <v>0</v>
      </c>
      <c r="AJ323" s="2">
        <f ca="1">IF(Setup!$AH$7&lt;&gt;"",INDIRECT("'" &amp; Setup!$AH$7 &amp; "'!" &amp; AF323),0) + IF(Setup!$AH$8&lt;&gt;"",INDIRECT("'" &amp; Setup!$AH$8 &amp; "'!" &amp; AF323),0) + IF(Setup!$AH$9&lt;&gt;"",INDIRECT("'" &amp; Setup!$AH$9 &amp; "'!" &amp; AF323),0) + IF(Setup!$AH$10&lt;&gt;"",INDIRECT("'" &amp; Setup!$AH$10 &amp; "'!" &amp; AF323),0) + IF(Setup!$AH$11&lt;&gt;"",INDIRECT("'" &amp; Setup!$AH$11 &amp; "'!" &amp; AF323),0) + IF(Setup!$AH$12&lt;&gt;"",INDIRECT("'" &amp; Setup!$AH$12 &amp; "'!" &amp; AF323),0)</f>
        <v>0</v>
      </c>
      <c r="AK323" s="2">
        <f ca="1">IF(Setup!$AI$7&lt;&gt;"",INDIRECT("'" &amp; Setup!$AI$7 &amp; "'!" &amp; AF323),0) + IF(Setup!$AI$8&lt;&gt;"",INDIRECT("'" &amp; Setup!$AI$8 &amp; "'!" &amp; AF323),0) + IF(Setup!$AI$9&lt;&gt;"",INDIRECT("'" &amp; Setup!$AI$9 &amp; "'!" &amp; AF323),0) + IF(Setup!$AI$10&lt;&gt;"",INDIRECT("'" &amp; Setup!$AI$10 &amp; "'!" &amp; AF323),0) + IF(Setup!$AI$11&lt;&gt;"",INDIRECT("'" &amp; Setup!$AI$11 &amp; "'!" &amp; AF323),0) + IF(Setup!$AI$12&lt;&gt;"",INDIRECT("'" &amp; Setup!$AI$12 &amp; "'!" &amp; AF323),0)</f>
        <v>0</v>
      </c>
      <c r="AL323" s="2">
        <f ca="1">IF(Setup!$AJ$7&lt;&gt;"",INDIRECT("'" &amp; Setup!$AJ$7 &amp; "'!" &amp; AF323),0) + IF(Setup!$AJ$8&lt;&gt;"",INDIRECT("'" &amp; Setup!$AJ$8 &amp; "'!" &amp; AF323),0) + IF(Setup!$AJ$9&lt;&gt;"",INDIRECT("'" &amp; Setup!$AJ$9 &amp; "'!" &amp; AF323),0) + IF(Setup!$AJ$10&lt;&gt;"",INDIRECT("'" &amp; Setup!$AJ$10 &amp; "'!" &amp; AF323),0) + IF(Setup!$AJ$11&lt;&gt;"",INDIRECT("'" &amp; Setup!$AJ$11 &amp; "'!" &amp; AF323),0) + IF(Setup!$AJ$12&lt;&gt;"",INDIRECT("'" &amp; Setup!$AJ$12 &amp; "'!" &amp; AF323),0)</f>
        <v>0</v>
      </c>
      <c r="AN323" s="2" t="str">
        <f t="shared" si="180"/>
        <v/>
      </c>
      <c r="BS323" s="2">
        <v>0</v>
      </c>
      <c r="BT323" s="2">
        <f ca="1">IF(Setup!$AH$7="",0,INDIRECT("'" &amp; Setup!$AH$7 &amp; "'!" &amp; AF323))</f>
        <v>0</v>
      </c>
      <c r="BU323" s="2">
        <f ca="1">IF(Setup!$AI$7="",0,INDIRECT("'" &amp; Setup!$AI$7 &amp; "'!" &amp; AF323))</f>
        <v>0</v>
      </c>
      <c r="BV323" s="2">
        <f ca="1">IF(Setup!$AJ$7="",0,INDIRECT("'" &amp; Setup!$AJ$7 &amp; "'!" &amp; AF323))</f>
        <v>0</v>
      </c>
    </row>
    <row r="324" spans="1:74" ht="39" hidden="1" customHeight="1" x14ac:dyDescent="0.2">
      <c r="A324" s="14" t="str">
        <f>Planning!A96</f>
        <v>I088</v>
      </c>
      <c r="B324" s="9">
        <f>Planning!B96</f>
        <v>0</v>
      </c>
      <c r="C324" s="9">
        <f>Planning!C96</f>
        <v>0</v>
      </c>
      <c r="D324" s="9">
        <f>Planning!D96</f>
        <v>0</v>
      </c>
      <c r="E324" s="3">
        <f>Planning!E96</f>
        <v>0</v>
      </c>
      <c r="F324" s="3">
        <f>Planning!G96</f>
        <v>0</v>
      </c>
      <c r="G324" s="60">
        <f t="shared" si="181"/>
        <v>0</v>
      </c>
      <c r="H324" s="5">
        <f t="shared" ca="1" si="182"/>
        <v>0</v>
      </c>
      <c r="I324" s="5">
        <f t="shared" ca="1" si="183"/>
        <v>0</v>
      </c>
      <c r="J324" s="32" t="str">
        <f t="shared" ca="1" si="184"/>
        <v/>
      </c>
      <c r="K324" s="33" t="str">
        <f t="shared" ca="1" si="172"/>
        <v/>
      </c>
      <c r="L324" s="5">
        <f ca="1">IF(Setup!$AG$7&lt;&gt;"",INDIRECT("'" &amp; Setup!$AG$7 &amp; "'!" &amp; AD324),0) + IF(Setup!$AG$8&lt;&gt;"",INDIRECT("'" &amp; Setup!$AG$8 &amp; "'!" &amp; AD324),0) + IF(Setup!$AG$9&lt;&gt;"",INDIRECT("'" &amp; Setup!$AG$9 &amp; "'!" &amp; AD324),0) + IF(Setup!$AG$10&lt;&gt;"",INDIRECT("'" &amp; Setup!$AG$10 &amp; "'!" &amp; AD324),0) + IF(Setup!$AG$11&lt;&gt;"",INDIRECT("'" &amp; Setup!$AG$11 &amp; "'!" &amp; AD324),0) + IF(Setup!$AG$12&lt;&gt;"",INDIRECT("'" &amp; Setup!$AG$12 &amp; "'!" &amp; AD324),0)</f>
        <v>0</v>
      </c>
      <c r="M324" s="5">
        <f ca="1">IF(Setup!$AG$7&lt;&gt;"",INDIRECT("'" &amp; Setup!$AG$7 &amp; "'!" &amp; AE324),0) + IF(Setup!$AG$8&lt;&gt;"",INDIRECT("'" &amp; Setup!$AG$8 &amp; "'!" &amp; AE324),0) + IF(Setup!$AG$9&lt;&gt;"",INDIRECT("'" &amp; Setup!$AG$9 &amp; "'!" &amp; AE324),0) + IF(Setup!$AG$10&lt;&gt;"",INDIRECT("'" &amp; Setup!$AG$10 &amp; "'!" &amp; AE324),0) + IF(Setup!$AG$11&lt;&gt;"",INDIRECT("'" &amp; Setup!$AG$11 &amp; "'!" &amp; AE324),0) + IF(Setup!$AG$12&lt;&gt;"",INDIRECT("'" &amp; Setup!$AG$12 &amp; "'!" &amp; AE324),0)</f>
        <v>0</v>
      </c>
      <c r="N324" s="32" t="str">
        <f t="shared" ca="1" si="185"/>
        <v/>
      </c>
      <c r="O324" s="33" t="str">
        <f t="shared" ca="1" si="173"/>
        <v/>
      </c>
      <c r="P324" s="5">
        <f ca="1">IF(Setup!$AH$7&lt;&gt;"",INDIRECT("'" &amp; Setup!$AH$7 &amp; "'!" &amp; AD324),0) + IF(Setup!$AH$8&lt;&gt;"",INDIRECT("'" &amp; Setup!$AH$8 &amp; "'!" &amp; AD324),0) + IF(Setup!$AH$9&lt;&gt;"",INDIRECT("'" &amp; Setup!$AH$9 &amp; "'!" &amp; AD324),0) + IF(Setup!$AH$10&lt;&gt;"",INDIRECT("'" &amp; Setup!$AH$10 &amp; "'!" &amp; AD324),0) + IF(Setup!$AH$11&lt;&gt;"",INDIRECT("'" &amp; Setup!$AH$11 &amp; "'!" &amp; AD324),0) + IF(Setup!$AH$12&lt;&gt;"",INDIRECT("'" &amp; Setup!$AH$12 &amp; "'!" &amp; AD324),0)</f>
        <v>0</v>
      </c>
      <c r="Q324" s="5">
        <f ca="1">IF(Setup!$AH$7&lt;&gt;"",INDIRECT("'" &amp; Setup!$AH$7 &amp; "'!" &amp; AE324),0) + IF(Setup!$AH$8&lt;&gt;"",INDIRECT("'" &amp; Setup!$AH$8 &amp; "'!" &amp; AE324),0) + IF(Setup!$AH$9&lt;&gt;"",INDIRECT("'" &amp; Setup!$AH$9 &amp; "'!" &amp; AE324),0) + IF(Setup!$AH$10&lt;&gt;"",INDIRECT("'" &amp; Setup!$AH$10 &amp; "'!" &amp; AE324),0) + IF(Setup!$AH$11&lt;&gt;"",INDIRECT("'" &amp; Setup!$AH$11 &amp; "'!" &amp; AE324),0) + IF(Setup!$AH$12&lt;&gt;"",INDIRECT("'" &amp; Setup!$AH$12 &amp; "'!" &amp; AE324),0)</f>
        <v>0</v>
      </c>
      <c r="R324" s="32" t="str">
        <f t="shared" ca="1" si="186"/>
        <v/>
      </c>
      <c r="S324" s="33" t="str">
        <f t="shared" ca="1" si="174"/>
        <v/>
      </c>
      <c r="T324" s="5">
        <f ca="1">IF(Setup!$AI$7&lt;&gt;"",INDIRECT("'" &amp; Setup!$AI$7 &amp; "'!" &amp; AD324),0) + IF(Setup!$AI$8&lt;&gt;"",INDIRECT("'" &amp; Setup!$AI$8 &amp; "'!" &amp; AD324),0) + IF(Setup!$AI$9&lt;&gt;"",INDIRECT("'" &amp; Setup!$AI$9 &amp; "'!" &amp; AD324),0) + IF(Setup!$AI$10&lt;&gt;"",INDIRECT("'" &amp; Setup!$AI$10 &amp; "'!" &amp; AD324),0) + IF(Setup!$AI$11&lt;&gt;"",INDIRECT("'" &amp; Setup!$AI$11 &amp; "'!" &amp; AD324),0) + IF(Setup!$AI$12&lt;&gt;"",INDIRECT("'" &amp; Setup!$AI$12 &amp; "'!" &amp; AD324),0)</f>
        <v>0</v>
      </c>
      <c r="U324" s="5">
        <f ca="1">IF(Setup!$AI$7&lt;&gt;"",INDIRECT("'" &amp; Setup!$AI$7 &amp; "'!" &amp; AE324),0) + IF(Setup!$AI$8&lt;&gt;"",INDIRECT("'" &amp; Setup!$AI$8 &amp; "'!" &amp; AE324),0) + IF(Setup!$AI$9&lt;&gt;"",INDIRECT("'" &amp; Setup!$AI$9 &amp; "'!" &amp; AE324),0) + IF(Setup!$AI$10&lt;&gt;"",INDIRECT("'" &amp; Setup!$AI$10 &amp; "'!" &amp; AE324),0) + IF(Setup!$AI$11&lt;&gt;"",INDIRECT("'" &amp; Setup!$AI$11 &amp; "'!" &amp; AE324),0) + IF(Setup!$AI$12&lt;&gt;"",INDIRECT("'" &amp; Setup!$AI$12 &amp; "'!" &amp; AE324),0)</f>
        <v>0</v>
      </c>
      <c r="V324" s="32" t="str">
        <f t="shared" ca="1" si="175"/>
        <v/>
      </c>
      <c r="W324" s="33" t="str">
        <f t="shared" ca="1" si="176"/>
        <v/>
      </c>
      <c r="X324" s="4">
        <f ca="1">IF(Setup!$AJ$7&lt;&gt;"",INDIRECT("'" &amp; Setup!$AJ$7 &amp; "'!" &amp; AD324),0) + IF(Setup!$AJ$8&lt;&gt;"",INDIRECT("'" &amp; Setup!$AJ$8 &amp; "'!" &amp; AD324),0) + IF(Setup!$AJ$9&lt;&gt;"",INDIRECT("'" &amp; Setup!$AJ$9 &amp; "'!" &amp; AD324),0) + IF(Setup!$AJ$10&lt;&gt;"",INDIRECT("'" &amp; Setup!$AJ$10 &amp; "'!" &amp; AD324),0) + IF(Setup!$AJ$11&lt;&gt;"",INDIRECT("'" &amp; Setup!$AJ$11 &amp; "'!" &amp; AD324),0) + IF(Setup!$AJ$12&lt;&gt;"",INDIRECT("'" &amp; Setup!$AJ$12 &amp; "'!" &amp; AD324),0)</f>
        <v>0</v>
      </c>
      <c r="Y324" s="4">
        <f ca="1">IF(Setup!$AJ$7&lt;&gt;"",INDIRECT("'" &amp; Setup!$AJ$7 &amp; "'!" &amp; AE324),0) + IF(Setup!$AJ$8&lt;&gt;"",INDIRECT("'" &amp; Setup!$AJ$8 &amp; "'!" &amp; AE324),0) + IF(Setup!$AJ$9&lt;&gt;"",INDIRECT("'" &amp; Setup!$AJ$9 &amp; "'!" &amp; AE324),0) + IF(Setup!$AJ$10&lt;&gt;"",INDIRECT("'" &amp; Setup!$AJ$10 &amp; "'!" &amp; AE324),0) + IF(Setup!$AJ$11&lt;&gt;"",INDIRECT("'" &amp; Setup!$AJ$11 &amp; "'!" &amp; AE324),0) + IF(Setup!$AJ$12&lt;&gt;"",INDIRECT("'" &amp; Setup!$AJ$12 &amp; "'!" &amp; AE324),0)</f>
        <v>0</v>
      </c>
      <c r="Z324" s="32" t="str">
        <f t="shared" ca="1" si="177"/>
        <v/>
      </c>
      <c r="AA324" s="33" t="str">
        <f t="shared" ca="1" si="178"/>
        <v/>
      </c>
      <c r="AB324" s="1">
        <f>Planning!H96</f>
        <v>0</v>
      </c>
      <c r="AC324" s="2" t="str">
        <f t="shared" si="179"/>
        <v>00</v>
      </c>
      <c r="AD324" s="2" t="s">
        <v>1033</v>
      </c>
      <c r="AE324" s="2" t="s">
        <v>1034</v>
      </c>
      <c r="AF324" s="2" t="s">
        <v>1690</v>
      </c>
      <c r="AI324" s="2">
        <f ca="1">IF(Setup!$AG$7&lt;&gt;"",INDIRECT("'" &amp; Setup!$AG$7 &amp; "'!" &amp; AF324),0) + IF(Setup!$AG$8&lt;&gt;"",INDIRECT("'" &amp; Setup!$AG$8 &amp; "'!" &amp; AF324),0) + IF(Setup!$AG$9&lt;&gt;"",INDIRECT("'" &amp; Setup!$AG$9 &amp; "'!" &amp; AF324),0) + IF(Setup!$AG$10&lt;&gt;"",INDIRECT("'" &amp; Setup!$AG$10 &amp; "'!" &amp; AF324),0) + IF(Setup!$AG$11&lt;&gt;"",INDIRECT("'" &amp; Setup!$AG$11 &amp; "'!" &amp; AF324),0) + IF(Setup!$AG$12&lt;&gt;"",INDIRECT("'" &amp; Setup!$AG$12 &amp; "'!" &amp; AF324),0)</f>
        <v>0</v>
      </c>
      <c r="AJ324" s="2">
        <f ca="1">IF(Setup!$AH$7&lt;&gt;"",INDIRECT("'" &amp; Setup!$AH$7 &amp; "'!" &amp; AF324),0) + IF(Setup!$AH$8&lt;&gt;"",INDIRECT("'" &amp; Setup!$AH$8 &amp; "'!" &amp; AF324),0) + IF(Setup!$AH$9&lt;&gt;"",INDIRECT("'" &amp; Setup!$AH$9 &amp; "'!" &amp; AF324),0) + IF(Setup!$AH$10&lt;&gt;"",INDIRECT("'" &amp; Setup!$AH$10 &amp; "'!" &amp; AF324),0) + IF(Setup!$AH$11&lt;&gt;"",INDIRECT("'" &amp; Setup!$AH$11 &amp; "'!" &amp; AF324),0) + IF(Setup!$AH$12&lt;&gt;"",INDIRECT("'" &amp; Setup!$AH$12 &amp; "'!" &amp; AF324),0)</f>
        <v>0</v>
      </c>
      <c r="AK324" s="2">
        <f ca="1">IF(Setup!$AI$7&lt;&gt;"",INDIRECT("'" &amp; Setup!$AI$7 &amp; "'!" &amp; AF324),0) + IF(Setup!$AI$8&lt;&gt;"",INDIRECT("'" &amp; Setup!$AI$8 &amp; "'!" &amp; AF324),0) + IF(Setup!$AI$9&lt;&gt;"",INDIRECT("'" &amp; Setup!$AI$9 &amp; "'!" &amp; AF324),0) + IF(Setup!$AI$10&lt;&gt;"",INDIRECT("'" &amp; Setup!$AI$10 &amp; "'!" &amp; AF324),0) + IF(Setup!$AI$11&lt;&gt;"",INDIRECT("'" &amp; Setup!$AI$11 &amp; "'!" &amp; AF324),0) + IF(Setup!$AI$12&lt;&gt;"",INDIRECT("'" &amp; Setup!$AI$12 &amp; "'!" &amp; AF324),0)</f>
        <v>0</v>
      </c>
      <c r="AL324" s="2">
        <f ca="1">IF(Setup!$AJ$7&lt;&gt;"",INDIRECT("'" &amp; Setup!$AJ$7 &amp; "'!" &amp; AF324),0) + IF(Setup!$AJ$8&lt;&gt;"",INDIRECT("'" &amp; Setup!$AJ$8 &amp; "'!" &amp; AF324),0) + IF(Setup!$AJ$9&lt;&gt;"",INDIRECT("'" &amp; Setup!$AJ$9 &amp; "'!" &amp; AF324),0) + IF(Setup!$AJ$10&lt;&gt;"",INDIRECT("'" &amp; Setup!$AJ$10 &amp; "'!" &amp; AF324),0) + IF(Setup!$AJ$11&lt;&gt;"",INDIRECT("'" &amp; Setup!$AJ$11 &amp; "'!" &amp; AF324),0) + IF(Setup!$AJ$12&lt;&gt;"",INDIRECT("'" &amp; Setup!$AJ$12 &amp; "'!" &amp; AF324),0)</f>
        <v>0</v>
      </c>
      <c r="AN324" s="2" t="str">
        <f t="shared" si="180"/>
        <v/>
      </c>
      <c r="BS324" s="2">
        <v>0</v>
      </c>
      <c r="BT324" s="2">
        <f ca="1">IF(Setup!$AH$7="",0,INDIRECT("'" &amp; Setup!$AH$7 &amp; "'!" &amp; AF324))</f>
        <v>0</v>
      </c>
      <c r="BU324" s="2">
        <f ca="1">IF(Setup!$AI$7="",0,INDIRECT("'" &amp; Setup!$AI$7 &amp; "'!" &amp; AF324))</f>
        <v>0</v>
      </c>
      <c r="BV324" s="2">
        <f ca="1">IF(Setup!$AJ$7="",0,INDIRECT("'" &amp; Setup!$AJ$7 &amp; "'!" &amp; AF324))</f>
        <v>0</v>
      </c>
    </row>
    <row r="325" spans="1:74" ht="39" hidden="1" customHeight="1" x14ac:dyDescent="0.2">
      <c r="A325" s="14" t="str">
        <f>Planning!A97</f>
        <v>I089</v>
      </c>
      <c r="B325" s="9">
        <f>Planning!B97</f>
        <v>0</v>
      </c>
      <c r="C325" s="9">
        <f>Planning!C97</f>
        <v>0</v>
      </c>
      <c r="D325" s="9">
        <f>Planning!D97</f>
        <v>0</v>
      </c>
      <c r="E325" s="3">
        <f>Planning!E97</f>
        <v>0</v>
      </c>
      <c r="F325" s="3">
        <f>Planning!G97</f>
        <v>0</v>
      </c>
      <c r="G325" s="60">
        <f t="shared" si="181"/>
        <v>0</v>
      </c>
      <c r="H325" s="5">
        <f t="shared" ca="1" si="182"/>
        <v>0</v>
      </c>
      <c r="I325" s="5">
        <f t="shared" ca="1" si="183"/>
        <v>0</v>
      </c>
      <c r="J325" s="32" t="str">
        <f t="shared" ca="1" si="184"/>
        <v/>
      </c>
      <c r="K325" s="33" t="str">
        <f t="shared" ca="1" si="172"/>
        <v/>
      </c>
      <c r="L325" s="5">
        <f ca="1">IF(Setup!$AG$7&lt;&gt;"",INDIRECT("'" &amp; Setup!$AG$7 &amp; "'!" &amp; AD325),0) + IF(Setup!$AG$8&lt;&gt;"",INDIRECT("'" &amp; Setup!$AG$8 &amp; "'!" &amp; AD325),0) + IF(Setup!$AG$9&lt;&gt;"",INDIRECT("'" &amp; Setup!$AG$9 &amp; "'!" &amp; AD325),0) + IF(Setup!$AG$10&lt;&gt;"",INDIRECT("'" &amp; Setup!$AG$10 &amp; "'!" &amp; AD325),0) + IF(Setup!$AG$11&lt;&gt;"",INDIRECT("'" &amp; Setup!$AG$11 &amp; "'!" &amp; AD325),0) + IF(Setup!$AG$12&lt;&gt;"",INDIRECT("'" &amp; Setup!$AG$12 &amp; "'!" &amp; AD325),0)</f>
        <v>0</v>
      </c>
      <c r="M325" s="5">
        <f ca="1">IF(Setup!$AG$7&lt;&gt;"",INDIRECT("'" &amp; Setup!$AG$7 &amp; "'!" &amp; AE325),0) + IF(Setup!$AG$8&lt;&gt;"",INDIRECT("'" &amp; Setup!$AG$8 &amp; "'!" &amp; AE325),0) + IF(Setup!$AG$9&lt;&gt;"",INDIRECT("'" &amp; Setup!$AG$9 &amp; "'!" &amp; AE325),0) + IF(Setup!$AG$10&lt;&gt;"",INDIRECT("'" &amp; Setup!$AG$10 &amp; "'!" &amp; AE325),0) + IF(Setup!$AG$11&lt;&gt;"",INDIRECT("'" &amp; Setup!$AG$11 &amp; "'!" &amp; AE325),0) + IF(Setup!$AG$12&lt;&gt;"",INDIRECT("'" &amp; Setup!$AG$12 &amp; "'!" &amp; AE325),0)</f>
        <v>0</v>
      </c>
      <c r="N325" s="32" t="str">
        <f t="shared" ca="1" si="185"/>
        <v/>
      </c>
      <c r="O325" s="33" t="str">
        <f t="shared" ca="1" si="173"/>
        <v/>
      </c>
      <c r="P325" s="5">
        <f ca="1">IF(Setup!$AH$7&lt;&gt;"",INDIRECT("'" &amp; Setup!$AH$7 &amp; "'!" &amp; AD325),0) + IF(Setup!$AH$8&lt;&gt;"",INDIRECT("'" &amp; Setup!$AH$8 &amp; "'!" &amp; AD325),0) + IF(Setup!$AH$9&lt;&gt;"",INDIRECT("'" &amp; Setup!$AH$9 &amp; "'!" &amp; AD325),0) + IF(Setup!$AH$10&lt;&gt;"",INDIRECT("'" &amp; Setup!$AH$10 &amp; "'!" &amp; AD325),0) + IF(Setup!$AH$11&lt;&gt;"",INDIRECT("'" &amp; Setup!$AH$11 &amp; "'!" &amp; AD325),0) + IF(Setup!$AH$12&lt;&gt;"",INDIRECT("'" &amp; Setup!$AH$12 &amp; "'!" &amp; AD325),0)</f>
        <v>0</v>
      </c>
      <c r="Q325" s="5">
        <f ca="1">IF(Setup!$AH$7&lt;&gt;"",INDIRECT("'" &amp; Setup!$AH$7 &amp; "'!" &amp; AE325),0) + IF(Setup!$AH$8&lt;&gt;"",INDIRECT("'" &amp; Setup!$AH$8 &amp; "'!" &amp; AE325),0) + IF(Setup!$AH$9&lt;&gt;"",INDIRECT("'" &amp; Setup!$AH$9 &amp; "'!" &amp; AE325),0) + IF(Setup!$AH$10&lt;&gt;"",INDIRECT("'" &amp; Setup!$AH$10 &amp; "'!" &amp; AE325),0) + IF(Setup!$AH$11&lt;&gt;"",INDIRECT("'" &amp; Setup!$AH$11 &amp; "'!" &amp; AE325),0) + IF(Setup!$AH$12&lt;&gt;"",INDIRECT("'" &amp; Setup!$AH$12 &amp; "'!" &amp; AE325),0)</f>
        <v>0</v>
      </c>
      <c r="R325" s="32" t="str">
        <f t="shared" ca="1" si="186"/>
        <v/>
      </c>
      <c r="S325" s="33" t="str">
        <f t="shared" ca="1" si="174"/>
        <v/>
      </c>
      <c r="T325" s="5">
        <f ca="1">IF(Setup!$AI$7&lt;&gt;"",INDIRECT("'" &amp; Setup!$AI$7 &amp; "'!" &amp; AD325),0) + IF(Setup!$AI$8&lt;&gt;"",INDIRECT("'" &amp; Setup!$AI$8 &amp; "'!" &amp; AD325),0) + IF(Setup!$AI$9&lt;&gt;"",INDIRECT("'" &amp; Setup!$AI$9 &amp; "'!" &amp; AD325),0) + IF(Setup!$AI$10&lt;&gt;"",INDIRECT("'" &amp; Setup!$AI$10 &amp; "'!" &amp; AD325),0) + IF(Setup!$AI$11&lt;&gt;"",INDIRECT("'" &amp; Setup!$AI$11 &amp; "'!" &amp; AD325),0) + IF(Setup!$AI$12&lt;&gt;"",INDIRECT("'" &amp; Setup!$AI$12 &amp; "'!" &amp; AD325),0)</f>
        <v>0</v>
      </c>
      <c r="U325" s="5">
        <f ca="1">IF(Setup!$AI$7&lt;&gt;"",INDIRECT("'" &amp; Setup!$AI$7 &amp; "'!" &amp; AE325),0) + IF(Setup!$AI$8&lt;&gt;"",INDIRECT("'" &amp; Setup!$AI$8 &amp; "'!" &amp; AE325),0) + IF(Setup!$AI$9&lt;&gt;"",INDIRECT("'" &amp; Setup!$AI$9 &amp; "'!" &amp; AE325),0) + IF(Setup!$AI$10&lt;&gt;"",INDIRECT("'" &amp; Setup!$AI$10 &amp; "'!" &amp; AE325),0) + IF(Setup!$AI$11&lt;&gt;"",INDIRECT("'" &amp; Setup!$AI$11 &amp; "'!" &amp; AE325),0) + IF(Setup!$AI$12&lt;&gt;"",INDIRECT("'" &amp; Setup!$AI$12 &amp; "'!" &amp; AE325),0)</f>
        <v>0</v>
      </c>
      <c r="V325" s="32" t="str">
        <f t="shared" ca="1" si="175"/>
        <v/>
      </c>
      <c r="W325" s="33" t="str">
        <f t="shared" ca="1" si="176"/>
        <v/>
      </c>
      <c r="X325" s="4">
        <f ca="1">IF(Setup!$AJ$7&lt;&gt;"",INDIRECT("'" &amp; Setup!$AJ$7 &amp; "'!" &amp; AD325),0) + IF(Setup!$AJ$8&lt;&gt;"",INDIRECT("'" &amp; Setup!$AJ$8 &amp; "'!" &amp; AD325),0) + IF(Setup!$AJ$9&lt;&gt;"",INDIRECT("'" &amp; Setup!$AJ$9 &amp; "'!" &amp; AD325),0) + IF(Setup!$AJ$10&lt;&gt;"",INDIRECT("'" &amp; Setup!$AJ$10 &amp; "'!" &amp; AD325),0) + IF(Setup!$AJ$11&lt;&gt;"",INDIRECT("'" &amp; Setup!$AJ$11 &amp; "'!" &amp; AD325),0) + IF(Setup!$AJ$12&lt;&gt;"",INDIRECT("'" &amp; Setup!$AJ$12 &amp; "'!" &amp; AD325),0)</f>
        <v>0</v>
      </c>
      <c r="Y325" s="4">
        <f ca="1">IF(Setup!$AJ$7&lt;&gt;"",INDIRECT("'" &amp; Setup!$AJ$7 &amp; "'!" &amp; AE325),0) + IF(Setup!$AJ$8&lt;&gt;"",INDIRECT("'" &amp; Setup!$AJ$8 &amp; "'!" &amp; AE325),0) + IF(Setup!$AJ$9&lt;&gt;"",INDIRECT("'" &amp; Setup!$AJ$9 &amp; "'!" &amp; AE325),0) + IF(Setup!$AJ$10&lt;&gt;"",INDIRECT("'" &amp; Setup!$AJ$10 &amp; "'!" &amp; AE325),0) + IF(Setup!$AJ$11&lt;&gt;"",INDIRECT("'" &amp; Setup!$AJ$11 &amp; "'!" &amp; AE325),0) + IF(Setup!$AJ$12&lt;&gt;"",INDIRECT("'" &amp; Setup!$AJ$12 &amp; "'!" &amp; AE325),0)</f>
        <v>0</v>
      </c>
      <c r="Z325" s="32" t="str">
        <f t="shared" ca="1" si="177"/>
        <v/>
      </c>
      <c r="AA325" s="33" t="str">
        <f t="shared" ca="1" si="178"/>
        <v/>
      </c>
      <c r="AB325" s="1">
        <f>Planning!H97</f>
        <v>0</v>
      </c>
      <c r="AC325" s="2" t="str">
        <f t="shared" si="179"/>
        <v>00</v>
      </c>
      <c r="AD325" s="2" t="s">
        <v>1035</v>
      </c>
      <c r="AE325" s="2" t="s">
        <v>1036</v>
      </c>
      <c r="AF325" s="2" t="s">
        <v>1691</v>
      </c>
      <c r="AI325" s="2">
        <f ca="1">IF(Setup!$AG$7&lt;&gt;"",INDIRECT("'" &amp; Setup!$AG$7 &amp; "'!" &amp; AF325),0) + IF(Setup!$AG$8&lt;&gt;"",INDIRECT("'" &amp; Setup!$AG$8 &amp; "'!" &amp; AF325),0) + IF(Setup!$AG$9&lt;&gt;"",INDIRECT("'" &amp; Setup!$AG$9 &amp; "'!" &amp; AF325),0) + IF(Setup!$AG$10&lt;&gt;"",INDIRECT("'" &amp; Setup!$AG$10 &amp; "'!" &amp; AF325),0) + IF(Setup!$AG$11&lt;&gt;"",INDIRECT("'" &amp; Setup!$AG$11 &amp; "'!" &amp; AF325),0) + IF(Setup!$AG$12&lt;&gt;"",INDIRECT("'" &amp; Setup!$AG$12 &amp; "'!" &amp; AF325),0)</f>
        <v>0</v>
      </c>
      <c r="AJ325" s="2">
        <f ca="1">IF(Setup!$AH$7&lt;&gt;"",INDIRECT("'" &amp; Setup!$AH$7 &amp; "'!" &amp; AF325),0) + IF(Setup!$AH$8&lt;&gt;"",INDIRECT("'" &amp; Setup!$AH$8 &amp; "'!" &amp; AF325),0) + IF(Setup!$AH$9&lt;&gt;"",INDIRECT("'" &amp; Setup!$AH$9 &amp; "'!" &amp; AF325),0) + IF(Setup!$AH$10&lt;&gt;"",INDIRECT("'" &amp; Setup!$AH$10 &amp; "'!" &amp; AF325),0) + IF(Setup!$AH$11&lt;&gt;"",INDIRECT("'" &amp; Setup!$AH$11 &amp; "'!" &amp; AF325),0) + IF(Setup!$AH$12&lt;&gt;"",INDIRECT("'" &amp; Setup!$AH$12 &amp; "'!" &amp; AF325),0)</f>
        <v>0</v>
      </c>
      <c r="AK325" s="2">
        <f ca="1">IF(Setup!$AI$7&lt;&gt;"",INDIRECT("'" &amp; Setup!$AI$7 &amp; "'!" &amp; AF325),0) + IF(Setup!$AI$8&lt;&gt;"",INDIRECT("'" &amp; Setup!$AI$8 &amp; "'!" &amp; AF325),0) + IF(Setup!$AI$9&lt;&gt;"",INDIRECT("'" &amp; Setup!$AI$9 &amp; "'!" &amp; AF325),0) + IF(Setup!$AI$10&lt;&gt;"",INDIRECT("'" &amp; Setup!$AI$10 &amp; "'!" &amp; AF325),0) + IF(Setup!$AI$11&lt;&gt;"",INDIRECT("'" &amp; Setup!$AI$11 &amp; "'!" &amp; AF325),0) + IF(Setup!$AI$12&lt;&gt;"",INDIRECT("'" &amp; Setup!$AI$12 &amp; "'!" &amp; AF325),0)</f>
        <v>0</v>
      </c>
      <c r="AL325" s="2">
        <f ca="1">IF(Setup!$AJ$7&lt;&gt;"",INDIRECT("'" &amp; Setup!$AJ$7 &amp; "'!" &amp; AF325),0) + IF(Setup!$AJ$8&lt;&gt;"",INDIRECT("'" &amp; Setup!$AJ$8 &amp; "'!" &amp; AF325),0) + IF(Setup!$AJ$9&lt;&gt;"",INDIRECT("'" &amp; Setup!$AJ$9 &amp; "'!" &amp; AF325),0) + IF(Setup!$AJ$10&lt;&gt;"",INDIRECT("'" &amp; Setup!$AJ$10 &amp; "'!" &amp; AF325),0) + IF(Setup!$AJ$11&lt;&gt;"",INDIRECT("'" &amp; Setup!$AJ$11 &amp; "'!" &amp; AF325),0) + IF(Setup!$AJ$12&lt;&gt;"",INDIRECT("'" &amp; Setup!$AJ$12 &amp; "'!" &amp; AF325),0)</f>
        <v>0</v>
      </c>
      <c r="AN325" s="2" t="str">
        <f t="shared" si="180"/>
        <v/>
      </c>
      <c r="BS325" s="2">
        <v>0</v>
      </c>
      <c r="BT325" s="2">
        <f ca="1">IF(Setup!$AH$7="",0,INDIRECT("'" &amp; Setup!$AH$7 &amp; "'!" &amp; AF325))</f>
        <v>0</v>
      </c>
      <c r="BU325" s="2">
        <f ca="1">IF(Setup!$AI$7="",0,INDIRECT("'" &amp; Setup!$AI$7 &amp; "'!" &amp; AF325))</f>
        <v>0</v>
      </c>
      <c r="BV325" s="2">
        <f ca="1">IF(Setup!$AJ$7="",0,INDIRECT("'" &amp; Setup!$AJ$7 &amp; "'!" &amp; AF325))</f>
        <v>0</v>
      </c>
    </row>
    <row r="326" spans="1:74" ht="39" hidden="1" customHeight="1" x14ac:dyDescent="0.2">
      <c r="A326" s="14" t="str">
        <f>Planning!A98</f>
        <v>I090</v>
      </c>
      <c r="B326" s="9">
        <f>Planning!B98</f>
        <v>0</v>
      </c>
      <c r="C326" s="9">
        <f>Planning!C98</f>
        <v>0</v>
      </c>
      <c r="D326" s="9">
        <f>Planning!D98</f>
        <v>0</v>
      </c>
      <c r="E326" s="3">
        <f>Planning!E98</f>
        <v>0</v>
      </c>
      <c r="F326" s="3">
        <f>Planning!G98</f>
        <v>0</v>
      </c>
      <c r="G326" s="60">
        <f t="shared" si="181"/>
        <v>0</v>
      </c>
      <c r="H326" s="5">
        <f t="shared" ca="1" si="182"/>
        <v>0</v>
      </c>
      <c r="I326" s="5">
        <f t="shared" ca="1" si="183"/>
        <v>0</v>
      </c>
      <c r="J326" s="32" t="str">
        <f t="shared" ca="1" si="184"/>
        <v/>
      </c>
      <c r="K326" s="33" t="str">
        <f t="shared" ca="1" si="172"/>
        <v/>
      </c>
      <c r="L326" s="5">
        <f ca="1">IF(Setup!$AG$7&lt;&gt;"",INDIRECT("'" &amp; Setup!$AG$7 &amp; "'!" &amp; AD326),0) + IF(Setup!$AG$8&lt;&gt;"",INDIRECT("'" &amp; Setup!$AG$8 &amp; "'!" &amp; AD326),0) + IF(Setup!$AG$9&lt;&gt;"",INDIRECT("'" &amp; Setup!$AG$9 &amp; "'!" &amp; AD326),0) + IF(Setup!$AG$10&lt;&gt;"",INDIRECT("'" &amp; Setup!$AG$10 &amp; "'!" &amp; AD326),0) + IF(Setup!$AG$11&lt;&gt;"",INDIRECT("'" &amp; Setup!$AG$11 &amp; "'!" &amp; AD326),0) + IF(Setup!$AG$12&lt;&gt;"",INDIRECT("'" &amp; Setup!$AG$12 &amp; "'!" &amp; AD326),0)</f>
        <v>0</v>
      </c>
      <c r="M326" s="5">
        <f ca="1">IF(Setup!$AG$7&lt;&gt;"",INDIRECT("'" &amp; Setup!$AG$7 &amp; "'!" &amp; AE326),0) + IF(Setup!$AG$8&lt;&gt;"",INDIRECT("'" &amp; Setup!$AG$8 &amp; "'!" &amp; AE326),0) + IF(Setup!$AG$9&lt;&gt;"",INDIRECT("'" &amp; Setup!$AG$9 &amp; "'!" &amp; AE326),0) + IF(Setup!$AG$10&lt;&gt;"",INDIRECT("'" &amp; Setup!$AG$10 &amp; "'!" &amp; AE326),0) + IF(Setup!$AG$11&lt;&gt;"",INDIRECT("'" &amp; Setup!$AG$11 &amp; "'!" &amp; AE326),0) + IF(Setup!$AG$12&lt;&gt;"",INDIRECT("'" &amp; Setup!$AG$12 &amp; "'!" &amp; AE326),0)</f>
        <v>0</v>
      </c>
      <c r="N326" s="32" t="str">
        <f t="shared" ca="1" si="185"/>
        <v/>
      </c>
      <c r="O326" s="33" t="str">
        <f t="shared" ca="1" si="173"/>
        <v/>
      </c>
      <c r="P326" s="5">
        <f ca="1">IF(Setup!$AH$7&lt;&gt;"",INDIRECT("'" &amp; Setup!$AH$7 &amp; "'!" &amp; AD326),0) + IF(Setup!$AH$8&lt;&gt;"",INDIRECT("'" &amp; Setup!$AH$8 &amp; "'!" &amp; AD326),0) + IF(Setup!$AH$9&lt;&gt;"",INDIRECT("'" &amp; Setup!$AH$9 &amp; "'!" &amp; AD326),0) + IF(Setup!$AH$10&lt;&gt;"",INDIRECT("'" &amp; Setup!$AH$10 &amp; "'!" &amp; AD326),0) + IF(Setup!$AH$11&lt;&gt;"",INDIRECT("'" &amp; Setup!$AH$11 &amp; "'!" &amp; AD326),0) + IF(Setup!$AH$12&lt;&gt;"",INDIRECT("'" &amp; Setup!$AH$12 &amp; "'!" &amp; AD326),0)</f>
        <v>0</v>
      </c>
      <c r="Q326" s="5">
        <f ca="1">IF(Setup!$AH$7&lt;&gt;"",INDIRECT("'" &amp; Setup!$AH$7 &amp; "'!" &amp; AE326),0) + IF(Setup!$AH$8&lt;&gt;"",INDIRECT("'" &amp; Setup!$AH$8 &amp; "'!" &amp; AE326),0) + IF(Setup!$AH$9&lt;&gt;"",INDIRECT("'" &amp; Setup!$AH$9 &amp; "'!" &amp; AE326),0) + IF(Setup!$AH$10&lt;&gt;"",INDIRECT("'" &amp; Setup!$AH$10 &amp; "'!" &amp; AE326),0) + IF(Setup!$AH$11&lt;&gt;"",INDIRECT("'" &amp; Setup!$AH$11 &amp; "'!" &amp; AE326),0) + IF(Setup!$AH$12&lt;&gt;"",INDIRECT("'" &amp; Setup!$AH$12 &amp; "'!" &amp; AE326),0)</f>
        <v>0</v>
      </c>
      <c r="R326" s="32" t="str">
        <f t="shared" ca="1" si="186"/>
        <v/>
      </c>
      <c r="S326" s="33" t="str">
        <f t="shared" ca="1" si="174"/>
        <v/>
      </c>
      <c r="T326" s="5">
        <f ca="1">IF(Setup!$AI$7&lt;&gt;"",INDIRECT("'" &amp; Setup!$AI$7 &amp; "'!" &amp; AD326),0) + IF(Setup!$AI$8&lt;&gt;"",INDIRECT("'" &amp; Setup!$AI$8 &amp; "'!" &amp; AD326),0) + IF(Setup!$AI$9&lt;&gt;"",INDIRECT("'" &amp; Setup!$AI$9 &amp; "'!" &amp; AD326),0) + IF(Setup!$AI$10&lt;&gt;"",INDIRECT("'" &amp; Setup!$AI$10 &amp; "'!" &amp; AD326),0) + IF(Setup!$AI$11&lt;&gt;"",INDIRECT("'" &amp; Setup!$AI$11 &amp; "'!" &amp; AD326),0) + IF(Setup!$AI$12&lt;&gt;"",INDIRECT("'" &amp; Setup!$AI$12 &amp; "'!" &amp; AD326),0)</f>
        <v>0</v>
      </c>
      <c r="U326" s="5">
        <f ca="1">IF(Setup!$AI$7&lt;&gt;"",INDIRECT("'" &amp; Setup!$AI$7 &amp; "'!" &amp; AE326),0) + IF(Setup!$AI$8&lt;&gt;"",INDIRECT("'" &amp; Setup!$AI$8 &amp; "'!" &amp; AE326),0) + IF(Setup!$AI$9&lt;&gt;"",INDIRECT("'" &amp; Setup!$AI$9 &amp; "'!" &amp; AE326),0) + IF(Setup!$AI$10&lt;&gt;"",INDIRECT("'" &amp; Setup!$AI$10 &amp; "'!" &amp; AE326),0) + IF(Setup!$AI$11&lt;&gt;"",INDIRECT("'" &amp; Setup!$AI$11 &amp; "'!" &amp; AE326),0) + IF(Setup!$AI$12&lt;&gt;"",INDIRECT("'" &amp; Setup!$AI$12 &amp; "'!" &amp; AE326),0)</f>
        <v>0</v>
      </c>
      <c r="V326" s="32" t="str">
        <f t="shared" ca="1" si="175"/>
        <v/>
      </c>
      <c r="W326" s="33" t="str">
        <f t="shared" ca="1" si="176"/>
        <v/>
      </c>
      <c r="X326" s="4">
        <f ca="1">IF(Setup!$AJ$7&lt;&gt;"",INDIRECT("'" &amp; Setup!$AJ$7 &amp; "'!" &amp; AD326),0) + IF(Setup!$AJ$8&lt;&gt;"",INDIRECT("'" &amp; Setup!$AJ$8 &amp; "'!" &amp; AD326),0) + IF(Setup!$AJ$9&lt;&gt;"",INDIRECT("'" &amp; Setup!$AJ$9 &amp; "'!" &amp; AD326),0) + IF(Setup!$AJ$10&lt;&gt;"",INDIRECT("'" &amp; Setup!$AJ$10 &amp; "'!" &amp; AD326),0) + IF(Setup!$AJ$11&lt;&gt;"",INDIRECT("'" &amp; Setup!$AJ$11 &amp; "'!" &amp; AD326),0) + IF(Setup!$AJ$12&lt;&gt;"",INDIRECT("'" &amp; Setup!$AJ$12 &amp; "'!" &amp; AD326),0)</f>
        <v>0</v>
      </c>
      <c r="Y326" s="4">
        <f ca="1">IF(Setup!$AJ$7&lt;&gt;"",INDIRECT("'" &amp; Setup!$AJ$7 &amp; "'!" &amp; AE326),0) + IF(Setup!$AJ$8&lt;&gt;"",INDIRECT("'" &amp; Setup!$AJ$8 &amp; "'!" &amp; AE326),0) + IF(Setup!$AJ$9&lt;&gt;"",INDIRECT("'" &amp; Setup!$AJ$9 &amp; "'!" &amp; AE326),0) + IF(Setup!$AJ$10&lt;&gt;"",INDIRECT("'" &amp; Setup!$AJ$10 &amp; "'!" &amp; AE326),0) + IF(Setup!$AJ$11&lt;&gt;"",INDIRECT("'" &amp; Setup!$AJ$11 &amp; "'!" &amp; AE326),0) + IF(Setup!$AJ$12&lt;&gt;"",INDIRECT("'" &amp; Setup!$AJ$12 &amp; "'!" &amp; AE326),0)</f>
        <v>0</v>
      </c>
      <c r="Z326" s="32" t="str">
        <f t="shared" ca="1" si="177"/>
        <v/>
      </c>
      <c r="AA326" s="33" t="str">
        <f t="shared" ca="1" si="178"/>
        <v/>
      </c>
      <c r="AB326" s="1">
        <f>Planning!H98</f>
        <v>0</v>
      </c>
      <c r="AC326" s="2" t="str">
        <f t="shared" si="179"/>
        <v>00</v>
      </c>
      <c r="AD326" s="2" t="s">
        <v>1037</v>
      </c>
      <c r="AE326" s="2" t="s">
        <v>1038</v>
      </c>
      <c r="AF326" s="2" t="s">
        <v>1692</v>
      </c>
      <c r="AI326" s="2">
        <f ca="1">IF(Setup!$AG$7&lt;&gt;"",INDIRECT("'" &amp; Setup!$AG$7 &amp; "'!" &amp; AF326),0) + IF(Setup!$AG$8&lt;&gt;"",INDIRECT("'" &amp; Setup!$AG$8 &amp; "'!" &amp; AF326),0) + IF(Setup!$AG$9&lt;&gt;"",INDIRECT("'" &amp; Setup!$AG$9 &amp; "'!" &amp; AF326),0) + IF(Setup!$AG$10&lt;&gt;"",INDIRECT("'" &amp; Setup!$AG$10 &amp; "'!" &amp; AF326),0) + IF(Setup!$AG$11&lt;&gt;"",INDIRECT("'" &amp; Setup!$AG$11 &amp; "'!" &amp; AF326),0) + IF(Setup!$AG$12&lt;&gt;"",INDIRECT("'" &amp; Setup!$AG$12 &amp; "'!" &amp; AF326),0)</f>
        <v>0</v>
      </c>
      <c r="AJ326" s="2">
        <f ca="1">IF(Setup!$AH$7&lt;&gt;"",INDIRECT("'" &amp; Setup!$AH$7 &amp; "'!" &amp; AF326),0) + IF(Setup!$AH$8&lt;&gt;"",INDIRECT("'" &amp; Setup!$AH$8 &amp; "'!" &amp; AF326),0) + IF(Setup!$AH$9&lt;&gt;"",INDIRECT("'" &amp; Setup!$AH$9 &amp; "'!" &amp; AF326),0) + IF(Setup!$AH$10&lt;&gt;"",INDIRECT("'" &amp; Setup!$AH$10 &amp; "'!" &amp; AF326),0) + IF(Setup!$AH$11&lt;&gt;"",INDIRECT("'" &amp; Setup!$AH$11 &amp; "'!" &amp; AF326),0) + IF(Setup!$AH$12&lt;&gt;"",INDIRECT("'" &amp; Setup!$AH$12 &amp; "'!" &amp; AF326),0)</f>
        <v>0</v>
      </c>
      <c r="AK326" s="2">
        <f ca="1">IF(Setup!$AI$7&lt;&gt;"",INDIRECT("'" &amp; Setup!$AI$7 &amp; "'!" &amp; AF326),0) + IF(Setup!$AI$8&lt;&gt;"",INDIRECT("'" &amp; Setup!$AI$8 &amp; "'!" &amp; AF326),0) + IF(Setup!$AI$9&lt;&gt;"",INDIRECT("'" &amp; Setup!$AI$9 &amp; "'!" &amp; AF326),0) + IF(Setup!$AI$10&lt;&gt;"",INDIRECT("'" &amp; Setup!$AI$10 &amp; "'!" &amp; AF326),0) + IF(Setup!$AI$11&lt;&gt;"",INDIRECT("'" &amp; Setup!$AI$11 &amp; "'!" &amp; AF326),0) + IF(Setup!$AI$12&lt;&gt;"",INDIRECT("'" &amp; Setup!$AI$12 &amp; "'!" &amp; AF326),0)</f>
        <v>0</v>
      </c>
      <c r="AL326" s="2">
        <f ca="1">IF(Setup!$AJ$7&lt;&gt;"",INDIRECT("'" &amp; Setup!$AJ$7 &amp; "'!" &amp; AF326),0) + IF(Setup!$AJ$8&lt;&gt;"",INDIRECT("'" &amp; Setup!$AJ$8 &amp; "'!" &amp; AF326),0) + IF(Setup!$AJ$9&lt;&gt;"",INDIRECT("'" &amp; Setup!$AJ$9 &amp; "'!" &amp; AF326),0) + IF(Setup!$AJ$10&lt;&gt;"",INDIRECT("'" &amp; Setup!$AJ$10 &amp; "'!" &amp; AF326),0) + IF(Setup!$AJ$11&lt;&gt;"",INDIRECT("'" &amp; Setup!$AJ$11 &amp; "'!" &amp; AF326),0) + IF(Setup!$AJ$12&lt;&gt;"",INDIRECT("'" &amp; Setup!$AJ$12 &amp; "'!" &amp; AF326),0)</f>
        <v>0</v>
      </c>
      <c r="AN326" s="2" t="str">
        <f t="shared" si="180"/>
        <v/>
      </c>
      <c r="BS326" s="2">
        <v>0</v>
      </c>
      <c r="BT326" s="2">
        <f ca="1">IF(Setup!$AH$7="",0,INDIRECT("'" &amp; Setup!$AH$7 &amp; "'!" &amp; AF326))</f>
        <v>0</v>
      </c>
      <c r="BU326" s="2">
        <f ca="1">IF(Setup!$AI$7="",0,INDIRECT("'" &amp; Setup!$AI$7 &amp; "'!" &amp; AF326))</f>
        <v>0</v>
      </c>
      <c r="BV326" s="2">
        <f ca="1">IF(Setup!$AJ$7="",0,INDIRECT("'" &amp; Setup!$AJ$7 &amp; "'!" &amp; AF326))</f>
        <v>0</v>
      </c>
    </row>
    <row r="327" spans="1:74" ht="39" hidden="1" customHeight="1" x14ac:dyDescent="0.2">
      <c r="A327" s="14" t="str">
        <f>Planning!A99</f>
        <v>I091</v>
      </c>
      <c r="B327" s="9">
        <f>Planning!B99</f>
        <v>0</v>
      </c>
      <c r="C327" s="9">
        <f>Planning!C99</f>
        <v>0</v>
      </c>
      <c r="D327" s="9">
        <f>Planning!D99</f>
        <v>0</v>
      </c>
      <c r="E327" s="3">
        <f>Planning!E99</f>
        <v>0</v>
      </c>
      <c r="F327" s="3">
        <f>Planning!G99</f>
        <v>0</v>
      </c>
      <c r="G327" s="60">
        <f t="shared" si="181"/>
        <v>0</v>
      </c>
      <c r="H327" s="5">
        <f t="shared" ca="1" si="182"/>
        <v>0</v>
      </c>
      <c r="I327" s="5">
        <f t="shared" ca="1" si="183"/>
        <v>0</v>
      </c>
      <c r="J327" s="32" t="str">
        <f t="shared" ca="1" si="184"/>
        <v/>
      </c>
      <c r="K327" s="33" t="str">
        <f t="shared" ca="1" si="172"/>
        <v/>
      </c>
      <c r="L327" s="5">
        <f ca="1">IF(Setup!$AG$7&lt;&gt;"",INDIRECT("'" &amp; Setup!$AG$7 &amp; "'!" &amp; AD327),0) + IF(Setup!$AG$8&lt;&gt;"",INDIRECT("'" &amp; Setup!$AG$8 &amp; "'!" &amp; AD327),0) + IF(Setup!$AG$9&lt;&gt;"",INDIRECT("'" &amp; Setup!$AG$9 &amp; "'!" &amp; AD327),0) + IF(Setup!$AG$10&lt;&gt;"",INDIRECT("'" &amp; Setup!$AG$10 &amp; "'!" &amp; AD327),0) + IF(Setup!$AG$11&lt;&gt;"",INDIRECT("'" &amp; Setup!$AG$11 &amp; "'!" &amp; AD327),0) + IF(Setup!$AG$12&lt;&gt;"",INDIRECT("'" &amp; Setup!$AG$12 &amp; "'!" &amp; AD327),0)</f>
        <v>0</v>
      </c>
      <c r="M327" s="5">
        <f ca="1">IF(Setup!$AG$7&lt;&gt;"",INDIRECT("'" &amp; Setup!$AG$7 &amp; "'!" &amp; AE327),0) + IF(Setup!$AG$8&lt;&gt;"",INDIRECT("'" &amp; Setup!$AG$8 &amp; "'!" &amp; AE327),0) + IF(Setup!$AG$9&lt;&gt;"",INDIRECT("'" &amp; Setup!$AG$9 &amp; "'!" &amp; AE327),0) + IF(Setup!$AG$10&lt;&gt;"",INDIRECT("'" &amp; Setup!$AG$10 &amp; "'!" &amp; AE327),0) + IF(Setup!$AG$11&lt;&gt;"",INDIRECT("'" &amp; Setup!$AG$11 &amp; "'!" &amp; AE327),0) + IF(Setup!$AG$12&lt;&gt;"",INDIRECT("'" &amp; Setup!$AG$12 &amp; "'!" &amp; AE327),0)</f>
        <v>0</v>
      </c>
      <c r="N327" s="32" t="str">
        <f t="shared" ca="1" si="185"/>
        <v/>
      </c>
      <c r="O327" s="33" t="str">
        <f t="shared" ca="1" si="173"/>
        <v/>
      </c>
      <c r="P327" s="5">
        <f ca="1">IF(Setup!$AH$7&lt;&gt;"",INDIRECT("'" &amp; Setup!$AH$7 &amp; "'!" &amp; AD327),0) + IF(Setup!$AH$8&lt;&gt;"",INDIRECT("'" &amp; Setup!$AH$8 &amp; "'!" &amp; AD327),0) + IF(Setup!$AH$9&lt;&gt;"",INDIRECT("'" &amp; Setup!$AH$9 &amp; "'!" &amp; AD327),0) + IF(Setup!$AH$10&lt;&gt;"",INDIRECT("'" &amp; Setup!$AH$10 &amp; "'!" &amp; AD327),0) + IF(Setup!$AH$11&lt;&gt;"",INDIRECT("'" &amp; Setup!$AH$11 &amp; "'!" &amp; AD327),0) + IF(Setup!$AH$12&lt;&gt;"",INDIRECT("'" &amp; Setup!$AH$12 &amp; "'!" &amp; AD327),0)</f>
        <v>0</v>
      </c>
      <c r="Q327" s="5">
        <f ca="1">IF(Setup!$AH$7&lt;&gt;"",INDIRECT("'" &amp; Setup!$AH$7 &amp; "'!" &amp; AE327),0) + IF(Setup!$AH$8&lt;&gt;"",INDIRECT("'" &amp; Setup!$AH$8 &amp; "'!" &amp; AE327),0) + IF(Setup!$AH$9&lt;&gt;"",INDIRECT("'" &amp; Setup!$AH$9 &amp; "'!" &amp; AE327),0) + IF(Setup!$AH$10&lt;&gt;"",INDIRECT("'" &amp; Setup!$AH$10 &amp; "'!" &amp; AE327),0) + IF(Setup!$AH$11&lt;&gt;"",INDIRECT("'" &amp; Setup!$AH$11 &amp; "'!" &amp; AE327),0) + IF(Setup!$AH$12&lt;&gt;"",INDIRECT("'" &amp; Setup!$AH$12 &amp; "'!" &amp; AE327),0)</f>
        <v>0</v>
      </c>
      <c r="R327" s="32" t="str">
        <f t="shared" ca="1" si="186"/>
        <v/>
      </c>
      <c r="S327" s="33" t="str">
        <f t="shared" ca="1" si="174"/>
        <v/>
      </c>
      <c r="T327" s="5">
        <f ca="1">IF(Setup!$AI$7&lt;&gt;"",INDIRECT("'" &amp; Setup!$AI$7 &amp; "'!" &amp; AD327),0) + IF(Setup!$AI$8&lt;&gt;"",INDIRECT("'" &amp; Setup!$AI$8 &amp; "'!" &amp; AD327),0) + IF(Setup!$AI$9&lt;&gt;"",INDIRECT("'" &amp; Setup!$AI$9 &amp; "'!" &amp; AD327),0) + IF(Setup!$AI$10&lt;&gt;"",INDIRECT("'" &amp; Setup!$AI$10 &amp; "'!" &amp; AD327),0) + IF(Setup!$AI$11&lt;&gt;"",INDIRECT("'" &amp; Setup!$AI$11 &amp; "'!" &amp; AD327),0) + IF(Setup!$AI$12&lt;&gt;"",INDIRECT("'" &amp; Setup!$AI$12 &amp; "'!" &amp; AD327),0)</f>
        <v>0</v>
      </c>
      <c r="U327" s="5">
        <f ca="1">IF(Setup!$AI$7&lt;&gt;"",INDIRECT("'" &amp; Setup!$AI$7 &amp; "'!" &amp; AE327),0) + IF(Setup!$AI$8&lt;&gt;"",INDIRECT("'" &amp; Setup!$AI$8 &amp; "'!" &amp; AE327),0) + IF(Setup!$AI$9&lt;&gt;"",INDIRECT("'" &amp; Setup!$AI$9 &amp; "'!" &amp; AE327),0) + IF(Setup!$AI$10&lt;&gt;"",INDIRECT("'" &amp; Setup!$AI$10 &amp; "'!" &amp; AE327),0) + IF(Setup!$AI$11&lt;&gt;"",INDIRECT("'" &amp; Setup!$AI$11 &amp; "'!" &amp; AE327),0) + IF(Setup!$AI$12&lt;&gt;"",INDIRECT("'" &amp; Setup!$AI$12 &amp; "'!" &amp; AE327),0)</f>
        <v>0</v>
      </c>
      <c r="V327" s="32" t="str">
        <f t="shared" ca="1" si="175"/>
        <v/>
      </c>
      <c r="W327" s="33" t="str">
        <f t="shared" ca="1" si="176"/>
        <v/>
      </c>
      <c r="X327" s="4">
        <f ca="1">IF(Setup!$AJ$7&lt;&gt;"",INDIRECT("'" &amp; Setup!$AJ$7 &amp; "'!" &amp; AD327),0) + IF(Setup!$AJ$8&lt;&gt;"",INDIRECT("'" &amp; Setup!$AJ$8 &amp; "'!" &amp; AD327),0) + IF(Setup!$AJ$9&lt;&gt;"",INDIRECT("'" &amp; Setup!$AJ$9 &amp; "'!" &amp; AD327),0) + IF(Setup!$AJ$10&lt;&gt;"",INDIRECT("'" &amp; Setup!$AJ$10 &amp; "'!" &amp; AD327),0) + IF(Setup!$AJ$11&lt;&gt;"",INDIRECT("'" &amp; Setup!$AJ$11 &amp; "'!" &amp; AD327),0) + IF(Setup!$AJ$12&lt;&gt;"",INDIRECT("'" &amp; Setup!$AJ$12 &amp; "'!" &amp; AD327),0)</f>
        <v>0</v>
      </c>
      <c r="Y327" s="4">
        <f ca="1">IF(Setup!$AJ$7&lt;&gt;"",INDIRECT("'" &amp; Setup!$AJ$7 &amp; "'!" &amp; AE327),0) + IF(Setup!$AJ$8&lt;&gt;"",INDIRECT("'" &amp; Setup!$AJ$8 &amp; "'!" &amp; AE327),0) + IF(Setup!$AJ$9&lt;&gt;"",INDIRECT("'" &amp; Setup!$AJ$9 &amp; "'!" &amp; AE327),0) + IF(Setup!$AJ$10&lt;&gt;"",INDIRECT("'" &amp; Setup!$AJ$10 &amp; "'!" &amp; AE327),0) + IF(Setup!$AJ$11&lt;&gt;"",INDIRECT("'" &amp; Setup!$AJ$11 &amp; "'!" &amp; AE327),0) + IF(Setup!$AJ$12&lt;&gt;"",INDIRECT("'" &amp; Setup!$AJ$12 &amp; "'!" &amp; AE327),0)</f>
        <v>0</v>
      </c>
      <c r="Z327" s="32" t="str">
        <f t="shared" ca="1" si="177"/>
        <v/>
      </c>
      <c r="AA327" s="33" t="str">
        <f t="shared" ca="1" si="178"/>
        <v/>
      </c>
      <c r="AB327" s="1">
        <f>Planning!H99</f>
        <v>0</v>
      </c>
      <c r="AC327" s="2" t="str">
        <f t="shared" si="179"/>
        <v>00</v>
      </c>
      <c r="AD327" s="2" t="s">
        <v>1039</v>
      </c>
      <c r="AE327" s="2" t="s">
        <v>1040</v>
      </c>
      <c r="AF327" s="2" t="s">
        <v>1693</v>
      </c>
      <c r="AI327" s="2">
        <f ca="1">IF(Setup!$AG$7&lt;&gt;"",INDIRECT("'" &amp; Setup!$AG$7 &amp; "'!" &amp; AF327),0) + IF(Setup!$AG$8&lt;&gt;"",INDIRECT("'" &amp; Setup!$AG$8 &amp; "'!" &amp; AF327),0) + IF(Setup!$AG$9&lt;&gt;"",INDIRECT("'" &amp; Setup!$AG$9 &amp; "'!" &amp; AF327),0) + IF(Setup!$AG$10&lt;&gt;"",INDIRECT("'" &amp; Setup!$AG$10 &amp; "'!" &amp; AF327),0) + IF(Setup!$AG$11&lt;&gt;"",INDIRECT("'" &amp; Setup!$AG$11 &amp; "'!" &amp; AF327),0) + IF(Setup!$AG$12&lt;&gt;"",INDIRECT("'" &amp; Setup!$AG$12 &amp; "'!" &amp; AF327),0)</f>
        <v>0</v>
      </c>
      <c r="AJ327" s="2">
        <f ca="1">IF(Setup!$AH$7&lt;&gt;"",INDIRECT("'" &amp; Setup!$AH$7 &amp; "'!" &amp; AF327),0) + IF(Setup!$AH$8&lt;&gt;"",INDIRECT("'" &amp; Setup!$AH$8 &amp; "'!" &amp; AF327),0) + IF(Setup!$AH$9&lt;&gt;"",INDIRECT("'" &amp; Setup!$AH$9 &amp; "'!" &amp; AF327),0) + IF(Setup!$AH$10&lt;&gt;"",INDIRECT("'" &amp; Setup!$AH$10 &amp; "'!" &amp; AF327),0) + IF(Setup!$AH$11&lt;&gt;"",INDIRECT("'" &amp; Setup!$AH$11 &amp; "'!" &amp; AF327),0) + IF(Setup!$AH$12&lt;&gt;"",INDIRECT("'" &amp; Setup!$AH$12 &amp; "'!" &amp; AF327),0)</f>
        <v>0</v>
      </c>
      <c r="AK327" s="2">
        <f ca="1">IF(Setup!$AI$7&lt;&gt;"",INDIRECT("'" &amp; Setup!$AI$7 &amp; "'!" &amp; AF327),0) + IF(Setup!$AI$8&lt;&gt;"",INDIRECT("'" &amp; Setup!$AI$8 &amp; "'!" &amp; AF327),0) + IF(Setup!$AI$9&lt;&gt;"",INDIRECT("'" &amp; Setup!$AI$9 &amp; "'!" &amp; AF327),0) + IF(Setup!$AI$10&lt;&gt;"",INDIRECT("'" &amp; Setup!$AI$10 &amp; "'!" &amp; AF327),0) + IF(Setup!$AI$11&lt;&gt;"",INDIRECT("'" &amp; Setup!$AI$11 &amp; "'!" &amp; AF327),0) + IF(Setup!$AI$12&lt;&gt;"",INDIRECT("'" &amp; Setup!$AI$12 &amp; "'!" &amp; AF327),0)</f>
        <v>0</v>
      </c>
      <c r="AL327" s="2">
        <f ca="1">IF(Setup!$AJ$7&lt;&gt;"",INDIRECT("'" &amp; Setup!$AJ$7 &amp; "'!" &amp; AF327),0) + IF(Setup!$AJ$8&lt;&gt;"",INDIRECT("'" &amp; Setup!$AJ$8 &amp; "'!" &amp; AF327),0) + IF(Setup!$AJ$9&lt;&gt;"",INDIRECT("'" &amp; Setup!$AJ$9 &amp; "'!" &amp; AF327),0) + IF(Setup!$AJ$10&lt;&gt;"",INDIRECT("'" &amp; Setup!$AJ$10 &amp; "'!" &amp; AF327),0) + IF(Setup!$AJ$11&lt;&gt;"",INDIRECT("'" &amp; Setup!$AJ$11 &amp; "'!" &amp; AF327),0) + IF(Setup!$AJ$12&lt;&gt;"",INDIRECT("'" &amp; Setup!$AJ$12 &amp; "'!" &amp; AF327),0)</f>
        <v>0</v>
      </c>
      <c r="AN327" s="2" t="str">
        <f t="shared" si="180"/>
        <v/>
      </c>
      <c r="BS327" s="2">
        <v>0</v>
      </c>
      <c r="BT327" s="2">
        <f ca="1">IF(Setup!$AH$7="",0,INDIRECT("'" &amp; Setup!$AH$7 &amp; "'!" &amp; AF327))</f>
        <v>0</v>
      </c>
      <c r="BU327" s="2">
        <f ca="1">IF(Setup!$AI$7="",0,INDIRECT("'" &amp; Setup!$AI$7 &amp; "'!" &amp; AF327))</f>
        <v>0</v>
      </c>
      <c r="BV327" s="2">
        <f ca="1">IF(Setup!$AJ$7="",0,INDIRECT("'" &amp; Setup!$AJ$7 &amp; "'!" &amp; AF327))</f>
        <v>0</v>
      </c>
    </row>
    <row r="328" spans="1:74" ht="39" hidden="1" customHeight="1" x14ac:dyDescent="0.2">
      <c r="A328" s="14" t="str">
        <f>Planning!A100</f>
        <v>I092</v>
      </c>
      <c r="B328" s="9">
        <f>Planning!B100</f>
        <v>0</v>
      </c>
      <c r="C328" s="9">
        <f>Planning!C100</f>
        <v>0</v>
      </c>
      <c r="D328" s="9">
        <f>Planning!D100</f>
        <v>0</v>
      </c>
      <c r="E328" s="3">
        <f>Planning!E100</f>
        <v>0</v>
      </c>
      <c r="F328" s="3">
        <f>Planning!G100</f>
        <v>0</v>
      </c>
      <c r="G328" s="60">
        <f t="shared" si="181"/>
        <v>0</v>
      </c>
      <c r="H328" s="5">
        <f t="shared" ca="1" si="182"/>
        <v>0</v>
      </c>
      <c r="I328" s="5">
        <f t="shared" ca="1" si="183"/>
        <v>0</v>
      </c>
      <c r="J328" s="32" t="str">
        <f t="shared" ca="1" si="184"/>
        <v/>
      </c>
      <c r="K328" s="33" t="str">
        <f t="shared" ca="1" si="172"/>
        <v/>
      </c>
      <c r="L328" s="5">
        <f ca="1">IF(Setup!$AG$7&lt;&gt;"",INDIRECT("'" &amp; Setup!$AG$7 &amp; "'!" &amp; AD328),0) + IF(Setup!$AG$8&lt;&gt;"",INDIRECT("'" &amp; Setup!$AG$8 &amp; "'!" &amp; AD328),0) + IF(Setup!$AG$9&lt;&gt;"",INDIRECT("'" &amp; Setup!$AG$9 &amp; "'!" &amp; AD328),0) + IF(Setup!$AG$10&lt;&gt;"",INDIRECT("'" &amp; Setup!$AG$10 &amp; "'!" &amp; AD328),0) + IF(Setup!$AG$11&lt;&gt;"",INDIRECT("'" &amp; Setup!$AG$11 &amp; "'!" &amp; AD328),0) + IF(Setup!$AG$12&lt;&gt;"",INDIRECT("'" &amp; Setup!$AG$12 &amp; "'!" &amp; AD328),0)</f>
        <v>0</v>
      </c>
      <c r="M328" s="5">
        <f ca="1">IF(Setup!$AG$7&lt;&gt;"",INDIRECT("'" &amp; Setup!$AG$7 &amp; "'!" &amp; AE328),0) + IF(Setup!$AG$8&lt;&gt;"",INDIRECT("'" &amp; Setup!$AG$8 &amp; "'!" &amp; AE328),0) + IF(Setup!$AG$9&lt;&gt;"",INDIRECT("'" &amp; Setup!$AG$9 &amp; "'!" &amp; AE328),0) + IF(Setup!$AG$10&lt;&gt;"",INDIRECT("'" &amp; Setup!$AG$10 &amp; "'!" &amp; AE328),0) + IF(Setup!$AG$11&lt;&gt;"",INDIRECT("'" &amp; Setup!$AG$11 &amp; "'!" &amp; AE328),0) + IF(Setup!$AG$12&lt;&gt;"",INDIRECT("'" &amp; Setup!$AG$12 &amp; "'!" &amp; AE328),0)</f>
        <v>0</v>
      </c>
      <c r="N328" s="32" t="str">
        <f t="shared" ca="1" si="185"/>
        <v/>
      </c>
      <c r="O328" s="33" t="str">
        <f t="shared" ca="1" si="173"/>
        <v/>
      </c>
      <c r="P328" s="5">
        <f ca="1">IF(Setup!$AH$7&lt;&gt;"",INDIRECT("'" &amp; Setup!$AH$7 &amp; "'!" &amp; AD328),0) + IF(Setup!$AH$8&lt;&gt;"",INDIRECT("'" &amp; Setup!$AH$8 &amp; "'!" &amp; AD328),0) + IF(Setup!$AH$9&lt;&gt;"",INDIRECT("'" &amp; Setup!$AH$9 &amp; "'!" &amp; AD328),0) + IF(Setup!$AH$10&lt;&gt;"",INDIRECT("'" &amp; Setup!$AH$10 &amp; "'!" &amp; AD328),0) + IF(Setup!$AH$11&lt;&gt;"",INDIRECT("'" &amp; Setup!$AH$11 &amp; "'!" &amp; AD328),0) + IF(Setup!$AH$12&lt;&gt;"",INDIRECT("'" &amp; Setup!$AH$12 &amp; "'!" &amp; AD328),0)</f>
        <v>0</v>
      </c>
      <c r="Q328" s="5">
        <f ca="1">IF(Setup!$AH$7&lt;&gt;"",INDIRECT("'" &amp; Setup!$AH$7 &amp; "'!" &amp; AE328),0) + IF(Setup!$AH$8&lt;&gt;"",INDIRECT("'" &amp; Setup!$AH$8 &amp; "'!" &amp; AE328),0) + IF(Setup!$AH$9&lt;&gt;"",INDIRECT("'" &amp; Setup!$AH$9 &amp; "'!" &amp; AE328),0) + IF(Setup!$AH$10&lt;&gt;"",INDIRECT("'" &amp; Setup!$AH$10 &amp; "'!" &amp; AE328),0) + IF(Setup!$AH$11&lt;&gt;"",INDIRECT("'" &amp; Setup!$AH$11 &amp; "'!" &amp; AE328),0) + IF(Setup!$AH$12&lt;&gt;"",INDIRECT("'" &amp; Setup!$AH$12 &amp; "'!" &amp; AE328),0)</f>
        <v>0</v>
      </c>
      <c r="R328" s="32" t="str">
        <f t="shared" ca="1" si="186"/>
        <v/>
      </c>
      <c r="S328" s="33" t="str">
        <f t="shared" ca="1" si="174"/>
        <v/>
      </c>
      <c r="T328" s="5">
        <f ca="1">IF(Setup!$AI$7&lt;&gt;"",INDIRECT("'" &amp; Setup!$AI$7 &amp; "'!" &amp; AD328),0) + IF(Setup!$AI$8&lt;&gt;"",INDIRECT("'" &amp; Setup!$AI$8 &amp; "'!" &amp; AD328),0) + IF(Setup!$AI$9&lt;&gt;"",INDIRECT("'" &amp; Setup!$AI$9 &amp; "'!" &amp; AD328),0) + IF(Setup!$AI$10&lt;&gt;"",INDIRECT("'" &amp; Setup!$AI$10 &amp; "'!" &amp; AD328),0) + IF(Setup!$AI$11&lt;&gt;"",INDIRECT("'" &amp; Setup!$AI$11 &amp; "'!" &amp; AD328),0) + IF(Setup!$AI$12&lt;&gt;"",INDIRECT("'" &amp; Setup!$AI$12 &amp; "'!" &amp; AD328),0)</f>
        <v>0</v>
      </c>
      <c r="U328" s="5">
        <f ca="1">IF(Setup!$AI$7&lt;&gt;"",INDIRECT("'" &amp; Setup!$AI$7 &amp; "'!" &amp; AE328),0) + IF(Setup!$AI$8&lt;&gt;"",INDIRECT("'" &amp; Setup!$AI$8 &amp; "'!" &amp; AE328),0) + IF(Setup!$AI$9&lt;&gt;"",INDIRECT("'" &amp; Setup!$AI$9 &amp; "'!" &amp; AE328),0) + IF(Setup!$AI$10&lt;&gt;"",INDIRECT("'" &amp; Setup!$AI$10 &amp; "'!" &amp; AE328),0) + IF(Setup!$AI$11&lt;&gt;"",INDIRECT("'" &amp; Setup!$AI$11 &amp; "'!" &amp; AE328),0) + IF(Setup!$AI$12&lt;&gt;"",INDIRECT("'" &amp; Setup!$AI$12 &amp; "'!" &amp; AE328),0)</f>
        <v>0</v>
      </c>
      <c r="V328" s="32" t="str">
        <f t="shared" ca="1" si="175"/>
        <v/>
      </c>
      <c r="W328" s="33" t="str">
        <f t="shared" ca="1" si="176"/>
        <v/>
      </c>
      <c r="X328" s="4">
        <f ca="1">IF(Setup!$AJ$7&lt;&gt;"",INDIRECT("'" &amp; Setup!$AJ$7 &amp; "'!" &amp; AD328),0) + IF(Setup!$AJ$8&lt;&gt;"",INDIRECT("'" &amp; Setup!$AJ$8 &amp; "'!" &amp; AD328),0) + IF(Setup!$AJ$9&lt;&gt;"",INDIRECT("'" &amp; Setup!$AJ$9 &amp; "'!" &amp; AD328),0) + IF(Setup!$AJ$10&lt;&gt;"",INDIRECT("'" &amp; Setup!$AJ$10 &amp; "'!" &amp; AD328),0) + IF(Setup!$AJ$11&lt;&gt;"",INDIRECT("'" &amp; Setup!$AJ$11 &amp; "'!" &amp; AD328),0) + IF(Setup!$AJ$12&lt;&gt;"",INDIRECT("'" &amp; Setup!$AJ$12 &amp; "'!" &amp; AD328),0)</f>
        <v>0</v>
      </c>
      <c r="Y328" s="4">
        <f ca="1">IF(Setup!$AJ$7&lt;&gt;"",INDIRECT("'" &amp; Setup!$AJ$7 &amp; "'!" &amp; AE328),0) + IF(Setup!$AJ$8&lt;&gt;"",INDIRECT("'" &amp; Setup!$AJ$8 &amp; "'!" &amp; AE328),0) + IF(Setup!$AJ$9&lt;&gt;"",INDIRECT("'" &amp; Setup!$AJ$9 &amp; "'!" &amp; AE328),0) + IF(Setup!$AJ$10&lt;&gt;"",INDIRECT("'" &amp; Setup!$AJ$10 &amp; "'!" &amp; AE328),0) + IF(Setup!$AJ$11&lt;&gt;"",INDIRECT("'" &amp; Setup!$AJ$11 &amp; "'!" &amp; AE328),0) + IF(Setup!$AJ$12&lt;&gt;"",INDIRECT("'" &amp; Setup!$AJ$12 &amp; "'!" &amp; AE328),0)</f>
        <v>0</v>
      </c>
      <c r="Z328" s="32" t="str">
        <f t="shared" ca="1" si="177"/>
        <v/>
      </c>
      <c r="AA328" s="33" t="str">
        <f t="shared" ca="1" si="178"/>
        <v/>
      </c>
      <c r="AB328" s="1">
        <f>Planning!H100</f>
        <v>0</v>
      </c>
      <c r="AC328" s="2" t="str">
        <f t="shared" si="179"/>
        <v>00</v>
      </c>
      <c r="AD328" s="2" t="s">
        <v>1041</v>
      </c>
      <c r="AE328" s="2" t="s">
        <v>1042</v>
      </c>
      <c r="AF328" s="2" t="s">
        <v>1694</v>
      </c>
      <c r="AI328" s="2">
        <f ca="1">IF(Setup!$AG$7&lt;&gt;"",INDIRECT("'" &amp; Setup!$AG$7 &amp; "'!" &amp; AF328),0) + IF(Setup!$AG$8&lt;&gt;"",INDIRECT("'" &amp; Setup!$AG$8 &amp; "'!" &amp; AF328),0) + IF(Setup!$AG$9&lt;&gt;"",INDIRECT("'" &amp; Setup!$AG$9 &amp; "'!" &amp; AF328),0) + IF(Setup!$AG$10&lt;&gt;"",INDIRECT("'" &amp; Setup!$AG$10 &amp; "'!" &amp; AF328),0) + IF(Setup!$AG$11&lt;&gt;"",INDIRECT("'" &amp; Setup!$AG$11 &amp; "'!" &amp; AF328),0) + IF(Setup!$AG$12&lt;&gt;"",INDIRECT("'" &amp; Setup!$AG$12 &amp; "'!" &amp; AF328),0)</f>
        <v>0</v>
      </c>
      <c r="AJ328" s="2">
        <f ca="1">IF(Setup!$AH$7&lt;&gt;"",INDIRECT("'" &amp; Setup!$AH$7 &amp; "'!" &amp; AF328),0) + IF(Setup!$AH$8&lt;&gt;"",INDIRECT("'" &amp; Setup!$AH$8 &amp; "'!" &amp; AF328),0) + IF(Setup!$AH$9&lt;&gt;"",INDIRECT("'" &amp; Setup!$AH$9 &amp; "'!" &amp; AF328),0) + IF(Setup!$AH$10&lt;&gt;"",INDIRECT("'" &amp; Setup!$AH$10 &amp; "'!" &amp; AF328),0) + IF(Setup!$AH$11&lt;&gt;"",INDIRECT("'" &amp; Setup!$AH$11 &amp; "'!" &amp; AF328),0) + IF(Setup!$AH$12&lt;&gt;"",INDIRECT("'" &amp; Setup!$AH$12 &amp; "'!" &amp; AF328),0)</f>
        <v>0</v>
      </c>
      <c r="AK328" s="2">
        <f ca="1">IF(Setup!$AI$7&lt;&gt;"",INDIRECT("'" &amp; Setup!$AI$7 &amp; "'!" &amp; AF328),0) + IF(Setup!$AI$8&lt;&gt;"",INDIRECT("'" &amp; Setup!$AI$8 &amp; "'!" &amp; AF328),0) + IF(Setup!$AI$9&lt;&gt;"",INDIRECT("'" &amp; Setup!$AI$9 &amp; "'!" &amp; AF328),0) + IF(Setup!$AI$10&lt;&gt;"",INDIRECT("'" &amp; Setup!$AI$10 &amp; "'!" &amp; AF328),0) + IF(Setup!$AI$11&lt;&gt;"",INDIRECT("'" &amp; Setup!$AI$11 &amp; "'!" &amp; AF328),0) + IF(Setup!$AI$12&lt;&gt;"",INDIRECT("'" &amp; Setup!$AI$12 &amp; "'!" &amp; AF328),0)</f>
        <v>0</v>
      </c>
      <c r="AL328" s="2">
        <f ca="1">IF(Setup!$AJ$7&lt;&gt;"",INDIRECT("'" &amp; Setup!$AJ$7 &amp; "'!" &amp; AF328),0) + IF(Setup!$AJ$8&lt;&gt;"",INDIRECT("'" &amp; Setup!$AJ$8 &amp; "'!" &amp; AF328),0) + IF(Setup!$AJ$9&lt;&gt;"",INDIRECT("'" &amp; Setup!$AJ$9 &amp; "'!" &amp; AF328),0) + IF(Setup!$AJ$10&lt;&gt;"",INDIRECT("'" &amp; Setup!$AJ$10 &amp; "'!" &amp; AF328),0) + IF(Setup!$AJ$11&lt;&gt;"",INDIRECT("'" &amp; Setup!$AJ$11 &amp; "'!" &amp; AF328),0) + IF(Setup!$AJ$12&lt;&gt;"",INDIRECT("'" &amp; Setup!$AJ$12 &amp; "'!" &amp; AF328),0)</f>
        <v>0</v>
      </c>
      <c r="AN328" s="2" t="str">
        <f t="shared" si="180"/>
        <v/>
      </c>
      <c r="BS328" s="2">
        <v>0</v>
      </c>
      <c r="BT328" s="2">
        <f ca="1">IF(Setup!$AH$7="",0,INDIRECT("'" &amp; Setup!$AH$7 &amp; "'!" &amp; AF328))</f>
        <v>0</v>
      </c>
      <c r="BU328" s="2">
        <f ca="1">IF(Setup!$AI$7="",0,INDIRECT("'" &amp; Setup!$AI$7 &amp; "'!" &amp; AF328))</f>
        <v>0</v>
      </c>
      <c r="BV328" s="2">
        <f ca="1">IF(Setup!$AJ$7="",0,INDIRECT("'" &amp; Setup!$AJ$7 &amp; "'!" &amp; AF328))</f>
        <v>0</v>
      </c>
    </row>
    <row r="329" spans="1:74" ht="39" hidden="1" customHeight="1" x14ac:dyDescent="0.2">
      <c r="A329" s="14" t="str">
        <f>Planning!A101</f>
        <v>I093</v>
      </c>
      <c r="B329" s="9">
        <f>Planning!B101</f>
        <v>0</v>
      </c>
      <c r="C329" s="9">
        <f>Planning!C101</f>
        <v>0</v>
      </c>
      <c r="D329" s="9">
        <f>Planning!D101</f>
        <v>0</v>
      </c>
      <c r="E329" s="3">
        <f>Planning!E101</f>
        <v>0</v>
      </c>
      <c r="F329" s="3">
        <f>Planning!G101</f>
        <v>0</v>
      </c>
      <c r="G329" s="60">
        <f t="shared" si="181"/>
        <v>0</v>
      </c>
      <c r="H329" s="5">
        <f t="shared" ca="1" si="182"/>
        <v>0</v>
      </c>
      <c r="I329" s="5">
        <f t="shared" ca="1" si="183"/>
        <v>0</v>
      </c>
      <c r="J329" s="32" t="str">
        <f t="shared" ca="1" si="184"/>
        <v/>
      </c>
      <c r="K329" s="33" t="str">
        <f t="shared" ca="1" si="172"/>
        <v/>
      </c>
      <c r="L329" s="5">
        <f ca="1">IF(Setup!$AG$7&lt;&gt;"",INDIRECT("'" &amp; Setup!$AG$7 &amp; "'!" &amp; AD329),0) + IF(Setup!$AG$8&lt;&gt;"",INDIRECT("'" &amp; Setup!$AG$8 &amp; "'!" &amp; AD329),0) + IF(Setup!$AG$9&lt;&gt;"",INDIRECT("'" &amp; Setup!$AG$9 &amp; "'!" &amp; AD329),0) + IF(Setup!$AG$10&lt;&gt;"",INDIRECT("'" &amp; Setup!$AG$10 &amp; "'!" &amp; AD329),0) + IF(Setup!$AG$11&lt;&gt;"",INDIRECT("'" &amp; Setup!$AG$11 &amp; "'!" &amp; AD329),0) + IF(Setup!$AG$12&lt;&gt;"",INDIRECT("'" &amp; Setup!$AG$12 &amp; "'!" &amp; AD329),0)</f>
        <v>0</v>
      </c>
      <c r="M329" s="5">
        <f ca="1">IF(Setup!$AG$7&lt;&gt;"",INDIRECT("'" &amp; Setup!$AG$7 &amp; "'!" &amp; AE329),0) + IF(Setup!$AG$8&lt;&gt;"",INDIRECT("'" &amp; Setup!$AG$8 &amp; "'!" &amp; AE329),0) + IF(Setup!$AG$9&lt;&gt;"",INDIRECT("'" &amp; Setup!$AG$9 &amp; "'!" &amp; AE329),0) + IF(Setup!$AG$10&lt;&gt;"",INDIRECT("'" &amp; Setup!$AG$10 &amp; "'!" &amp; AE329),0) + IF(Setup!$AG$11&lt;&gt;"",INDIRECT("'" &amp; Setup!$AG$11 &amp; "'!" &amp; AE329),0) + IF(Setup!$AG$12&lt;&gt;"",INDIRECT("'" &amp; Setup!$AG$12 &amp; "'!" &amp; AE329),0)</f>
        <v>0</v>
      </c>
      <c r="N329" s="32" t="str">
        <f t="shared" ca="1" si="185"/>
        <v/>
      </c>
      <c r="O329" s="33" t="str">
        <f t="shared" ca="1" si="173"/>
        <v/>
      </c>
      <c r="P329" s="5">
        <f ca="1">IF(Setup!$AH$7&lt;&gt;"",INDIRECT("'" &amp; Setup!$AH$7 &amp; "'!" &amp; AD329),0) + IF(Setup!$AH$8&lt;&gt;"",INDIRECT("'" &amp; Setup!$AH$8 &amp; "'!" &amp; AD329),0) + IF(Setup!$AH$9&lt;&gt;"",INDIRECT("'" &amp; Setup!$AH$9 &amp; "'!" &amp; AD329),0) + IF(Setup!$AH$10&lt;&gt;"",INDIRECT("'" &amp; Setup!$AH$10 &amp; "'!" &amp; AD329),0) + IF(Setup!$AH$11&lt;&gt;"",INDIRECT("'" &amp; Setup!$AH$11 &amp; "'!" &amp; AD329),0) + IF(Setup!$AH$12&lt;&gt;"",INDIRECT("'" &amp; Setup!$AH$12 &amp; "'!" &amp; AD329),0)</f>
        <v>0</v>
      </c>
      <c r="Q329" s="5">
        <f ca="1">IF(Setup!$AH$7&lt;&gt;"",INDIRECT("'" &amp; Setup!$AH$7 &amp; "'!" &amp; AE329),0) + IF(Setup!$AH$8&lt;&gt;"",INDIRECT("'" &amp; Setup!$AH$8 &amp; "'!" &amp; AE329),0) + IF(Setup!$AH$9&lt;&gt;"",INDIRECT("'" &amp; Setup!$AH$9 &amp; "'!" &amp; AE329),0) + IF(Setup!$AH$10&lt;&gt;"",INDIRECT("'" &amp; Setup!$AH$10 &amp; "'!" &amp; AE329),0) + IF(Setup!$AH$11&lt;&gt;"",INDIRECT("'" &amp; Setup!$AH$11 &amp; "'!" &amp; AE329),0) + IF(Setup!$AH$12&lt;&gt;"",INDIRECT("'" &amp; Setup!$AH$12 &amp; "'!" &amp; AE329),0)</f>
        <v>0</v>
      </c>
      <c r="R329" s="32" t="str">
        <f t="shared" ca="1" si="186"/>
        <v/>
      </c>
      <c r="S329" s="33" t="str">
        <f t="shared" ca="1" si="174"/>
        <v/>
      </c>
      <c r="T329" s="5">
        <f ca="1">IF(Setup!$AI$7&lt;&gt;"",INDIRECT("'" &amp; Setup!$AI$7 &amp; "'!" &amp; AD329),0) + IF(Setup!$AI$8&lt;&gt;"",INDIRECT("'" &amp; Setup!$AI$8 &amp; "'!" &amp; AD329),0) + IF(Setup!$AI$9&lt;&gt;"",INDIRECT("'" &amp; Setup!$AI$9 &amp; "'!" &amp; AD329),0) + IF(Setup!$AI$10&lt;&gt;"",INDIRECT("'" &amp; Setup!$AI$10 &amp; "'!" &amp; AD329),0) + IF(Setup!$AI$11&lt;&gt;"",INDIRECT("'" &amp; Setup!$AI$11 &amp; "'!" &amp; AD329),0) + IF(Setup!$AI$12&lt;&gt;"",INDIRECT("'" &amp; Setup!$AI$12 &amp; "'!" &amp; AD329),0)</f>
        <v>0</v>
      </c>
      <c r="U329" s="5">
        <f ca="1">IF(Setup!$AI$7&lt;&gt;"",INDIRECT("'" &amp; Setup!$AI$7 &amp; "'!" &amp; AE329),0) + IF(Setup!$AI$8&lt;&gt;"",INDIRECT("'" &amp; Setup!$AI$8 &amp; "'!" &amp; AE329),0) + IF(Setup!$AI$9&lt;&gt;"",INDIRECT("'" &amp; Setup!$AI$9 &amp; "'!" &amp; AE329),0) + IF(Setup!$AI$10&lt;&gt;"",INDIRECT("'" &amp; Setup!$AI$10 &amp; "'!" &amp; AE329),0) + IF(Setup!$AI$11&lt;&gt;"",INDIRECT("'" &amp; Setup!$AI$11 &amp; "'!" &amp; AE329),0) + IF(Setup!$AI$12&lt;&gt;"",INDIRECT("'" &amp; Setup!$AI$12 &amp; "'!" &amp; AE329),0)</f>
        <v>0</v>
      </c>
      <c r="V329" s="32" t="str">
        <f t="shared" ca="1" si="175"/>
        <v/>
      </c>
      <c r="W329" s="33" t="str">
        <f t="shared" ca="1" si="176"/>
        <v/>
      </c>
      <c r="X329" s="4">
        <f ca="1">IF(Setup!$AJ$7&lt;&gt;"",INDIRECT("'" &amp; Setup!$AJ$7 &amp; "'!" &amp; AD329),0) + IF(Setup!$AJ$8&lt;&gt;"",INDIRECT("'" &amp; Setup!$AJ$8 &amp; "'!" &amp; AD329),0) + IF(Setup!$AJ$9&lt;&gt;"",INDIRECT("'" &amp; Setup!$AJ$9 &amp; "'!" &amp; AD329),0) + IF(Setup!$AJ$10&lt;&gt;"",INDIRECT("'" &amp; Setup!$AJ$10 &amp; "'!" &amp; AD329),0) + IF(Setup!$AJ$11&lt;&gt;"",INDIRECT("'" &amp; Setup!$AJ$11 &amp; "'!" &amp; AD329),0) + IF(Setup!$AJ$12&lt;&gt;"",INDIRECT("'" &amp; Setup!$AJ$12 &amp; "'!" &amp; AD329),0)</f>
        <v>0</v>
      </c>
      <c r="Y329" s="4">
        <f ca="1">IF(Setup!$AJ$7&lt;&gt;"",INDIRECT("'" &amp; Setup!$AJ$7 &amp; "'!" &amp; AE329),0) + IF(Setup!$AJ$8&lt;&gt;"",INDIRECT("'" &amp; Setup!$AJ$8 &amp; "'!" &amp; AE329),0) + IF(Setup!$AJ$9&lt;&gt;"",INDIRECT("'" &amp; Setup!$AJ$9 &amp; "'!" &amp; AE329),0) + IF(Setup!$AJ$10&lt;&gt;"",INDIRECT("'" &amp; Setup!$AJ$10 &amp; "'!" &amp; AE329),0) + IF(Setup!$AJ$11&lt;&gt;"",INDIRECT("'" &amp; Setup!$AJ$11 &amp; "'!" &amp; AE329),0) + IF(Setup!$AJ$12&lt;&gt;"",INDIRECT("'" &amp; Setup!$AJ$12 &amp; "'!" &amp; AE329),0)</f>
        <v>0</v>
      </c>
      <c r="Z329" s="32" t="str">
        <f t="shared" ca="1" si="177"/>
        <v/>
      </c>
      <c r="AA329" s="33" t="str">
        <f t="shared" ca="1" si="178"/>
        <v/>
      </c>
      <c r="AB329" s="1">
        <f>Planning!H101</f>
        <v>0</v>
      </c>
      <c r="AC329" s="2" t="str">
        <f t="shared" si="179"/>
        <v>00</v>
      </c>
      <c r="AD329" s="2" t="s">
        <v>1043</v>
      </c>
      <c r="AE329" s="2" t="s">
        <v>1044</v>
      </c>
      <c r="AF329" s="2" t="s">
        <v>1695</v>
      </c>
      <c r="AI329" s="2">
        <f ca="1">IF(Setup!$AG$7&lt;&gt;"",INDIRECT("'" &amp; Setup!$AG$7 &amp; "'!" &amp; AF329),0) + IF(Setup!$AG$8&lt;&gt;"",INDIRECT("'" &amp; Setup!$AG$8 &amp; "'!" &amp; AF329),0) + IF(Setup!$AG$9&lt;&gt;"",INDIRECT("'" &amp; Setup!$AG$9 &amp; "'!" &amp; AF329),0) + IF(Setup!$AG$10&lt;&gt;"",INDIRECT("'" &amp; Setup!$AG$10 &amp; "'!" &amp; AF329),0) + IF(Setup!$AG$11&lt;&gt;"",INDIRECT("'" &amp; Setup!$AG$11 &amp; "'!" &amp; AF329),0) + IF(Setup!$AG$12&lt;&gt;"",INDIRECT("'" &amp; Setup!$AG$12 &amp; "'!" &amp; AF329),0)</f>
        <v>0</v>
      </c>
      <c r="AJ329" s="2">
        <f ca="1">IF(Setup!$AH$7&lt;&gt;"",INDIRECT("'" &amp; Setup!$AH$7 &amp; "'!" &amp; AF329),0) + IF(Setup!$AH$8&lt;&gt;"",INDIRECT("'" &amp; Setup!$AH$8 &amp; "'!" &amp; AF329),0) + IF(Setup!$AH$9&lt;&gt;"",INDIRECT("'" &amp; Setup!$AH$9 &amp; "'!" &amp; AF329),0) + IF(Setup!$AH$10&lt;&gt;"",INDIRECT("'" &amp; Setup!$AH$10 &amp; "'!" &amp; AF329),0) + IF(Setup!$AH$11&lt;&gt;"",INDIRECT("'" &amp; Setup!$AH$11 &amp; "'!" &amp; AF329),0) + IF(Setup!$AH$12&lt;&gt;"",INDIRECT("'" &amp; Setup!$AH$12 &amp; "'!" &amp; AF329),0)</f>
        <v>0</v>
      </c>
      <c r="AK329" s="2">
        <f ca="1">IF(Setup!$AI$7&lt;&gt;"",INDIRECT("'" &amp; Setup!$AI$7 &amp; "'!" &amp; AF329),0) + IF(Setup!$AI$8&lt;&gt;"",INDIRECT("'" &amp; Setup!$AI$8 &amp; "'!" &amp; AF329),0) + IF(Setup!$AI$9&lt;&gt;"",INDIRECT("'" &amp; Setup!$AI$9 &amp; "'!" &amp; AF329),0) + IF(Setup!$AI$10&lt;&gt;"",INDIRECT("'" &amp; Setup!$AI$10 &amp; "'!" &amp; AF329),0) + IF(Setup!$AI$11&lt;&gt;"",INDIRECT("'" &amp; Setup!$AI$11 &amp; "'!" &amp; AF329),0) + IF(Setup!$AI$12&lt;&gt;"",INDIRECT("'" &amp; Setup!$AI$12 &amp; "'!" &amp; AF329),0)</f>
        <v>0</v>
      </c>
      <c r="AL329" s="2">
        <f ca="1">IF(Setup!$AJ$7&lt;&gt;"",INDIRECT("'" &amp; Setup!$AJ$7 &amp; "'!" &amp; AF329),0) + IF(Setup!$AJ$8&lt;&gt;"",INDIRECT("'" &amp; Setup!$AJ$8 &amp; "'!" &amp; AF329),0) + IF(Setup!$AJ$9&lt;&gt;"",INDIRECT("'" &amp; Setup!$AJ$9 &amp; "'!" &amp; AF329),0) + IF(Setup!$AJ$10&lt;&gt;"",INDIRECT("'" &amp; Setup!$AJ$10 &amp; "'!" &amp; AF329),0) + IF(Setup!$AJ$11&lt;&gt;"",INDIRECT("'" &amp; Setup!$AJ$11 &amp; "'!" &amp; AF329),0) + IF(Setup!$AJ$12&lt;&gt;"",INDIRECT("'" &amp; Setup!$AJ$12 &amp; "'!" &amp; AF329),0)</f>
        <v>0</v>
      </c>
      <c r="AN329" s="2" t="str">
        <f t="shared" si="180"/>
        <v/>
      </c>
      <c r="BS329" s="2">
        <v>0</v>
      </c>
      <c r="BT329" s="2">
        <f ca="1">IF(Setup!$AH$7="",0,INDIRECT("'" &amp; Setup!$AH$7 &amp; "'!" &amp; AF329))</f>
        <v>0</v>
      </c>
      <c r="BU329" s="2">
        <f ca="1">IF(Setup!$AI$7="",0,INDIRECT("'" &amp; Setup!$AI$7 &amp; "'!" &amp; AF329))</f>
        <v>0</v>
      </c>
      <c r="BV329" s="2">
        <f ca="1">IF(Setup!$AJ$7="",0,INDIRECT("'" &amp; Setup!$AJ$7 &amp; "'!" &amp; AF329))</f>
        <v>0</v>
      </c>
    </row>
    <row r="330" spans="1:74" ht="39" hidden="1" customHeight="1" x14ac:dyDescent="0.2">
      <c r="A330" s="14" t="str">
        <f>Planning!A102</f>
        <v>I094</v>
      </c>
      <c r="B330" s="9">
        <f>Planning!B102</f>
        <v>0</v>
      </c>
      <c r="C330" s="9">
        <f>Planning!C102</f>
        <v>0</v>
      </c>
      <c r="D330" s="9">
        <f>Planning!D102</f>
        <v>0</v>
      </c>
      <c r="E330" s="3">
        <f>Planning!E102</f>
        <v>0</v>
      </c>
      <c r="F330" s="3">
        <f>Planning!G102</f>
        <v>0</v>
      </c>
      <c r="G330" s="60">
        <f t="shared" si="181"/>
        <v>0</v>
      </c>
      <c r="H330" s="5">
        <f t="shared" ca="1" si="182"/>
        <v>0</v>
      </c>
      <c r="I330" s="5">
        <f t="shared" ca="1" si="183"/>
        <v>0</v>
      </c>
      <c r="J330" s="32" t="str">
        <f t="shared" ca="1" si="184"/>
        <v/>
      </c>
      <c r="K330" s="33" t="str">
        <f t="shared" ca="1" si="172"/>
        <v/>
      </c>
      <c r="L330" s="5">
        <f ca="1">IF(Setup!$AG$7&lt;&gt;"",INDIRECT("'" &amp; Setup!$AG$7 &amp; "'!" &amp; AD330),0) + IF(Setup!$AG$8&lt;&gt;"",INDIRECT("'" &amp; Setup!$AG$8 &amp; "'!" &amp; AD330),0) + IF(Setup!$AG$9&lt;&gt;"",INDIRECT("'" &amp; Setup!$AG$9 &amp; "'!" &amp; AD330),0) + IF(Setup!$AG$10&lt;&gt;"",INDIRECT("'" &amp; Setup!$AG$10 &amp; "'!" &amp; AD330),0) + IF(Setup!$AG$11&lt;&gt;"",INDIRECT("'" &amp; Setup!$AG$11 &amp; "'!" &amp; AD330),0) + IF(Setup!$AG$12&lt;&gt;"",INDIRECT("'" &amp; Setup!$AG$12 &amp; "'!" &amp; AD330),0)</f>
        <v>0</v>
      </c>
      <c r="M330" s="5">
        <f ca="1">IF(Setup!$AG$7&lt;&gt;"",INDIRECT("'" &amp; Setup!$AG$7 &amp; "'!" &amp; AE330),0) + IF(Setup!$AG$8&lt;&gt;"",INDIRECT("'" &amp; Setup!$AG$8 &amp; "'!" &amp; AE330),0) + IF(Setup!$AG$9&lt;&gt;"",INDIRECT("'" &amp; Setup!$AG$9 &amp; "'!" &amp; AE330),0) + IF(Setup!$AG$10&lt;&gt;"",INDIRECT("'" &amp; Setup!$AG$10 &amp; "'!" &amp; AE330),0) + IF(Setup!$AG$11&lt;&gt;"",INDIRECT("'" &amp; Setup!$AG$11 &amp; "'!" &amp; AE330),0) + IF(Setup!$AG$12&lt;&gt;"",INDIRECT("'" &amp; Setup!$AG$12 &amp; "'!" &amp; AE330),0)</f>
        <v>0</v>
      </c>
      <c r="N330" s="32" t="str">
        <f t="shared" ca="1" si="185"/>
        <v/>
      </c>
      <c r="O330" s="33" t="str">
        <f t="shared" ca="1" si="173"/>
        <v/>
      </c>
      <c r="P330" s="5">
        <f ca="1">IF(Setup!$AH$7&lt;&gt;"",INDIRECT("'" &amp; Setup!$AH$7 &amp; "'!" &amp; AD330),0) + IF(Setup!$AH$8&lt;&gt;"",INDIRECT("'" &amp; Setup!$AH$8 &amp; "'!" &amp; AD330),0) + IF(Setup!$AH$9&lt;&gt;"",INDIRECT("'" &amp; Setup!$AH$9 &amp; "'!" &amp; AD330),0) + IF(Setup!$AH$10&lt;&gt;"",INDIRECT("'" &amp; Setup!$AH$10 &amp; "'!" &amp; AD330),0) + IF(Setup!$AH$11&lt;&gt;"",INDIRECT("'" &amp; Setup!$AH$11 &amp; "'!" &amp; AD330),0) + IF(Setup!$AH$12&lt;&gt;"",INDIRECT("'" &amp; Setup!$AH$12 &amp; "'!" &amp; AD330),0)</f>
        <v>0</v>
      </c>
      <c r="Q330" s="5">
        <f ca="1">IF(Setup!$AH$7&lt;&gt;"",INDIRECT("'" &amp; Setup!$AH$7 &amp; "'!" &amp; AE330),0) + IF(Setup!$AH$8&lt;&gt;"",INDIRECT("'" &amp; Setup!$AH$8 &amp; "'!" &amp; AE330),0) + IF(Setup!$AH$9&lt;&gt;"",INDIRECT("'" &amp; Setup!$AH$9 &amp; "'!" &amp; AE330),0) + IF(Setup!$AH$10&lt;&gt;"",INDIRECT("'" &amp; Setup!$AH$10 &amp; "'!" &amp; AE330),0) + IF(Setup!$AH$11&lt;&gt;"",INDIRECT("'" &amp; Setup!$AH$11 &amp; "'!" &amp; AE330),0) + IF(Setup!$AH$12&lt;&gt;"",INDIRECT("'" &amp; Setup!$AH$12 &amp; "'!" &amp; AE330),0)</f>
        <v>0</v>
      </c>
      <c r="R330" s="32" t="str">
        <f t="shared" ca="1" si="186"/>
        <v/>
      </c>
      <c r="S330" s="33" t="str">
        <f t="shared" ca="1" si="174"/>
        <v/>
      </c>
      <c r="T330" s="5">
        <f ca="1">IF(Setup!$AI$7&lt;&gt;"",INDIRECT("'" &amp; Setup!$AI$7 &amp; "'!" &amp; AD330),0) + IF(Setup!$AI$8&lt;&gt;"",INDIRECT("'" &amp; Setup!$AI$8 &amp; "'!" &amp; AD330),0) + IF(Setup!$AI$9&lt;&gt;"",INDIRECT("'" &amp; Setup!$AI$9 &amp; "'!" &amp; AD330),0) + IF(Setup!$AI$10&lt;&gt;"",INDIRECT("'" &amp; Setup!$AI$10 &amp; "'!" &amp; AD330),0) + IF(Setup!$AI$11&lt;&gt;"",INDIRECT("'" &amp; Setup!$AI$11 &amp; "'!" &amp; AD330),0) + IF(Setup!$AI$12&lt;&gt;"",INDIRECT("'" &amp; Setup!$AI$12 &amp; "'!" &amp; AD330),0)</f>
        <v>0</v>
      </c>
      <c r="U330" s="5">
        <f ca="1">IF(Setup!$AI$7&lt;&gt;"",INDIRECT("'" &amp; Setup!$AI$7 &amp; "'!" &amp; AE330),0) + IF(Setup!$AI$8&lt;&gt;"",INDIRECT("'" &amp; Setup!$AI$8 &amp; "'!" &amp; AE330),0) + IF(Setup!$AI$9&lt;&gt;"",INDIRECT("'" &amp; Setup!$AI$9 &amp; "'!" &amp; AE330),0) + IF(Setup!$AI$10&lt;&gt;"",INDIRECT("'" &amp; Setup!$AI$10 &amp; "'!" &amp; AE330),0) + IF(Setup!$AI$11&lt;&gt;"",INDIRECT("'" &amp; Setup!$AI$11 &amp; "'!" &amp; AE330),0) + IF(Setup!$AI$12&lt;&gt;"",INDIRECT("'" &amp; Setup!$AI$12 &amp; "'!" &amp; AE330),0)</f>
        <v>0</v>
      </c>
      <c r="V330" s="32" t="str">
        <f t="shared" ca="1" si="175"/>
        <v/>
      </c>
      <c r="W330" s="33" t="str">
        <f t="shared" ca="1" si="176"/>
        <v/>
      </c>
      <c r="X330" s="4">
        <f ca="1">IF(Setup!$AJ$7&lt;&gt;"",INDIRECT("'" &amp; Setup!$AJ$7 &amp; "'!" &amp; AD330),0) + IF(Setup!$AJ$8&lt;&gt;"",INDIRECT("'" &amp; Setup!$AJ$8 &amp; "'!" &amp; AD330),0) + IF(Setup!$AJ$9&lt;&gt;"",INDIRECT("'" &amp; Setup!$AJ$9 &amp; "'!" &amp; AD330),0) + IF(Setup!$AJ$10&lt;&gt;"",INDIRECT("'" &amp; Setup!$AJ$10 &amp; "'!" &amp; AD330),0) + IF(Setup!$AJ$11&lt;&gt;"",INDIRECT("'" &amp; Setup!$AJ$11 &amp; "'!" &amp; AD330),0) + IF(Setup!$AJ$12&lt;&gt;"",INDIRECT("'" &amp; Setup!$AJ$12 &amp; "'!" &amp; AD330),0)</f>
        <v>0</v>
      </c>
      <c r="Y330" s="4">
        <f ca="1">IF(Setup!$AJ$7&lt;&gt;"",INDIRECT("'" &amp; Setup!$AJ$7 &amp; "'!" &amp; AE330),0) + IF(Setup!$AJ$8&lt;&gt;"",INDIRECT("'" &amp; Setup!$AJ$8 &amp; "'!" &amp; AE330),0) + IF(Setup!$AJ$9&lt;&gt;"",INDIRECT("'" &amp; Setup!$AJ$9 &amp; "'!" &amp; AE330),0) + IF(Setup!$AJ$10&lt;&gt;"",INDIRECT("'" &amp; Setup!$AJ$10 &amp; "'!" &amp; AE330),0) + IF(Setup!$AJ$11&lt;&gt;"",INDIRECT("'" &amp; Setup!$AJ$11 &amp; "'!" &amp; AE330),0) + IF(Setup!$AJ$12&lt;&gt;"",INDIRECT("'" &amp; Setup!$AJ$12 &amp; "'!" &amp; AE330),0)</f>
        <v>0</v>
      </c>
      <c r="Z330" s="32" t="str">
        <f t="shared" ca="1" si="177"/>
        <v/>
      </c>
      <c r="AA330" s="33" t="str">
        <f t="shared" ca="1" si="178"/>
        <v/>
      </c>
      <c r="AB330" s="1">
        <f>Planning!H102</f>
        <v>0</v>
      </c>
      <c r="AC330" s="2" t="str">
        <f t="shared" si="179"/>
        <v>00</v>
      </c>
      <c r="AD330" s="2" t="s">
        <v>1045</v>
      </c>
      <c r="AE330" s="2" t="s">
        <v>1046</v>
      </c>
      <c r="AF330" s="2" t="s">
        <v>1696</v>
      </c>
      <c r="AI330" s="2">
        <f ca="1">IF(Setup!$AG$7&lt;&gt;"",INDIRECT("'" &amp; Setup!$AG$7 &amp; "'!" &amp; AF330),0) + IF(Setup!$AG$8&lt;&gt;"",INDIRECT("'" &amp; Setup!$AG$8 &amp; "'!" &amp; AF330),0) + IF(Setup!$AG$9&lt;&gt;"",INDIRECT("'" &amp; Setup!$AG$9 &amp; "'!" &amp; AF330),0) + IF(Setup!$AG$10&lt;&gt;"",INDIRECT("'" &amp; Setup!$AG$10 &amp; "'!" &amp; AF330),0) + IF(Setup!$AG$11&lt;&gt;"",INDIRECT("'" &amp; Setup!$AG$11 &amp; "'!" &amp; AF330),0) + IF(Setup!$AG$12&lt;&gt;"",INDIRECT("'" &amp; Setup!$AG$12 &amp; "'!" &amp; AF330),0)</f>
        <v>0</v>
      </c>
      <c r="AJ330" s="2">
        <f ca="1">IF(Setup!$AH$7&lt;&gt;"",INDIRECT("'" &amp; Setup!$AH$7 &amp; "'!" &amp; AF330),0) + IF(Setup!$AH$8&lt;&gt;"",INDIRECT("'" &amp; Setup!$AH$8 &amp; "'!" &amp; AF330),0) + IF(Setup!$AH$9&lt;&gt;"",INDIRECT("'" &amp; Setup!$AH$9 &amp; "'!" &amp; AF330),0) + IF(Setup!$AH$10&lt;&gt;"",INDIRECT("'" &amp; Setup!$AH$10 &amp; "'!" &amp; AF330),0) + IF(Setup!$AH$11&lt;&gt;"",INDIRECT("'" &amp; Setup!$AH$11 &amp; "'!" &amp; AF330),0) + IF(Setup!$AH$12&lt;&gt;"",INDIRECT("'" &amp; Setup!$AH$12 &amp; "'!" &amp; AF330),0)</f>
        <v>0</v>
      </c>
      <c r="AK330" s="2">
        <f ca="1">IF(Setup!$AI$7&lt;&gt;"",INDIRECT("'" &amp; Setup!$AI$7 &amp; "'!" &amp; AF330),0) + IF(Setup!$AI$8&lt;&gt;"",INDIRECT("'" &amp; Setup!$AI$8 &amp; "'!" &amp; AF330),0) + IF(Setup!$AI$9&lt;&gt;"",INDIRECT("'" &amp; Setup!$AI$9 &amp; "'!" &amp; AF330),0) + IF(Setup!$AI$10&lt;&gt;"",INDIRECT("'" &amp; Setup!$AI$10 &amp; "'!" &amp; AF330),0) + IF(Setup!$AI$11&lt;&gt;"",INDIRECT("'" &amp; Setup!$AI$11 &amp; "'!" &amp; AF330),0) + IF(Setup!$AI$12&lt;&gt;"",INDIRECT("'" &amp; Setup!$AI$12 &amp; "'!" &amp; AF330),0)</f>
        <v>0</v>
      </c>
      <c r="AL330" s="2">
        <f ca="1">IF(Setup!$AJ$7&lt;&gt;"",INDIRECT("'" &amp; Setup!$AJ$7 &amp; "'!" &amp; AF330),0) + IF(Setup!$AJ$8&lt;&gt;"",INDIRECT("'" &amp; Setup!$AJ$8 &amp; "'!" &amp; AF330),0) + IF(Setup!$AJ$9&lt;&gt;"",INDIRECT("'" &amp; Setup!$AJ$9 &amp; "'!" &amp; AF330),0) + IF(Setup!$AJ$10&lt;&gt;"",INDIRECT("'" &amp; Setup!$AJ$10 &amp; "'!" &amp; AF330),0) + IF(Setup!$AJ$11&lt;&gt;"",INDIRECT("'" &amp; Setup!$AJ$11 &amp; "'!" &amp; AF330),0) + IF(Setup!$AJ$12&lt;&gt;"",INDIRECT("'" &amp; Setup!$AJ$12 &amp; "'!" &amp; AF330),0)</f>
        <v>0</v>
      </c>
      <c r="AN330" s="2" t="str">
        <f t="shared" si="180"/>
        <v/>
      </c>
      <c r="BS330" s="2">
        <v>0</v>
      </c>
      <c r="BT330" s="2">
        <f ca="1">IF(Setup!$AH$7="",0,INDIRECT("'" &amp; Setup!$AH$7 &amp; "'!" &amp; AF330))</f>
        <v>0</v>
      </c>
      <c r="BU330" s="2">
        <f ca="1">IF(Setup!$AI$7="",0,INDIRECT("'" &amp; Setup!$AI$7 &amp; "'!" &amp; AF330))</f>
        <v>0</v>
      </c>
      <c r="BV330" s="2">
        <f ca="1">IF(Setup!$AJ$7="",0,INDIRECT("'" &amp; Setup!$AJ$7 &amp; "'!" &amp; AF330))</f>
        <v>0</v>
      </c>
    </row>
    <row r="331" spans="1:74" ht="39" hidden="1" customHeight="1" x14ac:dyDescent="0.2">
      <c r="A331" s="14" t="str">
        <f>Planning!A103</f>
        <v>I095</v>
      </c>
      <c r="B331" s="9">
        <f>Planning!B103</f>
        <v>0</v>
      </c>
      <c r="C331" s="9">
        <f>Planning!C103</f>
        <v>0</v>
      </c>
      <c r="D331" s="9">
        <f>Planning!D103</f>
        <v>0</v>
      </c>
      <c r="E331" s="3">
        <f>Planning!E103</f>
        <v>0</v>
      </c>
      <c r="F331" s="3">
        <f>Planning!G103</f>
        <v>0</v>
      </c>
      <c r="G331" s="60">
        <f t="shared" si="181"/>
        <v>0</v>
      </c>
      <c r="H331" s="5">
        <f t="shared" ca="1" si="182"/>
        <v>0</v>
      </c>
      <c r="I331" s="5">
        <f t="shared" ca="1" si="183"/>
        <v>0</v>
      </c>
      <c r="J331" s="32" t="str">
        <f t="shared" ca="1" si="184"/>
        <v/>
      </c>
      <c r="K331" s="33" t="str">
        <f t="shared" ca="1" si="172"/>
        <v/>
      </c>
      <c r="L331" s="5">
        <f ca="1">IF(Setup!$AG$7&lt;&gt;"",INDIRECT("'" &amp; Setup!$AG$7 &amp; "'!" &amp; AD331),0) + IF(Setup!$AG$8&lt;&gt;"",INDIRECT("'" &amp; Setup!$AG$8 &amp; "'!" &amp; AD331),0) + IF(Setup!$AG$9&lt;&gt;"",INDIRECT("'" &amp; Setup!$AG$9 &amp; "'!" &amp; AD331),0) + IF(Setup!$AG$10&lt;&gt;"",INDIRECT("'" &amp; Setup!$AG$10 &amp; "'!" &amp; AD331),0) + IF(Setup!$AG$11&lt;&gt;"",INDIRECT("'" &amp; Setup!$AG$11 &amp; "'!" &amp; AD331),0) + IF(Setup!$AG$12&lt;&gt;"",INDIRECT("'" &amp; Setup!$AG$12 &amp; "'!" &amp; AD331),0)</f>
        <v>0</v>
      </c>
      <c r="M331" s="5">
        <f ca="1">IF(Setup!$AG$7&lt;&gt;"",INDIRECT("'" &amp; Setup!$AG$7 &amp; "'!" &amp; AE331),0) + IF(Setup!$AG$8&lt;&gt;"",INDIRECT("'" &amp; Setup!$AG$8 &amp; "'!" &amp; AE331),0) + IF(Setup!$AG$9&lt;&gt;"",INDIRECT("'" &amp; Setup!$AG$9 &amp; "'!" &amp; AE331),0) + IF(Setup!$AG$10&lt;&gt;"",INDIRECT("'" &amp; Setup!$AG$10 &amp; "'!" &amp; AE331),0) + IF(Setup!$AG$11&lt;&gt;"",INDIRECT("'" &amp; Setup!$AG$11 &amp; "'!" &amp; AE331),0) + IF(Setup!$AG$12&lt;&gt;"",INDIRECT("'" &amp; Setup!$AG$12 &amp; "'!" &amp; AE331),0)</f>
        <v>0</v>
      </c>
      <c r="N331" s="32" t="str">
        <f t="shared" ca="1" si="185"/>
        <v/>
      </c>
      <c r="O331" s="33" t="str">
        <f t="shared" ca="1" si="173"/>
        <v/>
      </c>
      <c r="P331" s="5">
        <f ca="1">IF(Setup!$AH$7&lt;&gt;"",INDIRECT("'" &amp; Setup!$AH$7 &amp; "'!" &amp; AD331),0) + IF(Setup!$AH$8&lt;&gt;"",INDIRECT("'" &amp; Setup!$AH$8 &amp; "'!" &amp; AD331),0) + IF(Setup!$AH$9&lt;&gt;"",INDIRECT("'" &amp; Setup!$AH$9 &amp; "'!" &amp; AD331),0) + IF(Setup!$AH$10&lt;&gt;"",INDIRECT("'" &amp; Setup!$AH$10 &amp; "'!" &amp; AD331),0) + IF(Setup!$AH$11&lt;&gt;"",INDIRECT("'" &amp; Setup!$AH$11 &amp; "'!" &amp; AD331),0) + IF(Setup!$AH$12&lt;&gt;"",INDIRECT("'" &amp; Setup!$AH$12 &amp; "'!" &amp; AD331),0)</f>
        <v>0</v>
      </c>
      <c r="Q331" s="5">
        <f ca="1">IF(Setup!$AH$7&lt;&gt;"",INDIRECT("'" &amp; Setup!$AH$7 &amp; "'!" &amp; AE331),0) + IF(Setup!$AH$8&lt;&gt;"",INDIRECT("'" &amp; Setup!$AH$8 &amp; "'!" &amp; AE331),0) + IF(Setup!$AH$9&lt;&gt;"",INDIRECT("'" &amp; Setup!$AH$9 &amp; "'!" &amp; AE331),0) + IF(Setup!$AH$10&lt;&gt;"",INDIRECT("'" &amp; Setup!$AH$10 &amp; "'!" &amp; AE331),0) + IF(Setup!$AH$11&lt;&gt;"",INDIRECT("'" &amp; Setup!$AH$11 &amp; "'!" &amp; AE331),0) + IF(Setup!$AH$12&lt;&gt;"",INDIRECT("'" &amp; Setup!$AH$12 &amp; "'!" &amp; AE331),0)</f>
        <v>0</v>
      </c>
      <c r="R331" s="32" t="str">
        <f t="shared" ca="1" si="186"/>
        <v/>
      </c>
      <c r="S331" s="33" t="str">
        <f t="shared" ca="1" si="174"/>
        <v/>
      </c>
      <c r="T331" s="5">
        <f ca="1">IF(Setup!$AI$7&lt;&gt;"",INDIRECT("'" &amp; Setup!$AI$7 &amp; "'!" &amp; AD331),0) + IF(Setup!$AI$8&lt;&gt;"",INDIRECT("'" &amp; Setup!$AI$8 &amp; "'!" &amp; AD331),0) + IF(Setup!$AI$9&lt;&gt;"",INDIRECT("'" &amp; Setup!$AI$9 &amp; "'!" &amp; AD331),0) + IF(Setup!$AI$10&lt;&gt;"",INDIRECT("'" &amp; Setup!$AI$10 &amp; "'!" &amp; AD331),0) + IF(Setup!$AI$11&lt;&gt;"",INDIRECT("'" &amp; Setup!$AI$11 &amp; "'!" &amp; AD331),0) + IF(Setup!$AI$12&lt;&gt;"",INDIRECT("'" &amp; Setup!$AI$12 &amp; "'!" &amp; AD331),0)</f>
        <v>0</v>
      </c>
      <c r="U331" s="5">
        <f ca="1">IF(Setup!$AI$7&lt;&gt;"",INDIRECT("'" &amp; Setup!$AI$7 &amp; "'!" &amp; AE331),0) + IF(Setup!$AI$8&lt;&gt;"",INDIRECT("'" &amp; Setup!$AI$8 &amp; "'!" &amp; AE331),0) + IF(Setup!$AI$9&lt;&gt;"",INDIRECT("'" &amp; Setup!$AI$9 &amp; "'!" &amp; AE331),0) + IF(Setup!$AI$10&lt;&gt;"",INDIRECT("'" &amp; Setup!$AI$10 &amp; "'!" &amp; AE331),0) + IF(Setup!$AI$11&lt;&gt;"",INDIRECT("'" &amp; Setup!$AI$11 &amp; "'!" &amp; AE331),0) + IF(Setup!$AI$12&lt;&gt;"",INDIRECT("'" &amp; Setup!$AI$12 &amp; "'!" &amp; AE331),0)</f>
        <v>0</v>
      </c>
      <c r="V331" s="32" t="str">
        <f t="shared" ca="1" si="175"/>
        <v/>
      </c>
      <c r="W331" s="33" t="str">
        <f t="shared" ca="1" si="176"/>
        <v/>
      </c>
      <c r="X331" s="4">
        <f ca="1">IF(Setup!$AJ$7&lt;&gt;"",INDIRECT("'" &amp; Setup!$AJ$7 &amp; "'!" &amp; AD331),0) + IF(Setup!$AJ$8&lt;&gt;"",INDIRECT("'" &amp; Setup!$AJ$8 &amp; "'!" &amp; AD331),0) + IF(Setup!$AJ$9&lt;&gt;"",INDIRECT("'" &amp; Setup!$AJ$9 &amp; "'!" &amp; AD331),0) + IF(Setup!$AJ$10&lt;&gt;"",INDIRECT("'" &amp; Setup!$AJ$10 &amp; "'!" &amp; AD331),0) + IF(Setup!$AJ$11&lt;&gt;"",INDIRECT("'" &amp; Setup!$AJ$11 &amp; "'!" &amp; AD331),0) + IF(Setup!$AJ$12&lt;&gt;"",INDIRECT("'" &amp; Setup!$AJ$12 &amp; "'!" &amp; AD331),0)</f>
        <v>0</v>
      </c>
      <c r="Y331" s="4">
        <f ca="1">IF(Setup!$AJ$7&lt;&gt;"",INDIRECT("'" &amp; Setup!$AJ$7 &amp; "'!" &amp; AE331),0) + IF(Setup!$AJ$8&lt;&gt;"",INDIRECT("'" &amp; Setup!$AJ$8 &amp; "'!" &amp; AE331),0) + IF(Setup!$AJ$9&lt;&gt;"",INDIRECT("'" &amp; Setup!$AJ$9 &amp; "'!" &amp; AE331),0) + IF(Setup!$AJ$10&lt;&gt;"",INDIRECT("'" &amp; Setup!$AJ$10 &amp; "'!" &amp; AE331),0) + IF(Setup!$AJ$11&lt;&gt;"",INDIRECT("'" &amp; Setup!$AJ$11 &amp; "'!" &amp; AE331),0) + IF(Setup!$AJ$12&lt;&gt;"",INDIRECT("'" &amp; Setup!$AJ$12 &amp; "'!" &amp; AE331),0)</f>
        <v>0</v>
      </c>
      <c r="Z331" s="32" t="str">
        <f t="shared" ca="1" si="177"/>
        <v/>
      </c>
      <c r="AA331" s="33" t="str">
        <f t="shared" ca="1" si="178"/>
        <v/>
      </c>
      <c r="AB331" s="1">
        <f>Planning!H103</f>
        <v>0</v>
      </c>
      <c r="AC331" s="2" t="str">
        <f t="shared" si="179"/>
        <v>00</v>
      </c>
      <c r="AD331" s="2" t="s">
        <v>1047</v>
      </c>
      <c r="AE331" s="2" t="s">
        <v>1048</v>
      </c>
      <c r="AF331" s="2" t="s">
        <v>1697</v>
      </c>
      <c r="AI331" s="2">
        <f ca="1">IF(Setup!$AG$7&lt;&gt;"",INDIRECT("'" &amp; Setup!$AG$7 &amp; "'!" &amp; AF331),0) + IF(Setup!$AG$8&lt;&gt;"",INDIRECT("'" &amp; Setup!$AG$8 &amp; "'!" &amp; AF331),0) + IF(Setup!$AG$9&lt;&gt;"",INDIRECT("'" &amp; Setup!$AG$9 &amp; "'!" &amp; AF331),0) + IF(Setup!$AG$10&lt;&gt;"",INDIRECT("'" &amp; Setup!$AG$10 &amp; "'!" &amp; AF331),0) + IF(Setup!$AG$11&lt;&gt;"",INDIRECT("'" &amp; Setup!$AG$11 &amp; "'!" &amp; AF331),0) + IF(Setup!$AG$12&lt;&gt;"",INDIRECT("'" &amp; Setup!$AG$12 &amp; "'!" &amp; AF331),0)</f>
        <v>0</v>
      </c>
      <c r="AJ331" s="2">
        <f ca="1">IF(Setup!$AH$7&lt;&gt;"",INDIRECT("'" &amp; Setup!$AH$7 &amp; "'!" &amp; AF331),0) + IF(Setup!$AH$8&lt;&gt;"",INDIRECT("'" &amp; Setup!$AH$8 &amp; "'!" &amp; AF331),0) + IF(Setup!$AH$9&lt;&gt;"",INDIRECT("'" &amp; Setup!$AH$9 &amp; "'!" &amp; AF331),0) + IF(Setup!$AH$10&lt;&gt;"",INDIRECT("'" &amp; Setup!$AH$10 &amp; "'!" &amp; AF331),0) + IF(Setup!$AH$11&lt;&gt;"",INDIRECT("'" &amp; Setup!$AH$11 &amp; "'!" &amp; AF331),0) + IF(Setup!$AH$12&lt;&gt;"",INDIRECT("'" &amp; Setup!$AH$12 &amp; "'!" &amp; AF331),0)</f>
        <v>0</v>
      </c>
      <c r="AK331" s="2">
        <f ca="1">IF(Setup!$AI$7&lt;&gt;"",INDIRECT("'" &amp; Setup!$AI$7 &amp; "'!" &amp; AF331),0) + IF(Setup!$AI$8&lt;&gt;"",INDIRECT("'" &amp; Setup!$AI$8 &amp; "'!" &amp; AF331),0) + IF(Setup!$AI$9&lt;&gt;"",INDIRECT("'" &amp; Setup!$AI$9 &amp; "'!" &amp; AF331),0) + IF(Setup!$AI$10&lt;&gt;"",INDIRECT("'" &amp; Setup!$AI$10 &amp; "'!" &amp; AF331),0) + IF(Setup!$AI$11&lt;&gt;"",INDIRECT("'" &amp; Setup!$AI$11 &amp; "'!" &amp; AF331),0) + IF(Setup!$AI$12&lt;&gt;"",INDIRECT("'" &amp; Setup!$AI$12 &amp; "'!" &amp; AF331),0)</f>
        <v>0</v>
      </c>
      <c r="AL331" s="2">
        <f ca="1">IF(Setup!$AJ$7&lt;&gt;"",INDIRECT("'" &amp; Setup!$AJ$7 &amp; "'!" &amp; AF331),0) + IF(Setup!$AJ$8&lt;&gt;"",INDIRECT("'" &amp; Setup!$AJ$8 &amp; "'!" &amp; AF331),0) + IF(Setup!$AJ$9&lt;&gt;"",INDIRECT("'" &amp; Setup!$AJ$9 &amp; "'!" &amp; AF331),0) + IF(Setup!$AJ$10&lt;&gt;"",INDIRECT("'" &amp; Setup!$AJ$10 &amp; "'!" &amp; AF331),0) + IF(Setup!$AJ$11&lt;&gt;"",INDIRECT("'" &amp; Setup!$AJ$11 &amp; "'!" &amp; AF331),0) + IF(Setup!$AJ$12&lt;&gt;"",INDIRECT("'" &amp; Setup!$AJ$12 &amp; "'!" &amp; AF331),0)</f>
        <v>0</v>
      </c>
      <c r="AN331" s="2" t="str">
        <f t="shared" si="180"/>
        <v/>
      </c>
      <c r="BS331" s="2">
        <v>0</v>
      </c>
      <c r="BT331" s="2">
        <f ca="1">IF(Setup!$AH$7="",0,INDIRECT("'" &amp; Setup!$AH$7 &amp; "'!" &amp; AF331))</f>
        <v>0</v>
      </c>
      <c r="BU331" s="2">
        <f ca="1">IF(Setup!$AI$7="",0,INDIRECT("'" &amp; Setup!$AI$7 &amp; "'!" &amp; AF331))</f>
        <v>0</v>
      </c>
      <c r="BV331" s="2">
        <f ca="1">IF(Setup!$AJ$7="",0,INDIRECT("'" &amp; Setup!$AJ$7 &amp; "'!" &amp; AF331))</f>
        <v>0</v>
      </c>
    </row>
    <row r="332" spans="1:74" ht="39" hidden="1" customHeight="1" x14ac:dyDescent="0.2">
      <c r="A332" s="14" t="str">
        <f>Planning!A104</f>
        <v>I096</v>
      </c>
      <c r="B332" s="9">
        <f>Planning!B104</f>
        <v>0</v>
      </c>
      <c r="C332" s="9">
        <f>Planning!C104</f>
        <v>0</v>
      </c>
      <c r="D332" s="9">
        <f>Planning!D104</f>
        <v>0</v>
      </c>
      <c r="E332" s="3">
        <f>Planning!E104</f>
        <v>0</v>
      </c>
      <c r="F332" s="3">
        <f>Planning!G104</f>
        <v>0</v>
      </c>
      <c r="G332" s="60">
        <f t="shared" si="181"/>
        <v>0</v>
      </c>
      <c r="H332" s="5">
        <f t="shared" ca="1" si="182"/>
        <v>0</v>
      </c>
      <c r="I332" s="5">
        <f t="shared" ca="1" si="183"/>
        <v>0</v>
      </c>
      <c r="J332" s="32" t="str">
        <f t="shared" ca="1" si="184"/>
        <v/>
      </c>
      <c r="K332" s="33" t="str">
        <f t="shared" ca="1" si="172"/>
        <v/>
      </c>
      <c r="L332" s="5">
        <f ca="1">IF(Setup!$AG$7&lt;&gt;"",INDIRECT("'" &amp; Setup!$AG$7 &amp; "'!" &amp; AD332),0) + IF(Setup!$AG$8&lt;&gt;"",INDIRECT("'" &amp; Setup!$AG$8 &amp; "'!" &amp; AD332),0) + IF(Setup!$AG$9&lt;&gt;"",INDIRECT("'" &amp; Setup!$AG$9 &amp; "'!" &amp; AD332),0) + IF(Setup!$AG$10&lt;&gt;"",INDIRECT("'" &amp; Setup!$AG$10 &amp; "'!" &amp; AD332),0) + IF(Setup!$AG$11&lt;&gt;"",INDIRECT("'" &amp; Setup!$AG$11 &amp; "'!" &amp; AD332),0) + IF(Setup!$AG$12&lt;&gt;"",INDIRECT("'" &amp; Setup!$AG$12 &amp; "'!" &amp; AD332),0)</f>
        <v>0</v>
      </c>
      <c r="M332" s="5">
        <f ca="1">IF(Setup!$AG$7&lt;&gt;"",INDIRECT("'" &amp; Setup!$AG$7 &amp; "'!" &amp; AE332),0) + IF(Setup!$AG$8&lt;&gt;"",INDIRECT("'" &amp; Setup!$AG$8 &amp; "'!" &amp; AE332),0) + IF(Setup!$AG$9&lt;&gt;"",INDIRECT("'" &amp; Setup!$AG$9 &amp; "'!" &amp; AE332),0) + IF(Setup!$AG$10&lt;&gt;"",INDIRECT("'" &amp; Setup!$AG$10 &amp; "'!" &amp; AE332),0) + IF(Setup!$AG$11&lt;&gt;"",INDIRECT("'" &amp; Setup!$AG$11 &amp; "'!" &amp; AE332),0) + IF(Setup!$AG$12&lt;&gt;"",INDIRECT("'" &amp; Setup!$AG$12 &amp; "'!" &amp; AE332),0)</f>
        <v>0</v>
      </c>
      <c r="N332" s="32" t="str">
        <f t="shared" ca="1" si="185"/>
        <v/>
      </c>
      <c r="O332" s="33" t="str">
        <f t="shared" ca="1" si="173"/>
        <v/>
      </c>
      <c r="P332" s="5">
        <f ca="1">IF(Setup!$AH$7&lt;&gt;"",INDIRECT("'" &amp; Setup!$AH$7 &amp; "'!" &amp; AD332),0) + IF(Setup!$AH$8&lt;&gt;"",INDIRECT("'" &amp; Setup!$AH$8 &amp; "'!" &amp; AD332),0) + IF(Setup!$AH$9&lt;&gt;"",INDIRECT("'" &amp; Setup!$AH$9 &amp; "'!" &amp; AD332),0) + IF(Setup!$AH$10&lt;&gt;"",INDIRECT("'" &amp; Setup!$AH$10 &amp; "'!" &amp; AD332),0) + IF(Setup!$AH$11&lt;&gt;"",INDIRECT("'" &amp; Setup!$AH$11 &amp; "'!" &amp; AD332),0) + IF(Setup!$AH$12&lt;&gt;"",INDIRECT("'" &amp; Setup!$AH$12 &amp; "'!" &amp; AD332),0)</f>
        <v>0</v>
      </c>
      <c r="Q332" s="5">
        <f ca="1">IF(Setup!$AH$7&lt;&gt;"",INDIRECT("'" &amp; Setup!$AH$7 &amp; "'!" &amp; AE332),0) + IF(Setup!$AH$8&lt;&gt;"",INDIRECT("'" &amp; Setup!$AH$8 &amp; "'!" &amp; AE332),0) + IF(Setup!$AH$9&lt;&gt;"",INDIRECT("'" &amp; Setup!$AH$9 &amp; "'!" &amp; AE332),0) + IF(Setup!$AH$10&lt;&gt;"",INDIRECT("'" &amp; Setup!$AH$10 &amp; "'!" &amp; AE332),0) + IF(Setup!$AH$11&lt;&gt;"",INDIRECT("'" &amp; Setup!$AH$11 &amp; "'!" &amp; AE332),0) + IF(Setup!$AH$12&lt;&gt;"",INDIRECT("'" &amp; Setup!$AH$12 &amp; "'!" &amp; AE332),0)</f>
        <v>0</v>
      </c>
      <c r="R332" s="32" t="str">
        <f t="shared" ca="1" si="186"/>
        <v/>
      </c>
      <c r="S332" s="33" t="str">
        <f t="shared" ca="1" si="174"/>
        <v/>
      </c>
      <c r="T332" s="5">
        <f ca="1">IF(Setup!$AI$7&lt;&gt;"",INDIRECT("'" &amp; Setup!$AI$7 &amp; "'!" &amp; AD332),0) + IF(Setup!$AI$8&lt;&gt;"",INDIRECT("'" &amp; Setup!$AI$8 &amp; "'!" &amp; AD332),0) + IF(Setup!$AI$9&lt;&gt;"",INDIRECT("'" &amp; Setup!$AI$9 &amp; "'!" &amp; AD332),0) + IF(Setup!$AI$10&lt;&gt;"",INDIRECT("'" &amp; Setup!$AI$10 &amp; "'!" &amp; AD332),0) + IF(Setup!$AI$11&lt;&gt;"",INDIRECT("'" &amp; Setup!$AI$11 &amp; "'!" &amp; AD332),0) + IF(Setup!$AI$12&lt;&gt;"",INDIRECT("'" &amp; Setup!$AI$12 &amp; "'!" &amp; AD332),0)</f>
        <v>0</v>
      </c>
      <c r="U332" s="5">
        <f ca="1">IF(Setup!$AI$7&lt;&gt;"",INDIRECT("'" &amp; Setup!$AI$7 &amp; "'!" &amp; AE332),0) + IF(Setup!$AI$8&lt;&gt;"",INDIRECT("'" &amp; Setup!$AI$8 &amp; "'!" &amp; AE332),0) + IF(Setup!$AI$9&lt;&gt;"",INDIRECT("'" &amp; Setup!$AI$9 &amp; "'!" &amp; AE332),0) + IF(Setup!$AI$10&lt;&gt;"",INDIRECT("'" &amp; Setup!$AI$10 &amp; "'!" &amp; AE332),0) + IF(Setup!$AI$11&lt;&gt;"",INDIRECT("'" &amp; Setup!$AI$11 &amp; "'!" &amp; AE332),0) + IF(Setup!$AI$12&lt;&gt;"",INDIRECT("'" &amp; Setup!$AI$12 &amp; "'!" &amp; AE332),0)</f>
        <v>0</v>
      </c>
      <c r="V332" s="32" t="str">
        <f t="shared" ca="1" si="175"/>
        <v/>
      </c>
      <c r="W332" s="33" t="str">
        <f t="shared" ca="1" si="176"/>
        <v/>
      </c>
      <c r="X332" s="4">
        <f ca="1">IF(Setup!$AJ$7&lt;&gt;"",INDIRECT("'" &amp; Setup!$AJ$7 &amp; "'!" &amp; AD332),0) + IF(Setup!$AJ$8&lt;&gt;"",INDIRECT("'" &amp; Setup!$AJ$8 &amp; "'!" &amp; AD332),0) + IF(Setup!$AJ$9&lt;&gt;"",INDIRECT("'" &amp; Setup!$AJ$9 &amp; "'!" &amp; AD332),0) + IF(Setup!$AJ$10&lt;&gt;"",INDIRECT("'" &amp; Setup!$AJ$10 &amp; "'!" &amp; AD332),0) + IF(Setup!$AJ$11&lt;&gt;"",INDIRECT("'" &amp; Setup!$AJ$11 &amp; "'!" &amp; AD332),0) + IF(Setup!$AJ$12&lt;&gt;"",INDIRECT("'" &amp; Setup!$AJ$12 &amp; "'!" &amp; AD332),0)</f>
        <v>0</v>
      </c>
      <c r="Y332" s="4">
        <f ca="1">IF(Setup!$AJ$7&lt;&gt;"",INDIRECT("'" &amp; Setup!$AJ$7 &amp; "'!" &amp; AE332),0) + IF(Setup!$AJ$8&lt;&gt;"",INDIRECT("'" &amp; Setup!$AJ$8 &amp; "'!" &amp; AE332),0) + IF(Setup!$AJ$9&lt;&gt;"",INDIRECT("'" &amp; Setup!$AJ$9 &amp; "'!" &amp; AE332),0) + IF(Setup!$AJ$10&lt;&gt;"",INDIRECT("'" &amp; Setup!$AJ$10 &amp; "'!" &amp; AE332),0) + IF(Setup!$AJ$11&lt;&gt;"",INDIRECT("'" &amp; Setup!$AJ$11 &amp; "'!" &amp; AE332),0) + IF(Setup!$AJ$12&lt;&gt;"",INDIRECT("'" &amp; Setup!$AJ$12 &amp; "'!" &amp; AE332),0)</f>
        <v>0</v>
      </c>
      <c r="Z332" s="32" t="str">
        <f t="shared" ca="1" si="177"/>
        <v/>
      </c>
      <c r="AA332" s="33" t="str">
        <f t="shared" ca="1" si="178"/>
        <v/>
      </c>
      <c r="AB332" s="1">
        <f>Planning!H104</f>
        <v>0</v>
      </c>
      <c r="AC332" s="2" t="str">
        <f t="shared" si="179"/>
        <v>00</v>
      </c>
      <c r="AD332" s="2" t="s">
        <v>1049</v>
      </c>
      <c r="AE332" s="2" t="s">
        <v>1050</v>
      </c>
      <c r="AF332" s="2" t="s">
        <v>1698</v>
      </c>
      <c r="AI332" s="2">
        <f ca="1">IF(Setup!$AG$7&lt;&gt;"",INDIRECT("'" &amp; Setup!$AG$7 &amp; "'!" &amp; AF332),0) + IF(Setup!$AG$8&lt;&gt;"",INDIRECT("'" &amp; Setup!$AG$8 &amp; "'!" &amp; AF332),0) + IF(Setup!$AG$9&lt;&gt;"",INDIRECT("'" &amp; Setup!$AG$9 &amp; "'!" &amp; AF332),0) + IF(Setup!$AG$10&lt;&gt;"",INDIRECT("'" &amp; Setup!$AG$10 &amp; "'!" &amp; AF332),0) + IF(Setup!$AG$11&lt;&gt;"",INDIRECT("'" &amp; Setup!$AG$11 &amp; "'!" &amp; AF332),0) + IF(Setup!$AG$12&lt;&gt;"",INDIRECT("'" &amp; Setup!$AG$12 &amp; "'!" &amp; AF332),0)</f>
        <v>0</v>
      </c>
      <c r="AJ332" s="2">
        <f ca="1">IF(Setup!$AH$7&lt;&gt;"",INDIRECT("'" &amp; Setup!$AH$7 &amp; "'!" &amp; AF332),0) + IF(Setup!$AH$8&lt;&gt;"",INDIRECT("'" &amp; Setup!$AH$8 &amp; "'!" &amp; AF332),0) + IF(Setup!$AH$9&lt;&gt;"",INDIRECT("'" &amp; Setup!$AH$9 &amp; "'!" &amp; AF332),0) + IF(Setup!$AH$10&lt;&gt;"",INDIRECT("'" &amp; Setup!$AH$10 &amp; "'!" &amp; AF332),0) + IF(Setup!$AH$11&lt;&gt;"",INDIRECT("'" &amp; Setup!$AH$11 &amp; "'!" &amp; AF332),0) + IF(Setup!$AH$12&lt;&gt;"",INDIRECT("'" &amp; Setup!$AH$12 &amp; "'!" &amp; AF332),0)</f>
        <v>0</v>
      </c>
      <c r="AK332" s="2">
        <f ca="1">IF(Setup!$AI$7&lt;&gt;"",INDIRECT("'" &amp; Setup!$AI$7 &amp; "'!" &amp; AF332),0) + IF(Setup!$AI$8&lt;&gt;"",INDIRECT("'" &amp; Setup!$AI$8 &amp; "'!" &amp; AF332),0) + IF(Setup!$AI$9&lt;&gt;"",INDIRECT("'" &amp; Setup!$AI$9 &amp; "'!" &amp; AF332),0) + IF(Setup!$AI$10&lt;&gt;"",INDIRECT("'" &amp; Setup!$AI$10 &amp; "'!" &amp; AF332),0) + IF(Setup!$AI$11&lt;&gt;"",INDIRECT("'" &amp; Setup!$AI$11 &amp; "'!" &amp; AF332),0) + IF(Setup!$AI$12&lt;&gt;"",INDIRECT("'" &amp; Setup!$AI$12 &amp; "'!" &amp; AF332),0)</f>
        <v>0</v>
      </c>
      <c r="AL332" s="2">
        <f ca="1">IF(Setup!$AJ$7&lt;&gt;"",INDIRECT("'" &amp; Setup!$AJ$7 &amp; "'!" &amp; AF332),0) + IF(Setup!$AJ$8&lt;&gt;"",INDIRECT("'" &amp; Setup!$AJ$8 &amp; "'!" &amp; AF332),0) + IF(Setup!$AJ$9&lt;&gt;"",INDIRECT("'" &amp; Setup!$AJ$9 &amp; "'!" &amp; AF332),0) + IF(Setup!$AJ$10&lt;&gt;"",INDIRECT("'" &amp; Setup!$AJ$10 &amp; "'!" &amp; AF332),0) + IF(Setup!$AJ$11&lt;&gt;"",INDIRECT("'" &amp; Setup!$AJ$11 &amp; "'!" &amp; AF332),0) + IF(Setup!$AJ$12&lt;&gt;"",INDIRECT("'" &amp; Setup!$AJ$12 &amp; "'!" &amp; AF332),0)</f>
        <v>0</v>
      </c>
      <c r="AN332" s="2" t="str">
        <f t="shared" si="180"/>
        <v/>
      </c>
      <c r="BS332" s="2">
        <v>0</v>
      </c>
      <c r="BT332" s="2">
        <f ca="1">IF(Setup!$AH$7="",0,INDIRECT("'" &amp; Setup!$AH$7 &amp; "'!" &amp; AF332))</f>
        <v>0</v>
      </c>
      <c r="BU332" s="2">
        <f ca="1">IF(Setup!$AI$7="",0,INDIRECT("'" &amp; Setup!$AI$7 &amp; "'!" &amp; AF332))</f>
        <v>0</v>
      </c>
      <c r="BV332" s="2">
        <f ca="1">IF(Setup!$AJ$7="",0,INDIRECT("'" &amp; Setup!$AJ$7 &amp; "'!" &amp; AF332))</f>
        <v>0</v>
      </c>
    </row>
    <row r="333" spans="1:74" ht="39" hidden="1" customHeight="1" x14ac:dyDescent="0.2">
      <c r="A333" s="14" t="str">
        <f>Planning!A105</f>
        <v>I097</v>
      </c>
      <c r="B333" s="9">
        <f>Planning!B105</f>
        <v>0</v>
      </c>
      <c r="C333" s="9">
        <f>Planning!C105</f>
        <v>0</v>
      </c>
      <c r="D333" s="9">
        <f>Planning!D105</f>
        <v>0</v>
      </c>
      <c r="E333" s="3">
        <f>Planning!E105</f>
        <v>0</v>
      </c>
      <c r="F333" s="3">
        <f>Planning!G105</f>
        <v>0</v>
      </c>
      <c r="G333" s="60">
        <f t="shared" si="181"/>
        <v>0</v>
      </c>
      <c r="H333" s="5">
        <f t="shared" ca="1" si="182"/>
        <v>0</v>
      </c>
      <c r="I333" s="5">
        <f t="shared" ca="1" si="183"/>
        <v>0</v>
      </c>
      <c r="J333" s="32" t="str">
        <f t="shared" ca="1" si="184"/>
        <v/>
      </c>
      <c r="K333" s="33" t="str">
        <f t="shared" ref="K333:K364" ca="1" si="187">IF($AN333 = ExcluirDelPLogro,"",IF(AND(H333=0,I333=0),"",J333))</f>
        <v/>
      </c>
      <c r="L333" s="5">
        <f ca="1">IF(Setup!$AG$7&lt;&gt;"",INDIRECT("'" &amp; Setup!$AG$7 &amp; "'!" &amp; AD333),0) + IF(Setup!$AG$8&lt;&gt;"",INDIRECT("'" &amp; Setup!$AG$8 &amp; "'!" &amp; AD333),0) + IF(Setup!$AG$9&lt;&gt;"",INDIRECT("'" &amp; Setup!$AG$9 &amp; "'!" &amp; AD333),0) + IF(Setup!$AG$10&lt;&gt;"",INDIRECT("'" &amp; Setup!$AG$10 &amp; "'!" &amp; AD333),0) + IF(Setup!$AG$11&lt;&gt;"",INDIRECT("'" &amp; Setup!$AG$11 &amp; "'!" &amp; AD333),0) + IF(Setup!$AG$12&lt;&gt;"",INDIRECT("'" &amp; Setup!$AG$12 &amp; "'!" &amp; AD333),0)</f>
        <v>0</v>
      </c>
      <c r="M333" s="5">
        <f ca="1">IF(Setup!$AG$7&lt;&gt;"",INDIRECT("'" &amp; Setup!$AG$7 &amp; "'!" &amp; AE333),0) + IF(Setup!$AG$8&lt;&gt;"",INDIRECT("'" &amp; Setup!$AG$8 &amp; "'!" &amp; AE333),0) + IF(Setup!$AG$9&lt;&gt;"",INDIRECT("'" &amp; Setup!$AG$9 &amp; "'!" &amp; AE333),0) + IF(Setup!$AG$10&lt;&gt;"",INDIRECT("'" &amp; Setup!$AG$10 &amp; "'!" &amp; AE333),0) + IF(Setup!$AG$11&lt;&gt;"",INDIRECT("'" &amp; Setup!$AG$11 &amp; "'!" &amp; AE333),0) + IF(Setup!$AG$12&lt;&gt;"",INDIRECT("'" &amp; Setup!$AG$12 &amp; "'!" &amp; AE333),0)</f>
        <v>0</v>
      </c>
      <c r="N333" s="32" t="str">
        <f t="shared" ca="1" si="185"/>
        <v/>
      </c>
      <c r="O333" s="33" t="str">
        <f t="shared" ref="O333:O364" ca="1" si="188">IF($AN333=ExcluirDelPLogro,"",IF(AND(L333=0,M333=0),"",N333))</f>
        <v/>
      </c>
      <c r="P333" s="5">
        <f ca="1">IF(Setup!$AH$7&lt;&gt;"",INDIRECT("'" &amp; Setup!$AH$7 &amp; "'!" &amp; AD333),0) + IF(Setup!$AH$8&lt;&gt;"",INDIRECT("'" &amp; Setup!$AH$8 &amp; "'!" &amp; AD333),0) + IF(Setup!$AH$9&lt;&gt;"",INDIRECT("'" &amp; Setup!$AH$9 &amp; "'!" &amp; AD333),0) + IF(Setup!$AH$10&lt;&gt;"",INDIRECT("'" &amp; Setup!$AH$10 &amp; "'!" &amp; AD333),0) + IF(Setup!$AH$11&lt;&gt;"",INDIRECT("'" &amp; Setup!$AH$11 &amp; "'!" &amp; AD333),0) + IF(Setup!$AH$12&lt;&gt;"",INDIRECT("'" &amp; Setup!$AH$12 &amp; "'!" &amp; AD333),0)</f>
        <v>0</v>
      </c>
      <c r="Q333" s="5">
        <f ca="1">IF(Setup!$AH$7&lt;&gt;"",INDIRECT("'" &amp; Setup!$AH$7 &amp; "'!" &amp; AE333),0) + IF(Setup!$AH$8&lt;&gt;"",INDIRECT("'" &amp; Setup!$AH$8 &amp; "'!" &amp; AE333),0) + IF(Setup!$AH$9&lt;&gt;"",INDIRECT("'" &amp; Setup!$AH$9 &amp; "'!" &amp; AE333),0) + IF(Setup!$AH$10&lt;&gt;"",INDIRECT("'" &amp; Setup!$AH$10 &amp; "'!" &amp; AE333),0) + IF(Setup!$AH$11&lt;&gt;"",INDIRECT("'" &amp; Setup!$AH$11 &amp; "'!" &amp; AE333),0) + IF(Setup!$AH$12&lt;&gt;"",INDIRECT("'" &amp; Setup!$AH$12 &amp; "'!" &amp; AE333),0)</f>
        <v>0</v>
      </c>
      <c r="R333" s="32" t="str">
        <f t="shared" ca="1" si="186"/>
        <v/>
      </c>
      <c r="S333" s="33" t="str">
        <f t="shared" ref="S333:S364" ca="1" si="189">IF($AN333=ExcluirDelPLogro,"",IF(AND(P333=0,Q333=0),"",R333))</f>
        <v/>
      </c>
      <c r="T333" s="5">
        <f ca="1">IF(Setup!$AI$7&lt;&gt;"",INDIRECT("'" &amp; Setup!$AI$7 &amp; "'!" &amp; AD333),0) + IF(Setup!$AI$8&lt;&gt;"",INDIRECT("'" &amp; Setup!$AI$8 &amp; "'!" &amp; AD333),0) + IF(Setup!$AI$9&lt;&gt;"",INDIRECT("'" &amp; Setup!$AI$9 &amp; "'!" &amp; AD333),0) + IF(Setup!$AI$10&lt;&gt;"",INDIRECT("'" &amp; Setup!$AI$10 &amp; "'!" &amp; AD333),0) + IF(Setup!$AI$11&lt;&gt;"",INDIRECT("'" &amp; Setup!$AI$11 &amp; "'!" &amp; AD333),0) + IF(Setup!$AI$12&lt;&gt;"",INDIRECT("'" &amp; Setup!$AI$12 &amp; "'!" &amp; AD333),0)</f>
        <v>0</v>
      </c>
      <c r="U333" s="5">
        <f ca="1">IF(Setup!$AI$7&lt;&gt;"",INDIRECT("'" &amp; Setup!$AI$7 &amp; "'!" &amp; AE333),0) + IF(Setup!$AI$8&lt;&gt;"",INDIRECT("'" &amp; Setup!$AI$8 &amp; "'!" &amp; AE333),0) + IF(Setup!$AI$9&lt;&gt;"",INDIRECT("'" &amp; Setup!$AI$9 &amp; "'!" &amp; AE333),0) + IF(Setup!$AI$10&lt;&gt;"",INDIRECT("'" &amp; Setup!$AI$10 &amp; "'!" &amp; AE333),0) + IF(Setup!$AI$11&lt;&gt;"",INDIRECT("'" &amp; Setup!$AI$11 &amp; "'!" &amp; AE333),0) + IF(Setup!$AI$12&lt;&gt;"",INDIRECT("'" &amp; Setup!$AI$12 &amp; "'!" &amp; AE333),0)</f>
        <v>0</v>
      </c>
      <c r="V333" s="32" t="str">
        <f t="shared" ca="1" si="175"/>
        <v/>
      </c>
      <c r="W333" s="33" t="str">
        <f t="shared" ref="W333:W364" ca="1" si="190">IF($AN333=ExcluirDelPLogro,"",IF(AND(T333=0,U333=0),"",V333))</f>
        <v/>
      </c>
      <c r="X333" s="4">
        <f ca="1">IF(Setup!$AJ$7&lt;&gt;"",INDIRECT("'" &amp; Setup!$AJ$7 &amp; "'!" &amp; AD333),0) + IF(Setup!$AJ$8&lt;&gt;"",INDIRECT("'" &amp; Setup!$AJ$8 &amp; "'!" &amp; AD333),0) + IF(Setup!$AJ$9&lt;&gt;"",INDIRECT("'" &amp; Setup!$AJ$9 &amp; "'!" &amp; AD333),0) + IF(Setup!$AJ$10&lt;&gt;"",INDIRECT("'" &amp; Setup!$AJ$10 &amp; "'!" &amp; AD333),0) + IF(Setup!$AJ$11&lt;&gt;"",INDIRECT("'" &amp; Setup!$AJ$11 &amp; "'!" &amp; AD333),0) + IF(Setup!$AJ$12&lt;&gt;"",INDIRECT("'" &amp; Setup!$AJ$12 &amp; "'!" &amp; AD333),0)</f>
        <v>0</v>
      </c>
      <c r="Y333" s="4">
        <f ca="1">IF(Setup!$AJ$7&lt;&gt;"",INDIRECT("'" &amp; Setup!$AJ$7 &amp; "'!" &amp; AE333),0) + IF(Setup!$AJ$8&lt;&gt;"",INDIRECT("'" &amp; Setup!$AJ$8 &amp; "'!" &amp; AE333),0) + IF(Setup!$AJ$9&lt;&gt;"",INDIRECT("'" &amp; Setup!$AJ$9 &amp; "'!" &amp; AE333),0) + IF(Setup!$AJ$10&lt;&gt;"",INDIRECT("'" &amp; Setup!$AJ$10 &amp; "'!" &amp; AE333),0) + IF(Setup!$AJ$11&lt;&gt;"",INDIRECT("'" &amp; Setup!$AJ$11 &amp; "'!" &amp; AE333),0) + IF(Setup!$AJ$12&lt;&gt;"",INDIRECT("'" &amp; Setup!$AJ$12 &amp; "'!" &amp; AE333),0)</f>
        <v>0</v>
      </c>
      <c r="Z333" s="32" t="str">
        <f t="shared" ca="1" si="177"/>
        <v/>
      </c>
      <c r="AA333" s="33" t="str">
        <f t="shared" ref="AA333:AA364" ca="1" si="191">IF($AN333=ExcluirDelPLogro,"",IF(AND(X333=0,Y333=0),"",Z333))</f>
        <v/>
      </c>
      <c r="AB333" s="1">
        <f>Planning!H105</f>
        <v>0</v>
      </c>
      <c r="AC333" s="2" t="str">
        <f t="shared" si="179"/>
        <v>00</v>
      </c>
      <c r="AD333" s="2" t="s">
        <v>1051</v>
      </c>
      <c r="AE333" s="2" t="s">
        <v>1052</v>
      </c>
      <c r="AF333" s="2" t="s">
        <v>1699</v>
      </c>
      <c r="AI333" s="2">
        <f ca="1">IF(Setup!$AG$7&lt;&gt;"",INDIRECT("'" &amp; Setup!$AG$7 &amp; "'!" &amp; AF333),0) + IF(Setup!$AG$8&lt;&gt;"",INDIRECT("'" &amp; Setup!$AG$8 &amp; "'!" &amp; AF333),0) + IF(Setup!$AG$9&lt;&gt;"",INDIRECT("'" &amp; Setup!$AG$9 &amp; "'!" &amp; AF333),0) + IF(Setup!$AG$10&lt;&gt;"",INDIRECT("'" &amp; Setup!$AG$10 &amp; "'!" &amp; AF333),0) + IF(Setup!$AG$11&lt;&gt;"",INDIRECT("'" &amp; Setup!$AG$11 &amp; "'!" &amp; AF333),0) + IF(Setup!$AG$12&lt;&gt;"",INDIRECT("'" &amp; Setup!$AG$12 &amp; "'!" &amp; AF333),0)</f>
        <v>0</v>
      </c>
      <c r="AJ333" s="2">
        <f ca="1">IF(Setup!$AH$7&lt;&gt;"",INDIRECT("'" &amp; Setup!$AH$7 &amp; "'!" &amp; AF333),0) + IF(Setup!$AH$8&lt;&gt;"",INDIRECT("'" &amp; Setup!$AH$8 &amp; "'!" &amp; AF333),0) + IF(Setup!$AH$9&lt;&gt;"",INDIRECT("'" &amp; Setup!$AH$9 &amp; "'!" &amp; AF333),0) + IF(Setup!$AH$10&lt;&gt;"",INDIRECT("'" &amp; Setup!$AH$10 &amp; "'!" &amp; AF333),0) + IF(Setup!$AH$11&lt;&gt;"",INDIRECT("'" &amp; Setup!$AH$11 &amp; "'!" &amp; AF333),0) + IF(Setup!$AH$12&lt;&gt;"",INDIRECT("'" &amp; Setup!$AH$12 &amp; "'!" &amp; AF333),0)</f>
        <v>0</v>
      </c>
      <c r="AK333" s="2">
        <f ca="1">IF(Setup!$AI$7&lt;&gt;"",INDIRECT("'" &amp; Setup!$AI$7 &amp; "'!" &amp; AF333),0) + IF(Setup!$AI$8&lt;&gt;"",INDIRECT("'" &amp; Setup!$AI$8 &amp; "'!" &amp; AF333),0) + IF(Setup!$AI$9&lt;&gt;"",INDIRECT("'" &amp; Setup!$AI$9 &amp; "'!" &amp; AF333),0) + IF(Setup!$AI$10&lt;&gt;"",INDIRECT("'" &amp; Setup!$AI$10 &amp; "'!" &amp; AF333),0) + IF(Setup!$AI$11&lt;&gt;"",INDIRECT("'" &amp; Setup!$AI$11 &amp; "'!" &amp; AF333),0) + IF(Setup!$AI$12&lt;&gt;"",INDIRECT("'" &amp; Setup!$AI$12 &amp; "'!" &amp; AF333),0)</f>
        <v>0</v>
      </c>
      <c r="AL333" s="2">
        <f ca="1">IF(Setup!$AJ$7&lt;&gt;"",INDIRECT("'" &amp; Setup!$AJ$7 &amp; "'!" &amp; AF333),0) + IF(Setup!$AJ$8&lt;&gt;"",INDIRECT("'" &amp; Setup!$AJ$8 &amp; "'!" &amp; AF333),0) + IF(Setup!$AJ$9&lt;&gt;"",INDIRECT("'" &amp; Setup!$AJ$9 &amp; "'!" &amp; AF333),0) + IF(Setup!$AJ$10&lt;&gt;"",INDIRECT("'" &amp; Setup!$AJ$10 &amp; "'!" &amp; AF333),0) + IF(Setup!$AJ$11&lt;&gt;"",INDIRECT("'" &amp; Setup!$AJ$11 &amp; "'!" &amp; AF333),0) + IF(Setup!$AJ$12&lt;&gt;"",INDIRECT("'" &amp; Setup!$AJ$12 &amp; "'!" &amp; AF333),0)</f>
        <v>0</v>
      </c>
      <c r="AN333" s="2" t="str">
        <f t="shared" si="180"/>
        <v/>
      </c>
      <c r="BS333" s="2">
        <v>0</v>
      </c>
      <c r="BT333" s="2">
        <f ca="1">IF(Setup!$AH$7="",0,INDIRECT("'" &amp; Setup!$AH$7 &amp; "'!" &amp; AF333))</f>
        <v>0</v>
      </c>
      <c r="BU333" s="2">
        <f ca="1">IF(Setup!$AI$7="",0,INDIRECT("'" &amp; Setup!$AI$7 &amp; "'!" &amp; AF333))</f>
        <v>0</v>
      </c>
      <c r="BV333" s="2">
        <f ca="1">IF(Setup!$AJ$7="",0,INDIRECT("'" &amp; Setup!$AJ$7 &amp; "'!" &amp; AF333))</f>
        <v>0</v>
      </c>
    </row>
    <row r="334" spans="1:74" ht="39" hidden="1" customHeight="1" x14ac:dyDescent="0.2">
      <c r="A334" s="14" t="str">
        <f>Planning!A106</f>
        <v>I098</v>
      </c>
      <c r="B334" s="9">
        <f>Planning!B106</f>
        <v>0</v>
      </c>
      <c r="C334" s="9">
        <f>Planning!C106</f>
        <v>0</v>
      </c>
      <c r="D334" s="9">
        <f>Planning!D106</f>
        <v>0</v>
      </c>
      <c r="E334" s="3">
        <f>Planning!E106</f>
        <v>0</v>
      </c>
      <c r="F334" s="3">
        <f>Planning!G106</f>
        <v>0</v>
      </c>
      <c r="G334" s="60">
        <f t="shared" si="181"/>
        <v>0</v>
      </c>
      <c r="H334" s="5">
        <f t="shared" ca="1" si="182"/>
        <v>0</v>
      </c>
      <c r="I334" s="5">
        <f t="shared" ca="1" si="183"/>
        <v>0</v>
      </c>
      <c r="J334" s="32" t="str">
        <f t="shared" ca="1" si="184"/>
        <v/>
      </c>
      <c r="K334" s="33" t="str">
        <f t="shared" ca="1" si="187"/>
        <v/>
      </c>
      <c r="L334" s="5">
        <f ca="1">IF(Setup!$AG$7&lt;&gt;"",INDIRECT("'" &amp; Setup!$AG$7 &amp; "'!" &amp; AD334),0) + IF(Setup!$AG$8&lt;&gt;"",INDIRECT("'" &amp; Setup!$AG$8 &amp; "'!" &amp; AD334),0) + IF(Setup!$AG$9&lt;&gt;"",INDIRECT("'" &amp; Setup!$AG$9 &amp; "'!" &amp; AD334),0) + IF(Setup!$AG$10&lt;&gt;"",INDIRECT("'" &amp; Setup!$AG$10 &amp; "'!" &amp; AD334),0) + IF(Setup!$AG$11&lt;&gt;"",INDIRECT("'" &amp; Setup!$AG$11 &amp; "'!" &amp; AD334),0) + IF(Setup!$AG$12&lt;&gt;"",INDIRECT("'" &amp; Setup!$AG$12 &amp; "'!" &amp; AD334),0)</f>
        <v>0</v>
      </c>
      <c r="M334" s="5">
        <f ca="1">IF(Setup!$AG$7&lt;&gt;"",INDIRECT("'" &amp; Setup!$AG$7 &amp; "'!" &amp; AE334),0) + IF(Setup!$AG$8&lt;&gt;"",INDIRECT("'" &amp; Setup!$AG$8 &amp; "'!" &amp; AE334),0) + IF(Setup!$AG$9&lt;&gt;"",INDIRECT("'" &amp; Setup!$AG$9 &amp; "'!" &amp; AE334),0) + IF(Setup!$AG$10&lt;&gt;"",INDIRECT("'" &amp; Setup!$AG$10 &amp; "'!" &amp; AE334),0) + IF(Setup!$AG$11&lt;&gt;"",INDIRECT("'" &amp; Setup!$AG$11 &amp; "'!" &amp; AE334),0) + IF(Setup!$AG$12&lt;&gt;"",INDIRECT("'" &amp; Setup!$AG$12 &amp; "'!" &amp; AE334),0)</f>
        <v>0</v>
      </c>
      <c r="N334" s="32" t="str">
        <f t="shared" ca="1" si="185"/>
        <v/>
      </c>
      <c r="O334" s="33" t="str">
        <f t="shared" ca="1" si="188"/>
        <v/>
      </c>
      <c r="P334" s="5">
        <f ca="1">IF(Setup!$AH$7&lt;&gt;"",INDIRECT("'" &amp; Setup!$AH$7 &amp; "'!" &amp; AD334),0) + IF(Setup!$AH$8&lt;&gt;"",INDIRECT("'" &amp; Setup!$AH$8 &amp; "'!" &amp; AD334),0) + IF(Setup!$AH$9&lt;&gt;"",INDIRECT("'" &amp; Setup!$AH$9 &amp; "'!" &amp; AD334),0) + IF(Setup!$AH$10&lt;&gt;"",INDIRECT("'" &amp; Setup!$AH$10 &amp; "'!" &amp; AD334),0) + IF(Setup!$AH$11&lt;&gt;"",INDIRECT("'" &amp; Setup!$AH$11 &amp; "'!" &amp; AD334),0) + IF(Setup!$AH$12&lt;&gt;"",INDIRECT("'" &amp; Setup!$AH$12 &amp; "'!" &amp; AD334),0)</f>
        <v>0</v>
      </c>
      <c r="Q334" s="5">
        <f ca="1">IF(Setup!$AH$7&lt;&gt;"",INDIRECT("'" &amp; Setup!$AH$7 &amp; "'!" &amp; AE334),0) + IF(Setup!$AH$8&lt;&gt;"",INDIRECT("'" &amp; Setup!$AH$8 &amp; "'!" &amp; AE334),0) + IF(Setup!$AH$9&lt;&gt;"",INDIRECT("'" &amp; Setup!$AH$9 &amp; "'!" &amp; AE334),0) + IF(Setup!$AH$10&lt;&gt;"",INDIRECT("'" &amp; Setup!$AH$10 &amp; "'!" &amp; AE334),0) + IF(Setup!$AH$11&lt;&gt;"",INDIRECT("'" &amp; Setup!$AH$11 &amp; "'!" &amp; AE334),0) + IF(Setup!$AH$12&lt;&gt;"",INDIRECT("'" &amp; Setup!$AH$12 &amp; "'!" &amp; AE334),0)</f>
        <v>0</v>
      </c>
      <c r="R334" s="32" t="str">
        <f t="shared" ca="1" si="186"/>
        <v/>
      </c>
      <c r="S334" s="33" t="str">
        <f t="shared" ca="1" si="189"/>
        <v/>
      </c>
      <c r="T334" s="5">
        <f ca="1">IF(Setup!$AI$7&lt;&gt;"",INDIRECT("'" &amp; Setup!$AI$7 &amp; "'!" &amp; AD334),0) + IF(Setup!$AI$8&lt;&gt;"",INDIRECT("'" &amp; Setup!$AI$8 &amp; "'!" &amp; AD334),0) + IF(Setup!$AI$9&lt;&gt;"",INDIRECT("'" &amp; Setup!$AI$9 &amp; "'!" &amp; AD334),0) + IF(Setup!$AI$10&lt;&gt;"",INDIRECT("'" &amp; Setup!$AI$10 &amp; "'!" &amp; AD334),0) + IF(Setup!$AI$11&lt;&gt;"",INDIRECT("'" &amp; Setup!$AI$11 &amp; "'!" &amp; AD334),0) + IF(Setup!$AI$12&lt;&gt;"",INDIRECT("'" &amp; Setup!$AI$12 &amp; "'!" &amp; AD334),0)</f>
        <v>0</v>
      </c>
      <c r="U334" s="5">
        <f ca="1">IF(Setup!$AI$7&lt;&gt;"",INDIRECT("'" &amp; Setup!$AI$7 &amp; "'!" &amp; AE334),0) + IF(Setup!$AI$8&lt;&gt;"",INDIRECT("'" &amp; Setup!$AI$8 &amp; "'!" &amp; AE334),0) + IF(Setup!$AI$9&lt;&gt;"",INDIRECT("'" &amp; Setup!$AI$9 &amp; "'!" &amp; AE334),0) + IF(Setup!$AI$10&lt;&gt;"",INDIRECT("'" &amp; Setup!$AI$10 &amp; "'!" &amp; AE334),0) + IF(Setup!$AI$11&lt;&gt;"",INDIRECT("'" &amp; Setup!$AI$11 &amp; "'!" &amp; AE334),0) + IF(Setup!$AI$12&lt;&gt;"",INDIRECT("'" &amp; Setup!$AI$12 &amp; "'!" &amp; AE334),0)</f>
        <v>0</v>
      </c>
      <c r="V334" s="32" t="str">
        <f t="shared" ca="1" si="175"/>
        <v/>
      </c>
      <c r="W334" s="33" t="str">
        <f t="shared" ca="1" si="190"/>
        <v/>
      </c>
      <c r="X334" s="4">
        <f ca="1">IF(Setup!$AJ$7&lt;&gt;"",INDIRECT("'" &amp; Setup!$AJ$7 &amp; "'!" &amp; AD334),0) + IF(Setup!$AJ$8&lt;&gt;"",INDIRECT("'" &amp; Setup!$AJ$8 &amp; "'!" &amp; AD334),0) + IF(Setup!$AJ$9&lt;&gt;"",INDIRECT("'" &amp; Setup!$AJ$9 &amp; "'!" &amp; AD334),0) + IF(Setup!$AJ$10&lt;&gt;"",INDIRECT("'" &amp; Setup!$AJ$10 &amp; "'!" &amp; AD334),0) + IF(Setup!$AJ$11&lt;&gt;"",INDIRECT("'" &amp; Setup!$AJ$11 &amp; "'!" &amp; AD334),0) + IF(Setup!$AJ$12&lt;&gt;"",INDIRECT("'" &amp; Setup!$AJ$12 &amp; "'!" &amp; AD334),0)</f>
        <v>0</v>
      </c>
      <c r="Y334" s="4">
        <f ca="1">IF(Setup!$AJ$7&lt;&gt;"",INDIRECT("'" &amp; Setup!$AJ$7 &amp; "'!" &amp; AE334),0) + IF(Setup!$AJ$8&lt;&gt;"",INDIRECT("'" &amp; Setup!$AJ$8 &amp; "'!" &amp; AE334),0) + IF(Setup!$AJ$9&lt;&gt;"",INDIRECT("'" &amp; Setup!$AJ$9 &amp; "'!" &amp; AE334),0) + IF(Setup!$AJ$10&lt;&gt;"",INDIRECT("'" &amp; Setup!$AJ$10 &amp; "'!" &amp; AE334),0) + IF(Setup!$AJ$11&lt;&gt;"",INDIRECT("'" &amp; Setup!$AJ$11 &amp; "'!" &amp; AE334),0) + IF(Setup!$AJ$12&lt;&gt;"",INDIRECT("'" &amp; Setup!$AJ$12 &amp; "'!" &amp; AE334),0)</f>
        <v>0</v>
      </c>
      <c r="Z334" s="32" t="str">
        <f t="shared" ca="1" si="177"/>
        <v/>
      </c>
      <c r="AA334" s="33" t="str">
        <f t="shared" ca="1" si="191"/>
        <v/>
      </c>
      <c r="AB334" s="1">
        <f>Planning!H106</f>
        <v>0</v>
      </c>
      <c r="AC334" s="2" t="str">
        <f t="shared" si="179"/>
        <v>00</v>
      </c>
      <c r="AD334" s="2" t="s">
        <v>1053</v>
      </c>
      <c r="AE334" s="2" t="s">
        <v>1054</v>
      </c>
      <c r="AF334" s="2" t="s">
        <v>1700</v>
      </c>
      <c r="AI334" s="2">
        <f ca="1">IF(Setup!$AG$7&lt;&gt;"",INDIRECT("'" &amp; Setup!$AG$7 &amp; "'!" &amp; AF334),0) + IF(Setup!$AG$8&lt;&gt;"",INDIRECT("'" &amp; Setup!$AG$8 &amp; "'!" &amp; AF334),0) + IF(Setup!$AG$9&lt;&gt;"",INDIRECT("'" &amp; Setup!$AG$9 &amp; "'!" &amp; AF334),0) + IF(Setup!$AG$10&lt;&gt;"",INDIRECT("'" &amp; Setup!$AG$10 &amp; "'!" &amp; AF334),0) + IF(Setup!$AG$11&lt;&gt;"",INDIRECT("'" &amp; Setup!$AG$11 &amp; "'!" &amp; AF334),0) + IF(Setup!$AG$12&lt;&gt;"",INDIRECT("'" &amp; Setup!$AG$12 &amp; "'!" &amp; AF334),0)</f>
        <v>0</v>
      </c>
      <c r="AJ334" s="2">
        <f ca="1">IF(Setup!$AH$7&lt;&gt;"",INDIRECT("'" &amp; Setup!$AH$7 &amp; "'!" &amp; AF334),0) + IF(Setup!$AH$8&lt;&gt;"",INDIRECT("'" &amp; Setup!$AH$8 &amp; "'!" &amp; AF334),0) + IF(Setup!$AH$9&lt;&gt;"",INDIRECT("'" &amp; Setup!$AH$9 &amp; "'!" &amp; AF334),0) + IF(Setup!$AH$10&lt;&gt;"",INDIRECT("'" &amp; Setup!$AH$10 &amp; "'!" &amp; AF334),0) + IF(Setup!$AH$11&lt;&gt;"",INDIRECT("'" &amp; Setup!$AH$11 &amp; "'!" &amp; AF334),0) + IF(Setup!$AH$12&lt;&gt;"",INDIRECT("'" &amp; Setup!$AH$12 &amp; "'!" &amp; AF334),0)</f>
        <v>0</v>
      </c>
      <c r="AK334" s="2">
        <f ca="1">IF(Setup!$AI$7&lt;&gt;"",INDIRECT("'" &amp; Setup!$AI$7 &amp; "'!" &amp; AF334),0) + IF(Setup!$AI$8&lt;&gt;"",INDIRECT("'" &amp; Setup!$AI$8 &amp; "'!" &amp; AF334),0) + IF(Setup!$AI$9&lt;&gt;"",INDIRECT("'" &amp; Setup!$AI$9 &amp; "'!" &amp; AF334),0) + IF(Setup!$AI$10&lt;&gt;"",INDIRECT("'" &amp; Setup!$AI$10 &amp; "'!" &amp; AF334),0) + IF(Setup!$AI$11&lt;&gt;"",INDIRECT("'" &amp; Setup!$AI$11 &amp; "'!" &amp; AF334),0) + IF(Setup!$AI$12&lt;&gt;"",INDIRECT("'" &amp; Setup!$AI$12 &amp; "'!" &amp; AF334),0)</f>
        <v>0</v>
      </c>
      <c r="AL334" s="2">
        <f ca="1">IF(Setup!$AJ$7&lt;&gt;"",INDIRECT("'" &amp; Setup!$AJ$7 &amp; "'!" &amp; AF334),0) + IF(Setup!$AJ$8&lt;&gt;"",INDIRECT("'" &amp; Setup!$AJ$8 &amp; "'!" &amp; AF334),0) + IF(Setup!$AJ$9&lt;&gt;"",INDIRECT("'" &amp; Setup!$AJ$9 &amp; "'!" &amp; AF334),0) + IF(Setup!$AJ$10&lt;&gt;"",INDIRECT("'" &amp; Setup!$AJ$10 &amp; "'!" &amp; AF334),0) + IF(Setup!$AJ$11&lt;&gt;"",INDIRECT("'" &amp; Setup!$AJ$11 &amp; "'!" &amp; AF334),0) + IF(Setup!$AJ$12&lt;&gt;"",INDIRECT("'" &amp; Setup!$AJ$12 &amp; "'!" &amp; AF334),0)</f>
        <v>0</v>
      </c>
      <c r="AN334" s="2" t="str">
        <f t="shared" si="180"/>
        <v/>
      </c>
      <c r="BS334" s="2">
        <v>0</v>
      </c>
      <c r="BT334" s="2">
        <f ca="1">IF(Setup!$AH$7="",0,INDIRECT("'" &amp; Setup!$AH$7 &amp; "'!" &amp; AF334))</f>
        <v>0</v>
      </c>
      <c r="BU334" s="2">
        <f ca="1">IF(Setup!$AI$7="",0,INDIRECT("'" &amp; Setup!$AI$7 &amp; "'!" &amp; AF334))</f>
        <v>0</v>
      </c>
      <c r="BV334" s="2">
        <f ca="1">IF(Setup!$AJ$7="",0,INDIRECT("'" &amp; Setup!$AJ$7 &amp; "'!" &amp; AF334))</f>
        <v>0</v>
      </c>
    </row>
    <row r="335" spans="1:74" ht="39" hidden="1" customHeight="1" x14ac:dyDescent="0.2">
      <c r="A335" s="14" t="str">
        <f>Planning!A107</f>
        <v>I099</v>
      </c>
      <c r="B335" s="9">
        <f>Planning!B107</f>
        <v>0</v>
      </c>
      <c r="C335" s="9">
        <f>Planning!C107</f>
        <v>0</v>
      </c>
      <c r="D335" s="9">
        <f>Planning!D107</f>
        <v>0</v>
      </c>
      <c r="E335" s="3">
        <f>Planning!E107</f>
        <v>0</v>
      </c>
      <c r="F335" s="3">
        <f>Planning!G107</f>
        <v>0</v>
      </c>
      <c r="G335" s="60">
        <f t="shared" si="181"/>
        <v>0</v>
      </c>
      <c r="H335" s="5">
        <f t="shared" ca="1" si="182"/>
        <v>0</v>
      </c>
      <c r="I335" s="5">
        <f t="shared" ca="1" si="183"/>
        <v>0</v>
      </c>
      <c r="J335" s="32" t="str">
        <f t="shared" ca="1" si="184"/>
        <v/>
      </c>
      <c r="K335" s="33" t="str">
        <f t="shared" ca="1" si="187"/>
        <v/>
      </c>
      <c r="L335" s="5">
        <f ca="1">IF(Setup!$AG$7&lt;&gt;"",INDIRECT("'" &amp; Setup!$AG$7 &amp; "'!" &amp; AD335),0) + IF(Setup!$AG$8&lt;&gt;"",INDIRECT("'" &amp; Setup!$AG$8 &amp; "'!" &amp; AD335),0) + IF(Setup!$AG$9&lt;&gt;"",INDIRECT("'" &amp; Setup!$AG$9 &amp; "'!" &amp; AD335),0) + IF(Setup!$AG$10&lt;&gt;"",INDIRECT("'" &amp; Setup!$AG$10 &amp; "'!" &amp; AD335),0) + IF(Setup!$AG$11&lt;&gt;"",INDIRECT("'" &amp; Setup!$AG$11 &amp; "'!" &amp; AD335),0) + IF(Setup!$AG$12&lt;&gt;"",INDIRECT("'" &amp; Setup!$AG$12 &amp; "'!" &amp; AD335),0)</f>
        <v>0</v>
      </c>
      <c r="M335" s="5">
        <f ca="1">IF(Setup!$AG$7&lt;&gt;"",INDIRECT("'" &amp; Setup!$AG$7 &amp; "'!" &amp; AE335),0) + IF(Setup!$AG$8&lt;&gt;"",INDIRECT("'" &amp; Setup!$AG$8 &amp; "'!" &amp; AE335),0) + IF(Setup!$AG$9&lt;&gt;"",INDIRECT("'" &amp; Setup!$AG$9 &amp; "'!" &amp; AE335),0) + IF(Setup!$AG$10&lt;&gt;"",INDIRECT("'" &amp; Setup!$AG$10 &amp; "'!" &amp; AE335),0) + IF(Setup!$AG$11&lt;&gt;"",INDIRECT("'" &amp; Setup!$AG$11 &amp; "'!" &amp; AE335),0) + IF(Setup!$AG$12&lt;&gt;"",INDIRECT("'" &amp; Setup!$AG$12 &amp; "'!" &amp; AE335),0)</f>
        <v>0</v>
      </c>
      <c r="N335" s="32" t="str">
        <f t="shared" ca="1" si="185"/>
        <v/>
      </c>
      <c r="O335" s="33" t="str">
        <f t="shared" ca="1" si="188"/>
        <v/>
      </c>
      <c r="P335" s="5">
        <f ca="1">IF(Setup!$AH$7&lt;&gt;"",INDIRECT("'" &amp; Setup!$AH$7 &amp; "'!" &amp; AD335),0) + IF(Setup!$AH$8&lt;&gt;"",INDIRECT("'" &amp; Setup!$AH$8 &amp; "'!" &amp; AD335),0) + IF(Setup!$AH$9&lt;&gt;"",INDIRECT("'" &amp; Setup!$AH$9 &amp; "'!" &amp; AD335),0) + IF(Setup!$AH$10&lt;&gt;"",INDIRECT("'" &amp; Setup!$AH$10 &amp; "'!" &amp; AD335),0) + IF(Setup!$AH$11&lt;&gt;"",INDIRECT("'" &amp; Setup!$AH$11 &amp; "'!" &amp; AD335),0) + IF(Setup!$AH$12&lt;&gt;"",INDIRECT("'" &amp; Setup!$AH$12 &amp; "'!" &amp; AD335),0)</f>
        <v>0</v>
      </c>
      <c r="Q335" s="5">
        <f ca="1">IF(Setup!$AH$7&lt;&gt;"",INDIRECT("'" &amp; Setup!$AH$7 &amp; "'!" &amp; AE335),0) + IF(Setup!$AH$8&lt;&gt;"",INDIRECT("'" &amp; Setup!$AH$8 &amp; "'!" &amp; AE335),0) + IF(Setup!$AH$9&lt;&gt;"",INDIRECT("'" &amp; Setup!$AH$9 &amp; "'!" &amp; AE335),0) + IF(Setup!$AH$10&lt;&gt;"",INDIRECT("'" &amp; Setup!$AH$10 &amp; "'!" &amp; AE335),0) + IF(Setup!$AH$11&lt;&gt;"",INDIRECT("'" &amp; Setup!$AH$11 &amp; "'!" &amp; AE335),0) + IF(Setup!$AH$12&lt;&gt;"",INDIRECT("'" &amp; Setup!$AH$12 &amp; "'!" &amp; AE335),0)</f>
        <v>0</v>
      </c>
      <c r="R335" s="32" t="str">
        <f t="shared" ca="1" si="186"/>
        <v/>
      </c>
      <c r="S335" s="33" t="str">
        <f t="shared" ca="1" si="189"/>
        <v/>
      </c>
      <c r="T335" s="5">
        <f ca="1">IF(Setup!$AI$7&lt;&gt;"",INDIRECT("'" &amp; Setup!$AI$7 &amp; "'!" &amp; AD335),0) + IF(Setup!$AI$8&lt;&gt;"",INDIRECT("'" &amp; Setup!$AI$8 &amp; "'!" &amp; AD335),0) + IF(Setup!$AI$9&lt;&gt;"",INDIRECT("'" &amp; Setup!$AI$9 &amp; "'!" &amp; AD335),0) + IF(Setup!$AI$10&lt;&gt;"",INDIRECT("'" &amp; Setup!$AI$10 &amp; "'!" &amp; AD335),0) + IF(Setup!$AI$11&lt;&gt;"",INDIRECT("'" &amp; Setup!$AI$11 &amp; "'!" &amp; AD335),0) + IF(Setup!$AI$12&lt;&gt;"",INDIRECT("'" &amp; Setup!$AI$12 &amp; "'!" &amp; AD335),0)</f>
        <v>0</v>
      </c>
      <c r="U335" s="5">
        <f ca="1">IF(Setup!$AI$7&lt;&gt;"",INDIRECT("'" &amp; Setup!$AI$7 &amp; "'!" &amp; AE335),0) + IF(Setup!$AI$8&lt;&gt;"",INDIRECT("'" &amp; Setup!$AI$8 &amp; "'!" &amp; AE335),0) + IF(Setup!$AI$9&lt;&gt;"",INDIRECT("'" &amp; Setup!$AI$9 &amp; "'!" &amp; AE335),0) + IF(Setup!$AI$10&lt;&gt;"",INDIRECT("'" &amp; Setup!$AI$10 &amp; "'!" &amp; AE335),0) + IF(Setup!$AI$11&lt;&gt;"",INDIRECT("'" &amp; Setup!$AI$11 &amp; "'!" &amp; AE335),0) + IF(Setup!$AI$12&lt;&gt;"",INDIRECT("'" &amp; Setup!$AI$12 &amp; "'!" &amp; AE335),0)</f>
        <v>0</v>
      </c>
      <c r="V335" s="32" t="str">
        <f t="shared" ca="1" si="175"/>
        <v/>
      </c>
      <c r="W335" s="33" t="str">
        <f t="shared" ca="1" si="190"/>
        <v/>
      </c>
      <c r="X335" s="4">
        <f ca="1">IF(Setup!$AJ$7&lt;&gt;"",INDIRECT("'" &amp; Setup!$AJ$7 &amp; "'!" &amp; AD335),0) + IF(Setup!$AJ$8&lt;&gt;"",INDIRECT("'" &amp; Setup!$AJ$8 &amp; "'!" &amp; AD335),0) + IF(Setup!$AJ$9&lt;&gt;"",INDIRECT("'" &amp; Setup!$AJ$9 &amp; "'!" &amp; AD335),0) + IF(Setup!$AJ$10&lt;&gt;"",INDIRECT("'" &amp; Setup!$AJ$10 &amp; "'!" &amp; AD335),0) + IF(Setup!$AJ$11&lt;&gt;"",INDIRECT("'" &amp; Setup!$AJ$11 &amp; "'!" &amp; AD335),0) + IF(Setup!$AJ$12&lt;&gt;"",INDIRECT("'" &amp; Setup!$AJ$12 &amp; "'!" &amp; AD335),0)</f>
        <v>0</v>
      </c>
      <c r="Y335" s="4">
        <f ca="1">IF(Setup!$AJ$7&lt;&gt;"",INDIRECT("'" &amp; Setup!$AJ$7 &amp; "'!" &amp; AE335),0) + IF(Setup!$AJ$8&lt;&gt;"",INDIRECT("'" &amp; Setup!$AJ$8 &amp; "'!" &amp; AE335),0) + IF(Setup!$AJ$9&lt;&gt;"",INDIRECT("'" &amp; Setup!$AJ$9 &amp; "'!" &amp; AE335),0) + IF(Setup!$AJ$10&lt;&gt;"",INDIRECT("'" &amp; Setup!$AJ$10 &amp; "'!" &amp; AE335),0) + IF(Setup!$AJ$11&lt;&gt;"",INDIRECT("'" &amp; Setup!$AJ$11 &amp; "'!" &amp; AE335),0) + IF(Setup!$AJ$12&lt;&gt;"",INDIRECT("'" &amp; Setup!$AJ$12 &amp; "'!" &amp; AE335),0)</f>
        <v>0</v>
      </c>
      <c r="Z335" s="32" t="str">
        <f t="shared" ca="1" si="177"/>
        <v/>
      </c>
      <c r="AA335" s="33" t="str">
        <f t="shared" ca="1" si="191"/>
        <v/>
      </c>
      <c r="AB335" s="1">
        <f>Planning!H107</f>
        <v>0</v>
      </c>
      <c r="AC335" s="2" t="str">
        <f t="shared" si="179"/>
        <v>00</v>
      </c>
      <c r="AD335" s="2" t="s">
        <v>1055</v>
      </c>
      <c r="AE335" s="2" t="s">
        <v>1056</v>
      </c>
      <c r="AF335" s="2" t="s">
        <v>1701</v>
      </c>
      <c r="AI335" s="2">
        <f ca="1">IF(Setup!$AG$7&lt;&gt;"",INDIRECT("'" &amp; Setup!$AG$7 &amp; "'!" &amp; AF335),0) + IF(Setup!$AG$8&lt;&gt;"",INDIRECT("'" &amp; Setup!$AG$8 &amp; "'!" &amp; AF335),0) + IF(Setup!$AG$9&lt;&gt;"",INDIRECT("'" &amp; Setup!$AG$9 &amp; "'!" &amp; AF335),0) + IF(Setup!$AG$10&lt;&gt;"",INDIRECT("'" &amp; Setup!$AG$10 &amp; "'!" &amp; AF335),0) + IF(Setup!$AG$11&lt;&gt;"",INDIRECT("'" &amp; Setup!$AG$11 &amp; "'!" &amp; AF335),0) + IF(Setup!$AG$12&lt;&gt;"",INDIRECT("'" &amp; Setup!$AG$12 &amp; "'!" &amp; AF335),0)</f>
        <v>0</v>
      </c>
      <c r="AJ335" s="2">
        <f ca="1">IF(Setup!$AH$7&lt;&gt;"",INDIRECT("'" &amp; Setup!$AH$7 &amp; "'!" &amp; AF335),0) + IF(Setup!$AH$8&lt;&gt;"",INDIRECT("'" &amp; Setup!$AH$8 &amp; "'!" &amp; AF335),0) + IF(Setup!$AH$9&lt;&gt;"",INDIRECT("'" &amp; Setup!$AH$9 &amp; "'!" &amp; AF335),0) + IF(Setup!$AH$10&lt;&gt;"",INDIRECT("'" &amp; Setup!$AH$10 &amp; "'!" &amp; AF335),0) + IF(Setup!$AH$11&lt;&gt;"",INDIRECT("'" &amp; Setup!$AH$11 &amp; "'!" &amp; AF335),0) + IF(Setup!$AH$12&lt;&gt;"",INDIRECT("'" &amp; Setup!$AH$12 &amp; "'!" &amp; AF335),0)</f>
        <v>0</v>
      </c>
      <c r="AK335" s="2">
        <f ca="1">IF(Setup!$AI$7&lt;&gt;"",INDIRECT("'" &amp; Setup!$AI$7 &amp; "'!" &amp; AF335),0) + IF(Setup!$AI$8&lt;&gt;"",INDIRECT("'" &amp; Setup!$AI$8 &amp; "'!" &amp; AF335),0) + IF(Setup!$AI$9&lt;&gt;"",INDIRECT("'" &amp; Setup!$AI$9 &amp; "'!" &amp; AF335),0) + IF(Setup!$AI$10&lt;&gt;"",INDIRECT("'" &amp; Setup!$AI$10 &amp; "'!" &amp; AF335),0) + IF(Setup!$AI$11&lt;&gt;"",INDIRECT("'" &amp; Setup!$AI$11 &amp; "'!" &amp; AF335),0) + IF(Setup!$AI$12&lt;&gt;"",INDIRECT("'" &amp; Setup!$AI$12 &amp; "'!" &amp; AF335),0)</f>
        <v>0</v>
      </c>
      <c r="AL335" s="2">
        <f ca="1">IF(Setup!$AJ$7&lt;&gt;"",INDIRECT("'" &amp; Setup!$AJ$7 &amp; "'!" &amp; AF335),0) + IF(Setup!$AJ$8&lt;&gt;"",INDIRECT("'" &amp; Setup!$AJ$8 &amp; "'!" &amp; AF335),0) + IF(Setup!$AJ$9&lt;&gt;"",INDIRECT("'" &amp; Setup!$AJ$9 &amp; "'!" &amp; AF335),0) + IF(Setup!$AJ$10&lt;&gt;"",INDIRECT("'" &amp; Setup!$AJ$10 &amp; "'!" &amp; AF335),0) + IF(Setup!$AJ$11&lt;&gt;"",INDIRECT("'" &amp; Setup!$AJ$11 &amp; "'!" &amp; AF335),0) + IF(Setup!$AJ$12&lt;&gt;"",INDIRECT("'" &amp; Setup!$AJ$12 &amp; "'!" &amp; AF335),0)</f>
        <v>0</v>
      </c>
      <c r="AN335" s="2" t="str">
        <f t="shared" si="180"/>
        <v/>
      </c>
      <c r="BS335" s="2">
        <v>0</v>
      </c>
      <c r="BT335" s="2">
        <f ca="1">IF(Setup!$AH$7="",0,INDIRECT("'" &amp; Setup!$AH$7 &amp; "'!" &amp; AF335))</f>
        <v>0</v>
      </c>
      <c r="BU335" s="2">
        <f ca="1">IF(Setup!$AI$7="",0,INDIRECT("'" &amp; Setup!$AI$7 &amp; "'!" &amp; AF335))</f>
        <v>0</v>
      </c>
      <c r="BV335" s="2">
        <f ca="1">IF(Setup!$AJ$7="",0,INDIRECT("'" &amp; Setup!$AJ$7 &amp; "'!" &amp; AF335))</f>
        <v>0</v>
      </c>
    </row>
    <row r="336" spans="1:74" ht="39" hidden="1" customHeight="1" x14ac:dyDescent="0.2">
      <c r="A336" s="14" t="str">
        <f>Planning!A108</f>
        <v>I100</v>
      </c>
      <c r="B336" s="9">
        <f>Planning!B108</f>
        <v>0</v>
      </c>
      <c r="C336" s="9">
        <f>Planning!C108</f>
        <v>0</v>
      </c>
      <c r="D336" s="9">
        <f>Planning!D108</f>
        <v>0</v>
      </c>
      <c r="E336" s="3">
        <f>Planning!E108</f>
        <v>0</v>
      </c>
      <c r="F336" s="3">
        <f>Planning!G108</f>
        <v>0</v>
      </c>
      <c r="G336" s="60">
        <f t="shared" si="181"/>
        <v>0</v>
      </c>
      <c r="H336" s="5">
        <f t="shared" ca="1" si="182"/>
        <v>0</v>
      </c>
      <c r="I336" s="5">
        <f t="shared" ca="1" si="183"/>
        <v>0</v>
      </c>
      <c r="J336" s="32" t="str">
        <f t="shared" ca="1" si="184"/>
        <v/>
      </c>
      <c r="K336" s="33" t="str">
        <f t="shared" ca="1" si="187"/>
        <v/>
      </c>
      <c r="L336" s="5">
        <f ca="1">IF(Setup!$AG$7&lt;&gt;"",INDIRECT("'" &amp; Setup!$AG$7 &amp; "'!" &amp; AD336),0) + IF(Setup!$AG$8&lt;&gt;"",INDIRECT("'" &amp; Setup!$AG$8 &amp; "'!" &amp; AD336),0) + IF(Setup!$AG$9&lt;&gt;"",INDIRECT("'" &amp; Setup!$AG$9 &amp; "'!" &amp; AD336),0) + IF(Setup!$AG$10&lt;&gt;"",INDIRECT("'" &amp; Setup!$AG$10 &amp; "'!" &amp; AD336),0) + IF(Setup!$AG$11&lt;&gt;"",INDIRECT("'" &amp; Setup!$AG$11 &amp; "'!" &amp; AD336),0) + IF(Setup!$AG$12&lt;&gt;"",INDIRECT("'" &amp; Setup!$AG$12 &amp; "'!" &amp; AD336),0)</f>
        <v>0</v>
      </c>
      <c r="M336" s="5">
        <f ca="1">IF(Setup!$AG$7&lt;&gt;"",INDIRECT("'" &amp; Setup!$AG$7 &amp; "'!" &amp; AE336),0) + IF(Setup!$AG$8&lt;&gt;"",INDIRECT("'" &amp; Setup!$AG$8 &amp; "'!" &amp; AE336),0) + IF(Setup!$AG$9&lt;&gt;"",INDIRECT("'" &amp; Setup!$AG$9 &amp; "'!" &amp; AE336),0) + IF(Setup!$AG$10&lt;&gt;"",INDIRECT("'" &amp; Setup!$AG$10 &amp; "'!" &amp; AE336),0) + IF(Setup!$AG$11&lt;&gt;"",INDIRECT("'" &amp; Setup!$AG$11 &amp; "'!" &amp; AE336),0) + IF(Setup!$AG$12&lt;&gt;"",INDIRECT("'" &amp; Setup!$AG$12 &amp; "'!" &amp; AE336),0)</f>
        <v>0</v>
      </c>
      <c r="N336" s="32" t="str">
        <f t="shared" ca="1" si="185"/>
        <v/>
      </c>
      <c r="O336" s="33" t="str">
        <f t="shared" ca="1" si="188"/>
        <v/>
      </c>
      <c r="P336" s="5">
        <f ca="1">IF(Setup!$AH$7&lt;&gt;"",INDIRECT("'" &amp; Setup!$AH$7 &amp; "'!" &amp; AD336),0) + IF(Setup!$AH$8&lt;&gt;"",INDIRECT("'" &amp; Setup!$AH$8 &amp; "'!" &amp; AD336),0) + IF(Setup!$AH$9&lt;&gt;"",INDIRECT("'" &amp; Setup!$AH$9 &amp; "'!" &amp; AD336),0) + IF(Setup!$AH$10&lt;&gt;"",INDIRECT("'" &amp; Setup!$AH$10 &amp; "'!" &amp; AD336),0) + IF(Setup!$AH$11&lt;&gt;"",INDIRECT("'" &amp; Setup!$AH$11 &amp; "'!" &amp; AD336),0) + IF(Setup!$AH$12&lt;&gt;"",INDIRECT("'" &amp; Setup!$AH$12 &amp; "'!" &amp; AD336),0)</f>
        <v>0</v>
      </c>
      <c r="Q336" s="5">
        <f ca="1">IF(Setup!$AH$7&lt;&gt;"",INDIRECT("'" &amp; Setup!$AH$7 &amp; "'!" &amp; AE336),0) + IF(Setup!$AH$8&lt;&gt;"",INDIRECT("'" &amp; Setup!$AH$8 &amp; "'!" &amp; AE336),0) + IF(Setup!$AH$9&lt;&gt;"",INDIRECT("'" &amp; Setup!$AH$9 &amp; "'!" &amp; AE336),0) + IF(Setup!$AH$10&lt;&gt;"",INDIRECT("'" &amp; Setup!$AH$10 &amp; "'!" &amp; AE336),0) + IF(Setup!$AH$11&lt;&gt;"",INDIRECT("'" &amp; Setup!$AH$11 &amp; "'!" &amp; AE336),0) + IF(Setup!$AH$12&lt;&gt;"",INDIRECT("'" &amp; Setup!$AH$12 &amp; "'!" &amp; AE336),0)</f>
        <v>0</v>
      </c>
      <c r="R336" s="32" t="str">
        <f t="shared" ca="1" si="186"/>
        <v/>
      </c>
      <c r="S336" s="33" t="str">
        <f t="shared" ca="1" si="189"/>
        <v/>
      </c>
      <c r="T336" s="5">
        <f ca="1">IF(Setup!$AI$7&lt;&gt;"",INDIRECT("'" &amp; Setup!$AI$7 &amp; "'!" &amp; AD336),0) + IF(Setup!$AI$8&lt;&gt;"",INDIRECT("'" &amp; Setup!$AI$8 &amp; "'!" &amp; AD336),0) + IF(Setup!$AI$9&lt;&gt;"",INDIRECT("'" &amp; Setup!$AI$9 &amp; "'!" &amp; AD336),0) + IF(Setup!$AI$10&lt;&gt;"",INDIRECT("'" &amp; Setup!$AI$10 &amp; "'!" &amp; AD336),0) + IF(Setup!$AI$11&lt;&gt;"",INDIRECT("'" &amp; Setup!$AI$11 &amp; "'!" &amp; AD336),0) + IF(Setup!$AI$12&lt;&gt;"",INDIRECT("'" &amp; Setup!$AI$12 &amp; "'!" &amp; AD336),0)</f>
        <v>0</v>
      </c>
      <c r="U336" s="5">
        <f ca="1">IF(Setup!$AI$7&lt;&gt;"",INDIRECT("'" &amp; Setup!$AI$7 &amp; "'!" &amp; AE336),0) + IF(Setup!$AI$8&lt;&gt;"",INDIRECT("'" &amp; Setup!$AI$8 &amp; "'!" &amp; AE336),0) + IF(Setup!$AI$9&lt;&gt;"",INDIRECT("'" &amp; Setup!$AI$9 &amp; "'!" &amp; AE336),0) + IF(Setup!$AI$10&lt;&gt;"",INDIRECT("'" &amp; Setup!$AI$10 &amp; "'!" &amp; AE336),0) + IF(Setup!$AI$11&lt;&gt;"",INDIRECT("'" &amp; Setup!$AI$11 &amp; "'!" &amp; AE336),0) + IF(Setup!$AI$12&lt;&gt;"",INDIRECT("'" &amp; Setup!$AI$12 &amp; "'!" &amp; AE336),0)</f>
        <v>0</v>
      </c>
      <c r="V336" s="32" t="str">
        <f t="shared" ca="1" si="175"/>
        <v/>
      </c>
      <c r="W336" s="33" t="str">
        <f t="shared" ca="1" si="190"/>
        <v/>
      </c>
      <c r="X336" s="4">
        <f ca="1">IF(Setup!$AJ$7&lt;&gt;"",INDIRECT("'" &amp; Setup!$AJ$7 &amp; "'!" &amp; AD336),0) + IF(Setup!$AJ$8&lt;&gt;"",INDIRECT("'" &amp; Setup!$AJ$8 &amp; "'!" &amp; AD336),0) + IF(Setup!$AJ$9&lt;&gt;"",INDIRECT("'" &amp; Setup!$AJ$9 &amp; "'!" &amp; AD336),0) + IF(Setup!$AJ$10&lt;&gt;"",INDIRECT("'" &amp; Setup!$AJ$10 &amp; "'!" &amp; AD336),0) + IF(Setup!$AJ$11&lt;&gt;"",INDIRECT("'" &amp; Setup!$AJ$11 &amp; "'!" &amp; AD336),0) + IF(Setup!$AJ$12&lt;&gt;"",INDIRECT("'" &amp; Setup!$AJ$12 &amp; "'!" &amp; AD336),0)</f>
        <v>0</v>
      </c>
      <c r="Y336" s="4">
        <f ca="1">IF(Setup!$AJ$7&lt;&gt;"",INDIRECT("'" &amp; Setup!$AJ$7 &amp; "'!" &amp; AE336),0) + IF(Setup!$AJ$8&lt;&gt;"",INDIRECT("'" &amp; Setup!$AJ$8 &amp; "'!" &amp; AE336),0) + IF(Setup!$AJ$9&lt;&gt;"",INDIRECT("'" &amp; Setup!$AJ$9 &amp; "'!" &amp; AE336),0) + IF(Setup!$AJ$10&lt;&gt;"",INDIRECT("'" &amp; Setup!$AJ$10 &amp; "'!" &amp; AE336),0) + IF(Setup!$AJ$11&lt;&gt;"",INDIRECT("'" &amp; Setup!$AJ$11 &amp; "'!" &amp; AE336),0) + IF(Setup!$AJ$12&lt;&gt;"",INDIRECT("'" &amp; Setup!$AJ$12 &amp; "'!" &amp; AE336),0)</f>
        <v>0</v>
      </c>
      <c r="Z336" s="32" t="str">
        <f t="shared" ca="1" si="177"/>
        <v/>
      </c>
      <c r="AA336" s="33" t="str">
        <f t="shared" ca="1" si="191"/>
        <v/>
      </c>
      <c r="AB336" s="1">
        <f>Planning!H108</f>
        <v>0</v>
      </c>
      <c r="AC336" s="2" t="str">
        <f t="shared" si="179"/>
        <v>00</v>
      </c>
      <c r="AD336" s="2" t="s">
        <v>1057</v>
      </c>
      <c r="AE336" s="2" t="s">
        <v>1058</v>
      </c>
      <c r="AF336" s="2" t="s">
        <v>1702</v>
      </c>
      <c r="AI336" s="2">
        <f ca="1">IF(Setup!$AG$7&lt;&gt;"",INDIRECT("'" &amp; Setup!$AG$7 &amp; "'!" &amp; AF336),0) + IF(Setup!$AG$8&lt;&gt;"",INDIRECT("'" &amp; Setup!$AG$8 &amp; "'!" &amp; AF336),0) + IF(Setup!$AG$9&lt;&gt;"",INDIRECT("'" &amp; Setup!$AG$9 &amp; "'!" &amp; AF336),0) + IF(Setup!$AG$10&lt;&gt;"",INDIRECT("'" &amp; Setup!$AG$10 &amp; "'!" &amp; AF336),0) + IF(Setup!$AG$11&lt;&gt;"",INDIRECT("'" &amp; Setup!$AG$11 &amp; "'!" &amp; AF336),0) + IF(Setup!$AG$12&lt;&gt;"",INDIRECT("'" &amp; Setup!$AG$12 &amp; "'!" &amp; AF336),0)</f>
        <v>0</v>
      </c>
      <c r="AJ336" s="2">
        <f ca="1">IF(Setup!$AH$7&lt;&gt;"",INDIRECT("'" &amp; Setup!$AH$7 &amp; "'!" &amp; AF336),0) + IF(Setup!$AH$8&lt;&gt;"",INDIRECT("'" &amp; Setup!$AH$8 &amp; "'!" &amp; AF336),0) + IF(Setup!$AH$9&lt;&gt;"",INDIRECT("'" &amp; Setup!$AH$9 &amp; "'!" &amp; AF336),0) + IF(Setup!$AH$10&lt;&gt;"",INDIRECT("'" &amp; Setup!$AH$10 &amp; "'!" &amp; AF336),0) + IF(Setup!$AH$11&lt;&gt;"",INDIRECT("'" &amp; Setup!$AH$11 &amp; "'!" &amp; AF336),0) + IF(Setup!$AH$12&lt;&gt;"",INDIRECT("'" &amp; Setup!$AH$12 &amp; "'!" &amp; AF336),0)</f>
        <v>0</v>
      </c>
      <c r="AK336" s="2">
        <f ca="1">IF(Setup!$AI$7&lt;&gt;"",INDIRECT("'" &amp; Setup!$AI$7 &amp; "'!" &amp; AF336),0) + IF(Setup!$AI$8&lt;&gt;"",INDIRECT("'" &amp; Setup!$AI$8 &amp; "'!" &amp; AF336),0) + IF(Setup!$AI$9&lt;&gt;"",INDIRECT("'" &amp; Setup!$AI$9 &amp; "'!" &amp; AF336),0) + IF(Setup!$AI$10&lt;&gt;"",INDIRECT("'" &amp; Setup!$AI$10 &amp; "'!" &amp; AF336),0) + IF(Setup!$AI$11&lt;&gt;"",INDIRECT("'" &amp; Setup!$AI$11 &amp; "'!" &amp; AF336),0) + IF(Setup!$AI$12&lt;&gt;"",INDIRECT("'" &amp; Setup!$AI$12 &amp; "'!" &amp; AF336),0)</f>
        <v>0</v>
      </c>
      <c r="AL336" s="2">
        <f ca="1">IF(Setup!$AJ$7&lt;&gt;"",INDIRECT("'" &amp; Setup!$AJ$7 &amp; "'!" &amp; AF336),0) + IF(Setup!$AJ$8&lt;&gt;"",INDIRECT("'" &amp; Setup!$AJ$8 &amp; "'!" &amp; AF336),0) + IF(Setup!$AJ$9&lt;&gt;"",INDIRECT("'" &amp; Setup!$AJ$9 &amp; "'!" &amp; AF336),0) + IF(Setup!$AJ$10&lt;&gt;"",INDIRECT("'" &amp; Setup!$AJ$10 &amp; "'!" &amp; AF336),0) + IF(Setup!$AJ$11&lt;&gt;"",INDIRECT("'" &amp; Setup!$AJ$11 &amp; "'!" &amp; AF336),0) + IF(Setup!$AJ$12&lt;&gt;"",INDIRECT("'" &amp; Setup!$AJ$12 &amp; "'!" &amp; AF336),0)</f>
        <v>0</v>
      </c>
      <c r="AN336" s="2" t="str">
        <f t="shared" si="180"/>
        <v/>
      </c>
      <c r="BS336" s="2">
        <v>0</v>
      </c>
      <c r="BT336" s="2">
        <f ca="1">IF(Setup!$AH$7="",0,INDIRECT("'" &amp; Setup!$AH$7 &amp; "'!" &amp; AF336))</f>
        <v>0</v>
      </c>
      <c r="BU336" s="2">
        <f ca="1">IF(Setup!$AI$7="",0,INDIRECT("'" &amp; Setup!$AI$7 &amp; "'!" &amp; AF336))</f>
        <v>0</v>
      </c>
      <c r="BV336" s="2">
        <f ca="1">IF(Setup!$AJ$7="",0,INDIRECT("'" &amp; Setup!$AJ$7 &amp; "'!" &amp; AF336))</f>
        <v>0</v>
      </c>
    </row>
    <row r="337" spans="1:74" ht="39" hidden="1" customHeight="1" x14ac:dyDescent="0.2">
      <c r="A337" s="14" t="str">
        <f>Planning!A109</f>
        <v>I101</v>
      </c>
      <c r="B337" s="9">
        <f>Planning!B109</f>
        <v>0</v>
      </c>
      <c r="C337" s="9">
        <f>Planning!C109</f>
        <v>0</v>
      </c>
      <c r="D337" s="9">
        <f>Planning!D109</f>
        <v>0</v>
      </c>
      <c r="E337" s="3">
        <f>Planning!E109</f>
        <v>0</v>
      </c>
      <c r="F337" s="3">
        <f>Planning!G109</f>
        <v>0</v>
      </c>
      <c r="G337" s="60">
        <f t="shared" si="181"/>
        <v>0</v>
      </c>
      <c r="H337" s="5">
        <f t="shared" ca="1" si="182"/>
        <v>0</v>
      </c>
      <c r="I337" s="5">
        <f t="shared" ca="1" si="183"/>
        <v>0</v>
      </c>
      <c r="J337" s="32" t="str">
        <f t="shared" ca="1" si="184"/>
        <v/>
      </c>
      <c r="K337" s="33" t="str">
        <f t="shared" ca="1" si="187"/>
        <v/>
      </c>
      <c r="L337" s="5">
        <f ca="1">IF(Setup!$AG$7&lt;&gt;"",INDIRECT("'" &amp; Setup!$AG$7 &amp; "'!" &amp; AD337),0) + IF(Setup!$AG$8&lt;&gt;"",INDIRECT("'" &amp; Setup!$AG$8 &amp; "'!" &amp; AD337),0) + IF(Setup!$AG$9&lt;&gt;"",INDIRECT("'" &amp; Setup!$AG$9 &amp; "'!" &amp; AD337),0) + IF(Setup!$AG$10&lt;&gt;"",INDIRECT("'" &amp; Setup!$AG$10 &amp; "'!" &amp; AD337),0) + IF(Setup!$AG$11&lt;&gt;"",INDIRECT("'" &amp; Setup!$AG$11 &amp; "'!" &amp; AD337),0) + IF(Setup!$AG$12&lt;&gt;"",INDIRECT("'" &amp; Setup!$AG$12 &amp; "'!" &amp; AD337),0)</f>
        <v>0</v>
      </c>
      <c r="M337" s="5">
        <f ca="1">IF(Setup!$AG$7&lt;&gt;"",INDIRECT("'" &amp; Setup!$AG$7 &amp; "'!" &amp; AE337),0) + IF(Setup!$AG$8&lt;&gt;"",INDIRECT("'" &amp; Setup!$AG$8 &amp; "'!" &amp; AE337),0) + IF(Setup!$AG$9&lt;&gt;"",INDIRECT("'" &amp; Setup!$AG$9 &amp; "'!" &amp; AE337),0) + IF(Setup!$AG$10&lt;&gt;"",INDIRECT("'" &amp; Setup!$AG$10 &amp; "'!" &amp; AE337),0) + IF(Setup!$AG$11&lt;&gt;"",INDIRECT("'" &amp; Setup!$AG$11 &amp; "'!" &amp; AE337),0) + IF(Setup!$AG$12&lt;&gt;"",INDIRECT("'" &amp; Setup!$AG$12 &amp; "'!" &amp; AE337),0)</f>
        <v>0</v>
      </c>
      <c r="N337" s="32" t="str">
        <f t="shared" ca="1" si="185"/>
        <v/>
      </c>
      <c r="O337" s="33" t="str">
        <f t="shared" ca="1" si="188"/>
        <v/>
      </c>
      <c r="P337" s="5">
        <f ca="1">IF(Setup!$AH$7&lt;&gt;"",INDIRECT("'" &amp; Setup!$AH$7 &amp; "'!" &amp; AD337),0) + IF(Setup!$AH$8&lt;&gt;"",INDIRECT("'" &amp; Setup!$AH$8 &amp; "'!" &amp; AD337),0) + IF(Setup!$AH$9&lt;&gt;"",INDIRECT("'" &amp; Setup!$AH$9 &amp; "'!" &amp; AD337),0) + IF(Setup!$AH$10&lt;&gt;"",INDIRECT("'" &amp; Setup!$AH$10 &amp; "'!" &amp; AD337),0) + IF(Setup!$AH$11&lt;&gt;"",INDIRECT("'" &amp; Setup!$AH$11 &amp; "'!" &amp; AD337),0) + IF(Setup!$AH$12&lt;&gt;"",INDIRECT("'" &amp; Setup!$AH$12 &amp; "'!" &amp; AD337),0)</f>
        <v>0</v>
      </c>
      <c r="Q337" s="5">
        <f ca="1">IF(Setup!$AH$7&lt;&gt;"",INDIRECT("'" &amp; Setup!$AH$7 &amp; "'!" &amp; AE337),0) + IF(Setup!$AH$8&lt;&gt;"",INDIRECT("'" &amp; Setup!$AH$8 &amp; "'!" &amp; AE337),0) + IF(Setup!$AH$9&lt;&gt;"",INDIRECT("'" &amp; Setup!$AH$9 &amp; "'!" &amp; AE337),0) + IF(Setup!$AH$10&lt;&gt;"",INDIRECT("'" &amp; Setup!$AH$10 &amp; "'!" &amp; AE337),0) + IF(Setup!$AH$11&lt;&gt;"",INDIRECT("'" &amp; Setup!$AH$11 &amp; "'!" &amp; AE337),0) + IF(Setup!$AH$12&lt;&gt;"",INDIRECT("'" &amp; Setup!$AH$12 &amp; "'!" &amp; AE337),0)</f>
        <v>0</v>
      </c>
      <c r="R337" s="32" t="str">
        <f t="shared" ca="1" si="186"/>
        <v/>
      </c>
      <c r="S337" s="33" t="str">
        <f t="shared" ca="1" si="189"/>
        <v/>
      </c>
      <c r="T337" s="5">
        <f ca="1">IF(Setup!$AI$7&lt;&gt;"",INDIRECT("'" &amp; Setup!$AI$7 &amp; "'!" &amp; AD337),0) + IF(Setup!$AI$8&lt;&gt;"",INDIRECT("'" &amp; Setup!$AI$8 &amp; "'!" &amp; AD337),0) + IF(Setup!$AI$9&lt;&gt;"",INDIRECT("'" &amp; Setup!$AI$9 &amp; "'!" &amp; AD337),0) + IF(Setup!$AI$10&lt;&gt;"",INDIRECT("'" &amp; Setup!$AI$10 &amp; "'!" &amp; AD337),0) + IF(Setup!$AI$11&lt;&gt;"",INDIRECT("'" &amp; Setup!$AI$11 &amp; "'!" &amp; AD337),0) + IF(Setup!$AI$12&lt;&gt;"",INDIRECT("'" &amp; Setup!$AI$12 &amp; "'!" &amp; AD337),0)</f>
        <v>0</v>
      </c>
      <c r="U337" s="5">
        <f ca="1">IF(Setup!$AI$7&lt;&gt;"",INDIRECT("'" &amp; Setup!$AI$7 &amp; "'!" &amp; AE337),0) + IF(Setup!$AI$8&lt;&gt;"",INDIRECT("'" &amp; Setup!$AI$8 &amp; "'!" &amp; AE337),0) + IF(Setup!$AI$9&lt;&gt;"",INDIRECT("'" &amp; Setup!$AI$9 &amp; "'!" &amp; AE337),0) + IF(Setup!$AI$10&lt;&gt;"",INDIRECT("'" &amp; Setup!$AI$10 &amp; "'!" &amp; AE337),0) + IF(Setup!$AI$11&lt;&gt;"",INDIRECT("'" &amp; Setup!$AI$11 &amp; "'!" &amp; AE337),0) + IF(Setup!$AI$12&lt;&gt;"",INDIRECT("'" &amp; Setup!$AI$12 &amp; "'!" &amp; AE337),0)</f>
        <v>0</v>
      </c>
      <c r="V337" s="32" t="str">
        <f t="shared" ca="1" si="175"/>
        <v/>
      </c>
      <c r="W337" s="33" t="str">
        <f t="shared" ca="1" si="190"/>
        <v/>
      </c>
      <c r="X337" s="4">
        <f ca="1">IF(Setup!$AJ$7&lt;&gt;"",INDIRECT("'" &amp; Setup!$AJ$7 &amp; "'!" &amp; AD337),0) + IF(Setup!$AJ$8&lt;&gt;"",INDIRECT("'" &amp; Setup!$AJ$8 &amp; "'!" &amp; AD337),0) + IF(Setup!$AJ$9&lt;&gt;"",INDIRECT("'" &amp; Setup!$AJ$9 &amp; "'!" &amp; AD337),0) + IF(Setup!$AJ$10&lt;&gt;"",INDIRECT("'" &amp; Setup!$AJ$10 &amp; "'!" &amp; AD337),0) + IF(Setup!$AJ$11&lt;&gt;"",INDIRECT("'" &amp; Setup!$AJ$11 &amp; "'!" &amp; AD337),0) + IF(Setup!$AJ$12&lt;&gt;"",INDIRECT("'" &amp; Setup!$AJ$12 &amp; "'!" &amp; AD337),0)</f>
        <v>0</v>
      </c>
      <c r="Y337" s="4">
        <f ca="1">IF(Setup!$AJ$7&lt;&gt;"",INDIRECT("'" &amp; Setup!$AJ$7 &amp; "'!" &amp; AE337),0) + IF(Setup!$AJ$8&lt;&gt;"",INDIRECT("'" &amp; Setup!$AJ$8 &amp; "'!" &amp; AE337),0) + IF(Setup!$AJ$9&lt;&gt;"",INDIRECT("'" &amp; Setup!$AJ$9 &amp; "'!" &amp; AE337),0) + IF(Setup!$AJ$10&lt;&gt;"",INDIRECT("'" &amp; Setup!$AJ$10 &amp; "'!" &amp; AE337),0) + IF(Setup!$AJ$11&lt;&gt;"",INDIRECT("'" &amp; Setup!$AJ$11 &amp; "'!" &amp; AE337),0) + IF(Setup!$AJ$12&lt;&gt;"",INDIRECT("'" &amp; Setup!$AJ$12 &amp; "'!" &amp; AE337),0)</f>
        <v>0</v>
      </c>
      <c r="Z337" s="32" t="str">
        <f t="shared" ca="1" si="177"/>
        <v/>
      </c>
      <c r="AA337" s="33" t="str">
        <f t="shared" ca="1" si="191"/>
        <v/>
      </c>
      <c r="AB337" s="1">
        <f>Planning!H109</f>
        <v>0</v>
      </c>
      <c r="AC337" s="2" t="str">
        <f t="shared" si="179"/>
        <v>00</v>
      </c>
      <c r="AD337" s="2" t="s">
        <v>1059</v>
      </c>
      <c r="AE337" s="2" t="s">
        <v>1060</v>
      </c>
      <c r="AF337" s="2" t="s">
        <v>1703</v>
      </c>
      <c r="AI337" s="2">
        <f ca="1">IF(Setup!$AG$7&lt;&gt;"",INDIRECT("'" &amp; Setup!$AG$7 &amp; "'!" &amp; AF337),0) + IF(Setup!$AG$8&lt;&gt;"",INDIRECT("'" &amp; Setup!$AG$8 &amp; "'!" &amp; AF337),0) + IF(Setup!$AG$9&lt;&gt;"",INDIRECT("'" &amp; Setup!$AG$9 &amp; "'!" &amp; AF337),0) + IF(Setup!$AG$10&lt;&gt;"",INDIRECT("'" &amp; Setup!$AG$10 &amp; "'!" &amp; AF337),0) + IF(Setup!$AG$11&lt;&gt;"",INDIRECT("'" &amp; Setup!$AG$11 &amp; "'!" &amp; AF337),0) + IF(Setup!$AG$12&lt;&gt;"",INDIRECT("'" &amp; Setup!$AG$12 &amp; "'!" &amp; AF337),0)</f>
        <v>0</v>
      </c>
      <c r="AJ337" s="2">
        <f ca="1">IF(Setup!$AH$7&lt;&gt;"",INDIRECT("'" &amp; Setup!$AH$7 &amp; "'!" &amp; AF337),0) + IF(Setup!$AH$8&lt;&gt;"",INDIRECT("'" &amp; Setup!$AH$8 &amp; "'!" &amp; AF337),0) + IF(Setup!$AH$9&lt;&gt;"",INDIRECT("'" &amp; Setup!$AH$9 &amp; "'!" &amp; AF337),0) + IF(Setup!$AH$10&lt;&gt;"",INDIRECT("'" &amp; Setup!$AH$10 &amp; "'!" &amp; AF337),0) + IF(Setup!$AH$11&lt;&gt;"",INDIRECT("'" &amp; Setup!$AH$11 &amp; "'!" &amp; AF337),0) + IF(Setup!$AH$12&lt;&gt;"",INDIRECT("'" &amp; Setup!$AH$12 &amp; "'!" &amp; AF337),0)</f>
        <v>0</v>
      </c>
      <c r="AK337" s="2">
        <f ca="1">IF(Setup!$AI$7&lt;&gt;"",INDIRECT("'" &amp; Setup!$AI$7 &amp; "'!" &amp; AF337),0) + IF(Setup!$AI$8&lt;&gt;"",INDIRECT("'" &amp; Setup!$AI$8 &amp; "'!" &amp; AF337),0) + IF(Setup!$AI$9&lt;&gt;"",INDIRECT("'" &amp; Setup!$AI$9 &amp; "'!" &amp; AF337),0) + IF(Setup!$AI$10&lt;&gt;"",INDIRECT("'" &amp; Setup!$AI$10 &amp; "'!" &amp; AF337),0) + IF(Setup!$AI$11&lt;&gt;"",INDIRECT("'" &amp; Setup!$AI$11 &amp; "'!" &amp; AF337),0) + IF(Setup!$AI$12&lt;&gt;"",INDIRECT("'" &amp; Setup!$AI$12 &amp; "'!" &amp; AF337),0)</f>
        <v>0</v>
      </c>
      <c r="AL337" s="2">
        <f ca="1">IF(Setup!$AJ$7&lt;&gt;"",INDIRECT("'" &amp; Setup!$AJ$7 &amp; "'!" &amp; AF337),0) + IF(Setup!$AJ$8&lt;&gt;"",INDIRECT("'" &amp; Setup!$AJ$8 &amp; "'!" &amp; AF337),0) + IF(Setup!$AJ$9&lt;&gt;"",INDIRECT("'" &amp; Setup!$AJ$9 &amp; "'!" &amp; AF337),0) + IF(Setup!$AJ$10&lt;&gt;"",INDIRECT("'" &amp; Setup!$AJ$10 &amp; "'!" &amp; AF337),0) + IF(Setup!$AJ$11&lt;&gt;"",INDIRECT("'" &amp; Setup!$AJ$11 &amp; "'!" &amp; AF337),0) + IF(Setup!$AJ$12&lt;&gt;"",INDIRECT("'" &amp; Setup!$AJ$12 &amp; "'!" &amp; AF337),0)</f>
        <v>0</v>
      </c>
      <c r="AN337" s="2" t="str">
        <f t="shared" si="180"/>
        <v/>
      </c>
      <c r="BS337" s="2">
        <v>0</v>
      </c>
      <c r="BT337" s="2">
        <f ca="1">IF(Setup!$AH$7="",0,INDIRECT("'" &amp; Setup!$AH$7 &amp; "'!" &amp; AF337))</f>
        <v>0</v>
      </c>
      <c r="BU337" s="2">
        <f ca="1">IF(Setup!$AI$7="",0,INDIRECT("'" &amp; Setup!$AI$7 &amp; "'!" &amp; AF337))</f>
        <v>0</v>
      </c>
      <c r="BV337" s="2">
        <f ca="1">IF(Setup!$AJ$7="",0,INDIRECT("'" &amp; Setup!$AJ$7 &amp; "'!" &amp; AF337))</f>
        <v>0</v>
      </c>
    </row>
    <row r="338" spans="1:74" ht="39" hidden="1" customHeight="1" x14ac:dyDescent="0.2">
      <c r="A338" s="14" t="str">
        <f>Planning!A110</f>
        <v>I102</v>
      </c>
      <c r="B338" s="9">
        <f>Planning!B110</f>
        <v>0</v>
      </c>
      <c r="C338" s="9">
        <f>Planning!C110</f>
        <v>0</v>
      </c>
      <c r="D338" s="9">
        <f>Planning!D110</f>
        <v>0</v>
      </c>
      <c r="E338" s="3">
        <f>Planning!E110</f>
        <v>0</v>
      </c>
      <c r="F338" s="3">
        <f>Planning!G110</f>
        <v>0</v>
      </c>
      <c r="G338" s="60">
        <f t="shared" si="181"/>
        <v>0</v>
      </c>
      <c r="H338" s="5">
        <f t="shared" ca="1" si="182"/>
        <v>0</v>
      </c>
      <c r="I338" s="5">
        <f t="shared" ca="1" si="183"/>
        <v>0</v>
      </c>
      <c r="J338" s="32" t="str">
        <f t="shared" ca="1" si="184"/>
        <v/>
      </c>
      <c r="K338" s="33" t="str">
        <f t="shared" ca="1" si="187"/>
        <v/>
      </c>
      <c r="L338" s="5">
        <f ca="1">IF(Setup!$AG$7&lt;&gt;"",INDIRECT("'" &amp; Setup!$AG$7 &amp; "'!" &amp; AD338),0) + IF(Setup!$AG$8&lt;&gt;"",INDIRECT("'" &amp; Setup!$AG$8 &amp; "'!" &amp; AD338),0) + IF(Setup!$AG$9&lt;&gt;"",INDIRECT("'" &amp; Setup!$AG$9 &amp; "'!" &amp; AD338),0) + IF(Setup!$AG$10&lt;&gt;"",INDIRECT("'" &amp; Setup!$AG$10 &amp; "'!" &amp; AD338),0) + IF(Setup!$AG$11&lt;&gt;"",INDIRECT("'" &amp; Setup!$AG$11 &amp; "'!" &amp; AD338),0) + IF(Setup!$AG$12&lt;&gt;"",INDIRECT("'" &amp; Setup!$AG$12 &amp; "'!" &amp; AD338),0)</f>
        <v>0</v>
      </c>
      <c r="M338" s="5">
        <f ca="1">IF(Setup!$AG$7&lt;&gt;"",INDIRECT("'" &amp; Setup!$AG$7 &amp; "'!" &amp; AE338),0) + IF(Setup!$AG$8&lt;&gt;"",INDIRECT("'" &amp; Setup!$AG$8 &amp; "'!" &amp; AE338),0) + IF(Setup!$AG$9&lt;&gt;"",INDIRECT("'" &amp; Setup!$AG$9 &amp; "'!" &amp; AE338),0) + IF(Setup!$AG$10&lt;&gt;"",INDIRECT("'" &amp; Setup!$AG$10 &amp; "'!" &amp; AE338),0) + IF(Setup!$AG$11&lt;&gt;"",INDIRECT("'" &amp; Setup!$AG$11 &amp; "'!" &amp; AE338),0) + IF(Setup!$AG$12&lt;&gt;"",INDIRECT("'" &amp; Setup!$AG$12 &amp; "'!" &amp; AE338),0)</f>
        <v>0</v>
      </c>
      <c r="N338" s="32" t="str">
        <f t="shared" ca="1" si="185"/>
        <v/>
      </c>
      <c r="O338" s="33" t="str">
        <f t="shared" ca="1" si="188"/>
        <v/>
      </c>
      <c r="P338" s="5">
        <f ca="1">IF(Setup!$AH$7&lt;&gt;"",INDIRECT("'" &amp; Setup!$AH$7 &amp; "'!" &amp; AD338),0) + IF(Setup!$AH$8&lt;&gt;"",INDIRECT("'" &amp; Setup!$AH$8 &amp; "'!" &amp; AD338),0) + IF(Setup!$AH$9&lt;&gt;"",INDIRECT("'" &amp; Setup!$AH$9 &amp; "'!" &amp; AD338),0) + IF(Setup!$AH$10&lt;&gt;"",INDIRECT("'" &amp; Setup!$AH$10 &amp; "'!" &amp; AD338),0) + IF(Setup!$AH$11&lt;&gt;"",INDIRECT("'" &amp; Setup!$AH$11 &amp; "'!" &amp; AD338),0) + IF(Setup!$AH$12&lt;&gt;"",INDIRECT("'" &amp; Setup!$AH$12 &amp; "'!" &amp; AD338),0)</f>
        <v>0</v>
      </c>
      <c r="Q338" s="5">
        <f ca="1">IF(Setup!$AH$7&lt;&gt;"",INDIRECT("'" &amp; Setup!$AH$7 &amp; "'!" &amp; AE338),0) + IF(Setup!$AH$8&lt;&gt;"",INDIRECT("'" &amp; Setup!$AH$8 &amp; "'!" &amp; AE338),0) + IF(Setup!$AH$9&lt;&gt;"",INDIRECT("'" &amp; Setup!$AH$9 &amp; "'!" &amp; AE338),0) + IF(Setup!$AH$10&lt;&gt;"",INDIRECT("'" &amp; Setup!$AH$10 &amp; "'!" &amp; AE338),0) + IF(Setup!$AH$11&lt;&gt;"",INDIRECT("'" &amp; Setup!$AH$11 &amp; "'!" &amp; AE338),0) + IF(Setup!$AH$12&lt;&gt;"",INDIRECT("'" &amp; Setup!$AH$12 &amp; "'!" &amp; AE338),0)</f>
        <v>0</v>
      </c>
      <c r="R338" s="32" t="str">
        <f t="shared" ca="1" si="186"/>
        <v/>
      </c>
      <c r="S338" s="33" t="str">
        <f t="shared" ca="1" si="189"/>
        <v/>
      </c>
      <c r="T338" s="5">
        <f ca="1">IF(Setup!$AI$7&lt;&gt;"",INDIRECT("'" &amp; Setup!$AI$7 &amp; "'!" &amp; AD338),0) + IF(Setup!$AI$8&lt;&gt;"",INDIRECT("'" &amp; Setup!$AI$8 &amp; "'!" &amp; AD338),0) + IF(Setup!$AI$9&lt;&gt;"",INDIRECT("'" &amp; Setup!$AI$9 &amp; "'!" &amp; AD338),0) + IF(Setup!$AI$10&lt;&gt;"",INDIRECT("'" &amp; Setup!$AI$10 &amp; "'!" &amp; AD338),0) + IF(Setup!$AI$11&lt;&gt;"",INDIRECT("'" &amp; Setup!$AI$11 &amp; "'!" &amp; AD338),0) + IF(Setup!$AI$12&lt;&gt;"",INDIRECT("'" &amp; Setup!$AI$12 &amp; "'!" &amp; AD338),0)</f>
        <v>0</v>
      </c>
      <c r="U338" s="5">
        <f ca="1">IF(Setup!$AI$7&lt;&gt;"",INDIRECT("'" &amp; Setup!$AI$7 &amp; "'!" &amp; AE338),0) + IF(Setup!$AI$8&lt;&gt;"",INDIRECT("'" &amp; Setup!$AI$8 &amp; "'!" &amp; AE338),0) + IF(Setup!$AI$9&lt;&gt;"",INDIRECT("'" &amp; Setup!$AI$9 &amp; "'!" &amp; AE338),0) + IF(Setup!$AI$10&lt;&gt;"",INDIRECT("'" &amp; Setup!$AI$10 &amp; "'!" &amp; AE338),0) + IF(Setup!$AI$11&lt;&gt;"",INDIRECT("'" &amp; Setup!$AI$11 &amp; "'!" &amp; AE338),0) + IF(Setup!$AI$12&lt;&gt;"",INDIRECT("'" &amp; Setup!$AI$12 &amp; "'!" &amp; AE338),0)</f>
        <v>0</v>
      </c>
      <c r="V338" s="32" t="str">
        <f t="shared" ca="1" si="175"/>
        <v/>
      </c>
      <c r="W338" s="33" t="str">
        <f t="shared" ca="1" si="190"/>
        <v/>
      </c>
      <c r="X338" s="4">
        <f ca="1">IF(Setup!$AJ$7&lt;&gt;"",INDIRECT("'" &amp; Setup!$AJ$7 &amp; "'!" &amp; AD338),0) + IF(Setup!$AJ$8&lt;&gt;"",INDIRECT("'" &amp; Setup!$AJ$8 &amp; "'!" &amp; AD338),0) + IF(Setup!$AJ$9&lt;&gt;"",INDIRECT("'" &amp; Setup!$AJ$9 &amp; "'!" &amp; AD338),0) + IF(Setup!$AJ$10&lt;&gt;"",INDIRECT("'" &amp; Setup!$AJ$10 &amp; "'!" &amp; AD338),0) + IF(Setup!$AJ$11&lt;&gt;"",INDIRECT("'" &amp; Setup!$AJ$11 &amp; "'!" &amp; AD338),0) + IF(Setup!$AJ$12&lt;&gt;"",INDIRECT("'" &amp; Setup!$AJ$12 &amp; "'!" &amp; AD338),0)</f>
        <v>0</v>
      </c>
      <c r="Y338" s="4">
        <f ca="1">IF(Setup!$AJ$7&lt;&gt;"",INDIRECT("'" &amp; Setup!$AJ$7 &amp; "'!" &amp; AE338),0) + IF(Setup!$AJ$8&lt;&gt;"",INDIRECT("'" &amp; Setup!$AJ$8 &amp; "'!" &amp; AE338),0) + IF(Setup!$AJ$9&lt;&gt;"",INDIRECT("'" &amp; Setup!$AJ$9 &amp; "'!" &amp; AE338),0) + IF(Setup!$AJ$10&lt;&gt;"",INDIRECT("'" &amp; Setup!$AJ$10 &amp; "'!" &amp; AE338),0) + IF(Setup!$AJ$11&lt;&gt;"",INDIRECT("'" &amp; Setup!$AJ$11 &amp; "'!" &amp; AE338),0) + IF(Setup!$AJ$12&lt;&gt;"",INDIRECT("'" &amp; Setup!$AJ$12 &amp; "'!" &amp; AE338),0)</f>
        <v>0</v>
      </c>
      <c r="Z338" s="32" t="str">
        <f t="shared" ca="1" si="177"/>
        <v/>
      </c>
      <c r="AA338" s="33" t="str">
        <f t="shared" ca="1" si="191"/>
        <v/>
      </c>
      <c r="AB338" s="1">
        <f>Planning!H110</f>
        <v>0</v>
      </c>
      <c r="AC338" s="2" t="str">
        <f t="shared" si="179"/>
        <v>00</v>
      </c>
      <c r="AD338" s="2" t="s">
        <v>1061</v>
      </c>
      <c r="AE338" s="2" t="s">
        <v>1062</v>
      </c>
      <c r="AF338" s="2" t="s">
        <v>1704</v>
      </c>
      <c r="AI338" s="2">
        <f ca="1">IF(Setup!$AG$7&lt;&gt;"",INDIRECT("'" &amp; Setup!$AG$7 &amp; "'!" &amp; AF338),0) + IF(Setup!$AG$8&lt;&gt;"",INDIRECT("'" &amp; Setup!$AG$8 &amp; "'!" &amp; AF338),0) + IF(Setup!$AG$9&lt;&gt;"",INDIRECT("'" &amp; Setup!$AG$9 &amp; "'!" &amp; AF338),0) + IF(Setup!$AG$10&lt;&gt;"",INDIRECT("'" &amp; Setup!$AG$10 &amp; "'!" &amp; AF338),0) + IF(Setup!$AG$11&lt;&gt;"",INDIRECT("'" &amp; Setup!$AG$11 &amp; "'!" &amp; AF338),0) + IF(Setup!$AG$12&lt;&gt;"",INDIRECT("'" &amp; Setup!$AG$12 &amp; "'!" &amp; AF338),0)</f>
        <v>0</v>
      </c>
      <c r="AJ338" s="2">
        <f ca="1">IF(Setup!$AH$7&lt;&gt;"",INDIRECT("'" &amp; Setup!$AH$7 &amp; "'!" &amp; AF338),0) + IF(Setup!$AH$8&lt;&gt;"",INDIRECT("'" &amp; Setup!$AH$8 &amp; "'!" &amp; AF338),0) + IF(Setup!$AH$9&lt;&gt;"",INDIRECT("'" &amp; Setup!$AH$9 &amp; "'!" &amp; AF338),0) + IF(Setup!$AH$10&lt;&gt;"",INDIRECT("'" &amp; Setup!$AH$10 &amp; "'!" &amp; AF338),0) + IF(Setup!$AH$11&lt;&gt;"",INDIRECT("'" &amp; Setup!$AH$11 &amp; "'!" &amp; AF338),0) + IF(Setup!$AH$12&lt;&gt;"",INDIRECT("'" &amp; Setup!$AH$12 &amp; "'!" &amp; AF338),0)</f>
        <v>0</v>
      </c>
      <c r="AK338" s="2">
        <f ca="1">IF(Setup!$AI$7&lt;&gt;"",INDIRECT("'" &amp; Setup!$AI$7 &amp; "'!" &amp; AF338),0) + IF(Setup!$AI$8&lt;&gt;"",INDIRECT("'" &amp; Setup!$AI$8 &amp; "'!" &amp; AF338),0) + IF(Setup!$AI$9&lt;&gt;"",INDIRECT("'" &amp; Setup!$AI$9 &amp; "'!" &amp; AF338),0) + IF(Setup!$AI$10&lt;&gt;"",INDIRECT("'" &amp; Setup!$AI$10 &amp; "'!" &amp; AF338),0) + IF(Setup!$AI$11&lt;&gt;"",INDIRECT("'" &amp; Setup!$AI$11 &amp; "'!" &amp; AF338),0) + IF(Setup!$AI$12&lt;&gt;"",INDIRECT("'" &amp; Setup!$AI$12 &amp; "'!" &amp; AF338),0)</f>
        <v>0</v>
      </c>
      <c r="AL338" s="2">
        <f ca="1">IF(Setup!$AJ$7&lt;&gt;"",INDIRECT("'" &amp; Setup!$AJ$7 &amp; "'!" &amp; AF338),0) + IF(Setup!$AJ$8&lt;&gt;"",INDIRECT("'" &amp; Setup!$AJ$8 &amp; "'!" &amp; AF338),0) + IF(Setup!$AJ$9&lt;&gt;"",INDIRECT("'" &amp; Setup!$AJ$9 &amp; "'!" &amp; AF338),0) + IF(Setup!$AJ$10&lt;&gt;"",INDIRECT("'" &amp; Setup!$AJ$10 &amp; "'!" &amp; AF338),0) + IF(Setup!$AJ$11&lt;&gt;"",INDIRECT("'" &amp; Setup!$AJ$11 &amp; "'!" &amp; AF338),0) + IF(Setup!$AJ$12&lt;&gt;"",INDIRECT("'" &amp; Setup!$AJ$12 &amp; "'!" &amp; AF338),0)</f>
        <v>0</v>
      </c>
      <c r="AN338" s="2" t="str">
        <f t="shared" si="180"/>
        <v/>
      </c>
      <c r="BS338" s="2">
        <v>0</v>
      </c>
      <c r="BT338" s="2">
        <f ca="1">IF(Setup!$AH$7="",0,INDIRECT("'" &amp; Setup!$AH$7 &amp; "'!" &amp; AF338))</f>
        <v>0</v>
      </c>
      <c r="BU338" s="2">
        <f ca="1">IF(Setup!$AI$7="",0,INDIRECT("'" &amp; Setup!$AI$7 &amp; "'!" &amp; AF338))</f>
        <v>0</v>
      </c>
      <c r="BV338" s="2">
        <f ca="1">IF(Setup!$AJ$7="",0,INDIRECT("'" &amp; Setup!$AJ$7 &amp; "'!" &amp; AF338))</f>
        <v>0</v>
      </c>
    </row>
    <row r="339" spans="1:74" ht="39" hidden="1" customHeight="1" x14ac:dyDescent="0.2">
      <c r="A339" s="14" t="str">
        <f>Planning!A111</f>
        <v>I103</v>
      </c>
      <c r="B339" s="9">
        <f>Planning!B111</f>
        <v>0</v>
      </c>
      <c r="C339" s="9">
        <f>Planning!C111</f>
        <v>0</v>
      </c>
      <c r="D339" s="9">
        <f>Planning!D111</f>
        <v>0</v>
      </c>
      <c r="E339" s="3">
        <f>Planning!E111</f>
        <v>0</v>
      </c>
      <c r="F339" s="3">
        <f>Planning!G111</f>
        <v>0</v>
      </c>
      <c r="G339" s="60">
        <f t="shared" si="181"/>
        <v>0</v>
      </c>
      <c r="H339" s="5">
        <f t="shared" ca="1" si="182"/>
        <v>0</v>
      </c>
      <c r="I339" s="5">
        <f t="shared" ca="1" si="183"/>
        <v>0</v>
      </c>
      <c r="J339" s="32" t="str">
        <f t="shared" ca="1" si="184"/>
        <v/>
      </c>
      <c r="K339" s="33" t="str">
        <f t="shared" ca="1" si="187"/>
        <v/>
      </c>
      <c r="L339" s="5">
        <f ca="1">IF(Setup!$AG$7&lt;&gt;"",INDIRECT("'" &amp; Setup!$AG$7 &amp; "'!" &amp; AD339),0) + IF(Setup!$AG$8&lt;&gt;"",INDIRECT("'" &amp; Setup!$AG$8 &amp; "'!" &amp; AD339),0) + IF(Setup!$AG$9&lt;&gt;"",INDIRECT("'" &amp; Setup!$AG$9 &amp; "'!" &amp; AD339),0) + IF(Setup!$AG$10&lt;&gt;"",INDIRECT("'" &amp; Setup!$AG$10 &amp; "'!" &amp; AD339),0) + IF(Setup!$AG$11&lt;&gt;"",INDIRECT("'" &amp; Setup!$AG$11 &amp; "'!" &amp; AD339),0) + IF(Setup!$AG$12&lt;&gt;"",INDIRECT("'" &amp; Setup!$AG$12 &amp; "'!" &amp; AD339),0)</f>
        <v>0</v>
      </c>
      <c r="M339" s="5">
        <f ca="1">IF(Setup!$AG$7&lt;&gt;"",INDIRECT("'" &amp; Setup!$AG$7 &amp; "'!" &amp; AE339),0) + IF(Setup!$AG$8&lt;&gt;"",INDIRECT("'" &amp; Setup!$AG$8 &amp; "'!" &amp; AE339),0) + IF(Setup!$AG$9&lt;&gt;"",INDIRECT("'" &amp; Setup!$AG$9 &amp; "'!" &amp; AE339),0) + IF(Setup!$AG$10&lt;&gt;"",INDIRECT("'" &amp; Setup!$AG$10 &amp; "'!" &amp; AE339),0) + IF(Setup!$AG$11&lt;&gt;"",INDIRECT("'" &amp; Setup!$AG$11 &amp; "'!" &amp; AE339),0) + IF(Setup!$AG$12&lt;&gt;"",INDIRECT("'" &amp; Setup!$AG$12 &amp; "'!" &amp; AE339),0)</f>
        <v>0</v>
      </c>
      <c r="N339" s="32" t="str">
        <f t="shared" ca="1" si="185"/>
        <v/>
      </c>
      <c r="O339" s="33" t="str">
        <f t="shared" ca="1" si="188"/>
        <v/>
      </c>
      <c r="P339" s="5">
        <f ca="1">IF(Setup!$AH$7&lt;&gt;"",INDIRECT("'" &amp; Setup!$AH$7 &amp; "'!" &amp; AD339),0) + IF(Setup!$AH$8&lt;&gt;"",INDIRECT("'" &amp; Setup!$AH$8 &amp; "'!" &amp; AD339),0) + IF(Setup!$AH$9&lt;&gt;"",INDIRECT("'" &amp; Setup!$AH$9 &amp; "'!" &amp; AD339),0) + IF(Setup!$AH$10&lt;&gt;"",INDIRECT("'" &amp; Setup!$AH$10 &amp; "'!" &amp; AD339),0) + IF(Setup!$AH$11&lt;&gt;"",INDIRECT("'" &amp; Setup!$AH$11 &amp; "'!" &amp; AD339),0) + IF(Setup!$AH$12&lt;&gt;"",INDIRECT("'" &amp; Setup!$AH$12 &amp; "'!" &amp; AD339),0)</f>
        <v>0</v>
      </c>
      <c r="Q339" s="5">
        <f ca="1">IF(Setup!$AH$7&lt;&gt;"",INDIRECT("'" &amp; Setup!$AH$7 &amp; "'!" &amp; AE339),0) + IF(Setup!$AH$8&lt;&gt;"",INDIRECT("'" &amp; Setup!$AH$8 &amp; "'!" &amp; AE339),0) + IF(Setup!$AH$9&lt;&gt;"",INDIRECT("'" &amp; Setup!$AH$9 &amp; "'!" &amp; AE339),0) + IF(Setup!$AH$10&lt;&gt;"",INDIRECT("'" &amp; Setup!$AH$10 &amp; "'!" &amp; AE339),0) + IF(Setup!$AH$11&lt;&gt;"",INDIRECT("'" &amp; Setup!$AH$11 &amp; "'!" &amp; AE339),0) + IF(Setup!$AH$12&lt;&gt;"",INDIRECT("'" &amp; Setup!$AH$12 &amp; "'!" &amp; AE339),0)</f>
        <v>0</v>
      </c>
      <c r="R339" s="32" t="str">
        <f t="shared" ca="1" si="186"/>
        <v/>
      </c>
      <c r="S339" s="33" t="str">
        <f t="shared" ca="1" si="189"/>
        <v/>
      </c>
      <c r="T339" s="5">
        <f ca="1">IF(Setup!$AI$7&lt;&gt;"",INDIRECT("'" &amp; Setup!$AI$7 &amp; "'!" &amp; AD339),0) + IF(Setup!$AI$8&lt;&gt;"",INDIRECT("'" &amp; Setup!$AI$8 &amp; "'!" &amp; AD339),0) + IF(Setup!$AI$9&lt;&gt;"",INDIRECT("'" &amp; Setup!$AI$9 &amp; "'!" &amp; AD339),0) + IF(Setup!$AI$10&lt;&gt;"",INDIRECT("'" &amp; Setup!$AI$10 &amp; "'!" &amp; AD339),0) + IF(Setup!$AI$11&lt;&gt;"",INDIRECT("'" &amp; Setup!$AI$11 &amp; "'!" &amp; AD339),0) + IF(Setup!$AI$12&lt;&gt;"",INDIRECT("'" &amp; Setup!$AI$12 &amp; "'!" &amp; AD339),0)</f>
        <v>0</v>
      </c>
      <c r="U339" s="5">
        <f ca="1">IF(Setup!$AI$7&lt;&gt;"",INDIRECT("'" &amp; Setup!$AI$7 &amp; "'!" &amp; AE339),0) + IF(Setup!$AI$8&lt;&gt;"",INDIRECT("'" &amp; Setup!$AI$8 &amp; "'!" &amp; AE339),0) + IF(Setup!$AI$9&lt;&gt;"",INDIRECT("'" &amp; Setup!$AI$9 &amp; "'!" &amp; AE339),0) + IF(Setup!$AI$10&lt;&gt;"",INDIRECT("'" &amp; Setup!$AI$10 &amp; "'!" &amp; AE339),0) + IF(Setup!$AI$11&lt;&gt;"",INDIRECT("'" &amp; Setup!$AI$11 &amp; "'!" &amp; AE339),0) + IF(Setup!$AI$12&lt;&gt;"",INDIRECT("'" &amp; Setup!$AI$12 &amp; "'!" &amp; AE339),0)</f>
        <v>0</v>
      </c>
      <c r="V339" s="32" t="str">
        <f t="shared" ca="1" si="175"/>
        <v/>
      </c>
      <c r="W339" s="33" t="str">
        <f t="shared" ca="1" si="190"/>
        <v/>
      </c>
      <c r="X339" s="4">
        <f ca="1">IF(Setup!$AJ$7&lt;&gt;"",INDIRECT("'" &amp; Setup!$AJ$7 &amp; "'!" &amp; AD339),0) + IF(Setup!$AJ$8&lt;&gt;"",INDIRECT("'" &amp; Setup!$AJ$8 &amp; "'!" &amp; AD339),0) + IF(Setup!$AJ$9&lt;&gt;"",INDIRECT("'" &amp; Setup!$AJ$9 &amp; "'!" &amp; AD339),0) + IF(Setup!$AJ$10&lt;&gt;"",INDIRECT("'" &amp; Setup!$AJ$10 &amp; "'!" &amp; AD339),0) + IF(Setup!$AJ$11&lt;&gt;"",INDIRECT("'" &amp; Setup!$AJ$11 &amp; "'!" &amp; AD339),0) + IF(Setup!$AJ$12&lt;&gt;"",INDIRECT("'" &amp; Setup!$AJ$12 &amp; "'!" &amp; AD339),0)</f>
        <v>0</v>
      </c>
      <c r="Y339" s="4">
        <f ca="1">IF(Setup!$AJ$7&lt;&gt;"",INDIRECT("'" &amp; Setup!$AJ$7 &amp; "'!" &amp; AE339),0) + IF(Setup!$AJ$8&lt;&gt;"",INDIRECT("'" &amp; Setup!$AJ$8 &amp; "'!" &amp; AE339),0) + IF(Setup!$AJ$9&lt;&gt;"",INDIRECT("'" &amp; Setup!$AJ$9 &amp; "'!" &amp; AE339),0) + IF(Setup!$AJ$10&lt;&gt;"",INDIRECT("'" &amp; Setup!$AJ$10 &amp; "'!" &amp; AE339),0) + IF(Setup!$AJ$11&lt;&gt;"",INDIRECT("'" &amp; Setup!$AJ$11 &amp; "'!" &amp; AE339),0) + IF(Setup!$AJ$12&lt;&gt;"",INDIRECT("'" &amp; Setup!$AJ$12 &amp; "'!" &amp; AE339),0)</f>
        <v>0</v>
      </c>
      <c r="Z339" s="32" t="str">
        <f t="shared" ca="1" si="177"/>
        <v/>
      </c>
      <c r="AA339" s="33" t="str">
        <f t="shared" ca="1" si="191"/>
        <v/>
      </c>
      <c r="AB339" s="1">
        <f>Planning!H111</f>
        <v>0</v>
      </c>
      <c r="AC339" s="2" t="str">
        <f t="shared" si="179"/>
        <v>00</v>
      </c>
      <c r="AD339" s="2" t="s">
        <v>1063</v>
      </c>
      <c r="AE339" s="2" t="s">
        <v>1064</v>
      </c>
      <c r="AF339" s="2" t="s">
        <v>1705</v>
      </c>
      <c r="AI339" s="2">
        <f ca="1">IF(Setup!$AG$7&lt;&gt;"",INDIRECT("'" &amp; Setup!$AG$7 &amp; "'!" &amp; AF339),0) + IF(Setup!$AG$8&lt;&gt;"",INDIRECT("'" &amp; Setup!$AG$8 &amp; "'!" &amp; AF339),0) + IF(Setup!$AG$9&lt;&gt;"",INDIRECT("'" &amp; Setup!$AG$9 &amp; "'!" &amp; AF339),0) + IF(Setup!$AG$10&lt;&gt;"",INDIRECT("'" &amp; Setup!$AG$10 &amp; "'!" &amp; AF339),0) + IF(Setup!$AG$11&lt;&gt;"",INDIRECT("'" &amp; Setup!$AG$11 &amp; "'!" &amp; AF339),0) + IF(Setup!$AG$12&lt;&gt;"",INDIRECT("'" &amp; Setup!$AG$12 &amp; "'!" &amp; AF339),0)</f>
        <v>0</v>
      </c>
      <c r="AJ339" s="2">
        <f ca="1">IF(Setup!$AH$7&lt;&gt;"",INDIRECT("'" &amp; Setup!$AH$7 &amp; "'!" &amp; AF339),0) + IF(Setup!$AH$8&lt;&gt;"",INDIRECT("'" &amp; Setup!$AH$8 &amp; "'!" &amp; AF339),0) + IF(Setup!$AH$9&lt;&gt;"",INDIRECT("'" &amp; Setup!$AH$9 &amp; "'!" &amp; AF339),0) + IF(Setup!$AH$10&lt;&gt;"",INDIRECT("'" &amp; Setup!$AH$10 &amp; "'!" &amp; AF339),0) + IF(Setup!$AH$11&lt;&gt;"",INDIRECT("'" &amp; Setup!$AH$11 &amp; "'!" &amp; AF339),0) + IF(Setup!$AH$12&lt;&gt;"",INDIRECT("'" &amp; Setup!$AH$12 &amp; "'!" &amp; AF339),0)</f>
        <v>0</v>
      </c>
      <c r="AK339" s="2">
        <f ca="1">IF(Setup!$AI$7&lt;&gt;"",INDIRECT("'" &amp; Setup!$AI$7 &amp; "'!" &amp; AF339),0) + IF(Setup!$AI$8&lt;&gt;"",INDIRECT("'" &amp; Setup!$AI$8 &amp; "'!" &amp; AF339),0) + IF(Setup!$AI$9&lt;&gt;"",INDIRECT("'" &amp; Setup!$AI$9 &amp; "'!" &amp; AF339),0) + IF(Setup!$AI$10&lt;&gt;"",INDIRECT("'" &amp; Setup!$AI$10 &amp; "'!" &amp; AF339),0) + IF(Setup!$AI$11&lt;&gt;"",INDIRECT("'" &amp; Setup!$AI$11 &amp; "'!" &amp; AF339),0) + IF(Setup!$AI$12&lt;&gt;"",INDIRECT("'" &amp; Setup!$AI$12 &amp; "'!" &amp; AF339),0)</f>
        <v>0</v>
      </c>
      <c r="AL339" s="2">
        <f ca="1">IF(Setup!$AJ$7&lt;&gt;"",INDIRECT("'" &amp; Setup!$AJ$7 &amp; "'!" &amp; AF339),0) + IF(Setup!$AJ$8&lt;&gt;"",INDIRECT("'" &amp; Setup!$AJ$8 &amp; "'!" &amp; AF339),0) + IF(Setup!$AJ$9&lt;&gt;"",INDIRECT("'" &amp; Setup!$AJ$9 &amp; "'!" &amp; AF339),0) + IF(Setup!$AJ$10&lt;&gt;"",INDIRECT("'" &amp; Setup!$AJ$10 &amp; "'!" &amp; AF339),0) + IF(Setup!$AJ$11&lt;&gt;"",INDIRECT("'" &amp; Setup!$AJ$11 &amp; "'!" &amp; AF339),0) + IF(Setup!$AJ$12&lt;&gt;"",INDIRECT("'" &amp; Setup!$AJ$12 &amp; "'!" &amp; AF339),0)</f>
        <v>0</v>
      </c>
      <c r="AN339" s="2" t="str">
        <f t="shared" si="180"/>
        <v/>
      </c>
      <c r="BS339" s="2">
        <v>0</v>
      </c>
      <c r="BT339" s="2">
        <f ca="1">IF(Setup!$AH$7="",0,INDIRECT("'" &amp; Setup!$AH$7 &amp; "'!" &amp; AF339))</f>
        <v>0</v>
      </c>
      <c r="BU339" s="2">
        <f ca="1">IF(Setup!$AI$7="",0,INDIRECT("'" &amp; Setup!$AI$7 &amp; "'!" &amp; AF339))</f>
        <v>0</v>
      </c>
      <c r="BV339" s="2">
        <f ca="1">IF(Setup!$AJ$7="",0,INDIRECT("'" &amp; Setup!$AJ$7 &amp; "'!" &amp; AF339))</f>
        <v>0</v>
      </c>
    </row>
    <row r="340" spans="1:74" ht="39" hidden="1" customHeight="1" x14ac:dyDescent="0.2">
      <c r="A340" s="14" t="str">
        <f>Planning!A112</f>
        <v>I104</v>
      </c>
      <c r="B340" s="9">
        <f>Planning!B112</f>
        <v>0</v>
      </c>
      <c r="C340" s="9">
        <f>Planning!C112</f>
        <v>0</v>
      </c>
      <c r="D340" s="9">
        <f>Planning!D112</f>
        <v>0</v>
      </c>
      <c r="E340" s="3">
        <f>Planning!E112</f>
        <v>0</v>
      </c>
      <c r="F340" s="3">
        <f>Planning!G112</f>
        <v>0</v>
      </c>
      <c r="G340" s="60">
        <f t="shared" si="181"/>
        <v>0</v>
      </c>
      <c r="H340" s="5">
        <f t="shared" ca="1" si="182"/>
        <v>0</v>
      </c>
      <c r="I340" s="5">
        <f t="shared" ca="1" si="183"/>
        <v>0</v>
      </c>
      <c r="J340" s="32" t="str">
        <f t="shared" ca="1" si="184"/>
        <v/>
      </c>
      <c r="K340" s="33" t="str">
        <f t="shared" ca="1" si="187"/>
        <v/>
      </c>
      <c r="L340" s="5">
        <f ca="1">IF(Setup!$AG$7&lt;&gt;"",INDIRECT("'" &amp; Setup!$AG$7 &amp; "'!" &amp; AD340),0) + IF(Setup!$AG$8&lt;&gt;"",INDIRECT("'" &amp; Setup!$AG$8 &amp; "'!" &amp; AD340),0) + IF(Setup!$AG$9&lt;&gt;"",INDIRECT("'" &amp; Setup!$AG$9 &amp; "'!" &amp; AD340),0) + IF(Setup!$AG$10&lt;&gt;"",INDIRECT("'" &amp; Setup!$AG$10 &amp; "'!" &amp; AD340),0) + IF(Setup!$AG$11&lt;&gt;"",INDIRECT("'" &amp; Setup!$AG$11 &amp; "'!" &amp; AD340),0) + IF(Setup!$AG$12&lt;&gt;"",INDIRECT("'" &amp; Setup!$AG$12 &amp; "'!" &amp; AD340),0)</f>
        <v>0</v>
      </c>
      <c r="M340" s="5">
        <f ca="1">IF(Setup!$AG$7&lt;&gt;"",INDIRECT("'" &amp; Setup!$AG$7 &amp; "'!" &amp; AE340),0) + IF(Setup!$AG$8&lt;&gt;"",INDIRECT("'" &amp; Setup!$AG$8 &amp; "'!" &amp; AE340),0) + IF(Setup!$AG$9&lt;&gt;"",INDIRECT("'" &amp; Setup!$AG$9 &amp; "'!" &amp; AE340),0) + IF(Setup!$AG$10&lt;&gt;"",INDIRECT("'" &amp; Setup!$AG$10 &amp; "'!" &amp; AE340),0) + IF(Setup!$AG$11&lt;&gt;"",INDIRECT("'" &amp; Setup!$AG$11 &amp; "'!" &amp; AE340),0) + IF(Setup!$AG$12&lt;&gt;"",INDIRECT("'" &amp; Setup!$AG$12 &amp; "'!" &amp; AE340),0)</f>
        <v>0</v>
      </c>
      <c r="N340" s="32" t="str">
        <f t="shared" ca="1" si="185"/>
        <v/>
      </c>
      <c r="O340" s="33" t="str">
        <f t="shared" ca="1" si="188"/>
        <v/>
      </c>
      <c r="P340" s="5">
        <f ca="1">IF(Setup!$AH$7&lt;&gt;"",INDIRECT("'" &amp; Setup!$AH$7 &amp; "'!" &amp; AD340),0) + IF(Setup!$AH$8&lt;&gt;"",INDIRECT("'" &amp; Setup!$AH$8 &amp; "'!" &amp; AD340),0) + IF(Setup!$AH$9&lt;&gt;"",INDIRECT("'" &amp; Setup!$AH$9 &amp; "'!" &amp; AD340),0) + IF(Setup!$AH$10&lt;&gt;"",INDIRECT("'" &amp; Setup!$AH$10 &amp; "'!" &amp; AD340),0) + IF(Setup!$AH$11&lt;&gt;"",INDIRECT("'" &amp; Setup!$AH$11 &amp; "'!" &amp; AD340),0) + IF(Setup!$AH$12&lt;&gt;"",INDIRECT("'" &amp; Setup!$AH$12 &amp; "'!" &amp; AD340),0)</f>
        <v>0</v>
      </c>
      <c r="Q340" s="5">
        <f ca="1">IF(Setup!$AH$7&lt;&gt;"",INDIRECT("'" &amp; Setup!$AH$7 &amp; "'!" &amp; AE340),0) + IF(Setup!$AH$8&lt;&gt;"",INDIRECT("'" &amp; Setup!$AH$8 &amp; "'!" &amp; AE340),0) + IF(Setup!$AH$9&lt;&gt;"",INDIRECT("'" &amp; Setup!$AH$9 &amp; "'!" &amp; AE340),0) + IF(Setup!$AH$10&lt;&gt;"",INDIRECT("'" &amp; Setup!$AH$10 &amp; "'!" &amp; AE340),0) + IF(Setup!$AH$11&lt;&gt;"",INDIRECT("'" &amp; Setup!$AH$11 &amp; "'!" &amp; AE340),0) + IF(Setup!$AH$12&lt;&gt;"",INDIRECT("'" &amp; Setup!$AH$12 &amp; "'!" &amp; AE340),0)</f>
        <v>0</v>
      </c>
      <c r="R340" s="32" t="str">
        <f t="shared" ca="1" si="186"/>
        <v/>
      </c>
      <c r="S340" s="33" t="str">
        <f t="shared" ca="1" si="189"/>
        <v/>
      </c>
      <c r="T340" s="5">
        <f ca="1">IF(Setup!$AI$7&lt;&gt;"",INDIRECT("'" &amp; Setup!$AI$7 &amp; "'!" &amp; AD340),0) + IF(Setup!$AI$8&lt;&gt;"",INDIRECT("'" &amp; Setup!$AI$8 &amp; "'!" &amp; AD340),0) + IF(Setup!$AI$9&lt;&gt;"",INDIRECT("'" &amp; Setup!$AI$9 &amp; "'!" &amp; AD340),0) + IF(Setup!$AI$10&lt;&gt;"",INDIRECT("'" &amp; Setup!$AI$10 &amp; "'!" &amp; AD340),0) + IF(Setup!$AI$11&lt;&gt;"",INDIRECT("'" &amp; Setup!$AI$11 &amp; "'!" &amp; AD340),0) + IF(Setup!$AI$12&lt;&gt;"",INDIRECT("'" &amp; Setup!$AI$12 &amp; "'!" &amp; AD340),0)</f>
        <v>0</v>
      </c>
      <c r="U340" s="5">
        <f ca="1">IF(Setup!$AI$7&lt;&gt;"",INDIRECT("'" &amp; Setup!$AI$7 &amp; "'!" &amp; AE340),0) + IF(Setup!$AI$8&lt;&gt;"",INDIRECT("'" &amp; Setup!$AI$8 &amp; "'!" &amp; AE340),0) + IF(Setup!$AI$9&lt;&gt;"",INDIRECT("'" &amp; Setup!$AI$9 &amp; "'!" &amp; AE340),0) + IF(Setup!$AI$10&lt;&gt;"",INDIRECT("'" &amp; Setup!$AI$10 &amp; "'!" &amp; AE340),0) + IF(Setup!$AI$11&lt;&gt;"",INDIRECT("'" &amp; Setup!$AI$11 &amp; "'!" &amp; AE340),0) + IF(Setup!$AI$12&lt;&gt;"",INDIRECT("'" &amp; Setup!$AI$12 &amp; "'!" &amp; AE340),0)</f>
        <v>0</v>
      </c>
      <c r="V340" s="32" t="str">
        <f t="shared" ca="1" si="175"/>
        <v/>
      </c>
      <c r="W340" s="33" t="str">
        <f t="shared" ca="1" si="190"/>
        <v/>
      </c>
      <c r="X340" s="4">
        <f ca="1">IF(Setup!$AJ$7&lt;&gt;"",INDIRECT("'" &amp; Setup!$AJ$7 &amp; "'!" &amp; AD340),0) + IF(Setup!$AJ$8&lt;&gt;"",INDIRECT("'" &amp; Setup!$AJ$8 &amp; "'!" &amp; AD340),0) + IF(Setup!$AJ$9&lt;&gt;"",INDIRECT("'" &amp; Setup!$AJ$9 &amp; "'!" &amp; AD340),0) + IF(Setup!$AJ$10&lt;&gt;"",INDIRECT("'" &amp; Setup!$AJ$10 &amp; "'!" &amp; AD340),0) + IF(Setup!$AJ$11&lt;&gt;"",INDIRECT("'" &amp; Setup!$AJ$11 &amp; "'!" &amp; AD340),0) + IF(Setup!$AJ$12&lt;&gt;"",INDIRECT("'" &amp; Setup!$AJ$12 &amp; "'!" &amp; AD340),0)</f>
        <v>0</v>
      </c>
      <c r="Y340" s="4">
        <f ca="1">IF(Setup!$AJ$7&lt;&gt;"",INDIRECT("'" &amp; Setup!$AJ$7 &amp; "'!" &amp; AE340),0) + IF(Setup!$AJ$8&lt;&gt;"",INDIRECT("'" &amp; Setup!$AJ$8 &amp; "'!" &amp; AE340),0) + IF(Setup!$AJ$9&lt;&gt;"",INDIRECT("'" &amp; Setup!$AJ$9 &amp; "'!" &amp; AE340),0) + IF(Setup!$AJ$10&lt;&gt;"",INDIRECT("'" &amp; Setup!$AJ$10 &amp; "'!" &amp; AE340),0) + IF(Setup!$AJ$11&lt;&gt;"",INDIRECT("'" &amp; Setup!$AJ$11 &amp; "'!" &amp; AE340),0) + IF(Setup!$AJ$12&lt;&gt;"",INDIRECT("'" &amp; Setup!$AJ$12 &amp; "'!" &amp; AE340),0)</f>
        <v>0</v>
      </c>
      <c r="Z340" s="32" t="str">
        <f t="shared" ca="1" si="177"/>
        <v/>
      </c>
      <c r="AA340" s="33" t="str">
        <f t="shared" ca="1" si="191"/>
        <v/>
      </c>
      <c r="AB340" s="1">
        <f>Planning!H112</f>
        <v>0</v>
      </c>
      <c r="AC340" s="2" t="str">
        <f t="shared" si="179"/>
        <v>00</v>
      </c>
      <c r="AD340" s="2" t="s">
        <v>1065</v>
      </c>
      <c r="AE340" s="2" t="s">
        <v>1066</v>
      </c>
      <c r="AF340" s="2" t="s">
        <v>1706</v>
      </c>
      <c r="AI340" s="2">
        <f ca="1">IF(Setup!$AG$7&lt;&gt;"",INDIRECT("'" &amp; Setup!$AG$7 &amp; "'!" &amp; AF340),0) + IF(Setup!$AG$8&lt;&gt;"",INDIRECT("'" &amp; Setup!$AG$8 &amp; "'!" &amp; AF340),0) + IF(Setup!$AG$9&lt;&gt;"",INDIRECT("'" &amp; Setup!$AG$9 &amp; "'!" &amp; AF340),0) + IF(Setup!$AG$10&lt;&gt;"",INDIRECT("'" &amp; Setup!$AG$10 &amp; "'!" &amp; AF340),0) + IF(Setup!$AG$11&lt;&gt;"",INDIRECT("'" &amp; Setup!$AG$11 &amp; "'!" &amp; AF340),0) + IF(Setup!$AG$12&lt;&gt;"",INDIRECT("'" &amp; Setup!$AG$12 &amp; "'!" &amp; AF340),0)</f>
        <v>0</v>
      </c>
      <c r="AJ340" s="2">
        <f ca="1">IF(Setup!$AH$7&lt;&gt;"",INDIRECT("'" &amp; Setup!$AH$7 &amp; "'!" &amp; AF340),0) + IF(Setup!$AH$8&lt;&gt;"",INDIRECT("'" &amp; Setup!$AH$8 &amp; "'!" &amp; AF340),0) + IF(Setup!$AH$9&lt;&gt;"",INDIRECT("'" &amp; Setup!$AH$9 &amp; "'!" &amp; AF340),0) + IF(Setup!$AH$10&lt;&gt;"",INDIRECT("'" &amp; Setup!$AH$10 &amp; "'!" &amp; AF340),0) + IF(Setup!$AH$11&lt;&gt;"",INDIRECT("'" &amp; Setup!$AH$11 &amp; "'!" &amp; AF340),0) + IF(Setup!$AH$12&lt;&gt;"",INDIRECT("'" &amp; Setup!$AH$12 &amp; "'!" &amp; AF340),0)</f>
        <v>0</v>
      </c>
      <c r="AK340" s="2">
        <f ca="1">IF(Setup!$AI$7&lt;&gt;"",INDIRECT("'" &amp; Setup!$AI$7 &amp; "'!" &amp; AF340),0) + IF(Setup!$AI$8&lt;&gt;"",INDIRECT("'" &amp; Setup!$AI$8 &amp; "'!" &amp; AF340),0) + IF(Setup!$AI$9&lt;&gt;"",INDIRECT("'" &amp; Setup!$AI$9 &amp; "'!" &amp; AF340),0) + IF(Setup!$AI$10&lt;&gt;"",INDIRECT("'" &amp; Setup!$AI$10 &amp; "'!" &amp; AF340),0) + IF(Setup!$AI$11&lt;&gt;"",INDIRECT("'" &amp; Setup!$AI$11 &amp; "'!" &amp; AF340),0) + IF(Setup!$AI$12&lt;&gt;"",INDIRECT("'" &amp; Setup!$AI$12 &amp; "'!" &amp; AF340),0)</f>
        <v>0</v>
      </c>
      <c r="AL340" s="2">
        <f ca="1">IF(Setup!$AJ$7&lt;&gt;"",INDIRECT("'" &amp; Setup!$AJ$7 &amp; "'!" &amp; AF340),0) + IF(Setup!$AJ$8&lt;&gt;"",INDIRECT("'" &amp; Setup!$AJ$8 &amp; "'!" &amp; AF340),0) + IF(Setup!$AJ$9&lt;&gt;"",INDIRECT("'" &amp; Setup!$AJ$9 &amp; "'!" &amp; AF340),0) + IF(Setup!$AJ$10&lt;&gt;"",INDIRECT("'" &amp; Setup!$AJ$10 &amp; "'!" &amp; AF340),0) + IF(Setup!$AJ$11&lt;&gt;"",INDIRECT("'" &amp; Setup!$AJ$11 &amp; "'!" &amp; AF340),0) + IF(Setup!$AJ$12&lt;&gt;"",INDIRECT("'" &amp; Setup!$AJ$12 &amp; "'!" &amp; AF340),0)</f>
        <v>0</v>
      </c>
      <c r="AN340" s="2" t="str">
        <f t="shared" si="180"/>
        <v/>
      </c>
      <c r="BS340" s="2">
        <v>0</v>
      </c>
      <c r="BT340" s="2">
        <f ca="1">IF(Setup!$AH$7="",0,INDIRECT("'" &amp; Setup!$AH$7 &amp; "'!" &amp; AF340))</f>
        <v>0</v>
      </c>
      <c r="BU340" s="2">
        <f ca="1">IF(Setup!$AI$7="",0,INDIRECT("'" &amp; Setup!$AI$7 &amp; "'!" &amp; AF340))</f>
        <v>0</v>
      </c>
      <c r="BV340" s="2">
        <f ca="1">IF(Setup!$AJ$7="",0,INDIRECT("'" &amp; Setup!$AJ$7 &amp; "'!" &amp; AF340))</f>
        <v>0</v>
      </c>
    </row>
    <row r="341" spans="1:74" ht="39" hidden="1" customHeight="1" x14ac:dyDescent="0.2">
      <c r="A341" s="14" t="str">
        <f>Planning!A113</f>
        <v>I105</v>
      </c>
      <c r="B341" s="9">
        <f>Planning!B113</f>
        <v>0</v>
      </c>
      <c r="C341" s="9">
        <f>Planning!C113</f>
        <v>0</v>
      </c>
      <c r="D341" s="9">
        <f>Planning!D113</f>
        <v>0</v>
      </c>
      <c r="E341" s="3">
        <f>Planning!E113</f>
        <v>0</v>
      </c>
      <c r="F341" s="3">
        <f>Planning!G113</f>
        <v>0</v>
      </c>
      <c r="G341" s="60">
        <f t="shared" si="181"/>
        <v>0</v>
      </c>
      <c r="H341" s="5">
        <f t="shared" ca="1" si="182"/>
        <v>0</v>
      </c>
      <c r="I341" s="5">
        <f t="shared" ca="1" si="183"/>
        <v>0</v>
      </c>
      <c r="J341" s="32" t="str">
        <f t="shared" ca="1" si="184"/>
        <v/>
      </c>
      <c r="K341" s="33" t="str">
        <f t="shared" ca="1" si="187"/>
        <v/>
      </c>
      <c r="L341" s="5">
        <f ca="1">IF(Setup!$AG$7&lt;&gt;"",INDIRECT("'" &amp; Setup!$AG$7 &amp; "'!" &amp; AD341),0) + IF(Setup!$AG$8&lt;&gt;"",INDIRECT("'" &amp; Setup!$AG$8 &amp; "'!" &amp; AD341),0) + IF(Setup!$AG$9&lt;&gt;"",INDIRECT("'" &amp; Setup!$AG$9 &amp; "'!" &amp; AD341),0) + IF(Setup!$AG$10&lt;&gt;"",INDIRECT("'" &amp; Setup!$AG$10 &amp; "'!" &amp; AD341),0) + IF(Setup!$AG$11&lt;&gt;"",INDIRECT("'" &amp; Setup!$AG$11 &amp; "'!" &amp; AD341),0) + IF(Setup!$AG$12&lt;&gt;"",INDIRECT("'" &amp; Setup!$AG$12 &amp; "'!" &amp; AD341),0)</f>
        <v>0</v>
      </c>
      <c r="M341" s="5">
        <f ca="1">IF(Setup!$AG$7&lt;&gt;"",INDIRECT("'" &amp; Setup!$AG$7 &amp; "'!" &amp; AE341),0) + IF(Setup!$AG$8&lt;&gt;"",INDIRECT("'" &amp; Setup!$AG$8 &amp; "'!" &amp; AE341),0) + IF(Setup!$AG$9&lt;&gt;"",INDIRECT("'" &amp; Setup!$AG$9 &amp; "'!" &amp; AE341),0) + IF(Setup!$AG$10&lt;&gt;"",INDIRECT("'" &amp; Setup!$AG$10 &amp; "'!" &amp; AE341),0) + IF(Setup!$AG$11&lt;&gt;"",INDIRECT("'" &amp; Setup!$AG$11 &amp; "'!" &amp; AE341),0) + IF(Setup!$AG$12&lt;&gt;"",INDIRECT("'" &amp; Setup!$AG$12 &amp; "'!" &amp; AE341),0)</f>
        <v>0</v>
      </c>
      <c r="N341" s="32" t="str">
        <f t="shared" ca="1" si="185"/>
        <v/>
      </c>
      <c r="O341" s="33" t="str">
        <f t="shared" ca="1" si="188"/>
        <v/>
      </c>
      <c r="P341" s="5">
        <f ca="1">IF(Setup!$AH$7&lt;&gt;"",INDIRECT("'" &amp; Setup!$AH$7 &amp; "'!" &amp; AD341),0) + IF(Setup!$AH$8&lt;&gt;"",INDIRECT("'" &amp; Setup!$AH$8 &amp; "'!" &amp; AD341),0) + IF(Setup!$AH$9&lt;&gt;"",INDIRECT("'" &amp; Setup!$AH$9 &amp; "'!" &amp; AD341),0) + IF(Setup!$AH$10&lt;&gt;"",INDIRECT("'" &amp; Setup!$AH$10 &amp; "'!" &amp; AD341),0) + IF(Setup!$AH$11&lt;&gt;"",INDIRECT("'" &amp; Setup!$AH$11 &amp; "'!" &amp; AD341),0) + IF(Setup!$AH$12&lt;&gt;"",INDIRECT("'" &amp; Setup!$AH$12 &amp; "'!" &amp; AD341),0)</f>
        <v>0</v>
      </c>
      <c r="Q341" s="5">
        <f ca="1">IF(Setup!$AH$7&lt;&gt;"",INDIRECT("'" &amp; Setup!$AH$7 &amp; "'!" &amp; AE341),0) + IF(Setup!$AH$8&lt;&gt;"",INDIRECT("'" &amp; Setup!$AH$8 &amp; "'!" &amp; AE341),0) + IF(Setup!$AH$9&lt;&gt;"",INDIRECT("'" &amp; Setup!$AH$9 &amp; "'!" &amp; AE341),0) + IF(Setup!$AH$10&lt;&gt;"",INDIRECT("'" &amp; Setup!$AH$10 &amp; "'!" &amp; AE341),0) + IF(Setup!$AH$11&lt;&gt;"",INDIRECT("'" &amp; Setup!$AH$11 &amp; "'!" &amp; AE341),0) + IF(Setup!$AH$12&lt;&gt;"",INDIRECT("'" &amp; Setup!$AH$12 &amp; "'!" &amp; AE341),0)</f>
        <v>0</v>
      </c>
      <c r="R341" s="32" t="str">
        <f t="shared" ca="1" si="186"/>
        <v/>
      </c>
      <c r="S341" s="33" t="str">
        <f t="shared" ca="1" si="189"/>
        <v/>
      </c>
      <c r="T341" s="5">
        <f ca="1">IF(Setup!$AI$7&lt;&gt;"",INDIRECT("'" &amp; Setup!$AI$7 &amp; "'!" &amp; AD341),0) + IF(Setup!$AI$8&lt;&gt;"",INDIRECT("'" &amp; Setup!$AI$8 &amp; "'!" &amp; AD341),0) + IF(Setup!$AI$9&lt;&gt;"",INDIRECT("'" &amp; Setup!$AI$9 &amp; "'!" &amp; AD341),0) + IF(Setup!$AI$10&lt;&gt;"",INDIRECT("'" &amp; Setup!$AI$10 &amp; "'!" &amp; AD341),0) + IF(Setup!$AI$11&lt;&gt;"",INDIRECT("'" &amp; Setup!$AI$11 &amp; "'!" &amp; AD341),0) + IF(Setup!$AI$12&lt;&gt;"",INDIRECT("'" &amp; Setup!$AI$12 &amp; "'!" &amp; AD341),0)</f>
        <v>0</v>
      </c>
      <c r="U341" s="5">
        <f ca="1">IF(Setup!$AI$7&lt;&gt;"",INDIRECT("'" &amp; Setup!$AI$7 &amp; "'!" &amp; AE341),0) + IF(Setup!$AI$8&lt;&gt;"",INDIRECT("'" &amp; Setup!$AI$8 &amp; "'!" &amp; AE341),0) + IF(Setup!$AI$9&lt;&gt;"",INDIRECT("'" &amp; Setup!$AI$9 &amp; "'!" &amp; AE341),0) + IF(Setup!$AI$10&lt;&gt;"",INDIRECT("'" &amp; Setup!$AI$10 &amp; "'!" &amp; AE341),0) + IF(Setup!$AI$11&lt;&gt;"",INDIRECT("'" &amp; Setup!$AI$11 &amp; "'!" &amp; AE341),0) + IF(Setup!$AI$12&lt;&gt;"",INDIRECT("'" &amp; Setup!$AI$12 &amp; "'!" &amp; AE341),0)</f>
        <v>0</v>
      </c>
      <c r="V341" s="32" t="str">
        <f t="shared" ca="1" si="175"/>
        <v/>
      </c>
      <c r="W341" s="33" t="str">
        <f t="shared" ca="1" si="190"/>
        <v/>
      </c>
      <c r="X341" s="4">
        <f ca="1">IF(Setup!$AJ$7&lt;&gt;"",INDIRECT("'" &amp; Setup!$AJ$7 &amp; "'!" &amp; AD341),0) + IF(Setup!$AJ$8&lt;&gt;"",INDIRECT("'" &amp; Setup!$AJ$8 &amp; "'!" &amp; AD341),0) + IF(Setup!$AJ$9&lt;&gt;"",INDIRECT("'" &amp; Setup!$AJ$9 &amp; "'!" &amp; AD341),0) + IF(Setup!$AJ$10&lt;&gt;"",INDIRECT("'" &amp; Setup!$AJ$10 &amp; "'!" &amp; AD341),0) + IF(Setup!$AJ$11&lt;&gt;"",INDIRECT("'" &amp; Setup!$AJ$11 &amp; "'!" &amp; AD341),0) + IF(Setup!$AJ$12&lt;&gt;"",INDIRECT("'" &amp; Setup!$AJ$12 &amp; "'!" &amp; AD341),0)</f>
        <v>0</v>
      </c>
      <c r="Y341" s="4">
        <f ca="1">IF(Setup!$AJ$7&lt;&gt;"",INDIRECT("'" &amp; Setup!$AJ$7 &amp; "'!" &amp; AE341),0) + IF(Setup!$AJ$8&lt;&gt;"",INDIRECT("'" &amp; Setup!$AJ$8 &amp; "'!" &amp; AE341),0) + IF(Setup!$AJ$9&lt;&gt;"",INDIRECT("'" &amp; Setup!$AJ$9 &amp; "'!" &amp; AE341),0) + IF(Setup!$AJ$10&lt;&gt;"",INDIRECT("'" &amp; Setup!$AJ$10 &amp; "'!" &amp; AE341),0) + IF(Setup!$AJ$11&lt;&gt;"",INDIRECT("'" &amp; Setup!$AJ$11 &amp; "'!" &amp; AE341),0) + IF(Setup!$AJ$12&lt;&gt;"",INDIRECT("'" &amp; Setup!$AJ$12 &amp; "'!" &amp; AE341),0)</f>
        <v>0</v>
      </c>
      <c r="Z341" s="32" t="str">
        <f t="shared" ca="1" si="177"/>
        <v/>
      </c>
      <c r="AA341" s="33" t="str">
        <f t="shared" ca="1" si="191"/>
        <v/>
      </c>
      <c r="AB341" s="1">
        <f>Planning!H113</f>
        <v>0</v>
      </c>
      <c r="AC341" s="2" t="str">
        <f t="shared" si="179"/>
        <v>00</v>
      </c>
      <c r="AD341" s="2" t="s">
        <v>1067</v>
      </c>
      <c r="AE341" s="2" t="s">
        <v>1068</v>
      </c>
      <c r="AF341" s="2" t="s">
        <v>1707</v>
      </c>
      <c r="AI341" s="2">
        <f ca="1">IF(Setup!$AG$7&lt;&gt;"",INDIRECT("'" &amp; Setup!$AG$7 &amp; "'!" &amp; AF341),0) + IF(Setup!$AG$8&lt;&gt;"",INDIRECT("'" &amp; Setup!$AG$8 &amp; "'!" &amp; AF341),0) + IF(Setup!$AG$9&lt;&gt;"",INDIRECT("'" &amp; Setup!$AG$9 &amp; "'!" &amp; AF341),0) + IF(Setup!$AG$10&lt;&gt;"",INDIRECT("'" &amp; Setup!$AG$10 &amp; "'!" &amp; AF341),0) + IF(Setup!$AG$11&lt;&gt;"",INDIRECT("'" &amp; Setup!$AG$11 &amp; "'!" &amp; AF341),0) + IF(Setup!$AG$12&lt;&gt;"",INDIRECT("'" &amp; Setup!$AG$12 &amp; "'!" &amp; AF341),0)</f>
        <v>0</v>
      </c>
      <c r="AJ341" s="2">
        <f ca="1">IF(Setup!$AH$7&lt;&gt;"",INDIRECT("'" &amp; Setup!$AH$7 &amp; "'!" &amp; AF341),0) + IF(Setup!$AH$8&lt;&gt;"",INDIRECT("'" &amp; Setup!$AH$8 &amp; "'!" &amp; AF341),0) + IF(Setup!$AH$9&lt;&gt;"",INDIRECT("'" &amp; Setup!$AH$9 &amp; "'!" &amp; AF341),0) + IF(Setup!$AH$10&lt;&gt;"",INDIRECT("'" &amp; Setup!$AH$10 &amp; "'!" &amp; AF341),0) + IF(Setup!$AH$11&lt;&gt;"",INDIRECT("'" &amp; Setup!$AH$11 &amp; "'!" &amp; AF341),0) + IF(Setup!$AH$12&lt;&gt;"",INDIRECT("'" &amp; Setup!$AH$12 &amp; "'!" &amp; AF341),0)</f>
        <v>0</v>
      </c>
      <c r="AK341" s="2">
        <f ca="1">IF(Setup!$AI$7&lt;&gt;"",INDIRECT("'" &amp; Setup!$AI$7 &amp; "'!" &amp; AF341),0) + IF(Setup!$AI$8&lt;&gt;"",INDIRECT("'" &amp; Setup!$AI$8 &amp; "'!" &amp; AF341),0) + IF(Setup!$AI$9&lt;&gt;"",INDIRECT("'" &amp; Setup!$AI$9 &amp; "'!" &amp; AF341),0) + IF(Setup!$AI$10&lt;&gt;"",INDIRECT("'" &amp; Setup!$AI$10 &amp; "'!" &amp; AF341),0) + IF(Setup!$AI$11&lt;&gt;"",INDIRECT("'" &amp; Setup!$AI$11 &amp; "'!" &amp; AF341),0) + IF(Setup!$AI$12&lt;&gt;"",INDIRECT("'" &amp; Setup!$AI$12 &amp; "'!" &amp; AF341),0)</f>
        <v>0</v>
      </c>
      <c r="AL341" s="2">
        <f ca="1">IF(Setup!$AJ$7&lt;&gt;"",INDIRECT("'" &amp; Setup!$AJ$7 &amp; "'!" &amp; AF341),0) + IF(Setup!$AJ$8&lt;&gt;"",INDIRECT("'" &amp; Setup!$AJ$8 &amp; "'!" &amp; AF341),0) + IF(Setup!$AJ$9&lt;&gt;"",INDIRECT("'" &amp; Setup!$AJ$9 &amp; "'!" &amp; AF341),0) + IF(Setup!$AJ$10&lt;&gt;"",INDIRECT("'" &amp; Setup!$AJ$10 &amp; "'!" &amp; AF341),0) + IF(Setup!$AJ$11&lt;&gt;"",INDIRECT("'" &amp; Setup!$AJ$11 &amp; "'!" &amp; AF341),0) + IF(Setup!$AJ$12&lt;&gt;"",INDIRECT("'" &amp; Setup!$AJ$12 &amp; "'!" &amp; AF341),0)</f>
        <v>0</v>
      </c>
      <c r="AN341" s="2" t="str">
        <f t="shared" si="180"/>
        <v/>
      </c>
      <c r="BS341" s="2">
        <v>0</v>
      </c>
      <c r="BT341" s="2">
        <f ca="1">IF(Setup!$AH$7="",0,INDIRECT("'" &amp; Setup!$AH$7 &amp; "'!" &amp; AF341))</f>
        <v>0</v>
      </c>
      <c r="BU341" s="2">
        <f ca="1">IF(Setup!$AI$7="",0,INDIRECT("'" &amp; Setup!$AI$7 &amp; "'!" &amp; AF341))</f>
        <v>0</v>
      </c>
      <c r="BV341" s="2">
        <f ca="1">IF(Setup!$AJ$7="",0,INDIRECT("'" &amp; Setup!$AJ$7 &amp; "'!" &amp; AF341))</f>
        <v>0</v>
      </c>
    </row>
    <row r="342" spans="1:74" ht="39" hidden="1" customHeight="1" x14ac:dyDescent="0.2">
      <c r="A342" s="14" t="str">
        <f>Planning!A114</f>
        <v>I106</v>
      </c>
      <c r="B342" s="9">
        <f>Planning!B114</f>
        <v>0</v>
      </c>
      <c r="C342" s="9">
        <f>Planning!C114</f>
        <v>0</v>
      </c>
      <c r="D342" s="9">
        <f>Planning!D114</f>
        <v>0</v>
      </c>
      <c r="E342" s="3">
        <f>Planning!E114</f>
        <v>0</v>
      </c>
      <c r="F342" s="3">
        <f>Planning!G114</f>
        <v>0</v>
      </c>
      <c r="G342" s="60">
        <f t="shared" si="181"/>
        <v>0</v>
      </c>
      <c r="H342" s="5">
        <f t="shared" ca="1" si="182"/>
        <v>0</v>
      </c>
      <c r="I342" s="5">
        <f t="shared" ca="1" si="183"/>
        <v>0</v>
      </c>
      <c r="J342" s="32" t="str">
        <f t="shared" ca="1" si="184"/>
        <v/>
      </c>
      <c r="K342" s="33" t="str">
        <f t="shared" ca="1" si="187"/>
        <v/>
      </c>
      <c r="L342" s="5">
        <f ca="1">IF(Setup!$AG$7&lt;&gt;"",INDIRECT("'" &amp; Setup!$AG$7 &amp; "'!" &amp; AD342),0) + IF(Setup!$AG$8&lt;&gt;"",INDIRECT("'" &amp; Setup!$AG$8 &amp; "'!" &amp; AD342),0) + IF(Setup!$AG$9&lt;&gt;"",INDIRECT("'" &amp; Setup!$AG$9 &amp; "'!" &amp; AD342),0) + IF(Setup!$AG$10&lt;&gt;"",INDIRECT("'" &amp; Setup!$AG$10 &amp; "'!" &amp; AD342),0) + IF(Setup!$AG$11&lt;&gt;"",INDIRECT("'" &amp; Setup!$AG$11 &amp; "'!" &amp; AD342),0) + IF(Setup!$AG$12&lt;&gt;"",INDIRECT("'" &amp; Setup!$AG$12 &amp; "'!" &amp; AD342),0)</f>
        <v>0</v>
      </c>
      <c r="M342" s="5">
        <f ca="1">IF(Setup!$AG$7&lt;&gt;"",INDIRECT("'" &amp; Setup!$AG$7 &amp; "'!" &amp; AE342),0) + IF(Setup!$AG$8&lt;&gt;"",INDIRECT("'" &amp; Setup!$AG$8 &amp; "'!" &amp; AE342),0) + IF(Setup!$AG$9&lt;&gt;"",INDIRECT("'" &amp; Setup!$AG$9 &amp; "'!" &amp; AE342),0) + IF(Setup!$AG$10&lt;&gt;"",INDIRECT("'" &amp; Setup!$AG$10 &amp; "'!" &amp; AE342),0) + IF(Setup!$AG$11&lt;&gt;"",INDIRECT("'" &amp; Setup!$AG$11 &amp; "'!" &amp; AE342),0) + IF(Setup!$AG$12&lt;&gt;"",INDIRECT("'" &amp; Setup!$AG$12 &amp; "'!" &amp; AE342),0)</f>
        <v>0</v>
      </c>
      <c r="N342" s="32" t="str">
        <f t="shared" ca="1" si="185"/>
        <v/>
      </c>
      <c r="O342" s="33" t="str">
        <f t="shared" ca="1" si="188"/>
        <v/>
      </c>
      <c r="P342" s="5">
        <f ca="1">IF(Setup!$AH$7&lt;&gt;"",INDIRECT("'" &amp; Setup!$AH$7 &amp; "'!" &amp; AD342),0) + IF(Setup!$AH$8&lt;&gt;"",INDIRECT("'" &amp; Setup!$AH$8 &amp; "'!" &amp; AD342),0) + IF(Setup!$AH$9&lt;&gt;"",INDIRECT("'" &amp; Setup!$AH$9 &amp; "'!" &amp; AD342),0) + IF(Setup!$AH$10&lt;&gt;"",INDIRECT("'" &amp; Setup!$AH$10 &amp; "'!" &amp; AD342),0) + IF(Setup!$AH$11&lt;&gt;"",INDIRECT("'" &amp; Setup!$AH$11 &amp; "'!" &amp; AD342),0) + IF(Setup!$AH$12&lt;&gt;"",INDIRECT("'" &amp; Setup!$AH$12 &amp; "'!" &amp; AD342),0)</f>
        <v>0</v>
      </c>
      <c r="Q342" s="5">
        <f ca="1">IF(Setup!$AH$7&lt;&gt;"",INDIRECT("'" &amp; Setup!$AH$7 &amp; "'!" &amp; AE342),0) + IF(Setup!$AH$8&lt;&gt;"",INDIRECT("'" &amp; Setup!$AH$8 &amp; "'!" &amp; AE342),0) + IF(Setup!$AH$9&lt;&gt;"",INDIRECT("'" &amp; Setup!$AH$9 &amp; "'!" &amp; AE342),0) + IF(Setup!$AH$10&lt;&gt;"",INDIRECT("'" &amp; Setup!$AH$10 &amp; "'!" &amp; AE342),0) + IF(Setup!$AH$11&lt;&gt;"",INDIRECT("'" &amp; Setup!$AH$11 &amp; "'!" &amp; AE342),0) + IF(Setup!$AH$12&lt;&gt;"",INDIRECT("'" &amp; Setup!$AH$12 &amp; "'!" &amp; AE342),0)</f>
        <v>0</v>
      </c>
      <c r="R342" s="32" t="str">
        <f t="shared" ca="1" si="186"/>
        <v/>
      </c>
      <c r="S342" s="33" t="str">
        <f t="shared" ca="1" si="189"/>
        <v/>
      </c>
      <c r="T342" s="5">
        <f ca="1">IF(Setup!$AI$7&lt;&gt;"",INDIRECT("'" &amp; Setup!$AI$7 &amp; "'!" &amp; AD342),0) + IF(Setup!$AI$8&lt;&gt;"",INDIRECT("'" &amp; Setup!$AI$8 &amp; "'!" &amp; AD342),0) + IF(Setup!$AI$9&lt;&gt;"",INDIRECT("'" &amp; Setup!$AI$9 &amp; "'!" &amp; AD342),0) + IF(Setup!$AI$10&lt;&gt;"",INDIRECT("'" &amp; Setup!$AI$10 &amp; "'!" &amp; AD342),0) + IF(Setup!$AI$11&lt;&gt;"",INDIRECT("'" &amp; Setup!$AI$11 &amp; "'!" &amp; AD342),0) + IF(Setup!$AI$12&lt;&gt;"",INDIRECT("'" &amp; Setup!$AI$12 &amp; "'!" &amp; AD342),0)</f>
        <v>0</v>
      </c>
      <c r="U342" s="5">
        <f ca="1">IF(Setup!$AI$7&lt;&gt;"",INDIRECT("'" &amp; Setup!$AI$7 &amp; "'!" &amp; AE342),0) + IF(Setup!$AI$8&lt;&gt;"",INDIRECT("'" &amp; Setup!$AI$8 &amp; "'!" &amp; AE342),0) + IF(Setup!$AI$9&lt;&gt;"",INDIRECT("'" &amp; Setup!$AI$9 &amp; "'!" &amp; AE342),0) + IF(Setup!$AI$10&lt;&gt;"",INDIRECT("'" &amp; Setup!$AI$10 &amp; "'!" &amp; AE342),0) + IF(Setup!$AI$11&lt;&gt;"",INDIRECT("'" &amp; Setup!$AI$11 &amp; "'!" &amp; AE342),0) + IF(Setup!$AI$12&lt;&gt;"",INDIRECT("'" &amp; Setup!$AI$12 &amp; "'!" &amp; AE342),0)</f>
        <v>0</v>
      </c>
      <c r="V342" s="32" t="str">
        <f t="shared" ca="1" si="175"/>
        <v/>
      </c>
      <c r="W342" s="33" t="str">
        <f t="shared" ca="1" si="190"/>
        <v/>
      </c>
      <c r="X342" s="4">
        <f ca="1">IF(Setup!$AJ$7&lt;&gt;"",INDIRECT("'" &amp; Setup!$AJ$7 &amp; "'!" &amp; AD342),0) + IF(Setup!$AJ$8&lt;&gt;"",INDIRECT("'" &amp; Setup!$AJ$8 &amp; "'!" &amp; AD342),0) + IF(Setup!$AJ$9&lt;&gt;"",INDIRECT("'" &amp; Setup!$AJ$9 &amp; "'!" &amp; AD342),0) + IF(Setup!$AJ$10&lt;&gt;"",INDIRECT("'" &amp; Setup!$AJ$10 &amp; "'!" &amp; AD342),0) + IF(Setup!$AJ$11&lt;&gt;"",INDIRECT("'" &amp; Setup!$AJ$11 &amp; "'!" &amp; AD342),0) + IF(Setup!$AJ$12&lt;&gt;"",INDIRECT("'" &amp; Setup!$AJ$12 &amp; "'!" &amp; AD342),0)</f>
        <v>0</v>
      </c>
      <c r="Y342" s="4">
        <f ca="1">IF(Setup!$AJ$7&lt;&gt;"",INDIRECT("'" &amp; Setup!$AJ$7 &amp; "'!" &amp; AE342),0) + IF(Setup!$AJ$8&lt;&gt;"",INDIRECT("'" &amp; Setup!$AJ$8 &amp; "'!" &amp; AE342),0) + IF(Setup!$AJ$9&lt;&gt;"",INDIRECT("'" &amp; Setup!$AJ$9 &amp; "'!" &amp; AE342),0) + IF(Setup!$AJ$10&lt;&gt;"",INDIRECT("'" &amp; Setup!$AJ$10 &amp; "'!" &amp; AE342),0) + IF(Setup!$AJ$11&lt;&gt;"",INDIRECT("'" &amp; Setup!$AJ$11 &amp; "'!" &amp; AE342),0) + IF(Setup!$AJ$12&lt;&gt;"",INDIRECT("'" &amp; Setup!$AJ$12 &amp; "'!" &amp; AE342),0)</f>
        <v>0</v>
      </c>
      <c r="Z342" s="32" t="str">
        <f t="shared" ca="1" si="177"/>
        <v/>
      </c>
      <c r="AA342" s="33" t="str">
        <f t="shared" ca="1" si="191"/>
        <v/>
      </c>
      <c r="AB342" s="1">
        <f>Planning!H114</f>
        <v>0</v>
      </c>
      <c r="AC342" s="2" t="str">
        <f t="shared" si="179"/>
        <v>00</v>
      </c>
      <c r="AD342" s="2" t="s">
        <v>1069</v>
      </c>
      <c r="AE342" s="2" t="s">
        <v>1070</v>
      </c>
      <c r="AF342" s="2" t="s">
        <v>1708</v>
      </c>
      <c r="AI342" s="2">
        <f ca="1">IF(Setup!$AG$7&lt;&gt;"",INDIRECT("'" &amp; Setup!$AG$7 &amp; "'!" &amp; AF342),0) + IF(Setup!$AG$8&lt;&gt;"",INDIRECT("'" &amp; Setup!$AG$8 &amp; "'!" &amp; AF342),0) + IF(Setup!$AG$9&lt;&gt;"",INDIRECT("'" &amp; Setup!$AG$9 &amp; "'!" &amp; AF342),0) + IF(Setup!$AG$10&lt;&gt;"",INDIRECT("'" &amp; Setup!$AG$10 &amp; "'!" &amp; AF342),0) + IF(Setup!$AG$11&lt;&gt;"",INDIRECT("'" &amp; Setup!$AG$11 &amp; "'!" &amp; AF342),0) + IF(Setup!$AG$12&lt;&gt;"",INDIRECT("'" &amp; Setup!$AG$12 &amp; "'!" &amp; AF342),0)</f>
        <v>0</v>
      </c>
      <c r="AJ342" s="2">
        <f ca="1">IF(Setup!$AH$7&lt;&gt;"",INDIRECT("'" &amp; Setup!$AH$7 &amp; "'!" &amp; AF342),0) + IF(Setup!$AH$8&lt;&gt;"",INDIRECT("'" &amp; Setup!$AH$8 &amp; "'!" &amp; AF342),0) + IF(Setup!$AH$9&lt;&gt;"",INDIRECT("'" &amp; Setup!$AH$9 &amp; "'!" &amp; AF342),0) + IF(Setup!$AH$10&lt;&gt;"",INDIRECT("'" &amp; Setup!$AH$10 &amp; "'!" &amp; AF342),0) + IF(Setup!$AH$11&lt;&gt;"",INDIRECT("'" &amp; Setup!$AH$11 &amp; "'!" &amp; AF342),0) + IF(Setup!$AH$12&lt;&gt;"",INDIRECT("'" &amp; Setup!$AH$12 &amp; "'!" &amp; AF342),0)</f>
        <v>0</v>
      </c>
      <c r="AK342" s="2">
        <f ca="1">IF(Setup!$AI$7&lt;&gt;"",INDIRECT("'" &amp; Setup!$AI$7 &amp; "'!" &amp; AF342),0) + IF(Setup!$AI$8&lt;&gt;"",INDIRECT("'" &amp; Setup!$AI$8 &amp; "'!" &amp; AF342),0) + IF(Setup!$AI$9&lt;&gt;"",INDIRECT("'" &amp; Setup!$AI$9 &amp; "'!" &amp; AF342),0) + IF(Setup!$AI$10&lt;&gt;"",INDIRECT("'" &amp; Setup!$AI$10 &amp; "'!" &amp; AF342),0) + IF(Setup!$AI$11&lt;&gt;"",INDIRECT("'" &amp; Setup!$AI$11 &amp; "'!" &amp; AF342),0) + IF(Setup!$AI$12&lt;&gt;"",INDIRECT("'" &amp; Setup!$AI$12 &amp; "'!" &amp; AF342),0)</f>
        <v>0</v>
      </c>
      <c r="AL342" s="2">
        <f ca="1">IF(Setup!$AJ$7&lt;&gt;"",INDIRECT("'" &amp; Setup!$AJ$7 &amp; "'!" &amp; AF342),0) + IF(Setup!$AJ$8&lt;&gt;"",INDIRECT("'" &amp; Setup!$AJ$8 &amp; "'!" &amp; AF342),0) + IF(Setup!$AJ$9&lt;&gt;"",INDIRECT("'" &amp; Setup!$AJ$9 &amp; "'!" &amp; AF342),0) + IF(Setup!$AJ$10&lt;&gt;"",INDIRECT("'" &amp; Setup!$AJ$10 &amp; "'!" &amp; AF342),0) + IF(Setup!$AJ$11&lt;&gt;"",INDIRECT("'" &amp; Setup!$AJ$11 &amp; "'!" &amp; AF342),0) + IF(Setup!$AJ$12&lt;&gt;"",INDIRECT("'" &amp; Setup!$AJ$12 &amp; "'!" &amp; AF342),0)</f>
        <v>0</v>
      </c>
      <c r="AN342" s="2" t="str">
        <f t="shared" si="180"/>
        <v/>
      </c>
      <c r="BS342" s="2">
        <v>0</v>
      </c>
      <c r="BT342" s="2">
        <f ca="1">IF(Setup!$AH$7="",0,INDIRECT("'" &amp; Setup!$AH$7 &amp; "'!" &amp; AF342))</f>
        <v>0</v>
      </c>
      <c r="BU342" s="2">
        <f ca="1">IF(Setup!$AI$7="",0,INDIRECT("'" &amp; Setup!$AI$7 &amp; "'!" &amp; AF342))</f>
        <v>0</v>
      </c>
      <c r="BV342" s="2">
        <f ca="1">IF(Setup!$AJ$7="",0,INDIRECT("'" &amp; Setup!$AJ$7 &amp; "'!" &amp; AF342))</f>
        <v>0</v>
      </c>
    </row>
    <row r="343" spans="1:74" ht="39" hidden="1" customHeight="1" x14ac:dyDescent="0.2">
      <c r="A343" s="14" t="str">
        <f>Planning!A115</f>
        <v>I107</v>
      </c>
      <c r="B343" s="9">
        <f>Planning!B115</f>
        <v>0</v>
      </c>
      <c r="C343" s="9">
        <f>Planning!C115</f>
        <v>0</v>
      </c>
      <c r="D343" s="9">
        <f>Planning!D115</f>
        <v>0</v>
      </c>
      <c r="E343" s="3">
        <f>Planning!E115</f>
        <v>0</v>
      </c>
      <c r="F343" s="3">
        <f>Planning!G115</f>
        <v>0</v>
      </c>
      <c r="G343" s="60">
        <f t="shared" si="181"/>
        <v>0</v>
      </c>
      <c r="H343" s="5">
        <f t="shared" ca="1" si="182"/>
        <v>0</v>
      </c>
      <c r="I343" s="5">
        <f t="shared" ca="1" si="183"/>
        <v>0</v>
      </c>
      <c r="J343" s="32" t="str">
        <f t="shared" ca="1" si="184"/>
        <v/>
      </c>
      <c r="K343" s="33" t="str">
        <f t="shared" ca="1" si="187"/>
        <v/>
      </c>
      <c r="L343" s="5">
        <f ca="1">IF(Setup!$AG$7&lt;&gt;"",INDIRECT("'" &amp; Setup!$AG$7 &amp; "'!" &amp; AD343),0) + IF(Setup!$AG$8&lt;&gt;"",INDIRECT("'" &amp; Setup!$AG$8 &amp; "'!" &amp; AD343),0) + IF(Setup!$AG$9&lt;&gt;"",INDIRECT("'" &amp; Setup!$AG$9 &amp; "'!" &amp; AD343),0) + IF(Setup!$AG$10&lt;&gt;"",INDIRECT("'" &amp; Setup!$AG$10 &amp; "'!" &amp; AD343),0) + IF(Setup!$AG$11&lt;&gt;"",INDIRECT("'" &amp; Setup!$AG$11 &amp; "'!" &amp; AD343),0) + IF(Setup!$AG$12&lt;&gt;"",INDIRECT("'" &amp; Setup!$AG$12 &amp; "'!" &amp; AD343),0)</f>
        <v>0</v>
      </c>
      <c r="M343" s="5">
        <f ca="1">IF(Setup!$AG$7&lt;&gt;"",INDIRECT("'" &amp; Setup!$AG$7 &amp; "'!" &amp; AE343),0) + IF(Setup!$AG$8&lt;&gt;"",INDIRECT("'" &amp; Setup!$AG$8 &amp; "'!" &amp; AE343),0) + IF(Setup!$AG$9&lt;&gt;"",INDIRECT("'" &amp; Setup!$AG$9 &amp; "'!" &amp; AE343),0) + IF(Setup!$AG$10&lt;&gt;"",INDIRECT("'" &amp; Setup!$AG$10 &amp; "'!" &amp; AE343),0) + IF(Setup!$AG$11&lt;&gt;"",INDIRECT("'" &amp; Setup!$AG$11 &amp; "'!" &amp; AE343),0) + IF(Setup!$AG$12&lt;&gt;"",INDIRECT("'" &amp; Setup!$AG$12 &amp; "'!" &amp; AE343),0)</f>
        <v>0</v>
      </c>
      <c r="N343" s="32" t="str">
        <f t="shared" ca="1" si="185"/>
        <v/>
      </c>
      <c r="O343" s="33" t="str">
        <f t="shared" ca="1" si="188"/>
        <v/>
      </c>
      <c r="P343" s="5">
        <f ca="1">IF(Setup!$AH$7&lt;&gt;"",INDIRECT("'" &amp; Setup!$AH$7 &amp; "'!" &amp; AD343),0) + IF(Setup!$AH$8&lt;&gt;"",INDIRECT("'" &amp; Setup!$AH$8 &amp; "'!" &amp; AD343),0) + IF(Setup!$AH$9&lt;&gt;"",INDIRECT("'" &amp; Setup!$AH$9 &amp; "'!" &amp; AD343),0) + IF(Setup!$AH$10&lt;&gt;"",INDIRECT("'" &amp; Setup!$AH$10 &amp; "'!" &amp; AD343),0) + IF(Setup!$AH$11&lt;&gt;"",INDIRECT("'" &amp; Setup!$AH$11 &amp; "'!" &amp; AD343),0) + IF(Setup!$AH$12&lt;&gt;"",INDIRECT("'" &amp; Setup!$AH$12 &amp; "'!" &amp; AD343),0)</f>
        <v>0</v>
      </c>
      <c r="Q343" s="5">
        <f ca="1">IF(Setup!$AH$7&lt;&gt;"",INDIRECT("'" &amp; Setup!$AH$7 &amp; "'!" &amp; AE343),0) + IF(Setup!$AH$8&lt;&gt;"",INDIRECT("'" &amp; Setup!$AH$8 &amp; "'!" &amp; AE343),0) + IF(Setup!$AH$9&lt;&gt;"",INDIRECT("'" &amp; Setup!$AH$9 &amp; "'!" &amp; AE343),0) + IF(Setup!$AH$10&lt;&gt;"",INDIRECT("'" &amp; Setup!$AH$10 &amp; "'!" &amp; AE343),0) + IF(Setup!$AH$11&lt;&gt;"",INDIRECT("'" &amp; Setup!$AH$11 &amp; "'!" &amp; AE343),0) + IF(Setup!$AH$12&lt;&gt;"",INDIRECT("'" &amp; Setup!$AH$12 &amp; "'!" &amp; AE343),0)</f>
        <v>0</v>
      </c>
      <c r="R343" s="32" t="str">
        <f t="shared" ca="1" si="186"/>
        <v/>
      </c>
      <c r="S343" s="33" t="str">
        <f t="shared" ca="1" si="189"/>
        <v/>
      </c>
      <c r="T343" s="5">
        <f ca="1">IF(Setup!$AI$7&lt;&gt;"",INDIRECT("'" &amp; Setup!$AI$7 &amp; "'!" &amp; AD343),0) + IF(Setup!$AI$8&lt;&gt;"",INDIRECT("'" &amp; Setup!$AI$8 &amp; "'!" &amp; AD343),0) + IF(Setup!$AI$9&lt;&gt;"",INDIRECT("'" &amp; Setup!$AI$9 &amp; "'!" &amp; AD343),0) + IF(Setup!$AI$10&lt;&gt;"",INDIRECT("'" &amp; Setup!$AI$10 &amp; "'!" &amp; AD343),0) + IF(Setup!$AI$11&lt;&gt;"",INDIRECT("'" &amp; Setup!$AI$11 &amp; "'!" &amp; AD343),0) + IF(Setup!$AI$12&lt;&gt;"",INDIRECT("'" &amp; Setup!$AI$12 &amp; "'!" &amp; AD343),0)</f>
        <v>0</v>
      </c>
      <c r="U343" s="5">
        <f ca="1">IF(Setup!$AI$7&lt;&gt;"",INDIRECT("'" &amp; Setup!$AI$7 &amp; "'!" &amp; AE343),0) + IF(Setup!$AI$8&lt;&gt;"",INDIRECT("'" &amp; Setup!$AI$8 &amp; "'!" &amp; AE343),0) + IF(Setup!$AI$9&lt;&gt;"",INDIRECT("'" &amp; Setup!$AI$9 &amp; "'!" &amp; AE343),0) + IF(Setup!$AI$10&lt;&gt;"",INDIRECT("'" &amp; Setup!$AI$10 &amp; "'!" &amp; AE343),0) + IF(Setup!$AI$11&lt;&gt;"",INDIRECT("'" &amp; Setup!$AI$11 &amp; "'!" &amp; AE343),0) + IF(Setup!$AI$12&lt;&gt;"",INDIRECT("'" &amp; Setup!$AI$12 &amp; "'!" &amp; AE343),0)</f>
        <v>0</v>
      </c>
      <c r="V343" s="32" t="str">
        <f t="shared" ca="1" si="175"/>
        <v/>
      </c>
      <c r="W343" s="33" t="str">
        <f t="shared" ca="1" si="190"/>
        <v/>
      </c>
      <c r="X343" s="4">
        <f ca="1">IF(Setup!$AJ$7&lt;&gt;"",INDIRECT("'" &amp; Setup!$AJ$7 &amp; "'!" &amp; AD343),0) + IF(Setup!$AJ$8&lt;&gt;"",INDIRECT("'" &amp; Setup!$AJ$8 &amp; "'!" &amp; AD343),0) + IF(Setup!$AJ$9&lt;&gt;"",INDIRECT("'" &amp; Setup!$AJ$9 &amp; "'!" &amp; AD343),0) + IF(Setup!$AJ$10&lt;&gt;"",INDIRECT("'" &amp; Setup!$AJ$10 &amp; "'!" &amp; AD343),0) + IF(Setup!$AJ$11&lt;&gt;"",INDIRECT("'" &amp; Setup!$AJ$11 &amp; "'!" &amp; AD343),0) + IF(Setup!$AJ$12&lt;&gt;"",INDIRECT("'" &amp; Setup!$AJ$12 &amp; "'!" &amp; AD343),0)</f>
        <v>0</v>
      </c>
      <c r="Y343" s="4">
        <f ca="1">IF(Setup!$AJ$7&lt;&gt;"",INDIRECT("'" &amp; Setup!$AJ$7 &amp; "'!" &amp; AE343),0) + IF(Setup!$AJ$8&lt;&gt;"",INDIRECT("'" &amp; Setup!$AJ$8 &amp; "'!" &amp; AE343),0) + IF(Setup!$AJ$9&lt;&gt;"",INDIRECT("'" &amp; Setup!$AJ$9 &amp; "'!" &amp; AE343),0) + IF(Setup!$AJ$10&lt;&gt;"",INDIRECT("'" &amp; Setup!$AJ$10 &amp; "'!" &amp; AE343),0) + IF(Setup!$AJ$11&lt;&gt;"",INDIRECT("'" &amp; Setup!$AJ$11 &amp; "'!" &amp; AE343),0) + IF(Setup!$AJ$12&lt;&gt;"",INDIRECT("'" &amp; Setup!$AJ$12 &amp; "'!" &amp; AE343),0)</f>
        <v>0</v>
      </c>
      <c r="Z343" s="32" t="str">
        <f t="shared" ca="1" si="177"/>
        <v/>
      </c>
      <c r="AA343" s="33" t="str">
        <f t="shared" ca="1" si="191"/>
        <v/>
      </c>
      <c r="AB343" s="1">
        <f>Planning!H115</f>
        <v>0</v>
      </c>
      <c r="AC343" s="2" t="str">
        <f t="shared" si="179"/>
        <v>00</v>
      </c>
      <c r="AD343" s="2" t="s">
        <v>1071</v>
      </c>
      <c r="AE343" s="2" t="s">
        <v>1072</v>
      </c>
      <c r="AF343" s="2" t="s">
        <v>1709</v>
      </c>
      <c r="AI343" s="2">
        <f ca="1">IF(Setup!$AG$7&lt;&gt;"",INDIRECT("'" &amp; Setup!$AG$7 &amp; "'!" &amp; AF343),0) + IF(Setup!$AG$8&lt;&gt;"",INDIRECT("'" &amp; Setup!$AG$8 &amp; "'!" &amp; AF343),0) + IF(Setup!$AG$9&lt;&gt;"",INDIRECT("'" &amp; Setup!$AG$9 &amp; "'!" &amp; AF343),0) + IF(Setup!$AG$10&lt;&gt;"",INDIRECT("'" &amp; Setup!$AG$10 &amp; "'!" &amp; AF343),0) + IF(Setup!$AG$11&lt;&gt;"",INDIRECT("'" &amp; Setup!$AG$11 &amp; "'!" &amp; AF343),0) + IF(Setup!$AG$12&lt;&gt;"",INDIRECT("'" &amp; Setup!$AG$12 &amp; "'!" &amp; AF343),0)</f>
        <v>0</v>
      </c>
      <c r="AJ343" s="2">
        <f ca="1">IF(Setup!$AH$7&lt;&gt;"",INDIRECT("'" &amp; Setup!$AH$7 &amp; "'!" &amp; AF343),0) + IF(Setup!$AH$8&lt;&gt;"",INDIRECT("'" &amp; Setup!$AH$8 &amp; "'!" &amp; AF343),0) + IF(Setup!$AH$9&lt;&gt;"",INDIRECT("'" &amp; Setup!$AH$9 &amp; "'!" &amp; AF343),0) + IF(Setup!$AH$10&lt;&gt;"",INDIRECT("'" &amp; Setup!$AH$10 &amp; "'!" &amp; AF343),0) + IF(Setup!$AH$11&lt;&gt;"",INDIRECT("'" &amp; Setup!$AH$11 &amp; "'!" &amp; AF343),0) + IF(Setup!$AH$12&lt;&gt;"",INDIRECT("'" &amp; Setup!$AH$12 &amp; "'!" &amp; AF343),0)</f>
        <v>0</v>
      </c>
      <c r="AK343" s="2">
        <f ca="1">IF(Setup!$AI$7&lt;&gt;"",INDIRECT("'" &amp; Setup!$AI$7 &amp; "'!" &amp; AF343),0) + IF(Setup!$AI$8&lt;&gt;"",INDIRECT("'" &amp; Setup!$AI$8 &amp; "'!" &amp; AF343),0) + IF(Setup!$AI$9&lt;&gt;"",INDIRECT("'" &amp; Setup!$AI$9 &amp; "'!" &amp; AF343),0) + IF(Setup!$AI$10&lt;&gt;"",INDIRECT("'" &amp; Setup!$AI$10 &amp; "'!" &amp; AF343),0) + IF(Setup!$AI$11&lt;&gt;"",INDIRECT("'" &amp; Setup!$AI$11 &amp; "'!" &amp; AF343),0) + IF(Setup!$AI$12&lt;&gt;"",INDIRECT("'" &amp; Setup!$AI$12 &amp; "'!" &amp; AF343),0)</f>
        <v>0</v>
      </c>
      <c r="AL343" s="2">
        <f ca="1">IF(Setup!$AJ$7&lt;&gt;"",INDIRECT("'" &amp; Setup!$AJ$7 &amp; "'!" &amp; AF343),0) + IF(Setup!$AJ$8&lt;&gt;"",INDIRECT("'" &amp; Setup!$AJ$8 &amp; "'!" &amp; AF343),0) + IF(Setup!$AJ$9&lt;&gt;"",INDIRECT("'" &amp; Setup!$AJ$9 &amp; "'!" &amp; AF343),0) + IF(Setup!$AJ$10&lt;&gt;"",INDIRECT("'" &amp; Setup!$AJ$10 &amp; "'!" &amp; AF343),0) + IF(Setup!$AJ$11&lt;&gt;"",INDIRECT("'" &amp; Setup!$AJ$11 &amp; "'!" &amp; AF343),0) + IF(Setup!$AJ$12&lt;&gt;"",INDIRECT("'" &amp; Setup!$AJ$12 &amp; "'!" &amp; AF343),0)</f>
        <v>0</v>
      </c>
      <c r="AN343" s="2" t="str">
        <f t="shared" si="180"/>
        <v/>
      </c>
      <c r="BS343" s="2">
        <v>0</v>
      </c>
      <c r="BT343" s="2">
        <f ca="1">IF(Setup!$AH$7="",0,INDIRECT("'" &amp; Setup!$AH$7 &amp; "'!" &amp; AF343))</f>
        <v>0</v>
      </c>
      <c r="BU343" s="2">
        <f ca="1">IF(Setup!$AI$7="",0,INDIRECT("'" &amp; Setup!$AI$7 &amp; "'!" &amp; AF343))</f>
        <v>0</v>
      </c>
      <c r="BV343" s="2">
        <f ca="1">IF(Setup!$AJ$7="",0,INDIRECT("'" &amp; Setup!$AJ$7 &amp; "'!" &amp; AF343))</f>
        <v>0</v>
      </c>
    </row>
    <row r="344" spans="1:74" ht="39" hidden="1" customHeight="1" x14ac:dyDescent="0.2">
      <c r="A344" s="14" t="str">
        <f>Planning!A116</f>
        <v>I108</v>
      </c>
      <c r="B344" s="9">
        <f>Planning!B116</f>
        <v>0</v>
      </c>
      <c r="C344" s="9">
        <f>Planning!C116</f>
        <v>0</v>
      </c>
      <c r="D344" s="9">
        <f>Planning!D116</f>
        <v>0</v>
      </c>
      <c r="E344" s="3">
        <f>Planning!E116</f>
        <v>0</v>
      </c>
      <c r="F344" s="3">
        <f>Planning!G116</f>
        <v>0</v>
      </c>
      <c r="G344" s="60">
        <f t="shared" si="181"/>
        <v>0</v>
      </c>
      <c r="H344" s="5">
        <f t="shared" ca="1" si="182"/>
        <v>0</v>
      </c>
      <c r="I344" s="5">
        <f t="shared" ca="1" si="183"/>
        <v>0</v>
      </c>
      <c r="J344" s="32" t="str">
        <f t="shared" ca="1" si="184"/>
        <v/>
      </c>
      <c r="K344" s="33" t="str">
        <f t="shared" ca="1" si="187"/>
        <v/>
      </c>
      <c r="L344" s="5">
        <f ca="1">IF(Setup!$AG$7&lt;&gt;"",INDIRECT("'" &amp; Setup!$AG$7 &amp; "'!" &amp; AD344),0) + IF(Setup!$AG$8&lt;&gt;"",INDIRECT("'" &amp; Setup!$AG$8 &amp; "'!" &amp; AD344),0) + IF(Setup!$AG$9&lt;&gt;"",INDIRECT("'" &amp; Setup!$AG$9 &amp; "'!" &amp; AD344),0) + IF(Setup!$AG$10&lt;&gt;"",INDIRECT("'" &amp; Setup!$AG$10 &amp; "'!" &amp; AD344),0) + IF(Setup!$AG$11&lt;&gt;"",INDIRECT("'" &amp; Setup!$AG$11 &amp; "'!" &amp; AD344),0) + IF(Setup!$AG$12&lt;&gt;"",INDIRECT("'" &amp; Setup!$AG$12 &amp; "'!" &amp; AD344),0)</f>
        <v>0</v>
      </c>
      <c r="M344" s="5">
        <f ca="1">IF(Setup!$AG$7&lt;&gt;"",INDIRECT("'" &amp; Setup!$AG$7 &amp; "'!" &amp; AE344),0) + IF(Setup!$AG$8&lt;&gt;"",INDIRECT("'" &amp; Setup!$AG$8 &amp; "'!" &amp; AE344),0) + IF(Setup!$AG$9&lt;&gt;"",INDIRECT("'" &amp; Setup!$AG$9 &amp; "'!" &amp; AE344),0) + IF(Setup!$AG$10&lt;&gt;"",INDIRECT("'" &amp; Setup!$AG$10 &amp; "'!" &amp; AE344),0) + IF(Setup!$AG$11&lt;&gt;"",INDIRECT("'" &amp; Setup!$AG$11 &amp; "'!" &amp; AE344),0) + IF(Setup!$AG$12&lt;&gt;"",INDIRECT("'" &amp; Setup!$AG$12 &amp; "'!" &amp; AE344),0)</f>
        <v>0</v>
      </c>
      <c r="N344" s="32" t="str">
        <f t="shared" ca="1" si="185"/>
        <v/>
      </c>
      <c r="O344" s="33" t="str">
        <f t="shared" ca="1" si="188"/>
        <v/>
      </c>
      <c r="P344" s="5">
        <f ca="1">IF(Setup!$AH$7&lt;&gt;"",INDIRECT("'" &amp; Setup!$AH$7 &amp; "'!" &amp; AD344),0) + IF(Setup!$AH$8&lt;&gt;"",INDIRECT("'" &amp; Setup!$AH$8 &amp; "'!" &amp; AD344),0) + IF(Setup!$AH$9&lt;&gt;"",INDIRECT("'" &amp; Setup!$AH$9 &amp; "'!" &amp; AD344),0) + IF(Setup!$AH$10&lt;&gt;"",INDIRECT("'" &amp; Setup!$AH$10 &amp; "'!" &amp; AD344),0) + IF(Setup!$AH$11&lt;&gt;"",INDIRECT("'" &amp; Setup!$AH$11 &amp; "'!" &amp; AD344),0) + IF(Setup!$AH$12&lt;&gt;"",INDIRECT("'" &amp; Setup!$AH$12 &amp; "'!" &amp; AD344),0)</f>
        <v>0</v>
      </c>
      <c r="Q344" s="5">
        <f ca="1">IF(Setup!$AH$7&lt;&gt;"",INDIRECT("'" &amp; Setup!$AH$7 &amp; "'!" &amp; AE344),0) + IF(Setup!$AH$8&lt;&gt;"",INDIRECT("'" &amp; Setup!$AH$8 &amp; "'!" &amp; AE344),0) + IF(Setup!$AH$9&lt;&gt;"",INDIRECT("'" &amp; Setup!$AH$9 &amp; "'!" &amp; AE344),0) + IF(Setup!$AH$10&lt;&gt;"",INDIRECT("'" &amp; Setup!$AH$10 &amp; "'!" &amp; AE344),0) + IF(Setup!$AH$11&lt;&gt;"",INDIRECT("'" &amp; Setup!$AH$11 &amp; "'!" &amp; AE344),0) + IF(Setup!$AH$12&lt;&gt;"",INDIRECT("'" &amp; Setup!$AH$12 &amp; "'!" &amp; AE344),0)</f>
        <v>0</v>
      </c>
      <c r="R344" s="32" t="str">
        <f t="shared" ca="1" si="186"/>
        <v/>
      </c>
      <c r="S344" s="33" t="str">
        <f t="shared" ca="1" si="189"/>
        <v/>
      </c>
      <c r="T344" s="5">
        <f ca="1">IF(Setup!$AI$7&lt;&gt;"",INDIRECT("'" &amp; Setup!$AI$7 &amp; "'!" &amp; AD344),0) + IF(Setup!$AI$8&lt;&gt;"",INDIRECT("'" &amp; Setup!$AI$8 &amp; "'!" &amp; AD344),0) + IF(Setup!$AI$9&lt;&gt;"",INDIRECT("'" &amp; Setup!$AI$9 &amp; "'!" &amp; AD344),0) + IF(Setup!$AI$10&lt;&gt;"",INDIRECT("'" &amp; Setup!$AI$10 &amp; "'!" &amp; AD344),0) + IF(Setup!$AI$11&lt;&gt;"",INDIRECT("'" &amp; Setup!$AI$11 &amp; "'!" &amp; AD344),0) + IF(Setup!$AI$12&lt;&gt;"",INDIRECT("'" &amp; Setup!$AI$12 &amp; "'!" &amp; AD344),0)</f>
        <v>0</v>
      </c>
      <c r="U344" s="5">
        <f ca="1">IF(Setup!$AI$7&lt;&gt;"",INDIRECT("'" &amp; Setup!$AI$7 &amp; "'!" &amp; AE344),0) + IF(Setup!$AI$8&lt;&gt;"",INDIRECT("'" &amp; Setup!$AI$8 &amp; "'!" &amp; AE344),0) + IF(Setup!$AI$9&lt;&gt;"",INDIRECT("'" &amp; Setup!$AI$9 &amp; "'!" &amp; AE344),0) + IF(Setup!$AI$10&lt;&gt;"",INDIRECT("'" &amp; Setup!$AI$10 &amp; "'!" &amp; AE344),0) + IF(Setup!$AI$11&lt;&gt;"",INDIRECT("'" &amp; Setup!$AI$11 &amp; "'!" &amp; AE344),0) + IF(Setup!$AI$12&lt;&gt;"",INDIRECT("'" &amp; Setup!$AI$12 &amp; "'!" &amp; AE344),0)</f>
        <v>0</v>
      </c>
      <c r="V344" s="32" t="str">
        <f t="shared" ca="1" si="175"/>
        <v/>
      </c>
      <c r="W344" s="33" t="str">
        <f t="shared" ca="1" si="190"/>
        <v/>
      </c>
      <c r="X344" s="4">
        <f ca="1">IF(Setup!$AJ$7&lt;&gt;"",INDIRECT("'" &amp; Setup!$AJ$7 &amp; "'!" &amp; AD344),0) + IF(Setup!$AJ$8&lt;&gt;"",INDIRECT("'" &amp; Setup!$AJ$8 &amp; "'!" &amp; AD344),0) + IF(Setup!$AJ$9&lt;&gt;"",INDIRECT("'" &amp; Setup!$AJ$9 &amp; "'!" &amp; AD344),0) + IF(Setup!$AJ$10&lt;&gt;"",INDIRECT("'" &amp; Setup!$AJ$10 &amp; "'!" &amp; AD344),0) + IF(Setup!$AJ$11&lt;&gt;"",INDIRECT("'" &amp; Setup!$AJ$11 &amp; "'!" &amp; AD344),0) + IF(Setup!$AJ$12&lt;&gt;"",INDIRECT("'" &amp; Setup!$AJ$12 &amp; "'!" &amp; AD344),0)</f>
        <v>0</v>
      </c>
      <c r="Y344" s="4">
        <f ca="1">IF(Setup!$AJ$7&lt;&gt;"",INDIRECT("'" &amp; Setup!$AJ$7 &amp; "'!" &amp; AE344),0) + IF(Setup!$AJ$8&lt;&gt;"",INDIRECT("'" &amp; Setup!$AJ$8 &amp; "'!" &amp; AE344),0) + IF(Setup!$AJ$9&lt;&gt;"",INDIRECT("'" &amp; Setup!$AJ$9 &amp; "'!" &amp; AE344),0) + IF(Setup!$AJ$10&lt;&gt;"",INDIRECT("'" &amp; Setup!$AJ$10 &amp; "'!" &amp; AE344),0) + IF(Setup!$AJ$11&lt;&gt;"",INDIRECT("'" &amp; Setup!$AJ$11 &amp; "'!" &amp; AE344),0) + IF(Setup!$AJ$12&lt;&gt;"",INDIRECT("'" &amp; Setup!$AJ$12 &amp; "'!" &amp; AE344),0)</f>
        <v>0</v>
      </c>
      <c r="Z344" s="32" t="str">
        <f t="shared" ca="1" si="177"/>
        <v/>
      </c>
      <c r="AA344" s="33" t="str">
        <f t="shared" ca="1" si="191"/>
        <v/>
      </c>
      <c r="AB344" s="1">
        <f>Planning!H116</f>
        <v>0</v>
      </c>
      <c r="AC344" s="2" t="str">
        <f t="shared" si="179"/>
        <v>00</v>
      </c>
      <c r="AD344" s="2" t="s">
        <v>1073</v>
      </c>
      <c r="AE344" s="2" t="s">
        <v>1074</v>
      </c>
      <c r="AF344" s="2" t="s">
        <v>1710</v>
      </c>
      <c r="AI344" s="2">
        <f ca="1">IF(Setup!$AG$7&lt;&gt;"",INDIRECT("'" &amp; Setup!$AG$7 &amp; "'!" &amp; AF344),0) + IF(Setup!$AG$8&lt;&gt;"",INDIRECT("'" &amp; Setup!$AG$8 &amp; "'!" &amp; AF344),0) + IF(Setup!$AG$9&lt;&gt;"",INDIRECT("'" &amp; Setup!$AG$9 &amp; "'!" &amp; AF344),0) + IF(Setup!$AG$10&lt;&gt;"",INDIRECT("'" &amp; Setup!$AG$10 &amp; "'!" &amp; AF344),0) + IF(Setup!$AG$11&lt;&gt;"",INDIRECT("'" &amp; Setup!$AG$11 &amp; "'!" &amp; AF344),0) + IF(Setup!$AG$12&lt;&gt;"",INDIRECT("'" &amp; Setup!$AG$12 &amp; "'!" &amp; AF344),0)</f>
        <v>0</v>
      </c>
      <c r="AJ344" s="2">
        <f ca="1">IF(Setup!$AH$7&lt;&gt;"",INDIRECT("'" &amp; Setup!$AH$7 &amp; "'!" &amp; AF344),0) + IF(Setup!$AH$8&lt;&gt;"",INDIRECT("'" &amp; Setup!$AH$8 &amp; "'!" &amp; AF344),0) + IF(Setup!$AH$9&lt;&gt;"",INDIRECT("'" &amp; Setup!$AH$9 &amp; "'!" &amp; AF344),0) + IF(Setup!$AH$10&lt;&gt;"",INDIRECT("'" &amp; Setup!$AH$10 &amp; "'!" &amp; AF344),0) + IF(Setup!$AH$11&lt;&gt;"",INDIRECT("'" &amp; Setup!$AH$11 &amp; "'!" &amp; AF344),0) + IF(Setup!$AH$12&lt;&gt;"",INDIRECT("'" &amp; Setup!$AH$12 &amp; "'!" &amp; AF344),0)</f>
        <v>0</v>
      </c>
      <c r="AK344" s="2">
        <f ca="1">IF(Setup!$AI$7&lt;&gt;"",INDIRECT("'" &amp; Setup!$AI$7 &amp; "'!" &amp; AF344),0) + IF(Setup!$AI$8&lt;&gt;"",INDIRECT("'" &amp; Setup!$AI$8 &amp; "'!" &amp; AF344),0) + IF(Setup!$AI$9&lt;&gt;"",INDIRECT("'" &amp; Setup!$AI$9 &amp; "'!" &amp; AF344),0) + IF(Setup!$AI$10&lt;&gt;"",INDIRECT("'" &amp; Setup!$AI$10 &amp; "'!" &amp; AF344),0) + IF(Setup!$AI$11&lt;&gt;"",INDIRECT("'" &amp; Setup!$AI$11 &amp; "'!" &amp; AF344),0) + IF(Setup!$AI$12&lt;&gt;"",INDIRECT("'" &amp; Setup!$AI$12 &amp; "'!" &amp; AF344),0)</f>
        <v>0</v>
      </c>
      <c r="AL344" s="2">
        <f ca="1">IF(Setup!$AJ$7&lt;&gt;"",INDIRECT("'" &amp; Setup!$AJ$7 &amp; "'!" &amp; AF344),0) + IF(Setup!$AJ$8&lt;&gt;"",INDIRECT("'" &amp; Setup!$AJ$8 &amp; "'!" &amp; AF344),0) + IF(Setup!$AJ$9&lt;&gt;"",INDIRECT("'" &amp; Setup!$AJ$9 &amp; "'!" &amp; AF344),0) + IF(Setup!$AJ$10&lt;&gt;"",INDIRECT("'" &amp; Setup!$AJ$10 &amp; "'!" &amp; AF344),0) + IF(Setup!$AJ$11&lt;&gt;"",INDIRECT("'" &amp; Setup!$AJ$11 &amp; "'!" &amp; AF344),0) + IF(Setup!$AJ$12&lt;&gt;"",INDIRECT("'" &amp; Setup!$AJ$12 &amp; "'!" &amp; AF344),0)</f>
        <v>0</v>
      </c>
      <c r="AN344" s="2" t="str">
        <f t="shared" si="180"/>
        <v/>
      </c>
      <c r="BS344" s="2">
        <v>0</v>
      </c>
      <c r="BT344" s="2">
        <f ca="1">IF(Setup!$AH$7="",0,INDIRECT("'" &amp; Setup!$AH$7 &amp; "'!" &amp; AF344))</f>
        <v>0</v>
      </c>
      <c r="BU344" s="2">
        <f ca="1">IF(Setup!$AI$7="",0,INDIRECT("'" &amp; Setup!$AI$7 &amp; "'!" &amp; AF344))</f>
        <v>0</v>
      </c>
      <c r="BV344" s="2">
        <f ca="1">IF(Setup!$AJ$7="",0,INDIRECT("'" &amp; Setup!$AJ$7 &amp; "'!" &amp; AF344))</f>
        <v>0</v>
      </c>
    </row>
    <row r="345" spans="1:74" ht="39" hidden="1" customHeight="1" x14ac:dyDescent="0.2">
      <c r="A345" s="14" t="str">
        <f>Planning!A117</f>
        <v>I109</v>
      </c>
      <c r="B345" s="9">
        <f>Planning!B117</f>
        <v>0</v>
      </c>
      <c r="C345" s="9">
        <f>Planning!C117</f>
        <v>0</v>
      </c>
      <c r="D345" s="9">
        <f>Planning!D117</f>
        <v>0</v>
      </c>
      <c r="E345" s="3">
        <f>Planning!E117</f>
        <v>0</v>
      </c>
      <c r="F345" s="3">
        <f>Planning!G117</f>
        <v>0</v>
      </c>
      <c r="G345" s="60">
        <f t="shared" si="181"/>
        <v>0</v>
      </c>
      <c r="H345" s="5">
        <f t="shared" ca="1" si="182"/>
        <v>0</v>
      </c>
      <c r="I345" s="5">
        <f t="shared" ca="1" si="183"/>
        <v>0</v>
      </c>
      <c r="J345" s="32" t="str">
        <f t="shared" ca="1" si="184"/>
        <v/>
      </c>
      <c r="K345" s="33" t="str">
        <f t="shared" ca="1" si="187"/>
        <v/>
      </c>
      <c r="L345" s="5">
        <f ca="1">IF(Setup!$AG$7&lt;&gt;"",INDIRECT("'" &amp; Setup!$AG$7 &amp; "'!" &amp; AD345),0) + IF(Setup!$AG$8&lt;&gt;"",INDIRECT("'" &amp; Setup!$AG$8 &amp; "'!" &amp; AD345),0) + IF(Setup!$AG$9&lt;&gt;"",INDIRECT("'" &amp; Setup!$AG$9 &amp; "'!" &amp; AD345),0) + IF(Setup!$AG$10&lt;&gt;"",INDIRECT("'" &amp; Setup!$AG$10 &amp; "'!" &amp; AD345),0) + IF(Setup!$AG$11&lt;&gt;"",INDIRECT("'" &amp; Setup!$AG$11 &amp; "'!" &amp; AD345),0) + IF(Setup!$AG$12&lt;&gt;"",INDIRECT("'" &amp; Setup!$AG$12 &amp; "'!" &amp; AD345),0)</f>
        <v>0</v>
      </c>
      <c r="M345" s="5">
        <f ca="1">IF(Setup!$AG$7&lt;&gt;"",INDIRECT("'" &amp; Setup!$AG$7 &amp; "'!" &amp; AE345),0) + IF(Setup!$AG$8&lt;&gt;"",INDIRECT("'" &amp; Setup!$AG$8 &amp; "'!" &amp; AE345),0) + IF(Setup!$AG$9&lt;&gt;"",INDIRECT("'" &amp; Setup!$AG$9 &amp; "'!" &amp; AE345),0) + IF(Setup!$AG$10&lt;&gt;"",INDIRECT("'" &amp; Setup!$AG$10 &amp; "'!" &amp; AE345),0) + IF(Setup!$AG$11&lt;&gt;"",INDIRECT("'" &amp; Setup!$AG$11 &amp; "'!" &amp; AE345),0) + IF(Setup!$AG$12&lt;&gt;"",INDIRECT("'" &amp; Setup!$AG$12 &amp; "'!" &amp; AE345),0)</f>
        <v>0</v>
      </c>
      <c r="N345" s="32" t="str">
        <f t="shared" ca="1" si="185"/>
        <v/>
      </c>
      <c r="O345" s="33" t="str">
        <f t="shared" ca="1" si="188"/>
        <v/>
      </c>
      <c r="P345" s="5">
        <f ca="1">IF(Setup!$AH$7&lt;&gt;"",INDIRECT("'" &amp; Setup!$AH$7 &amp; "'!" &amp; AD345),0) + IF(Setup!$AH$8&lt;&gt;"",INDIRECT("'" &amp; Setup!$AH$8 &amp; "'!" &amp; AD345),0) + IF(Setup!$AH$9&lt;&gt;"",INDIRECT("'" &amp; Setup!$AH$9 &amp; "'!" &amp; AD345),0) + IF(Setup!$AH$10&lt;&gt;"",INDIRECT("'" &amp; Setup!$AH$10 &amp; "'!" &amp; AD345),0) + IF(Setup!$AH$11&lt;&gt;"",INDIRECT("'" &amp; Setup!$AH$11 &amp; "'!" &amp; AD345),0) + IF(Setup!$AH$12&lt;&gt;"",INDIRECT("'" &amp; Setup!$AH$12 &amp; "'!" &amp; AD345),0)</f>
        <v>0</v>
      </c>
      <c r="Q345" s="5">
        <f ca="1">IF(Setup!$AH$7&lt;&gt;"",INDIRECT("'" &amp; Setup!$AH$7 &amp; "'!" &amp; AE345),0) + IF(Setup!$AH$8&lt;&gt;"",INDIRECT("'" &amp; Setup!$AH$8 &amp; "'!" &amp; AE345),0) + IF(Setup!$AH$9&lt;&gt;"",INDIRECT("'" &amp; Setup!$AH$9 &amp; "'!" &amp; AE345),0) + IF(Setup!$AH$10&lt;&gt;"",INDIRECT("'" &amp; Setup!$AH$10 &amp; "'!" &amp; AE345),0) + IF(Setup!$AH$11&lt;&gt;"",INDIRECT("'" &amp; Setup!$AH$11 &amp; "'!" &amp; AE345),0) + IF(Setup!$AH$12&lt;&gt;"",INDIRECT("'" &amp; Setup!$AH$12 &amp; "'!" &amp; AE345),0)</f>
        <v>0</v>
      </c>
      <c r="R345" s="32" t="str">
        <f t="shared" ca="1" si="186"/>
        <v/>
      </c>
      <c r="S345" s="33" t="str">
        <f t="shared" ca="1" si="189"/>
        <v/>
      </c>
      <c r="T345" s="5">
        <f ca="1">IF(Setup!$AI$7&lt;&gt;"",INDIRECT("'" &amp; Setup!$AI$7 &amp; "'!" &amp; AD345),0) + IF(Setup!$AI$8&lt;&gt;"",INDIRECT("'" &amp; Setup!$AI$8 &amp; "'!" &amp; AD345),0) + IF(Setup!$AI$9&lt;&gt;"",INDIRECT("'" &amp; Setup!$AI$9 &amp; "'!" &amp; AD345),0) + IF(Setup!$AI$10&lt;&gt;"",INDIRECT("'" &amp; Setup!$AI$10 &amp; "'!" &amp; AD345),0) + IF(Setup!$AI$11&lt;&gt;"",INDIRECT("'" &amp; Setup!$AI$11 &amp; "'!" &amp; AD345),0) + IF(Setup!$AI$12&lt;&gt;"",INDIRECT("'" &amp; Setup!$AI$12 &amp; "'!" &amp; AD345),0)</f>
        <v>0</v>
      </c>
      <c r="U345" s="5">
        <f ca="1">IF(Setup!$AI$7&lt;&gt;"",INDIRECT("'" &amp; Setup!$AI$7 &amp; "'!" &amp; AE345),0) + IF(Setup!$AI$8&lt;&gt;"",INDIRECT("'" &amp; Setup!$AI$8 &amp; "'!" &amp; AE345),0) + IF(Setup!$AI$9&lt;&gt;"",INDIRECT("'" &amp; Setup!$AI$9 &amp; "'!" &amp; AE345),0) + IF(Setup!$AI$10&lt;&gt;"",INDIRECT("'" &amp; Setup!$AI$10 &amp; "'!" &amp; AE345),0) + IF(Setup!$AI$11&lt;&gt;"",INDIRECT("'" &amp; Setup!$AI$11 &amp; "'!" &amp; AE345),0) + IF(Setup!$AI$12&lt;&gt;"",INDIRECT("'" &amp; Setup!$AI$12 &amp; "'!" &amp; AE345),0)</f>
        <v>0</v>
      </c>
      <c r="V345" s="32" t="str">
        <f t="shared" ca="1" si="175"/>
        <v/>
      </c>
      <c r="W345" s="33" t="str">
        <f t="shared" ca="1" si="190"/>
        <v/>
      </c>
      <c r="X345" s="4">
        <f ca="1">IF(Setup!$AJ$7&lt;&gt;"",INDIRECT("'" &amp; Setup!$AJ$7 &amp; "'!" &amp; AD345),0) + IF(Setup!$AJ$8&lt;&gt;"",INDIRECT("'" &amp; Setup!$AJ$8 &amp; "'!" &amp; AD345),0) + IF(Setup!$AJ$9&lt;&gt;"",INDIRECT("'" &amp; Setup!$AJ$9 &amp; "'!" &amp; AD345),0) + IF(Setup!$AJ$10&lt;&gt;"",INDIRECT("'" &amp; Setup!$AJ$10 &amp; "'!" &amp; AD345),0) + IF(Setup!$AJ$11&lt;&gt;"",INDIRECT("'" &amp; Setup!$AJ$11 &amp; "'!" &amp; AD345),0) + IF(Setup!$AJ$12&lt;&gt;"",INDIRECT("'" &amp; Setup!$AJ$12 &amp; "'!" &amp; AD345),0)</f>
        <v>0</v>
      </c>
      <c r="Y345" s="4">
        <f ca="1">IF(Setup!$AJ$7&lt;&gt;"",INDIRECT("'" &amp; Setup!$AJ$7 &amp; "'!" &amp; AE345),0) + IF(Setup!$AJ$8&lt;&gt;"",INDIRECT("'" &amp; Setup!$AJ$8 &amp; "'!" &amp; AE345),0) + IF(Setup!$AJ$9&lt;&gt;"",INDIRECT("'" &amp; Setup!$AJ$9 &amp; "'!" &amp; AE345),0) + IF(Setup!$AJ$10&lt;&gt;"",INDIRECT("'" &amp; Setup!$AJ$10 &amp; "'!" &amp; AE345),0) + IF(Setup!$AJ$11&lt;&gt;"",INDIRECT("'" &amp; Setup!$AJ$11 &amp; "'!" &amp; AE345),0) + IF(Setup!$AJ$12&lt;&gt;"",INDIRECT("'" &amp; Setup!$AJ$12 &amp; "'!" &amp; AE345),0)</f>
        <v>0</v>
      </c>
      <c r="Z345" s="32" t="str">
        <f t="shared" ca="1" si="177"/>
        <v/>
      </c>
      <c r="AA345" s="33" t="str">
        <f t="shared" ca="1" si="191"/>
        <v/>
      </c>
      <c r="AB345" s="1">
        <f>Planning!H117</f>
        <v>0</v>
      </c>
      <c r="AC345" s="2" t="str">
        <f t="shared" si="179"/>
        <v>00</v>
      </c>
      <c r="AD345" s="2" t="s">
        <v>1075</v>
      </c>
      <c r="AE345" s="2" t="s">
        <v>1076</v>
      </c>
      <c r="AF345" s="2" t="s">
        <v>1711</v>
      </c>
      <c r="AI345" s="2">
        <f ca="1">IF(Setup!$AG$7&lt;&gt;"",INDIRECT("'" &amp; Setup!$AG$7 &amp; "'!" &amp; AF345),0) + IF(Setup!$AG$8&lt;&gt;"",INDIRECT("'" &amp; Setup!$AG$8 &amp; "'!" &amp; AF345),0) + IF(Setup!$AG$9&lt;&gt;"",INDIRECT("'" &amp; Setup!$AG$9 &amp; "'!" &amp; AF345),0) + IF(Setup!$AG$10&lt;&gt;"",INDIRECT("'" &amp; Setup!$AG$10 &amp; "'!" &amp; AF345),0) + IF(Setup!$AG$11&lt;&gt;"",INDIRECT("'" &amp; Setup!$AG$11 &amp; "'!" &amp; AF345),0) + IF(Setup!$AG$12&lt;&gt;"",INDIRECT("'" &amp; Setup!$AG$12 &amp; "'!" &amp; AF345),0)</f>
        <v>0</v>
      </c>
      <c r="AJ345" s="2">
        <f ca="1">IF(Setup!$AH$7&lt;&gt;"",INDIRECT("'" &amp; Setup!$AH$7 &amp; "'!" &amp; AF345),0) + IF(Setup!$AH$8&lt;&gt;"",INDIRECT("'" &amp; Setup!$AH$8 &amp; "'!" &amp; AF345),0) + IF(Setup!$AH$9&lt;&gt;"",INDIRECT("'" &amp; Setup!$AH$9 &amp; "'!" &amp; AF345),0) + IF(Setup!$AH$10&lt;&gt;"",INDIRECT("'" &amp; Setup!$AH$10 &amp; "'!" &amp; AF345),0) + IF(Setup!$AH$11&lt;&gt;"",INDIRECT("'" &amp; Setup!$AH$11 &amp; "'!" &amp; AF345),0) + IF(Setup!$AH$12&lt;&gt;"",INDIRECT("'" &amp; Setup!$AH$12 &amp; "'!" &amp; AF345),0)</f>
        <v>0</v>
      </c>
      <c r="AK345" s="2">
        <f ca="1">IF(Setup!$AI$7&lt;&gt;"",INDIRECT("'" &amp; Setup!$AI$7 &amp; "'!" &amp; AF345),0) + IF(Setup!$AI$8&lt;&gt;"",INDIRECT("'" &amp; Setup!$AI$8 &amp; "'!" &amp; AF345),0) + IF(Setup!$AI$9&lt;&gt;"",INDIRECT("'" &amp; Setup!$AI$9 &amp; "'!" &amp; AF345),0) + IF(Setup!$AI$10&lt;&gt;"",INDIRECT("'" &amp; Setup!$AI$10 &amp; "'!" &amp; AF345),0) + IF(Setup!$AI$11&lt;&gt;"",INDIRECT("'" &amp; Setup!$AI$11 &amp; "'!" &amp; AF345),0) + IF(Setup!$AI$12&lt;&gt;"",INDIRECT("'" &amp; Setup!$AI$12 &amp; "'!" &amp; AF345),0)</f>
        <v>0</v>
      </c>
      <c r="AL345" s="2">
        <f ca="1">IF(Setup!$AJ$7&lt;&gt;"",INDIRECT("'" &amp; Setup!$AJ$7 &amp; "'!" &amp; AF345),0) + IF(Setup!$AJ$8&lt;&gt;"",INDIRECT("'" &amp; Setup!$AJ$8 &amp; "'!" &amp; AF345),0) + IF(Setup!$AJ$9&lt;&gt;"",INDIRECT("'" &amp; Setup!$AJ$9 &amp; "'!" &amp; AF345),0) + IF(Setup!$AJ$10&lt;&gt;"",INDIRECT("'" &amp; Setup!$AJ$10 &amp; "'!" &amp; AF345),0) + IF(Setup!$AJ$11&lt;&gt;"",INDIRECT("'" &amp; Setup!$AJ$11 &amp; "'!" &amp; AF345),0) + IF(Setup!$AJ$12&lt;&gt;"",INDIRECT("'" &amp; Setup!$AJ$12 &amp; "'!" &amp; AF345),0)</f>
        <v>0</v>
      </c>
      <c r="AN345" s="2" t="str">
        <f t="shared" si="180"/>
        <v/>
      </c>
      <c r="BS345" s="2">
        <v>0</v>
      </c>
      <c r="BT345" s="2">
        <f ca="1">IF(Setup!$AH$7="",0,INDIRECT("'" &amp; Setup!$AH$7 &amp; "'!" &amp; AF345))</f>
        <v>0</v>
      </c>
      <c r="BU345" s="2">
        <f ca="1">IF(Setup!$AI$7="",0,INDIRECT("'" &amp; Setup!$AI$7 &amp; "'!" &amp; AF345))</f>
        <v>0</v>
      </c>
      <c r="BV345" s="2">
        <f ca="1">IF(Setup!$AJ$7="",0,INDIRECT("'" &amp; Setup!$AJ$7 &amp; "'!" &amp; AF345))</f>
        <v>0</v>
      </c>
    </row>
    <row r="346" spans="1:74" ht="39" hidden="1" customHeight="1" x14ac:dyDescent="0.2">
      <c r="A346" s="14" t="str">
        <f>Planning!A118</f>
        <v>I110</v>
      </c>
      <c r="B346" s="9">
        <f>Planning!B118</f>
        <v>0</v>
      </c>
      <c r="C346" s="9">
        <f>Planning!C118</f>
        <v>0</v>
      </c>
      <c r="D346" s="9">
        <f>Planning!D118</f>
        <v>0</v>
      </c>
      <c r="E346" s="3">
        <f>Planning!E118</f>
        <v>0</v>
      </c>
      <c r="F346" s="3">
        <f>Planning!G118</f>
        <v>0</v>
      </c>
      <c r="G346" s="60">
        <f t="shared" si="181"/>
        <v>0</v>
      </c>
      <c r="H346" s="5">
        <f t="shared" ca="1" si="182"/>
        <v>0</v>
      </c>
      <c r="I346" s="5">
        <f t="shared" ca="1" si="183"/>
        <v>0</v>
      </c>
      <c r="J346" s="32" t="str">
        <f t="shared" ca="1" si="184"/>
        <v/>
      </c>
      <c r="K346" s="33" t="str">
        <f t="shared" ca="1" si="187"/>
        <v/>
      </c>
      <c r="L346" s="5">
        <f ca="1">IF(Setup!$AG$7&lt;&gt;"",INDIRECT("'" &amp; Setup!$AG$7 &amp; "'!" &amp; AD346),0) + IF(Setup!$AG$8&lt;&gt;"",INDIRECT("'" &amp; Setup!$AG$8 &amp; "'!" &amp; AD346),0) + IF(Setup!$AG$9&lt;&gt;"",INDIRECT("'" &amp; Setup!$AG$9 &amp; "'!" &amp; AD346),0) + IF(Setup!$AG$10&lt;&gt;"",INDIRECT("'" &amp; Setup!$AG$10 &amp; "'!" &amp; AD346),0) + IF(Setup!$AG$11&lt;&gt;"",INDIRECT("'" &amp; Setup!$AG$11 &amp; "'!" &amp; AD346),0) + IF(Setup!$AG$12&lt;&gt;"",INDIRECT("'" &amp; Setup!$AG$12 &amp; "'!" &amp; AD346),0)</f>
        <v>0</v>
      </c>
      <c r="M346" s="5">
        <f ca="1">IF(Setup!$AG$7&lt;&gt;"",INDIRECT("'" &amp; Setup!$AG$7 &amp; "'!" &amp; AE346),0) + IF(Setup!$AG$8&lt;&gt;"",INDIRECT("'" &amp; Setup!$AG$8 &amp; "'!" &amp; AE346),0) + IF(Setup!$AG$9&lt;&gt;"",INDIRECT("'" &amp; Setup!$AG$9 &amp; "'!" &amp; AE346),0) + IF(Setup!$AG$10&lt;&gt;"",INDIRECT("'" &amp; Setup!$AG$10 &amp; "'!" &amp; AE346),0) + IF(Setup!$AG$11&lt;&gt;"",INDIRECT("'" &amp; Setup!$AG$11 &amp; "'!" &amp; AE346),0) + IF(Setup!$AG$12&lt;&gt;"",INDIRECT("'" &amp; Setup!$AG$12 &amp; "'!" &amp; AE346),0)</f>
        <v>0</v>
      </c>
      <c r="N346" s="32" t="str">
        <f t="shared" ca="1" si="185"/>
        <v/>
      </c>
      <c r="O346" s="33" t="str">
        <f t="shared" ca="1" si="188"/>
        <v/>
      </c>
      <c r="P346" s="5">
        <f ca="1">IF(Setup!$AH$7&lt;&gt;"",INDIRECT("'" &amp; Setup!$AH$7 &amp; "'!" &amp; AD346),0) + IF(Setup!$AH$8&lt;&gt;"",INDIRECT("'" &amp; Setup!$AH$8 &amp; "'!" &amp; AD346),0) + IF(Setup!$AH$9&lt;&gt;"",INDIRECT("'" &amp; Setup!$AH$9 &amp; "'!" &amp; AD346),0) + IF(Setup!$AH$10&lt;&gt;"",INDIRECT("'" &amp; Setup!$AH$10 &amp; "'!" &amp; AD346),0) + IF(Setup!$AH$11&lt;&gt;"",INDIRECT("'" &amp; Setup!$AH$11 &amp; "'!" &amp; AD346),0) + IF(Setup!$AH$12&lt;&gt;"",INDIRECT("'" &amp; Setup!$AH$12 &amp; "'!" &amp; AD346),0)</f>
        <v>0</v>
      </c>
      <c r="Q346" s="5">
        <f ca="1">IF(Setup!$AH$7&lt;&gt;"",INDIRECT("'" &amp; Setup!$AH$7 &amp; "'!" &amp; AE346),0) + IF(Setup!$AH$8&lt;&gt;"",INDIRECT("'" &amp; Setup!$AH$8 &amp; "'!" &amp; AE346),0) + IF(Setup!$AH$9&lt;&gt;"",INDIRECT("'" &amp; Setup!$AH$9 &amp; "'!" &amp; AE346),0) + IF(Setup!$AH$10&lt;&gt;"",INDIRECT("'" &amp; Setup!$AH$10 &amp; "'!" &amp; AE346),0) + IF(Setup!$AH$11&lt;&gt;"",INDIRECT("'" &amp; Setup!$AH$11 &amp; "'!" &amp; AE346),0) + IF(Setup!$AH$12&lt;&gt;"",INDIRECT("'" &amp; Setup!$AH$12 &amp; "'!" &amp; AE346),0)</f>
        <v>0</v>
      </c>
      <c r="R346" s="32" t="str">
        <f t="shared" ca="1" si="186"/>
        <v/>
      </c>
      <c r="S346" s="33" t="str">
        <f t="shared" ca="1" si="189"/>
        <v/>
      </c>
      <c r="T346" s="5">
        <f ca="1">IF(Setup!$AI$7&lt;&gt;"",INDIRECT("'" &amp; Setup!$AI$7 &amp; "'!" &amp; AD346),0) + IF(Setup!$AI$8&lt;&gt;"",INDIRECT("'" &amp; Setup!$AI$8 &amp; "'!" &amp; AD346),0) + IF(Setup!$AI$9&lt;&gt;"",INDIRECT("'" &amp; Setup!$AI$9 &amp; "'!" &amp; AD346),0) + IF(Setup!$AI$10&lt;&gt;"",INDIRECT("'" &amp; Setup!$AI$10 &amp; "'!" &amp; AD346),0) + IF(Setup!$AI$11&lt;&gt;"",INDIRECT("'" &amp; Setup!$AI$11 &amp; "'!" &amp; AD346),0) + IF(Setup!$AI$12&lt;&gt;"",INDIRECT("'" &amp; Setup!$AI$12 &amp; "'!" &amp; AD346),0)</f>
        <v>0</v>
      </c>
      <c r="U346" s="5">
        <f ca="1">IF(Setup!$AI$7&lt;&gt;"",INDIRECT("'" &amp; Setup!$AI$7 &amp; "'!" &amp; AE346),0) + IF(Setup!$AI$8&lt;&gt;"",INDIRECT("'" &amp; Setup!$AI$8 &amp; "'!" &amp; AE346),0) + IF(Setup!$AI$9&lt;&gt;"",INDIRECT("'" &amp; Setup!$AI$9 &amp; "'!" &amp; AE346),0) + IF(Setup!$AI$10&lt;&gt;"",INDIRECT("'" &amp; Setup!$AI$10 &amp; "'!" &amp; AE346),0) + IF(Setup!$AI$11&lt;&gt;"",INDIRECT("'" &amp; Setup!$AI$11 &amp; "'!" &amp; AE346),0) + IF(Setup!$AI$12&lt;&gt;"",INDIRECT("'" &amp; Setup!$AI$12 &amp; "'!" &amp; AE346),0)</f>
        <v>0</v>
      </c>
      <c r="V346" s="32" t="str">
        <f t="shared" ca="1" si="175"/>
        <v/>
      </c>
      <c r="W346" s="33" t="str">
        <f t="shared" ca="1" si="190"/>
        <v/>
      </c>
      <c r="X346" s="4">
        <f ca="1">IF(Setup!$AJ$7&lt;&gt;"",INDIRECT("'" &amp; Setup!$AJ$7 &amp; "'!" &amp; AD346),0) + IF(Setup!$AJ$8&lt;&gt;"",INDIRECT("'" &amp; Setup!$AJ$8 &amp; "'!" &amp; AD346),0) + IF(Setup!$AJ$9&lt;&gt;"",INDIRECT("'" &amp; Setup!$AJ$9 &amp; "'!" &amp; AD346),0) + IF(Setup!$AJ$10&lt;&gt;"",INDIRECT("'" &amp; Setup!$AJ$10 &amp; "'!" &amp; AD346),0) + IF(Setup!$AJ$11&lt;&gt;"",INDIRECT("'" &amp; Setup!$AJ$11 &amp; "'!" &amp; AD346),0) + IF(Setup!$AJ$12&lt;&gt;"",INDIRECT("'" &amp; Setup!$AJ$12 &amp; "'!" &amp; AD346),0)</f>
        <v>0</v>
      </c>
      <c r="Y346" s="4">
        <f ca="1">IF(Setup!$AJ$7&lt;&gt;"",INDIRECT("'" &amp; Setup!$AJ$7 &amp; "'!" &amp; AE346),0) + IF(Setup!$AJ$8&lt;&gt;"",INDIRECT("'" &amp; Setup!$AJ$8 &amp; "'!" &amp; AE346),0) + IF(Setup!$AJ$9&lt;&gt;"",INDIRECT("'" &amp; Setup!$AJ$9 &amp; "'!" &amp; AE346),0) + IF(Setup!$AJ$10&lt;&gt;"",INDIRECT("'" &amp; Setup!$AJ$10 &amp; "'!" &amp; AE346),0) + IF(Setup!$AJ$11&lt;&gt;"",INDIRECT("'" &amp; Setup!$AJ$11 &amp; "'!" &amp; AE346),0) + IF(Setup!$AJ$12&lt;&gt;"",INDIRECT("'" &amp; Setup!$AJ$12 &amp; "'!" &amp; AE346),0)</f>
        <v>0</v>
      </c>
      <c r="Z346" s="32" t="str">
        <f t="shared" ca="1" si="177"/>
        <v/>
      </c>
      <c r="AA346" s="33" t="str">
        <f t="shared" ca="1" si="191"/>
        <v/>
      </c>
      <c r="AB346" s="1">
        <f>Planning!H118</f>
        <v>0</v>
      </c>
      <c r="AC346" s="2" t="str">
        <f t="shared" si="179"/>
        <v>00</v>
      </c>
      <c r="AD346" s="2" t="s">
        <v>1077</v>
      </c>
      <c r="AE346" s="2" t="s">
        <v>1078</v>
      </c>
      <c r="AF346" s="2" t="s">
        <v>1712</v>
      </c>
      <c r="AI346" s="2">
        <f ca="1">IF(Setup!$AG$7&lt;&gt;"",INDIRECT("'" &amp; Setup!$AG$7 &amp; "'!" &amp; AF346),0) + IF(Setup!$AG$8&lt;&gt;"",INDIRECT("'" &amp; Setup!$AG$8 &amp; "'!" &amp; AF346),0) + IF(Setup!$AG$9&lt;&gt;"",INDIRECT("'" &amp; Setup!$AG$9 &amp; "'!" &amp; AF346),0) + IF(Setup!$AG$10&lt;&gt;"",INDIRECT("'" &amp; Setup!$AG$10 &amp; "'!" &amp; AF346),0) + IF(Setup!$AG$11&lt;&gt;"",INDIRECT("'" &amp; Setup!$AG$11 &amp; "'!" &amp; AF346),0) + IF(Setup!$AG$12&lt;&gt;"",INDIRECT("'" &amp; Setup!$AG$12 &amp; "'!" &amp; AF346),0)</f>
        <v>0</v>
      </c>
      <c r="AJ346" s="2">
        <f ca="1">IF(Setup!$AH$7&lt;&gt;"",INDIRECT("'" &amp; Setup!$AH$7 &amp; "'!" &amp; AF346),0) + IF(Setup!$AH$8&lt;&gt;"",INDIRECT("'" &amp; Setup!$AH$8 &amp; "'!" &amp; AF346),0) + IF(Setup!$AH$9&lt;&gt;"",INDIRECT("'" &amp; Setup!$AH$9 &amp; "'!" &amp; AF346),0) + IF(Setup!$AH$10&lt;&gt;"",INDIRECT("'" &amp; Setup!$AH$10 &amp; "'!" &amp; AF346),0) + IF(Setup!$AH$11&lt;&gt;"",INDIRECT("'" &amp; Setup!$AH$11 &amp; "'!" &amp; AF346),0) + IF(Setup!$AH$12&lt;&gt;"",INDIRECT("'" &amp; Setup!$AH$12 &amp; "'!" &amp; AF346),0)</f>
        <v>0</v>
      </c>
      <c r="AK346" s="2">
        <f ca="1">IF(Setup!$AI$7&lt;&gt;"",INDIRECT("'" &amp; Setup!$AI$7 &amp; "'!" &amp; AF346),0) + IF(Setup!$AI$8&lt;&gt;"",INDIRECT("'" &amp; Setup!$AI$8 &amp; "'!" &amp; AF346),0) + IF(Setup!$AI$9&lt;&gt;"",INDIRECT("'" &amp; Setup!$AI$9 &amp; "'!" &amp; AF346),0) + IF(Setup!$AI$10&lt;&gt;"",INDIRECT("'" &amp; Setup!$AI$10 &amp; "'!" &amp; AF346),0) + IF(Setup!$AI$11&lt;&gt;"",INDIRECT("'" &amp; Setup!$AI$11 &amp; "'!" &amp; AF346),0) + IF(Setup!$AI$12&lt;&gt;"",INDIRECT("'" &amp; Setup!$AI$12 &amp; "'!" &amp; AF346),0)</f>
        <v>0</v>
      </c>
      <c r="AL346" s="2">
        <f ca="1">IF(Setup!$AJ$7&lt;&gt;"",INDIRECT("'" &amp; Setup!$AJ$7 &amp; "'!" &amp; AF346),0) + IF(Setup!$AJ$8&lt;&gt;"",INDIRECT("'" &amp; Setup!$AJ$8 &amp; "'!" &amp; AF346),0) + IF(Setup!$AJ$9&lt;&gt;"",INDIRECT("'" &amp; Setup!$AJ$9 &amp; "'!" &amp; AF346),0) + IF(Setup!$AJ$10&lt;&gt;"",INDIRECT("'" &amp; Setup!$AJ$10 &amp; "'!" &amp; AF346),0) + IF(Setup!$AJ$11&lt;&gt;"",INDIRECT("'" &amp; Setup!$AJ$11 &amp; "'!" &amp; AF346),0) + IF(Setup!$AJ$12&lt;&gt;"",INDIRECT("'" &amp; Setup!$AJ$12 &amp; "'!" &amp; AF346),0)</f>
        <v>0</v>
      </c>
      <c r="AN346" s="2" t="str">
        <f t="shared" si="180"/>
        <v/>
      </c>
      <c r="BS346" s="2">
        <v>0</v>
      </c>
      <c r="BT346" s="2">
        <f ca="1">IF(Setup!$AH$7="",0,INDIRECT("'" &amp; Setup!$AH$7 &amp; "'!" &amp; AF346))</f>
        <v>0</v>
      </c>
      <c r="BU346" s="2">
        <f ca="1">IF(Setup!$AI$7="",0,INDIRECT("'" &amp; Setup!$AI$7 &amp; "'!" &amp; AF346))</f>
        <v>0</v>
      </c>
      <c r="BV346" s="2">
        <f ca="1">IF(Setup!$AJ$7="",0,INDIRECT("'" &amp; Setup!$AJ$7 &amp; "'!" &amp; AF346))</f>
        <v>0</v>
      </c>
    </row>
    <row r="347" spans="1:74" ht="39" hidden="1" customHeight="1" x14ac:dyDescent="0.2">
      <c r="A347" s="14" t="str">
        <f>Planning!A119</f>
        <v>I111</v>
      </c>
      <c r="B347" s="9">
        <f>Planning!B119</f>
        <v>0</v>
      </c>
      <c r="C347" s="9">
        <f>Planning!C119</f>
        <v>0</v>
      </c>
      <c r="D347" s="9">
        <f>Planning!D119</f>
        <v>0</v>
      </c>
      <c r="E347" s="3">
        <f>Planning!E119</f>
        <v>0</v>
      </c>
      <c r="F347" s="3">
        <f>Planning!G119</f>
        <v>0</v>
      </c>
      <c r="G347" s="60">
        <f t="shared" si="181"/>
        <v>0</v>
      </c>
      <c r="H347" s="5">
        <f t="shared" ca="1" si="182"/>
        <v>0</v>
      </c>
      <c r="I347" s="5">
        <f t="shared" ca="1" si="183"/>
        <v>0</v>
      </c>
      <c r="J347" s="32" t="str">
        <f t="shared" ca="1" si="184"/>
        <v/>
      </c>
      <c r="K347" s="33" t="str">
        <f t="shared" ca="1" si="187"/>
        <v/>
      </c>
      <c r="L347" s="5">
        <f ca="1">IF(Setup!$AG$7&lt;&gt;"",INDIRECT("'" &amp; Setup!$AG$7 &amp; "'!" &amp; AD347),0) + IF(Setup!$AG$8&lt;&gt;"",INDIRECT("'" &amp; Setup!$AG$8 &amp; "'!" &amp; AD347),0) + IF(Setup!$AG$9&lt;&gt;"",INDIRECT("'" &amp; Setup!$AG$9 &amp; "'!" &amp; AD347),0) + IF(Setup!$AG$10&lt;&gt;"",INDIRECT("'" &amp; Setup!$AG$10 &amp; "'!" &amp; AD347),0) + IF(Setup!$AG$11&lt;&gt;"",INDIRECT("'" &amp; Setup!$AG$11 &amp; "'!" &amp; AD347),0) + IF(Setup!$AG$12&lt;&gt;"",INDIRECT("'" &amp; Setup!$AG$12 &amp; "'!" &amp; AD347),0)</f>
        <v>0</v>
      </c>
      <c r="M347" s="5">
        <f ca="1">IF(Setup!$AG$7&lt;&gt;"",INDIRECT("'" &amp; Setup!$AG$7 &amp; "'!" &amp; AE347),0) + IF(Setup!$AG$8&lt;&gt;"",INDIRECT("'" &amp; Setup!$AG$8 &amp; "'!" &amp; AE347),0) + IF(Setup!$AG$9&lt;&gt;"",INDIRECT("'" &amp; Setup!$AG$9 &amp; "'!" &amp; AE347),0) + IF(Setup!$AG$10&lt;&gt;"",INDIRECT("'" &amp; Setup!$AG$10 &amp; "'!" &amp; AE347),0) + IF(Setup!$AG$11&lt;&gt;"",INDIRECT("'" &amp; Setup!$AG$11 &amp; "'!" &amp; AE347),0) + IF(Setup!$AG$12&lt;&gt;"",INDIRECT("'" &amp; Setup!$AG$12 &amp; "'!" &amp; AE347),0)</f>
        <v>0</v>
      </c>
      <c r="N347" s="32" t="str">
        <f t="shared" ca="1" si="185"/>
        <v/>
      </c>
      <c r="O347" s="33" t="str">
        <f t="shared" ca="1" si="188"/>
        <v/>
      </c>
      <c r="P347" s="5">
        <f ca="1">IF(Setup!$AH$7&lt;&gt;"",INDIRECT("'" &amp; Setup!$AH$7 &amp; "'!" &amp; AD347),0) + IF(Setup!$AH$8&lt;&gt;"",INDIRECT("'" &amp; Setup!$AH$8 &amp; "'!" &amp; AD347),0) + IF(Setup!$AH$9&lt;&gt;"",INDIRECT("'" &amp; Setup!$AH$9 &amp; "'!" &amp; AD347),0) + IF(Setup!$AH$10&lt;&gt;"",INDIRECT("'" &amp; Setup!$AH$10 &amp; "'!" &amp; AD347),0) + IF(Setup!$AH$11&lt;&gt;"",INDIRECT("'" &amp; Setup!$AH$11 &amp; "'!" &amp; AD347),0) + IF(Setup!$AH$12&lt;&gt;"",INDIRECT("'" &amp; Setup!$AH$12 &amp; "'!" &amp; AD347),0)</f>
        <v>0</v>
      </c>
      <c r="Q347" s="5">
        <f ca="1">IF(Setup!$AH$7&lt;&gt;"",INDIRECT("'" &amp; Setup!$AH$7 &amp; "'!" &amp; AE347),0) + IF(Setup!$AH$8&lt;&gt;"",INDIRECT("'" &amp; Setup!$AH$8 &amp; "'!" &amp; AE347),0) + IF(Setup!$AH$9&lt;&gt;"",INDIRECT("'" &amp; Setup!$AH$9 &amp; "'!" &amp; AE347),0) + IF(Setup!$AH$10&lt;&gt;"",INDIRECT("'" &amp; Setup!$AH$10 &amp; "'!" &amp; AE347),0) + IF(Setup!$AH$11&lt;&gt;"",INDIRECT("'" &amp; Setup!$AH$11 &amp; "'!" &amp; AE347),0) + IF(Setup!$AH$12&lt;&gt;"",INDIRECT("'" &amp; Setup!$AH$12 &amp; "'!" &amp; AE347),0)</f>
        <v>0</v>
      </c>
      <c r="R347" s="32" t="str">
        <f t="shared" ca="1" si="186"/>
        <v/>
      </c>
      <c r="S347" s="33" t="str">
        <f t="shared" ca="1" si="189"/>
        <v/>
      </c>
      <c r="T347" s="5">
        <f ca="1">IF(Setup!$AI$7&lt;&gt;"",INDIRECT("'" &amp; Setup!$AI$7 &amp; "'!" &amp; AD347),0) + IF(Setup!$AI$8&lt;&gt;"",INDIRECT("'" &amp; Setup!$AI$8 &amp; "'!" &amp; AD347),0) + IF(Setup!$AI$9&lt;&gt;"",INDIRECT("'" &amp; Setup!$AI$9 &amp; "'!" &amp; AD347),0) + IF(Setup!$AI$10&lt;&gt;"",INDIRECT("'" &amp; Setup!$AI$10 &amp; "'!" &amp; AD347),0) + IF(Setup!$AI$11&lt;&gt;"",INDIRECT("'" &amp; Setup!$AI$11 &amp; "'!" &amp; AD347),0) + IF(Setup!$AI$12&lt;&gt;"",INDIRECT("'" &amp; Setup!$AI$12 &amp; "'!" &amp; AD347),0)</f>
        <v>0</v>
      </c>
      <c r="U347" s="5">
        <f ca="1">IF(Setup!$AI$7&lt;&gt;"",INDIRECT("'" &amp; Setup!$AI$7 &amp; "'!" &amp; AE347),0) + IF(Setup!$AI$8&lt;&gt;"",INDIRECT("'" &amp; Setup!$AI$8 &amp; "'!" &amp; AE347),0) + IF(Setup!$AI$9&lt;&gt;"",INDIRECT("'" &amp; Setup!$AI$9 &amp; "'!" &amp; AE347),0) + IF(Setup!$AI$10&lt;&gt;"",INDIRECT("'" &amp; Setup!$AI$10 &amp; "'!" &amp; AE347),0) + IF(Setup!$AI$11&lt;&gt;"",INDIRECT("'" &amp; Setup!$AI$11 &amp; "'!" &amp; AE347),0) + IF(Setup!$AI$12&lt;&gt;"",INDIRECT("'" &amp; Setup!$AI$12 &amp; "'!" &amp; AE347),0)</f>
        <v>0</v>
      </c>
      <c r="V347" s="32" t="str">
        <f t="shared" ca="1" si="175"/>
        <v/>
      </c>
      <c r="W347" s="33" t="str">
        <f t="shared" ca="1" si="190"/>
        <v/>
      </c>
      <c r="X347" s="4">
        <f ca="1">IF(Setup!$AJ$7&lt;&gt;"",INDIRECT("'" &amp; Setup!$AJ$7 &amp; "'!" &amp; AD347),0) + IF(Setup!$AJ$8&lt;&gt;"",INDIRECT("'" &amp; Setup!$AJ$8 &amp; "'!" &amp; AD347),0) + IF(Setup!$AJ$9&lt;&gt;"",INDIRECT("'" &amp; Setup!$AJ$9 &amp; "'!" &amp; AD347),0) + IF(Setup!$AJ$10&lt;&gt;"",INDIRECT("'" &amp; Setup!$AJ$10 &amp; "'!" &amp; AD347),0) + IF(Setup!$AJ$11&lt;&gt;"",INDIRECT("'" &amp; Setup!$AJ$11 &amp; "'!" &amp; AD347),0) + IF(Setup!$AJ$12&lt;&gt;"",INDIRECT("'" &amp; Setup!$AJ$12 &amp; "'!" &amp; AD347),0)</f>
        <v>0</v>
      </c>
      <c r="Y347" s="4">
        <f ca="1">IF(Setup!$AJ$7&lt;&gt;"",INDIRECT("'" &amp; Setup!$AJ$7 &amp; "'!" &amp; AE347),0) + IF(Setup!$AJ$8&lt;&gt;"",INDIRECT("'" &amp; Setup!$AJ$8 &amp; "'!" &amp; AE347),0) + IF(Setup!$AJ$9&lt;&gt;"",INDIRECT("'" &amp; Setup!$AJ$9 &amp; "'!" &amp; AE347),0) + IF(Setup!$AJ$10&lt;&gt;"",INDIRECT("'" &amp; Setup!$AJ$10 &amp; "'!" &amp; AE347),0) + IF(Setup!$AJ$11&lt;&gt;"",INDIRECT("'" &amp; Setup!$AJ$11 &amp; "'!" &amp; AE347),0) + IF(Setup!$AJ$12&lt;&gt;"",INDIRECT("'" &amp; Setup!$AJ$12 &amp; "'!" &amp; AE347),0)</f>
        <v>0</v>
      </c>
      <c r="Z347" s="32" t="str">
        <f t="shared" ca="1" si="177"/>
        <v/>
      </c>
      <c r="AA347" s="33" t="str">
        <f t="shared" ca="1" si="191"/>
        <v/>
      </c>
      <c r="AB347" s="1">
        <f>Planning!H119</f>
        <v>0</v>
      </c>
      <c r="AC347" s="2" t="str">
        <f t="shared" si="179"/>
        <v>00</v>
      </c>
      <c r="AD347" s="2" t="s">
        <v>1079</v>
      </c>
      <c r="AE347" s="2" t="s">
        <v>1080</v>
      </c>
      <c r="AF347" s="2" t="s">
        <v>1713</v>
      </c>
      <c r="AI347" s="2">
        <f ca="1">IF(Setup!$AG$7&lt;&gt;"",INDIRECT("'" &amp; Setup!$AG$7 &amp; "'!" &amp; AF347),0) + IF(Setup!$AG$8&lt;&gt;"",INDIRECT("'" &amp; Setup!$AG$8 &amp; "'!" &amp; AF347),0) + IF(Setup!$AG$9&lt;&gt;"",INDIRECT("'" &amp; Setup!$AG$9 &amp; "'!" &amp; AF347),0) + IF(Setup!$AG$10&lt;&gt;"",INDIRECT("'" &amp; Setup!$AG$10 &amp; "'!" &amp; AF347),0) + IF(Setup!$AG$11&lt;&gt;"",INDIRECT("'" &amp; Setup!$AG$11 &amp; "'!" &amp; AF347),0) + IF(Setup!$AG$12&lt;&gt;"",INDIRECT("'" &amp; Setup!$AG$12 &amp; "'!" &amp; AF347),0)</f>
        <v>0</v>
      </c>
      <c r="AJ347" s="2">
        <f ca="1">IF(Setup!$AH$7&lt;&gt;"",INDIRECT("'" &amp; Setup!$AH$7 &amp; "'!" &amp; AF347),0) + IF(Setup!$AH$8&lt;&gt;"",INDIRECT("'" &amp; Setup!$AH$8 &amp; "'!" &amp; AF347),0) + IF(Setup!$AH$9&lt;&gt;"",INDIRECT("'" &amp; Setup!$AH$9 &amp; "'!" &amp; AF347),0) + IF(Setup!$AH$10&lt;&gt;"",INDIRECT("'" &amp; Setup!$AH$10 &amp; "'!" &amp; AF347),0) + IF(Setup!$AH$11&lt;&gt;"",INDIRECT("'" &amp; Setup!$AH$11 &amp; "'!" &amp; AF347),0) + IF(Setup!$AH$12&lt;&gt;"",INDIRECT("'" &amp; Setup!$AH$12 &amp; "'!" &amp; AF347),0)</f>
        <v>0</v>
      </c>
      <c r="AK347" s="2">
        <f ca="1">IF(Setup!$AI$7&lt;&gt;"",INDIRECT("'" &amp; Setup!$AI$7 &amp; "'!" &amp; AF347),0) + IF(Setup!$AI$8&lt;&gt;"",INDIRECT("'" &amp; Setup!$AI$8 &amp; "'!" &amp; AF347),0) + IF(Setup!$AI$9&lt;&gt;"",INDIRECT("'" &amp; Setup!$AI$9 &amp; "'!" &amp; AF347),0) + IF(Setup!$AI$10&lt;&gt;"",INDIRECT("'" &amp; Setup!$AI$10 &amp; "'!" &amp; AF347),0) + IF(Setup!$AI$11&lt;&gt;"",INDIRECT("'" &amp; Setup!$AI$11 &amp; "'!" &amp; AF347),0) + IF(Setup!$AI$12&lt;&gt;"",INDIRECT("'" &amp; Setup!$AI$12 &amp; "'!" &amp; AF347),0)</f>
        <v>0</v>
      </c>
      <c r="AL347" s="2">
        <f ca="1">IF(Setup!$AJ$7&lt;&gt;"",INDIRECT("'" &amp; Setup!$AJ$7 &amp; "'!" &amp; AF347),0) + IF(Setup!$AJ$8&lt;&gt;"",INDIRECT("'" &amp; Setup!$AJ$8 &amp; "'!" &amp; AF347),0) + IF(Setup!$AJ$9&lt;&gt;"",INDIRECT("'" &amp; Setup!$AJ$9 &amp; "'!" &amp; AF347),0) + IF(Setup!$AJ$10&lt;&gt;"",INDIRECT("'" &amp; Setup!$AJ$10 &amp; "'!" &amp; AF347),0) + IF(Setup!$AJ$11&lt;&gt;"",INDIRECT("'" &amp; Setup!$AJ$11 &amp; "'!" &amp; AF347),0) + IF(Setup!$AJ$12&lt;&gt;"",INDIRECT("'" &amp; Setup!$AJ$12 &amp; "'!" &amp; AF347),0)</f>
        <v>0</v>
      </c>
      <c r="AN347" s="2" t="str">
        <f t="shared" si="180"/>
        <v/>
      </c>
      <c r="BS347" s="2">
        <v>0</v>
      </c>
      <c r="BT347" s="2">
        <f ca="1">IF(Setup!$AH$7="",0,INDIRECT("'" &amp; Setup!$AH$7 &amp; "'!" &amp; AF347))</f>
        <v>0</v>
      </c>
      <c r="BU347" s="2">
        <f ca="1">IF(Setup!$AI$7="",0,INDIRECT("'" &amp; Setup!$AI$7 &amp; "'!" &amp; AF347))</f>
        <v>0</v>
      </c>
      <c r="BV347" s="2">
        <f ca="1">IF(Setup!$AJ$7="",0,INDIRECT("'" &amp; Setup!$AJ$7 &amp; "'!" &amp; AF347))</f>
        <v>0</v>
      </c>
    </row>
    <row r="348" spans="1:74" ht="39" hidden="1" customHeight="1" x14ac:dyDescent="0.2">
      <c r="A348" s="14" t="str">
        <f>Planning!A120</f>
        <v>I112</v>
      </c>
      <c r="B348" s="9">
        <f>Planning!B120</f>
        <v>0</v>
      </c>
      <c r="C348" s="9">
        <f>Planning!C120</f>
        <v>0</v>
      </c>
      <c r="D348" s="9">
        <f>Planning!D120</f>
        <v>0</v>
      </c>
      <c r="E348" s="3">
        <f>Planning!E120</f>
        <v>0</v>
      </c>
      <c r="F348" s="3">
        <f>Planning!G120</f>
        <v>0</v>
      </c>
      <c r="G348" s="60">
        <f t="shared" si="181"/>
        <v>0</v>
      </c>
      <c r="H348" s="5">
        <f t="shared" ca="1" si="182"/>
        <v>0</v>
      </c>
      <c r="I348" s="5">
        <f t="shared" ca="1" si="183"/>
        <v>0</v>
      </c>
      <c r="J348" s="32" t="str">
        <f t="shared" ca="1" si="184"/>
        <v/>
      </c>
      <c r="K348" s="33" t="str">
        <f t="shared" ca="1" si="187"/>
        <v/>
      </c>
      <c r="L348" s="5">
        <f ca="1">IF(Setup!$AG$7&lt;&gt;"",INDIRECT("'" &amp; Setup!$AG$7 &amp; "'!" &amp; AD348),0) + IF(Setup!$AG$8&lt;&gt;"",INDIRECT("'" &amp; Setup!$AG$8 &amp; "'!" &amp; AD348),0) + IF(Setup!$AG$9&lt;&gt;"",INDIRECT("'" &amp; Setup!$AG$9 &amp; "'!" &amp; AD348),0) + IF(Setup!$AG$10&lt;&gt;"",INDIRECT("'" &amp; Setup!$AG$10 &amp; "'!" &amp; AD348),0) + IF(Setup!$AG$11&lt;&gt;"",INDIRECT("'" &amp; Setup!$AG$11 &amp; "'!" &amp; AD348),0) + IF(Setup!$AG$12&lt;&gt;"",INDIRECT("'" &amp; Setup!$AG$12 &amp; "'!" &amp; AD348),0)</f>
        <v>0</v>
      </c>
      <c r="M348" s="5">
        <f ca="1">IF(Setup!$AG$7&lt;&gt;"",INDIRECT("'" &amp; Setup!$AG$7 &amp; "'!" &amp; AE348),0) + IF(Setup!$AG$8&lt;&gt;"",INDIRECT("'" &amp; Setup!$AG$8 &amp; "'!" &amp; AE348),0) + IF(Setup!$AG$9&lt;&gt;"",INDIRECT("'" &amp; Setup!$AG$9 &amp; "'!" &amp; AE348),0) + IF(Setup!$AG$10&lt;&gt;"",INDIRECT("'" &amp; Setup!$AG$10 &amp; "'!" &amp; AE348),0) + IF(Setup!$AG$11&lt;&gt;"",INDIRECT("'" &amp; Setup!$AG$11 &amp; "'!" &amp; AE348),0) + IF(Setup!$AG$12&lt;&gt;"",INDIRECT("'" &amp; Setup!$AG$12 &amp; "'!" &amp; AE348),0)</f>
        <v>0</v>
      </c>
      <c r="N348" s="32" t="str">
        <f t="shared" ca="1" si="185"/>
        <v/>
      </c>
      <c r="O348" s="33" t="str">
        <f t="shared" ca="1" si="188"/>
        <v/>
      </c>
      <c r="P348" s="5">
        <f ca="1">IF(Setup!$AH$7&lt;&gt;"",INDIRECT("'" &amp; Setup!$AH$7 &amp; "'!" &amp; AD348),0) + IF(Setup!$AH$8&lt;&gt;"",INDIRECT("'" &amp; Setup!$AH$8 &amp; "'!" &amp; AD348),0) + IF(Setup!$AH$9&lt;&gt;"",INDIRECT("'" &amp; Setup!$AH$9 &amp; "'!" &amp; AD348),0) + IF(Setup!$AH$10&lt;&gt;"",INDIRECT("'" &amp; Setup!$AH$10 &amp; "'!" &amp; AD348),0) + IF(Setup!$AH$11&lt;&gt;"",INDIRECT("'" &amp; Setup!$AH$11 &amp; "'!" &amp; AD348),0) + IF(Setup!$AH$12&lt;&gt;"",INDIRECT("'" &amp; Setup!$AH$12 &amp; "'!" &amp; AD348),0)</f>
        <v>0</v>
      </c>
      <c r="Q348" s="5">
        <f ca="1">IF(Setup!$AH$7&lt;&gt;"",INDIRECT("'" &amp; Setup!$AH$7 &amp; "'!" &amp; AE348),0) + IF(Setup!$AH$8&lt;&gt;"",INDIRECT("'" &amp; Setup!$AH$8 &amp; "'!" &amp; AE348),0) + IF(Setup!$AH$9&lt;&gt;"",INDIRECT("'" &amp; Setup!$AH$9 &amp; "'!" &amp; AE348),0) + IF(Setup!$AH$10&lt;&gt;"",INDIRECT("'" &amp; Setup!$AH$10 &amp; "'!" &amp; AE348),0) + IF(Setup!$AH$11&lt;&gt;"",INDIRECT("'" &amp; Setup!$AH$11 &amp; "'!" &amp; AE348),0) + IF(Setup!$AH$12&lt;&gt;"",INDIRECT("'" &amp; Setup!$AH$12 &amp; "'!" &amp; AE348),0)</f>
        <v>0</v>
      </c>
      <c r="R348" s="32" t="str">
        <f t="shared" ca="1" si="186"/>
        <v/>
      </c>
      <c r="S348" s="33" t="str">
        <f t="shared" ca="1" si="189"/>
        <v/>
      </c>
      <c r="T348" s="5">
        <f ca="1">IF(Setup!$AI$7&lt;&gt;"",INDIRECT("'" &amp; Setup!$AI$7 &amp; "'!" &amp; AD348),0) + IF(Setup!$AI$8&lt;&gt;"",INDIRECT("'" &amp; Setup!$AI$8 &amp; "'!" &amp; AD348),0) + IF(Setup!$AI$9&lt;&gt;"",INDIRECT("'" &amp; Setup!$AI$9 &amp; "'!" &amp; AD348),0) + IF(Setup!$AI$10&lt;&gt;"",INDIRECT("'" &amp; Setup!$AI$10 &amp; "'!" &amp; AD348),0) + IF(Setup!$AI$11&lt;&gt;"",INDIRECT("'" &amp; Setup!$AI$11 &amp; "'!" &amp; AD348),0) + IF(Setup!$AI$12&lt;&gt;"",INDIRECT("'" &amp; Setup!$AI$12 &amp; "'!" &amp; AD348),0)</f>
        <v>0</v>
      </c>
      <c r="U348" s="5">
        <f ca="1">IF(Setup!$AI$7&lt;&gt;"",INDIRECT("'" &amp; Setup!$AI$7 &amp; "'!" &amp; AE348),0) + IF(Setup!$AI$8&lt;&gt;"",INDIRECT("'" &amp; Setup!$AI$8 &amp; "'!" &amp; AE348),0) + IF(Setup!$AI$9&lt;&gt;"",INDIRECT("'" &amp; Setup!$AI$9 &amp; "'!" &amp; AE348),0) + IF(Setup!$AI$10&lt;&gt;"",INDIRECT("'" &amp; Setup!$AI$10 &amp; "'!" &amp; AE348),0) + IF(Setup!$AI$11&lt;&gt;"",INDIRECT("'" &amp; Setup!$AI$11 &amp; "'!" &amp; AE348),0) + IF(Setup!$AI$12&lt;&gt;"",INDIRECT("'" &amp; Setup!$AI$12 &amp; "'!" &amp; AE348),0)</f>
        <v>0</v>
      </c>
      <c r="V348" s="32" t="str">
        <f t="shared" ca="1" si="175"/>
        <v/>
      </c>
      <c r="W348" s="33" t="str">
        <f t="shared" ca="1" si="190"/>
        <v/>
      </c>
      <c r="X348" s="4">
        <f ca="1">IF(Setup!$AJ$7&lt;&gt;"",INDIRECT("'" &amp; Setup!$AJ$7 &amp; "'!" &amp; AD348),0) + IF(Setup!$AJ$8&lt;&gt;"",INDIRECT("'" &amp; Setup!$AJ$8 &amp; "'!" &amp; AD348),0) + IF(Setup!$AJ$9&lt;&gt;"",INDIRECT("'" &amp; Setup!$AJ$9 &amp; "'!" &amp; AD348),0) + IF(Setup!$AJ$10&lt;&gt;"",INDIRECT("'" &amp; Setup!$AJ$10 &amp; "'!" &amp; AD348),0) + IF(Setup!$AJ$11&lt;&gt;"",INDIRECT("'" &amp; Setup!$AJ$11 &amp; "'!" &amp; AD348),0) + IF(Setup!$AJ$12&lt;&gt;"",INDIRECT("'" &amp; Setup!$AJ$12 &amp; "'!" &amp; AD348),0)</f>
        <v>0</v>
      </c>
      <c r="Y348" s="4">
        <f ca="1">IF(Setup!$AJ$7&lt;&gt;"",INDIRECT("'" &amp; Setup!$AJ$7 &amp; "'!" &amp; AE348),0) + IF(Setup!$AJ$8&lt;&gt;"",INDIRECT("'" &amp; Setup!$AJ$8 &amp; "'!" &amp; AE348),0) + IF(Setup!$AJ$9&lt;&gt;"",INDIRECT("'" &amp; Setup!$AJ$9 &amp; "'!" &amp; AE348),0) + IF(Setup!$AJ$10&lt;&gt;"",INDIRECT("'" &amp; Setup!$AJ$10 &amp; "'!" &amp; AE348),0) + IF(Setup!$AJ$11&lt;&gt;"",INDIRECT("'" &amp; Setup!$AJ$11 &amp; "'!" &amp; AE348),0) + IF(Setup!$AJ$12&lt;&gt;"",INDIRECT("'" &amp; Setup!$AJ$12 &amp; "'!" &amp; AE348),0)</f>
        <v>0</v>
      </c>
      <c r="Z348" s="32" t="str">
        <f t="shared" ca="1" si="177"/>
        <v/>
      </c>
      <c r="AA348" s="33" t="str">
        <f t="shared" ca="1" si="191"/>
        <v/>
      </c>
      <c r="AB348" s="1">
        <f>Planning!H120</f>
        <v>0</v>
      </c>
      <c r="AC348" s="2" t="str">
        <f t="shared" si="179"/>
        <v>00</v>
      </c>
      <c r="AD348" s="2" t="s">
        <v>1081</v>
      </c>
      <c r="AE348" s="2" t="s">
        <v>1082</v>
      </c>
      <c r="AF348" s="2" t="s">
        <v>1714</v>
      </c>
      <c r="AI348" s="2">
        <f ca="1">IF(Setup!$AG$7&lt;&gt;"",INDIRECT("'" &amp; Setup!$AG$7 &amp; "'!" &amp; AF348),0) + IF(Setup!$AG$8&lt;&gt;"",INDIRECT("'" &amp; Setup!$AG$8 &amp; "'!" &amp; AF348),0) + IF(Setup!$AG$9&lt;&gt;"",INDIRECT("'" &amp; Setup!$AG$9 &amp; "'!" &amp; AF348),0) + IF(Setup!$AG$10&lt;&gt;"",INDIRECT("'" &amp; Setup!$AG$10 &amp; "'!" &amp; AF348),0) + IF(Setup!$AG$11&lt;&gt;"",INDIRECT("'" &amp; Setup!$AG$11 &amp; "'!" &amp; AF348),0) + IF(Setup!$AG$12&lt;&gt;"",INDIRECT("'" &amp; Setup!$AG$12 &amp; "'!" &amp; AF348),0)</f>
        <v>0</v>
      </c>
      <c r="AJ348" s="2">
        <f ca="1">IF(Setup!$AH$7&lt;&gt;"",INDIRECT("'" &amp; Setup!$AH$7 &amp; "'!" &amp; AF348),0) + IF(Setup!$AH$8&lt;&gt;"",INDIRECT("'" &amp; Setup!$AH$8 &amp; "'!" &amp; AF348),0) + IF(Setup!$AH$9&lt;&gt;"",INDIRECT("'" &amp; Setup!$AH$9 &amp; "'!" &amp; AF348),0) + IF(Setup!$AH$10&lt;&gt;"",INDIRECT("'" &amp; Setup!$AH$10 &amp; "'!" &amp; AF348),0) + IF(Setup!$AH$11&lt;&gt;"",INDIRECT("'" &amp; Setup!$AH$11 &amp; "'!" &amp; AF348),0) + IF(Setup!$AH$12&lt;&gt;"",INDIRECT("'" &amp; Setup!$AH$12 &amp; "'!" &amp; AF348),0)</f>
        <v>0</v>
      </c>
      <c r="AK348" s="2">
        <f ca="1">IF(Setup!$AI$7&lt;&gt;"",INDIRECT("'" &amp; Setup!$AI$7 &amp; "'!" &amp; AF348),0) + IF(Setup!$AI$8&lt;&gt;"",INDIRECT("'" &amp; Setup!$AI$8 &amp; "'!" &amp; AF348),0) + IF(Setup!$AI$9&lt;&gt;"",INDIRECT("'" &amp; Setup!$AI$9 &amp; "'!" &amp; AF348),0) + IF(Setup!$AI$10&lt;&gt;"",INDIRECT("'" &amp; Setup!$AI$10 &amp; "'!" &amp; AF348),0) + IF(Setup!$AI$11&lt;&gt;"",INDIRECT("'" &amp; Setup!$AI$11 &amp; "'!" &amp; AF348),0) + IF(Setup!$AI$12&lt;&gt;"",INDIRECT("'" &amp; Setup!$AI$12 &amp; "'!" &amp; AF348),0)</f>
        <v>0</v>
      </c>
      <c r="AL348" s="2">
        <f ca="1">IF(Setup!$AJ$7&lt;&gt;"",INDIRECT("'" &amp; Setup!$AJ$7 &amp; "'!" &amp; AF348),0) + IF(Setup!$AJ$8&lt;&gt;"",INDIRECT("'" &amp; Setup!$AJ$8 &amp; "'!" &amp; AF348),0) + IF(Setup!$AJ$9&lt;&gt;"",INDIRECT("'" &amp; Setup!$AJ$9 &amp; "'!" &amp; AF348),0) + IF(Setup!$AJ$10&lt;&gt;"",INDIRECT("'" &amp; Setup!$AJ$10 &amp; "'!" &amp; AF348),0) + IF(Setup!$AJ$11&lt;&gt;"",INDIRECT("'" &amp; Setup!$AJ$11 &amp; "'!" &amp; AF348),0) + IF(Setup!$AJ$12&lt;&gt;"",INDIRECT("'" &amp; Setup!$AJ$12 &amp; "'!" &amp; AF348),0)</f>
        <v>0</v>
      </c>
      <c r="AN348" s="2" t="str">
        <f t="shared" si="180"/>
        <v/>
      </c>
      <c r="BS348" s="2">
        <v>0</v>
      </c>
      <c r="BT348" s="2">
        <f ca="1">IF(Setup!$AH$7="",0,INDIRECT("'" &amp; Setup!$AH$7 &amp; "'!" &amp; AF348))</f>
        <v>0</v>
      </c>
      <c r="BU348" s="2">
        <f ca="1">IF(Setup!$AI$7="",0,INDIRECT("'" &amp; Setup!$AI$7 &amp; "'!" &amp; AF348))</f>
        <v>0</v>
      </c>
      <c r="BV348" s="2">
        <f ca="1">IF(Setup!$AJ$7="",0,INDIRECT("'" &amp; Setup!$AJ$7 &amp; "'!" &amp; AF348))</f>
        <v>0</v>
      </c>
    </row>
    <row r="349" spans="1:74" ht="39" hidden="1" customHeight="1" x14ac:dyDescent="0.2">
      <c r="A349" s="14" t="str">
        <f>Planning!A121</f>
        <v>I113</v>
      </c>
      <c r="B349" s="9">
        <f>Planning!B121</f>
        <v>0</v>
      </c>
      <c r="C349" s="9">
        <f>Planning!C121</f>
        <v>0</v>
      </c>
      <c r="D349" s="9">
        <f>Planning!D121</f>
        <v>0</v>
      </c>
      <c r="E349" s="3">
        <f>Planning!E121</f>
        <v>0</v>
      </c>
      <c r="F349" s="3">
        <f>Planning!G121</f>
        <v>0</v>
      </c>
      <c r="G349" s="60">
        <f t="shared" si="181"/>
        <v>0</v>
      </c>
      <c r="H349" s="5">
        <f t="shared" ca="1" si="182"/>
        <v>0</v>
      </c>
      <c r="I349" s="5">
        <f t="shared" ca="1" si="183"/>
        <v>0</v>
      </c>
      <c r="J349" s="32" t="str">
        <f t="shared" ca="1" si="184"/>
        <v/>
      </c>
      <c r="K349" s="33" t="str">
        <f t="shared" ca="1" si="187"/>
        <v/>
      </c>
      <c r="L349" s="5">
        <f ca="1">IF(Setup!$AG$7&lt;&gt;"",INDIRECT("'" &amp; Setup!$AG$7 &amp; "'!" &amp; AD349),0) + IF(Setup!$AG$8&lt;&gt;"",INDIRECT("'" &amp; Setup!$AG$8 &amp; "'!" &amp; AD349),0) + IF(Setup!$AG$9&lt;&gt;"",INDIRECT("'" &amp; Setup!$AG$9 &amp; "'!" &amp; AD349),0) + IF(Setup!$AG$10&lt;&gt;"",INDIRECT("'" &amp; Setup!$AG$10 &amp; "'!" &amp; AD349),0) + IF(Setup!$AG$11&lt;&gt;"",INDIRECT("'" &amp; Setup!$AG$11 &amp; "'!" &amp; AD349),0) + IF(Setup!$AG$12&lt;&gt;"",INDIRECT("'" &amp; Setup!$AG$12 &amp; "'!" &amp; AD349),0)</f>
        <v>0</v>
      </c>
      <c r="M349" s="5">
        <f ca="1">IF(Setup!$AG$7&lt;&gt;"",INDIRECT("'" &amp; Setup!$AG$7 &amp; "'!" &amp; AE349),0) + IF(Setup!$AG$8&lt;&gt;"",INDIRECT("'" &amp; Setup!$AG$8 &amp; "'!" &amp; AE349),0) + IF(Setup!$AG$9&lt;&gt;"",INDIRECT("'" &amp; Setup!$AG$9 &amp; "'!" &amp; AE349),0) + IF(Setup!$AG$10&lt;&gt;"",INDIRECT("'" &amp; Setup!$AG$10 &amp; "'!" &amp; AE349),0) + IF(Setup!$AG$11&lt;&gt;"",INDIRECT("'" &amp; Setup!$AG$11 &amp; "'!" &amp; AE349),0) + IF(Setup!$AG$12&lt;&gt;"",INDIRECT("'" &amp; Setup!$AG$12 &amp; "'!" &amp; AE349),0)</f>
        <v>0</v>
      </c>
      <c r="N349" s="32" t="str">
        <f t="shared" ca="1" si="185"/>
        <v/>
      </c>
      <c r="O349" s="33" t="str">
        <f t="shared" ca="1" si="188"/>
        <v/>
      </c>
      <c r="P349" s="5">
        <f ca="1">IF(Setup!$AH$7&lt;&gt;"",INDIRECT("'" &amp; Setup!$AH$7 &amp; "'!" &amp; AD349),0) + IF(Setup!$AH$8&lt;&gt;"",INDIRECT("'" &amp; Setup!$AH$8 &amp; "'!" &amp; AD349),0) + IF(Setup!$AH$9&lt;&gt;"",INDIRECT("'" &amp; Setup!$AH$9 &amp; "'!" &amp; AD349),0) + IF(Setup!$AH$10&lt;&gt;"",INDIRECT("'" &amp; Setup!$AH$10 &amp; "'!" &amp; AD349),0) + IF(Setup!$AH$11&lt;&gt;"",INDIRECT("'" &amp; Setup!$AH$11 &amp; "'!" &amp; AD349),0) + IF(Setup!$AH$12&lt;&gt;"",INDIRECT("'" &amp; Setup!$AH$12 &amp; "'!" &amp; AD349),0)</f>
        <v>0</v>
      </c>
      <c r="Q349" s="5">
        <f ca="1">IF(Setup!$AH$7&lt;&gt;"",INDIRECT("'" &amp; Setup!$AH$7 &amp; "'!" &amp; AE349),0) + IF(Setup!$AH$8&lt;&gt;"",INDIRECT("'" &amp; Setup!$AH$8 &amp; "'!" &amp; AE349),0) + IF(Setup!$AH$9&lt;&gt;"",INDIRECT("'" &amp; Setup!$AH$9 &amp; "'!" &amp; AE349),0) + IF(Setup!$AH$10&lt;&gt;"",INDIRECT("'" &amp; Setup!$AH$10 &amp; "'!" &amp; AE349),0) + IF(Setup!$AH$11&lt;&gt;"",INDIRECT("'" &amp; Setup!$AH$11 &amp; "'!" &amp; AE349),0) + IF(Setup!$AH$12&lt;&gt;"",INDIRECT("'" &amp; Setup!$AH$12 &amp; "'!" &amp; AE349),0)</f>
        <v>0</v>
      </c>
      <c r="R349" s="32" t="str">
        <f t="shared" ca="1" si="186"/>
        <v/>
      </c>
      <c r="S349" s="33" t="str">
        <f t="shared" ca="1" si="189"/>
        <v/>
      </c>
      <c r="T349" s="5">
        <f ca="1">IF(Setup!$AI$7&lt;&gt;"",INDIRECT("'" &amp; Setup!$AI$7 &amp; "'!" &amp; AD349),0) + IF(Setup!$AI$8&lt;&gt;"",INDIRECT("'" &amp; Setup!$AI$8 &amp; "'!" &amp; AD349),0) + IF(Setup!$AI$9&lt;&gt;"",INDIRECT("'" &amp; Setup!$AI$9 &amp; "'!" &amp; AD349),0) + IF(Setup!$AI$10&lt;&gt;"",INDIRECT("'" &amp; Setup!$AI$10 &amp; "'!" &amp; AD349),0) + IF(Setup!$AI$11&lt;&gt;"",INDIRECT("'" &amp; Setup!$AI$11 &amp; "'!" &amp; AD349),0) + IF(Setup!$AI$12&lt;&gt;"",INDIRECT("'" &amp; Setup!$AI$12 &amp; "'!" &amp; AD349),0)</f>
        <v>0</v>
      </c>
      <c r="U349" s="5">
        <f ca="1">IF(Setup!$AI$7&lt;&gt;"",INDIRECT("'" &amp; Setup!$AI$7 &amp; "'!" &amp; AE349),0) + IF(Setup!$AI$8&lt;&gt;"",INDIRECT("'" &amp; Setup!$AI$8 &amp; "'!" &amp; AE349),0) + IF(Setup!$AI$9&lt;&gt;"",INDIRECT("'" &amp; Setup!$AI$9 &amp; "'!" &amp; AE349),0) + IF(Setup!$AI$10&lt;&gt;"",INDIRECT("'" &amp; Setup!$AI$10 &amp; "'!" &amp; AE349),0) + IF(Setup!$AI$11&lt;&gt;"",INDIRECT("'" &amp; Setup!$AI$11 &amp; "'!" &amp; AE349),0) + IF(Setup!$AI$12&lt;&gt;"",INDIRECT("'" &amp; Setup!$AI$12 &amp; "'!" &amp; AE349),0)</f>
        <v>0</v>
      </c>
      <c r="V349" s="32" t="str">
        <f t="shared" ca="1" si="175"/>
        <v/>
      </c>
      <c r="W349" s="33" t="str">
        <f t="shared" ca="1" si="190"/>
        <v/>
      </c>
      <c r="X349" s="4">
        <f ca="1">IF(Setup!$AJ$7&lt;&gt;"",INDIRECT("'" &amp; Setup!$AJ$7 &amp; "'!" &amp; AD349),0) + IF(Setup!$AJ$8&lt;&gt;"",INDIRECT("'" &amp; Setup!$AJ$8 &amp; "'!" &amp; AD349),0) + IF(Setup!$AJ$9&lt;&gt;"",INDIRECT("'" &amp; Setup!$AJ$9 &amp; "'!" &amp; AD349),0) + IF(Setup!$AJ$10&lt;&gt;"",INDIRECT("'" &amp; Setup!$AJ$10 &amp; "'!" &amp; AD349),0) + IF(Setup!$AJ$11&lt;&gt;"",INDIRECT("'" &amp; Setup!$AJ$11 &amp; "'!" &amp; AD349),0) + IF(Setup!$AJ$12&lt;&gt;"",INDIRECT("'" &amp; Setup!$AJ$12 &amp; "'!" &amp; AD349),0)</f>
        <v>0</v>
      </c>
      <c r="Y349" s="4">
        <f ca="1">IF(Setup!$AJ$7&lt;&gt;"",INDIRECT("'" &amp; Setup!$AJ$7 &amp; "'!" &amp; AE349),0) + IF(Setup!$AJ$8&lt;&gt;"",INDIRECT("'" &amp; Setup!$AJ$8 &amp; "'!" &amp; AE349),0) + IF(Setup!$AJ$9&lt;&gt;"",INDIRECT("'" &amp; Setup!$AJ$9 &amp; "'!" &amp; AE349),0) + IF(Setup!$AJ$10&lt;&gt;"",INDIRECT("'" &amp; Setup!$AJ$10 &amp; "'!" &amp; AE349),0) + IF(Setup!$AJ$11&lt;&gt;"",INDIRECT("'" &amp; Setup!$AJ$11 &amp; "'!" &amp; AE349),0) + IF(Setup!$AJ$12&lt;&gt;"",INDIRECT("'" &amp; Setup!$AJ$12 &amp; "'!" &amp; AE349),0)</f>
        <v>0</v>
      </c>
      <c r="Z349" s="32" t="str">
        <f t="shared" ca="1" si="177"/>
        <v/>
      </c>
      <c r="AA349" s="33" t="str">
        <f t="shared" ca="1" si="191"/>
        <v/>
      </c>
      <c r="AB349" s="1">
        <f>Planning!H121</f>
        <v>0</v>
      </c>
      <c r="AC349" s="2" t="str">
        <f t="shared" si="179"/>
        <v>00</v>
      </c>
      <c r="AD349" s="2" t="s">
        <v>1083</v>
      </c>
      <c r="AE349" s="2" t="s">
        <v>1084</v>
      </c>
      <c r="AF349" s="2" t="s">
        <v>1715</v>
      </c>
      <c r="AI349" s="2">
        <f ca="1">IF(Setup!$AG$7&lt;&gt;"",INDIRECT("'" &amp; Setup!$AG$7 &amp; "'!" &amp; AF349),0) + IF(Setup!$AG$8&lt;&gt;"",INDIRECT("'" &amp; Setup!$AG$8 &amp; "'!" &amp; AF349),0) + IF(Setup!$AG$9&lt;&gt;"",INDIRECT("'" &amp; Setup!$AG$9 &amp; "'!" &amp; AF349),0) + IF(Setup!$AG$10&lt;&gt;"",INDIRECT("'" &amp; Setup!$AG$10 &amp; "'!" &amp; AF349),0) + IF(Setup!$AG$11&lt;&gt;"",INDIRECT("'" &amp; Setup!$AG$11 &amp; "'!" &amp; AF349),0) + IF(Setup!$AG$12&lt;&gt;"",INDIRECT("'" &amp; Setup!$AG$12 &amp; "'!" &amp; AF349),0)</f>
        <v>0</v>
      </c>
      <c r="AJ349" s="2">
        <f ca="1">IF(Setup!$AH$7&lt;&gt;"",INDIRECT("'" &amp; Setup!$AH$7 &amp; "'!" &amp; AF349),0) + IF(Setup!$AH$8&lt;&gt;"",INDIRECT("'" &amp; Setup!$AH$8 &amp; "'!" &amp; AF349),0) + IF(Setup!$AH$9&lt;&gt;"",INDIRECT("'" &amp; Setup!$AH$9 &amp; "'!" &amp; AF349),0) + IF(Setup!$AH$10&lt;&gt;"",INDIRECT("'" &amp; Setup!$AH$10 &amp; "'!" &amp; AF349),0) + IF(Setup!$AH$11&lt;&gt;"",INDIRECT("'" &amp; Setup!$AH$11 &amp; "'!" &amp; AF349),0) + IF(Setup!$AH$12&lt;&gt;"",INDIRECT("'" &amp; Setup!$AH$12 &amp; "'!" &amp; AF349),0)</f>
        <v>0</v>
      </c>
      <c r="AK349" s="2">
        <f ca="1">IF(Setup!$AI$7&lt;&gt;"",INDIRECT("'" &amp; Setup!$AI$7 &amp; "'!" &amp; AF349),0) + IF(Setup!$AI$8&lt;&gt;"",INDIRECT("'" &amp; Setup!$AI$8 &amp; "'!" &amp; AF349),0) + IF(Setup!$AI$9&lt;&gt;"",INDIRECT("'" &amp; Setup!$AI$9 &amp; "'!" &amp; AF349),0) + IF(Setup!$AI$10&lt;&gt;"",INDIRECT("'" &amp; Setup!$AI$10 &amp; "'!" &amp; AF349),0) + IF(Setup!$AI$11&lt;&gt;"",INDIRECT("'" &amp; Setup!$AI$11 &amp; "'!" &amp; AF349),0) + IF(Setup!$AI$12&lt;&gt;"",INDIRECT("'" &amp; Setup!$AI$12 &amp; "'!" &amp; AF349),0)</f>
        <v>0</v>
      </c>
      <c r="AL349" s="2">
        <f ca="1">IF(Setup!$AJ$7&lt;&gt;"",INDIRECT("'" &amp; Setup!$AJ$7 &amp; "'!" &amp; AF349),0) + IF(Setup!$AJ$8&lt;&gt;"",INDIRECT("'" &amp; Setup!$AJ$8 &amp; "'!" &amp; AF349),0) + IF(Setup!$AJ$9&lt;&gt;"",INDIRECT("'" &amp; Setup!$AJ$9 &amp; "'!" &amp; AF349),0) + IF(Setup!$AJ$10&lt;&gt;"",INDIRECT("'" &amp; Setup!$AJ$10 &amp; "'!" &amp; AF349),0) + IF(Setup!$AJ$11&lt;&gt;"",INDIRECT("'" &amp; Setup!$AJ$11 &amp; "'!" &amp; AF349),0) + IF(Setup!$AJ$12&lt;&gt;"",INDIRECT("'" &amp; Setup!$AJ$12 &amp; "'!" &amp; AF349),0)</f>
        <v>0</v>
      </c>
      <c r="AN349" s="2" t="str">
        <f t="shared" si="180"/>
        <v/>
      </c>
      <c r="BS349" s="2">
        <v>0</v>
      </c>
      <c r="BT349" s="2">
        <f ca="1">IF(Setup!$AH$7="",0,INDIRECT("'" &amp; Setup!$AH$7 &amp; "'!" &amp; AF349))</f>
        <v>0</v>
      </c>
      <c r="BU349" s="2">
        <f ca="1">IF(Setup!$AI$7="",0,INDIRECT("'" &amp; Setup!$AI$7 &amp; "'!" &amp; AF349))</f>
        <v>0</v>
      </c>
      <c r="BV349" s="2">
        <f ca="1">IF(Setup!$AJ$7="",0,INDIRECT("'" &amp; Setup!$AJ$7 &amp; "'!" &amp; AF349))</f>
        <v>0</v>
      </c>
    </row>
    <row r="350" spans="1:74" ht="39" hidden="1" customHeight="1" x14ac:dyDescent="0.2">
      <c r="A350" s="14" t="str">
        <f>Planning!A122</f>
        <v>I114</v>
      </c>
      <c r="B350" s="9">
        <f>Planning!B122</f>
        <v>0</v>
      </c>
      <c r="C350" s="9">
        <f>Planning!C122</f>
        <v>0</v>
      </c>
      <c r="D350" s="9">
        <f>Planning!D122</f>
        <v>0</v>
      </c>
      <c r="E350" s="3">
        <f>Planning!E122</f>
        <v>0</v>
      </c>
      <c r="F350" s="3">
        <f>Planning!G122</f>
        <v>0</v>
      </c>
      <c r="G350" s="60">
        <f t="shared" si="181"/>
        <v>0</v>
      </c>
      <c r="H350" s="5">
        <f t="shared" ca="1" si="182"/>
        <v>0</v>
      </c>
      <c r="I350" s="5">
        <f t="shared" ca="1" si="183"/>
        <v>0</v>
      </c>
      <c r="J350" s="32" t="str">
        <f t="shared" ca="1" si="184"/>
        <v/>
      </c>
      <c r="K350" s="33" t="str">
        <f t="shared" ca="1" si="187"/>
        <v/>
      </c>
      <c r="L350" s="5">
        <f ca="1">IF(Setup!$AG$7&lt;&gt;"",INDIRECT("'" &amp; Setup!$AG$7 &amp; "'!" &amp; AD350),0) + IF(Setup!$AG$8&lt;&gt;"",INDIRECT("'" &amp; Setup!$AG$8 &amp; "'!" &amp; AD350),0) + IF(Setup!$AG$9&lt;&gt;"",INDIRECT("'" &amp; Setup!$AG$9 &amp; "'!" &amp; AD350),0) + IF(Setup!$AG$10&lt;&gt;"",INDIRECT("'" &amp; Setup!$AG$10 &amp; "'!" &amp; AD350),0) + IF(Setup!$AG$11&lt;&gt;"",INDIRECT("'" &amp; Setup!$AG$11 &amp; "'!" &amp; AD350),0) + IF(Setup!$AG$12&lt;&gt;"",INDIRECT("'" &amp; Setup!$AG$12 &amp; "'!" &amp; AD350),0)</f>
        <v>0</v>
      </c>
      <c r="M350" s="5">
        <f ca="1">IF(Setup!$AG$7&lt;&gt;"",INDIRECT("'" &amp; Setup!$AG$7 &amp; "'!" &amp; AE350),0) + IF(Setup!$AG$8&lt;&gt;"",INDIRECT("'" &amp; Setup!$AG$8 &amp; "'!" &amp; AE350),0) + IF(Setup!$AG$9&lt;&gt;"",INDIRECT("'" &amp; Setup!$AG$9 &amp; "'!" &amp; AE350),0) + IF(Setup!$AG$10&lt;&gt;"",INDIRECT("'" &amp; Setup!$AG$10 &amp; "'!" &amp; AE350),0) + IF(Setup!$AG$11&lt;&gt;"",INDIRECT("'" &amp; Setup!$AG$11 &amp; "'!" &amp; AE350),0) + IF(Setup!$AG$12&lt;&gt;"",INDIRECT("'" &amp; Setup!$AG$12 &amp; "'!" &amp; AE350),0)</f>
        <v>0</v>
      </c>
      <c r="N350" s="32" t="str">
        <f t="shared" ca="1" si="185"/>
        <v/>
      </c>
      <c r="O350" s="33" t="str">
        <f t="shared" ca="1" si="188"/>
        <v/>
      </c>
      <c r="P350" s="5">
        <f ca="1">IF(Setup!$AH$7&lt;&gt;"",INDIRECT("'" &amp; Setup!$AH$7 &amp; "'!" &amp; AD350),0) + IF(Setup!$AH$8&lt;&gt;"",INDIRECT("'" &amp; Setup!$AH$8 &amp; "'!" &amp; AD350),0) + IF(Setup!$AH$9&lt;&gt;"",INDIRECT("'" &amp; Setup!$AH$9 &amp; "'!" &amp; AD350),0) + IF(Setup!$AH$10&lt;&gt;"",INDIRECT("'" &amp; Setup!$AH$10 &amp; "'!" &amp; AD350),0) + IF(Setup!$AH$11&lt;&gt;"",INDIRECT("'" &amp; Setup!$AH$11 &amp; "'!" &amp; AD350),0) + IF(Setup!$AH$12&lt;&gt;"",INDIRECT("'" &amp; Setup!$AH$12 &amp; "'!" &amp; AD350),0)</f>
        <v>0</v>
      </c>
      <c r="Q350" s="5">
        <f ca="1">IF(Setup!$AH$7&lt;&gt;"",INDIRECT("'" &amp; Setup!$AH$7 &amp; "'!" &amp; AE350),0) + IF(Setup!$AH$8&lt;&gt;"",INDIRECT("'" &amp; Setup!$AH$8 &amp; "'!" &amp; AE350),0) + IF(Setup!$AH$9&lt;&gt;"",INDIRECT("'" &amp; Setup!$AH$9 &amp; "'!" &amp; AE350),0) + IF(Setup!$AH$10&lt;&gt;"",INDIRECT("'" &amp; Setup!$AH$10 &amp; "'!" &amp; AE350),0) + IF(Setup!$AH$11&lt;&gt;"",INDIRECT("'" &amp; Setup!$AH$11 &amp; "'!" &amp; AE350),0) + IF(Setup!$AH$12&lt;&gt;"",INDIRECT("'" &amp; Setup!$AH$12 &amp; "'!" &amp; AE350),0)</f>
        <v>0</v>
      </c>
      <c r="R350" s="32" t="str">
        <f t="shared" ca="1" si="186"/>
        <v/>
      </c>
      <c r="S350" s="33" t="str">
        <f t="shared" ca="1" si="189"/>
        <v/>
      </c>
      <c r="T350" s="5">
        <f ca="1">IF(Setup!$AI$7&lt;&gt;"",INDIRECT("'" &amp; Setup!$AI$7 &amp; "'!" &amp; AD350),0) + IF(Setup!$AI$8&lt;&gt;"",INDIRECT("'" &amp; Setup!$AI$8 &amp; "'!" &amp; AD350),0) + IF(Setup!$AI$9&lt;&gt;"",INDIRECT("'" &amp; Setup!$AI$9 &amp; "'!" &amp; AD350),0) + IF(Setup!$AI$10&lt;&gt;"",INDIRECT("'" &amp; Setup!$AI$10 &amp; "'!" &amp; AD350),0) + IF(Setup!$AI$11&lt;&gt;"",INDIRECT("'" &amp; Setup!$AI$11 &amp; "'!" &amp; AD350),0) + IF(Setup!$AI$12&lt;&gt;"",INDIRECT("'" &amp; Setup!$AI$12 &amp; "'!" &amp; AD350),0)</f>
        <v>0</v>
      </c>
      <c r="U350" s="5">
        <f ca="1">IF(Setup!$AI$7&lt;&gt;"",INDIRECT("'" &amp; Setup!$AI$7 &amp; "'!" &amp; AE350),0) + IF(Setup!$AI$8&lt;&gt;"",INDIRECT("'" &amp; Setup!$AI$8 &amp; "'!" &amp; AE350),0) + IF(Setup!$AI$9&lt;&gt;"",INDIRECT("'" &amp; Setup!$AI$9 &amp; "'!" &amp; AE350),0) + IF(Setup!$AI$10&lt;&gt;"",INDIRECT("'" &amp; Setup!$AI$10 &amp; "'!" &amp; AE350),0) + IF(Setup!$AI$11&lt;&gt;"",INDIRECT("'" &amp; Setup!$AI$11 &amp; "'!" &amp; AE350),0) + IF(Setup!$AI$12&lt;&gt;"",INDIRECT("'" &amp; Setup!$AI$12 &amp; "'!" &amp; AE350),0)</f>
        <v>0</v>
      </c>
      <c r="V350" s="32" t="str">
        <f t="shared" ca="1" si="175"/>
        <v/>
      </c>
      <c r="W350" s="33" t="str">
        <f t="shared" ca="1" si="190"/>
        <v/>
      </c>
      <c r="X350" s="4">
        <f ca="1">IF(Setup!$AJ$7&lt;&gt;"",INDIRECT("'" &amp; Setup!$AJ$7 &amp; "'!" &amp; AD350),0) + IF(Setup!$AJ$8&lt;&gt;"",INDIRECT("'" &amp; Setup!$AJ$8 &amp; "'!" &amp; AD350),0) + IF(Setup!$AJ$9&lt;&gt;"",INDIRECT("'" &amp; Setup!$AJ$9 &amp; "'!" &amp; AD350),0) + IF(Setup!$AJ$10&lt;&gt;"",INDIRECT("'" &amp; Setup!$AJ$10 &amp; "'!" &amp; AD350),0) + IF(Setup!$AJ$11&lt;&gt;"",INDIRECT("'" &amp; Setup!$AJ$11 &amp; "'!" &amp; AD350),0) + IF(Setup!$AJ$12&lt;&gt;"",INDIRECT("'" &amp; Setup!$AJ$12 &amp; "'!" &amp; AD350),0)</f>
        <v>0</v>
      </c>
      <c r="Y350" s="4">
        <f ca="1">IF(Setup!$AJ$7&lt;&gt;"",INDIRECT("'" &amp; Setup!$AJ$7 &amp; "'!" &amp; AE350),0) + IF(Setup!$AJ$8&lt;&gt;"",INDIRECT("'" &amp; Setup!$AJ$8 &amp; "'!" &amp; AE350),0) + IF(Setup!$AJ$9&lt;&gt;"",INDIRECT("'" &amp; Setup!$AJ$9 &amp; "'!" &amp; AE350),0) + IF(Setup!$AJ$10&lt;&gt;"",INDIRECT("'" &amp; Setup!$AJ$10 &amp; "'!" &amp; AE350),0) + IF(Setup!$AJ$11&lt;&gt;"",INDIRECT("'" &amp; Setup!$AJ$11 &amp; "'!" &amp; AE350),0) + IF(Setup!$AJ$12&lt;&gt;"",INDIRECT("'" &amp; Setup!$AJ$12 &amp; "'!" &amp; AE350),0)</f>
        <v>0</v>
      </c>
      <c r="Z350" s="32" t="str">
        <f t="shared" ca="1" si="177"/>
        <v/>
      </c>
      <c r="AA350" s="33" t="str">
        <f t="shared" ca="1" si="191"/>
        <v/>
      </c>
      <c r="AB350" s="1">
        <f>Planning!H122</f>
        <v>0</v>
      </c>
      <c r="AC350" s="2" t="str">
        <f t="shared" si="179"/>
        <v>00</v>
      </c>
      <c r="AD350" s="2" t="s">
        <v>1085</v>
      </c>
      <c r="AE350" s="2" t="s">
        <v>1086</v>
      </c>
      <c r="AF350" s="2" t="s">
        <v>1716</v>
      </c>
      <c r="AI350" s="2">
        <f ca="1">IF(Setup!$AG$7&lt;&gt;"",INDIRECT("'" &amp; Setup!$AG$7 &amp; "'!" &amp; AF350),0) + IF(Setup!$AG$8&lt;&gt;"",INDIRECT("'" &amp; Setup!$AG$8 &amp; "'!" &amp; AF350),0) + IF(Setup!$AG$9&lt;&gt;"",INDIRECT("'" &amp; Setup!$AG$9 &amp; "'!" &amp; AF350),0) + IF(Setup!$AG$10&lt;&gt;"",INDIRECT("'" &amp; Setup!$AG$10 &amp; "'!" &amp; AF350),0) + IF(Setup!$AG$11&lt;&gt;"",INDIRECT("'" &amp; Setup!$AG$11 &amp; "'!" &amp; AF350),0) + IF(Setup!$AG$12&lt;&gt;"",INDIRECT("'" &amp; Setup!$AG$12 &amp; "'!" &amp; AF350),0)</f>
        <v>0</v>
      </c>
      <c r="AJ350" s="2">
        <f ca="1">IF(Setup!$AH$7&lt;&gt;"",INDIRECT("'" &amp; Setup!$AH$7 &amp; "'!" &amp; AF350),0) + IF(Setup!$AH$8&lt;&gt;"",INDIRECT("'" &amp; Setup!$AH$8 &amp; "'!" &amp; AF350),0) + IF(Setup!$AH$9&lt;&gt;"",INDIRECT("'" &amp; Setup!$AH$9 &amp; "'!" &amp; AF350),0) + IF(Setup!$AH$10&lt;&gt;"",INDIRECT("'" &amp; Setup!$AH$10 &amp; "'!" &amp; AF350),0) + IF(Setup!$AH$11&lt;&gt;"",INDIRECT("'" &amp; Setup!$AH$11 &amp; "'!" &amp; AF350),0) + IF(Setup!$AH$12&lt;&gt;"",INDIRECT("'" &amp; Setup!$AH$12 &amp; "'!" &amp; AF350),0)</f>
        <v>0</v>
      </c>
      <c r="AK350" s="2">
        <f ca="1">IF(Setup!$AI$7&lt;&gt;"",INDIRECT("'" &amp; Setup!$AI$7 &amp; "'!" &amp; AF350),0) + IF(Setup!$AI$8&lt;&gt;"",INDIRECT("'" &amp; Setup!$AI$8 &amp; "'!" &amp; AF350),0) + IF(Setup!$AI$9&lt;&gt;"",INDIRECT("'" &amp; Setup!$AI$9 &amp; "'!" &amp; AF350),0) + IF(Setup!$AI$10&lt;&gt;"",INDIRECT("'" &amp; Setup!$AI$10 &amp; "'!" &amp; AF350),0) + IF(Setup!$AI$11&lt;&gt;"",INDIRECT("'" &amp; Setup!$AI$11 &amp; "'!" &amp; AF350),0) + IF(Setup!$AI$12&lt;&gt;"",INDIRECT("'" &amp; Setup!$AI$12 &amp; "'!" &amp; AF350),0)</f>
        <v>0</v>
      </c>
      <c r="AL350" s="2">
        <f ca="1">IF(Setup!$AJ$7&lt;&gt;"",INDIRECT("'" &amp; Setup!$AJ$7 &amp; "'!" &amp; AF350),0) + IF(Setup!$AJ$8&lt;&gt;"",INDIRECT("'" &amp; Setup!$AJ$8 &amp; "'!" &amp; AF350),0) + IF(Setup!$AJ$9&lt;&gt;"",INDIRECT("'" &amp; Setup!$AJ$9 &amp; "'!" &amp; AF350),0) + IF(Setup!$AJ$10&lt;&gt;"",INDIRECT("'" &amp; Setup!$AJ$10 &amp; "'!" &amp; AF350),0) + IF(Setup!$AJ$11&lt;&gt;"",INDIRECT("'" &amp; Setup!$AJ$11 &amp; "'!" &amp; AF350),0) + IF(Setup!$AJ$12&lt;&gt;"",INDIRECT("'" &amp; Setup!$AJ$12 &amp; "'!" &amp; AF350),0)</f>
        <v>0</v>
      </c>
      <c r="AN350" s="2" t="str">
        <f t="shared" si="180"/>
        <v/>
      </c>
      <c r="BS350" s="2">
        <v>0</v>
      </c>
      <c r="BT350" s="2">
        <f ca="1">IF(Setup!$AH$7="",0,INDIRECT("'" &amp; Setup!$AH$7 &amp; "'!" &amp; AF350))</f>
        <v>0</v>
      </c>
      <c r="BU350" s="2">
        <f ca="1">IF(Setup!$AI$7="",0,INDIRECT("'" &amp; Setup!$AI$7 &amp; "'!" &amp; AF350))</f>
        <v>0</v>
      </c>
      <c r="BV350" s="2">
        <f ca="1">IF(Setup!$AJ$7="",0,INDIRECT("'" &amp; Setup!$AJ$7 &amp; "'!" &amp; AF350))</f>
        <v>0</v>
      </c>
    </row>
    <row r="351" spans="1:74" ht="39" hidden="1" customHeight="1" x14ac:dyDescent="0.2">
      <c r="A351" s="14" t="str">
        <f>Planning!A123</f>
        <v>I115</v>
      </c>
      <c r="B351" s="9">
        <f>Planning!B123</f>
        <v>0</v>
      </c>
      <c r="C351" s="9">
        <f>Planning!C123</f>
        <v>0</v>
      </c>
      <c r="D351" s="9">
        <f>Planning!D123</f>
        <v>0</v>
      </c>
      <c r="E351" s="3">
        <f>Planning!E123</f>
        <v>0</v>
      </c>
      <c r="F351" s="3">
        <f>Planning!G123</f>
        <v>0</v>
      </c>
      <c r="G351" s="60">
        <f t="shared" si="181"/>
        <v>0</v>
      </c>
      <c r="H351" s="5">
        <f t="shared" ca="1" si="182"/>
        <v>0</v>
      </c>
      <c r="I351" s="5">
        <f t="shared" ca="1" si="183"/>
        <v>0</v>
      </c>
      <c r="J351" s="32" t="str">
        <f t="shared" ca="1" si="184"/>
        <v/>
      </c>
      <c r="K351" s="33" t="str">
        <f t="shared" ca="1" si="187"/>
        <v/>
      </c>
      <c r="L351" s="5">
        <f ca="1">IF(Setup!$AG$7&lt;&gt;"",INDIRECT("'" &amp; Setup!$AG$7 &amp; "'!" &amp; AD351),0) + IF(Setup!$AG$8&lt;&gt;"",INDIRECT("'" &amp; Setup!$AG$8 &amp; "'!" &amp; AD351),0) + IF(Setup!$AG$9&lt;&gt;"",INDIRECT("'" &amp; Setup!$AG$9 &amp; "'!" &amp; AD351),0) + IF(Setup!$AG$10&lt;&gt;"",INDIRECT("'" &amp; Setup!$AG$10 &amp; "'!" &amp; AD351),0) + IF(Setup!$AG$11&lt;&gt;"",INDIRECT("'" &amp; Setup!$AG$11 &amp; "'!" &amp; AD351),0) + IF(Setup!$AG$12&lt;&gt;"",INDIRECT("'" &amp; Setup!$AG$12 &amp; "'!" &amp; AD351),0)</f>
        <v>0</v>
      </c>
      <c r="M351" s="5">
        <f ca="1">IF(Setup!$AG$7&lt;&gt;"",INDIRECT("'" &amp; Setup!$AG$7 &amp; "'!" &amp; AE351),0) + IF(Setup!$AG$8&lt;&gt;"",INDIRECT("'" &amp; Setup!$AG$8 &amp; "'!" &amp; AE351),0) + IF(Setup!$AG$9&lt;&gt;"",INDIRECT("'" &amp; Setup!$AG$9 &amp; "'!" &amp; AE351),0) + IF(Setup!$AG$10&lt;&gt;"",INDIRECT("'" &amp; Setup!$AG$10 &amp; "'!" &amp; AE351),0) + IF(Setup!$AG$11&lt;&gt;"",INDIRECT("'" &amp; Setup!$AG$11 &amp; "'!" &amp; AE351),0) + IF(Setup!$AG$12&lt;&gt;"",INDIRECT("'" &amp; Setup!$AG$12 &amp; "'!" &amp; AE351),0)</f>
        <v>0</v>
      </c>
      <c r="N351" s="32" t="str">
        <f t="shared" ca="1" si="185"/>
        <v/>
      </c>
      <c r="O351" s="33" t="str">
        <f t="shared" ca="1" si="188"/>
        <v/>
      </c>
      <c r="P351" s="5">
        <f ca="1">IF(Setup!$AH$7&lt;&gt;"",INDIRECT("'" &amp; Setup!$AH$7 &amp; "'!" &amp; AD351),0) + IF(Setup!$AH$8&lt;&gt;"",INDIRECT("'" &amp; Setup!$AH$8 &amp; "'!" &amp; AD351),0) + IF(Setup!$AH$9&lt;&gt;"",INDIRECT("'" &amp; Setup!$AH$9 &amp; "'!" &amp; AD351),0) + IF(Setup!$AH$10&lt;&gt;"",INDIRECT("'" &amp; Setup!$AH$10 &amp; "'!" &amp; AD351),0) + IF(Setup!$AH$11&lt;&gt;"",INDIRECT("'" &amp; Setup!$AH$11 &amp; "'!" &amp; AD351),0) + IF(Setup!$AH$12&lt;&gt;"",INDIRECT("'" &amp; Setup!$AH$12 &amp; "'!" &amp; AD351),0)</f>
        <v>0</v>
      </c>
      <c r="Q351" s="5">
        <f ca="1">IF(Setup!$AH$7&lt;&gt;"",INDIRECT("'" &amp; Setup!$AH$7 &amp; "'!" &amp; AE351),0) + IF(Setup!$AH$8&lt;&gt;"",INDIRECT("'" &amp; Setup!$AH$8 &amp; "'!" &amp; AE351),0) + IF(Setup!$AH$9&lt;&gt;"",INDIRECT("'" &amp; Setup!$AH$9 &amp; "'!" &amp; AE351),0) + IF(Setup!$AH$10&lt;&gt;"",INDIRECT("'" &amp; Setup!$AH$10 &amp; "'!" &amp; AE351),0) + IF(Setup!$AH$11&lt;&gt;"",INDIRECT("'" &amp; Setup!$AH$11 &amp; "'!" &amp; AE351),0) + IF(Setup!$AH$12&lt;&gt;"",INDIRECT("'" &amp; Setup!$AH$12 &amp; "'!" &amp; AE351),0)</f>
        <v>0</v>
      </c>
      <c r="R351" s="32" t="str">
        <f t="shared" ca="1" si="186"/>
        <v/>
      </c>
      <c r="S351" s="33" t="str">
        <f t="shared" ca="1" si="189"/>
        <v/>
      </c>
      <c r="T351" s="5">
        <f ca="1">IF(Setup!$AI$7&lt;&gt;"",INDIRECT("'" &amp; Setup!$AI$7 &amp; "'!" &amp; AD351),0) + IF(Setup!$AI$8&lt;&gt;"",INDIRECT("'" &amp; Setup!$AI$8 &amp; "'!" &amp; AD351),0) + IF(Setup!$AI$9&lt;&gt;"",INDIRECT("'" &amp; Setup!$AI$9 &amp; "'!" &amp; AD351),0) + IF(Setup!$AI$10&lt;&gt;"",INDIRECT("'" &amp; Setup!$AI$10 &amp; "'!" &amp; AD351),0) + IF(Setup!$AI$11&lt;&gt;"",INDIRECT("'" &amp; Setup!$AI$11 &amp; "'!" &amp; AD351),0) + IF(Setup!$AI$12&lt;&gt;"",INDIRECT("'" &amp; Setup!$AI$12 &amp; "'!" &amp; AD351),0)</f>
        <v>0</v>
      </c>
      <c r="U351" s="5">
        <f ca="1">IF(Setup!$AI$7&lt;&gt;"",INDIRECT("'" &amp; Setup!$AI$7 &amp; "'!" &amp; AE351),0) + IF(Setup!$AI$8&lt;&gt;"",INDIRECT("'" &amp; Setup!$AI$8 &amp; "'!" &amp; AE351),0) + IF(Setup!$AI$9&lt;&gt;"",INDIRECT("'" &amp; Setup!$AI$9 &amp; "'!" &amp; AE351),0) + IF(Setup!$AI$10&lt;&gt;"",INDIRECT("'" &amp; Setup!$AI$10 &amp; "'!" &amp; AE351),0) + IF(Setup!$AI$11&lt;&gt;"",INDIRECT("'" &amp; Setup!$AI$11 &amp; "'!" &amp; AE351),0) + IF(Setup!$AI$12&lt;&gt;"",INDIRECT("'" &amp; Setup!$AI$12 &amp; "'!" &amp; AE351),0)</f>
        <v>0</v>
      </c>
      <c r="V351" s="32" t="str">
        <f t="shared" ca="1" si="175"/>
        <v/>
      </c>
      <c r="W351" s="33" t="str">
        <f t="shared" ca="1" si="190"/>
        <v/>
      </c>
      <c r="X351" s="4">
        <f ca="1">IF(Setup!$AJ$7&lt;&gt;"",INDIRECT("'" &amp; Setup!$AJ$7 &amp; "'!" &amp; AD351),0) + IF(Setup!$AJ$8&lt;&gt;"",INDIRECT("'" &amp; Setup!$AJ$8 &amp; "'!" &amp; AD351),0) + IF(Setup!$AJ$9&lt;&gt;"",INDIRECT("'" &amp; Setup!$AJ$9 &amp; "'!" &amp; AD351),0) + IF(Setup!$AJ$10&lt;&gt;"",INDIRECT("'" &amp; Setup!$AJ$10 &amp; "'!" &amp; AD351),0) + IF(Setup!$AJ$11&lt;&gt;"",INDIRECT("'" &amp; Setup!$AJ$11 &amp; "'!" &amp; AD351),0) + IF(Setup!$AJ$12&lt;&gt;"",INDIRECT("'" &amp; Setup!$AJ$12 &amp; "'!" &amp; AD351),0)</f>
        <v>0</v>
      </c>
      <c r="Y351" s="4">
        <f ca="1">IF(Setup!$AJ$7&lt;&gt;"",INDIRECT("'" &amp; Setup!$AJ$7 &amp; "'!" &amp; AE351),0) + IF(Setup!$AJ$8&lt;&gt;"",INDIRECT("'" &amp; Setup!$AJ$8 &amp; "'!" &amp; AE351),0) + IF(Setup!$AJ$9&lt;&gt;"",INDIRECT("'" &amp; Setup!$AJ$9 &amp; "'!" &amp; AE351),0) + IF(Setup!$AJ$10&lt;&gt;"",INDIRECT("'" &amp; Setup!$AJ$10 &amp; "'!" &amp; AE351),0) + IF(Setup!$AJ$11&lt;&gt;"",INDIRECT("'" &amp; Setup!$AJ$11 &amp; "'!" &amp; AE351),0) + IF(Setup!$AJ$12&lt;&gt;"",INDIRECT("'" &amp; Setup!$AJ$12 &amp; "'!" &amp; AE351),0)</f>
        <v>0</v>
      </c>
      <c r="Z351" s="32" t="str">
        <f t="shared" ca="1" si="177"/>
        <v/>
      </c>
      <c r="AA351" s="33" t="str">
        <f t="shared" ca="1" si="191"/>
        <v/>
      </c>
      <c r="AB351" s="1">
        <f>Planning!H123</f>
        <v>0</v>
      </c>
      <c r="AC351" s="2" t="str">
        <f t="shared" si="179"/>
        <v>00</v>
      </c>
      <c r="AD351" s="2" t="s">
        <v>1087</v>
      </c>
      <c r="AE351" s="2" t="s">
        <v>1088</v>
      </c>
      <c r="AF351" s="2" t="s">
        <v>1717</v>
      </c>
      <c r="AI351" s="2">
        <f ca="1">IF(Setup!$AG$7&lt;&gt;"",INDIRECT("'" &amp; Setup!$AG$7 &amp; "'!" &amp; AF351),0) + IF(Setup!$AG$8&lt;&gt;"",INDIRECT("'" &amp; Setup!$AG$8 &amp; "'!" &amp; AF351),0) + IF(Setup!$AG$9&lt;&gt;"",INDIRECT("'" &amp; Setup!$AG$9 &amp; "'!" &amp; AF351),0) + IF(Setup!$AG$10&lt;&gt;"",INDIRECT("'" &amp; Setup!$AG$10 &amp; "'!" &amp; AF351),0) + IF(Setup!$AG$11&lt;&gt;"",INDIRECT("'" &amp; Setup!$AG$11 &amp; "'!" &amp; AF351),0) + IF(Setup!$AG$12&lt;&gt;"",INDIRECT("'" &amp; Setup!$AG$12 &amp; "'!" &amp; AF351),0)</f>
        <v>0</v>
      </c>
      <c r="AJ351" s="2">
        <f ca="1">IF(Setup!$AH$7&lt;&gt;"",INDIRECT("'" &amp; Setup!$AH$7 &amp; "'!" &amp; AF351),0) + IF(Setup!$AH$8&lt;&gt;"",INDIRECT("'" &amp; Setup!$AH$8 &amp; "'!" &amp; AF351),0) + IF(Setup!$AH$9&lt;&gt;"",INDIRECT("'" &amp; Setup!$AH$9 &amp; "'!" &amp; AF351),0) + IF(Setup!$AH$10&lt;&gt;"",INDIRECT("'" &amp; Setup!$AH$10 &amp; "'!" &amp; AF351),0) + IF(Setup!$AH$11&lt;&gt;"",INDIRECT("'" &amp; Setup!$AH$11 &amp; "'!" &amp; AF351),0) + IF(Setup!$AH$12&lt;&gt;"",INDIRECT("'" &amp; Setup!$AH$12 &amp; "'!" &amp; AF351),0)</f>
        <v>0</v>
      </c>
      <c r="AK351" s="2">
        <f ca="1">IF(Setup!$AI$7&lt;&gt;"",INDIRECT("'" &amp; Setup!$AI$7 &amp; "'!" &amp; AF351),0) + IF(Setup!$AI$8&lt;&gt;"",INDIRECT("'" &amp; Setup!$AI$8 &amp; "'!" &amp; AF351),0) + IF(Setup!$AI$9&lt;&gt;"",INDIRECT("'" &amp; Setup!$AI$9 &amp; "'!" &amp; AF351),0) + IF(Setup!$AI$10&lt;&gt;"",INDIRECT("'" &amp; Setup!$AI$10 &amp; "'!" &amp; AF351),0) + IF(Setup!$AI$11&lt;&gt;"",INDIRECT("'" &amp; Setup!$AI$11 &amp; "'!" &amp; AF351),0) + IF(Setup!$AI$12&lt;&gt;"",INDIRECT("'" &amp; Setup!$AI$12 &amp; "'!" &amp; AF351),0)</f>
        <v>0</v>
      </c>
      <c r="AL351" s="2">
        <f ca="1">IF(Setup!$AJ$7&lt;&gt;"",INDIRECT("'" &amp; Setup!$AJ$7 &amp; "'!" &amp; AF351),0) + IF(Setup!$AJ$8&lt;&gt;"",INDIRECT("'" &amp; Setup!$AJ$8 &amp; "'!" &amp; AF351),0) + IF(Setup!$AJ$9&lt;&gt;"",INDIRECT("'" &amp; Setup!$AJ$9 &amp; "'!" &amp; AF351),0) + IF(Setup!$AJ$10&lt;&gt;"",INDIRECT("'" &amp; Setup!$AJ$10 &amp; "'!" &amp; AF351),0) + IF(Setup!$AJ$11&lt;&gt;"",INDIRECT("'" &amp; Setup!$AJ$11 &amp; "'!" &amp; AF351),0) + IF(Setup!$AJ$12&lt;&gt;"",INDIRECT("'" &amp; Setup!$AJ$12 &amp; "'!" &amp; AF351),0)</f>
        <v>0</v>
      </c>
      <c r="AN351" s="2" t="str">
        <f t="shared" si="180"/>
        <v/>
      </c>
      <c r="BS351" s="2">
        <v>0</v>
      </c>
      <c r="BT351" s="2">
        <f ca="1">IF(Setup!$AH$7="",0,INDIRECT("'" &amp; Setup!$AH$7 &amp; "'!" &amp; AF351))</f>
        <v>0</v>
      </c>
      <c r="BU351" s="2">
        <f ca="1">IF(Setup!$AI$7="",0,INDIRECT("'" &amp; Setup!$AI$7 &amp; "'!" &amp; AF351))</f>
        <v>0</v>
      </c>
      <c r="BV351" s="2">
        <f ca="1">IF(Setup!$AJ$7="",0,INDIRECT("'" &amp; Setup!$AJ$7 &amp; "'!" &amp; AF351))</f>
        <v>0</v>
      </c>
    </row>
    <row r="352" spans="1:74" ht="39" hidden="1" customHeight="1" x14ac:dyDescent="0.2">
      <c r="A352" s="14" t="str">
        <f>Planning!A124</f>
        <v>I116</v>
      </c>
      <c r="B352" s="9">
        <f>Planning!B124</f>
        <v>0</v>
      </c>
      <c r="C352" s="9">
        <f>Planning!C124</f>
        <v>0</v>
      </c>
      <c r="D352" s="9">
        <f>Planning!D124</f>
        <v>0</v>
      </c>
      <c r="E352" s="3">
        <f>Planning!E124</f>
        <v>0</v>
      </c>
      <c r="F352" s="3">
        <f>Planning!G124</f>
        <v>0</v>
      </c>
      <c r="G352" s="60">
        <f t="shared" si="181"/>
        <v>0</v>
      </c>
      <c r="H352" s="5">
        <f t="shared" ca="1" si="182"/>
        <v>0</v>
      </c>
      <c r="I352" s="5">
        <f t="shared" ca="1" si="183"/>
        <v>0</v>
      </c>
      <c r="J352" s="32" t="str">
        <f t="shared" ca="1" si="184"/>
        <v/>
      </c>
      <c r="K352" s="33" t="str">
        <f t="shared" ca="1" si="187"/>
        <v/>
      </c>
      <c r="L352" s="5">
        <f ca="1">IF(Setup!$AG$7&lt;&gt;"",INDIRECT("'" &amp; Setup!$AG$7 &amp; "'!" &amp; AD352),0) + IF(Setup!$AG$8&lt;&gt;"",INDIRECT("'" &amp; Setup!$AG$8 &amp; "'!" &amp; AD352),0) + IF(Setup!$AG$9&lt;&gt;"",INDIRECT("'" &amp; Setup!$AG$9 &amp; "'!" &amp; AD352),0) + IF(Setup!$AG$10&lt;&gt;"",INDIRECT("'" &amp; Setup!$AG$10 &amp; "'!" &amp; AD352),0) + IF(Setup!$AG$11&lt;&gt;"",INDIRECT("'" &amp; Setup!$AG$11 &amp; "'!" &amp; AD352),0) + IF(Setup!$AG$12&lt;&gt;"",INDIRECT("'" &amp; Setup!$AG$12 &amp; "'!" &amp; AD352),0)</f>
        <v>0</v>
      </c>
      <c r="M352" s="5">
        <f ca="1">IF(Setup!$AG$7&lt;&gt;"",INDIRECT("'" &amp; Setup!$AG$7 &amp; "'!" &amp; AE352),0) + IF(Setup!$AG$8&lt;&gt;"",INDIRECT("'" &amp; Setup!$AG$8 &amp; "'!" &amp; AE352),0) + IF(Setup!$AG$9&lt;&gt;"",INDIRECT("'" &amp; Setup!$AG$9 &amp; "'!" &amp; AE352),0) + IF(Setup!$AG$10&lt;&gt;"",INDIRECT("'" &amp; Setup!$AG$10 &amp; "'!" &amp; AE352),0) + IF(Setup!$AG$11&lt;&gt;"",INDIRECT("'" &amp; Setup!$AG$11 &amp; "'!" &amp; AE352),0) + IF(Setup!$AG$12&lt;&gt;"",INDIRECT("'" &amp; Setup!$AG$12 &amp; "'!" &amp; AE352),0)</f>
        <v>0</v>
      </c>
      <c r="N352" s="32" t="str">
        <f t="shared" ca="1" si="185"/>
        <v/>
      </c>
      <c r="O352" s="33" t="str">
        <f t="shared" ca="1" si="188"/>
        <v/>
      </c>
      <c r="P352" s="5">
        <f ca="1">IF(Setup!$AH$7&lt;&gt;"",INDIRECT("'" &amp; Setup!$AH$7 &amp; "'!" &amp; AD352),0) + IF(Setup!$AH$8&lt;&gt;"",INDIRECT("'" &amp; Setup!$AH$8 &amp; "'!" &amp; AD352),0) + IF(Setup!$AH$9&lt;&gt;"",INDIRECT("'" &amp; Setup!$AH$9 &amp; "'!" &amp; AD352),0) + IF(Setup!$AH$10&lt;&gt;"",INDIRECT("'" &amp; Setup!$AH$10 &amp; "'!" &amp; AD352),0) + IF(Setup!$AH$11&lt;&gt;"",INDIRECT("'" &amp; Setup!$AH$11 &amp; "'!" &amp; AD352),0) + IF(Setup!$AH$12&lt;&gt;"",INDIRECT("'" &amp; Setup!$AH$12 &amp; "'!" &amp; AD352),0)</f>
        <v>0</v>
      </c>
      <c r="Q352" s="5">
        <f ca="1">IF(Setup!$AH$7&lt;&gt;"",INDIRECT("'" &amp; Setup!$AH$7 &amp; "'!" &amp; AE352),0) + IF(Setup!$AH$8&lt;&gt;"",INDIRECT("'" &amp; Setup!$AH$8 &amp; "'!" &amp; AE352),0) + IF(Setup!$AH$9&lt;&gt;"",INDIRECT("'" &amp; Setup!$AH$9 &amp; "'!" &amp; AE352),0) + IF(Setup!$AH$10&lt;&gt;"",INDIRECT("'" &amp; Setup!$AH$10 &amp; "'!" &amp; AE352),0) + IF(Setup!$AH$11&lt;&gt;"",INDIRECT("'" &amp; Setup!$AH$11 &amp; "'!" &amp; AE352),0) + IF(Setup!$AH$12&lt;&gt;"",INDIRECT("'" &amp; Setup!$AH$12 &amp; "'!" &amp; AE352),0)</f>
        <v>0</v>
      </c>
      <c r="R352" s="32" t="str">
        <f t="shared" ca="1" si="186"/>
        <v/>
      </c>
      <c r="S352" s="33" t="str">
        <f t="shared" ca="1" si="189"/>
        <v/>
      </c>
      <c r="T352" s="5">
        <f ca="1">IF(Setup!$AI$7&lt;&gt;"",INDIRECT("'" &amp; Setup!$AI$7 &amp; "'!" &amp; AD352),0) + IF(Setup!$AI$8&lt;&gt;"",INDIRECT("'" &amp; Setup!$AI$8 &amp; "'!" &amp; AD352),0) + IF(Setup!$AI$9&lt;&gt;"",INDIRECT("'" &amp; Setup!$AI$9 &amp; "'!" &amp; AD352),0) + IF(Setup!$AI$10&lt;&gt;"",INDIRECT("'" &amp; Setup!$AI$10 &amp; "'!" &amp; AD352),0) + IF(Setup!$AI$11&lt;&gt;"",INDIRECT("'" &amp; Setup!$AI$11 &amp; "'!" &amp; AD352),0) + IF(Setup!$AI$12&lt;&gt;"",INDIRECT("'" &amp; Setup!$AI$12 &amp; "'!" &amp; AD352),0)</f>
        <v>0</v>
      </c>
      <c r="U352" s="5">
        <f ca="1">IF(Setup!$AI$7&lt;&gt;"",INDIRECT("'" &amp; Setup!$AI$7 &amp; "'!" &amp; AE352),0) + IF(Setup!$AI$8&lt;&gt;"",INDIRECT("'" &amp; Setup!$AI$8 &amp; "'!" &amp; AE352),0) + IF(Setup!$AI$9&lt;&gt;"",INDIRECT("'" &amp; Setup!$AI$9 &amp; "'!" &amp; AE352),0) + IF(Setup!$AI$10&lt;&gt;"",INDIRECT("'" &amp; Setup!$AI$10 &amp; "'!" &amp; AE352),0) + IF(Setup!$AI$11&lt;&gt;"",INDIRECT("'" &amp; Setup!$AI$11 &amp; "'!" &amp; AE352),0) + IF(Setup!$AI$12&lt;&gt;"",INDIRECT("'" &amp; Setup!$AI$12 &amp; "'!" &amp; AE352),0)</f>
        <v>0</v>
      </c>
      <c r="V352" s="32" t="str">
        <f t="shared" ca="1" si="175"/>
        <v/>
      </c>
      <c r="W352" s="33" t="str">
        <f t="shared" ca="1" si="190"/>
        <v/>
      </c>
      <c r="X352" s="4">
        <f ca="1">IF(Setup!$AJ$7&lt;&gt;"",INDIRECT("'" &amp; Setup!$AJ$7 &amp; "'!" &amp; AD352),0) + IF(Setup!$AJ$8&lt;&gt;"",INDIRECT("'" &amp; Setup!$AJ$8 &amp; "'!" &amp; AD352),0) + IF(Setup!$AJ$9&lt;&gt;"",INDIRECT("'" &amp; Setup!$AJ$9 &amp; "'!" &amp; AD352),0) + IF(Setup!$AJ$10&lt;&gt;"",INDIRECT("'" &amp; Setup!$AJ$10 &amp; "'!" &amp; AD352),0) + IF(Setup!$AJ$11&lt;&gt;"",INDIRECT("'" &amp; Setup!$AJ$11 &amp; "'!" &amp; AD352),0) + IF(Setup!$AJ$12&lt;&gt;"",INDIRECT("'" &amp; Setup!$AJ$12 &amp; "'!" &amp; AD352),0)</f>
        <v>0</v>
      </c>
      <c r="Y352" s="4">
        <f ca="1">IF(Setup!$AJ$7&lt;&gt;"",INDIRECT("'" &amp; Setup!$AJ$7 &amp; "'!" &amp; AE352),0) + IF(Setup!$AJ$8&lt;&gt;"",INDIRECT("'" &amp; Setup!$AJ$8 &amp; "'!" &amp; AE352),0) + IF(Setup!$AJ$9&lt;&gt;"",INDIRECT("'" &amp; Setup!$AJ$9 &amp; "'!" &amp; AE352),0) + IF(Setup!$AJ$10&lt;&gt;"",INDIRECT("'" &amp; Setup!$AJ$10 &amp; "'!" &amp; AE352),0) + IF(Setup!$AJ$11&lt;&gt;"",INDIRECT("'" &amp; Setup!$AJ$11 &amp; "'!" &amp; AE352),0) + IF(Setup!$AJ$12&lt;&gt;"",INDIRECT("'" &amp; Setup!$AJ$12 &amp; "'!" &amp; AE352),0)</f>
        <v>0</v>
      </c>
      <c r="Z352" s="32" t="str">
        <f t="shared" ca="1" si="177"/>
        <v/>
      </c>
      <c r="AA352" s="33" t="str">
        <f t="shared" ca="1" si="191"/>
        <v/>
      </c>
      <c r="AB352" s="1">
        <f>Planning!H124</f>
        <v>0</v>
      </c>
      <c r="AC352" s="2" t="str">
        <f t="shared" si="179"/>
        <v>00</v>
      </c>
      <c r="AD352" s="2" t="s">
        <v>1089</v>
      </c>
      <c r="AE352" s="2" t="s">
        <v>1090</v>
      </c>
      <c r="AF352" s="2" t="s">
        <v>1718</v>
      </c>
      <c r="AI352" s="2">
        <f ca="1">IF(Setup!$AG$7&lt;&gt;"",INDIRECT("'" &amp; Setup!$AG$7 &amp; "'!" &amp; AF352),0) + IF(Setup!$AG$8&lt;&gt;"",INDIRECT("'" &amp; Setup!$AG$8 &amp; "'!" &amp; AF352),0) + IF(Setup!$AG$9&lt;&gt;"",INDIRECT("'" &amp; Setup!$AG$9 &amp; "'!" &amp; AF352),0) + IF(Setup!$AG$10&lt;&gt;"",INDIRECT("'" &amp; Setup!$AG$10 &amp; "'!" &amp; AF352),0) + IF(Setup!$AG$11&lt;&gt;"",INDIRECT("'" &amp; Setup!$AG$11 &amp; "'!" &amp; AF352),0) + IF(Setup!$AG$12&lt;&gt;"",INDIRECT("'" &amp; Setup!$AG$12 &amp; "'!" &amp; AF352),0)</f>
        <v>0</v>
      </c>
      <c r="AJ352" s="2">
        <f ca="1">IF(Setup!$AH$7&lt;&gt;"",INDIRECT("'" &amp; Setup!$AH$7 &amp; "'!" &amp; AF352),0) + IF(Setup!$AH$8&lt;&gt;"",INDIRECT("'" &amp; Setup!$AH$8 &amp; "'!" &amp; AF352),0) + IF(Setup!$AH$9&lt;&gt;"",INDIRECT("'" &amp; Setup!$AH$9 &amp; "'!" &amp; AF352),0) + IF(Setup!$AH$10&lt;&gt;"",INDIRECT("'" &amp; Setup!$AH$10 &amp; "'!" &amp; AF352),0) + IF(Setup!$AH$11&lt;&gt;"",INDIRECT("'" &amp; Setup!$AH$11 &amp; "'!" &amp; AF352),0) + IF(Setup!$AH$12&lt;&gt;"",INDIRECT("'" &amp; Setup!$AH$12 &amp; "'!" &amp; AF352),0)</f>
        <v>0</v>
      </c>
      <c r="AK352" s="2">
        <f ca="1">IF(Setup!$AI$7&lt;&gt;"",INDIRECT("'" &amp; Setup!$AI$7 &amp; "'!" &amp; AF352),0) + IF(Setup!$AI$8&lt;&gt;"",INDIRECT("'" &amp; Setup!$AI$8 &amp; "'!" &amp; AF352),0) + IF(Setup!$AI$9&lt;&gt;"",INDIRECT("'" &amp; Setup!$AI$9 &amp; "'!" &amp; AF352),0) + IF(Setup!$AI$10&lt;&gt;"",INDIRECT("'" &amp; Setup!$AI$10 &amp; "'!" &amp; AF352),0) + IF(Setup!$AI$11&lt;&gt;"",INDIRECT("'" &amp; Setup!$AI$11 &amp; "'!" &amp; AF352),0) + IF(Setup!$AI$12&lt;&gt;"",INDIRECT("'" &amp; Setup!$AI$12 &amp; "'!" &amp; AF352),0)</f>
        <v>0</v>
      </c>
      <c r="AL352" s="2">
        <f ca="1">IF(Setup!$AJ$7&lt;&gt;"",INDIRECT("'" &amp; Setup!$AJ$7 &amp; "'!" &amp; AF352),0) + IF(Setup!$AJ$8&lt;&gt;"",INDIRECT("'" &amp; Setup!$AJ$8 &amp; "'!" &amp; AF352),0) + IF(Setup!$AJ$9&lt;&gt;"",INDIRECT("'" &amp; Setup!$AJ$9 &amp; "'!" &amp; AF352),0) + IF(Setup!$AJ$10&lt;&gt;"",INDIRECT("'" &amp; Setup!$AJ$10 &amp; "'!" &amp; AF352),0) + IF(Setup!$AJ$11&lt;&gt;"",INDIRECT("'" &amp; Setup!$AJ$11 &amp; "'!" &amp; AF352),0) + IF(Setup!$AJ$12&lt;&gt;"",INDIRECT("'" &amp; Setup!$AJ$12 &amp; "'!" &amp; AF352),0)</f>
        <v>0</v>
      </c>
      <c r="AN352" s="2" t="str">
        <f t="shared" si="180"/>
        <v/>
      </c>
      <c r="BS352" s="2">
        <v>0</v>
      </c>
      <c r="BT352" s="2">
        <f ca="1">IF(Setup!$AH$7="",0,INDIRECT("'" &amp; Setup!$AH$7 &amp; "'!" &amp; AF352))</f>
        <v>0</v>
      </c>
      <c r="BU352" s="2">
        <f ca="1">IF(Setup!$AI$7="",0,INDIRECT("'" &amp; Setup!$AI$7 &amp; "'!" &amp; AF352))</f>
        <v>0</v>
      </c>
      <c r="BV352" s="2">
        <f ca="1">IF(Setup!$AJ$7="",0,INDIRECT("'" &amp; Setup!$AJ$7 &amp; "'!" &amp; AF352))</f>
        <v>0</v>
      </c>
    </row>
    <row r="353" spans="1:74" ht="39" hidden="1" customHeight="1" x14ac:dyDescent="0.2">
      <c r="A353" s="14" t="str">
        <f>Planning!A125</f>
        <v>I117</v>
      </c>
      <c r="B353" s="9">
        <f>Planning!B125</f>
        <v>0</v>
      </c>
      <c r="C353" s="9">
        <f>Planning!C125</f>
        <v>0</v>
      </c>
      <c r="D353" s="9">
        <f>Planning!D125</f>
        <v>0</v>
      </c>
      <c r="E353" s="3">
        <f>Planning!E125</f>
        <v>0</v>
      </c>
      <c r="F353" s="3">
        <f>Planning!G125</f>
        <v>0</v>
      </c>
      <c r="G353" s="60">
        <f t="shared" si="181"/>
        <v>0</v>
      </c>
      <c r="H353" s="5">
        <f t="shared" ca="1" si="182"/>
        <v>0</v>
      </c>
      <c r="I353" s="5">
        <f t="shared" ca="1" si="183"/>
        <v>0</v>
      </c>
      <c r="J353" s="32" t="str">
        <f t="shared" ca="1" si="184"/>
        <v/>
      </c>
      <c r="K353" s="33" t="str">
        <f t="shared" ca="1" si="187"/>
        <v/>
      </c>
      <c r="L353" s="5">
        <f ca="1">IF(Setup!$AG$7&lt;&gt;"",INDIRECT("'" &amp; Setup!$AG$7 &amp; "'!" &amp; AD353),0) + IF(Setup!$AG$8&lt;&gt;"",INDIRECT("'" &amp; Setup!$AG$8 &amp; "'!" &amp; AD353),0) + IF(Setup!$AG$9&lt;&gt;"",INDIRECT("'" &amp; Setup!$AG$9 &amp; "'!" &amp; AD353),0) + IF(Setup!$AG$10&lt;&gt;"",INDIRECT("'" &amp; Setup!$AG$10 &amp; "'!" &amp; AD353),0) + IF(Setup!$AG$11&lt;&gt;"",INDIRECT("'" &amp; Setup!$AG$11 &amp; "'!" &amp; AD353),0) + IF(Setup!$AG$12&lt;&gt;"",INDIRECT("'" &amp; Setup!$AG$12 &amp; "'!" &amp; AD353),0)</f>
        <v>0</v>
      </c>
      <c r="M353" s="5">
        <f ca="1">IF(Setup!$AG$7&lt;&gt;"",INDIRECT("'" &amp; Setup!$AG$7 &amp; "'!" &amp; AE353),0) + IF(Setup!$AG$8&lt;&gt;"",INDIRECT("'" &amp; Setup!$AG$8 &amp; "'!" &amp; AE353),0) + IF(Setup!$AG$9&lt;&gt;"",INDIRECT("'" &amp; Setup!$AG$9 &amp; "'!" &amp; AE353),0) + IF(Setup!$AG$10&lt;&gt;"",INDIRECT("'" &amp; Setup!$AG$10 &amp; "'!" &amp; AE353),0) + IF(Setup!$AG$11&lt;&gt;"",INDIRECT("'" &amp; Setup!$AG$11 &amp; "'!" &amp; AE353),0) + IF(Setup!$AG$12&lt;&gt;"",INDIRECT("'" &amp; Setup!$AG$12 &amp; "'!" &amp; AE353),0)</f>
        <v>0</v>
      </c>
      <c r="N353" s="32" t="str">
        <f t="shared" ca="1" si="185"/>
        <v/>
      </c>
      <c r="O353" s="33" t="str">
        <f t="shared" ca="1" si="188"/>
        <v/>
      </c>
      <c r="P353" s="5">
        <f ca="1">IF(Setup!$AH$7&lt;&gt;"",INDIRECT("'" &amp; Setup!$AH$7 &amp; "'!" &amp; AD353),0) + IF(Setup!$AH$8&lt;&gt;"",INDIRECT("'" &amp; Setup!$AH$8 &amp; "'!" &amp; AD353),0) + IF(Setup!$AH$9&lt;&gt;"",INDIRECT("'" &amp; Setup!$AH$9 &amp; "'!" &amp; AD353),0) + IF(Setup!$AH$10&lt;&gt;"",INDIRECT("'" &amp; Setup!$AH$10 &amp; "'!" &amp; AD353),0) + IF(Setup!$AH$11&lt;&gt;"",INDIRECT("'" &amp; Setup!$AH$11 &amp; "'!" &amp; AD353),0) + IF(Setup!$AH$12&lt;&gt;"",INDIRECT("'" &amp; Setup!$AH$12 &amp; "'!" &amp; AD353),0)</f>
        <v>0</v>
      </c>
      <c r="Q353" s="5">
        <f ca="1">IF(Setup!$AH$7&lt;&gt;"",INDIRECT("'" &amp; Setup!$AH$7 &amp; "'!" &amp; AE353),0) + IF(Setup!$AH$8&lt;&gt;"",INDIRECT("'" &amp; Setup!$AH$8 &amp; "'!" &amp; AE353),0) + IF(Setup!$AH$9&lt;&gt;"",INDIRECT("'" &amp; Setup!$AH$9 &amp; "'!" &amp; AE353),0) + IF(Setup!$AH$10&lt;&gt;"",INDIRECT("'" &amp; Setup!$AH$10 &amp; "'!" &amp; AE353),0) + IF(Setup!$AH$11&lt;&gt;"",INDIRECT("'" &amp; Setup!$AH$11 &amp; "'!" &amp; AE353),0) + IF(Setup!$AH$12&lt;&gt;"",INDIRECT("'" &amp; Setup!$AH$12 &amp; "'!" &amp; AE353),0)</f>
        <v>0</v>
      </c>
      <c r="R353" s="32" t="str">
        <f t="shared" ca="1" si="186"/>
        <v/>
      </c>
      <c r="S353" s="33" t="str">
        <f t="shared" ca="1" si="189"/>
        <v/>
      </c>
      <c r="T353" s="5">
        <f ca="1">IF(Setup!$AI$7&lt;&gt;"",INDIRECT("'" &amp; Setup!$AI$7 &amp; "'!" &amp; AD353),0) + IF(Setup!$AI$8&lt;&gt;"",INDIRECT("'" &amp; Setup!$AI$8 &amp; "'!" &amp; AD353),0) + IF(Setup!$AI$9&lt;&gt;"",INDIRECT("'" &amp; Setup!$AI$9 &amp; "'!" &amp; AD353),0) + IF(Setup!$AI$10&lt;&gt;"",INDIRECT("'" &amp; Setup!$AI$10 &amp; "'!" &amp; AD353),0) + IF(Setup!$AI$11&lt;&gt;"",INDIRECT("'" &amp; Setup!$AI$11 &amp; "'!" &amp; AD353),0) + IF(Setup!$AI$12&lt;&gt;"",INDIRECT("'" &amp; Setup!$AI$12 &amp; "'!" &amp; AD353),0)</f>
        <v>0</v>
      </c>
      <c r="U353" s="5">
        <f ca="1">IF(Setup!$AI$7&lt;&gt;"",INDIRECT("'" &amp; Setup!$AI$7 &amp; "'!" &amp; AE353),0) + IF(Setup!$AI$8&lt;&gt;"",INDIRECT("'" &amp; Setup!$AI$8 &amp; "'!" &amp; AE353),0) + IF(Setup!$AI$9&lt;&gt;"",INDIRECT("'" &amp; Setup!$AI$9 &amp; "'!" &amp; AE353),0) + IF(Setup!$AI$10&lt;&gt;"",INDIRECT("'" &amp; Setup!$AI$10 &amp; "'!" &amp; AE353),0) + IF(Setup!$AI$11&lt;&gt;"",INDIRECT("'" &amp; Setup!$AI$11 &amp; "'!" &amp; AE353),0) + IF(Setup!$AI$12&lt;&gt;"",INDIRECT("'" &amp; Setup!$AI$12 &amp; "'!" &amp; AE353),0)</f>
        <v>0</v>
      </c>
      <c r="V353" s="32" t="str">
        <f t="shared" ca="1" si="175"/>
        <v/>
      </c>
      <c r="W353" s="33" t="str">
        <f t="shared" ca="1" si="190"/>
        <v/>
      </c>
      <c r="X353" s="4">
        <f ca="1">IF(Setup!$AJ$7&lt;&gt;"",INDIRECT("'" &amp; Setup!$AJ$7 &amp; "'!" &amp; AD353),0) + IF(Setup!$AJ$8&lt;&gt;"",INDIRECT("'" &amp; Setup!$AJ$8 &amp; "'!" &amp; AD353),0) + IF(Setup!$AJ$9&lt;&gt;"",INDIRECT("'" &amp; Setup!$AJ$9 &amp; "'!" &amp; AD353),0) + IF(Setup!$AJ$10&lt;&gt;"",INDIRECT("'" &amp; Setup!$AJ$10 &amp; "'!" &amp; AD353),0) + IF(Setup!$AJ$11&lt;&gt;"",INDIRECT("'" &amp; Setup!$AJ$11 &amp; "'!" &amp; AD353),0) + IF(Setup!$AJ$12&lt;&gt;"",INDIRECT("'" &amp; Setup!$AJ$12 &amp; "'!" &amp; AD353),0)</f>
        <v>0</v>
      </c>
      <c r="Y353" s="4">
        <f ca="1">IF(Setup!$AJ$7&lt;&gt;"",INDIRECT("'" &amp; Setup!$AJ$7 &amp; "'!" &amp; AE353),0) + IF(Setup!$AJ$8&lt;&gt;"",INDIRECT("'" &amp; Setup!$AJ$8 &amp; "'!" &amp; AE353),0) + IF(Setup!$AJ$9&lt;&gt;"",INDIRECT("'" &amp; Setup!$AJ$9 &amp; "'!" &amp; AE353),0) + IF(Setup!$AJ$10&lt;&gt;"",INDIRECT("'" &amp; Setup!$AJ$10 &amp; "'!" &amp; AE353),0) + IF(Setup!$AJ$11&lt;&gt;"",INDIRECT("'" &amp; Setup!$AJ$11 &amp; "'!" &amp; AE353),0) + IF(Setup!$AJ$12&lt;&gt;"",INDIRECT("'" &amp; Setup!$AJ$12 &amp; "'!" &amp; AE353),0)</f>
        <v>0</v>
      </c>
      <c r="Z353" s="32" t="str">
        <f t="shared" ca="1" si="177"/>
        <v/>
      </c>
      <c r="AA353" s="33" t="str">
        <f t="shared" ca="1" si="191"/>
        <v/>
      </c>
      <c r="AB353" s="1">
        <f>Planning!H125</f>
        <v>0</v>
      </c>
      <c r="AC353" s="2" t="str">
        <f t="shared" si="179"/>
        <v>00</v>
      </c>
      <c r="AD353" s="2" t="s">
        <v>1091</v>
      </c>
      <c r="AE353" s="2" t="s">
        <v>1092</v>
      </c>
      <c r="AF353" s="2" t="s">
        <v>1719</v>
      </c>
      <c r="AI353" s="2">
        <f ca="1">IF(Setup!$AG$7&lt;&gt;"",INDIRECT("'" &amp; Setup!$AG$7 &amp; "'!" &amp; AF353),0) + IF(Setup!$AG$8&lt;&gt;"",INDIRECT("'" &amp; Setup!$AG$8 &amp; "'!" &amp; AF353),0) + IF(Setup!$AG$9&lt;&gt;"",INDIRECT("'" &amp; Setup!$AG$9 &amp; "'!" &amp; AF353),0) + IF(Setup!$AG$10&lt;&gt;"",INDIRECT("'" &amp; Setup!$AG$10 &amp; "'!" &amp; AF353),0) + IF(Setup!$AG$11&lt;&gt;"",INDIRECT("'" &amp; Setup!$AG$11 &amp; "'!" &amp; AF353),0) + IF(Setup!$AG$12&lt;&gt;"",INDIRECT("'" &amp; Setup!$AG$12 &amp; "'!" &amp; AF353),0)</f>
        <v>0</v>
      </c>
      <c r="AJ353" s="2">
        <f ca="1">IF(Setup!$AH$7&lt;&gt;"",INDIRECT("'" &amp; Setup!$AH$7 &amp; "'!" &amp; AF353),0) + IF(Setup!$AH$8&lt;&gt;"",INDIRECT("'" &amp; Setup!$AH$8 &amp; "'!" &amp; AF353),0) + IF(Setup!$AH$9&lt;&gt;"",INDIRECT("'" &amp; Setup!$AH$9 &amp; "'!" &amp; AF353),0) + IF(Setup!$AH$10&lt;&gt;"",INDIRECT("'" &amp; Setup!$AH$10 &amp; "'!" &amp; AF353),0) + IF(Setup!$AH$11&lt;&gt;"",INDIRECT("'" &amp; Setup!$AH$11 &amp; "'!" &amp; AF353),0) + IF(Setup!$AH$12&lt;&gt;"",INDIRECT("'" &amp; Setup!$AH$12 &amp; "'!" &amp; AF353),0)</f>
        <v>0</v>
      </c>
      <c r="AK353" s="2">
        <f ca="1">IF(Setup!$AI$7&lt;&gt;"",INDIRECT("'" &amp; Setup!$AI$7 &amp; "'!" &amp; AF353),0) + IF(Setup!$AI$8&lt;&gt;"",INDIRECT("'" &amp; Setup!$AI$8 &amp; "'!" &amp; AF353),0) + IF(Setup!$AI$9&lt;&gt;"",INDIRECT("'" &amp; Setup!$AI$9 &amp; "'!" &amp; AF353),0) + IF(Setup!$AI$10&lt;&gt;"",INDIRECT("'" &amp; Setup!$AI$10 &amp; "'!" &amp; AF353),0) + IF(Setup!$AI$11&lt;&gt;"",INDIRECT("'" &amp; Setup!$AI$11 &amp; "'!" &amp; AF353),0) + IF(Setup!$AI$12&lt;&gt;"",INDIRECT("'" &amp; Setup!$AI$12 &amp; "'!" &amp; AF353),0)</f>
        <v>0</v>
      </c>
      <c r="AL353" s="2">
        <f ca="1">IF(Setup!$AJ$7&lt;&gt;"",INDIRECT("'" &amp; Setup!$AJ$7 &amp; "'!" &amp; AF353),0) + IF(Setup!$AJ$8&lt;&gt;"",INDIRECT("'" &amp; Setup!$AJ$8 &amp; "'!" &amp; AF353),0) + IF(Setup!$AJ$9&lt;&gt;"",INDIRECT("'" &amp; Setup!$AJ$9 &amp; "'!" &amp; AF353),0) + IF(Setup!$AJ$10&lt;&gt;"",INDIRECT("'" &amp; Setup!$AJ$10 &amp; "'!" &amp; AF353),0) + IF(Setup!$AJ$11&lt;&gt;"",INDIRECT("'" &amp; Setup!$AJ$11 &amp; "'!" &amp; AF353),0) + IF(Setup!$AJ$12&lt;&gt;"",INDIRECT("'" &amp; Setup!$AJ$12 &amp; "'!" &amp; AF353),0)</f>
        <v>0</v>
      </c>
      <c r="AN353" s="2" t="str">
        <f t="shared" si="180"/>
        <v/>
      </c>
      <c r="BS353" s="2">
        <v>0</v>
      </c>
      <c r="BT353" s="2">
        <f ca="1">IF(Setup!$AH$7="",0,INDIRECT("'" &amp; Setup!$AH$7 &amp; "'!" &amp; AF353))</f>
        <v>0</v>
      </c>
      <c r="BU353" s="2">
        <f ca="1">IF(Setup!$AI$7="",0,INDIRECT("'" &amp; Setup!$AI$7 &amp; "'!" &amp; AF353))</f>
        <v>0</v>
      </c>
      <c r="BV353" s="2">
        <f ca="1">IF(Setup!$AJ$7="",0,INDIRECT("'" &amp; Setup!$AJ$7 &amp; "'!" &amp; AF353))</f>
        <v>0</v>
      </c>
    </row>
    <row r="354" spans="1:74" ht="39" hidden="1" customHeight="1" x14ac:dyDescent="0.2">
      <c r="A354" s="14" t="str">
        <f>Planning!A126</f>
        <v>I118</v>
      </c>
      <c r="B354" s="9">
        <f>Planning!B126</f>
        <v>0</v>
      </c>
      <c r="C354" s="9">
        <f>Planning!C126</f>
        <v>0</v>
      </c>
      <c r="D354" s="9">
        <f>Planning!D126</f>
        <v>0</v>
      </c>
      <c r="E354" s="3">
        <f>Planning!E126</f>
        <v>0</v>
      </c>
      <c r="F354" s="3">
        <f>Planning!G126</f>
        <v>0</v>
      </c>
      <c r="G354" s="60">
        <f t="shared" si="181"/>
        <v>0</v>
      </c>
      <c r="H354" s="5">
        <f t="shared" ca="1" si="182"/>
        <v>0</v>
      </c>
      <c r="I354" s="5">
        <f t="shared" ca="1" si="183"/>
        <v>0</v>
      </c>
      <c r="J354" s="32" t="str">
        <f t="shared" ca="1" si="184"/>
        <v/>
      </c>
      <c r="K354" s="33" t="str">
        <f t="shared" ca="1" si="187"/>
        <v/>
      </c>
      <c r="L354" s="5">
        <f ca="1">IF(Setup!$AG$7&lt;&gt;"",INDIRECT("'" &amp; Setup!$AG$7 &amp; "'!" &amp; AD354),0) + IF(Setup!$AG$8&lt;&gt;"",INDIRECT("'" &amp; Setup!$AG$8 &amp; "'!" &amp; AD354),0) + IF(Setup!$AG$9&lt;&gt;"",INDIRECT("'" &amp; Setup!$AG$9 &amp; "'!" &amp; AD354),0) + IF(Setup!$AG$10&lt;&gt;"",INDIRECT("'" &amp; Setup!$AG$10 &amp; "'!" &amp; AD354),0) + IF(Setup!$AG$11&lt;&gt;"",INDIRECT("'" &amp; Setup!$AG$11 &amp; "'!" &amp; AD354),0) + IF(Setup!$AG$12&lt;&gt;"",INDIRECT("'" &amp; Setup!$AG$12 &amp; "'!" &amp; AD354),0)</f>
        <v>0</v>
      </c>
      <c r="M354" s="5">
        <f ca="1">IF(Setup!$AG$7&lt;&gt;"",INDIRECT("'" &amp; Setup!$AG$7 &amp; "'!" &amp; AE354),0) + IF(Setup!$AG$8&lt;&gt;"",INDIRECT("'" &amp; Setup!$AG$8 &amp; "'!" &amp; AE354),0) + IF(Setup!$AG$9&lt;&gt;"",INDIRECT("'" &amp; Setup!$AG$9 &amp; "'!" &amp; AE354),0) + IF(Setup!$AG$10&lt;&gt;"",INDIRECT("'" &amp; Setup!$AG$10 &amp; "'!" &amp; AE354),0) + IF(Setup!$AG$11&lt;&gt;"",INDIRECT("'" &amp; Setup!$AG$11 &amp; "'!" &amp; AE354),0) + IF(Setup!$AG$12&lt;&gt;"",INDIRECT("'" &amp; Setup!$AG$12 &amp; "'!" &amp; AE354),0)</f>
        <v>0</v>
      </c>
      <c r="N354" s="32" t="str">
        <f t="shared" ca="1" si="185"/>
        <v/>
      </c>
      <c r="O354" s="33" t="str">
        <f t="shared" ca="1" si="188"/>
        <v/>
      </c>
      <c r="P354" s="5">
        <f ca="1">IF(Setup!$AH$7&lt;&gt;"",INDIRECT("'" &amp; Setup!$AH$7 &amp; "'!" &amp; AD354),0) + IF(Setup!$AH$8&lt;&gt;"",INDIRECT("'" &amp; Setup!$AH$8 &amp; "'!" &amp; AD354),0) + IF(Setup!$AH$9&lt;&gt;"",INDIRECT("'" &amp; Setup!$AH$9 &amp; "'!" &amp; AD354),0) + IF(Setup!$AH$10&lt;&gt;"",INDIRECT("'" &amp; Setup!$AH$10 &amp; "'!" &amp; AD354),0) + IF(Setup!$AH$11&lt;&gt;"",INDIRECT("'" &amp; Setup!$AH$11 &amp; "'!" &amp; AD354),0) + IF(Setup!$AH$12&lt;&gt;"",INDIRECT("'" &amp; Setup!$AH$12 &amp; "'!" &amp; AD354),0)</f>
        <v>0</v>
      </c>
      <c r="Q354" s="5">
        <f ca="1">IF(Setup!$AH$7&lt;&gt;"",INDIRECT("'" &amp; Setup!$AH$7 &amp; "'!" &amp; AE354),0) + IF(Setup!$AH$8&lt;&gt;"",INDIRECT("'" &amp; Setup!$AH$8 &amp; "'!" &amp; AE354),0) + IF(Setup!$AH$9&lt;&gt;"",INDIRECT("'" &amp; Setup!$AH$9 &amp; "'!" &amp; AE354),0) + IF(Setup!$AH$10&lt;&gt;"",INDIRECT("'" &amp; Setup!$AH$10 &amp; "'!" &amp; AE354),0) + IF(Setup!$AH$11&lt;&gt;"",INDIRECT("'" &amp; Setup!$AH$11 &amp; "'!" &amp; AE354),0) + IF(Setup!$AH$12&lt;&gt;"",INDIRECT("'" &amp; Setup!$AH$12 &amp; "'!" &amp; AE354),0)</f>
        <v>0</v>
      </c>
      <c r="R354" s="32" t="str">
        <f t="shared" ca="1" si="186"/>
        <v/>
      </c>
      <c r="S354" s="33" t="str">
        <f t="shared" ca="1" si="189"/>
        <v/>
      </c>
      <c r="T354" s="5">
        <f ca="1">IF(Setup!$AI$7&lt;&gt;"",INDIRECT("'" &amp; Setup!$AI$7 &amp; "'!" &amp; AD354),0) + IF(Setup!$AI$8&lt;&gt;"",INDIRECT("'" &amp; Setup!$AI$8 &amp; "'!" &amp; AD354),0) + IF(Setup!$AI$9&lt;&gt;"",INDIRECT("'" &amp; Setup!$AI$9 &amp; "'!" &amp; AD354),0) + IF(Setup!$AI$10&lt;&gt;"",INDIRECT("'" &amp; Setup!$AI$10 &amp; "'!" &amp; AD354),0) + IF(Setup!$AI$11&lt;&gt;"",INDIRECT("'" &amp; Setup!$AI$11 &amp; "'!" &amp; AD354),0) + IF(Setup!$AI$12&lt;&gt;"",INDIRECT("'" &amp; Setup!$AI$12 &amp; "'!" &amp; AD354),0)</f>
        <v>0</v>
      </c>
      <c r="U354" s="5">
        <f ca="1">IF(Setup!$AI$7&lt;&gt;"",INDIRECT("'" &amp; Setup!$AI$7 &amp; "'!" &amp; AE354),0) + IF(Setup!$AI$8&lt;&gt;"",INDIRECT("'" &amp; Setup!$AI$8 &amp; "'!" &amp; AE354),0) + IF(Setup!$AI$9&lt;&gt;"",INDIRECT("'" &amp; Setup!$AI$9 &amp; "'!" &amp; AE354),0) + IF(Setup!$AI$10&lt;&gt;"",INDIRECT("'" &amp; Setup!$AI$10 &amp; "'!" &amp; AE354),0) + IF(Setup!$AI$11&lt;&gt;"",INDIRECT("'" &amp; Setup!$AI$11 &amp; "'!" &amp; AE354),0) + IF(Setup!$AI$12&lt;&gt;"",INDIRECT("'" &amp; Setup!$AI$12 &amp; "'!" &amp; AE354),0)</f>
        <v>0</v>
      </c>
      <c r="V354" s="32" t="str">
        <f t="shared" ca="1" si="175"/>
        <v/>
      </c>
      <c r="W354" s="33" t="str">
        <f t="shared" ca="1" si="190"/>
        <v/>
      </c>
      <c r="X354" s="4">
        <f ca="1">IF(Setup!$AJ$7&lt;&gt;"",INDIRECT("'" &amp; Setup!$AJ$7 &amp; "'!" &amp; AD354),0) + IF(Setup!$AJ$8&lt;&gt;"",INDIRECT("'" &amp; Setup!$AJ$8 &amp; "'!" &amp; AD354),0) + IF(Setup!$AJ$9&lt;&gt;"",INDIRECT("'" &amp; Setup!$AJ$9 &amp; "'!" &amp; AD354),0) + IF(Setup!$AJ$10&lt;&gt;"",INDIRECT("'" &amp; Setup!$AJ$10 &amp; "'!" &amp; AD354),0) + IF(Setup!$AJ$11&lt;&gt;"",INDIRECT("'" &amp; Setup!$AJ$11 &amp; "'!" &amp; AD354),0) + IF(Setup!$AJ$12&lt;&gt;"",INDIRECT("'" &amp; Setup!$AJ$12 &amp; "'!" &amp; AD354),0)</f>
        <v>0</v>
      </c>
      <c r="Y354" s="4">
        <f ca="1">IF(Setup!$AJ$7&lt;&gt;"",INDIRECT("'" &amp; Setup!$AJ$7 &amp; "'!" &amp; AE354),0) + IF(Setup!$AJ$8&lt;&gt;"",INDIRECT("'" &amp; Setup!$AJ$8 &amp; "'!" &amp; AE354),0) + IF(Setup!$AJ$9&lt;&gt;"",INDIRECT("'" &amp; Setup!$AJ$9 &amp; "'!" &amp; AE354),0) + IF(Setup!$AJ$10&lt;&gt;"",INDIRECT("'" &amp; Setup!$AJ$10 &amp; "'!" &amp; AE354),0) + IF(Setup!$AJ$11&lt;&gt;"",INDIRECT("'" &amp; Setup!$AJ$11 &amp; "'!" &amp; AE354),0) + IF(Setup!$AJ$12&lt;&gt;"",INDIRECT("'" &amp; Setup!$AJ$12 &amp; "'!" &amp; AE354),0)</f>
        <v>0</v>
      </c>
      <c r="Z354" s="32" t="str">
        <f t="shared" ca="1" si="177"/>
        <v/>
      </c>
      <c r="AA354" s="33" t="str">
        <f t="shared" ca="1" si="191"/>
        <v/>
      </c>
      <c r="AB354" s="1">
        <f>Planning!H126</f>
        <v>0</v>
      </c>
      <c r="AC354" s="2" t="str">
        <f t="shared" si="179"/>
        <v>00</v>
      </c>
      <c r="AD354" s="2" t="s">
        <v>1093</v>
      </c>
      <c r="AE354" s="2" t="s">
        <v>1094</v>
      </c>
      <c r="AF354" s="2" t="s">
        <v>1720</v>
      </c>
      <c r="AI354" s="2">
        <f ca="1">IF(Setup!$AG$7&lt;&gt;"",INDIRECT("'" &amp; Setup!$AG$7 &amp; "'!" &amp; AF354),0) + IF(Setup!$AG$8&lt;&gt;"",INDIRECT("'" &amp; Setup!$AG$8 &amp; "'!" &amp; AF354),0) + IF(Setup!$AG$9&lt;&gt;"",INDIRECT("'" &amp; Setup!$AG$9 &amp; "'!" &amp; AF354),0) + IF(Setup!$AG$10&lt;&gt;"",INDIRECT("'" &amp; Setup!$AG$10 &amp; "'!" &amp; AF354),0) + IF(Setup!$AG$11&lt;&gt;"",INDIRECT("'" &amp; Setup!$AG$11 &amp; "'!" &amp; AF354),0) + IF(Setup!$AG$12&lt;&gt;"",INDIRECT("'" &amp; Setup!$AG$12 &amp; "'!" &amp; AF354),0)</f>
        <v>0</v>
      </c>
      <c r="AJ354" s="2">
        <f ca="1">IF(Setup!$AH$7&lt;&gt;"",INDIRECT("'" &amp; Setup!$AH$7 &amp; "'!" &amp; AF354),0) + IF(Setup!$AH$8&lt;&gt;"",INDIRECT("'" &amp; Setup!$AH$8 &amp; "'!" &amp; AF354),0) + IF(Setup!$AH$9&lt;&gt;"",INDIRECT("'" &amp; Setup!$AH$9 &amp; "'!" &amp; AF354),0) + IF(Setup!$AH$10&lt;&gt;"",INDIRECT("'" &amp; Setup!$AH$10 &amp; "'!" &amp; AF354),0) + IF(Setup!$AH$11&lt;&gt;"",INDIRECT("'" &amp; Setup!$AH$11 &amp; "'!" &amp; AF354),0) + IF(Setup!$AH$12&lt;&gt;"",INDIRECT("'" &amp; Setup!$AH$12 &amp; "'!" &amp; AF354),0)</f>
        <v>0</v>
      </c>
      <c r="AK354" s="2">
        <f ca="1">IF(Setup!$AI$7&lt;&gt;"",INDIRECT("'" &amp; Setup!$AI$7 &amp; "'!" &amp; AF354),0) + IF(Setup!$AI$8&lt;&gt;"",INDIRECT("'" &amp; Setup!$AI$8 &amp; "'!" &amp; AF354),0) + IF(Setup!$AI$9&lt;&gt;"",INDIRECT("'" &amp; Setup!$AI$9 &amp; "'!" &amp; AF354),0) + IF(Setup!$AI$10&lt;&gt;"",INDIRECT("'" &amp; Setup!$AI$10 &amp; "'!" &amp; AF354),0) + IF(Setup!$AI$11&lt;&gt;"",INDIRECT("'" &amp; Setup!$AI$11 &amp; "'!" &amp; AF354),0) + IF(Setup!$AI$12&lt;&gt;"",INDIRECT("'" &amp; Setup!$AI$12 &amp; "'!" &amp; AF354),0)</f>
        <v>0</v>
      </c>
      <c r="AL354" s="2">
        <f ca="1">IF(Setup!$AJ$7&lt;&gt;"",INDIRECT("'" &amp; Setup!$AJ$7 &amp; "'!" &amp; AF354),0) + IF(Setup!$AJ$8&lt;&gt;"",INDIRECT("'" &amp; Setup!$AJ$8 &amp; "'!" &amp; AF354),0) + IF(Setup!$AJ$9&lt;&gt;"",INDIRECT("'" &amp; Setup!$AJ$9 &amp; "'!" &amp; AF354),0) + IF(Setup!$AJ$10&lt;&gt;"",INDIRECT("'" &amp; Setup!$AJ$10 &amp; "'!" &amp; AF354),0) + IF(Setup!$AJ$11&lt;&gt;"",INDIRECT("'" &amp; Setup!$AJ$11 &amp; "'!" &amp; AF354),0) + IF(Setup!$AJ$12&lt;&gt;"",INDIRECT("'" &amp; Setup!$AJ$12 &amp; "'!" &amp; AF354),0)</f>
        <v>0</v>
      </c>
      <c r="AN354" s="2" t="str">
        <f t="shared" si="180"/>
        <v/>
      </c>
      <c r="BS354" s="2">
        <v>0</v>
      </c>
      <c r="BT354" s="2">
        <f ca="1">IF(Setup!$AH$7="",0,INDIRECT("'" &amp; Setup!$AH$7 &amp; "'!" &amp; AF354))</f>
        <v>0</v>
      </c>
      <c r="BU354" s="2">
        <f ca="1">IF(Setup!$AI$7="",0,INDIRECT("'" &amp; Setup!$AI$7 &amp; "'!" &amp; AF354))</f>
        <v>0</v>
      </c>
      <c r="BV354" s="2">
        <f ca="1">IF(Setup!$AJ$7="",0,INDIRECT("'" &amp; Setup!$AJ$7 &amp; "'!" &amp; AF354))</f>
        <v>0</v>
      </c>
    </row>
    <row r="355" spans="1:74" ht="39" hidden="1" customHeight="1" x14ac:dyDescent="0.2">
      <c r="A355" s="14" t="str">
        <f>Planning!A127</f>
        <v>I119</v>
      </c>
      <c r="B355" s="9">
        <f>Planning!B127</f>
        <v>0</v>
      </c>
      <c r="C355" s="9">
        <f>Planning!C127</f>
        <v>0</v>
      </c>
      <c r="D355" s="9">
        <f>Planning!D127</f>
        <v>0</v>
      </c>
      <c r="E355" s="3">
        <f>Planning!E127</f>
        <v>0</v>
      </c>
      <c r="F355" s="3">
        <f>Planning!G127</f>
        <v>0</v>
      </c>
      <c r="G355" s="60">
        <f t="shared" si="181"/>
        <v>0</v>
      </c>
      <c r="H355" s="5">
        <f t="shared" ca="1" si="182"/>
        <v>0</v>
      </c>
      <c r="I355" s="5">
        <f t="shared" ca="1" si="183"/>
        <v>0</v>
      </c>
      <c r="J355" s="32" t="str">
        <f t="shared" ca="1" si="184"/>
        <v/>
      </c>
      <c r="K355" s="33" t="str">
        <f t="shared" ca="1" si="187"/>
        <v/>
      </c>
      <c r="L355" s="5">
        <f ca="1">IF(Setup!$AG$7&lt;&gt;"",INDIRECT("'" &amp; Setup!$AG$7 &amp; "'!" &amp; AD355),0) + IF(Setup!$AG$8&lt;&gt;"",INDIRECT("'" &amp; Setup!$AG$8 &amp; "'!" &amp; AD355),0) + IF(Setup!$AG$9&lt;&gt;"",INDIRECT("'" &amp; Setup!$AG$9 &amp; "'!" &amp; AD355),0) + IF(Setup!$AG$10&lt;&gt;"",INDIRECT("'" &amp; Setup!$AG$10 &amp; "'!" &amp; AD355),0) + IF(Setup!$AG$11&lt;&gt;"",INDIRECT("'" &amp; Setup!$AG$11 &amp; "'!" &amp; AD355),0) + IF(Setup!$AG$12&lt;&gt;"",INDIRECT("'" &amp; Setup!$AG$12 &amp; "'!" &amp; AD355),0)</f>
        <v>0</v>
      </c>
      <c r="M355" s="5">
        <f ca="1">IF(Setup!$AG$7&lt;&gt;"",INDIRECT("'" &amp; Setup!$AG$7 &amp; "'!" &amp; AE355),0) + IF(Setup!$AG$8&lt;&gt;"",INDIRECT("'" &amp; Setup!$AG$8 &amp; "'!" &amp; AE355),0) + IF(Setup!$AG$9&lt;&gt;"",INDIRECT("'" &amp; Setup!$AG$9 &amp; "'!" &amp; AE355),0) + IF(Setup!$AG$10&lt;&gt;"",INDIRECT("'" &amp; Setup!$AG$10 &amp; "'!" &amp; AE355),0) + IF(Setup!$AG$11&lt;&gt;"",INDIRECT("'" &amp; Setup!$AG$11 &amp; "'!" &amp; AE355),0) + IF(Setup!$AG$12&lt;&gt;"",INDIRECT("'" &amp; Setup!$AG$12 &amp; "'!" &amp; AE355),0)</f>
        <v>0</v>
      </c>
      <c r="N355" s="32" t="str">
        <f t="shared" ca="1" si="185"/>
        <v/>
      </c>
      <c r="O355" s="33" t="str">
        <f t="shared" ca="1" si="188"/>
        <v/>
      </c>
      <c r="P355" s="5">
        <f ca="1">IF(Setup!$AH$7&lt;&gt;"",INDIRECT("'" &amp; Setup!$AH$7 &amp; "'!" &amp; AD355),0) + IF(Setup!$AH$8&lt;&gt;"",INDIRECT("'" &amp; Setup!$AH$8 &amp; "'!" &amp; AD355),0) + IF(Setup!$AH$9&lt;&gt;"",INDIRECT("'" &amp; Setup!$AH$9 &amp; "'!" &amp; AD355),0) + IF(Setup!$AH$10&lt;&gt;"",INDIRECT("'" &amp; Setup!$AH$10 &amp; "'!" &amp; AD355),0) + IF(Setup!$AH$11&lt;&gt;"",INDIRECT("'" &amp; Setup!$AH$11 &amp; "'!" &amp; AD355),0) + IF(Setup!$AH$12&lt;&gt;"",INDIRECT("'" &amp; Setup!$AH$12 &amp; "'!" &amp; AD355),0)</f>
        <v>0</v>
      </c>
      <c r="Q355" s="5">
        <f ca="1">IF(Setup!$AH$7&lt;&gt;"",INDIRECT("'" &amp; Setup!$AH$7 &amp; "'!" &amp; AE355),0) + IF(Setup!$AH$8&lt;&gt;"",INDIRECT("'" &amp; Setup!$AH$8 &amp; "'!" &amp; AE355),0) + IF(Setup!$AH$9&lt;&gt;"",INDIRECT("'" &amp; Setup!$AH$9 &amp; "'!" &amp; AE355),0) + IF(Setup!$AH$10&lt;&gt;"",INDIRECT("'" &amp; Setup!$AH$10 &amp; "'!" &amp; AE355),0) + IF(Setup!$AH$11&lt;&gt;"",INDIRECT("'" &amp; Setup!$AH$11 &amp; "'!" &amp; AE355),0) + IF(Setup!$AH$12&lt;&gt;"",INDIRECT("'" &amp; Setup!$AH$12 &amp; "'!" &amp; AE355),0)</f>
        <v>0</v>
      </c>
      <c r="R355" s="32" t="str">
        <f t="shared" ca="1" si="186"/>
        <v/>
      </c>
      <c r="S355" s="33" t="str">
        <f t="shared" ca="1" si="189"/>
        <v/>
      </c>
      <c r="T355" s="5">
        <f ca="1">IF(Setup!$AI$7&lt;&gt;"",INDIRECT("'" &amp; Setup!$AI$7 &amp; "'!" &amp; AD355),0) + IF(Setup!$AI$8&lt;&gt;"",INDIRECT("'" &amp; Setup!$AI$8 &amp; "'!" &amp; AD355),0) + IF(Setup!$AI$9&lt;&gt;"",INDIRECT("'" &amp; Setup!$AI$9 &amp; "'!" &amp; AD355),0) + IF(Setup!$AI$10&lt;&gt;"",INDIRECT("'" &amp; Setup!$AI$10 &amp; "'!" &amp; AD355),0) + IF(Setup!$AI$11&lt;&gt;"",INDIRECT("'" &amp; Setup!$AI$11 &amp; "'!" &amp; AD355),0) + IF(Setup!$AI$12&lt;&gt;"",INDIRECT("'" &amp; Setup!$AI$12 &amp; "'!" &amp; AD355),0)</f>
        <v>0</v>
      </c>
      <c r="U355" s="5">
        <f ca="1">IF(Setup!$AI$7&lt;&gt;"",INDIRECT("'" &amp; Setup!$AI$7 &amp; "'!" &amp; AE355),0) + IF(Setup!$AI$8&lt;&gt;"",INDIRECT("'" &amp; Setup!$AI$8 &amp; "'!" &amp; AE355),0) + IF(Setup!$AI$9&lt;&gt;"",INDIRECT("'" &amp; Setup!$AI$9 &amp; "'!" &amp; AE355),0) + IF(Setup!$AI$10&lt;&gt;"",INDIRECT("'" &amp; Setup!$AI$10 &amp; "'!" &amp; AE355),0) + IF(Setup!$AI$11&lt;&gt;"",INDIRECT("'" &amp; Setup!$AI$11 &amp; "'!" &amp; AE355),0) + IF(Setup!$AI$12&lt;&gt;"",INDIRECT("'" &amp; Setup!$AI$12 &amp; "'!" &amp; AE355),0)</f>
        <v>0</v>
      </c>
      <c r="V355" s="32" t="str">
        <f t="shared" ca="1" si="175"/>
        <v/>
      </c>
      <c r="W355" s="33" t="str">
        <f t="shared" ca="1" si="190"/>
        <v/>
      </c>
      <c r="X355" s="4">
        <f ca="1">IF(Setup!$AJ$7&lt;&gt;"",INDIRECT("'" &amp; Setup!$AJ$7 &amp; "'!" &amp; AD355),0) + IF(Setup!$AJ$8&lt;&gt;"",INDIRECT("'" &amp; Setup!$AJ$8 &amp; "'!" &amp; AD355),0) + IF(Setup!$AJ$9&lt;&gt;"",INDIRECT("'" &amp; Setup!$AJ$9 &amp; "'!" &amp; AD355),0) + IF(Setup!$AJ$10&lt;&gt;"",INDIRECT("'" &amp; Setup!$AJ$10 &amp; "'!" &amp; AD355),0) + IF(Setup!$AJ$11&lt;&gt;"",INDIRECT("'" &amp; Setup!$AJ$11 &amp; "'!" &amp; AD355),0) + IF(Setup!$AJ$12&lt;&gt;"",INDIRECT("'" &amp; Setup!$AJ$12 &amp; "'!" &amp; AD355),0)</f>
        <v>0</v>
      </c>
      <c r="Y355" s="4">
        <f ca="1">IF(Setup!$AJ$7&lt;&gt;"",INDIRECT("'" &amp; Setup!$AJ$7 &amp; "'!" &amp; AE355),0) + IF(Setup!$AJ$8&lt;&gt;"",INDIRECT("'" &amp; Setup!$AJ$8 &amp; "'!" &amp; AE355),0) + IF(Setup!$AJ$9&lt;&gt;"",INDIRECT("'" &amp; Setup!$AJ$9 &amp; "'!" &amp; AE355),0) + IF(Setup!$AJ$10&lt;&gt;"",INDIRECT("'" &amp; Setup!$AJ$10 &amp; "'!" &amp; AE355),0) + IF(Setup!$AJ$11&lt;&gt;"",INDIRECT("'" &amp; Setup!$AJ$11 &amp; "'!" &amp; AE355),0) + IF(Setup!$AJ$12&lt;&gt;"",INDIRECT("'" &amp; Setup!$AJ$12 &amp; "'!" &amp; AE355),0)</f>
        <v>0</v>
      </c>
      <c r="Z355" s="32" t="str">
        <f t="shared" ca="1" si="177"/>
        <v/>
      </c>
      <c r="AA355" s="33" t="str">
        <f t="shared" ca="1" si="191"/>
        <v/>
      </c>
      <c r="AB355" s="1">
        <f>Planning!H127</f>
        <v>0</v>
      </c>
      <c r="AC355" s="2" t="str">
        <f t="shared" si="179"/>
        <v>00</v>
      </c>
      <c r="AD355" s="2" t="s">
        <v>1095</v>
      </c>
      <c r="AE355" s="2" t="s">
        <v>1096</v>
      </c>
      <c r="AF355" s="2" t="s">
        <v>1721</v>
      </c>
      <c r="AI355" s="2">
        <f ca="1">IF(Setup!$AG$7&lt;&gt;"",INDIRECT("'" &amp; Setup!$AG$7 &amp; "'!" &amp; AF355),0) + IF(Setup!$AG$8&lt;&gt;"",INDIRECT("'" &amp; Setup!$AG$8 &amp; "'!" &amp; AF355),0) + IF(Setup!$AG$9&lt;&gt;"",INDIRECT("'" &amp; Setup!$AG$9 &amp; "'!" &amp; AF355),0) + IF(Setup!$AG$10&lt;&gt;"",INDIRECT("'" &amp; Setup!$AG$10 &amp; "'!" &amp; AF355),0) + IF(Setup!$AG$11&lt;&gt;"",INDIRECT("'" &amp; Setup!$AG$11 &amp; "'!" &amp; AF355),0) + IF(Setup!$AG$12&lt;&gt;"",INDIRECT("'" &amp; Setup!$AG$12 &amp; "'!" &amp; AF355),0)</f>
        <v>0</v>
      </c>
      <c r="AJ355" s="2">
        <f ca="1">IF(Setup!$AH$7&lt;&gt;"",INDIRECT("'" &amp; Setup!$AH$7 &amp; "'!" &amp; AF355),0) + IF(Setup!$AH$8&lt;&gt;"",INDIRECT("'" &amp; Setup!$AH$8 &amp; "'!" &amp; AF355),0) + IF(Setup!$AH$9&lt;&gt;"",INDIRECT("'" &amp; Setup!$AH$9 &amp; "'!" &amp; AF355),0) + IF(Setup!$AH$10&lt;&gt;"",INDIRECT("'" &amp; Setup!$AH$10 &amp; "'!" &amp; AF355),0) + IF(Setup!$AH$11&lt;&gt;"",INDIRECT("'" &amp; Setup!$AH$11 &amp; "'!" &amp; AF355),0) + IF(Setup!$AH$12&lt;&gt;"",INDIRECT("'" &amp; Setup!$AH$12 &amp; "'!" &amp; AF355),0)</f>
        <v>0</v>
      </c>
      <c r="AK355" s="2">
        <f ca="1">IF(Setup!$AI$7&lt;&gt;"",INDIRECT("'" &amp; Setup!$AI$7 &amp; "'!" &amp; AF355),0) + IF(Setup!$AI$8&lt;&gt;"",INDIRECT("'" &amp; Setup!$AI$8 &amp; "'!" &amp; AF355),0) + IF(Setup!$AI$9&lt;&gt;"",INDIRECT("'" &amp; Setup!$AI$9 &amp; "'!" &amp; AF355),0) + IF(Setup!$AI$10&lt;&gt;"",INDIRECT("'" &amp; Setup!$AI$10 &amp; "'!" &amp; AF355),0) + IF(Setup!$AI$11&lt;&gt;"",INDIRECT("'" &amp; Setup!$AI$11 &amp; "'!" &amp; AF355),0) + IF(Setup!$AI$12&lt;&gt;"",INDIRECT("'" &amp; Setup!$AI$12 &amp; "'!" &amp; AF355),0)</f>
        <v>0</v>
      </c>
      <c r="AL355" s="2">
        <f ca="1">IF(Setup!$AJ$7&lt;&gt;"",INDIRECT("'" &amp; Setup!$AJ$7 &amp; "'!" &amp; AF355),0) + IF(Setup!$AJ$8&lt;&gt;"",INDIRECT("'" &amp; Setup!$AJ$8 &amp; "'!" &amp; AF355),0) + IF(Setup!$AJ$9&lt;&gt;"",INDIRECT("'" &amp; Setup!$AJ$9 &amp; "'!" &amp; AF355),0) + IF(Setup!$AJ$10&lt;&gt;"",INDIRECT("'" &amp; Setup!$AJ$10 &amp; "'!" &amp; AF355),0) + IF(Setup!$AJ$11&lt;&gt;"",INDIRECT("'" &amp; Setup!$AJ$11 &amp; "'!" &amp; AF355),0) + IF(Setup!$AJ$12&lt;&gt;"",INDIRECT("'" &amp; Setup!$AJ$12 &amp; "'!" &amp; AF355),0)</f>
        <v>0</v>
      </c>
      <c r="AN355" s="2" t="str">
        <f t="shared" si="180"/>
        <v/>
      </c>
      <c r="BS355" s="2">
        <v>0</v>
      </c>
      <c r="BT355" s="2">
        <f ca="1">IF(Setup!$AH$7="",0,INDIRECT("'" &amp; Setup!$AH$7 &amp; "'!" &amp; AF355))</f>
        <v>0</v>
      </c>
      <c r="BU355" s="2">
        <f ca="1">IF(Setup!$AI$7="",0,INDIRECT("'" &amp; Setup!$AI$7 &amp; "'!" &amp; AF355))</f>
        <v>0</v>
      </c>
      <c r="BV355" s="2">
        <f ca="1">IF(Setup!$AJ$7="",0,INDIRECT("'" &amp; Setup!$AJ$7 &amp; "'!" &amp; AF355))</f>
        <v>0</v>
      </c>
    </row>
    <row r="356" spans="1:74" ht="39" hidden="1" customHeight="1" x14ac:dyDescent="0.2">
      <c r="A356" s="14" t="str">
        <f>Planning!A128</f>
        <v>I120</v>
      </c>
      <c r="B356" s="9">
        <f>Planning!B128</f>
        <v>0</v>
      </c>
      <c r="C356" s="9">
        <f>Planning!C128</f>
        <v>0</v>
      </c>
      <c r="D356" s="9">
        <f>Planning!D128</f>
        <v>0</v>
      </c>
      <c r="E356" s="3">
        <f>Planning!E128</f>
        <v>0</v>
      </c>
      <c r="F356" s="3">
        <f>Planning!G128</f>
        <v>0</v>
      </c>
      <c r="G356" s="60">
        <f t="shared" si="181"/>
        <v>0</v>
      </c>
      <c r="H356" s="5">
        <f t="shared" ca="1" si="182"/>
        <v>0</v>
      </c>
      <c r="I356" s="5">
        <f t="shared" ca="1" si="183"/>
        <v>0</v>
      </c>
      <c r="J356" s="32" t="str">
        <f t="shared" ca="1" si="184"/>
        <v/>
      </c>
      <c r="K356" s="33" t="str">
        <f t="shared" ca="1" si="187"/>
        <v/>
      </c>
      <c r="L356" s="5">
        <f ca="1">IF(Setup!$AG$7&lt;&gt;"",INDIRECT("'" &amp; Setup!$AG$7 &amp; "'!" &amp; AD356),0) + IF(Setup!$AG$8&lt;&gt;"",INDIRECT("'" &amp; Setup!$AG$8 &amp; "'!" &amp; AD356),0) + IF(Setup!$AG$9&lt;&gt;"",INDIRECT("'" &amp; Setup!$AG$9 &amp; "'!" &amp; AD356),0) + IF(Setup!$AG$10&lt;&gt;"",INDIRECT("'" &amp; Setup!$AG$10 &amp; "'!" &amp; AD356),0) + IF(Setup!$AG$11&lt;&gt;"",INDIRECT("'" &amp; Setup!$AG$11 &amp; "'!" &amp; AD356),0) + IF(Setup!$AG$12&lt;&gt;"",INDIRECT("'" &amp; Setup!$AG$12 &amp; "'!" &amp; AD356),0)</f>
        <v>0</v>
      </c>
      <c r="M356" s="5">
        <f ca="1">IF(Setup!$AG$7&lt;&gt;"",INDIRECT("'" &amp; Setup!$AG$7 &amp; "'!" &amp; AE356),0) + IF(Setup!$AG$8&lt;&gt;"",INDIRECT("'" &amp; Setup!$AG$8 &amp; "'!" &amp; AE356),0) + IF(Setup!$AG$9&lt;&gt;"",INDIRECT("'" &amp; Setup!$AG$9 &amp; "'!" &amp; AE356),0) + IF(Setup!$AG$10&lt;&gt;"",INDIRECT("'" &amp; Setup!$AG$10 &amp; "'!" &amp; AE356),0) + IF(Setup!$AG$11&lt;&gt;"",INDIRECT("'" &amp; Setup!$AG$11 &amp; "'!" &amp; AE356),0) + IF(Setup!$AG$12&lt;&gt;"",INDIRECT("'" &amp; Setup!$AG$12 &amp; "'!" &amp; AE356),0)</f>
        <v>0</v>
      </c>
      <c r="N356" s="32" t="str">
        <f t="shared" ca="1" si="185"/>
        <v/>
      </c>
      <c r="O356" s="33" t="str">
        <f t="shared" ca="1" si="188"/>
        <v/>
      </c>
      <c r="P356" s="5">
        <f ca="1">IF(Setup!$AH$7&lt;&gt;"",INDIRECT("'" &amp; Setup!$AH$7 &amp; "'!" &amp; AD356),0) + IF(Setup!$AH$8&lt;&gt;"",INDIRECT("'" &amp; Setup!$AH$8 &amp; "'!" &amp; AD356),0) + IF(Setup!$AH$9&lt;&gt;"",INDIRECT("'" &amp; Setup!$AH$9 &amp; "'!" &amp; AD356),0) + IF(Setup!$AH$10&lt;&gt;"",INDIRECT("'" &amp; Setup!$AH$10 &amp; "'!" &amp; AD356),0) + IF(Setup!$AH$11&lt;&gt;"",INDIRECT("'" &amp; Setup!$AH$11 &amp; "'!" &amp; AD356),0) + IF(Setup!$AH$12&lt;&gt;"",INDIRECT("'" &amp; Setup!$AH$12 &amp; "'!" &amp; AD356),0)</f>
        <v>0</v>
      </c>
      <c r="Q356" s="5">
        <f ca="1">IF(Setup!$AH$7&lt;&gt;"",INDIRECT("'" &amp; Setup!$AH$7 &amp; "'!" &amp; AE356),0) + IF(Setup!$AH$8&lt;&gt;"",INDIRECT("'" &amp; Setup!$AH$8 &amp; "'!" &amp; AE356),0) + IF(Setup!$AH$9&lt;&gt;"",INDIRECT("'" &amp; Setup!$AH$9 &amp; "'!" &amp; AE356),0) + IF(Setup!$AH$10&lt;&gt;"",INDIRECT("'" &amp; Setup!$AH$10 &amp; "'!" &amp; AE356),0) + IF(Setup!$AH$11&lt;&gt;"",INDIRECT("'" &amp; Setup!$AH$11 &amp; "'!" &amp; AE356),0) + IF(Setup!$AH$12&lt;&gt;"",INDIRECT("'" &amp; Setup!$AH$12 &amp; "'!" &amp; AE356),0)</f>
        <v>0</v>
      </c>
      <c r="R356" s="32" t="str">
        <f t="shared" ca="1" si="186"/>
        <v/>
      </c>
      <c r="S356" s="33" t="str">
        <f t="shared" ca="1" si="189"/>
        <v/>
      </c>
      <c r="T356" s="5">
        <f ca="1">IF(Setup!$AI$7&lt;&gt;"",INDIRECT("'" &amp; Setup!$AI$7 &amp; "'!" &amp; AD356),0) + IF(Setup!$AI$8&lt;&gt;"",INDIRECT("'" &amp; Setup!$AI$8 &amp; "'!" &amp; AD356),0) + IF(Setup!$AI$9&lt;&gt;"",INDIRECT("'" &amp; Setup!$AI$9 &amp; "'!" &amp; AD356),0) + IF(Setup!$AI$10&lt;&gt;"",INDIRECT("'" &amp; Setup!$AI$10 &amp; "'!" &amp; AD356),0) + IF(Setup!$AI$11&lt;&gt;"",INDIRECT("'" &amp; Setup!$AI$11 &amp; "'!" &amp; AD356),0) + IF(Setup!$AI$12&lt;&gt;"",INDIRECT("'" &amp; Setup!$AI$12 &amp; "'!" &amp; AD356),0)</f>
        <v>0</v>
      </c>
      <c r="U356" s="5">
        <f ca="1">IF(Setup!$AI$7&lt;&gt;"",INDIRECT("'" &amp; Setup!$AI$7 &amp; "'!" &amp; AE356),0) + IF(Setup!$AI$8&lt;&gt;"",INDIRECT("'" &amp; Setup!$AI$8 &amp; "'!" &amp; AE356),0) + IF(Setup!$AI$9&lt;&gt;"",INDIRECT("'" &amp; Setup!$AI$9 &amp; "'!" &amp; AE356),0) + IF(Setup!$AI$10&lt;&gt;"",INDIRECT("'" &amp; Setup!$AI$10 &amp; "'!" &amp; AE356),0) + IF(Setup!$AI$11&lt;&gt;"",INDIRECT("'" &amp; Setup!$AI$11 &amp; "'!" &amp; AE356),0) + IF(Setup!$AI$12&lt;&gt;"",INDIRECT("'" &amp; Setup!$AI$12 &amp; "'!" &amp; AE356),0)</f>
        <v>0</v>
      </c>
      <c r="V356" s="32" t="str">
        <f t="shared" ca="1" si="175"/>
        <v/>
      </c>
      <c r="W356" s="33" t="str">
        <f t="shared" ca="1" si="190"/>
        <v/>
      </c>
      <c r="X356" s="4">
        <f ca="1">IF(Setup!$AJ$7&lt;&gt;"",INDIRECT("'" &amp; Setup!$AJ$7 &amp; "'!" &amp; AD356),0) + IF(Setup!$AJ$8&lt;&gt;"",INDIRECT("'" &amp; Setup!$AJ$8 &amp; "'!" &amp; AD356),0) + IF(Setup!$AJ$9&lt;&gt;"",INDIRECT("'" &amp; Setup!$AJ$9 &amp; "'!" &amp; AD356),0) + IF(Setup!$AJ$10&lt;&gt;"",INDIRECT("'" &amp; Setup!$AJ$10 &amp; "'!" &amp; AD356),0) + IF(Setup!$AJ$11&lt;&gt;"",INDIRECT("'" &amp; Setup!$AJ$11 &amp; "'!" &amp; AD356),0) + IF(Setup!$AJ$12&lt;&gt;"",INDIRECT("'" &amp; Setup!$AJ$12 &amp; "'!" &amp; AD356),0)</f>
        <v>0</v>
      </c>
      <c r="Y356" s="4">
        <f ca="1">IF(Setup!$AJ$7&lt;&gt;"",INDIRECT("'" &amp; Setup!$AJ$7 &amp; "'!" &amp; AE356),0) + IF(Setup!$AJ$8&lt;&gt;"",INDIRECT("'" &amp; Setup!$AJ$8 &amp; "'!" &amp; AE356),0) + IF(Setup!$AJ$9&lt;&gt;"",INDIRECT("'" &amp; Setup!$AJ$9 &amp; "'!" &amp; AE356),0) + IF(Setup!$AJ$10&lt;&gt;"",INDIRECT("'" &amp; Setup!$AJ$10 &amp; "'!" &amp; AE356),0) + IF(Setup!$AJ$11&lt;&gt;"",INDIRECT("'" &amp; Setup!$AJ$11 &amp; "'!" &amp; AE356),0) + IF(Setup!$AJ$12&lt;&gt;"",INDIRECT("'" &amp; Setup!$AJ$12 &amp; "'!" &amp; AE356),0)</f>
        <v>0</v>
      </c>
      <c r="Z356" s="32" t="str">
        <f t="shared" ca="1" si="177"/>
        <v/>
      </c>
      <c r="AA356" s="33" t="str">
        <f t="shared" ca="1" si="191"/>
        <v/>
      </c>
      <c r="AB356" s="1">
        <f>Planning!H128</f>
        <v>0</v>
      </c>
      <c r="AC356" s="2" t="str">
        <f t="shared" si="179"/>
        <v>00</v>
      </c>
      <c r="AD356" s="2" t="s">
        <v>1097</v>
      </c>
      <c r="AE356" s="2" t="s">
        <v>1098</v>
      </c>
      <c r="AF356" s="2" t="s">
        <v>1722</v>
      </c>
      <c r="AI356" s="2">
        <f ca="1">IF(Setup!$AG$7&lt;&gt;"",INDIRECT("'" &amp; Setup!$AG$7 &amp; "'!" &amp; AF356),0) + IF(Setup!$AG$8&lt;&gt;"",INDIRECT("'" &amp; Setup!$AG$8 &amp; "'!" &amp; AF356),0) + IF(Setup!$AG$9&lt;&gt;"",INDIRECT("'" &amp; Setup!$AG$9 &amp; "'!" &amp; AF356),0) + IF(Setup!$AG$10&lt;&gt;"",INDIRECT("'" &amp; Setup!$AG$10 &amp; "'!" &amp; AF356),0) + IF(Setup!$AG$11&lt;&gt;"",INDIRECT("'" &amp; Setup!$AG$11 &amp; "'!" &amp; AF356),0) + IF(Setup!$AG$12&lt;&gt;"",INDIRECT("'" &amp; Setup!$AG$12 &amp; "'!" &amp; AF356),0)</f>
        <v>0</v>
      </c>
      <c r="AJ356" s="2">
        <f ca="1">IF(Setup!$AH$7&lt;&gt;"",INDIRECT("'" &amp; Setup!$AH$7 &amp; "'!" &amp; AF356),0) + IF(Setup!$AH$8&lt;&gt;"",INDIRECT("'" &amp; Setup!$AH$8 &amp; "'!" &amp; AF356),0) + IF(Setup!$AH$9&lt;&gt;"",INDIRECT("'" &amp; Setup!$AH$9 &amp; "'!" &amp; AF356),0) + IF(Setup!$AH$10&lt;&gt;"",INDIRECT("'" &amp; Setup!$AH$10 &amp; "'!" &amp; AF356),0) + IF(Setup!$AH$11&lt;&gt;"",INDIRECT("'" &amp; Setup!$AH$11 &amp; "'!" &amp; AF356),0) + IF(Setup!$AH$12&lt;&gt;"",INDIRECT("'" &amp; Setup!$AH$12 &amp; "'!" &amp; AF356),0)</f>
        <v>0</v>
      </c>
      <c r="AK356" s="2">
        <f ca="1">IF(Setup!$AI$7&lt;&gt;"",INDIRECT("'" &amp; Setup!$AI$7 &amp; "'!" &amp; AF356),0) + IF(Setup!$AI$8&lt;&gt;"",INDIRECT("'" &amp; Setup!$AI$8 &amp; "'!" &amp; AF356),0) + IF(Setup!$AI$9&lt;&gt;"",INDIRECT("'" &amp; Setup!$AI$9 &amp; "'!" &amp; AF356),0) + IF(Setup!$AI$10&lt;&gt;"",INDIRECT("'" &amp; Setup!$AI$10 &amp; "'!" &amp; AF356),0) + IF(Setup!$AI$11&lt;&gt;"",INDIRECT("'" &amp; Setup!$AI$11 &amp; "'!" &amp; AF356),0) + IF(Setup!$AI$12&lt;&gt;"",INDIRECT("'" &amp; Setup!$AI$12 &amp; "'!" &amp; AF356),0)</f>
        <v>0</v>
      </c>
      <c r="AL356" s="2">
        <f ca="1">IF(Setup!$AJ$7&lt;&gt;"",INDIRECT("'" &amp; Setup!$AJ$7 &amp; "'!" &amp; AF356),0) + IF(Setup!$AJ$8&lt;&gt;"",INDIRECT("'" &amp; Setup!$AJ$8 &amp; "'!" &amp; AF356),0) + IF(Setup!$AJ$9&lt;&gt;"",INDIRECT("'" &amp; Setup!$AJ$9 &amp; "'!" &amp; AF356),0) + IF(Setup!$AJ$10&lt;&gt;"",INDIRECT("'" &amp; Setup!$AJ$10 &amp; "'!" &amp; AF356),0) + IF(Setup!$AJ$11&lt;&gt;"",INDIRECT("'" &amp; Setup!$AJ$11 &amp; "'!" &amp; AF356),0) + IF(Setup!$AJ$12&lt;&gt;"",INDIRECT("'" &amp; Setup!$AJ$12 &amp; "'!" &amp; AF356),0)</f>
        <v>0</v>
      </c>
      <c r="AN356" s="2" t="str">
        <f t="shared" si="180"/>
        <v/>
      </c>
      <c r="BS356" s="2">
        <v>0</v>
      </c>
      <c r="BT356" s="2">
        <f ca="1">IF(Setup!$AH$7="",0,INDIRECT("'" &amp; Setup!$AH$7 &amp; "'!" &amp; AF356))</f>
        <v>0</v>
      </c>
      <c r="BU356" s="2">
        <f ca="1">IF(Setup!$AI$7="",0,INDIRECT("'" &amp; Setup!$AI$7 &amp; "'!" &amp; AF356))</f>
        <v>0</v>
      </c>
      <c r="BV356" s="2">
        <f ca="1">IF(Setup!$AJ$7="",0,INDIRECT("'" &amp; Setup!$AJ$7 &amp; "'!" &amp; AF356))</f>
        <v>0</v>
      </c>
    </row>
    <row r="357" spans="1:74" ht="39" hidden="1" customHeight="1" x14ac:dyDescent="0.2">
      <c r="A357" s="14" t="str">
        <f>Planning!A129</f>
        <v>I121</v>
      </c>
      <c r="B357" s="9">
        <f>Planning!B129</f>
        <v>0</v>
      </c>
      <c r="C357" s="9">
        <f>Planning!C129</f>
        <v>0</v>
      </c>
      <c r="D357" s="9">
        <f>Planning!D129</f>
        <v>0</v>
      </c>
      <c r="E357" s="3">
        <f>Planning!E129</f>
        <v>0</v>
      </c>
      <c r="F357" s="3">
        <f>Planning!G129</f>
        <v>0</v>
      </c>
      <c r="G357" s="60">
        <f t="shared" si="181"/>
        <v>0</v>
      </c>
      <c r="H357" s="5">
        <f t="shared" ca="1" si="182"/>
        <v>0</v>
      </c>
      <c r="I357" s="5">
        <f t="shared" ca="1" si="183"/>
        <v>0</v>
      </c>
      <c r="J357" s="32" t="str">
        <f t="shared" ca="1" si="184"/>
        <v/>
      </c>
      <c r="K357" s="33" t="str">
        <f t="shared" ca="1" si="187"/>
        <v/>
      </c>
      <c r="L357" s="5">
        <f ca="1">IF(Setup!$AG$7&lt;&gt;"",INDIRECT("'" &amp; Setup!$AG$7 &amp; "'!" &amp; AD357),0) + IF(Setup!$AG$8&lt;&gt;"",INDIRECT("'" &amp; Setup!$AG$8 &amp; "'!" &amp; AD357),0) + IF(Setup!$AG$9&lt;&gt;"",INDIRECT("'" &amp; Setup!$AG$9 &amp; "'!" &amp; AD357),0) + IF(Setup!$AG$10&lt;&gt;"",INDIRECT("'" &amp; Setup!$AG$10 &amp; "'!" &amp; AD357),0) + IF(Setup!$AG$11&lt;&gt;"",INDIRECT("'" &amp; Setup!$AG$11 &amp; "'!" &amp; AD357),0) + IF(Setup!$AG$12&lt;&gt;"",INDIRECT("'" &amp; Setup!$AG$12 &amp; "'!" &amp; AD357),0)</f>
        <v>0</v>
      </c>
      <c r="M357" s="5">
        <f ca="1">IF(Setup!$AG$7&lt;&gt;"",INDIRECT("'" &amp; Setup!$AG$7 &amp; "'!" &amp; AE357),0) + IF(Setup!$AG$8&lt;&gt;"",INDIRECT("'" &amp; Setup!$AG$8 &amp; "'!" &amp; AE357),0) + IF(Setup!$AG$9&lt;&gt;"",INDIRECT("'" &amp; Setup!$AG$9 &amp; "'!" &amp; AE357),0) + IF(Setup!$AG$10&lt;&gt;"",INDIRECT("'" &amp; Setup!$AG$10 &amp; "'!" &amp; AE357),0) + IF(Setup!$AG$11&lt;&gt;"",INDIRECT("'" &amp; Setup!$AG$11 &amp; "'!" &amp; AE357),0) + IF(Setup!$AG$12&lt;&gt;"",INDIRECT("'" &amp; Setup!$AG$12 &amp; "'!" &amp; AE357),0)</f>
        <v>0</v>
      </c>
      <c r="N357" s="32" t="str">
        <f t="shared" ca="1" si="185"/>
        <v/>
      </c>
      <c r="O357" s="33" t="str">
        <f t="shared" ca="1" si="188"/>
        <v/>
      </c>
      <c r="P357" s="5">
        <f ca="1">IF(Setup!$AH$7&lt;&gt;"",INDIRECT("'" &amp; Setup!$AH$7 &amp; "'!" &amp; AD357),0) + IF(Setup!$AH$8&lt;&gt;"",INDIRECT("'" &amp; Setup!$AH$8 &amp; "'!" &amp; AD357),0) + IF(Setup!$AH$9&lt;&gt;"",INDIRECT("'" &amp; Setup!$AH$9 &amp; "'!" &amp; AD357),0) + IF(Setup!$AH$10&lt;&gt;"",INDIRECT("'" &amp; Setup!$AH$10 &amp; "'!" &amp; AD357),0) + IF(Setup!$AH$11&lt;&gt;"",INDIRECT("'" &amp; Setup!$AH$11 &amp; "'!" &amp; AD357),0) + IF(Setup!$AH$12&lt;&gt;"",INDIRECT("'" &amp; Setup!$AH$12 &amp; "'!" &amp; AD357),0)</f>
        <v>0</v>
      </c>
      <c r="Q357" s="5">
        <f ca="1">IF(Setup!$AH$7&lt;&gt;"",INDIRECT("'" &amp; Setup!$AH$7 &amp; "'!" &amp; AE357),0) + IF(Setup!$AH$8&lt;&gt;"",INDIRECT("'" &amp; Setup!$AH$8 &amp; "'!" &amp; AE357),0) + IF(Setup!$AH$9&lt;&gt;"",INDIRECT("'" &amp; Setup!$AH$9 &amp; "'!" &amp; AE357),0) + IF(Setup!$AH$10&lt;&gt;"",INDIRECT("'" &amp; Setup!$AH$10 &amp; "'!" &amp; AE357),0) + IF(Setup!$AH$11&lt;&gt;"",INDIRECT("'" &amp; Setup!$AH$11 &amp; "'!" &amp; AE357),0) + IF(Setup!$AH$12&lt;&gt;"",INDIRECT("'" &amp; Setup!$AH$12 &amp; "'!" &amp; AE357),0)</f>
        <v>0</v>
      </c>
      <c r="R357" s="32" t="str">
        <f t="shared" ca="1" si="186"/>
        <v/>
      </c>
      <c r="S357" s="33" t="str">
        <f t="shared" ca="1" si="189"/>
        <v/>
      </c>
      <c r="T357" s="5">
        <f ca="1">IF(Setup!$AI$7&lt;&gt;"",INDIRECT("'" &amp; Setup!$AI$7 &amp; "'!" &amp; AD357),0) + IF(Setup!$AI$8&lt;&gt;"",INDIRECT("'" &amp; Setup!$AI$8 &amp; "'!" &amp; AD357),0) + IF(Setup!$AI$9&lt;&gt;"",INDIRECT("'" &amp; Setup!$AI$9 &amp; "'!" &amp; AD357),0) + IF(Setup!$AI$10&lt;&gt;"",INDIRECT("'" &amp; Setup!$AI$10 &amp; "'!" &amp; AD357),0) + IF(Setup!$AI$11&lt;&gt;"",INDIRECT("'" &amp; Setup!$AI$11 &amp; "'!" &amp; AD357),0) + IF(Setup!$AI$12&lt;&gt;"",INDIRECT("'" &amp; Setup!$AI$12 &amp; "'!" &amp; AD357),0)</f>
        <v>0</v>
      </c>
      <c r="U357" s="5">
        <f ca="1">IF(Setup!$AI$7&lt;&gt;"",INDIRECT("'" &amp; Setup!$AI$7 &amp; "'!" &amp; AE357),0) + IF(Setup!$AI$8&lt;&gt;"",INDIRECT("'" &amp; Setup!$AI$8 &amp; "'!" &amp; AE357),0) + IF(Setup!$AI$9&lt;&gt;"",INDIRECT("'" &amp; Setup!$AI$9 &amp; "'!" &amp; AE357),0) + IF(Setup!$AI$10&lt;&gt;"",INDIRECT("'" &amp; Setup!$AI$10 &amp; "'!" &amp; AE357),0) + IF(Setup!$AI$11&lt;&gt;"",INDIRECT("'" &amp; Setup!$AI$11 &amp; "'!" &amp; AE357),0) + IF(Setup!$AI$12&lt;&gt;"",INDIRECT("'" &amp; Setup!$AI$12 &amp; "'!" &amp; AE357),0)</f>
        <v>0</v>
      </c>
      <c r="V357" s="32" t="str">
        <f t="shared" ca="1" si="175"/>
        <v/>
      </c>
      <c r="W357" s="33" t="str">
        <f t="shared" ca="1" si="190"/>
        <v/>
      </c>
      <c r="X357" s="4">
        <f ca="1">IF(Setup!$AJ$7&lt;&gt;"",INDIRECT("'" &amp; Setup!$AJ$7 &amp; "'!" &amp; AD357),0) + IF(Setup!$AJ$8&lt;&gt;"",INDIRECT("'" &amp; Setup!$AJ$8 &amp; "'!" &amp; AD357),0) + IF(Setup!$AJ$9&lt;&gt;"",INDIRECT("'" &amp; Setup!$AJ$9 &amp; "'!" &amp; AD357),0) + IF(Setup!$AJ$10&lt;&gt;"",INDIRECT("'" &amp; Setup!$AJ$10 &amp; "'!" &amp; AD357),0) + IF(Setup!$AJ$11&lt;&gt;"",INDIRECT("'" &amp; Setup!$AJ$11 &amp; "'!" &amp; AD357),0) + IF(Setup!$AJ$12&lt;&gt;"",INDIRECT("'" &amp; Setup!$AJ$12 &amp; "'!" &amp; AD357),0)</f>
        <v>0</v>
      </c>
      <c r="Y357" s="4">
        <f ca="1">IF(Setup!$AJ$7&lt;&gt;"",INDIRECT("'" &amp; Setup!$AJ$7 &amp; "'!" &amp; AE357),0) + IF(Setup!$AJ$8&lt;&gt;"",INDIRECT("'" &amp; Setup!$AJ$8 &amp; "'!" &amp; AE357),0) + IF(Setup!$AJ$9&lt;&gt;"",INDIRECT("'" &amp; Setup!$AJ$9 &amp; "'!" &amp; AE357),0) + IF(Setup!$AJ$10&lt;&gt;"",INDIRECT("'" &amp; Setup!$AJ$10 &amp; "'!" &amp; AE357),0) + IF(Setup!$AJ$11&lt;&gt;"",INDIRECT("'" &amp; Setup!$AJ$11 &amp; "'!" &amp; AE357),0) + IF(Setup!$AJ$12&lt;&gt;"",INDIRECT("'" &amp; Setup!$AJ$12 &amp; "'!" &amp; AE357),0)</f>
        <v>0</v>
      </c>
      <c r="Z357" s="32" t="str">
        <f t="shared" ca="1" si="177"/>
        <v/>
      </c>
      <c r="AA357" s="33" t="str">
        <f t="shared" ca="1" si="191"/>
        <v/>
      </c>
      <c r="AB357" s="1">
        <f>Planning!H129</f>
        <v>0</v>
      </c>
      <c r="AC357" s="2" t="str">
        <f t="shared" si="179"/>
        <v>00</v>
      </c>
      <c r="AD357" s="2" t="s">
        <v>1099</v>
      </c>
      <c r="AE357" s="2" t="s">
        <v>1100</v>
      </c>
      <c r="AF357" s="2" t="s">
        <v>1723</v>
      </c>
      <c r="AI357" s="2">
        <f ca="1">IF(Setup!$AG$7&lt;&gt;"",INDIRECT("'" &amp; Setup!$AG$7 &amp; "'!" &amp; AF357),0) + IF(Setup!$AG$8&lt;&gt;"",INDIRECT("'" &amp; Setup!$AG$8 &amp; "'!" &amp; AF357),0) + IF(Setup!$AG$9&lt;&gt;"",INDIRECT("'" &amp; Setup!$AG$9 &amp; "'!" &amp; AF357),0) + IF(Setup!$AG$10&lt;&gt;"",INDIRECT("'" &amp; Setup!$AG$10 &amp; "'!" &amp; AF357),0) + IF(Setup!$AG$11&lt;&gt;"",INDIRECT("'" &amp; Setup!$AG$11 &amp; "'!" &amp; AF357),0) + IF(Setup!$AG$12&lt;&gt;"",INDIRECT("'" &amp; Setup!$AG$12 &amp; "'!" &amp; AF357),0)</f>
        <v>0</v>
      </c>
      <c r="AJ357" s="2">
        <f ca="1">IF(Setup!$AH$7&lt;&gt;"",INDIRECT("'" &amp; Setup!$AH$7 &amp; "'!" &amp; AF357),0) + IF(Setup!$AH$8&lt;&gt;"",INDIRECT("'" &amp; Setup!$AH$8 &amp; "'!" &amp; AF357),0) + IF(Setup!$AH$9&lt;&gt;"",INDIRECT("'" &amp; Setup!$AH$9 &amp; "'!" &amp; AF357),0) + IF(Setup!$AH$10&lt;&gt;"",INDIRECT("'" &amp; Setup!$AH$10 &amp; "'!" &amp; AF357),0) + IF(Setup!$AH$11&lt;&gt;"",INDIRECT("'" &amp; Setup!$AH$11 &amp; "'!" &amp; AF357),0) + IF(Setup!$AH$12&lt;&gt;"",INDIRECT("'" &amp; Setup!$AH$12 &amp; "'!" &amp; AF357),0)</f>
        <v>0</v>
      </c>
      <c r="AK357" s="2">
        <f ca="1">IF(Setup!$AI$7&lt;&gt;"",INDIRECT("'" &amp; Setup!$AI$7 &amp; "'!" &amp; AF357),0) + IF(Setup!$AI$8&lt;&gt;"",INDIRECT("'" &amp; Setup!$AI$8 &amp; "'!" &amp; AF357),0) + IF(Setup!$AI$9&lt;&gt;"",INDIRECT("'" &amp; Setup!$AI$9 &amp; "'!" &amp; AF357),0) + IF(Setup!$AI$10&lt;&gt;"",INDIRECT("'" &amp; Setup!$AI$10 &amp; "'!" &amp; AF357),0) + IF(Setup!$AI$11&lt;&gt;"",INDIRECT("'" &amp; Setup!$AI$11 &amp; "'!" &amp; AF357),0) + IF(Setup!$AI$12&lt;&gt;"",INDIRECT("'" &amp; Setup!$AI$12 &amp; "'!" &amp; AF357),0)</f>
        <v>0</v>
      </c>
      <c r="AL357" s="2">
        <f ca="1">IF(Setup!$AJ$7&lt;&gt;"",INDIRECT("'" &amp; Setup!$AJ$7 &amp; "'!" &amp; AF357),0) + IF(Setup!$AJ$8&lt;&gt;"",INDIRECT("'" &amp; Setup!$AJ$8 &amp; "'!" &amp; AF357),0) + IF(Setup!$AJ$9&lt;&gt;"",INDIRECT("'" &amp; Setup!$AJ$9 &amp; "'!" &amp; AF357),0) + IF(Setup!$AJ$10&lt;&gt;"",INDIRECT("'" &amp; Setup!$AJ$10 &amp; "'!" &amp; AF357),0) + IF(Setup!$AJ$11&lt;&gt;"",INDIRECT("'" &amp; Setup!$AJ$11 &amp; "'!" &amp; AF357),0) + IF(Setup!$AJ$12&lt;&gt;"",INDIRECT("'" &amp; Setup!$AJ$12 &amp; "'!" &amp; AF357),0)</f>
        <v>0</v>
      </c>
      <c r="AN357" s="2" t="str">
        <f t="shared" si="180"/>
        <v/>
      </c>
      <c r="BS357" s="2">
        <v>0</v>
      </c>
      <c r="BT357" s="2">
        <f ca="1">IF(Setup!$AH$7="",0,INDIRECT("'" &amp; Setup!$AH$7 &amp; "'!" &amp; AF357))</f>
        <v>0</v>
      </c>
      <c r="BU357" s="2">
        <f ca="1">IF(Setup!$AI$7="",0,INDIRECT("'" &amp; Setup!$AI$7 &amp; "'!" &amp; AF357))</f>
        <v>0</v>
      </c>
      <c r="BV357" s="2">
        <f ca="1">IF(Setup!$AJ$7="",0,INDIRECT("'" &amp; Setup!$AJ$7 &amp; "'!" &amp; AF357))</f>
        <v>0</v>
      </c>
    </row>
    <row r="358" spans="1:74" ht="39" hidden="1" customHeight="1" x14ac:dyDescent="0.2">
      <c r="A358" s="14" t="str">
        <f>Planning!A130</f>
        <v>I122</v>
      </c>
      <c r="B358" s="9">
        <f>Planning!B130</f>
        <v>0</v>
      </c>
      <c r="C358" s="9">
        <f>Planning!C130</f>
        <v>0</v>
      </c>
      <c r="D358" s="9">
        <f>Planning!D130</f>
        <v>0</v>
      </c>
      <c r="E358" s="3">
        <f>Planning!E130</f>
        <v>0</v>
      </c>
      <c r="F358" s="3">
        <f>Planning!G130</f>
        <v>0</v>
      </c>
      <c r="G358" s="60">
        <f t="shared" si="181"/>
        <v>0</v>
      </c>
      <c r="H358" s="5">
        <f t="shared" ca="1" si="182"/>
        <v>0</v>
      </c>
      <c r="I358" s="5">
        <f t="shared" ca="1" si="183"/>
        <v>0</v>
      </c>
      <c r="J358" s="32" t="str">
        <f t="shared" ca="1" si="184"/>
        <v/>
      </c>
      <c r="K358" s="33" t="str">
        <f t="shared" ca="1" si="187"/>
        <v/>
      </c>
      <c r="L358" s="5">
        <f ca="1">IF(Setup!$AG$7&lt;&gt;"",INDIRECT("'" &amp; Setup!$AG$7 &amp; "'!" &amp; AD358),0) + IF(Setup!$AG$8&lt;&gt;"",INDIRECT("'" &amp; Setup!$AG$8 &amp; "'!" &amp; AD358),0) + IF(Setup!$AG$9&lt;&gt;"",INDIRECT("'" &amp; Setup!$AG$9 &amp; "'!" &amp; AD358),0) + IF(Setup!$AG$10&lt;&gt;"",INDIRECT("'" &amp; Setup!$AG$10 &amp; "'!" &amp; AD358),0) + IF(Setup!$AG$11&lt;&gt;"",INDIRECT("'" &amp; Setup!$AG$11 &amp; "'!" &amp; AD358),0) + IF(Setup!$AG$12&lt;&gt;"",INDIRECT("'" &amp; Setup!$AG$12 &amp; "'!" &amp; AD358),0)</f>
        <v>0</v>
      </c>
      <c r="M358" s="5">
        <f ca="1">IF(Setup!$AG$7&lt;&gt;"",INDIRECT("'" &amp; Setup!$AG$7 &amp; "'!" &amp; AE358),0) + IF(Setup!$AG$8&lt;&gt;"",INDIRECT("'" &amp; Setup!$AG$8 &amp; "'!" &amp; AE358),0) + IF(Setup!$AG$9&lt;&gt;"",INDIRECT("'" &amp; Setup!$AG$9 &amp; "'!" &amp; AE358),0) + IF(Setup!$AG$10&lt;&gt;"",INDIRECT("'" &amp; Setup!$AG$10 &amp; "'!" &amp; AE358),0) + IF(Setup!$AG$11&lt;&gt;"",INDIRECT("'" &amp; Setup!$AG$11 &amp; "'!" &amp; AE358),0) + IF(Setup!$AG$12&lt;&gt;"",INDIRECT("'" &amp; Setup!$AG$12 &amp; "'!" &amp; AE358),0)</f>
        <v>0</v>
      </c>
      <c r="N358" s="32" t="str">
        <f t="shared" ca="1" si="185"/>
        <v/>
      </c>
      <c r="O358" s="33" t="str">
        <f t="shared" ca="1" si="188"/>
        <v/>
      </c>
      <c r="P358" s="5">
        <f ca="1">IF(Setup!$AH$7&lt;&gt;"",INDIRECT("'" &amp; Setup!$AH$7 &amp; "'!" &amp; AD358),0) + IF(Setup!$AH$8&lt;&gt;"",INDIRECT("'" &amp; Setup!$AH$8 &amp; "'!" &amp; AD358),0) + IF(Setup!$AH$9&lt;&gt;"",INDIRECT("'" &amp; Setup!$AH$9 &amp; "'!" &amp; AD358),0) + IF(Setup!$AH$10&lt;&gt;"",INDIRECT("'" &amp; Setup!$AH$10 &amp; "'!" &amp; AD358),0) + IF(Setup!$AH$11&lt;&gt;"",INDIRECT("'" &amp; Setup!$AH$11 &amp; "'!" &amp; AD358),0) + IF(Setup!$AH$12&lt;&gt;"",INDIRECT("'" &amp; Setup!$AH$12 &amp; "'!" &amp; AD358),0)</f>
        <v>0</v>
      </c>
      <c r="Q358" s="5">
        <f ca="1">IF(Setup!$AH$7&lt;&gt;"",INDIRECT("'" &amp; Setup!$AH$7 &amp; "'!" &amp; AE358),0) + IF(Setup!$AH$8&lt;&gt;"",INDIRECT("'" &amp; Setup!$AH$8 &amp; "'!" &amp; AE358),0) + IF(Setup!$AH$9&lt;&gt;"",INDIRECT("'" &amp; Setup!$AH$9 &amp; "'!" &amp; AE358),0) + IF(Setup!$AH$10&lt;&gt;"",INDIRECT("'" &amp; Setup!$AH$10 &amp; "'!" &amp; AE358),0) + IF(Setup!$AH$11&lt;&gt;"",INDIRECT("'" &amp; Setup!$AH$11 &amp; "'!" &amp; AE358),0) + IF(Setup!$AH$12&lt;&gt;"",INDIRECT("'" &amp; Setup!$AH$12 &amp; "'!" &amp; AE358),0)</f>
        <v>0</v>
      </c>
      <c r="R358" s="32" t="str">
        <f t="shared" ca="1" si="186"/>
        <v/>
      </c>
      <c r="S358" s="33" t="str">
        <f t="shared" ca="1" si="189"/>
        <v/>
      </c>
      <c r="T358" s="5">
        <f ca="1">IF(Setup!$AI$7&lt;&gt;"",INDIRECT("'" &amp; Setup!$AI$7 &amp; "'!" &amp; AD358),0) + IF(Setup!$AI$8&lt;&gt;"",INDIRECT("'" &amp; Setup!$AI$8 &amp; "'!" &amp; AD358),0) + IF(Setup!$AI$9&lt;&gt;"",INDIRECT("'" &amp; Setup!$AI$9 &amp; "'!" &amp; AD358),0) + IF(Setup!$AI$10&lt;&gt;"",INDIRECT("'" &amp; Setup!$AI$10 &amp; "'!" &amp; AD358),0) + IF(Setup!$AI$11&lt;&gt;"",INDIRECT("'" &amp; Setup!$AI$11 &amp; "'!" &amp; AD358),0) + IF(Setup!$AI$12&lt;&gt;"",INDIRECT("'" &amp; Setup!$AI$12 &amp; "'!" &amp; AD358),0)</f>
        <v>0</v>
      </c>
      <c r="U358" s="5">
        <f ca="1">IF(Setup!$AI$7&lt;&gt;"",INDIRECT("'" &amp; Setup!$AI$7 &amp; "'!" &amp; AE358),0) + IF(Setup!$AI$8&lt;&gt;"",INDIRECT("'" &amp; Setup!$AI$8 &amp; "'!" &amp; AE358),0) + IF(Setup!$AI$9&lt;&gt;"",INDIRECT("'" &amp; Setup!$AI$9 &amp; "'!" &amp; AE358),0) + IF(Setup!$AI$10&lt;&gt;"",INDIRECT("'" &amp; Setup!$AI$10 &amp; "'!" &amp; AE358),0) + IF(Setup!$AI$11&lt;&gt;"",INDIRECT("'" &amp; Setup!$AI$11 &amp; "'!" &amp; AE358),0) + IF(Setup!$AI$12&lt;&gt;"",INDIRECT("'" &amp; Setup!$AI$12 &amp; "'!" &amp; AE358),0)</f>
        <v>0</v>
      </c>
      <c r="V358" s="32" t="str">
        <f t="shared" ca="1" si="175"/>
        <v/>
      </c>
      <c r="W358" s="33" t="str">
        <f t="shared" ca="1" si="190"/>
        <v/>
      </c>
      <c r="X358" s="4">
        <f ca="1">IF(Setup!$AJ$7&lt;&gt;"",INDIRECT("'" &amp; Setup!$AJ$7 &amp; "'!" &amp; AD358),0) + IF(Setup!$AJ$8&lt;&gt;"",INDIRECT("'" &amp; Setup!$AJ$8 &amp; "'!" &amp; AD358),0) + IF(Setup!$AJ$9&lt;&gt;"",INDIRECT("'" &amp; Setup!$AJ$9 &amp; "'!" &amp; AD358),0) + IF(Setup!$AJ$10&lt;&gt;"",INDIRECT("'" &amp; Setup!$AJ$10 &amp; "'!" &amp; AD358),0) + IF(Setup!$AJ$11&lt;&gt;"",INDIRECT("'" &amp; Setup!$AJ$11 &amp; "'!" &amp; AD358),0) + IF(Setup!$AJ$12&lt;&gt;"",INDIRECT("'" &amp; Setup!$AJ$12 &amp; "'!" &amp; AD358),0)</f>
        <v>0</v>
      </c>
      <c r="Y358" s="4">
        <f ca="1">IF(Setup!$AJ$7&lt;&gt;"",INDIRECT("'" &amp; Setup!$AJ$7 &amp; "'!" &amp; AE358),0) + IF(Setup!$AJ$8&lt;&gt;"",INDIRECT("'" &amp; Setup!$AJ$8 &amp; "'!" &amp; AE358),0) + IF(Setup!$AJ$9&lt;&gt;"",INDIRECT("'" &amp; Setup!$AJ$9 &amp; "'!" &amp; AE358),0) + IF(Setup!$AJ$10&lt;&gt;"",INDIRECT("'" &amp; Setup!$AJ$10 &amp; "'!" &amp; AE358),0) + IF(Setup!$AJ$11&lt;&gt;"",INDIRECT("'" &amp; Setup!$AJ$11 &amp; "'!" &amp; AE358),0) + IF(Setup!$AJ$12&lt;&gt;"",INDIRECT("'" &amp; Setup!$AJ$12 &amp; "'!" &amp; AE358),0)</f>
        <v>0</v>
      </c>
      <c r="Z358" s="32" t="str">
        <f t="shared" ca="1" si="177"/>
        <v/>
      </c>
      <c r="AA358" s="33" t="str">
        <f t="shared" ca="1" si="191"/>
        <v/>
      </c>
      <c r="AB358" s="1">
        <f>Planning!H130</f>
        <v>0</v>
      </c>
      <c r="AC358" s="2" t="str">
        <f t="shared" si="179"/>
        <v>00</v>
      </c>
      <c r="AD358" s="2" t="s">
        <v>1101</v>
      </c>
      <c r="AE358" s="2" t="s">
        <v>1102</v>
      </c>
      <c r="AF358" s="2" t="s">
        <v>1724</v>
      </c>
      <c r="AI358" s="2">
        <f ca="1">IF(Setup!$AG$7&lt;&gt;"",INDIRECT("'" &amp; Setup!$AG$7 &amp; "'!" &amp; AF358),0) + IF(Setup!$AG$8&lt;&gt;"",INDIRECT("'" &amp; Setup!$AG$8 &amp; "'!" &amp; AF358),0) + IF(Setup!$AG$9&lt;&gt;"",INDIRECT("'" &amp; Setup!$AG$9 &amp; "'!" &amp; AF358),0) + IF(Setup!$AG$10&lt;&gt;"",INDIRECT("'" &amp; Setup!$AG$10 &amp; "'!" &amp; AF358),0) + IF(Setup!$AG$11&lt;&gt;"",INDIRECT("'" &amp; Setup!$AG$11 &amp; "'!" &amp; AF358),0) + IF(Setup!$AG$12&lt;&gt;"",INDIRECT("'" &amp; Setup!$AG$12 &amp; "'!" &amp; AF358),0)</f>
        <v>0</v>
      </c>
      <c r="AJ358" s="2">
        <f ca="1">IF(Setup!$AH$7&lt;&gt;"",INDIRECT("'" &amp; Setup!$AH$7 &amp; "'!" &amp; AF358),0) + IF(Setup!$AH$8&lt;&gt;"",INDIRECT("'" &amp; Setup!$AH$8 &amp; "'!" &amp; AF358),0) + IF(Setup!$AH$9&lt;&gt;"",INDIRECT("'" &amp; Setup!$AH$9 &amp; "'!" &amp; AF358),0) + IF(Setup!$AH$10&lt;&gt;"",INDIRECT("'" &amp; Setup!$AH$10 &amp; "'!" &amp; AF358),0) + IF(Setup!$AH$11&lt;&gt;"",INDIRECT("'" &amp; Setup!$AH$11 &amp; "'!" &amp; AF358),0) + IF(Setup!$AH$12&lt;&gt;"",INDIRECT("'" &amp; Setup!$AH$12 &amp; "'!" &amp; AF358),0)</f>
        <v>0</v>
      </c>
      <c r="AK358" s="2">
        <f ca="1">IF(Setup!$AI$7&lt;&gt;"",INDIRECT("'" &amp; Setup!$AI$7 &amp; "'!" &amp; AF358),0) + IF(Setup!$AI$8&lt;&gt;"",INDIRECT("'" &amp; Setup!$AI$8 &amp; "'!" &amp; AF358),0) + IF(Setup!$AI$9&lt;&gt;"",INDIRECT("'" &amp; Setup!$AI$9 &amp; "'!" &amp; AF358),0) + IF(Setup!$AI$10&lt;&gt;"",INDIRECT("'" &amp; Setup!$AI$10 &amp; "'!" &amp; AF358),0) + IF(Setup!$AI$11&lt;&gt;"",INDIRECT("'" &amp; Setup!$AI$11 &amp; "'!" &amp; AF358),0) + IF(Setup!$AI$12&lt;&gt;"",INDIRECT("'" &amp; Setup!$AI$12 &amp; "'!" &amp; AF358),0)</f>
        <v>0</v>
      </c>
      <c r="AL358" s="2">
        <f ca="1">IF(Setup!$AJ$7&lt;&gt;"",INDIRECT("'" &amp; Setup!$AJ$7 &amp; "'!" &amp; AF358),0) + IF(Setup!$AJ$8&lt;&gt;"",INDIRECT("'" &amp; Setup!$AJ$8 &amp; "'!" &amp; AF358),0) + IF(Setup!$AJ$9&lt;&gt;"",INDIRECT("'" &amp; Setup!$AJ$9 &amp; "'!" &amp; AF358),0) + IF(Setup!$AJ$10&lt;&gt;"",INDIRECT("'" &amp; Setup!$AJ$10 &amp; "'!" &amp; AF358),0) + IF(Setup!$AJ$11&lt;&gt;"",INDIRECT("'" &amp; Setup!$AJ$11 &amp; "'!" &amp; AF358),0) + IF(Setup!$AJ$12&lt;&gt;"",INDIRECT("'" &amp; Setup!$AJ$12 &amp; "'!" &amp; AF358),0)</f>
        <v>0</v>
      </c>
      <c r="AN358" s="2" t="str">
        <f t="shared" si="180"/>
        <v/>
      </c>
      <c r="BS358" s="2">
        <v>0</v>
      </c>
      <c r="BT358" s="2">
        <f ca="1">IF(Setup!$AH$7="",0,INDIRECT("'" &amp; Setup!$AH$7 &amp; "'!" &amp; AF358))</f>
        <v>0</v>
      </c>
      <c r="BU358" s="2">
        <f ca="1">IF(Setup!$AI$7="",0,INDIRECT("'" &amp; Setup!$AI$7 &amp; "'!" &amp; AF358))</f>
        <v>0</v>
      </c>
      <c r="BV358" s="2">
        <f ca="1">IF(Setup!$AJ$7="",0,INDIRECT("'" &amp; Setup!$AJ$7 &amp; "'!" &amp; AF358))</f>
        <v>0</v>
      </c>
    </row>
    <row r="359" spans="1:74" ht="39" hidden="1" customHeight="1" x14ac:dyDescent="0.2">
      <c r="A359" s="14" t="str">
        <f>Planning!A131</f>
        <v>I123</v>
      </c>
      <c r="B359" s="9">
        <f>Planning!B131</f>
        <v>0</v>
      </c>
      <c r="C359" s="9">
        <f>Planning!C131</f>
        <v>0</v>
      </c>
      <c r="D359" s="9">
        <f>Planning!D131</f>
        <v>0</v>
      </c>
      <c r="E359" s="3">
        <f>Planning!E131</f>
        <v>0</v>
      </c>
      <c r="F359" s="3">
        <f>Planning!G131</f>
        <v>0</v>
      </c>
      <c r="G359" s="60">
        <f t="shared" si="181"/>
        <v>0</v>
      </c>
      <c r="H359" s="5">
        <f t="shared" ca="1" si="182"/>
        <v>0</v>
      </c>
      <c r="I359" s="5">
        <f t="shared" ca="1" si="183"/>
        <v>0</v>
      </c>
      <c r="J359" s="32" t="str">
        <f t="shared" ca="1" si="184"/>
        <v/>
      </c>
      <c r="K359" s="33" t="str">
        <f t="shared" ca="1" si="187"/>
        <v/>
      </c>
      <c r="L359" s="5">
        <f ca="1">IF(Setup!$AG$7&lt;&gt;"",INDIRECT("'" &amp; Setup!$AG$7 &amp; "'!" &amp; AD359),0) + IF(Setup!$AG$8&lt;&gt;"",INDIRECT("'" &amp; Setup!$AG$8 &amp; "'!" &amp; AD359),0) + IF(Setup!$AG$9&lt;&gt;"",INDIRECT("'" &amp; Setup!$AG$9 &amp; "'!" &amp; AD359),0) + IF(Setup!$AG$10&lt;&gt;"",INDIRECT("'" &amp; Setup!$AG$10 &amp; "'!" &amp; AD359),0) + IF(Setup!$AG$11&lt;&gt;"",INDIRECT("'" &amp; Setup!$AG$11 &amp; "'!" &amp; AD359),0) + IF(Setup!$AG$12&lt;&gt;"",INDIRECT("'" &amp; Setup!$AG$12 &amp; "'!" &amp; AD359),0)</f>
        <v>0</v>
      </c>
      <c r="M359" s="5">
        <f ca="1">IF(Setup!$AG$7&lt;&gt;"",INDIRECT("'" &amp; Setup!$AG$7 &amp; "'!" &amp; AE359),0) + IF(Setup!$AG$8&lt;&gt;"",INDIRECT("'" &amp; Setup!$AG$8 &amp; "'!" &amp; AE359),0) + IF(Setup!$AG$9&lt;&gt;"",INDIRECT("'" &amp; Setup!$AG$9 &amp; "'!" &amp; AE359),0) + IF(Setup!$AG$10&lt;&gt;"",INDIRECT("'" &amp; Setup!$AG$10 &amp; "'!" &amp; AE359),0) + IF(Setup!$AG$11&lt;&gt;"",INDIRECT("'" &amp; Setup!$AG$11 &amp; "'!" &amp; AE359),0) + IF(Setup!$AG$12&lt;&gt;"",INDIRECT("'" &amp; Setup!$AG$12 &amp; "'!" &amp; AE359),0)</f>
        <v>0</v>
      </c>
      <c r="N359" s="32" t="str">
        <f t="shared" ca="1" si="185"/>
        <v/>
      </c>
      <c r="O359" s="33" t="str">
        <f t="shared" ca="1" si="188"/>
        <v/>
      </c>
      <c r="P359" s="5">
        <f ca="1">IF(Setup!$AH$7&lt;&gt;"",INDIRECT("'" &amp; Setup!$AH$7 &amp; "'!" &amp; AD359),0) + IF(Setup!$AH$8&lt;&gt;"",INDIRECT("'" &amp; Setup!$AH$8 &amp; "'!" &amp; AD359),0) + IF(Setup!$AH$9&lt;&gt;"",INDIRECT("'" &amp; Setup!$AH$9 &amp; "'!" &amp; AD359),0) + IF(Setup!$AH$10&lt;&gt;"",INDIRECT("'" &amp; Setup!$AH$10 &amp; "'!" &amp; AD359),0) + IF(Setup!$AH$11&lt;&gt;"",INDIRECT("'" &amp; Setup!$AH$11 &amp; "'!" &amp; AD359),0) + IF(Setup!$AH$12&lt;&gt;"",INDIRECT("'" &amp; Setup!$AH$12 &amp; "'!" &amp; AD359),0)</f>
        <v>0</v>
      </c>
      <c r="Q359" s="5">
        <f ca="1">IF(Setup!$AH$7&lt;&gt;"",INDIRECT("'" &amp; Setup!$AH$7 &amp; "'!" &amp; AE359),0) + IF(Setup!$AH$8&lt;&gt;"",INDIRECT("'" &amp; Setup!$AH$8 &amp; "'!" &amp; AE359),0) + IF(Setup!$AH$9&lt;&gt;"",INDIRECT("'" &amp; Setup!$AH$9 &amp; "'!" &amp; AE359),0) + IF(Setup!$AH$10&lt;&gt;"",INDIRECT("'" &amp; Setup!$AH$10 &amp; "'!" &amp; AE359),0) + IF(Setup!$AH$11&lt;&gt;"",INDIRECT("'" &amp; Setup!$AH$11 &amp; "'!" &amp; AE359),0) + IF(Setup!$AH$12&lt;&gt;"",INDIRECT("'" &amp; Setup!$AH$12 &amp; "'!" &amp; AE359),0)</f>
        <v>0</v>
      </c>
      <c r="R359" s="32" t="str">
        <f t="shared" ca="1" si="186"/>
        <v/>
      </c>
      <c r="S359" s="33" t="str">
        <f t="shared" ca="1" si="189"/>
        <v/>
      </c>
      <c r="T359" s="5">
        <f ca="1">IF(Setup!$AI$7&lt;&gt;"",INDIRECT("'" &amp; Setup!$AI$7 &amp; "'!" &amp; AD359),0) + IF(Setup!$AI$8&lt;&gt;"",INDIRECT("'" &amp; Setup!$AI$8 &amp; "'!" &amp; AD359),0) + IF(Setup!$AI$9&lt;&gt;"",INDIRECT("'" &amp; Setup!$AI$9 &amp; "'!" &amp; AD359),0) + IF(Setup!$AI$10&lt;&gt;"",INDIRECT("'" &amp; Setup!$AI$10 &amp; "'!" &amp; AD359),0) + IF(Setup!$AI$11&lt;&gt;"",INDIRECT("'" &amp; Setup!$AI$11 &amp; "'!" &amp; AD359),0) + IF(Setup!$AI$12&lt;&gt;"",INDIRECT("'" &amp; Setup!$AI$12 &amp; "'!" &amp; AD359),0)</f>
        <v>0</v>
      </c>
      <c r="U359" s="5">
        <f ca="1">IF(Setup!$AI$7&lt;&gt;"",INDIRECT("'" &amp; Setup!$AI$7 &amp; "'!" &amp; AE359),0) + IF(Setup!$AI$8&lt;&gt;"",INDIRECT("'" &amp; Setup!$AI$8 &amp; "'!" &amp; AE359),0) + IF(Setup!$AI$9&lt;&gt;"",INDIRECT("'" &amp; Setup!$AI$9 &amp; "'!" &amp; AE359),0) + IF(Setup!$AI$10&lt;&gt;"",INDIRECT("'" &amp; Setup!$AI$10 &amp; "'!" &amp; AE359),0) + IF(Setup!$AI$11&lt;&gt;"",INDIRECT("'" &amp; Setup!$AI$11 &amp; "'!" &amp; AE359),0) + IF(Setup!$AI$12&lt;&gt;"",INDIRECT("'" &amp; Setup!$AI$12 &amp; "'!" &amp; AE359),0)</f>
        <v>0</v>
      </c>
      <c r="V359" s="32" t="str">
        <f t="shared" ca="1" si="175"/>
        <v/>
      </c>
      <c r="W359" s="33" t="str">
        <f t="shared" ca="1" si="190"/>
        <v/>
      </c>
      <c r="X359" s="4">
        <f ca="1">IF(Setup!$AJ$7&lt;&gt;"",INDIRECT("'" &amp; Setup!$AJ$7 &amp; "'!" &amp; AD359),0) + IF(Setup!$AJ$8&lt;&gt;"",INDIRECT("'" &amp; Setup!$AJ$8 &amp; "'!" &amp; AD359),0) + IF(Setup!$AJ$9&lt;&gt;"",INDIRECT("'" &amp; Setup!$AJ$9 &amp; "'!" &amp; AD359),0) + IF(Setup!$AJ$10&lt;&gt;"",INDIRECT("'" &amp; Setup!$AJ$10 &amp; "'!" &amp; AD359),0) + IF(Setup!$AJ$11&lt;&gt;"",INDIRECT("'" &amp; Setup!$AJ$11 &amp; "'!" &amp; AD359),0) + IF(Setup!$AJ$12&lt;&gt;"",INDIRECT("'" &amp; Setup!$AJ$12 &amp; "'!" &amp; AD359),0)</f>
        <v>0</v>
      </c>
      <c r="Y359" s="4">
        <f ca="1">IF(Setup!$AJ$7&lt;&gt;"",INDIRECT("'" &amp; Setup!$AJ$7 &amp; "'!" &amp; AE359),0) + IF(Setup!$AJ$8&lt;&gt;"",INDIRECT("'" &amp; Setup!$AJ$8 &amp; "'!" &amp; AE359),0) + IF(Setup!$AJ$9&lt;&gt;"",INDIRECT("'" &amp; Setup!$AJ$9 &amp; "'!" &amp; AE359),0) + IF(Setup!$AJ$10&lt;&gt;"",INDIRECT("'" &amp; Setup!$AJ$10 &amp; "'!" &amp; AE359),0) + IF(Setup!$AJ$11&lt;&gt;"",INDIRECT("'" &amp; Setup!$AJ$11 &amp; "'!" &amp; AE359),0) + IF(Setup!$AJ$12&lt;&gt;"",INDIRECT("'" &amp; Setup!$AJ$12 &amp; "'!" &amp; AE359),0)</f>
        <v>0</v>
      </c>
      <c r="Z359" s="32" t="str">
        <f t="shared" ca="1" si="177"/>
        <v/>
      </c>
      <c r="AA359" s="33" t="str">
        <f t="shared" ca="1" si="191"/>
        <v/>
      </c>
      <c r="AB359" s="1">
        <f>Planning!H131</f>
        <v>0</v>
      </c>
      <c r="AC359" s="2" t="str">
        <f t="shared" si="179"/>
        <v>00</v>
      </c>
      <c r="AD359" s="2" t="s">
        <v>1103</v>
      </c>
      <c r="AE359" s="2" t="s">
        <v>1104</v>
      </c>
      <c r="AF359" s="2" t="s">
        <v>1725</v>
      </c>
      <c r="AI359" s="2">
        <f ca="1">IF(Setup!$AG$7&lt;&gt;"",INDIRECT("'" &amp; Setup!$AG$7 &amp; "'!" &amp; AF359),0) + IF(Setup!$AG$8&lt;&gt;"",INDIRECT("'" &amp; Setup!$AG$8 &amp; "'!" &amp; AF359),0) + IF(Setup!$AG$9&lt;&gt;"",INDIRECT("'" &amp; Setup!$AG$9 &amp; "'!" &amp; AF359),0) + IF(Setup!$AG$10&lt;&gt;"",INDIRECT("'" &amp; Setup!$AG$10 &amp; "'!" &amp; AF359),0) + IF(Setup!$AG$11&lt;&gt;"",INDIRECT("'" &amp; Setup!$AG$11 &amp; "'!" &amp; AF359),0) + IF(Setup!$AG$12&lt;&gt;"",INDIRECT("'" &amp; Setup!$AG$12 &amp; "'!" &amp; AF359),0)</f>
        <v>0</v>
      </c>
      <c r="AJ359" s="2">
        <f ca="1">IF(Setup!$AH$7&lt;&gt;"",INDIRECT("'" &amp; Setup!$AH$7 &amp; "'!" &amp; AF359),0) + IF(Setup!$AH$8&lt;&gt;"",INDIRECT("'" &amp; Setup!$AH$8 &amp; "'!" &amp; AF359),0) + IF(Setup!$AH$9&lt;&gt;"",INDIRECT("'" &amp; Setup!$AH$9 &amp; "'!" &amp; AF359),0) + IF(Setup!$AH$10&lt;&gt;"",INDIRECT("'" &amp; Setup!$AH$10 &amp; "'!" &amp; AF359),0) + IF(Setup!$AH$11&lt;&gt;"",INDIRECT("'" &amp; Setup!$AH$11 &amp; "'!" &amp; AF359),0) + IF(Setup!$AH$12&lt;&gt;"",INDIRECT("'" &amp; Setup!$AH$12 &amp; "'!" &amp; AF359),0)</f>
        <v>0</v>
      </c>
      <c r="AK359" s="2">
        <f ca="1">IF(Setup!$AI$7&lt;&gt;"",INDIRECT("'" &amp; Setup!$AI$7 &amp; "'!" &amp; AF359),0) + IF(Setup!$AI$8&lt;&gt;"",INDIRECT("'" &amp; Setup!$AI$8 &amp; "'!" &amp; AF359),0) + IF(Setup!$AI$9&lt;&gt;"",INDIRECT("'" &amp; Setup!$AI$9 &amp; "'!" &amp; AF359),0) + IF(Setup!$AI$10&lt;&gt;"",INDIRECT("'" &amp; Setup!$AI$10 &amp; "'!" &amp; AF359),0) + IF(Setup!$AI$11&lt;&gt;"",INDIRECT("'" &amp; Setup!$AI$11 &amp; "'!" &amp; AF359),0) + IF(Setup!$AI$12&lt;&gt;"",INDIRECT("'" &amp; Setup!$AI$12 &amp; "'!" &amp; AF359),0)</f>
        <v>0</v>
      </c>
      <c r="AL359" s="2">
        <f ca="1">IF(Setup!$AJ$7&lt;&gt;"",INDIRECT("'" &amp; Setup!$AJ$7 &amp; "'!" &amp; AF359),0) + IF(Setup!$AJ$8&lt;&gt;"",INDIRECT("'" &amp; Setup!$AJ$8 &amp; "'!" &amp; AF359),0) + IF(Setup!$AJ$9&lt;&gt;"",INDIRECT("'" &amp; Setup!$AJ$9 &amp; "'!" &amp; AF359),0) + IF(Setup!$AJ$10&lt;&gt;"",INDIRECT("'" &amp; Setup!$AJ$10 &amp; "'!" &amp; AF359),0) + IF(Setup!$AJ$11&lt;&gt;"",INDIRECT("'" &amp; Setup!$AJ$11 &amp; "'!" &amp; AF359),0) + IF(Setup!$AJ$12&lt;&gt;"",INDIRECT("'" &amp; Setup!$AJ$12 &amp; "'!" &amp; AF359),0)</f>
        <v>0</v>
      </c>
      <c r="AN359" s="2" t="str">
        <f t="shared" si="180"/>
        <v/>
      </c>
      <c r="BS359" s="2">
        <v>0</v>
      </c>
      <c r="BT359" s="2">
        <f ca="1">IF(Setup!$AH$7="",0,INDIRECT("'" &amp; Setup!$AH$7 &amp; "'!" &amp; AF359))</f>
        <v>0</v>
      </c>
      <c r="BU359" s="2">
        <f ca="1">IF(Setup!$AI$7="",0,INDIRECT("'" &amp; Setup!$AI$7 &amp; "'!" &amp; AF359))</f>
        <v>0</v>
      </c>
      <c r="BV359" s="2">
        <f ca="1">IF(Setup!$AJ$7="",0,INDIRECT("'" &amp; Setup!$AJ$7 &amp; "'!" &amp; AF359))</f>
        <v>0</v>
      </c>
    </row>
    <row r="360" spans="1:74" ht="39" hidden="1" customHeight="1" x14ac:dyDescent="0.2">
      <c r="A360" s="14" t="str">
        <f>Planning!A132</f>
        <v>I124</v>
      </c>
      <c r="B360" s="9">
        <f>Planning!B132</f>
        <v>0</v>
      </c>
      <c r="C360" s="9">
        <f>Planning!C132</f>
        <v>0</v>
      </c>
      <c r="D360" s="9">
        <f>Planning!D132</f>
        <v>0</v>
      </c>
      <c r="E360" s="3">
        <f>Planning!E132</f>
        <v>0</v>
      </c>
      <c r="F360" s="3">
        <f>Planning!G132</f>
        <v>0</v>
      </c>
      <c r="G360" s="60">
        <f t="shared" si="181"/>
        <v>0</v>
      </c>
      <c r="H360" s="5">
        <f t="shared" ca="1" si="182"/>
        <v>0</v>
      </c>
      <c r="I360" s="5">
        <f t="shared" ca="1" si="183"/>
        <v>0</v>
      </c>
      <c r="J360" s="32" t="str">
        <f t="shared" ca="1" si="184"/>
        <v/>
      </c>
      <c r="K360" s="33" t="str">
        <f t="shared" ca="1" si="187"/>
        <v/>
      </c>
      <c r="L360" s="5">
        <f ca="1">IF(Setup!$AG$7&lt;&gt;"",INDIRECT("'" &amp; Setup!$AG$7 &amp; "'!" &amp; AD360),0) + IF(Setup!$AG$8&lt;&gt;"",INDIRECT("'" &amp; Setup!$AG$8 &amp; "'!" &amp; AD360),0) + IF(Setup!$AG$9&lt;&gt;"",INDIRECT("'" &amp; Setup!$AG$9 &amp; "'!" &amp; AD360),0) + IF(Setup!$AG$10&lt;&gt;"",INDIRECT("'" &amp; Setup!$AG$10 &amp; "'!" &amp; AD360),0) + IF(Setup!$AG$11&lt;&gt;"",INDIRECT("'" &amp; Setup!$AG$11 &amp; "'!" &amp; AD360),0) + IF(Setup!$AG$12&lt;&gt;"",INDIRECT("'" &amp; Setup!$AG$12 &amp; "'!" &amp; AD360),0)</f>
        <v>0</v>
      </c>
      <c r="M360" s="5">
        <f ca="1">IF(Setup!$AG$7&lt;&gt;"",INDIRECT("'" &amp; Setup!$AG$7 &amp; "'!" &amp; AE360),0) + IF(Setup!$AG$8&lt;&gt;"",INDIRECT("'" &amp; Setup!$AG$8 &amp; "'!" &amp; AE360),0) + IF(Setup!$AG$9&lt;&gt;"",INDIRECT("'" &amp; Setup!$AG$9 &amp; "'!" &amp; AE360),0) + IF(Setup!$AG$10&lt;&gt;"",INDIRECT("'" &amp; Setup!$AG$10 &amp; "'!" &amp; AE360),0) + IF(Setup!$AG$11&lt;&gt;"",INDIRECT("'" &amp; Setup!$AG$11 &amp; "'!" &amp; AE360),0) + IF(Setup!$AG$12&lt;&gt;"",INDIRECT("'" &amp; Setup!$AG$12 &amp; "'!" &amp; AE360),0)</f>
        <v>0</v>
      </c>
      <c r="N360" s="32" t="str">
        <f t="shared" ca="1" si="185"/>
        <v/>
      </c>
      <c r="O360" s="33" t="str">
        <f t="shared" ca="1" si="188"/>
        <v/>
      </c>
      <c r="P360" s="5">
        <f ca="1">IF(Setup!$AH$7&lt;&gt;"",INDIRECT("'" &amp; Setup!$AH$7 &amp; "'!" &amp; AD360),0) + IF(Setup!$AH$8&lt;&gt;"",INDIRECT("'" &amp; Setup!$AH$8 &amp; "'!" &amp; AD360),0) + IF(Setup!$AH$9&lt;&gt;"",INDIRECT("'" &amp; Setup!$AH$9 &amp; "'!" &amp; AD360),0) + IF(Setup!$AH$10&lt;&gt;"",INDIRECT("'" &amp; Setup!$AH$10 &amp; "'!" &amp; AD360),0) + IF(Setup!$AH$11&lt;&gt;"",INDIRECT("'" &amp; Setup!$AH$11 &amp; "'!" &amp; AD360),0) + IF(Setup!$AH$12&lt;&gt;"",INDIRECT("'" &amp; Setup!$AH$12 &amp; "'!" &amp; AD360),0)</f>
        <v>0</v>
      </c>
      <c r="Q360" s="5">
        <f ca="1">IF(Setup!$AH$7&lt;&gt;"",INDIRECT("'" &amp; Setup!$AH$7 &amp; "'!" &amp; AE360),0) + IF(Setup!$AH$8&lt;&gt;"",INDIRECT("'" &amp; Setup!$AH$8 &amp; "'!" &amp; AE360),0) + IF(Setup!$AH$9&lt;&gt;"",INDIRECT("'" &amp; Setup!$AH$9 &amp; "'!" &amp; AE360),0) + IF(Setup!$AH$10&lt;&gt;"",INDIRECT("'" &amp; Setup!$AH$10 &amp; "'!" &amp; AE360),0) + IF(Setup!$AH$11&lt;&gt;"",INDIRECT("'" &amp; Setup!$AH$11 &amp; "'!" &amp; AE360),0) + IF(Setup!$AH$12&lt;&gt;"",INDIRECT("'" &amp; Setup!$AH$12 &amp; "'!" &amp; AE360),0)</f>
        <v>0</v>
      </c>
      <c r="R360" s="32" t="str">
        <f t="shared" ca="1" si="186"/>
        <v/>
      </c>
      <c r="S360" s="33" t="str">
        <f t="shared" ca="1" si="189"/>
        <v/>
      </c>
      <c r="T360" s="5">
        <f ca="1">IF(Setup!$AI$7&lt;&gt;"",INDIRECT("'" &amp; Setup!$AI$7 &amp; "'!" &amp; AD360),0) + IF(Setup!$AI$8&lt;&gt;"",INDIRECT("'" &amp; Setup!$AI$8 &amp; "'!" &amp; AD360),0) + IF(Setup!$AI$9&lt;&gt;"",INDIRECT("'" &amp; Setup!$AI$9 &amp; "'!" &amp; AD360),0) + IF(Setup!$AI$10&lt;&gt;"",INDIRECT("'" &amp; Setup!$AI$10 &amp; "'!" &amp; AD360),0) + IF(Setup!$AI$11&lt;&gt;"",INDIRECT("'" &amp; Setup!$AI$11 &amp; "'!" &amp; AD360),0) + IF(Setup!$AI$12&lt;&gt;"",INDIRECT("'" &amp; Setup!$AI$12 &amp; "'!" &amp; AD360),0)</f>
        <v>0</v>
      </c>
      <c r="U360" s="5">
        <f ca="1">IF(Setup!$AI$7&lt;&gt;"",INDIRECT("'" &amp; Setup!$AI$7 &amp; "'!" &amp; AE360),0) + IF(Setup!$AI$8&lt;&gt;"",INDIRECT("'" &amp; Setup!$AI$8 &amp; "'!" &amp; AE360),0) + IF(Setup!$AI$9&lt;&gt;"",INDIRECT("'" &amp; Setup!$AI$9 &amp; "'!" &amp; AE360),0) + IF(Setup!$AI$10&lt;&gt;"",INDIRECT("'" &amp; Setup!$AI$10 &amp; "'!" &amp; AE360),0) + IF(Setup!$AI$11&lt;&gt;"",INDIRECT("'" &amp; Setup!$AI$11 &amp; "'!" &amp; AE360),0) + IF(Setup!$AI$12&lt;&gt;"",INDIRECT("'" &amp; Setup!$AI$12 &amp; "'!" &amp; AE360),0)</f>
        <v>0</v>
      </c>
      <c r="V360" s="32" t="str">
        <f t="shared" ca="1" si="175"/>
        <v/>
      </c>
      <c r="W360" s="33" t="str">
        <f t="shared" ca="1" si="190"/>
        <v/>
      </c>
      <c r="X360" s="4">
        <f ca="1">IF(Setup!$AJ$7&lt;&gt;"",INDIRECT("'" &amp; Setup!$AJ$7 &amp; "'!" &amp; AD360),0) + IF(Setup!$AJ$8&lt;&gt;"",INDIRECT("'" &amp; Setup!$AJ$8 &amp; "'!" &amp; AD360),0) + IF(Setup!$AJ$9&lt;&gt;"",INDIRECT("'" &amp; Setup!$AJ$9 &amp; "'!" &amp; AD360),0) + IF(Setup!$AJ$10&lt;&gt;"",INDIRECT("'" &amp; Setup!$AJ$10 &amp; "'!" &amp; AD360),0) + IF(Setup!$AJ$11&lt;&gt;"",INDIRECT("'" &amp; Setup!$AJ$11 &amp; "'!" &amp; AD360),0) + IF(Setup!$AJ$12&lt;&gt;"",INDIRECT("'" &amp; Setup!$AJ$12 &amp; "'!" &amp; AD360),0)</f>
        <v>0</v>
      </c>
      <c r="Y360" s="4">
        <f ca="1">IF(Setup!$AJ$7&lt;&gt;"",INDIRECT("'" &amp; Setup!$AJ$7 &amp; "'!" &amp; AE360),0) + IF(Setup!$AJ$8&lt;&gt;"",INDIRECT("'" &amp; Setup!$AJ$8 &amp; "'!" &amp; AE360),0) + IF(Setup!$AJ$9&lt;&gt;"",INDIRECT("'" &amp; Setup!$AJ$9 &amp; "'!" &amp; AE360),0) + IF(Setup!$AJ$10&lt;&gt;"",INDIRECT("'" &amp; Setup!$AJ$10 &amp; "'!" &amp; AE360),0) + IF(Setup!$AJ$11&lt;&gt;"",INDIRECT("'" &amp; Setup!$AJ$11 &amp; "'!" &amp; AE360),0) + IF(Setup!$AJ$12&lt;&gt;"",INDIRECT("'" &amp; Setup!$AJ$12 &amp; "'!" &amp; AE360),0)</f>
        <v>0</v>
      </c>
      <c r="Z360" s="32" t="str">
        <f t="shared" ca="1" si="177"/>
        <v/>
      </c>
      <c r="AA360" s="33" t="str">
        <f t="shared" ca="1" si="191"/>
        <v/>
      </c>
      <c r="AB360" s="1">
        <f>Planning!H132</f>
        <v>0</v>
      </c>
      <c r="AC360" s="2" t="str">
        <f t="shared" si="179"/>
        <v>00</v>
      </c>
      <c r="AD360" s="2" t="s">
        <v>1105</v>
      </c>
      <c r="AE360" s="2" t="s">
        <v>1106</v>
      </c>
      <c r="AF360" s="2" t="s">
        <v>1726</v>
      </c>
      <c r="AI360" s="2">
        <f ca="1">IF(Setup!$AG$7&lt;&gt;"",INDIRECT("'" &amp; Setup!$AG$7 &amp; "'!" &amp; AF360),0) + IF(Setup!$AG$8&lt;&gt;"",INDIRECT("'" &amp; Setup!$AG$8 &amp; "'!" &amp; AF360),0) + IF(Setup!$AG$9&lt;&gt;"",INDIRECT("'" &amp; Setup!$AG$9 &amp; "'!" &amp; AF360),0) + IF(Setup!$AG$10&lt;&gt;"",INDIRECT("'" &amp; Setup!$AG$10 &amp; "'!" &amp; AF360),0) + IF(Setup!$AG$11&lt;&gt;"",INDIRECT("'" &amp; Setup!$AG$11 &amp; "'!" &amp; AF360),0) + IF(Setup!$AG$12&lt;&gt;"",INDIRECT("'" &amp; Setup!$AG$12 &amp; "'!" &amp; AF360),0)</f>
        <v>0</v>
      </c>
      <c r="AJ360" s="2">
        <f ca="1">IF(Setup!$AH$7&lt;&gt;"",INDIRECT("'" &amp; Setup!$AH$7 &amp; "'!" &amp; AF360),0) + IF(Setup!$AH$8&lt;&gt;"",INDIRECT("'" &amp; Setup!$AH$8 &amp; "'!" &amp; AF360),0) + IF(Setup!$AH$9&lt;&gt;"",INDIRECT("'" &amp; Setup!$AH$9 &amp; "'!" &amp; AF360),0) + IF(Setup!$AH$10&lt;&gt;"",INDIRECT("'" &amp; Setup!$AH$10 &amp; "'!" &amp; AF360),0) + IF(Setup!$AH$11&lt;&gt;"",INDIRECT("'" &amp; Setup!$AH$11 &amp; "'!" &amp; AF360),0) + IF(Setup!$AH$12&lt;&gt;"",INDIRECT("'" &amp; Setup!$AH$12 &amp; "'!" &amp; AF360),0)</f>
        <v>0</v>
      </c>
      <c r="AK360" s="2">
        <f ca="1">IF(Setup!$AI$7&lt;&gt;"",INDIRECT("'" &amp; Setup!$AI$7 &amp; "'!" &amp; AF360),0) + IF(Setup!$AI$8&lt;&gt;"",INDIRECT("'" &amp; Setup!$AI$8 &amp; "'!" &amp; AF360),0) + IF(Setup!$AI$9&lt;&gt;"",INDIRECT("'" &amp; Setup!$AI$9 &amp; "'!" &amp; AF360),0) + IF(Setup!$AI$10&lt;&gt;"",INDIRECT("'" &amp; Setup!$AI$10 &amp; "'!" &amp; AF360),0) + IF(Setup!$AI$11&lt;&gt;"",INDIRECT("'" &amp; Setup!$AI$11 &amp; "'!" &amp; AF360),0) + IF(Setup!$AI$12&lt;&gt;"",INDIRECT("'" &amp; Setup!$AI$12 &amp; "'!" &amp; AF360),0)</f>
        <v>0</v>
      </c>
      <c r="AL360" s="2">
        <f ca="1">IF(Setup!$AJ$7&lt;&gt;"",INDIRECT("'" &amp; Setup!$AJ$7 &amp; "'!" &amp; AF360),0) + IF(Setup!$AJ$8&lt;&gt;"",INDIRECT("'" &amp; Setup!$AJ$8 &amp; "'!" &amp; AF360),0) + IF(Setup!$AJ$9&lt;&gt;"",INDIRECT("'" &amp; Setup!$AJ$9 &amp; "'!" &amp; AF360),0) + IF(Setup!$AJ$10&lt;&gt;"",INDIRECT("'" &amp; Setup!$AJ$10 &amp; "'!" &amp; AF360),0) + IF(Setup!$AJ$11&lt;&gt;"",INDIRECT("'" &amp; Setup!$AJ$11 &amp; "'!" &amp; AF360),0) + IF(Setup!$AJ$12&lt;&gt;"",INDIRECT("'" &amp; Setup!$AJ$12 &amp; "'!" &amp; AF360),0)</f>
        <v>0</v>
      </c>
      <c r="AN360" s="2" t="str">
        <f t="shared" si="180"/>
        <v/>
      </c>
      <c r="BS360" s="2">
        <v>0</v>
      </c>
      <c r="BT360" s="2">
        <f ca="1">IF(Setup!$AH$7="",0,INDIRECT("'" &amp; Setup!$AH$7 &amp; "'!" &amp; AF360))</f>
        <v>0</v>
      </c>
      <c r="BU360" s="2">
        <f ca="1">IF(Setup!$AI$7="",0,INDIRECT("'" &amp; Setup!$AI$7 &amp; "'!" &amp; AF360))</f>
        <v>0</v>
      </c>
      <c r="BV360" s="2">
        <f ca="1">IF(Setup!$AJ$7="",0,INDIRECT("'" &amp; Setup!$AJ$7 &amp; "'!" &amp; AF360))</f>
        <v>0</v>
      </c>
    </row>
    <row r="361" spans="1:74" ht="39" hidden="1" customHeight="1" x14ac:dyDescent="0.2">
      <c r="A361" s="14" t="str">
        <f>Planning!A133</f>
        <v>I125</v>
      </c>
      <c r="B361" s="9">
        <f>Planning!B133</f>
        <v>0</v>
      </c>
      <c r="C361" s="9">
        <f>Planning!C133</f>
        <v>0</v>
      </c>
      <c r="D361" s="9">
        <f>Planning!D133</f>
        <v>0</v>
      </c>
      <c r="E361" s="3">
        <f>Planning!E133</f>
        <v>0</v>
      </c>
      <c r="F361" s="3">
        <f>Planning!G133</f>
        <v>0</v>
      </c>
      <c r="G361" s="60">
        <f t="shared" si="181"/>
        <v>0</v>
      </c>
      <c r="H361" s="5">
        <f t="shared" ca="1" si="182"/>
        <v>0</v>
      </c>
      <c r="I361" s="5">
        <f t="shared" ca="1" si="183"/>
        <v>0</v>
      </c>
      <c r="J361" s="32" t="str">
        <f t="shared" ca="1" si="184"/>
        <v/>
      </c>
      <c r="K361" s="33" t="str">
        <f t="shared" ca="1" si="187"/>
        <v/>
      </c>
      <c r="L361" s="5">
        <f ca="1">IF(Setup!$AG$7&lt;&gt;"",INDIRECT("'" &amp; Setup!$AG$7 &amp; "'!" &amp; AD361),0) + IF(Setup!$AG$8&lt;&gt;"",INDIRECT("'" &amp; Setup!$AG$8 &amp; "'!" &amp; AD361),0) + IF(Setup!$AG$9&lt;&gt;"",INDIRECT("'" &amp; Setup!$AG$9 &amp; "'!" &amp; AD361),0) + IF(Setup!$AG$10&lt;&gt;"",INDIRECT("'" &amp; Setup!$AG$10 &amp; "'!" &amp; AD361),0) + IF(Setup!$AG$11&lt;&gt;"",INDIRECT("'" &amp; Setup!$AG$11 &amp; "'!" &amp; AD361),0) + IF(Setup!$AG$12&lt;&gt;"",INDIRECT("'" &amp; Setup!$AG$12 &amp; "'!" &amp; AD361),0)</f>
        <v>0</v>
      </c>
      <c r="M361" s="5">
        <f ca="1">IF(Setup!$AG$7&lt;&gt;"",INDIRECT("'" &amp; Setup!$AG$7 &amp; "'!" &amp; AE361),0) + IF(Setup!$AG$8&lt;&gt;"",INDIRECT("'" &amp; Setup!$AG$8 &amp; "'!" &amp; AE361),0) + IF(Setup!$AG$9&lt;&gt;"",INDIRECT("'" &amp; Setup!$AG$9 &amp; "'!" &amp; AE361),0) + IF(Setup!$AG$10&lt;&gt;"",INDIRECT("'" &amp; Setup!$AG$10 &amp; "'!" &amp; AE361),0) + IF(Setup!$AG$11&lt;&gt;"",INDIRECT("'" &amp; Setup!$AG$11 &amp; "'!" &amp; AE361),0) + IF(Setup!$AG$12&lt;&gt;"",INDIRECT("'" &amp; Setup!$AG$12 &amp; "'!" &amp; AE361),0)</f>
        <v>0</v>
      </c>
      <c r="N361" s="32" t="str">
        <f t="shared" ca="1" si="185"/>
        <v/>
      </c>
      <c r="O361" s="33" t="str">
        <f t="shared" ca="1" si="188"/>
        <v/>
      </c>
      <c r="P361" s="5">
        <f ca="1">IF(Setup!$AH$7&lt;&gt;"",INDIRECT("'" &amp; Setup!$AH$7 &amp; "'!" &amp; AD361),0) + IF(Setup!$AH$8&lt;&gt;"",INDIRECT("'" &amp; Setup!$AH$8 &amp; "'!" &amp; AD361),0) + IF(Setup!$AH$9&lt;&gt;"",INDIRECT("'" &amp; Setup!$AH$9 &amp; "'!" &amp; AD361),0) + IF(Setup!$AH$10&lt;&gt;"",INDIRECT("'" &amp; Setup!$AH$10 &amp; "'!" &amp; AD361),0) + IF(Setup!$AH$11&lt;&gt;"",INDIRECT("'" &amp; Setup!$AH$11 &amp; "'!" &amp; AD361),0) + IF(Setup!$AH$12&lt;&gt;"",INDIRECT("'" &amp; Setup!$AH$12 &amp; "'!" &amp; AD361),0)</f>
        <v>0</v>
      </c>
      <c r="Q361" s="5">
        <f ca="1">IF(Setup!$AH$7&lt;&gt;"",INDIRECT("'" &amp; Setup!$AH$7 &amp; "'!" &amp; AE361),0) + IF(Setup!$AH$8&lt;&gt;"",INDIRECT("'" &amp; Setup!$AH$8 &amp; "'!" &amp; AE361),0) + IF(Setup!$AH$9&lt;&gt;"",INDIRECT("'" &amp; Setup!$AH$9 &amp; "'!" &amp; AE361),0) + IF(Setup!$AH$10&lt;&gt;"",INDIRECT("'" &amp; Setup!$AH$10 &amp; "'!" &amp; AE361),0) + IF(Setup!$AH$11&lt;&gt;"",INDIRECT("'" &amp; Setup!$AH$11 &amp; "'!" &amp; AE361),0) + IF(Setup!$AH$12&lt;&gt;"",INDIRECT("'" &amp; Setup!$AH$12 &amp; "'!" &amp; AE361),0)</f>
        <v>0</v>
      </c>
      <c r="R361" s="32" t="str">
        <f t="shared" ca="1" si="186"/>
        <v/>
      </c>
      <c r="S361" s="33" t="str">
        <f t="shared" ca="1" si="189"/>
        <v/>
      </c>
      <c r="T361" s="5">
        <f ca="1">IF(Setup!$AI$7&lt;&gt;"",INDIRECT("'" &amp; Setup!$AI$7 &amp; "'!" &amp; AD361),0) + IF(Setup!$AI$8&lt;&gt;"",INDIRECT("'" &amp; Setup!$AI$8 &amp; "'!" &amp; AD361),0) + IF(Setup!$AI$9&lt;&gt;"",INDIRECT("'" &amp; Setup!$AI$9 &amp; "'!" &amp; AD361),0) + IF(Setup!$AI$10&lt;&gt;"",INDIRECT("'" &amp; Setup!$AI$10 &amp; "'!" &amp; AD361),0) + IF(Setup!$AI$11&lt;&gt;"",INDIRECT("'" &amp; Setup!$AI$11 &amp; "'!" &amp; AD361),0) + IF(Setup!$AI$12&lt;&gt;"",INDIRECT("'" &amp; Setup!$AI$12 &amp; "'!" &amp; AD361),0)</f>
        <v>0</v>
      </c>
      <c r="U361" s="5">
        <f ca="1">IF(Setup!$AI$7&lt;&gt;"",INDIRECT("'" &amp; Setup!$AI$7 &amp; "'!" &amp; AE361),0) + IF(Setup!$AI$8&lt;&gt;"",INDIRECT("'" &amp; Setup!$AI$8 &amp; "'!" &amp; AE361),0) + IF(Setup!$AI$9&lt;&gt;"",INDIRECT("'" &amp; Setup!$AI$9 &amp; "'!" &amp; AE361),0) + IF(Setup!$AI$10&lt;&gt;"",INDIRECT("'" &amp; Setup!$AI$10 &amp; "'!" &amp; AE361),0) + IF(Setup!$AI$11&lt;&gt;"",INDIRECT("'" &amp; Setup!$AI$11 &amp; "'!" &amp; AE361),0) + IF(Setup!$AI$12&lt;&gt;"",INDIRECT("'" &amp; Setup!$AI$12 &amp; "'!" &amp; AE361),0)</f>
        <v>0</v>
      </c>
      <c r="V361" s="32" t="str">
        <f t="shared" ca="1" si="175"/>
        <v/>
      </c>
      <c r="W361" s="33" t="str">
        <f t="shared" ca="1" si="190"/>
        <v/>
      </c>
      <c r="X361" s="4">
        <f ca="1">IF(Setup!$AJ$7&lt;&gt;"",INDIRECT("'" &amp; Setup!$AJ$7 &amp; "'!" &amp; AD361),0) + IF(Setup!$AJ$8&lt;&gt;"",INDIRECT("'" &amp; Setup!$AJ$8 &amp; "'!" &amp; AD361),0) + IF(Setup!$AJ$9&lt;&gt;"",INDIRECT("'" &amp; Setup!$AJ$9 &amp; "'!" &amp; AD361),0) + IF(Setup!$AJ$10&lt;&gt;"",INDIRECT("'" &amp; Setup!$AJ$10 &amp; "'!" &amp; AD361),0) + IF(Setup!$AJ$11&lt;&gt;"",INDIRECT("'" &amp; Setup!$AJ$11 &amp; "'!" &amp; AD361),0) + IF(Setup!$AJ$12&lt;&gt;"",INDIRECT("'" &amp; Setup!$AJ$12 &amp; "'!" &amp; AD361),0)</f>
        <v>0</v>
      </c>
      <c r="Y361" s="4">
        <f ca="1">IF(Setup!$AJ$7&lt;&gt;"",INDIRECT("'" &amp; Setup!$AJ$7 &amp; "'!" &amp; AE361),0) + IF(Setup!$AJ$8&lt;&gt;"",INDIRECT("'" &amp; Setup!$AJ$8 &amp; "'!" &amp; AE361),0) + IF(Setup!$AJ$9&lt;&gt;"",INDIRECT("'" &amp; Setup!$AJ$9 &amp; "'!" &amp; AE361),0) + IF(Setup!$AJ$10&lt;&gt;"",INDIRECT("'" &amp; Setup!$AJ$10 &amp; "'!" &amp; AE361),0) + IF(Setup!$AJ$11&lt;&gt;"",INDIRECT("'" &amp; Setup!$AJ$11 &amp; "'!" &amp; AE361),0) + IF(Setup!$AJ$12&lt;&gt;"",INDIRECT("'" &amp; Setup!$AJ$12 &amp; "'!" &amp; AE361),0)</f>
        <v>0</v>
      </c>
      <c r="Z361" s="32" t="str">
        <f t="shared" ca="1" si="177"/>
        <v/>
      </c>
      <c r="AA361" s="33" t="str">
        <f t="shared" ca="1" si="191"/>
        <v/>
      </c>
      <c r="AB361" s="1">
        <f>Planning!H133</f>
        <v>0</v>
      </c>
      <c r="AC361" s="2" t="str">
        <f t="shared" si="179"/>
        <v>00</v>
      </c>
      <c r="AD361" s="2" t="s">
        <v>1107</v>
      </c>
      <c r="AE361" s="2" t="s">
        <v>1108</v>
      </c>
      <c r="AF361" s="2" t="s">
        <v>1727</v>
      </c>
      <c r="AI361" s="2">
        <f ca="1">IF(Setup!$AG$7&lt;&gt;"",INDIRECT("'" &amp; Setup!$AG$7 &amp; "'!" &amp; AF361),0) + IF(Setup!$AG$8&lt;&gt;"",INDIRECT("'" &amp; Setup!$AG$8 &amp; "'!" &amp; AF361),0) + IF(Setup!$AG$9&lt;&gt;"",INDIRECT("'" &amp; Setup!$AG$9 &amp; "'!" &amp; AF361),0) + IF(Setup!$AG$10&lt;&gt;"",INDIRECT("'" &amp; Setup!$AG$10 &amp; "'!" &amp; AF361),0) + IF(Setup!$AG$11&lt;&gt;"",INDIRECT("'" &amp; Setup!$AG$11 &amp; "'!" &amp; AF361),0) + IF(Setup!$AG$12&lt;&gt;"",INDIRECT("'" &amp; Setup!$AG$12 &amp; "'!" &amp; AF361),0)</f>
        <v>0</v>
      </c>
      <c r="AJ361" s="2">
        <f ca="1">IF(Setup!$AH$7&lt;&gt;"",INDIRECT("'" &amp; Setup!$AH$7 &amp; "'!" &amp; AF361),0) + IF(Setup!$AH$8&lt;&gt;"",INDIRECT("'" &amp; Setup!$AH$8 &amp; "'!" &amp; AF361),0) + IF(Setup!$AH$9&lt;&gt;"",INDIRECT("'" &amp; Setup!$AH$9 &amp; "'!" &amp; AF361),0) + IF(Setup!$AH$10&lt;&gt;"",INDIRECT("'" &amp; Setup!$AH$10 &amp; "'!" &amp; AF361),0) + IF(Setup!$AH$11&lt;&gt;"",INDIRECT("'" &amp; Setup!$AH$11 &amp; "'!" &amp; AF361),0) + IF(Setup!$AH$12&lt;&gt;"",INDIRECT("'" &amp; Setup!$AH$12 &amp; "'!" &amp; AF361),0)</f>
        <v>0</v>
      </c>
      <c r="AK361" s="2">
        <f ca="1">IF(Setup!$AI$7&lt;&gt;"",INDIRECT("'" &amp; Setup!$AI$7 &amp; "'!" &amp; AF361),0) + IF(Setup!$AI$8&lt;&gt;"",INDIRECT("'" &amp; Setup!$AI$8 &amp; "'!" &amp; AF361),0) + IF(Setup!$AI$9&lt;&gt;"",INDIRECT("'" &amp; Setup!$AI$9 &amp; "'!" &amp; AF361),0) + IF(Setup!$AI$10&lt;&gt;"",INDIRECT("'" &amp; Setup!$AI$10 &amp; "'!" &amp; AF361),0) + IF(Setup!$AI$11&lt;&gt;"",INDIRECT("'" &amp; Setup!$AI$11 &amp; "'!" &amp; AF361),0) + IF(Setup!$AI$12&lt;&gt;"",INDIRECT("'" &amp; Setup!$AI$12 &amp; "'!" &amp; AF361),0)</f>
        <v>0</v>
      </c>
      <c r="AL361" s="2">
        <f ca="1">IF(Setup!$AJ$7&lt;&gt;"",INDIRECT("'" &amp; Setup!$AJ$7 &amp; "'!" &amp; AF361),0) + IF(Setup!$AJ$8&lt;&gt;"",INDIRECT("'" &amp; Setup!$AJ$8 &amp; "'!" &amp; AF361),0) + IF(Setup!$AJ$9&lt;&gt;"",INDIRECT("'" &amp; Setup!$AJ$9 &amp; "'!" &amp; AF361),0) + IF(Setup!$AJ$10&lt;&gt;"",INDIRECT("'" &amp; Setup!$AJ$10 &amp; "'!" &amp; AF361),0) + IF(Setup!$AJ$11&lt;&gt;"",INDIRECT("'" &amp; Setup!$AJ$11 &amp; "'!" &amp; AF361),0) + IF(Setup!$AJ$12&lt;&gt;"",INDIRECT("'" &amp; Setup!$AJ$12 &amp; "'!" &amp; AF361),0)</f>
        <v>0</v>
      </c>
      <c r="AN361" s="2" t="str">
        <f t="shared" si="180"/>
        <v/>
      </c>
      <c r="BS361" s="2">
        <v>0</v>
      </c>
      <c r="BT361" s="2">
        <f ca="1">IF(Setup!$AH$7="",0,INDIRECT("'" &amp; Setup!$AH$7 &amp; "'!" &amp; AF361))</f>
        <v>0</v>
      </c>
      <c r="BU361" s="2">
        <f ca="1">IF(Setup!$AI$7="",0,INDIRECT("'" &amp; Setup!$AI$7 &amp; "'!" &amp; AF361))</f>
        <v>0</v>
      </c>
      <c r="BV361" s="2">
        <f ca="1">IF(Setup!$AJ$7="",0,INDIRECT("'" &amp; Setup!$AJ$7 &amp; "'!" &amp; AF361))</f>
        <v>0</v>
      </c>
    </row>
    <row r="362" spans="1:74" ht="39" hidden="1" customHeight="1" x14ac:dyDescent="0.2">
      <c r="A362" s="14" t="str">
        <f>Planning!A134</f>
        <v>I126</v>
      </c>
      <c r="B362" s="9">
        <f>Planning!B134</f>
        <v>0</v>
      </c>
      <c r="C362" s="9">
        <f>Planning!C134</f>
        <v>0</v>
      </c>
      <c r="D362" s="9">
        <f>Planning!D134</f>
        <v>0</v>
      </c>
      <c r="E362" s="3">
        <f>Planning!E134</f>
        <v>0</v>
      </c>
      <c r="F362" s="3">
        <f>Planning!G134</f>
        <v>0</v>
      </c>
      <c r="G362" s="60">
        <f t="shared" si="181"/>
        <v>0</v>
      </c>
      <c r="H362" s="5">
        <f t="shared" ca="1" si="182"/>
        <v>0</v>
      </c>
      <c r="I362" s="5">
        <f t="shared" ca="1" si="183"/>
        <v>0</v>
      </c>
      <c r="J362" s="32" t="str">
        <f t="shared" ca="1" si="184"/>
        <v/>
      </c>
      <c r="K362" s="33" t="str">
        <f t="shared" ca="1" si="187"/>
        <v/>
      </c>
      <c r="L362" s="5">
        <f ca="1">IF(Setup!$AG$7&lt;&gt;"",INDIRECT("'" &amp; Setup!$AG$7 &amp; "'!" &amp; AD362),0) + IF(Setup!$AG$8&lt;&gt;"",INDIRECT("'" &amp; Setup!$AG$8 &amp; "'!" &amp; AD362),0) + IF(Setup!$AG$9&lt;&gt;"",INDIRECT("'" &amp; Setup!$AG$9 &amp; "'!" &amp; AD362),0) + IF(Setup!$AG$10&lt;&gt;"",INDIRECT("'" &amp; Setup!$AG$10 &amp; "'!" &amp; AD362),0) + IF(Setup!$AG$11&lt;&gt;"",INDIRECT("'" &amp; Setup!$AG$11 &amp; "'!" &amp; AD362),0) + IF(Setup!$AG$12&lt;&gt;"",INDIRECT("'" &amp; Setup!$AG$12 &amp; "'!" &amp; AD362),0)</f>
        <v>0</v>
      </c>
      <c r="M362" s="5">
        <f ca="1">IF(Setup!$AG$7&lt;&gt;"",INDIRECT("'" &amp; Setup!$AG$7 &amp; "'!" &amp; AE362),0) + IF(Setup!$AG$8&lt;&gt;"",INDIRECT("'" &amp; Setup!$AG$8 &amp; "'!" &amp; AE362),0) + IF(Setup!$AG$9&lt;&gt;"",INDIRECT("'" &amp; Setup!$AG$9 &amp; "'!" &amp; AE362),0) + IF(Setup!$AG$10&lt;&gt;"",INDIRECT("'" &amp; Setup!$AG$10 &amp; "'!" &amp; AE362),0) + IF(Setup!$AG$11&lt;&gt;"",INDIRECT("'" &amp; Setup!$AG$11 &amp; "'!" &amp; AE362),0) + IF(Setup!$AG$12&lt;&gt;"",INDIRECT("'" &amp; Setup!$AG$12 &amp; "'!" &amp; AE362),0)</f>
        <v>0</v>
      </c>
      <c r="N362" s="32" t="str">
        <f t="shared" ca="1" si="185"/>
        <v/>
      </c>
      <c r="O362" s="33" t="str">
        <f t="shared" ca="1" si="188"/>
        <v/>
      </c>
      <c r="P362" s="5">
        <f ca="1">IF(Setup!$AH$7&lt;&gt;"",INDIRECT("'" &amp; Setup!$AH$7 &amp; "'!" &amp; AD362),0) + IF(Setup!$AH$8&lt;&gt;"",INDIRECT("'" &amp; Setup!$AH$8 &amp; "'!" &amp; AD362),0) + IF(Setup!$AH$9&lt;&gt;"",INDIRECT("'" &amp; Setup!$AH$9 &amp; "'!" &amp; AD362),0) + IF(Setup!$AH$10&lt;&gt;"",INDIRECT("'" &amp; Setup!$AH$10 &amp; "'!" &amp; AD362),0) + IF(Setup!$AH$11&lt;&gt;"",INDIRECT("'" &amp; Setup!$AH$11 &amp; "'!" &amp; AD362),0) + IF(Setup!$AH$12&lt;&gt;"",INDIRECT("'" &amp; Setup!$AH$12 &amp; "'!" &amp; AD362),0)</f>
        <v>0</v>
      </c>
      <c r="Q362" s="5">
        <f ca="1">IF(Setup!$AH$7&lt;&gt;"",INDIRECT("'" &amp; Setup!$AH$7 &amp; "'!" &amp; AE362),0) + IF(Setup!$AH$8&lt;&gt;"",INDIRECT("'" &amp; Setup!$AH$8 &amp; "'!" &amp; AE362),0) + IF(Setup!$AH$9&lt;&gt;"",INDIRECT("'" &amp; Setup!$AH$9 &amp; "'!" &amp; AE362),0) + IF(Setup!$AH$10&lt;&gt;"",INDIRECT("'" &amp; Setup!$AH$10 &amp; "'!" &amp; AE362),0) + IF(Setup!$AH$11&lt;&gt;"",INDIRECT("'" &amp; Setup!$AH$11 &amp; "'!" &amp; AE362),0) + IF(Setup!$AH$12&lt;&gt;"",INDIRECT("'" &amp; Setup!$AH$12 &amp; "'!" &amp; AE362),0)</f>
        <v>0</v>
      </c>
      <c r="R362" s="32" t="str">
        <f t="shared" ca="1" si="186"/>
        <v/>
      </c>
      <c r="S362" s="33" t="str">
        <f t="shared" ca="1" si="189"/>
        <v/>
      </c>
      <c r="T362" s="5">
        <f ca="1">IF(Setup!$AI$7&lt;&gt;"",INDIRECT("'" &amp; Setup!$AI$7 &amp; "'!" &amp; AD362),0) + IF(Setup!$AI$8&lt;&gt;"",INDIRECT("'" &amp; Setup!$AI$8 &amp; "'!" &amp; AD362),0) + IF(Setup!$AI$9&lt;&gt;"",INDIRECT("'" &amp; Setup!$AI$9 &amp; "'!" &amp; AD362),0) + IF(Setup!$AI$10&lt;&gt;"",INDIRECT("'" &amp; Setup!$AI$10 &amp; "'!" &amp; AD362),0) + IF(Setup!$AI$11&lt;&gt;"",INDIRECT("'" &amp; Setup!$AI$11 &amp; "'!" &amp; AD362),0) + IF(Setup!$AI$12&lt;&gt;"",INDIRECT("'" &amp; Setup!$AI$12 &amp; "'!" &amp; AD362),0)</f>
        <v>0</v>
      </c>
      <c r="U362" s="5">
        <f ca="1">IF(Setup!$AI$7&lt;&gt;"",INDIRECT("'" &amp; Setup!$AI$7 &amp; "'!" &amp; AE362),0) + IF(Setup!$AI$8&lt;&gt;"",INDIRECT("'" &amp; Setup!$AI$8 &amp; "'!" &amp; AE362),0) + IF(Setup!$AI$9&lt;&gt;"",INDIRECT("'" &amp; Setup!$AI$9 &amp; "'!" &amp; AE362),0) + IF(Setup!$AI$10&lt;&gt;"",INDIRECT("'" &amp; Setup!$AI$10 &amp; "'!" &amp; AE362),0) + IF(Setup!$AI$11&lt;&gt;"",INDIRECT("'" &amp; Setup!$AI$11 &amp; "'!" &amp; AE362),0) + IF(Setup!$AI$12&lt;&gt;"",INDIRECT("'" &amp; Setup!$AI$12 &amp; "'!" &amp; AE362),0)</f>
        <v>0</v>
      </c>
      <c r="V362" s="32" t="str">
        <f t="shared" ca="1" si="175"/>
        <v/>
      </c>
      <c r="W362" s="33" t="str">
        <f t="shared" ca="1" si="190"/>
        <v/>
      </c>
      <c r="X362" s="4">
        <f ca="1">IF(Setup!$AJ$7&lt;&gt;"",INDIRECT("'" &amp; Setup!$AJ$7 &amp; "'!" &amp; AD362),0) + IF(Setup!$AJ$8&lt;&gt;"",INDIRECT("'" &amp; Setup!$AJ$8 &amp; "'!" &amp; AD362),0) + IF(Setup!$AJ$9&lt;&gt;"",INDIRECT("'" &amp; Setup!$AJ$9 &amp; "'!" &amp; AD362),0) + IF(Setup!$AJ$10&lt;&gt;"",INDIRECT("'" &amp; Setup!$AJ$10 &amp; "'!" &amp; AD362),0) + IF(Setup!$AJ$11&lt;&gt;"",INDIRECT("'" &amp; Setup!$AJ$11 &amp; "'!" &amp; AD362),0) + IF(Setup!$AJ$12&lt;&gt;"",INDIRECT("'" &amp; Setup!$AJ$12 &amp; "'!" &amp; AD362),0)</f>
        <v>0</v>
      </c>
      <c r="Y362" s="4">
        <f ca="1">IF(Setup!$AJ$7&lt;&gt;"",INDIRECT("'" &amp; Setup!$AJ$7 &amp; "'!" &amp; AE362),0) + IF(Setup!$AJ$8&lt;&gt;"",INDIRECT("'" &amp; Setup!$AJ$8 &amp; "'!" &amp; AE362),0) + IF(Setup!$AJ$9&lt;&gt;"",INDIRECT("'" &amp; Setup!$AJ$9 &amp; "'!" &amp; AE362),0) + IF(Setup!$AJ$10&lt;&gt;"",INDIRECT("'" &amp; Setup!$AJ$10 &amp; "'!" &amp; AE362),0) + IF(Setup!$AJ$11&lt;&gt;"",INDIRECT("'" &amp; Setup!$AJ$11 &amp; "'!" &amp; AE362),0) + IF(Setup!$AJ$12&lt;&gt;"",INDIRECT("'" &amp; Setup!$AJ$12 &amp; "'!" &amp; AE362),0)</f>
        <v>0</v>
      </c>
      <c r="Z362" s="32" t="str">
        <f t="shared" ca="1" si="177"/>
        <v/>
      </c>
      <c r="AA362" s="33" t="str">
        <f t="shared" ca="1" si="191"/>
        <v/>
      </c>
      <c r="AB362" s="1">
        <f>Planning!H134</f>
        <v>0</v>
      </c>
      <c r="AC362" s="2" t="str">
        <f t="shared" si="179"/>
        <v>00</v>
      </c>
      <c r="AD362" s="2" t="s">
        <v>1109</v>
      </c>
      <c r="AE362" s="2" t="s">
        <v>1110</v>
      </c>
      <c r="AF362" s="2" t="s">
        <v>1728</v>
      </c>
      <c r="AI362" s="2">
        <f ca="1">IF(Setup!$AG$7&lt;&gt;"",INDIRECT("'" &amp; Setup!$AG$7 &amp; "'!" &amp; AF362),0) + IF(Setup!$AG$8&lt;&gt;"",INDIRECT("'" &amp; Setup!$AG$8 &amp; "'!" &amp; AF362),0) + IF(Setup!$AG$9&lt;&gt;"",INDIRECT("'" &amp; Setup!$AG$9 &amp; "'!" &amp; AF362),0) + IF(Setup!$AG$10&lt;&gt;"",INDIRECT("'" &amp; Setup!$AG$10 &amp; "'!" &amp; AF362),0) + IF(Setup!$AG$11&lt;&gt;"",INDIRECT("'" &amp; Setup!$AG$11 &amp; "'!" &amp; AF362),0) + IF(Setup!$AG$12&lt;&gt;"",INDIRECT("'" &amp; Setup!$AG$12 &amp; "'!" &amp; AF362),0)</f>
        <v>0</v>
      </c>
      <c r="AJ362" s="2">
        <f ca="1">IF(Setup!$AH$7&lt;&gt;"",INDIRECT("'" &amp; Setup!$AH$7 &amp; "'!" &amp; AF362),0) + IF(Setup!$AH$8&lt;&gt;"",INDIRECT("'" &amp; Setup!$AH$8 &amp; "'!" &amp; AF362),0) + IF(Setup!$AH$9&lt;&gt;"",INDIRECT("'" &amp; Setup!$AH$9 &amp; "'!" &amp; AF362),0) + IF(Setup!$AH$10&lt;&gt;"",INDIRECT("'" &amp; Setup!$AH$10 &amp; "'!" &amp; AF362),0) + IF(Setup!$AH$11&lt;&gt;"",INDIRECT("'" &amp; Setup!$AH$11 &amp; "'!" &amp; AF362),0) + IF(Setup!$AH$12&lt;&gt;"",INDIRECT("'" &amp; Setup!$AH$12 &amp; "'!" &amp; AF362),0)</f>
        <v>0</v>
      </c>
      <c r="AK362" s="2">
        <f ca="1">IF(Setup!$AI$7&lt;&gt;"",INDIRECT("'" &amp; Setup!$AI$7 &amp; "'!" &amp; AF362),0) + IF(Setup!$AI$8&lt;&gt;"",INDIRECT("'" &amp; Setup!$AI$8 &amp; "'!" &amp; AF362),0) + IF(Setup!$AI$9&lt;&gt;"",INDIRECT("'" &amp; Setup!$AI$9 &amp; "'!" &amp; AF362),0) + IF(Setup!$AI$10&lt;&gt;"",INDIRECT("'" &amp; Setup!$AI$10 &amp; "'!" &amp; AF362),0) + IF(Setup!$AI$11&lt;&gt;"",INDIRECT("'" &amp; Setup!$AI$11 &amp; "'!" &amp; AF362),0) + IF(Setup!$AI$12&lt;&gt;"",INDIRECT("'" &amp; Setup!$AI$12 &amp; "'!" &amp; AF362),0)</f>
        <v>0</v>
      </c>
      <c r="AL362" s="2">
        <f ca="1">IF(Setup!$AJ$7&lt;&gt;"",INDIRECT("'" &amp; Setup!$AJ$7 &amp; "'!" &amp; AF362),0) + IF(Setup!$AJ$8&lt;&gt;"",INDIRECT("'" &amp; Setup!$AJ$8 &amp; "'!" &amp; AF362),0) + IF(Setup!$AJ$9&lt;&gt;"",INDIRECT("'" &amp; Setup!$AJ$9 &amp; "'!" &amp; AF362),0) + IF(Setup!$AJ$10&lt;&gt;"",INDIRECT("'" &amp; Setup!$AJ$10 &amp; "'!" &amp; AF362),0) + IF(Setup!$AJ$11&lt;&gt;"",INDIRECT("'" &amp; Setup!$AJ$11 &amp; "'!" &amp; AF362),0) + IF(Setup!$AJ$12&lt;&gt;"",INDIRECT("'" &amp; Setup!$AJ$12 &amp; "'!" &amp; AF362),0)</f>
        <v>0</v>
      </c>
      <c r="AN362" s="2" t="str">
        <f t="shared" si="180"/>
        <v/>
      </c>
      <c r="BS362" s="2">
        <v>0</v>
      </c>
      <c r="BT362" s="2">
        <f ca="1">IF(Setup!$AH$7="",0,INDIRECT("'" &amp; Setup!$AH$7 &amp; "'!" &amp; AF362))</f>
        <v>0</v>
      </c>
      <c r="BU362" s="2">
        <f ca="1">IF(Setup!$AI$7="",0,INDIRECT("'" &amp; Setup!$AI$7 &amp; "'!" &amp; AF362))</f>
        <v>0</v>
      </c>
      <c r="BV362" s="2">
        <f ca="1">IF(Setup!$AJ$7="",0,INDIRECT("'" &amp; Setup!$AJ$7 &amp; "'!" &amp; AF362))</f>
        <v>0</v>
      </c>
    </row>
    <row r="363" spans="1:74" ht="39" hidden="1" customHeight="1" x14ac:dyDescent="0.2">
      <c r="A363" s="14" t="str">
        <f>Planning!A135</f>
        <v>I127</v>
      </c>
      <c r="B363" s="9">
        <f>Planning!B135</f>
        <v>0</v>
      </c>
      <c r="C363" s="9">
        <f>Planning!C135</f>
        <v>0</v>
      </c>
      <c r="D363" s="9">
        <f>Planning!D135</f>
        <v>0</v>
      </c>
      <c r="E363" s="3">
        <f>Planning!E135</f>
        <v>0</v>
      </c>
      <c r="F363" s="3">
        <f>Planning!G135</f>
        <v>0</v>
      </c>
      <c r="G363" s="60">
        <f t="shared" si="181"/>
        <v>0</v>
      </c>
      <c r="H363" s="5">
        <f t="shared" ca="1" si="182"/>
        <v>0</v>
      </c>
      <c r="I363" s="5">
        <f t="shared" ca="1" si="183"/>
        <v>0</v>
      </c>
      <c r="J363" s="32" t="str">
        <f t="shared" ca="1" si="184"/>
        <v/>
      </c>
      <c r="K363" s="33" t="str">
        <f t="shared" ca="1" si="187"/>
        <v/>
      </c>
      <c r="L363" s="5">
        <f ca="1">IF(Setup!$AG$7&lt;&gt;"",INDIRECT("'" &amp; Setup!$AG$7 &amp; "'!" &amp; AD363),0) + IF(Setup!$AG$8&lt;&gt;"",INDIRECT("'" &amp; Setup!$AG$8 &amp; "'!" &amp; AD363),0) + IF(Setup!$AG$9&lt;&gt;"",INDIRECT("'" &amp; Setup!$AG$9 &amp; "'!" &amp; AD363),0) + IF(Setup!$AG$10&lt;&gt;"",INDIRECT("'" &amp; Setup!$AG$10 &amp; "'!" &amp; AD363),0) + IF(Setup!$AG$11&lt;&gt;"",INDIRECT("'" &amp; Setup!$AG$11 &amp; "'!" &amp; AD363),0) + IF(Setup!$AG$12&lt;&gt;"",INDIRECT("'" &amp; Setup!$AG$12 &amp; "'!" &amp; AD363),0)</f>
        <v>0</v>
      </c>
      <c r="M363" s="5">
        <f ca="1">IF(Setup!$AG$7&lt;&gt;"",INDIRECT("'" &amp; Setup!$AG$7 &amp; "'!" &amp; AE363),0) + IF(Setup!$AG$8&lt;&gt;"",INDIRECT("'" &amp; Setup!$AG$8 &amp; "'!" &amp; AE363),0) + IF(Setup!$AG$9&lt;&gt;"",INDIRECT("'" &amp; Setup!$AG$9 &amp; "'!" &amp; AE363),0) + IF(Setup!$AG$10&lt;&gt;"",INDIRECT("'" &amp; Setup!$AG$10 &amp; "'!" &amp; AE363),0) + IF(Setup!$AG$11&lt;&gt;"",INDIRECT("'" &amp; Setup!$AG$11 &amp; "'!" &amp; AE363),0) + IF(Setup!$AG$12&lt;&gt;"",INDIRECT("'" &amp; Setup!$AG$12 &amp; "'!" &amp; AE363),0)</f>
        <v>0</v>
      </c>
      <c r="N363" s="32" t="str">
        <f t="shared" ca="1" si="185"/>
        <v/>
      </c>
      <c r="O363" s="33" t="str">
        <f t="shared" ca="1" si="188"/>
        <v/>
      </c>
      <c r="P363" s="5">
        <f ca="1">IF(Setup!$AH$7&lt;&gt;"",INDIRECT("'" &amp; Setup!$AH$7 &amp; "'!" &amp; AD363),0) + IF(Setup!$AH$8&lt;&gt;"",INDIRECT("'" &amp; Setup!$AH$8 &amp; "'!" &amp; AD363),0) + IF(Setup!$AH$9&lt;&gt;"",INDIRECT("'" &amp; Setup!$AH$9 &amp; "'!" &amp; AD363),0) + IF(Setup!$AH$10&lt;&gt;"",INDIRECT("'" &amp; Setup!$AH$10 &amp; "'!" &amp; AD363),0) + IF(Setup!$AH$11&lt;&gt;"",INDIRECT("'" &amp; Setup!$AH$11 &amp; "'!" &amp; AD363),0) + IF(Setup!$AH$12&lt;&gt;"",INDIRECT("'" &amp; Setup!$AH$12 &amp; "'!" &amp; AD363),0)</f>
        <v>0</v>
      </c>
      <c r="Q363" s="5">
        <f ca="1">IF(Setup!$AH$7&lt;&gt;"",INDIRECT("'" &amp; Setup!$AH$7 &amp; "'!" &amp; AE363),0) + IF(Setup!$AH$8&lt;&gt;"",INDIRECT("'" &amp; Setup!$AH$8 &amp; "'!" &amp; AE363),0) + IF(Setup!$AH$9&lt;&gt;"",INDIRECT("'" &amp; Setup!$AH$9 &amp; "'!" &amp; AE363),0) + IF(Setup!$AH$10&lt;&gt;"",INDIRECT("'" &amp; Setup!$AH$10 &amp; "'!" &amp; AE363),0) + IF(Setup!$AH$11&lt;&gt;"",INDIRECT("'" &amp; Setup!$AH$11 &amp; "'!" &amp; AE363),0) + IF(Setup!$AH$12&lt;&gt;"",INDIRECT("'" &amp; Setup!$AH$12 &amp; "'!" &amp; AE363),0)</f>
        <v>0</v>
      </c>
      <c r="R363" s="32" t="str">
        <f t="shared" ca="1" si="186"/>
        <v/>
      </c>
      <c r="S363" s="33" t="str">
        <f t="shared" ca="1" si="189"/>
        <v/>
      </c>
      <c r="T363" s="5">
        <f ca="1">IF(Setup!$AI$7&lt;&gt;"",INDIRECT("'" &amp; Setup!$AI$7 &amp; "'!" &amp; AD363),0) + IF(Setup!$AI$8&lt;&gt;"",INDIRECT("'" &amp; Setup!$AI$8 &amp; "'!" &amp; AD363),0) + IF(Setup!$AI$9&lt;&gt;"",INDIRECT("'" &amp; Setup!$AI$9 &amp; "'!" &amp; AD363),0) + IF(Setup!$AI$10&lt;&gt;"",INDIRECT("'" &amp; Setup!$AI$10 &amp; "'!" &amp; AD363),0) + IF(Setup!$AI$11&lt;&gt;"",INDIRECT("'" &amp; Setup!$AI$11 &amp; "'!" &amp; AD363),0) + IF(Setup!$AI$12&lt;&gt;"",INDIRECT("'" &amp; Setup!$AI$12 &amp; "'!" &amp; AD363),0)</f>
        <v>0</v>
      </c>
      <c r="U363" s="5">
        <f ca="1">IF(Setup!$AI$7&lt;&gt;"",INDIRECT("'" &amp; Setup!$AI$7 &amp; "'!" &amp; AE363),0) + IF(Setup!$AI$8&lt;&gt;"",INDIRECT("'" &amp; Setup!$AI$8 &amp; "'!" &amp; AE363),0) + IF(Setup!$AI$9&lt;&gt;"",INDIRECT("'" &amp; Setup!$AI$9 &amp; "'!" &amp; AE363),0) + IF(Setup!$AI$10&lt;&gt;"",INDIRECT("'" &amp; Setup!$AI$10 &amp; "'!" &amp; AE363),0) + IF(Setup!$AI$11&lt;&gt;"",INDIRECT("'" &amp; Setup!$AI$11 &amp; "'!" &amp; AE363),0) + IF(Setup!$AI$12&lt;&gt;"",INDIRECT("'" &amp; Setup!$AI$12 &amp; "'!" &amp; AE363),0)</f>
        <v>0</v>
      </c>
      <c r="V363" s="32" t="str">
        <f t="shared" ca="1" si="175"/>
        <v/>
      </c>
      <c r="W363" s="33" t="str">
        <f t="shared" ca="1" si="190"/>
        <v/>
      </c>
      <c r="X363" s="4">
        <f ca="1">IF(Setup!$AJ$7&lt;&gt;"",INDIRECT("'" &amp; Setup!$AJ$7 &amp; "'!" &amp; AD363),0) + IF(Setup!$AJ$8&lt;&gt;"",INDIRECT("'" &amp; Setup!$AJ$8 &amp; "'!" &amp; AD363),0) + IF(Setup!$AJ$9&lt;&gt;"",INDIRECT("'" &amp; Setup!$AJ$9 &amp; "'!" &amp; AD363),0) + IF(Setup!$AJ$10&lt;&gt;"",INDIRECT("'" &amp; Setup!$AJ$10 &amp; "'!" &amp; AD363),0) + IF(Setup!$AJ$11&lt;&gt;"",INDIRECT("'" &amp; Setup!$AJ$11 &amp; "'!" &amp; AD363),0) + IF(Setup!$AJ$12&lt;&gt;"",INDIRECT("'" &amp; Setup!$AJ$12 &amp; "'!" &amp; AD363),0)</f>
        <v>0</v>
      </c>
      <c r="Y363" s="4">
        <f ca="1">IF(Setup!$AJ$7&lt;&gt;"",INDIRECT("'" &amp; Setup!$AJ$7 &amp; "'!" &amp; AE363),0) + IF(Setup!$AJ$8&lt;&gt;"",INDIRECT("'" &amp; Setup!$AJ$8 &amp; "'!" &amp; AE363),0) + IF(Setup!$AJ$9&lt;&gt;"",INDIRECT("'" &amp; Setup!$AJ$9 &amp; "'!" &amp; AE363),0) + IF(Setup!$AJ$10&lt;&gt;"",INDIRECT("'" &amp; Setup!$AJ$10 &amp; "'!" &amp; AE363),0) + IF(Setup!$AJ$11&lt;&gt;"",INDIRECT("'" &amp; Setup!$AJ$11 &amp; "'!" &amp; AE363),0) + IF(Setup!$AJ$12&lt;&gt;"",INDIRECT("'" &amp; Setup!$AJ$12 &amp; "'!" &amp; AE363),0)</f>
        <v>0</v>
      </c>
      <c r="Z363" s="32" t="str">
        <f t="shared" ca="1" si="177"/>
        <v/>
      </c>
      <c r="AA363" s="33" t="str">
        <f t="shared" ca="1" si="191"/>
        <v/>
      </c>
      <c r="AB363" s="1">
        <f>Planning!H135</f>
        <v>0</v>
      </c>
      <c r="AC363" s="2" t="str">
        <f t="shared" si="179"/>
        <v>00</v>
      </c>
      <c r="AD363" s="2" t="s">
        <v>1111</v>
      </c>
      <c r="AE363" s="2" t="s">
        <v>1112</v>
      </c>
      <c r="AF363" s="2" t="s">
        <v>1729</v>
      </c>
      <c r="AI363" s="2">
        <f ca="1">IF(Setup!$AG$7&lt;&gt;"",INDIRECT("'" &amp; Setup!$AG$7 &amp; "'!" &amp; AF363),0) + IF(Setup!$AG$8&lt;&gt;"",INDIRECT("'" &amp; Setup!$AG$8 &amp; "'!" &amp; AF363),0) + IF(Setup!$AG$9&lt;&gt;"",INDIRECT("'" &amp; Setup!$AG$9 &amp; "'!" &amp; AF363),0) + IF(Setup!$AG$10&lt;&gt;"",INDIRECT("'" &amp; Setup!$AG$10 &amp; "'!" &amp; AF363),0) + IF(Setup!$AG$11&lt;&gt;"",INDIRECT("'" &amp; Setup!$AG$11 &amp; "'!" &amp; AF363),0) + IF(Setup!$AG$12&lt;&gt;"",INDIRECT("'" &amp; Setup!$AG$12 &amp; "'!" &amp; AF363),0)</f>
        <v>0</v>
      </c>
      <c r="AJ363" s="2">
        <f ca="1">IF(Setup!$AH$7&lt;&gt;"",INDIRECT("'" &amp; Setup!$AH$7 &amp; "'!" &amp; AF363),0) + IF(Setup!$AH$8&lt;&gt;"",INDIRECT("'" &amp; Setup!$AH$8 &amp; "'!" &amp; AF363),0) + IF(Setup!$AH$9&lt;&gt;"",INDIRECT("'" &amp; Setup!$AH$9 &amp; "'!" &amp; AF363),0) + IF(Setup!$AH$10&lt;&gt;"",INDIRECT("'" &amp; Setup!$AH$10 &amp; "'!" &amp; AF363),0) + IF(Setup!$AH$11&lt;&gt;"",INDIRECT("'" &amp; Setup!$AH$11 &amp; "'!" &amp; AF363),0) + IF(Setup!$AH$12&lt;&gt;"",INDIRECT("'" &amp; Setup!$AH$12 &amp; "'!" &amp; AF363),0)</f>
        <v>0</v>
      </c>
      <c r="AK363" s="2">
        <f ca="1">IF(Setup!$AI$7&lt;&gt;"",INDIRECT("'" &amp; Setup!$AI$7 &amp; "'!" &amp; AF363),0) + IF(Setup!$AI$8&lt;&gt;"",INDIRECT("'" &amp; Setup!$AI$8 &amp; "'!" &amp; AF363),0) + IF(Setup!$AI$9&lt;&gt;"",INDIRECT("'" &amp; Setup!$AI$9 &amp; "'!" &amp; AF363),0) + IF(Setup!$AI$10&lt;&gt;"",INDIRECT("'" &amp; Setup!$AI$10 &amp; "'!" &amp; AF363),0) + IF(Setup!$AI$11&lt;&gt;"",INDIRECT("'" &amp; Setup!$AI$11 &amp; "'!" &amp; AF363),0) + IF(Setup!$AI$12&lt;&gt;"",INDIRECT("'" &amp; Setup!$AI$12 &amp; "'!" &amp; AF363),0)</f>
        <v>0</v>
      </c>
      <c r="AL363" s="2">
        <f ca="1">IF(Setup!$AJ$7&lt;&gt;"",INDIRECT("'" &amp; Setup!$AJ$7 &amp; "'!" &amp; AF363),0) + IF(Setup!$AJ$8&lt;&gt;"",INDIRECT("'" &amp; Setup!$AJ$8 &amp; "'!" &amp; AF363),0) + IF(Setup!$AJ$9&lt;&gt;"",INDIRECT("'" &amp; Setup!$AJ$9 &amp; "'!" &amp; AF363),0) + IF(Setup!$AJ$10&lt;&gt;"",INDIRECT("'" &amp; Setup!$AJ$10 &amp; "'!" &amp; AF363),0) + IF(Setup!$AJ$11&lt;&gt;"",INDIRECT("'" &amp; Setup!$AJ$11 &amp; "'!" &amp; AF363),0) + IF(Setup!$AJ$12&lt;&gt;"",INDIRECT("'" &amp; Setup!$AJ$12 &amp; "'!" &amp; AF363),0)</f>
        <v>0</v>
      </c>
      <c r="AN363" s="2" t="str">
        <f t="shared" si="180"/>
        <v/>
      </c>
      <c r="BS363" s="2">
        <v>0</v>
      </c>
      <c r="BT363" s="2">
        <f ca="1">IF(Setup!$AH$7="",0,INDIRECT("'" &amp; Setup!$AH$7 &amp; "'!" &amp; AF363))</f>
        <v>0</v>
      </c>
      <c r="BU363" s="2">
        <f ca="1">IF(Setup!$AI$7="",0,INDIRECT("'" &amp; Setup!$AI$7 &amp; "'!" &amp; AF363))</f>
        <v>0</v>
      </c>
      <c r="BV363" s="2">
        <f ca="1">IF(Setup!$AJ$7="",0,INDIRECT("'" &amp; Setup!$AJ$7 &amp; "'!" &amp; AF363))</f>
        <v>0</v>
      </c>
    </row>
    <row r="364" spans="1:74" ht="39" hidden="1" customHeight="1" x14ac:dyDescent="0.2">
      <c r="A364" s="14" t="str">
        <f>Planning!A136</f>
        <v>I128</v>
      </c>
      <c r="B364" s="9">
        <f>Planning!B136</f>
        <v>0</v>
      </c>
      <c r="C364" s="9">
        <f>Planning!C136</f>
        <v>0</v>
      </c>
      <c r="D364" s="9">
        <f>Planning!D136</f>
        <v>0</v>
      </c>
      <c r="E364" s="3">
        <f>Planning!E136</f>
        <v>0</v>
      </c>
      <c r="F364" s="3">
        <f>Planning!G136</f>
        <v>0</v>
      </c>
      <c r="G364" s="60">
        <f t="shared" si="181"/>
        <v>0</v>
      </c>
      <c r="H364" s="5">
        <f t="shared" ca="1" si="182"/>
        <v>0</v>
      </c>
      <c r="I364" s="5">
        <f t="shared" ca="1" si="183"/>
        <v>0</v>
      </c>
      <c r="J364" s="32" t="str">
        <f t="shared" ca="1" si="184"/>
        <v/>
      </c>
      <c r="K364" s="33" t="str">
        <f t="shared" ca="1" si="187"/>
        <v/>
      </c>
      <c r="L364" s="5">
        <f ca="1">IF(Setup!$AG$7&lt;&gt;"",INDIRECT("'" &amp; Setup!$AG$7 &amp; "'!" &amp; AD364),0) + IF(Setup!$AG$8&lt;&gt;"",INDIRECT("'" &amp; Setup!$AG$8 &amp; "'!" &amp; AD364),0) + IF(Setup!$AG$9&lt;&gt;"",INDIRECT("'" &amp; Setup!$AG$9 &amp; "'!" &amp; AD364),0) + IF(Setup!$AG$10&lt;&gt;"",INDIRECT("'" &amp; Setup!$AG$10 &amp; "'!" &amp; AD364),0) + IF(Setup!$AG$11&lt;&gt;"",INDIRECT("'" &amp; Setup!$AG$11 &amp; "'!" &amp; AD364),0) + IF(Setup!$AG$12&lt;&gt;"",INDIRECT("'" &amp; Setup!$AG$12 &amp; "'!" &amp; AD364),0)</f>
        <v>0</v>
      </c>
      <c r="M364" s="5">
        <f ca="1">IF(Setup!$AG$7&lt;&gt;"",INDIRECT("'" &amp; Setup!$AG$7 &amp; "'!" &amp; AE364),0) + IF(Setup!$AG$8&lt;&gt;"",INDIRECT("'" &amp; Setup!$AG$8 &amp; "'!" &amp; AE364),0) + IF(Setup!$AG$9&lt;&gt;"",INDIRECT("'" &amp; Setup!$AG$9 &amp; "'!" &amp; AE364),0) + IF(Setup!$AG$10&lt;&gt;"",INDIRECT("'" &amp; Setup!$AG$10 &amp; "'!" &amp; AE364),0) + IF(Setup!$AG$11&lt;&gt;"",INDIRECT("'" &amp; Setup!$AG$11 &amp; "'!" &amp; AE364),0) + IF(Setup!$AG$12&lt;&gt;"",INDIRECT("'" &amp; Setup!$AG$12 &amp; "'!" &amp; AE364),0)</f>
        <v>0</v>
      </c>
      <c r="N364" s="32" t="str">
        <f t="shared" ca="1" si="185"/>
        <v/>
      </c>
      <c r="O364" s="33" t="str">
        <f t="shared" ca="1" si="188"/>
        <v/>
      </c>
      <c r="P364" s="5">
        <f ca="1">IF(Setup!$AH$7&lt;&gt;"",INDIRECT("'" &amp; Setup!$AH$7 &amp; "'!" &amp; AD364),0) + IF(Setup!$AH$8&lt;&gt;"",INDIRECT("'" &amp; Setup!$AH$8 &amp; "'!" &amp; AD364),0) + IF(Setup!$AH$9&lt;&gt;"",INDIRECT("'" &amp; Setup!$AH$9 &amp; "'!" &amp; AD364),0) + IF(Setup!$AH$10&lt;&gt;"",INDIRECT("'" &amp; Setup!$AH$10 &amp; "'!" &amp; AD364),0) + IF(Setup!$AH$11&lt;&gt;"",INDIRECT("'" &amp; Setup!$AH$11 &amp; "'!" &amp; AD364),0) + IF(Setup!$AH$12&lt;&gt;"",INDIRECT("'" &amp; Setup!$AH$12 &amp; "'!" &amp; AD364),0)</f>
        <v>0</v>
      </c>
      <c r="Q364" s="5">
        <f ca="1">IF(Setup!$AH$7&lt;&gt;"",INDIRECT("'" &amp; Setup!$AH$7 &amp; "'!" &amp; AE364),0) + IF(Setup!$AH$8&lt;&gt;"",INDIRECT("'" &amp; Setup!$AH$8 &amp; "'!" &amp; AE364),0) + IF(Setup!$AH$9&lt;&gt;"",INDIRECT("'" &amp; Setup!$AH$9 &amp; "'!" &amp; AE364),0) + IF(Setup!$AH$10&lt;&gt;"",INDIRECT("'" &amp; Setup!$AH$10 &amp; "'!" &amp; AE364),0) + IF(Setup!$AH$11&lt;&gt;"",INDIRECT("'" &amp; Setup!$AH$11 &amp; "'!" &amp; AE364),0) + IF(Setup!$AH$12&lt;&gt;"",INDIRECT("'" &amp; Setup!$AH$12 &amp; "'!" &amp; AE364),0)</f>
        <v>0</v>
      </c>
      <c r="R364" s="32" t="str">
        <f t="shared" ca="1" si="186"/>
        <v/>
      </c>
      <c r="S364" s="33" t="str">
        <f t="shared" ca="1" si="189"/>
        <v/>
      </c>
      <c r="T364" s="5">
        <f ca="1">IF(Setup!$AI$7&lt;&gt;"",INDIRECT("'" &amp; Setup!$AI$7 &amp; "'!" &amp; AD364),0) + IF(Setup!$AI$8&lt;&gt;"",INDIRECT("'" &amp; Setup!$AI$8 &amp; "'!" &amp; AD364),0) + IF(Setup!$AI$9&lt;&gt;"",INDIRECT("'" &amp; Setup!$AI$9 &amp; "'!" &amp; AD364),0) + IF(Setup!$AI$10&lt;&gt;"",INDIRECT("'" &amp; Setup!$AI$10 &amp; "'!" &amp; AD364),0) + IF(Setup!$AI$11&lt;&gt;"",INDIRECT("'" &amp; Setup!$AI$11 &amp; "'!" &amp; AD364),0) + IF(Setup!$AI$12&lt;&gt;"",INDIRECT("'" &amp; Setup!$AI$12 &amp; "'!" &amp; AD364),0)</f>
        <v>0</v>
      </c>
      <c r="U364" s="5">
        <f ca="1">IF(Setup!$AI$7&lt;&gt;"",INDIRECT("'" &amp; Setup!$AI$7 &amp; "'!" &amp; AE364),0) + IF(Setup!$AI$8&lt;&gt;"",INDIRECT("'" &amp; Setup!$AI$8 &amp; "'!" &amp; AE364),0) + IF(Setup!$AI$9&lt;&gt;"",INDIRECT("'" &amp; Setup!$AI$9 &amp; "'!" &amp; AE364),0) + IF(Setup!$AI$10&lt;&gt;"",INDIRECT("'" &amp; Setup!$AI$10 &amp; "'!" &amp; AE364),0) + IF(Setup!$AI$11&lt;&gt;"",INDIRECT("'" &amp; Setup!$AI$11 &amp; "'!" &amp; AE364),0) + IF(Setup!$AI$12&lt;&gt;"",INDIRECT("'" &amp; Setup!$AI$12 &amp; "'!" &amp; AE364),0)</f>
        <v>0</v>
      </c>
      <c r="V364" s="32" t="str">
        <f t="shared" ca="1" si="175"/>
        <v/>
      </c>
      <c r="W364" s="33" t="str">
        <f t="shared" ca="1" si="190"/>
        <v/>
      </c>
      <c r="X364" s="4">
        <f ca="1">IF(Setup!$AJ$7&lt;&gt;"",INDIRECT("'" &amp; Setup!$AJ$7 &amp; "'!" &amp; AD364),0) + IF(Setup!$AJ$8&lt;&gt;"",INDIRECT("'" &amp; Setup!$AJ$8 &amp; "'!" &amp; AD364),0) + IF(Setup!$AJ$9&lt;&gt;"",INDIRECT("'" &amp; Setup!$AJ$9 &amp; "'!" &amp; AD364),0) + IF(Setup!$AJ$10&lt;&gt;"",INDIRECT("'" &amp; Setup!$AJ$10 &amp; "'!" &amp; AD364),0) + IF(Setup!$AJ$11&lt;&gt;"",INDIRECT("'" &amp; Setup!$AJ$11 &amp; "'!" &amp; AD364),0) + IF(Setup!$AJ$12&lt;&gt;"",INDIRECT("'" &amp; Setup!$AJ$12 &amp; "'!" &amp; AD364),0)</f>
        <v>0</v>
      </c>
      <c r="Y364" s="4">
        <f ca="1">IF(Setup!$AJ$7&lt;&gt;"",INDIRECT("'" &amp; Setup!$AJ$7 &amp; "'!" &amp; AE364),0) + IF(Setup!$AJ$8&lt;&gt;"",INDIRECT("'" &amp; Setup!$AJ$8 &amp; "'!" &amp; AE364),0) + IF(Setup!$AJ$9&lt;&gt;"",INDIRECT("'" &amp; Setup!$AJ$9 &amp; "'!" &amp; AE364),0) + IF(Setup!$AJ$10&lt;&gt;"",INDIRECT("'" &amp; Setup!$AJ$10 &amp; "'!" &amp; AE364),0) + IF(Setup!$AJ$11&lt;&gt;"",INDIRECT("'" &amp; Setup!$AJ$11 &amp; "'!" &amp; AE364),0) + IF(Setup!$AJ$12&lt;&gt;"",INDIRECT("'" &amp; Setup!$AJ$12 &amp; "'!" &amp; AE364),0)</f>
        <v>0</v>
      </c>
      <c r="Z364" s="32" t="str">
        <f t="shared" ca="1" si="177"/>
        <v/>
      </c>
      <c r="AA364" s="33" t="str">
        <f t="shared" ca="1" si="191"/>
        <v/>
      </c>
      <c r="AB364" s="1">
        <f>Planning!H136</f>
        <v>0</v>
      </c>
      <c r="AC364" s="2" t="str">
        <f t="shared" si="179"/>
        <v>00</v>
      </c>
      <c r="AD364" s="2" t="s">
        <v>1113</v>
      </c>
      <c r="AE364" s="2" t="s">
        <v>1114</v>
      </c>
      <c r="AF364" s="2" t="s">
        <v>1730</v>
      </c>
      <c r="AI364" s="2">
        <f ca="1">IF(Setup!$AG$7&lt;&gt;"",INDIRECT("'" &amp; Setup!$AG$7 &amp; "'!" &amp; AF364),0) + IF(Setup!$AG$8&lt;&gt;"",INDIRECT("'" &amp; Setup!$AG$8 &amp; "'!" &amp; AF364),0) + IF(Setup!$AG$9&lt;&gt;"",INDIRECT("'" &amp; Setup!$AG$9 &amp; "'!" &amp; AF364),0) + IF(Setup!$AG$10&lt;&gt;"",INDIRECT("'" &amp; Setup!$AG$10 &amp; "'!" &amp; AF364),0) + IF(Setup!$AG$11&lt;&gt;"",INDIRECT("'" &amp; Setup!$AG$11 &amp; "'!" &amp; AF364),0) + IF(Setup!$AG$12&lt;&gt;"",INDIRECT("'" &amp; Setup!$AG$12 &amp; "'!" &amp; AF364),0)</f>
        <v>0</v>
      </c>
      <c r="AJ364" s="2">
        <f ca="1">IF(Setup!$AH$7&lt;&gt;"",INDIRECT("'" &amp; Setup!$AH$7 &amp; "'!" &amp; AF364),0) + IF(Setup!$AH$8&lt;&gt;"",INDIRECT("'" &amp; Setup!$AH$8 &amp; "'!" &amp; AF364),0) + IF(Setup!$AH$9&lt;&gt;"",INDIRECT("'" &amp; Setup!$AH$9 &amp; "'!" &amp; AF364),0) + IF(Setup!$AH$10&lt;&gt;"",INDIRECT("'" &amp; Setup!$AH$10 &amp; "'!" &amp; AF364),0) + IF(Setup!$AH$11&lt;&gt;"",INDIRECT("'" &amp; Setup!$AH$11 &amp; "'!" &amp; AF364),0) + IF(Setup!$AH$12&lt;&gt;"",INDIRECT("'" &amp; Setup!$AH$12 &amp; "'!" &amp; AF364),0)</f>
        <v>0</v>
      </c>
      <c r="AK364" s="2">
        <f ca="1">IF(Setup!$AI$7&lt;&gt;"",INDIRECT("'" &amp; Setup!$AI$7 &amp; "'!" &amp; AF364),0) + IF(Setup!$AI$8&lt;&gt;"",INDIRECT("'" &amp; Setup!$AI$8 &amp; "'!" &amp; AF364),0) + IF(Setup!$AI$9&lt;&gt;"",INDIRECT("'" &amp; Setup!$AI$9 &amp; "'!" &amp; AF364),0) + IF(Setup!$AI$10&lt;&gt;"",INDIRECT("'" &amp; Setup!$AI$10 &amp; "'!" &amp; AF364),0) + IF(Setup!$AI$11&lt;&gt;"",INDIRECT("'" &amp; Setup!$AI$11 &amp; "'!" &amp; AF364),0) + IF(Setup!$AI$12&lt;&gt;"",INDIRECT("'" &amp; Setup!$AI$12 &amp; "'!" &amp; AF364),0)</f>
        <v>0</v>
      </c>
      <c r="AL364" s="2">
        <f ca="1">IF(Setup!$AJ$7&lt;&gt;"",INDIRECT("'" &amp; Setup!$AJ$7 &amp; "'!" &amp; AF364),0) + IF(Setup!$AJ$8&lt;&gt;"",INDIRECT("'" &amp; Setup!$AJ$8 &amp; "'!" &amp; AF364),0) + IF(Setup!$AJ$9&lt;&gt;"",INDIRECT("'" &amp; Setup!$AJ$9 &amp; "'!" &amp; AF364),0) + IF(Setup!$AJ$10&lt;&gt;"",INDIRECT("'" &amp; Setup!$AJ$10 &amp; "'!" &amp; AF364),0) + IF(Setup!$AJ$11&lt;&gt;"",INDIRECT("'" &amp; Setup!$AJ$11 &amp; "'!" &amp; AF364),0) + IF(Setup!$AJ$12&lt;&gt;"",INDIRECT("'" &amp; Setup!$AJ$12 &amp; "'!" &amp; AF364),0)</f>
        <v>0</v>
      </c>
      <c r="AN364" s="2" t="str">
        <f t="shared" si="180"/>
        <v/>
      </c>
      <c r="BS364" s="2">
        <v>0</v>
      </c>
      <c r="BT364" s="2">
        <f ca="1">IF(Setup!$AH$7="",0,INDIRECT("'" &amp; Setup!$AH$7 &amp; "'!" &amp; AF364))</f>
        <v>0</v>
      </c>
      <c r="BU364" s="2">
        <f ca="1">IF(Setup!$AI$7="",0,INDIRECT("'" &amp; Setup!$AI$7 &amp; "'!" &amp; AF364))</f>
        <v>0</v>
      </c>
      <c r="BV364" s="2">
        <f ca="1">IF(Setup!$AJ$7="",0,INDIRECT("'" &amp; Setup!$AJ$7 &amp; "'!" &amp; AF364))</f>
        <v>0</v>
      </c>
    </row>
    <row r="365" spans="1:74" ht="39" hidden="1" customHeight="1" x14ac:dyDescent="0.2">
      <c r="A365" s="14" t="str">
        <f>Planning!A137</f>
        <v>I129</v>
      </c>
      <c r="B365" s="9">
        <f>Planning!B137</f>
        <v>0</v>
      </c>
      <c r="C365" s="9">
        <f>Planning!C137</f>
        <v>0</v>
      </c>
      <c r="D365" s="9">
        <f>Planning!D137</f>
        <v>0</v>
      </c>
      <c r="E365" s="3">
        <f>Planning!E137</f>
        <v>0</v>
      </c>
      <c r="F365" s="3">
        <f>Planning!G137</f>
        <v>0</v>
      </c>
      <c r="G365" s="60">
        <f t="shared" si="181"/>
        <v>0</v>
      </c>
      <c r="H365" s="5">
        <f t="shared" ca="1" si="182"/>
        <v>0</v>
      </c>
      <c r="I365" s="5">
        <f t="shared" ca="1" si="183"/>
        <v>0</v>
      </c>
      <c r="J365" s="32" t="str">
        <f t="shared" ca="1" si="184"/>
        <v/>
      </c>
      <c r="K365" s="33" t="str">
        <f t="shared" ref="K365:K396" ca="1" si="192">IF($AN365 = ExcluirDelPLogro,"",IF(AND(H365=0,I365=0),"",J365))</f>
        <v/>
      </c>
      <c r="L365" s="5">
        <f ca="1">IF(Setup!$AG$7&lt;&gt;"",INDIRECT("'" &amp; Setup!$AG$7 &amp; "'!" &amp; AD365),0) + IF(Setup!$AG$8&lt;&gt;"",INDIRECT("'" &amp; Setup!$AG$8 &amp; "'!" &amp; AD365),0) + IF(Setup!$AG$9&lt;&gt;"",INDIRECT("'" &amp; Setup!$AG$9 &amp; "'!" &amp; AD365),0) + IF(Setup!$AG$10&lt;&gt;"",INDIRECT("'" &amp; Setup!$AG$10 &amp; "'!" &amp; AD365),0) + IF(Setup!$AG$11&lt;&gt;"",INDIRECT("'" &amp; Setup!$AG$11 &amp; "'!" &amp; AD365),0) + IF(Setup!$AG$12&lt;&gt;"",INDIRECT("'" &amp; Setup!$AG$12 &amp; "'!" &amp; AD365),0)</f>
        <v>0</v>
      </c>
      <c r="M365" s="5">
        <f ca="1">IF(Setup!$AG$7&lt;&gt;"",INDIRECT("'" &amp; Setup!$AG$7 &amp; "'!" &amp; AE365),0) + IF(Setup!$AG$8&lt;&gt;"",INDIRECT("'" &amp; Setup!$AG$8 &amp; "'!" &amp; AE365),0) + IF(Setup!$AG$9&lt;&gt;"",INDIRECT("'" &amp; Setup!$AG$9 &amp; "'!" &amp; AE365),0) + IF(Setup!$AG$10&lt;&gt;"",INDIRECT("'" &amp; Setup!$AG$10 &amp; "'!" &amp; AE365),0) + IF(Setup!$AG$11&lt;&gt;"",INDIRECT("'" &amp; Setup!$AG$11 &amp; "'!" &amp; AE365),0) + IF(Setup!$AG$12&lt;&gt;"",INDIRECT("'" &amp; Setup!$AG$12 &amp; "'!" &amp; AE365),0)</f>
        <v>0</v>
      </c>
      <c r="N365" s="32" t="str">
        <f t="shared" ca="1" si="185"/>
        <v/>
      </c>
      <c r="O365" s="33" t="str">
        <f t="shared" ref="O365:O396" ca="1" si="193">IF($AN365=ExcluirDelPLogro,"",IF(AND(L365=0,M365=0),"",N365))</f>
        <v/>
      </c>
      <c r="P365" s="5">
        <f ca="1">IF(Setup!$AH$7&lt;&gt;"",INDIRECT("'" &amp; Setup!$AH$7 &amp; "'!" &amp; AD365),0) + IF(Setup!$AH$8&lt;&gt;"",INDIRECT("'" &amp; Setup!$AH$8 &amp; "'!" &amp; AD365),0) + IF(Setup!$AH$9&lt;&gt;"",INDIRECT("'" &amp; Setup!$AH$9 &amp; "'!" &amp; AD365),0) + IF(Setup!$AH$10&lt;&gt;"",INDIRECT("'" &amp; Setup!$AH$10 &amp; "'!" &amp; AD365),0) + IF(Setup!$AH$11&lt;&gt;"",INDIRECT("'" &amp; Setup!$AH$11 &amp; "'!" &amp; AD365),0) + IF(Setup!$AH$12&lt;&gt;"",INDIRECT("'" &amp; Setup!$AH$12 &amp; "'!" &amp; AD365),0)</f>
        <v>0</v>
      </c>
      <c r="Q365" s="5">
        <f ca="1">IF(Setup!$AH$7&lt;&gt;"",INDIRECT("'" &amp; Setup!$AH$7 &amp; "'!" &amp; AE365),0) + IF(Setup!$AH$8&lt;&gt;"",INDIRECT("'" &amp; Setup!$AH$8 &amp; "'!" &amp; AE365),0) + IF(Setup!$AH$9&lt;&gt;"",INDIRECT("'" &amp; Setup!$AH$9 &amp; "'!" &amp; AE365),0) + IF(Setup!$AH$10&lt;&gt;"",INDIRECT("'" &amp; Setup!$AH$10 &amp; "'!" &amp; AE365),0) + IF(Setup!$AH$11&lt;&gt;"",INDIRECT("'" &amp; Setup!$AH$11 &amp; "'!" &amp; AE365),0) + IF(Setup!$AH$12&lt;&gt;"",INDIRECT("'" &amp; Setup!$AH$12 &amp; "'!" &amp; AE365),0)</f>
        <v>0</v>
      </c>
      <c r="R365" s="32" t="str">
        <f t="shared" ca="1" si="186"/>
        <v/>
      </c>
      <c r="S365" s="33" t="str">
        <f t="shared" ref="S365:S396" ca="1" si="194">IF($AN365=ExcluirDelPLogro,"",IF(AND(P365=0,Q365=0),"",R365))</f>
        <v/>
      </c>
      <c r="T365" s="5">
        <f ca="1">IF(Setup!$AI$7&lt;&gt;"",INDIRECT("'" &amp; Setup!$AI$7 &amp; "'!" &amp; AD365),0) + IF(Setup!$AI$8&lt;&gt;"",INDIRECT("'" &amp; Setup!$AI$8 &amp; "'!" &amp; AD365),0) + IF(Setup!$AI$9&lt;&gt;"",INDIRECT("'" &amp; Setup!$AI$9 &amp; "'!" &amp; AD365),0) + IF(Setup!$AI$10&lt;&gt;"",INDIRECT("'" &amp; Setup!$AI$10 &amp; "'!" &amp; AD365),0) + IF(Setup!$AI$11&lt;&gt;"",INDIRECT("'" &amp; Setup!$AI$11 &amp; "'!" &amp; AD365),0) + IF(Setup!$AI$12&lt;&gt;"",INDIRECT("'" &amp; Setup!$AI$12 &amp; "'!" &amp; AD365),0)</f>
        <v>0</v>
      </c>
      <c r="U365" s="5">
        <f ca="1">IF(Setup!$AI$7&lt;&gt;"",INDIRECT("'" &amp; Setup!$AI$7 &amp; "'!" &amp; AE365),0) + IF(Setup!$AI$8&lt;&gt;"",INDIRECT("'" &amp; Setup!$AI$8 &amp; "'!" &amp; AE365),0) + IF(Setup!$AI$9&lt;&gt;"",INDIRECT("'" &amp; Setup!$AI$9 &amp; "'!" &amp; AE365),0) + IF(Setup!$AI$10&lt;&gt;"",INDIRECT("'" &amp; Setup!$AI$10 &amp; "'!" &amp; AE365),0) + IF(Setup!$AI$11&lt;&gt;"",INDIRECT("'" &amp; Setup!$AI$11 &amp; "'!" &amp; AE365),0) + IF(Setup!$AI$12&lt;&gt;"",INDIRECT("'" &amp; Setup!$AI$12 &amp; "'!" &amp; AE365),0)</f>
        <v>0</v>
      </c>
      <c r="V365" s="32" t="str">
        <f t="shared" ref="V365:V428" ca="1" si="195">IF(AND(T365=0,U365=0),"",IF(T365&gt;0,U365/T365,U365))</f>
        <v/>
      </c>
      <c r="W365" s="33" t="str">
        <f t="shared" ref="W365:W396" ca="1" si="196">IF($AN365=ExcluirDelPLogro,"",IF(AND(T365=0,U365=0),"",V365))</f>
        <v/>
      </c>
      <c r="X365" s="4">
        <f ca="1">IF(Setup!$AJ$7&lt;&gt;"",INDIRECT("'" &amp; Setup!$AJ$7 &amp; "'!" &amp; AD365),0) + IF(Setup!$AJ$8&lt;&gt;"",INDIRECT("'" &amp; Setup!$AJ$8 &amp; "'!" &amp; AD365),0) + IF(Setup!$AJ$9&lt;&gt;"",INDIRECT("'" &amp; Setup!$AJ$9 &amp; "'!" &amp; AD365),0) + IF(Setup!$AJ$10&lt;&gt;"",INDIRECT("'" &amp; Setup!$AJ$10 &amp; "'!" &amp; AD365),0) + IF(Setup!$AJ$11&lt;&gt;"",INDIRECT("'" &amp; Setup!$AJ$11 &amp; "'!" &amp; AD365),0) + IF(Setup!$AJ$12&lt;&gt;"",INDIRECT("'" &amp; Setup!$AJ$12 &amp; "'!" &amp; AD365),0)</f>
        <v>0</v>
      </c>
      <c r="Y365" s="4">
        <f ca="1">IF(Setup!$AJ$7&lt;&gt;"",INDIRECT("'" &amp; Setup!$AJ$7 &amp; "'!" &amp; AE365),0) + IF(Setup!$AJ$8&lt;&gt;"",INDIRECT("'" &amp; Setup!$AJ$8 &amp; "'!" &amp; AE365),0) + IF(Setup!$AJ$9&lt;&gt;"",INDIRECT("'" &amp; Setup!$AJ$9 &amp; "'!" &amp; AE365),0) + IF(Setup!$AJ$10&lt;&gt;"",INDIRECT("'" &amp; Setup!$AJ$10 &amp; "'!" &amp; AE365),0) + IF(Setup!$AJ$11&lt;&gt;"",INDIRECT("'" &amp; Setup!$AJ$11 &amp; "'!" &amp; AE365),0) + IF(Setup!$AJ$12&lt;&gt;"",INDIRECT("'" &amp; Setup!$AJ$12 &amp; "'!" &amp; AE365),0)</f>
        <v>0</v>
      </c>
      <c r="Z365" s="32" t="str">
        <f t="shared" ref="Z365:Z428" ca="1" si="197">IF(AND(X365=0,Y365=0),"",IF(X365&gt;0,Y365/X365,Y365))</f>
        <v/>
      </c>
      <c r="AA365" s="33" t="str">
        <f t="shared" ref="AA365:AA396" ca="1" si="198">IF($AN365=ExcluirDelPLogro,"",IF(AND(X365=0,Y365=0),"",Z365))</f>
        <v/>
      </c>
      <c r="AB365" s="1">
        <f>Planning!H137</f>
        <v>0</v>
      </c>
      <c r="AC365" s="2" t="str">
        <f t="shared" ref="AC365:AC428" si="199">LEFT(B365,1)&amp;C365</f>
        <v>00</v>
      </c>
      <c r="AD365" s="2" t="s">
        <v>1115</v>
      </c>
      <c r="AE365" s="2" t="s">
        <v>1116</v>
      </c>
      <c r="AF365" s="2" t="s">
        <v>1731</v>
      </c>
      <c r="AI365" s="2">
        <f ca="1">IF(Setup!$AG$7&lt;&gt;"",INDIRECT("'" &amp; Setup!$AG$7 &amp; "'!" &amp; AF365),0) + IF(Setup!$AG$8&lt;&gt;"",INDIRECT("'" &amp; Setup!$AG$8 &amp; "'!" &amp; AF365),0) + IF(Setup!$AG$9&lt;&gt;"",INDIRECT("'" &amp; Setup!$AG$9 &amp; "'!" &amp; AF365),0) + IF(Setup!$AG$10&lt;&gt;"",INDIRECT("'" &amp; Setup!$AG$10 &amp; "'!" &amp; AF365),0) + IF(Setup!$AG$11&lt;&gt;"",INDIRECT("'" &amp; Setup!$AG$11 &amp; "'!" &amp; AF365),0) + IF(Setup!$AG$12&lt;&gt;"",INDIRECT("'" &amp; Setup!$AG$12 &amp; "'!" &amp; AF365),0)</f>
        <v>0</v>
      </c>
      <c r="AJ365" s="2">
        <f ca="1">IF(Setup!$AH$7&lt;&gt;"",INDIRECT("'" &amp; Setup!$AH$7 &amp; "'!" &amp; AF365),0) + IF(Setup!$AH$8&lt;&gt;"",INDIRECT("'" &amp; Setup!$AH$8 &amp; "'!" &amp; AF365),0) + IF(Setup!$AH$9&lt;&gt;"",INDIRECT("'" &amp; Setup!$AH$9 &amp; "'!" &amp; AF365),0) + IF(Setup!$AH$10&lt;&gt;"",INDIRECT("'" &amp; Setup!$AH$10 &amp; "'!" &amp; AF365),0) + IF(Setup!$AH$11&lt;&gt;"",INDIRECT("'" &amp; Setup!$AH$11 &amp; "'!" &amp; AF365),0) + IF(Setup!$AH$12&lt;&gt;"",INDIRECT("'" &amp; Setup!$AH$12 &amp; "'!" &amp; AF365),0)</f>
        <v>0</v>
      </c>
      <c r="AK365" s="2">
        <f ca="1">IF(Setup!$AI$7&lt;&gt;"",INDIRECT("'" &amp; Setup!$AI$7 &amp; "'!" &amp; AF365),0) + IF(Setup!$AI$8&lt;&gt;"",INDIRECT("'" &amp; Setup!$AI$8 &amp; "'!" &amp; AF365),0) + IF(Setup!$AI$9&lt;&gt;"",INDIRECT("'" &amp; Setup!$AI$9 &amp; "'!" &amp; AF365),0) + IF(Setup!$AI$10&lt;&gt;"",INDIRECT("'" &amp; Setup!$AI$10 &amp; "'!" &amp; AF365),0) + IF(Setup!$AI$11&lt;&gt;"",INDIRECT("'" &amp; Setup!$AI$11 &amp; "'!" &amp; AF365),0) + IF(Setup!$AI$12&lt;&gt;"",INDIRECT("'" &amp; Setup!$AI$12 &amp; "'!" &amp; AF365),0)</f>
        <v>0</v>
      </c>
      <c r="AL365" s="2">
        <f ca="1">IF(Setup!$AJ$7&lt;&gt;"",INDIRECT("'" &amp; Setup!$AJ$7 &amp; "'!" &amp; AF365),0) + IF(Setup!$AJ$8&lt;&gt;"",INDIRECT("'" &amp; Setup!$AJ$8 &amp; "'!" &amp; AF365),0) + IF(Setup!$AJ$9&lt;&gt;"",INDIRECT("'" &amp; Setup!$AJ$9 &amp; "'!" &amp; AF365),0) + IF(Setup!$AJ$10&lt;&gt;"",INDIRECT("'" &amp; Setup!$AJ$10 &amp; "'!" &amp; AF365),0) + IF(Setup!$AJ$11&lt;&gt;"",INDIRECT("'" &amp; Setup!$AJ$11 &amp; "'!" &amp; AF365),0) + IF(Setup!$AJ$12&lt;&gt;"",INDIRECT("'" &amp; Setup!$AJ$12 &amp; "'!" &amp; AF365),0)</f>
        <v>0</v>
      </c>
      <c r="AN365" s="2" t="str">
        <f t="shared" ref="AN365:AN428" si="200">IF(B365=0,"",IF(LEFT(B365,1)="1","1","2"))</f>
        <v/>
      </c>
      <c r="BS365" s="2">
        <v>0</v>
      </c>
      <c r="BT365" s="2">
        <f ca="1">IF(Setup!$AH$7="",0,INDIRECT("'" &amp; Setup!$AH$7 &amp; "'!" &amp; AF365))</f>
        <v>0</v>
      </c>
      <c r="BU365" s="2">
        <f ca="1">IF(Setup!$AI$7="",0,INDIRECT("'" &amp; Setup!$AI$7 &amp; "'!" &amp; AF365))</f>
        <v>0</v>
      </c>
      <c r="BV365" s="2">
        <f ca="1">IF(Setup!$AJ$7="",0,INDIRECT("'" &amp; Setup!$AJ$7 &amp; "'!" &amp; AF365))</f>
        <v>0</v>
      </c>
    </row>
    <row r="366" spans="1:74" ht="39" hidden="1" customHeight="1" x14ac:dyDescent="0.2">
      <c r="A366" s="14" t="str">
        <f>Planning!A138</f>
        <v>I130</v>
      </c>
      <c r="B366" s="9">
        <f>Planning!B138</f>
        <v>0</v>
      </c>
      <c r="C366" s="9">
        <f>Planning!C138</f>
        <v>0</v>
      </c>
      <c r="D366" s="9">
        <f>Planning!D138</f>
        <v>0</v>
      </c>
      <c r="E366" s="3">
        <f>Planning!E138</f>
        <v>0</v>
      </c>
      <c r="F366" s="3">
        <f>Planning!G138</f>
        <v>0</v>
      </c>
      <c r="G366" s="60">
        <f t="shared" ref="G366:G429" si="201">IF(C366&lt;&gt;0,NumObjetivo(C366),0)</f>
        <v>0</v>
      </c>
      <c r="H366" s="5">
        <f t="shared" ref="H366:H429" ca="1" si="202">SUM(L366,P366,T366,X366)</f>
        <v>0</v>
      </c>
      <c r="I366" s="5">
        <f t="shared" ref="I366:I429" ca="1" si="203">SUM(M366,Q366,U366,Y366)</f>
        <v>0</v>
      </c>
      <c r="J366" s="32" t="str">
        <f t="shared" ref="J366:J429" ca="1" si="204">IF(AND(H366=0,I366=0),"",IF(H366&gt;0,I366/H366,I366))</f>
        <v/>
      </c>
      <c r="K366" s="33" t="str">
        <f t="shared" ca="1" si="192"/>
        <v/>
      </c>
      <c r="L366" s="5">
        <f ca="1">IF(Setup!$AG$7&lt;&gt;"",INDIRECT("'" &amp; Setup!$AG$7 &amp; "'!" &amp; AD366),0) + IF(Setup!$AG$8&lt;&gt;"",INDIRECT("'" &amp; Setup!$AG$8 &amp; "'!" &amp; AD366),0) + IF(Setup!$AG$9&lt;&gt;"",INDIRECT("'" &amp; Setup!$AG$9 &amp; "'!" &amp; AD366),0) + IF(Setup!$AG$10&lt;&gt;"",INDIRECT("'" &amp; Setup!$AG$10 &amp; "'!" &amp; AD366),0) + IF(Setup!$AG$11&lt;&gt;"",INDIRECT("'" &amp; Setup!$AG$11 &amp; "'!" &amp; AD366),0) + IF(Setup!$AG$12&lt;&gt;"",INDIRECT("'" &amp; Setup!$AG$12 &amp; "'!" &amp; AD366),0)</f>
        <v>0</v>
      </c>
      <c r="M366" s="5">
        <f ca="1">IF(Setup!$AG$7&lt;&gt;"",INDIRECT("'" &amp; Setup!$AG$7 &amp; "'!" &amp; AE366),0) + IF(Setup!$AG$8&lt;&gt;"",INDIRECT("'" &amp; Setup!$AG$8 &amp; "'!" &amp; AE366),0) + IF(Setup!$AG$9&lt;&gt;"",INDIRECT("'" &amp; Setup!$AG$9 &amp; "'!" &amp; AE366),0) + IF(Setup!$AG$10&lt;&gt;"",INDIRECT("'" &amp; Setup!$AG$10 &amp; "'!" &amp; AE366),0) + IF(Setup!$AG$11&lt;&gt;"",INDIRECT("'" &amp; Setup!$AG$11 &amp; "'!" &amp; AE366),0) + IF(Setup!$AG$12&lt;&gt;"",INDIRECT("'" &amp; Setup!$AG$12 &amp; "'!" &amp; AE366),0)</f>
        <v>0</v>
      </c>
      <c r="N366" s="32" t="str">
        <f t="shared" ref="N366:N429" ca="1" si="205">IF(AND(L366=0,M366=0),"",IF(L366&gt;0,M366/L366,M366))</f>
        <v/>
      </c>
      <c r="O366" s="33" t="str">
        <f t="shared" ca="1" si="193"/>
        <v/>
      </c>
      <c r="P366" s="5">
        <f ca="1">IF(Setup!$AH$7&lt;&gt;"",INDIRECT("'" &amp; Setup!$AH$7 &amp; "'!" &amp; AD366),0) + IF(Setup!$AH$8&lt;&gt;"",INDIRECT("'" &amp; Setup!$AH$8 &amp; "'!" &amp; AD366),0) + IF(Setup!$AH$9&lt;&gt;"",INDIRECT("'" &amp; Setup!$AH$9 &amp; "'!" &amp; AD366),0) + IF(Setup!$AH$10&lt;&gt;"",INDIRECT("'" &amp; Setup!$AH$10 &amp; "'!" &amp; AD366),0) + IF(Setup!$AH$11&lt;&gt;"",INDIRECT("'" &amp; Setup!$AH$11 &amp; "'!" &amp; AD366),0) + IF(Setup!$AH$12&lt;&gt;"",INDIRECT("'" &amp; Setup!$AH$12 &amp; "'!" &amp; AD366),0)</f>
        <v>0</v>
      </c>
      <c r="Q366" s="5">
        <f ca="1">IF(Setup!$AH$7&lt;&gt;"",INDIRECT("'" &amp; Setup!$AH$7 &amp; "'!" &amp; AE366),0) + IF(Setup!$AH$8&lt;&gt;"",INDIRECT("'" &amp; Setup!$AH$8 &amp; "'!" &amp; AE366),0) + IF(Setup!$AH$9&lt;&gt;"",INDIRECT("'" &amp; Setup!$AH$9 &amp; "'!" &amp; AE366),0) + IF(Setup!$AH$10&lt;&gt;"",INDIRECT("'" &amp; Setup!$AH$10 &amp; "'!" &amp; AE366),0) + IF(Setup!$AH$11&lt;&gt;"",INDIRECT("'" &amp; Setup!$AH$11 &amp; "'!" &amp; AE366),0) + IF(Setup!$AH$12&lt;&gt;"",INDIRECT("'" &amp; Setup!$AH$12 &amp; "'!" &amp; AE366),0)</f>
        <v>0</v>
      </c>
      <c r="R366" s="32" t="str">
        <f t="shared" ref="R366:R429" ca="1" si="206">IF(AND(P366=0,Q366=0),"",IF(P366&gt;0,Q366/P366,Q366))</f>
        <v/>
      </c>
      <c r="S366" s="33" t="str">
        <f t="shared" ca="1" si="194"/>
        <v/>
      </c>
      <c r="T366" s="5">
        <f ca="1">IF(Setup!$AI$7&lt;&gt;"",INDIRECT("'" &amp; Setup!$AI$7 &amp; "'!" &amp; AD366),0) + IF(Setup!$AI$8&lt;&gt;"",INDIRECT("'" &amp; Setup!$AI$8 &amp; "'!" &amp; AD366),0) + IF(Setup!$AI$9&lt;&gt;"",INDIRECT("'" &amp; Setup!$AI$9 &amp; "'!" &amp; AD366),0) + IF(Setup!$AI$10&lt;&gt;"",INDIRECT("'" &amp; Setup!$AI$10 &amp; "'!" &amp; AD366),0) + IF(Setup!$AI$11&lt;&gt;"",INDIRECT("'" &amp; Setup!$AI$11 &amp; "'!" &amp; AD366),0) + IF(Setup!$AI$12&lt;&gt;"",INDIRECT("'" &amp; Setup!$AI$12 &amp; "'!" &amp; AD366),0)</f>
        <v>0</v>
      </c>
      <c r="U366" s="5">
        <f ca="1">IF(Setup!$AI$7&lt;&gt;"",INDIRECT("'" &amp; Setup!$AI$7 &amp; "'!" &amp; AE366),0) + IF(Setup!$AI$8&lt;&gt;"",INDIRECT("'" &amp; Setup!$AI$8 &amp; "'!" &amp; AE366),0) + IF(Setup!$AI$9&lt;&gt;"",INDIRECT("'" &amp; Setup!$AI$9 &amp; "'!" &amp; AE366),0) + IF(Setup!$AI$10&lt;&gt;"",INDIRECT("'" &amp; Setup!$AI$10 &amp; "'!" &amp; AE366),0) + IF(Setup!$AI$11&lt;&gt;"",INDIRECT("'" &amp; Setup!$AI$11 &amp; "'!" &amp; AE366),0) + IF(Setup!$AI$12&lt;&gt;"",INDIRECT("'" &amp; Setup!$AI$12 &amp; "'!" &amp; AE366),0)</f>
        <v>0</v>
      </c>
      <c r="V366" s="32" t="str">
        <f t="shared" ca="1" si="195"/>
        <v/>
      </c>
      <c r="W366" s="33" t="str">
        <f t="shared" ca="1" si="196"/>
        <v/>
      </c>
      <c r="X366" s="4">
        <f ca="1">IF(Setup!$AJ$7&lt;&gt;"",INDIRECT("'" &amp; Setup!$AJ$7 &amp; "'!" &amp; AD366),0) + IF(Setup!$AJ$8&lt;&gt;"",INDIRECT("'" &amp; Setup!$AJ$8 &amp; "'!" &amp; AD366),0) + IF(Setup!$AJ$9&lt;&gt;"",INDIRECT("'" &amp; Setup!$AJ$9 &amp; "'!" &amp; AD366),0) + IF(Setup!$AJ$10&lt;&gt;"",INDIRECT("'" &amp; Setup!$AJ$10 &amp; "'!" &amp; AD366),0) + IF(Setup!$AJ$11&lt;&gt;"",INDIRECT("'" &amp; Setup!$AJ$11 &amp; "'!" &amp; AD366),0) + IF(Setup!$AJ$12&lt;&gt;"",INDIRECT("'" &amp; Setup!$AJ$12 &amp; "'!" &amp; AD366),0)</f>
        <v>0</v>
      </c>
      <c r="Y366" s="4">
        <f ca="1">IF(Setup!$AJ$7&lt;&gt;"",INDIRECT("'" &amp; Setup!$AJ$7 &amp; "'!" &amp; AE366),0) + IF(Setup!$AJ$8&lt;&gt;"",INDIRECT("'" &amp; Setup!$AJ$8 &amp; "'!" &amp; AE366),0) + IF(Setup!$AJ$9&lt;&gt;"",INDIRECT("'" &amp; Setup!$AJ$9 &amp; "'!" &amp; AE366),0) + IF(Setup!$AJ$10&lt;&gt;"",INDIRECT("'" &amp; Setup!$AJ$10 &amp; "'!" &amp; AE366),0) + IF(Setup!$AJ$11&lt;&gt;"",INDIRECT("'" &amp; Setup!$AJ$11 &amp; "'!" &amp; AE366),0) + IF(Setup!$AJ$12&lt;&gt;"",INDIRECT("'" &amp; Setup!$AJ$12 &amp; "'!" &amp; AE366),0)</f>
        <v>0</v>
      </c>
      <c r="Z366" s="32" t="str">
        <f t="shared" ca="1" si="197"/>
        <v/>
      </c>
      <c r="AA366" s="33" t="str">
        <f t="shared" ca="1" si="198"/>
        <v/>
      </c>
      <c r="AB366" s="1">
        <f>Planning!H138</f>
        <v>0</v>
      </c>
      <c r="AC366" s="2" t="str">
        <f t="shared" si="199"/>
        <v>00</v>
      </c>
      <c r="AD366" s="2" t="s">
        <v>1117</v>
      </c>
      <c r="AE366" s="2" t="s">
        <v>1118</v>
      </c>
      <c r="AF366" s="2" t="s">
        <v>1732</v>
      </c>
      <c r="AI366" s="2">
        <f ca="1">IF(Setup!$AG$7&lt;&gt;"",INDIRECT("'" &amp; Setup!$AG$7 &amp; "'!" &amp; AF366),0) + IF(Setup!$AG$8&lt;&gt;"",INDIRECT("'" &amp; Setup!$AG$8 &amp; "'!" &amp; AF366),0) + IF(Setup!$AG$9&lt;&gt;"",INDIRECT("'" &amp; Setup!$AG$9 &amp; "'!" &amp; AF366),0) + IF(Setup!$AG$10&lt;&gt;"",INDIRECT("'" &amp; Setup!$AG$10 &amp; "'!" &amp; AF366),0) + IF(Setup!$AG$11&lt;&gt;"",INDIRECT("'" &amp; Setup!$AG$11 &amp; "'!" &amp; AF366),0) + IF(Setup!$AG$12&lt;&gt;"",INDIRECT("'" &amp; Setup!$AG$12 &amp; "'!" &amp; AF366),0)</f>
        <v>0</v>
      </c>
      <c r="AJ366" s="2">
        <f ca="1">IF(Setup!$AH$7&lt;&gt;"",INDIRECT("'" &amp; Setup!$AH$7 &amp; "'!" &amp; AF366),0) + IF(Setup!$AH$8&lt;&gt;"",INDIRECT("'" &amp; Setup!$AH$8 &amp; "'!" &amp; AF366),0) + IF(Setup!$AH$9&lt;&gt;"",INDIRECT("'" &amp; Setup!$AH$9 &amp; "'!" &amp; AF366),0) + IF(Setup!$AH$10&lt;&gt;"",INDIRECT("'" &amp; Setup!$AH$10 &amp; "'!" &amp; AF366),0) + IF(Setup!$AH$11&lt;&gt;"",INDIRECT("'" &amp; Setup!$AH$11 &amp; "'!" &amp; AF366),0) + IF(Setup!$AH$12&lt;&gt;"",INDIRECT("'" &amp; Setup!$AH$12 &amp; "'!" &amp; AF366),0)</f>
        <v>0</v>
      </c>
      <c r="AK366" s="2">
        <f ca="1">IF(Setup!$AI$7&lt;&gt;"",INDIRECT("'" &amp; Setup!$AI$7 &amp; "'!" &amp; AF366),0) + IF(Setup!$AI$8&lt;&gt;"",INDIRECT("'" &amp; Setup!$AI$8 &amp; "'!" &amp; AF366),0) + IF(Setup!$AI$9&lt;&gt;"",INDIRECT("'" &amp; Setup!$AI$9 &amp; "'!" &amp; AF366),0) + IF(Setup!$AI$10&lt;&gt;"",INDIRECT("'" &amp; Setup!$AI$10 &amp; "'!" &amp; AF366),0) + IF(Setup!$AI$11&lt;&gt;"",INDIRECT("'" &amp; Setup!$AI$11 &amp; "'!" &amp; AF366),0) + IF(Setup!$AI$12&lt;&gt;"",INDIRECT("'" &amp; Setup!$AI$12 &amp; "'!" &amp; AF366),0)</f>
        <v>0</v>
      </c>
      <c r="AL366" s="2">
        <f ca="1">IF(Setup!$AJ$7&lt;&gt;"",INDIRECT("'" &amp; Setup!$AJ$7 &amp; "'!" &amp; AF366),0) + IF(Setup!$AJ$8&lt;&gt;"",INDIRECT("'" &amp; Setup!$AJ$8 &amp; "'!" &amp; AF366),0) + IF(Setup!$AJ$9&lt;&gt;"",INDIRECT("'" &amp; Setup!$AJ$9 &amp; "'!" &amp; AF366),0) + IF(Setup!$AJ$10&lt;&gt;"",INDIRECT("'" &amp; Setup!$AJ$10 &amp; "'!" &amp; AF366),0) + IF(Setup!$AJ$11&lt;&gt;"",INDIRECT("'" &amp; Setup!$AJ$11 &amp; "'!" &amp; AF366),0) + IF(Setup!$AJ$12&lt;&gt;"",INDIRECT("'" &amp; Setup!$AJ$12 &amp; "'!" &amp; AF366),0)</f>
        <v>0</v>
      </c>
      <c r="AN366" s="2" t="str">
        <f t="shared" si="200"/>
        <v/>
      </c>
      <c r="BS366" s="2">
        <v>0</v>
      </c>
      <c r="BT366" s="2">
        <f ca="1">IF(Setup!$AH$7="",0,INDIRECT("'" &amp; Setup!$AH$7 &amp; "'!" &amp; AF366))</f>
        <v>0</v>
      </c>
      <c r="BU366" s="2">
        <f ca="1">IF(Setup!$AI$7="",0,INDIRECT("'" &amp; Setup!$AI$7 &amp; "'!" &amp; AF366))</f>
        <v>0</v>
      </c>
      <c r="BV366" s="2">
        <f ca="1">IF(Setup!$AJ$7="",0,INDIRECT("'" &amp; Setup!$AJ$7 &amp; "'!" &amp; AF366))</f>
        <v>0</v>
      </c>
    </row>
    <row r="367" spans="1:74" ht="39" hidden="1" customHeight="1" x14ac:dyDescent="0.2">
      <c r="A367" s="14" t="str">
        <f>Planning!A139</f>
        <v>I131</v>
      </c>
      <c r="B367" s="9">
        <f>Planning!B139</f>
        <v>0</v>
      </c>
      <c r="C367" s="9">
        <f>Planning!C139</f>
        <v>0</v>
      </c>
      <c r="D367" s="9">
        <f>Planning!D139</f>
        <v>0</v>
      </c>
      <c r="E367" s="3">
        <f>Planning!E139</f>
        <v>0</v>
      </c>
      <c r="F367" s="3">
        <f>Planning!G139</f>
        <v>0</v>
      </c>
      <c r="G367" s="60">
        <f t="shared" si="201"/>
        <v>0</v>
      </c>
      <c r="H367" s="5">
        <f t="shared" ca="1" si="202"/>
        <v>0</v>
      </c>
      <c r="I367" s="5">
        <f t="shared" ca="1" si="203"/>
        <v>0</v>
      </c>
      <c r="J367" s="32" t="str">
        <f t="shared" ca="1" si="204"/>
        <v/>
      </c>
      <c r="K367" s="33" t="str">
        <f t="shared" ca="1" si="192"/>
        <v/>
      </c>
      <c r="L367" s="5">
        <f ca="1">IF(Setup!$AG$7&lt;&gt;"",INDIRECT("'" &amp; Setup!$AG$7 &amp; "'!" &amp; AD367),0) + IF(Setup!$AG$8&lt;&gt;"",INDIRECT("'" &amp; Setup!$AG$8 &amp; "'!" &amp; AD367),0) + IF(Setup!$AG$9&lt;&gt;"",INDIRECT("'" &amp; Setup!$AG$9 &amp; "'!" &amp; AD367),0) + IF(Setup!$AG$10&lt;&gt;"",INDIRECT("'" &amp; Setup!$AG$10 &amp; "'!" &amp; AD367),0) + IF(Setup!$AG$11&lt;&gt;"",INDIRECT("'" &amp; Setup!$AG$11 &amp; "'!" &amp; AD367),0) + IF(Setup!$AG$12&lt;&gt;"",INDIRECT("'" &amp; Setup!$AG$12 &amp; "'!" &amp; AD367),0)</f>
        <v>0</v>
      </c>
      <c r="M367" s="5">
        <f ca="1">IF(Setup!$AG$7&lt;&gt;"",INDIRECT("'" &amp; Setup!$AG$7 &amp; "'!" &amp; AE367),0) + IF(Setup!$AG$8&lt;&gt;"",INDIRECT("'" &amp; Setup!$AG$8 &amp; "'!" &amp; AE367),0) + IF(Setup!$AG$9&lt;&gt;"",INDIRECT("'" &amp; Setup!$AG$9 &amp; "'!" &amp; AE367),0) + IF(Setup!$AG$10&lt;&gt;"",INDIRECT("'" &amp; Setup!$AG$10 &amp; "'!" &amp; AE367),0) + IF(Setup!$AG$11&lt;&gt;"",INDIRECT("'" &amp; Setup!$AG$11 &amp; "'!" &amp; AE367),0) + IF(Setup!$AG$12&lt;&gt;"",INDIRECT("'" &amp; Setup!$AG$12 &amp; "'!" &amp; AE367),0)</f>
        <v>0</v>
      </c>
      <c r="N367" s="32" t="str">
        <f t="shared" ca="1" si="205"/>
        <v/>
      </c>
      <c r="O367" s="33" t="str">
        <f t="shared" ca="1" si="193"/>
        <v/>
      </c>
      <c r="P367" s="5">
        <f ca="1">IF(Setup!$AH$7&lt;&gt;"",INDIRECT("'" &amp; Setup!$AH$7 &amp; "'!" &amp; AD367),0) + IF(Setup!$AH$8&lt;&gt;"",INDIRECT("'" &amp; Setup!$AH$8 &amp; "'!" &amp; AD367),0) + IF(Setup!$AH$9&lt;&gt;"",INDIRECT("'" &amp; Setup!$AH$9 &amp; "'!" &amp; AD367),0) + IF(Setup!$AH$10&lt;&gt;"",INDIRECT("'" &amp; Setup!$AH$10 &amp; "'!" &amp; AD367),0) + IF(Setup!$AH$11&lt;&gt;"",INDIRECT("'" &amp; Setup!$AH$11 &amp; "'!" &amp; AD367),0) + IF(Setup!$AH$12&lt;&gt;"",INDIRECT("'" &amp; Setup!$AH$12 &amp; "'!" &amp; AD367),0)</f>
        <v>0</v>
      </c>
      <c r="Q367" s="5">
        <f ca="1">IF(Setup!$AH$7&lt;&gt;"",INDIRECT("'" &amp; Setup!$AH$7 &amp; "'!" &amp; AE367),0) + IF(Setup!$AH$8&lt;&gt;"",INDIRECT("'" &amp; Setup!$AH$8 &amp; "'!" &amp; AE367),0) + IF(Setup!$AH$9&lt;&gt;"",INDIRECT("'" &amp; Setup!$AH$9 &amp; "'!" &amp; AE367),0) + IF(Setup!$AH$10&lt;&gt;"",INDIRECT("'" &amp; Setup!$AH$10 &amp; "'!" &amp; AE367),0) + IF(Setup!$AH$11&lt;&gt;"",INDIRECT("'" &amp; Setup!$AH$11 &amp; "'!" &amp; AE367),0) + IF(Setup!$AH$12&lt;&gt;"",INDIRECT("'" &amp; Setup!$AH$12 &amp; "'!" &amp; AE367),0)</f>
        <v>0</v>
      </c>
      <c r="R367" s="32" t="str">
        <f t="shared" ca="1" si="206"/>
        <v/>
      </c>
      <c r="S367" s="33" t="str">
        <f t="shared" ca="1" si="194"/>
        <v/>
      </c>
      <c r="T367" s="5">
        <f ca="1">IF(Setup!$AI$7&lt;&gt;"",INDIRECT("'" &amp; Setup!$AI$7 &amp; "'!" &amp; AD367),0) + IF(Setup!$AI$8&lt;&gt;"",INDIRECT("'" &amp; Setup!$AI$8 &amp; "'!" &amp; AD367),0) + IF(Setup!$AI$9&lt;&gt;"",INDIRECT("'" &amp; Setup!$AI$9 &amp; "'!" &amp; AD367),0) + IF(Setup!$AI$10&lt;&gt;"",INDIRECT("'" &amp; Setup!$AI$10 &amp; "'!" &amp; AD367),0) + IF(Setup!$AI$11&lt;&gt;"",INDIRECT("'" &amp; Setup!$AI$11 &amp; "'!" &amp; AD367),0) + IF(Setup!$AI$12&lt;&gt;"",INDIRECT("'" &amp; Setup!$AI$12 &amp; "'!" &amp; AD367),0)</f>
        <v>0</v>
      </c>
      <c r="U367" s="5">
        <f ca="1">IF(Setup!$AI$7&lt;&gt;"",INDIRECT("'" &amp; Setup!$AI$7 &amp; "'!" &amp; AE367),0) + IF(Setup!$AI$8&lt;&gt;"",INDIRECT("'" &amp; Setup!$AI$8 &amp; "'!" &amp; AE367),0) + IF(Setup!$AI$9&lt;&gt;"",INDIRECT("'" &amp; Setup!$AI$9 &amp; "'!" &amp; AE367),0) + IF(Setup!$AI$10&lt;&gt;"",INDIRECT("'" &amp; Setup!$AI$10 &amp; "'!" &amp; AE367),0) + IF(Setup!$AI$11&lt;&gt;"",INDIRECT("'" &amp; Setup!$AI$11 &amp; "'!" &amp; AE367),0) + IF(Setup!$AI$12&lt;&gt;"",INDIRECT("'" &amp; Setup!$AI$12 &amp; "'!" &amp; AE367),0)</f>
        <v>0</v>
      </c>
      <c r="V367" s="32" t="str">
        <f t="shared" ca="1" si="195"/>
        <v/>
      </c>
      <c r="W367" s="33" t="str">
        <f t="shared" ca="1" si="196"/>
        <v/>
      </c>
      <c r="X367" s="4">
        <f ca="1">IF(Setup!$AJ$7&lt;&gt;"",INDIRECT("'" &amp; Setup!$AJ$7 &amp; "'!" &amp; AD367),0) + IF(Setup!$AJ$8&lt;&gt;"",INDIRECT("'" &amp; Setup!$AJ$8 &amp; "'!" &amp; AD367),0) + IF(Setup!$AJ$9&lt;&gt;"",INDIRECT("'" &amp; Setup!$AJ$9 &amp; "'!" &amp; AD367),0) + IF(Setup!$AJ$10&lt;&gt;"",INDIRECT("'" &amp; Setup!$AJ$10 &amp; "'!" &amp; AD367),0) + IF(Setup!$AJ$11&lt;&gt;"",INDIRECT("'" &amp; Setup!$AJ$11 &amp; "'!" &amp; AD367),0) + IF(Setup!$AJ$12&lt;&gt;"",INDIRECT("'" &amp; Setup!$AJ$12 &amp; "'!" &amp; AD367),0)</f>
        <v>0</v>
      </c>
      <c r="Y367" s="4">
        <f ca="1">IF(Setup!$AJ$7&lt;&gt;"",INDIRECT("'" &amp; Setup!$AJ$7 &amp; "'!" &amp; AE367),0) + IF(Setup!$AJ$8&lt;&gt;"",INDIRECT("'" &amp; Setup!$AJ$8 &amp; "'!" &amp; AE367),0) + IF(Setup!$AJ$9&lt;&gt;"",INDIRECT("'" &amp; Setup!$AJ$9 &amp; "'!" &amp; AE367),0) + IF(Setup!$AJ$10&lt;&gt;"",INDIRECT("'" &amp; Setup!$AJ$10 &amp; "'!" &amp; AE367),0) + IF(Setup!$AJ$11&lt;&gt;"",INDIRECT("'" &amp; Setup!$AJ$11 &amp; "'!" &amp; AE367),0) + IF(Setup!$AJ$12&lt;&gt;"",INDIRECT("'" &amp; Setup!$AJ$12 &amp; "'!" &amp; AE367),0)</f>
        <v>0</v>
      </c>
      <c r="Z367" s="32" t="str">
        <f t="shared" ca="1" si="197"/>
        <v/>
      </c>
      <c r="AA367" s="33" t="str">
        <f t="shared" ca="1" si="198"/>
        <v/>
      </c>
      <c r="AB367" s="1">
        <f>Planning!H139</f>
        <v>0</v>
      </c>
      <c r="AC367" s="2" t="str">
        <f t="shared" si="199"/>
        <v>00</v>
      </c>
      <c r="AD367" s="2" t="s">
        <v>1119</v>
      </c>
      <c r="AE367" s="2" t="s">
        <v>1120</v>
      </c>
      <c r="AF367" s="2" t="s">
        <v>1733</v>
      </c>
      <c r="AI367" s="2">
        <f ca="1">IF(Setup!$AG$7&lt;&gt;"",INDIRECT("'" &amp; Setup!$AG$7 &amp; "'!" &amp; AF367),0) + IF(Setup!$AG$8&lt;&gt;"",INDIRECT("'" &amp; Setup!$AG$8 &amp; "'!" &amp; AF367),0) + IF(Setup!$AG$9&lt;&gt;"",INDIRECT("'" &amp; Setup!$AG$9 &amp; "'!" &amp; AF367),0) + IF(Setup!$AG$10&lt;&gt;"",INDIRECT("'" &amp; Setup!$AG$10 &amp; "'!" &amp; AF367),0) + IF(Setup!$AG$11&lt;&gt;"",INDIRECT("'" &amp; Setup!$AG$11 &amp; "'!" &amp; AF367),0) + IF(Setup!$AG$12&lt;&gt;"",INDIRECT("'" &amp; Setup!$AG$12 &amp; "'!" &amp; AF367),0)</f>
        <v>0</v>
      </c>
      <c r="AJ367" s="2">
        <f ca="1">IF(Setup!$AH$7&lt;&gt;"",INDIRECT("'" &amp; Setup!$AH$7 &amp; "'!" &amp; AF367),0) + IF(Setup!$AH$8&lt;&gt;"",INDIRECT("'" &amp; Setup!$AH$8 &amp; "'!" &amp; AF367),0) + IF(Setup!$AH$9&lt;&gt;"",INDIRECT("'" &amp; Setup!$AH$9 &amp; "'!" &amp; AF367),0) + IF(Setup!$AH$10&lt;&gt;"",INDIRECT("'" &amp; Setup!$AH$10 &amp; "'!" &amp; AF367),0) + IF(Setup!$AH$11&lt;&gt;"",INDIRECT("'" &amp; Setup!$AH$11 &amp; "'!" &amp; AF367),0) + IF(Setup!$AH$12&lt;&gt;"",INDIRECT("'" &amp; Setup!$AH$12 &amp; "'!" &amp; AF367),0)</f>
        <v>0</v>
      </c>
      <c r="AK367" s="2">
        <f ca="1">IF(Setup!$AI$7&lt;&gt;"",INDIRECT("'" &amp; Setup!$AI$7 &amp; "'!" &amp; AF367),0) + IF(Setup!$AI$8&lt;&gt;"",INDIRECT("'" &amp; Setup!$AI$8 &amp; "'!" &amp; AF367),0) + IF(Setup!$AI$9&lt;&gt;"",INDIRECT("'" &amp; Setup!$AI$9 &amp; "'!" &amp; AF367),0) + IF(Setup!$AI$10&lt;&gt;"",INDIRECT("'" &amp; Setup!$AI$10 &amp; "'!" &amp; AF367),0) + IF(Setup!$AI$11&lt;&gt;"",INDIRECT("'" &amp; Setup!$AI$11 &amp; "'!" &amp; AF367),0) + IF(Setup!$AI$12&lt;&gt;"",INDIRECT("'" &amp; Setup!$AI$12 &amp; "'!" &amp; AF367),0)</f>
        <v>0</v>
      </c>
      <c r="AL367" s="2">
        <f ca="1">IF(Setup!$AJ$7&lt;&gt;"",INDIRECT("'" &amp; Setup!$AJ$7 &amp; "'!" &amp; AF367),0) + IF(Setup!$AJ$8&lt;&gt;"",INDIRECT("'" &amp; Setup!$AJ$8 &amp; "'!" &amp; AF367),0) + IF(Setup!$AJ$9&lt;&gt;"",INDIRECT("'" &amp; Setup!$AJ$9 &amp; "'!" &amp; AF367),0) + IF(Setup!$AJ$10&lt;&gt;"",INDIRECT("'" &amp; Setup!$AJ$10 &amp; "'!" &amp; AF367),0) + IF(Setup!$AJ$11&lt;&gt;"",INDIRECT("'" &amp; Setup!$AJ$11 &amp; "'!" &amp; AF367),0) + IF(Setup!$AJ$12&lt;&gt;"",INDIRECT("'" &amp; Setup!$AJ$12 &amp; "'!" &amp; AF367),0)</f>
        <v>0</v>
      </c>
      <c r="AN367" s="2" t="str">
        <f t="shared" si="200"/>
        <v/>
      </c>
      <c r="BS367" s="2">
        <v>0</v>
      </c>
      <c r="BT367" s="2">
        <f ca="1">IF(Setup!$AH$7="",0,INDIRECT("'" &amp; Setup!$AH$7 &amp; "'!" &amp; AF367))</f>
        <v>0</v>
      </c>
      <c r="BU367" s="2">
        <f ca="1">IF(Setup!$AI$7="",0,INDIRECT("'" &amp; Setup!$AI$7 &amp; "'!" &amp; AF367))</f>
        <v>0</v>
      </c>
      <c r="BV367" s="2">
        <f ca="1">IF(Setup!$AJ$7="",0,INDIRECT("'" &amp; Setup!$AJ$7 &amp; "'!" &amp; AF367))</f>
        <v>0</v>
      </c>
    </row>
    <row r="368" spans="1:74" ht="39" hidden="1" customHeight="1" x14ac:dyDescent="0.2">
      <c r="A368" s="14" t="str">
        <f>Planning!A140</f>
        <v>I132</v>
      </c>
      <c r="B368" s="9">
        <f>Planning!B140</f>
        <v>0</v>
      </c>
      <c r="C368" s="9">
        <f>Planning!C140</f>
        <v>0</v>
      </c>
      <c r="D368" s="9">
        <f>Planning!D140</f>
        <v>0</v>
      </c>
      <c r="E368" s="3">
        <f>Planning!E140</f>
        <v>0</v>
      </c>
      <c r="F368" s="3">
        <f>Planning!G140</f>
        <v>0</v>
      </c>
      <c r="G368" s="60">
        <f t="shared" si="201"/>
        <v>0</v>
      </c>
      <c r="H368" s="5">
        <f t="shared" ca="1" si="202"/>
        <v>0</v>
      </c>
      <c r="I368" s="5">
        <f t="shared" ca="1" si="203"/>
        <v>0</v>
      </c>
      <c r="J368" s="32" t="str">
        <f t="shared" ca="1" si="204"/>
        <v/>
      </c>
      <c r="K368" s="33" t="str">
        <f t="shared" ca="1" si="192"/>
        <v/>
      </c>
      <c r="L368" s="5">
        <f ca="1">IF(Setup!$AG$7&lt;&gt;"",INDIRECT("'" &amp; Setup!$AG$7 &amp; "'!" &amp; AD368),0) + IF(Setup!$AG$8&lt;&gt;"",INDIRECT("'" &amp; Setup!$AG$8 &amp; "'!" &amp; AD368),0) + IF(Setup!$AG$9&lt;&gt;"",INDIRECT("'" &amp; Setup!$AG$9 &amp; "'!" &amp; AD368),0) + IF(Setup!$AG$10&lt;&gt;"",INDIRECT("'" &amp; Setup!$AG$10 &amp; "'!" &amp; AD368),0) + IF(Setup!$AG$11&lt;&gt;"",INDIRECT("'" &amp; Setup!$AG$11 &amp; "'!" &amp; AD368),0) + IF(Setup!$AG$12&lt;&gt;"",INDIRECT("'" &amp; Setup!$AG$12 &amp; "'!" &amp; AD368),0)</f>
        <v>0</v>
      </c>
      <c r="M368" s="5">
        <f ca="1">IF(Setup!$AG$7&lt;&gt;"",INDIRECT("'" &amp; Setup!$AG$7 &amp; "'!" &amp; AE368),0) + IF(Setup!$AG$8&lt;&gt;"",INDIRECT("'" &amp; Setup!$AG$8 &amp; "'!" &amp; AE368),0) + IF(Setup!$AG$9&lt;&gt;"",INDIRECT("'" &amp; Setup!$AG$9 &amp; "'!" &amp; AE368),0) + IF(Setup!$AG$10&lt;&gt;"",INDIRECT("'" &amp; Setup!$AG$10 &amp; "'!" &amp; AE368),0) + IF(Setup!$AG$11&lt;&gt;"",INDIRECT("'" &amp; Setup!$AG$11 &amp; "'!" &amp; AE368),0) + IF(Setup!$AG$12&lt;&gt;"",INDIRECT("'" &amp; Setup!$AG$12 &amp; "'!" &amp; AE368),0)</f>
        <v>0</v>
      </c>
      <c r="N368" s="32" t="str">
        <f t="shared" ca="1" si="205"/>
        <v/>
      </c>
      <c r="O368" s="33" t="str">
        <f t="shared" ca="1" si="193"/>
        <v/>
      </c>
      <c r="P368" s="5">
        <f ca="1">IF(Setup!$AH$7&lt;&gt;"",INDIRECT("'" &amp; Setup!$AH$7 &amp; "'!" &amp; AD368),0) + IF(Setup!$AH$8&lt;&gt;"",INDIRECT("'" &amp; Setup!$AH$8 &amp; "'!" &amp; AD368),0) + IF(Setup!$AH$9&lt;&gt;"",INDIRECT("'" &amp; Setup!$AH$9 &amp; "'!" &amp; AD368),0) + IF(Setup!$AH$10&lt;&gt;"",INDIRECT("'" &amp; Setup!$AH$10 &amp; "'!" &amp; AD368),0) + IF(Setup!$AH$11&lt;&gt;"",INDIRECT("'" &amp; Setup!$AH$11 &amp; "'!" &amp; AD368),0) + IF(Setup!$AH$12&lt;&gt;"",INDIRECT("'" &amp; Setup!$AH$12 &amp; "'!" &amp; AD368),0)</f>
        <v>0</v>
      </c>
      <c r="Q368" s="5">
        <f ca="1">IF(Setup!$AH$7&lt;&gt;"",INDIRECT("'" &amp; Setup!$AH$7 &amp; "'!" &amp; AE368),0) + IF(Setup!$AH$8&lt;&gt;"",INDIRECT("'" &amp; Setup!$AH$8 &amp; "'!" &amp; AE368),0) + IF(Setup!$AH$9&lt;&gt;"",INDIRECT("'" &amp; Setup!$AH$9 &amp; "'!" &amp; AE368),0) + IF(Setup!$AH$10&lt;&gt;"",INDIRECT("'" &amp; Setup!$AH$10 &amp; "'!" &amp; AE368),0) + IF(Setup!$AH$11&lt;&gt;"",INDIRECT("'" &amp; Setup!$AH$11 &amp; "'!" &amp; AE368),0) + IF(Setup!$AH$12&lt;&gt;"",INDIRECT("'" &amp; Setup!$AH$12 &amp; "'!" &amp; AE368),0)</f>
        <v>0</v>
      </c>
      <c r="R368" s="32" t="str">
        <f t="shared" ca="1" si="206"/>
        <v/>
      </c>
      <c r="S368" s="33" t="str">
        <f t="shared" ca="1" si="194"/>
        <v/>
      </c>
      <c r="T368" s="5">
        <f ca="1">IF(Setup!$AI$7&lt;&gt;"",INDIRECT("'" &amp; Setup!$AI$7 &amp; "'!" &amp; AD368),0) + IF(Setup!$AI$8&lt;&gt;"",INDIRECT("'" &amp; Setup!$AI$8 &amp; "'!" &amp; AD368),0) + IF(Setup!$AI$9&lt;&gt;"",INDIRECT("'" &amp; Setup!$AI$9 &amp; "'!" &amp; AD368),0) + IF(Setup!$AI$10&lt;&gt;"",INDIRECT("'" &amp; Setup!$AI$10 &amp; "'!" &amp; AD368),0) + IF(Setup!$AI$11&lt;&gt;"",INDIRECT("'" &amp; Setup!$AI$11 &amp; "'!" &amp; AD368),0) + IF(Setup!$AI$12&lt;&gt;"",INDIRECT("'" &amp; Setup!$AI$12 &amp; "'!" &amp; AD368),0)</f>
        <v>0</v>
      </c>
      <c r="U368" s="5">
        <f ca="1">IF(Setup!$AI$7&lt;&gt;"",INDIRECT("'" &amp; Setup!$AI$7 &amp; "'!" &amp; AE368),0) + IF(Setup!$AI$8&lt;&gt;"",INDIRECT("'" &amp; Setup!$AI$8 &amp; "'!" &amp; AE368),0) + IF(Setup!$AI$9&lt;&gt;"",INDIRECT("'" &amp; Setup!$AI$9 &amp; "'!" &amp; AE368),0) + IF(Setup!$AI$10&lt;&gt;"",INDIRECT("'" &amp; Setup!$AI$10 &amp; "'!" &amp; AE368),0) + IF(Setup!$AI$11&lt;&gt;"",INDIRECT("'" &amp; Setup!$AI$11 &amp; "'!" &amp; AE368),0) + IF(Setup!$AI$12&lt;&gt;"",INDIRECT("'" &amp; Setup!$AI$12 &amp; "'!" &amp; AE368),0)</f>
        <v>0</v>
      </c>
      <c r="V368" s="32" t="str">
        <f t="shared" ca="1" si="195"/>
        <v/>
      </c>
      <c r="W368" s="33" t="str">
        <f t="shared" ca="1" si="196"/>
        <v/>
      </c>
      <c r="X368" s="4">
        <f ca="1">IF(Setup!$AJ$7&lt;&gt;"",INDIRECT("'" &amp; Setup!$AJ$7 &amp; "'!" &amp; AD368),0) + IF(Setup!$AJ$8&lt;&gt;"",INDIRECT("'" &amp; Setup!$AJ$8 &amp; "'!" &amp; AD368),0) + IF(Setup!$AJ$9&lt;&gt;"",INDIRECT("'" &amp; Setup!$AJ$9 &amp; "'!" &amp; AD368),0) + IF(Setup!$AJ$10&lt;&gt;"",INDIRECT("'" &amp; Setup!$AJ$10 &amp; "'!" &amp; AD368),0) + IF(Setup!$AJ$11&lt;&gt;"",INDIRECT("'" &amp; Setup!$AJ$11 &amp; "'!" &amp; AD368),0) + IF(Setup!$AJ$12&lt;&gt;"",INDIRECT("'" &amp; Setup!$AJ$12 &amp; "'!" &amp; AD368),0)</f>
        <v>0</v>
      </c>
      <c r="Y368" s="4">
        <f ca="1">IF(Setup!$AJ$7&lt;&gt;"",INDIRECT("'" &amp; Setup!$AJ$7 &amp; "'!" &amp; AE368),0) + IF(Setup!$AJ$8&lt;&gt;"",INDIRECT("'" &amp; Setup!$AJ$8 &amp; "'!" &amp; AE368),0) + IF(Setup!$AJ$9&lt;&gt;"",INDIRECT("'" &amp; Setup!$AJ$9 &amp; "'!" &amp; AE368),0) + IF(Setup!$AJ$10&lt;&gt;"",INDIRECT("'" &amp; Setup!$AJ$10 &amp; "'!" &amp; AE368),0) + IF(Setup!$AJ$11&lt;&gt;"",INDIRECT("'" &amp; Setup!$AJ$11 &amp; "'!" &amp; AE368),0) + IF(Setup!$AJ$12&lt;&gt;"",INDIRECT("'" &amp; Setup!$AJ$12 &amp; "'!" &amp; AE368),0)</f>
        <v>0</v>
      </c>
      <c r="Z368" s="32" t="str">
        <f t="shared" ca="1" si="197"/>
        <v/>
      </c>
      <c r="AA368" s="33" t="str">
        <f t="shared" ca="1" si="198"/>
        <v/>
      </c>
      <c r="AB368" s="1">
        <f>Planning!H140</f>
        <v>0</v>
      </c>
      <c r="AC368" s="2" t="str">
        <f t="shared" si="199"/>
        <v>00</v>
      </c>
      <c r="AD368" s="2" t="s">
        <v>1121</v>
      </c>
      <c r="AE368" s="2" t="s">
        <v>1122</v>
      </c>
      <c r="AF368" s="2" t="s">
        <v>1734</v>
      </c>
      <c r="AI368" s="2">
        <f ca="1">IF(Setup!$AG$7&lt;&gt;"",INDIRECT("'" &amp; Setup!$AG$7 &amp; "'!" &amp; AF368),0) + IF(Setup!$AG$8&lt;&gt;"",INDIRECT("'" &amp; Setup!$AG$8 &amp; "'!" &amp; AF368),0) + IF(Setup!$AG$9&lt;&gt;"",INDIRECT("'" &amp; Setup!$AG$9 &amp; "'!" &amp; AF368),0) + IF(Setup!$AG$10&lt;&gt;"",INDIRECT("'" &amp; Setup!$AG$10 &amp; "'!" &amp; AF368),0) + IF(Setup!$AG$11&lt;&gt;"",INDIRECT("'" &amp; Setup!$AG$11 &amp; "'!" &amp; AF368),0) + IF(Setup!$AG$12&lt;&gt;"",INDIRECT("'" &amp; Setup!$AG$12 &amp; "'!" &amp; AF368),0)</f>
        <v>0</v>
      </c>
      <c r="AJ368" s="2">
        <f ca="1">IF(Setup!$AH$7&lt;&gt;"",INDIRECT("'" &amp; Setup!$AH$7 &amp; "'!" &amp; AF368),0) + IF(Setup!$AH$8&lt;&gt;"",INDIRECT("'" &amp; Setup!$AH$8 &amp; "'!" &amp; AF368),0) + IF(Setup!$AH$9&lt;&gt;"",INDIRECT("'" &amp; Setup!$AH$9 &amp; "'!" &amp; AF368),0) + IF(Setup!$AH$10&lt;&gt;"",INDIRECT("'" &amp; Setup!$AH$10 &amp; "'!" &amp; AF368),0) + IF(Setup!$AH$11&lt;&gt;"",INDIRECT("'" &amp; Setup!$AH$11 &amp; "'!" &amp; AF368),0) + IF(Setup!$AH$12&lt;&gt;"",INDIRECT("'" &amp; Setup!$AH$12 &amp; "'!" &amp; AF368),0)</f>
        <v>0</v>
      </c>
      <c r="AK368" s="2">
        <f ca="1">IF(Setup!$AI$7&lt;&gt;"",INDIRECT("'" &amp; Setup!$AI$7 &amp; "'!" &amp; AF368),0) + IF(Setup!$AI$8&lt;&gt;"",INDIRECT("'" &amp; Setup!$AI$8 &amp; "'!" &amp; AF368),0) + IF(Setup!$AI$9&lt;&gt;"",INDIRECT("'" &amp; Setup!$AI$9 &amp; "'!" &amp; AF368),0) + IF(Setup!$AI$10&lt;&gt;"",INDIRECT("'" &amp; Setup!$AI$10 &amp; "'!" &amp; AF368),0) + IF(Setup!$AI$11&lt;&gt;"",INDIRECT("'" &amp; Setup!$AI$11 &amp; "'!" &amp; AF368),0) + IF(Setup!$AI$12&lt;&gt;"",INDIRECT("'" &amp; Setup!$AI$12 &amp; "'!" &amp; AF368),0)</f>
        <v>0</v>
      </c>
      <c r="AL368" s="2">
        <f ca="1">IF(Setup!$AJ$7&lt;&gt;"",INDIRECT("'" &amp; Setup!$AJ$7 &amp; "'!" &amp; AF368),0) + IF(Setup!$AJ$8&lt;&gt;"",INDIRECT("'" &amp; Setup!$AJ$8 &amp; "'!" &amp; AF368),0) + IF(Setup!$AJ$9&lt;&gt;"",INDIRECT("'" &amp; Setup!$AJ$9 &amp; "'!" &amp; AF368),0) + IF(Setup!$AJ$10&lt;&gt;"",INDIRECT("'" &amp; Setup!$AJ$10 &amp; "'!" &amp; AF368),0) + IF(Setup!$AJ$11&lt;&gt;"",INDIRECT("'" &amp; Setup!$AJ$11 &amp; "'!" &amp; AF368),0) + IF(Setup!$AJ$12&lt;&gt;"",INDIRECT("'" &amp; Setup!$AJ$12 &amp; "'!" &amp; AF368),0)</f>
        <v>0</v>
      </c>
      <c r="AN368" s="2" t="str">
        <f t="shared" si="200"/>
        <v/>
      </c>
      <c r="BS368" s="2">
        <v>0</v>
      </c>
      <c r="BT368" s="2">
        <f ca="1">IF(Setup!$AH$7="",0,INDIRECT("'" &amp; Setup!$AH$7 &amp; "'!" &amp; AF368))</f>
        <v>0</v>
      </c>
      <c r="BU368" s="2">
        <f ca="1">IF(Setup!$AI$7="",0,INDIRECT("'" &amp; Setup!$AI$7 &amp; "'!" &amp; AF368))</f>
        <v>0</v>
      </c>
      <c r="BV368" s="2">
        <f ca="1">IF(Setup!$AJ$7="",0,INDIRECT("'" &amp; Setup!$AJ$7 &amp; "'!" &amp; AF368))</f>
        <v>0</v>
      </c>
    </row>
    <row r="369" spans="1:74" ht="39" hidden="1" customHeight="1" x14ac:dyDescent="0.2">
      <c r="A369" s="14" t="str">
        <f>Planning!A141</f>
        <v>I133</v>
      </c>
      <c r="B369" s="9">
        <f>Planning!B141</f>
        <v>0</v>
      </c>
      <c r="C369" s="9">
        <f>Planning!C141</f>
        <v>0</v>
      </c>
      <c r="D369" s="9">
        <f>Planning!D141</f>
        <v>0</v>
      </c>
      <c r="E369" s="3">
        <f>Planning!E141</f>
        <v>0</v>
      </c>
      <c r="F369" s="3">
        <f>Planning!G141</f>
        <v>0</v>
      </c>
      <c r="G369" s="60">
        <f t="shared" si="201"/>
        <v>0</v>
      </c>
      <c r="H369" s="5">
        <f t="shared" ca="1" si="202"/>
        <v>0</v>
      </c>
      <c r="I369" s="5">
        <f t="shared" ca="1" si="203"/>
        <v>0</v>
      </c>
      <c r="J369" s="32" t="str">
        <f t="shared" ca="1" si="204"/>
        <v/>
      </c>
      <c r="K369" s="33" t="str">
        <f t="shared" ca="1" si="192"/>
        <v/>
      </c>
      <c r="L369" s="5">
        <f ca="1">IF(Setup!$AG$7&lt;&gt;"",INDIRECT("'" &amp; Setup!$AG$7 &amp; "'!" &amp; AD369),0) + IF(Setup!$AG$8&lt;&gt;"",INDIRECT("'" &amp; Setup!$AG$8 &amp; "'!" &amp; AD369),0) + IF(Setup!$AG$9&lt;&gt;"",INDIRECT("'" &amp; Setup!$AG$9 &amp; "'!" &amp; AD369),0) + IF(Setup!$AG$10&lt;&gt;"",INDIRECT("'" &amp; Setup!$AG$10 &amp; "'!" &amp; AD369),0) + IF(Setup!$AG$11&lt;&gt;"",INDIRECT("'" &amp; Setup!$AG$11 &amp; "'!" &amp; AD369),0) + IF(Setup!$AG$12&lt;&gt;"",INDIRECT("'" &amp; Setup!$AG$12 &amp; "'!" &amp; AD369),0)</f>
        <v>0</v>
      </c>
      <c r="M369" s="5">
        <f ca="1">IF(Setup!$AG$7&lt;&gt;"",INDIRECT("'" &amp; Setup!$AG$7 &amp; "'!" &amp; AE369),0) + IF(Setup!$AG$8&lt;&gt;"",INDIRECT("'" &amp; Setup!$AG$8 &amp; "'!" &amp; AE369),0) + IF(Setup!$AG$9&lt;&gt;"",INDIRECT("'" &amp; Setup!$AG$9 &amp; "'!" &amp; AE369),0) + IF(Setup!$AG$10&lt;&gt;"",INDIRECT("'" &amp; Setup!$AG$10 &amp; "'!" &amp; AE369),0) + IF(Setup!$AG$11&lt;&gt;"",INDIRECT("'" &amp; Setup!$AG$11 &amp; "'!" &amp; AE369),0) + IF(Setup!$AG$12&lt;&gt;"",INDIRECT("'" &amp; Setup!$AG$12 &amp; "'!" &amp; AE369),0)</f>
        <v>0</v>
      </c>
      <c r="N369" s="32" t="str">
        <f t="shared" ca="1" si="205"/>
        <v/>
      </c>
      <c r="O369" s="33" t="str">
        <f t="shared" ca="1" si="193"/>
        <v/>
      </c>
      <c r="P369" s="5">
        <f ca="1">IF(Setup!$AH$7&lt;&gt;"",INDIRECT("'" &amp; Setup!$AH$7 &amp; "'!" &amp; AD369),0) + IF(Setup!$AH$8&lt;&gt;"",INDIRECT("'" &amp; Setup!$AH$8 &amp; "'!" &amp; AD369),0) + IF(Setup!$AH$9&lt;&gt;"",INDIRECT("'" &amp; Setup!$AH$9 &amp; "'!" &amp; AD369),0) + IF(Setup!$AH$10&lt;&gt;"",INDIRECT("'" &amp; Setup!$AH$10 &amp; "'!" &amp; AD369),0) + IF(Setup!$AH$11&lt;&gt;"",INDIRECT("'" &amp; Setup!$AH$11 &amp; "'!" &amp; AD369),0) + IF(Setup!$AH$12&lt;&gt;"",INDIRECT("'" &amp; Setup!$AH$12 &amp; "'!" &amp; AD369),0)</f>
        <v>0</v>
      </c>
      <c r="Q369" s="5">
        <f ca="1">IF(Setup!$AH$7&lt;&gt;"",INDIRECT("'" &amp; Setup!$AH$7 &amp; "'!" &amp; AE369),0) + IF(Setup!$AH$8&lt;&gt;"",INDIRECT("'" &amp; Setup!$AH$8 &amp; "'!" &amp; AE369),0) + IF(Setup!$AH$9&lt;&gt;"",INDIRECT("'" &amp; Setup!$AH$9 &amp; "'!" &amp; AE369),0) + IF(Setup!$AH$10&lt;&gt;"",INDIRECT("'" &amp; Setup!$AH$10 &amp; "'!" &amp; AE369),0) + IF(Setup!$AH$11&lt;&gt;"",INDIRECT("'" &amp; Setup!$AH$11 &amp; "'!" &amp; AE369),0) + IF(Setup!$AH$12&lt;&gt;"",INDIRECT("'" &amp; Setup!$AH$12 &amp; "'!" &amp; AE369),0)</f>
        <v>0</v>
      </c>
      <c r="R369" s="32" t="str">
        <f t="shared" ca="1" si="206"/>
        <v/>
      </c>
      <c r="S369" s="33" t="str">
        <f t="shared" ca="1" si="194"/>
        <v/>
      </c>
      <c r="T369" s="5">
        <f ca="1">IF(Setup!$AI$7&lt;&gt;"",INDIRECT("'" &amp; Setup!$AI$7 &amp; "'!" &amp; AD369),0) + IF(Setup!$AI$8&lt;&gt;"",INDIRECT("'" &amp; Setup!$AI$8 &amp; "'!" &amp; AD369),0) + IF(Setup!$AI$9&lt;&gt;"",INDIRECT("'" &amp; Setup!$AI$9 &amp; "'!" &amp; AD369),0) + IF(Setup!$AI$10&lt;&gt;"",INDIRECT("'" &amp; Setup!$AI$10 &amp; "'!" &amp; AD369),0) + IF(Setup!$AI$11&lt;&gt;"",INDIRECT("'" &amp; Setup!$AI$11 &amp; "'!" &amp; AD369),0) + IF(Setup!$AI$12&lt;&gt;"",INDIRECT("'" &amp; Setup!$AI$12 &amp; "'!" &amp; AD369),0)</f>
        <v>0</v>
      </c>
      <c r="U369" s="5">
        <f ca="1">IF(Setup!$AI$7&lt;&gt;"",INDIRECT("'" &amp; Setup!$AI$7 &amp; "'!" &amp; AE369),0) + IF(Setup!$AI$8&lt;&gt;"",INDIRECT("'" &amp; Setup!$AI$8 &amp; "'!" &amp; AE369),0) + IF(Setup!$AI$9&lt;&gt;"",INDIRECT("'" &amp; Setup!$AI$9 &amp; "'!" &amp; AE369),0) + IF(Setup!$AI$10&lt;&gt;"",INDIRECT("'" &amp; Setup!$AI$10 &amp; "'!" &amp; AE369),0) + IF(Setup!$AI$11&lt;&gt;"",INDIRECT("'" &amp; Setup!$AI$11 &amp; "'!" &amp; AE369),0) + IF(Setup!$AI$12&lt;&gt;"",INDIRECT("'" &amp; Setup!$AI$12 &amp; "'!" &amp; AE369),0)</f>
        <v>0</v>
      </c>
      <c r="V369" s="32" t="str">
        <f t="shared" ca="1" si="195"/>
        <v/>
      </c>
      <c r="W369" s="33" t="str">
        <f t="shared" ca="1" si="196"/>
        <v/>
      </c>
      <c r="X369" s="4">
        <f ca="1">IF(Setup!$AJ$7&lt;&gt;"",INDIRECT("'" &amp; Setup!$AJ$7 &amp; "'!" &amp; AD369),0) + IF(Setup!$AJ$8&lt;&gt;"",INDIRECT("'" &amp; Setup!$AJ$8 &amp; "'!" &amp; AD369),0) + IF(Setup!$AJ$9&lt;&gt;"",INDIRECT("'" &amp; Setup!$AJ$9 &amp; "'!" &amp; AD369),0) + IF(Setup!$AJ$10&lt;&gt;"",INDIRECT("'" &amp; Setup!$AJ$10 &amp; "'!" &amp; AD369),0) + IF(Setup!$AJ$11&lt;&gt;"",INDIRECT("'" &amp; Setup!$AJ$11 &amp; "'!" &amp; AD369),0) + IF(Setup!$AJ$12&lt;&gt;"",INDIRECT("'" &amp; Setup!$AJ$12 &amp; "'!" &amp; AD369),0)</f>
        <v>0</v>
      </c>
      <c r="Y369" s="4">
        <f ca="1">IF(Setup!$AJ$7&lt;&gt;"",INDIRECT("'" &amp; Setup!$AJ$7 &amp; "'!" &amp; AE369),0) + IF(Setup!$AJ$8&lt;&gt;"",INDIRECT("'" &amp; Setup!$AJ$8 &amp; "'!" &amp; AE369),0) + IF(Setup!$AJ$9&lt;&gt;"",INDIRECT("'" &amp; Setup!$AJ$9 &amp; "'!" &amp; AE369),0) + IF(Setup!$AJ$10&lt;&gt;"",INDIRECT("'" &amp; Setup!$AJ$10 &amp; "'!" &amp; AE369),0) + IF(Setup!$AJ$11&lt;&gt;"",INDIRECT("'" &amp; Setup!$AJ$11 &amp; "'!" &amp; AE369),0) + IF(Setup!$AJ$12&lt;&gt;"",INDIRECT("'" &amp; Setup!$AJ$12 &amp; "'!" &amp; AE369),0)</f>
        <v>0</v>
      </c>
      <c r="Z369" s="32" t="str">
        <f t="shared" ca="1" si="197"/>
        <v/>
      </c>
      <c r="AA369" s="33" t="str">
        <f t="shared" ca="1" si="198"/>
        <v/>
      </c>
      <c r="AB369" s="1">
        <f>Planning!H141</f>
        <v>0</v>
      </c>
      <c r="AC369" s="2" t="str">
        <f t="shared" si="199"/>
        <v>00</v>
      </c>
      <c r="AD369" s="2" t="s">
        <v>1123</v>
      </c>
      <c r="AE369" s="2" t="s">
        <v>1124</v>
      </c>
      <c r="AF369" s="2" t="s">
        <v>1735</v>
      </c>
      <c r="AI369" s="2">
        <f ca="1">IF(Setup!$AG$7&lt;&gt;"",INDIRECT("'" &amp; Setup!$AG$7 &amp; "'!" &amp; AF369),0) + IF(Setup!$AG$8&lt;&gt;"",INDIRECT("'" &amp; Setup!$AG$8 &amp; "'!" &amp; AF369),0) + IF(Setup!$AG$9&lt;&gt;"",INDIRECT("'" &amp; Setup!$AG$9 &amp; "'!" &amp; AF369),0) + IF(Setup!$AG$10&lt;&gt;"",INDIRECT("'" &amp; Setup!$AG$10 &amp; "'!" &amp; AF369),0) + IF(Setup!$AG$11&lt;&gt;"",INDIRECT("'" &amp; Setup!$AG$11 &amp; "'!" &amp; AF369),0) + IF(Setup!$AG$12&lt;&gt;"",INDIRECT("'" &amp; Setup!$AG$12 &amp; "'!" &amp; AF369),0)</f>
        <v>0</v>
      </c>
      <c r="AJ369" s="2">
        <f ca="1">IF(Setup!$AH$7&lt;&gt;"",INDIRECT("'" &amp; Setup!$AH$7 &amp; "'!" &amp; AF369),0) + IF(Setup!$AH$8&lt;&gt;"",INDIRECT("'" &amp; Setup!$AH$8 &amp; "'!" &amp; AF369),0) + IF(Setup!$AH$9&lt;&gt;"",INDIRECT("'" &amp; Setup!$AH$9 &amp; "'!" &amp; AF369),0) + IF(Setup!$AH$10&lt;&gt;"",INDIRECT("'" &amp; Setup!$AH$10 &amp; "'!" &amp; AF369),0) + IF(Setup!$AH$11&lt;&gt;"",INDIRECT("'" &amp; Setup!$AH$11 &amp; "'!" &amp; AF369),0) + IF(Setup!$AH$12&lt;&gt;"",INDIRECT("'" &amp; Setup!$AH$12 &amp; "'!" &amp; AF369),0)</f>
        <v>0</v>
      </c>
      <c r="AK369" s="2">
        <f ca="1">IF(Setup!$AI$7&lt;&gt;"",INDIRECT("'" &amp; Setup!$AI$7 &amp; "'!" &amp; AF369),0) + IF(Setup!$AI$8&lt;&gt;"",INDIRECT("'" &amp; Setup!$AI$8 &amp; "'!" &amp; AF369),0) + IF(Setup!$AI$9&lt;&gt;"",INDIRECT("'" &amp; Setup!$AI$9 &amp; "'!" &amp; AF369),0) + IF(Setup!$AI$10&lt;&gt;"",INDIRECT("'" &amp; Setup!$AI$10 &amp; "'!" &amp; AF369),0) + IF(Setup!$AI$11&lt;&gt;"",INDIRECT("'" &amp; Setup!$AI$11 &amp; "'!" &amp; AF369),0) + IF(Setup!$AI$12&lt;&gt;"",INDIRECT("'" &amp; Setup!$AI$12 &amp; "'!" &amp; AF369),0)</f>
        <v>0</v>
      </c>
      <c r="AL369" s="2">
        <f ca="1">IF(Setup!$AJ$7&lt;&gt;"",INDIRECT("'" &amp; Setup!$AJ$7 &amp; "'!" &amp; AF369),0) + IF(Setup!$AJ$8&lt;&gt;"",INDIRECT("'" &amp; Setup!$AJ$8 &amp; "'!" &amp; AF369),0) + IF(Setup!$AJ$9&lt;&gt;"",INDIRECT("'" &amp; Setup!$AJ$9 &amp; "'!" &amp; AF369),0) + IF(Setup!$AJ$10&lt;&gt;"",INDIRECT("'" &amp; Setup!$AJ$10 &amp; "'!" &amp; AF369),0) + IF(Setup!$AJ$11&lt;&gt;"",INDIRECT("'" &amp; Setup!$AJ$11 &amp; "'!" &amp; AF369),0) + IF(Setup!$AJ$12&lt;&gt;"",INDIRECT("'" &amp; Setup!$AJ$12 &amp; "'!" &amp; AF369),0)</f>
        <v>0</v>
      </c>
      <c r="AN369" s="2" t="str">
        <f t="shared" si="200"/>
        <v/>
      </c>
      <c r="BS369" s="2">
        <v>0</v>
      </c>
      <c r="BT369" s="2">
        <f ca="1">IF(Setup!$AH$7="",0,INDIRECT("'" &amp; Setup!$AH$7 &amp; "'!" &amp; AF369))</f>
        <v>0</v>
      </c>
      <c r="BU369" s="2">
        <f ca="1">IF(Setup!$AI$7="",0,INDIRECT("'" &amp; Setup!$AI$7 &amp; "'!" &amp; AF369))</f>
        <v>0</v>
      </c>
      <c r="BV369" s="2">
        <f ca="1">IF(Setup!$AJ$7="",0,INDIRECT("'" &amp; Setup!$AJ$7 &amp; "'!" &amp; AF369))</f>
        <v>0</v>
      </c>
    </row>
    <row r="370" spans="1:74" ht="39" hidden="1" customHeight="1" x14ac:dyDescent="0.2">
      <c r="A370" s="14" t="str">
        <f>Planning!A142</f>
        <v>I134</v>
      </c>
      <c r="B370" s="9">
        <f>Planning!B142</f>
        <v>0</v>
      </c>
      <c r="C370" s="9">
        <f>Planning!C142</f>
        <v>0</v>
      </c>
      <c r="D370" s="9">
        <f>Planning!D142</f>
        <v>0</v>
      </c>
      <c r="E370" s="3">
        <f>Planning!E142</f>
        <v>0</v>
      </c>
      <c r="F370" s="3">
        <f>Planning!G142</f>
        <v>0</v>
      </c>
      <c r="G370" s="60">
        <f t="shared" si="201"/>
        <v>0</v>
      </c>
      <c r="H370" s="5">
        <f t="shared" ca="1" si="202"/>
        <v>0</v>
      </c>
      <c r="I370" s="5">
        <f t="shared" ca="1" si="203"/>
        <v>0</v>
      </c>
      <c r="J370" s="32" t="str">
        <f t="shared" ca="1" si="204"/>
        <v/>
      </c>
      <c r="K370" s="33" t="str">
        <f t="shared" ca="1" si="192"/>
        <v/>
      </c>
      <c r="L370" s="5">
        <f ca="1">IF(Setup!$AG$7&lt;&gt;"",INDIRECT("'" &amp; Setup!$AG$7 &amp; "'!" &amp; AD370),0) + IF(Setup!$AG$8&lt;&gt;"",INDIRECT("'" &amp; Setup!$AG$8 &amp; "'!" &amp; AD370),0) + IF(Setup!$AG$9&lt;&gt;"",INDIRECT("'" &amp; Setup!$AG$9 &amp; "'!" &amp; AD370),0) + IF(Setup!$AG$10&lt;&gt;"",INDIRECT("'" &amp; Setup!$AG$10 &amp; "'!" &amp; AD370),0) + IF(Setup!$AG$11&lt;&gt;"",INDIRECT("'" &amp; Setup!$AG$11 &amp; "'!" &amp; AD370),0) + IF(Setup!$AG$12&lt;&gt;"",INDIRECT("'" &amp; Setup!$AG$12 &amp; "'!" &amp; AD370),0)</f>
        <v>0</v>
      </c>
      <c r="M370" s="5">
        <f ca="1">IF(Setup!$AG$7&lt;&gt;"",INDIRECT("'" &amp; Setup!$AG$7 &amp; "'!" &amp; AE370),0) + IF(Setup!$AG$8&lt;&gt;"",INDIRECT("'" &amp; Setup!$AG$8 &amp; "'!" &amp; AE370),0) + IF(Setup!$AG$9&lt;&gt;"",INDIRECT("'" &amp; Setup!$AG$9 &amp; "'!" &amp; AE370),0) + IF(Setup!$AG$10&lt;&gt;"",INDIRECT("'" &amp; Setup!$AG$10 &amp; "'!" &amp; AE370),0) + IF(Setup!$AG$11&lt;&gt;"",INDIRECT("'" &amp; Setup!$AG$11 &amp; "'!" &amp; AE370),0) + IF(Setup!$AG$12&lt;&gt;"",INDIRECT("'" &amp; Setup!$AG$12 &amp; "'!" &amp; AE370),0)</f>
        <v>0</v>
      </c>
      <c r="N370" s="32" t="str">
        <f t="shared" ca="1" si="205"/>
        <v/>
      </c>
      <c r="O370" s="33" t="str">
        <f t="shared" ca="1" si="193"/>
        <v/>
      </c>
      <c r="P370" s="5">
        <f ca="1">IF(Setup!$AH$7&lt;&gt;"",INDIRECT("'" &amp; Setup!$AH$7 &amp; "'!" &amp; AD370),0) + IF(Setup!$AH$8&lt;&gt;"",INDIRECT("'" &amp; Setup!$AH$8 &amp; "'!" &amp; AD370),0) + IF(Setup!$AH$9&lt;&gt;"",INDIRECT("'" &amp; Setup!$AH$9 &amp; "'!" &amp; AD370),0) + IF(Setup!$AH$10&lt;&gt;"",INDIRECT("'" &amp; Setup!$AH$10 &amp; "'!" &amp; AD370),0) + IF(Setup!$AH$11&lt;&gt;"",INDIRECT("'" &amp; Setup!$AH$11 &amp; "'!" &amp; AD370),0) + IF(Setup!$AH$12&lt;&gt;"",INDIRECT("'" &amp; Setup!$AH$12 &amp; "'!" &amp; AD370),0)</f>
        <v>0</v>
      </c>
      <c r="Q370" s="5">
        <f ca="1">IF(Setup!$AH$7&lt;&gt;"",INDIRECT("'" &amp; Setup!$AH$7 &amp; "'!" &amp; AE370),0) + IF(Setup!$AH$8&lt;&gt;"",INDIRECT("'" &amp; Setup!$AH$8 &amp; "'!" &amp; AE370),0) + IF(Setup!$AH$9&lt;&gt;"",INDIRECT("'" &amp; Setup!$AH$9 &amp; "'!" &amp; AE370),0) + IF(Setup!$AH$10&lt;&gt;"",INDIRECT("'" &amp; Setup!$AH$10 &amp; "'!" &amp; AE370),0) + IF(Setup!$AH$11&lt;&gt;"",INDIRECT("'" &amp; Setup!$AH$11 &amp; "'!" &amp; AE370),0) + IF(Setup!$AH$12&lt;&gt;"",INDIRECT("'" &amp; Setup!$AH$12 &amp; "'!" &amp; AE370),0)</f>
        <v>0</v>
      </c>
      <c r="R370" s="32" t="str">
        <f t="shared" ca="1" si="206"/>
        <v/>
      </c>
      <c r="S370" s="33" t="str">
        <f t="shared" ca="1" si="194"/>
        <v/>
      </c>
      <c r="T370" s="5">
        <f ca="1">IF(Setup!$AI$7&lt;&gt;"",INDIRECT("'" &amp; Setup!$AI$7 &amp; "'!" &amp; AD370),0) + IF(Setup!$AI$8&lt;&gt;"",INDIRECT("'" &amp; Setup!$AI$8 &amp; "'!" &amp; AD370),0) + IF(Setup!$AI$9&lt;&gt;"",INDIRECT("'" &amp; Setup!$AI$9 &amp; "'!" &amp; AD370),0) + IF(Setup!$AI$10&lt;&gt;"",INDIRECT("'" &amp; Setup!$AI$10 &amp; "'!" &amp; AD370),0) + IF(Setup!$AI$11&lt;&gt;"",INDIRECT("'" &amp; Setup!$AI$11 &amp; "'!" &amp; AD370),0) + IF(Setup!$AI$12&lt;&gt;"",INDIRECT("'" &amp; Setup!$AI$12 &amp; "'!" &amp; AD370),0)</f>
        <v>0</v>
      </c>
      <c r="U370" s="5">
        <f ca="1">IF(Setup!$AI$7&lt;&gt;"",INDIRECT("'" &amp; Setup!$AI$7 &amp; "'!" &amp; AE370),0) + IF(Setup!$AI$8&lt;&gt;"",INDIRECT("'" &amp; Setup!$AI$8 &amp; "'!" &amp; AE370),0) + IF(Setup!$AI$9&lt;&gt;"",INDIRECT("'" &amp; Setup!$AI$9 &amp; "'!" &amp; AE370),0) + IF(Setup!$AI$10&lt;&gt;"",INDIRECT("'" &amp; Setup!$AI$10 &amp; "'!" &amp; AE370),0) + IF(Setup!$AI$11&lt;&gt;"",INDIRECT("'" &amp; Setup!$AI$11 &amp; "'!" &amp; AE370),0) + IF(Setup!$AI$12&lt;&gt;"",INDIRECT("'" &amp; Setup!$AI$12 &amp; "'!" &amp; AE370),0)</f>
        <v>0</v>
      </c>
      <c r="V370" s="32" t="str">
        <f t="shared" ca="1" si="195"/>
        <v/>
      </c>
      <c r="W370" s="33" t="str">
        <f t="shared" ca="1" si="196"/>
        <v/>
      </c>
      <c r="X370" s="4">
        <f ca="1">IF(Setup!$AJ$7&lt;&gt;"",INDIRECT("'" &amp; Setup!$AJ$7 &amp; "'!" &amp; AD370),0) + IF(Setup!$AJ$8&lt;&gt;"",INDIRECT("'" &amp; Setup!$AJ$8 &amp; "'!" &amp; AD370),0) + IF(Setup!$AJ$9&lt;&gt;"",INDIRECT("'" &amp; Setup!$AJ$9 &amp; "'!" &amp; AD370),0) + IF(Setup!$AJ$10&lt;&gt;"",INDIRECT("'" &amp; Setup!$AJ$10 &amp; "'!" &amp; AD370),0) + IF(Setup!$AJ$11&lt;&gt;"",INDIRECT("'" &amp; Setup!$AJ$11 &amp; "'!" &amp; AD370),0) + IF(Setup!$AJ$12&lt;&gt;"",INDIRECT("'" &amp; Setup!$AJ$12 &amp; "'!" &amp; AD370),0)</f>
        <v>0</v>
      </c>
      <c r="Y370" s="4">
        <f ca="1">IF(Setup!$AJ$7&lt;&gt;"",INDIRECT("'" &amp; Setup!$AJ$7 &amp; "'!" &amp; AE370),0) + IF(Setup!$AJ$8&lt;&gt;"",INDIRECT("'" &amp; Setup!$AJ$8 &amp; "'!" &amp; AE370),0) + IF(Setup!$AJ$9&lt;&gt;"",INDIRECT("'" &amp; Setup!$AJ$9 &amp; "'!" &amp; AE370),0) + IF(Setup!$AJ$10&lt;&gt;"",INDIRECT("'" &amp; Setup!$AJ$10 &amp; "'!" &amp; AE370),0) + IF(Setup!$AJ$11&lt;&gt;"",INDIRECT("'" &amp; Setup!$AJ$11 &amp; "'!" &amp; AE370),0) + IF(Setup!$AJ$12&lt;&gt;"",INDIRECT("'" &amp; Setup!$AJ$12 &amp; "'!" &amp; AE370),0)</f>
        <v>0</v>
      </c>
      <c r="Z370" s="32" t="str">
        <f t="shared" ca="1" si="197"/>
        <v/>
      </c>
      <c r="AA370" s="33" t="str">
        <f t="shared" ca="1" si="198"/>
        <v/>
      </c>
      <c r="AB370" s="1">
        <f>Planning!H142</f>
        <v>0</v>
      </c>
      <c r="AC370" s="2" t="str">
        <f t="shared" si="199"/>
        <v>00</v>
      </c>
      <c r="AD370" s="2" t="s">
        <v>1125</v>
      </c>
      <c r="AE370" s="2" t="s">
        <v>1126</v>
      </c>
      <c r="AF370" s="2" t="s">
        <v>1736</v>
      </c>
      <c r="AI370" s="2">
        <f ca="1">IF(Setup!$AG$7&lt;&gt;"",INDIRECT("'" &amp; Setup!$AG$7 &amp; "'!" &amp; AF370),0) + IF(Setup!$AG$8&lt;&gt;"",INDIRECT("'" &amp; Setup!$AG$8 &amp; "'!" &amp; AF370),0) + IF(Setup!$AG$9&lt;&gt;"",INDIRECT("'" &amp; Setup!$AG$9 &amp; "'!" &amp; AF370),0) + IF(Setup!$AG$10&lt;&gt;"",INDIRECT("'" &amp; Setup!$AG$10 &amp; "'!" &amp; AF370),0) + IF(Setup!$AG$11&lt;&gt;"",INDIRECT("'" &amp; Setup!$AG$11 &amp; "'!" &amp; AF370),0) + IF(Setup!$AG$12&lt;&gt;"",INDIRECT("'" &amp; Setup!$AG$12 &amp; "'!" &amp; AF370),0)</f>
        <v>0</v>
      </c>
      <c r="AJ370" s="2">
        <f ca="1">IF(Setup!$AH$7&lt;&gt;"",INDIRECT("'" &amp; Setup!$AH$7 &amp; "'!" &amp; AF370),0) + IF(Setup!$AH$8&lt;&gt;"",INDIRECT("'" &amp; Setup!$AH$8 &amp; "'!" &amp; AF370),0) + IF(Setup!$AH$9&lt;&gt;"",INDIRECT("'" &amp; Setup!$AH$9 &amp; "'!" &amp; AF370),0) + IF(Setup!$AH$10&lt;&gt;"",INDIRECT("'" &amp; Setup!$AH$10 &amp; "'!" &amp; AF370),0) + IF(Setup!$AH$11&lt;&gt;"",INDIRECT("'" &amp; Setup!$AH$11 &amp; "'!" &amp; AF370),0) + IF(Setup!$AH$12&lt;&gt;"",INDIRECT("'" &amp; Setup!$AH$12 &amp; "'!" &amp; AF370),0)</f>
        <v>0</v>
      </c>
      <c r="AK370" s="2">
        <f ca="1">IF(Setup!$AI$7&lt;&gt;"",INDIRECT("'" &amp; Setup!$AI$7 &amp; "'!" &amp; AF370),0) + IF(Setup!$AI$8&lt;&gt;"",INDIRECT("'" &amp; Setup!$AI$8 &amp; "'!" &amp; AF370),0) + IF(Setup!$AI$9&lt;&gt;"",INDIRECT("'" &amp; Setup!$AI$9 &amp; "'!" &amp; AF370),0) + IF(Setup!$AI$10&lt;&gt;"",INDIRECT("'" &amp; Setup!$AI$10 &amp; "'!" &amp; AF370),0) + IF(Setup!$AI$11&lt;&gt;"",INDIRECT("'" &amp; Setup!$AI$11 &amp; "'!" &amp; AF370),0) + IF(Setup!$AI$12&lt;&gt;"",INDIRECT("'" &amp; Setup!$AI$12 &amp; "'!" &amp; AF370),0)</f>
        <v>0</v>
      </c>
      <c r="AL370" s="2">
        <f ca="1">IF(Setup!$AJ$7&lt;&gt;"",INDIRECT("'" &amp; Setup!$AJ$7 &amp; "'!" &amp; AF370),0) + IF(Setup!$AJ$8&lt;&gt;"",INDIRECT("'" &amp; Setup!$AJ$8 &amp; "'!" &amp; AF370),0) + IF(Setup!$AJ$9&lt;&gt;"",INDIRECT("'" &amp; Setup!$AJ$9 &amp; "'!" &amp; AF370),0) + IF(Setup!$AJ$10&lt;&gt;"",INDIRECT("'" &amp; Setup!$AJ$10 &amp; "'!" &amp; AF370),0) + IF(Setup!$AJ$11&lt;&gt;"",INDIRECT("'" &amp; Setup!$AJ$11 &amp; "'!" &amp; AF370),0) + IF(Setup!$AJ$12&lt;&gt;"",INDIRECT("'" &amp; Setup!$AJ$12 &amp; "'!" &amp; AF370),0)</f>
        <v>0</v>
      </c>
      <c r="AN370" s="2" t="str">
        <f t="shared" si="200"/>
        <v/>
      </c>
      <c r="BS370" s="2">
        <v>0</v>
      </c>
      <c r="BT370" s="2">
        <f ca="1">IF(Setup!$AH$7="",0,INDIRECT("'" &amp; Setup!$AH$7 &amp; "'!" &amp; AF370))</f>
        <v>0</v>
      </c>
      <c r="BU370" s="2">
        <f ca="1">IF(Setup!$AI$7="",0,INDIRECT("'" &amp; Setup!$AI$7 &amp; "'!" &amp; AF370))</f>
        <v>0</v>
      </c>
      <c r="BV370" s="2">
        <f ca="1">IF(Setup!$AJ$7="",0,INDIRECT("'" &amp; Setup!$AJ$7 &amp; "'!" &amp; AF370))</f>
        <v>0</v>
      </c>
    </row>
    <row r="371" spans="1:74" ht="39" hidden="1" customHeight="1" x14ac:dyDescent="0.2">
      <c r="A371" s="14" t="str">
        <f>Planning!A143</f>
        <v>I135</v>
      </c>
      <c r="B371" s="9">
        <f>Planning!B143</f>
        <v>0</v>
      </c>
      <c r="C371" s="9">
        <f>Planning!C143</f>
        <v>0</v>
      </c>
      <c r="D371" s="9">
        <f>Planning!D143</f>
        <v>0</v>
      </c>
      <c r="E371" s="3">
        <f>Planning!E143</f>
        <v>0</v>
      </c>
      <c r="F371" s="3">
        <f>Planning!G143</f>
        <v>0</v>
      </c>
      <c r="G371" s="60">
        <f t="shared" si="201"/>
        <v>0</v>
      </c>
      <c r="H371" s="5">
        <f t="shared" ca="1" si="202"/>
        <v>0</v>
      </c>
      <c r="I371" s="5">
        <f t="shared" ca="1" si="203"/>
        <v>0</v>
      </c>
      <c r="J371" s="32" t="str">
        <f t="shared" ca="1" si="204"/>
        <v/>
      </c>
      <c r="K371" s="33" t="str">
        <f t="shared" ca="1" si="192"/>
        <v/>
      </c>
      <c r="L371" s="5">
        <f ca="1">IF(Setup!$AG$7&lt;&gt;"",INDIRECT("'" &amp; Setup!$AG$7 &amp; "'!" &amp; AD371),0) + IF(Setup!$AG$8&lt;&gt;"",INDIRECT("'" &amp; Setup!$AG$8 &amp; "'!" &amp; AD371),0) + IF(Setup!$AG$9&lt;&gt;"",INDIRECT("'" &amp; Setup!$AG$9 &amp; "'!" &amp; AD371),0) + IF(Setup!$AG$10&lt;&gt;"",INDIRECT("'" &amp; Setup!$AG$10 &amp; "'!" &amp; AD371),0) + IF(Setup!$AG$11&lt;&gt;"",INDIRECT("'" &amp; Setup!$AG$11 &amp; "'!" &amp; AD371),0) + IF(Setup!$AG$12&lt;&gt;"",INDIRECT("'" &amp; Setup!$AG$12 &amp; "'!" &amp; AD371),0)</f>
        <v>0</v>
      </c>
      <c r="M371" s="5">
        <f ca="1">IF(Setup!$AG$7&lt;&gt;"",INDIRECT("'" &amp; Setup!$AG$7 &amp; "'!" &amp; AE371),0) + IF(Setup!$AG$8&lt;&gt;"",INDIRECT("'" &amp; Setup!$AG$8 &amp; "'!" &amp; AE371),0) + IF(Setup!$AG$9&lt;&gt;"",INDIRECT("'" &amp; Setup!$AG$9 &amp; "'!" &amp; AE371),0) + IF(Setup!$AG$10&lt;&gt;"",INDIRECT("'" &amp; Setup!$AG$10 &amp; "'!" &amp; AE371),0) + IF(Setup!$AG$11&lt;&gt;"",INDIRECT("'" &amp; Setup!$AG$11 &amp; "'!" &amp; AE371),0) + IF(Setup!$AG$12&lt;&gt;"",INDIRECT("'" &amp; Setup!$AG$12 &amp; "'!" &amp; AE371),0)</f>
        <v>0</v>
      </c>
      <c r="N371" s="32" t="str">
        <f t="shared" ca="1" si="205"/>
        <v/>
      </c>
      <c r="O371" s="33" t="str">
        <f t="shared" ca="1" si="193"/>
        <v/>
      </c>
      <c r="P371" s="5">
        <f ca="1">IF(Setup!$AH$7&lt;&gt;"",INDIRECT("'" &amp; Setup!$AH$7 &amp; "'!" &amp; AD371),0) + IF(Setup!$AH$8&lt;&gt;"",INDIRECT("'" &amp; Setup!$AH$8 &amp; "'!" &amp; AD371),0) + IF(Setup!$AH$9&lt;&gt;"",INDIRECT("'" &amp; Setup!$AH$9 &amp; "'!" &amp; AD371),0) + IF(Setup!$AH$10&lt;&gt;"",INDIRECT("'" &amp; Setup!$AH$10 &amp; "'!" &amp; AD371),0) + IF(Setup!$AH$11&lt;&gt;"",INDIRECT("'" &amp; Setup!$AH$11 &amp; "'!" &amp; AD371),0) + IF(Setup!$AH$12&lt;&gt;"",INDIRECT("'" &amp; Setup!$AH$12 &amp; "'!" &amp; AD371),0)</f>
        <v>0</v>
      </c>
      <c r="Q371" s="5">
        <f ca="1">IF(Setup!$AH$7&lt;&gt;"",INDIRECT("'" &amp; Setup!$AH$7 &amp; "'!" &amp; AE371),0) + IF(Setup!$AH$8&lt;&gt;"",INDIRECT("'" &amp; Setup!$AH$8 &amp; "'!" &amp; AE371),0) + IF(Setup!$AH$9&lt;&gt;"",INDIRECT("'" &amp; Setup!$AH$9 &amp; "'!" &amp; AE371),0) + IF(Setup!$AH$10&lt;&gt;"",INDIRECT("'" &amp; Setup!$AH$10 &amp; "'!" &amp; AE371),0) + IF(Setup!$AH$11&lt;&gt;"",INDIRECT("'" &amp; Setup!$AH$11 &amp; "'!" &amp; AE371),0) + IF(Setup!$AH$12&lt;&gt;"",INDIRECT("'" &amp; Setup!$AH$12 &amp; "'!" &amp; AE371),0)</f>
        <v>0</v>
      </c>
      <c r="R371" s="32" t="str">
        <f t="shared" ca="1" si="206"/>
        <v/>
      </c>
      <c r="S371" s="33" t="str">
        <f t="shared" ca="1" si="194"/>
        <v/>
      </c>
      <c r="T371" s="5">
        <f ca="1">IF(Setup!$AI$7&lt;&gt;"",INDIRECT("'" &amp; Setup!$AI$7 &amp; "'!" &amp; AD371),0) + IF(Setup!$AI$8&lt;&gt;"",INDIRECT("'" &amp; Setup!$AI$8 &amp; "'!" &amp; AD371),0) + IF(Setup!$AI$9&lt;&gt;"",INDIRECT("'" &amp; Setup!$AI$9 &amp; "'!" &amp; AD371),0) + IF(Setup!$AI$10&lt;&gt;"",INDIRECT("'" &amp; Setup!$AI$10 &amp; "'!" &amp; AD371),0) + IF(Setup!$AI$11&lt;&gt;"",INDIRECT("'" &amp; Setup!$AI$11 &amp; "'!" &amp; AD371),0) + IF(Setup!$AI$12&lt;&gt;"",INDIRECT("'" &amp; Setup!$AI$12 &amp; "'!" &amp; AD371),0)</f>
        <v>0</v>
      </c>
      <c r="U371" s="5">
        <f ca="1">IF(Setup!$AI$7&lt;&gt;"",INDIRECT("'" &amp; Setup!$AI$7 &amp; "'!" &amp; AE371),0) + IF(Setup!$AI$8&lt;&gt;"",INDIRECT("'" &amp; Setup!$AI$8 &amp; "'!" &amp; AE371),0) + IF(Setup!$AI$9&lt;&gt;"",INDIRECT("'" &amp; Setup!$AI$9 &amp; "'!" &amp; AE371),0) + IF(Setup!$AI$10&lt;&gt;"",INDIRECT("'" &amp; Setup!$AI$10 &amp; "'!" &amp; AE371),0) + IF(Setup!$AI$11&lt;&gt;"",INDIRECT("'" &amp; Setup!$AI$11 &amp; "'!" &amp; AE371),0) + IF(Setup!$AI$12&lt;&gt;"",INDIRECT("'" &amp; Setup!$AI$12 &amp; "'!" &amp; AE371),0)</f>
        <v>0</v>
      </c>
      <c r="V371" s="32" t="str">
        <f t="shared" ca="1" si="195"/>
        <v/>
      </c>
      <c r="W371" s="33" t="str">
        <f t="shared" ca="1" si="196"/>
        <v/>
      </c>
      <c r="X371" s="4">
        <f ca="1">IF(Setup!$AJ$7&lt;&gt;"",INDIRECT("'" &amp; Setup!$AJ$7 &amp; "'!" &amp; AD371),0) + IF(Setup!$AJ$8&lt;&gt;"",INDIRECT("'" &amp; Setup!$AJ$8 &amp; "'!" &amp; AD371),0) + IF(Setup!$AJ$9&lt;&gt;"",INDIRECT("'" &amp; Setup!$AJ$9 &amp; "'!" &amp; AD371),0) + IF(Setup!$AJ$10&lt;&gt;"",INDIRECT("'" &amp; Setup!$AJ$10 &amp; "'!" &amp; AD371),0) + IF(Setup!$AJ$11&lt;&gt;"",INDIRECT("'" &amp; Setup!$AJ$11 &amp; "'!" &amp; AD371),0) + IF(Setup!$AJ$12&lt;&gt;"",INDIRECT("'" &amp; Setup!$AJ$12 &amp; "'!" &amp; AD371),0)</f>
        <v>0</v>
      </c>
      <c r="Y371" s="4">
        <f ca="1">IF(Setup!$AJ$7&lt;&gt;"",INDIRECT("'" &amp; Setup!$AJ$7 &amp; "'!" &amp; AE371),0) + IF(Setup!$AJ$8&lt;&gt;"",INDIRECT("'" &amp; Setup!$AJ$8 &amp; "'!" &amp; AE371),0) + IF(Setup!$AJ$9&lt;&gt;"",INDIRECT("'" &amp; Setup!$AJ$9 &amp; "'!" &amp; AE371),0) + IF(Setup!$AJ$10&lt;&gt;"",INDIRECT("'" &amp; Setup!$AJ$10 &amp; "'!" &amp; AE371),0) + IF(Setup!$AJ$11&lt;&gt;"",INDIRECT("'" &amp; Setup!$AJ$11 &amp; "'!" &amp; AE371),0) + IF(Setup!$AJ$12&lt;&gt;"",INDIRECT("'" &amp; Setup!$AJ$12 &amp; "'!" &amp; AE371),0)</f>
        <v>0</v>
      </c>
      <c r="Z371" s="32" t="str">
        <f t="shared" ca="1" si="197"/>
        <v/>
      </c>
      <c r="AA371" s="33" t="str">
        <f t="shared" ca="1" si="198"/>
        <v/>
      </c>
      <c r="AB371" s="1">
        <f>Planning!H143</f>
        <v>0</v>
      </c>
      <c r="AC371" s="2" t="str">
        <f t="shared" si="199"/>
        <v>00</v>
      </c>
      <c r="AD371" s="2" t="s">
        <v>1127</v>
      </c>
      <c r="AE371" s="2" t="s">
        <v>1128</v>
      </c>
      <c r="AF371" s="2" t="s">
        <v>1737</v>
      </c>
      <c r="AI371" s="2">
        <f ca="1">IF(Setup!$AG$7&lt;&gt;"",INDIRECT("'" &amp; Setup!$AG$7 &amp; "'!" &amp; AF371),0) + IF(Setup!$AG$8&lt;&gt;"",INDIRECT("'" &amp; Setup!$AG$8 &amp; "'!" &amp; AF371),0) + IF(Setup!$AG$9&lt;&gt;"",INDIRECT("'" &amp; Setup!$AG$9 &amp; "'!" &amp; AF371),0) + IF(Setup!$AG$10&lt;&gt;"",INDIRECT("'" &amp; Setup!$AG$10 &amp; "'!" &amp; AF371),0) + IF(Setup!$AG$11&lt;&gt;"",INDIRECT("'" &amp; Setup!$AG$11 &amp; "'!" &amp; AF371),0) + IF(Setup!$AG$12&lt;&gt;"",INDIRECT("'" &amp; Setup!$AG$12 &amp; "'!" &amp; AF371),0)</f>
        <v>0</v>
      </c>
      <c r="AJ371" s="2">
        <f ca="1">IF(Setup!$AH$7&lt;&gt;"",INDIRECT("'" &amp; Setup!$AH$7 &amp; "'!" &amp; AF371),0) + IF(Setup!$AH$8&lt;&gt;"",INDIRECT("'" &amp; Setup!$AH$8 &amp; "'!" &amp; AF371),0) + IF(Setup!$AH$9&lt;&gt;"",INDIRECT("'" &amp; Setup!$AH$9 &amp; "'!" &amp; AF371),0) + IF(Setup!$AH$10&lt;&gt;"",INDIRECT("'" &amp; Setup!$AH$10 &amp; "'!" &amp; AF371),0) + IF(Setup!$AH$11&lt;&gt;"",INDIRECT("'" &amp; Setup!$AH$11 &amp; "'!" &amp; AF371),0) + IF(Setup!$AH$12&lt;&gt;"",INDIRECT("'" &amp; Setup!$AH$12 &amp; "'!" &amp; AF371),0)</f>
        <v>0</v>
      </c>
      <c r="AK371" s="2">
        <f ca="1">IF(Setup!$AI$7&lt;&gt;"",INDIRECT("'" &amp; Setup!$AI$7 &amp; "'!" &amp; AF371),0) + IF(Setup!$AI$8&lt;&gt;"",INDIRECT("'" &amp; Setup!$AI$8 &amp; "'!" &amp; AF371),0) + IF(Setup!$AI$9&lt;&gt;"",INDIRECT("'" &amp; Setup!$AI$9 &amp; "'!" &amp; AF371),0) + IF(Setup!$AI$10&lt;&gt;"",INDIRECT("'" &amp; Setup!$AI$10 &amp; "'!" &amp; AF371),0) + IF(Setup!$AI$11&lt;&gt;"",INDIRECT("'" &amp; Setup!$AI$11 &amp; "'!" &amp; AF371),0) + IF(Setup!$AI$12&lt;&gt;"",INDIRECT("'" &amp; Setup!$AI$12 &amp; "'!" &amp; AF371),0)</f>
        <v>0</v>
      </c>
      <c r="AL371" s="2">
        <f ca="1">IF(Setup!$AJ$7&lt;&gt;"",INDIRECT("'" &amp; Setup!$AJ$7 &amp; "'!" &amp; AF371),0) + IF(Setup!$AJ$8&lt;&gt;"",INDIRECT("'" &amp; Setup!$AJ$8 &amp; "'!" &amp; AF371),0) + IF(Setup!$AJ$9&lt;&gt;"",INDIRECT("'" &amp; Setup!$AJ$9 &amp; "'!" &amp; AF371),0) + IF(Setup!$AJ$10&lt;&gt;"",INDIRECT("'" &amp; Setup!$AJ$10 &amp; "'!" &amp; AF371),0) + IF(Setup!$AJ$11&lt;&gt;"",INDIRECT("'" &amp; Setup!$AJ$11 &amp; "'!" &amp; AF371),0) + IF(Setup!$AJ$12&lt;&gt;"",INDIRECT("'" &amp; Setup!$AJ$12 &amp; "'!" &amp; AF371),0)</f>
        <v>0</v>
      </c>
      <c r="AN371" s="2" t="str">
        <f t="shared" si="200"/>
        <v/>
      </c>
      <c r="BS371" s="2">
        <v>0</v>
      </c>
      <c r="BT371" s="2">
        <f ca="1">IF(Setup!$AH$7="",0,INDIRECT("'" &amp; Setup!$AH$7 &amp; "'!" &amp; AF371))</f>
        <v>0</v>
      </c>
      <c r="BU371" s="2">
        <f ca="1">IF(Setup!$AI$7="",0,INDIRECT("'" &amp; Setup!$AI$7 &amp; "'!" &amp; AF371))</f>
        <v>0</v>
      </c>
      <c r="BV371" s="2">
        <f ca="1">IF(Setup!$AJ$7="",0,INDIRECT("'" &amp; Setup!$AJ$7 &amp; "'!" &amp; AF371))</f>
        <v>0</v>
      </c>
    </row>
    <row r="372" spans="1:74" ht="39" hidden="1" customHeight="1" x14ac:dyDescent="0.2">
      <c r="A372" s="14" t="str">
        <f>Planning!A144</f>
        <v>I136</v>
      </c>
      <c r="B372" s="9">
        <f>Planning!B144</f>
        <v>0</v>
      </c>
      <c r="C372" s="9">
        <f>Planning!C144</f>
        <v>0</v>
      </c>
      <c r="D372" s="9">
        <f>Planning!D144</f>
        <v>0</v>
      </c>
      <c r="E372" s="3">
        <f>Planning!E144</f>
        <v>0</v>
      </c>
      <c r="F372" s="3">
        <f>Planning!G144</f>
        <v>0</v>
      </c>
      <c r="G372" s="60">
        <f t="shared" si="201"/>
        <v>0</v>
      </c>
      <c r="H372" s="5">
        <f t="shared" ca="1" si="202"/>
        <v>0</v>
      </c>
      <c r="I372" s="5">
        <f t="shared" ca="1" si="203"/>
        <v>0</v>
      </c>
      <c r="J372" s="32" t="str">
        <f t="shared" ca="1" si="204"/>
        <v/>
      </c>
      <c r="K372" s="33" t="str">
        <f t="shared" ca="1" si="192"/>
        <v/>
      </c>
      <c r="L372" s="5">
        <f ca="1">IF(Setup!$AG$7&lt;&gt;"",INDIRECT("'" &amp; Setup!$AG$7 &amp; "'!" &amp; AD372),0) + IF(Setup!$AG$8&lt;&gt;"",INDIRECT("'" &amp; Setup!$AG$8 &amp; "'!" &amp; AD372),0) + IF(Setup!$AG$9&lt;&gt;"",INDIRECT("'" &amp; Setup!$AG$9 &amp; "'!" &amp; AD372),0) + IF(Setup!$AG$10&lt;&gt;"",INDIRECT("'" &amp; Setup!$AG$10 &amp; "'!" &amp; AD372),0) + IF(Setup!$AG$11&lt;&gt;"",INDIRECT("'" &amp; Setup!$AG$11 &amp; "'!" &amp; AD372),0) + IF(Setup!$AG$12&lt;&gt;"",INDIRECT("'" &amp; Setup!$AG$12 &amp; "'!" &amp; AD372),0)</f>
        <v>0</v>
      </c>
      <c r="M372" s="5">
        <f ca="1">IF(Setup!$AG$7&lt;&gt;"",INDIRECT("'" &amp; Setup!$AG$7 &amp; "'!" &amp; AE372),0) + IF(Setup!$AG$8&lt;&gt;"",INDIRECT("'" &amp; Setup!$AG$8 &amp; "'!" &amp; AE372),0) + IF(Setup!$AG$9&lt;&gt;"",INDIRECT("'" &amp; Setup!$AG$9 &amp; "'!" &amp; AE372),0) + IF(Setup!$AG$10&lt;&gt;"",INDIRECT("'" &amp; Setup!$AG$10 &amp; "'!" &amp; AE372),0) + IF(Setup!$AG$11&lt;&gt;"",INDIRECT("'" &amp; Setup!$AG$11 &amp; "'!" &amp; AE372),0) + IF(Setup!$AG$12&lt;&gt;"",INDIRECT("'" &amp; Setup!$AG$12 &amp; "'!" &amp; AE372),0)</f>
        <v>0</v>
      </c>
      <c r="N372" s="32" t="str">
        <f t="shared" ca="1" si="205"/>
        <v/>
      </c>
      <c r="O372" s="33" t="str">
        <f t="shared" ca="1" si="193"/>
        <v/>
      </c>
      <c r="P372" s="5">
        <f ca="1">IF(Setup!$AH$7&lt;&gt;"",INDIRECT("'" &amp; Setup!$AH$7 &amp; "'!" &amp; AD372),0) + IF(Setup!$AH$8&lt;&gt;"",INDIRECT("'" &amp; Setup!$AH$8 &amp; "'!" &amp; AD372),0) + IF(Setup!$AH$9&lt;&gt;"",INDIRECT("'" &amp; Setup!$AH$9 &amp; "'!" &amp; AD372),0) + IF(Setup!$AH$10&lt;&gt;"",INDIRECT("'" &amp; Setup!$AH$10 &amp; "'!" &amp; AD372),0) + IF(Setup!$AH$11&lt;&gt;"",INDIRECT("'" &amp; Setup!$AH$11 &amp; "'!" &amp; AD372),0) + IF(Setup!$AH$12&lt;&gt;"",INDIRECT("'" &amp; Setup!$AH$12 &amp; "'!" &amp; AD372),0)</f>
        <v>0</v>
      </c>
      <c r="Q372" s="5">
        <f ca="1">IF(Setup!$AH$7&lt;&gt;"",INDIRECT("'" &amp; Setup!$AH$7 &amp; "'!" &amp; AE372),0) + IF(Setup!$AH$8&lt;&gt;"",INDIRECT("'" &amp; Setup!$AH$8 &amp; "'!" &amp; AE372),0) + IF(Setup!$AH$9&lt;&gt;"",INDIRECT("'" &amp; Setup!$AH$9 &amp; "'!" &amp; AE372),0) + IF(Setup!$AH$10&lt;&gt;"",INDIRECT("'" &amp; Setup!$AH$10 &amp; "'!" &amp; AE372),0) + IF(Setup!$AH$11&lt;&gt;"",INDIRECT("'" &amp; Setup!$AH$11 &amp; "'!" &amp; AE372),0) + IF(Setup!$AH$12&lt;&gt;"",INDIRECT("'" &amp; Setup!$AH$12 &amp; "'!" &amp; AE372),0)</f>
        <v>0</v>
      </c>
      <c r="R372" s="32" t="str">
        <f t="shared" ca="1" si="206"/>
        <v/>
      </c>
      <c r="S372" s="33" t="str">
        <f t="shared" ca="1" si="194"/>
        <v/>
      </c>
      <c r="T372" s="5">
        <f ca="1">IF(Setup!$AI$7&lt;&gt;"",INDIRECT("'" &amp; Setup!$AI$7 &amp; "'!" &amp; AD372),0) + IF(Setup!$AI$8&lt;&gt;"",INDIRECT("'" &amp; Setup!$AI$8 &amp; "'!" &amp; AD372),0) + IF(Setup!$AI$9&lt;&gt;"",INDIRECT("'" &amp; Setup!$AI$9 &amp; "'!" &amp; AD372),0) + IF(Setup!$AI$10&lt;&gt;"",INDIRECT("'" &amp; Setup!$AI$10 &amp; "'!" &amp; AD372),0) + IF(Setup!$AI$11&lt;&gt;"",INDIRECT("'" &amp; Setup!$AI$11 &amp; "'!" &amp; AD372),0) + IF(Setup!$AI$12&lt;&gt;"",INDIRECT("'" &amp; Setup!$AI$12 &amp; "'!" &amp; AD372),0)</f>
        <v>0</v>
      </c>
      <c r="U372" s="5">
        <f ca="1">IF(Setup!$AI$7&lt;&gt;"",INDIRECT("'" &amp; Setup!$AI$7 &amp; "'!" &amp; AE372),0) + IF(Setup!$AI$8&lt;&gt;"",INDIRECT("'" &amp; Setup!$AI$8 &amp; "'!" &amp; AE372),0) + IF(Setup!$AI$9&lt;&gt;"",INDIRECT("'" &amp; Setup!$AI$9 &amp; "'!" &amp; AE372),0) + IF(Setup!$AI$10&lt;&gt;"",INDIRECT("'" &amp; Setup!$AI$10 &amp; "'!" &amp; AE372),0) + IF(Setup!$AI$11&lt;&gt;"",INDIRECT("'" &amp; Setup!$AI$11 &amp; "'!" &amp; AE372),0) + IF(Setup!$AI$12&lt;&gt;"",INDIRECT("'" &amp; Setup!$AI$12 &amp; "'!" &amp; AE372),0)</f>
        <v>0</v>
      </c>
      <c r="V372" s="32" t="str">
        <f t="shared" ca="1" si="195"/>
        <v/>
      </c>
      <c r="W372" s="33" t="str">
        <f t="shared" ca="1" si="196"/>
        <v/>
      </c>
      <c r="X372" s="4">
        <f ca="1">IF(Setup!$AJ$7&lt;&gt;"",INDIRECT("'" &amp; Setup!$AJ$7 &amp; "'!" &amp; AD372),0) + IF(Setup!$AJ$8&lt;&gt;"",INDIRECT("'" &amp; Setup!$AJ$8 &amp; "'!" &amp; AD372),0) + IF(Setup!$AJ$9&lt;&gt;"",INDIRECT("'" &amp; Setup!$AJ$9 &amp; "'!" &amp; AD372),0) + IF(Setup!$AJ$10&lt;&gt;"",INDIRECT("'" &amp; Setup!$AJ$10 &amp; "'!" &amp; AD372),0) + IF(Setup!$AJ$11&lt;&gt;"",INDIRECT("'" &amp; Setup!$AJ$11 &amp; "'!" &amp; AD372),0) + IF(Setup!$AJ$12&lt;&gt;"",INDIRECT("'" &amp; Setup!$AJ$12 &amp; "'!" &amp; AD372),0)</f>
        <v>0</v>
      </c>
      <c r="Y372" s="4">
        <f ca="1">IF(Setup!$AJ$7&lt;&gt;"",INDIRECT("'" &amp; Setup!$AJ$7 &amp; "'!" &amp; AE372),0) + IF(Setup!$AJ$8&lt;&gt;"",INDIRECT("'" &amp; Setup!$AJ$8 &amp; "'!" &amp; AE372),0) + IF(Setup!$AJ$9&lt;&gt;"",INDIRECT("'" &amp; Setup!$AJ$9 &amp; "'!" &amp; AE372),0) + IF(Setup!$AJ$10&lt;&gt;"",INDIRECT("'" &amp; Setup!$AJ$10 &amp; "'!" &amp; AE372),0) + IF(Setup!$AJ$11&lt;&gt;"",INDIRECT("'" &amp; Setup!$AJ$11 &amp; "'!" &amp; AE372),0) + IF(Setup!$AJ$12&lt;&gt;"",INDIRECT("'" &amp; Setup!$AJ$12 &amp; "'!" &amp; AE372),0)</f>
        <v>0</v>
      </c>
      <c r="Z372" s="32" t="str">
        <f t="shared" ca="1" si="197"/>
        <v/>
      </c>
      <c r="AA372" s="33" t="str">
        <f t="shared" ca="1" si="198"/>
        <v/>
      </c>
      <c r="AB372" s="1">
        <f>Planning!H144</f>
        <v>0</v>
      </c>
      <c r="AC372" s="2" t="str">
        <f t="shared" si="199"/>
        <v>00</v>
      </c>
      <c r="AD372" s="2" t="s">
        <v>1129</v>
      </c>
      <c r="AE372" s="2" t="s">
        <v>1130</v>
      </c>
      <c r="AF372" s="2" t="s">
        <v>1738</v>
      </c>
      <c r="AI372" s="2">
        <f ca="1">IF(Setup!$AG$7&lt;&gt;"",INDIRECT("'" &amp; Setup!$AG$7 &amp; "'!" &amp; AF372),0) + IF(Setup!$AG$8&lt;&gt;"",INDIRECT("'" &amp; Setup!$AG$8 &amp; "'!" &amp; AF372),0) + IF(Setup!$AG$9&lt;&gt;"",INDIRECT("'" &amp; Setup!$AG$9 &amp; "'!" &amp; AF372),0) + IF(Setup!$AG$10&lt;&gt;"",INDIRECT("'" &amp; Setup!$AG$10 &amp; "'!" &amp; AF372),0) + IF(Setup!$AG$11&lt;&gt;"",INDIRECT("'" &amp; Setup!$AG$11 &amp; "'!" &amp; AF372),0) + IF(Setup!$AG$12&lt;&gt;"",INDIRECT("'" &amp; Setup!$AG$12 &amp; "'!" &amp; AF372),0)</f>
        <v>0</v>
      </c>
      <c r="AJ372" s="2">
        <f ca="1">IF(Setup!$AH$7&lt;&gt;"",INDIRECT("'" &amp; Setup!$AH$7 &amp; "'!" &amp; AF372),0) + IF(Setup!$AH$8&lt;&gt;"",INDIRECT("'" &amp; Setup!$AH$8 &amp; "'!" &amp; AF372),0) + IF(Setup!$AH$9&lt;&gt;"",INDIRECT("'" &amp; Setup!$AH$9 &amp; "'!" &amp; AF372),0) + IF(Setup!$AH$10&lt;&gt;"",INDIRECT("'" &amp; Setup!$AH$10 &amp; "'!" &amp; AF372),0) + IF(Setup!$AH$11&lt;&gt;"",INDIRECT("'" &amp; Setup!$AH$11 &amp; "'!" &amp; AF372),0) + IF(Setup!$AH$12&lt;&gt;"",INDIRECT("'" &amp; Setup!$AH$12 &amp; "'!" &amp; AF372),0)</f>
        <v>0</v>
      </c>
      <c r="AK372" s="2">
        <f ca="1">IF(Setup!$AI$7&lt;&gt;"",INDIRECT("'" &amp; Setup!$AI$7 &amp; "'!" &amp; AF372),0) + IF(Setup!$AI$8&lt;&gt;"",INDIRECT("'" &amp; Setup!$AI$8 &amp; "'!" &amp; AF372),0) + IF(Setup!$AI$9&lt;&gt;"",INDIRECT("'" &amp; Setup!$AI$9 &amp; "'!" &amp; AF372),0) + IF(Setup!$AI$10&lt;&gt;"",INDIRECT("'" &amp; Setup!$AI$10 &amp; "'!" &amp; AF372),0) + IF(Setup!$AI$11&lt;&gt;"",INDIRECT("'" &amp; Setup!$AI$11 &amp; "'!" &amp; AF372),0) + IF(Setup!$AI$12&lt;&gt;"",INDIRECT("'" &amp; Setup!$AI$12 &amp; "'!" &amp; AF372),0)</f>
        <v>0</v>
      </c>
      <c r="AL372" s="2">
        <f ca="1">IF(Setup!$AJ$7&lt;&gt;"",INDIRECT("'" &amp; Setup!$AJ$7 &amp; "'!" &amp; AF372),0) + IF(Setup!$AJ$8&lt;&gt;"",INDIRECT("'" &amp; Setup!$AJ$8 &amp; "'!" &amp; AF372),0) + IF(Setup!$AJ$9&lt;&gt;"",INDIRECT("'" &amp; Setup!$AJ$9 &amp; "'!" &amp; AF372),0) + IF(Setup!$AJ$10&lt;&gt;"",INDIRECT("'" &amp; Setup!$AJ$10 &amp; "'!" &amp; AF372),0) + IF(Setup!$AJ$11&lt;&gt;"",INDIRECT("'" &amp; Setup!$AJ$11 &amp; "'!" &amp; AF372),0) + IF(Setup!$AJ$12&lt;&gt;"",INDIRECT("'" &amp; Setup!$AJ$12 &amp; "'!" &amp; AF372),0)</f>
        <v>0</v>
      </c>
      <c r="AN372" s="2" t="str">
        <f t="shared" si="200"/>
        <v/>
      </c>
      <c r="BS372" s="2">
        <v>0</v>
      </c>
      <c r="BT372" s="2">
        <f ca="1">IF(Setup!$AH$7="",0,INDIRECT("'" &amp; Setup!$AH$7 &amp; "'!" &amp; AF372))</f>
        <v>0</v>
      </c>
      <c r="BU372" s="2">
        <f ca="1">IF(Setup!$AI$7="",0,INDIRECT("'" &amp; Setup!$AI$7 &amp; "'!" &amp; AF372))</f>
        <v>0</v>
      </c>
      <c r="BV372" s="2">
        <f ca="1">IF(Setup!$AJ$7="",0,INDIRECT("'" &amp; Setup!$AJ$7 &amp; "'!" &amp; AF372))</f>
        <v>0</v>
      </c>
    </row>
    <row r="373" spans="1:74" ht="39" hidden="1" customHeight="1" x14ac:dyDescent="0.2">
      <c r="A373" s="14" t="str">
        <f>Planning!A145</f>
        <v>I137</v>
      </c>
      <c r="B373" s="9">
        <f>Planning!B145</f>
        <v>0</v>
      </c>
      <c r="C373" s="9">
        <f>Planning!C145</f>
        <v>0</v>
      </c>
      <c r="D373" s="9">
        <f>Planning!D145</f>
        <v>0</v>
      </c>
      <c r="E373" s="3">
        <f>Planning!E145</f>
        <v>0</v>
      </c>
      <c r="F373" s="3">
        <f>Planning!G145</f>
        <v>0</v>
      </c>
      <c r="G373" s="60">
        <f t="shared" si="201"/>
        <v>0</v>
      </c>
      <c r="H373" s="5">
        <f t="shared" ca="1" si="202"/>
        <v>0</v>
      </c>
      <c r="I373" s="5">
        <f t="shared" ca="1" si="203"/>
        <v>0</v>
      </c>
      <c r="J373" s="32" t="str">
        <f t="shared" ca="1" si="204"/>
        <v/>
      </c>
      <c r="K373" s="33" t="str">
        <f t="shared" ca="1" si="192"/>
        <v/>
      </c>
      <c r="L373" s="5">
        <f ca="1">IF(Setup!$AG$7&lt;&gt;"",INDIRECT("'" &amp; Setup!$AG$7 &amp; "'!" &amp; AD373),0) + IF(Setup!$AG$8&lt;&gt;"",INDIRECT("'" &amp; Setup!$AG$8 &amp; "'!" &amp; AD373),0) + IF(Setup!$AG$9&lt;&gt;"",INDIRECT("'" &amp; Setup!$AG$9 &amp; "'!" &amp; AD373),0) + IF(Setup!$AG$10&lt;&gt;"",INDIRECT("'" &amp; Setup!$AG$10 &amp; "'!" &amp; AD373),0) + IF(Setup!$AG$11&lt;&gt;"",INDIRECT("'" &amp; Setup!$AG$11 &amp; "'!" &amp; AD373),0) + IF(Setup!$AG$12&lt;&gt;"",INDIRECT("'" &amp; Setup!$AG$12 &amp; "'!" &amp; AD373),0)</f>
        <v>0</v>
      </c>
      <c r="M373" s="5">
        <f ca="1">IF(Setup!$AG$7&lt;&gt;"",INDIRECT("'" &amp; Setup!$AG$7 &amp; "'!" &amp; AE373),0) + IF(Setup!$AG$8&lt;&gt;"",INDIRECT("'" &amp; Setup!$AG$8 &amp; "'!" &amp; AE373),0) + IF(Setup!$AG$9&lt;&gt;"",INDIRECT("'" &amp; Setup!$AG$9 &amp; "'!" &amp; AE373),0) + IF(Setup!$AG$10&lt;&gt;"",INDIRECT("'" &amp; Setup!$AG$10 &amp; "'!" &amp; AE373),0) + IF(Setup!$AG$11&lt;&gt;"",INDIRECT("'" &amp; Setup!$AG$11 &amp; "'!" &amp; AE373),0) + IF(Setup!$AG$12&lt;&gt;"",INDIRECT("'" &amp; Setup!$AG$12 &amp; "'!" &amp; AE373),0)</f>
        <v>0</v>
      </c>
      <c r="N373" s="32" t="str">
        <f t="shared" ca="1" si="205"/>
        <v/>
      </c>
      <c r="O373" s="33" t="str">
        <f t="shared" ca="1" si="193"/>
        <v/>
      </c>
      <c r="P373" s="5">
        <f ca="1">IF(Setup!$AH$7&lt;&gt;"",INDIRECT("'" &amp; Setup!$AH$7 &amp; "'!" &amp; AD373),0) + IF(Setup!$AH$8&lt;&gt;"",INDIRECT("'" &amp; Setup!$AH$8 &amp; "'!" &amp; AD373),0) + IF(Setup!$AH$9&lt;&gt;"",INDIRECT("'" &amp; Setup!$AH$9 &amp; "'!" &amp; AD373),0) + IF(Setup!$AH$10&lt;&gt;"",INDIRECT("'" &amp; Setup!$AH$10 &amp; "'!" &amp; AD373),0) + IF(Setup!$AH$11&lt;&gt;"",INDIRECT("'" &amp; Setup!$AH$11 &amp; "'!" &amp; AD373),0) + IF(Setup!$AH$12&lt;&gt;"",INDIRECT("'" &amp; Setup!$AH$12 &amp; "'!" &amp; AD373),0)</f>
        <v>0</v>
      </c>
      <c r="Q373" s="5">
        <f ca="1">IF(Setup!$AH$7&lt;&gt;"",INDIRECT("'" &amp; Setup!$AH$7 &amp; "'!" &amp; AE373),0) + IF(Setup!$AH$8&lt;&gt;"",INDIRECT("'" &amp; Setup!$AH$8 &amp; "'!" &amp; AE373),0) + IF(Setup!$AH$9&lt;&gt;"",INDIRECT("'" &amp; Setup!$AH$9 &amp; "'!" &amp; AE373),0) + IF(Setup!$AH$10&lt;&gt;"",INDIRECT("'" &amp; Setup!$AH$10 &amp; "'!" &amp; AE373),0) + IF(Setup!$AH$11&lt;&gt;"",INDIRECT("'" &amp; Setup!$AH$11 &amp; "'!" &amp; AE373),0) + IF(Setup!$AH$12&lt;&gt;"",INDIRECT("'" &amp; Setup!$AH$12 &amp; "'!" &amp; AE373),0)</f>
        <v>0</v>
      </c>
      <c r="R373" s="32" t="str">
        <f t="shared" ca="1" si="206"/>
        <v/>
      </c>
      <c r="S373" s="33" t="str">
        <f t="shared" ca="1" si="194"/>
        <v/>
      </c>
      <c r="T373" s="5">
        <f ca="1">IF(Setup!$AI$7&lt;&gt;"",INDIRECT("'" &amp; Setup!$AI$7 &amp; "'!" &amp; AD373),0) + IF(Setup!$AI$8&lt;&gt;"",INDIRECT("'" &amp; Setup!$AI$8 &amp; "'!" &amp; AD373),0) + IF(Setup!$AI$9&lt;&gt;"",INDIRECT("'" &amp; Setup!$AI$9 &amp; "'!" &amp; AD373),0) + IF(Setup!$AI$10&lt;&gt;"",INDIRECT("'" &amp; Setup!$AI$10 &amp; "'!" &amp; AD373),0) + IF(Setup!$AI$11&lt;&gt;"",INDIRECT("'" &amp; Setup!$AI$11 &amp; "'!" &amp; AD373),0) + IF(Setup!$AI$12&lt;&gt;"",INDIRECT("'" &amp; Setup!$AI$12 &amp; "'!" &amp; AD373),0)</f>
        <v>0</v>
      </c>
      <c r="U373" s="5">
        <f ca="1">IF(Setup!$AI$7&lt;&gt;"",INDIRECT("'" &amp; Setup!$AI$7 &amp; "'!" &amp; AE373),0) + IF(Setup!$AI$8&lt;&gt;"",INDIRECT("'" &amp; Setup!$AI$8 &amp; "'!" &amp; AE373),0) + IF(Setup!$AI$9&lt;&gt;"",INDIRECT("'" &amp; Setup!$AI$9 &amp; "'!" &amp; AE373),0) + IF(Setup!$AI$10&lt;&gt;"",INDIRECT("'" &amp; Setup!$AI$10 &amp; "'!" &amp; AE373),0) + IF(Setup!$AI$11&lt;&gt;"",INDIRECT("'" &amp; Setup!$AI$11 &amp; "'!" &amp; AE373),0) + IF(Setup!$AI$12&lt;&gt;"",INDIRECT("'" &amp; Setup!$AI$12 &amp; "'!" &amp; AE373),0)</f>
        <v>0</v>
      </c>
      <c r="V373" s="32" t="str">
        <f t="shared" ca="1" si="195"/>
        <v/>
      </c>
      <c r="W373" s="33" t="str">
        <f t="shared" ca="1" si="196"/>
        <v/>
      </c>
      <c r="X373" s="4">
        <f ca="1">IF(Setup!$AJ$7&lt;&gt;"",INDIRECT("'" &amp; Setup!$AJ$7 &amp; "'!" &amp; AD373),0) + IF(Setup!$AJ$8&lt;&gt;"",INDIRECT("'" &amp; Setup!$AJ$8 &amp; "'!" &amp; AD373),0) + IF(Setup!$AJ$9&lt;&gt;"",INDIRECT("'" &amp; Setup!$AJ$9 &amp; "'!" &amp; AD373),0) + IF(Setup!$AJ$10&lt;&gt;"",INDIRECT("'" &amp; Setup!$AJ$10 &amp; "'!" &amp; AD373),0) + IF(Setup!$AJ$11&lt;&gt;"",INDIRECT("'" &amp; Setup!$AJ$11 &amp; "'!" &amp; AD373),0) + IF(Setup!$AJ$12&lt;&gt;"",INDIRECT("'" &amp; Setup!$AJ$12 &amp; "'!" &amp; AD373),0)</f>
        <v>0</v>
      </c>
      <c r="Y373" s="4">
        <f ca="1">IF(Setup!$AJ$7&lt;&gt;"",INDIRECT("'" &amp; Setup!$AJ$7 &amp; "'!" &amp; AE373),0) + IF(Setup!$AJ$8&lt;&gt;"",INDIRECT("'" &amp; Setup!$AJ$8 &amp; "'!" &amp; AE373),0) + IF(Setup!$AJ$9&lt;&gt;"",INDIRECT("'" &amp; Setup!$AJ$9 &amp; "'!" &amp; AE373),0) + IF(Setup!$AJ$10&lt;&gt;"",INDIRECT("'" &amp; Setup!$AJ$10 &amp; "'!" &amp; AE373),0) + IF(Setup!$AJ$11&lt;&gt;"",INDIRECT("'" &amp; Setup!$AJ$11 &amp; "'!" &amp; AE373),0) + IF(Setup!$AJ$12&lt;&gt;"",INDIRECT("'" &amp; Setup!$AJ$12 &amp; "'!" &amp; AE373),0)</f>
        <v>0</v>
      </c>
      <c r="Z373" s="32" t="str">
        <f t="shared" ca="1" si="197"/>
        <v/>
      </c>
      <c r="AA373" s="33" t="str">
        <f t="shared" ca="1" si="198"/>
        <v/>
      </c>
      <c r="AB373" s="1">
        <f>Planning!H145</f>
        <v>0</v>
      </c>
      <c r="AC373" s="2" t="str">
        <f t="shared" si="199"/>
        <v>00</v>
      </c>
      <c r="AD373" s="2" t="s">
        <v>1131</v>
      </c>
      <c r="AE373" s="2" t="s">
        <v>1132</v>
      </c>
      <c r="AF373" s="2" t="s">
        <v>1739</v>
      </c>
      <c r="AI373" s="2">
        <f ca="1">IF(Setup!$AG$7&lt;&gt;"",INDIRECT("'" &amp; Setup!$AG$7 &amp; "'!" &amp; AF373),0) + IF(Setup!$AG$8&lt;&gt;"",INDIRECT("'" &amp; Setup!$AG$8 &amp; "'!" &amp; AF373),0) + IF(Setup!$AG$9&lt;&gt;"",INDIRECT("'" &amp; Setup!$AG$9 &amp; "'!" &amp; AF373),0) + IF(Setup!$AG$10&lt;&gt;"",INDIRECT("'" &amp; Setup!$AG$10 &amp; "'!" &amp; AF373),0) + IF(Setup!$AG$11&lt;&gt;"",INDIRECT("'" &amp; Setup!$AG$11 &amp; "'!" &amp; AF373),0) + IF(Setup!$AG$12&lt;&gt;"",INDIRECT("'" &amp; Setup!$AG$12 &amp; "'!" &amp; AF373),0)</f>
        <v>0</v>
      </c>
      <c r="AJ373" s="2">
        <f ca="1">IF(Setup!$AH$7&lt;&gt;"",INDIRECT("'" &amp; Setup!$AH$7 &amp; "'!" &amp; AF373),0) + IF(Setup!$AH$8&lt;&gt;"",INDIRECT("'" &amp; Setup!$AH$8 &amp; "'!" &amp; AF373),0) + IF(Setup!$AH$9&lt;&gt;"",INDIRECT("'" &amp; Setup!$AH$9 &amp; "'!" &amp; AF373),0) + IF(Setup!$AH$10&lt;&gt;"",INDIRECT("'" &amp; Setup!$AH$10 &amp; "'!" &amp; AF373),0) + IF(Setup!$AH$11&lt;&gt;"",INDIRECT("'" &amp; Setup!$AH$11 &amp; "'!" &amp; AF373),0) + IF(Setup!$AH$12&lt;&gt;"",INDIRECT("'" &amp; Setup!$AH$12 &amp; "'!" &amp; AF373),0)</f>
        <v>0</v>
      </c>
      <c r="AK373" s="2">
        <f ca="1">IF(Setup!$AI$7&lt;&gt;"",INDIRECT("'" &amp; Setup!$AI$7 &amp; "'!" &amp; AF373),0) + IF(Setup!$AI$8&lt;&gt;"",INDIRECT("'" &amp; Setup!$AI$8 &amp; "'!" &amp; AF373),0) + IF(Setup!$AI$9&lt;&gt;"",INDIRECT("'" &amp; Setup!$AI$9 &amp; "'!" &amp; AF373),0) + IF(Setup!$AI$10&lt;&gt;"",INDIRECT("'" &amp; Setup!$AI$10 &amp; "'!" &amp; AF373),0) + IF(Setup!$AI$11&lt;&gt;"",INDIRECT("'" &amp; Setup!$AI$11 &amp; "'!" &amp; AF373),0) + IF(Setup!$AI$12&lt;&gt;"",INDIRECT("'" &amp; Setup!$AI$12 &amp; "'!" &amp; AF373),0)</f>
        <v>0</v>
      </c>
      <c r="AL373" s="2">
        <f ca="1">IF(Setup!$AJ$7&lt;&gt;"",INDIRECT("'" &amp; Setup!$AJ$7 &amp; "'!" &amp; AF373),0) + IF(Setup!$AJ$8&lt;&gt;"",INDIRECT("'" &amp; Setup!$AJ$8 &amp; "'!" &amp; AF373),0) + IF(Setup!$AJ$9&lt;&gt;"",INDIRECT("'" &amp; Setup!$AJ$9 &amp; "'!" &amp; AF373),0) + IF(Setup!$AJ$10&lt;&gt;"",INDIRECT("'" &amp; Setup!$AJ$10 &amp; "'!" &amp; AF373),0) + IF(Setup!$AJ$11&lt;&gt;"",INDIRECT("'" &amp; Setup!$AJ$11 &amp; "'!" &amp; AF373),0) + IF(Setup!$AJ$12&lt;&gt;"",INDIRECT("'" &amp; Setup!$AJ$12 &amp; "'!" &amp; AF373),0)</f>
        <v>0</v>
      </c>
      <c r="AN373" s="2" t="str">
        <f t="shared" si="200"/>
        <v/>
      </c>
      <c r="BS373" s="2">
        <v>0</v>
      </c>
      <c r="BT373" s="2">
        <f ca="1">IF(Setup!$AH$7="",0,INDIRECT("'" &amp; Setup!$AH$7 &amp; "'!" &amp; AF373))</f>
        <v>0</v>
      </c>
      <c r="BU373" s="2">
        <f ca="1">IF(Setup!$AI$7="",0,INDIRECT("'" &amp; Setup!$AI$7 &amp; "'!" &amp; AF373))</f>
        <v>0</v>
      </c>
      <c r="BV373" s="2">
        <f ca="1">IF(Setup!$AJ$7="",0,INDIRECT("'" &amp; Setup!$AJ$7 &amp; "'!" &amp; AF373))</f>
        <v>0</v>
      </c>
    </row>
    <row r="374" spans="1:74" ht="39" hidden="1" customHeight="1" x14ac:dyDescent="0.2">
      <c r="A374" s="14" t="str">
        <f>Planning!A146</f>
        <v>I138</v>
      </c>
      <c r="B374" s="9">
        <f>Planning!B146</f>
        <v>0</v>
      </c>
      <c r="C374" s="9">
        <f>Planning!C146</f>
        <v>0</v>
      </c>
      <c r="D374" s="9">
        <f>Planning!D146</f>
        <v>0</v>
      </c>
      <c r="E374" s="3">
        <f>Planning!E146</f>
        <v>0</v>
      </c>
      <c r="F374" s="3">
        <f>Planning!G146</f>
        <v>0</v>
      </c>
      <c r="G374" s="60">
        <f t="shared" si="201"/>
        <v>0</v>
      </c>
      <c r="H374" s="5">
        <f t="shared" ca="1" si="202"/>
        <v>0</v>
      </c>
      <c r="I374" s="5">
        <f t="shared" ca="1" si="203"/>
        <v>0</v>
      </c>
      <c r="J374" s="32" t="str">
        <f t="shared" ca="1" si="204"/>
        <v/>
      </c>
      <c r="K374" s="33" t="str">
        <f t="shared" ca="1" si="192"/>
        <v/>
      </c>
      <c r="L374" s="5">
        <f ca="1">IF(Setup!$AG$7&lt;&gt;"",INDIRECT("'" &amp; Setup!$AG$7 &amp; "'!" &amp; AD374),0) + IF(Setup!$AG$8&lt;&gt;"",INDIRECT("'" &amp; Setup!$AG$8 &amp; "'!" &amp; AD374),0) + IF(Setup!$AG$9&lt;&gt;"",INDIRECT("'" &amp; Setup!$AG$9 &amp; "'!" &amp; AD374),0) + IF(Setup!$AG$10&lt;&gt;"",INDIRECT("'" &amp; Setup!$AG$10 &amp; "'!" &amp; AD374),0) + IF(Setup!$AG$11&lt;&gt;"",INDIRECT("'" &amp; Setup!$AG$11 &amp; "'!" &amp; AD374),0) + IF(Setup!$AG$12&lt;&gt;"",INDIRECT("'" &amp; Setup!$AG$12 &amp; "'!" &amp; AD374),0)</f>
        <v>0</v>
      </c>
      <c r="M374" s="5">
        <f ca="1">IF(Setup!$AG$7&lt;&gt;"",INDIRECT("'" &amp; Setup!$AG$7 &amp; "'!" &amp; AE374),0) + IF(Setup!$AG$8&lt;&gt;"",INDIRECT("'" &amp; Setup!$AG$8 &amp; "'!" &amp; AE374),0) + IF(Setup!$AG$9&lt;&gt;"",INDIRECT("'" &amp; Setup!$AG$9 &amp; "'!" &amp; AE374),0) + IF(Setup!$AG$10&lt;&gt;"",INDIRECT("'" &amp; Setup!$AG$10 &amp; "'!" &amp; AE374),0) + IF(Setup!$AG$11&lt;&gt;"",INDIRECT("'" &amp; Setup!$AG$11 &amp; "'!" &amp; AE374),0) + IF(Setup!$AG$12&lt;&gt;"",INDIRECT("'" &amp; Setup!$AG$12 &amp; "'!" &amp; AE374),0)</f>
        <v>0</v>
      </c>
      <c r="N374" s="32" t="str">
        <f t="shared" ca="1" si="205"/>
        <v/>
      </c>
      <c r="O374" s="33" t="str">
        <f t="shared" ca="1" si="193"/>
        <v/>
      </c>
      <c r="P374" s="5">
        <f ca="1">IF(Setup!$AH$7&lt;&gt;"",INDIRECT("'" &amp; Setup!$AH$7 &amp; "'!" &amp; AD374),0) + IF(Setup!$AH$8&lt;&gt;"",INDIRECT("'" &amp; Setup!$AH$8 &amp; "'!" &amp; AD374),0) + IF(Setup!$AH$9&lt;&gt;"",INDIRECT("'" &amp; Setup!$AH$9 &amp; "'!" &amp; AD374),0) + IF(Setup!$AH$10&lt;&gt;"",INDIRECT("'" &amp; Setup!$AH$10 &amp; "'!" &amp; AD374),0) + IF(Setup!$AH$11&lt;&gt;"",INDIRECT("'" &amp; Setup!$AH$11 &amp; "'!" &amp; AD374),0) + IF(Setup!$AH$12&lt;&gt;"",INDIRECT("'" &amp; Setup!$AH$12 &amp; "'!" &amp; AD374),0)</f>
        <v>0</v>
      </c>
      <c r="Q374" s="5">
        <f ca="1">IF(Setup!$AH$7&lt;&gt;"",INDIRECT("'" &amp; Setup!$AH$7 &amp; "'!" &amp; AE374),0) + IF(Setup!$AH$8&lt;&gt;"",INDIRECT("'" &amp; Setup!$AH$8 &amp; "'!" &amp; AE374),0) + IF(Setup!$AH$9&lt;&gt;"",INDIRECT("'" &amp; Setup!$AH$9 &amp; "'!" &amp; AE374),0) + IF(Setup!$AH$10&lt;&gt;"",INDIRECT("'" &amp; Setup!$AH$10 &amp; "'!" &amp; AE374),0) + IF(Setup!$AH$11&lt;&gt;"",INDIRECT("'" &amp; Setup!$AH$11 &amp; "'!" &amp; AE374),0) + IF(Setup!$AH$12&lt;&gt;"",INDIRECT("'" &amp; Setup!$AH$12 &amp; "'!" &amp; AE374),0)</f>
        <v>0</v>
      </c>
      <c r="R374" s="32" t="str">
        <f t="shared" ca="1" si="206"/>
        <v/>
      </c>
      <c r="S374" s="33" t="str">
        <f t="shared" ca="1" si="194"/>
        <v/>
      </c>
      <c r="T374" s="5">
        <f ca="1">IF(Setup!$AI$7&lt;&gt;"",INDIRECT("'" &amp; Setup!$AI$7 &amp; "'!" &amp; AD374),0) + IF(Setup!$AI$8&lt;&gt;"",INDIRECT("'" &amp; Setup!$AI$8 &amp; "'!" &amp; AD374),0) + IF(Setup!$AI$9&lt;&gt;"",INDIRECT("'" &amp; Setup!$AI$9 &amp; "'!" &amp; AD374),0) + IF(Setup!$AI$10&lt;&gt;"",INDIRECT("'" &amp; Setup!$AI$10 &amp; "'!" &amp; AD374),0) + IF(Setup!$AI$11&lt;&gt;"",INDIRECT("'" &amp; Setup!$AI$11 &amp; "'!" &amp; AD374),0) + IF(Setup!$AI$12&lt;&gt;"",INDIRECT("'" &amp; Setup!$AI$12 &amp; "'!" &amp; AD374),0)</f>
        <v>0</v>
      </c>
      <c r="U374" s="5">
        <f ca="1">IF(Setup!$AI$7&lt;&gt;"",INDIRECT("'" &amp; Setup!$AI$7 &amp; "'!" &amp; AE374),0) + IF(Setup!$AI$8&lt;&gt;"",INDIRECT("'" &amp; Setup!$AI$8 &amp; "'!" &amp; AE374),0) + IF(Setup!$AI$9&lt;&gt;"",INDIRECT("'" &amp; Setup!$AI$9 &amp; "'!" &amp; AE374),0) + IF(Setup!$AI$10&lt;&gt;"",INDIRECT("'" &amp; Setup!$AI$10 &amp; "'!" &amp; AE374),0) + IF(Setup!$AI$11&lt;&gt;"",INDIRECT("'" &amp; Setup!$AI$11 &amp; "'!" &amp; AE374),0) + IF(Setup!$AI$12&lt;&gt;"",INDIRECT("'" &amp; Setup!$AI$12 &amp; "'!" &amp; AE374),0)</f>
        <v>0</v>
      </c>
      <c r="V374" s="32" t="str">
        <f t="shared" ca="1" si="195"/>
        <v/>
      </c>
      <c r="W374" s="33" t="str">
        <f t="shared" ca="1" si="196"/>
        <v/>
      </c>
      <c r="X374" s="4">
        <f ca="1">IF(Setup!$AJ$7&lt;&gt;"",INDIRECT("'" &amp; Setup!$AJ$7 &amp; "'!" &amp; AD374),0) + IF(Setup!$AJ$8&lt;&gt;"",INDIRECT("'" &amp; Setup!$AJ$8 &amp; "'!" &amp; AD374),0) + IF(Setup!$AJ$9&lt;&gt;"",INDIRECT("'" &amp; Setup!$AJ$9 &amp; "'!" &amp; AD374),0) + IF(Setup!$AJ$10&lt;&gt;"",INDIRECT("'" &amp; Setup!$AJ$10 &amp; "'!" &amp; AD374),0) + IF(Setup!$AJ$11&lt;&gt;"",INDIRECT("'" &amp; Setup!$AJ$11 &amp; "'!" &amp; AD374),0) + IF(Setup!$AJ$12&lt;&gt;"",INDIRECT("'" &amp; Setup!$AJ$12 &amp; "'!" &amp; AD374),0)</f>
        <v>0</v>
      </c>
      <c r="Y374" s="4">
        <f ca="1">IF(Setup!$AJ$7&lt;&gt;"",INDIRECT("'" &amp; Setup!$AJ$7 &amp; "'!" &amp; AE374),0) + IF(Setup!$AJ$8&lt;&gt;"",INDIRECT("'" &amp; Setup!$AJ$8 &amp; "'!" &amp; AE374),0) + IF(Setup!$AJ$9&lt;&gt;"",INDIRECT("'" &amp; Setup!$AJ$9 &amp; "'!" &amp; AE374),0) + IF(Setup!$AJ$10&lt;&gt;"",INDIRECT("'" &amp; Setup!$AJ$10 &amp; "'!" &amp; AE374),0) + IF(Setup!$AJ$11&lt;&gt;"",INDIRECT("'" &amp; Setup!$AJ$11 &amp; "'!" &amp; AE374),0) + IF(Setup!$AJ$12&lt;&gt;"",INDIRECT("'" &amp; Setup!$AJ$12 &amp; "'!" &amp; AE374),0)</f>
        <v>0</v>
      </c>
      <c r="Z374" s="32" t="str">
        <f t="shared" ca="1" si="197"/>
        <v/>
      </c>
      <c r="AA374" s="33" t="str">
        <f t="shared" ca="1" si="198"/>
        <v/>
      </c>
      <c r="AB374" s="1">
        <f>Planning!H146</f>
        <v>0</v>
      </c>
      <c r="AC374" s="2" t="str">
        <f t="shared" si="199"/>
        <v>00</v>
      </c>
      <c r="AD374" s="2" t="s">
        <v>1133</v>
      </c>
      <c r="AE374" s="2" t="s">
        <v>1134</v>
      </c>
      <c r="AF374" s="2" t="s">
        <v>1740</v>
      </c>
      <c r="AI374" s="2">
        <f ca="1">IF(Setup!$AG$7&lt;&gt;"",INDIRECT("'" &amp; Setup!$AG$7 &amp; "'!" &amp; AF374),0) + IF(Setup!$AG$8&lt;&gt;"",INDIRECT("'" &amp; Setup!$AG$8 &amp; "'!" &amp; AF374),0) + IF(Setup!$AG$9&lt;&gt;"",INDIRECT("'" &amp; Setup!$AG$9 &amp; "'!" &amp; AF374),0) + IF(Setup!$AG$10&lt;&gt;"",INDIRECT("'" &amp; Setup!$AG$10 &amp; "'!" &amp; AF374),0) + IF(Setup!$AG$11&lt;&gt;"",INDIRECT("'" &amp; Setup!$AG$11 &amp; "'!" &amp; AF374),0) + IF(Setup!$AG$12&lt;&gt;"",INDIRECT("'" &amp; Setup!$AG$12 &amp; "'!" &amp; AF374),0)</f>
        <v>0</v>
      </c>
      <c r="AJ374" s="2">
        <f ca="1">IF(Setup!$AH$7&lt;&gt;"",INDIRECT("'" &amp; Setup!$AH$7 &amp; "'!" &amp; AF374),0) + IF(Setup!$AH$8&lt;&gt;"",INDIRECT("'" &amp; Setup!$AH$8 &amp; "'!" &amp; AF374),0) + IF(Setup!$AH$9&lt;&gt;"",INDIRECT("'" &amp; Setup!$AH$9 &amp; "'!" &amp; AF374),0) + IF(Setup!$AH$10&lt;&gt;"",INDIRECT("'" &amp; Setup!$AH$10 &amp; "'!" &amp; AF374),0) + IF(Setup!$AH$11&lt;&gt;"",INDIRECT("'" &amp; Setup!$AH$11 &amp; "'!" &amp; AF374),0) + IF(Setup!$AH$12&lt;&gt;"",INDIRECT("'" &amp; Setup!$AH$12 &amp; "'!" &amp; AF374),0)</f>
        <v>0</v>
      </c>
      <c r="AK374" s="2">
        <f ca="1">IF(Setup!$AI$7&lt;&gt;"",INDIRECT("'" &amp; Setup!$AI$7 &amp; "'!" &amp; AF374),0) + IF(Setup!$AI$8&lt;&gt;"",INDIRECT("'" &amp; Setup!$AI$8 &amp; "'!" &amp; AF374),0) + IF(Setup!$AI$9&lt;&gt;"",INDIRECT("'" &amp; Setup!$AI$9 &amp; "'!" &amp; AF374),0) + IF(Setup!$AI$10&lt;&gt;"",INDIRECT("'" &amp; Setup!$AI$10 &amp; "'!" &amp; AF374),0) + IF(Setup!$AI$11&lt;&gt;"",INDIRECT("'" &amp; Setup!$AI$11 &amp; "'!" &amp; AF374),0) + IF(Setup!$AI$12&lt;&gt;"",INDIRECT("'" &amp; Setup!$AI$12 &amp; "'!" &amp; AF374),0)</f>
        <v>0</v>
      </c>
      <c r="AL374" s="2">
        <f ca="1">IF(Setup!$AJ$7&lt;&gt;"",INDIRECT("'" &amp; Setup!$AJ$7 &amp; "'!" &amp; AF374),0) + IF(Setup!$AJ$8&lt;&gt;"",INDIRECT("'" &amp; Setup!$AJ$8 &amp; "'!" &amp; AF374),0) + IF(Setup!$AJ$9&lt;&gt;"",INDIRECT("'" &amp; Setup!$AJ$9 &amp; "'!" &amp; AF374),0) + IF(Setup!$AJ$10&lt;&gt;"",INDIRECT("'" &amp; Setup!$AJ$10 &amp; "'!" &amp; AF374),0) + IF(Setup!$AJ$11&lt;&gt;"",INDIRECT("'" &amp; Setup!$AJ$11 &amp; "'!" &amp; AF374),0) + IF(Setup!$AJ$12&lt;&gt;"",INDIRECT("'" &amp; Setup!$AJ$12 &amp; "'!" &amp; AF374),0)</f>
        <v>0</v>
      </c>
      <c r="AN374" s="2" t="str">
        <f t="shared" si="200"/>
        <v/>
      </c>
      <c r="BS374" s="2">
        <v>0</v>
      </c>
      <c r="BT374" s="2">
        <f ca="1">IF(Setup!$AH$7="",0,INDIRECT("'" &amp; Setup!$AH$7 &amp; "'!" &amp; AF374))</f>
        <v>0</v>
      </c>
      <c r="BU374" s="2">
        <f ca="1">IF(Setup!$AI$7="",0,INDIRECT("'" &amp; Setup!$AI$7 &amp; "'!" &amp; AF374))</f>
        <v>0</v>
      </c>
      <c r="BV374" s="2">
        <f ca="1">IF(Setup!$AJ$7="",0,INDIRECT("'" &amp; Setup!$AJ$7 &amp; "'!" &amp; AF374))</f>
        <v>0</v>
      </c>
    </row>
    <row r="375" spans="1:74" ht="39" hidden="1" customHeight="1" x14ac:dyDescent="0.2">
      <c r="A375" s="14" t="str">
        <f>Planning!A147</f>
        <v>I139</v>
      </c>
      <c r="B375" s="9">
        <f>Planning!B147</f>
        <v>0</v>
      </c>
      <c r="C375" s="9">
        <f>Planning!C147</f>
        <v>0</v>
      </c>
      <c r="D375" s="9">
        <f>Planning!D147</f>
        <v>0</v>
      </c>
      <c r="E375" s="3">
        <f>Planning!E147</f>
        <v>0</v>
      </c>
      <c r="F375" s="3">
        <f>Planning!G147</f>
        <v>0</v>
      </c>
      <c r="G375" s="60">
        <f t="shared" si="201"/>
        <v>0</v>
      </c>
      <c r="H375" s="5">
        <f t="shared" ca="1" si="202"/>
        <v>0</v>
      </c>
      <c r="I375" s="5">
        <f t="shared" ca="1" si="203"/>
        <v>0</v>
      </c>
      <c r="J375" s="32" t="str">
        <f t="shared" ca="1" si="204"/>
        <v/>
      </c>
      <c r="K375" s="33" t="str">
        <f t="shared" ca="1" si="192"/>
        <v/>
      </c>
      <c r="L375" s="5">
        <f ca="1">IF(Setup!$AG$7&lt;&gt;"",INDIRECT("'" &amp; Setup!$AG$7 &amp; "'!" &amp; AD375),0) + IF(Setup!$AG$8&lt;&gt;"",INDIRECT("'" &amp; Setup!$AG$8 &amp; "'!" &amp; AD375),0) + IF(Setup!$AG$9&lt;&gt;"",INDIRECT("'" &amp; Setup!$AG$9 &amp; "'!" &amp; AD375),0) + IF(Setup!$AG$10&lt;&gt;"",INDIRECT("'" &amp; Setup!$AG$10 &amp; "'!" &amp; AD375),0) + IF(Setup!$AG$11&lt;&gt;"",INDIRECT("'" &amp; Setup!$AG$11 &amp; "'!" &amp; AD375),0) + IF(Setup!$AG$12&lt;&gt;"",INDIRECT("'" &amp; Setup!$AG$12 &amp; "'!" &amp; AD375),0)</f>
        <v>0</v>
      </c>
      <c r="M375" s="5">
        <f ca="1">IF(Setup!$AG$7&lt;&gt;"",INDIRECT("'" &amp; Setup!$AG$7 &amp; "'!" &amp; AE375),0) + IF(Setup!$AG$8&lt;&gt;"",INDIRECT("'" &amp; Setup!$AG$8 &amp; "'!" &amp; AE375),0) + IF(Setup!$AG$9&lt;&gt;"",INDIRECT("'" &amp; Setup!$AG$9 &amp; "'!" &amp; AE375),0) + IF(Setup!$AG$10&lt;&gt;"",INDIRECT("'" &amp; Setup!$AG$10 &amp; "'!" &amp; AE375),0) + IF(Setup!$AG$11&lt;&gt;"",INDIRECT("'" &amp; Setup!$AG$11 &amp; "'!" &amp; AE375),0) + IF(Setup!$AG$12&lt;&gt;"",INDIRECT("'" &amp; Setup!$AG$12 &amp; "'!" &amp; AE375),0)</f>
        <v>0</v>
      </c>
      <c r="N375" s="32" t="str">
        <f t="shared" ca="1" si="205"/>
        <v/>
      </c>
      <c r="O375" s="33" t="str">
        <f t="shared" ca="1" si="193"/>
        <v/>
      </c>
      <c r="P375" s="5">
        <f ca="1">IF(Setup!$AH$7&lt;&gt;"",INDIRECT("'" &amp; Setup!$AH$7 &amp; "'!" &amp; AD375),0) + IF(Setup!$AH$8&lt;&gt;"",INDIRECT("'" &amp; Setup!$AH$8 &amp; "'!" &amp; AD375),0) + IF(Setup!$AH$9&lt;&gt;"",INDIRECT("'" &amp; Setup!$AH$9 &amp; "'!" &amp; AD375),0) + IF(Setup!$AH$10&lt;&gt;"",INDIRECT("'" &amp; Setup!$AH$10 &amp; "'!" &amp; AD375),0) + IF(Setup!$AH$11&lt;&gt;"",INDIRECT("'" &amp; Setup!$AH$11 &amp; "'!" &amp; AD375),0) + IF(Setup!$AH$12&lt;&gt;"",INDIRECT("'" &amp; Setup!$AH$12 &amp; "'!" &amp; AD375),0)</f>
        <v>0</v>
      </c>
      <c r="Q375" s="5">
        <f ca="1">IF(Setup!$AH$7&lt;&gt;"",INDIRECT("'" &amp; Setup!$AH$7 &amp; "'!" &amp; AE375),0) + IF(Setup!$AH$8&lt;&gt;"",INDIRECT("'" &amp; Setup!$AH$8 &amp; "'!" &amp; AE375),0) + IF(Setup!$AH$9&lt;&gt;"",INDIRECT("'" &amp; Setup!$AH$9 &amp; "'!" &amp; AE375),0) + IF(Setup!$AH$10&lt;&gt;"",INDIRECT("'" &amp; Setup!$AH$10 &amp; "'!" &amp; AE375),0) + IF(Setup!$AH$11&lt;&gt;"",INDIRECT("'" &amp; Setup!$AH$11 &amp; "'!" &amp; AE375),0) + IF(Setup!$AH$12&lt;&gt;"",INDIRECT("'" &amp; Setup!$AH$12 &amp; "'!" &amp; AE375),0)</f>
        <v>0</v>
      </c>
      <c r="R375" s="32" t="str">
        <f t="shared" ca="1" si="206"/>
        <v/>
      </c>
      <c r="S375" s="33" t="str">
        <f t="shared" ca="1" si="194"/>
        <v/>
      </c>
      <c r="T375" s="5">
        <f ca="1">IF(Setup!$AI$7&lt;&gt;"",INDIRECT("'" &amp; Setup!$AI$7 &amp; "'!" &amp; AD375),0) + IF(Setup!$AI$8&lt;&gt;"",INDIRECT("'" &amp; Setup!$AI$8 &amp; "'!" &amp; AD375),0) + IF(Setup!$AI$9&lt;&gt;"",INDIRECT("'" &amp; Setup!$AI$9 &amp; "'!" &amp; AD375),0) + IF(Setup!$AI$10&lt;&gt;"",INDIRECT("'" &amp; Setup!$AI$10 &amp; "'!" &amp; AD375),0) + IF(Setup!$AI$11&lt;&gt;"",INDIRECT("'" &amp; Setup!$AI$11 &amp; "'!" &amp; AD375),0) + IF(Setup!$AI$12&lt;&gt;"",INDIRECT("'" &amp; Setup!$AI$12 &amp; "'!" &amp; AD375),0)</f>
        <v>0</v>
      </c>
      <c r="U375" s="5">
        <f ca="1">IF(Setup!$AI$7&lt;&gt;"",INDIRECT("'" &amp; Setup!$AI$7 &amp; "'!" &amp; AE375),0) + IF(Setup!$AI$8&lt;&gt;"",INDIRECT("'" &amp; Setup!$AI$8 &amp; "'!" &amp; AE375),0) + IF(Setup!$AI$9&lt;&gt;"",INDIRECT("'" &amp; Setup!$AI$9 &amp; "'!" &amp; AE375),0) + IF(Setup!$AI$10&lt;&gt;"",INDIRECT("'" &amp; Setup!$AI$10 &amp; "'!" &amp; AE375),0) + IF(Setup!$AI$11&lt;&gt;"",INDIRECT("'" &amp; Setup!$AI$11 &amp; "'!" &amp; AE375),0) + IF(Setup!$AI$12&lt;&gt;"",INDIRECT("'" &amp; Setup!$AI$12 &amp; "'!" &amp; AE375),0)</f>
        <v>0</v>
      </c>
      <c r="V375" s="32" t="str">
        <f t="shared" ca="1" si="195"/>
        <v/>
      </c>
      <c r="W375" s="33" t="str">
        <f t="shared" ca="1" si="196"/>
        <v/>
      </c>
      <c r="X375" s="4">
        <f ca="1">IF(Setup!$AJ$7&lt;&gt;"",INDIRECT("'" &amp; Setup!$AJ$7 &amp; "'!" &amp; AD375),0) + IF(Setup!$AJ$8&lt;&gt;"",INDIRECT("'" &amp; Setup!$AJ$8 &amp; "'!" &amp; AD375),0) + IF(Setup!$AJ$9&lt;&gt;"",INDIRECT("'" &amp; Setup!$AJ$9 &amp; "'!" &amp; AD375),0) + IF(Setup!$AJ$10&lt;&gt;"",INDIRECT("'" &amp; Setup!$AJ$10 &amp; "'!" &amp; AD375),0) + IF(Setup!$AJ$11&lt;&gt;"",INDIRECT("'" &amp; Setup!$AJ$11 &amp; "'!" &amp; AD375),0) + IF(Setup!$AJ$12&lt;&gt;"",INDIRECT("'" &amp; Setup!$AJ$12 &amp; "'!" &amp; AD375),0)</f>
        <v>0</v>
      </c>
      <c r="Y375" s="4">
        <f ca="1">IF(Setup!$AJ$7&lt;&gt;"",INDIRECT("'" &amp; Setup!$AJ$7 &amp; "'!" &amp; AE375),0) + IF(Setup!$AJ$8&lt;&gt;"",INDIRECT("'" &amp; Setup!$AJ$8 &amp; "'!" &amp; AE375),0) + IF(Setup!$AJ$9&lt;&gt;"",INDIRECT("'" &amp; Setup!$AJ$9 &amp; "'!" &amp; AE375),0) + IF(Setup!$AJ$10&lt;&gt;"",INDIRECT("'" &amp; Setup!$AJ$10 &amp; "'!" &amp; AE375),0) + IF(Setup!$AJ$11&lt;&gt;"",INDIRECT("'" &amp; Setup!$AJ$11 &amp; "'!" &amp; AE375),0) + IF(Setup!$AJ$12&lt;&gt;"",INDIRECT("'" &amp; Setup!$AJ$12 &amp; "'!" &amp; AE375),0)</f>
        <v>0</v>
      </c>
      <c r="Z375" s="32" t="str">
        <f t="shared" ca="1" si="197"/>
        <v/>
      </c>
      <c r="AA375" s="33" t="str">
        <f t="shared" ca="1" si="198"/>
        <v/>
      </c>
      <c r="AB375" s="1">
        <f>Planning!H147</f>
        <v>0</v>
      </c>
      <c r="AC375" s="2" t="str">
        <f t="shared" si="199"/>
        <v>00</v>
      </c>
      <c r="AD375" s="2" t="s">
        <v>1135</v>
      </c>
      <c r="AE375" s="2" t="s">
        <v>1136</v>
      </c>
      <c r="AF375" s="2" t="s">
        <v>1741</v>
      </c>
      <c r="AI375" s="2">
        <f ca="1">IF(Setup!$AG$7&lt;&gt;"",INDIRECT("'" &amp; Setup!$AG$7 &amp; "'!" &amp; AF375),0) + IF(Setup!$AG$8&lt;&gt;"",INDIRECT("'" &amp; Setup!$AG$8 &amp; "'!" &amp; AF375),0) + IF(Setup!$AG$9&lt;&gt;"",INDIRECT("'" &amp; Setup!$AG$9 &amp; "'!" &amp; AF375),0) + IF(Setup!$AG$10&lt;&gt;"",INDIRECT("'" &amp; Setup!$AG$10 &amp; "'!" &amp; AF375),0) + IF(Setup!$AG$11&lt;&gt;"",INDIRECT("'" &amp; Setup!$AG$11 &amp; "'!" &amp; AF375),0) + IF(Setup!$AG$12&lt;&gt;"",INDIRECT("'" &amp; Setup!$AG$12 &amp; "'!" &amp; AF375),0)</f>
        <v>0</v>
      </c>
      <c r="AJ375" s="2">
        <f ca="1">IF(Setup!$AH$7&lt;&gt;"",INDIRECT("'" &amp; Setup!$AH$7 &amp; "'!" &amp; AF375),0) + IF(Setup!$AH$8&lt;&gt;"",INDIRECT("'" &amp; Setup!$AH$8 &amp; "'!" &amp; AF375),0) + IF(Setup!$AH$9&lt;&gt;"",INDIRECT("'" &amp; Setup!$AH$9 &amp; "'!" &amp; AF375),0) + IF(Setup!$AH$10&lt;&gt;"",INDIRECT("'" &amp; Setup!$AH$10 &amp; "'!" &amp; AF375),0) + IF(Setup!$AH$11&lt;&gt;"",INDIRECT("'" &amp; Setup!$AH$11 &amp; "'!" &amp; AF375),0) + IF(Setup!$AH$12&lt;&gt;"",INDIRECT("'" &amp; Setup!$AH$12 &amp; "'!" &amp; AF375),0)</f>
        <v>0</v>
      </c>
      <c r="AK375" s="2">
        <f ca="1">IF(Setup!$AI$7&lt;&gt;"",INDIRECT("'" &amp; Setup!$AI$7 &amp; "'!" &amp; AF375),0) + IF(Setup!$AI$8&lt;&gt;"",INDIRECT("'" &amp; Setup!$AI$8 &amp; "'!" &amp; AF375),0) + IF(Setup!$AI$9&lt;&gt;"",INDIRECT("'" &amp; Setup!$AI$9 &amp; "'!" &amp; AF375),0) + IF(Setup!$AI$10&lt;&gt;"",INDIRECT("'" &amp; Setup!$AI$10 &amp; "'!" &amp; AF375),0) + IF(Setup!$AI$11&lt;&gt;"",INDIRECT("'" &amp; Setup!$AI$11 &amp; "'!" &amp; AF375),0) + IF(Setup!$AI$12&lt;&gt;"",INDIRECT("'" &amp; Setup!$AI$12 &amp; "'!" &amp; AF375),0)</f>
        <v>0</v>
      </c>
      <c r="AL375" s="2">
        <f ca="1">IF(Setup!$AJ$7&lt;&gt;"",INDIRECT("'" &amp; Setup!$AJ$7 &amp; "'!" &amp; AF375),0) + IF(Setup!$AJ$8&lt;&gt;"",INDIRECT("'" &amp; Setup!$AJ$8 &amp; "'!" &amp; AF375),0) + IF(Setup!$AJ$9&lt;&gt;"",INDIRECT("'" &amp; Setup!$AJ$9 &amp; "'!" &amp; AF375),0) + IF(Setup!$AJ$10&lt;&gt;"",INDIRECT("'" &amp; Setup!$AJ$10 &amp; "'!" &amp; AF375),0) + IF(Setup!$AJ$11&lt;&gt;"",INDIRECT("'" &amp; Setup!$AJ$11 &amp; "'!" &amp; AF375),0) + IF(Setup!$AJ$12&lt;&gt;"",INDIRECT("'" &amp; Setup!$AJ$12 &amp; "'!" &amp; AF375),0)</f>
        <v>0</v>
      </c>
      <c r="AN375" s="2" t="str">
        <f t="shared" si="200"/>
        <v/>
      </c>
      <c r="BS375" s="2">
        <v>0</v>
      </c>
      <c r="BT375" s="2">
        <f ca="1">IF(Setup!$AH$7="",0,INDIRECT("'" &amp; Setup!$AH$7 &amp; "'!" &amp; AF375))</f>
        <v>0</v>
      </c>
      <c r="BU375" s="2">
        <f ca="1">IF(Setup!$AI$7="",0,INDIRECT("'" &amp; Setup!$AI$7 &amp; "'!" &amp; AF375))</f>
        <v>0</v>
      </c>
      <c r="BV375" s="2">
        <f ca="1">IF(Setup!$AJ$7="",0,INDIRECT("'" &amp; Setup!$AJ$7 &amp; "'!" &amp; AF375))</f>
        <v>0</v>
      </c>
    </row>
    <row r="376" spans="1:74" ht="39" hidden="1" customHeight="1" x14ac:dyDescent="0.2">
      <c r="A376" s="14" t="str">
        <f>Planning!A148</f>
        <v>I140</v>
      </c>
      <c r="B376" s="9">
        <f>Planning!B148</f>
        <v>0</v>
      </c>
      <c r="C376" s="9">
        <f>Planning!C148</f>
        <v>0</v>
      </c>
      <c r="D376" s="9">
        <f>Planning!D148</f>
        <v>0</v>
      </c>
      <c r="E376" s="3">
        <f>Planning!E148</f>
        <v>0</v>
      </c>
      <c r="F376" s="3">
        <f>Planning!G148</f>
        <v>0</v>
      </c>
      <c r="G376" s="60">
        <f t="shared" si="201"/>
        <v>0</v>
      </c>
      <c r="H376" s="5">
        <f t="shared" ca="1" si="202"/>
        <v>0</v>
      </c>
      <c r="I376" s="5">
        <f t="shared" ca="1" si="203"/>
        <v>0</v>
      </c>
      <c r="J376" s="32" t="str">
        <f t="shared" ca="1" si="204"/>
        <v/>
      </c>
      <c r="K376" s="33" t="str">
        <f t="shared" ca="1" si="192"/>
        <v/>
      </c>
      <c r="L376" s="5">
        <f ca="1">IF(Setup!$AG$7&lt;&gt;"",INDIRECT("'" &amp; Setup!$AG$7 &amp; "'!" &amp; AD376),0) + IF(Setup!$AG$8&lt;&gt;"",INDIRECT("'" &amp; Setup!$AG$8 &amp; "'!" &amp; AD376),0) + IF(Setup!$AG$9&lt;&gt;"",INDIRECT("'" &amp; Setup!$AG$9 &amp; "'!" &amp; AD376),0) + IF(Setup!$AG$10&lt;&gt;"",INDIRECT("'" &amp; Setup!$AG$10 &amp; "'!" &amp; AD376),0) + IF(Setup!$AG$11&lt;&gt;"",INDIRECT("'" &amp; Setup!$AG$11 &amp; "'!" &amp; AD376),0) + IF(Setup!$AG$12&lt;&gt;"",INDIRECT("'" &amp; Setup!$AG$12 &amp; "'!" &amp; AD376),0)</f>
        <v>0</v>
      </c>
      <c r="M376" s="5">
        <f ca="1">IF(Setup!$AG$7&lt;&gt;"",INDIRECT("'" &amp; Setup!$AG$7 &amp; "'!" &amp; AE376),0) + IF(Setup!$AG$8&lt;&gt;"",INDIRECT("'" &amp; Setup!$AG$8 &amp; "'!" &amp; AE376),0) + IF(Setup!$AG$9&lt;&gt;"",INDIRECT("'" &amp; Setup!$AG$9 &amp; "'!" &amp; AE376),0) + IF(Setup!$AG$10&lt;&gt;"",INDIRECT("'" &amp; Setup!$AG$10 &amp; "'!" &amp; AE376),0) + IF(Setup!$AG$11&lt;&gt;"",INDIRECT("'" &amp; Setup!$AG$11 &amp; "'!" &amp; AE376),0) + IF(Setup!$AG$12&lt;&gt;"",INDIRECT("'" &amp; Setup!$AG$12 &amp; "'!" &amp; AE376),0)</f>
        <v>0</v>
      </c>
      <c r="N376" s="32" t="str">
        <f t="shared" ca="1" si="205"/>
        <v/>
      </c>
      <c r="O376" s="33" t="str">
        <f t="shared" ca="1" si="193"/>
        <v/>
      </c>
      <c r="P376" s="5">
        <f ca="1">IF(Setup!$AH$7&lt;&gt;"",INDIRECT("'" &amp; Setup!$AH$7 &amp; "'!" &amp; AD376),0) + IF(Setup!$AH$8&lt;&gt;"",INDIRECT("'" &amp; Setup!$AH$8 &amp; "'!" &amp; AD376),0) + IF(Setup!$AH$9&lt;&gt;"",INDIRECT("'" &amp; Setup!$AH$9 &amp; "'!" &amp; AD376),0) + IF(Setup!$AH$10&lt;&gt;"",INDIRECT("'" &amp; Setup!$AH$10 &amp; "'!" &amp; AD376),0) + IF(Setup!$AH$11&lt;&gt;"",INDIRECT("'" &amp; Setup!$AH$11 &amp; "'!" &amp; AD376),0) + IF(Setup!$AH$12&lt;&gt;"",INDIRECT("'" &amp; Setup!$AH$12 &amp; "'!" &amp; AD376),0)</f>
        <v>0</v>
      </c>
      <c r="Q376" s="5">
        <f ca="1">IF(Setup!$AH$7&lt;&gt;"",INDIRECT("'" &amp; Setup!$AH$7 &amp; "'!" &amp; AE376),0) + IF(Setup!$AH$8&lt;&gt;"",INDIRECT("'" &amp; Setup!$AH$8 &amp; "'!" &amp; AE376),0) + IF(Setup!$AH$9&lt;&gt;"",INDIRECT("'" &amp; Setup!$AH$9 &amp; "'!" &amp; AE376),0) + IF(Setup!$AH$10&lt;&gt;"",INDIRECT("'" &amp; Setup!$AH$10 &amp; "'!" &amp; AE376),0) + IF(Setup!$AH$11&lt;&gt;"",INDIRECT("'" &amp; Setup!$AH$11 &amp; "'!" &amp; AE376),0) + IF(Setup!$AH$12&lt;&gt;"",INDIRECT("'" &amp; Setup!$AH$12 &amp; "'!" &amp; AE376),0)</f>
        <v>0</v>
      </c>
      <c r="R376" s="32" t="str">
        <f t="shared" ca="1" si="206"/>
        <v/>
      </c>
      <c r="S376" s="33" t="str">
        <f t="shared" ca="1" si="194"/>
        <v/>
      </c>
      <c r="T376" s="5">
        <f ca="1">IF(Setup!$AI$7&lt;&gt;"",INDIRECT("'" &amp; Setup!$AI$7 &amp; "'!" &amp; AD376),0) + IF(Setup!$AI$8&lt;&gt;"",INDIRECT("'" &amp; Setup!$AI$8 &amp; "'!" &amp; AD376),0) + IF(Setup!$AI$9&lt;&gt;"",INDIRECT("'" &amp; Setup!$AI$9 &amp; "'!" &amp; AD376),0) + IF(Setup!$AI$10&lt;&gt;"",INDIRECT("'" &amp; Setup!$AI$10 &amp; "'!" &amp; AD376),0) + IF(Setup!$AI$11&lt;&gt;"",INDIRECT("'" &amp; Setup!$AI$11 &amp; "'!" &amp; AD376),0) + IF(Setup!$AI$12&lt;&gt;"",INDIRECT("'" &amp; Setup!$AI$12 &amp; "'!" &amp; AD376),0)</f>
        <v>0</v>
      </c>
      <c r="U376" s="5">
        <f ca="1">IF(Setup!$AI$7&lt;&gt;"",INDIRECT("'" &amp; Setup!$AI$7 &amp; "'!" &amp; AE376),0) + IF(Setup!$AI$8&lt;&gt;"",INDIRECT("'" &amp; Setup!$AI$8 &amp; "'!" &amp; AE376),0) + IF(Setup!$AI$9&lt;&gt;"",INDIRECT("'" &amp; Setup!$AI$9 &amp; "'!" &amp; AE376),0) + IF(Setup!$AI$10&lt;&gt;"",INDIRECT("'" &amp; Setup!$AI$10 &amp; "'!" &amp; AE376),0) + IF(Setup!$AI$11&lt;&gt;"",INDIRECT("'" &amp; Setup!$AI$11 &amp; "'!" &amp; AE376),0) + IF(Setup!$AI$12&lt;&gt;"",INDIRECT("'" &amp; Setup!$AI$12 &amp; "'!" &amp; AE376),0)</f>
        <v>0</v>
      </c>
      <c r="V376" s="32" t="str">
        <f t="shared" ca="1" si="195"/>
        <v/>
      </c>
      <c r="W376" s="33" t="str">
        <f t="shared" ca="1" si="196"/>
        <v/>
      </c>
      <c r="X376" s="4">
        <f ca="1">IF(Setup!$AJ$7&lt;&gt;"",INDIRECT("'" &amp; Setup!$AJ$7 &amp; "'!" &amp; AD376),0) + IF(Setup!$AJ$8&lt;&gt;"",INDIRECT("'" &amp; Setup!$AJ$8 &amp; "'!" &amp; AD376),0) + IF(Setup!$AJ$9&lt;&gt;"",INDIRECT("'" &amp; Setup!$AJ$9 &amp; "'!" &amp; AD376),0) + IF(Setup!$AJ$10&lt;&gt;"",INDIRECT("'" &amp; Setup!$AJ$10 &amp; "'!" &amp; AD376),0) + IF(Setup!$AJ$11&lt;&gt;"",INDIRECT("'" &amp; Setup!$AJ$11 &amp; "'!" &amp; AD376),0) + IF(Setup!$AJ$12&lt;&gt;"",INDIRECT("'" &amp; Setup!$AJ$12 &amp; "'!" &amp; AD376),0)</f>
        <v>0</v>
      </c>
      <c r="Y376" s="4">
        <f ca="1">IF(Setup!$AJ$7&lt;&gt;"",INDIRECT("'" &amp; Setup!$AJ$7 &amp; "'!" &amp; AE376),0) + IF(Setup!$AJ$8&lt;&gt;"",INDIRECT("'" &amp; Setup!$AJ$8 &amp; "'!" &amp; AE376),0) + IF(Setup!$AJ$9&lt;&gt;"",INDIRECT("'" &amp; Setup!$AJ$9 &amp; "'!" &amp; AE376),0) + IF(Setup!$AJ$10&lt;&gt;"",INDIRECT("'" &amp; Setup!$AJ$10 &amp; "'!" &amp; AE376),0) + IF(Setup!$AJ$11&lt;&gt;"",INDIRECT("'" &amp; Setup!$AJ$11 &amp; "'!" &amp; AE376),0) + IF(Setup!$AJ$12&lt;&gt;"",INDIRECT("'" &amp; Setup!$AJ$12 &amp; "'!" &amp; AE376),0)</f>
        <v>0</v>
      </c>
      <c r="Z376" s="32" t="str">
        <f t="shared" ca="1" si="197"/>
        <v/>
      </c>
      <c r="AA376" s="33" t="str">
        <f t="shared" ca="1" si="198"/>
        <v/>
      </c>
      <c r="AB376" s="1">
        <f>Planning!H148</f>
        <v>0</v>
      </c>
      <c r="AC376" s="2" t="str">
        <f t="shared" si="199"/>
        <v>00</v>
      </c>
      <c r="AD376" s="2" t="s">
        <v>1137</v>
      </c>
      <c r="AE376" s="2" t="s">
        <v>1138</v>
      </c>
      <c r="AF376" s="2" t="s">
        <v>1742</v>
      </c>
      <c r="AI376" s="2">
        <f ca="1">IF(Setup!$AG$7&lt;&gt;"",INDIRECT("'" &amp; Setup!$AG$7 &amp; "'!" &amp; AF376),0) + IF(Setup!$AG$8&lt;&gt;"",INDIRECT("'" &amp; Setup!$AG$8 &amp; "'!" &amp; AF376),0) + IF(Setup!$AG$9&lt;&gt;"",INDIRECT("'" &amp; Setup!$AG$9 &amp; "'!" &amp; AF376),0) + IF(Setup!$AG$10&lt;&gt;"",INDIRECT("'" &amp; Setup!$AG$10 &amp; "'!" &amp; AF376),0) + IF(Setup!$AG$11&lt;&gt;"",INDIRECT("'" &amp; Setup!$AG$11 &amp; "'!" &amp; AF376),0) + IF(Setup!$AG$12&lt;&gt;"",INDIRECT("'" &amp; Setup!$AG$12 &amp; "'!" &amp; AF376),0)</f>
        <v>0</v>
      </c>
      <c r="AJ376" s="2">
        <f ca="1">IF(Setup!$AH$7&lt;&gt;"",INDIRECT("'" &amp; Setup!$AH$7 &amp; "'!" &amp; AF376),0) + IF(Setup!$AH$8&lt;&gt;"",INDIRECT("'" &amp; Setup!$AH$8 &amp; "'!" &amp; AF376),0) + IF(Setup!$AH$9&lt;&gt;"",INDIRECT("'" &amp; Setup!$AH$9 &amp; "'!" &amp; AF376),0) + IF(Setup!$AH$10&lt;&gt;"",INDIRECT("'" &amp; Setup!$AH$10 &amp; "'!" &amp; AF376),0) + IF(Setup!$AH$11&lt;&gt;"",INDIRECT("'" &amp; Setup!$AH$11 &amp; "'!" &amp; AF376),0) + IF(Setup!$AH$12&lt;&gt;"",INDIRECT("'" &amp; Setup!$AH$12 &amp; "'!" &amp; AF376),0)</f>
        <v>0</v>
      </c>
      <c r="AK376" s="2">
        <f ca="1">IF(Setup!$AI$7&lt;&gt;"",INDIRECT("'" &amp; Setup!$AI$7 &amp; "'!" &amp; AF376),0) + IF(Setup!$AI$8&lt;&gt;"",INDIRECT("'" &amp; Setup!$AI$8 &amp; "'!" &amp; AF376),0) + IF(Setup!$AI$9&lt;&gt;"",INDIRECT("'" &amp; Setup!$AI$9 &amp; "'!" &amp; AF376),0) + IF(Setup!$AI$10&lt;&gt;"",INDIRECT("'" &amp; Setup!$AI$10 &amp; "'!" &amp; AF376),0) + IF(Setup!$AI$11&lt;&gt;"",INDIRECT("'" &amp; Setup!$AI$11 &amp; "'!" &amp; AF376),0) + IF(Setup!$AI$12&lt;&gt;"",INDIRECT("'" &amp; Setup!$AI$12 &amp; "'!" &amp; AF376),0)</f>
        <v>0</v>
      </c>
      <c r="AL376" s="2">
        <f ca="1">IF(Setup!$AJ$7&lt;&gt;"",INDIRECT("'" &amp; Setup!$AJ$7 &amp; "'!" &amp; AF376),0) + IF(Setup!$AJ$8&lt;&gt;"",INDIRECT("'" &amp; Setup!$AJ$8 &amp; "'!" &amp; AF376),0) + IF(Setup!$AJ$9&lt;&gt;"",INDIRECT("'" &amp; Setup!$AJ$9 &amp; "'!" &amp; AF376),0) + IF(Setup!$AJ$10&lt;&gt;"",INDIRECT("'" &amp; Setup!$AJ$10 &amp; "'!" &amp; AF376),0) + IF(Setup!$AJ$11&lt;&gt;"",INDIRECT("'" &amp; Setup!$AJ$11 &amp; "'!" &amp; AF376),0) + IF(Setup!$AJ$12&lt;&gt;"",INDIRECT("'" &amp; Setup!$AJ$12 &amp; "'!" &amp; AF376),0)</f>
        <v>0</v>
      </c>
      <c r="AN376" s="2" t="str">
        <f t="shared" si="200"/>
        <v/>
      </c>
      <c r="BS376" s="2">
        <v>0</v>
      </c>
      <c r="BT376" s="2">
        <f ca="1">IF(Setup!$AH$7="",0,INDIRECT("'" &amp; Setup!$AH$7 &amp; "'!" &amp; AF376))</f>
        <v>0</v>
      </c>
      <c r="BU376" s="2">
        <f ca="1">IF(Setup!$AI$7="",0,INDIRECT("'" &amp; Setup!$AI$7 &amp; "'!" &amp; AF376))</f>
        <v>0</v>
      </c>
      <c r="BV376" s="2">
        <f ca="1">IF(Setup!$AJ$7="",0,INDIRECT("'" &amp; Setup!$AJ$7 &amp; "'!" &amp; AF376))</f>
        <v>0</v>
      </c>
    </row>
    <row r="377" spans="1:74" ht="39" hidden="1" customHeight="1" x14ac:dyDescent="0.2">
      <c r="A377" s="14" t="str">
        <f>Planning!A149</f>
        <v>I141</v>
      </c>
      <c r="B377" s="9">
        <f>Planning!B149</f>
        <v>0</v>
      </c>
      <c r="C377" s="9">
        <f>Planning!C149</f>
        <v>0</v>
      </c>
      <c r="D377" s="9">
        <f>Planning!D149</f>
        <v>0</v>
      </c>
      <c r="E377" s="3">
        <f>Planning!E149</f>
        <v>0</v>
      </c>
      <c r="F377" s="3">
        <f>Planning!G149</f>
        <v>0</v>
      </c>
      <c r="G377" s="60">
        <f t="shared" si="201"/>
        <v>0</v>
      </c>
      <c r="H377" s="5">
        <f t="shared" ca="1" si="202"/>
        <v>0</v>
      </c>
      <c r="I377" s="5">
        <f t="shared" ca="1" si="203"/>
        <v>0</v>
      </c>
      <c r="J377" s="32" t="str">
        <f t="shared" ca="1" si="204"/>
        <v/>
      </c>
      <c r="K377" s="33" t="str">
        <f t="shared" ca="1" si="192"/>
        <v/>
      </c>
      <c r="L377" s="5">
        <f ca="1">IF(Setup!$AG$7&lt;&gt;"",INDIRECT("'" &amp; Setup!$AG$7 &amp; "'!" &amp; AD377),0) + IF(Setup!$AG$8&lt;&gt;"",INDIRECT("'" &amp; Setup!$AG$8 &amp; "'!" &amp; AD377),0) + IF(Setup!$AG$9&lt;&gt;"",INDIRECT("'" &amp; Setup!$AG$9 &amp; "'!" &amp; AD377),0) + IF(Setup!$AG$10&lt;&gt;"",INDIRECT("'" &amp; Setup!$AG$10 &amp; "'!" &amp; AD377),0) + IF(Setup!$AG$11&lt;&gt;"",INDIRECT("'" &amp; Setup!$AG$11 &amp; "'!" &amp; AD377),0) + IF(Setup!$AG$12&lt;&gt;"",INDIRECT("'" &amp; Setup!$AG$12 &amp; "'!" &amp; AD377),0)</f>
        <v>0</v>
      </c>
      <c r="M377" s="5">
        <f ca="1">IF(Setup!$AG$7&lt;&gt;"",INDIRECT("'" &amp; Setup!$AG$7 &amp; "'!" &amp; AE377),0) + IF(Setup!$AG$8&lt;&gt;"",INDIRECT("'" &amp; Setup!$AG$8 &amp; "'!" &amp; AE377),0) + IF(Setup!$AG$9&lt;&gt;"",INDIRECT("'" &amp; Setup!$AG$9 &amp; "'!" &amp; AE377),0) + IF(Setup!$AG$10&lt;&gt;"",INDIRECT("'" &amp; Setup!$AG$10 &amp; "'!" &amp; AE377),0) + IF(Setup!$AG$11&lt;&gt;"",INDIRECT("'" &amp; Setup!$AG$11 &amp; "'!" &amp; AE377),0) + IF(Setup!$AG$12&lt;&gt;"",INDIRECT("'" &amp; Setup!$AG$12 &amp; "'!" &amp; AE377),0)</f>
        <v>0</v>
      </c>
      <c r="N377" s="32" t="str">
        <f t="shared" ca="1" si="205"/>
        <v/>
      </c>
      <c r="O377" s="33" t="str">
        <f t="shared" ca="1" si="193"/>
        <v/>
      </c>
      <c r="P377" s="5">
        <f ca="1">IF(Setup!$AH$7&lt;&gt;"",INDIRECT("'" &amp; Setup!$AH$7 &amp; "'!" &amp; AD377),0) + IF(Setup!$AH$8&lt;&gt;"",INDIRECT("'" &amp; Setup!$AH$8 &amp; "'!" &amp; AD377),0) + IF(Setup!$AH$9&lt;&gt;"",INDIRECT("'" &amp; Setup!$AH$9 &amp; "'!" &amp; AD377),0) + IF(Setup!$AH$10&lt;&gt;"",INDIRECT("'" &amp; Setup!$AH$10 &amp; "'!" &amp; AD377),0) + IF(Setup!$AH$11&lt;&gt;"",INDIRECT("'" &amp; Setup!$AH$11 &amp; "'!" &amp; AD377),0) + IF(Setup!$AH$12&lt;&gt;"",INDIRECT("'" &amp; Setup!$AH$12 &amp; "'!" &amp; AD377),0)</f>
        <v>0</v>
      </c>
      <c r="Q377" s="5">
        <f ca="1">IF(Setup!$AH$7&lt;&gt;"",INDIRECT("'" &amp; Setup!$AH$7 &amp; "'!" &amp; AE377),0) + IF(Setup!$AH$8&lt;&gt;"",INDIRECT("'" &amp; Setup!$AH$8 &amp; "'!" &amp; AE377),0) + IF(Setup!$AH$9&lt;&gt;"",INDIRECT("'" &amp; Setup!$AH$9 &amp; "'!" &amp; AE377),0) + IF(Setup!$AH$10&lt;&gt;"",INDIRECT("'" &amp; Setup!$AH$10 &amp; "'!" &amp; AE377),0) + IF(Setup!$AH$11&lt;&gt;"",INDIRECT("'" &amp; Setup!$AH$11 &amp; "'!" &amp; AE377),0) + IF(Setup!$AH$12&lt;&gt;"",INDIRECT("'" &amp; Setup!$AH$12 &amp; "'!" &amp; AE377),0)</f>
        <v>0</v>
      </c>
      <c r="R377" s="32" t="str">
        <f t="shared" ca="1" si="206"/>
        <v/>
      </c>
      <c r="S377" s="33" t="str">
        <f t="shared" ca="1" si="194"/>
        <v/>
      </c>
      <c r="T377" s="5">
        <f ca="1">IF(Setup!$AI$7&lt;&gt;"",INDIRECT("'" &amp; Setup!$AI$7 &amp; "'!" &amp; AD377),0) + IF(Setup!$AI$8&lt;&gt;"",INDIRECT("'" &amp; Setup!$AI$8 &amp; "'!" &amp; AD377),0) + IF(Setup!$AI$9&lt;&gt;"",INDIRECT("'" &amp; Setup!$AI$9 &amp; "'!" &amp; AD377),0) + IF(Setup!$AI$10&lt;&gt;"",INDIRECT("'" &amp; Setup!$AI$10 &amp; "'!" &amp; AD377),0) + IF(Setup!$AI$11&lt;&gt;"",INDIRECT("'" &amp; Setup!$AI$11 &amp; "'!" &amp; AD377),0) + IF(Setup!$AI$12&lt;&gt;"",INDIRECT("'" &amp; Setup!$AI$12 &amp; "'!" &amp; AD377),0)</f>
        <v>0</v>
      </c>
      <c r="U377" s="5">
        <f ca="1">IF(Setup!$AI$7&lt;&gt;"",INDIRECT("'" &amp; Setup!$AI$7 &amp; "'!" &amp; AE377),0) + IF(Setup!$AI$8&lt;&gt;"",INDIRECT("'" &amp; Setup!$AI$8 &amp; "'!" &amp; AE377),0) + IF(Setup!$AI$9&lt;&gt;"",INDIRECT("'" &amp; Setup!$AI$9 &amp; "'!" &amp; AE377),0) + IF(Setup!$AI$10&lt;&gt;"",INDIRECT("'" &amp; Setup!$AI$10 &amp; "'!" &amp; AE377),0) + IF(Setup!$AI$11&lt;&gt;"",INDIRECT("'" &amp; Setup!$AI$11 &amp; "'!" &amp; AE377),0) + IF(Setup!$AI$12&lt;&gt;"",INDIRECT("'" &amp; Setup!$AI$12 &amp; "'!" &amp; AE377),0)</f>
        <v>0</v>
      </c>
      <c r="V377" s="32" t="str">
        <f t="shared" ca="1" si="195"/>
        <v/>
      </c>
      <c r="W377" s="33" t="str">
        <f t="shared" ca="1" si="196"/>
        <v/>
      </c>
      <c r="X377" s="4">
        <f ca="1">IF(Setup!$AJ$7&lt;&gt;"",INDIRECT("'" &amp; Setup!$AJ$7 &amp; "'!" &amp; AD377),0) + IF(Setup!$AJ$8&lt;&gt;"",INDIRECT("'" &amp; Setup!$AJ$8 &amp; "'!" &amp; AD377),0) + IF(Setup!$AJ$9&lt;&gt;"",INDIRECT("'" &amp; Setup!$AJ$9 &amp; "'!" &amp; AD377),0) + IF(Setup!$AJ$10&lt;&gt;"",INDIRECT("'" &amp; Setup!$AJ$10 &amp; "'!" &amp; AD377),0) + IF(Setup!$AJ$11&lt;&gt;"",INDIRECT("'" &amp; Setup!$AJ$11 &amp; "'!" &amp; AD377),0) + IF(Setup!$AJ$12&lt;&gt;"",INDIRECT("'" &amp; Setup!$AJ$12 &amp; "'!" &amp; AD377),0)</f>
        <v>0</v>
      </c>
      <c r="Y377" s="4">
        <f ca="1">IF(Setup!$AJ$7&lt;&gt;"",INDIRECT("'" &amp; Setup!$AJ$7 &amp; "'!" &amp; AE377),0) + IF(Setup!$AJ$8&lt;&gt;"",INDIRECT("'" &amp; Setup!$AJ$8 &amp; "'!" &amp; AE377),0) + IF(Setup!$AJ$9&lt;&gt;"",INDIRECT("'" &amp; Setup!$AJ$9 &amp; "'!" &amp; AE377),0) + IF(Setup!$AJ$10&lt;&gt;"",INDIRECT("'" &amp; Setup!$AJ$10 &amp; "'!" &amp; AE377),0) + IF(Setup!$AJ$11&lt;&gt;"",INDIRECT("'" &amp; Setup!$AJ$11 &amp; "'!" &amp; AE377),0) + IF(Setup!$AJ$12&lt;&gt;"",INDIRECT("'" &amp; Setup!$AJ$12 &amp; "'!" &amp; AE377),0)</f>
        <v>0</v>
      </c>
      <c r="Z377" s="32" t="str">
        <f t="shared" ca="1" si="197"/>
        <v/>
      </c>
      <c r="AA377" s="33" t="str">
        <f t="shared" ca="1" si="198"/>
        <v/>
      </c>
      <c r="AB377" s="1">
        <f>Planning!H149</f>
        <v>0</v>
      </c>
      <c r="AC377" s="2" t="str">
        <f t="shared" si="199"/>
        <v>00</v>
      </c>
      <c r="AD377" s="2" t="s">
        <v>1139</v>
      </c>
      <c r="AE377" s="2" t="s">
        <v>1140</v>
      </c>
      <c r="AF377" s="2" t="s">
        <v>1743</v>
      </c>
      <c r="AI377" s="2">
        <f ca="1">IF(Setup!$AG$7&lt;&gt;"",INDIRECT("'" &amp; Setup!$AG$7 &amp; "'!" &amp; AF377),0) + IF(Setup!$AG$8&lt;&gt;"",INDIRECT("'" &amp; Setup!$AG$8 &amp; "'!" &amp; AF377),0) + IF(Setup!$AG$9&lt;&gt;"",INDIRECT("'" &amp; Setup!$AG$9 &amp; "'!" &amp; AF377),0) + IF(Setup!$AG$10&lt;&gt;"",INDIRECT("'" &amp; Setup!$AG$10 &amp; "'!" &amp; AF377),0) + IF(Setup!$AG$11&lt;&gt;"",INDIRECT("'" &amp; Setup!$AG$11 &amp; "'!" &amp; AF377),0) + IF(Setup!$AG$12&lt;&gt;"",INDIRECT("'" &amp; Setup!$AG$12 &amp; "'!" &amp; AF377),0)</f>
        <v>0</v>
      </c>
      <c r="AJ377" s="2">
        <f ca="1">IF(Setup!$AH$7&lt;&gt;"",INDIRECT("'" &amp; Setup!$AH$7 &amp; "'!" &amp; AF377),0) + IF(Setup!$AH$8&lt;&gt;"",INDIRECT("'" &amp; Setup!$AH$8 &amp; "'!" &amp; AF377),0) + IF(Setup!$AH$9&lt;&gt;"",INDIRECT("'" &amp; Setup!$AH$9 &amp; "'!" &amp; AF377),0) + IF(Setup!$AH$10&lt;&gt;"",INDIRECT("'" &amp; Setup!$AH$10 &amp; "'!" &amp; AF377),0) + IF(Setup!$AH$11&lt;&gt;"",INDIRECT("'" &amp; Setup!$AH$11 &amp; "'!" &amp; AF377),0) + IF(Setup!$AH$12&lt;&gt;"",INDIRECT("'" &amp; Setup!$AH$12 &amp; "'!" &amp; AF377),0)</f>
        <v>0</v>
      </c>
      <c r="AK377" s="2">
        <f ca="1">IF(Setup!$AI$7&lt;&gt;"",INDIRECT("'" &amp; Setup!$AI$7 &amp; "'!" &amp; AF377),0) + IF(Setup!$AI$8&lt;&gt;"",INDIRECT("'" &amp; Setup!$AI$8 &amp; "'!" &amp; AF377),0) + IF(Setup!$AI$9&lt;&gt;"",INDIRECT("'" &amp; Setup!$AI$9 &amp; "'!" &amp; AF377),0) + IF(Setup!$AI$10&lt;&gt;"",INDIRECT("'" &amp; Setup!$AI$10 &amp; "'!" &amp; AF377),0) + IF(Setup!$AI$11&lt;&gt;"",INDIRECT("'" &amp; Setup!$AI$11 &amp; "'!" &amp; AF377),0) + IF(Setup!$AI$12&lt;&gt;"",INDIRECT("'" &amp; Setup!$AI$12 &amp; "'!" &amp; AF377),0)</f>
        <v>0</v>
      </c>
      <c r="AL377" s="2">
        <f ca="1">IF(Setup!$AJ$7&lt;&gt;"",INDIRECT("'" &amp; Setup!$AJ$7 &amp; "'!" &amp; AF377),0) + IF(Setup!$AJ$8&lt;&gt;"",INDIRECT("'" &amp; Setup!$AJ$8 &amp; "'!" &amp; AF377),0) + IF(Setup!$AJ$9&lt;&gt;"",INDIRECT("'" &amp; Setup!$AJ$9 &amp; "'!" &amp; AF377),0) + IF(Setup!$AJ$10&lt;&gt;"",INDIRECT("'" &amp; Setup!$AJ$10 &amp; "'!" &amp; AF377),0) + IF(Setup!$AJ$11&lt;&gt;"",INDIRECT("'" &amp; Setup!$AJ$11 &amp; "'!" &amp; AF377),0) + IF(Setup!$AJ$12&lt;&gt;"",INDIRECT("'" &amp; Setup!$AJ$12 &amp; "'!" &amp; AF377),0)</f>
        <v>0</v>
      </c>
      <c r="AN377" s="2" t="str">
        <f t="shared" si="200"/>
        <v/>
      </c>
      <c r="BS377" s="2">
        <v>0</v>
      </c>
      <c r="BT377" s="2">
        <f ca="1">IF(Setup!$AH$7="",0,INDIRECT("'" &amp; Setup!$AH$7 &amp; "'!" &amp; AF377))</f>
        <v>0</v>
      </c>
      <c r="BU377" s="2">
        <f ca="1">IF(Setup!$AI$7="",0,INDIRECT("'" &amp; Setup!$AI$7 &amp; "'!" &amp; AF377))</f>
        <v>0</v>
      </c>
      <c r="BV377" s="2">
        <f ca="1">IF(Setup!$AJ$7="",0,INDIRECT("'" &amp; Setup!$AJ$7 &amp; "'!" &amp; AF377))</f>
        <v>0</v>
      </c>
    </row>
    <row r="378" spans="1:74" ht="39" hidden="1" customHeight="1" x14ac:dyDescent="0.2">
      <c r="A378" s="14" t="str">
        <f>Planning!A150</f>
        <v>I142</v>
      </c>
      <c r="B378" s="9">
        <f>Planning!B150</f>
        <v>0</v>
      </c>
      <c r="C378" s="9">
        <f>Planning!C150</f>
        <v>0</v>
      </c>
      <c r="D378" s="9">
        <f>Planning!D150</f>
        <v>0</v>
      </c>
      <c r="E378" s="3">
        <f>Planning!E150</f>
        <v>0</v>
      </c>
      <c r="F378" s="3">
        <f>Planning!G150</f>
        <v>0</v>
      </c>
      <c r="G378" s="60">
        <f t="shared" si="201"/>
        <v>0</v>
      </c>
      <c r="H378" s="5">
        <f t="shared" ca="1" si="202"/>
        <v>0</v>
      </c>
      <c r="I378" s="5">
        <f t="shared" ca="1" si="203"/>
        <v>0</v>
      </c>
      <c r="J378" s="32" t="str">
        <f t="shared" ca="1" si="204"/>
        <v/>
      </c>
      <c r="K378" s="33" t="str">
        <f t="shared" ca="1" si="192"/>
        <v/>
      </c>
      <c r="L378" s="5">
        <f ca="1">IF(Setup!$AG$7&lt;&gt;"",INDIRECT("'" &amp; Setup!$AG$7 &amp; "'!" &amp; AD378),0) + IF(Setup!$AG$8&lt;&gt;"",INDIRECT("'" &amp; Setup!$AG$8 &amp; "'!" &amp; AD378),0) + IF(Setup!$AG$9&lt;&gt;"",INDIRECT("'" &amp; Setup!$AG$9 &amp; "'!" &amp; AD378),0) + IF(Setup!$AG$10&lt;&gt;"",INDIRECT("'" &amp; Setup!$AG$10 &amp; "'!" &amp; AD378),0) + IF(Setup!$AG$11&lt;&gt;"",INDIRECT("'" &amp; Setup!$AG$11 &amp; "'!" &amp; AD378),0) + IF(Setup!$AG$12&lt;&gt;"",INDIRECT("'" &amp; Setup!$AG$12 &amp; "'!" &amp; AD378),0)</f>
        <v>0</v>
      </c>
      <c r="M378" s="5">
        <f ca="1">IF(Setup!$AG$7&lt;&gt;"",INDIRECT("'" &amp; Setup!$AG$7 &amp; "'!" &amp; AE378),0) + IF(Setup!$AG$8&lt;&gt;"",INDIRECT("'" &amp; Setup!$AG$8 &amp; "'!" &amp; AE378),0) + IF(Setup!$AG$9&lt;&gt;"",INDIRECT("'" &amp; Setup!$AG$9 &amp; "'!" &amp; AE378),0) + IF(Setup!$AG$10&lt;&gt;"",INDIRECT("'" &amp; Setup!$AG$10 &amp; "'!" &amp; AE378),0) + IF(Setup!$AG$11&lt;&gt;"",INDIRECT("'" &amp; Setup!$AG$11 &amp; "'!" &amp; AE378),0) + IF(Setup!$AG$12&lt;&gt;"",INDIRECT("'" &amp; Setup!$AG$12 &amp; "'!" &amp; AE378),0)</f>
        <v>0</v>
      </c>
      <c r="N378" s="32" t="str">
        <f t="shared" ca="1" si="205"/>
        <v/>
      </c>
      <c r="O378" s="33" t="str">
        <f t="shared" ca="1" si="193"/>
        <v/>
      </c>
      <c r="P378" s="5">
        <f ca="1">IF(Setup!$AH$7&lt;&gt;"",INDIRECT("'" &amp; Setup!$AH$7 &amp; "'!" &amp; AD378),0) + IF(Setup!$AH$8&lt;&gt;"",INDIRECT("'" &amp; Setup!$AH$8 &amp; "'!" &amp; AD378),0) + IF(Setup!$AH$9&lt;&gt;"",INDIRECT("'" &amp; Setup!$AH$9 &amp; "'!" &amp; AD378),0) + IF(Setup!$AH$10&lt;&gt;"",INDIRECT("'" &amp; Setup!$AH$10 &amp; "'!" &amp; AD378),0) + IF(Setup!$AH$11&lt;&gt;"",INDIRECT("'" &amp; Setup!$AH$11 &amp; "'!" &amp; AD378),0) + IF(Setup!$AH$12&lt;&gt;"",INDIRECT("'" &amp; Setup!$AH$12 &amp; "'!" &amp; AD378),0)</f>
        <v>0</v>
      </c>
      <c r="Q378" s="5">
        <f ca="1">IF(Setup!$AH$7&lt;&gt;"",INDIRECT("'" &amp; Setup!$AH$7 &amp; "'!" &amp; AE378),0) + IF(Setup!$AH$8&lt;&gt;"",INDIRECT("'" &amp; Setup!$AH$8 &amp; "'!" &amp; AE378),0) + IF(Setup!$AH$9&lt;&gt;"",INDIRECT("'" &amp; Setup!$AH$9 &amp; "'!" &amp; AE378),0) + IF(Setup!$AH$10&lt;&gt;"",INDIRECT("'" &amp; Setup!$AH$10 &amp; "'!" &amp; AE378),0) + IF(Setup!$AH$11&lt;&gt;"",INDIRECT("'" &amp; Setup!$AH$11 &amp; "'!" &amp; AE378),0) + IF(Setup!$AH$12&lt;&gt;"",INDIRECT("'" &amp; Setup!$AH$12 &amp; "'!" &amp; AE378),0)</f>
        <v>0</v>
      </c>
      <c r="R378" s="32" t="str">
        <f t="shared" ca="1" si="206"/>
        <v/>
      </c>
      <c r="S378" s="33" t="str">
        <f t="shared" ca="1" si="194"/>
        <v/>
      </c>
      <c r="T378" s="5">
        <f ca="1">IF(Setup!$AI$7&lt;&gt;"",INDIRECT("'" &amp; Setup!$AI$7 &amp; "'!" &amp; AD378),0) + IF(Setup!$AI$8&lt;&gt;"",INDIRECT("'" &amp; Setup!$AI$8 &amp; "'!" &amp; AD378),0) + IF(Setup!$AI$9&lt;&gt;"",INDIRECT("'" &amp; Setup!$AI$9 &amp; "'!" &amp; AD378),0) + IF(Setup!$AI$10&lt;&gt;"",INDIRECT("'" &amp; Setup!$AI$10 &amp; "'!" &amp; AD378),0) + IF(Setup!$AI$11&lt;&gt;"",INDIRECT("'" &amp; Setup!$AI$11 &amp; "'!" &amp; AD378),0) + IF(Setup!$AI$12&lt;&gt;"",INDIRECT("'" &amp; Setup!$AI$12 &amp; "'!" &amp; AD378),0)</f>
        <v>0</v>
      </c>
      <c r="U378" s="5">
        <f ca="1">IF(Setup!$AI$7&lt;&gt;"",INDIRECT("'" &amp; Setup!$AI$7 &amp; "'!" &amp; AE378),0) + IF(Setup!$AI$8&lt;&gt;"",INDIRECT("'" &amp; Setup!$AI$8 &amp; "'!" &amp; AE378),0) + IF(Setup!$AI$9&lt;&gt;"",INDIRECT("'" &amp; Setup!$AI$9 &amp; "'!" &amp; AE378),0) + IF(Setup!$AI$10&lt;&gt;"",INDIRECT("'" &amp; Setup!$AI$10 &amp; "'!" &amp; AE378),0) + IF(Setup!$AI$11&lt;&gt;"",INDIRECT("'" &amp; Setup!$AI$11 &amp; "'!" &amp; AE378),0) + IF(Setup!$AI$12&lt;&gt;"",INDIRECT("'" &amp; Setup!$AI$12 &amp; "'!" &amp; AE378),0)</f>
        <v>0</v>
      </c>
      <c r="V378" s="32" t="str">
        <f t="shared" ca="1" si="195"/>
        <v/>
      </c>
      <c r="W378" s="33" t="str">
        <f t="shared" ca="1" si="196"/>
        <v/>
      </c>
      <c r="X378" s="4">
        <f ca="1">IF(Setup!$AJ$7&lt;&gt;"",INDIRECT("'" &amp; Setup!$AJ$7 &amp; "'!" &amp; AD378),0) + IF(Setup!$AJ$8&lt;&gt;"",INDIRECT("'" &amp; Setup!$AJ$8 &amp; "'!" &amp; AD378),0) + IF(Setup!$AJ$9&lt;&gt;"",INDIRECT("'" &amp; Setup!$AJ$9 &amp; "'!" &amp; AD378),0) + IF(Setup!$AJ$10&lt;&gt;"",INDIRECT("'" &amp; Setup!$AJ$10 &amp; "'!" &amp; AD378),0) + IF(Setup!$AJ$11&lt;&gt;"",INDIRECT("'" &amp; Setup!$AJ$11 &amp; "'!" &amp; AD378),0) + IF(Setup!$AJ$12&lt;&gt;"",INDIRECT("'" &amp; Setup!$AJ$12 &amp; "'!" &amp; AD378),0)</f>
        <v>0</v>
      </c>
      <c r="Y378" s="4">
        <f ca="1">IF(Setup!$AJ$7&lt;&gt;"",INDIRECT("'" &amp; Setup!$AJ$7 &amp; "'!" &amp; AE378),0) + IF(Setup!$AJ$8&lt;&gt;"",INDIRECT("'" &amp; Setup!$AJ$8 &amp; "'!" &amp; AE378),0) + IF(Setup!$AJ$9&lt;&gt;"",INDIRECT("'" &amp; Setup!$AJ$9 &amp; "'!" &amp; AE378),0) + IF(Setup!$AJ$10&lt;&gt;"",INDIRECT("'" &amp; Setup!$AJ$10 &amp; "'!" &amp; AE378),0) + IF(Setup!$AJ$11&lt;&gt;"",INDIRECT("'" &amp; Setup!$AJ$11 &amp; "'!" &amp; AE378),0) + IF(Setup!$AJ$12&lt;&gt;"",INDIRECT("'" &amp; Setup!$AJ$12 &amp; "'!" &amp; AE378),0)</f>
        <v>0</v>
      </c>
      <c r="Z378" s="32" t="str">
        <f t="shared" ca="1" si="197"/>
        <v/>
      </c>
      <c r="AA378" s="33" t="str">
        <f t="shared" ca="1" si="198"/>
        <v/>
      </c>
      <c r="AB378" s="1">
        <f>Planning!H150</f>
        <v>0</v>
      </c>
      <c r="AC378" s="2" t="str">
        <f t="shared" si="199"/>
        <v>00</v>
      </c>
      <c r="AD378" s="2" t="s">
        <v>1141</v>
      </c>
      <c r="AE378" s="2" t="s">
        <v>1142</v>
      </c>
      <c r="AF378" s="2" t="s">
        <v>1744</v>
      </c>
      <c r="AI378" s="2">
        <f ca="1">IF(Setup!$AG$7&lt;&gt;"",INDIRECT("'" &amp; Setup!$AG$7 &amp; "'!" &amp; AF378),0) + IF(Setup!$AG$8&lt;&gt;"",INDIRECT("'" &amp; Setup!$AG$8 &amp; "'!" &amp; AF378),0) + IF(Setup!$AG$9&lt;&gt;"",INDIRECT("'" &amp; Setup!$AG$9 &amp; "'!" &amp; AF378),0) + IF(Setup!$AG$10&lt;&gt;"",INDIRECT("'" &amp; Setup!$AG$10 &amp; "'!" &amp; AF378),0) + IF(Setup!$AG$11&lt;&gt;"",INDIRECT("'" &amp; Setup!$AG$11 &amp; "'!" &amp; AF378),0) + IF(Setup!$AG$12&lt;&gt;"",INDIRECT("'" &amp; Setup!$AG$12 &amp; "'!" &amp; AF378),0)</f>
        <v>0</v>
      </c>
      <c r="AJ378" s="2">
        <f ca="1">IF(Setup!$AH$7&lt;&gt;"",INDIRECT("'" &amp; Setup!$AH$7 &amp; "'!" &amp; AF378),0) + IF(Setup!$AH$8&lt;&gt;"",INDIRECT("'" &amp; Setup!$AH$8 &amp; "'!" &amp; AF378),0) + IF(Setup!$AH$9&lt;&gt;"",INDIRECT("'" &amp; Setup!$AH$9 &amp; "'!" &amp; AF378),0) + IF(Setup!$AH$10&lt;&gt;"",INDIRECT("'" &amp; Setup!$AH$10 &amp; "'!" &amp; AF378),0) + IF(Setup!$AH$11&lt;&gt;"",INDIRECT("'" &amp; Setup!$AH$11 &amp; "'!" &amp; AF378),0) + IF(Setup!$AH$12&lt;&gt;"",INDIRECT("'" &amp; Setup!$AH$12 &amp; "'!" &amp; AF378),0)</f>
        <v>0</v>
      </c>
      <c r="AK378" s="2">
        <f ca="1">IF(Setup!$AI$7&lt;&gt;"",INDIRECT("'" &amp; Setup!$AI$7 &amp; "'!" &amp; AF378),0) + IF(Setup!$AI$8&lt;&gt;"",INDIRECT("'" &amp; Setup!$AI$8 &amp; "'!" &amp; AF378),0) + IF(Setup!$AI$9&lt;&gt;"",INDIRECT("'" &amp; Setup!$AI$9 &amp; "'!" &amp; AF378),0) + IF(Setup!$AI$10&lt;&gt;"",INDIRECT("'" &amp; Setup!$AI$10 &amp; "'!" &amp; AF378),0) + IF(Setup!$AI$11&lt;&gt;"",INDIRECT("'" &amp; Setup!$AI$11 &amp; "'!" &amp; AF378),0) + IF(Setup!$AI$12&lt;&gt;"",INDIRECT("'" &amp; Setup!$AI$12 &amp; "'!" &amp; AF378),0)</f>
        <v>0</v>
      </c>
      <c r="AL378" s="2">
        <f ca="1">IF(Setup!$AJ$7&lt;&gt;"",INDIRECT("'" &amp; Setup!$AJ$7 &amp; "'!" &amp; AF378),0) + IF(Setup!$AJ$8&lt;&gt;"",INDIRECT("'" &amp; Setup!$AJ$8 &amp; "'!" &amp; AF378),0) + IF(Setup!$AJ$9&lt;&gt;"",INDIRECT("'" &amp; Setup!$AJ$9 &amp; "'!" &amp; AF378),0) + IF(Setup!$AJ$10&lt;&gt;"",INDIRECT("'" &amp; Setup!$AJ$10 &amp; "'!" &amp; AF378),0) + IF(Setup!$AJ$11&lt;&gt;"",INDIRECT("'" &amp; Setup!$AJ$11 &amp; "'!" &amp; AF378),0) + IF(Setup!$AJ$12&lt;&gt;"",INDIRECT("'" &amp; Setup!$AJ$12 &amp; "'!" &amp; AF378),0)</f>
        <v>0</v>
      </c>
      <c r="AN378" s="2" t="str">
        <f t="shared" si="200"/>
        <v/>
      </c>
      <c r="BS378" s="2">
        <v>0</v>
      </c>
      <c r="BT378" s="2">
        <f ca="1">IF(Setup!$AH$7="",0,INDIRECT("'" &amp; Setup!$AH$7 &amp; "'!" &amp; AF378))</f>
        <v>0</v>
      </c>
      <c r="BU378" s="2">
        <f ca="1">IF(Setup!$AI$7="",0,INDIRECT("'" &amp; Setup!$AI$7 &amp; "'!" &amp; AF378))</f>
        <v>0</v>
      </c>
      <c r="BV378" s="2">
        <f ca="1">IF(Setup!$AJ$7="",0,INDIRECT("'" &amp; Setup!$AJ$7 &amp; "'!" &amp; AF378))</f>
        <v>0</v>
      </c>
    </row>
    <row r="379" spans="1:74" ht="39" hidden="1" customHeight="1" x14ac:dyDescent="0.2">
      <c r="A379" s="14" t="str">
        <f>Planning!A151</f>
        <v>I143</v>
      </c>
      <c r="B379" s="9">
        <f>Planning!B151</f>
        <v>0</v>
      </c>
      <c r="C379" s="9">
        <f>Planning!C151</f>
        <v>0</v>
      </c>
      <c r="D379" s="9">
        <f>Planning!D151</f>
        <v>0</v>
      </c>
      <c r="E379" s="3">
        <f>Planning!E151</f>
        <v>0</v>
      </c>
      <c r="F379" s="3">
        <f>Planning!G151</f>
        <v>0</v>
      </c>
      <c r="G379" s="60">
        <f t="shared" si="201"/>
        <v>0</v>
      </c>
      <c r="H379" s="5">
        <f t="shared" ca="1" si="202"/>
        <v>0</v>
      </c>
      <c r="I379" s="5">
        <f t="shared" ca="1" si="203"/>
        <v>0</v>
      </c>
      <c r="J379" s="32" t="str">
        <f t="shared" ca="1" si="204"/>
        <v/>
      </c>
      <c r="K379" s="33" t="str">
        <f t="shared" ca="1" si="192"/>
        <v/>
      </c>
      <c r="L379" s="5">
        <f ca="1">IF(Setup!$AG$7&lt;&gt;"",INDIRECT("'" &amp; Setup!$AG$7 &amp; "'!" &amp; AD379),0) + IF(Setup!$AG$8&lt;&gt;"",INDIRECT("'" &amp; Setup!$AG$8 &amp; "'!" &amp; AD379),0) + IF(Setup!$AG$9&lt;&gt;"",INDIRECT("'" &amp; Setup!$AG$9 &amp; "'!" &amp; AD379),0) + IF(Setup!$AG$10&lt;&gt;"",INDIRECT("'" &amp; Setup!$AG$10 &amp; "'!" &amp; AD379),0) + IF(Setup!$AG$11&lt;&gt;"",INDIRECT("'" &amp; Setup!$AG$11 &amp; "'!" &amp; AD379),0) + IF(Setup!$AG$12&lt;&gt;"",INDIRECT("'" &amp; Setup!$AG$12 &amp; "'!" &amp; AD379),0)</f>
        <v>0</v>
      </c>
      <c r="M379" s="5">
        <f ca="1">IF(Setup!$AG$7&lt;&gt;"",INDIRECT("'" &amp; Setup!$AG$7 &amp; "'!" &amp; AE379),0) + IF(Setup!$AG$8&lt;&gt;"",INDIRECT("'" &amp; Setup!$AG$8 &amp; "'!" &amp; AE379),0) + IF(Setup!$AG$9&lt;&gt;"",INDIRECT("'" &amp; Setup!$AG$9 &amp; "'!" &amp; AE379),0) + IF(Setup!$AG$10&lt;&gt;"",INDIRECT("'" &amp; Setup!$AG$10 &amp; "'!" &amp; AE379),0) + IF(Setup!$AG$11&lt;&gt;"",INDIRECT("'" &amp; Setup!$AG$11 &amp; "'!" &amp; AE379),0) + IF(Setup!$AG$12&lt;&gt;"",INDIRECT("'" &amp; Setup!$AG$12 &amp; "'!" &amp; AE379),0)</f>
        <v>0</v>
      </c>
      <c r="N379" s="32" t="str">
        <f t="shared" ca="1" si="205"/>
        <v/>
      </c>
      <c r="O379" s="33" t="str">
        <f t="shared" ca="1" si="193"/>
        <v/>
      </c>
      <c r="P379" s="5">
        <f ca="1">IF(Setup!$AH$7&lt;&gt;"",INDIRECT("'" &amp; Setup!$AH$7 &amp; "'!" &amp; AD379),0) + IF(Setup!$AH$8&lt;&gt;"",INDIRECT("'" &amp; Setup!$AH$8 &amp; "'!" &amp; AD379),0) + IF(Setup!$AH$9&lt;&gt;"",INDIRECT("'" &amp; Setup!$AH$9 &amp; "'!" &amp; AD379),0) + IF(Setup!$AH$10&lt;&gt;"",INDIRECT("'" &amp; Setup!$AH$10 &amp; "'!" &amp; AD379),0) + IF(Setup!$AH$11&lt;&gt;"",INDIRECT("'" &amp; Setup!$AH$11 &amp; "'!" &amp; AD379),0) + IF(Setup!$AH$12&lt;&gt;"",INDIRECT("'" &amp; Setup!$AH$12 &amp; "'!" &amp; AD379),0)</f>
        <v>0</v>
      </c>
      <c r="Q379" s="5">
        <f ca="1">IF(Setup!$AH$7&lt;&gt;"",INDIRECT("'" &amp; Setup!$AH$7 &amp; "'!" &amp; AE379),0) + IF(Setup!$AH$8&lt;&gt;"",INDIRECT("'" &amp; Setup!$AH$8 &amp; "'!" &amp; AE379),0) + IF(Setup!$AH$9&lt;&gt;"",INDIRECT("'" &amp; Setup!$AH$9 &amp; "'!" &amp; AE379),0) + IF(Setup!$AH$10&lt;&gt;"",INDIRECT("'" &amp; Setup!$AH$10 &amp; "'!" &amp; AE379),0) + IF(Setup!$AH$11&lt;&gt;"",INDIRECT("'" &amp; Setup!$AH$11 &amp; "'!" &amp; AE379),0) + IF(Setup!$AH$12&lt;&gt;"",INDIRECT("'" &amp; Setup!$AH$12 &amp; "'!" &amp; AE379),0)</f>
        <v>0</v>
      </c>
      <c r="R379" s="32" t="str">
        <f t="shared" ca="1" si="206"/>
        <v/>
      </c>
      <c r="S379" s="33" t="str">
        <f t="shared" ca="1" si="194"/>
        <v/>
      </c>
      <c r="T379" s="5">
        <f ca="1">IF(Setup!$AI$7&lt;&gt;"",INDIRECT("'" &amp; Setup!$AI$7 &amp; "'!" &amp; AD379),0) + IF(Setup!$AI$8&lt;&gt;"",INDIRECT("'" &amp; Setup!$AI$8 &amp; "'!" &amp; AD379),0) + IF(Setup!$AI$9&lt;&gt;"",INDIRECT("'" &amp; Setup!$AI$9 &amp; "'!" &amp; AD379),0) + IF(Setup!$AI$10&lt;&gt;"",INDIRECT("'" &amp; Setup!$AI$10 &amp; "'!" &amp; AD379),0) + IF(Setup!$AI$11&lt;&gt;"",INDIRECT("'" &amp; Setup!$AI$11 &amp; "'!" &amp; AD379),0) + IF(Setup!$AI$12&lt;&gt;"",INDIRECT("'" &amp; Setup!$AI$12 &amp; "'!" &amp; AD379),0)</f>
        <v>0</v>
      </c>
      <c r="U379" s="5">
        <f ca="1">IF(Setup!$AI$7&lt;&gt;"",INDIRECT("'" &amp; Setup!$AI$7 &amp; "'!" &amp; AE379),0) + IF(Setup!$AI$8&lt;&gt;"",INDIRECT("'" &amp; Setup!$AI$8 &amp; "'!" &amp; AE379),0) + IF(Setup!$AI$9&lt;&gt;"",INDIRECT("'" &amp; Setup!$AI$9 &amp; "'!" &amp; AE379),0) + IF(Setup!$AI$10&lt;&gt;"",INDIRECT("'" &amp; Setup!$AI$10 &amp; "'!" &amp; AE379),0) + IF(Setup!$AI$11&lt;&gt;"",INDIRECT("'" &amp; Setup!$AI$11 &amp; "'!" &amp; AE379),0) + IF(Setup!$AI$12&lt;&gt;"",INDIRECT("'" &amp; Setup!$AI$12 &amp; "'!" &amp; AE379),0)</f>
        <v>0</v>
      </c>
      <c r="V379" s="32" t="str">
        <f t="shared" ca="1" si="195"/>
        <v/>
      </c>
      <c r="W379" s="33" t="str">
        <f t="shared" ca="1" si="196"/>
        <v/>
      </c>
      <c r="X379" s="4">
        <f ca="1">IF(Setup!$AJ$7&lt;&gt;"",INDIRECT("'" &amp; Setup!$AJ$7 &amp; "'!" &amp; AD379),0) + IF(Setup!$AJ$8&lt;&gt;"",INDIRECT("'" &amp; Setup!$AJ$8 &amp; "'!" &amp; AD379),0) + IF(Setup!$AJ$9&lt;&gt;"",INDIRECT("'" &amp; Setup!$AJ$9 &amp; "'!" &amp; AD379),0) + IF(Setup!$AJ$10&lt;&gt;"",INDIRECT("'" &amp; Setup!$AJ$10 &amp; "'!" &amp; AD379),0) + IF(Setup!$AJ$11&lt;&gt;"",INDIRECT("'" &amp; Setup!$AJ$11 &amp; "'!" &amp; AD379),0) + IF(Setup!$AJ$12&lt;&gt;"",INDIRECT("'" &amp; Setup!$AJ$12 &amp; "'!" &amp; AD379),0)</f>
        <v>0</v>
      </c>
      <c r="Y379" s="4">
        <f ca="1">IF(Setup!$AJ$7&lt;&gt;"",INDIRECT("'" &amp; Setup!$AJ$7 &amp; "'!" &amp; AE379),0) + IF(Setup!$AJ$8&lt;&gt;"",INDIRECT("'" &amp; Setup!$AJ$8 &amp; "'!" &amp; AE379),0) + IF(Setup!$AJ$9&lt;&gt;"",INDIRECT("'" &amp; Setup!$AJ$9 &amp; "'!" &amp; AE379),0) + IF(Setup!$AJ$10&lt;&gt;"",INDIRECT("'" &amp; Setup!$AJ$10 &amp; "'!" &amp; AE379),0) + IF(Setup!$AJ$11&lt;&gt;"",INDIRECT("'" &amp; Setup!$AJ$11 &amp; "'!" &amp; AE379),0) + IF(Setup!$AJ$12&lt;&gt;"",INDIRECT("'" &amp; Setup!$AJ$12 &amp; "'!" &amp; AE379),0)</f>
        <v>0</v>
      </c>
      <c r="Z379" s="32" t="str">
        <f t="shared" ca="1" si="197"/>
        <v/>
      </c>
      <c r="AA379" s="33" t="str">
        <f t="shared" ca="1" si="198"/>
        <v/>
      </c>
      <c r="AB379" s="1">
        <f>Planning!H151</f>
        <v>0</v>
      </c>
      <c r="AC379" s="2" t="str">
        <f t="shared" si="199"/>
        <v>00</v>
      </c>
      <c r="AD379" s="2" t="s">
        <v>1143</v>
      </c>
      <c r="AE379" s="2" t="s">
        <v>1144</v>
      </c>
      <c r="AF379" s="2" t="s">
        <v>1745</v>
      </c>
      <c r="AI379" s="2">
        <f ca="1">IF(Setup!$AG$7&lt;&gt;"",INDIRECT("'" &amp; Setup!$AG$7 &amp; "'!" &amp; AF379),0) + IF(Setup!$AG$8&lt;&gt;"",INDIRECT("'" &amp; Setup!$AG$8 &amp; "'!" &amp; AF379),0) + IF(Setup!$AG$9&lt;&gt;"",INDIRECT("'" &amp; Setup!$AG$9 &amp; "'!" &amp; AF379),0) + IF(Setup!$AG$10&lt;&gt;"",INDIRECT("'" &amp; Setup!$AG$10 &amp; "'!" &amp; AF379),0) + IF(Setup!$AG$11&lt;&gt;"",INDIRECT("'" &amp; Setup!$AG$11 &amp; "'!" &amp; AF379),0) + IF(Setup!$AG$12&lt;&gt;"",INDIRECT("'" &amp; Setup!$AG$12 &amp; "'!" &amp; AF379),0)</f>
        <v>0</v>
      </c>
      <c r="AJ379" s="2">
        <f ca="1">IF(Setup!$AH$7&lt;&gt;"",INDIRECT("'" &amp; Setup!$AH$7 &amp; "'!" &amp; AF379),0) + IF(Setup!$AH$8&lt;&gt;"",INDIRECT("'" &amp; Setup!$AH$8 &amp; "'!" &amp; AF379),0) + IF(Setup!$AH$9&lt;&gt;"",INDIRECT("'" &amp; Setup!$AH$9 &amp; "'!" &amp; AF379),0) + IF(Setup!$AH$10&lt;&gt;"",INDIRECT("'" &amp; Setup!$AH$10 &amp; "'!" &amp; AF379),0) + IF(Setup!$AH$11&lt;&gt;"",INDIRECT("'" &amp; Setup!$AH$11 &amp; "'!" &amp; AF379),0) + IF(Setup!$AH$12&lt;&gt;"",INDIRECT("'" &amp; Setup!$AH$12 &amp; "'!" &amp; AF379),0)</f>
        <v>0</v>
      </c>
      <c r="AK379" s="2">
        <f ca="1">IF(Setup!$AI$7&lt;&gt;"",INDIRECT("'" &amp; Setup!$AI$7 &amp; "'!" &amp; AF379),0) + IF(Setup!$AI$8&lt;&gt;"",INDIRECT("'" &amp; Setup!$AI$8 &amp; "'!" &amp; AF379),0) + IF(Setup!$AI$9&lt;&gt;"",INDIRECT("'" &amp; Setup!$AI$9 &amp; "'!" &amp; AF379),0) + IF(Setup!$AI$10&lt;&gt;"",INDIRECT("'" &amp; Setup!$AI$10 &amp; "'!" &amp; AF379),0) + IF(Setup!$AI$11&lt;&gt;"",INDIRECT("'" &amp; Setup!$AI$11 &amp; "'!" &amp; AF379),0) + IF(Setup!$AI$12&lt;&gt;"",INDIRECT("'" &amp; Setup!$AI$12 &amp; "'!" &amp; AF379),0)</f>
        <v>0</v>
      </c>
      <c r="AL379" s="2">
        <f ca="1">IF(Setup!$AJ$7&lt;&gt;"",INDIRECT("'" &amp; Setup!$AJ$7 &amp; "'!" &amp; AF379),0) + IF(Setup!$AJ$8&lt;&gt;"",INDIRECT("'" &amp; Setup!$AJ$8 &amp; "'!" &amp; AF379),0) + IF(Setup!$AJ$9&lt;&gt;"",INDIRECT("'" &amp; Setup!$AJ$9 &amp; "'!" &amp; AF379),0) + IF(Setup!$AJ$10&lt;&gt;"",INDIRECT("'" &amp; Setup!$AJ$10 &amp; "'!" &amp; AF379),0) + IF(Setup!$AJ$11&lt;&gt;"",INDIRECT("'" &amp; Setup!$AJ$11 &amp; "'!" &amp; AF379),0) + IF(Setup!$AJ$12&lt;&gt;"",INDIRECT("'" &amp; Setup!$AJ$12 &amp; "'!" &amp; AF379),0)</f>
        <v>0</v>
      </c>
      <c r="AN379" s="2" t="str">
        <f t="shared" si="200"/>
        <v/>
      </c>
      <c r="BS379" s="2">
        <v>0</v>
      </c>
      <c r="BT379" s="2">
        <f ca="1">IF(Setup!$AH$7="",0,INDIRECT("'" &amp; Setup!$AH$7 &amp; "'!" &amp; AF379))</f>
        <v>0</v>
      </c>
      <c r="BU379" s="2">
        <f ca="1">IF(Setup!$AI$7="",0,INDIRECT("'" &amp; Setup!$AI$7 &amp; "'!" &amp; AF379))</f>
        <v>0</v>
      </c>
      <c r="BV379" s="2">
        <f ca="1">IF(Setup!$AJ$7="",0,INDIRECT("'" &amp; Setup!$AJ$7 &amp; "'!" &amp; AF379))</f>
        <v>0</v>
      </c>
    </row>
    <row r="380" spans="1:74" ht="39" hidden="1" customHeight="1" x14ac:dyDescent="0.2">
      <c r="A380" s="14" t="str">
        <f>Planning!A152</f>
        <v>I144</v>
      </c>
      <c r="B380" s="9">
        <f>Planning!B152</f>
        <v>0</v>
      </c>
      <c r="C380" s="9">
        <f>Planning!C152</f>
        <v>0</v>
      </c>
      <c r="D380" s="9">
        <f>Planning!D152</f>
        <v>0</v>
      </c>
      <c r="E380" s="3">
        <f>Planning!E152</f>
        <v>0</v>
      </c>
      <c r="F380" s="3">
        <f>Planning!G152</f>
        <v>0</v>
      </c>
      <c r="G380" s="60">
        <f t="shared" si="201"/>
        <v>0</v>
      </c>
      <c r="H380" s="5">
        <f t="shared" ca="1" si="202"/>
        <v>0</v>
      </c>
      <c r="I380" s="5">
        <f t="shared" ca="1" si="203"/>
        <v>0</v>
      </c>
      <c r="J380" s="32" t="str">
        <f t="shared" ca="1" si="204"/>
        <v/>
      </c>
      <c r="K380" s="33" t="str">
        <f t="shared" ca="1" si="192"/>
        <v/>
      </c>
      <c r="L380" s="5">
        <f ca="1">IF(Setup!$AG$7&lt;&gt;"",INDIRECT("'" &amp; Setup!$AG$7 &amp; "'!" &amp; AD380),0) + IF(Setup!$AG$8&lt;&gt;"",INDIRECT("'" &amp; Setup!$AG$8 &amp; "'!" &amp; AD380),0) + IF(Setup!$AG$9&lt;&gt;"",INDIRECT("'" &amp; Setup!$AG$9 &amp; "'!" &amp; AD380),0) + IF(Setup!$AG$10&lt;&gt;"",INDIRECT("'" &amp; Setup!$AG$10 &amp; "'!" &amp; AD380),0) + IF(Setup!$AG$11&lt;&gt;"",INDIRECT("'" &amp; Setup!$AG$11 &amp; "'!" &amp; AD380),0) + IF(Setup!$AG$12&lt;&gt;"",INDIRECT("'" &amp; Setup!$AG$12 &amp; "'!" &amp; AD380),0)</f>
        <v>0</v>
      </c>
      <c r="M380" s="5">
        <f ca="1">IF(Setup!$AG$7&lt;&gt;"",INDIRECT("'" &amp; Setup!$AG$7 &amp; "'!" &amp; AE380),0) + IF(Setup!$AG$8&lt;&gt;"",INDIRECT("'" &amp; Setup!$AG$8 &amp; "'!" &amp; AE380),0) + IF(Setup!$AG$9&lt;&gt;"",INDIRECT("'" &amp; Setup!$AG$9 &amp; "'!" &amp; AE380),0) + IF(Setup!$AG$10&lt;&gt;"",INDIRECT("'" &amp; Setup!$AG$10 &amp; "'!" &amp; AE380),0) + IF(Setup!$AG$11&lt;&gt;"",INDIRECT("'" &amp; Setup!$AG$11 &amp; "'!" &amp; AE380),0) + IF(Setup!$AG$12&lt;&gt;"",INDIRECT("'" &amp; Setup!$AG$12 &amp; "'!" &amp; AE380),0)</f>
        <v>0</v>
      </c>
      <c r="N380" s="32" t="str">
        <f t="shared" ca="1" si="205"/>
        <v/>
      </c>
      <c r="O380" s="33" t="str">
        <f t="shared" ca="1" si="193"/>
        <v/>
      </c>
      <c r="P380" s="5">
        <f ca="1">IF(Setup!$AH$7&lt;&gt;"",INDIRECT("'" &amp; Setup!$AH$7 &amp; "'!" &amp; AD380),0) + IF(Setup!$AH$8&lt;&gt;"",INDIRECT("'" &amp; Setup!$AH$8 &amp; "'!" &amp; AD380),0) + IF(Setup!$AH$9&lt;&gt;"",INDIRECT("'" &amp; Setup!$AH$9 &amp; "'!" &amp; AD380),0) + IF(Setup!$AH$10&lt;&gt;"",INDIRECT("'" &amp; Setup!$AH$10 &amp; "'!" &amp; AD380),0) + IF(Setup!$AH$11&lt;&gt;"",INDIRECT("'" &amp; Setup!$AH$11 &amp; "'!" &amp; AD380),0) + IF(Setup!$AH$12&lt;&gt;"",INDIRECT("'" &amp; Setup!$AH$12 &amp; "'!" &amp; AD380),0)</f>
        <v>0</v>
      </c>
      <c r="Q380" s="5">
        <f ca="1">IF(Setup!$AH$7&lt;&gt;"",INDIRECT("'" &amp; Setup!$AH$7 &amp; "'!" &amp; AE380),0) + IF(Setup!$AH$8&lt;&gt;"",INDIRECT("'" &amp; Setup!$AH$8 &amp; "'!" &amp; AE380),0) + IF(Setup!$AH$9&lt;&gt;"",INDIRECT("'" &amp; Setup!$AH$9 &amp; "'!" &amp; AE380),0) + IF(Setup!$AH$10&lt;&gt;"",INDIRECT("'" &amp; Setup!$AH$10 &amp; "'!" &amp; AE380),0) + IF(Setup!$AH$11&lt;&gt;"",INDIRECT("'" &amp; Setup!$AH$11 &amp; "'!" &amp; AE380),0) + IF(Setup!$AH$12&lt;&gt;"",INDIRECT("'" &amp; Setup!$AH$12 &amp; "'!" &amp; AE380),0)</f>
        <v>0</v>
      </c>
      <c r="R380" s="32" t="str">
        <f t="shared" ca="1" si="206"/>
        <v/>
      </c>
      <c r="S380" s="33" t="str">
        <f t="shared" ca="1" si="194"/>
        <v/>
      </c>
      <c r="T380" s="5">
        <f ca="1">IF(Setup!$AI$7&lt;&gt;"",INDIRECT("'" &amp; Setup!$AI$7 &amp; "'!" &amp; AD380),0) + IF(Setup!$AI$8&lt;&gt;"",INDIRECT("'" &amp; Setup!$AI$8 &amp; "'!" &amp; AD380),0) + IF(Setup!$AI$9&lt;&gt;"",INDIRECT("'" &amp; Setup!$AI$9 &amp; "'!" &amp; AD380),0) + IF(Setup!$AI$10&lt;&gt;"",INDIRECT("'" &amp; Setup!$AI$10 &amp; "'!" &amp; AD380),0) + IF(Setup!$AI$11&lt;&gt;"",INDIRECT("'" &amp; Setup!$AI$11 &amp; "'!" &amp; AD380),0) + IF(Setup!$AI$12&lt;&gt;"",INDIRECT("'" &amp; Setup!$AI$12 &amp; "'!" &amp; AD380),0)</f>
        <v>0</v>
      </c>
      <c r="U380" s="5">
        <f ca="1">IF(Setup!$AI$7&lt;&gt;"",INDIRECT("'" &amp; Setup!$AI$7 &amp; "'!" &amp; AE380),0) + IF(Setup!$AI$8&lt;&gt;"",INDIRECT("'" &amp; Setup!$AI$8 &amp; "'!" &amp; AE380),0) + IF(Setup!$AI$9&lt;&gt;"",INDIRECT("'" &amp; Setup!$AI$9 &amp; "'!" &amp; AE380),0) + IF(Setup!$AI$10&lt;&gt;"",INDIRECT("'" &amp; Setup!$AI$10 &amp; "'!" &amp; AE380),0) + IF(Setup!$AI$11&lt;&gt;"",INDIRECT("'" &amp; Setup!$AI$11 &amp; "'!" &amp; AE380),0) + IF(Setup!$AI$12&lt;&gt;"",INDIRECT("'" &amp; Setup!$AI$12 &amp; "'!" &amp; AE380),0)</f>
        <v>0</v>
      </c>
      <c r="V380" s="32" t="str">
        <f t="shared" ca="1" si="195"/>
        <v/>
      </c>
      <c r="W380" s="33" t="str">
        <f t="shared" ca="1" si="196"/>
        <v/>
      </c>
      <c r="X380" s="4">
        <f ca="1">IF(Setup!$AJ$7&lt;&gt;"",INDIRECT("'" &amp; Setup!$AJ$7 &amp; "'!" &amp; AD380),0) + IF(Setup!$AJ$8&lt;&gt;"",INDIRECT("'" &amp; Setup!$AJ$8 &amp; "'!" &amp; AD380),0) + IF(Setup!$AJ$9&lt;&gt;"",INDIRECT("'" &amp; Setup!$AJ$9 &amp; "'!" &amp; AD380),0) + IF(Setup!$AJ$10&lt;&gt;"",INDIRECT("'" &amp; Setup!$AJ$10 &amp; "'!" &amp; AD380),0) + IF(Setup!$AJ$11&lt;&gt;"",INDIRECT("'" &amp; Setup!$AJ$11 &amp; "'!" &amp; AD380),0) + IF(Setup!$AJ$12&lt;&gt;"",INDIRECT("'" &amp; Setup!$AJ$12 &amp; "'!" &amp; AD380),0)</f>
        <v>0</v>
      </c>
      <c r="Y380" s="4">
        <f ca="1">IF(Setup!$AJ$7&lt;&gt;"",INDIRECT("'" &amp; Setup!$AJ$7 &amp; "'!" &amp; AE380),0) + IF(Setup!$AJ$8&lt;&gt;"",INDIRECT("'" &amp; Setup!$AJ$8 &amp; "'!" &amp; AE380),0) + IF(Setup!$AJ$9&lt;&gt;"",INDIRECT("'" &amp; Setup!$AJ$9 &amp; "'!" &amp; AE380),0) + IF(Setup!$AJ$10&lt;&gt;"",INDIRECT("'" &amp; Setup!$AJ$10 &amp; "'!" &amp; AE380),0) + IF(Setup!$AJ$11&lt;&gt;"",INDIRECT("'" &amp; Setup!$AJ$11 &amp; "'!" &amp; AE380),0) + IF(Setup!$AJ$12&lt;&gt;"",INDIRECT("'" &amp; Setup!$AJ$12 &amp; "'!" &amp; AE380),0)</f>
        <v>0</v>
      </c>
      <c r="Z380" s="32" t="str">
        <f t="shared" ca="1" si="197"/>
        <v/>
      </c>
      <c r="AA380" s="33" t="str">
        <f t="shared" ca="1" si="198"/>
        <v/>
      </c>
      <c r="AB380" s="1">
        <f>Planning!H152</f>
        <v>0</v>
      </c>
      <c r="AC380" s="2" t="str">
        <f t="shared" si="199"/>
        <v>00</v>
      </c>
      <c r="AD380" s="2" t="s">
        <v>1145</v>
      </c>
      <c r="AE380" s="2" t="s">
        <v>1146</v>
      </c>
      <c r="AF380" s="2" t="s">
        <v>1746</v>
      </c>
      <c r="AI380" s="2">
        <f ca="1">IF(Setup!$AG$7&lt;&gt;"",INDIRECT("'" &amp; Setup!$AG$7 &amp; "'!" &amp; AF380),0) + IF(Setup!$AG$8&lt;&gt;"",INDIRECT("'" &amp; Setup!$AG$8 &amp; "'!" &amp; AF380),0) + IF(Setup!$AG$9&lt;&gt;"",INDIRECT("'" &amp; Setup!$AG$9 &amp; "'!" &amp; AF380),0) + IF(Setup!$AG$10&lt;&gt;"",INDIRECT("'" &amp; Setup!$AG$10 &amp; "'!" &amp; AF380),0) + IF(Setup!$AG$11&lt;&gt;"",INDIRECT("'" &amp; Setup!$AG$11 &amp; "'!" &amp; AF380),0) + IF(Setup!$AG$12&lt;&gt;"",INDIRECT("'" &amp; Setup!$AG$12 &amp; "'!" &amp; AF380),0)</f>
        <v>0</v>
      </c>
      <c r="AJ380" s="2">
        <f ca="1">IF(Setup!$AH$7&lt;&gt;"",INDIRECT("'" &amp; Setup!$AH$7 &amp; "'!" &amp; AF380),0) + IF(Setup!$AH$8&lt;&gt;"",INDIRECT("'" &amp; Setup!$AH$8 &amp; "'!" &amp; AF380),0) + IF(Setup!$AH$9&lt;&gt;"",INDIRECT("'" &amp; Setup!$AH$9 &amp; "'!" &amp; AF380),0) + IF(Setup!$AH$10&lt;&gt;"",INDIRECT("'" &amp; Setup!$AH$10 &amp; "'!" &amp; AF380),0) + IF(Setup!$AH$11&lt;&gt;"",INDIRECT("'" &amp; Setup!$AH$11 &amp; "'!" &amp; AF380),0) + IF(Setup!$AH$12&lt;&gt;"",INDIRECT("'" &amp; Setup!$AH$12 &amp; "'!" &amp; AF380),0)</f>
        <v>0</v>
      </c>
      <c r="AK380" s="2">
        <f ca="1">IF(Setup!$AI$7&lt;&gt;"",INDIRECT("'" &amp; Setup!$AI$7 &amp; "'!" &amp; AF380),0) + IF(Setup!$AI$8&lt;&gt;"",INDIRECT("'" &amp; Setup!$AI$8 &amp; "'!" &amp; AF380),0) + IF(Setup!$AI$9&lt;&gt;"",INDIRECT("'" &amp; Setup!$AI$9 &amp; "'!" &amp; AF380),0) + IF(Setup!$AI$10&lt;&gt;"",INDIRECT("'" &amp; Setup!$AI$10 &amp; "'!" &amp; AF380),0) + IF(Setup!$AI$11&lt;&gt;"",INDIRECT("'" &amp; Setup!$AI$11 &amp; "'!" &amp; AF380),0) + IF(Setup!$AI$12&lt;&gt;"",INDIRECT("'" &amp; Setup!$AI$12 &amp; "'!" &amp; AF380),0)</f>
        <v>0</v>
      </c>
      <c r="AL380" s="2">
        <f ca="1">IF(Setup!$AJ$7&lt;&gt;"",INDIRECT("'" &amp; Setup!$AJ$7 &amp; "'!" &amp; AF380),0) + IF(Setup!$AJ$8&lt;&gt;"",INDIRECT("'" &amp; Setup!$AJ$8 &amp; "'!" &amp; AF380),0) + IF(Setup!$AJ$9&lt;&gt;"",INDIRECT("'" &amp; Setup!$AJ$9 &amp; "'!" &amp; AF380),0) + IF(Setup!$AJ$10&lt;&gt;"",INDIRECT("'" &amp; Setup!$AJ$10 &amp; "'!" &amp; AF380),0) + IF(Setup!$AJ$11&lt;&gt;"",INDIRECT("'" &amp; Setup!$AJ$11 &amp; "'!" &amp; AF380),0) + IF(Setup!$AJ$12&lt;&gt;"",INDIRECT("'" &amp; Setup!$AJ$12 &amp; "'!" &amp; AF380),0)</f>
        <v>0</v>
      </c>
      <c r="AN380" s="2" t="str">
        <f t="shared" si="200"/>
        <v/>
      </c>
      <c r="BS380" s="2">
        <v>0</v>
      </c>
      <c r="BT380" s="2">
        <f ca="1">IF(Setup!$AH$7="",0,INDIRECT("'" &amp; Setup!$AH$7 &amp; "'!" &amp; AF380))</f>
        <v>0</v>
      </c>
      <c r="BU380" s="2">
        <f ca="1">IF(Setup!$AI$7="",0,INDIRECT("'" &amp; Setup!$AI$7 &amp; "'!" &amp; AF380))</f>
        <v>0</v>
      </c>
      <c r="BV380" s="2">
        <f ca="1">IF(Setup!$AJ$7="",0,INDIRECT("'" &amp; Setup!$AJ$7 &amp; "'!" &amp; AF380))</f>
        <v>0</v>
      </c>
    </row>
    <row r="381" spans="1:74" ht="39" hidden="1" customHeight="1" x14ac:dyDescent="0.2">
      <c r="A381" s="14" t="str">
        <f>Planning!A153</f>
        <v>I145</v>
      </c>
      <c r="B381" s="9">
        <f>Planning!B153</f>
        <v>0</v>
      </c>
      <c r="C381" s="9">
        <f>Planning!C153</f>
        <v>0</v>
      </c>
      <c r="D381" s="9">
        <f>Planning!D153</f>
        <v>0</v>
      </c>
      <c r="E381" s="3">
        <f>Planning!E153</f>
        <v>0</v>
      </c>
      <c r="F381" s="3">
        <f>Planning!G153</f>
        <v>0</v>
      </c>
      <c r="G381" s="60">
        <f t="shared" si="201"/>
        <v>0</v>
      </c>
      <c r="H381" s="5">
        <f t="shared" ca="1" si="202"/>
        <v>0</v>
      </c>
      <c r="I381" s="5">
        <f t="shared" ca="1" si="203"/>
        <v>0</v>
      </c>
      <c r="J381" s="32" t="str">
        <f t="shared" ca="1" si="204"/>
        <v/>
      </c>
      <c r="K381" s="33" t="str">
        <f t="shared" ca="1" si="192"/>
        <v/>
      </c>
      <c r="L381" s="5">
        <f ca="1">IF(Setup!$AG$7&lt;&gt;"",INDIRECT("'" &amp; Setup!$AG$7 &amp; "'!" &amp; AD381),0) + IF(Setup!$AG$8&lt;&gt;"",INDIRECT("'" &amp; Setup!$AG$8 &amp; "'!" &amp; AD381),0) + IF(Setup!$AG$9&lt;&gt;"",INDIRECT("'" &amp; Setup!$AG$9 &amp; "'!" &amp; AD381),0) + IF(Setup!$AG$10&lt;&gt;"",INDIRECT("'" &amp; Setup!$AG$10 &amp; "'!" &amp; AD381),0) + IF(Setup!$AG$11&lt;&gt;"",INDIRECT("'" &amp; Setup!$AG$11 &amp; "'!" &amp; AD381),0) + IF(Setup!$AG$12&lt;&gt;"",INDIRECT("'" &amp; Setup!$AG$12 &amp; "'!" &amp; AD381),0)</f>
        <v>0</v>
      </c>
      <c r="M381" s="5">
        <f ca="1">IF(Setup!$AG$7&lt;&gt;"",INDIRECT("'" &amp; Setup!$AG$7 &amp; "'!" &amp; AE381),0) + IF(Setup!$AG$8&lt;&gt;"",INDIRECT("'" &amp; Setup!$AG$8 &amp; "'!" &amp; AE381),0) + IF(Setup!$AG$9&lt;&gt;"",INDIRECT("'" &amp; Setup!$AG$9 &amp; "'!" &amp; AE381),0) + IF(Setup!$AG$10&lt;&gt;"",INDIRECT("'" &amp; Setup!$AG$10 &amp; "'!" &amp; AE381),0) + IF(Setup!$AG$11&lt;&gt;"",INDIRECT("'" &amp; Setup!$AG$11 &amp; "'!" &amp; AE381),0) + IF(Setup!$AG$12&lt;&gt;"",INDIRECT("'" &amp; Setup!$AG$12 &amp; "'!" &amp; AE381),0)</f>
        <v>0</v>
      </c>
      <c r="N381" s="32" t="str">
        <f t="shared" ca="1" si="205"/>
        <v/>
      </c>
      <c r="O381" s="33" t="str">
        <f t="shared" ca="1" si="193"/>
        <v/>
      </c>
      <c r="P381" s="5">
        <f ca="1">IF(Setup!$AH$7&lt;&gt;"",INDIRECT("'" &amp; Setup!$AH$7 &amp; "'!" &amp; AD381),0) + IF(Setup!$AH$8&lt;&gt;"",INDIRECT("'" &amp; Setup!$AH$8 &amp; "'!" &amp; AD381),0) + IF(Setup!$AH$9&lt;&gt;"",INDIRECT("'" &amp; Setup!$AH$9 &amp; "'!" &amp; AD381),0) + IF(Setup!$AH$10&lt;&gt;"",INDIRECT("'" &amp; Setup!$AH$10 &amp; "'!" &amp; AD381),0) + IF(Setup!$AH$11&lt;&gt;"",INDIRECT("'" &amp; Setup!$AH$11 &amp; "'!" &amp; AD381),0) + IF(Setup!$AH$12&lt;&gt;"",INDIRECT("'" &amp; Setup!$AH$12 &amp; "'!" &amp; AD381),0)</f>
        <v>0</v>
      </c>
      <c r="Q381" s="5">
        <f ca="1">IF(Setup!$AH$7&lt;&gt;"",INDIRECT("'" &amp; Setup!$AH$7 &amp; "'!" &amp; AE381),0) + IF(Setup!$AH$8&lt;&gt;"",INDIRECT("'" &amp; Setup!$AH$8 &amp; "'!" &amp; AE381),0) + IF(Setup!$AH$9&lt;&gt;"",INDIRECT("'" &amp; Setup!$AH$9 &amp; "'!" &amp; AE381),0) + IF(Setup!$AH$10&lt;&gt;"",INDIRECT("'" &amp; Setup!$AH$10 &amp; "'!" &amp; AE381),0) + IF(Setup!$AH$11&lt;&gt;"",INDIRECT("'" &amp; Setup!$AH$11 &amp; "'!" &amp; AE381),0) + IF(Setup!$AH$12&lt;&gt;"",INDIRECT("'" &amp; Setup!$AH$12 &amp; "'!" &amp; AE381),0)</f>
        <v>0</v>
      </c>
      <c r="R381" s="32" t="str">
        <f t="shared" ca="1" si="206"/>
        <v/>
      </c>
      <c r="S381" s="33" t="str">
        <f t="shared" ca="1" si="194"/>
        <v/>
      </c>
      <c r="T381" s="5">
        <f ca="1">IF(Setup!$AI$7&lt;&gt;"",INDIRECT("'" &amp; Setup!$AI$7 &amp; "'!" &amp; AD381),0) + IF(Setup!$AI$8&lt;&gt;"",INDIRECT("'" &amp; Setup!$AI$8 &amp; "'!" &amp; AD381),0) + IF(Setup!$AI$9&lt;&gt;"",INDIRECT("'" &amp; Setup!$AI$9 &amp; "'!" &amp; AD381),0) + IF(Setup!$AI$10&lt;&gt;"",INDIRECT("'" &amp; Setup!$AI$10 &amp; "'!" &amp; AD381),0) + IF(Setup!$AI$11&lt;&gt;"",INDIRECT("'" &amp; Setup!$AI$11 &amp; "'!" &amp; AD381),0) + IF(Setup!$AI$12&lt;&gt;"",INDIRECT("'" &amp; Setup!$AI$12 &amp; "'!" &amp; AD381),0)</f>
        <v>0</v>
      </c>
      <c r="U381" s="5">
        <f ca="1">IF(Setup!$AI$7&lt;&gt;"",INDIRECT("'" &amp; Setup!$AI$7 &amp; "'!" &amp; AE381),0) + IF(Setup!$AI$8&lt;&gt;"",INDIRECT("'" &amp; Setup!$AI$8 &amp; "'!" &amp; AE381),0) + IF(Setup!$AI$9&lt;&gt;"",INDIRECT("'" &amp; Setup!$AI$9 &amp; "'!" &amp; AE381),0) + IF(Setup!$AI$10&lt;&gt;"",INDIRECT("'" &amp; Setup!$AI$10 &amp; "'!" &amp; AE381),0) + IF(Setup!$AI$11&lt;&gt;"",INDIRECT("'" &amp; Setup!$AI$11 &amp; "'!" &amp; AE381),0) + IF(Setup!$AI$12&lt;&gt;"",INDIRECT("'" &amp; Setup!$AI$12 &amp; "'!" &amp; AE381),0)</f>
        <v>0</v>
      </c>
      <c r="V381" s="32" t="str">
        <f t="shared" ca="1" si="195"/>
        <v/>
      </c>
      <c r="W381" s="33" t="str">
        <f t="shared" ca="1" si="196"/>
        <v/>
      </c>
      <c r="X381" s="4">
        <f ca="1">IF(Setup!$AJ$7&lt;&gt;"",INDIRECT("'" &amp; Setup!$AJ$7 &amp; "'!" &amp; AD381),0) + IF(Setup!$AJ$8&lt;&gt;"",INDIRECT("'" &amp; Setup!$AJ$8 &amp; "'!" &amp; AD381),0) + IF(Setup!$AJ$9&lt;&gt;"",INDIRECT("'" &amp; Setup!$AJ$9 &amp; "'!" &amp; AD381),0) + IF(Setup!$AJ$10&lt;&gt;"",INDIRECT("'" &amp; Setup!$AJ$10 &amp; "'!" &amp; AD381),0) + IF(Setup!$AJ$11&lt;&gt;"",INDIRECT("'" &amp; Setup!$AJ$11 &amp; "'!" &amp; AD381),0) + IF(Setup!$AJ$12&lt;&gt;"",INDIRECT("'" &amp; Setup!$AJ$12 &amp; "'!" &amp; AD381),0)</f>
        <v>0</v>
      </c>
      <c r="Y381" s="4">
        <f ca="1">IF(Setup!$AJ$7&lt;&gt;"",INDIRECT("'" &amp; Setup!$AJ$7 &amp; "'!" &amp; AE381),0) + IF(Setup!$AJ$8&lt;&gt;"",INDIRECT("'" &amp; Setup!$AJ$8 &amp; "'!" &amp; AE381),0) + IF(Setup!$AJ$9&lt;&gt;"",INDIRECT("'" &amp; Setup!$AJ$9 &amp; "'!" &amp; AE381),0) + IF(Setup!$AJ$10&lt;&gt;"",INDIRECT("'" &amp; Setup!$AJ$10 &amp; "'!" &amp; AE381),0) + IF(Setup!$AJ$11&lt;&gt;"",INDIRECT("'" &amp; Setup!$AJ$11 &amp; "'!" &amp; AE381),0) + IF(Setup!$AJ$12&lt;&gt;"",INDIRECT("'" &amp; Setup!$AJ$12 &amp; "'!" &amp; AE381),0)</f>
        <v>0</v>
      </c>
      <c r="Z381" s="32" t="str">
        <f t="shared" ca="1" si="197"/>
        <v/>
      </c>
      <c r="AA381" s="33" t="str">
        <f t="shared" ca="1" si="198"/>
        <v/>
      </c>
      <c r="AB381" s="1">
        <f>Planning!H153</f>
        <v>0</v>
      </c>
      <c r="AC381" s="2" t="str">
        <f t="shared" si="199"/>
        <v>00</v>
      </c>
      <c r="AD381" s="2" t="s">
        <v>1147</v>
      </c>
      <c r="AE381" s="2" t="s">
        <v>1148</v>
      </c>
      <c r="AF381" s="2" t="s">
        <v>1747</v>
      </c>
      <c r="AI381" s="2">
        <f ca="1">IF(Setup!$AG$7&lt;&gt;"",INDIRECT("'" &amp; Setup!$AG$7 &amp; "'!" &amp; AF381),0) + IF(Setup!$AG$8&lt;&gt;"",INDIRECT("'" &amp; Setup!$AG$8 &amp; "'!" &amp; AF381),0) + IF(Setup!$AG$9&lt;&gt;"",INDIRECT("'" &amp; Setup!$AG$9 &amp; "'!" &amp; AF381),0) + IF(Setup!$AG$10&lt;&gt;"",INDIRECT("'" &amp; Setup!$AG$10 &amp; "'!" &amp; AF381),0) + IF(Setup!$AG$11&lt;&gt;"",INDIRECT("'" &amp; Setup!$AG$11 &amp; "'!" &amp; AF381),0) + IF(Setup!$AG$12&lt;&gt;"",INDIRECT("'" &amp; Setup!$AG$12 &amp; "'!" &amp; AF381),0)</f>
        <v>0</v>
      </c>
      <c r="AJ381" s="2">
        <f ca="1">IF(Setup!$AH$7&lt;&gt;"",INDIRECT("'" &amp; Setup!$AH$7 &amp; "'!" &amp; AF381),0) + IF(Setup!$AH$8&lt;&gt;"",INDIRECT("'" &amp; Setup!$AH$8 &amp; "'!" &amp; AF381),0) + IF(Setup!$AH$9&lt;&gt;"",INDIRECT("'" &amp; Setup!$AH$9 &amp; "'!" &amp; AF381),0) + IF(Setup!$AH$10&lt;&gt;"",INDIRECT("'" &amp; Setup!$AH$10 &amp; "'!" &amp; AF381),0) + IF(Setup!$AH$11&lt;&gt;"",INDIRECT("'" &amp; Setup!$AH$11 &amp; "'!" &amp; AF381),0) + IF(Setup!$AH$12&lt;&gt;"",INDIRECT("'" &amp; Setup!$AH$12 &amp; "'!" &amp; AF381),0)</f>
        <v>0</v>
      </c>
      <c r="AK381" s="2">
        <f ca="1">IF(Setup!$AI$7&lt;&gt;"",INDIRECT("'" &amp; Setup!$AI$7 &amp; "'!" &amp; AF381),0) + IF(Setup!$AI$8&lt;&gt;"",INDIRECT("'" &amp; Setup!$AI$8 &amp; "'!" &amp; AF381),0) + IF(Setup!$AI$9&lt;&gt;"",INDIRECT("'" &amp; Setup!$AI$9 &amp; "'!" &amp; AF381),0) + IF(Setup!$AI$10&lt;&gt;"",INDIRECT("'" &amp; Setup!$AI$10 &amp; "'!" &amp; AF381),0) + IF(Setup!$AI$11&lt;&gt;"",INDIRECT("'" &amp; Setup!$AI$11 &amp; "'!" &amp; AF381),0) + IF(Setup!$AI$12&lt;&gt;"",INDIRECT("'" &amp; Setup!$AI$12 &amp; "'!" &amp; AF381),0)</f>
        <v>0</v>
      </c>
      <c r="AL381" s="2">
        <f ca="1">IF(Setup!$AJ$7&lt;&gt;"",INDIRECT("'" &amp; Setup!$AJ$7 &amp; "'!" &amp; AF381),0) + IF(Setup!$AJ$8&lt;&gt;"",INDIRECT("'" &amp; Setup!$AJ$8 &amp; "'!" &amp; AF381),0) + IF(Setup!$AJ$9&lt;&gt;"",INDIRECT("'" &amp; Setup!$AJ$9 &amp; "'!" &amp; AF381),0) + IF(Setup!$AJ$10&lt;&gt;"",INDIRECT("'" &amp; Setup!$AJ$10 &amp; "'!" &amp; AF381),0) + IF(Setup!$AJ$11&lt;&gt;"",INDIRECT("'" &amp; Setup!$AJ$11 &amp; "'!" &amp; AF381),0) + IF(Setup!$AJ$12&lt;&gt;"",INDIRECT("'" &amp; Setup!$AJ$12 &amp; "'!" &amp; AF381),0)</f>
        <v>0</v>
      </c>
      <c r="AN381" s="2" t="str">
        <f t="shared" si="200"/>
        <v/>
      </c>
      <c r="BS381" s="2">
        <v>0</v>
      </c>
      <c r="BT381" s="2">
        <f ca="1">IF(Setup!$AH$7="",0,INDIRECT("'" &amp; Setup!$AH$7 &amp; "'!" &amp; AF381))</f>
        <v>0</v>
      </c>
      <c r="BU381" s="2">
        <f ca="1">IF(Setup!$AI$7="",0,INDIRECT("'" &amp; Setup!$AI$7 &amp; "'!" &amp; AF381))</f>
        <v>0</v>
      </c>
      <c r="BV381" s="2">
        <f ca="1">IF(Setup!$AJ$7="",0,INDIRECT("'" &amp; Setup!$AJ$7 &amp; "'!" &amp; AF381))</f>
        <v>0</v>
      </c>
    </row>
    <row r="382" spans="1:74" ht="39" hidden="1" customHeight="1" x14ac:dyDescent="0.2">
      <c r="A382" s="14" t="str">
        <f>Planning!A154</f>
        <v>I146</v>
      </c>
      <c r="B382" s="9">
        <f>Planning!B154</f>
        <v>0</v>
      </c>
      <c r="C382" s="9">
        <f>Planning!C154</f>
        <v>0</v>
      </c>
      <c r="D382" s="9">
        <f>Planning!D154</f>
        <v>0</v>
      </c>
      <c r="E382" s="3">
        <f>Planning!E154</f>
        <v>0</v>
      </c>
      <c r="F382" s="3">
        <f>Planning!G154</f>
        <v>0</v>
      </c>
      <c r="G382" s="60">
        <f t="shared" si="201"/>
        <v>0</v>
      </c>
      <c r="H382" s="5">
        <f t="shared" ca="1" si="202"/>
        <v>0</v>
      </c>
      <c r="I382" s="5">
        <f t="shared" ca="1" si="203"/>
        <v>0</v>
      </c>
      <c r="J382" s="32" t="str">
        <f t="shared" ca="1" si="204"/>
        <v/>
      </c>
      <c r="K382" s="33" t="str">
        <f t="shared" ca="1" si="192"/>
        <v/>
      </c>
      <c r="L382" s="5">
        <f ca="1">IF(Setup!$AG$7&lt;&gt;"",INDIRECT("'" &amp; Setup!$AG$7 &amp; "'!" &amp; AD382),0) + IF(Setup!$AG$8&lt;&gt;"",INDIRECT("'" &amp; Setup!$AG$8 &amp; "'!" &amp; AD382),0) + IF(Setup!$AG$9&lt;&gt;"",INDIRECT("'" &amp; Setup!$AG$9 &amp; "'!" &amp; AD382),0) + IF(Setup!$AG$10&lt;&gt;"",INDIRECT("'" &amp; Setup!$AG$10 &amp; "'!" &amp; AD382),0) + IF(Setup!$AG$11&lt;&gt;"",INDIRECT("'" &amp; Setup!$AG$11 &amp; "'!" &amp; AD382),0) + IF(Setup!$AG$12&lt;&gt;"",INDIRECT("'" &amp; Setup!$AG$12 &amp; "'!" &amp; AD382),0)</f>
        <v>0</v>
      </c>
      <c r="M382" s="5">
        <f ca="1">IF(Setup!$AG$7&lt;&gt;"",INDIRECT("'" &amp; Setup!$AG$7 &amp; "'!" &amp; AE382),0) + IF(Setup!$AG$8&lt;&gt;"",INDIRECT("'" &amp; Setup!$AG$8 &amp; "'!" &amp; AE382),0) + IF(Setup!$AG$9&lt;&gt;"",INDIRECT("'" &amp; Setup!$AG$9 &amp; "'!" &amp; AE382),0) + IF(Setup!$AG$10&lt;&gt;"",INDIRECT("'" &amp; Setup!$AG$10 &amp; "'!" &amp; AE382),0) + IF(Setup!$AG$11&lt;&gt;"",INDIRECT("'" &amp; Setup!$AG$11 &amp; "'!" &amp; AE382),0) + IF(Setup!$AG$12&lt;&gt;"",INDIRECT("'" &amp; Setup!$AG$12 &amp; "'!" &amp; AE382),0)</f>
        <v>0</v>
      </c>
      <c r="N382" s="32" t="str">
        <f t="shared" ca="1" si="205"/>
        <v/>
      </c>
      <c r="O382" s="33" t="str">
        <f t="shared" ca="1" si="193"/>
        <v/>
      </c>
      <c r="P382" s="5">
        <f ca="1">IF(Setup!$AH$7&lt;&gt;"",INDIRECT("'" &amp; Setup!$AH$7 &amp; "'!" &amp; AD382),0) + IF(Setup!$AH$8&lt;&gt;"",INDIRECT("'" &amp; Setup!$AH$8 &amp; "'!" &amp; AD382),0) + IF(Setup!$AH$9&lt;&gt;"",INDIRECT("'" &amp; Setup!$AH$9 &amp; "'!" &amp; AD382),0) + IF(Setup!$AH$10&lt;&gt;"",INDIRECT("'" &amp; Setup!$AH$10 &amp; "'!" &amp; AD382),0) + IF(Setup!$AH$11&lt;&gt;"",INDIRECT("'" &amp; Setup!$AH$11 &amp; "'!" &amp; AD382),0) + IF(Setup!$AH$12&lt;&gt;"",INDIRECT("'" &amp; Setup!$AH$12 &amp; "'!" &amp; AD382),0)</f>
        <v>0</v>
      </c>
      <c r="Q382" s="5">
        <f ca="1">IF(Setup!$AH$7&lt;&gt;"",INDIRECT("'" &amp; Setup!$AH$7 &amp; "'!" &amp; AE382),0) + IF(Setup!$AH$8&lt;&gt;"",INDIRECT("'" &amp; Setup!$AH$8 &amp; "'!" &amp; AE382),0) + IF(Setup!$AH$9&lt;&gt;"",INDIRECT("'" &amp; Setup!$AH$9 &amp; "'!" &amp; AE382),0) + IF(Setup!$AH$10&lt;&gt;"",INDIRECT("'" &amp; Setup!$AH$10 &amp; "'!" &amp; AE382),0) + IF(Setup!$AH$11&lt;&gt;"",INDIRECT("'" &amp; Setup!$AH$11 &amp; "'!" &amp; AE382),0) + IF(Setup!$AH$12&lt;&gt;"",INDIRECT("'" &amp; Setup!$AH$12 &amp; "'!" &amp; AE382),0)</f>
        <v>0</v>
      </c>
      <c r="R382" s="32" t="str">
        <f t="shared" ca="1" si="206"/>
        <v/>
      </c>
      <c r="S382" s="33" t="str">
        <f t="shared" ca="1" si="194"/>
        <v/>
      </c>
      <c r="T382" s="5">
        <f ca="1">IF(Setup!$AI$7&lt;&gt;"",INDIRECT("'" &amp; Setup!$AI$7 &amp; "'!" &amp; AD382),0) + IF(Setup!$AI$8&lt;&gt;"",INDIRECT("'" &amp; Setup!$AI$8 &amp; "'!" &amp; AD382),0) + IF(Setup!$AI$9&lt;&gt;"",INDIRECT("'" &amp; Setup!$AI$9 &amp; "'!" &amp; AD382),0) + IF(Setup!$AI$10&lt;&gt;"",INDIRECT("'" &amp; Setup!$AI$10 &amp; "'!" &amp; AD382),0) + IF(Setup!$AI$11&lt;&gt;"",INDIRECT("'" &amp; Setup!$AI$11 &amp; "'!" &amp; AD382),0) + IF(Setup!$AI$12&lt;&gt;"",INDIRECT("'" &amp; Setup!$AI$12 &amp; "'!" &amp; AD382),0)</f>
        <v>0</v>
      </c>
      <c r="U382" s="5">
        <f ca="1">IF(Setup!$AI$7&lt;&gt;"",INDIRECT("'" &amp; Setup!$AI$7 &amp; "'!" &amp; AE382),0) + IF(Setup!$AI$8&lt;&gt;"",INDIRECT("'" &amp; Setup!$AI$8 &amp; "'!" &amp; AE382),0) + IF(Setup!$AI$9&lt;&gt;"",INDIRECT("'" &amp; Setup!$AI$9 &amp; "'!" &amp; AE382),0) + IF(Setup!$AI$10&lt;&gt;"",INDIRECT("'" &amp; Setup!$AI$10 &amp; "'!" &amp; AE382),0) + IF(Setup!$AI$11&lt;&gt;"",INDIRECT("'" &amp; Setup!$AI$11 &amp; "'!" &amp; AE382),0) + IF(Setup!$AI$12&lt;&gt;"",INDIRECT("'" &amp; Setup!$AI$12 &amp; "'!" &amp; AE382),0)</f>
        <v>0</v>
      </c>
      <c r="V382" s="32" t="str">
        <f t="shared" ca="1" si="195"/>
        <v/>
      </c>
      <c r="W382" s="33" t="str">
        <f t="shared" ca="1" si="196"/>
        <v/>
      </c>
      <c r="X382" s="4">
        <f ca="1">IF(Setup!$AJ$7&lt;&gt;"",INDIRECT("'" &amp; Setup!$AJ$7 &amp; "'!" &amp; AD382),0) + IF(Setup!$AJ$8&lt;&gt;"",INDIRECT("'" &amp; Setup!$AJ$8 &amp; "'!" &amp; AD382),0) + IF(Setup!$AJ$9&lt;&gt;"",INDIRECT("'" &amp; Setup!$AJ$9 &amp; "'!" &amp; AD382),0) + IF(Setup!$AJ$10&lt;&gt;"",INDIRECT("'" &amp; Setup!$AJ$10 &amp; "'!" &amp; AD382),0) + IF(Setup!$AJ$11&lt;&gt;"",INDIRECT("'" &amp; Setup!$AJ$11 &amp; "'!" &amp; AD382),0) + IF(Setup!$AJ$12&lt;&gt;"",INDIRECT("'" &amp; Setup!$AJ$12 &amp; "'!" &amp; AD382),0)</f>
        <v>0</v>
      </c>
      <c r="Y382" s="4">
        <f ca="1">IF(Setup!$AJ$7&lt;&gt;"",INDIRECT("'" &amp; Setup!$AJ$7 &amp; "'!" &amp; AE382),0) + IF(Setup!$AJ$8&lt;&gt;"",INDIRECT("'" &amp; Setup!$AJ$8 &amp; "'!" &amp; AE382),0) + IF(Setup!$AJ$9&lt;&gt;"",INDIRECT("'" &amp; Setup!$AJ$9 &amp; "'!" &amp; AE382),0) + IF(Setup!$AJ$10&lt;&gt;"",INDIRECT("'" &amp; Setup!$AJ$10 &amp; "'!" &amp; AE382),0) + IF(Setup!$AJ$11&lt;&gt;"",INDIRECT("'" &amp; Setup!$AJ$11 &amp; "'!" &amp; AE382),0) + IF(Setup!$AJ$12&lt;&gt;"",INDIRECT("'" &amp; Setup!$AJ$12 &amp; "'!" &amp; AE382),0)</f>
        <v>0</v>
      </c>
      <c r="Z382" s="32" t="str">
        <f t="shared" ca="1" si="197"/>
        <v/>
      </c>
      <c r="AA382" s="33" t="str">
        <f t="shared" ca="1" si="198"/>
        <v/>
      </c>
      <c r="AB382" s="1">
        <f>Planning!H154</f>
        <v>0</v>
      </c>
      <c r="AC382" s="2" t="str">
        <f t="shared" si="199"/>
        <v>00</v>
      </c>
      <c r="AD382" s="2" t="s">
        <v>1149</v>
      </c>
      <c r="AE382" s="2" t="s">
        <v>1150</v>
      </c>
      <c r="AF382" s="2" t="s">
        <v>1748</v>
      </c>
      <c r="AI382" s="2">
        <f ca="1">IF(Setup!$AG$7&lt;&gt;"",INDIRECT("'" &amp; Setup!$AG$7 &amp; "'!" &amp; AF382),0) + IF(Setup!$AG$8&lt;&gt;"",INDIRECT("'" &amp; Setup!$AG$8 &amp; "'!" &amp; AF382),0) + IF(Setup!$AG$9&lt;&gt;"",INDIRECT("'" &amp; Setup!$AG$9 &amp; "'!" &amp; AF382),0) + IF(Setup!$AG$10&lt;&gt;"",INDIRECT("'" &amp; Setup!$AG$10 &amp; "'!" &amp; AF382),0) + IF(Setup!$AG$11&lt;&gt;"",INDIRECT("'" &amp; Setup!$AG$11 &amp; "'!" &amp; AF382),0) + IF(Setup!$AG$12&lt;&gt;"",INDIRECT("'" &amp; Setup!$AG$12 &amp; "'!" &amp; AF382),0)</f>
        <v>0</v>
      </c>
      <c r="AJ382" s="2">
        <f ca="1">IF(Setup!$AH$7&lt;&gt;"",INDIRECT("'" &amp; Setup!$AH$7 &amp; "'!" &amp; AF382),0) + IF(Setup!$AH$8&lt;&gt;"",INDIRECT("'" &amp; Setup!$AH$8 &amp; "'!" &amp; AF382),0) + IF(Setup!$AH$9&lt;&gt;"",INDIRECT("'" &amp; Setup!$AH$9 &amp; "'!" &amp; AF382),0) + IF(Setup!$AH$10&lt;&gt;"",INDIRECT("'" &amp; Setup!$AH$10 &amp; "'!" &amp; AF382),0) + IF(Setup!$AH$11&lt;&gt;"",INDIRECT("'" &amp; Setup!$AH$11 &amp; "'!" &amp; AF382),0) + IF(Setup!$AH$12&lt;&gt;"",INDIRECT("'" &amp; Setup!$AH$12 &amp; "'!" &amp; AF382),0)</f>
        <v>0</v>
      </c>
      <c r="AK382" s="2">
        <f ca="1">IF(Setup!$AI$7&lt;&gt;"",INDIRECT("'" &amp; Setup!$AI$7 &amp; "'!" &amp; AF382),0) + IF(Setup!$AI$8&lt;&gt;"",INDIRECT("'" &amp; Setup!$AI$8 &amp; "'!" &amp; AF382),0) + IF(Setup!$AI$9&lt;&gt;"",INDIRECT("'" &amp; Setup!$AI$9 &amp; "'!" &amp; AF382),0) + IF(Setup!$AI$10&lt;&gt;"",INDIRECT("'" &amp; Setup!$AI$10 &amp; "'!" &amp; AF382),0) + IF(Setup!$AI$11&lt;&gt;"",INDIRECT("'" &amp; Setup!$AI$11 &amp; "'!" &amp; AF382),0) + IF(Setup!$AI$12&lt;&gt;"",INDIRECT("'" &amp; Setup!$AI$12 &amp; "'!" &amp; AF382),0)</f>
        <v>0</v>
      </c>
      <c r="AL382" s="2">
        <f ca="1">IF(Setup!$AJ$7&lt;&gt;"",INDIRECT("'" &amp; Setup!$AJ$7 &amp; "'!" &amp; AF382),0) + IF(Setup!$AJ$8&lt;&gt;"",INDIRECT("'" &amp; Setup!$AJ$8 &amp; "'!" &amp; AF382),0) + IF(Setup!$AJ$9&lt;&gt;"",INDIRECT("'" &amp; Setup!$AJ$9 &amp; "'!" &amp; AF382),0) + IF(Setup!$AJ$10&lt;&gt;"",INDIRECT("'" &amp; Setup!$AJ$10 &amp; "'!" &amp; AF382),0) + IF(Setup!$AJ$11&lt;&gt;"",INDIRECT("'" &amp; Setup!$AJ$11 &amp; "'!" &amp; AF382),0) + IF(Setup!$AJ$12&lt;&gt;"",INDIRECT("'" &amp; Setup!$AJ$12 &amp; "'!" &amp; AF382),0)</f>
        <v>0</v>
      </c>
      <c r="AN382" s="2" t="str">
        <f t="shared" si="200"/>
        <v/>
      </c>
      <c r="BS382" s="2">
        <v>0</v>
      </c>
      <c r="BT382" s="2">
        <f ca="1">IF(Setup!$AH$7="",0,INDIRECT("'" &amp; Setup!$AH$7 &amp; "'!" &amp; AF382))</f>
        <v>0</v>
      </c>
      <c r="BU382" s="2">
        <f ca="1">IF(Setup!$AI$7="",0,INDIRECT("'" &amp; Setup!$AI$7 &amp; "'!" &amp; AF382))</f>
        <v>0</v>
      </c>
      <c r="BV382" s="2">
        <f ca="1">IF(Setup!$AJ$7="",0,INDIRECT("'" &amp; Setup!$AJ$7 &amp; "'!" &amp; AF382))</f>
        <v>0</v>
      </c>
    </row>
    <row r="383" spans="1:74" ht="39" hidden="1" customHeight="1" x14ac:dyDescent="0.2">
      <c r="A383" s="14" t="str">
        <f>Planning!A155</f>
        <v>I147</v>
      </c>
      <c r="B383" s="9">
        <f>Planning!B155</f>
        <v>0</v>
      </c>
      <c r="C383" s="9">
        <f>Planning!C155</f>
        <v>0</v>
      </c>
      <c r="D383" s="9">
        <f>Planning!D155</f>
        <v>0</v>
      </c>
      <c r="E383" s="3">
        <f>Planning!E155</f>
        <v>0</v>
      </c>
      <c r="F383" s="3">
        <f>Planning!G155</f>
        <v>0</v>
      </c>
      <c r="G383" s="60">
        <f t="shared" si="201"/>
        <v>0</v>
      </c>
      <c r="H383" s="5">
        <f t="shared" ca="1" si="202"/>
        <v>0</v>
      </c>
      <c r="I383" s="5">
        <f t="shared" ca="1" si="203"/>
        <v>0</v>
      </c>
      <c r="J383" s="32" t="str">
        <f t="shared" ca="1" si="204"/>
        <v/>
      </c>
      <c r="K383" s="33" t="str">
        <f t="shared" ca="1" si="192"/>
        <v/>
      </c>
      <c r="L383" s="5">
        <f ca="1">IF(Setup!$AG$7&lt;&gt;"",INDIRECT("'" &amp; Setup!$AG$7 &amp; "'!" &amp; AD383),0) + IF(Setup!$AG$8&lt;&gt;"",INDIRECT("'" &amp; Setup!$AG$8 &amp; "'!" &amp; AD383),0) + IF(Setup!$AG$9&lt;&gt;"",INDIRECT("'" &amp; Setup!$AG$9 &amp; "'!" &amp; AD383),0) + IF(Setup!$AG$10&lt;&gt;"",INDIRECT("'" &amp; Setup!$AG$10 &amp; "'!" &amp; AD383),0) + IF(Setup!$AG$11&lt;&gt;"",INDIRECT("'" &amp; Setup!$AG$11 &amp; "'!" &amp; AD383),0) + IF(Setup!$AG$12&lt;&gt;"",INDIRECT("'" &amp; Setup!$AG$12 &amp; "'!" &amp; AD383),0)</f>
        <v>0</v>
      </c>
      <c r="M383" s="5">
        <f ca="1">IF(Setup!$AG$7&lt;&gt;"",INDIRECT("'" &amp; Setup!$AG$7 &amp; "'!" &amp; AE383),0) + IF(Setup!$AG$8&lt;&gt;"",INDIRECT("'" &amp; Setup!$AG$8 &amp; "'!" &amp; AE383),0) + IF(Setup!$AG$9&lt;&gt;"",INDIRECT("'" &amp; Setup!$AG$9 &amp; "'!" &amp; AE383),0) + IF(Setup!$AG$10&lt;&gt;"",INDIRECT("'" &amp; Setup!$AG$10 &amp; "'!" &amp; AE383),0) + IF(Setup!$AG$11&lt;&gt;"",INDIRECT("'" &amp; Setup!$AG$11 &amp; "'!" &amp; AE383),0) + IF(Setup!$AG$12&lt;&gt;"",INDIRECT("'" &amp; Setup!$AG$12 &amp; "'!" &amp; AE383),0)</f>
        <v>0</v>
      </c>
      <c r="N383" s="32" t="str">
        <f t="shared" ca="1" si="205"/>
        <v/>
      </c>
      <c r="O383" s="33" t="str">
        <f t="shared" ca="1" si="193"/>
        <v/>
      </c>
      <c r="P383" s="5">
        <f ca="1">IF(Setup!$AH$7&lt;&gt;"",INDIRECT("'" &amp; Setup!$AH$7 &amp; "'!" &amp; AD383),0) + IF(Setup!$AH$8&lt;&gt;"",INDIRECT("'" &amp; Setup!$AH$8 &amp; "'!" &amp; AD383),0) + IF(Setup!$AH$9&lt;&gt;"",INDIRECT("'" &amp; Setup!$AH$9 &amp; "'!" &amp; AD383),0) + IF(Setup!$AH$10&lt;&gt;"",INDIRECT("'" &amp; Setup!$AH$10 &amp; "'!" &amp; AD383),0) + IF(Setup!$AH$11&lt;&gt;"",INDIRECT("'" &amp; Setup!$AH$11 &amp; "'!" &amp; AD383),0) + IF(Setup!$AH$12&lt;&gt;"",INDIRECT("'" &amp; Setup!$AH$12 &amp; "'!" &amp; AD383),0)</f>
        <v>0</v>
      </c>
      <c r="Q383" s="5">
        <f ca="1">IF(Setup!$AH$7&lt;&gt;"",INDIRECT("'" &amp; Setup!$AH$7 &amp; "'!" &amp; AE383),0) + IF(Setup!$AH$8&lt;&gt;"",INDIRECT("'" &amp; Setup!$AH$8 &amp; "'!" &amp; AE383),0) + IF(Setup!$AH$9&lt;&gt;"",INDIRECT("'" &amp; Setup!$AH$9 &amp; "'!" &amp; AE383),0) + IF(Setup!$AH$10&lt;&gt;"",INDIRECT("'" &amp; Setup!$AH$10 &amp; "'!" &amp; AE383),0) + IF(Setup!$AH$11&lt;&gt;"",INDIRECT("'" &amp; Setup!$AH$11 &amp; "'!" &amp; AE383),0) + IF(Setup!$AH$12&lt;&gt;"",INDIRECT("'" &amp; Setup!$AH$12 &amp; "'!" &amp; AE383),0)</f>
        <v>0</v>
      </c>
      <c r="R383" s="32" t="str">
        <f t="shared" ca="1" si="206"/>
        <v/>
      </c>
      <c r="S383" s="33" t="str">
        <f t="shared" ca="1" si="194"/>
        <v/>
      </c>
      <c r="T383" s="5">
        <f ca="1">IF(Setup!$AI$7&lt;&gt;"",INDIRECT("'" &amp; Setup!$AI$7 &amp; "'!" &amp; AD383),0) + IF(Setup!$AI$8&lt;&gt;"",INDIRECT("'" &amp; Setup!$AI$8 &amp; "'!" &amp; AD383),0) + IF(Setup!$AI$9&lt;&gt;"",INDIRECT("'" &amp; Setup!$AI$9 &amp; "'!" &amp; AD383),0) + IF(Setup!$AI$10&lt;&gt;"",INDIRECT("'" &amp; Setup!$AI$10 &amp; "'!" &amp; AD383),0) + IF(Setup!$AI$11&lt;&gt;"",INDIRECT("'" &amp; Setup!$AI$11 &amp; "'!" &amp; AD383),0) + IF(Setup!$AI$12&lt;&gt;"",INDIRECT("'" &amp; Setup!$AI$12 &amp; "'!" &amp; AD383),0)</f>
        <v>0</v>
      </c>
      <c r="U383" s="5">
        <f ca="1">IF(Setup!$AI$7&lt;&gt;"",INDIRECT("'" &amp; Setup!$AI$7 &amp; "'!" &amp; AE383),0) + IF(Setup!$AI$8&lt;&gt;"",INDIRECT("'" &amp; Setup!$AI$8 &amp; "'!" &amp; AE383),0) + IF(Setup!$AI$9&lt;&gt;"",INDIRECT("'" &amp; Setup!$AI$9 &amp; "'!" &amp; AE383),0) + IF(Setup!$AI$10&lt;&gt;"",INDIRECT("'" &amp; Setup!$AI$10 &amp; "'!" &amp; AE383),0) + IF(Setup!$AI$11&lt;&gt;"",INDIRECT("'" &amp; Setup!$AI$11 &amp; "'!" &amp; AE383),0) + IF(Setup!$AI$12&lt;&gt;"",INDIRECT("'" &amp; Setup!$AI$12 &amp; "'!" &amp; AE383),0)</f>
        <v>0</v>
      </c>
      <c r="V383" s="32" t="str">
        <f t="shared" ca="1" si="195"/>
        <v/>
      </c>
      <c r="W383" s="33" t="str">
        <f t="shared" ca="1" si="196"/>
        <v/>
      </c>
      <c r="X383" s="4">
        <f ca="1">IF(Setup!$AJ$7&lt;&gt;"",INDIRECT("'" &amp; Setup!$AJ$7 &amp; "'!" &amp; AD383),0) + IF(Setup!$AJ$8&lt;&gt;"",INDIRECT("'" &amp; Setup!$AJ$8 &amp; "'!" &amp; AD383),0) + IF(Setup!$AJ$9&lt;&gt;"",INDIRECT("'" &amp; Setup!$AJ$9 &amp; "'!" &amp; AD383),0) + IF(Setup!$AJ$10&lt;&gt;"",INDIRECT("'" &amp; Setup!$AJ$10 &amp; "'!" &amp; AD383),0) + IF(Setup!$AJ$11&lt;&gt;"",INDIRECT("'" &amp; Setup!$AJ$11 &amp; "'!" &amp; AD383),0) + IF(Setup!$AJ$12&lt;&gt;"",INDIRECT("'" &amp; Setup!$AJ$12 &amp; "'!" &amp; AD383),0)</f>
        <v>0</v>
      </c>
      <c r="Y383" s="4">
        <f ca="1">IF(Setup!$AJ$7&lt;&gt;"",INDIRECT("'" &amp; Setup!$AJ$7 &amp; "'!" &amp; AE383),0) + IF(Setup!$AJ$8&lt;&gt;"",INDIRECT("'" &amp; Setup!$AJ$8 &amp; "'!" &amp; AE383),0) + IF(Setup!$AJ$9&lt;&gt;"",INDIRECT("'" &amp; Setup!$AJ$9 &amp; "'!" &amp; AE383),0) + IF(Setup!$AJ$10&lt;&gt;"",INDIRECT("'" &amp; Setup!$AJ$10 &amp; "'!" &amp; AE383),0) + IF(Setup!$AJ$11&lt;&gt;"",INDIRECT("'" &amp; Setup!$AJ$11 &amp; "'!" &amp; AE383),0) + IF(Setup!$AJ$12&lt;&gt;"",INDIRECT("'" &amp; Setup!$AJ$12 &amp; "'!" &amp; AE383),0)</f>
        <v>0</v>
      </c>
      <c r="Z383" s="32" t="str">
        <f t="shared" ca="1" si="197"/>
        <v/>
      </c>
      <c r="AA383" s="33" t="str">
        <f t="shared" ca="1" si="198"/>
        <v/>
      </c>
      <c r="AB383" s="1">
        <f>Planning!H155</f>
        <v>0</v>
      </c>
      <c r="AC383" s="2" t="str">
        <f t="shared" si="199"/>
        <v>00</v>
      </c>
      <c r="AD383" s="2" t="s">
        <v>1151</v>
      </c>
      <c r="AE383" s="2" t="s">
        <v>1152</v>
      </c>
      <c r="AF383" s="2" t="s">
        <v>1749</v>
      </c>
      <c r="AI383" s="2">
        <f ca="1">IF(Setup!$AG$7&lt;&gt;"",INDIRECT("'" &amp; Setup!$AG$7 &amp; "'!" &amp; AF383),0) + IF(Setup!$AG$8&lt;&gt;"",INDIRECT("'" &amp; Setup!$AG$8 &amp; "'!" &amp; AF383),0) + IF(Setup!$AG$9&lt;&gt;"",INDIRECT("'" &amp; Setup!$AG$9 &amp; "'!" &amp; AF383),0) + IF(Setup!$AG$10&lt;&gt;"",INDIRECT("'" &amp; Setup!$AG$10 &amp; "'!" &amp; AF383),0) + IF(Setup!$AG$11&lt;&gt;"",INDIRECT("'" &amp; Setup!$AG$11 &amp; "'!" &amp; AF383),0) + IF(Setup!$AG$12&lt;&gt;"",INDIRECT("'" &amp; Setup!$AG$12 &amp; "'!" &amp; AF383),0)</f>
        <v>0</v>
      </c>
      <c r="AJ383" s="2">
        <f ca="1">IF(Setup!$AH$7&lt;&gt;"",INDIRECT("'" &amp; Setup!$AH$7 &amp; "'!" &amp; AF383),0) + IF(Setup!$AH$8&lt;&gt;"",INDIRECT("'" &amp; Setup!$AH$8 &amp; "'!" &amp; AF383),0) + IF(Setup!$AH$9&lt;&gt;"",INDIRECT("'" &amp; Setup!$AH$9 &amp; "'!" &amp; AF383),0) + IF(Setup!$AH$10&lt;&gt;"",INDIRECT("'" &amp; Setup!$AH$10 &amp; "'!" &amp; AF383),0) + IF(Setup!$AH$11&lt;&gt;"",INDIRECT("'" &amp; Setup!$AH$11 &amp; "'!" &amp; AF383),0) + IF(Setup!$AH$12&lt;&gt;"",INDIRECT("'" &amp; Setup!$AH$12 &amp; "'!" &amp; AF383),0)</f>
        <v>0</v>
      </c>
      <c r="AK383" s="2">
        <f ca="1">IF(Setup!$AI$7&lt;&gt;"",INDIRECT("'" &amp; Setup!$AI$7 &amp; "'!" &amp; AF383),0) + IF(Setup!$AI$8&lt;&gt;"",INDIRECT("'" &amp; Setup!$AI$8 &amp; "'!" &amp; AF383),0) + IF(Setup!$AI$9&lt;&gt;"",INDIRECT("'" &amp; Setup!$AI$9 &amp; "'!" &amp; AF383),0) + IF(Setup!$AI$10&lt;&gt;"",INDIRECT("'" &amp; Setup!$AI$10 &amp; "'!" &amp; AF383),0) + IF(Setup!$AI$11&lt;&gt;"",INDIRECT("'" &amp; Setup!$AI$11 &amp; "'!" &amp; AF383),0) + IF(Setup!$AI$12&lt;&gt;"",INDIRECT("'" &amp; Setup!$AI$12 &amp; "'!" &amp; AF383),0)</f>
        <v>0</v>
      </c>
      <c r="AL383" s="2">
        <f ca="1">IF(Setup!$AJ$7&lt;&gt;"",INDIRECT("'" &amp; Setup!$AJ$7 &amp; "'!" &amp; AF383),0) + IF(Setup!$AJ$8&lt;&gt;"",INDIRECT("'" &amp; Setup!$AJ$8 &amp; "'!" &amp; AF383),0) + IF(Setup!$AJ$9&lt;&gt;"",INDIRECT("'" &amp; Setup!$AJ$9 &amp; "'!" &amp; AF383),0) + IF(Setup!$AJ$10&lt;&gt;"",INDIRECT("'" &amp; Setup!$AJ$10 &amp; "'!" &amp; AF383),0) + IF(Setup!$AJ$11&lt;&gt;"",INDIRECT("'" &amp; Setup!$AJ$11 &amp; "'!" &amp; AF383),0) + IF(Setup!$AJ$12&lt;&gt;"",INDIRECT("'" &amp; Setup!$AJ$12 &amp; "'!" &amp; AF383),0)</f>
        <v>0</v>
      </c>
      <c r="AN383" s="2" t="str">
        <f t="shared" si="200"/>
        <v/>
      </c>
      <c r="BS383" s="2">
        <v>0</v>
      </c>
      <c r="BT383" s="2">
        <f ca="1">IF(Setup!$AH$7="",0,INDIRECT("'" &amp; Setup!$AH$7 &amp; "'!" &amp; AF383))</f>
        <v>0</v>
      </c>
      <c r="BU383" s="2">
        <f ca="1">IF(Setup!$AI$7="",0,INDIRECT("'" &amp; Setup!$AI$7 &amp; "'!" &amp; AF383))</f>
        <v>0</v>
      </c>
      <c r="BV383" s="2">
        <f ca="1">IF(Setup!$AJ$7="",0,INDIRECT("'" &amp; Setup!$AJ$7 &amp; "'!" &amp; AF383))</f>
        <v>0</v>
      </c>
    </row>
    <row r="384" spans="1:74" ht="39" hidden="1" customHeight="1" x14ac:dyDescent="0.2">
      <c r="A384" s="14" t="str">
        <f>Planning!A156</f>
        <v>I148</v>
      </c>
      <c r="B384" s="9">
        <f>Planning!B156</f>
        <v>0</v>
      </c>
      <c r="C384" s="9">
        <f>Planning!C156</f>
        <v>0</v>
      </c>
      <c r="D384" s="9">
        <f>Planning!D156</f>
        <v>0</v>
      </c>
      <c r="E384" s="3">
        <f>Planning!E156</f>
        <v>0</v>
      </c>
      <c r="F384" s="3">
        <f>Planning!G156</f>
        <v>0</v>
      </c>
      <c r="G384" s="60">
        <f t="shared" si="201"/>
        <v>0</v>
      </c>
      <c r="H384" s="5">
        <f t="shared" ca="1" si="202"/>
        <v>0</v>
      </c>
      <c r="I384" s="5">
        <f t="shared" ca="1" si="203"/>
        <v>0</v>
      </c>
      <c r="J384" s="32" t="str">
        <f t="shared" ca="1" si="204"/>
        <v/>
      </c>
      <c r="K384" s="33" t="str">
        <f t="shared" ca="1" si="192"/>
        <v/>
      </c>
      <c r="L384" s="5">
        <f ca="1">IF(Setup!$AG$7&lt;&gt;"",INDIRECT("'" &amp; Setup!$AG$7 &amp; "'!" &amp; AD384),0) + IF(Setup!$AG$8&lt;&gt;"",INDIRECT("'" &amp; Setup!$AG$8 &amp; "'!" &amp; AD384),0) + IF(Setup!$AG$9&lt;&gt;"",INDIRECT("'" &amp; Setup!$AG$9 &amp; "'!" &amp; AD384),0) + IF(Setup!$AG$10&lt;&gt;"",INDIRECT("'" &amp; Setup!$AG$10 &amp; "'!" &amp; AD384),0) + IF(Setup!$AG$11&lt;&gt;"",INDIRECT("'" &amp; Setup!$AG$11 &amp; "'!" &amp; AD384),0) + IF(Setup!$AG$12&lt;&gt;"",INDIRECT("'" &amp; Setup!$AG$12 &amp; "'!" &amp; AD384),0)</f>
        <v>0</v>
      </c>
      <c r="M384" s="5">
        <f ca="1">IF(Setup!$AG$7&lt;&gt;"",INDIRECT("'" &amp; Setup!$AG$7 &amp; "'!" &amp; AE384),0) + IF(Setup!$AG$8&lt;&gt;"",INDIRECT("'" &amp; Setup!$AG$8 &amp; "'!" &amp; AE384),0) + IF(Setup!$AG$9&lt;&gt;"",INDIRECT("'" &amp; Setup!$AG$9 &amp; "'!" &amp; AE384),0) + IF(Setup!$AG$10&lt;&gt;"",INDIRECT("'" &amp; Setup!$AG$10 &amp; "'!" &amp; AE384),0) + IF(Setup!$AG$11&lt;&gt;"",INDIRECT("'" &amp; Setup!$AG$11 &amp; "'!" &amp; AE384),0) + IF(Setup!$AG$12&lt;&gt;"",INDIRECT("'" &amp; Setup!$AG$12 &amp; "'!" &amp; AE384),0)</f>
        <v>0</v>
      </c>
      <c r="N384" s="32" t="str">
        <f t="shared" ca="1" si="205"/>
        <v/>
      </c>
      <c r="O384" s="33" t="str">
        <f t="shared" ca="1" si="193"/>
        <v/>
      </c>
      <c r="P384" s="5">
        <f ca="1">IF(Setup!$AH$7&lt;&gt;"",INDIRECT("'" &amp; Setup!$AH$7 &amp; "'!" &amp; AD384),0) + IF(Setup!$AH$8&lt;&gt;"",INDIRECT("'" &amp; Setup!$AH$8 &amp; "'!" &amp; AD384),0) + IF(Setup!$AH$9&lt;&gt;"",INDIRECT("'" &amp; Setup!$AH$9 &amp; "'!" &amp; AD384),0) + IF(Setup!$AH$10&lt;&gt;"",INDIRECT("'" &amp; Setup!$AH$10 &amp; "'!" &amp; AD384),0) + IF(Setup!$AH$11&lt;&gt;"",INDIRECT("'" &amp; Setup!$AH$11 &amp; "'!" &amp; AD384),0) + IF(Setup!$AH$12&lt;&gt;"",INDIRECT("'" &amp; Setup!$AH$12 &amp; "'!" &amp; AD384),0)</f>
        <v>0</v>
      </c>
      <c r="Q384" s="5">
        <f ca="1">IF(Setup!$AH$7&lt;&gt;"",INDIRECT("'" &amp; Setup!$AH$7 &amp; "'!" &amp; AE384),0) + IF(Setup!$AH$8&lt;&gt;"",INDIRECT("'" &amp; Setup!$AH$8 &amp; "'!" &amp; AE384),0) + IF(Setup!$AH$9&lt;&gt;"",INDIRECT("'" &amp; Setup!$AH$9 &amp; "'!" &amp; AE384),0) + IF(Setup!$AH$10&lt;&gt;"",INDIRECT("'" &amp; Setup!$AH$10 &amp; "'!" &amp; AE384),0) + IF(Setup!$AH$11&lt;&gt;"",INDIRECT("'" &amp; Setup!$AH$11 &amp; "'!" &amp; AE384),0) + IF(Setup!$AH$12&lt;&gt;"",INDIRECT("'" &amp; Setup!$AH$12 &amp; "'!" &amp; AE384),0)</f>
        <v>0</v>
      </c>
      <c r="R384" s="32" t="str">
        <f t="shared" ca="1" si="206"/>
        <v/>
      </c>
      <c r="S384" s="33" t="str">
        <f t="shared" ca="1" si="194"/>
        <v/>
      </c>
      <c r="T384" s="5">
        <f ca="1">IF(Setup!$AI$7&lt;&gt;"",INDIRECT("'" &amp; Setup!$AI$7 &amp; "'!" &amp; AD384),0) + IF(Setup!$AI$8&lt;&gt;"",INDIRECT("'" &amp; Setup!$AI$8 &amp; "'!" &amp; AD384),0) + IF(Setup!$AI$9&lt;&gt;"",INDIRECT("'" &amp; Setup!$AI$9 &amp; "'!" &amp; AD384),0) + IF(Setup!$AI$10&lt;&gt;"",INDIRECT("'" &amp; Setup!$AI$10 &amp; "'!" &amp; AD384),0) + IF(Setup!$AI$11&lt;&gt;"",INDIRECT("'" &amp; Setup!$AI$11 &amp; "'!" &amp; AD384),0) + IF(Setup!$AI$12&lt;&gt;"",INDIRECT("'" &amp; Setup!$AI$12 &amp; "'!" &amp; AD384),0)</f>
        <v>0</v>
      </c>
      <c r="U384" s="5">
        <f ca="1">IF(Setup!$AI$7&lt;&gt;"",INDIRECT("'" &amp; Setup!$AI$7 &amp; "'!" &amp; AE384),0) + IF(Setup!$AI$8&lt;&gt;"",INDIRECT("'" &amp; Setup!$AI$8 &amp; "'!" &amp; AE384),0) + IF(Setup!$AI$9&lt;&gt;"",INDIRECT("'" &amp; Setup!$AI$9 &amp; "'!" &amp; AE384),0) + IF(Setup!$AI$10&lt;&gt;"",INDIRECT("'" &amp; Setup!$AI$10 &amp; "'!" &amp; AE384),0) + IF(Setup!$AI$11&lt;&gt;"",INDIRECT("'" &amp; Setup!$AI$11 &amp; "'!" &amp; AE384),0) + IF(Setup!$AI$12&lt;&gt;"",INDIRECT("'" &amp; Setup!$AI$12 &amp; "'!" &amp; AE384),0)</f>
        <v>0</v>
      </c>
      <c r="V384" s="32" t="str">
        <f t="shared" ca="1" si="195"/>
        <v/>
      </c>
      <c r="W384" s="33" t="str">
        <f t="shared" ca="1" si="196"/>
        <v/>
      </c>
      <c r="X384" s="4">
        <f ca="1">IF(Setup!$AJ$7&lt;&gt;"",INDIRECT("'" &amp; Setup!$AJ$7 &amp; "'!" &amp; AD384),0) + IF(Setup!$AJ$8&lt;&gt;"",INDIRECT("'" &amp; Setup!$AJ$8 &amp; "'!" &amp; AD384),0) + IF(Setup!$AJ$9&lt;&gt;"",INDIRECT("'" &amp; Setup!$AJ$9 &amp; "'!" &amp; AD384),0) + IF(Setup!$AJ$10&lt;&gt;"",INDIRECT("'" &amp; Setup!$AJ$10 &amp; "'!" &amp; AD384),0) + IF(Setup!$AJ$11&lt;&gt;"",INDIRECT("'" &amp; Setup!$AJ$11 &amp; "'!" &amp; AD384),0) + IF(Setup!$AJ$12&lt;&gt;"",INDIRECT("'" &amp; Setup!$AJ$12 &amp; "'!" &amp; AD384),0)</f>
        <v>0</v>
      </c>
      <c r="Y384" s="4">
        <f ca="1">IF(Setup!$AJ$7&lt;&gt;"",INDIRECT("'" &amp; Setup!$AJ$7 &amp; "'!" &amp; AE384),0) + IF(Setup!$AJ$8&lt;&gt;"",INDIRECT("'" &amp; Setup!$AJ$8 &amp; "'!" &amp; AE384),0) + IF(Setup!$AJ$9&lt;&gt;"",INDIRECT("'" &amp; Setup!$AJ$9 &amp; "'!" &amp; AE384),0) + IF(Setup!$AJ$10&lt;&gt;"",INDIRECT("'" &amp; Setup!$AJ$10 &amp; "'!" &amp; AE384),0) + IF(Setup!$AJ$11&lt;&gt;"",INDIRECT("'" &amp; Setup!$AJ$11 &amp; "'!" &amp; AE384),0) + IF(Setup!$AJ$12&lt;&gt;"",INDIRECT("'" &amp; Setup!$AJ$12 &amp; "'!" &amp; AE384),0)</f>
        <v>0</v>
      </c>
      <c r="Z384" s="32" t="str">
        <f t="shared" ca="1" si="197"/>
        <v/>
      </c>
      <c r="AA384" s="33" t="str">
        <f t="shared" ca="1" si="198"/>
        <v/>
      </c>
      <c r="AB384" s="1">
        <f>Planning!H156</f>
        <v>0</v>
      </c>
      <c r="AC384" s="2" t="str">
        <f t="shared" si="199"/>
        <v>00</v>
      </c>
      <c r="AD384" s="2" t="s">
        <v>1153</v>
      </c>
      <c r="AE384" s="2" t="s">
        <v>1154</v>
      </c>
      <c r="AF384" s="2" t="s">
        <v>1750</v>
      </c>
      <c r="AI384" s="2">
        <f ca="1">IF(Setup!$AG$7&lt;&gt;"",INDIRECT("'" &amp; Setup!$AG$7 &amp; "'!" &amp; AF384),0) + IF(Setup!$AG$8&lt;&gt;"",INDIRECT("'" &amp; Setup!$AG$8 &amp; "'!" &amp; AF384),0) + IF(Setup!$AG$9&lt;&gt;"",INDIRECT("'" &amp; Setup!$AG$9 &amp; "'!" &amp; AF384),0) + IF(Setup!$AG$10&lt;&gt;"",INDIRECT("'" &amp; Setup!$AG$10 &amp; "'!" &amp; AF384),0) + IF(Setup!$AG$11&lt;&gt;"",INDIRECT("'" &amp; Setup!$AG$11 &amp; "'!" &amp; AF384),0) + IF(Setup!$AG$12&lt;&gt;"",INDIRECT("'" &amp; Setup!$AG$12 &amp; "'!" &amp; AF384),0)</f>
        <v>0</v>
      </c>
      <c r="AJ384" s="2">
        <f ca="1">IF(Setup!$AH$7&lt;&gt;"",INDIRECT("'" &amp; Setup!$AH$7 &amp; "'!" &amp; AF384),0) + IF(Setup!$AH$8&lt;&gt;"",INDIRECT("'" &amp; Setup!$AH$8 &amp; "'!" &amp; AF384),0) + IF(Setup!$AH$9&lt;&gt;"",INDIRECT("'" &amp; Setup!$AH$9 &amp; "'!" &amp; AF384),0) + IF(Setup!$AH$10&lt;&gt;"",INDIRECT("'" &amp; Setup!$AH$10 &amp; "'!" &amp; AF384),0) + IF(Setup!$AH$11&lt;&gt;"",INDIRECT("'" &amp; Setup!$AH$11 &amp; "'!" &amp; AF384),0) + IF(Setup!$AH$12&lt;&gt;"",INDIRECT("'" &amp; Setup!$AH$12 &amp; "'!" &amp; AF384),0)</f>
        <v>0</v>
      </c>
      <c r="AK384" s="2">
        <f ca="1">IF(Setup!$AI$7&lt;&gt;"",INDIRECT("'" &amp; Setup!$AI$7 &amp; "'!" &amp; AF384),0) + IF(Setup!$AI$8&lt;&gt;"",INDIRECT("'" &amp; Setup!$AI$8 &amp; "'!" &amp; AF384),0) + IF(Setup!$AI$9&lt;&gt;"",INDIRECT("'" &amp; Setup!$AI$9 &amp; "'!" &amp; AF384),0) + IF(Setup!$AI$10&lt;&gt;"",INDIRECT("'" &amp; Setup!$AI$10 &amp; "'!" &amp; AF384),0) + IF(Setup!$AI$11&lt;&gt;"",INDIRECT("'" &amp; Setup!$AI$11 &amp; "'!" &amp; AF384),0) + IF(Setup!$AI$12&lt;&gt;"",INDIRECT("'" &amp; Setup!$AI$12 &amp; "'!" &amp; AF384),0)</f>
        <v>0</v>
      </c>
      <c r="AL384" s="2">
        <f ca="1">IF(Setup!$AJ$7&lt;&gt;"",INDIRECT("'" &amp; Setup!$AJ$7 &amp; "'!" &amp; AF384),0) + IF(Setup!$AJ$8&lt;&gt;"",INDIRECT("'" &amp; Setup!$AJ$8 &amp; "'!" &amp; AF384),0) + IF(Setup!$AJ$9&lt;&gt;"",INDIRECT("'" &amp; Setup!$AJ$9 &amp; "'!" &amp; AF384),0) + IF(Setup!$AJ$10&lt;&gt;"",INDIRECT("'" &amp; Setup!$AJ$10 &amp; "'!" &amp; AF384),0) + IF(Setup!$AJ$11&lt;&gt;"",INDIRECT("'" &amp; Setup!$AJ$11 &amp; "'!" &amp; AF384),0) + IF(Setup!$AJ$12&lt;&gt;"",INDIRECT("'" &amp; Setup!$AJ$12 &amp; "'!" &amp; AF384),0)</f>
        <v>0</v>
      </c>
      <c r="AN384" s="2" t="str">
        <f t="shared" si="200"/>
        <v/>
      </c>
      <c r="BS384" s="2">
        <v>0</v>
      </c>
      <c r="BT384" s="2">
        <f ca="1">IF(Setup!$AH$7="",0,INDIRECT("'" &amp; Setup!$AH$7 &amp; "'!" &amp; AF384))</f>
        <v>0</v>
      </c>
      <c r="BU384" s="2">
        <f ca="1">IF(Setup!$AI$7="",0,INDIRECT("'" &amp; Setup!$AI$7 &amp; "'!" &amp; AF384))</f>
        <v>0</v>
      </c>
      <c r="BV384" s="2">
        <f ca="1">IF(Setup!$AJ$7="",0,INDIRECT("'" &amp; Setup!$AJ$7 &amp; "'!" &amp; AF384))</f>
        <v>0</v>
      </c>
    </row>
    <row r="385" spans="1:74" ht="39" hidden="1" customHeight="1" x14ac:dyDescent="0.2">
      <c r="A385" s="14" t="str">
        <f>Planning!A157</f>
        <v>I149</v>
      </c>
      <c r="B385" s="9">
        <f>Planning!B157</f>
        <v>0</v>
      </c>
      <c r="C385" s="9">
        <f>Planning!C157</f>
        <v>0</v>
      </c>
      <c r="D385" s="9">
        <f>Planning!D157</f>
        <v>0</v>
      </c>
      <c r="E385" s="3">
        <f>Planning!E157</f>
        <v>0</v>
      </c>
      <c r="F385" s="3">
        <f>Planning!G157</f>
        <v>0</v>
      </c>
      <c r="G385" s="60">
        <f t="shared" si="201"/>
        <v>0</v>
      </c>
      <c r="H385" s="5">
        <f t="shared" ca="1" si="202"/>
        <v>0</v>
      </c>
      <c r="I385" s="5">
        <f t="shared" ca="1" si="203"/>
        <v>0</v>
      </c>
      <c r="J385" s="32" t="str">
        <f t="shared" ca="1" si="204"/>
        <v/>
      </c>
      <c r="K385" s="33" t="str">
        <f t="shared" ca="1" si="192"/>
        <v/>
      </c>
      <c r="L385" s="5">
        <f ca="1">IF(Setup!$AG$7&lt;&gt;"",INDIRECT("'" &amp; Setup!$AG$7 &amp; "'!" &amp; AD385),0) + IF(Setup!$AG$8&lt;&gt;"",INDIRECT("'" &amp; Setup!$AG$8 &amp; "'!" &amp; AD385),0) + IF(Setup!$AG$9&lt;&gt;"",INDIRECT("'" &amp; Setup!$AG$9 &amp; "'!" &amp; AD385),0) + IF(Setup!$AG$10&lt;&gt;"",INDIRECT("'" &amp; Setup!$AG$10 &amp; "'!" &amp; AD385),0) + IF(Setup!$AG$11&lt;&gt;"",INDIRECT("'" &amp; Setup!$AG$11 &amp; "'!" &amp; AD385),0) + IF(Setup!$AG$12&lt;&gt;"",INDIRECT("'" &amp; Setup!$AG$12 &amp; "'!" &amp; AD385),0)</f>
        <v>0</v>
      </c>
      <c r="M385" s="5">
        <f ca="1">IF(Setup!$AG$7&lt;&gt;"",INDIRECT("'" &amp; Setup!$AG$7 &amp; "'!" &amp; AE385),0) + IF(Setup!$AG$8&lt;&gt;"",INDIRECT("'" &amp; Setup!$AG$8 &amp; "'!" &amp; AE385),0) + IF(Setup!$AG$9&lt;&gt;"",INDIRECT("'" &amp; Setup!$AG$9 &amp; "'!" &amp; AE385),0) + IF(Setup!$AG$10&lt;&gt;"",INDIRECT("'" &amp; Setup!$AG$10 &amp; "'!" &amp; AE385),0) + IF(Setup!$AG$11&lt;&gt;"",INDIRECT("'" &amp; Setup!$AG$11 &amp; "'!" &amp; AE385),0) + IF(Setup!$AG$12&lt;&gt;"",INDIRECT("'" &amp; Setup!$AG$12 &amp; "'!" &amp; AE385),0)</f>
        <v>0</v>
      </c>
      <c r="N385" s="32" t="str">
        <f t="shared" ca="1" si="205"/>
        <v/>
      </c>
      <c r="O385" s="33" t="str">
        <f t="shared" ca="1" si="193"/>
        <v/>
      </c>
      <c r="P385" s="5">
        <f ca="1">IF(Setup!$AH$7&lt;&gt;"",INDIRECT("'" &amp; Setup!$AH$7 &amp; "'!" &amp; AD385),0) + IF(Setup!$AH$8&lt;&gt;"",INDIRECT("'" &amp; Setup!$AH$8 &amp; "'!" &amp; AD385),0) + IF(Setup!$AH$9&lt;&gt;"",INDIRECT("'" &amp; Setup!$AH$9 &amp; "'!" &amp; AD385),0) + IF(Setup!$AH$10&lt;&gt;"",INDIRECT("'" &amp; Setup!$AH$10 &amp; "'!" &amp; AD385),0) + IF(Setup!$AH$11&lt;&gt;"",INDIRECT("'" &amp; Setup!$AH$11 &amp; "'!" &amp; AD385),0) + IF(Setup!$AH$12&lt;&gt;"",INDIRECT("'" &amp; Setup!$AH$12 &amp; "'!" &amp; AD385),0)</f>
        <v>0</v>
      </c>
      <c r="Q385" s="5">
        <f ca="1">IF(Setup!$AH$7&lt;&gt;"",INDIRECT("'" &amp; Setup!$AH$7 &amp; "'!" &amp; AE385),0) + IF(Setup!$AH$8&lt;&gt;"",INDIRECT("'" &amp; Setup!$AH$8 &amp; "'!" &amp; AE385),0) + IF(Setup!$AH$9&lt;&gt;"",INDIRECT("'" &amp; Setup!$AH$9 &amp; "'!" &amp; AE385),0) + IF(Setup!$AH$10&lt;&gt;"",INDIRECT("'" &amp; Setup!$AH$10 &amp; "'!" &amp; AE385),0) + IF(Setup!$AH$11&lt;&gt;"",INDIRECT("'" &amp; Setup!$AH$11 &amp; "'!" &amp; AE385),0) + IF(Setup!$AH$12&lt;&gt;"",INDIRECT("'" &amp; Setup!$AH$12 &amp; "'!" &amp; AE385),0)</f>
        <v>0</v>
      </c>
      <c r="R385" s="32" t="str">
        <f t="shared" ca="1" si="206"/>
        <v/>
      </c>
      <c r="S385" s="33" t="str">
        <f t="shared" ca="1" si="194"/>
        <v/>
      </c>
      <c r="T385" s="5">
        <f ca="1">IF(Setup!$AI$7&lt;&gt;"",INDIRECT("'" &amp; Setup!$AI$7 &amp; "'!" &amp; AD385),0) + IF(Setup!$AI$8&lt;&gt;"",INDIRECT("'" &amp; Setup!$AI$8 &amp; "'!" &amp; AD385),0) + IF(Setup!$AI$9&lt;&gt;"",INDIRECT("'" &amp; Setup!$AI$9 &amp; "'!" &amp; AD385),0) + IF(Setup!$AI$10&lt;&gt;"",INDIRECT("'" &amp; Setup!$AI$10 &amp; "'!" &amp; AD385),0) + IF(Setup!$AI$11&lt;&gt;"",INDIRECT("'" &amp; Setup!$AI$11 &amp; "'!" &amp; AD385),0) + IF(Setup!$AI$12&lt;&gt;"",INDIRECT("'" &amp; Setup!$AI$12 &amp; "'!" &amp; AD385),0)</f>
        <v>0</v>
      </c>
      <c r="U385" s="5">
        <f ca="1">IF(Setup!$AI$7&lt;&gt;"",INDIRECT("'" &amp; Setup!$AI$7 &amp; "'!" &amp; AE385),0) + IF(Setup!$AI$8&lt;&gt;"",INDIRECT("'" &amp; Setup!$AI$8 &amp; "'!" &amp; AE385),0) + IF(Setup!$AI$9&lt;&gt;"",INDIRECT("'" &amp; Setup!$AI$9 &amp; "'!" &amp; AE385),0) + IF(Setup!$AI$10&lt;&gt;"",INDIRECT("'" &amp; Setup!$AI$10 &amp; "'!" &amp; AE385),0) + IF(Setup!$AI$11&lt;&gt;"",INDIRECT("'" &amp; Setup!$AI$11 &amp; "'!" &amp; AE385),0) + IF(Setup!$AI$12&lt;&gt;"",INDIRECT("'" &amp; Setup!$AI$12 &amp; "'!" &amp; AE385),0)</f>
        <v>0</v>
      </c>
      <c r="V385" s="32" t="str">
        <f t="shared" ca="1" si="195"/>
        <v/>
      </c>
      <c r="W385" s="33" t="str">
        <f t="shared" ca="1" si="196"/>
        <v/>
      </c>
      <c r="X385" s="4">
        <f ca="1">IF(Setup!$AJ$7&lt;&gt;"",INDIRECT("'" &amp; Setup!$AJ$7 &amp; "'!" &amp; AD385),0) + IF(Setup!$AJ$8&lt;&gt;"",INDIRECT("'" &amp; Setup!$AJ$8 &amp; "'!" &amp; AD385),0) + IF(Setup!$AJ$9&lt;&gt;"",INDIRECT("'" &amp; Setup!$AJ$9 &amp; "'!" &amp; AD385),0) + IF(Setup!$AJ$10&lt;&gt;"",INDIRECT("'" &amp; Setup!$AJ$10 &amp; "'!" &amp; AD385),0) + IF(Setup!$AJ$11&lt;&gt;"",INDIRECT("'" &amp; Setup!$AJ$11 &amp; "'!" &amp; AD385),0) + IF(Setup!$AJ$12&lt;&gt;"",INDIRECT("'" &amp; Setup!$AJ$12 &amp; "'!" &amp; AD385),0)</f>
        <v>0</v>
      </c>
      <c r="Y385" s="4">
        <f ca="1">IF(Setup!$AJ$7&lt;&gt;"",INDIRECT("'" &amp; Setup!$AJ$7 &amp; "'!" &amp; AE385),0) + IF(Setup!$AJ$8&lt;&gt;"",INDIRECT("'" &amp; Setup!$AJ$8 &amp; "'!" &amp; AE385),0) + IF(Setup!$AJ$9&lt;&gt;"",INDIRECT("'" &amp; Setup!$AJ$9 &amp; "'!" &amp; AE385),0) + IF(Setup!$AJ$10&lt;&gt;"",INDIRECT("'" &amp; Setup!$AJ$10 &amp; "'!" &amp; AE385),0) + IF(Setup!$AJ$11&lt;&gt;"",INDIRECT("'" &amp; Setup!$AJ$11 &amp; "'!" &amp; AE385),0) + IF(Setup!$AJ$12&lt;&gt;"",INDIRECT("'" &amp; Setup!$AJ$12 &amp; "'!" &amp; AE385),0)</f>
        <v>0</v>
      </c>
      <c r="Z385" s="32" t="str">
        <f t="shared" ca="1" si="197"/>
        <v/>
      </c>
      <c r="AA385" s="33" t="str">
        <f t="shared" ca="1" si="198"/>
        <v/>
      </c>
      <c r="AB385" s="1">
        <f>Planning!H157</f>
        <v>0</v>
      </c>
      <c r="AC385" s="2" t="str">
        <f t="shared" si="199"/>
        <v>00</v>
      </c>
      <c r="AD385" s="2" t="s">
        <v>1155</v>
      </c>
      <c r="AE385" s="2" t="s">
        <v>1156</v>
      </c>
      <c r="AF385" s="2" t="s">
        <v>1751</v>
      </c>
      <c r="AI385" s="2">
        <f ca="1">IF(Setup!$AG$7&lt;&gt;"",INDIRECT("'" &amp; Setup!$AG$7 &amp; "'!" &amp; AF385),0) + IF(Setup!$AG$8&lt;&gt;"",INDIRECT("'" &amp; Setup!$AG$8 &amp; "'!" &amp; AF385),0) + IF(Setup!$AG$9&lt;&gt;"",INDIRECT("'" &amp; Setup!$AG$9 &amp; "'!" &amp; AF385),0) + IF(Setup!$AG$10&lt;&gt;"",INDIRECT("'" &amp; Setup!$AG$10 &amp; "'!" &amp; AF385),0) + IF(Setup!$AG$11&lt;&gt;"",INDIRECT("'" &amp; Setup!$AG$11 &amp; "'!" &amp; AF385),0) + IF(Setup!$AG$12&lt;&gt;"",INDIRECT("'" &amp; Setup!$AG$12 &amp; "'!" &amp; AF385),0)</f>
        <v>0</v>
      </c>
      <c r="AJ385" s="2">
        <f ca="1">IF(Setup!$AH$7&lt;&gt;"",INDIRECT("'" &amp; Setup!$AH$7 &amp; "'!" &amp; AF385),0) + IF(Setup!$AH$8&lt;&gt;"",INDIRECT("'" &amp; Setup!$AH$8 &amp; "'!" &amp; AF385),0) + IF(Setup!$AH$9&lt;&gt;"",INDIRECT("'" &amp; Setup!$AH$9 &amp; "'!" &amp; AF385),0) + IF(Setup!$AH$10&lt;&gt;"",INDIRECT("'" &amp; Setup!$AH$10 &amp; "'!" &amp; AF385),0) + IF(Setup!$AH$11&lt;&gt;"",INDIRECT("'" &amp; Setup!$AH$11 &amp; "'!" &amp; AF385),0) + IF(Setup!$AH$12&lt;&gt;"",INDIRECT("'" &amp; Setup!$AH$12 &amp; "'!" &amp; AF385),0)</f>
        <v>0</v>
      </c>
      <c r="AK385" s="2">
        <f ca="1">IF(Setup!$AI$7&lt;&gt;"",INDIRECT("'" &amp; Setup!$AI$7 &amp; "'!" &amp; AF385),0) + IF(Setup!$AI$8&lt;&gt;"",INDIRECT("'" &amp; Setup!$AI$8 &amp; "'!" &amp; AF385),0) + IF(Setup!$AI$9&lt;&gt;"",INDIRECT("'" &amp; Setup!$AI$9 &amp; "'!" &amp; AF385),0) + IF(Setup!$AI$10&lt;&gt;"",INDIRECT("'" &amp; Setup!$AI$10 &amp; "'!" &amp; AF385),0) + IF(Setup!$AI$11&lt;&gt;"",INDIRECT("'" &amp; Setup!$AI$11 &amp; "'!" &amp; AF385),0) + IF(Setup!$AI$12&lt;&gt;"",INDIRECT("'" &amp; Setup!$AI$12 &amp; "'!" &amp; AF385),0)</f>
        <v>0</v>
      </c>
      <c r="AL385" s="2">
        <f ca="1">IF(Setup!$AJ$7&lt;&gt;"",INDIRECT("'" &amp; Setup!$AJ$7 &amp; "'!" &amp; AF385),0) + IF(Setup!$AJ$8&lt;&gt;"",INDIRECT("'" &amp; Setup!$AJ$8 &amp; "'!" &amp; AF385),0) + IF(Setup!$AJ$9&lt;&gt;"",INDIRECT("'" &amp; Setup!$AJ$9 &amp; "'!" &amp; AF385),0) + IF(Setup!$AJ$10&lt;&gt;"",INDIRECT("'" &amp; Setup!$AJ$10 &amp; "'!" &amp; AF385),0) + IF(Setup!$AJ$11&lt;&gt;"",INDIRECT("'" &amp; Setup!$AJ$11 &amp; "'!" &amp; AF385),0) + IF(Setup!$AJ$12&lt;&gt;"",INDIRECT("'" &amp; Setup!$AJ$12 &amp; "'!" &amp; AF385),0)</f>
        <v>0</v>
      </c>
      <c r="AN385" s="2" t="str">
        <f t="shared" si="200"/>
        <v/>
      </c>
      <c r="BS385" s="2">
        <v>0</v>
      </c>
      <c r="BT385" s="2">
        <f ca="1">IF(Setup!$AH$7="",0,INDIRECT("'" &amp; Setup!$AH$7 &amp; "'!" &amp; AF385))</f>
        <v>0</v>
      </c>
      <c r="BU385" s="2">
        <f ca="1">IF(Setup!$AI$7="",0,INDIRECT("'" &amp; Setup!$AI$7 &amp; "'!" &amp; AF385))</f>
        <v>0</v>
      </c>
      <c r="BV385" s="2">
        <f ca="1">IF(Setup!$AJ$7="",0,INDIRECT("'" &amp; Setup!$AJ$7 &amp; "'!" &amp; AF385))</f>
        <v>0</v>
      </c>
    </row>
    <row r="386" spans="1:74" ht="39" hidden="1" customHeight="1" x14ac:dyDescent="0.2">
      <c r="A386" s="14" t="str">
        <f>Planning!A158</f>
        <v>I150</v>
      </c>
      <c r="B386" s="9">
        <f>Planning!B158</f>
        <v>0</v>
      </c>
      <c r="C386" s="9">
        <f>Planning!C158</f>
        <v>0</v>
      </c>
      <c r="D386" s="9">
        <f>Planning!D158</f>
        <v>0</v>
      </c>
      <c r="E386" s="3">
        <f>Planning!E158</f>
        <v>0</v>
      </c>
      <c r="F386" s="3">
        <f>Planning!G158</f>
        <v>0</v>
      </c>
      <c r="G386" s="60">
        <f t="shared" si="201"/>
        <v>0</v>
      </c>
      <c r="H386" s="5">
        <f t="shared" ca="1" si="202"/>
        <v>0</v>
      </c>
      <c r="I386" s="5">
        <f t="shared" ca="1" si="203"/>
        <v>0</v>
      </c>
      <c r="J386" s="32" t="str">
        <f t="shared" ca="1" si="204"/>
        <v/>
      </c>
      <c r="K386" s="33" t="str">
        <f t="shared" ca="1" si="192"/>
        <v/>
      </c>
      <c r="L386" s="5">
        <f ca="1">IF(Setup!$AG$7&lt;&gt;"",INDIRECT("'" &amp; Setup!$AG$7 &amp; "'!" &amp; AD386),0) + IF(Setup!$AG$8&lt;&gt;"",INDIRECT("'" &amp; Setup!$AG$8 &amp; "'!" &amp; AD386),0) + IF(Setup!$AG$9&lt;&gt;"",INDIRECT("'" &amp; Setup!$AG$9 &amp; "'!" &amp; AD386),0) + IF(Setup!$AG$10&lt;&gt;"",INDIRECT("'" &amp; Setup!$AG$10 &amp; "'!" &amp; AD386),0) + IF(Setup!$AG$11&lt;&gt;"",INDIRECT("'" &amp; Setup!$AG$11 &amp; "'!" &amp; AD386),0) + IF(Setup!$AG$12&lt;&gt;"",INDIRECT("'" &amp; Setup!$AG$12 &amp; "'!" &amp; AD386),0)</f>
        <v>0</v>
      </c>
      <c r="M386" s="5">
        <f ca="1">IF(Setup!$AG$7&lt;&gt;"",INDIRECT("'" &amp; Setup!$AG$7 &amp; "'!" &amp; AE386),0) + IF(Setup!$AG$8&lt;&gt;"",INDIRECT("'" &amp; Setup!$AG$8 &amp; "'!" &amp; AE386),0) + IF(Setup!$AG$9&lt;&gt;"",INDIRECT("'" &amp; Setup!$AG$9 &amp; "'!" &amp; AE386),0) + IF(Setup!$AG$10&lt;&gt;"",INDIRECT("'" &amp; Setup!$AG$10 &amp; "'!" &amp; AE386),0) + IF(Setup!$AG$11&lt;&gt;"",INDIRECT("'" &amp; Setup!$AG$11 &amp; "'!" &amp; AE386),0) + IF(Setup!$AG$12&lt;&gt;"",INDIRECT("'" &amp; Setup!$AG$12 &amp; "'!" &amp; AE386),0)</f>
        <v>0</v>
      </c>
      <c r="N386" s="32" t="str">
        <f t="shared" ca="1" si="205"/>
        <v/>
      </c>
      <c r="O386" s="33" t="str">
        <f t="shared" ca="1" si="193"/>
        <v/>
      </c>
      <c r="P386" s="5">
        <f ca="1">IF(Setup!$AH$7&lt;&gt;"",INDIRECT("'" &amp; Setup!$AH$7 &amp; "'!" &amp; AD386),0) + IF(Setup!$AH$8&lt;&gt;"",INDIRECT("'" &amp; Setup!$AH$8 &amp; "'!" &amp; AD386),0) + IF(Setup!$AH$9&lt;&gt;"",INDIRECT("'" &amp; Setup!$AH$9 &amp; "'!" &amp; AD386),0) + IF(Setup!$AH$10&lt;&gt;"",INDIRECT("'" &amp; Setup!$AH$10 &amp; "'!" &amp; AD386),0) + IF(Setup!$AH$11&lt;&gt;"",INDIRECT("'" &amp; Setup!$AH$11 &amp; "'!" &amp; AD386),0) + IF(Setup!$AH$12&lt;&gt;"",INDIRECT("'" &amp; Setup!$AH$12 &amp; "'!" &amp; AD386),0)</f>
        <v>0</v>
      </c>
      <c r="Q386" s="5">
        <f ca="1">IF(Setup!$AH$7&lt;&gt;"",INDIRECT("'" &amp; Setup!$AH$7 &amp; "'!" &amp; AE386),0) + IF(Setup!$AH$8&lt;&gt;"",INDIRECT("'" &amp; Setup!$AH$8 &amp; "'!" &amp; AE386),0) + IF(Setup!$AH$9&lt;&gt;"",INDIRECT("'" &amp; Setup!$AH$9 &amp; "'!" &amp; AE386),0) + IF(Setup!$AH$10&lt;&gt;"",INDIRECT("'" &amp; Setup!$AH$10 &amp; "'!" &amp; AE386),0) + IF(Setup!$AH$11&lt;&gt;"",INDIRECT("'" &amp; Setup!$AH$11 &amp; "'!" &amp; AE386),0) + IF(Setup!$AH$12&lt;&gt;"",INDIRECT("'" &amp; Setup!$AH$12 &amp; "'!" &amp; AE386),0)</f>
        <v>0</v>
      </c>
      <c r="R386" s="32" t="str">
        <f t="shared" ca="1" si="206"/>
        <v/>
      </c>
      <c r="S386" s="33" t="str">
        <f t="shared" ca="1" si="194"/>
        <v/>
      </c>
      <c r="T386" s="5">
        <f ca="1">IF(Setup!$AI$7&lt;&gt;"",INDIRECT("'" &amp; Setup!$AI$7 &amp; "'!" &amp; AD386),0) + IF(Setup!$AI$8&lt;&gt;"",INDIRECT("'" &amp; Setup!$AI$8 &amp; "'!" &amp; AD386),0) + IF(Setup!$AI$9&lt;&gt;"",INDIRECT("'" &amp; Setup!$AI$9 &amp; "'!" &amp; AD386),0) + IF(Setup!$AI$10&lt;&gt;"",INDIRECT("'" &amp; Setup!$AI$10 &amp; "'!" &amp; AD386),0) + IF(Setup!$AI$11&lt;&gt;"",INDIRECT("'" &amp; Setup!$AI$11 &amp; "'!" &amp; AD386),0) + IF(Setup!$AI$12&lt;&gt;"",INDIRECT("'" &amp; Setup!$AI$12 &amp; "'!" &amp; AD386),0)</f>
        <v>0</v>
      </c>
      <c r="U386" s="5">
        <f ca="1">IF(Setup!$AI$7&lt;&gt;"",INDIRECT("'" &amp; Setup!$AI$7 &amp; "'!" &amp; AE386),0) + IF(Setup!$AI$8&lt;&gt;"",INDIRECT("'" &amp; Setup!$AI$8 &amp; "'!" &amp; AE386),0) + IF(Setup!$AI$9&lt;&gt;"",INDIRECT("'" &amp; Setup!$AI$9 &amp; "'!" &amp; AE386),0) + IF(Setup!$AI$10&lt;&gt;"",INDIRECT("'" &amp; Setup!$AI$10 &amp; "'!" &amp; AE386),0) + IF(Setup!$AI$11&lt;&gt;"",INDIRECT("'" &amp; Setup!$AI$11 &amp; "'!" &amp; AE386),0) + IF(Setup!$AI$12&lt;&gt;"",INDIRECT("'" &amp; Setup!$AI$12 &amp; "'!" &amp; AE386),0)</f>
        <v>0</v>
      </c>
      <c r="V386" s="32" t="str">
        <f t="shared" ca="1" si="195"/>
        <v/>
      </c>
      <c r="W386" s="33" t="str">
        <f t="shared" ca="1" si="196"/>
        <v/>
      </c>
      <c r="X386" s="4">
        <f ca="1">IF(Setup!$AJ$7&lt;&gt;"",INDIRECT("'" &amp; Setup!$AJ$7 &amp; "'!" &amp; AD386),0) + IF(Setup!$AJ$8&lt;&gt;"",INDIRECT("'" &amp; Setup!$AJ$8 &amp; "'!" &amp; AD386),0) + IF(Setup!$AJ$9&lt;&gt;"",INDIRECT("'" &amp; Setup!$AJ$9 &amp; "'!" &amp; AD386),0) + IF(Setup!$AJ$10&lt;&gt;"",INDIRECT("'" &amp; Setup!$AJ$10 &amp; "'!" &amp; AD386),0) + IF(Setup!$AJ$11&lt;&gt;"",INDIRECT("'" &amp; Setup!$AJ$11 &amp; "'!" &amp; AD386),0) + IF(Setup!$AJ$12&lt;&gt;"",INDIRECT("'" &amp; Setup!$AJ$12 &amp; "'!" &amp; AD386),0)</f>
        <v>0</v>
      </c>
      <c r="Y386" s="4">
        <f ca="1">IF(Setup!$AJ$7&lt;&gt;"",INDIRECT("'" &amp; Setup!$AJ$7 &amp; "'!" &amp; AE386),0) + IF(Setup!$AJ$8&lt;&gt;"",INDIRECT("'" &amp; Setup!$AJ$8 &amp; "'!" &amp; AE386),0) + IF(Setup!$AJ$9&lt;&gt;"",INDIRECT("'" &amp; Setup!$AJ$9 &amp; "'!" &amp; AE386),0) + IF(Setup!$AJ$10&lt;&gt;"",INDIRECT("'" &amp; Setup!$AJ$10 &amp; "'!" &amp; AE386),0) + IF(Setup!$AJ$11&lt;&gt;"",INDIRECT("'" &amp; Setup!$AJ$11 &amp; "'!" &amp; AE386),0) + IF(Setup!$AJ$12&lt;&gt;"",INDIRECT("'" &amp; Setup!$AJ$12 &amp; "'!" &amp; AE386),0)</f>
        <v>0</v>
      </c>
      <c r="Z386" s="32" t="str">
        <f t="shared" ca="1" si="197"/>
        <v/>
      </c>
      <c r="AA386" s="33" t="str">
        <f t="shared" ca="1" si="198"/>
        <v/>
      </c>
      <c r="AB386" s="1">
        <f>Planning!H158</f>
        <v>0</v>
      </c>
      <c r="AC386" s="2" t="str">
        <f t="shared" si="199"/>
        <v>00</v>
      </c>
      <c r="AD386" s="2" t="s">
        <v>1157</v>
      </c>
      <c r="AE386" s="2" t="s">
        <v>1158</v>
      </c>
      <c r="AF386" s="2" t="s">
        <v>1752</v>
      </c>
      <c r="AI386" s="2">
        <f ca="1">IF(Setup!$AG$7&lt;&gt;"",INDIRECT("'" &amp; Setup!$AG$7 &amp; "'!" &amp; AF386),0) + IF(Setup!$AG$8&lt;&gt;"",INDIRECT("'" &amp; Setup!$AG$8 &amp; "'!" &amp; AF386),0) + IF(Setup!$AG$9&lt;&gt;"",INDIRECT("'" &amp; Setup!$AG$9 &amp; "'!" &amp; AF386),0) + IF(Setup!$AG$10&lt;&gt;"",INDIRECT("'" &amp; Setup!$AG$10 &amp; "'!" &amp; AF386),0) + IF(Setup!$AG$11&lt;&gt;"",INDIRECT("'" &amp; Setup!$AG$11 &amp; "'!" &amp; AF386),0) + IF(Setup!$AG$12&lt;&gt;"",INDIRECT("'" &amp; Setup!$AG$12 &amp; "'!" &amp; AF386),0)</f>
        <v>0</v>
      </c>
      <c r="AJ386" s="2">
        <f ca="1">IF(Setup!$AH$7&lt;&gt;"",INDIRECT("'" &amp; Setup!$AH$7 &amp; "'!" &amp; AF386),0) + IF(Setup!$AH$8&lt;&gt;"",INDIRECT("'" &amp; Setup!$AH$8 &amp; "'!" &amp; AF386),0) + IF(Setup!$AH$9&lt;&gt;"",INDIRECT("'" &amp; Setup!$AH$9 &amp; "'!" &amp; AF386),0) + IF(Setup!$AH$10&lt;&gt;"",INDIRECT("'" &amp; Setup!$AH$10 &amp; "'!" &amp; AF386),0) + IF(Setup!$AH$11&lt;&gt;"",INDIRECT("'" &amp; Setup!$AH$11 &amp; "'!" &amp; AF386),0) + IF(Setup!$AH$12&lt;&gt;"",INDIRECT("'" &amp; Setup!$AH$12 &amp; "'!" &amp; AF386),0)</f>
        <v>0</v>
      </c>
      <c r="AK386" s="2">
        <f ca="1">IF(Setup!$AI$7&lt;&gt;"",INDIRECT("'" &amp; Setup!$AI$7 &amp; "'!" &amp; AF386),0) + IF(Setup!$AI$8&lt;&gt;"",INDIRECT("'" &amp; Setup!$AI$8 &amp; "'!" &amp; AF386),0) + IF(Setup!$AI$9&lt;&gt;"",INDIRECT("'" &amp; Setup!$AI$9 &amp; "'!" &amp; AF386),0) + IF(Setup!$AI$10&lt;&gt;"",INDIRECT("'" &amp; Setup!$AI$10 &amp; "'!" &amp; AF386),0) + IF(Setup!$AI$11&lt;&gt;"",INDIRECT("'" &amp; Setup!$AI$11 &amp; "'!" &amp; AF386),0) + IF(Setup!$AI$12&lt;&gt;"",INDIRECT("'" &amp; Setup!$AI$12 &amp; "'!" &amp; AF386),0)</f>
        <v>0</v>
      </c>
      <c r="AL386" s="2">
        <f ca="1">IF(Setup!$AJ$7&lt;&gt;"",INDIRECT("'" &amp; Setup!$AJ$7 &amp; "'!" &amp; AF386),0) + IF(Setup!$AJ$8&lt;&gt;"",INDIRECT("'" &amp; Setup!$AJ$8 &amp; "'!" &amp; AF386),0) + IF(Setup!$AJ$9&lt;&gt;"",INDIRECT("'" &amp; Setup!$AJ$9 &amp; "'!" &amp; AF386),0) + IF(Setup!$AJ$10&lt;&gt;"",INDIRECT("'" &amp; Setup!$AJ$10 &amp; "'!" &amp; AF386),0) + IF(Setup!$AJ$11&lt;&gt;"",INDIRECT("'" &amp; Setup!$AJ$11 &amp; "'!" &amp; AF386),0) + IF(Setup!$AJ$12&lt;&gt;"",INDIRECT("'" &amp; Setup!$AJ$12 &amp; "'!" &amp; AF386),0)</f>
        <v>0</v>
      </c>
      <c r="AN386" s="2" t="str">
        <f t="shared" si="200"/>
        <v/>
      </c>
      <c r="BS386" s="2">
        <v>0</v>
      </c>
      <c r="BT386" s="2">
        <f ca="1">IF(Setup!$AH$7="",0,INDIRECT("'" &amp; Setup!$AH$7 &amp; "'!" &amp; AF386))</f>
        <v>0</v>
      </c>
      <c r="BU386" s="2">
        <f ca="1">IF(Setup!$AI$7="",0,INDIRECT("'" &amp; Setup!$AI$7 &amp; "'!" &amp; AF386))</f>
        <v>0</v>
      </c>
      <c r="BV386" s="2">
        <f ca="1">IF(Setup!$AJ$7="",0,INDIRECT("'" &amp; Setup!$AJ$7 &amp; "'!" &amp; AF386))</f>
        <v>0</v>
      </c>
    </row>
    <row r="387" spans="1:74" ht="39" hidden="1" customHeight="1" x14ac:dyDescent="0.2">
      <c r="A387" s="14" t="str">
        <f>Planning!A159</f>
        <v>I151</v>
      </c>
      <c r="B387" s="9">
        <f>Planning!B159</f>
        <v>0</v>
      </c>
      <c r="C387" s="9">
        <f>Planning!C159</f>
        <v>0</v>
      </c>
      <c r="D387" s="9">
        <f>Planning!D159</f>
        <v>0</v>
      </c>
      <c r="E387" s="3">
        <f>Planning!E159</f>
        <v>0</v>
      </c>
      <c r="F387" s="3">
        <f>Planning!G159</f>
        <v>0</v>
      </c>
      <c r="G387" s="60">
        <f t="shared" si="201"/>
        <v>0</v>
      </c>
      <c r="H387" s="5">
        <f t="shared" ca="1" si="202"/>
        <v>0</v>
      </c>
      <c r="I387" s="5">
        <f t="shared" ca="1" si="203"/>
        <v>0</v>
      </c>
      <c r="J387" s="32" t="str">
        <f t="shared" ca="1" si="204"/>
        <v/>
      </c>
      <c r="K387" s="33" t="str">
        <f t="shared" ca="1" si="192"/>
        <v/>
      </c>
      <c r="L387" s="5">
        <f ca="1">IF(Setup!$AG$7&lt;&gt;"",INDIRECT("'" &amp; Setup!$AG$7 &amp; "'!" &amp; AD387),0) + IF(Setup!$AG$8&lt;&gt;"",INDIRECT("'" &amp; Setup!$AG$8 &amp; "'!" &amp; AD387),0) + IF(Setup!$AG$9&lt;&gt;"",INDIRECT("'" &amp; Setup!$AG$9 &amp; "'!" &amp; AD387),0) + IF(Setup!$AG$10&lt;&gt;"",INDIRECT("'" &amp; Setup!$AG$10 &amp; "'!" &amp; AD387),0) + IF(Setup!$AG$11&lt;&gt;"",INDIRECT("'" &amp; Setup!$AG$11 &amp; "'!" &amp; AD387),0) + IF(Setup!$AG$12&lt;&gt;"",INDIRECT("'" &amp; Setup!$AG$12 &amp; "'!" &amp; AD387),0)</f>
        <v>0</v>
      </c>
      <c r="M387" s="5">
        <f ca="1">IF(Setup!$AG$7&lt;&gt;"",INDIRECT("'" &amp; Setup!$AG$7 &amp; "'!" &amp; AE387),0) + IF(Setup!$AG$8&lt;&gt;"",INDIRECT("'" &amp; Setup!$AG$8 &amp; "'!" &amp; AE387),0) + IF(Setup!$AG$9&lt;&gt;"",INDIRECT("'" &amp; Setup!$AG$9 &amp; "'!" &amp; AE387),0) + IF(Setup!$AG$10&lt;&gt;"",INDIRECT("'" &amp; Setup!$AG$10 &amp; "'!" &amp; AE387),0) + IF(Setup!$AG$11&lt;&gt;"",INDIRECT("'" &amp; Setup!$AG$11 &amp; "'!" &amp; AE387),0) + IF(Setup!$AG$12&lt;&gt;"",INDIRECT("'" &amp; Setup!$AG$12 &amp; "'!" &amp; AE387),0)</f>
        <v>0</v>
      </c>
      <c r="N387" s="32" t="str">
        <f t="shared" ca="1" si="205"/>
        <v/>
      </c>
      <c r="O387" s="33" t="str">
        <f t="shared" ca="1" si="193"/>
        <v/>
      </c>
      <c r="P387" s="5">
        <f ca="1">IF(Setup!$AH$7&lt;&gt;"",INDIRECT("'" &amp; Setup!$AH$7 &amp; "'!" &amp; AD387),0) + IF(Setup!$AH$8&lt;&gt;"",INDIRECT("'" &amp; Setup!$AH$8 &amp; "'!" &amp; AD387),0) + IF(Setup!$AH$9&lt;&gt;"",INDIRECT("'" &amp; Setup!$AH$9 &amp; "'!" &amp; AD387),0) + IF(Setup!$AH$10&lt;&gt;"",INDIRECT("'" &amp; Setup!$AH$10 &amp; "'!" &amp; AD387),0) + IF(Setup!$AH$11&lt;&gt;"",INDIRECT("'" &amp; Setup!$AH$11 &amp; "'!" &amp; AD387),0) + IF(Setup!$AH$12&lt;&gt;"",INDIRECT("'" &amp; Setup!$AH$12 &amp; "'!" &amp; AD387),0)</f>
        <v>0</v>
      </c>
      <c r="Q387" s="5">
        <f ca="1">IF(Setup!$AH$7&lt;&gt;"",INDIRECT("'" &amp; Setup!$AH$7 &amp; "'!" &amp; AE387),0) + IF(Setup!$AH$8&lt;&gt;"",INDIRECT("'" &amp; Setup!$AH$8 &amp; "'!" &amp; AE387),0) + IF(Setup!$AH$9&lt;&gt;"",INDIRECT("'" &amp; Setup!$AH$9 &amp; "'!" &amp; AE387),0) + IF(Setup!$AH$10&lt;&gt;"",INDIRECT("'" &amp; Setup!$AH$10 &amp; "'!" &amp; AE387),0) + IF(Setup!$AH$11&lt;&gt;"",INDIRECT("'" &amp; Setup!$AH$11 &amp; "'!" &amp; AE387),0) + IF(Setup!$AH$12&lt;&gt;"",INDIRECT("'" &amp; Setup!$AH$12 &amp; "'!" &amp; AE387),0)</f>
        <v>0</v>
      </c>
      <c r="R387" s="32" t="str">
        <f t="shared" ca="1" si="206"/>
        <v/>
      </c>
      <c r="S387" s="33" t="str">
        <f t="shared" ca="1" si="194"/>
        <v/>
      </c>
      <c r="T387" s="5">
        <f ca="1">IF(Setup!$AI$7&lt;&gt;"",INDIRECT("'" &amp; Setup!$AI$7 &amp; "'!" &amp; AD387),0) + IF(Setup!$AI$8&lt;&gt;"",INDIRECT("'" &amp; Setup!$AI$8 &amp; "'!" &amp; AD387),0) + IF(Setup!$AI$9&lt;&gt;"",INDIRECT("'" &amp; Setup!$AI$9 &amp; "'!" &amp; AD387),0) + IF(Setup!$AI$10&lt;&gt;"",INDIRECT("'" &amp; Setup!$AI$10 &amp; "'!" &amp; AD387),0) + IF(Setup!$AI$11&lt;&gt;"",INDIRECT("'" &amp; Setup!$AI$11 &amp; "'!" &amp; AD387),0) + IF(Setup!$AI$12&lt;&gt;"",INDIRECT("'" &amp; Setup!$AI$12 &amp; "'!" &amp; AD387),0)</f>
        <v>0</v>
      </c>
      <c r="U387" s="5">
        <f ca="1">IF(Setup!$AI$7&lt;&gt;"",INDIRECT("'" &amp; Setup!$AI$7 &amp; "'!" &amp; AE387),0) + IF(Setup!$AI$8&lt;&gt;"",INDIRECT("'" &amp; Setup!$AI$8 &amp; "'!" &amp; AE387),0) + IF(Setup!$AI$9&lt;&gt;"",INDIRECT("'" &amp; Setup!$AI$9 &amp; "'!" &amp; AE387),0) + IF(Setup!$AI$10&lt;&gt;"",INDIRECT("'" &amp; Setup!$AI$10 &amp; "'!" &amp; AE387),0) + IF(Setup!$AI$11&lt;&gt;"",INDIRECT("'" &amp; Setup!$AI$11 &amp; "'!" &amp; AE387),0) + IF(Setup!$AI$12&lt;&gt;"",INDIRECT("'" &amp; Setup!$AI$12 &amp; "'!" &amp; AE387),0)</f>
        <v>0</v>
      </c>
      <c r="V387" s="32" t="str">
        <f t="shared" ca="1" si="195"/>
        <v/>
      </c>
      <c r="W387" s="33" t="str">
        <f t="shared" ca="1" si="196"/>
        <v/>
      </c>
      <c r="X387" s="4">
        <f ca="1">IF(Setup!$AJ$7&lt;&gt;"",INDIRECT("'" &amp; Setup!$AJ$7 &amp; "'!" &amp; AD387),0) + IF(Setup!$AJ$8&lt;&gt;"",INDIRECT("'" &amp; Setup!$AJ$8 &amp; "'!" &amp; AD387),0) + IF(Setup!$AJ$9&lt;&gt;"",INDIRECT("'" &amp; Setup!$AJ$9 &amp; "'!" &amp; AD387),0) + IF(Setup!$AJ$10&lt;&gt;"",INDIRECT("'" &amp; Setup!$AJ$10 &amp; "'!" &amp; AD387),0) + IF(Setup!$AJ$11&lt;&gt;"",INDIRECT("'" &amp; Setup!$AJ$11 &amp; "'!" &amp; AD387),0) + IF(Setup!$AJ$12&lt;&gt;"",INDIRECT("'" &amp; Setup!$AJ$12 &amp; "'!" &amp; AD387),0)</f>
        <v>0</v>
      </c>
      <c r="Y387" s="4">
        <f ca="1">IF(Setup!$AJ$7&lt;&gt;"",INDIRECT("'" &amp; Setup!$AJ$7 &amp; "'!" &amp; AE387),0) + IF(Setup!$AJ$8&lt;&gt;"",INDIRECT("'" &amp; Setup!$AJ$8 &amp; "'!" &amp; AE387),0) + IF(Setup!$AJ$9&lt;&gt;"",INDIRECT("'" &amp; Setup!$AJ$9 &amp; "'!" &amp; AE387),0) + IF(Setup!$AJ$10&lt;&gt;"",INDIRECT("'" &amp; Setup!$AJ$10 &amp; "'!" &amp; AE387),0) + IF(Setup!$AJ$11&lt;&gt;"",INDIRECT("'" &amp; Setup!$AJ$11 &amp; "'!" &amp; AE387),0) + IF(Setup!$AJ$12&lt;&gt;"",INDIRECT("'" &amp; Setup!$AJ$12 &amp; "'!" &amp; AE387),0)</f>
        <v>0</v>
      </c>
      <c r="Z387" s="32" t="str">
        <f t="shared" ca="1" si="197"/>
        <v/>
      </c>
      <c r="AA387" s="33" t="str">
        <f t="shared" ca="1" si="198"/>
        <v/>
      </c>
      <c r="AB387" s="1">
        <f>Planning!H159</f>
        <v>0</v>
      </c>
      <c r="AC387" s="2" t="str">
        <f t="shared" si="199"/>
        <v>00</v>
      </c>
      <c r="AD387" s="2" t="s">
        <v>1159</v>
      </c>
      <c r="AE387" s="2" t="s">
        <v>1160</v>
      </c>
      <c r="AF387" s="2" t="s">
        <v>1753</v>
      </c>
      <c r="AI387" s="2">
        <f ca="1">IF(Setup!$AG$7&lt;&gt;"",INDIRECT("'" &amp; Setup!$AG$7 &amp; "'!" &amp; AF387),0) + IF(Setup!$AG$8&lt;&gt;"",INDIRECT("'" &amp; Setup!$AG$8 &amp; "'!" &amp; AF387),0) + IF(Setup!$AG$9&lt;&gt;"",INDIRECT("'" &amp; Setup!$AG$9 &amp; "'!" &amp; AF387),0) + IF(Setup!$AG$10&lt;&gt;"",INDIRECT("'" &amp; Setup!$AG$10 &amp; "'!" &amp; AF387),0) + IF(Setup!$AG$11&lt;&gt;"",INDIRECT("'" &amp; Setup!$AG$11 &amp; "'!" &amp; AF387),0) + IF(Setup!$AG$12&lt;&gt;"",INDIRECT("'" &amp; Setup!$AG$12 &amp; "'!" &amp; AF387),0)</f>
        <v>0</v>
      </c>
      <c r="AJ387" s="2">
        <f ca="1">IF(Setup!$AH$7&lt;&gt;"",INDIRECT("'" &amp; Setup!$AH$7 &amp; "'!" &amp; AF387),0) + IF(Setup!$AH$8&lt;&gt;"",INDIRECT("'" &amp; Setup!$AH$8 &amp; "'!" &amp; AF387),0) + IF(Setup!$AH$9&lt;&gt;"",INDIRECT("'" &amp; Setup!$AH$9 &amp; "'!" &amp; AF387),0) + IF(Setup!$AH$10&lt;&gt;"",INDIRECT("'" &amp; Setup!$AH$10 &amp; "'!" &amp; AF387),0) + IF(Setup!$AH$11&lt;&gt;"",INDIRECT("'" &amp; Setup!$AH$11 &amp; "'!" &amp; AF387),0) + IF(Setup!$AH$12&lt;&gt;"",INDIRECT("'" &amp; Setup!$AH$12 &amp; "'!" &amp; AF387),0)</f>
        <v>0</v>
      </c>
      <c r="AK387" s="2">
        <f ca="1">IF(Setup!$AI$7&lt;&gt;"",INDIRECT("'" &amp; Setup!$AI$7 &amp; "'!" &amp; AF387),0) + IF(Setup!$AI$8&lt;&gt;"",INDIRECT("'" &amp; Setup!$AI$8 &amp; "'!" &amp; AF387),0) + IF(Setup!$AI$9&lt;&gt;"",INDIRECT("'" &amp; Setup!$AI$9 &amp; "'!" &amp; AF387),0) + IF(Setup!$AI$10&lt;&gt;"",INDIRECT("'" &amp; Setup!$AI$10 &amp; "'!" &amp; AF387),0) + IF(Setup!$AI$11&lt;&gt;"",INDIRECT("'" &amp; Setup!$AI$11 &amp; "'!" &amp; AF387),0) + IF(Setup!$AI$12&lt;&gt;"",INDIRECT("'" &amp; Setup!$AI$12 &amp; "'!" &amp; AF387),0)</f>
        <v>0</v>
      </c>
      <c r="AL387" s="2">
        <f ca="1">IF(Setup!$AJ$7&lt;&gt;"",INDIRECT("'" &amp; Setup!$AJ$7 &amp; "'!" &amp; AF387),0) + IF(Setup!$AJ$8&lt;&gt;"",INDIRECT("'" &amp; Setup!$AJ$8 &amp; "'!" &amp; AF387),0) + IF(Setup!$AJ$9&lt;&gt;"",INDIRECT("'" &amp; Setup!$AJ$9 &amp; "'!" &amp; AF387),0) + IF(Setup!$AJ$10&lt;&gt;"",INDIRECT("'" &amp; Setup!$AJ$10 &amp; "'!" &amp; AF387),0) + IF(Setup!$AJ$11&lt;&gt;"",INDIRECT("'" &amp; Setup!$AJ$11 &amp; "'!" &amp; AF387),0) + IF(Setup!$AJ$12&lt;&gt;"",INDIRECT("'" &amp; Setup!$AJ$12 &amp; "'!" &amp; AF387),0)</f>
        <v>0</v>
      </c>
      <c r="AN387" s="2" t="str">
        <f t="shared" si="200"/>
        <v/>
      </c>
      <c r="BS387" s="2">
        <v>0</v>
      </c>
      <c r="BT387" s="2">
        <f ca="1">IF(Setup!$AH$7="",0,INDIRECT("'" &amp; Setup!$AH$7 &amp; "'!" &amp; AF387))</f>
        <v>0</v>
      </c>
      <c r="BU387" s="2">
        <f ca="1">IF(Setup!$AI$7="",0,INDIRECT("'" &amp; Setup!$AI$7 &amp; "'!" &amp; AF387))</f>
        <v>0</v>
      </c>
      <c r="BV387" s="2">
        <f ca="1">IF(Setup!$AJ$7="",0,INDIRECT("'" &amp; Setup!$AJ$7 &amp; "'!" &amp; AF387))</f>
        <v>0</v>
      </c>
    </row>
    <row r="388" spans="1:74" ht="39" hidden="1" customHeight="1" x14ac:dyDescent="0.2">
      <c r="A388" s="14" t="str">
        <f>Planning!A160</f>
        <v>I152</v>
      </c>
      <c r="B388" s="9">
        <f>Planning!B160</f>
        <v>0</v>
      </c>
      <c r="C388" s="9">
        <f>Planning!C160</f>
        <v>0</v>
      </c>
      <c r="D388" s="9">
        <f>Planning!D160</f>
        <v>0</v>
      </c>
      <c r="E388" s="3">
        <f>Planning!E160</f>
        <v>0</v>
      </c>
      <c r="F388" s="3">
        <f>Planning!G160</f>
        <v>0</v>
      </c>
      <c r="G388" s="60">
        <f t="shared" si="201"/>
        <v>0</v>
      </c>
      <c r="H388" s="5">
        <f t="shared" ca="1" si="202"/>
        <v>0</v>
      </c>
      <c r="I388" s="5">
        <f t="shared" ca="1" si="203"/>
        <v>0</v>
      </c>
      <c r="J388" s="32" t="str">
        <f t="shared" ca="1" si="204"/>
        <v/>
      </c>
      <c r="K388" s="33" t="str">
        <f t="shared" ca="1" si="192"/>
        <v/>
      </c>
      <c r="L388" s="5">
        <f ca="1">IF(Setup!$AG$7&lt;&gt;"",INDIRECT("'" &amp; Setup!$AG$7 &amp; "'!" &amp; AD388),0) + IF(Setup!$AG$8&lt;&gt;"",INDIRECT("'" &amp; Setup!$AG$8 &amp; "'!" &amp; AD388),0) + IF(Setup!$AG$9&lt;&gt;"",INDIRECT("'" &amp; Setup!$AG$9 &amp; "'!" &amp; AD388),0) + IF(Setup!$AG$10&lt;&gt;"",INDIRECT("'" &amp; Setup!$AG$10 &amp; "'!" &amp; AD388),0) + IF(Setup!$AG$11&lt;&gt;"",INDIRECT("'" &amp; Setup!$AG$11 &amp; "'!" &amp; AD388),0) + IF(Setup!$AG$12&lt;&gt;"",INDIRECT("'" &amp; Setup!$AG$12 &amp; "'!" &amp; AD388),0)</f>
        <v>0</v>
      </c>
      <c r="M388" s="5">
        <f ca="1">IF(Setup!$AG$7&lt;&gt;"",INDIRECT("'" &amp; Setup!$AG$7 &amp; "'!" &amp; AE388),0) + IF(Setup!$AG$8&lt;&gt;"",INDIRECT("'" &amp; Setup!$AG$8 &amp; "'!" &amp; AE388),0) + IF(Setup!$AG$9&lt;&gt;"",INDIRECT("'" &amp; Setup!$AG$9 &amp; "'!" &amp; AE388),0) + IF(Setup!$AG$10&lt;&gt;"",INDIRECT("'" &amp; Setup!$AG$10 &amp; "'!" &amp; AE388),0) + IF(Setup!$AG$11&lt;&gt;"",INDIRECT("'" &amp; Setup!$AG$11 &amp; "'!" &amp; AE388),0) + IF(Setup!$AG$12&lt;&gt;"",INDIRECT("'" &amp; Setup!$AG$12 &amp; "'!" &amp; AE388),0)</f>
        <v>0</v>
      </c>
      <c r="N388" s="32" t="str">
        <f t="shared" ca="1" si="205"/>
        <v/>
      </c>
      <c r="O388" s="33" t="str">
        <f t="shared" ca="1" si="193"/>
        <v/>
      </c>
      <c r="P388" s="5">
        <f ca="1">IF(Setup!$AH$7&lt;&gt;"",INDIRECT("'" &amp; Setup!$AH$7 &amp; "'!" &amp; AD388),0) + IF(Setup!$AH$8&lt;&gt;"",INDIRECT("'" &amp; Setup!$AH$8 &amp; "'!" &amp; AD388),0) + IF(Setup!$AH$9&lt;&gt;"",INDIRECT("'" &amp; Setup!$AH$9 &amp; "'!" &amp; AD388),0) + IF(Setup!$AH$10&lt;&gt;"",INDIRECT("'" &amp; Setup!$AH$10 &amp; "'!" &amp; AD388),0) + IF(Setup!$AH$11&lt;&gt;"",INDIRECT("'" &amp; Setup!$AH$11 &amp; "'!" &amp; AD388),0) + IF(Setup!$AH$12&lt;&gt;"",INDIRECT("'" &amp; Setup!$AH$12 &amp; "'!" &amp; AD388),0)</f>
        <v>0</v>
      </c>
      <c r="Q388" s="5">
        <f ca="1">IF(Setup!$AH$7&lt;&gt;"",INDIRECT("'" &amp; Setup!$AH$7 &amp; "'!" &amp; AE388),0) + IF(Setup!$AH$8&lt;&gt;"",INDIRECT("'" &amp; Setup!$AH$8 &amp; "'!" &amp; AE388),0) + IF(Setup!$AH$9&lt;&gt;"",INDIRECT("'" &amp; Setup!$AH$9 &amp; "'!" &amp; AE388),0) + IF(Setup!$AH$10&lt;&gt;"",INDIRECT("'" &amp; Setup!$AH$10 &amp; "'!" &amp; AE388),0) + IF(Setup!$AH$11&lt;&gt;"",INDIRECT("'" &amp; Setup!$AH$11 &amp; "'!" &amp; AE388),0) + IF(Setup!$AH$12&lt;&gt;"",INDIRECT("'" &amp; Setup!$AH$12 &amp; "'!" &amp; AE388),0)</f>
        <v>0</v>
      </c>
      <c r="R388" s="32" t="str">
        <f t="shared" ca="1" si="206"/>
        <v/>
      </c>
      <c r="S388" s="33" t="str">
        <f t="shared" ca="1" si="194"/>
        <v/>
      </c>
      <c r="T388" s="5">
        <f ca="1">IF(Setup!$AI$7&lt;&gt;"",INDIRECT("'" &amp; Setup!$AI$7 &amp; "'!" &amp; AD388),0) + IF(Setup!$AI$8&lt;&gt;"",INDIRECT("'" &amp; Setup!$AI$8 &amp; "'!" &amp; AD388),0) + IF(Setup!$AI$9&lt;&gt;"",INDIRECT("'" &amp; Setup!$AI$9 &amp; "'!" &amp; AD388),0) + IF(Setup!$AI$10&lt;&gt;"",INDIRECT("'" &amp; Setup!$AI$10 &amp; "'!" &amp; AD388),0) + IF(Setup!$AI$11&lt;&gt;"",INDIRECT("'" &amp; Setup!$AI$11 &amp; "'!" &amp; AD388),0) + IF(Setup!$AI$12&lt;&gt;"",INDIRECT("'" &amp; Setup!$AI$12 &amp; "'!" &amp; AD388),0)</f>
        <v>0</v>
      </c>
      <c r="U388" s="5">
        <f ca="1">IF(Setup!$AI$7&lt;&gt;"",INDIRECT("'" &amp; Setup!$AI$7 &amp; "'!" &amp; AE388),0) + IF(Setup!$AI$8&lt;&gt;"",INDIRECT("'" &amp; Setup!$AI$8 &amp; "'!" &amp; AE388),0) + IF(Setup!$AI$9&lt;&gt;"",INDIRECT("'" &amp; Setup!$AI$9 &amp; "'!" &amp; AE388),0) + IF(Setup!$AI$10&lt;&gt;"",INDIRECT("'" &amp; Setup!$AI$10 &amp; "'!" &amp; AE388),0) + IF(Setup!$AI$11&lt;&gt;"",INDIRECT("'" &amp; Setup!$AI$11 &amp; "'!" &amp; AE388),0) + IF(Setup!$AI$12&lt;&gt;"",INDIRECT("'" &amp; Setup!$AI$12 &amp; "'!" &amp; AE388),0)</f>
        <v>0</v>
      </c>
      <c r="V388" s="32" t="str">
        <f t="shared" ca="1" si="195"/>
        <v/>
      </c>
      <c r="W388" s="33" t="str">
        <f t="shared" ca="1" si="196"/>
        <v/>
      </c>
      <c r="X388" s="4">
        <f ca="1">IF(Setup!$AJ$7&lt;&gt;"",INDIRECT("'" &amp; Setup!$AJ$7 &amp; "'!" &amp; AD388),0) + IF(Setup!$AJ$8&lt;&gt;"",INDIRECT("'" &amp; Setup!$AJ$8 &amp; "'!" &amp; AD388),0) + IF(Setup!$AJ$9&lt;&gt;"",INDIRECT("'" &amp; Setup!$AJ$9 &amp; "'!" &amp; AD388),0) + IF(Setup!$AJ$10&lt;&gt;"",INDIRECT("'" &amp; Setup!$AJ$10 &amp; "'!" &amp; AD388),0) + IF(Setup!$AJ$11&lt;&gt;"",INDIRECT("'" &amp; Setup!$AJ$11 &amp; "'!" &amp; AD388),0) + IF(Setup!$AJ$12&lt;&gt;"",INDIRECT("'" &amp; Setup!$AJ$12 &amp; "'!" &amp; AD388),0)</f>
        <v>0</v>
      </c>
      <c r="Y388" s="4">
        <f ca="1">IF(Setup!$AJ$7&lt;&gt;"",INDIRECT("'" &amp; Setup!$AJ$7 &amp; "'!" &amp; AE388),0) + IF(Setup!$AJ$8&lt;&gt;"",INDIRECT("'" &amp; Setup!$AJ$8 &amp; "'!" &amp; AE388),0) + IF(Setup!$AJ$9&lt;&gt;"",INDIRECT("'" &amp; Setup!$AJ$9 &amp; "'!" &amp; AE388),0) + IF(Setup!$AJ$10&lt;&gt;"",INDIRECT("'" &amp; Setup!$AJ$10 &amp; "'!" &amp; AE388),0) + IF(Setup!$AJ$11&lt;&gt;"",INDIRECT("'" &amp; Setup!$AJ$11 &amp; "'!" &amp; AE388),0) + IF(Setup!$AJ$12&lt;&gt;"",INDIRECT("'" &amp; Setup!$AJ$12 &amp; "'!" &amp; AE388),0)</f>
        <v>0</v>
      </c>
      <c r="Z388" s="32" t="str">
        <f t="shared" ca="1" si="197"/>
        <v/>
      </c>
      <c r="AA388" s="33" t="str">
        <f t="shared" ca="1" si="198"/>
        <v/>
      </c>
      <c r="AB388" s="1">
        <f>Planning!H160</f>
        <v>0</v>
      </c>
      <c r="AC388" s="2" t="str">
        <f t="shared" si="199"/>
        <v>00</v>
      </c>
      <c r="AD388" s="2" t="s">
        <v>1161</v>
      </c>
      <c r="AE388" s="2" t="s">
        <v>1162</v>
      </c>
      <c r="AF388" s="2" t="s">
        <v>1754</v>
      </c>
      <c r="AI388" s="2">
        <f ca="1">IF(Setup!$AG$7&lt;&gt;"",INDIRECT("'" &amp; Setup!$AG$7 &amp; "'!" &amp; AF388),0) + IF(Setup!$AG$8&lt;&gt;"",INDIRECT("'" &amp; Setup!$AG$8 &amp; "'!" &amp; AF388),0) + IF(Setup!$AG$9&lt;&gt;"",INDIRECT("'" &amp; Setup!$AG$9 &amp; "'!" &amp; AF388),0) + IF(Setup!$AG$10&lt;&gt;"",INDIRECT("'" &amp; Setup!$AG$10 &amp; "'!" &amp; AF388),0) + IF(Setup!$AG$11&lt;&gt;"",INDIRECT("'" &amp; Setup!$AG$11 &amp; "'!" &amp; AF388),0) + IF(Setup!$AG$12&lt;&gt;"",INDIRECT("'" &amp; Setup!$AG$12 &amp; "'!" &amp; AF388),0)</f>
        <v>0</v>
      </c>
      <c r="AJ388" s="2">
        <f ca="1">IF(Setup!$AH$7&lt;&gt;"",INDIRECT("'" &amp; Setup!$AH$7 &amp; "'!" &amp; AF388),0) + IF(Setup!$AH$8&lt;&gt;"",INDIRECT("'" &amp; Setup!$AH$8 &amp; "'!" &amp; AF388),0) + IF(Setup!$AH$9&lt;&gt;"",INDIRECT("'" &amp; Setup!$AH$9 &amp; "'!" &amp; AF388),0) + IF(Setup!$AH$10&lt;&gt;"",INDIRECT("'" &amp; Setup!$AH$10 &amp; "'!" &amp; AF388),0) + IF(Setup!$AH$11&lt;&gt;"",INDIRECT("'" &amp; Setup!$AH$11 &amp; "'!" &amp; AF388),0) + IF(Setup!$AH$12&lt;&gt;"",INDIRECT("'" &amp; Setup!$AH$12 &amp; "'!" &amp; AF388),0)</f>
        <v>0</v>
      </c>
      <c r="AK388" s="2">
        <f ca="1">IF(Setup!$AI$7&lt;&gt;"",INDIRECT("'" &amp; Setup!$AI$7 &amp; "'!" &amp; AF388),0) + IF(Setup!$AI$8&lt;&gt;"",INDIRECT("'" &amp; Setup!$AI$8 &amp; "'!" &amp; AF388),0) + IF(Setup!$AI$9&lt;&gt;"",INDIRECT("'" &amp; Setup!$AI$9 &amp; "'!" &amp; AF388),0) + IF(Setup!$AI$10&lt;&gt;"",INDIRECT("'" &amp; Setup!$AI$10 &amp; "'!" &amp; AF388),0) + IF(Setup!$AI$11&lt;&gt;"",INDIRECT("'" &amp; Setup!$AI$11 &amp; "'!" &amp; AF388),0) + IF(Setup!$AI$12&lt;&gt;"",INDIRECT("'" &amp; Setup!$AI$12 &amp; "'!" &amp; AF388),0)</f>
        <v>0</v>
      </c>
      <c r="AL388" s="2">
        <f ca="1">IF(Setup!$AJ$7&lt;&gt;"",INDIRECT("'" &amp; Setup!$AJ$7 &amp; "'!" &amp; AF388),0) + IF(Setup!$AJ$8&lt;&gt;"",INDIRECT("'" &amp; Setup!$AJ$8 &amp; "'!" &amp; AF388),0) + IF(Setup!$AJ$9&lt;&gt;"",INDIRECT("'" &amp; Setup!$AJ$9 &amp; "'!" &amp; AF388),0) + IF(Setup!$AJ$10&lt;&gt;"",INDIRECT("'" &amp; Setup!$AJ$10 &amp; "'!" &amp; AF388),0) + IF(Setup!$AJ$11&lt;&gt;"",INDIRECT("'" &amp; Setup!$AJ$11 &amp; "'!" &amp; AF388),0) + IF(Setup!$AJ$12&lt;&gt;"",INDIRECT("'" &amp; Setup!$AJ$12 &amp; "'!" &amp; AF388),0)</f>
        <v>0</v>
      </c>
      <c r="AN388" s="2" t="str">
        <f t="shared" si="200"/>
        <v/>
      </c>
      <c r="BS388" s="2">
        <v>0</v>
      </c>
      <c r="BT388" s="2">
        <f ca="1">IF(Setup!$AH$7="",0,INDIRECT("'" &amp; Setup!$AH$7 &amp; "'!" &amp; AF388))</f>
        <v>0</v>
      </c>
      <c r="BU388" s="2">
        <f ca="1">IF(Setup!$AI$7="",0,INDIRECT("'" &amp; Setup!$AI$7 &amp; "'!" &amp; AF388))</f>
        <v>0</v>
      </c>
      <c r="BV388" s="2">
        <f ca="1">IF(Setup!$AJ$7="",0,INDIRECT("'" &amp; Setup!$AJ$7 &amp; "'!" &amp; AF388))</f>
        <v>0</v>
      </c>
    </row>
    <row r="389" spans="1:74" ht="39" hidden="1" customHeight="1" x14ac:dyDescent="0.2">
      <c r="A389" s="14" t="str">
        <f>Planning!A161</f>
        <v>I153</v>
      </c>
      <c r="B389" s="9">
        <f>Planning!B161</f>
        <v>0</v>
      </c>
      <c r="C389" s="9">
        <f>Planning!C161</f>
        <v>0</v>
      </c>
      <c r="D389" s="9">
        <f>Planning!D161</f>
        <v>0</v>
      </c>
      <c r="E389" s="3">
        <f>Planning!E161</f>
        <v>0</v>
      </c>
      <c r="F389" s="3">
        <f>Planning!G161</f>
        <v>0</v>
      </c>
      <c r="G389" s="60">
        <f t="shared" si="201"/>
        <v>0</v>
      </c>
      <c r="H389" s="5">
        <f t="shared" ca="1" si="202"/>
        <v>0</v>
      </c>
      <c r="I389" s="5">
        <f t="shared" ca="1" si="203"/>
        <v>0</v>
      </c>
      <c r="J389" s="32" t="str">
        <f t="shared" ca="1" si="204"/>
        <v/>
      </c>
      <c r="K389" s="33" t="str">
        <f t="shared" ca="1" si="192"/>
        <v/>
      </c>
      <c r="L389" s="5">
        <f ca="1">IF(Setup!$AG$7&lt;&gt;"",INDIRECT("'" &amp; Setup!$AG$7 &amp; "'!" &amp; AD389),0) + IF(Setup!$AG$8&lt;&gt;"",INDIRECT("'" &amp; Setup!$AG$8 &amp; "'!" &amp; AD389),0) + IF(Setup!$AG$9&lt;&gt;"",INDIRECT("'" &amp; Setup!$AG$9 &amp; "'!" &amp; AD389),0) + IF(Setup!$AG$10&lt;&gt;"",INDIRECT("'" &amp; Setup!$AG$10 &amp; "'!" &amp; AD389),0) + IF(Setup!$AG$11&lt;&gt;"",INDIRECT("'" &amp; Setup!$AG$11 &amp; "'!" &amp; AD389),0) + IF(Setup!$AG$12&lt;&gt;"",INDIRECT("'" &amp; Setup!$AG$12 &amp; "'!" &amp; AD389),0)</f>
        <v>0</v>
      </c>
      <c r="M389" s="5">
        <f ca="1">IF(Setup!$AG$7&lt;&gt;"",INDIRECT("'" &amp; Setup!$AG$7 &amp; "'!" &amp; AE389),0) + IF(Setup!$AG$8&lt;&gt;"",INDIRECT("'" &amp; Setup!$AG$8 &amp; "'!" &amp; AE389),0) + IF(Setup!$AG$9&lt;&gt;"",INDIRECT("'" &amp; Setup!$AG$9 &amp; "'!" &amp; AE389),0) + IF(Setup!$AG$10&lt;&gt;"",INDIRECT("'" &amp; Setup!$AG$10 &amp; "'!" &amp; AE389),0) + IF(Setup!$AG$11&lt;&gt;"",INDIRECT("'" &amp; Setup!$AG$11 &amp; "'!" &amp; AE389),0) + IF(Setup!$AG$12&lt;&gt;"",INDIRECT("'" &amp; Setup!$AG$12 &amp; "'!" &amp; AE389),0)</f>
        <v>0</v>
      </c>
      <c r="N389" s="32" t="str">
        <f t="shared" ca="1" si="205"/>
        <v/>
      </c>
      <c r="O389" s="33" t="str">
        <f t="shared" ca="1" si="193"/>
        <v/>
      </c>
      <c r="P389" s="5">
        <f ca="1">IF(Setup!$AH$7&lt;&gt;"",INDIRECT("'" &amp; Setup!$AH$7 &amp; "'!" &amp; AD389),0) + IF(Setup!$AH$8&lt;&gt;"",INDIRECT("'" &amp; Setup!$AH$8 &amp; "'!" &amp; AD389),0) + IF(Setup!$AH$9&lt;&gt;"",INDIRECT("'" &amp; Setup!$AH$9 &amp; "'!" &amp; AD389),0) + IF(Setup!$AH$10&lt;&gt;"",INDIRECT("'" &amp; Setup!$AH$10 &amp; "'!" &amp; AD389),0) + IF(Setup!$AH$11&lt;&gt;"",INDIRECT("'" &amp; Setup!$AH$11 &amp; "'!" &amp; AD389),0) + IF(Setup!$AH$12&lt;&gt;"",INDIRECT("'" &amp; Setup!$AH$12 &amp; "'!" &amp; AD389),0)</f>
        <v>0</v>
      </c>
      <c r="Q389" s="5">
        <f ca="1">IF(Setup!$AH$7&lt;&gt;"",INDIRECT("'" &amp; Setup!$AH$7 &amp; "'!" &amp; AE389),0) + IF(Setup!$AH$8&lt;&gt;"",INDIRECT("'" &amp; Setup!$AH$8 &amp; "'!" &amp; AE389),0) + IF(Setup!$AH$9&lt;&gt;"",INDIRECT("'" &amp; Setup!$AH$9 &amp; "'!" &amp; AE389),0) + IF(Setup!$AH$10&lt;&gt;"",INDIRECT("'" &amp; Setup!$AH$10 &amp; "'!" &amp; AE389),0) + IF(Setup!$AH$11&lt;&gt;"",INDIRECT("'" &amp; Setup!$AH$11 &amp; "'!" &amp; AE389),0) + IF(Setup!$AH$12&lt;&gt;"",INDIRECT("'" &amp; Setup!$AH$12 &amp; "'!" &amp; AE389),0)</f>
        <v>0</v>
      </c>
      <c r="R389" s="32" t="str">
        <f t="shared" ca="1" si="206"/>
        <v/>
      </c>
      <c r="S389" s="33" t="str">
        <f t="shared" ca="1" si="194"/>
        <v/>
      </c>
      <c r="T389" s="5">
        <f ca="1">IF(Setup!$AI$7&lt;&gt;"",INDIRECT("'" &amp; Setup!$AI$7 &amp; "'!" &amp; AD389),0) + IF(Setup!$AI$8&lt;&gt;"",INDIRECT("'" &amp; Setup!$AI$8 &amp; "'!" &amp; AD389),0) + IF(Setup!$AI$9&lt;&gt;"",INDIRECT("'" &amp; Setup!$AI$9 &amp; "'!" &amp; AD389),0) + IF(Setup!$AI$10&lt;&gt;"",INDIRECT("'" &amp; Setup!$AI$10 &amp; "'!" &amp; AD389),0) + IF(Setup!$AI$11&lt;&gt;"",INDIRECT("'" &amp; Setup!$AI$11 &amp; "'!" &amp; AD389),0) + IF(Setup!$AI$12&lt;&gt;"",INDIRECT("'" &amp; Setup!$AI$12 &amp; "'!" &amp; AD389),0)</f>
        <v>0</v>
      </c>
      <c r="U389" s="5">
        <f ca="1">IF(Setup!$AI$7&lt;&gt;"",INDIRECT("'" &amp; Setup!$AI$7 &amp; "'!" &amp; AE389),0) + IF(Setup!$AI$8&lt;&gt;"",INDIRECT("'" &amp; Setup!$AI$8 &amp; "'!" &amp; AE389),0) + IF(Setup!$AI$9&lt;&gt;"",INDIRECT("'" &amp; Setup!$AI$9 &amp; "'!" &amp; AE389),0) + IF(Setup!$AI$10&lt;&gt;"",INDIRECT("'" &amp; Setup!$AI$10 &amp; "'!" &amp; AE389),0) + IF(Setup!$AI$11&lt;&gt;"",INDIRECT("'" &amp; Setup!$AI$11 &amp; "'!" &amp; AE389),0) + IF(Setup!$AI$12&lt;&gt;"",INDIRECT("'" &amp; Setup!$AI$12 &amp; "'!" &amp; AE389),0)</f>
        <v>0</v>
      </c>
      <c r="V389" s="32" t="str">
        <f t="shared" ca="1" si="195"/>
        <v/>
      </c>
      <c r="W389" s="33" t="str">
        <f t="shared" ca="1" si="196"/>
        <v/>
      </c>
      <c r="X389" s="4">
        <f ca="1">IF(Setup!$AJ$7&lt;&gt;"",INDIRECT("'" &amp; Setup!$AJ$7 &amp; "'!" &amp; AD389),0) + IF(Setup!$AJ$8&lt;&gt;"",INDIRECT("'" &amp; Setup!$AJ$8 &amp; "'!" &amp; AD389),0) + IF(Setup!$AJ$9&lt;&gt;"",INDIRECT("'" &amp; Setup!$AJ$9 &amp; "'!" &amp; AD389),0) + IF(Setup!$AJ$10&lt;&gt;"",INDIRECT("'" &amp; Setup!$AJ$10 &amp; "'!" &amp; AD389),0) + IF(Setup!$AJ$11&lt;&gt;"",INDIRECT("'" &amp; Setup!$AJ$11 &amp; "'!" &amp; AD389),0) + IF(Setup!$AJ$12&lt;&gt;"",INDIRECT("'" &amp; Setup!$AJ$12 &amp; "'!" &amp; AD389),0)</f>
        <v>0</v>
      </c>
      <c r="Y389" s="4">
        <f ca="1">IF(Setup!$AJ$7&lt;&gt;"",INDIRECT("'" &amp; Setup!$AJ$7 &amp; "'!" &amp; AE389),0) + IF(Setup!$AJ$8&lt;&gt;"",INDIRECT("'" &amp; Setup!$AJ$8 &amp; "'!" &amp; AE389),0) + IF(Setup!$AJ$9&lt;&gt;"",INDIRECT("'" &amp; Setup!$AJ$9 &amp; "'!" &amp; AE389),0) + IF(Setup!$AJ$10&lt;&gt;"",INDIRECT("'" &amp; Setup!$AJ$10 &amp; "'!" &amp; AE389),0) + IF(Setup!$AJ$11&lt;&gt;"",INDIRECT("'" &amp; Setup!$AJ$11 &amp; "'!" &amp; AE389),0) + IF(Setup!$AJ$12&lt;&gt;"",INDIRECT("'" &amp; Setup!$AJ$12 &amp; "'!" &amp; AE389),0)</f>
        <v>0</v>
      </c>
      <c r="Z389" s="32" t="str">
        <f t="shared" ca="1" si="197"/>
        <v/>
      </c>
      <c r="AA389" s="33" t="str">
        <f t="shared" ca="1" si="198"/>
        <v/>
      </c>
      <c r="AB389" s="1">
        <f>Planning!H161</f>
        <v>0</v>
      </c>
      <c r="AC389" s="2" t="str">
        <f t="shared" si="199"/>
        <v>00</v>
      </c>
      <c r="AD389" s="2" t="s">
        <v>1163</v>
      </c>
      <c r="AE389" s="2" t="s">
        <v>1164</v>
      </c>
      <c r="AF389" s="2" t="s">
        <v>1755</v>
      </c>
      <c r="AI389" s="2">
        <f ca="1">IF(Setup!$AG$7&lt;&gt;"",INDIRECT("'" &amp; Setup!$AG$7 &amp; "'!" &amp; AF389),0) + IF(Setup!$AG$8&lt;&gt;"",INDIRECT("'" &amp; Setup!$AG$8 &amp; "'!" &amp; AF389),0) + IF(Setup!$AG$9&lt;&gt;"",INDIRECT("'" &amp; Setup!$AG$9 &amp; "'!" &amp; AF389),0) + IF(Setup!$AG$10&lt;&gt;"",INDIRECT("'" &amp; Setup!$AG$10 &amp; "'!" &amp; AF389),0) + IF(Setup!$AG$11&lt;&gt;"",INDIRECT("'" &amp; Setup!$AG$11 &amp; "'!" &amp; AF389),0) + IF(Setup!$AG$12&lt;&gt;"",INDIRECT("'" &amp; Setup!$AG$12 &amp; "'!" &amp; AF389),0)</f>
        <v>0</v>
      </c>
      <c r="AJ389" s="2">
        <f ca="1">IF(Setup!$AH$7&lt;&gt;"",INDIRECT("'" &amp; Setup!$AH$7 &amp; "'!" &amp; AF389),0) + IF(Setup!$AH$8&lt;&gt;"",INDIRECT("'" &amp; Setup!$AH$8 &amp; "'!" &amp; AF389),0) + IF(Setup!$AH$9&lt;&gt;"",INDIRECT("'" &amp; Setup!$AH$9 &amp; "'!" &amp; AF389),0) + IF(Setup!$AH$10&lt;&gt;"",INDIRECT("'" &amp; Setup!$AH$10 &amp; "'!" &amp; AF389),0) + IF(Setup!$AH$11&lt;&gt;"",INDIRECT("'" &amp; Setup!$AH$11 &amp; "'!" &amp; AF389),0) + IF(Setup!$AH$12&lt;&gt;"",INDIRECT("'" &amp; Setup!$AH$12 &amp; "'!" &amp; AF389),0)</f>
        <v>0</v>
      </c>
      <c r="AK389" s="2">
        <f ca="1">IF(Setup!$AI$7&lt;&gt;"",INDIRECT("'" &amp; Setup!$AI$7 &amp; "'!" &amp; AF389),0) + IF(Setup!$AI$8&lt;&gt;"",INDIRECT("'" &amp; Setup!$AI$8 &amp; "'!" &amp; AF389),0) + IF(Setup!$AI$9&lt;&gt;"",INDIRECT("'" &amp; Setup!$AI$9 &amp; "'!" &amp; AF389),0) + IF(Setup!$AI$10&lt;&gt;"",INDIRECT("'" &amp; Setup!$AI$10 &amp; "'!" &amp; AF389),0) + IF(Setup!$AI$11&lt;&gt;"",INDIRECT("'" &amp; Setup!$AI$11 &amp; "'!" &amp; AF389),0) + IF(Setup!$AI$12&lt;&gt;"",INDIRECT("'" &amp; Setup!$AI$12 &amp; "'!" &amp; AF389),0)</f>
        <v>0</v>
      </c>
      <c r="AL389" s="2">
        <f ca="1">IF(Setup!$AJ$7&lt;&gt;"",INDIRECT("'" &amp; Setup!$AJ$7 &amp; "'!" &amp; AF389),0) + IF(Setup!$AJ$8&lt;&gt;"",INDIRECT("'" &amp; Setup!$AJ$8 &amp; "'!" &amp; AF389),0) + IF(Setup!$AJ$9&lt;&gt;"",INDIRECT("'" &amp; Setup!$AJ$9 &amp; "'!" &amp; AF389),0) + IF(Setup!$AJ$10&lt;&gt;"",INDIRECT("'" &amp; Setup!$AJ$10 &amp; "'!" &amp; AF389),0) + IF(Setup!$AJ$11&lt;&gt;"",INDIRECT("'" &amp; Setup!$AJ$11 &amp; "'!" &amp; AF389),0) + IF(Setup!$AJ$12&lt;&gt;"",INDIRECT("'" &amp; Setup!$AJ$12 &amp; "'!" &amp; AF389),0)</f>
        <v>0</v>
      </c>
      <c r="AN389" s="2" t="str">
        <f t="shared" si="200"/>
        <v/>
      </c>
      <c r="BS389" s="2">
        <v>0</v>
      </c>
      <c r="BT389" s="2">
        <f ca="1">IF(Setup!$AH$7="",0,INDIRECT("'" &amp; Setup!$AH$7 &amp; "'!" &amp; AF389))</f>
        <v>0</v>
      </c>
      <c r="BU389" s="2">
        <f ca="1">IF(Setup!$AI$7="",0,INDIRECT("'" &amp; Setup!$AI$7 &amp; "'!" &amp; AF389))</f>
        <v>0</v>
      </c>
      <c r="BV389" s="2">
        <f ca="1">IF(Setup!$AJ$7="",0,INDIRECT("'" &amp; Setup!$AJ$7 &amp; "'!" &amp; AF389))</f>
        <v>0</v>
      </c>
    </row>
    <row r="390" spans="1:74" ht="39" hidden="1" customHeight="1" x14ac:dyDescent="0.2">
      <c r="A390" s="14" t="str">
        <f>Planning!A162</f>
        <v>I154</v>
      </c>
      <c r="B390" s="9">
        <f>Planning!B162</f>
        <v>0</v>
      </c>
      <c r="C390" s="9">
        <f>Planning!C162</f>
        <v>0</v>
      </c>
      <c r="D390" s="9">
        <f>Planning!D162</f>
        <v>0</v>
      </c>
      <c r="E390" s="3">
        <f>Planning!E162</f>
        <v>0</v>
      </c>
      <c r="F390" s="3">
        <f>Planning!G162</f>
        <v>0</v>
      </c>
      <c r="G390" s="60">
        <f t="shared" si="201"/>
        <v>0</v>
      </c>
      <c r="H390" s="5">
        <f t="shared" ca="1" si="202"/>
        <v>0</v>
      </c>
      <c r="I390" s="5">
        <f t="shared" ca="1" si="203"/>
        <v>0</v>
      </c>
      <c r="J390" s="32" t="str">
        <f t="shared" ca="1" si="204"/>
        <v/>
      </c>
      <c r="K390" s="33" t="str">
        <f t="shared" ca="1" si="192"/>
        <v/>
      </c>
      <c r="L390" s="5">
        <f ca="1">IF(Setup!$AG$7&lt;&gt;"",INDIRECT("'" &amp; Setup!$AG$7 &amp; "'!" &amp; AD390),0) + IF(Setup!$AG$8&lt;&gt;"",INDIRECT("'" &amp; Setup!$AG$8 &amp; "'!" &amp; AD390),0) + IF(Setup!$AG$9&lt;&gt;"",INDIRECT("'" &amp; Setup!$AG$9 &amp; "'!" &amp; AD390),0) + IF(Setup!$AG$10&lt;&gt;"",INDIRECT("'" &amp; Setup!$AG$10 &amp; "'!" &amp; AD390),0) + IF(Setup!$AG$11&lt;&gt;"",INDIRECT("'" &amp; Setup!$AG$11 &amp; "'!" &amp; AD390),0) + IF(Setup!$AG$12&lt;&gt;"",INDIRECT("'" &amp; Setup!$AG$12 &amp; "'!" &amp; AD390),0)</f>
        <v>0</v>
      </c>
      <c r="M390" s="5">
        <f ca="1">IF(Setup!$AG$7&lt;&gt;"",INDIRECT("'" &amp; Setup!$AG$7 &amp; "'!" &amp; AE390),0) + IF(Setup!$AG$8&lt;&gt;"",INDIRECT("'" &amp; Setup!$AG$8 &amp; "'!" &amp; AE390),0) + IF(Setup!$AG$9&lt;&gt;"",INDIRECT("'" &amp; Setup!$AG$9 &amp; "'!" &amp; AE390),0) + IF(Setup!$AG$10&lt;&gt;"",INDIRECT("'" &amp; Setup!$AG$10 &amp; "'!" &amp; AE390),0) + IF(Setup!$AG$11&lt;&gt;"",INDIRECT("'" &amp; Setup!$AG$11 &amp; "'!" &amp; AE390),0) + IF(Setup!$AG$12&lt;&gt;"",INDIRECT("'" &amp; Setup!$AG$12 &amp; "'!" &amp; AE390),0)</f>
        <v>0</v>
      </c>
      <c r="N390" s="32" t="str">
        <f t="shared" ca="1" si="205"/>
        <v/>
      </c>
      <c r="O390" s="33" t="str">
        <f t="shared" ca="1" si="193"/>
        <v/>
      </c>
      <c r="P390" s="5">
        <f ca="1">IF(Setup!$AH$7&lt;&gt;"",INDIRECT("'" &amp; Setup!$AH$7 &amp; "'!" &amp; AD390),0) + IF(Setup!$AH$8&lt;&gt;"",INDIRECT("'" &amp; Setup!$AH$8 &amp; "'!" &amp; AD390),0) + IF(Setup!$AH$9&lt;&gt;"",INDIRECT("'" &amp; Setup!$AH$9 &amp; "'!" &amp; AD390),0) + IF(Setup!$AH$10&lt;&gt;"",INDIRECT("'" &amp; Setup!$AH$10 &amp; "'!" &amp; AD390),0) + IF(Setup!$AH$11&lt;&gt;"",INDIRECT("'" &amp; Setup!$AH$11 &amp; "'!" &amp; AD390),0) + IF(Setup!$AH$12&lt;&gt;"",INDIRECT("'" &amp; Setup!$AH$12 &amp; "'!" &amp; AD390),0)</f>
        <v>0</v>
      </c>
      <c r="Q390" s="5">
        <f ca="1">IF(Setup!$AH$7&lt;&gt;"",INDIRECT("'" &amp; Setup!$AH$7 &amp; "'!" &amp; AE390),0) + IF(Setup!$AH$8&lt;&gt;"",INDIRECT("'" &amp; Setup!$AH$8 &amp; "'!" &amp; AE390),0) + IF(Setup!$AH$9&lt;&gt;"",INDIRECT("'" &amp; Setup!$AH$9 &amp; "'!" &amp; AE390),0) + IF(Setup!$AH$10&lt;&gt;"",INDIRECT("'" &amp; Setup!$AH$10 &amp; "'!" &amp; AE390),0) + IF(Setup!$AH$11&lt;&gt;"",INDIRECT("'" &amp; Setup!$AH$11 &amp; "'!" &amp; AE390),0) + IF(Setup!$AH$12&lt;&gt;"",INDIRECT("'" &amp; Setup!$AH$12 &amp; "'!" &amp; AE390),0)</f>
        <v>0</v>
      </c>
      <c r="R390" s="32" t="str">
        <f t="shared" ca="1" si="206"/>
        <v/>
      </c>
      <c r="S390" s="33" t="str">
        <f t="shared" ca="1" si="194"/>
        <v/>
      </c>
      <c r="T390" s="5">
        <f ca="1">IF(Setup!$AI$7&lt;&gt;"",INDIRECT("'" &amp; Setup!$AI$7 &amp; "'!" &amp; AD390),0) + IF(Setup!$AI$8&lt;&gt;"",INDIRECT("'" &amp; Setup!$AI$8 &amp; "'!" &amp; AD390),0) + IF(Setup!$AI$9&lt;&gt;"",INDIRECT("'" &amp; Setup!$AI$9 &amp; "'!" &amp; AD390),0) + IF(Setup!$AI$10&lt;&gt;"",INDIRECT("'" &amp; Setup!$AI$10 &amp; "'!" &amp; AD390),0) + IF(Setup!$AI$11&lt;&gt;"",INDIRECT("'" &amp; Setup!$AI$11 &amp; "'!" &amp; AD390),0) + IF(Setup!$AI$12&lt;&gt;"",INDIRECT("'" &amp; Setup!$AI$12 &amp; "'!" &amp; AD390),0)</f>
        <v>0</v>
      </c>
      <c r="U390" s="5">
        <f ca="1">IF(Setup!$AI$7&lt;&gt;"",INDIRECT("'" &amp; Setup!$AI$7 &amp; "'!" &amp; AE390),0) + IF(Setup!$AI$8&lt;&gt;"",INDIRECT("'" &amp; Setup!$AI$8 &amp; "'!" &amp; AE390),0) + IF(Setup!$AI$9&lt;&gt;"",INDIRECT("'" &amp; Setup!$AI$9 &amp; "'!" &amp; AE390),0) + IF(Setup!$AI$10&lt;&gt;"",INDIRECT("'" &amp; Setup!$AI$10 &amp; "'!" &amp; AE390),0) + IF(Setup!$AI$11&lt;&gt;"",INDIRECT("'" &amp; Setup!$AI$11 &amp; "'!" &amp; AE390),0) + IF(Setup!$AI$12&lt;&gt;"",INDIRECT("'" &amp; Setup!$AI$12 &amp; "'!" &amp; AE390),0)</f>
        <v>0</v>
      </c>
      <c r="V390" s="32" t="str">
        <f t="shared" ca="1" si="195"/>
        <v/>
      </c>
      <c r="W390" s="33" t="str">
        <f t="shared" ca="1" si="196"/>
        <v/>
      </c>
      <c r="X390" s="4">
        <f ca="1">IF(Setup!$AJ$7&lt;&gt;"",INDIRECT("'" &amp; Setup!$AJ$7 &amp; "'!" &amp; AD390),0) + IF(Setup!$AJ$8&lt;&gt;"",INDIRECT("'" &amp; Setup!$AJ$8 &amp; "'!" &amp; AD390),0) + IF(Setup!$AJ$9&lt;&gt;"",INDIRECT("'" &amp; Setup!$AJ$9 &amp; "'!" &amp; AD390),0) + IF(Setup!$AJ$10&lt;&gt;"",INDIRECT("'" &amp; Setup!$AJ$10 &amp; "'!" &amp; AD390),0) + IF(Setup!$AJ$11&lt;&gt;"",INDIRECT("'" &amp; Setup!$AJ$11 &amp; "'!" &amp; AD390),0) + IF(Setup!$AJ$12&lt;&gt;"",INDIRECT("'" &amp; Setup!$AJ$12 &amp; "'!" &amp; AD390),0)</f>
        <v>0</v>
      </c>
      <c r="Y390" s="4">
        <f ca="1">IF(Setup!$AJ$7&lt;&gt;"",INDIRECT("'" &amp; Setup!$AJ$7 &amp; "'!" &amp; AE390),0) + IF(Setup!$AJ$8&lt;&gt;"",INDIRECT("'" &amp; Setup!$AJ$8 &amp; "'!" &amp; AE390),0) + IF(Setup!$AJ$9&lt;&gt;"",INDIRECT("'" &amp; Setup!$AJ$9 &amp; "'!" &amp; AE390),0) + IF(Setup!$AJ$10&lt;&gt;"",INDIRECT("'" &amp; Setup!$AJ$10 &amp; "'!" &amp; AE390),0) + IF(Setup!$AJ$11&lt;&gt;"",INDIRECT("'" &amp; Setup!$AJ$11 &amp; "'!" &amp; AE390),0) + IF(Setup!$AJ$12&lt;&gt;"",INDIRECT("'" &amp; Setup!$AJ$12 &amp; "'!" &amp; AE390),0)</f>
        <v>0</v>
      </c>
      <c r="Z390" s="32" t="str">
        <f t="shared" ca="1" si="197"/>
        <v/>
      </c>
      <c r="AA390" s="33" t="str">
        <f t="shared" ca="1" si="198"/>
        <v/>
      </c>
      <c r="AB390" s="1">
        <f>Planning!H162</f>
        <v>0</v>
      </c>
      <c r="AC390" s="2" t="str">
        <f t="shared" si="199"/>
        <v>00</v>
      </c>
      <c r="AD390" s="2" t="s">
        <v>1165</v>
      </c>
      <c r="AE390" s="2" t="s">
        <v>1166</v>
      </c>
      <c r="AF390" s="2" t="s">
        <v>1756</v>
      </c>
      <c r="AI390" s="2">
        <f ca="1">IF(Setup!$AG$7&lt;&gt;"",INDIRECT("'" &amp; Setup!$AG$7 &amp; "'!" &amp; AF390),0) + IF(Setup!$AG$8&lt;&gt;"",INDIRECT("'" &amp; Setup!$AG$8 &amp; "'!" &amp; AF390),0) + IF(Setup!$AG$9&lt;&gt;"",INDIRECT("'" &amp; Setup!$AG$9 &amp; "'!" &amp; AF390),0) + IF(Setup!$AG$10&lt;&gt;"",INDIRECT("'" &amp; Setup!$AG$10 &amp; "'!" &amp; AF390),0) + IF(Setup!$AG$11&lt;&gt;"",INDIRECT("'" &amp; Setup!$AG$11 &amp; "'!" &amp; AF390),0) + IF(Setup!$AG$12&lt;&gt;"",INDIRECT("'" &amp; Setup!$AG$12 &amp; "'!" &amp; AF390),0)</f>
        <v>0</v>
      </c>
      <c r="AJ390" s="2">
        <f ca="1">IF(Setup!$AH$7&lt;&gt;"",INDIRECT("'" &amp; Setup!$AH$7 &amp; "'!" &amp; AF390),0) + IF(Setup!$AH$8&lt;&gt;"",INDIRECT("'" &amp; Setup!$AH$8 &amp; "'!" &amp; AF390),0) + IF(Setup!$AH$9&lt;&gt;"",INDIRECT("'" &amp; Setup!$AH$9 &amp; "'!" &amp; AF390),0) + IF(Setup!$AH$10&lt;&gt;"",INDIRECT("'" &amp; Setup!$AH$10 &amp; "'!" &amp; AF390),0) + IF(Setup!$AH$11&lt;&gt;"",INDIRECT("'" &amp; Setup!$AH$11 &amp; "'!" &amp; AF390),0) + IF(Setup!$AH$12&lt;&gt;"",INDIRECT("'" &amp; Setup!$AH$12 &amp; "'!" &amp; AF390),0)</f>
        <v>0</v>
      </c>
      <c r="AK390" s="2">
        <f ca="1">IF(Setup!$AI$7&lt;&gt;"",INDIRECT("'" &amp; Setup!$AI$7 &amp; "'!" &amp; AF390),0) + IF(Setup!$AI$8&lt;&gt;"",INDIRECT("'" &amp; Setup!$AI$8 &amp; "'!" &amp; AF390),0) + IF(Setup!$AI$9&lt;&gt;"",INDIRECT("'" &amp; Setup!$AI$9 &amp; "'!" &amp; AF390),0) + IF(Setup!$AI$10&lt;&gt;"",INDIRECT("'" &amp; Setup!$AI$10 &amp; "'!" &amp; AF390),0) + IF(Setup!$AI$11&lt;&gt;"",INDIRECT("'" &amp; Setup!$AI$11 &amp; "'!" &amp; AF390),0) + IF(Setup!$AI$12&lt;&gt;"",INDIRECT("'" &amp; Setup!$AI$12 &amp; "'!" &amp; AF390),0)</f>
        <v>0</v>
      </c>
      <c r="AL390" s="2">
        <f ca="1">IF(Setup!$AJ$7&lt;&gt;"",INDIRECT("'" &amp; Setup!$AJ$7 &amp; "'!" &amp; AF390),0) + IF(Setup!$AJ$8&lt;&gt;"",INDIRECT("'" &amp; Setup!$AJ$8 &amp; "'!" &amp; AF390),0) + IF(Setup!$AJ$9&lt;&gt;"",INDIRECT("'" &amp; Setup!$AJ$9 &amp; "'!" &amp; AF390),0) + IF(Setup!$AJ$10&lt;&gt;"",INDIRECT("'" &amp; Setup!$AJ$10 &amp; "'!" &amp; AF390),0) + IF(Setup!$AJ$11&lt;&gt;"",INDIRECT("'" &amp; Setup!$AJ$11 &amp; "'!" &amp; AF390),0) + IF(Setup!$AJ$12&lt;&gt;"",INDIRECT("'" &amp; Setup!$AJ$12 &amp; "'!" &amp; AF390),0)</f>
        <v>0</v>
      </c>
      <c r="AN390" s="2" t="str">
        <f t="shared" si="200"/>
        <v/>
      </c>
      <c r="BS390" s="2">
        <v>0</v>
      </c>
      <c r="BT390" s="2">
        <f ca="1">IF(Setup!$AH$7="",0,INDIRECT("'" &amp; Setup!$AH$7 &amp; "'!" &amp; AF390))</f>
        <v>0</v>
      </c>
      <c r="BU390" s="2">
        <f ca="1">IF(Setup!$AI$7="",0,INDIRECT("'" &amp; Setup!$AI$7 &amp; "'!" &amp; AF390))</f>
        <v>0</v>
      </c>
      <c r="BV390" s="2">
        <f ca="1">IF(Setup!$AJ$7="",0,INDIRECT("'" &amp; Setup!$AJ$7 &amp; "'!" &amp; AF390))</f>
        <v>0</v>
      </c>
    </row>
    <row r="391" spans="1:74" ht="39" hidden="1" customHeight="1" x14ac:dyDescent="0.2">
      <c r="A391" s="14" t="str">
        <f>Planning!A163</f>
        <v>I155</v>
      </c>
      <c r="B391" s="9">
        <f>Planning!B163</f>
        <v>0</v>
      </c>
      <c r="C391" s="9">
        <f>Planning!C163</f>
        <v>0</v>
      </c>
      <c r="D391" s="9">
        <f>Planning!D163</f>
        <v>0</v>
      </c>
      <c r="E391" s="3">
        <f>Planning!E163</f>
        <v>0</v>
      </c>
      <c r="F391" s="3">
        <f>Planning!G163</f>
        <v>0</v>
      </c>
      <c r="G391" s="60">
        <f t="shared" si="201"/>
        <v>0</v>
      </c>
      <c r="H391" s="5">
        <f t="shared" ca="1" si="202"/>
        <v>0</v>
      </c>
      <c r="I391" s="5">
        <f t="shared" ca="1" si="203"/>
        <v>0</v>
      </c>
      <c r="J391" s="32" t="str">
        <f t="shared" ca="1" si="204"/>
        <v/>
      </c>
      <c r="K391" s="33" t="str">
        <f t="shared" ca="1" si="192"/>
        <v/>
      </c>
      <c r="L391" s="5">
        <f ca="1">IF(Setup!$AG$7&lt;&gt;"",INDIRECT("'" &amp; Setup!$AG$7 &amp; "'!" &amp; AD391),0) + IF(Setup!$AG$8&lt;&gt;"",INDIRECT("'" &amp; Setup!$AG$8 &amp; "'!" &amp; AD391),0) + IF(Setup!$AG$9&lt;&gt;"",INDIRECT("'" &amp; Setup!$AG$9 &amp; "'!" &amp; AD391),0) + IF(Setup!$AG$10&lt;&gt;"",INDIRECT("'" &amp; Setup!$AG$10 &amp; "'!" &amp; AD391),0) + IF(Setup!$AG$11&lt;&gt;"",INDIRECT("'" &amp; Setup!$AG$11 &amp; "'!" &amp; AD391),0) + IF(Setup!$AG$12&lt;&gt;"",INDIRECT("'" &amp; Setup!$AG$12 &amp; "'!" &amp; AD391),0)</f>
        <v>0</v>
      </c>
      <c r="M391" s="5">
        <f ca="1">IF(Setup!$AG$7&lt;&gt;"",INDIRECT("'" &amp; Setup!$AG$7 &amp; "'!" &amp; AE391),0) + IF(Setup!$AG$8&lt;&gt;"",INDIRECT("'" &amp; Setup!$AG$8 &amp; "'!" &amp; AE391),0) + IF(Setup!$AG$9&lt;&gt;"",INDIRECT("'" &amp; Setup!$AG$9 &amp; "'!" &amp; AE391),0) + IF(Setup!$AG$10&lt;&gt;"",INDIRECT("'" &amp; Setup!$AG$10 &amp; "'!" &amp; AE391),0) + IF(Setup!$AG$11&lt;&gt;"",INDIRECT("'" &amp; Setup!$AG$11 &amp; "'!" &amp; AE391),0) + IF(Setup!$AG$12&lt;&gt;"",INDIRECT("'" &amp; Setup!$AG$12 &amp; "'!" &amp; AE391),0)</f>
        <v>0</v>
      </c>
      <c r="N391" s="32" t="str">
        <f t="shared" ca="1" si="205"/>
        <v/>
      </c>
      <c r="O391" s="33" t="str">
        <f t="shared" ca="1" si="193"/>
        <v/>
      </c>
      <c r="P391" s="5">
        <f ca="1">IF(Setup!$AH$7&lt;&gt;"",INDIRECT("'" &amp; Setup!$AH$7 &amp; "'!" &amp; AD391),0) + IF(Setup!$AH$8&lt;&gt;"",INDIRECT("'" &amp; Setup!$AH$8 &amp; "'!" &amp; AD391),0) + IF(Setup!$AH$9&lt;&gt;"",INDIRECT("'" &amp; Setup!$AH$9 &amp; "'!" &amp; AD391),0) + IF(Setup!$AH$10&lt;&gt;"",INDIRECT("'" &amp; Setup!$AH$10 &amp; "'!" &amp; AD391),0) + IF(Setup!$AH$11&lt;&gt;"",INDIRECT("'" &amp; Setup!$AH$11 &amp; "'!" &amp; AD391),0) + IF(Setup!$AH$12&lt;&gt;"",INDIRECT("'" &amp; Setup!$AH$12 &amp; "'!" &amp; AD391),0)</f>
        <v>0</v>
      </c>
      <c r="Q391" s="5">
        <f ca="1">IF(Setup!$AH$7&lt;&gt;"",INDIRECT("'" &amp; Setup!$AH$7 &amp; "'!" &amp; AE391),0) + IF(Setup!$AH$8&lt;&gt;"",INDIRECT("'" &amp; Setup!$AH$8 &amp; "'!" &amp; AE391),0) + IF(Setup!$AH$9&lt;&gt;"",INDIRECT("'" &amp; Setup!$AH$9 &amp; "'!" &amp; AE391),0) + IF(Setup!$AH$10&lt;&gt;"",INDIRECT("'" &amp; Setup!$AH$10 &amp; "'!" &amp; AE391),0) + IF(Setup!$AH$11&lt;&gt;"",INDIRECT("'" &amp; Setup!$AH$11 &amp; "'!" &amp; AE391),0) + IF(Setup!$AH$12&lt;&gt;"",INDIRECT("'" &amp; Setup!$AH$12 &amp; "'!" &amp; AE391),0)</f>
        <v>0</v>
      </c>
      <c r="R391" s="32" t="str">
        <f t="shared" ca="1" si="206"/>
        <v/>
      </c>
      <c r="S391" s="33" t="str">
        <f t="shared" ca="1" si="194"/>
        <v/>
      </c>
      <c r="T391" s="5">
        <f ca="1">IF(Setup!$AI$7&lt;&gt;"",INDIRECT("'" &amp; Setup!$AI$7 &amp; "'!" &amp; AD391),0) + IF(Setup!$AI$8&lt;&gt;"",INDIRECT("'" &amp; Setup!$AI$8 &amp; "'!" &amp; AD391),0) + IF(Setup!$AI$9&lt;&gt;"",INDIRECT("'" &amp; Setup!$AI$9 &amp; "'!" &amp; AD391),0) + IF(Setup!$AI$10&lt;&gt;"",INDIRECT("'" &amp; Setup!$AI$10 &amp; "'!" &amp; AD391),0) + IF(Setup!$AI$11&lt;&gt;"",INDIRECT("'" &amp; Setup!$AI$11 &amp; "'!" &amp; AD391),0) + IF(Setup!$AI$12&lt;&gt;"",INDIRECT("'" &amp; Setup!$AI$12 &amp; "'!" &amp; AD391),0)</f>
        <v>0</v>
      </c>
      <c r="U391" s="5">
        <f ca="1">IF(Setup!$AI$7&lt;&gt;"",INDIRECT("'" &amp; Setup!$AI$7 &amp; "'!" &amp; AE391),0) + IF(Setup!$AI$8&lt;&gt;"",INDIRECT("'" &amp; Setup!$AI$8 &amp; "'!" &amp; AE391),0) + IF(Setup!$AI$9&lt;&gt;"",INDIRECT("'" &amp; Setup!$AI$9 &amp; "'!" &amp; AE391),0) + IF(Setup!$AI$10&lt;&gt;"",INDIRECT("'" &amp; Setup!$AI$10 &amp; "'!" &amp; AE391),0) + IF(Setup!$AI$11&lt;&gt;"",INDIRECT("'" &amp; Setup!$AI$11 &amp; "'!" &amp; AE391),0) + IF(Setup!$AI$12&lt;&gt;"",INDIRECT("'" &amp; Setup!$AI$12 &amp; "'!" &amp; AE391),0)</f>
        <v>0</v>
      </c>
      <c r="V391" s="32" t="str">
        <f t="shared" ca="1" si="195"/>
        <v/>
      </c>
      <c r="W391" s="33" t="str">
        <f t="shared" ca="1" si="196"/>
        <v/>
      </c>
      <c r="X391" s="4">
        <f ca="1">IF(Setup!$AJ$7&lt;&gt;"",INDIRECT("'" &amp; Setup!$AJ$7 &amp; "'!" &amp; AD391),0) + IF(Setup!$AJ$8&lt;&gt;"",INDIRECT("'" &amp; Setup!$AJ$8 &amp; "'!" &amp; AD391),0) + IF(Setup!$AJ$9&lt;&gt;"",INDIRECT("'" &amp; Setup!$AJ$9 &amp; "'!" &amp; AD391),0) + IF(Setup!$AJ$10&lt;&gt;"",INDIRECT("'" &amp; Setup!$AJ$10 &amp; "'!" &amp; AD391),0) + IF(Setup!$AJ$11&lt;&gt;"",INDIRECT("'" &amp; Setup!$AJ$11 &amp; "'!" &amp; AD391),0) + IF(Setup!$AJ$12&lt;&gt;"",INDIRECT("'" &amp; Setup!$AJ$12 &amp; "'!" &amp; AD391),0)</f>
        <v>0</v>
      </c>
      <c r="Y391" s="4">
        <f ca="1">IF(Setup!$AJ$7&lt;&gt;"",INDIRECT("'" &amp; Setup!$AJ$7 &amp; "'!" &amp; AE391),0) + IF(Setup!$AJ$8&lt;&gt;"",INDIRECT("'" &amp; Setup!$AJ$8 &amp; "'!" &amp; AE391),0) + IF(Setup!$AJ$9&lt;&gt;"",INDIRECT("'" &amp; Setup!$AJ$9 &amp; "'!" &amp; AE391),0) + IF(Setup!$AJ$10&lt;&gt;"",INDIRECT("'" &amp; Setup!$AJ$10 &amp; "'!" &amp; AE391),0) + IF(Setup!$AJ$11&lt;&gt;"",INDIRECT("'" &amp; Setup!$AJ$11 &amp; "'!" &amp; AE391),0) + IF(Setup!$AJ$12&lt;&gt;"",INDIRECT("'" &amp; Setup!$AJ$12 &amp; "'!" &amp; AE391),0)</f>
        <v>0</v>
      </c>
      <c r="Z391" s="32" t="str">
        <f t="shared" ca="1" si="197"/>
        <v/>
      </c>
      <c r="AA391" s="33" t="str">
        <f t="shared" ca="1" si="198"/>
        <v/>
      </c>
      <c r="AB391" s="1">
        <f>Planning!H163</f>
        <v>0</v>
      </c>
      <c r="AC391" s="2" t="str">
        <f t="shared" si="199"/>
        <v>00</v>
      </c>
      <c r="AD391" s="2" t="s">
        <v>1167</v>
      </c>
      <c r="AE391" s="2" t="s">
        <v>1168</v>
      </c>
      <c r="AF391" s="2" t="s">
        <v>1757</v>
      </c>
      <c r="AI391" s="2">
        <f ca="1">IF(Setup!$AG$7&lt;&gt;"",INDIRECT("'" &amp; Setup!$AG$7 &amp; "'!" &amp; AF391),0) + IF(Setup!$AG$8&lt;&gt;"",INDIRECT("'" &amp; Setup!$AG$8 &amp; "'!" &amp; AF391),0) + IF(Setup!$AG$9&lt;&gt;"",INDIRECT("'" &amp; Setup!$AG$9 &amp; "'!" &amp; AF391),0) + IF(Setup!$AG$10&lt;&gt;"",INDIRECT("'" &amp; Setup!$AG$10 &amp; "'!" &amp; AF391),0) + IF(Setup!$AG$11&lt;&gt;"",INDIRECT("'" &amp; Setup!$AG$11 &amp; "'!" &amp; AF391),0) + IF(Setup!$AG$12&lt;&gt;"",INDIRECT("'" &amp; Setup!$AG$12 &amp; "'!" &amp; AF391),0)</f>
        <v>0</v>
      </c>
      <c r="AJ391" s="2">
        <f ca="1">IF(Setup!$AH$7&lt;&gt;"",INDIRECT("'" &amp; Setup!$AH$7 &amp; "'!" &amp; AF391),0) + IF(Setup!$AH$8&lt;&gt;"",INDIRECT("'" &amp; Setup!$AH$8 &amp; "'!" &amp; AF391),0) + IF(Setup!$AH$9&lt;&gt;"",INDIRECT("'" &amp; Setup!$AH$9 &amp; "'!" &amp; AF391),0) + IF(Setup!$AH$10&lt;&gt;"",INDIRECT("'" &amp; Setup!$AH$10 &amp; "'!" &amp; AF391),0) + IF(Setup!$AH$11&lt;&gt;"",INDIRECT("'" &amp; Setup!$AH$11 &amp; "'!" &amp; AF391),0) + IF(Setup!$AH$12&lt;&gt;"",INDIRECT("'" &amp; Setup!$AH$12 &amp; "'!" &amp; AF391),0)</f>
        <v>0</v>
      </c>
      <c r="AK391" s="2">
        <f ca="1">IF(Setup!$AI$7&lt;&gt;"",INDIRECT("'" &amp; Setup!$AI$7 &amp; "'!" &amp; AF391),0) + IF(Setup!$AI$8&lt;&gt;"",INDIRECT("'" &amp; Setup!$AI$8 &amp; "'!" &amp; AF391),0) + IF(Setup!$AI$9&lt;&gt;"",INDIRECT("'" &amp; Setup!$AI$9 &amp; "'!" &amp; AF391),0) + IF(Setup!$AI$10&lt;&gt;"",INDIRECT("'" &amp; Setup!$AI$10 &amp; "'!" &amp; AF391),0) + IF(Setup!$AI$11&lt;&gt;"",INDIRECT("'" &amp; Setup!$AI$11 &amp; "'!" &amp; AF391),0) + IF(Setup!$AI$12&lt;&gt;"",INDIRECT("'" &amp; Setup!$AI$12 &amp; "'!" &amp; AF391),0)</f>
        <v>0</v>
      </c>
      <c r="AL391" s="2">
        <f ca="1">IF(Setup!$AJ$7&lt;&gt;"",INDIRECT("'" &amp; Setup!$AJ$7 &amp; "'!" &amp; AF391),0) + IF(Setup!$AJ$8&lt;&gt;"",INDIRECT("'" &amp; Setup!$AJ$8 &amp; "'!" &amp; AF391),0) + IF(Setup!$AJ$9&lt;&gt;"",INDIRECT("'" &amp; Setup!$AJ$9 &amp; "'!" &amp; AF391),0) + IF(Setup!$AJ$10&lt;&gt;"",INDIRECT("'" &amp; Setup!$AJ$10 &amp; "'!" &amp; AF391),0) + IF(Setup!$AJ$11&lt;&gt;"",INDIRECT("'" &amp; Setup!$AJ$11 &amp; "'!" &amp; AF391),0) + IF(Setup!$AJ$12&lt;&gt;"",INDIRECT("'" &amp; Setup!$AJ$12 &amp; "'!" &amp; AF391),0)</f>
        <v>0</v>
      </c>
      <c r="AN391" s="2" t="str">
        <f t="shared" si="200"/>
        <v/>
      </c>
      <c r="BS391" s="2">
        <v>0</v>
      </c>
      <c r="BT391" s="2">
        <f ca="1">IF(Setup!$AH$7="",0,INDIRECT("'" &amp; Setup!$AH$7 &amp; "'!" &amp; AF391))</f>
        <v>0</v>
      </c>
      <c r="BU391" s="2">
        <f ca="1">IF(Setup!$AI$7="",0,INDIRECT("'" &amp; Setup!$AI$7 &amp; "'!" &amp; AF391))</f>
        <v>0</v>
      </c>
      <c r="BV391" s="2">
        <f ca="1">IF(Setup!$AJ$7="",0,INDIRECT("'" &amp; Setup!$AJ$7 &amp; "'!" &amp; AF391))</f>
        <v>0</v>
      </c>
    </row>
    <row r="392" spans="1:74" ht="39" hidden="1" customHeight="1" x14ac:dyDescent="0.2">
      <c r="A392" s="14" t="str">
        <f>Planning!A164</f>
        <v>I156</v>
      </c>
      <c r="B392" s="9">
        <f>Planning!B164</f>
        <v>0</v>
      </c>
      <c r="C392" s="9">
        <f>Planning!C164</f>
        <v>0</v>
      </c>
      <c r="D392" s="9">
        <f>Planning!D164</f>
        <v>0</v>
      </c>
      <c r="E392" s="3">
        <f>Planning!E164</f>
        <v>0</v>
      </c>
      <c r="F392" s="3">
        <f>Planning!G164</f>
        <v>0</v>
      </c>
      <c r="G392" s="60">
        <f t="shared" si="201"/>
        <v>0</v>
      </c>
      <c r="H392" s="5">
        <f t="shared" ca="1" si="202"/>
        <v>0</v>
      </c>
      <c r="I392" s="5">
        <f t="shared" ca="1" si="203"/>
        <v>0</v>
      </c>
      <c r="J392" s="32" t="str">
        <f t="shared" ca="1" si="204"/>
        <v/>
      </c>
      <c r="K392" s="33" t="str">
        <f t="shared" ca="1" si="192"/>
        <v/>
      </c>
      <c r="L392" s="5">
        <f ca="1">IF(Setup!$AG$7&lt;&gt;"",INDIRECT("'" &amp; Setup!$AG$7 &amp; "'!" &amp; AD392),0) + IF(Setup!$AG$8&lt;&gt;"",INDIRECT("'" &amp; Setup!$AG$8 &amp; "'!" &amp; AD392),0) + IF(Setup!$AG$9&lt;&gt;"",INDIRECT("'" &amp; Setup!$AG$9 &amp; "'!" &amp; AD392),0) + IF(Setup!$AG$10&lt;&gt;"",INDIRECT("'" &amp; Setup!$AG$10 &amp; "'!" &amp; AD392),0) + IF(Setup!$AG$11&lt;&gt;"",INDIRECT("'" &amp; Setup!$AG$11 &amp; "'!" &amp; AD392),0) + IF(Setup!$AG$12&lt;&gt;"",INDIRECT("'" &amp; Setup!$AG$12 &amp; "'!" &amp; AD392),0)</f>
        <v>0</v>
      </c>
      <c r="M392" s="5">
        <f ca="1">IF(Setup!$AG$7&lt;&gt;"",INDIRECT("'" &amp; Setup!$AG$7 &amp; "'!" &amp; AE392),0) + IF(Setup!$AG$8&lt;&gt;"",INDIRECT("'" &amp; Setup!$AG$8 &amp; "'!" &amp; AE392),0) + IF(Setup!$AG$9&lt;&gt;"",INDIRECT("'" &amp; Setup!$AG$9 &amp; "'!" &amp; AE392),0) + IF(Setup!$AG$10&lt;&gt;"",INDIRECT("'" &amp; Setup!$AG$10 &amp; "'!" &amp; AE392),0) + IF(Setup!$AG$11&lt;&gt;"",INDIRECT("'" &amp; Setup!$AG$11 &amp; "'!" &amp; AE392),0) + IF(Setup!$AG$12&lt;&gt;"",INDIRECT("'" &amp; Setup!$AG$12 &amp; "'!" &amp; AE392),0)</f>
        <v>0</v>
      </c>
      <c r="N392" s="32" t="str">
        <f t="shared" ca="1" si="205"/>
        <v/>
      </c>
      <c r="O392" s="33" t="str">
        <f t="shared" ca="1" si="193"/>
        <v/>
      </c>
      <c r="P392" s="5">
        <f ca="1">IF(Setup!$AH$7&lt;&gt;"",INDIRECT("'" &amp; Setup!$AH$7 &amp; "'!" &amp; AD392),0) + IF(Setup!$AH$8&lt;&gt;"",INDIRECT("'" &amp; Setup!$AH$8 &amp; "'!" &amp; AD392),0) + IF(Setup!$AH$9&lt;&gt;"",INDIRECT("'" &amp; Setup!$AH$9 &amp; "'!" &amp; AD392),0) + IF(Setup!$AH$10&lt;&gt;"",INDIRECT("'" &amp; Setup!$AH$10 &amp; "'!" &amp; AD392),0) + IF(Setup!$AH$11&lt;&gt;"",INDIRECT("'" &amp; Setup!$AH$11 &amp; "'!" &amp; AD392),0) + IF(Setup!$AH$12&lt;&gt;"",INDIRECT("'" &amp; Setup!$AH$12 &amp; "'!" &amp; AD392),0)</f>
        <v>0</v>
      </c>
      <c r="Q392" s="5">
        <f ca="1">IF(Setup!$AH$7&lt;&gt;"",INDIRECT("'" &amp; Setup!$AH$7 &amp; "'!" &amp; AE392),0) + IF(Setup!$AH$8&lt;&gt;"",INDIRECT("'" &amp; Setup!$AH$8 &amp; "'!" &amp; AE392),0) + IF(Setup!$AH$9&lt;&gt;"",INDIRECT("'" &amp; Setup!$AH$9 &amp; "'!" &amp; AE392),0) + IF(Setup!$AH$10&lt;&gt;"",INDIRECT("'" &amp; Setup!$AH$10 &amp; "'!" &amp; AE392),0) + IF(Setup!$AH$11&lt;&gt;"",INDIRECT("'" &amp; Setup!$AH$11 &amp; "'!" &amp; AE392),0) + IF(Setup!$AH$12&lt;&gt;"",INDIRECT("'" &amp; Setup!$AH$12 &amp; "'!" &amp; AE392),0)</f>
        <v>0</v>
      </c>
      <c r="R392" s="32" t="str">
        <f t="shared" ca="1" si="206"/>
        <v/>
      </c>
      <c r="S392" s="33" t="str">
        <f t="shared" ca="1" si="194"/>
        <v/>
      </c>
      <c r="T392" s="5">
        <f ca="1">IF(Setup!$AI$7&lt;&gt;"",INDIRECT("'" &amp; Setup!$AI$7 &amp; "'!" &amp; AD392),0) + IF(Setup!$AI$8&lt;&gt;"",INDIRECT("'" &amp; Setup!$AI$8 &amp; "'!" &amp; AD392),0) + IF(Setup!$AI$9&lt;&gt;"",INDIRECT("'" &amp; Setup!$AI$9 &amp; "'!" &amp; AD392),0) + IF(Setup!$AI$10&lt;&gt;"",INDIRECT("'" &amp; Setup!$AI$10 &amp; "'!" &amp; AD392),0) + IF(Setup!$AI$11&lt;&gt;"",INDIRECT("'" &amp; Setup!$AI$11 &amp; "'!" &amp; AD392),0) + IF(Setup!$AI$12&lt;&gt;"",INDIRECT("'" &amp; Setup!$AI$12 &amp; "'!" &amp; AD392),0)</f>
        <v>0</v>
      </c>
      <c r="U392" s="5">
        <f ca="1">IF(Setup!$AI$7&lt;&gt;"",INDIRECT("'" &amp; Setup!$AI$7 &amp; "'!" &amp; AE392),0) + IF(Setup!$AI$8&lt;&gt;"",INDIRECT("'" &amp; Setup!$AI$8 &amp; "'!" &amp; AE392),0) + IF(Setup!$AI$9&lt;&gt;"",INDIRECT("'" &amp; Setup!$AI$9 &amp; "'!" &amp; AE392),0) + IF(Setup!$AI$10&lt;&gt;"",INDIRECT("'" &amp; Setup!$AI$10 &amp; "'!" &amp; AE392),0) + IF(Setup!$AI$11&lt;&gt;"",INDIRECT("'" &amp; Setup!$AI$11 &amp; "'!" &amp; AE392),0) + IF(Setup!$AI$12&lt;&gt;"",INDIRECT("'" &amp; Setup!$AI$12 &amp; "'!" &amp; AE392),0)</f>
        <v>0</v>
      </c>
      <c r="V392" s="32" t="str">
        <f t="shared" ca="1" si="195"/>
        <v/>
      </c>
      <c r="W392" s="33" t="str">
        <f t="shared" ca="1" si="196"/>
        <v/>
      </c>
      <c r="X392" s="4">
        <f ca="1">IF(Setup!$AJ$7&lt;&gt;"",INDIRECT("'" &amp; Setup!$AJ$7 &amp; "'!" &amp; AD392),0) + IF(Setup!$AJ$8&lt;&gt;"",INDIRECT("'" &amp; Setup!$AJ$8 &amp; "'!" &amp; AD392),0) + IF(Setup!$AJ$9&lt;&gt;"",INDIRECT("'" &amp; Setup!$AJ$9 &amp; "'!" &amp; AD392),0) + IF(Setup!$AJ$10&lt;&gt;"",INDIRECT("'" &amp; Setup!$AJ$10 &amp; "'!" &amp; AD392),0) + IF(Setup!$AJ$11&lt;&gt;"",INDIRECT("'" &amp; Setup!$AJ$11 &amp; "'!" &amp; AD392),0) + IF(Setup!$AJ$12&lt;&gt;"",INDIRECT("'" &amp; Setup!$AJ$12 &amp; "'!" &amp; AD392),0)</f>
        <v>0</v>
      </c>
      <c r="Y392" s="4">
        <f ca="1">IF(Setup!$AJ$7&lt;&gt;"",INDIRECT("'" &amp; Setup!$AJ$7 &amp; "'!" &amp; AE392),0) + IF(Setup!$AJ$8&lt;&gt;"",INDIRECT("'" &amp; Setup!$AJ$8 &amp; "'!" &amp; AE392),0) + IF(Setup!$AJ$9&lt;&gt;"",INDIRECT("'" &amp; Setup!$AJ$9 &amp; "'!" &amp; AE392),0) + IF(Setup!$AJ$10&lt;&gt;"",INDIRECT("'" &amp; Setup!$AJ$10 &amp; "'!" &amp; AE392),0) + IF(Setup!$AJ$11&lt;&gt;"",INDIRECT("'" &amp; Setup!$AJ$11 &amp; "'!" &amp; AE392),0) + IF(Setup!$AJ$12&lt;&gt;"",INDIRECT("'" &amp; Setup!$AJ$12 &amp; "'!" &amp; AE392),0)</f>
        <v>0</v>
      </c>
      <c r="Z392" s="32" t="str">
        <f t="shared" ca="1" si="197"/>
        <v/>
      </c>
      <c r="AA392" s="33" t="str">
        <f t="shared" ca="1" si="198"/>
        <v/>
      </c>
      <c r="AB392" s="1">
        <f>Planning!H164</f>
        <v>0</v>
      </c>
      <c r="AC392" s="2" t="str">
        <f t="shared" si="199"/>
        <v>00</v>
      </c>
      <c r="AD392" s="2" t="s">
        <v>1169</v>
      </c>
      <c r="AE392" s="2" t="s">
        <v>1170</v>
      </c>
      <c r="AF392" s="2" t="s">
        <v>1758</v>
      </c>
      <c r="AI392" s="2">
        <f ca="1">IF(Setup!$AG$7&lt;&gt;"",INDIRECT("'" &amp; Setup!$AG$7 &amp; "'!" &amp; AF392),0) + IF(Setup!$AG$8&lt;&gt;"",INDIRECT("'" &amp; Setup!$AG$8 &amp; "'!" &amp; AF392),0) + IF(Setup!$AG$9&lt;&gt;"",INDIRECT("'" &amp; Setup!$AG$9 &amp; "'!" &amp; AF392),0) + IF(Setup!$AG$10&lt;&gt;"",INDIRECT("'" &amp; Setup!$AG$10 &amp; "'!" &amp; AF392),0) + IF(Setup!$AG$11&lt;&gt;"",INDIRECT("'" &amp; Setup!$AG$11 &amp; "'!" &amp; AF392),0) + IF(Setup!$AG$12&lt;&gt;"",INDIRECT("'" &amp; Setup!$AG$12 &amp; "'!" &amp; AF392),0)</f>
        <v>0</v>
      </c>
      <c r="AJ392" s="2">
        <f ca="1">IF(Setup!$AH$7&lt;&gt;"",INDIRECT("'" &amp; Setup!$AH$7 &amp; "'!" &amp; AF392),0) + IF(Setup!$AH$8&lt;&gt;"",INDIRECT("'" &amp; Setup!$AH$8 &amp; "'!" &amp; AF392),0) + IF(Setup!$AH$9&lt;&gt;"",INDIRECT("'" &amp; Setup!$AH$9 &amp; "'!" &amp; AF392),0) + IF(Setup!$AH$10&lt;&gt;"",INDIRECT("'" &amp; Setup!$AH$10 &amp; "'!" &amp; AF392),0) + IF(Setup!$AH$11&lt;&gt;"",INDIRECT("'" &amp; Setup!$AH$11 &amp; "'!" &amp; AF392),0) + IF(Setup!$AH$12&lt;&gt;"",INDIRECT("'" &amp; Setup!$AH$12 &amp; "'!" &amp; AF392),0)</f>
        <v>0</v>
      </c>
      <c r="AK392" s="2">
        <f ca="1">IF(Setup!$AI$7&lt;&gt;"",INDIRECT("'" &amp; Setup!$AI$7 &amp; "'!" &amp; AF392),0) + IF(Setup!$AI$8&lt;&gt;"",INDIRECT("'" &amp; Setup!$AI$8 &amp; "'!" &amp; AF392),0) + IF(Setup!$AI$9&lt;&gt;"",INDIRECT("'" &amp; Setup!$AI$9 &amp; "'!" &amp; AF392),0) + IF(Setup!$AI$10&lt;&gt;"",INDIRECT("'" &amp; Setup!$AI$10 &amp; "'!" &amp; AF392),0) + IF(Setup!$AI$11&lt;&gt;"",INDIRECT("'" &amp; Setup!$AI$11 &amp; "'!" &amp; AF392),0) + IF(Setup!$AI$12&lt;&gt;"",INDIRECT("'" &amp; Setup!$AI$12 &amp; "'!" &amp; AF392),0)</f>
        <v>0</v>
      </c>
      <c r="AL392" s="2">
        <f ca="1">IF(Setup!$AJ$7&lt;&gt;"",INDIRECT("'" &amp; Setup!$AJ$7 &amp; "'!" &amp; AF392),0) + IF(Setup!$AJ$8&lt;&gt;"",INDIRECT("'" &amp; Setup!$AJ$8 &amp; "'!" &amp; AF392),0) + IF(Setup!$AJ$9&lt;&gt;"",INDIRECT("'" &amp; Setup!$AJ$9 &amp; "'!" &amp; AF392),0) + IF(Setup!$AJ$10&lt;&gt;"",INDIRECT("'" &amp; Setup!$AJ$10 &amp; "'!" &amp; AF392),0) + IF(Setup!$AJ$11&lt;&gt;"",INDIRECT("'" &amp; Setup!$AJ$11 &amp; "'!" &amp; AF392),0) + IF(Setup!$AJ$12&lt;&gt;"",INDIRECT("'" &amp; Setup!$AJ$12 &amp; "'!" &amp; AF392),0)</f>
        <v>0</v>
      </c>
      <c r="AN392" s="2" t="str">
        <f t="shared" si="200"/>
        <v/>
      </c>
      <c r="BS392" s="2">
        <v>0</v>
      </c>
      <c r="BT392" s="2">
        <f ca="1">IF(Setup!$AH$7="",0,INDIRECT("'" &amp; Setup!$AH$7 &amp; "'!" &amp; AF392))</f>
        <v>0</v>
      </c>
      <c r="BU392" s="2">
        <f ca="1">IF(Setup!$AI$7="",0,INDIRECT("'" &amp; Setup!$AI$7 &amp; "'!" &amp; AF392))</f>
        <v>0</v>
      </c>
      <c r="BV392" s="2">
        <f ca="1">IF(Setup!$AJ$7="",0,INDIRECT("'" &amp; Setup!$AJ$7 &amp; "'!" &amp; AF392))</f>
        <v>0</v>
      </c>
    </row>
    <row r="393" spans="1:74" ht="39" hidden="1" customHeight="1" x14ac:dyDescent="0.2">
      <c r="A393" s="14" t="str">
        <f>Planning!A165</f>
        <v>I157</v>
      </c>
      <c r="B393" s="9">
        <f>Planning!B165</f>
        <v>0</v>
      </c>
      <c r="C393" s="9">
        <f>Planning!C165</f>
        <v>0</v>
      </c>
      <c r="D393" s="9">
        <f>Planning!D165</f>
        <v>0</v>
      </c>
      <c r="E393" s="3">
        <f>Planning!E165</f>
        <v>0</v>
      </c>
      <c r="F393" s="3">
        <f>Planning!G165</f>
        <v>0</v>
      </c>
      <c r="G393" s="60">
        <f t="shared" si="201"/>
        <v>0</v>
      </c>
      <c r="H393" s="5">
        <f t="shared" ca="1" si="202"/>
        <v>0</v>
      </c>
      <c r="I393" s="5">
        <f t="shared" ca="1" si="203"/>
        <v>0</v>
      </c>
      <c r="J393" s="32" t="str">
        <f t="shared" ca="1" si="204"/>
        <v/>
      </c>
      <c r="K393" s="33" t="str">
        <f t="shared" ca="1" si="192"/>
        <v/>
      </c>
      <c r="L393" s="5">
        <f ca="1">IF(Setup!$AG$7&lt;&gt;"",INDIRECT("'" &amp; Setup!$AG$7 &amp; "'!" &amp; AD393),0) + IF(Setup!$AG$8&lt;&gt;"",INDIRECT("'" &amp; Setup!$AG$8 &amp; "'!" &amp; AD393),0) + IF(Setup!$AG$9&lt;&gt;"",INDIRECT("'" &amp; Setup!$AG$9 &amp; "'!" &amp; AD393),0) + IF(Setup!$AG$10&lt;&gt;"",INDIRECT("'" &amp; Setup!$AG$10 &amp; "'!" &amp; AD393),0) + IF(Setup!$AG$11&lt;&gt;"",INDIRECT("'" &amp; Setup!$AG$11 &amp; "'!" &amp; AD393),0) + IF(Setup!$AG$12&lt;&gt;"",INDIRECT("'" &amp; Setup!$AG$12 &amp; "'!" &amp; AD393),0)</f>
        <v>0</v>
      </c>
      <c r="M393" s="5">
        <f ca="1">IF(Setup!$AG$7&lt;&gt;"",INDIRECT("'" &amp; Setup!$AG$7 &amp; "'!" &amp; AE393),0) + IF(Setup!$AG$8&lt;&gt;"",INDIRECT("'" &amp; Setup!$AG$8 &amp; "'!" &amp; AE393),0) + IF(Setup!$AG$9&lt;&gt;"",INDIRECT("'" &amp; Setup!$AG$9 &amp; "'!" &amp; AE393),0) + IF(Setup!$AG$10&lt;&gt;"",INDIRECT("'" &amp; Setup!$AG$10 &amp; "'!" &amp; AE393),0) + IF(Setup!$AG$11&lt;&gt;"",INDIRECT("'" &amp; Setup!$AG$11 &amp; "'!" &amp; AE393),0) + IF(Setup!$AG$12&lt;&gt;"",INDIRECT("'" &amp; Setup!$AG$12 &amp; "'!" &amp; AE393),0)</f>
        <v>0</v>
      </c>
      <c r="N393" s="32" t="str">
        <f t="shared" ca="1" si="205"/>
        <v/>
      </c>
      <c r="O393" s="33" t="str">
        <f t="shared" ca="1" si="193"/>
        <v/>
      </c>
      <c r="P393" s="5">
        <f ca="1">IF(Setup!$AH$7&lt;&gt;"",INDIRECT("'" &amp; Setup!$AH$7 &amp; "'!" &amp; AD393),0) + IF(Setup!$AH$8&lt;&gt;"",INDIRECT("'" &amp; Setup!$AH$8 &amp; "'!" &amp; AD393),0) + IF(Setup!$AH$9&lt;&gt;"",INDIRECT("'" &amp; Setup!$AH$9 &amp; "'!" &amp; AD393),0) + IF(Setup!$AH$10&lt;&gt;"",INDIRECT("'" &amp; Setup!$AH$10 &amp; "'!" &amp; AD393),0) + IF(Setup!$AH$11&lt;&gt;"",INDIRECT("'" &amp; Setup!$AH$11 &amp; "'!" &amp; AD393),0) + IF(Setup!$AH$12&lt;&gt;"",INDIRECT("'" &amp; Setup!$AH$12 &amp; "'!" &amp; AD393),0)</f>
        <v>0</v>
      </c>
      <c r="Q393" s="5">
        <f ca="1">IF(Setup!$AH$7&lt;&gt;"",INDIRECT("'" &amp; Setup!$AH$7 &amp; "'!" &amp; AE393),0) + IF(Setup!$AH$8&lt;&gt;"",INDIRECT("'" &amp; Setup!$AH$8 &amp; "'!" &amp; AE393),0) + IF(Setup!$AH$9&lt;&gt;"",INDIRECT("'" &amp; Setup!$AH$9 &amp; "'!" &amp; AE393),0) + IF(Setup!$AH$10&lt;&gt;"",INDIRECT("'" &amp; Setup!$AH$10 &amp; "'!" &amp; AE393),0) + IF(Setup!$AH$11&lt;&gt;"",INDIRECT("'" &amp; Setup!$AH$11 &amp; "'!" &amp; AE393),0) + IF(Setup!$AH$12&lt;&gt;"",INDIRECT("'" &amp; Setup!$AH$12 &amp; "'!" &amp; AE393),0)</f>
        <v>0</v>
      </c>
      <c r="R393" s="32" t="str">
        <f t="shared" ca="1" si="206"/>
        <v/>
      </c>
      <c r="S393" s="33" t="str">
        <f t="shared" ca="1" si="194"/>
        <v/>
      </c>
      <c r="T393" s="5">
        <f ca="1">IF(Setup!$AI$7&lt;&gt;"",INDIRECT("'" &amp; Setup!$AI$7 &amp; "'!" &amp; AD393),0) + IF(Setup!$AI$8&lt;&gt;"",INDIRECT("'" &amp; Setup!$AI$8 &amp; "'!" &amp; AD393),0) + IF(Setup!$AI$9&lt;&gt;"",INDIRECT("'" &amp; Setup!$AI$9 &amp; "'!" &amp; AD393),0) + IF(Setup!$AI$10&lt;&gt;"",INDIRECT("'" &amp; Setup!$AI$10 &amp; "'!" &amp; AD393),0) + IF(Setup!$AI$11&lt;&gt;"",INDIRECT("'" &amp; Setup!$AI$11 &amp; "'!" &amp; AD393),0) + IF(Setup!$AI$12&lt;&gt;"",INDIRECT("'" &amp; Setup!$AI$12 &amp; "'!" &amp; AD393),0)</f>
        <v>0</v>
      </c>
      <c r="U393" s="5">
        <f ca="1">IF(Setup!$AI$7&lt;&gt;"",INDIRECT("'" &amp; Setup!$AI$7 &amp; "'!" &amp; AE393),0) + IF(Setup!$AI$8&lt;&gt;"",INDIRECT("'" &amp; Setup!$AI$8 &amp; "'!" &amp; AE393),0) + IF(Setup!$AI$9&lt;&gt;"",INDIRECT("'" &amp; Setup!$AI$9 &amp; "'!" &amp; AE393),0) + IF(Setup!$AI$10&lt;&gt;"",INDIRECT("'" &amp; Setup!$AI$10 &amp; "'!" &amp; AE393),0) + IF(Setup!$AI$11&lt;&gt;"",INDIRECT("'" &amp; Setup!$AI$11 &amp; "'!" &amp; AE393),0) + IF(Setup!$AI$12&lt;&gt;"",INDIRECT("'" &amp; Setup!$AI$12 &amp; "'!" &amp; AE393),0)</f>
        <v>0</v>
      </c>
      <c r="V393" s="32" t="str">
        <f t="shared" ca="1" si="195"/>
        <v/>
      </c>
      <c r="W393" s="33" t="str">
        <f t="shared" ca="1" si="196"/>
        <v/>
      </c>
      <c r="X393" s="4">
        <f ca="1">IF(Setup!$AJ$7&lt;&gt;"",INDIRECT("'" &amp; Setup!$AJ$7 &amp; "'!" &amp; AD393),0) + IF(Setup!$AJ$8&lt;&gt;"",INDIRECT("'" &amp; Setup!$AJ$8 &amp; "'!" &amp; AD393),0) + IF(Setup!$AJ$9&lt;&gt;"",INDIRECT("'" &amp; Setup!$AJ$9 &amp; "'!" &amp; AD393),0) + IF(Setup!$AJ$10&lt;&gt;"",INDIRECT("'" &amp; Setup!$AJ$10 &amp; "'!" &amp; AD393),0) + IF(Setup!$AJ$11&lt;&gt;"",INDIRECT("'" &amp; Setup!$AJ$11 &amp; "'!" &amp; AD393),0) + IF(Setup!$AJ$12&lt;&gt;"",INDIRECT("'" &amp; Setup!$AJ$12 &amp; "'!" &amp; AD393),0)</f>
        <v>0</v>
      </c>
      <c r="Y393" s="4">
        <f ca="1">IF(Setup!$AJ$7&lt;&gt;"",INDIRECT("'" &amp; Setup!$AJ$7 &amp; "'!" &amp; AE393),0) + IF(Setup!$AJ$8&lt;&gt;"",INDIRECT("'" &amp; Setup!$AJ$8 &amp; "'!" &amp; AE393),0) + IF(Setup!$AJ$9&lt;&gt;"",INDIRECT("'" &amp; Setup!$AJ$9 &amp; "'!" &amp; AE393),0) + IF(Setup!$AJ$10&lt;&gt;"",INDIRECT("'" &amp; Setup!$AJ$10 &amp; "'!" &amp; AE393),0) + IF(Setup!$AJ$11&lt;&gt;"",INDIRECT("'" &amp; Setup!$AJ$11 &amp; "'!" &amp; AE393),0) + IF(Setup!$AJ$12&lt;&gt;"",INDIRECT("'" &amp; Setup!$AJ$12 &amp; "'!" &amp; AE393),0)</f>
        <v>0</v>
      </c>
      <c r="Z393" s="32" t="str">
        <f t="shared" ca="1" si="197"/>
        <v/>
      </c>
      <c r="AA393" s="33" t="str">
        <f t="shared" ca="1" si="198"/>
        <v/>
      </c>
      <c r="AB393" s="1">
        <f>Planning!H165</f>
        <v>0</v>
      </c>
      <c r="AC393" s="2" t="str">
        <f t="shared" si="199"/>
        <v>00</v>
      </c>
      <c r="AD393" s="2" t="s">
        <v>1171</v>
      </c>
      <c r="AE393" s="2" t="s">
        <v>1172</v>
      </c>
      <c r="AF393" s="2" t="s">
        <v>1759</v>
      </c>
      <c r="AI393" s="2">
        <f ca="1">IF(Setup!$AG$7&lt;&gt;"",INDIRECT("'" &amp; Setup!$AG$7 &amp; "'!" &amp; AF393),0) + IF(Setup!$AG$8&lt;&gt;"",INDIRECT("'" &amp; Setup!$AG$8 &amp; "'!" &amp; AF393),0) + IF(Setup!$AG$9&lt;&gt;"",INDIRECT("'" &amp; Setup!$AG$9 &amp; "'!" &amp; AF393),0) + IF(Setup!$AG$10&lt;&gt;"",INDIRECT("'" &amp; Setup!$AG$10 &amp; "'!" &amp; AF393),0) + IF(Setup!$AG$11&lt;&gt;"",INDIRECT("'" &amp; Setup!$AG$11 &amp; "'!" &amp; AF393),0) + IF(Setup!$AG$12&lt;&gt;"",INDIRECT("'" &amp; Setup!$AG$12 &amp; "'!" &amp; AF393),0)</f>
        <v>0</v>
      </c>
      <c r="AJ393" s="2">
        <f ca="1">IF(Setup!$AH$7&lt;&gt;"",INDIRECT("'" &amp; Setup!$AH$7 &amp; "'!" &amp; AF393),0) + IF(Setup!$AH$8&lt;&gt;"",INDIRECT("'" &amp; Setup!$AH$8 &amp; "'!" &amp; AF393),0) + IF(Setup!$AH$9&lt;&gt;"",INDIRECT("'" &amp; Setup!$AH$9 &amp; "'!" &amp; AF393),0) + IF(Setup!$AH$10&lt;&gt;"",INDIRECT("'" &amp; Setup!$AH$10 &amp; "'!" &amp; AF393),0) + IF(Setup!$AH$11&lt;&gt;"",INDIRECT("'" &amp; Setup!$AH$11 &amp; "'!" &amp; AF393),0) + IF(Setup!$AH$12&lt;&gt;"",INDIRECT("'" &amp; Setup!$AH$12 &amp; "'!" &amp; AF393),0)</f>
        <v>0</v>
      </c>
      <c r="AK393" s="2">
        <f ca="1">IF(Setup!$AI$7&lt;&gt;"",INDIRECT("'" &amp; Setup!$AI$7 &amp; "'!" &amp; AF393),0) + IF(Setup!$AI$8&lt;&gt;"",INDIRECT("'" &amp; Setup!$AI$8 &amp; "'!" &amp; AF393),0) + IF(Setup!$AI$9&lt;&gt;"",INDIRECT("'" &amp; Setup!$AI$9 &amp; "'!" &amp; AF393),0) + IF(Setup!$AI$10&lt;&gt;"",INDIRECT("'" &amp; Setup!$AI$10 &amp; "'!" &amp; AF393),0) + IF(Setup!$AI$11&lt;&gt;"",INDIRECT("'" &amp; Setup!$AI$11 &amp; "'!" &amp; AF393),0) + IF(Setup!$AI$12&lt;&gt;"",INDIRECT("'" &amp; Setup!$AI$12 &amp; "'!" &amp; AF393),0)</f>
        <v>0</v>
      </c>
      <c r="AL393" s="2">
        <f ca="1">IF(Setup!$AJ$7&lt;&gt;"",INDIRECT("'" &amp; Setup!$AJ$7 &amp; "'!" &amp; AF393),0) + IF(Setup!$AJ$8&lt;&gt;"",INDIRECT("'" &amp; Setup!$AJ$8 &amp; "'!" &amp; AF393),0) + IF(Setup!$AJ$9&lt;&gt;"",INDIRECT("'" &amp; Setup!$AJ$9 &amp; "'!" &amp; AF393),0) + IF(Setup!$AJ$10&lt;&gt;"",INDIRECT("'" &amp; Setup!$AJ$10 &amp; "'!" &amp; AF393),0) + IF(Setup!$AJ$11&lt;&gt;"",INDIRECT("'" &amp; Setup!$AJ$11 &amp; "'!" &amp; AF393),0) + IF(Setup!$AJ$12&lt;&gt;"",INDIRECT("'" &amp; Setup!$AJ$12 &amp; "'!" &amp; AF393),0)</f>
        <v>0</v>
      </c>
      <c r="AN393" s="2" t="str">
        <f t="shared" si="200"/>
        <v/>
      </c>
      <c r="BS393" s="2">
        <v>0</v>
      </c>
      <c r="BT393" s="2">
        <f ca="1">IF(Setup!$AH$7="",0,INDIRECT("'" &amp; Setup!$AH$7 &amp; "'!" &amp; AF393))</f>
        <v>0</v>
      </c>
      <c r="BU393" s="2">
        <f ca="1">IF(Setup!$AI$7="",0,INDIRECT("'" &amp; Setup!$AI$7 &amp; "'!" &amp; AF393))</f>
        <v>0</v>
      </c>
      <c r="BV393" s="2">
        <f ca="1">IF(Setup!$AJ$7="",0,INDIRECT("'" &amp; Setup!$AJ$7 &amp; "'!" &amp; AF393))</f>
        <v>0</v>
      </c>
    </row>
    <row r="394" spans="1:74" ht="39" hidden="1" customHeight="1" x14ac:dyDescent="0.2">
      <c r="A394" s="14" t="str">
        <f>Planning!A166</f>
        <v>I158</v>
      </c>
      <c r="B394" s="9">
        <f>Planning!B166</f>
        <v>0</v>
      </c>
      <c r="C394" s="9">
        <f>Planning!C166</f>
        <v>0</v>
      </c>
      <c r="D394" s="9">
        <f>Planning!D166</f>
        <v>0</v>
      </c>
      <c r="E394" s="3">
        <f>Planning!E166</f>
        <v>0</v>
      </c>
      <c r="F394" s="3">
        <f>Planning!G166</f>
        <v>0</v>
      </c>
      <c r="G394" s="60">
        <f t="shared" si="201"/>
        <v>0</v>
      </c>
      <c r="H394" s="5">
        <f t="shared" ca="1" si="202"/>
        <v>0</v>
      </c>
      <c r="I394" s="5">
        <f t="shared" ca="1" si="203"/>
        <v>0</v>
      </c>
      <c r="J394" s="32" t="str">
        <f t="shared" ca="1" si="204"/>
        <v/>
      </c>
      <c r="K394" s="33" t="str">
        <f t="shared" ca="1" si="192"/>
        <v/>
      </c>
      <c r="L394" s="5">
        <f ca="1">IF(Setup!$AG$7&lt;&gt;"",INDIRECT("'" &amp; Setup!$AG$7 &amp; "'!" &amp; AD394),0) + IF(Setup!$AG$8&lt;&gt;"",INDIRECT("'" &amp; Setup!$AG$8 &amp; "'!" &amp; AD394),0) + IF(Setup!$AG$9&lt;&gt;"",INDIRECT("'" &amp; Setup!$AG$9 &amp; "'!" &amp; AD394),0) + IF(Setup!$AG$10&lt;&gt;"",INDIRECT("'" &amp; Setup!$AG$10 &amp; "'!" &amp; AD394),0) + IF(Setup!$AG$11&lt;&gt;"",INDIRECT("'" &amp; Setup!$AG$11 &amp; "'!" &amp; AD394),0) + IF(Setup!$AG$12&lt;&gt;"",INDIRECT("'" &amp; Setup!$AG$12 &amp; "'!" &amp; AD394),0)</f>
        <v>0</v>
      </c>
      <c r="M394" s="5">
        <f ca="1">IF(Setup!$AG$7&lt;&gt;"",INDIRECT("'" &amp; Setup!$AG$7 &amp; "'!" &amp; AE394),0) + IF(Setup!$AG$8&lt;&gt;"",INDIRECT("'" &amp; Setup!$AG$8 &amp; "'!" &amp; AE394),0) + IF(Setup!$AG$9&lt;&gt;"",INDIRECT("'" &amp; Setup!$AG$9 &amp; "'!" &amp; AE394),0) + IF(Setup!$AG$10&lt;&gt;"",INDIRECT("'" &amp; Setup!$AG$10 &amp; "'!" &amp; AE394),0) + IF(Setup!$AG$11&lt;&gt;"",INDIRECT("'" &amp; Setup!$AG$11 &amp; "'!" &amp; AE394),0) + IF(Setup!$AG$12&lt;&gt;"",INDIRECT("'" &amp; Setup!$AG$12 &amp; "'!" &amp; AE394),0)</f>
        <v>0</v>
      </c>
      <c r="N394" s="32" t="str">
        <f t="shared" ca="1" si="205"/>
        <v/>
      </c>
      <c r="O394" s="33" t="str">
        <f t="shared" ca="1" si="193"/>
        <v/>
      </c>
      <c r="P394" s="5">
        <f ca="1">IF(Setup!$AH$7&lt;&gt;"",INDIRECT("'" &amp; Setup!$AH$7 &amp; "'!" &amp; AD394),0) + IF(Setup!$AH$8&lt;&gt;"",INDIRECT("'" &amp; Setup!$AH$8 &amp; "'!" &amp; AD394),0) + IF(Setup!$AH$9&lt;&gt;"",INDIRECT("'" &amp; Setup!$AH$9 &amp; "'!" &amp; AD394),0) + IF(Setup!$AH$10&lt;&gt;"",INDIRECT("'" &amp; Setup!$AH$10 &amp; "'!" &amp; AD394),0) + IF(Setup!$AH$11&lt;&gt;"",INDIRECT("'" &amp; Setup!$AH$11 &amp; "'!" &amp; AD394),0) + IF(Setup!$AH$12&lt;&gt;"",INDIRECT("'" &amp; Setup!$AH$12 &amp; "'!" &amp; AD394),0)</f>
        <v>0</v>
      </c>
      <c r="Q394" s="5">
        <f ca="1">IF(Setup!$AH$7&lt;&gt;"",INDIRECT("'" &amp; Setup!$AH$7 &amp; "'!" &amp; AE394),0) + IF(Setup!$AH$8&lt;&gt;"",INDIRECT("'" &amp; Setup!$AH$8 &amp; "'!" &amp; AE394),0) + IF(Setup!$AH$9&lt;&gt;"",INDIRECT("'" &amp; Setup!$AH$9 &amp; "'!" &amp; AE394),0) + IF(Setup!$AH$10&lt;&gt;"",INDIRECT("'" &amp; Setup!$AH$10 &amp; "'!" &amp; AE394),0) + IF(Setup!$AH$11&lt;&gt;"",INDIRECT("'" &amp; Setup!$AH$11 &amp; "'!" &amp; AE394),0) + IF(Setup!$AH$12&lt;&gt;"",INDIRECT("'" &amp; Setup!$AH$12 &amp; "'!" &amp; AE394),0)</f>
        <v>0</v>
      </c>
      <c r="R394" s="32" t="str">
        <f t="shared" ca="1" si="206"/>
        <v/>
      </c>
      <c r="S394" s="33" t="str">
        <f t="shared" ca="1" si="194"/>
        <v/>
      </c>
      <c r="T394" s="5">
        <f ca="1">IF(Setup!$AI$7&lt;&gt;"",INDIRECT("'" &amp; Setup!$AI$7 &amp; "'!" &amp; AD394),0) + IF(Setup!$AI$8&lt;&gt;"",INDIRECT("'" &amp; Setup!$AI$8 &amp; "'!" &amp; AD394),0) + IF(Setup!$AI$9&lt;&gt;"",INDIRECT("'" &amp; Setup!$AI$9 &amp; "'!" &amp; AD394),0) + IF(Setup!$AI$10&lt;&gt;"",INDIRECT("'" &amp; Setup!$AI$10 &amp; "'!" &amp; AD394),0) + IF(Setup!$AI$11&lt;&gt;"",INDIRECT("'" &amp; Setup!$AI$11 &amp; "'!" &amp; AD394),0) + IF(Setup!$AI$12&lt;&gt;"",INDIRECT("'" &amp; Setup!$AI$12 &amp; "'!" &amp; AD394),0)</f>
        <v>0</v>
      </c>
      <c r="U394" s="5">
        <f ca="1">IF(Setup!$AI$7&lt;&gt;"",INDIRECT("'" &amp; Setup!$AI$7 &amp; "'!" &amp; AE394),0) + IF(Setup!$AI$8&lt;&gt;"",INDIRECT("'" &amp; Setup!$AI$8 &amp; "'!" &amp; AE394),0) + IF(Setup!$AI$9&lt;&gt;"",INDIRECT("'" &amp; Setup!$AI$9 &amp; "'!" &amp; AE394),0) + IF(Setup!$AI$10&lt;&gt;"",INDIRECT("'" &amp; Setup!$AI$10 &amp; "'!" &amp; AE394),0) + IF(Setup!$AI$11&lt;&gt;"",INDIRECT("'" &amp; Setup!$AI$11 &amp; "'!" &amp; AE394),0) + IF(Setup!$AI$12&lt;&gt;"",INDIRECT("'" &amp; Setup!$AI$12 &amp; "'!" &amp; AE394),0)</f>
        <v>0</v>
      </c>
      <c r="V394" s="32" t="str">
        <f t="shared" ca="1" si="195"/>
        <v/>
      </c>
      <c r="W394" s="33" t="str">
        <f t="shared" ca="1" si="196"/>
        <v/>
      </c>
      <c r="X394" s="4">
        <f ca="1">IF(Setup!$AJ$7&lt;&gt;"",INDIRECT("'" &amp; Setup!$AJ$7 &amp; "'!" &amp; AD394),0) + IF(Setup!$AJ$8&lt;&gt;"",INDIRECT("'" &amp; Setup!$AJ$8 &amp; "'!" &amp; AD394),0) + IF(Setup!$AJ$9&lt;&gt;"",INDIRECT("'" &amp; Setup!$AJ$9 &amp; "'!" &amp; AD394),0) + IF(Setup!$AJ$10&lt;&gt;"",INDIRECT("'" &amp; Setup!$AJ$10 &amp; "'!" &amp; AD394),0) + IF(Setup!$AJ$11&lt;&gt;"",INDIRECT("'" &amp; Setup!$AJ$11 &amp; "'!" &amp; AD394),0) + IF(Setup!$AJ$12&lt;&gt;"",INDIRECT("'" &amp; Setup!$AJ$12 &amp; "'!" &amp; AD394),0)</f>
        <v>0</v>
      </c>
      <c r="Y394" s="4">
        <f ca="1">IF(Setup!$AJ$7&lt;&gt;"",INDIRECT("'" &amp; Setup!$AJ$7 &amp; "'!" &amp; AE394),0) + IF(Setup!$AJ$8&lt;&gt;"",INDIRECT("'" &amp; Setup!$AJ$8 &amp; "'!" &amp; AE394),0) + IF(Setup!$AJ$9&lt;&gt;"",INDIRECT("'" &amp; Setup!$AJ$9 &amp; "'!" &amp; AE394),0) + IF(Setup!$AJ$10&lt;&gt;"",INDIRECT("'" &amp; Setup!$AJ$10 &amp; "'!" &amp; AE394),0) + IF(Setup!$AJ$11&lt;&gt;"",INDIRECT("'" &amp; Setup!$AJ$11 &amp; "'!" &amp; AE394),0) + IF(Setup!$AJ$12&lt;&gt;"",INDIRECT("'" &amp; Setup!$AJ$12 &amp; "'!" &amp; AE394),0)</f>
        <v>0</v>
      </c>
      <c r="Z394" s="32" t="str">
        <f t="shared" ca="1" si="197"/>
        <v/>
      </c>
      <c r="AA394" s="33" t="str">
        <f t="shared" ca="1" si="198"/>
        <v/>
      </c>
      <c r="AB394" s="1">
        <f>Planning!H166</f>
        <v>0</v>
      </c>
      <c r="AC394" s="2" t="str">
        <f t="shared" si="199"/>
        <v>00</v>
      </c>
      <c r="AD394" s="2" t="s">
        <v>1173</v>
      </c>
      <c r="AE394" s="2" t="s">
        <v>1174</v>
      </c>
      <c r="AF394" s="2" t="s">
        <v>1760</v>
      </c>
      <c r="AI394" s="2">
        <f ca="1">IF(Setup!$AG$7&lt;&gt;"",INDIRECT("'" &amp; Setup!$AG$7 &amp; "'!" &amp; AF394),0) + IF(Setup!$AG$8&lt;&gt;"",INDIRECT("'" &amp; Setup!$AG$8 &amp; "'!" &amp; AF394),0) + IF(Setup!$AG$9&lt;&gt;"",INDIRECT("'" &amp; Setup!$AG$9 &amp; "'!" &amp; AF394),0) + IF(Setup!$AG$10&lt;&gt;"",INDIRECT("'" &amp; Setup!$AG$10 &amp; "'!" &amp; AF394),0) + IF(Setup!$AG$11&lt;&gt;"",INDIRECT("'" &amp; Setup!$AG$11 &amp; "'!" &amp; AF394),0) + IF(Setup!$AG$12&lt;&gt;"",INDIRECT("'" &amp; Setup!$AG$12 &amp; "'!" &amp; AF394),0)</f>
        <v>0</v>
      </c>
      <c r="AJ394" s="2">
        <f ca="1">IF(Setup!$AH$7&lt;&gt;"",INDIRECT("'" &amp; Setup!$AH$7 &amp; "'!" &amp; AF394),0) + IF(Setup!$AH$8&lt;&gt;"",INDIRECT("'" &amp; Setup!$AH$8 &amp; "'!" &amp; AF394),0) + IF(Setup!$AH$9&lt;&gt;"",INDIRECT("'" &amp; Setup!$AH$9 &amp; "'!" &amp; AF394),0) + IF(Setup!$AH$10&lt;&gt;"",INDIRECT("'" &amp; Setup!$AH$10 &amp; "'!" &amp; AF394),0) + IF(Setup!$AH$11&lt;&gt;"",INDIRECT("'" &amp; Setup!$AH$11 &amp; "'!" &amp; AF394),0) + IF(Setup!$AH$12&lt;&gt;"",INDIRECT("'" &amp; Setup!$AH$12 &amp; "'!" &amp; AF394),0)</f>
        <v>0</v>
      </c>
      <c r="AK394" s="2">
        <f ca="1">IF(Setup!$AI$7&lt;&gt;"",INDIRECT("'" &amp; Setup!$AI$7 &amp; "'!" &amp; AF394),0) + IF(Setup!$AI$8&lt;&gt;"",INDIRECT("'" &amp; Setup!$AI$8 &amp; "'!" &amp; AF394),0) + IF(Setup!$AI$9&lt;&gt;"",INDIRECT("'" &amp; Setup!$AI$9 &amp; "'!" &amp; AF394),0) + IF(Setup!$AI$10&lt;&gt;"",INDIRECT("'" &amp; Setup!$AI$10 &amp; "'!" &amp; AF394),0) + IF(Setup!$AI$11&lt;&gt;"",INDIRECT("'" &amp; Setup!$AI$11 &amp; "'!" &amp; AF394),0) + IF(Setup!$AI$12&lt;&gt;"",INDIRECT("'" &amp; Setup!$AI$12 &amp; "'!" &amp; AF394),0)</f>
        <v>0</v>
      </c>
      <c r="AL394" s="2">
        <f ca="1">IF(Setup!$AJ$7&lt;&gt;"",INDIRECT("'" &amp; Setup!$AJ$7 &amp; "'!" &amp; AF394),0) + IF(Setup!$AJ$8&lt;&gt;"",INDIRECT("'" &amp; Setup!$AJ$8 &amp; "'!" &amp; AF394),0) + IF(Setup!$AJ$9&lt;&gt;"",INDIRECT("'" &amp; Setup!$AJ$9 &amp; "'!" &amp; AF394),0) + IF(Setup!$AJ$10&lt;&gt;"",INDIRECT("'" &amp; Setup!$AJ$10 &amp; "'!" &amp; AF394),0) + IF(Setup!$AJ$11&lt;&gt;"",INDIRECT("'" &amp; Setup!$AJ$11 &amp; "'!" &amp; AF394),0) + IF(Setup!$AJ$12&lt;&gt;"",INDIRECT("'" &amp; Setup!$AJ$12 &amp; "'!" &amp; AF394),0)</f>
        <v>0</v>
      </c>
      <c r="AN394" s="2" t="str">
        <f t="shared" si="200"/>
        <v/>
      </c>
      <c r="BS394" s="2">
        <v>0</v>
      </c>
      <c r="BT394" s="2">
        <f ca="1">IF(Setup!$AH$7="",0,INDIRECT("'" &amp; Setup!$AH$7 &amp; "'!" &amp; AF394))</f>
        <v>0</v>
      </c>
      <c r="BU394" s="2">
        <f ca="1">IF(Setup!$AI$7="",0,INDIRECT("'" &amp; Setup!$AI$7 &amp; "'!" &amp; AF394))</f>
        <v>0</v>
      </c>
      <c r="BV394" s="2">
        <f ca="1">IF(Setup!$AJ$7="",0,INDIRECT("'" &amp; Setup!$AJ$7 &amp; "'!" &amp; AF394))</f>
        <v>0</v>
      </c>
    </row>
    <row r="395" spans="1:74" ht="39" hidden="1" customHeight="1" x14ac:dyDescent="0.2">
      <c r="A395" s="14" t="str">
        <f>Planning!A167</f>
        <v>I159</v>
      </c>
      <c r="B395" s="9">
        <f>Planning!B167</f>
        <v>0</v>
      </c>
      <c r="C395" s="9">
        <f>Planning!C167</f>
        <v>0</v>
      </c>
      <c r="D395" s="9">
        <f>Planning!D167</f>
        <v>0</v>
      </c>
      <c r="E395" s="3">
        <f>Planning!E167</f>
        <v>0</v>
      </c>
      <c r="F395" s="3">
        <f>Planning!G167</f>
        <v>0</v>
      </c>
      <c r="G395" s="60">
        <f t="shared" si="201"/>
        <v>0</v>
      </c>
      <c r="H395" s="5">
        <f t="shared" ca="1" si="202"/>
        <v>0</v>
      </c>
      <c r="I395" s="5">
        <f t="shared" ca="1" si="203"/>
        <v>0</v>
      </c>
      <c r="J395" s="32" t="str">
        <f t="shared" ca="1" si="204"/>
        <v/>
      </c>
      <c r="K395" s="33" t="str">
        <f t="shared" ca="1" si="192"/>
        <v/>
      </c>
      <c r="L395" s="5">
        <f ca="1">IF(Setup!$AG$7&lt;&gt;"",INDIRECT("'" &amp; Setup!$AG$7 &amp; "'!" &amp; AD395),0) + IF(Setup!$AG$8&lt;&gt;"",INDIRECT("'" &amp; Setup!$AG$8 &amp; "'!" &amp; AD395),0) + IF(Setup!$AG$9&lt;&gt;"",INDIRECT("'" &amp; Setup!$AG$9 &amp; "'!" &amp; AD395),0) + IF(Setup!$AG$10&lt;&gt;"",INDIRECT("'" &amp; Setup!$AG$10 &amp; "'!" &amp; AD395),0) + IF(Setup!$AG$11&lt;&gt;"",INDIRECT("'" &amp; Setup!$AG$11 &amp; "'!" &amp; AD395),0) + IF(Setup!$AG$12&lt;&gt;"",INDIRECT("'" &amp; Setup!$AG$12 &amp; "'!" &amp; AD395),0)</f>
        <v>0</v>
      </c>
      <c r="M395" s="5">
        <f ca="1">IF(Setup!$AG$7&lt;&gt;"",INDIRECT("'" &amp; Setup!$AG$7 &amp; "'!" &amp; AE395),0) + IF(Setup!$AG$8&lt;&gt;"",INDIRECT("'" &amp; Setup!$AG$8 &amp; "'!" &amp; AE395),0) + IF(Setup!$AG$9&lt;&gt;"",INDIRECT("'" &amp; Setup!$AG$9 &amp; "'!" &amp; AE395),0) + IF(Setup!$AG$10&lt;&gt;"",INDIRECT("'" &amp; Setup!$AG$10 &amp; "'!" &amp; AE395),0) + IF(Setup!$AG$11&lt;&gt;"",INDIRECT("'" &amp; Setup!$AG$11 &amp; "'!" &amp; AE395),0) + IF(Setup!$AG$12&lt;&gt;"",INDIRECT("'" &amp; Setup!$AG$12 &amp; "'!" &amp; AE395),0)</f>
        <v>0</v>
      </c>
      <c r="N395" s="32" t="str">
        <f t="shared" ca="1" si="205"/>
        <v/>
      </c>
      <c r="O395" s="33" t="str">
        <f t="shared" ca="1" si="193"/>
        <v/>
      </c>
      <c r="P395" s="5">
        <f ca="1">IF(Setup!$AH$7&lt;&gt;"",INDIRECT("'" &amp; Setup!$AH$7 &amp; "'!" &amp; AD395),0) + IF(Setup!$AH$8&lt;&gt;"",INDIRECT("'" &amp; Setup!$AH$8 &amp; "'!" &amp; AD395),0) + IF(Setup!$AH$9&lt;&gt;"",INDIRECT("'" &amp; Setup!$AH$9 &amp; "'!" &amp; AD395),0) + IF(Setup!$AH$10&lt;&gt;"",INDIRECT("'" &amp; Setup!$AH$10 &amp; "'!" &amp; AD395),0) + IF(Setup!$AH$11&lt;&gt;"",INDIRECT("'" &amp; Setup!$AH$11 &amp; "'!" &amp; AD395),0) + IF(Setup!$AH$12&lt;&gt;"",INDIRECT("'" &amp; Setup!$AH$12 &amp; "'!" &amp; AD395),0)</f>
        <v>0</v>
      </c>
      <c r="Q395" s="5">
        <f ca="1">IF(Setup!$AH$7&lt;&gt;"",INDIRECT("'" &amp; Setup!$AH$7 &amp; "'!" &amp; AE395),0) + IF(Setup!$AH$8&lt;&gt;"",INDIRECT("'" &amp; Setup!$AH$8 &amp; "'!" &amp; AE395),0) + IF(Setup!$AH$9&lt;&gt;"",INDIRECT("'" &amp; Setup!$AH$9 &amp; "'!" &amp; AE395),0) + IF(Setup!$AH$10&lt;&gt;"",INDIRECT("'" &amp; Setup!$AH$10 &amp; "'!" &amp; AE395),0) + IF(Setup!$AH$11&lt;&gt;"",INDIRECT("'" &amp; Setup!$AH$11 &amp; "'!" &amp; AE395),0) + IF(Setup!$AH$12&lt;&gt;"",INDIRECT("'" &amp; Setup!$AH$12 &amp; "'!" &amp; AE395),0)</f>
        <v>0</v>
      </c>
      <c r="R395" s="32" t="str">
        <f t="shared" ca="1" si="206"/>
        <v/>
      </c>
      <c r="S395" s="33" t="str">
        <f t="shared" ca="1" si="194"/>
        <v/>
      </c>
      <c r="T395" s="5">
        <f ca="1">IF(Setup!$AI$7&lt;&gt;"",INDIRECT("'" &amp; Setup!$AI$7 &amp; "'!" &amp; AD395),0) + IF(Setup!$AI$8&lt;&gt;"",INDIRECT("'" &amp; Setup!$AI$8 &amp; "'!" &amp; AD395),0) + IF(Setup!$AI$9&lt;&gt;"",INDIRECT("'" &amp; Setup!$AI$9 &amp; "'!" &amp; AD395),0) + IF(Setup!$AI$10&lt;&gt;"",INDIRECT("'" &amp; Setup!$AI$10 &amp; "'!" &amp; AD395),0) + IF(Setup!$AI$11&lt;&gt;"",INDIRECT("'" &amp; Setup!$AI$11 &amp; "'!" &amp; AD395),0) + IF(Setup!$AI$12&lt;&gt;"",INDIRECT("'" &amp; Setup!$AI$12 &amp; "'!" &amp; AD395),0)</f>
        <v>0</v>
      </c>
      <c r="U395" s="5">
        <f ca="1">IF(Setup!$AI$7&lt;&gt;"",INDIRECT("'" &amp; Setup!$AI$7 &amp; "'!" &amp; AE395),0) + IF(Setup!$AI$8&lt;&gt;"",INDIRECT("'" &amp; Setup!$AI$8 &amp; "'!" &amp; AE395),0) + IF(Setup!$AI$9&lt;&gt;"",INDIRECT("'" &amp; Setup!$AI$9 &amp; "'!" &amp; AE395),0) + IF(Setup!$AI$10&lt;&gt;"",INDIRECT("'" &amp; Setup!$AI$10 &amp; "'!" &amp; AE395),0) + IF(Setup!$AI$11&lt;&gt;"",INDIRECT("'" &amp; Setup!$AI$11 &amp; "'!" &amp; AE395),0) + IF(Setup!$AI$12&lt;&gt;"",INDIRECT("'" &amp; Setup!$AI$12 &amp; "'!" &amp; AE395),0)</f>
        <v>0</v>
      </c>
      <c r="V395" s="32" t="str">
        <f t="shared" ca="1" si="195"/>
        <v/>
      </c>
      <c r="W395" s="33" t="str">
        <f t="shared" ca="1" si="196"/>
        <v/>
      </c>
      <c r="X395" s="4">
        <f ca="1">IF(Setup!$AJ$7&lt;&gt;"",INDIRECT("'" &amp; Setup!$AJ$7 &amp; "'!" &amp; AD395),0) + IF(Setup!$AJ$8&lt;&gt;"",INDIRECT("'" &amp; Setup!$AJ$8 &amp; "'!" &amp; AD395),0) + IF(Setup!$AJ$9&lt;&gt;"",INDIRECT("'" &amp; Setup!$AJ$9 &amp; "'!" &amp; AD395),0) + IF(Setup!$AJ$10&lt;&gt;"",INDIRECT("'" &amp; Setup!$AJ$10 &amp; "'!" &amp; AD395),0) + IF(Setup!$AJ$11&lt;&gt;"",INDIRECT("'" &amp; Setup!$AJ$11 &amp; "'!" &amp; AD395),0) + IF(Setup!$AJ$12&lt;&gt;"",INDIRECT("'" &amp; Setup!$AJ$12 &amp; "'!" &amp; AD395),0)</f>
        <v>0</v>
      </c>
      <c r="Y395" s="4">
        <f ca="1">IF(Setup!$AJ$7&lt;&gt;"",INDIRECT("'" &amp; Setup!$AJ$7 &amp; "'!" &amp; AE395),0) + IF(Setup!$AJ$8&lt;&gt;"",INDIRECT("'" &amp; Setup!$AJ$8 &amp; "'!" &amp; AE395),0) + IF(Setup!$AJ$9&lt;&gt;"",INDIRECT("'" &amp; Setup!$AJ$9 &amp; "'!" &amp; AE395),0) + IF(Setup!$AJ$10&lt;&gt;"",INDIRECT("'" &amp; Setup!$AJ$10 &amp; "'!" &amp; AE395),0) + IF(Setup!$AJ$11&lt;&gt;"",INDIRECT("'" &amp; Setup!$AJ$11 &amp; "'!" &amp; AE395),0) + IF(Setup!$AJ$12&lt;&gt;"",INDIRECT("'" &amp; Setup!$AJ$12 &amp; "'!" &amp; AE395),0)</f>
        <v>0</v>
      </c>
      <c r="Z395" s="32" t="str">
        <f t="shared" ca="1" si="197"/>
        <v/>
      </c>
      <c r="AA395" s="33" t="str">
        <f t="shared" ca="1" si="198"/>
        <v/>
      </c>
      <c r="AB395" s="1">
        <f>Planning!H167</f>
        <v>0</v>
      </c>
      <c r="AC395" s="2" t="str">
        <f t="shared" si="199"/>
        <v>00</v>
      </c>
      <c r="AD395" s="2" t="s">
        <v>1175</v>
      </c>
      <c r="AE395" s="2" t="s">
        <v>1176</v>
      </c>
      <c r="AF395" s="2" t="s">
        <v>1761</v>
      </c>
      <c r="AI395" s="2">
        <f ca="1">IF(Setup!$AG$7&lt;&gt;"",INDIRECT("'" &amp; Setup!$AG$7 &amp; "'!" &amp; AF395),0) + IF(Setup!$AG$8&lt;&gt;"",INDIRECT("'" &amp; Setup!$AG$8 &amp; "'!" &amp; AF395),0) + IF(Setup!$AG$9&lt;&gt;"",INDIRECT("'" &amp; Setup!$AG$9 &amp; "'!" &amp; AF395),0) + IF(Setup!$AG$10&lt;&gt;"",INDIRECT("'" &amp; Setup!$AG$10 &amp; "'!" &amp; AF395),0) + IF(Setup!$AG$11&lt;&gt;"",INDIRECT("'" &amp; Setup!$AG$11 &amp; "'!" &amp; AF395),0) + IF(Setup!$AG$12&lt;&gt;"",INDIRECT("'" &amp; Setup!$AG$12 &amp; "'!" &amp; AF395),0)</f>
        <v>0</v>
      </c>
      <c r="AJ395" s="2">
        <f ca="1">IF(Setup!$AH$7&lt;&gt;"",INDIRECT("'" &amp; Setup!$AH$7 &amp; "'!" &amp; AF395),0) + IF(Setup!$AH$8&lt;&gt;"",INDIRECT("'" &amp; Setup!$AH$8 &amp; "'!" &amp; AF395),0) + IF(Setup!$AH$9&lt;&gt;"",INDIRECT("'" &amp; Setup!$AH$9 &amp; "'!" &amp; AF395),0) + IF(Setup!$AH$10&lt;&gt;"",INDIRECT("'" &amp; Setup!$AH$10 &amp; "'!" &amp; AF395),0) + IF(Setup!$AH$11&lt;&gt;"",INDIRECT("'" &amp; Setup!$AH$11 &amp; "'!" &amp; AF395),0) + IF(Setup!$AH$12&lt;&gt;"",INDIRECT("'" &amp; Setup!$AH$12 &amp; "'!" &amp; AF395),0)</f>
        <v>0</v>
      </c>
      <c r="AK395" s="2">
        <f ca="1">IF(Setup!$AI$7&lt;&gt;"",INDIRECT("'" &amp; Setup!$AI$7 &amp; "'!" &amp; AF395),0) + IF(Setup!$AI$8&lt;&gt;"",INDIRECT("'" &amp; Setup!$AI$8 &amp; "'!" &amp; AF395),0) + IF(Setup!$AI$9&lt;&gt;"",INDIRECT("'" &amp; Setup!$AI$9 &amp; "'!" &amp; AF395),0) + IF(Setup!$AI$10&lt;&gt;"",INDIRECT("'" &amp; Setup!$AI$10 &amp; "'!" &amp; AF395),0) + IF(Setup!$AI$11&lt;&gt;"",INDIRECT("'" &amp; Setup!$AI$11 &amp; "'!" &amp; AF395),0) + IF(Setup!$AI$12&lt;&gt;"",INDIRECT("'" &amp; Setup!$AI$12 &amp; "'!" &amp; AF395),0)</f>
        <v>0</v>
      </c>
      <c r="AL395" s="2">
        <f ca="1">IF(Setup!$AJ$7&lt;&gt;"",INDIRECT("'" &amp; Setup!$AJ$7 &amp; "'!" &amp; AF395),0) + IF(Setup!$AJ$8&lt;&gt;"",INDIRECT("'" &amp; Setup!$AJ$8 &amp; "'!" &amp; AF395),0) + IF(Setup!$AJ$9&lt;&gt;"",INDIRECT("'" &amp; Setup!$AJ$9 &amp; "'!" &amp; AF395),0) + IF(Setup!$AJ$10&lt;&gt;"",INDIRECT("'" &amp; Setup!$AJ$10 &amp; "'!" &amp; AF395),0) + IF(Setup!$AJ$11&lt;&gt;"",INDIRECT("'" &amp; Setup!$AJ$11 &amp; "'!" &amp; AF395),0) + IF(Setup!$AJ$12&lt;&gt;"",INDIRECT("'" &amp; Setup!$AJ$12 &amp; "'!" &amp; AF395),0)</f>
        <v>0</v>
      </c>
      <c r="AN395" s="2" t="str">
        <f t="shared" si="200"/>
        <v/>
      </c>
      <c r="BS395" s="2">
        <v>0</v>
      </c>
      <c r="BT395" s="2">
        <f ca="1">IF(Setup!$AH$7="",0,INDIRECT("'" &amp; Setup!$AH$7 &amp; "'!" &amp; AF395))</f>
        <v>0</v>
      </c>
      <c r="BU395" s="2">
        <f ca="1">IF(Setup!$AI$7="",0,INDIRECT("'" &amp; Setup!$AI$7 &amp; "'!" &amp; AF395))</f>
        <v>0</v>
      </c>
      <c r="BV395" s="2">
        <f ca="1">IF(Setup!$AJ$7="",0,INDIRECT("'" &amp; Setup!$AJ$7 &amp; "'!" &amp; AF395))</f>
        <v>0</v>
      </c>
    </row>
    <row r="396" spans="1:74" ht="39" hidden="1" customHeight="1" x14ac:dyDescent="0.2">
      <c r="A396" s="14" t="str">
        <f>Planning!A168</f>
        <v>I160</v>
      </c>
      <c r="B396" s="9">
        <f>Planning!B168</f>
        <v>0</v>
      </c>
      <c r="C396" s="9">
        <f>Planning!C168</f>
        <v>0</v>
      </c>
      <c r="D396" s="9">
        <f>Planning!D168</f>
        <v>0</v>
      </c>
      <c r="E396" s="3">
        <f>Planning!E168</f>
        <v>0</v>
      </c>
      <c r="F396" s="3">
        <f>Planning!G168</f>
        <v>0</v>
      </c>
      <c r="G396" s="60">
        <f t="shared" si="201"/>
        <v>0</v>
      </c>
      <c r="H396" s="5">
        <f t="shared" ca="1" si="202"/>
        <v>0</v>
      </c>
      <c r="I396" s="5">
        <f t="shared" ca="1" si="203"/>
        <v>0</v>
      </c>
      <c r="J396" s="32" t="str">
        <f t="shared" ca="1" si="204"/>
        <v/>
      </c>
      <c r="K396" s="33" t="str">
        <f t="shared" ca="1" si="192"/>
        <v/>
      </c>
      <c r="L396" s="5">
        <f ca="1">IF(Setup!$AG$7&lt;&gt;"",INDIRECT("'" &amp; Setup!$AG$7 &amp; "'!" &amp; AD396),0) + IF(Setup!$AG$8&lt;&gt;"",INDIRECT("'" &amp; Setup!$AG$8 &amp; "'!" &amp; AD396),0) + IF(Setup!$AG$9&lt;&gt;"",INDIRECT("'" &amp; Setup!$AG$9 &amp; "'!" &amp; AD396),0) + IF(Setup!$AG$10&lt;&gt;"",INDIRECT("'" &amp; Setup!$AG$10 &amp; "'!" &amp; AD396),0) + IF(Setup!$AG$11&lt;&gt;"",INDIRECT("'" &amp; Setup!$AG$11 &amp; "'!" &amp; AD396),0) + IF(Setup!$AG$12&lt;&gt;"",INDIRECT("'" &amp; Setup!$AG$12 &amp; "'!" &amp; AD396),0)</f>
        <v>0</v>
      </c>
      <c r="M396" s="5">
        <f ca="1">IF(Setup!$AG$7&lt;&gt;"",INDIRECT("'" &amp; Setup!$AG$7 &amp; "'!" &amp; AE396),0) + IF(Setup!$AG$8&lt;&gt;"",INDIRECT("'" &amp; Setup!$AG$8 &amp; "'!" &amp; AE396),0) + IF(Setup!$AG$9&lt;&gt;"",INDIRECT("'" &amp; Setup!$AG$9 &amp; "'!" &amp; AE396),0) + IF(Setup!$AG$10&lt;&gt;"",INDIRECT("'" &amp; Setup!$AG$10 &amp; "'!" &amp; AE396),0) + IF(Setup!$AG$11&lt;&gt;"",INDIRECT("'" &amp; Setup!$AG$11 &amp; "'!" &amp; AE396),0) + IF(Setup!$AG$12&lt;&gt;"",INDIRECT("'" &amp; Setup!$AG$12 &amp; "'!" &amp; AE396),0)</f>
        <v>0</v>
      </c>
      <c r="N396" s="32" t="str">
        <f t="shared" ca="1" si="205"/>
        <v/>
      </c>
      <c r="O396" s="33" t="str">
        <f t="shared" ca="1" si="193"/>
        <v/>
      </c>
      <c r="P396" s="5">
        <f ca="1">IF(Setup!$AH$7&lt;&gt;"",INDIRECT("'" &amp; Setup!$AH$7 &amp; "'!" &amp; AD396),0) + IF(Setup!$AH$8&lt;&gt;"",INDIRECT("'" &amp; Setup!$AH$8 &amp; "'!" &amp; AD396),0) + IF(Setup!$AH$9&lt;&gt;"",INDIRECT("'" &amp; Setup!$AH$9 &amp; "'!" &amp; AD396),0) + IF(Setup!$AH$10&lt;&gt;"",INDIRECT("'" &amp; Setup!$AH$10 &amp; "'!" &amp; AD396),0) + IF(Setup!$AH$11&lt;&gt;"",INDIRECT("'" &amp; Setup!$AH$11 &amp; "'!" &amp; AD396),0) + IF(Setup!$AH$12&lt;&gt;"",INDIRECT("'" &amp; Setup!$AH$12 &amp; "'!" &amp; AD396),0)</f>
        <v>0</v>
      </c>
      <c r="Q396" s="5">
        <f ca="1">IF(Setup!$AH$7&lt;&gt;"",INDIRECT("'" &amp; Setup!$AH$7 &amp; "'!" &amp; AE396),0) + IF(Setup!$AH$8&lt;&gt;"",INDIRECT("'" &amp; Setup!$AH$8 &amp; "'!" &amp; AE396),0) + IF(Setup!$AH$9&lt;&gt;"",INDIRECT("'" &amp; Setup!$AH$9 &amp; "'!" &amp; AE396),0) + IF(Setup!$AH$10&lt;&gt;"",INDIRECT("'" &amp; Setup!$AH$10 &amp; "'!" &amp; AE396),0) + IF(Setup!$AH$11&lt;&gt;"",INDIRECT("'" &amp; Setup!$AH$11 &amp; "'!" &amp; AE396),0) + IF(Setup!$AH$12&lt;&gt;"",INDIRECT("'" &amp; Setup!$AH$12 &amp; "'!" &amp; AE396),0)</f>
        <v>0</v>
      </c>
      <c r="R396" s="32" t="str">
        <f t="shared" ca="1" si="206"/>
        <v/>
      </c>
      <c r="S396" s="33" t="str">
        <f t="shared" ca="1" si="194"/>
        <v/>
      </c>
      <c r="T396" s="5">
        <f ca="1">IF(Setup!$AI$7&lt;&gt;"",INDIRECT("'" &amp; Setup!$AI$7 &amp; "'!" &amp; AD396),0) + IF(Setup!$AI$8&lt;&gt;"",INDIRECT("'" &amp; Setup!$AI$8 &amp; "'!" &amp; AD396),0) + IF(Setup!$AI$9&lt;&gt;"",INDIRECT("'" &amp; Setup!$AI$9 &amp; "'!" &amp; AD396),0) + IF(Setup!$AI$10&lt;&gt;"",INDIRECT("'" &amp; Setup!$AI$10 &amp; "'!" &amp; AD396),0) + IF(Setup!$AI$11&lt;&gt;"",INDIRECT("'" &amp; Setup!$AI$11 &amp; "'!" &amp; AD396),0) + IF(Setup!$AI$12&lt;&gt;"",INDIRECT("'" &amp; Setup!$AI$12 &amp; "'!" &amp; AD396),0)</f>
        <v>0</v>
      </c>
      <c r="U396" s="5">
        <f ca="1">IF(Setup!$AI$7&lt;&gt;"",INDIRECT("'" &amp; Setup!$AI$7 &amp; "'!" &amp; AE396),0) + IF(Setup!$AI$8&lt;&gt;"",INDIRECT("'" &amp; Setup!$AI$8 &amp; "'!" &amp; AE396),0) + IF(Setup!$AI$9&lt;&gt;"",INDIRECT("'" &amp; Setup!$AI$9 &amp; "'!" &amp; AE396),0) + IF(Setup!$AI$10&lt;&gt;"",INDIRECT("'" &amp; Setup!$AI$10 &amp; "'!" &amp; AE396),0) + IF(Setup!$AI$11&lt;&gt;"",INDIRECT("'" &amp; Setup!$AI$11 &amp; "'!" &amp; AE396),0) + IF(Setup!$AI$12&lt;&gt;"",INDIRECT("'" &amp; Setup!$AI$12 &amp; "'!" &amp; AE396),0)</f>
        <v>0</v>
      </c>
      <c r="V396" s="32" t="str">
        <f t="shared" ca="1" si="195"/>
        <v/>
      </c>
      <c r="W396" s="33" t="str">
        <f t="shared" ca="1" si="196"/>
        <v/>
      </c>
      <c r="X396" s="4">
        <f ca="1">IF(Setup!$AJ$7&lt;&gt;"",INDIRECT("'" &amp; Setup!$AJ$7 &amp; "'!" &amp; AD396),0) + IF(Setup!$AJ$8&lt;&gt;"",INDIRECT("'" &amp; Setup!$AJ$8 &amp; "'!" &amp; AD396),0) + IF(Setup!$AJ$9&lt;&gt;"",INDIRECT("'" &amp; Setup!$AJ$9 &amp; "'!" &amp; AD396),0) + IF(Setup!$AJ$10&lt;&gt;"",INDIRECT("'" &amp; Setup!$AJ$10 &amp; "'!" &amp; AD396),0) + IF(Setup!$AJ$11&lt;&gt;"",INDIRECT("'" &amp; Setup!$AJ$11 &amp; "'!" &amp; AD396),0) + IF(Setup!$AJ$12&lt;&gt;"",INDIRECT("'" &amp; Setup!$AJ$12 &amp; "'!" &amp; AD396),0)</f>
        <v>0</v>
      </c>
      <c r="Y396" s="4">
        <f ca="1">IF(Setup!$AJ$7&lt;&gt;"",INDIRECT("'" &amp; Setup!$AJ$7 &amp; "'!" &amp; AE396),0) + IF(Setup!$AJ$8&lt;&gt;"",INDIRECT("'" &amp; Setup!$AJ$8 &amp; "'!" &amp; AE396),0) + IF(Setup!$AJ$9&lt;&gt;"",INDIRECT("'" &amp; Setup!$AJ$9 &amp; "'!" &amp; AE396),0) + IF(Setup!$AJ$10&lt;&gt;"",INDIRECT("'" &amp; Setup!$AJ$10 &amp; "'!" &amp; AE396),0) + IF(Setup!$AJ$11&lt;&gt;"",INDIRECT("'" &amp; Setup!$AJ$11 &amp; "'!" &amp; AE396),0) + IF(Setup!$AJ$12&lt;&gt;"",INDIRECT("'" &amp; Setup!$AJ$12 &amp; "'!" &amp; AE396),0)</f>
        <v>0</v>
      </c>
      <c r="Z396" s="32" t="str">
        <f t="shared" ca="1" si="197"/>
        <v/>
      </c>
      <c r="AA396" s="33" t="str">
        <f t="shared" ca="1" si="198"/>
        <v/>
      </c>
      <c r="AB396" s="1">
        <f>Planning!H168</f>
        <v>0</v>
      </c>
      <c r="AC396" s="2" t="str">
        <f t="shared" si="199"/>
        <v>00</v>
      </c>
      <c r="AD396" s="2" t="s">
        <v>1177</v>
      </c>
      <c r="AE396" s="2" t="s">
        <v>1178</v>
      </c>
      <c r="AF396" s="2" t="s">
        <v>1762</v>
      </c>
      <c r="AI396" s="2">
        <f ca="1">IF(Setup!$AG$7&lt;&gt;"",INDIRECT("'" &amp; Setup!$AG$7 &amp; "'!" &amp; AF396),0) + IF(Setup!$AG$8&lt;&gt;"",INDIRECT("'" &amp; Setup!$AG$8 &amp; "'!" &amp; AF396),0) + IF(Setup!$AG$9&lt;&gt;"",INDIRECT("'" &amp; Setup!$AG$9 &amp; "'!" &amp; AF396),0) + IF(Setup!$AG$10&lt;&gt;"",INDIRECT("'" &amp; Setup!$AG$10 &amp; "'!" &amp; AF396),0) + IF(Setup!$AG$11&lt;&gt;"",INDIRECT("'" &amp; Setup!$AG$11 &amp; "'!" &amp; AF396),0) + IF(Setup!$AG$12&lt;&gt;"",INDIRECT("'" &amp; Setup!$AG$12 &amp; "'!" &amp; AF396),0)</f>
        <v>0</v>
      </c>
      <c r="AJ396" s="2">
        <f ca="1">IF(Setup!$AH$7&lt;&gt;"",INDIRECT("'" &amp; Setup!$AH$7 &amp; "'!" &amp; AF396),0) + IF(Setup!$AH$8&lt;&gt;"",INDIRECT("'" &amp; Setup!$AH$8 &amp; "'!" &amp; AF396),0) + IF(Setup!$AH$9&lt;&gt;"",INDIRECT("'" &amp; Setup!$AH$9 &amp; "'!" &amp; AF396),0) + IF(Setup!$AH$10&lt;&gt;"",INDIRECT("'" &amp; Setup!$AH$10 &amp; "'!" &amp; AF396),0) + IF(Setup!$AH$11&lt;&gt;"",INDIRECT("'" &amp; Setup!$AH$11 &amp; "'!" &amp; AF396),0) + IF(Setup!$AH$12&lt;&gt;"",INDIRECT("'" &amp; Setup!$AH$12 &amp; "'!" &amp; AF396),0)</f>
        <v>0</v>
      </c>
      <c r="AK396" s="2">
        <f ca="1">IF(Setup!$AI$7&lt;&gt;"",INDIRECT("'" &amp; Setup!$AI$7 &amp; "'!" &amp; AF396),0) + IF(Setup!$AI$8&lt;&gt;"",INDIRECT("'" &amp; Setup!$AI$8 &amp; "'!" &amp; AF396),0) + IF(Setup!$AI$9&lt;&gt;"",INDIRECT("'" &amp; Setup!$AI$9 &amp; "'!" &amp; AF396),0) + IF(Setup!$AI$10&lt;&gt;"",INDIRECT("'" &amp; Setup!$AI$10 &amp; "'!" &amp; AF396),0) + IF(Setup!$AI$11&lt;&gt;"",INDIRECT("'" &amp; Setup!$AI$11 &amp; "'!" &amp; AF396),0) + IF(Setup!$AI$12&lt;&gt;"",INDIRECT("'" &amp; Setup!$AI$12 &amp; "'!" &amp; AF396),0)</f>
        <v>0</v>
      </c>
      <c r="AL396" s="2">
        <f ca="1">IF(Setup!$AJ$7&lt;&gt;"",INDIRECT("'" &amp; Setup!$AJ$7 &amp; "'!" &amp; AF396),0) + IF(Setup!$AJ$8&lt;&gt;"",INDIRECT("'" &amp; Setup!$AJ$8 &amp; "'!" &amp; AF396),0) + IF(Setup!$AJ$9&lt;&gt;"",INDIRECT("'" &amp; Setup!$AJ$9 &amp; "'!" &amp; AF396),0) + IF(Setup!$AJ$10&lt;&gt;"",INDIRECT("'" &amp; Setup!$AJ$10 &amp; "'!" &amp; AF396),0) + IF(Setup!$AJ$11&lt;&gt;"",INDIRECT("'" &amp; Setup!$AJ$11 &amp; "'!" &amp; AF396),0) + IF(Setup!$AJ$12&lt;&gt;"",INDIRECT("'" &amp; Setup!$AJ$12 &amp; "'!" &amp; AF396),0)</f>
        <v>0</v>
      </c>
      <c r="AN396" s="2" t="str">
        <f t="shared" si="200"/>
        <v/>
      </c>
      <c r="BS396" s="2">
        <v>0</v>
      </c>
      <c r="BT396" s="2">
        <f ca="1">IF(Setup!$AH$7="",0,INDIRECT("'" &amp; Setup!$AH$7 &amp; "'!" &amp; AF396))</f>
        <v>0</v>
      </c>
      <c r="BU396" s="2">
        <f ca="1">IF(Setup!$AI$7="",0,INDIRECT("'" &amp; Setup!$AI$7 &amp; "'!" &amp; AF396))</f>
        <v>0</v>
      </c>
      <c r="BV396" s="2">
        <f ca="1">IF(Setup!$AJ$7="",0,INDIRECT("'" &amp; Setup!$AJ$7 &amp; "'!" &amp; AF396))</f>
        <v>0</v>
      </c>
    </row>
    <row r="397" spans="1:74" ht="39" hidden="1" customHeight="1" x14ac:dyDescent="0.2">
      <c r="A397" s="14" t="str">
        <f>Planning!A169</f>
        <v>I161</v>
      </c>
      <c r="B397" s="9">
        <f>Planning!B169</f>
        <v>0</v>
      </c>
      <c r="C397" s="9">
        <f>Planning!C169</f>
        <v>0</v>
      </c>
      <c r="D397" s="9">
        <f>Planning!D169</f>
        <v>0</v>
      </c>
      <c r="E397" s="3">
        <f>Planning!E169</f>
        <v>0</v>
      </c>
      <c r="F397" s="3">
        <f>Planning!G169</f>
        <v>0</v>
      </c>
      <c r="G397" s="60">
        <f t="shared" si="201"/>
        <v>0</v>
      </c>
      <c r="H397" s="5">
        <f t="shared" ca="1" si="202"/>
        <v>0</v>
      </c>
      <c r="I397" s="5">
        <f t="shared" ca="1" si="203"/>
        <v>0</v>
      </c>
      <c r="J397" s="32" t="str">
        <f t="shared" ca="1" si="204"/>
        <v/>
      </c>
      <c r="K397" s="33" t="str">
        <f t="shared" ref="K397:K428" ca="1" si="207">IF($AN397 = ExcluirDelPLogro,"",IF(AND(H397=0,I397=0),"",J397))</f>
        <v/>
      </c>
      <c r="L397" s="5">
        <f ca="1">IF(Setup!$AG$7&lt;&gt;"",INDIRECT("'" &amp; Setup!$AG$7 &amp; "'!" &amp; AD397),0) + IF(Setup!$AG$8&lt;&gt;"",INDIRECT("'" &amp; Setup!$AG$8 &amp; "'!" &amp; AD397),0) + IF(Setup!$AG$9&lt;&gt;"",INDIRECT("'" &amp; Setup!$AG$9 &amp; "'!" &amp; AD397),0) + IF(Setup!$AG$10&lt;&gt;"",INDIRECT("'" &amp; Setup!$AG$10 &amp; "'!" &amp; AD397),0) + IF(Setup!$AG$11&lt;&gt;"",INDIRECT("'" &amp; Setup!$AG$11 &amp; "'!" &amp; AD397),0) + IF(Setup!$AG$12&lt;&gt;"",INDIRECT("'" &amp; Setup!$AG$12 &amp; "'!" &amp; AD397),0)</f>
        <v>0</v>
      </c>
      <c r="M397" s="5">
        <f ca="1">IF(Setup!$AG$7&lt;&gt;"",INDIRECT("'" &amp; Setup!$AG$7 &amp; "'!" &amp; AE397),0) + IF(Setup!$AG$8&lt;&gt;"",INDIRECT("'" &amp; Setup!$AG$8 &amp; "'!" &amp; AE397),0) + IF(Setup!$AG$9&lt;&gt;"",INDIRECT("'" &amp; Setup!$AG$9 &amp; "'!" &amp; AE397),0) + IF(Setup!$AG$10&lt;&gt;"",INDIRECT("'" &amp; Setup!$AG$10 &amp; "'!" &amp; AE397),0) + IF(Setup!$AG$11&lt;&gt;"",INDIRECT("'" &amp; Setup!$AG$11 &amp; "'!" &amp; AE397),0) + IF(Setup!$AG$12&lt;&gt;"",INDIRECT("'" &amp; Setup!$AG$12 &amp; "'!" &amp; AE397),0)</f>
        <v>0</v>
      </c>
      <c r="N397" s="32" t="str">
        <f t="shared" ca="1" si="205"/>
        <v/>
      </c>
      <c r="O397" s="33" t="str">
        <f t="shared" ref="O397:O428" ca="1" si="208">IF($AN397=ExcluirDelPLogro,"",IF(AND(L397=0,M397=0),"",N397))</f>
        <v/>
      </c>
      <c r="P397" s="5">
        <f ca="1">IF(Setup!$AH$7&lt;&gt;"",INDIRECT("'" &amp; Setup!$AH$7 &amp; "'!" &amp; AD397),0) + IF(Setup!$AH$8&lt;&gt;"",INDIRECT("'" &amp; Setup!$AH$8 &amp; "'!" &amp; AD397),0) + IF(Setup!$AH$9&lt;&gt;"",INDIRECT("'" &amp; Setup!$AH$9 &amp; "'!" &amp; AD397),0) + IF(Setup!$AH$10&lt;&gt;"",INDIRECT("'" &amp; Setup!$AH$10 &amp; "'!" &amp; AD397),0) + IF(Setup!$AH$11&lt;&gt;"",INDIRECT("'" &amp; Setup!$AH$11 &amp; "'!" &amp; AD397),0) + IF(Setup!$AH$12&lt;&gt;"",INDIRECT("'" &amp; Setup!$AH$12 &amp; "'!" &amp; AD397),0)</f>
        <v>0</v>
      </c>
      <c r="Q397" s="5">
        <f ca="1">IF(Setup!$AH$7&lt;&gt;"",INDIRECT("'" &amp; Setup!$AH$7 &amp; "'!" &amp; AE397),0) + IF(Setup!$AH$8&lt;&gt;"",INDIRECT("'" &amp; Setup!$AH$8 &amp; "'!" &amp; AE397),0) + IF(Setup!$AH$9&lt;&gt;"",INDIRECT("'" &amp; Setup!$AH$9 &amp; "'!" &amp; AE397),0) + IF(Setup!$AH$10&lt;&gt;"",INDIRECT("'" &amp; Setup!$AH$10 &amp; "'!" &amp; AE397),0) + IF(Setup!$AH$11&lt;&gt;"",INDIRECT("'" &amp; Setup!$AH$11 &amp; "'!" &amp; AE397),0) + IF(Setup!$AH$12&lt;&gt;"",INDIRECT("'" &amp; Setup!$AH$12 &amp; "'!" &amp; AE397),0)</f>
        <v>0</v>
      </c>
      <c r="R397" s="32" t="str">
        <f t="shared" ca="1" si="206"/>
        <v/>
      </c>
      <c r="S397" s="33" t="str">
        <f t="shared" ref="S397:S428" ca="1" si="209">IF($AN397=ExcluirDelPLogro,"",IF(AND(P397=0,Q397=0),"",R397))</f>
        <v/>
      </c>
      <c r="T397" s="5">
        <f ca="1">IF(Setup!$AI$7&lt;&gt;"",INDIRECT("'" &amp; Setup!$AI$7 &amp; "'!" &amp; AD397),0) + IF(Setup!$AI$8&lt;&gt;"",INDIRECT("'" &amp; Setup!$AI$8 &amp; "'!" &amp; AD397),0) + IF(Setup!$AI$9&lt;&gt;"",INDIRECT("'" &amp; Setup!$AI$9 &amp; "'!" &amp; AD397),0) + IF(Setup!$AI$10&lt;&gt;"",INDIRECT("'" &amp; Setup!$AI$10 &amp; "'!" &amp; AD397),0) + IF(Setup!$AI$11&lt;&gt;"",INDIRECT("'" &amp; Setup!$AI$11 &amp; "'!" &amp; AD397),0) + IF(Setup!$AI$12&lt;&gt;"",INDIRECT("'" &amp; Setup!$AI$12 &amp; "'!" &amp; AD397),0)</f>
        <v>0</v>
      </c>
      <c r="U397" s="5">
        <f ca="1">IF(Setup!$AI$7&lt;&gt;"",INDIRECT("'" &amp; Setup!$AI$7 &amp; "'!" &amp; AE397),0) + IF(Setup!$AI$8&lt;&gt;"",INDIRECT("'" &amp; Setup!$AI$8 &amp; "'!" &amp; AE397),0) + IF(Setup!$AI$9&lt;&gt;"",INDIRECT("'" &amp; Setup!$AI$9 &amp; "'!" &amp; AE397),0) + IF(Setup!$AI$10&lt;&gt;"",INDIRECT("'" &amp; Setup!$AI$10 &amp; "'!" &amp; AE397),0) + IF(Setup!$AI$11&lt;&gt;"",INDIRECT("'" &amp; Setup!$AI$11 &amp; "'!" &amp; AE397),0) + IF(Setup!$AI$12&lt;&gt;"",INDIRECT("'" &amp; Setup!$AI$12 &amp; "'!" &amp; AE397),0)</f>
        <v>0</v>
      </c>
      <c r="V397" s="32" t="str">
        <f t="shared" ca="1" si="195"/>
        <v/>
      </c>
      <c r="W397" s="33" t="str">
        <f t="shared" ref="W397:W428" ca="1" si="210">IF($AN397=ExcluirDelPLogro,"",IF(AND(T397=0,U397=0),"",V397))</f>
        <v/>
      </c>
      <c r="X397" s="4">
        <f ca="1">IF(Setup!$AJ$7&lt;&gt;"",INDIRECT("'" &amp; Setup!$AJ$7 &amp; "'!" &amp; AD397),0) + IF(Setup!$AJ$8&lt;&gt;"",INDIRECT("'" &amp; Setup!$AJ$8 &amp; "'!" &amp; AD397),0) + IF(Setup!$AJ$9&lt;&gt;"",INDIRECT("'" &amp; Setup!$AJ$9 &amp; "'!" &amp; AD397),0) + IF(Setup!$AJ$10&lt;&gt;"",INDIRECT("'" &amp; Setup!$AJ$10 &amp; "'!" &amp; AD397),0) + IF(Setup!$AJ$11&lt;&gt;"",INDIRECT("'" &amp; Setup!$AJ$11 &amp; "'!" &amp; AD397),0) + IF(Setup!$AJ$12&lt;&gt;"",INDIRECT("'" &amp; Setup!$AJ$12 &amp; "'!" &amp; AD397),0)</f>
        <v>0</v>
      </c>
      <c r="Y397" s="4">
        <f ca="1">IF(Setup!$AJ$7&lt;&gt;"",INDIRECT("'" &amp; Setup!$AJ$7 &amp; "'!" &amp; AE397),0) + IF(Setup!$AJ$8&lt;&gt;"",INDIRECT("'" &amp; Setup!$AJ$8 &amp; "'!" &amp; AE397),0) + IF(Setup!$AJ$9&lt;&gt;"",INDIRECT("'" &amp; Setup!$AJ$9 &amp; "'!" &amp; AE397),0) + IF(Setup!$AJ$10&lt;&gt;"",INDIRECT("'" &amp; Setup!$AJ$10 &amp; "'!" &amp; AE397),0) + IF(Setup!$AJ$11&lt;&gt;"",INDIRECT("'" &amp; Setup!$AJ$11 &amp; "'!" &amp; AE397),0) + IF(Setup!$AJ$12&lt;&gt;"",INDIRECT("'" &amp; Setup!$AJ$12 &amp; "'!" &amp; AE397),0)</f>
        <v>0</v>
      </c>
      <c r="Z397" s="32" t="str">
        <f t="shared" ca="1" si="197"/>
        <v/>
      </c>
      <c r="AA397" s="33" t="str">
        <f t="shared" ref="AA397:AA428" ca="1" si="211">IF($AN397=ExcluirDelPLogro,"",IF(AND(X397=0,Y397=0),"",Z397))</f>
        <v/>
      </c>
      <c r="AB397" s="1">
        <f>Planning!H169</f>
        <v>0</v>
      </c>
      <c r="AC397" s="2" t="str">
        <f t="shared" si="199"/>
        <v>00</v>
      </c>
      <c r="AD397" s="2" t="s">
        <v>1179</v>
      </c>
      <c r="AE397" s="2" t="s">
        <v>1180</v>
      </c>
      <c r="AF397" s="2" t="s">
        <v>1763</v>
      </c>
      <c r="AI397" s="2">
        <f ca="1">IF(Setup!$AG$7&lt;&gt;"",INDIRECT("'" &amp; Setup!$AG$7 &amp; "'!" &amp; AF397),0) + IF(Setup!$AG$8&lt;&gt;"",INDIRECT("'" &amp; Setup!$AG$8 &amp; "'!" &amp; AF397),0) + IF(Setup!$AG$9&lt;&gt;"",INDIRECT("'" &amp; Setup!$AG$9 &amp; "'!" &amp; AF397),0) + IF(Setup!$AG$10&lt;&gt;"",INDIRECT("'" &amp; Setup!$AG$10 &amp; "'!" &amp; AF397),0) + IF(Setup!$AG$11&lt;&gt;"",INDIRECT("'" &amp; Setup!$AG$11 &amp; "'!" &amp; AF397),0) + IF(Setup!$AG$12&lt;&gt;"",INDIRECT("'" &amp; Setup!$AG$12 &amp; "'!" &amp; AF397),0)</f>
        <v>0</v>
      </c>
      <c r="AJ397" s="2">
        <f ca="1">IF(Setup!$AH$7&lt;&gt;"",INDIRECT("'" &amp; Setup!$AH$7 &amp; "'!" &amp; AF397),0) + IF(Setup!$AH$8&lt;&gt;"",INDIRECT("'" &amp; Setup!$AH$8 &amp; "'!" &amp; AF397),0) + IF(Setup!$AH$9&lt;&gt;"",INDIRECT("'" &amp; Setup!$AH$9 &amp; "'!" &amp; AF397),0) + IF(Setup!$AH$10&lt;&gt;"",INDIRECT("'" &amp; Setup!$AH$10 &amp; "'!" &amp; AF397),0) + IF(Setup!$AH$11&lt;&gt;"",INDIRECT("'" &amp; Setup!$AH$11 &amp; "'!" &amp; AF397),0) + IF(Setup!$AH$12&lt;&gt;"",INDIRECT("'" &amp; Setup!$AH$12 &amp; "'!" &amp; AF397),0)</f>
        <v>0</v>
      </c>
      <c r="AK397" s="2">
        <f ca="1">IF(Setup!$AI$7&lt;&gt;"",INDIRECT("'" &amp; Setup!$AI$7 &amp; "'!" &amp; AF397),0) + IF(Setup!$AI$8&lt;&gt;"",INDIRECT("'" &amp; Setup!$AI$8 &amp; "'!" &amp; AF397),0) + IF(Setup!$AI$9&lt;&gt;"",INDIRECT("'" &amp; Setup!$AI$9 &amp; "'!" &amp; AF397),0) + IF(Setup!$AI$10&lt;&gt;"",INDIRECT("'" &amp; Setup!$AI$10 &amp; "'!" &amp; AF397),0) + IF(Setup!$AI$11&lt;&gt;"",INDIRECT("'" &amp; Setup!$AI$11 &amp; "'!" &amp; AF397),0) + IF(Setup!$AI$12&lt;&gt;"",INDIRECT("'" &amp; Setup!$AI$12 &amp; "'!" &amp; AF397),0)</f>
        <v>0</v>
      </c>
      <c r="AL397" s="2">
        <f ca="1">IF(Setup!$AJ$7&lt;&gt;"",INDIRECT("'" &amp; Setup!$AJ$7 &amp; "'!" &amp; AF397),0) + IF(Setup!$AJ$8&lt;&gt;"",INDIRECT("'" &amp; Setup!$AJ$8 &amp; "'!" &amp; AF397),0) + IF(Setup!$AJ$9&lt;&gt;"",INDIRECT("'" &amp; Setup!$AJ$9 &amp; "'!" &amp; AF397),0) + IF(Setup!$AJ$10&lt;&gt;"",INDIRECT("'" &amp; Setup!$AJ$10 &amp; "'!" &amp; AF397),0) + IF(Setup!$AJ$11&lt;&gt;"",INDIRECT("'" &amp; Setup!$AJ$11 &amp; "'!" &amp; AF397),0) + IF(Setup!$AJ$12&lt;&gt;"",INDIRECT("'" &amp; Setup!$AJ$12 &amp; "'!" &amp; AF397),0)</f>
        <v>0</v>
      </c>
      <c r="AN397" s="2" t="str">
        <f t="shared" si="200"/>
        <v/>
      </c>
      <c r="BS397" s="2">
        <v>0</v>
      </c>
      <c r="BT397" s="2">
        <f ca="1">IF(Setup!$AH$7="",0,INDIRECT("'" &amp; Setup!$AH$7 &amp; "'!" &amp; AF397))</f>
        <v>0</v>
      </c>
      <c r="BU397" s="2">
        <f ca="1">IF(Setup!$AI$7="",0,INDIRECT("'" &amp; Setup!$AI$7 &amp; "'!" &amp; AF397))</f>
        <v>0</v>
      </c>
      <c r="BV397" s="2">
        <f ca="1">IF(Setup!$AJ$7="",0,INDIRECT("'" &amp; Setup!$AJ$7 &amp; "'!" &amp; AF397))</f>
        <v>0</v>
      </c>
    </row>
    <row r="398" spans="1:74" ht="39" hidden="1" customHeight="1" x14ac:dyDescent="0.2">
      <c r="A398" s="14" t="str">
        <f>Planning!A170</f>
        <v>I162</v>
      </c>
      <c r="B398" s="9">
        <f>Planning!B170</f>
        <v>0</v>
      </c>
      <c r="C398" s="9">
        <f>Planning!C170</f>
        <v>0</v>
      </c>
      <c r="D398" s="9">
        <f>Planning!D170</f>
        <v>0</v>
      </c>
      <c r="E398" s="3">
        <f>Planning!E170</f>
        <v>0</v>
      </c>
      <c r="F398" s="3">
        <f>Planning!G170</f>
        <v>0</v>
      </c>
      <c r="G398" s="60">
        <f t="shared" si="201"/>
        <v>0</v>
      </c>
      <c r="H398" s="5">
        <f t="shared" ca="1" si="202"/>
        <v>0</v>
      </c>
      <c r="I398" s="5">
        <f t="shared" ca="1" si="203"/>
        <v>0</v>
      </c>
      <c r="J398" s="32" t="str">
        <f t="shared" ca="1" si="204"/>
        <v/>
      </c>
      <c r="K398" s="33" t="str">
        <f t="shared" ca="1" si="207"/>
        <v/>
      </c>
      <c r="L398" s="5">
        <f ca="1">IF(Setup!$AG$7&lt;&gt;"",INDIRECT("'" &amp; Setup!$AG$7 &amp; "'!" &amp; AD398),0) + IF(Setup!$AG$8&lt;&gt;"",INDIRECT("'" &amp; Setup!$AG$8 &amp; "'!" &amp; AD398),0) + IF(Setup!$AG$9&lt;&gt;"",INDIRECT("'" &amp; Setup!$AG$9 &amp; "'!" &amp; AD398),0) + IF(Setup!$AG$10&lt;&gt;"",INDIRECT("'" &amp; Setup!$AG$10 &amp; "'!" &amp; AD398),0) + IF(Setup!$AG$11&lt;&gt;"",INDIRECT("'" &amp; Setup!$AG$11 &amp; "'!" &amp; AD398),0) + IF(Setup!$AG$12&lt;&gt;"",INDIRECT("'" &amp; Setup!$AG$12 &amp; "'!" &amp; AD398),0)</f>
        <v>0</v>
      </c>
      <c r="M398" s="5">
        <f ca="1">IF(Setup!$AG$7&lt;&gt;"",INDIRECT("'" &amp; Setup!$AG$7 &amp; "'!" &amp; AE398),0) + IF(Setup!$AG$8&lt;&gt;"",INDIRECT("'" &amp; Setup!$AG$8 &amp; "'!" &amp; AE398),0) + IF(Setup!$AG$9&lt;&gt;"",INDIRECT("'" &amp; Setup!$AG$9 &amp; "'!" &amp; AE398),0) + IF(Setup!$AG$10&lt;&gt;"",INDIRECT("'" &amp; Setup!$AG$10 &amp; "'!" &amp; AE398),0) + IF(Setup!$AG$11&lt;&gt;"",INDIRECT("'" &amp; Setup!$AG$11 &amp; "'!" &amp; AE398),0) + IF(Setup!$AG$12&lt;&gt;"",INDIRECT("'" &amp; Setup!$AG$12 &amp; "'!" &amp; AE398),0)</f>
        <v>0</v>
      </c>
      <c r="N398" s="32" t="str">
        <f t="shared" ca="1" si="205"/>
        <v/>
      </c>
      <c r="O398" s="33" t="str">
        <f t="shared" ca="1" si="208"/>
        <v/>
      </c>
      <c r="P398" s="5">
        <f ca="1">IF(Setup!$AH$7&lt;&gt;"",INDIRECT("'" &amp; Setup!$AH$7 &amp; "'!" &amp; AD398),0) + IF(Setup!$AH$8&lt;&gt;"",INDIRECT("'" &amp; Setup!$AH$8 &amp; "'!" &amp; AD398),0) + IF(Setup!$AH$9&lt;&gt;"",INDIRECT("'" &amp; Setup!$AH$9 &amp; "'!" &amp; AD398),0) + IF(Setup!$AH$10&lt;&gt;"",INDIRECT("'" &amp; Setup!$AH$10 &amp; "'!" &amp; AD398),0) + IF(Setup!$AH$11&lt;&gt;"",INDIRECT("'" &amp; Setup!$AH$11 &amp; "'!" &amp; AD398),0) + IF(Setup!$AH$12&lt;&gt;"",INDIRECT("'" &amp; Setup!$AH$12 &amp; "'!" &amp; AD398),0)</f>
        <v>0</v>
      </c>
      <c r="Q398" s="5">
        <f ca="1">IF(Setup!$AH$7&lt;&gt;"",INDIRECT("'" &amp; Setup!$AH$7 &amp; "'!" &amp; AE398),0) + IF(Setup!$AH$8&lt;&gt;"",INDIRECT("'" &amp; Setup!$AH$8 &amp; "'!" &amp; AE398),0) + IF(Setup!$AH$9&lt;&gt;"",INDIRECT("'" &amp; Setup!$AH$9 &amp; "'!" &amp; AE398),0) + IF(Setup!$AH$10&lt;&gt;"",INDIRECT("'" &amp; Setup!$AH$10 &amp; "'!" &amp; AE398),0) + IF(Setup!$AH$11&lt;&gt;"",INDIRECT("'" &amp; Setup!$AH$11 &amp; "'!" &amp; AE398),0) + IF(Setup!$AH$12&lt;&gt;"",INDIRECT("'" &amp; Setup!$AH$12 &amp; "'!" &amp; AE398),0)</f>
        <v>0</v>
      </c>
      <c r="R398" s="32" t="str">
        <f t="shared" ca="1" si="206"/>
        <v/>
      </c>
      <c r="S398" s="33" t="str">
        <f t="shared" ca="1" si="209"/>
        <v/>
      </c>
      <c r="T398" s="5">
        <f ca="1">IF(Setup!$AI$7&lt;&gt;"",INDIRECT("'" &amp; Setup!$AI$7 &amp; "'!" &amp; AD398),0) + IF(Setup!$AI$8&lt;&gt;"",INDIRECT("'" &amp; Setup!$AI$8 &amp; "'!" &amp; AD398),0) + IF(Setup!$AI$9&lt;&gt;"",INDIRECT("'" &amp; Setup!$AI$9 &amp; "'!" &amp; AD398),0) + IF(Setup!$AI$10&lt;&gt;"",INDIRECT("'" &amp; Setup!$AI$10 &amp; "'!" &amp; AD398),0) + IF(Setup!$AI$11&lt;&gt;"",INDIRECT("'" &amp; Setup!$AI$11 &amp; "'!" &amp; AD398),0) + IF(Setup!$AI$12&lt;&gt;"",INDIRECT("'" &amp; Setup!$AI$12 &amp; "'!" &amp; AD398),0)</f>
        <v>0</v>
      </c>
      <c r="U398" s="5">
        <f ca="1">IF(Setup!$AI$7&lt;&gt;"",INDIRECT("'" &amp; Setup!$AI$7 &amp; "'!" &amp; AE398),0) + IF(Setup!$AI$8&lt;&gt;"",INDIRECT("'" &amp; Setup!$AI$8 &amp; "'!" &amp; AE398),0) + IF(Setup!$AI$9&lt;&gt;"",INDIRECT("'" &amp; Setup!$AI$9 &amp; "'!" &amp; AE398),0) + IF(Setup!$AI$10&lt;&gt;"",INDIRECT("'" &amp; Setup!$AI$10 &amp; "'!" &amp; AE398),0) + IF(Setup!$AI$11&lt;&gt;"",INDIRECT("'" &amp; Setup!$AI$11 &amp; "'!" &amp; AE398),0) + IF(Setup!$AI$12&lt;&gt;"",INDIRECT("'" &amp; Setup!$AI$12 &amp; "'!" &amp; AE398),0)</f>
        <v>0</v>
      </c>
      <c r="V398" s="32" t="str">
        <f t="shared" ca="1" si="195"/>
        <v/>
      </c>
      <c r="W398" s="33" t="str">
        <f t="shared" ca="1" si="210"/>
        <v/>
      </c>
      <c r="X398" s="4">
        <f ca="1">IF(Setup!$AJ$7&lt;&gt;"",INDIRECT("'" &amp; Setup!$AJ$7 &amp; "'!" &amp; AD398),0) + IF(Setup!$AJ$8&lt;&gt;"",INDIRECT("'" &amp; Setup!$AJ$8 &amp; "'!" &amp; AD398),0) + IF(Setup!$AJ$9&lt;&gt;"",INDIRECT("'" &amp; Setup!$AJ$9 &amp; "'!" &amp; AD398),0) + IF(Setup!$AJ$10&lt;&gt;"",INDIRECT("'" &amp; Setup!$AJ$10 &amp; "'!" &amp; AD398),0) + IF(Setup!$AJ$11&lt;&gt;"",INDIRECT("'" &amp; Setup!$AJ$11 &amp; "'!" &amp; AD398),0) + IF(Setup!$AJ$12&lt;&gt;"",INDIRECT("'" &amp; Setup!$AJ$12 &amp; "'!" &amp; AD398),0)</f>
        <v>0</v>
      </c>
      <c r="Y398" s="4">
        <f ca="1">IF(Setup!$AJ$7&lt;&gt;"",INDIRECT("'" &amp; Setup!$AJ$7 &amp; "'!" &amp; AE398),0) + IF(Setup!$AJ$8&lt;&gt;"",INDIRECT("'" &amp; Setup!$AJ$8 &amp; "'!" &amp; AE398),0) + IF(Setup!$AJ$9&lt;&gt;"",INDIRECT("'" &amp; Setup!$AJ$9 &amp; "'!" &amp; AE398),0) + IF(Setup!$AJ$10&lt;&gt;"",INDIRECT("'" &amp; Setup!$AJ$10 &amp; "'!" &amp; AE398),0) + IF(Setup!$AJ$11&lt;&gt;"",INDIRECT("'" &amp; Setup!$AJ$11 &amp; "'!" &amp; AE398),0) + IF(Setup!$AJ$12&lt;&gt;"",INDIRECT("'" &amp; Setup!$AJ$12 &amp; "'!" &amp; AE398),0)</f>
        <v>0</v>
      </c>
      <c r="Z398" s="32" t="str">
        <f t="shared" ca="1" si="197"/>
        <v/>
      </c>
      <c r="AA398" s="33" t="str">
        <f t="shared" ca="1" si="211"/>
        <v/>
      </c>
      <c r="AB398" s="1">
        <f>Planning!H170</f>
        <v>0</v>
      </c>
      <c r="AC398" s="2" t="str">
        <f t="shared" si="199"/>
        <v>00</v>
      </c>
      <c r="AD398" s="2" t="s">
        <v>1181</v>
      </c>
      <c r="AE398" s="2" t="s">
        <v>1182</v>
      </c>
      <c r="AF398" s="2" t="s">
        <v>1764</v>
      </c>
      <c r="AI398" s="2">
        <f ca="1">IF(Setup!$AG$7&lt;&gt;"",INDIRECT("'" &amp; Setup!$AG$7 &amp; "'!" &amp; AF398),0) + IF(Setup!$AG$8&lt;&gt;"",INDIRECT("'" &amp; Setup!$AG$8 &amp; "'!" &amp; AF398),0) + IF(Setup!$AG$9&lt;&gt;"",INDIRECT("'" &amp; Setup!$AG$9 &amp; "'!" &amp; AF398),0) + IF(Setup!$AG$10&lt;&gt;"",INDIRECT("'" &amp; Setup!$AG$10 &amp; "'!" &amp; AF398),0) + IF(Setup!$AG$11&lt;&gt;"",INDIRECT("'" &amp; Setup!$AG$11 &amp; "'!" &amp; AF398),0) + IF(Setup!$AG$12&lt;&gt;"",INDIRECT("'" &amp; Setup!$AG$12 &amp; "'!" &amp; AF398),0)</f>
        <v>0</v>
      </c>
      <c r="AJ398" s="2">
        <f ca="1">IF(Setup!$AH$7&lt;&gt;"",INDIRECT("'" &amp; Setup!$AH$7 &amp; "'!" &amp; AF398),0) + IF(Setup!$AH$8&lt;&gt;"",INDIRECT("'" &amp; Setup!$AH$8 &amp; "'!" &amp; AF398),0) + IF(Setup!$AH$9&lt;&gt;"",INDIRECT("'" &amp; Setup!$AH$9 &amp; "'!" &amp; AF398),0) + IF(Setup!$AH$10&lt;&gt;"",INDIRECT("'" &amp; Setup!$AH$10 &amp; "'!" &amp; AF398),0) + IF(Setup!$AH$11&lt;&gt;"",INDIRECT("'" &amp; Setup!$AH$11 &amp; "'!" &amp; AF398),0) + IF(Setup!$AH$12&lt;&gt;"",INDIRECT("'" &amp; Setup!$AH$12 &amp; "'!" &amp; AF398),0)</f>
        <v>0</v>
      </c>
      <c r="AK398" s="2">
        <f ca="1">IF(Setup!$AI$7&lt;&gt;"",INDIRECT("'" &amp; Setup!$AI$7 &amp; "'!" &amp; AF398),0) + IF(Setup!$AI$8&lt;&gt;"",INDIRECT("'" &amp; Setup!$AI$8 &amp; "'!" &amp; AF398),0) + IF(Setup!$AI$9&lt;&gt;"",INDIRECT("'" &amp; Setup!$AI$9 &amp; "'!" &amp; AF398),0) + IF(Setup!$AI$10&lt;&gt;"",INDIRECT("'" &amp; Setup!$AI$10 &amp; "'!" &amp; AF398),0) + IF(Setup!$AI$11&lt;&gt;"",INDIRECT("'" &amp; Setup!$AI$11 &amp; "'!" &amp; AF398),0) + IF(Setup!$AI$12&lt;&gt;"",INDIRECT("'" &amp; Setup!$AI$12 &amp; "'!" &amp; AF398),0)</f>
        <v>0</v>
      </c>
      <c r="AL398" s="2">
        <f ca="1">IF(Setup!$AJ$7&lt;&gt;"",INDIRECT("'" &amp; Setup!$AJ$7 &amp; "'!" &amp; AF398),0) + IF(Setup!$AJ$8&lt;&gt;"",INDIRECT("'" &amp; Setup!$AJ$8 &amp; "'!" &amp; AF398),0) + IF(Setup!$AJ$9&lt;&gt;"",INDIRECT("'" &amp; Setup!$AJ$9 &amp; "'!" &amp; AF398),0) + IF(Setup!$AJ$10&lt;&gt;"",INDIRECT("'" &amp; Setup!$AJ$10 &amp; "'!" &amp; AF398),0) + IF(Setup!$AJ$11&lt;&gt;"",INDIRECT("'" &amp; Setup!$AJ$11 &amp; "'!" &amp; AF398),0) + IF(Setup!$AJ$12&lt;&gt;"",INDIRECT("'" &amp; Setup!$AJ$12 &amp; "'!" &amp; AF398),0)</f>
        <v>0</v>
      </c>
      <c r="AN398" s="2" t="str">
        <f t="shared" si="200"/>
        <v/>
      </c>
      <c r="BS398" s="2">
        <v>0</v>
      </c>
      <c r="BT398" s="2">
        <f ca="1">IF(Setup!$AH$7="",0,INDIRECT("'" &amp; Setup!$AH$7 &amp; "'!" &amp; AF398))</f>
        <v>0</v>
      </c>
      <c r="BU398" s="2">
        <f ca="1">IF(Setup!$AI$7="",0,INDIRECT("'" &amp; Setup!$AI$7 &amp; "'!" &amp; AF398))</f>
        <v>0</v>
      </c>
      <c r="BV398" s="2">
        <f ca="1">IF(Setup!$AJ$7="",0,INDIRECT("'" &amp; Setup!$AJ$7 &amp; "'!" &amp; AF398))</f>
        <v>0</v>
      </c>
    </row>
    <row r="399" spans="1:74" ht="39" hidden="1" customHeight="1" x14ac:dyDescent="0.2">
      <c r="A399" s="14" t="str">
        <f>Planning!A171</f>
        <v>I163</v>
      </c>
      <c r="B399" s="9">
        <f>Planning!B171</f>
        <v>0</v>
      </c>
      <c r="C399" s="9">
        <f>Planning!C171</f>
        <v>0</v>
      </c>
      <c r="D399" s="9">
        <f>Planning!D171</f>
        <v>0</v>
      </c>
      <c r="E399" s="3">
        <f>Planning!E171</f>
        <v>0</v>
      </c>
      <c r="F399" s="3">
        <f>Planning!G171</f>
        <v>0</v>
      </c>
      <c r="G399" s="60">
        <f t="shared" si="201"/>
        <v>0</v>
      </c>
      <c r="H399" s="5">
        <f t="shared" ca="1" si="202"/>
        <v>0</v>
      </c>
      <c r="I399" s="5">
        <f t="shared" ca="1" si="203"/>
        <v>0</v>
      </c>
      <c r="J399" s="32" t="str">
        <f t="shared" ca="1" si="204"/>
        <v/>
      </c>
      <c r="K399" s="33" t="str">
        <f t="shared" ca="1" si="207"/>
        <v/>
      </c>
      <c r="L399" s="5">
        <f ca="1">IF(Setup!$AG$7&lt;&gt;"",INDIRECT("'" &amp; Setup!$AG$7 &amp; "'!" &amp; AD399),0) + IF(Setup!$AG$8&lt;&gt;"",INDIRECT("'" &amp; Setup!$AG$8 &amp; "'!" &amp; AD399),0) + IF(Setup!$AG$9&lt;&gt;"",INDIRECT("'" &amp; Setup!$AG$9 &amp; "'!" &amp; AD399),0) + IF(Setup!$AG$10&lt;&gt;"",INDIRECT("'" &amp; Setup!$AG$10 &amp; "'!" &amp; AD399),0) + IF(Setup!$AG$11&lt;&gt;"",INDIRECT("'" &amp; Setup!$AG$11 &amp; "'!" &amp; AD399),0) + IF(Setup!$AG$12&lt;&gt;"",INDIRECT("'" &amp; Setup!$AG$12 &amp; "'!" &amp; AD399),0)</f>
        <v>0</v>
      </c>
      <c r="M399" s="5">
        <f ca="1">IF(Setup!$AG$7&lt;&gt;"",INDIRECT("'" &amp; Setup!$AG$7 &amp; "'!" &amp; AE399),0) + IF(Setup!$AG$8&lt;&gt;"",INDIRECT("'" &amp; Setup!$AG$8 &amp; "'!" &amp; AE399),0) + IF(Setup!$AG$9&lt;&gt;"",INDIRECT("'" &amp; Setup!$AG$9 &amp; "'!" &amp; AE399),0) + IF(Setup!$AG$10&lt;&gt;"",INDIRECT("'" &amp; Setup!$AG$10 &amp; "'!" &amp; AE399),0) + IF(Setup!$AG$11&lt;&gt;"",INDIRECT("'" &amp; Setup!$AG$11 &amp; "'!" &amp; AE399),0) + IF(Setup!$AG$12&lt;&gt;"",INDIRECT("'" &amp; Setup!$AG$12 &amp; "'!" &amp; AE399),0)</f>
        <v>0</v>
      </c>
      <c r="N399" s="32" t="str">
        <f t="shared" ca="1" si="205"/>
        <v/>
      </c>
      <c r="O399" s="33" t="str">
        <f t="shared" ca="1" si="208"/>
        <v/>
      </c>
      <c r="P399" s="5">
        <f ca="1">IF(Setup!$AH$7&lt;&gt;"",INDIRECT("'" &amp; Setup!$AH$7 &amp; "'!" &amp; AD399),0) + IF(Setup!$AH$8&lt;&gt;"",INDIRECT("'" &amp; Setup!$AH$8 &amp; "'!" &amp; AD399),0) + IF(Setup!$AH$9&lt;&gt;"",INDIRECT("'" &amp; Setup!$AH$9 &amp; "'!" &amp; AD399),0) + IF(Setup!$AH$10&lt;&gt;"",INDIRECT("'" &amp; Setup!$AH$10 &amp; "'!" &amp; AD399),0) + IF(Setup!$AH$11&lt;&gt;"",INDIRECT("'" &amp; Setup!$AH$11 &amp; "'!" &amp; AD399),0) + IF(Setup!$AH$12&lt;&gt;"",INDIRECT("'" &amp; Setup!$AH$12 &amp; "'!" &amp; AD399),0)</f>
        <v>0</v>
      </c>
      <c r="Q399" s="5">
        <f ca="1">IF(Setup!$AH$7&lt;&gt;"",INDIRECT("'" &amp; Setup!$AH$7 &amp; "'!" &amp; AE399),0) + IF(Setup!$AH$8&lt;&gt;"",INDIRECT("'" &amp; Setup!$AH$8 &amp; "'!" &amp; AE399),0) + IF(Setup!$AH$9&lt;&gt;"",INDIRECT("'" &amp; Setup!$AH$9 &amp; "'!" &amp; AE399),0) + IF(Setup!$AH$10&lt;&gt;"",INDIRECT("'" &amp; Setup!$AH$10 &amp; "'!" &amp; AE399),0) + IF(Setup!$AH$11&lt;&gt;"",INDIRECT("'" &amp; Setup!$AH$11 &amp; "'!" &amp; AE399),0) + IF(Setup!$AH$12&lt;&gt;"",INDIRECT("'" &amp; Setup!$AH$12 &amp; "'!" &amp; AE399),0)</f>
        <v>0</v>
      </c>
      <c r="R399" s="32" t="str">
        <f t="shared" ca="1" si="206"/>
        <v/>
      </c>
      <c r="S399" s="33" t="str">
        <f t="shared" ca="1" si="209"/>
        <v/>
      </c>
      <c r="T399" s="5">
        <f ca="1">IF(Setup!$AI$7&lt;&gt;"",INDIRECT("'" &amp; Setup!$AI$7 &amp; "'!" &amp; AD399),0) + IF(Setup!$AI$8&lt;&gt;"",INDIRECT("'" &amp; Setup!$AI$8 &amp; "'!" &amp; AD399),0) + IF(Setup!$AI$9&lt;&gt;"",INDIRECT("'" &amp; Setup!$AI$9 &amp; "'!" &amp; AD399),0) + IF(Setup!$AI$10&lt;&gt;"",INDIRECT("'" &amp; Setup!$AI$10 &amp; "'!" &amp; AD399),0) + IF(Setup!$AI$11&lt;&gt;"",INDIRECT("'" &amp; Setup!$AI$11 &amp; "'!" &amp; AD399),0) + IF(Setup!$AI$12&lt;&gt;"",INDIRECT("'" &amp; Setup!$AI$12 &amp; "'!" &amp; AD399),0)</f>
        <v>0</v>
      </c>
      <c r="U399" s="5">
        <f ca="1">IF(Setup!$AI$7&lt;&gt;"",INDIRECT("'" &amp; Setup!$AI$7 &amp; "'!" &amp; AE399),0) + IF(Setup!$AI$8&lt;&gt;"",INDIRECT("'" &amp; Setup!$AI$8 &amp; "'!" &amp; AE399),0) + IF(Setup!$AI$9&lt;&gt;"",INDIRECT("'" &amp; Setup!$AI$9 &amp; "'!" &amp; AE399),0) + IF(Setup!$AI$10&lt;&gt;"",INDIRECT("'" &amp; Setup!$AI$10 &amp; "'!" &amp; AE399),0) + IF(Setup!$AI$11&lt;&gt;"",INDIRECT("'" &amp; Setup!$AI$11 &amp; "'!" &amp; AE399),0) + IF(Setup!$AI$12&lt;&gt;"",INDIRECT("'" &amp; Setup!$AI$12 &amp; "'!" &amp; AE399),0)</f>
        <v>0</v>
      </c>
      <c r="V399" s="32" t="str">
        <f t="shared" ca="1" si="195"/>
        <v/>
      </c>
      <c r="W399" s="33" t="str">
        <f t="shared" ca="1" si="210"/>
        <v/>
      </c>
      <c r="X399" s="4">
        <f ca="1">IF(Setup!$AJ$7&lt;&gt;"",INDIRECT("'" &amp; Setup!$AJ$7 &amp; "'!" &amp; AD399),0) + IF(Setup!$AJ$8&lt;&gt;"",INDIRECT("'" &amp; Setup!$AJ$8 &amp; "'!" &amp; AD399),0) + IF(Setup!$AJ$9&lt;&gt;"",INDIRECT("'" &amp; Setup!$AJ$9 &amp; "'!" &amp; AD399),0) + IF(Setup!$AJ$10&lt;&gt;"",INDIRECT("'" &amp; Setup!$AJ$10 &amp; "'!" &amp; AD399),0) + IF(Setup!$AJ$11&lt;&gt;"",INDIRECT("'" &amp; Setup!$AJ$11 &amp; "'!" &amp; AD399),0) + IF(Setup!$AJ$12&lt;&gt;"",INDIRECT("'" &amp; Setup!$AJ$12 &amp; "'!" &amp; AD399),0)</f>
        <v>0</v>
      </c>
      <c r="Y399" s="4">
        <f ca="1">IF(Setup!$AJ$7&lt;&gt;"",INDIRECT("'" &amp; Setup!$AJ$7 &amp; "'!" &amp; AE399),0) + IF(Setup!$AJ$8&lt;&gt;"",INDIRECT("'" &amp; Setup!$AJ$8 &amp; "'!" &amp; AE399),0) + IF(Setup!$AJ$9&lt;&gt;"",INDIRECT("'" &amp; Setup!$AJ$9 &amp; "'!" &amp; AE399),0) + IF(Setup!$AJ$10&lt;&gt;"",INDIRECT("'" &amp; Setup!$AJ$10 &amp; "'!" &amp; AE399),0) + IF(Setup!$AJ$11&lt;&gt;"",INDIRECT("'" &amp; Setup!$AJ$11 &amp; "'!" &amp; AE399),0) + IF(Setup!$AJ$12&lt;&gt;"",INDIRECT("'" &amp; Setup!$AJ$12 &amp; "'!" &amp; AE399),0)</f>
        <v>0</v>
      </c>
      <c r="Z399" s="32" t="str">
        <f t="shared" ca="1" si="197"/>
        <v/>
      </c>
      <c r="AA399" s="33" t="str">
        <f t="shared" ca="1" si="211"/>
        <v/>
      </c>
      <c r="AB399" s="1">
        <f>Planning!H171</f>
        <v>0</v>
      </c>
      <c r="AC399" s="2" t="str">
        <f t="shared" si="199"/>
        <v>00</v>
      </c>
      <c r="AD399" s="2" t="s">
        <v>1183</v>
      </c>
      <c r="AE399" s="2" t="s">
        <v>1184</v>
      </c>
      <c r="AF399" s="2" t="s">
        <v>1765</v>
      </c>
      <c r="AI399" s="2">
        <f ca="1">IF(Setup!$AG$7&lt;&gt;"",INDIRECT("'" &amp; Setup!$AG$7 &amp; "'!" &amp; AF399),0) + IF(Setup!$AG$8&lt;&gt;"",INDIRECT("'" &amp; Setup!$AG$8 &amp; "'!" &amp; AF399),0) + IF(Setup!$AG$9&lt;&gt;"",INDIRECT("'" &amp; Setup!$AG$9 &amp; "'!" &amp; AF399),0) + IF(Setup!$AG$10&lt;&gt;"",INDIRECT("'" &amp; Setup!$AG$10 &amp; "'!" &amp; AF399),0) + IF(Setup!$AG$11&lt;&gt;"",INDIRECT("'" &amp; Setup!$AG$11 &amp; "'!" &amp; AF399),0) + IF(Setup!$AG$12&lt;&gt;"",INDIRECT("'" &amp; Setup!$AG$12 &amp; "'!" &amp; AF399),0)</f>
        <v>0</v>
      </c>
      <c r="AJ399" s="2">
        <f ca="1">IF(Setup!$AH$7&lt;&gt;"",INDIRECT("'" &amp; Setup!$AH$7 &amp; "'!" &amp; AF399),0) + IF(Setup!$AH$8&lt;&gt;"",INDIRECT("'" &amp; Setup!$AH$8 &amp; "'!" &amp; AF399),0) + IF(Setup!$AH$9&lt;&gt;"",INDIRECT("'" &amp; Setup!$AH$9 &amp; "'!" &amp; AF399),0) + IF(Setup!$AH$10&lt;&gt;"",INDIRECT("'" &amp; Setup!$AH$10 &amp; "'!" &amp; AF399),0) + IF(Setup!$AH$11&lt;&gt;"",INDIRECT("'" &amp; Setup!$AH$11 &amp; "'!" &amp; AF399),0) + IF(Setup!$AH$12&lt;&gt;"",INDIRECT("'" &amp; Setup!$AH$12 &amp; "'!" &amp; AF399),0)</f>
        <v>0</v>
      </c>
      <c r="AK399" s="2">
        <f ca="1">IF(Setup!$AI$7&lt;&gt;"",INDIRECT("'" &amp; Setup!$AI$7 &amp; "'!" &amp; AF399),0) + IF(Setup!$AI$8&lt;&gt;"",INDIRECT("'" &amp; Setup!$AI$8 &amp; "'!" &amp; AF399),0) + IF(Setup!$AI$9&lt;&gt;"",INDIRECT("'" &amp; Setup!$AI$9 &amp; "'!" &amp; AF399),0) + IF(Setup!$AI$10&lt;&gt;"",INDIRECT("'" &amp; Setup!$AI$10 &amp; "'!" &amp; AF399),0) + IF(Setup!$AI$11&lt;&gt;"",INDIRECT("'" &amp; Setup!$AI$11 &amp; "'!" &amp; AF399),0) + IF(Setup!$AI$12&lt;&gt;"",INDIRECT("'" &amp; Setup!$AI$12 &amp; "'!" &amp; AF399),0)</f>
        <v>0</v>
      </c>
      <c r="AL399" s="2">
        <f ca="1">IF(Setup!$AJ$7&lt;&gt;"",INDIRECT("'" &amp; Setup!$AJ$7 &amp; "'!" &amp; AF399),0) + IF(Setup!$AJ$8&lt;&gt;"",INDIRECT("'" &amp; Setup!$AJ$8 &amp; "'!" &amp; AF399),0) + IF(Setup!$AJ$9&lt;&gt;"",INDIRECT("'" &amp; Setup!$AJ$9 &amp; "'!" &amp; AF399),0) + IF(Setup!$AJ$10&lt;&gt;"",INDIRECT("'" &amp; Setup!$AJ$10 &amp; "'!" &amp; AF399),0) + IF(Setup!$AJ$11&lt;&gt;"",INDIRECT("'" &amp; Setup!$AJ$11 &amp; "'!" &amp; AF399),0) + IF(Setup!$AJ$12&lt;&gt;"",INDIRECT("'" &amp; Setup!$AJ$12 &amp; "'!" &amp; AF399),0)</f>
        <v>0</v>
      </c>
      <c r="AN399" s="2" t="str">
        <f t="shared" si="200"/>
        <v/>
      </c>
      <c r="BS399" s="2">
        <v>0</v>
      </c>
      <c r="BT399" s="2">
        <f ca="1">IF(Setup!$AH$7="",0,INDIRECT("'" &amp; Setup!$AH$7 &amp; "'!" &amp; AF399))</f>
        <v>0</v>
      </c>
      <c r="BU399" s="2">
        <f ca="1">IF(Setup!$AI$7="",0,INDIRECT("'" &amp; Setup!$AI$7 &amp; "'!" &amp; AF399))</f>
        <v>0</v>
      </c>
      <c r="BV399" s="2">
        <f ca="1">IF(Setup!$AJ$7="",0,INDIRECT("'" &amp; Setup!$AJ$7 &amp; "'!" &amp; AF399))</f>
        <v>0</v>
      </c>
    </row>
    <row r="400" spans="1:74" ht="39" hidden="1" customHeight="1" x14ac:dyDescent="0.2">
      <c r="A400" s="14" t="str">
        <f>Planning!A172</f>
        <v>I164</v>
      </c>
      <c r="B400" s="9">
        <f>Planning!B172</f>
        <v>0</v>
      </c>
      <c r="C400" s="9">
        <f>Planning!C172</f>
        <v>0</v>
      </c>
      <c r="D400" s="9">
        <f>Planning!D172</f>
        <v>0</v>
      </c>
      <c r="E400" s="3">
        <f>Planning!E172</f>
        <v>0</v>
      </c>
      <c r="F400" s="3">
        <f>Planning!G172</f>
        <v>0</v>
      </c>
      <c r="G400" s="60">
        <f t="shared" si="201"/>
        <v>0</v>
      </c>
      <c r="H400" s="5">
        <f t="shared" ca="1" si="202"/>
        <v>0</v>
      </c>
      <c r="I400" s="5">
        <f t="shared" ca="1" si="203"/>
        <v>0</v>
      </c>
      <c r="J400" s="32" t="str">
        <f t="shared" ca="1" si="204"/>
        <v/>
      </c>
      <c r="K400" s="33" t="str">
        <f t="shared" ca="1" si="207"/>
        <v/>
      </c>
      <c r="L400" s="5">
        <f ca="1">IF(Setup!$AG$7&lt;&gt;"",INDIRECT("'" &amp; Setup!$AG$7 &amp; "'!" &amp; AD400),0) + IF(Setup!$AG$8&lt;&gt;"",INDIRECT("'" &amp; Setup!$AG$8 &amp; "'!" &amp; AD400),0) + IF(Setup!$AG$9&lt;&gt;"",INDIRECT("'" &amp; Setup!$AG$9 &amp; "'!" &amp; AD400),0) + IF(Setup!$AG$10&lt;&gt;"",INDIRECT("'" &amp; Setup!$AG$10 &amp; "'!" &amp; AD400),0) + IF(Setup!$AG$11&lt;&gt;"",INDIRECT("'" &amp; Setup!$AG$11 &amp; "'!" &amp; AD400),0) + IF(Setup!$AG$12&lt;&gt;"",INDIRECT("'" &amp; Setup!$AG$12 &amp; "'!" &amp; AD400),0)</f>
        <v>0</v>
      </c>
      <c r="M400" s="5">
        <f ca="1">IF(Setup!$AG$7&lt;&gt;"",INDIRECT("'" &amp; Setup!$AG$7 &amp; "'!" &amp; AE400),0) + IF(Setup!$AG$8&lt;&gt;"",INDIRECT("'" &amp; Setup!$AG$8 &amp; "'!" &amp; AE400),0) + IF(Setup!$AG$9&lt;&gt;"",INDIRECT("'" &amp; Setup!$AG$9 &amp; "'!" &amp; AE400),0) + IF(Setup!$AG$10&lt;&gt;"",INDIRECT("'" &amp; Setup!$AG$10 &amp; "'!" &amp; AE400),0) + IF(Setup!$AG$11&lt;&gt;"",INDIRECT("'" &amp; Setup!$AG$11 &amp; "'!" &amp; AE400),0) + IF(Setup!$AG$12&lt;&gt;"",INDIRECT("'" &amp; Setup!$AG$12 &amp; "'!" &amp; AE400),0)</f>
        <v>0</v>
      </c>
      <c r="N400" s="32" t="str">
        <f t="shared" ca="1" si="205"/>
        <v/>
      </c>
      <c r="O400" s="33" t="str">
        <f t="shared" ca="1" si="208"/>
        <v/>
      </c>
      <c r="P400" s="5">
        <f ca="1">IF(Setup!$AH$7&lt;&gt;"",INDIRECT("'" &amp; Setup!$AH$7 &amp; "'!" &amp; AD400),0) + IF(Setup!$AH$8&lt;&gt;"",INDIRECT("'" &amp; Setup!$AH$8 &amp; "'!" &amp; AD400),0) + IF(Setup!$AH$9&lt;&gt;"",INDIRECT("'" &amp; Setup!$AH$9 &amp; "'!" &amp; AD400),0) + IF(Setup!$AH$10&lt;&gt;"",INDIRECT("'" &amp; Setup!$AH$10 &amp; "'!" &amp; AD400),0) + IF(Setup!$AH$11&lt;&gt;"",INDIRECT("'" &amp; Setup!$AH$11 &amp; "'!" &amp; AD400),0) + IF(Setup!$AH$12&lt;&gt;"",INDIRECT("'" &amp; Setup!$AH$12 &amp; "'!" &amp; AD400),0)</f>
        <v>0</v>
      </c>
      <c r="Q400" s="5">
        <f ca="1">IF(Setup!$AH$7&lt;&gt;"",INDIRECT("'" &amp; Setup!$AH$7 &amp; "'!" &amp; AE400),0) + IF(Setup!$AH$8&lt;&gt;"",INDIRECT("'" &amp; Setup!$AH$8 &amp; "'!" &amp; AE400),0) + IF(Setup!$AH$9&lt;&gt;"",INDIRECT("'" &amp; Setup!$AH$9 &amp; "'!" &amp; AE400),0) + IF(Setup!$AH$10&lt;&gt;"",INDIRECT("'" &amp; Setup!$AH$10 &amp; "'!" &amp; AE400),0) + IF(Setup!$AH$11&lt;&gt;"",INDIRECT("'" &amp; Setup!$AH$11 &amp; "'!" &amp; AE400),0) + IF(Setup!$AH$12&lt;&gt;"",INDIRECT("'" &amp; Setup!$AH$12 &amp; "'!" &amp; AE400),0)</f>
        <v>0</v>
      </c>
      <c r="R400" s="32" t="str">
        <f t="shared" ca="1" si="206"/>
        <v/>
      </c>
      <c r="S400" s="33" t="str">
        <f t="shared" ca="1" si="209"/>
        <v/>
      </c>
      <c r="T400" s="5">
        <f ca="1">IF(Setup!$AI$7&lt;&gt;"",INDIRECT("'" &amp; Setup!$AI$7 &amp; "'!" &amp; AD400),0) + IF(Setup!$AI$8&lt;&gt;"",INDIRECT("'" &amp; Setup!$AI$8 &amp; "'!" &amp; AD400),0) + IF(Setup!$AI$9&lt;&gt;"",INDIRECT("'" &amp; Setup!$AI$9 &amp; "'!" &amp; AD400),0) + IF(Setup!$AI$10&lt;&gt;"",INDIRECT("'" &amp; Setup!$AI$10 &amp; "'!" &amp; AD400),0) + IF(Setup!$AI$11&lt;&gt;"",INDIRECT("'" &amp; Setup!$AI$11 &amp; "'!" &amp; AD400),0) + IF(Setup!$AI$12&lt;&gt;"",INDIRECT("'" &amp; Setup!$AI$12 &amp; "'!" &amp; AD400),0)</f>
        <v>0</v>
      </c>
      <c r="U400" s="5">
        <f ca="1">IF(Setup!$AI$7&lt;&gt;"",INDIRECT("'" &amp; Setup!$AI$7 &amp; "'!" &amp; AE400),0) + IF(Setup!$AI$8&lt;&gt;"",INDIRECT("'" &amp; Setup!$AI$8 &amp; "'!" &amp; AE400),0) + IF(Setup!$AI$9&lt;&gt;"",INDIRECT("'" &amp; Setup!$AI$9 &amp; "'!" &amp; AE400),0) + IF(Setup!$AI$10&lt;&gt;"",INDIRECT("'" &amp; Setup!$AI$10 &amp; "'!" &amp; AE400),0) + IF(Setup!$AI$11&lt;&gt;"",INDIRECT("'" &amp; Setup!$AI$11 &amp; "'!" &amp; AE400),0) + IF(Setup!$AI$12&lt;&gt;"",INDIRECT("'" &amp; Setup!$AI$12 &amp; "'!" &amp; AE400),0)</f>
        <v>0</v>
      </c>
      <c r="V400" s="32" t="str">
        <f t="shared" ca="1" si="195"/>
        <v/>
      </c>
      <c r="W400" s="33" t="str">
        <f t="shared" ca="1" si="210"/>
        <v/>
      </c>
      <c r="X400" s="4">
        <f ca="1">IF(Setup!$AJ$7&lt;&gt;"",INDIRECT("'" &amp; Setup!$AJ$7 &amp; "'!" &amp; AD400),0) + IF(Setup!$AJ$8&lt;&gt;"",INDIRECT("'" &amp; Setup!$AJ$8 &amp; "'!" &amp; AD400),0) + IF(Setup!$AJ$9&lt;&gt;"",INDIRECT("'" &amp; Setup!$AJ$9 &amp; "'!" &amp; AD400),0) + IF(Setup!$AJ$10&lt;&gt;"",INDIRECT("'" &amp; Setup!$AJ$10 &amp; "'!" &amp; AD400),0) + IF(Setup!$AJ$11&lt;&gt;"",INDIRECT("'" &amp; Setup!$AJ$11 &amp; "'!" &amp; AD400),0) + IF(Setup!$AJ$12&lt;&gt;"",INDIRECT("'" &amp; Setup!$AJ$12 &amp; "'!" &amp; AD400),0)</f>
        <v>0</v>
      </c>
      <c r="Y400" s="4">
        <f ca="1">IF(Setup!$AJ$7&lt;&gt;"",INDIRECT("'" &amp; Setup!$AJ$7 &amp; "'!" &amp; AE400),0) + IF(Setup!$AJ$8&lt;&gt;"",INDIRECT("'" &amp; Setup!$AJ$8 &amp; "'!" &amp; AE400),0) + IF(Setup!$AJ$9&lt;&gt;"",INDIRECT("'" &amp; Setup!$AJ$9 &amp; "'!" &amp; AE400),0) + IF(Setup!$AJ$10&lt;&gt;"",INDIRECT("'" &amp; Setup!$AJ$10 &amp; "'!" &amp; AE400),0) + IF(Setup!$AJ$11&lt;&gt;"",INDIRECT("'" &amp; Setup!$AJ$11 &amp; "'!" &amp; AE400),0) + IF(Setup!$AJ$12&lt;&gt;"",INDIRECT("'" &amp; Setup!$AJ$12 &amp; "'!" &amp; AE400),0)</f>
        <v>0</v>
      </c>
      <c r="Z400" s="32" t="str">
        <f t="shared" ca="1" si="197"/>
        <v/>
      </c>
      <c r="AA400" s="33" t="str">
        <f t="shared" ca="1" si="211"/>
        <v/>
      </c>
      <c r="AB400" s="1">
        <f>Planning!H172</f>
        <v>0</v>
      </c>
      <c r="AC400" s="2" t="str">
        <f t="shared" si="199"/>
        <v>00</v>
      </c>
      <c r="AD400" s="2" t="s">
        <v>1185</v>
      </c>
      <c r="AE400" s="2" t="s">
        <v>1186</v>
      </c>
      <c r="AF400" s="2" t="s">
        <v>1766</v>
      </c>
      <c r="AI400" s="2">
        <f ca="1">IF(Setup!$AG$7&lt;&gt;"",INDIRECT("'" &amp; Setup!$AG$7 &amp; "'!" &amp; AF400),0) + IF(Setup!$AG$8&lt;&gt;"",INDIRECT("'" &amp; Setup!$AG$8 &amp; "'!" &amp; AF400),0) + IF(Setup!$AG$9&lt;&gt;"",INDIRECT("'" &amp; Setup!$AG$9 &amp; "'!" &amp; AF400),0) + IF(Setup!$AG$10&lt;&gt;"",INDIRECT("'" &amp; Setup!$AG$10 &amp; "'!" &amp; AF400),0) + IF(Setup!$AG$11&lt;&gt;"",INDIRECT("'" &amp; Setup!$AG$11 &amp; "'!" &amp; AF400),0) + IF(Setup!$AG$12&lt;&gt;"",INDIRECT("'" &amp; Setup!$AG$12 &amp; "'!" &amp; AF400),0)</f>
        <v>0</v>
      </c>
      <c r="AJ400" s="2">
        <f ca="1">IF(Setup!$AH$7&lt;&gt;"",INDIRECT("'" &amp; Setup!$AH$7 &amp; "'!" &amp; AF400),0) + IF(Setup!$AH$8&lt;&gt;"",INDIRECT("'" &amp; Setup!$AH$8 &amp; "'!" &amp; AF400),0) + IF(Setup!$AH$9&lt;&gt;"",INDIRECT("'" &amp; Setup!$AH$9 &amp; "'!" &amp; AF400),0) + IF(Setup!$AH$10&lt;&gt;"",INDIRECT("'" &amp; Setup!$AH$10 &amp; "'!" &amp; AF400),0) + IF(Setup!$AH$11&lt;&gt;"",INDIRECT("'" &amp; Setup!$AH$11 &amp; "'!" &amp; AF400),0) + IF(Setup!$AH$12&lt;&gt;"",INDIRECT("'" &amp; Setup!$AH$12 &amp; "'!" &amp; AF400),0)</f>
        <v>0</v>
      </c>
      <c r="AK400" s="2">
        <f ca="1">IF(Setup!$AI$7&lt;&gt;"",INDIRECT("'" &amp; Setup!$AI$7 &amp; "'!" &amp; AF400),0) + IF(Setup!$AI$8&lt;&gt;"",INDIRECT("'" &amp; Setup!$AI$8 &amp; "'!" &amp; AF400),0) + IF(Setup!$AI$9&lt;&gt;"",INDIRECT("'" &amp; Setup!$AI$9 &amp; "'!" &amp; AF400),0) + IF(Setup!$AI$10&lt;&gt;"",INDIRECT("'" &amp; Setup!$AI$10 &amp; "'!" &amp; AF400),0) + IF(Setup!$AI$11&lt;&gt;"",INDIRECT("'" &amp; Setup!$AI$11 &amp; "'!" &amp; AF400),0) + IF(Setup!$AI$12&lt;&gt;"",INDIRECT("'" &amp; Setup!$AI$12 &amp; "'!" &amp; AF400),0)</f>
        <v>0</v>
      </c>
      <c r="AL400" s="2">
        <f ca="1">IF(Setup!$AJ$7&lt;&gt;"",INDIRECT("'" &amp; Setup!$AJ$7 &amp; "'!" &amp; AF400),0) + IF(Setup!$AJ$8&lt;&gt;"",INDIRECT("'" &amp; Setup!$AJ$8 &amp; "'!" &amp; AF400),0) + IF(Setup!$AJ$9&lt;&gt;"",INDIRECT("'" &amp; Setup!$AJ$9 &amp; "'!" &amp; AF400),0) + IF(Setup!$AJ$10&lt;&gt;"",INDIRECT("'" &amp; Setup!$AJ$10 &amp; "'!" &amp; AF400),0) + IF(Setup!$AJ$11&lt;&gt;"",INDIRECT("'" &amp; Setup!$AJ$11 &amp; "'!" &amp; AF400),0) + IF(Setup!$AJ$12&lt;&gt;"",INDIRECT("'" &amp; Setup!$AJ$12 &amp; "'!" &amp; AF400),0)</f>
        <v>0</v>
      </c>
      <c r="AN400" s="2" t="str">
        <f t="shared" si="200"/>
        <v/>
      </c>
      <c r="BS400" s="2">
        <v>0</v>
      </c>
      <c r="BT400" s="2">
        <f ca="1">IF(Setup!$AH$7="",0,INDIRECT("'" &amp; Setup!$AH$7 &amp; "'!" &amp; AF400))</f>
        <v>0</v>
      </c>
      <c r="BU400" s="2">
        <f ca="1">IF(Setup!$AI$7="",0,INDIRECT("'" &amp; Setup!$AI$7 &amp; "'!" &amp; AF400))</f>
        <v>0</v>
      </c>
      <c r="BV400" s="2">
        <f ca="1">IF(Setup!$AJ$7="",0,INDIRECT("'" &amp; Setup!$AJ$7 &amp; "'!" &amp; AF400))</f>
        <v>0</v>
      </c>
    </row>
    <row r="401" spans="1:74" ht="39" hidden="1" customHeight="1" x14ac:dyDescent="0.2">
      <c r="A401" s="14" t="str">
        <f>Planning!A173</f>
        <v>I165</v>
      </c>
      <c r="B401" s="9">
        <f>Planning!B173</f>
        <v>0</v>
      </c>
      <c r="C401" s="9">
        <f>Planning!C173</f>
        <v>0</v>
      </c>
      <c r="D401" s="9">
        <f>Planning!D173</f>
        <v>0</v>
      </c>
      <c r="E401" s="3">
        <f>Planning!E173</f>
        <v>0</v>
      </c>
      <c r="F401" s="3">
        <f>Planning!G173</f>
        <v>0</v>
      </c>
      <c r="G401" s="60">
        <f t="shared" si="201"/>
        <v>0</v>
      </c>
      <c r="H401" s="5">
        <f t="shared" ca="1" si="202"/>
        <v>0</v>
      </c>
      <c r="I401" s="5">
        <f t="shared" ca="1" si="203"/>
        <v>0</v>
      </c>
      <c r="J401" s="32" t="str">
        <f t="shared" ca="1" si="204"/>
        <v/>
      </c>
      <c r="K401" s="33" t="str">
        <f t="shared" ca="1" si="207"/>
        <v/>
      </c>
      <c r="L401" s="5">
        <f ca="1">IF(Setup!$AG$7&lt;&gt;"",INDIRECT("'" &amp; Setup!$AG$7 &amp; "'!" &amp; AD401),0) + IF(Setup!$AG$8&lt;&gt;"",INDIRECT("'" &amp; Setup!$AG$8 &amp; "'!" &amp; AD401),0) + IF(Setup!$AG$9&lt;&gt;"",INDIRECT("'" &amp; Setup!$AG$9 &amp; "'!" &amp; AD401),0) + IF(Setup!$AG$10&lt;&gt;"",INDIRECT("'" &amp; Setup!$AG$10 &amp; "'!" &amp; AD401),0) + IF(Setup!$AG$11&lt;&gt;"",INDIRECT("'" &amp; Setup!$AG$11 &amp; "'!" &amp; AD401),0) + IF(Setup!$AG$12&lt;&gt;"",INDIRECT("'" &amp; Setup!$AG$12 &amp; "'!" &amp; AD401),0)</f>
        <v>0</v>
      </c>
      <c r="M401" s="5">
        <f ca="1">IF(Setup!$AG$7&lt;&gt;"",INDIRECT("'" &amp; Setup!$AG$7 &amp; "'!" &amp; AE401),0) + IF(Setup!$AG$8&lt;&gt;"",INDIRECT("'" &amp; Setup!$AG$8 &amp; "'!" &amp; AE401),0) + IF(Setup!$AG$9&lt;&gt;"",INDIRECT("'" &amp; Setup!$AG$9 &amp; "'!" &amp; AE401),0) + IF(Setup!$AG$10&lt;&gt;"",INDIRECT("'" &amp; Setup!$AG$10 &amp; "'!" &amp; AE401),0) + IF(Setup!$AG$11&lt;&gt;"",INDIRECT("'" &amp; Setup!$AG$11 &amp; "'!" &amp; AE401),0) + IF(Setup!$AG$12&lt;&gt;"",INDIRECT("'" &amp; Setup!$AG$12 &amp; "'!" &amp; AE401),0)</f>
        <v>0</v>
      </c>
      <c r="N401" s="32" t="str">
        <f t="shared" ca="1" si="205"/>
        <v/>
      </c>
      <c r="O401" s="33" t="str">
        <f t="shared" ca="1" si="208"/>
        <v/>
      </c>
      <c r="P401" s="5">
        <f ca="1">IF(Setup!$AH$7&lt;&gt;"",INDIRECT("'" &amp; Setup!$AH$7 &amp; "'!" &amp; AD401),0) + IF(Setup!$AH$8&lt;&gt;"",INDIRECT("'" &amp; Setup!$AH$8 &amp; "'!" &amp; AD401),0) + IF(Setup!$AH$9&lt;&gt;"",INDIRECT("'" &amp; Setup!$AH$9 &amp; "'!" &amp; AD401),0) + IF(Setup!$AH$10&lt;&gt;"",INDIRECT("'" &amp; Setup!$AH$10 &amp; "'!" &amp; AD401),0) + IF(Setup!$AH$11&lt;&gt;"",INDIRECT("'" &amp; Setup!$AH$11 &amp; "'!" &amp; AD401),0) + IF(Setup!$AH$12&lt;&gt;"",INDIRECT("'" &amp; Setup!$AH$12 &amp; "'!" &amp; AD401),0)</f>
        <v>0</v>
      </c>
      <c r="Q401" s="5">
        <f ca="1">IF(Setup!$AH$7&lt;&gt;"",INDIRECT("'" &amp; Setup!$AH$7 &amp; "'!" &amp; AE401),0) + IF(Setup!$AH$8&lt;&gt;"",INDIRECT("'" &amp; Setup!$AH$8 &amp; "'!" &amp; AE401),0) + IF(Setup!$AH$9&lt;&gt;"",INDIRECT("'" &amp; Setup!$AH$9 &amp; "'!" &amp; AE401),0) + IF(Setup!$AH$10&lt;&gt;"",INDIRECT("'" &amp; Setup!$AH$10 &amp; "'!" &amp; AE401),0) + IF(Setup!$AH$11&lt;&gt;"",INDIRECT("'" &amp; Setup!$AH$11 &amp; "'!" &amp; AE401),0) + IF(Setup!$AH$12&lt;&gt;"",INDIRECT("'" &amp; Setup!$AH$12 &amp; "'!" &amp; AE401),0)</f>
        <v>0</v>
      </c>
      <c r="R401" s="32" t="str">
        <f t="shared" ca="1" si="206"/>
        <v/>
      </c>
      <c r="S401" s="33" t="str">
        <f t="shared" ca="1" si="209"/>
        <v/>
      </c>
      <c r="T401" s="5">
        <f ca="1">IF(Setup!$AI$7&lt;&gt;"",INDIRECT("'" &amp; Setup!$AI$7 &amp; "'!" &amp; AD401),0) + IF(Setup!$AI$8&lt;&gt;"",INDIRECT("'" &amp; Setup!$AI$8 &amp; "'!" &amp; AD401),0) + IF(Setup!$AI$9&lt;&gt;"",INDIRECT("'" &amp; Setup!$AI$9 &amp; "'!" &amp; AD401),0) + IF(Setup!$AI$10&lt;&gt;"",INDIRECT("'" &amp; Setup!$AI$10 &amp; "'!" &amp; AD401),0) + IF(Setup!$AI$11&lt;&gt;"",INDIRECT("'" &amp; Setup!$AI$11 &amp; "'!" &amp; AD401),0) + IF(Setup!$AI$12&lt;&gt;"",INDIRECT("'" &amp; Setup!$AI$12 &amp; "'!" &amp; AD401),0)</f>
        <v>0</v>
      </c>
      <c r="U401" s="5">
        <f ca="1">IF(Setup!$AI$7&lt;&gt;"",INDIRECT("'" &amp; Setup!$AI$7 &amp; "'!" &amp; AE401),0) + IF(Setup!$AI$8&lt;&gt;"",INDIRECT("'" &amp; Setup!$AI$8 &amp; "'!" &amp; AE401),0) + IF(Setup!$AI$9&lt;&gt;"",INDIRECT("'" &amp; Setup!$AI$9 &amp; "'!" &amp; AE401),0) + IF(Setup!$AI$10&lt;&gt;"",INDIRECT("'" &amp; Setup!$AI$10 &amp; "'!" &amp; AE401),0) + IF(Setup!$AI$11&lt;&gt;"",INDIRECT("'" &amp; Setup!$AI$11 &amp; "'!" &amp; AE401),0) + IF(Setup!$AI$12&lt;&gt;"",INDIRECT("'" &amp; Setup!$AI$12 &amp; "'!" &amp; AE401),0)</f>
        <v>0</v>
      </c>
      <c r="V401" s="32" t="str">
        <f t="shared" ca="1" si="195"/>
        <v/>
      </c>
      <c r="W401" s="33" t="str">
        <f t="shared" ca="1" si="210"/>
        <v/>
      </c>
      <c r="X401" s="4">
        <f ca="1">IF(Setup!$AJ$7&lt;&gt;"",INDIRECT("'" &amp; Setup!$AJ$7 &amp; "'!" &amp; AD401),0) + IF(Setup!$AJ$8&lt;&gt;"",INDIRECT("'" &amp; Setup!$AJ$8 &amp; "'!" &amp; AD401),0) + IF(Setup!$AJ$9&lt;&gt;"",INDIRECT("'" &amp; Setup!$AJ$9 &amp; "'!" &amp; AD401),0) + IF(Setup!$AJ$10&lt;&gt;"",INDIRECT("'" &amp; Setup!$AJ$10 &amp; "'!" &amp; AD401),0) + IF(Setup!$AJ$11&lt;&gt;"",INDIRECT("'" &amp; Setup!$AJ$11 &amp; "'!" &amp; AD401),0) + IF(Setup!$AJ$12&lt;&gt;"",INDIRECT("'" &amp; Setup!$AJ$12 &amp; "'!" &amp; AD401),0)</f>
        <v>0</v>
      </c>
      <c r="Y401" s="4">
        <f ca="1">IF(Setup!$AJ$7&lt;&gt;"",INDIRECT("'" &amp; Setup!$AJ$7 &amp; "'!" &amp; AE401),0) + IF(Setup!$AJ$8&lt;&gt;"",INDIRECT("'" &amp; Setup!$AJ$8 &amp; "'!" &amp; AE401),0) + IF(Setup!$AJ$9&lt;&gt;"",INDIRECT("'" &amp; Setup!$AJ$9 &amp; "'!" &amp; AE401),0) + IF(Setup!$AJ$10&lt;&gt;"",INDIRECT("'" &amp; Setup!$AJ$10 &amp; "'!" &amp; AE401),0) + IF(Setup!$AJ$11&lt;&gt;"",INDIRECT("'" &amp; Setup!$AJ$11 &amp; "'!" &amp; AE401),0) + IF(Setup!$AJ$12&lt;&gt;"",INDIRECT("'" &amp; Setup!$AJ$12 &amp; "'!" &amp; AE401),0)</f>
        <v>0</v>
      </c>
      <c r="Z401" s="32" t="str">
        <f t="shared" ca="1" si="197"/>
        <v/>
      </c>
      <c r="AA401" s="33" t="str">
        <f t="shared" ca="1" si="211"/>
        <v/>
      </c>
      <c r="AB401" s="1">
        <f>Planning!H173</f>
        <v>0</v>
      </c>
      <c r="AC401" s="2" t="str">
        <f t="shared" si="199"/>
        <v>00</v>
      </c>
      <c r="AD401" s="2" t="s">
        <v>1187</v>
      </c>
      <c r="AE401" s="2" t="s">
        <v>1188</v>
      </c>
      <c r="AF401" s="2" t="s">
        <v>1767</v>
      </c>
      <c r="AI401" s="2">
        <f ca="1">IF(Setup!$AG$7&lt;&gt;"",INDIRECT("'" &amp; Setup!$AG$7 &amp; "'!" &amp; AF401),0) + IF(Setup!$AG$8&lt;&gt;"",INDIRECT("'" &amp; Setup!$AG$8 &amp; "'!" &amp; AF401),0) + IF(Setup!$AG$9&lt;&gt;"",INDIRECT("'" &amp; Setup!$AG$9 &amp; "'!" &amp; AF401),0) + IF(Setup!$AG$10&lt;&gt;"",INDIRECT("'" &amp; Setup!$AG$10 &amp; "'!" &amp; AF401),0) + IF(Setup!$AG$11&lt;&gt;"",INDIRECT("'" &amp; Setup!$AG$11 &amp; "'!" &amp; AF401),0) + IF(Setup!$AG$12&lt;&gt;"",INDIRECT("'" &amp; Setup!$AG$12 &amp; "'!" &amp; AF401),0)</f>
        <v>0</v>
      </c>
      <c r="AJ401" s="2">
        <f ca="1">IF(Setup!$AH$7&lt;&gt;"",INDIRECT("'" &amp; Setup!$AH$7 &amp; "'!" &amp; AF401),0) + IF(Setup!$AH$8&lt;&gt;"",INDIRECT("'" &amp; Setup!$AH$8 &amp; "'!" &amp; AF401),0) + IF(Setup!$AH$9&lt;&gt;"",INDIRECT("'" &amp; Setup!$AH$9 &amp; "'!" &amp; AF401),0) + IF(Setup!$AH$10&lt;&gt;"",INDIRECT("'" &amp; Setup!$AH$10 &amp; "'!" &amp; AF401),0) + IF(Setup!$AH$11&lt;&gt;"",INDIRECT("'" &amp; Setup!$AH$11 &amp; "'!" &amp; AF401),0) + IF(Setup!$AH$12&lt;&gt;"",INDIRECT("'" &amp; Setup!$AH$12 &amp; "'!" &amp; AF401),0)</f>
        <v>0</v>
      </c>
      <c r="AK401" s="2">
        <f ca="1">IF(Setup!$AI$7&lt;&gt;"",INDIRECT("'" &amp; Setup!$AI$7 &amp; "'!" &amp; AF401),0) + IF(Setup!$AI$8&lt;&gt;"",INDIRECT("'" &amp; Setup!$AI$8 &amp; "'!" &amp; AF401),0) + IF(Setup!$AI$9&lt;&gt;"",INDIRECT("'" &amp; Setup!$AI$9 &amp; "'!" &amp; AF401),0) + IF(Setup!$AI$10&lt;&gt;"",INDIRECT("'" &amp; Setup!$AI$10 &amp; "'!" &amp; AF401),0) + IF(Setup!$AI$11&lt;&gt;"",INDIRECT("'" &amp; Setup!$AI$11 &amp; "'!" &amp; AF401),0) + IF(Setup!$AI$12&lt;&gt;"",INDIRECT("'" &amp; Setup!$AI$12 &amp; "'!" &amp; AF401),0)</f>
        <v>0</v>
      </c>
      <c r="AL401" s="2">
        <f ca="1">IF(Setup!$AJ$7&lt;&gt;"",INDIRECT("'" &amp; Setup!$AJ$7 &amp; "'!" &amp; AF401),0) + IF(Setup!$AJ$8&lt;&gt;"",INDIRECT("'" &amp; Setup!$AJ$8 &amp; "'!" &amp; AF401),0) + IF(Setup!$AJ$9&lt;&gt;"",INDIRECT("'" &amp; Setup!$AJ$9 &amp; "'!" &amp; AF401),0) + IF(Setup!$AJ$10&lt;&gt;"",INDIRECT("'" &amp; Setup!$AJ$10 &amp; "'!" &amp; AF401),0) + IF(Setup!$AJ$11&lt;&gt;"",INDIRECT("'" &amp; Setup!$AJ$11 &amp; "'!" &amp; AF401),0) + IF(Setup!$AJ$12&lt;&gt;"",INDIRECT("'" &amp; Setup!$AJ$12 &amp; "'!" &amp; AF401),0)</f>
        <v>0</v>
      </c>
      <c r="AN401" s="2" t="str">
        <f t="shared" si="200"/>
        <v/>
      </c>
      <c r="BS401" s="2">
        <v>0</v>
      </c>
      <c r="BT401" s="2">
        <f ca="1">IF(Setup!$AH$7="",0,INDIRECT("'" &amp; Setup!$AH$7 &amp; "'!" &amp; AF401))</f>
        <v>0</v>
      </c>
      <c r="BU401" s="2">
        <f ca="1">IF(Setup!$AI$7="",0,INDIRECT("'" &amp; Setup!$AI$7 &amp; "'!" &amp; AF401))</f>
        <v>0</v>
      </c>
      <c r="BV401" s="2">
        <f ca="1">IF(Setup!$AJ$7="",0,INDIRECT("'" &amp; Setup!$AJ$7 &amp; "'!" &amp; AF401))</f>
        <v>0</v>
      </c>
    </row>
    <row r="402" spans="1:74" ht="39" hidden="1" customHeight="1" x14ac:dyDescent="0.2">
      <c r="A402" s="14" t="str">
        <f>Planning!A174</f>
        <v>I166</v>
      </c>
      <c r="B402" s="9">
        <f>Planning!B174</f>
        <v>0</v>
      </c>
      <c r="C402" s="9">
        <f>Planning!C174</f>
        <v>0</v>
      </c>
      <c r="D402" s="9">
        <f>Planning!D174</f>
        <v>0</v>
      </c>
      <c r="E402" s="3">
        <f>Planning!E174</f>
        <v>0</v>
      </c>
      <c r="F402" s="3">
        <f>Planning!G174</f>
        <v>0</v>
      </c>
      <c r="G402" s="60">
        <f t="shared" si="201"/>
        <v>0</v>
      </c>
      <c r="H402" s="5">
        <f t="shared" ca="1" si="202"/>
        <v>0</v>
      </c>
      <c r="I402" s="5">
        <f t="shared" ca="1" si="203"/>
        <v>0</v>
      </c>
      <c r="J402" s="32" t="str">
        <f t="shared" ca="1" si="204"/>
        <v/>
      </c>
      <c r="K402" s="33" t="str">
        <f t="shared" ca="1" si="207"/>
        <v/>
      </c>
      <c r="L402" s="5">
        <f ca="1">IF(Setup!$AG$7&lt;&gt;"",INDIRECT("'" &amp; Setup!$AG$7 &amp; "'!" &amp; AD402),0) + IF(Setup!$AG$8&lt;&gt;"",INDIRECT("'" &amp; Setup!$AG$8 &amp; "'!" &amp; AD402),0) + IF(Setup!$AG$9&lt;&gt;"",INDIRECT("'" &amp; Setup!$AG$9 &amp; "'!" &amp; AD402),0) + IF(Setup!$AG$10&lt;&gt;"",INDIRECT("'" &amp; Setup!$AG$10 &amp; "'!" &amp; AD402),0) + IF(Setup!$AG$11&lt;&gt;"",INDIRECT("'" &amp; Setup!$AG$11 &amp; "'!" &amp; AD402),0) + IF(Setup!$AG$12&lt;&gt;"",INDIRECT("'" &amp; Setup!$AG$12 &amp; "'!" &amp; AD402),0)</f>
        <v>0</v>
      </c>
      <c r="M402" s="5">
        <f ca="1">IF(Setup!$AG$7&lt;&gt;"",INDIRECT("'" &amp; Setup!$AG$7 &amp; "'!" &amp; AE402),0) + IF(Setup!$AG$8&lt;&gt;"",INDIRECT("'" &amp; Setup!$AG$8 &amp; "'!" &amp; AE402),0) + IF(Setup!$AG$9&lt;&gt;"",INDIRECT("'" &amp; Setup!$AG$9 &amp; "'!" &amp; AE402),0) + IF(Setup!$AG$10&lt;&gt;"",INDIRECT("'" &amp; Setup!$AG$10 &amp; "'!" &amp; AE402),0) + IF(Setup!$AG$11&lt;&gt;"",INDIRECT("'" &amp; Setup!$AG$11 &amp; "'!" &amp; AE402),0) + IF(Setup!$AG$12&lt;&gt;"",INDIRECT("'" &amp; Setup!$AG$12 &amp; "'!" &amp; AE402),0)</f>
        <v>0</v>
      </c>
      <c r="N402" s="32" t="str">
        <f t="shared" ca="1" si="205"/>
        <v/>
      </c>
      <c r="O402" s="33" t="str">
        <f t="shared" ca="1" si="208"/>
        <v/>
      </c>
      <c r="P402" s="5">
        <f ca="1">IF(Setup!$AH$7&lt;&gt;"",INDIRECT("'" &amp; Setup!$AH$7 &amp; "'!" &amp; AD402),0) + IF(Setup!$AH$8&lt;&gt;"",INDIRECT("'" &amp; Setup!$AH$8 &amp; "'!" &amp; AD402),0) + IF(Setup!$AH$9&lt;&gt;"",INDIRECT("'" &amp; Setup!$AH$9 &amp; "'!" &amp; AD402),0) + IF(Setup!$AH$10&lt;&gt;"",INDIRECT("'" &amp; Setup!$AH$10 &amp; "'!" &amp; AD402),0) + IF(Setup!$AH$11&lt;&gt;"",INDIRECT("'" &amp; Setup!$AH$11 &amp; "'!" &amp; AD402),0) + IF(Setup!$AH$12&lt;&gt;"",INDIRECT("'" &amp; Setup!$AH$12 &amp; "'!" &amp; AD402),0)</f>
        <v>0</v>
      </c>
      <c r="Q402" s="5">
        <f ca="1">IF(Setup!$AH$7&lt;&gt;"",INDIRECT("'" &amp; Setup!$AH$7 &amp; "'!" &amp; AE402),0) + IF(Setup!$AH$8&lt;&gt;"",INDIRECT("'" &amp; Setup!$AH$8 &amp; "'!" &amp; AE402),0) + IF(Setup!$AH$9&lt;&gt;"",INDIRECT("'" &amp; Setup!$AH$9 &amp; "'!" &amp; AE402),0) + IF(Setup!$AH$10&lt;&gt;"",INDIRECT("'" &amp; Setup!$AH$10 &amp; "'!" &amp; AE402),0) + IF(Setup!$AH$11&lt;&gt;"",INDIRECT("'" &amp; Setup!$AH$11 &amp; "'!" &amp; AE402),0) + IF(Setup!$AH$12&lt;&gt;"",INDIRECT("'" &amp; Setup!$AH$12 &amp; "'!" &amp; AE402),0)</f>
        <v>0</v>
      </c>
      <c r="R402" s="32" t="str">
        <f t="shared" ca="1" si="206"/>
        <v/>
      </c>
      <c r="S402" s="33" t="str">
        <f t="shared" ca="1" si="209"/>
        <v/>
      </c>
      <c r="T402" s="5">
        <f ca="1">IF(Setup!$AI$7&lt;&gt;"",INDIRECT("'" &amp; Setup!$AI$7 &amp; "'!" &amp; AD402),0) + IF(Setup!$AI$8&lt;&gt;"",INDIRECT("'" &amp; Setup!$AI$8 &amp; "'!" &amp; AD402),0) + IF(Setup!$AI$9&lt;&gt;"",INDIRECT("'" &amp; Setup!$AI$9 &amp; "'!" &amp; AD402),0) + IF(Setup!$AI$10&lt;&gt;"",INDIRECT("'" &amp; Setup!$AI$10 &amp; "'!" &amp; AD402),0) + IF(Setup!$AI$11&lt;&gt;"",INDIRECT("'" &amp; Setup!$AI$11 &amp; "'!" &amp; AD402),0) + IF(Setup!$AI$12&lt;&gt;"",INDIRECT("'" &amp; Setup!$AI$12 &amp; "'!" &amp; AD402),0)</f>
        <v>0</v>
      </c>
      <c r="U402" s="5">
        <f ca="1">IF(Setup!$AI$7&lt;&gt;"",INDIRECT("'" &amp; Setup!$AI$7 &amp; "'!" &amp; AE402),0) + IF(Setup!$AI$8&lt;&gt;"",INDIRECT("'" &amp; Setup!$AI$8 &amp; "'!" &amp; AE402),0) + IF(Setup!$AI$9&lt;&gt;"",INDIRECT("'" &amp; Setup!$AI$9 &amp; "'!" &amp; AE402),0) + IF(Setup!$AI$10&lt;&gt;"",INDIRECT("'" &amp; Setup!$AI$10 &amp; "'!" &amp; AE402),0) + IF(Setup!$AI$11&lt;&gt;"",INDIRECT("'" &amp; Setup!$AI$11 &amp; "'!" &amp; AE402),0) + IF(Setup!$AI$12&lt;&gt;"",INDIRECT("'" &amp; Setup!$AI$12 &amp; "'!" &amp; AE402),0)</f>
        <v>0</v>
      </c>
      <c r="V402" s="32" t="str">
        <f t="shared" ca="1" si="195"/>
        <v/>
      </c>
      <c r="W402" s="33" t="str">
        <f t="shared" ca="1" si="210"/>
        <v/>
      </c>
      <c r="X402" s="4">
        <f ca="1">IF(Setup!$AJ$7&lt;&gt;"",INDIRECT("'" &amp; Setup!$AJ$7 &amp; "'!" &amp; AD402),0) + IF(Setup!$AJ$8&lt;&gt;"",INDIRECT("'" &amp; Setup!$AJ$8 &amp; "'!" &amp; AD402),0) + IF(Setup!$AJ$9&lt;&gt;"",INDIRECT("'" &amp; Setup!$AJ$9 &amp; "'!" &amp; AD402),0) + IF(Setup!$AJ$10&lt;&gt;"",INDIRECT("'" &amp; Setup!$AJ$10 &amp; "'!" &amp; AD402),0) + IF(Setup!$AJ$11&lt;&gt;"",INDIRECT("'" &amp; Setup!$AJ$11 &amp; "'!" &amp; AD402),0) + IF(Setup!$AJ$12&lt;&gt;"",INDIRECT("'" &amp; Setup!$AJ$12 &amp; "'!" &amp; AD402),0)</f>
        <v>0</v>
      </c>
      <c r="Y402" s="4">
        <f ca="1">IF(Setup!$AJ$7&lt;&gt;"",INDIRECT("'" &amp; Setup!$AJ$7 &amp; "'!" &amp; AE402),0) + IF(Setup!$AJ$8&lt;&gt;"",INDIRECT("'" &amp; Setup!$AJ$8 &amp; "'!" &amp; AE402),0) + IF(Setup!$AJ$9&lt;&gt;"",INDIRECT("'" &amp; Setup!$AJ$9 &amp; "'!" &amp; AE402),0) + IF(Setup!$AJ$10&lt;&gt;"",INDIRECT("'" &amp; Setup!$AJ$10 &amp; "'!" &amp; AE402),0) + IF(Setup!$AJ$11&lt;&gt;"",INDIRECT("'" &amp; Setup!$AJ$11 &amp; "'!" &amp; AE402),0) + IF(Setup!$AJ$12&lt;&gt;"",INDIRECT("'" &amp; Setup!$AJ$12 &amp; "'!" &amp; AE402),0)</f>
        <v>0</v>
      </c>
      <c r="Z402" s="32" t="str">
        <f t="shared" ca="1" si="197"/>
        <v/>
      </c>
      <c r="AA402" s="33" t="str">
        <f t="shared" ca="1" si="211"/>
        <v/>
      </c>
      <c r="AB402" s="1">
        <f>Planning!H174</f>
        <v>0</v>
      </c>
      <c r="AC402" s="2" t="str">
        <f t="shared" si="199"/>
        <v>00</v>
      </c>
      <c r="AD402" s="2" t="s">
        <v>1189</v>
      </c>
      <c r="AE402" s="2" t="s">
        <v>1190</v>
      </c>
      <c r="AF402" s="2" t="s">
        <v>1768</v>
      </c>
      <c r="AI402" s="2">
        <f ca="1">IF(Setup!$AG$7&lt;&gt;"",INDIRECT("'" &amp; Setup!$AG$7 &amp; "'!" &amp; AF402),0) + IF(Setup!$AG$8&lt;&gt;"",INDIRECT("'" &amp; Setup!$AG$8 &amp; "'!" &amp; AF402),0) + IF(Setup!$AG$9&lt;&gt;"",INDIRECT("'" &amp; Setup!$AG$9 &amp; "'!" &amp; AF402),0) + IF(Setup!$AG$10&lt;&gt;"",INDIRECT("'" &amp; Setup!$AG$10 &amp; "'!" &amp; AF402),0) + IF(Setup!$AG$11&lt;&gt;"",INDIRECT("'" &amp; Setup!$AG$11 &amp; "'!" &amp; AF402),0) + IF(Setup!$AG$12&lt;&gt;"",INDIRECT("'" &amp; Setup!$AG$12 &amp; "'!" &amp; AF402),0)</f>
        <v>0</v>
      </c>
      <c r="AJ402" s="2">
        <f ca="1">IF(Setup!$AH$7&lt;&gt;"",INDIRECT("'" &amp; Setup!$AH$7 &amp; "'!" &amp; AF402),0) + IF(Setup!$AH$8&lt;&gt;"",INDIRECT("'" &amp; Setup!$AH$8 &amp; "'!" &amp; AF402),0) + IF(Setup!$AH$9&lt;&gt;"",INDIRECT("'" &amp; Setup!$AH$9 &amp; "'!" &amp; AF402),0) + IF(Setup!$AH$10&lt;&gt;"",INDIRECT("'" &amp; Setup!$AH$10 &amp; "'!" &amp; AF402),0) + IF(Setup!$AH$11&lt;&gt;"",INDIRECT("'" &amp; Setup!$AH$11 &amp; "'!" &amp; AF402),0) + IF(Setup!$AH$12&lt;&gt;"",INDIRECT("'" &amp; Setup!$AH$12 &amp; "'!" &amp; AF402),0)</f>
        <v>0</v>
      </c>
      <c r="AK402" s="2">
        <f ca="1">IF(Setup!$AI$7&lt;&gt;"",INDIRECT("'" &amp; Setup!$AI$7 &amp; "'!" &amp; AF402),0) + IF(Setup!$AI$8&lt;&gt;"",INDIRECT("'" &amp; Setup!$AI$8 &amp; "'!" &amp; AF402),0) + IF(Setup!$AI$9&lt;&gt;"",INDIRECT("'" &amp; Setup!$AI$9 &amp; "'!" &amp; AF402),0) + IF(Setup!$AI$10&lt;&gt;"",INDIRECT("'" &amp; Setup!$AI$10 &amp; "'!" &amp; AF402),0) + IF(Setup!$AI$11&lt;&gt;"",INDIRECT("'" &amp; Setup!$AI$11 &amp; "'!" &amp; AF402),0) + IF(Setup!$AI$12&lt;&gt;"",INDIRECT("'" &amp; Setup!$AI$12 &amp; "'!" &amp; AF402),0)</f>
        <v>0</v>
      </c>
      <c r="AL402" s="2">
        <f ca="1">IF(Setup!$AJ$7&lt;&gt;"",INDIRECT("'" &amp; Setup!$AJ$7 &amp; "'!" &amp; AF402),0) + IF(Setup!$AJ$8&lt;&gt;"",INDIRECT("'" &amp; Setup!$AJ$8 &amp; "'!" &amp; AF402),0) + IF(Setup!$AJ$9&lt;&gt;"",INDIRECT("'" &amp; Setup!$AJ$9 &amp; "'!" &amp; AF402),0) + IF(Setup!$AJ$10&lt;&gt;"",INDIRECT("'" &amp; Setup!$AJ$10 &amp; "'!" &amp; AF402),0) + IF(Setup!$AJ$11&lt;&gt;"",INDIRECT("'" &amp; Setup!$AJ$11 &amp; "'!" &amp; AF402),0) + IF(Setup!$AJ$12&lt;&gt;"",INDIRECT("'" &amp; Setup!$AJ$12 &amp; "'!" &amp; AF402),0)</f>
        <v>0</v>
      </c>
      <c r="AN402" s="2" t="str">
        <f t="shared" si="200"/>
        <v/>
      </c>
      <c r="BS402" s="2">
        <v>0</v>
      </c>
      <c r="BT402" s="2">
        <f ca="1">IF(Setup!$AH$7="",0,INDIRECT("'" &amp; Setup!$AH$7 &amp; "'!" &amp; AF402))</f>
        <v>0</v>
      </c>
      <c r="BU402" s="2">
        <f ca="1">IF(Setup!$AI$7="",0,INDIRECT("'" &amp; Setup!$AI$7 &amp; "'!" &amp; AF402))</f>
        <v>0</v>
      </c>
      <c r="BV402" s="2">
        <f ca="1">IF(Setup!$AJ$7="",0,INDIRECT("'" &amp; Setup!$AJ$7 &amp; "'!" &amp; AF402))</f>
        <v>0</v>
      </c>
    </row>
    <row r="403" spans="1:74" ht="39" hidden="1" customHeight="1" x14ac:dyDescent="0.2">
      <c r="A403" s="14" t="str">
        <f>Planning!A175</f>
        <v>I167</v>
      </c>
      <c r="B403" s="9">
        <f>Planning!B175</f>
        <v>0</v>
      </c>
      <c r="C403" s="9">
        <f>Planning!C175</f>
        <v>0</v>
      </c>
      <c r="D403" s="9">
        <f>Planning!D175</f>
        <v>0</v>
      </c>
      <c r="E403" s="3">
        <f>Planning!E175</f>
        <v>0</v>
      </c>
      <c r="F403" s="3">
        <f>Planning!G175</f>
        <v>0</v>
      </c>
      <c r="G403" s="60">
        <f t="shared" si="201"/>
        <v>0</v>
      </c>
      <c r="H403" s="5">
        <f t="shared" ca="1" si="202"/>
        <v>0</v>
      </c>
      <c r="I403" s="5">
        <f t="shared" ca="1" si="203"/>
        <v>0</v>
      </c>
      <c r="J403" s="32" t="str">
        <f t="shared" ca="1" si="204"/>
        <v/>
      </c>
      <c r="K403" s="33" t="str">
        <f t="shared" ca="1" si="207"/>
        <v/>
      </c>
      <c r="L403" s="5">
        <f ca="1">IF(Setup!$AG$7&lt;&gt;"",INDIRECT("'" &amp; Setup!$AG$7 &amp; "'!" &amp; AD403),0) + IF(Setup!$AG$8&lt;&gt;"",INDIRECT("'" &amp; Setup!$AG$8 &amp; "'!" &amp; AD403),0) + IF(Setup!$AG$9&lt;&gt;"",INDIRECT("'" &amp; Setup!$AG$9 &amp; "'!" &amp; AD403),0) + IF(Setup!$AG$10&lt;&gt;"",INDIRECT("'" &amp; Setup!$AG$10 &amp; "'!" &amp; AD403),0) + IF(Setup!$AG$11&lt;&gt;"",INDIRECT("'" &amp; Setup!$AG$11 &amp; "'!" &amp; AD403),0) + IF(Setup!$AG$12&lt;&gt;"",INDIRECT("'" &amp; Setup!$AG$12 &amp; "'!" &amp; AD403),0)</f>
        <v>0</v>
      </c>
      <c r="M403" s="5">
        <f ca="1">IF(Setup!$AG$7&lt;&gt;"",INDIRECT("'" &amp; Setup!$AG$7 &amp; "'!" &amp; AE403),0) + IF(Setup!$AG$8&lt;&gt;"",INDIRECT("'" &amp; Setup!$AG$8 &amp; "'!" &amp; AE403),0) + IF(Setup!$AG$9&lt;&gt;"",INDIRECT("'" &amp; Setup!$AG$9 &amp; "'!" &amp; AE403),0) + IF(Setup!$AG$10&lt;&gt;"",INDIRECT("'" &amp; Setup!$AG$10 &amp; "'!" &amp; AE403),0) + IF(Setup!$AG$11&lt;&gt;"",INDIRECT("'" &amp; Setup!$AG$11 &amp; "'!" &amp; AE403),0) + IF(Setup!$AG$12&lt;&gt;"",INDIRECT("'" &amp; Setup!$AG$12 &amp; "'!" &amp; AE403),0)</f>
        <v>0</v>
      </c>
      <c r="N403" s="32" t="str">
        <f t="shared" ca="1" si="205"/>
        <v/>
      </c>
      <c r="O403" s="33" t="str">
        <f t="shared" ca="1" si="208"/>
        <v/>
      </c>
      <c r="P403" s="5">
        <f ca="1">IF(Setup!$AH$7&lt;&gt;"",INDIRECT("'" &amp; Setup!$AH$7 &amp; "'!" &amp; AD403),0) + IF(Setup!$AH$8&lt;&gt;"",INDIRECT("'" &amp; Setup!$AH$8 &amp; "'!" &amp; AD403),0) + IF(Setup!$AH$9&lt;&gt;"",INDIRECT("'" &amp; Setup!$AH$9 &amp; "'!" &amp; AD403),0) + IF(Setup!$AH$10&lt;&gt;"",INDIRECT("'" &amp; Setup!$AH$10 &amp; "'!" &amp; AD403),0) + IF(Setup!$AH$11&lt;&gt;"",INDIRECT("'" &amp; Setup!$AH$11 &amp; "'!" &amp; AD403),0) + IF(Setup!$AH$12&lt;&gt;"",INDIRECT("'" &amp; Setup!$AH$12 &amp; "'!" &amp; AD403),0)</f>
        <v>0</v>
      </c>
      <c r="Q403" s="5">
        <f ca="1">IF(Setup!$AH$7&lt;&gt;"",INDIRECT("'" &amp; Setup!$AH$7 &amp; "'!" &amp; AE403),0) + IF(Setup!$AH$8&lt;&gt;"",INDIRECT("'" &amp; Setup!$AH$8 &amp; "'!" &amp; AE403),0) + IF(Setup!$AH$9&lt;&gt;"",INDIRECT("'" &amp; Setup!$AH$9 &amp; "'!" &amp; AE403),0) + IF(Setup!$AH$10&lt;&gt;"",INDIRECT("'" &amp; Setup!$AH$10 &amp; "'!" &amp; AE403),0) + IF(Setup!$AH$11&lt;&gt;"",INDIRECT("'" &amp; Setup!$AH$11 &amp; "'!" &amp; AE403),0) + IF(Setup!$AH$12&lt;&gt;"",INDIRECT("'" &amp; Setup!$AH$12 &amp; "'!" &amp; AE403),0)</f>
        <v>0</v>
      </c>
      <c r="R403" s="32" t="str">
        <f t="shared" ca="1" si="206"/>
        <v/>
      </c>
      <c r="S403" s="33" t="str">
        <f t="shared" ca="1" si="209"/>
        <v/>
      </c>
      <c r="T403" s="5">
        <f ca="1">IF(Setup!$AI$7&lt;&gt;"",INDIRECT("'" &amp; Setup!$AI$7 &amp; "'!" &amp; AD403),0) + IF(Setup!$AI$8&lt;&gt;"",INDIRECT("'" &amp; Setup!$AI$8 &amp; "'!" &amp; AD403),0) + IF(Setup!$AI$9&lt;&gt;"",INDIRECT("'" &amp; Setup!$AI$9 &amp; "'!" &amp; AD403),0) + IF(Setup!$AI$10&lt;&gt;"",INDIRECT("'" &amp; Setup!$AI$10 &amp; "'!" &amp; AD403),0) + IF(Setup!$AI$11&lt;&gt;"",INDIRECT("'" &amp; Setup!$AI$11 &amp; "'!" &amp; AD403),0) + IF(Setup!$AI$12&lt;&gt;"",INDIRECT("'" &amp; Setup!$AI$12 &amp; "'!" &amp; AD403),0)</f>
        <v>0</v>
      </c>
      <c r="U403" s="5">
        <f ca="1">IF(Setup!$AI$7&lt;&gt;"",INDIRECT("'" &amp; Setup!$AI$7 &amp; "'!" &amp; AE403),0) + IF(Setup!$AI$8&lt;&gt;"",INDIRECT("'" &amp; Setup!$AI$8 &amp; "'!" &amp; AE403),0) + IF(Setup!$AI$9&lt;&gt;"",INDIRECT("'" &amp; Setup!$AI$9 &amp; "'!" &amp; AE403),0) + IF(Setup!$AI$10&lt;&gt;"",INDIRECT("'" &amp; Setup!$AI$10 &amp; "'!" &amp; AE403),0) + IF(Setup!$AI$11&lt;&gt;"",INDIRECT("'" &amp; Setup!$AI$11 &amp; "'!" &amp; AE403),0) + IF(Setup!$AI$12&lt;&gt;"",INDIRECT("'" &amp; Setup!$AI$12 &amp; "'!" &amp; AE403),0)</f>
        <v>0</v>
      </c>
      <c r="V403" s="32" t="str">
        <f t="shared" ca="1" si="195"/>
        <v/>
      </c>
      <c r="W403" s="33" t="str">
        <f t="shared" ca="1" si="210"/>
        <v/>
      </c>
      <c r="X403" s="4">
        <f ca="1">IF(Setup!$AJ$7&lt;&gt;"",INDIRECT("'" &amp; Setup!$AJ$7 &amp; "'!" &amp; AD403),0) + IF(Setup!$AJ$8&lt;&gt;"",INDIRECT("'" &amp; Setup!$AJ$8 &amp; "'!" &amp; AD403),0) + IF(Setup!$AJ$9&lt;&gt;"",INDIRECT("'" &amp; Setup!$AJ$9 &amp; "'!" &amp; AD403),0) + IF(Setup!$AJ$10&lt;&gt;"",INDIRECT("'" &amp; Setup!$AJ$10 &amp; "'!" &amp; AD403),0) + IF(Setup!$AJ$11&lt;&gt;"",INDIRECT("'" &amp; Setup!$AJ$11 &amp; "'!" &amp; AD403),0) + IF(Setup!$AJ$12&lt;&gt;"",INDIRECT("'" &amp; Setup!$AJ$12 &amp; "'!" &amp; AD403),0)</f>
        <v>0</v>
      </c>
      <c r="Y403" s="4">
        <f ca="1">IF(Setup!$AJ$7&lt;&gt;"",INDIRECT("'" &amp; Setup!$AJ$7 &amp; "'!" &amp; AE403),0) + IF(Setup!$AJ$8&lt;&gt;"",INDIRECT("'" &amp; Setup!$AJ$8 &amp; "'!" &amp; AE403),0) + IF(Setup!$AJ$9&lt;&gt;"",INDIRECT("'" &amp; Setup!$AJ$9 &amp; "'!" &amp; AE403),0) + IF(Setup!$AJ$10&lt;&gt;"",INDIRECT("'" &amp; Setup!$AJ$10 &amp; "'!" &amp; AE403),0) + IF(Setup!$AJ$11&lt;&gt;"",INDIRECT("'" &amp; Setup!$AJ$11 &amp; "'!" &amp; AE403),0) + IF(Setup!$AJ$12&lt;&gt;"",INDIRECT("'" &amp; Setup!$AJ$12 &amp; "'!" &amp; AE403),0)</f>
        <v>0</v>
      </c>
      <c r="Z403" s="32" t="str">
        <f t="shared" ca="1" si="197"/>
        <v/>
      </c>
      <c r="AA403" s="33" t="str">
        <f t="shared" ca="1" si="211"/>
        <v/>
      </c>
      <c r="AB403" s="1">
        <f>Planning!H175</f>
        <v>0</v>
      </c>
      <c r="AC403" s="2" t="str">
        <f t="shared" si="199"/>
        <v>00</v>
      </c>
      <c r="AD403" s="2" t="s">
        <v>1191</v>
      </c>
      <c r="AE403" s="2" t="s">
        <v>1192</v>
      </c>
      <c r="AF403" s="2" t="s">
        <v>1769</v>
      </c>
      <c r="AI403" s="2">
        <f ca="1">IF(Setup!$AG$7&lt;&gt;"",INDIRECT("'" &amp; Setup!$AG$7 &amp; "'!" &amp; AF403),0) + IF(Setup!$AG$8&lt;&gt;"",INDIRECT("'" &amp; Setup!$AG$8 &amp; "'!" &amp; AF403),0) + IF(Setup!$AG$9&lt;&gt;"",INDIRECT("'" &amp; Setup!$AG$9 &amp; "'!" &amp; AF403),0) + IF(Setup!$AG$10&lt;&gt;"",INDIRECT("'" &amp; Setup!$AG$10 &amp; "'!" &amp; AF403),0) + IF(Setup!$AG$11&lt;&gt;"",INDIRECT("'" &amp; Setup!$AG$11 &amp; "'!" &amp; AF403),0) + IF(Setup!$AG$12&lt;&gt;"",INDIRECT("'" &amp; Setup!$AG$12 &amp; "'!" &amp; AF403),0)</f>
        <v>0</v>
      </c>
      <c r="AJ403" s="2">
        <f ca="1">IF(Setup!$AH$7&lt;&gt;"",INDIRECT("'" &amp; Setup!$AH$7 &amp; "'!" &amp; AF403),0) + IF(Setup!$AH$8&lt;&gt;"",INDIRECT("'" &amp; Setup!$AH$8 &amp; "'!" &amp; AF403),0) + IF(Setup!$AH$9&lt;&gt;"",INDIRECT("'" &amp; Setup!$AH$9 &amp; "'!" &amp; AF403),0) + IF(Setup!$AH$10&lt;&gt;"",INDIRECT("'" &amp; Setup!$AH$10 &amp; "'!" &amp; AF403),0) + IF(Setup!$AH$11&lt;&gt;"",INDIRECT("'" &amp; Setup!$AH$11 &amp; "'!" &amp; AF403),0) + IF(Setup!$AH$12&lt;&gt;"",INDIRECT("'" &amp; Setup!$AH$12 &amp; "'!" &amp; AF403),0)</f>
        <v>0</v>
      </c>
      <c r="AK403" s="2">
        <f ca="1">IF(Setup!$AI$7&lt;&gt;"",INDIRECT("'" &amp; Setup!$AI$7 &amp; "'!" &amp; AF403),0) + IF(Setup!$AI$8&lt;&gt;"",INDIRECT("'" &amp; Setup!$AI$8 &amp; "'!" &amp; AF403),0) + IF(Setup!$AI$9&lt;&gt;"",INDIRECT("'" &amp; Setup!$AI$9 &amp; "'!" &amp; AF403),0) + IF(Setup!$AI$10&lt;&gt;"",INDIRECT("'" &amp; Setup!$AI$10 &amp; "'!" &amp; AF403),0) + IF(Setup!$AI$11&lt;&gt;"",INDIRECT("'" &amp; Setup!$AI$11 &amp; "'!" &amp; AF403),0) + IF(Setup!$AI$12&lt;&gt;"",INDIRECT("'" &amp; Setup!$AI$12 &amp; "'!" &amp; AF403),0)</f>
        <v>0</v>
      </c>
      <c r="AL403" s="2">
        <f ca="1">IF(Setup!$AJ$7&lt;&gt;"",INDIRECT("'" &amp; Setup!$AJ$7 &amp; "'!" &amp; AF403),0) + IF(Setup!$AJ$8&lt;&gt;"",INDIRECT("'" &amp; Setup!$AJ$8 &amp; "'!" &amp; AF403),0) + IF(Setup!$AJ$9&lt;&gt;"",INDIRECT("'" &amp; Setup!$AJ$9 &amp; "'!" &amp; AF403),0) + IF(Setup!$AJ$10&lt;&gt;"",INDIRECT("'" &amp; Setup!$AJ$10 &amp; "'!" &amp; AF403),0) + IF(Setup!$AJ$11&lt;&gt;"",INDIRECT("'" &amp; Setup!$AJ$11 &amp; "'!" &amp; AF403),0) + IF(Setup!$AJ$12&lt;&gt;"",INDIRECT("'" &amp; Setup!$AJ$12 &amp; "'!" &amp; AF403),0)</f>
        <v>0</v>
      </c>
      <c r="AN403" s="2" t="str">
        <f t="shared" si="200"/>
        <v/>
      </c>
      <c r="BS403" s="2">
        <v>0</v>
      </c>
      <c r="BT403" s="2">
        <f ca="1">IF(Setup!$AH$7="",0,INDIRECT("'" &amp; Setup!$AH$7 &amp; "'!" &amp; AF403))</f>
        <v>0</v>
      </c>
      <c r="BU403" s="2">
        <f ca="1">IF(Setup!$AI$7="",0,INDIRECT("'" &amp; Setup!$AI$7 &amp; "'!" &amp; AF403))</f>
        <v>0</v>
      </c>
      <c r="BV403" s="2">
        <f ca="1">IF(Setup!$AJ$7="",0,INDIRECT("'" &amp; Setup!$AJ$7 &amp; "'!" &amp; AF403))</f>
        <v>0</v>
      </c>
    </row>
    <row r="404" spans="1:74" ht="39" hidden="1" customHeight="1" x14ac:dyDescent="0.2">
      <c r="A404" s="14" t="str">
        <f>Planning!A176</f>
        <v>I168</v>
      </c>
      <c r="B404" s="9">
        <f>Planning!B176</f>
        <v>0</v>
      </c>
      <c r="C404" s="9">
        <f>Planning!C176</f>
        <v>0</v>
      </c>
      <c r="D404" s="9">
        <f>Planning!D176</f>
        <v>0</v>
      </c>
      <c r="E404" s="3">
        <f>Planning!E176</f>
        <v>0</v>
      </c>
      <c r="F404" s="3">
        <f>Planning!G176</f>
        <v>0</v>
      </c>
      <c r="G404" s="60">
        <f t="shared" si="201"/>
        <v>0</v>
      </c>
      <c r="H404" s="5">
        <f t="shared" ca="1" si="202"/>
        <v>0</v>
      </c>
      <c r="I404" s="5">
        <f t="shared" ca="1" si="203"/>
        <v>0</v>
      </c>
      <c r="J404" s="32" t="str">
        <f t="shared" ca="1" si="204"/>
        <v/>
      </c>
      <c r="K404" s="33" t="str">
        <f t="shared" ca="1" si="207"/>
        <v/>
      </c>
      <c r="L404" s="5">
        <f ca="1">IF(Setup!$AG$7&lt;&gt;"",INDIRECT("'" &amp; Setup!$AG$7 &amp; "'!" &amp; AD404),0) + IF(Setup!$AG$8&lt;&gt;"",INDIRECT("'" &amp; Setup!$AG$8 &amp; "'!" &amp; AD404),0) + IF(Setup!$AG$9&lt;&gt;"",INDIRECT("'" &amp; Setup!$AG$9 &amp; "'!" &amp; AD404),0) + IF(Setup!$AG$10&lt;&gt;"",INDIRECT("'" &amp; Setup!$AG$10 &amp; "'!" &amp; AD404),0) + IF(Setup!$AG$11&lt;&gt;"",INDIRECT("'" &amp; Setup!$AG$11 &amp; "'!" &amp; AD404),0) + IF(Setup!$AG$12&lt;&gt;"",INDIRECT("'" &amp; Setup!$AG$12 &amp; "'!" &amp; AD404),0)</f>
        <v>0</v>
      </c>
      <c r="M404" s="5">
        <f ca="1">IF(Setup!$AG$7&lt;&gt;"",INDIRECT("'" &amp; Setup!$AG$7 &amp; "'!" &amp; AE404),0) + IF(Setup!$AG$8&lt;&gt;"",INDIRECT("'" &amp; Setup!$AG$8 &amp; "'!" &amp; AE404),0) + IF(Setup!$AG$9&lt;&gt;"",INDIRECT("'" &amp; Setup!$AG$9 &amp; "'!" &amp; AE404),0) + IF(Setup!$AG$10&lt;&gt;"",INDIRECT("'" &amp; Setup!$AG$10 &amp; "'!" &amp; AE404),0) + IF(Setup!$AG$11&lt;&gt;"",INDIRECT("'" &amp; Setup!$AG$11 &amp; "'!" &amp; AE404),0) + IF(Setup!$AG$12&lt;&gt;"",INDIRECT("'" &amp; Setup!$AG$12 &amp; "'!" &amp; AE404),0)</f>
        <v>0</v>
      </c>
      <c r="N404" s="32" t="str">
        <f t="shared" ca="1" si="205"/>
        <v/>
      </c>
      <c r="O404" s="33" t="str">
        <f t="shared" ca="1" si="208"/>
        <v/>
      </c>
      <c r="P404" s="5">
        <f ca="1">IF(Setup!$AH$7&lt;&gt;"",INDIRECT("'" &amp; Setup!$AH$7 &amp; "'!" &amp; AD404),0) + IF(Setup!$AH$8&lt;&gt;"",INDIRECT("'" &amp; Setup!$AH$8 &amp; "'!" &amp; AD404),0) + IF(Setup!$AH$9&lt;&gt;"",INDIRECT("'" &amp; Setup!$AH$9 &amp; "'!" &amp; AD404),0) + IF(Setup!$AH$10&lt;&gt;"",INDIRECT("'" &amp; Setup!$AH$10 &amp; "'!" &amp; AD404),0) + IF(Setup!$AH$11&lt;&gt;"",INDIRECT("'" &amp; Setup!$AH$11 &amp; "'!" &amp; AD404),0) + IF(Setup!$AH$12&lt;&gt;"",INDIRECT("'" &amp; Setup!$AH$12 &amp; "'!" &amp; AD404),0)</f>
        <v>0</v>
      </c>
      <c r="Q404" s="5">
        <f ca="1">IF(Setup!$AH$7&lt;&gt;"",INDIRECT("'" &amp; Setup!$AH$7 &amp; "'!" &amp; AE404),0) + IF(Setup!$AH$8&lt;&gt;"",INDIRECT("'" &amp; Setup!$AH$8 &amp; "'!" &amp; AE404),0) + IF(Setup!$AH$9&lt;&gt;"",INDIRECT("'" &amp; Setup!$AH$9 &amp; "'!" &amp; AE404),0) + IF(Setup!$AH$10&lt;&gt;"",INDIRECT("'" &amp; Setup!$AH$10 &amp; "'!" &amp; AE404),0) + IF(Setup!$AH$11&lt;&gt;"",INDIRECT("'" &amp; Setup!$AH$11 &amp; "'!" &amp; AE404),0) + IF(Setup!$AH$12&lt;&gt;"",INDIRECT("'" &amp; Setup!$AH$12 &amp; "'!" &amp; AE404),0)</f>
        <v>0</v>
      </c>
      <c r="R404" s="32" t="str">
        <f t="shared" ca="1" si="206"/>
        <v/>
      </c>
      <c r="S404" s="33" t="str">
        <f t="shared" ca="1" si="209"/>
        <v/>
      </c>
      <c r="T404" s="5">
        <f ca="1">IF(Setup!$AI$7&lt;&gt;"",INDIRECT("'" &amp; Setup!$AI$7 &amp; "'!" &amp; AD404),0) + IF(Setup!$AI$8&lt;&gt;"",INDIRECT("'" &amp; Setup!$AI$8 &amp; "'!" &amp; AD404),0) + IF(Setup!$AI$9&lt;&gt;"",INDIRECT("'" &amp; Setup!$AI$9 &amp; "'!" &amp; AD404),0) + IF(Setup!$AI$10&lt;&gt;"",INDIRECT("'" &amp; Setup!$AI$10 &amp; "'!" &amp; AD404),0) + IF(Setup!$AI$11&lt;&gt;"",INDIRECT("'" &amp; Setup!$AI$11 &amp; "'!" &amp; AD404),0) + IF(Setup!$AI$12&lt;&gt;"",INDIRECT("'" &amp; Setup!$AI$12 &amp; "'!" &amp; AD404),0)</f>
        <v>0</v>
      </c>
      <c r="U404" s="5">
        <f ca="1">IF(Setup!$AI$7&lt;&gt;"",INDIRECT("'" &amp; Setup!$AI$7 &amp; "'!" &amp; AE404),0) + IF(Setup!$AI$8&lt;&gt;"",INDIRECT("'" &amp; Setup!$AI$8 &amp; "'!" &amp; AE404),0) + IF(Setup!$AI$9&lt;&gt;"",INDIRECT("'" &amp; Setup!$AI$9 &amp; "'!" &amp; AE404),0) + IF(Setup!$AI$10&lt;&gt;"",INDIRECT("'" &amp; Setup!$AI$10 &amp; "'!" &amp; AE404),0) + IF(Setup!$AI$11&lt;&gt;"",INDIRECT("'" &amp; Setup!$AI$11 &amp; "'!" &amp; AE404),0) + IF(Setup!$AI$12&lt;&gt;"",INDIRECT("'" &amp; Setup!$AI$12 &amp; "'!" &amp; AE404),0)</f>
        <v>0</v>
      </c>
      <c r="V404" s="32" t="str">
        <f t="shared" ca="1" si="195"/>
        <v/>
      </c>
      <c r="W404" s="33" t="str">
        <f t="shared" ca="1" si="210"/>
        <v/>
      </c>
      <c r="X404" s="4">
        <f ca="1">IF(Setup!$AJ$7&lt;&gt;"",INDIRECT("'" &amp; Setup!$AJ$7 &amp; "'!" &amp; AD404),0) + IF(Setup!$AJ$8&lt;&gt;"",INDIRECT("'" &amp; Setup!$AJ$8 &amp; "'!" &amp; AD404),0) + IF(Setup!$AJ$9&lt;&gt;"",INDIRECT("'" &amp; Setup!$AJ$9 &amp; "'!" &amp; AD404),0) + IF(Setup!$AJ$10&lt;&gt;"",INDIRECT("'" &amp; Setup!$AJ$10 &amp; "'!" &amp; AD404),0) + IF(Setup!$AJ$11&lt;&gt;"",INDIRECT("'" &amp; Setup!$AJ$11 &amp; "'!" &amp; AD404),0) + IF(Setup!$AJ$12&lt;&gt;"",INDIRECT("'" &amp; Setup!$AJ$12 &amp; "'!" &amp; AD404),0)</f>
        <v>0</v>
      </c>
      <c r="Y404" s="4">
        <f ca="1">IF(Setup!$AJ$7&lt;&gt;"",INDIRECT("'" &amp; Setup!$AJ$7 &amp; "'!" &amp; AE404),0) + IF(Setup!$AJ$8&lt;&gt;"",INDIRECT("'" &amp; Setup!$AJ$8 &amp; "'!" &amp; AE404),0) + IF(Setup!$AJ$9&lt;&gt;"",INDIRECT("'" &amp; Setup!$AJ$9 &amp; "'!" &amp; AE404),0) + IF(Setup!$AJ$10&lt;&gt;"",INDIRECT("'" &amp; Setup!$AJ$10 &amp; "'!" &amp; AE404),0) + IF(Setup!$AJ$11&lt;&gt;"",INDIRECT("'" &amp; Setup!$AJ$11 &amp; "'!" &amp; AE404),0) + IF(Setup!$AJ$12&lt;&gt;"",INDIRECT("'" &amp; Setup!$AJ$12 &amp; "'!" &amp; AE404),0)</f>
        <v>0</v>
      </c>
      <c r="Z404" s="32" t="str">
        <f t="shared" ca="1" si="197"/>
        <v/>
      </c>
      <c r="AA404" s="33" t="str">
        <f t="shared" ca="1" si="211"/>
        <v/>
      </c>
      <c r="AB404" s="1">
        <f>Planning!H176</f>
        <v>0</v>
      </c>
      <c r="AC404" s="2" t="str">
        <f t="shared" si="199"/>
        <v>00</v>
      </c>
      <c r="AD404" s="2" t="s">
        <v>1193</v>
      </c>
      <c r="AE404" s="2" t="s">
        <v>1194</v>
      </c>
      <c r="AF404" s="2" t="s">
        <v>1770</v>
      </c>
      <c r="AI404" s="2">
        <f ca="1">IF(Setup!$AG$7&lt;&gt;"",INDIRECT("'" &amp; Setup!$AG$7 &amp; "'!" &amp; AF404),0) + IF(Setup!$AG$8&lt;&gt;"",INDIRECT("'" &amp; Setup!$AG$8 &amp; "'!" &amp; AF404),0) + IF(Setup!$AG$9&lt;&gt;"",INDIRECT("'" &amp; Setup!$AG$9 &amp; "'!" &amp; AF404),0) + IF(Setup!$AG$10&lt;&gt;"",INDIRECT("'" &amp; Setup!$AG$10 &amp; "'!" &amp; AF404),0) + IF(Setup!$AG$11&lt;&gt;"",INDIRECT("'" &amp; Setup!$AG$11 &amp; "'!" &amp; AF404),0) + IF(Setup!$AG$12&lt;&gt;"",INDIRECT("'" &amp; Setup!$AG$12 &amp; "'!" &amp; AF404),0)</f>
        <v>0</v>
      </c>
      <c r="AJ404" s="2">
        <f ca="1">IF(Setup!$AH$7&lt;&gt;"",INDIRECT("'" &amp; Setup!$AH$7 &amp; "'!" &amp; AF404),0) + IF(Setup!$AH$8&lt;&gt;"",INDIRECT("'" &amp; Setup!$AH$8 &amp; "'!" &amp; AF404),0) + IF(Setup!$AH$9&lt;&gt;"",INDIRECT("'" &amp; Setup!$AH$9 &amp; "'!" &amp; AF404),0) + IF(Setup!$AH$10&lt;&gt;"",INDIRECT("'" &amp; Setup!$AH$10 &amp; "'!" &amp; AF404),0) + IF(Setup!$AH$11&lt;&gt;"",INDIRECT("'" &amp; Setup!$AH$11 &amp; "'!" &amp; AF404),0) + IF(Setup!$AH$12&lt;&gt;"",INDIRECT("'" &amp; Setup!$AH$12 &amp; "'!" &amp; AF404),0)</f>
        <v>0</v>
      </c>
      <c r="AK404" s="2">
        <f ca="1">IF(Setup!$AI$7&lt;&gt;"",INDIRECT("'" &amp; Setup!$AI$7 &amp; "'!" &amp; AF404),0) + IF(Setup!$AI$8&lt;&gt;"",INDIRECT("'" &amp; Setup!$AI$8 &amp; "'!" &amp; AF404),0) + IF(Setup!$AI$9&lt;&gt;"",INDIRECT("'" &amp; Setup!$AI$9 &amp; "'!" &amp; AF404),0) + IF(Setup!$AI$10&lt;&gt;"",INDIRECT("'" &amp; Setup!$AI$10 &amp; "'!" &amp; AF404),0) + IF(Setup!$AI$11&lt;&gt;"",INDIRECT("'" &amp; Setup!$AI$11 &amp; "'!" &amp; AF404),0) + IF(Setup!$AI$12&lt;&gt;"",INDIRECT("'" &amp; Setup!$AI$12 &amp; "'!" &amp; AF404),0)</f>
        <v>0</v>
      </c>
      <c r="AL404" s="2">
        <f ca="1">IF(Setup!$AJ$7&lt;&gt;"",INDIRECT("'" &amp; Setup!$AJ$7 &amp; "'!" &amp; AF404),0) + IF(Setup!$AJ$8&lt;&gt;"",INDIRECT("'" &amp; Setup!$AJ$8 &amp; "'!" &amp; AF404),0) + IF(Setup!$AJ$9&lt;&gt;"",INDIRECT("'" &amp; Setup!$AJ$9 &amp; "'!" &amp; AF404),0) + IF(Setup!$AJ$10&lt;&gt;"",INDIRECT("'" &amp; Setup!$AJ$10 &amp; "'!" &amp; AF404),0) + IF(Setup!$AJ$11&lt;&gt;"",INDIRECT("'" &amp; Setup!$AJ$11 &amp; "'!" &amp; AF404),0) + IF(Setup!$AJ$12&lt;&gt;"",INDIRECT("'" &amp; Setup!$AJ$12 &amp; "'!" &amp; AF404),0)</f>
        <v>0</v>
      </c>
      <c r="AN404" s="2" t="str">
        <f t="shared" si="200"/>
        <v/>
      </c>
      <c r="BS404" s="2">
        <v>0</v>
      </c>
      <c r="BT404" s="2">
        <f ca="1">IF(Setup!$AH$7="",0,INDIRECT("'" &amp; Setup!$AH$7 &amp; "'!" &amp; AF404))</f>
        <v>0</v>
      </c>
      <c r="BU404" s="2">
        <f ca="1">IF(Setup!$AI$7="",0,INDIRECT("'" &amp; Setup!$AI$7 &amp; "'!" &amp; AF404))</f>
        <v>0</v>
      </c>
      <c r="BV404" s="2">
        <f ca="1">IF(Setup!$AJ$7="",0,INDIRECT("'" &amp; Setup!$AJ$7 &amp; "'!" &amp; AF404))</f>
        <v>0</v>
      </c>
    </row>
    <row r="405" spans="1:74" ht="39" hidden="1" customHeight="1" x14ac:dyDescent="0.2">
      <c r="A405" s="14" t="str">
        <f>Planning!A177</f>
        <v>I169</v>
      </c>
      <c r="B405" s="9">
        <f>Planning!B177</f>
        <v>0</v>
      </c>
      <c r="C405" s="9">
        <f>Planning!C177</f>
        <v>0</v>
      </c>
      <c r="D405" s="9">
        <f>Planning!D177</f>
        <v>0</v>
      </c>
      <c r="E405" s="3">
        <f>Planning!E177</f>
        <v>0</v>
      </c>
      <c r="F405" s="3">
        <f>Planning!G177</f>
        <v>0</v>
      </c>
      <c r="G405" s="60">
        <f t="shared" si="201"/>
        <v>0</v>
      </c>
      <c r="H405" s="5">
        <f t="shared" ca="1" si="202"/>
        <v>0</v>
      </c>
      <c r="I405" s="5">
        <f t="shared" ca="1" si="203"/>
        <v>0</v>
      </c>
      <c r="J405" s="32" t="str">
        <f t="shared" ca="1" si="204"/>
        <v/>
      </c>
      <c r="K405" s="33" t="str">
        <f t="shared" ca="1" si="207"/>
        <v/>
      </c>
      <c r="L405" s="5">
        <f ca="1">IF(Setup!$AG$7&lt;&gt;"",INDIRECT("'" &amp; Setup!$AG$7 &amp; "'!" &amp; AD405),0) + IF(Setup!$AG$8&lt;&gt;"",INDIRECT("'" &amp; Setup!$AG$8 &amp; "'!" &amp; AD405),0) + IF(Setup!$AG$9&lt;&gt;"",INDIRECT("'" &amp; Setup!$AG$9 &amp; "'!" &amp; AD405),0) + IF(Setup!$AG$10&lt;&gt;"",INDIRECT("'" &amp; Setup!$AG$10 &amp; "'!" &amp; AD405),0) + IF(Setup!$AG$11&lt;&gt;"",INDIRECT("'" &amp; Setup!$AG$11 &amp; "'!" &amp; AD405),0) + IF(Setup!$AG$12&lt;&gt;"",INDIRECT("'" &amp; Setup!$AG$12 &amp; "'!" &amp; AD405),0)</f>
        <v>0</v>
      </c>
      <c r="M405" s="5">
        <f ca="1">IF(Setup!$AG$7&lt;&gt;"",INDIRECT("'" &amp; Setup!$AG$7 &amp; "'!" &amp; AE405),0) + IF(Setup!$AG$8&lt;&gt;"",INDIRECT("'" &amp; Setup!$AG$8 &amp; "'!" &amp; AE405),0) + IF(Setup!$AG$9&lt;&gt;"",INDIRECT("'" &amp; Setup!$AG$9 &amp; "'!" &amp; AE405),0) + IF(Setup!$AG$10&lt;&gt;"",INDIRECT("'" &amp; Setup!$AG$10 &amp; "'!" &amp; AE405),0) + IF(Setup!$AG$11&lt;&gt;"",INDIRECT("'" &amp; Setup!$AG$11 &amp; "'!" &amp; AE405),0) + IF(Setup!$AG$12&lt;&gt;"",INDIRECT("'" &amp; Setup!$AG$12 &amp; "'!" &amp; AE405),0)</f>
        <v>0</v>
      </c>
      <c r="N405" s="32" t="str">
        <f t="shared" ca="1" si="205"/>
        <v/>
      </c>
      <c r="O405" s="33" t="str">
        <f t="shared" ca="1" si="208"/>
        <v/>
      </c>
      <c r="P405" s="5">
        <f ca="1">IF(Setup!$AH$7&lt;&gt;"",INDIRECT("'" &amp; Setup!$AH$7 &amp; "'!" &amp; AD405),0) + IF(Setup!$AH$8&lt;&gt;"",INDIRECT("'" &amp; Setup!$AH$8 &amp; "'!" &amp; AD405),0) + IF(Setup!$AH$9&lt;&gt;"",INDIRECT("'" &amp; Setup!$AH$9 &amp; "'!" &amp; AD405),0) + IF(Setup!$AH$10&lt;&gt;"",INDIRECT("'" &amp; Setup!$AH$10 &amp; "'!" &amp; AD405),0) + IF(Setup!$AH$11&lt;&gt;"",INDIRECT("'" &amp; Setup!$AH$11 &amp; "'!" &amp; AD405),0) + IF(Setup!$AH$12&lt;&gt;"",INDIRECT("'" &amp; Setup!$AH$12 &amp; "'!" &amp; AD405),0)</f>
        <v>0</v>
      </c>
      <c r="Q405" s="5">
        <f ca="1">IF(Setup!$AH$7&lt;&gt;"",INDIRECT("'" &amp; Setup!$AH$7 &amp; "'!" &amp; AE405),0) + IF(Setup!$AH$8&lt;&gt;"",INDIRECT("'" &amp; Setup!$AH$8 &amp; "'!" &amp; AE405),0) + IF(Setup!$AH$9&lt;&gt;"",INDIRECT("'" &amp; Setup!$AH$9 &amp; "'!" &amp; AE405),0) + IF(Setup!$AH$10&lt;&gt;"",INDIRECT("'" &amp; Setup!$AH$10 &amp; "'!" &amp; AE405),0) + IF(Setup!$AH$11&lt;&gt;"",INDIRECT("'" &amp; Setup!$AH$11 &amp; "'!" &amp; AE405),0) + IF(Setup!$AH$12&lt;&gt;"",INDIRECT("'" &amp; Setup!$AH$12 &amp; "'!" &amp; AE405),0)</f>
        <v>0</v>
      </c>
      <c r="R405" s="32" t="str">
        <f t="shared" ca="1" si="206"/>
        <v/>
      </c>
      <c r="S405" s="33" t="str">
        <f t="shared" ca="1" si="209"/>
        <v/>
      </c>
      <c r="T405" s="5">
        <f ca="1">IF(Setup!$AI$7&lt;&gt;"",INDIRECT("'" &amp; Setup!$AI$7 &amp; "'!" &amp; AD405),0) + IF(Setup!$AI$8&lt;&gt;"",INDIRECT("'" &amp; Setup!$AI$8 &amp; "'!" &amp; AD405),0) + IF(Setup!$AI$9&lt;&gt;"",INDIRECT("'" &amp; Setup!$AI$9 &amp; "'!" &amp; AD405),0) + IF(Setup!$AI$10&lt;&gt;"",INDIRECT("'" &amp; Setup!$AI$10 &amp; "'!" &amp; AD405),0) + IF(Setup!$AI$11&lt;&gt;"",INDIRECT("'" &amp; Setup!$AI$11 &amp; "'!" &amp; AD405),0) + IF(Setup!$AI$12&lt;&gt;"",INDIRECT("'" &amp; Setup!$AI$12 &amp; "'!" &amp; AD405),0)</f>
        <v>0</v>
      </c>
      <c r="U405" s="5">
        <f ca="1">IF(Setup!$AI$7&lt;&gt;"",INDIRECT("'" &amp; Setup!$AI$7 &amp; "'!" &amp; AE405),0) + IF(Setup!$AI$8&lt;&gt;"",INDIRECT("'" &amp; Setup!$AI$8 &amp; "'!" &amp; AE405),0) + IF(Setup!$AI$9&lt;&gt;"",INDIRECT("'" &amp; Setup!$AI$9 &amp; "'!" &amp; AE405),0) + IF(Setup!$AI$10&lt;&gt;"",INDIRECT("'" &amp; Setup!$AI$10 &amp; "'!" &amp; AE405),0) + IF(Setup!$AI$11&lt;&gt;"",INDIRECT("'" &amp; Setup!$AI$11 &amp; "'!" &amp; AE405),0) + IF(Setup!$AI$12&lt;&gt;"",INDIRECT("'" &amp; Setup!$AI$12 &amp; "'!" &amp; AE405),0)</f>
        <v>0</v>
      </c>
      <c r="V405" s="32" t="str">
        <f t="shared" ca="1" si="195"/>
        <v/>
      </c>
      <c r="W405" s="33" t="str">
        <f t="shared" ca="1" si="210"/>
        <v/>
      </c>
      <c r="X405" s="4">
        <f ca="1">IF(Setup!$AJ$7&lt;&gt;"",INDIRECT("'" &amp; Setup!$AJ$7 &amp; "'!" &amp; AD405),0) + IF(Setup!$AJ$8&lt;&gt;"",INDIRECT("'" &amp; Setup!$AJ$8 &amp; "'!" &amp; AD405),0) + IF(Setup!$AJ$9&lt;&gt;"",INDIRECT("'" &amp; Setup!$AJ$9 &amp; "'!" &amp; AD405),0) + IF(Setup!$AJ$10&lt;&gt;"",INDIRECT("'" &amp; Setup!$AJ$10 &amp; "'!" &amp; AD405),0) + IF(Setup!$AJ$11&lt;&gt;"",INDIRECT("'" &amp; Setup!$AJ$11 &amp; "'!" &amp; AD405),0) + IF(Setup!$AJ$12&lt;&gt;"",INDIRECT("'" &amp; Setup!$AJ$12 &amp; "'!" &amp; AD405),0)</f>
        <v>0</v>
      </c>
      <c r="Y405" s="4">
        <f ca="1">IF(Setup!$AJ$7&lt;&gt;"",INDIRECT("'" &amp; Setup!$AJ$7 &amp; "'!" &amp; AE405),0) + IF(Setup!$AJ$8&lt;&gt;"",INDIRECT("'" &amp; Setup!$AJ$8 &amp; "'!" &amp; AE405),0) + IF(Setup!$AJ$9&lt;&gt;"",INDIRECT("'" &amp; Setup!$AJ$9 &amp; "'!" &amp; AE405),0) + IF(Setup!$AJ$10&lt;&gt;"",INDIRECT("'" &amp; Setup!$AJ$10 &amp; "'!" &amp; AE405),0) + IF(Setup!$AJ$11&lt;&gt;"",INDIRECT("'" &amp; Setup!$AJ$11 &amp; "'!" &amp; AE405),0) + IF(Setup!$AJ$12&lt;&gt;"",INDIRECT("'" &amp; Setup!$AJ$12 &amp; "'!" &amp; AE405),0)</f>
        <v>0</v>
      </c>
      <c r="Z405" s="32" t="str">
        <f t="shared" ca="1" si="197"/>
        <v/>
      </c>
      <c r="AA405" s="33" t="str">
        <f t="shared" ca="1" si="211"/>
        <v/>
      </c>
      <c r="AB405" s="1">
        <f>Planning!H177</f>
        <v>0</v>
      </c>
      <c r="AC405" s="2" t="str">
        <f t="shared" si="199"/>
        <v>00</v>
      </c>
      <c r="AD405" s="2" t="s">
        <v>1195</v>
      </c>
      <c r="AE405" s="2" t="s">
        <v>1196</v>
      </c>
      <c r="AF405" s="2" t="s">
        <v>1771</v>
      </c>
      <c r="AI405" s="2">
        <f ca="1">IF(Setup!$AG$7&lt;&gt;"",INDIRECT("'" &amp; Setup!$AG$7 &amp; "'!" &amp; AF405),0) + IF(Setup!$AG$8&lt;&gt;"",INDIRECT("'" &amp; Setup!$AG$8 &amp; "'!" &amp; AF405),0) + IF(Setup!$AG$9&lt;&gt;"",INDIRECT("'" &amp; Setup!$AG$9 &amp; "'!" &amp; AF405),0) + IF(Setup!$AG$10&lt;&gt;"",INDIRECT("'" &amp; Setup!$AG$10 &amp; "'!" &amp; AF405),0) + IF(Setup!$AG$11&lt;&gt;"",INDIRECT("'" &amp; Setup!$AG$11 &amp; "'!" &amp; AF405),0) + IF(Setup!$AG$12&lt;&gt;"",INDIRECT("'" &amp; Setup!$AG$12 &amp; "'!" &amp; AF405),0)</f>
        <v>0</v>
      </c>
      <c r="AJ405" s="2">
        <f ca="1">IF(Setup!$AH$7&lt;&gt;"",INDIRECT("'" &amp; Setup!$AH$7 &amp; "'!" &amp; AF405),0) + IF(Setup!$AH$8&lt;&gt;"",INDIRECT("'" &amp; Setup!$AH$8 &amp; "'!" &amp; AF405),0) + IF(Setup!$AH$9&lt;&gt;"",INDIRECT("'" &amp; Setup!$AH$9 &amp; "'!" &amp; AF405),0) + IF(Setup!$AH$10&lt;&gt;"",INDIRECT("'" &amp; Setup!$AH$10 &amp; "'!" &amp; AF405),0) + IF(Setup!$AH$11&lt;&gt;"",INDIRECT("'" &amp; Setup!$AH$11 &amp; "'!" &amp; AF405),0) + IF(Setup!$AH$12&lt;&gt;"",INDIRECT("'" &amp; Setup!$AH$12 &amp; "'!" &amp; AF405),0)</f>
        <v>0</v>
      </c>
      <c r="AK405" s="2">
        <f ca="1">IF(Setup!$AI$7&lt;&gt;"",INDIRECT("'" &amp; Setup!$AI$7 &amp; "'!" &amp; AF405),0) + IF(Setup!$AI$8&lt;&gt;"",INDIRECT("'" &amp; Setup!$AI$8 &amp; "'!" &amp; AF405),0) + IF(Setup!$AI$9&lt;&gt;"",INDIRECT("'" &amp; Setup!$AI$9 &amp; "'!" &amp; AF405),0) + IF(Setup!$AI$10&lt;&gt;"",INDIRECT("'" &amp; Setup!$AI$10 &amp; "'!" &amp; AF405),0) + IF(Setup!$AI$11&lt;&gt;"",INDIRECT("'" &amp; Setup!$AI$11 &amp; "'!" &amp; AF405),0) + IF(Setup!$AI$12&lt;&gt;"",INDIRECT("'" &amp; Setup!$AI$12 &amp; "'!" &amp; AF405),0)</f>
        <v>0</v>
      </c>
      <c r="AL405" s="2">
        <f ca="1">IF(Setup!$AJ$7&lt;&gt;"",INDIRECT("'" &amp; Setup!$AJ$7 &amp; "'!" &amp; AF405),0) + IF(Setup!$AJ$8&lt;&gt;"",INDIRECT("'" &amp; Setup!$AJ$8 &amp; "'!" &amp; AF405),0) + IF(Setup!$AJ$9&lt;&gt;"",INDIRECT("'" &amp; Setup!$AJ$9 &amp; "'!" &amp; AF405),0) + IF(Setup!$AJ$10&lt;&gt;"",INDIRECT("'" &amp; Setup!$AJ$10 &amp; "'!" &amp; AF405),0) + IF(Setup!$AJ$11&lt;&gt;"",INDIRECT("'" &amp; Setup!$AJ$11 &amp; "'!" &amp; AF405),0) + IF(Setup!$AJ$12&lt;&gt;"",INDIRECT("'" &amp; Setup!$AJ$12 &amp; "'!" &amp; AF405),0)</f>
        <v>0</v>
      </c>
      <c r="AN405" s="2" t="str">
        <f t="shared" si="200"/>
        <v/>
      </c>
      <c r="BS405" s="2">
        <v>0</v>
      </c>
      <c r="BT405" s="2">
        <f ca="1">IF(Setup!$AH$7="",0,INDIRECT("'" &amp; Setup!$AH$7 &amp; "'!" &amp; AF405))</f>
        <v>0</v>
      </c>
      <c r="BU405" s="2">
        <f ca="1">IF(Setup!$AI$7="",0,INDIRECT("'" &amp; Setup!$AI$7 &amp; "'!" &amp; AF405))</f>
        <v>0</v>
      </c>
      <c r="BV405" s="2">
        <f ca="1">IF(Setup!$AJ$7="",0,INDIRECT("'" &amp; Setup!$AJ$7 &amp; "'!" &amp; AF405))</f>
        <v>0</v>
      </c>
    </row>
    <row r="406" spans="1:74" ht="39" hidden="1" customHeight="1" x14ac:dyDescent="0.2">
      <c r="A406" s="14" t="str">
        <f>Planning!A178</f>
        <v>I170</v>
      </c>
      <c r="B406" s="9">
        <f>Planning!B178</f>
        <v>0</v>
      </c>
      <c r="C406" s="9">
        <f>Planning!C178</f>
        <v>0</v>
      </c>
      <c r="D406" s="9">
        <f>Planning!D178</f>
        <v>0</v>
      </c>
      <c r="E406" s="3">
        <f>Planning!E178</f>
        <v>0</v>
      </c>
      <c r="F406" s="3">
        <f>Planning!G178</f>
        <v>0</v>
      </c>
      <c r="G406" s="60">
        <f t="shared" si="201"/>
        <v>0</v>
      </c>
      <c r="H406" s="5">
        <f t="shared" ca="1" si="202"/>
        <v>0</v>
      </c>
      <c r="I406" s="5">
        <f t="shared" ca="1" si="203"/>
        <v>0</v>
      </c>
      <c r="J406" s="32" t="str">
        <f t="shared" ca="1" si="204"/>
        <v/>
      </c>
      <c r="K406" s="33" t="str">
        <f t="shared" ca="1" si="207"/>
        <v/>
      </c>
      <c r="L406" s="5">
        <f ca="1">IF(Setup!$AG$7&lt;&gt;"",INDIRECT("'" &amp; Setup!$AG$7 &amp; "'!" &amp; AD406),0) + IF(Setup!$AG$8&lt;&gt;"",INDIRECT("'" &amp; Setup!$AG$8 &amp; "'!" &amp; AD406),0) + IF(Setup!$AG$9&lt;&gt;"",INDIRECT("'" &amp; Setup!$AG$9 &amp; "'!" &amp; AD406),0) + IF(Setup!$AG$10&lt;&gt;"",INDIRECT("'" &amp; Setup!$AG$10 &amp; "'!" &amp; AD406),0) + IF(Setup!$AG$11&lt;&gt;"",INDIRECT("'" &amp; Setup!$AG$11 &amp; "'!" &amp; AD406),0) + IF(Setup!$AG$12&lt;&gt;"",INDIRECT("'" &amp; Setup!$AG$12 &amp; "'!" &amp; AD406),0)</f>
        <v>0</v>
      </c>
      <c r="M406" s="5">
        <f ca="1">IF(Setup!$AG$7&lt;&gt;"",INDIRECT("'" &amp; Setup!$AG$7 &amp; "'!" &amp; AE406),0) + IF(Setup!$AG$8&lt;&gt;"",INDIRECT("'" &amp; Setup!$AG$8 &amp; "'!" &amp; AE406),0) + IF(Setup!$AG$9&lt;&gt;"",INDIRECT("'" &amp; Setup!$AG$9 &amp; "'!" &amp; AE406),0) + IF(Setup!$AG$10&lt;&gt;"",INDIRECT("'" &amp; Setup!$AG$10 &amp; "'!" &amp; AE406),0) + IF(Setup!$AG$11&lt;&gt;"",INDIRECT("'" &amp; Setup!$AG$11 &amp; "'!" &amp; AE406),0) + IF(Setup!$AG$12&lt;&gt;"",INDIRECT("'" &amp; Setup!$AG$12 &amp; "'!" &amp; AE406),0)</f>
        <v>0</v>
      </c>
      <c r="N406" s="32" t="str">
        <f t="shared" ca="1" si="205"/>
        <v/>
      </c>
      <c r="O406" s="33" t="str">
        <f t="shared" ca="1" si="208"/>
        <v/>
      </c>
      <c r="P406" s="5">
        <f ca="1">IF(Setup!$AH$7&lt;&gt;"",INDIRECT("'" &amp; Setup!$AH$7 &amp; "'!" &amp; AD406),0) + IF(Setup!$AH$8&lt;&gt;"",INDIRECT("'" &amp; Setup!$AH$8 &amp; "'!" &amp; AD406),0) + IF(Setup!$AH$9&lt;&gt;"",INDIRECT("'" &amp; Setup!$AH$9 &amp; "'!" &amp; AD406),0) + IF(Setup!$AH$10&lt;&gt;"",INDIRECT("'" &amp; Setup!$AH$10 &amp; "'!" &amp; AD406),0) + IF(Setup!$AH$11&lt;&gt;"",INDIRECT("'" &amp; Setup!$AH$11 &amp; "'!" &amp; AD406),0) + IF(Setup!$AH$12&lt;&gt;"",INDIRECT("'" &amp; Setup!$AH$12 &amp; "'!" &amp; AD406),0)</f>
        <v>0</v>
      </c>
      <c r="Q406" s="5">
        <f ca="1">IF(Setup!$AH$7&lt;&gt;"",INDIRECT("'" &amp; Setup!$AH$7 &amp; "'!" &amp; AE406),0) + IF(Setup!$AH$8&lt;&gt;"",INDIRECT("'" &amp; Setup!$AH$8 &amp; "'!" &amp; AE406),0) + IF(Setup!$AH$9&lt;&gt;"",INDIRECT("'" &amp; Setup!$AH$9 &amp; "'!" &amp; AE406),0) + IF(Setup!$AH$10&lt;&gt;"",INDIRECT("'" &amp; Setup!$AH$10 &amp; "'!" &amp; AE406),0) + IF(Setup!$AH$11&lt;&gt;"",INDIRECT("'" &amp; Setup!$AH$11 &amp; "'!" &amp; AE406),0) + IF(Setup!$AH$12&lt;&gt;"",INDIRECT("'" &amp; Setup!$AH$12 &amp; "'!" &amp; AE406),0)</f>
        <v>0</v>
      </c>
      <c r="R406" s="32" t="str">
        <f t="shared" ca="1" si="206"/>
        <v/>
      </c>
      <c r="S406" s="33" t="str">
        <f t="shared" ca="1" si="209"/>
        <v/>
      </c>
      <c r="T406" s="5">
        <f ca="1">IF(Setup!$AI$7&lt;&gt;"",INDIRECT("'" &amp; Setup!$AI$7 &amp; "'!" &amp; AD406),0) + IF(Setup!$AI$8&lt;&gt;"",INDIRECT("'" &amp; Setup!$AI$8 &amp; "'!" &amp; AD406),0) + IF(Setup!$AI$9&lt;&gt;"",INDIRECT("'" &amp; Setup!$AI$9 &amp; "'!" &amp; AD406),0) + IF(Setup!$AI$10&lt;&gt;"",INDIRECT("'" &amp; Setup!$AI$10 &amp; "'!" &amp; AD406),0) + IF(Setup!$AI$11&lt;&gt;"",INDIRECT("'" &amp; Setup!$AI$11 &amp; "'!" &amp; AD406),0) + IF(Setup!$AI$12&lt;&gt;"",INDIRECT("'" &amp; Setup!$AI$12 &amp; "'!" &amp; AD406),0)</f>
        <v>0</v>
      </c>
      <c r="U406" s="5">
        <f ca="1">IF(Setup!$AI$7&lt;&gt;"",INDIRECT("'" &amp; Setup!$AI$7 &amp; "'!" &amp; AE406),0) + IF(Setup!$AI$8&lt;&gt;"",INDIRECT("'" &amp; Setup!$AI$8 &amp; "'!" &amp; AE406),0) + IF(Setup!$AI$9&lt;&gt;"",INDIRECT("'" &amp; Setup!$AI$9 &amp; "'!" &amp; AE406),0) + IF(Setup!$AI$10&lt;&gt;"",INDIRECT("'" &amp; Setup!$AI$10 &amp; "'!" &amp; AE406),0) + IF(Setup!$AI$11&lt;&gt;"",INDIRECT("'" &amp; Setup!$AI$11 &amp; "'!" &amp; AE406),0) + IF(Setup!$AI$12&lt;&gt;"",INDIRECT("'" &amp; Setup!$AI$12 &amp; "'!" &amp; AE406),0)</f>
        <v>0</v>
      </c>
      <c r="V406" s="32" t="str">
        <f t="shared" ca="1" si="195"/>
        <v/>
      </c>
      <c r="W406" s="33" t="str">
        <f t="shared" ca="1" si="210"/>
        <v/>
      </c>
      <c r="X406" s="4">
        <f ca="1">IF(Setup!$AJ$7&lt;&gt;"",INDIRECT("'" &amp; Setup!$AJ$7 &amp; "'!" &amp; AD406),0) + IF(Setup!$AJ$8&lt;&gt;"",INDIRECT("'" &amp; Setup!$AJ$8 &amp; "'!" &amp; AD406),0) + IF(Setup!$AJ$9&lt;&gt;"",INDIRECT("'" &amp; Setup!$AJ$9 &amp; "'!" &amp; AD406),0) + IF(Setup!$AJ$10&lt;&gt;"",INDIRECT("'" &amp; Setup!$AJ$10 &amp; "'!" &amp; AD406),0) + IF(Setup!$AJ$11&lt;&gt;"",INDIRECT("'" &amp; Setup!$AJ$11 &amp; "'!" &amp; AD406),0) + IF(Setup!$AJ$12&lt;&gt;"",INDIRECT("'" &amp; Setup!$AJ$12 &amp; "'!" &amp; AD406),0)</f>
        <v>0</v>
      </c>
      <c r="Y406" s="4">
        <f ca="1">IF(Setup!$AJ$7&lt;&gt;"",INDIRECT("'" &amp; Setup!$AJ$7 &amp; "'!" &amp; AE406),0) + IF(Setup!$AJ$8&lt;&gt;"",INDIRECT("'" &amp; Setup!$AJ$8 &amp; "'!" &amp; AE406),0) + IF(Setup!$AJ$9&lt;&gt;"",INDIRECT("'" &amp; Setup!$AJ$9 &amp; "'!" &amp; AE406),0) + IF(Setup!$AJ$10&lt;&gt;"",INDIRECT("'" &amp; Setup!$AJ$10 &amp; "'!" &amp; AE406),0) + IF(Setup!$AJ$11&lt;&gt;"",INDIRECT("'" &amp; Setup!$AJ$11 &amp; "'!" &amp; AE406),0) + IF(Setup!$AJ$12&lt;&gt;"",INDIRECT("'" &amp; Setup!$AJ$12 &amp; "'!" &amp; AE406),0)</f>
        <v>0</v>
      </c>
      <c r="Z406" s="32" t="str">
        <f t="shared" ca="1" si="197"/>
        <v/>
      </c>
      <c r="AA406" s="33" t="str">
        <f t="shared" ca="1" si="211"/>
        <v/>
      </c>
      <c r="AB406" s="1">
        <f>Planning!H178</f>
        <v>0</v>
      </c>
      <c r="AC406" s="2" t="str">
        <f t="shared" si="199"/>
        <v>00</v>
      </c>
      <c r="AD406" s="2" t="s">
        <v>1197</v>
      </c>
      <c r="AE406" s="2" t="s">
        <v>1198</v>
      </c>
      <c r="AF406" s="2" t="s">
        <v>1772</v>
      </c>
      <c r="AI406" s="2">
        <f ca="1">IF(Setup!$AG$7&lt;&gt;"",INDIRECT("'" &amp; Setup!$AG$7 &amp; "'!" &amp; AF406),0) + IF(Setup!$AG$8&lt;&gt;"",INDIRECT("'" &amp; Setup!$AG$8 &amp; "'!" &amp; AF406),0) + IF(Setup!$AG$9&lt;&gt;"",INDIRECT("'" &amp; Setup!$AG$9 &amp; "'!" &amp; AF406),0) + IF(Setup!$AG$10&lt;&gt;"",INDIRECT("'" &amp; Setup!$AG$10 &amp; "'!" &amp; AF406),0) + IF(Setup!$AG$11&lt;&gt;"",INDIRECT("'" &amp; Setup!$AG$11 &amp; "'!" &amp; AF406),0) + IF(Setup!$AG$12&lt;&gt;"",INDIRECT("'" &amp; Setup!$AG$12 &amp; "'!" &amp; AF406),0)</f>
        <v>0</v>
      </c>
      <c r="AJ406" s="2">
        <f ca="1">IF(Setup!$AH$7&lt;&gt;"",INDIRECT("'" &amp; Setup!$AH$7 &amp; "'!" &amp; AF406),0) + IF(Setup!$AH$8&lt;&gt;"",INDIRECT("'" &amp; Setup!$AH$8 &amp; "'!" &amp; AF406),0) + IF(Setup!$AH$9&lt;&gt;"",INDIRECT("'" &amp; Setup!$AH$9 &amp; "'!" &amp; AF406),0) + IF(Setup!$AH$10&lt;&gt;"",INDIRECT("'" &amp; Setup!$AH$10 &amp; "'!" &amp; AF406),0) + IF(Setup!$AH$11&lt;&gt;"",INDIRECT("'" &amp; Setup!$AH$11 &amp; "'!" &amp; AF406),0) + IF(Setup!$AH$12&lt;&gt;"",INDIRECT("'" &amp; Setup!$AH$12 &amp; "'!" &amp; AF406),0)</f>
        <v>0</v>
      </c>
      <c r="AK406" s="2">
        <f ca="1">IF(Setup!$AI$7&lt;&gt;"",INDIRECT("'" &amp; Setup!$AI$7 &amp; "'!" &amp; AF406),0) + IF(Setup!$AI$8&lt;&gt;"",INDIRECT("'" &amp; Setup!$AI$8 &amp; "'!" &amp; AF406),0) + IF(Setup!$AI$9&lt;&gt;"",INDIRECT("'" &amp; Setup!$AI$9 &amp; "'!" &amp; AF406),0) + IF(Setup!$AI$10&lt;&gt;"",INDIRECT("'" &amp; Setup!$AI$10 &amp; "'!" &amp; AF406),0) + IF(Setup!$AI$11&lt;&gt;"",INDIRECT("'" &amp; Setup!$AI$11 &amp; "'!" &amp; AF406),0) + IF(Setup!$AI$12&lt;&gt;"",INDIRECT("'" &amp; Setup!$AI$12 &amp; "'!" &amp; AF406),0)</f>
        <v>0</v>
      </c>
      <c r="AL406" s="2">
        <f ca="1">IF(Setup!$AJ$7&lt;&gt;"",INDIRECT("'" &amp; Setup!$AJ$7 &amp; "'!" &amp; AF406),0) + IF(Setup!$AJ$8&lt;&gt;"",INDIRECT("'" &amp; Setup!$AJ$8 &amp; "'!" &amp; AF406),0) + IF(Setup!$AJ$9&lt;&gt;"",INDIRECT("'" &amp; Setup!$AJ$9 &amp; "'!" &amp; AF406),0) + IF(Setup!$AJ$10&lt;&gt;"",INDIRECT("'" &amp; Setup!$AJ$10 &amp; "'!" &amp; AF406),0) + IF(Setup!$AJ$11&lt;&gt;"",INDIRECT("'" &amp; Setup!$AJ$11 &amp; "'!" &amp; AF406),0) + IF(Setup!$AJ$12&lt;&gt;"",INDIRECT("'" &amp; Setup!$AJ$12 &amp; "'!" &amp; AF406),0)</f>
        <v>0</v>
      </c>
      <c r="AN406" s="2" t="str">
        <f t="shared" si="200"/>
        <v/>
      </c>
      <c r="BS406" s="2">
        <v>0</v>
      </c>
      <c r="BT406" s="2">
        <f ca="1">IF(Setup!$AH$7="",0,INDIRECT("'" &amp; Setup!$AH$7 &amp; "'!" &amp; AF406))</f>
        <v>0</v>
      </c>
      <c r="BU406" s="2">
        <f ca="1">IF(Setup!$AI$7="",0,INDIRECT("'" &amp; Setup!$AI$7 &amp; "'!" &amp; AF406))</f>
        <v>0</v>
      </c>
      <c r="BV406" s="2">
        <f ca="1">IF(Setup!$AJ$7="",0,INDIRECT("'" &amp; Setup!$AJ$7 &amp; "'!" &amp; AF406))</f>
        <v>0</v>
      </c>
    </row>
    <row r="407" spans="1:74" ht="39" hidden="1" customHeight="1" x14ac:dyDescent="0.2">
      <c r="A407" s="14" t="str">
        <f>Planning!A179</f>
        <v>I171</v>
      </c>
      <c r="B407" s="9">
        <f>Planning!B179</f>
        <v>0</v>
      </c>
      <c r="C407" s="9">
        <f>Planning!C179</f>
        <v>0</v>
      </c>
      <c r="D407" s="9">
        <f>Planning!D179</f>
        <v>0</v>
      </c>
      <c r="E407" s="3">
        <f>Planning!E179</f>
        <v>0</v>
      </c>
      <c r="F407" s="3">
        <f>Planning!G179</f>
        <v>0</v>
      </c>
      <c r="G407" s="60">
        <f t="shared" si="201"/>
        <v>0</v>
      </c>
      <c r="H407" s="5">
        <f t="shared" ca="1" si="202"/>
        <v>0</v>
      </c>
      <c r="I407" s="5">
        <f t="shared" ca="1" si="203"/>
        <v>0</v>
      </c>
      <c r="J407" s="32" t="str">
        <f t="shared" ca="1" si="204"/>
        <v/>
      </c>
      <c r="K407" s="33" t="str">
        <f t="shared" ca="1" si="207"/>
        <v/>
      </c>
      <c r="L407" s="5">
        <f ca="1">IF(Setup!$AG$7&lt;&gt;"",INDIRECT("'" &amp; Setup!$AG$7 &amp; "'!" &amp; AD407),0) + IF(Setup!$AG$8&lt;&gt;"",INDIRECT("'" &amp; Setup!$AG$8 &amp; "'!" &amp; AD407),0) + IF(Setup!$AG$9&lt;&gt;"",INDIRECT("'" &amp; Setup!$AG$9 &amp; "'!" &amp; AD407),0) + IF(Setup!$AG$10&lt;&gt;"",INDIRECT("'" &amp; Setup!$AG$10 &amp; "'!" &amp; AD407),0) + IF(Setup!$AG$11&lt;&gt;"",INDIRECT("'" &amp; Setup!$AG$11 &amp; "'!" &amp; AD407),0) + IF(Setup!$AG$12&lt;&gt;"",INDIRECT("'" &amp; Setup!$AG$12 &amp; "'!" &amp; AD407),0)</f>
        <v>0</v>
      </c>
      <c r="M407" s="5">
        <f ca="1">IF(Setup!$AG$7&lt;&gt;"",INDIRECT("'" &amp; Setup!$AG$7 &amp; "'!" &amp; AE407),0) + IF(Setup!$AG$8&lt;&gt;"",INDIRECT("'" &amp; Setup!$AG$8 &amp; "'!" &amp; AE407),0) + IF(Setup!$AG$9&lt;&gt;"",INDIRECT("'" &amp; Setup!$AG$9 &amp; "'!" &amp; AE407),0) + IF(Setup!$AG$10&lt;&gt;"",INDIRECT("'" &amp; Setup!$AG$10 &amp; "'!" &amp; AE407),0) + IF(Setup!$AG$11&lt;&gt;"",INDIRECT("'" &amp; Setup!$AG$11 &amp; "'!" &amp; AE407),0) + IF(Setup!$AG$12&lt;&gt;"",INDIRECT("'" &amp; Setup!$AG$12 &amp; "'!" &amp; AE407),0)</f>
        <v>0</v>
      </c>
      <c r="N407" s="32" t="str">
        <f t="shared" ca="1" si="205"/>
        <v/>
      </c>
      <c r="O407" s="33" t="str">
        <f t="shared" ca="1" si="208"/>
        <v/>
      </c>
      <c r="P407" s="5">
        <f ca="1">IF(Setup!$AH$7&lt;&gt;"",INDIRECT("'" &amp; Setup!$AH$7 &amp; "'!" &amp; AD407),0) + IF(Setup!$AH$8&lt;&gt;"",INDIRECT("'" &amp; Setup!$AH$8 &amp; "'!" &amp; AD407),0) + IF(Setup!$AH$9&lt;&gt;"",INDIRECT("'" &amp; Setup!$AH$9 &amp; "'!" &amp; AD407),0) + IF(Setup!$AH$10&lt;&gt;"",INDIRECT("'" &amp; Setup!$AH$10 &amp; "'!" &amp; AD407),0) + IF(Setup!$AH$11&lt;&gt;"",INDIRECT("'" &amp; Setup!$AH$11 &amp; "'!" &amp; AD407),0) + IF(Setup!$AH$12&lt;&gt;"",INDIRECT("'" &amp; Setup!$AH$12 &amp; "'!" &amp; AD407),0)</f>
        <v>0</v>
      </c>
      <c r="Q407" s="5">
        <f ca="1">IF(Setup!$AH$7&lt;&gt;"",INDIRECT("'" &amp; Setup!$AH$7 &amp; "'!" &amp; AE407),0) + IF(Setup!$AH$8&lt;&gt;"",INDIRECT("'" &amp; Setup!$AH$8 &amp; "'!" &amp; AE407),0) + IF(Setup!$AH$9&lt;&gt;"",INDIRECT("'" &amp; Setup!$AH$9 &amp; "'!" &amp; AE407),0) + IF(Setup!$AH$10&lt;&gt;"",INDIRECT("'" &amp; Setup!$AH$10 &amp; "'!" &amp; AE407),0) + IF(Setup!$AH$11&lt;&gt;"",INDIRECT("'" &amp; Setup!$AH$11 &amp; "'!" &amp; AE407),0) + IF(Setup!$AH$12&lt;&gt;"",INDIRECT("'" &amp; Setup!$AH$12 &amp; "'!" &amp; AE407),0)</f>
        <v>0</v>
      </c>
      <c r="R407" s="32" t="str">
        <f t="shared" ca="1" si="206"/>
        <v/>
      </c>
      <c r="S407" s="33" t="str">
        <f t="shared" ca="1" si="209"/>
        <v/>
      </c>
      <c r="T407" s="5">
        <f ca="1">IF(Setup!$AI$7&lt;&gt;"",INDIRECT("'" &amp; Setup!$AI$7 &amp; "'!" &amp; AD407),0) + IF(Setup!$AI$8&lt;&gt;"",INDIRECT("'" &amp; Setup!$AI$8 &amp; "'!" &amp; AD407),0) + IF(Setup!$AI$9&lt;&gt;"",INDIRECT("'" &amp; Setup!$AI$9 &amp; "'!" &amp; AD407),0) + IF(Setup!$AI$10&lt;&gt;"",INDIRECT("'" &amp; Setup!$AI$10 &amp; "'!" &amp; AD407),0) + IF(Setup!$AI$11&lt;&gt;"",INDIRECT("'" &amp; Setup!$AI$11 &amp; "'!" &amp; AD407),0) + IF(Setup!$AI$12&lt;&gt;"",INDIRECT("'" &amp; Setup!$AI$12 &amp; "'!" &amp; AD407),0)</f>
        <v>0</v>
      </c>
      <c r="U407" s="5">
        <f ca="1">IF(Setup!$AI$7&lt;&gt;"",INDIRECT("'" &amp; Setup!$AI$7 &amp; "'!" &amp; AE407),0) + IF(Setup!$AI$8&lt;&gt;"",INDIRECT("'" &amp; Setup!$AI$8 &amp; "'!" &amp; AE407),0) + IF(Setup!$AI$9&lt;&gt;"",INDIRECT("'" &amp; Setup!$AI$9 &amp; "'!" &amp; AE407),0) + IF(Setup!$AI$10&lt;&gt;"",INDIRECT("'" &amp; Setup!$AI$10 &amp; "'!" &amp; AE407),0) + IF(Setup!$AI$11&lt;&gt;"",INDIRECT("'" &amp; Setup!$AI$11 &amp; "'!" &amp; AE407),0) + IF(Setup!$AI$12&lt;&gt;"",INDIRECT("'" &amp; Setup!$AI$12 &amp; "'!" &amp; AE407),0)</f>
        <v>0</v>
      </c>
      <c r="V407" s="32" t="str">
        <f t="shared" ca="1" si="195"/>
        <v/>
      </c>
      <c r="W407" s="33" t="str">
        <f t="shared" ca="1" si="210"/>
        <v/>
      </c>
      <c r="X407" s="4">
        <f ca="1">IF(Setup!$AJ$7&lt;&gt;"",INDIRECT("'" &amp; Setup!$AJ$7 &amp; "'!" &amp; AD407),0) + IF(Setup!$AJ$8&lt;&gt;"",INDIRECT("'" &amp; Setup!$AJ$8 &amp; "'!" &amp; AD407),0) + IF(Setup!$AJ$9&lt;&gt;"",INDIRECT("'" &amp; Setup!$AJ$9 &amp; "'!" &amp; AD407),0) + IF(Setup!$AJ$10&lt;&gt;"",INDIRECT("'" &amp; Setup!$AJ$10 &amp; "'!" &amp; AD407),0) + IF(Setup!$AJ$11&lt;&gt;"",INDIRECT("'" &amp; Setup!$AJ$11 &amp; "'!" &amp; AD407),0) + IF(Setup!$AJ$12&lt;&gt;"",INDIRECT("'" &amp; Setup!$AJ$12 &amp; "'!" &amp; AD407),0)</f>
        <v>0</v>
      </c>
      <c r="Y407" s="4">
        <f ca="1">IF(Setup!$AJ$7&lt;&gt;"",INDIRECT("'" &amp; Setup!$AJ$7 &amp; "'!" &amp; AE407),0) + IF(Setup!$AJ$8&lt;&gt;"",INDIRECT("'" &amp; Setup!$AJ$8 &amp; "'!" &amp; AE407),0) + IF(Setup!$AJ$9&lt;&gt;"",INDIRECT("'" &amp; Setup!$AJ$9 &amp; "'!" &amp; AE407),0) + IF(Setup!$AJ$10&lt;&gt;"",INDIRECT("'" &amp; Setup!$AJ$10 &amp; "'!" &amp; AE407),0) + IF(Setup!$AJ$11&lt;&gt;"",INDIRECT("'" &amp; Setup!$AJ$11 &amp; "'!" &amp; AE407),0) + IF(Setup!$AJ$12&lt;&gt;"",INDIRECT("'" &amp; Setup!$AJ$12 &amp; "'!" &amp; AE407),0)</f>
        <v>0</v>
      </c>
      <c r="Z407" s="32" t="str">
        <f t="shared" ca="1" si="197"/>
        <v/>
      </c>
      <c r="AA407" s="33" t="str">
        <f t="shared" ca="1" si="211"/>
        <v/>
      </c>
      <c r="AB407" s="1">
        <f>Planning!H179</f>
        <v>0</v>
      </c>
      <c r="AC407" s="2" t="str">
        <f t="shared" si="199"/>
        <v>00</v>
      </c>
      <c r="AD407" s="2" t="s">
        <v>1199</v>
      </c>
      <c r="AE407" s="2" t="s">
        <v>1200</v>
      </c>
      <c r="AF407" s="2" t="s">
        <v>1773</v>
      </c>
      <c r="AI407" s="2">
        <f ca="1">IF(Setup!$AG$7&lt;&gt;"",INDIRECT("'" &amp; Setup!$AG$7 &amp; "'!" &amp; AF407),0) + IF(Setup!$AG$8&lt;&gt;"",INDIRECT("'" &amp; Setup!$AG$8 &amp; "'!" &amp; AF407),0) + IF(Setup!$AG$9&lt;&gt;"",INDIRECT("'" &amp; Setup!$AG$9 &amp; "'!" &amp; AF407),0) + IF(Setup!$AG$10&lt;&gt;"",INDIRECT("'" &amp; Setup!$AG$10 &amp; "'!" &amp; AF407),0) + IF(Setup!$AG$11&lt;&gt;"",INDIRECT("'" &amp; Setup!$AG$11 &amp; "'!" &amp; AF407),0) + IF(Setup!$AG$12&lt;&gt;"",INDIRECT("'" &amp; Setup!$AG$12 &amp; "'!" &amp; AF407),0)</f>
        <v>0</v>
      </c>
      <c r="AJ407" s="2">
        <f ca="1">IF(Setup!$AH$7&lt;&gt;"",INDIRECT("'" &amp; Setup!$AH$7 &amp; "'!" &amp; AF407),0) + IF(Setup!$AH$8&lt;&gt;"",INDIRECT("'" &amp; Setup!$AH$8 &amp; "'!" &amp; AF407),0) + IF(Setup!$AH$9&lt;&gt;"",INDIRECT("'" &amp; Setup!$AH$9 &amp; "'!" &amp; AF407),0) + IF(Setup!$AH$10&lt;&gt;"",INDIRECT("'" &amp; Setup!$AH$10 &amp; "'!" &amp; AF407),0) + IF(Setup!$AH$11&lt;&gt;"",INDIRECT("'" &amp; Setup!$AH$11 &amp; "'!" &amp; AF407),0) + IF(Setup!$AH$12&lt;&gt;"",INDIRECT("'" &amp; Setup!$AH$12 &amp; "'!" &amp; AF407),0)</f>
        <v>0</v>
      </c>
      <c r="AK407" s="2">
        <f ca="1">IF(Setup!$AI$7&lt;&gt;"",INDIRECT("'" &amp; Setup!$AI$7 &amp; "'!" &amp; AF407),0) + IF(Setup!$AI$8&lt;&gt;"",INDIRECT("'" &amp; Setup!$AI$8 &amp; "'!" &amp; AF407),0) + IF(Setup!$AI$9&lt;&gt;"",INDIRECT("'" &amp; Setup!$AI$9 &amp; "'!" &amp; AF407),0) + IF(Setup!$AI$10&lt;&gt;"",INDIRECT("'" &amp; Setup!$AI$10 &amp; "'!" &amp; AF407),0) + IF(Setup!$AI$11&lt;&gt;"",INDIRECT("'" &amp; Setup!$AI$11 &amp; "'!" &amp; AF407),0) + IF(Setup!$AI$12&lt;&gt;"",INDIRECT("'" &amp; Setup!$AI$12 &amp; "'!" &amp; AF407),0)</f>
        <v>0</v>
      </c>
      <c r="AL407" s="2">
        <f ca="1">IF(Setup!$AJ$7&lt;&gt;"",INDIRECT("'" &amp; Setup!$AJ$7 &amp; "'!" &amp; AF407),0) + IF(Setup!$AJ$8&lt;&gt;"",INDIRECT("'" &amp; Setup!$AJ$8 &amp; "'!" &amp; AF407),0) + IF(Setup!$AJ$9&lt;&gt;"",INDIRECT("'" &amp; Setup!$AJ$9 &amp; "'!" &amp; AF407),0) + IF(Setup!$AJ$10&lt;&gt;"",INDIRECT("'" &amp; Setup!$AJ$10 &amp; "'!" &amp; AF407),0) + IF(Setup!$AJ$11&lt;&gt;"",INDIRECT("'" &amp; Setup!$AJ$11 &amp; "'!" &amp; AF407),0) + IF(Setup!$AJ$12&lt;&gt;"",INDIRECT("'" &amp; Setup!$AJ$12 &amp; "'!" &amp; AF407),0)</f>
        <v>0</v>
      </c>
      <c r="AN407" s="2" t="str">
        <f t="shared" si="200"/>
        <v/>
      </c>
      <c r="BS407" s="2">
        <v>0</v>
      </c>
      <c r="BT407" s="2">
        <f ca="1">IF(Setup!$AH$7="",0,INDIRECT("'" &amp; Setup!$AH$7 &amp; "'!" &amp; AF407))</f>
        <v>0</v>
      </c>
      <c r="BU407" s="2">
        <f ca="1">IF(Setup!$AI$7="",0,INDIRECT("'" &amp; Setup!$AI$7 &amp; "'!" &amp; AF407))</f>
        <v>0</v>
      </c>
      <c r="BV407" s="2">
        <f ca="1">IF(Setup!$AJ$7="",0,INDIRECT("'" &amp; Setup!$AJ$7 &amp; "'!" &amp; AF407))</f>
        <v>0</v>
      </c>
    </row>
    <row r="408" spans="1:74" ht="39" hidden="1" customHeight="1" x14ac:dyDescent="0.2">
      <c r="A408" s="14" t="str">
        <f>Planning!A180</f>
        <v>I172</v>
      </c>
      <c r="B408" s="9">
        <f>Planning!B180</f>
        <v>0</v>
      </c>
      <c r="C408" s="9">
        <f>Planning!C180</f>
        <v>0</v>
      </c>
      <c r="D408" s="9">
        <f>Planning!D180</f>
        <v>0</v>
      </c>
      <c r="E408" s="3">
        <f>Planning!E180</f>
        <v>0</v>
      </c>
      <c r="F408" s="3">
        <f>Planning!G180</f>
        <v>0</v>
      </c>
      <c r="G408" s="60">
        <f t="shared" si="201"/>
        <v>0</v>
      </c>
      <c r="H408" s="5">
        <f t="shared" ca="1" si="202"/>
        <v>0</v>
      </c>
      <c r="I408" s="5">
        <f t="shared" ca="1" si="203"/>
        <v>0</v>
      </c>
      <c r="J408" s="32" t="str">
        <f t="shared" ca="1" si="204"/>
        <v/>
      </c>
      <c r="K408" s="33" t="str">
        <f t="shared" ca="1" si="207"/>
        <v/>
      </c>
      <c r="L408" s="5">
        <f ca="1">IF(Setup!$AG$7&lt;&gt;"",INDIRECT("'" &amp; Setup!$AG$7 &amp; "'!" &amp; AD408),0) + IF(Setup!$AG$8&lt;&gt;"",INDIRECT("'" &amp; Setup!$AG$8 &amp; "'!" &amp; AD408),0) + IF(Setup!$AG$9&lt;&gt;"",INDIRECT("'" &amp; Setup!$AG$9 &amp; "'!" &amp; AD408),0) + IF(Setup!$AG$10&lt;&gt;"",INDIRECT("'" &amp; Setup!$AG$10 &amp; "'!" &amp; AD408),0) + IF(Setup!$AG$11&lt;&gt;"",INDIRECT("'" &amp; Setup!$AG$11 &amp; "'!" &amp; AD408),0) + IF(Setup!$AG$12&lt;&gt;"",INDIRECT("'" &amp; Setup!$AG$12 &amp; "'!" &amp; AD408),0)</f>
        <v>0</v>
      </c>
      <c r="M408" s="5">
        <f ca="1">IF(Setup!$AG$7&lt;&gt;"",INDIRECT("'" &amp; Setup!$AG$7 &amp; "'!" &amp; AE408),0) + IF(Setup!$AG$8&lt;&gt;"",INDIRECT("'" &amp; Setup!$AG$8 &amp; "'!" &amp; AE408),0) + IF(Setup!$AG$9&lt;&gt;"",INDIRECT("'" &amp; Setup!$AG$9 &amp; "'!" &amp; AE408),0) + IF(Setup!$AG$10&lt;&gt;"",INDIRECT("'" &amp; Setup!$AG$10 &amp; "'!" &amp; AE408),0) + IF(Setup!$AG$11&lt;&gt;"",INDIRECT("'" &amp; Setup!$AG$11 &amp; "'!" &amp; AE408),0) + IF(Setup!$AG$12&lt;&gt;"",INDIRECT("'" &amp; Setup!$AG$12 &amp; "'!" &amp; AE408),0)</f>
        <v>0</v>
      </c>
      <c r="N408" s="32" t="str">
        <f t="shared" ca="1" si="205"/>
        <v/>
      </c>
      <c r="O408" s="33" t="str">
        <f t="shared" ca="1" si="208"/>
        <v/>
      </c>
      <c r="P408" s="5">
        <f ca="1">IF(Setup!$AH$7&lt;&gt;"",INDIRECT("'" &amp; Setup!$AH$7 &amp; "'!" &amp; AD408),0) + IF(Setup!$AH$8&lt;&gt;"",INDIRECT("'" &amp; Setup!$AH$8 &amp; "'!" &amp; AD408),0) + IF(Setup!$AH$9&lt;&gt;"",INDIRECT("'" &amp; Setup!$AH$9 &amp; "'!" &amp; AD408),0) + IF(Setup!$AH$10&lt;&gt;"",INDIRECT("'" &amp; Setup!$AH$10 &amp; "'!" &amp; AD408),0) + IF(Setup!$AH$11&lt;&gt;"",INDIRECT("'" &amp; Setup!$AH$11 &amp; "'!" &amp; AD408),0) + IF(Setup!$AH$12&lt;&gt;"",INDIRECT("'" &amp; Setup!$AH$12 &amp; "'!" &amp; AD408),0)</f>
        <v>0</v>
      </c>
      <c r="Q408" s="5">
        <f ca="1">IF(Setup!$AH$7&lt;&gt;"",INDIRECT("'" &amp; Setup!$AH$7 &amp; "'!" &amp; AE408),0) + IF(Setup!$AH$8&lt;&gt;"",INDIRECT("'" &amp; Setup!$AH$8 &amp; "'!" &amp; AE408),0) + IF(Setup!$AH$9&lt;&gt;"",INDIRECT("'" &amp; Setup!$AH$9 &amp; "'!" &amp; AE408),0) + IF(Setup!$AH$10&lt;&gt;"",INDIRECT("'" &amp; Setup!$AH$10 &amp; "'!" &amp; AE408),0) + IF(Setup!$AH$11&lt;&gt;"",INDIRECT("'" &amp; Setup!$AH$11 &amp; "'!" &amp; AE408),0) + IF(Setup!$AH$12&lt;&gt;"",INDIRECT("'" &amp; Setup!$AH$12 &amp; "'!" &amp; AE408),0)</f>
        <v>0</v>
      </c>
      <c r="R408" s="32" t="str">
        <f t="shared" ca="1" si="206"/>
        <v/>
      </c>
      <c r="S408" s="33" t="str">
        <f t="shared" ca="1" si="209"/>
        <v/>
      </c>
      <c r="T408" s="5">
        <f ca="1">IF(Setup!$AI$7&lt;&gt;"",INDIRECT("'" &amp; Setup!$AI$7 &amp; "'!" &amp; AD408),0) + IF(Setup!$AI$8&lt;&gt;"",INDIRECT("'" &amp; Setup!$AI$8 &amp; "'!" &amp; AD408),0) + IF(Setup!$AI$9&lt;&gt;"",INDIRECT("'" &amp; Setup!$AI$9 &amp; "'!" &amp; AD408),0) + IF(Setup!$AI$10&lt;&gt;"",INDIRECT("'" &amp; Setup!$AI$10 &amp; "'!" &amp; AD408),0) + IF(Setup!$AI$11&lt;&gt;"",INDIRECT("'" &amp; Setup!$AI$11 &amp; "'!" &amp; AD408),0) + IF(Setup!$AI$12&lt;&gt;"",INDIRECT("'" &amp; Setup!$AI$12 &amp; "'!" &amp; AD408),0)</f>
        <v>0</v>
      </c>
      <c r="U408" s="5">
        <f ca="1">IF(Setup!$AI$7&lt;&gt;"",INDIRECT("'" &amp; Setup!$AI$7 &amp; "'!" &amp; AE408),0) + IF(Setup!$AI$8&lt;&gt;"",INDIRECT("'" &amp; Setup!$AI$8 &amp; "'!" &amp; AE408),0) + IF(Setup!$AI$9&lt;&gt;"",INDIRECT("'" &amp; Setup!$AI$9 &amp; "'!" &amp; AE408),0) + IF(Setup!$AI$10&lt;&gt;"",INDIRECT("'" &amp; Setup!$AI$10 &amp; "'!" &amp; AE408),0) + IF(Setup!$AI$11&lt;&gt;"",INDIRECT("'" &amp; Setup!$AI$11 &amp; "'!" &amp; AE408),0) + IF(Setup!$AI$12&lt;&gt;"",INDIRECT("'" &amp; Setup!$AI$12 &amp; "'!" &amp; AE408),0)</f>
        <v>0</v>
      </c>
      <c r="V408" s="32" t="str">
        <f t="shared" ca="1" si="195"/>
        <v/>
      </c>
      <c r="W408" s="33" t="str">
        <f t="shared" ca="1" si="210"/>
        <v/>
      </c>
      <c r="X408" s="4">
        <f ca="1">IF(Setup!$AJ$7&lt;&gt;"",INDIRECT("'" &amp; Setup!$AJ$7 &amp; "'!" &amp; AD408),0) + IF(Setup!$AJ$8&lt;&gt;"",INDIRECT("'" &amp; Setup!$AJ$8 &amp; "'!" &amp; AD408),0) + IF(Setup!$AJ$9&lt;&gt;"",INDIRECT("'" &amp; Setup!$AJ$9 &amp; "'!" &amp; AD408),0) + IF(Setup!$AJ$10&lt;&gt;"",INDIRECT("'" &amp; Setup!$AJ$10 &amp; "'!" &amp; AD408),0) + IF(Setup!$AJ$11&lt;&gt;"",INDIRECT("'" &amp; Setup!$AJ$11 &amp; "'!" &amp; AD408),0) + IF(Setup!$AJ$12&lt;&gt;"",INDIRECT("'" &amp; Setup!$AJ$12 &amp; "'!" &amp; AD408),0)</f>
        <v>0</v>
      </c>
      <c r="Y408" s="4">
        <f ca="1">IF(Setup!$AJ$7&lt;&gt;"",INDIRECT("'" &amp; Setup!$AJ$7 &amp; "'!" &amp; AE408),0) + IF(Setup!$AJ$8&lt;&gt;"",INDIRECT("'" &amp; Setup!$AJ$8 &amp; "'!" &amp; AE408),0) + IF(Setup!$AJ$9&lt;&gt;"",INDIRECT("'" &amp; Setup!$AJ$9 &amp; "'!" &amp; AE408),0) + IF(Setup!$AJ$10&lt;&gt;"",INDIRECT("'" &amp; Setup!$AJ$10 &amp; "'!" &amp; AE408),0) + IF(Setup!$AJ$11&lt;&gt;"",INDIRECT("'" &amp; Setup!$AJ$11 &amp; "'!" &amp; AE408),0) + IF(Setup!$AJ$12&lt;&gt;"",INDIRECT("'" &amp; Setup!$AJ$12 &amp; "'!" &amp; AE408),0)</f>
        <v>0</v>
      </c>
      <c r="Z408" s="32" t="str">
        <f t="shared" ca="1" si="197"/>
        <v/>
      </c>
      <c r="AA408" s="33" t="str">
        <f t="shared" ca="1" si="211"/>
        <v/>
      </c>
      <c r="AB408" s="1">
        <f>Planning!H180</f>
        <v>0</v>
      </c>
      <c r="AC408" s="2" t="str">
        <f t="shared" si="199"/>
        <v>00</v>
      </c>
      <c r="AD408" s="2" t="s">
        <v>1201</v>
      </c>
      <c r="AE408" s="2" t="s">
        <v>1202</v>
      </c>
      <c r="AF408" s="2" t="s">
        <v>1774</v>
      </c>
      <c r="AI408" s="2">
        <f ca="1">IF(Setup!$AG$7&lt;&gt;"",INDIRECT("'" &amp; Setup!$AG$7 &amp; "'!" &amp; AF408),0) + IF(Setup!$AG$8&lt;&gt;"",INDIRECT("'" &amp; Setup!$AG$8 &amp; "'!" &amp; AF408),0) + IF(Setup!$AG$9&lt;&gt;"",INDIRECT("'" &amp; Setup!$AG$9 &amp; "'!" &amp; AF408),0) + IF(Setup!$AG$10&lt;&gt;"",INDIRECT("'" &amp; Setup!$AG$10 &amp; "'!" &amp; AF408),0) + IF(Setup!$AG$11&lt;&gt;"",INDIRECT("'" &amp; Setup!$AG$11 &amp; "'!" &amp; AF408),0) + IF(Setup!$AG$12&lt;&gt;"",INDIRECT("'" &amp; Setup!$AG$12 &amp; "'!" &amp; AF408),0)</f>
        <v>0</v>
      </c>
      <c r="AJ408" s="2">
        <f ca="1">IF(Setup!$AH$7&lt;&gt;"",INDIRECT("'" &amp; Setup!$AH$7 &amp; "'!" &amp; AF408),0) + IF(Setup!$AH$8&lt;&gt;"",INDIRECT("'" &amp; Setup!$AH$8 &amp; "'!" &amp; AF408),0) + IF(Setup!$AH$9&lt;&gt;"",INDIRECT("'" &amp; Setup!$AH$9 &amp; "'!" &amp; AF408),0) + IF(Setup!$AH$10&lt;&gt;"",INDIRECT("'" &amp; Setup!$AH$10 &amp; "'!" &amp; AF408),0) + IF(Setup!$AH$11&lt;&gt;"",INDIRECT("'" &amp; Setup!$AH$11 &amp; "'!" &amp; AF408),0) + IF(Setup!$AH$12&lt;&gt;"",INDIRECT("'" &amp; Setup!$AH$12 &amp; "'!" &amp; AF408),0)</f>
        <v>0</v>
      </c>
      <c r="AK408" s="2">
        <f ca="1">IF(Setup!$AI$7&lt;&gt;"",INDIRECT("'" &amp; Setup!$AI$7 &amp; "'!" &amp; AF408),0) + IF(Setup!$AI$8&lt;&gt;"",INDIRECT("'" &amp; Setup!$AI$8 &amp; "'!" &amp; AF408),0) + IF(Setup!$AI$9&lt;&gt;"",INDIRECT("'" &amp; Setup!$AI$9 &amp; "'!" &amp; AF408),0) + IF(Setup!$AI$10&lt;&gt;"",INDIRECT("'" &amp; Setup!$AI$10 &amp; "'!" &amp; AF408),0) + IF(Setup!$AI$11&lt;&gt;"",INDIRECT("'" &amp; Setup!$AI$11 &amp; "'!" &amp; AF408),0) + IF(Setup!$AI$12&lt;&gt;"",INDIRECT("'" &amp; Setup!$AI$12 &amp; "'!" &amp; AF408),0)</f>
        <v>0</v>
      </c>
      <c r="AL408" s="2">
        <f ca="1">IF(Setup!$AJ$7&lt;&gt;"",INDIRECT("'" &amp; Setup!$AJ$7 &amp; "'!" &amp; AF408),0) + IF(Setup!$AJ$8&lt;&gt;"",INDIRECT("'" &amp; Setup!$AJ$8 &amp; "'!" &amp; AF408),0) + IF(Setup!$AJ$9&lt;&gt;"",INDIRECT("'" &amp; Setup!$AJ$9 &amp; "'!" &amp; AF408),0) + IF(Setup!$AJ$10&lt;&gt;"",INDIRECT("'" &amp; Setup!$AJ$10 &amp; "'!" &amp; AF408),0) + IF(Setup!$AJ$11&lt;&gt;"",INDIRECT("'" &amp; Setup!$AJ$11 &amp; "'!" &amp; AF408),0) + IF(Setup!$AJ$12&lt;&gt;"",INDIRECT("'" &amp; Setup!$AJ$12 &amp; "'!" &amp; AF408),0)</f>
        <v>0</v>
      </c>
      <c r="AN408" s="2" t="str">
        <f t="shared" si="200"/>
        <v/>
      </c>
      <c r="BS408" s="2">
        <v>0</v>
      </c>
      <c r="BT408" s="2">
        <f ca="1">IF(Setup!$AH$7="",0,INDIRECT("'" &amp; Setup!$AH$7 &amp; "'!" &amp; AF408))</f>
        <v>0</v>
      </c>
      <c r="BU408" s="2">
        <f ca="1">IF(Setup!$AI$7="",0,INDIRECT("'" &amp; Setup!$AI$7 &amp; "'!" &amp; AF408))</f>
        <v>0</v>
      </c>
      <c r="BV408" s="2">
        <f ca="1">IF(Setup!$AJ$7="",0,INDIRECT("'" &amp; Setup!$AJ$7 &amp; "'!" &amp; AF408))</f>
        <v>0</v>
      </c>
    </row>
    <row r="409" spans="1:74" ht="39" hidden="1" customHeight="1" x14ac:dyDescent="0.2">
      <c r="A409" s="14" t="str">
        <f>Planning!A181</f>
        <v>I173</v>
      </c>
      <c r="B409" s="9">
        <f>Planning!B181</f>
        <v>0</v>
      </c>
      <c r="C409" s="9">
        <f>Planning!C181</f>
        <v>0</v>
      </c>
      <c r="D409" s="9">
        <f>Planning!D181</f>
        <v>0</v>
      </c>
      <c r="E409" s="3">
        <f>Planning!E181</f>
        <v>0</v>
      </c>
      <c r="F409" s="3">
        <f>Planning!G181</f>
        <v>0</v>
      </c>
      <c r="G409" s="60">
        <f t="shared" si="201"/>
        <v>0</v>
      </c>
      <c r="H409" s="5">
        <f t="shared" ca="1" si="202"/>
        <v>0</v>
      </c>
      <c r="I409" s="5">
        <f t="shared" ca="1" si="203"/>
        <v>0</v>
      </c>
      <c r="J409" s="32" t="str">
        <f t="shared" ca="1" si="204"/>
        <v/>
      </c>
      <c r="K409" s="33" t="str">
        <f t="shared" ca="1" si="207"/>
        <v/>
      </c>
      <c r="L409" s="5">
        <f ca="1">IF(Setup!$AG$7&lt;&gt;"",INDIRECT("'" &amp; Setup!$AG$7 &amp; "'!" &amp; AD409),0) + IF(Setup!$AG$8&lt;&gt;"",INDIRECT("'" &amp; Setup!$AG$8 &amp; "'!" &amp; AD409),0) + IF(Setup!$AG$9&lt;&gt;"",INDIRECT("'" &amp; Setup!$AG$9 &amp; "'!" &amp; AD409),0) + IF(Setup!$AG$10&lt;&gt;"",INDIRECT("'" &amp; Setup!$AG$10 &amp; "'!" &amp; AD409),0) + IF(Setup!$AG$11&lt;&gt;"",INDIRECT("'" &amp; Setup!$AG$11 &amp; "'!" &amp; AD409),0) + IF(Setup!$AG$12&lt;&gt;"",INDIRECT("'" &amp; Setup!$AG$12 &amp; "'!" &amp; AD409),0)</f>
        <v>0</v>
      </c>
      <c r="M409" s="5">
        <f ca="1">IF(Setup!$AG$7&lt;&gt;"",INDIRECT("'" &amp; Setup!$AG$7 &amp; "'!" &amp; AE409),0) + IF(Setup!$AG$8&lt;&gt;"",INDIRECT("'" &amp; Setup!$AG$8 &amp; "'!" &amp; AE409),0) + IF(Setup!$AG$9&lt;&gt;"",INDIRECT("'" &amp; Setup!$AG$9 &amp; "'!" &amp; AE409),0) + IF(Setup!$AG$10&lt;&gt;"",INDIRECT("'" &amp; Setup!$AG$10 &amp; "'!" &amp; AE409),0) + IF(Setup!$AG$11&lt;&gt;"",INDIRECT("'" &amp; Setup!$AG$11 &amp; "'!" &amp; AE409),0) + IF(Setup!$AG$12&lt;&gt;"",INDIRECT("'" &amp; Setup!$AG$12 &amp; "'!" &amp; AE409),0)</f>
        <v>0</v>
      </c>
      <c r="N409" s="32" t="str">
        <f t="shared" ca="1" si="205"/>
        <v/>
      </c>
      <c r="O409" s="33" t="str">
        <f t="shared" ca="1" si="208"/>
        <v/>
      </c>
      <c r="P409" s="5">
        <f ca="1">IF(Setup!$AH$7&lt;&gt;"",INDIRECT("'" &amp; Setup!$AH$7 &amp; "'!" &amp; AD409),0) + IF(Setup!$AH$8&lt;&gt;"",INDIRECT("'" &amp; Setup!$AH$8 &amp; "'!" &amp; AD409),0) + IF(Setup!$AH$9&lt;&gt;"",INDIRECT("'" &amp; Setup!$AH$9 &amp; "'!" &amp; AD409),0) + IF(Setup!$AH$10&lt;&gt;"",INDIRECT("'" &amp; Setup!$AH$10 &amp; "'!" &amp; AD409),0) + IF(Setup!$AH$11&lt;&gt;"",INDIRECT("'" &amp; Setup!$AH$11 &amp; "'!" &amp; AD409),0) + IF(Setup!$AH$12&lt;&gt;"",INDIRECT("'" &amp; Setup!$AH$12 &amp; "'!" &amp; AD409),0)</f>
        <v>0</v>
      </c>
      <c r="Q409" s="5">
        <f ca="1">IF(Setup!$AH$7&lt;&gt;"",INDIRECT("'" &amp; Setup!$AH$7 &amp; "'!" &amp; AE409),0) + IF(Setup!$AH$8&lt;&gt;"",INDIRECT("'" &amp; Setup!$AH$8 &amp; "'!" &amp; AE409),0) + IF(Setup!$AH$9&lt;&gt;"",INDIRECT("'" &amp; Setup!$AH$9 &amp; "'!" &amp; AE409),0) + IF(Setup!$AH$10&lt;&gt;"",INDIRECT("'" &amp; Setup!$AH$10 &amp; "'!" &amp; AE409),0) + IF(Setup!$AH$11&lt;&gt;"",INDIRECT("'" &amp; Setup!$AH$11 &amp; "'!" &amp; AE409),0) + IF(Setup!$AH$12&lt;&gt;"",INDIRECT("'" &amp; Setup!$AH$12 &amp; "'!" &amp; AE409),0)</f>
        <v>0</v>
      </c>
      <c r="R409" s="32" t="str">
        <f t="shared" ca="1" si="206"/>
        <v/>
      </c>
      <c r="S409" s="33" t="str">
        <f t="shared" ca="1" si="209"/>
        <v/>
      </c>
      <c r="T409" s="5">
        <f ca="1">IF(Setup!$AI$7&lt;&gt;"",INDIRECT("'" &amp; Setup!$AI$7 &amp; "'!" &amp; AD409),0) + IF(Setup!$AI$8&lt;&gt;"",INDIRECT("'" &amp; Setup!$AI$8 &amp; "'!" &amp; AD409),0) + IF(Setup!$AI$9&lt;&gt;"",INDIRECT("'" &amp; Setup!$AI$9 &amp; "'!" &amp; AD409),0) + IF(Setup!$AI$10&lt;&gt;"",INDIRECT("'" &amp; Setup!$AI$10 &amp; "'!" &amp; AD409),0) + IF(Setup!$AI$11&lt;&gt;"",INDIRECT("'" &amp; Setup!$AI$11 &amp; "'!" &amp; AD409),0) + IF(Setup!$AI$12&lt;&gt;"",INDIRECT("'" &amp; Setup!$AI$12 &amp; "'!" &amp; AD409),0)</f>
        <v>0</v>
      </c>
      <c r="U409" s="5">
        <f ca="1">IF(Setup!$AI$7&lt;&gt;"",INDIRECT("'" &amp; Setup!$AI$7 &amp; "'!" &amp; AE409),0) + IF(Setup!$AI$8&lt;&gt;"",INDIRECT("'" &amp; Setup!$AI$8 &amp; "'!" &amp; AE409),0) + IF(Setup!$AI$9&lt;&gt;"",INDIRECT("'" &amp; Setup!$AI$9 &amp; "'!" &amp; AE409),0) + IF(Setup!$AI$10&lt;&gt;"",INDIRECT("'" &amp; Setup!$AI$10 &amp; "'!" &amp; AE409),0) + IF(Setup!$AI$11&lt;&gt;"",INDIRECT("'" &amp; Setup!$AI$11 &amp; "'!" &amp; AE409),0) + IF(Setup!$AI$12&lt;&gt;"",INDIRECT("'" &amp; Setup!$AI$12 &amp; "'!" &amp; AE409),0)</f>
        <v>0</v>
      </c>
      <c r="V409" s="32" t="str">
        <f t="shared" ca="1" si="195"/>
        <v/>
      </c>
      <c r="W409" s="33" t="str">
        <f t="shared" ca="1" si="210"/>
        <v/>
      </c>
      <c r="X409" s="4">
        <f ca="1">IF(Setup!$AJ$7&lt;&gt;"",INDIRECT("'" &amp; Setup!$AJ$7 &amp; "'!" &amp; AD409),0) + IF(Setup!$AJ$8&lt;&gt;"",INDIRECT("'" &amp; Setup!$AJ$8 &amp; "'!" &amp; AD409),0) + IF(Setup!$AJ$9&lt;&gt;"",INDIRECT("'" &amp; Setup!$AJ$9 &amp; "'!" &amp; AD409),0) + IF(Setup!$AJ$10&lt;&gt;"",INDIRECT("'" &amp; Setup!$AJ$10 &amp; "'!" &amp; AD409),0) + IF(Setup!$AJ$11&lt;&gt;"",INDIRECT("'" &amp; Setup!$AJ$11 &amp; "'!" &amp; AD409),0) + IF(Setup!$AJ$12&lt;&gt;"",INDIRECT("'" &amp; Setup!$AJ$12 &amp; "'!" &amp; AD409),0)</f>
        <v>0</v>
      </c>
      <c r="Y409" s="4">
        <f ca="1">IF(Setup!$AJ$7&lt;&gt;"",INDIRECT("'" &amp; Setup!$AJ$7 &amp; "'!" &amp; AE409),0) + IF(Setup!$AJ$8&lt;&gt;"",INDIRECT("'" &amp; Setup!$AJ$8 &amp; "'!" &amp; AE409),0) + IF(Setup!$AJ$9&lt;&gt;"",INDIRECT("'" &amp; Setup!$AJ$9 &amp; "'!" &amp; AE409),0) + IF(Setup!$AJ$10&lt;&gt;"",INDIRECT("'" &amp; Setup!$AJ$10 &amp; "'!" &amp; AE409),0) + IF(Setup!$AJ$11&lt;&gt;"",INDIRECT("'" &amp; Setup!$AJ$11 &amp; "'!" &amp; AE409),0) + IF(Setup!$AJ$12&lt;&gt;"",INDIRECT("'" &amp; Setup!$AJ$12 &amp; "'!" &amp; AE409),0)</f>
        <v>0</v>
      </c>
      <c r="Z409" s="32" t="str">
        <f t="shared" ca="1" si="197"/>
        <v/>
      </c>
      <c r="AA409" s="33" t="str">
        <f t="shared" ca="1" si="211"/>
        <v/>
      </c>
      <c r="AB409" s="1">
        <f>Planning!H181</f>
        <v>0</v>
      </c>
      <c r="AC409" s="2" t="str">
        <f t="shared" si="199"/>
        <v>00</v>
      </c>
      <c r="AD409" s="2" t="s">
        <v>1203</v>
      </c>
      <c r="AE409" s="2" t="s">
        <v>1204</v>
      </c>
      <c r="AF409" s="2" t="s">
        <v>1775</v>
      </c>
      <c r="AI409" s="2">
        <f ca="1">IF(Setup!$AG$7&lt;&gt;"",INDIRECT("'" &amp; Setup!$AG$7 &amp; "'!" &amp; AF409),0) + IF(Setup!$AG$8&lt;&gt;"",INDIRECT("'" &amp; Setup!$AG$8 &amp; "'!" &amp; AF409),0) + IF(Setup!$AG$9&lt;&gt;"",INDIRECT("'" &amp; Setup!$AG$9 &amp; "'!" &amp; AF409),0) + IF(Setup!$AG$10&lt;&gt;"",INDIRECT("'" &amp; Setup!$AG$10 &amp; "'!" &amp; AF409),0) + IF(Setup!$AG$11&lt;&gt;"",INDIRECT("'" &amp; Setup!$AG$11 &amp; "'!" &amp; AF409),0) + IF(Setup!$AG$12&lt;&gt;"",INDIRECT("'" &amp; Setup!$AG$12 &amp; "'!" &amp; AF409),0)</f>
        <v>0</v>
      </c>
      <c r="AJ409" s="2">
        <f ca="1">IF(Setup!$AH$7&lt;&gt;"",INDIRECT("'" &amp; Setup!$AH$7 &amp; "'!" &amp; AF409),0) + IF(Setup!$AH$8&lt;&gt;"",INDIRECT("'" &amp; Setup!$AH$8 &amp; "'!" &amp; AF409),0) + IF(Setup!$AH$9&lt;&gt;"",INDIRECT("'" &amp; Setup!$AH$9 &amp; "'!" &amp; AF409),0) + IF(Setup!$AH$10&lt;&gt;"",INDIRECT("'" &amp; Setup!$AH$10 &amp; "'!" &amp; AF409),0) + IF(Setup!$AH$11&lt;&gt;"",INDIRECT("'" &amp; Setup!$AH$11 &amp; "'!" &amp; AF409),0) + IF(Setup!$AH$12&lt;&gt;"",INDIRECT("'" &amp; Setup!$AH$12 &amp; "'!" &amp; AF409),0)</f>
        <v>0</v>
      </c>
      <c r="AK409" s="2">
        <f ca="1">IF(Setup!$AI$7&lt;&gt;"",INDIRECT("'" &amp; Setup!$AI$7 &amp; "'!" &amp; AF409),0) + IF(Setup!$AI$8&lt;&gt;"",INDIRECT("'" &amp; Setup!$AI$8 &amp; "'!" &amp; AF409),0) + IF(Setup!$AI$9&lt;&gt;"",INDIRECT("'" &amp; Setup!$AI$9 &amp; "'!" &amp; AF409),0) + IF(Setup!$AI$10&lt;&gt;"",INDIRECT("'" &amp; Setup!$AI$10 &amp; "'!" &amp; AF409),0) + IF(Setup!$AI$11&lt;&gt;"",INDIRECT("'" &amp; Setup!$AI$11 &amp; "'!" &amp; AF409),0) + IF(Setup!$AI$12&lt;&gt;"",INDIRECT("'" &amp; Setup!$AI$12 &amp; "'!" &amp; AF409),0)</f>
        <v>0</v>
      </c>
      <c r="AL409" s="2">
        <f ca="1">IF(Setup!$AJ$7&lt;&gt;"",INDIRECT("'" &amp; Setup!$AJ$7 &amp; "'!" &amp; AF409),0) + IF(Setup!$AJ$8&lt;&gt;"",INDIRECT("'" &amp; Setup!$AJ$8 &amp; "'!" &amp; AF409),0) + IF(Setup!$AJ$9&lt;&gt;"",INDIRECT("'" &amp; Setup!$AJ$9 &amp; "'!" &amp; AF409),0) + IF(Setup!$AJ$10&lt;&gt;"",INDIRECT("'" &amp; Setup!$AJ$10 &amp; "'!" &amp; AF409),0) + IF(Setup!$AJ$11&lt;&gt;"",INDIRECT("'" &amp; Setup!$AJ$11 &amp; "'!" &amp; AF409),0) + IF(Setup!$AJ$12&lt;&gt;"",INDIRECT("'" &amp; Setup!$AJ$12 &amp; "'!" &amp; AF409),0)</f>
        <v>0</v>
      </c>
      <c r="AN409" s="2" t="str">
        <f t="shared" si="200"/>
        <v/>
      </c>
      <c r="BS409" s="2">
        <v>0</v>
      </c>
      <c r="BT409" s="2">
        <f ca="1">IF(Setup!$AH$7="",0,INDIRECT("'" &amp; Setup!$AH$7 &amp; "'!" &amp; AF409))</f>
        <v>0</v>
      </c>
      <c r="BU409" s="2">
        <f ca="1">IF(Setup!$AI$7="",0,INDIRECT("'" &amp; Setup!$AI$7 &amp; "'!" &amp; AF409))</f>
        <v>0</v>
      </c>
      <c r="BV409" s="2">
        <f ca="1">IF(Setup!$AJ$7="",0,INDIRECT("'" &amp; Setup!$AJ$7 &amp; "'!" &amp; AF409))</f>
        <v>0</v>
      </c>
    </row>
    <row r="410" spans="1:74" ht="39" hidden="1" customHeight="1" x14ac:dyDescent="0.2">
      <c r="A410" s="14" t="str">
        <f>Planning!A182</f>
        <v>I174</v>
      </c>
      <c r="B410" s="9">
        <f>Planning!B182</f>
        <v>0</v>
      </c>
      <c r="C410" s="9">
        <f>Planning!C182</f>
        <v>0</v>
      </c>
      <c r="D410" s="9">
        <f>Planning!D182</f>
        <v>0</v>
      </c>
      <c r="E410" s="3">
        <f>Planning!E182</f>
        <v>0</v>
      </c>
      <c r="F410" s="3">
        <f>Planning!G182</f>
        <v>0</v>
      </c>
      <c r="G410" s="60">
        <f t="shared" si="201"/>
        <v>0</v>
      </c>
      <c r="H410" s="5">
        <f t="shared" ca="1" si="202"/>
        <v>0</v>
      </c>
      <c r="I410" s="5">
        <f t="shared" ca="1" si="203"/>
        <v>0</v>
      </c>
      <c r="J410" s="32" t="str">
        <f t="shared" ca="1" si="204"/>
        <v/>
      </c>
      <c r="K410" s="33" t="str">
        <f t="shared" ca="1" si="207"/>
        <v/>
      </c>
      <c r="L410" s="5">
        <f ca="1">IF(Setup!$AG$7&lt;&gt;"",INDIRECT("'" &amp; Setup!$AG$7 &amp; "'!" &amp; AD410),0) + IF(Setup!$AG$8&lt;&gt;"",INDIRECT("'" &amp; Setup!$AG$8 &amp; "'!" &amp; AD410),0) + IF(Setup!$AG$9&lt;&gt;"",INDIRECT("'" &amp; Setup!$AG$9 &amp; "'!" &amp; AD410),0) + IF(Setup!$AG$10&lt;&gt;"",INDIRECT("'" &amp; Setup!$AG$10 &amp; "'!" &amp; AD410),0) + IF(Setup!$AG$11&lt;&gt;"",INDIRECT("'" &amp; Setup!$AG$11 &amp; "'!" &amp; AD410),0) + IF(Setup!$AG$12&lt;&gt;"",INDIRECT("'" &amp; Setup!$AG$12 &amp; "'!" &amp; AD410),0)</f>
        <v>0</v>
      </c>
      <c r="M410" s="5">
        <f ca="1">IF(Setup!$AG$7&lt;&gt;"",INDIRECT("'" &amp; Setup!$AG$7 &amp; "'!" &amp; AE410),0) + IF(Setup!$AG$8&lt;&gt;"",INDIRECT("'" &amp; Setup!$AG$8 &amp; "'!" &amp; AE410),0) + IF(Setup!$AG$9&lt;&gt;"",INDIRECT("'" &amp; Setup!$AG$9 &amp; "'!" &amp; AE410),0) + IF(Setup!$AG$10&lt;&gt;"",INDIRECT("'" &amp; Setup!$AG$10 &amp; "'!" &amp; AE410),0) + IF(Setup!$AG$11&lt;&gt;"",INDIRECT("'" &amp; Setup!$AG$11 &amp; "'!" &amp; AE410),0) + IF(Setup!$AG$12&lt;&gt;"",INDIRECT("'" &amp; Setup!$AG$12 &amp; "'!" &amp; AE410),0)</f>
        <v>0</v>
      </c>
      <c r="N410" s="32" t="str">
        <f t="shared" ca="1" si="205"/>
        <v/>
      </c>
      <c r="O410" s="33" t="str">
        <f t="shared" ca="1" si="208"/>
        <v/>
      </c>
      <c r="P410" s="5">
        <f ca="1">IF(Setup!$AH$7&lt;&gt;"",INDIRECT("'" &amp; Setup!$AH$7 &amp; "'!" &amp; AD410),0) + IF(Setup!$AH$8&lt;&gt;"",INDIRECT("'" &amp; Setup!$AH$8 &amp; "'!" &amp; AD410),0) + IF(Setup!$AH$9&lt;&gt;"",INDIRECT("'" &amp; Setup!$AH$9 &amp; "'!" &amp; AD410),0) + IF(Setup!$AH$10&lt;&gt;"",INDIRECT("'" &amp; Setup!$AH$10 &amp; "'!" &amp; AD410),0) + IF(Setup!$AH$11&lt;&gt;"",INDIRECT("'" &amp; Setup!$AH$11 &amp; "'!" &amp; AD410),0) + IF(Setup!$AH$12&lt;&gt;"",INDIRECT("'" &amp; Setup!$AH$12 &amp; "'!" &amp; AD410),0)</f>
        <v>0</v>
      </c>
      <c r="Q410" s="5">
        <f ca="1">IF(Setup!$AH$7&lt;&gt;"",INDIRECT("'" &amp; Setup!$AH$7 &amp; "'!" &amp; AE410),0) + IF(Setup!$AH$8&lt;&gt;"",INDIRECT("'" &amp; Setup!$AH$8 &amp; "'!" &amp; AE410),0) + IF(Setup!$AH$9&lt;&gt;"",INDIRECT("'" &amp; Setup!$AH$9 &amp; "'!" &amp; AE410),0) + IF(Setup!$AH$10&lt;&gt;"",INDIRECT("'" &amp; Setup!$AH$10 &amp; "'!" &amp; AE410),0) + IF(Setup!$AH$11&lt;&gt;"",INDIRECT("'" &amp; Setup!$AH$11 &amp; "'!" &amp; AE410),0) + IF(Setup!$AH$12&lt;&gt;"",INDIRECT("'" &amp; Setup!$AH$12 &amp; "'!" &amp; AE410),0)</f>
        <v>0</v>
      </c>
      <c r="R410" s="32" t="str">
        <f t="shared" ca="1" si="206"/>
        <v/>
      </c>
      <c r="S410" s="33" t="str">
        <f t="shared" ca="1" si="209"/>
        <v/>
      </c>
      <c r="T410" s="5">
        <f ca="1">IF(Setup!$AI$7&lt;&gt;"",INDIRECT("'" &amp; Setup!$AI$7 &amp; "'!" &amp; AD410),0) + IF(Setup!$AI$8&lt;&gt;"",INDIRECT("'" &amp; Setup!$AI$8 &amp; "'!" &amp; AD410),0) + IF(Setup!$AI$9&lt;&gt;"",INDIRECT("'" &amp; Setup!$AI$9 &amp; "'!" &amp; AD410),0) + IF(Setup!$AI$10&lt;&gt;"",INDIRECT("'" &amp; Setup!$AI$10 &amp; "'!" &amp; AD410),0) + IF(Setup!$AI$11&lt;&gt;"",INDIRECT("'" &amp; Setup!$AI$11 &amp; "'!" &amp; AD410),0) + IF(Setup!$AI$12&lt;&gt;"",INDIRECT("'" &amp; Setup!$AI$12 &amp; "'!" &amp; AD410),0)</f>
        <v>0</v>
      </c>
      <c r="U410" s="5">
        <f ca="1">IF(Setup!$AI$7&lt;&gt;"",INDIRECT("'" &amp; Setup!$AI$7 &amp; "'!" &amp; AE410),0) + IF(Setup!$AI$8&lt;&gt;"",INDIRECT("'" &amp; Setup!$AI$8 &amp; "'!" &amp; AE410),0) + IF(Setup!$AI$9&lt;&gt;"",INDIRECT("'" &amp; Setup!$AI$9 &amp; "'!" &amp; AE410),0) + IF(Setup!$AI$10&lt;&gt;"",INDIRECT("'" &amp; Setup!$AI$10 &amp; "'!" &amp; AE410),0) + IF(Setup!$AI$11&lt;&gt;"",INDIRECT("'" &amp; Setup!$AI$11 &amp; "'!" &amp; AE410),0) + IF(Setup!$AI$12&lt;&gt;"",INDIRECT("'" &amp; Setup!$AI$12 &amp; "'!" &amp; AE410),0)</f>
        <v>0</v>
      </c>
      <c r="V410" s="32" t="str">
        <f t="shared" ca="1" si="195"/>
        <v/>
      </c>
      <c r="W410" s="33" t="str">
        <f t="shared" ca="1" si="210"/>
        <v/>
      </c>
      <c r="X410" s="4">
        <f ca="1">IF(Setup!$AJ$7&lt;&gt;"",INDIRECT("'" &amp; Setup!$AJ$7 &amp; "'!" &amp; AD410),0) + IF(Setup!$AJ$8&lt;&gt;"",INDIRECT("'" &amp; Setup!$AJ$8 &amp; "'!" &amp; AD410),0) + IF(Setup!$AJ$9&lt;&gt;"",INDIRECT("'" &amp; Setup!$AJ$9 &amp; "'!" &amp; AD410),0) + IF(Setup!$AJ$10&lt;&gt;"",INDIRECT("'" &amp; Setup!$AJ$10 &amp; "'!" &amp; AD410),0) + IF(Setup!$AJ$11&lt;&gt;"",INDIRECT("'" &amp; Setup!$AJ$11 &amp; "'!" &amp; AD410),0) + IF(Setup!$AJ$12&lt;&gt;"",INDIRECT("'" &amp; Setup!$AJ$12 &amp; "'!" &amp; AD410),0)</f>
        <v>0</v>
      </c>
      <c r="Y410" s="4">
        <f ca="1">IF(Setup!$AJ$7&lt;&gt;"",INDIRECT("'" &amp; Setup!$AJ$7 &amp; "'!" &amp; AE410),0) + IF(Setup!$AJ$8&lt;&gt;"",INDIRECT("'" &amp; Setup!$AJ$8 &amp; "'!" &amp; AE410),0) + IF(Setup!$AJ$9&lt;&gt;"",INDIRECT("'" &amp; Setup!$AJ$9 &amp; "'!" &amp; AE410),0) + IF(Setup!$AJ$10&lt;&gt;"",INDIRECT("'" &amp; Setup!$AJ$10 &amp; "'!" &amp; AE410),0) + IF(Setup!$AJ$11&lt;&gt;"",INDIRECT("'" &amp; Setup!$AJ$11 &amp; "'!" &amp; AE410),0) + IF(Setup!$AJ$12&lt;&gt;"",INDIRECT("'" &amp; Setup!$AJ$12 &amp; "'!" &amp; AE410),0)</f>
        <v>0</v>
      </c>
      <c r="Z410" s="32" t="str">
        <f t="shared" ca="1" si="197"/>
        <v/>
      </c>
      <c r="AA410" s="33" t="str">
        <f t="shared" ca="1" si="211"/>
        <v/>
      </c>
      <c r="AB410" s="1">
        <f>Planning!H182</f>
        <v>0</v>
      </c>
      <c r="AC410" s="2" t="str">
        <f t="shared" si="199"/>
        <v>00</v>
      </c>
      <c r="AD410" s="2" t="s">
        <v>1205</v>
      </c>
      <c r="AE410" s="2" t="s">
        <v>1206</v>
      </c>
      <c r="AF410" s="2" t="s">
        <v>1776</v>
      </c>
      <c r="AI410" s="2">
        <f ca="1">IF(Setup!$AG$7&lt;&gt;"",INDIRECT("'" &amp; Setup!$AG$7 &amp; "'!" &amp; AF410),0) + IF(Setup!$AG$8&lt;&gt;"",INDIRECT("'" &amp; Setup!$AG$8 &amp; "'!" &amp; AF410),0) + IF(Setup!$AG$9&lt;&gt;"",INDIRECT("'" &amp; Setup!$AG$9 &amp; "'!" &amp; AF410),0) + IF(Setup!$AG$10&lt;&gt;"",INDIRECT("'" &amp; Setup!$AG$10 &amp; "'!" &amp; AF410),0) + IF(Setup!$AG$11&lt;&gt;"",INDIRECT("'" &amp; Setup!$AG$11 &amp; "'!" &amp; AF410),0) + IF(Setup!$AG$12&lt;&gt;"",INDIRECT("'" &amp; Setup!$AG$12 &amp; "'!" &amp; AF410),0)</f>
        <v>0</v>
      </c>
      <c r="AJ410" s="2">
        <f ca="1">IF(Setup!$AH$7&lt;&gt;"",INDIRECT("'" &amp; Setup!$AH$7 &amp; "'!" &amp; AF410),0) + IF(Setup!$AH$8&lt;&gt;"",INDIRECT("'" &amp; Setup!$AH$8 &amp; "'!" &amp; AF410),0) + IF(Setup!$AH$9&lt;&gt;"",INDIRECT("'" &amp; Setup!$AH$9 &amp; "'!" &amp; AF410),0) + IF(Setup!$AH$10&lt;&gt;"",INDIRECT("'" &amp; Setup!$AH$10 &amp; "'!" &amp; AF410),0) + IF(Setup!$AH$11&lt;&gt;"",INDIRECT("'" &amp; Setup!$AH$11 &amp; "'!" &amp; AF410),0) + IF(Setup!$AH$12&lt;&gt;"",INDIRECT("'" &amp; Setup!$AH$12 &amp; "'!" &amp; AF410),0)</f>
        <v>0</v>
      </c>
      <c r="AK410" s="2">
        <f ca="1">IF(Setup!$AI$7&lt;&gt;"",INDIRECT("'" &amp; Setup!$AI$7 &amp; "'!" &amp; AF410),0) + IF(Setup!$AI$8&lt;&gt;"",INDIRECT("'" &amp; Setup!$AI$8 &amp; "'!" &amp; AF410),0) + IF(Setup!$AI$9&lt;&gt;"",INDIRECT("'" &amp; Setup!$AI$9 &amp; "'!" &amp; AF410),0) + IF(Setup!$AI$10&lt;&gt;"",INDIRECT("'" &amp; Setup!$AI$10 &amp; "'!" &amp; AF410),0) + IF(Setup!$AI$11&lt;&gt;"",INDIRECT("'" &amp; Setup!$AI$11 &amp; "'!" &amp; AF410),0) + IF(Setup!$AI$12&lt;&gt;"",INDIRECT("'" &amp; Setup!$AI$12 &amp; "'!" &amp; AF410),0)</f>
        <v>0</v>
      </c>
      <c r="AL410" s="2">
        <f ca="1">IF(Setup!$AJ$7&lt;&gt;"",INDIRECT("'" &amp; Setup!$AJ$7 &amp; "'!" &amp; AF410),0) + IF(Setup!$AJ$8&lt;&gt;"",INDIRECT("'" &amp; Setup!$AJ$8 &amp; "'!" &amp; AF410),0) + IF(Setup!$AJ$9&lt;&gt;"",INDIRECT("'" &amp; Setup!$AJ$9 &amp; "'!" &amp; AF410),0) + IF(Setup!$AJ$10&lt;&gt;"",INDIRECT("'" &amp; Setup!$AJ$10 &amp; "'!" &amp; AF410),0) + IF(Setup!$AJ$11&lt;&gt;"",INDIRECT("'" &amp; Setup!$AJ$11 &amp; "'!" &amp; AF410),0) + IF(Setup!$AJ$12&lt;&gt;"",INDIRECT("'" &amp; Setup!$AJ$12 &amp; "'!" &amp; AF410),0)</f>
        <v>0</v>
      </c>
      <c r="AN410" s="2" t="str">
        <f t="shared" si="200"/>
        <v/>
      </c>
      <c r="BS410" s="2">
        <v>0</v>
      </c>
      <c r="BT410" s="2">
        <f ca="1">IF(Setup!$AH$7="",0,INDIRECT("'" &amp; Setup!$AH$7 &amp; "'!" &amp; AF410))</f>
        <v>0</v>
      </c>
      <c r="BU410" s="2">
        <f ca="1">IF(Setup!$AI$7="",0,INDIRECT("'" &amp; Setup!$AI$7 &amp; "'!" &amp; AF410))</f>
        <v>0</v>
      </c>
      <c r="BV410" s="2">
        <f ca="1">IF(Setup!$AJ$7="",0,INDIRECT("'" &amp; Setup!$AJ$7 &amp; "'!" &amp; AF410))</f>
        <v>0</v>
      </c>
    </row>
    <row r="411" spans="1:74" ht="39" hidden="1" customHeight="1" x14ac:dyDescent="0.2">
      <c r="A411" s="14" t="str">
        <f>Planning!A183</f>
        <v>I175</v>
      </c>
      <c r="B411" s="9">
        <f>Planning!B183</f>
        <v>0</v>
      </c>
      <c r="C411" s="9">
        <f>Planning!C183</f>
        <v>0</v>
      </c>
      <c r="D411" s="9">
        <f>Planning!D183</f>
        <v>0</v>
      </c>
      <c r="E411" s="3">
        <f>Planning!E183</f>
        <v>0</v>
      </c>
      <c r="F411" s="3">
        <f>Planning!G183</f>
        <v>0</v>
      </c>
      <c r="G411" s="60">
        <f t="shared" si="201"/>
        <v>0</v>
      </c>
      <c r="H411" s="5">
        <f t="shared" ca="1" si="202"/>
        <v>0</v>
      </c>
      <c r="I411" s="5">
        <f t="shared" ca="1" si="203"/>
        <v>0</v>
      </c>
      <c r="J411" s="32" t="str">
        <f t="shared" ca="1" si="204"/>
        <v/>
      </c>
      <c r="K411" s="33" t="str">
        <f t="shared" ca="1" si="207"/>
        <v/>
      </c>
      <c r="L411" s="5">
        <f ca="1">IF(Setup!$AG$7&lt;&gt;"",INDIRECT("'" &amp; Setup!$AG$7 &amp; "'!" &amp; AD411),0) + IF(Setup!$AG$8&lt;&gt;"",INDIRECT("'" &amp; Setup!$AG$8 &amp; "'!" &amp; AD411),0) + IF(Setup!$AG$9&lt;&gt;"",INDIRECT("'" &amp; Setup!$AG$9 &amp; "'!" &amp; AD411),0) + IF(Setup!$AG$10&lt;&gt;"",INDIRECT("'" &amp; Setup!$AG$10 &amp; "'!" &amp; AD411),0) + IF(Setup!$AG$11&lt;&gt;"",INDIRECT("'" &amp; Setup!$AG$11 &amp; "'!" &amp; AD411),0) + IF(Setup!$AG$12&lt;&gt;"",INDIRECT("'" &amp; Setup!$AG$12 &amp; "'!" &amp; AD411),0)</f>
        <v>0</v>
      </c>
      <c r="M411" s="5">
        <f ca="1">IF(Setup!$AG$7&lt;&gt;"",INDIRECT("'" &amp; Setup!$AG$7 &amp; "'!" &amp; AE411),0) + IF(Setup!$AG$8&lt;&gt;"",INDIRECT("'" &amp; Setup!$AG$8 &amp; "'!" &amp; AE411),0) + IF(Setup!$AG$9&lt;&gt;"",INDIRECT("'" &amp; Setup!$AG$9 &amp; "'!" &amp; AE411),0) + IF(Setup!$AG$10&lt;&gt;"",INDIRECT("'" &amp; Setup!$AG$10 &amp; "'!" &amp; AE411),0) + IF(Setup!$AG$11&lt;&gt;"",INDIRECT("'" &amp; Setup!$AG$11 &amp; "'!" &amp; AE411),0) + IF(Setup!$AG$12&lt;&gt;"",INDIRECT("'" &amp; Setup!$AG$12 &amp; "'!" &amp; AE411),0)</f>
        <v>0</v>
      </c>
      <c r="N411" s="32" t="str">
        <f t="shared" ca="1" si="205"/>
        <v/>
      </c>
      <c r="O411" s="33" t="str">
        <f t="shared" ca="1" si="208"/>
        <v/>
      </c>
      <c r="P411" s="5">
        <f ca="1">IF(Setup!$AH$7&lt;&gt;"",INDIRECT("'" &amp; Setup!$AH$7 &amp; "'!" &amp; AD411),0) + IF(Setup!$AH$8&lt;&gt;"",INDIRECT("'" &amp; Setup!$AH$8 &amp; "'!" &amp; AD411),0) + IF(Setup!$AH$9&lt;&gt;"",INDIRECT("'" &amp; Setup!$AH$9 &amp; "'!" &amp; AD411),0) + IF(Setup!$AH$10&lt;&gt;"",INDIRECT("'" &amp; Setup!$AH$10 &amp; "'!" &amp; AD411),0) + IF(Setup!$AH$11&lt;&gt;"",INDIRECT("'" &amp; Setup!$AH$11 &amp; "'!" &amp; AD411),0) + IF(Setup!$AH$12&lt;&gt;"",INDIRECT("'" &amp; Setup!$AH$12 &amp; "'!" &amp; AD411),0)</f>
        <v>0</v>
      </c>
      <c r="Q411" s="5">
        <f ca="1">IF(Setup!$AH$7&lt;&gt;"",INDIRECT("'" &amp; Setup!$AH$7 &amp; "'!" &amp; AE411),0) + IF(Setup!$AH$8&lt;&gt;"",INDIRECT("'" &amp; Setup!$AH$8 &amp; "'!" &amp; AE411),0) + IF(Setup!$AH$9&lt;&gt;"",INDIRECT("'" &amp; Setup!$AH$9 &amp; "'!" &amp; AE411),0) + IF(Setup!$AH$10&lt;&gt;"",INDIRECT("'" &amp; Setup!$AH$10 &amp; "'!" &amp; AE411),0) + IF(Setup!$AH$11&lt;&gt;"",INDIRECT("'" &amp; Setup!$AH$11 &amp; "'!" &amp; AE411),0) + IF(Setup!$AH$12&lt;&gt;"",INDIRECT("'" &amp; Setup!$AH$12 &amp; "'!" &amp; AE411),0)</f>
        <v>0</v>
      </c>
      <c r="R411" s="32" t="str">
        <f t="shared" ca="1" si="206"/>
        <v/>
      </c>
      <c r="S411" s="33" t="str">
        <f t="shared" ca="1" si="209"/>
        <v/>
      </c>
      <c r="T411" s="5">
        <f ca="1">IF(Setup!$AI$7&lt;&gt;"",INDIRECT("'" &amp; Setup!$AI$7 &amp; "'!" &amp; AD411),0) + IF(Setup!$AI$8&lt;&gt;"",INDIRECT("'" &amp; Setup!$AI$8 &amp; "'!" &amp; AD411),0) + IF(Setup!$AI$9&lt;&gt;"",INDIRECT("'" &amp; Setup!$AI$9 &amp; "'!" &amp; AD411),0) + IF(Setup!$AI$10&lt;&gt;"",INDIRECT("'" &amp; Setup!$AI$10 &amp; "'!" &amp; AD411),0) + IF(Setup!$AI$11&lt;&gt;"",INDIRECT("'" &amp; Setup!$AI$11 &amp; "'!" &amp; AD411),0) + IF(Setup!$AI$12&lt;&gt;"",INDIRECT("'" &amp; Setup!$AI$12 &amp; "'!" &amp; AD411),0)</f>
        <v>0</v>
      </c>
      <c r="U411" s="5">
        <f ca="1">IF(Setup!$AI$7&lt;&gt;"",INDIRECT("'" &amp; Setup!$AI$7 &amp; "'!" &amp; AE411),0) + IF(Setup!$AI$8&lt;&gt;"",INDIRECT("'" &amp; Setup!$AI$8 &amp; "'!" &amp; AE411),0) + IF(Setup!$AI$9&lt;&gt;"",INDIRECT("'" &amp; Setup!$AI$9 &amp; "'!" &amp; AE411),0) + IF(Setup!$AI$10&lt;&gt;"",INDIRECT("'" &amp; Setup!$AI$10 &amp; "'!" &amp; AE411),0) + IF(Setup!$AI$11&lt;&gt;"",INDIRECT("'" &amp; Setup!$AI$11 &amp; "'!" &amp; AE411),0) + IF(Setup!$AI$12&lt;&gt;"",INDIRECT("'" &amp; Setup!$AI$12 &amp; "'!" &amp; AE411),0)</f>
        <v>0</v>
      </c>
      <c r="V411" s="32" t="str">
        <f t="shared" ca="1" si="195"/>
        <v/>
      </c>
      <c r="W411" s="33" t="str">
        <f t="shared" ca="1" si="210"/>
        <v/>
      </c>
      <c r="X411" s="4">
        <f ca="1">IF(Setup!$AJ$7&lt;&gt;"",INDIRECT("'" &amp; Setup!$AJ$7 &amp; "'!" &amp; AD411),0) + IF(Setup!$AJ$8&lt;&gt;"",INDIRECT("'" &amp; Setup!$AJ$8 &amp; "'!" &amp; AD411),0) + IF(Setup!$AJ$9&lt;&gt;"",INDIRECT("'" &amp; Setup!$AJ$9 &amp; "'!" &amp; AD411),0) + IF(Setup!$AJ$10&lt;&gt;"",INDIRECT("'" &amp; Setup!$AJ$10 &amp; "'!" &amp; AD411),0) + IF(Setup!$AJ$11&lt;&gt;"",INDIRECT("'" &amp; Setup!$AJ$11 &amp; "'!" &amp; AD411),0) + IF(Setup!$AJ$12&lt;&gt;"",INDIRECT("'" &amp; Setup!$AJ$12 &amp; "'!" &amp; AD411),0)</f>
        <v>0</v>
      </c>
      <c r="Y411" s="4">
        <f ca="1">IF(Setup!$AJ$7&lt;&gt;"",INDIRECT("'" &amp; Setup!$AJ$7 &amp; "'!" &amp; AE411),0) + IF(Setup!$AJ$8&lt;&gt;"",INDIRECT("'" &amp; Setup!$AJ$8 &amp; "'!" &amp; AE411),0) + IF(Setup!$AJ$9&lt;&gt;"",INDIRECT("'" &amp; Setup!$AJ$9 &amp; "'!" &amp; AE411),0) + IF(Setup!$AJ$10&lt;&gt;"",INDIRECT("'" &amp; Setup!$AJ$10 &amp; "'!" &amp; AE411),0) + IF(Setup!$AJ$11&lt;&gt;"",INDIRECT("'" &amp; Setup!$AJ$11 &amp; "'!" &amp; AE411),0) + IF(Setup!$AJ$12&lt;&gt;"",INDIRECT("'" &amp; Setup!$AJ$12 &amp; "'!" &amp; AE411),0)</f>
        <v>0</v>
      </c>
      <c r="Z411" s="32" t="str">
        <f t="shared" ca="1" si="197"/>
        <v/>
      </c>
      <c r="AA411" s="33" t="str">
        <f t="shared" ca="1" si="211"/>
        <v/>
      </c>
      <c r="AB411" s="1">
        <f>Planning!H183</f>
        <v>0</v>
      </c>
      <c r="AC411" s="2" t="str">
        <f t="shared" si="199"/>
        <v>00</v>
      </c>
      <c r="AD411" s="2" t="s">
        <v>1207</v>
      </c>
      <c r="AE411" s="2" t="s">
        <v>1208</v>
      </c>
      <c r="AF411" s="2" t="s">
        <v>1777</v>
      </c>
      <c r="AI411" s="2">
        <f ca="1">IF(Setup!$AG$7&lt;&gt;"",INDIRECT("'" &amp; Setup!$AG$7 &amp; "'!" &amp; AF411),0) + IF(Setup!$AG$8&lt;&gt;"",INDIRECT("'" &amp; Setup!$AG$8 &amp; "'!" &amp; AF411),0) + IF(Setup!$AG$9&lt;&gt;"",INDIRECT("'" &amp; Setup!$AG$9 &amp; "'!" &amp; AF411),0) + IF(Setup!$AG$10&lt;&gt;"",INDIRECT("'" &amp; Setup!$AG$10 &amp; "'!" &amp; AF411),0) + IF(Setup!$AG$11&lt;&gt;"",INDIRECT("'" &amp; Setup!$AG$11 &amp; "'!" &amp; AF411),0) + IF(Setup!$AG$12&lt;&gt;"",INDIRECT("'" &amp; Setup!$AG$12 &amp; "'!" &amp; AF411),0)</f>
        <v>0</v>
      </c>
      <c r="AJ411" s="2">
        <f ca="1">IF(Setup!$AH$7&lt;&gt;"",INDIRECT("'" &amp; Setup!$AH$7 &amp; "'!" &amp; AF411),0) + IF(Setup!$AH$8&lt;&gt;"",INDIRECT("'" &amp; Setup!$AH$8 &amp; "'!" &amp; AF411),0) + IF(Setup!$AH$9&lt;&gt;"",INDIRECT("'" &amp; Setup!$AH$9 &amp; "'!" &amp; AF411),0) + IF(Setup!$AH$10&lt;&gt;"",INDIRECT("'" &amp; Setup!$AH$10 &amp; "'!" &amp; AF411),0) + IF(Setup!$AH$11&lt;&gt;"",INDIRECT("'" &amp; Setup!$AH$11 &amp; "'!" &amp; AF411),0) + IF(Setup!$AH$12&lt;&gt;"",INDIRECT("'" &amp; Setup!$AH$12 &amp; "'!" &amp; AF411),0)</f>
        <v>0</v>
      </c>
      <c r="AK411" s="2">
        <f ca="1">IF(Setup!$AI$7&lt;&gt;"",INDIRECT("'" &amp; Setup!$AI$7 &amp; "'!" &amp; AF411),0) + IF(Setup!$AI$8&lt;&gt;"",INDIRECT("'" &amp; Setup!$AI$8 &amp; "'!" &amp; AF411),0) + IF(Setup!$AI$9&lt;&gt;"",INDIRECT("'" &amp; Setup!$AI$9 &amp; "'!" &amp; AF411),0) + IF(Setup!$AI$10&lt;&gt;"",INDIRECT("'" &amp; Setup!$AI$10 &amp; "'!" &amp; AF411),0) + IF(Setup!$AI$11&lt;&gt;"",INDIRECT("'" &amp; Setup!$AI$11 &amp; "'!" &amp; AF411),0) + IF(Setup!$AI$12&lt;&gt;"",INDIRECT("'" &amp; Setup!$AI$12 &amp; "'!" &amp; AF411),0)</f>
        <v>0</v>
      </c>
      <c r="AL411" s="2">
        <f ca="1">IF(Setup!$AJ$7&lt;&gt;"",INDIRECT("'" &amp; Setup!$AJ$7 &amp; "'!" &amp; AF411),0) + IF(Setup!$AJ$8&lt;&gt;"",INDIRECT("'" &amp; Setup!$AJ$8 &amp; "'!" &amp; AF411),0) + IF(Setup!$AJ$9&lt;&gt;"",INDIRECT("'" &amp; Setup!$AJ$9 &amp; "'!" &amp; AF411),0) + IF(Setup!$AJ$10&lt;&gt;"",INDIRECT("'" &amp; Setup!$AJ$10 &amp; "'!" &amp; AF411),0) + IF(Setup!$AJ$11&lt;&gt;"",INDIRECT("'" &amp; Setup!$AJ$11 &amp; "'!" &amp; AF411),0) + IF(Setup!$AJ$12&lt;&gt;"",INDIRECT("'" &amp; Setup!$AJ$12 &amp; "'!" &amp; AF411),0)</f>
        <v>0</v>
      </c>
      <c r="AN411" s="2" t="str">
        <f t="shared" si="200"/>
        <v/>
      </c>
      <c r="BS411" s="2">
        <v>0</v>
      </c>
      <c r="BT411" s="2">
        <f ca="1">IF(Setup!$AH$7="",0,INDIRECT("'" &amp; Setup!$AH$7 &amp; "'!" &amp; AF411))</f>
        <v>0</v>
      </c>
      <c r="BU411" s="2">
        <f ca="1">IF(Setup!$AI$7="",0,INDIRECT("'" &amp; Setup!$AI$7 &amp; "'!" &amp; AF411))</f>
        <v>0</v>
      </c>
      <c r="BV411" s="2">
        <f ca="1">IF(Setup!$AJ$7="",0,INDIRECT("'" &amp; Setup!$AJ$7 &amp; "'!" &amp; AF411))</f>
        <v>0</v>
      </c>
    </row>
    <row r="412" spans="1:74" ht="39" hidden="1" customHeight="1" x14ac:dyDescent="0.2">
      <c r="A412" s="14" t="str">
        <f>Planning!A184</f>
        <v>I176</v>
      </c>
      <c r="B412" s="9">
        <f>Planning!B184</f>
        <v>0</v>
      </c>
      <c r="C412" s="9">
        <f>Planning!C184</f>
        <v>0</v>
      </c>
      <c r="D412" s="9">
        <f>Planning!D184</f>
        <v>0</v>
      </c>
      <c r="E412" s="3">
        <f>Planning!E184</f>
        <v>0</v>
      </c>
      <c r="F412" s="3">
        <f>Planning!G184</f>
        <v>0</v>
      </c>
      <c r="G412" s="60">
        <f t="shared" si="201"/>
        <v>0</v>
      </c>
      <c r="H412" s="5">
        <f t="shared" ca="1" si="202"/>
        <v>0</v>
      </c>
      <c r="I412" s="5">
        <f t="shared" ca="1" si="203"/>
        <v>0</v>
      </c>
      <c r="J412" s="32" t="str">
        <f t="shared" ca="1" si="204"/>
        <v/>
      </c>
      <c r="K412" s="33" t="str">
        <f t="shared" ca="1" si="207"/>
        <v/>
      </c>
      <c r="L412" s="5">
        <f ca="1">IF(Setup!$AG$7&lt;&gt;"",INDIRECT("'" &amp; Setup!$AG$7 &amp; "'!" &amp; AD412),0) + IF(Setup!$AG$8&lt;&gt;"",INDIRECT("'" &amp; Setup!$AG$8 &amp; "'!" &amp; AD412),0) + IF(Setup!$AG$9&lt;&gt;"",INDIRECT("'" &amp; Setup!$AG$9 &amp; "'!" &amp; AD412),0) + IF(Setup!$AG$10&lt;&gt;"",INDIRECT("'" &amp; Setup!$AG$10 &amp; "'!" &amp; AD412),0) + IF(Setup!$AG$11&lt;&gt;"",INDIRECT("'" &amp; Setup!$AG$11 &amp; "'!" &amp; AD412),0) + IF(Setup!$AG$12&lt;&gt;"",INDIRECT("'" &amp; Setup!$AG$12 &amp; "'!" &amp; AD412),0)</f>
        <v>0</v>
      </c>
      <c r="M412" s="5">
        <f ca="1">IF(Setup!$AG$7&lt;&gt;"",INDIRECT("'" &amp; Setup!$AG$7 &amp; "'!" &amp; AE412),0) + IF(Setup!$AG$8&lt;&gt;"",INDIRECT("'" &amp; Setup!$AG$8 &amp; "'!" &amp; AE412),0) + IF(Setup!$AG$9&lt;&gt;"",INDIRECT("'" &amp; Setup!$AG$9 &amp; "'!" &amp; AE412),0) + IF(Setup!$AG$10&lt;&gt;"",INDIRECT("'" &amp; Setup!$AG$10 &amp; "'!" &amp; AE412),0) + IF(Setup!$AG$11&lt;&gt;"",INDIRECT("'" &amp; Setup!$AG$11 &amp; "'!" &amp; AE412),0) + IF(Setup!$AG$12&lt;&gt;"",INDIRECT("'" &amp; Setup!$AG$12 &amp; "'!" &amp; AE412),0)</f>
        <v>0</v>
      </c>
      <c r="N412" s="32" t="str">
        <f t="shared" ca="1" si="205"/>
        <v/>
      </c>
      <c r="O412" s="33" t="str">
        <f t="shared" ca="1" si="208"/>
        <v/>
      </c>
      <c r="P412" s="5">
        <f ca="1">IF(Setup!$AH$7&lt;&gt;"",INDIRECT("'" &amp; Setup!$AH$7 &amp; "'!" &amp; AD412),0) + IF(Setup!$AH$8&lt;&gt;"",INDIRECT("'" &amp; Setup!$AH$8 &amp; "'!" &amp; AD412),0) + IF(Setup!$AH$9&lt;&gt;"",INDIRECT("'" &amp; Setup!$AH$9 &amp; "'!" &amp; AD412),0) + IF(Setup!$AH$10&lt;&gt;"",INDIRECT("'" &amp; Setup!$AH$10 &amp; "'!" &amp; AD412),0) + IF(Setup!$AH$11&lt;&gt;"",INDIRECT("'" &amp; Setup!$AH$11 &amp; "'!" &amp; AD412),0) + IF(Setup!$AH$12&lt;&gt;"",INDIRECT("'" &amp; Setup!$AH$12 &amp; "'!" &amp; AD412),0)</f>
        <v>0</v>
      </c>
      <c r="Q412" s="5">
        <f ca="1">IF(Setup!$AH$7&lt;&gt;"",INDIRECT("'" &amp; Setup!$AH$7 &amp; "'!" &amp; AE412),0) + IF(Setup!$AH$8&lt;&gt;"",INDIRECT("'" &amp; Setup!$AH$8 &amp; "'!" &amp; AE412),0) + IF(Setup!$AH$9&lt;&gt;"",INDIRECT("'" &amp; Setup!$AH$9 &amp; "'!" &amp; AE412),0) + IF(Setup!$AH$10&lt;&gt;"",INDIRECT("'" &amp; Setup!$AH$10 &amp; "'!" &amp; AE412),0) + IF(Setup!$AH$11&lt;&gt;"",INDIRECT("'" &amp; Setup!$AH$11 &amp; "'!" &amp; AE412),0) + IF(Setup!$AH$12&lt;&gt;"",INDIRECT("'" &amp; Setup!$AH$12 &amp; "'!" &amp; AE412),0)</f>
        <v>0</v>
      </c>
      <c r="R412" s="32" t="str">
        <f t="shared" ca="1" si="206"/>
        <v/>
      </c>
      <c r="S412" s="33" t="str">
        <f t="shared" ca="1" si="209"/>
        <v/>
      </c>
      <c r="T412" s="5">
        <f ca="1">IF(Setup!$AI$7&lt;&gt;"",INDIRECT("'" &amp; Setup!$AI$7 &amp; "'!" &amp; AD412),0) + IF(Setup!$AI$8&lt;&gt;"",INDIRECT("'" &amp; Setup!$AI$8 &amp; "'!" &amp; AD412),0) + IF(Setup!$AI$9&lt;&gt;"",INDIRECT("'" &amp; Setup!$AI$9 &amp; "'!" &amp; AD412),0) + IF(Setup!$AI$10&lt;&gt;"",INDIRECT("'" &amp; Setup!$AI$10 &amp; "'!" &amp; AD412),0) + IF(Setup!$AI$11&lt;&gt;"",INDIRECT("'" &amp; Setup!$AI$11 &amp; "'!" &amp; AD412),0) + IF(Setup!$AI$12&lt;&gt;"",INDIRECT("'" &amp; Setup!$AI$12 &amp; "'!" &amp; AD412),0)</f>
        <v>0</v>
      </c>
      <c r="U412" s="5">
        <f ca="1">IF(Setup!$AI$7&lt;&gt;"",INDIRECT("'" &amp; Setup!$AI$7 &amp; "'!" &amp; AE412),0) + IF(Setup!$AI$8&lt;&gt;"",INDIRECT("'" &amp; Setup!$AI$8 &amp; "'!" &amp; AE412),0) + IF(Setup!$AI$9&lt;&gt;"",INDIRECT("'" &amp; Setup!$AI$9 &amp; "'!" &amp; AE412),0) + IF(Setup!$AI$10&lt;&gt;"",INDIRECT("'" &amp; Setup!$AI$10 &amp; "'!" &amp; AE412),0) + IF(Setup!$AI$11&lt;&gt;"",INDIRECT("'" &amp; Setup!$AI$11 &amp; "'!" &amp; AE412),0) + IF(Setup!$AI$12&lt;&gt;"",INDIRECT("'" &amp; Setup!$AI$12 &amp; "'!" &amp; AE412),0)</f>
        <v>0</v>
      </c>
      <c r="V412" s="32" t="str">
        <f t="shared" ca="1" si="195"/>
        <v/>
      </c>
      <c r="W412" s="33" t="str">
        <f t="shared" ca="1" si="210"/>
        <v/>
      </c>
      <c r="X412" s="4">
        <f ca="1">IF(Setup!$AJ$7&lt;&gt;"",INDIRECT("'" &amp; Setup!$AJ$7 &amp; "'!" &amp; AD412),0) + IF(Setup!$AJ$8&lt;&gt;"",INDIRECT("'" &amp; Setup!$AJ$8 &amp; "'!" &amp; AD412),0) + IF(Setup!$AJ$9&lt;&gt;"",INDIRECT("'" &amp; Setup!$AJ$9 &amp; "'!" &amp; AD412),0) + IF(Setup!$AJ$10&lt;&gt;"",INDIRECT("'" &amp; Setup!$AJ$10 &amp; "'!" &amp; AD412),0) + IF(Setup!$AJ$11&lt;&gt;"",INDIRECT("'" &amp; Setup!$AJ$11 &amp; "'!" &amp; AD412),0) + IF(Setup!$AJ$12&lt;&gt;"",INDIRECT("'" &amp; Setup!$AJ$12 &amp; "'!" &amp; AD412),0)</f>
        <v>0</v>
      </c>
      <c r="Y412" s="4">
        <f ca="1">IF(Setup!$AJ$7&lt;&gt;"",INDIRECT("'" &amp; Setup!$AJ$7 &amp; "'!" &amp; AE412),0) + IF(Setup!$AJ$8&lt;&gt;"",INDIRECT("'" &amp; Setup!$AJ$8 &amp; "'!" &amp; AE412),0) + IF(Setup!$AJ$9&lt;&gt;"",INDIRECT("'" &amp; Setup!$AJ$9 &amp; "'!" &amp; AE412),0) + IF(Setup!$AJ$10&lt;&gt;"",INDIRECT("'" &amp; Setup!$AJ$10 &amp; "'!" &amp; AE412),0) + IF(Setup!$AJ$11&lt;&gt;"",INDIRECT("'" &amp; Setup!$AJ$11 &amp; "'!" &amp; AE412),0) + IF(Setup!$AJ$12&lt;&gt;"",INDIRECT("'" &amp; Setup!$AJ$12 &amp; "'!" &amp; AE412),0)</f>
        <v>0</v>
      </c>
      <c r="Z412" s="32" t="str">
        <f t="shared" ca="1" si="197"/>
        <v/>
      </c>
      <c r="AA412" s="33" t="str">
        <f t="shared" ca="1" si="211"/>
        <v/>
      </c>
      <c r="AB412" s="1">
        <f>Planning!H184</f>
        <v>0</v>
      </c>
      <c r="AC412" s="2" t="str">
        <f t="shared" si="199"/>
        <v>00</v>
      </c>
      <c r="AD412" s="2" t="s">
        <v>1209</v>
      </c>
      <c r="AE412" s="2" t="s">
        <v>1210</v>
      </c>
      <c r="AF412" s="2" t="s">
        <v>1778</v>
      </c>
      <c r="AI412" s="2">
        <f ca="1">IF(Setup!$AG$7&lt;&gt;"",INDIRECT("'" &amp; Setup!$AG$7 &amp; "'!" &amp; AF412),0) + IF(Setup!$AG$8&lt;&gt;"",INDIRECT("'" &amp; Setup!$AG$8 &amp; "'!" &amp; AF412),0) + IF(Setup!$AG$9&lt;&gt;"",INDIRECT("'" &amp; Setup!$AG$9 &amp; "'!" &amp; AF412),0) + IF(Setup!$AG$10&lt;&gt;"",INDIRECT("'" &amp; Setup!$AG$10 &amp; "'!" &amp; AF412),0) + IF(Setup!$AG$11&lt;&gt;"",INDIRECT("'" &amp; Setup!$AG$11 &amp; "'!" &amp; AF412),0) + IF(Setup!$AG$12&lt;&gt;"",INDIRECT("'" &amp; Setup!$AG$12 &amp; "'!" &amp; AF412),0)</f>
        <v>0</v>
      </c>
      <c r="AJ412" s="2">
        <f ca="1">IF(Setup!$AH$7&lt;&gt;"",INDIRECT("'" &amp; Setup!$AH$7 &amp; "'!" &amp; AF412),0) + IF(Setup!$AH$8&lt;&gt;"",INDIRECT("'" &amp; Setup!$AH$8 &amp; "'!" &amp; AF412),0) + IF(Setup!$AH$9&lt;&gt;"",INDIRECT("'" &amp; Setup!$AH$9 &amp; "'!" &amp; AF412),0) + IF(Setup!$AH$10&lt;&gt;"",INDIRECT("'" &amp; Setup!$AH$10 &amp; "'!" &amp; AF412),0) + IF(Setup!$AH$11&lt;&gt;"",INDIRECT("'" &amp; Setup!$AH$11 &amp; "'!" &amp; AF412),0) + IF(Setup!$AH$12&lt;&gt;"",INDIRECT("'" &amp; Setup!$AH$12 &amp; "'!" &amp; AF412),0)</f>
        <v>0</v>
      </c>
      <c r="AK412" s="2">
        <f ca="1">IF(Setup!$AI$7&lt;&gt;"",INDIRECT("'" &amp; Setup!$AI$7 &amp; "'!" &amp; AF412),0) + IF(Setup!$AI$8&lt;&gt;"",INDIRECT("'" &amp; Setup!$AI$8 &amp; "'!" &amp; AF412),0) + IF(Setup!$AI$9&lt;&gt;"",INDIRECT("'" &amp; Setup!$AI$9 &amp; "'!" &amp; AF412),0) + IF(Setup!$AI$10&lt;&gt;"",INDIRECT("'" &amp; Setup!$AI$10 &amp; "'!" &amp; AF412),0) + IF(Setup!$AI$11&lt;&gt;"",INDIRECT("'" &amp; Setup!$AI$11 &amp; "'!" &amp; AF412),0) + IF(Setup!$AI$12&lt;&gt;"",INDIRECT("'" &amp; Setup!$AI$12 &amp; "'!" &amp; AF412),0)</f>
        <v>0</v>
      </c>
      <c r="AL412" s="2">
        <f ca="1">IF(Setup!$AJ$7&lt;&gt;"",INDIRECT("'" &amp; Setup!$AJ$7 &amp; "'!" &amp; AF412),0) + IF(Setup!$AJ$8&lt;&gt;"",INDIRECT("'" &amp; Setup!$AJ$8 &amp; "'!" &amp; AF412),0) + IF(Setup!$AJ$9&lt;&gt;"",INDIRECT("'" &amp; Setup!$AJ$9 &amp; "'!" &amp; AF412),0) + IF(Setup!$AJ$10&lt;&gt;"",INDIRECT("'" &amp; Setup!$AJ$10 &amp; "'!" &amp; AF412),0) + IF(Setup!$AJ$11&lt;&gt;"",INDIRECT("'" &amp; Setup!$AJ$11 &amp; "'!" &amp; AF412),0) + IF(Setup!$AJ$12&lt;&gt;"",INDIRECT("'" &amp; Setup!$AJ$12 &amp; "'!" &amp; AF412),0)</f>
        <v>0</v>
      </c>
      <c r="AN412" s="2" t="str">
        <f t="shared" si="200"/>
        <v/>
      </c>
      <c r="BS412" s="2">
        <v>0</v>
      </c>
      <c r="BT412" s="2">
        <f ca="1">IF(Setup!$AH$7="",0,INDIRECT("'" &amp; Setup!$AH$7 &amp; "'!" &amp; AF412))</f>
        <v>0</v>
      </c>
      <c r="BU412" s="2">
        <f ca="1">IF(Setup!$AI$7="",0,INDIRECT("'" &amp; Setup!$AI$7 &amp; "'!" &amp; AF412))</f>
        <v>0</v>
      </c>
      <c r="BV412" s="2">
        <f ca="1">IF(Setup!$AJ$7="",0,INDIRECT("'" &amp; Setup!$AJ$7 &amp; "'!" &amp; AF412))</f>
        <v>0</v>
      </c>
    </row>
    <row r="413" spans="1:74" ht="39" hidden="1" customHeight="1" x14ac:dyDescent="0.2">
      <c r="A413" s="14" t="str">
        <f>Planning!A185</f>
        <v>I177</v>
      </c>
      <c r="B413" s="9">
        <f>Planning!B185</f>
        <v>0</v>
      </c>
      <c r="C413" s="9">
        <f>Planning!C185</f>
        <v>0</v>
      </c>
      <c r="D413" s="9">
        <f>Planning!D185</f>
        <v>0</v>
      </c>
      <c r="E413" s="3">
        <f>Planning!E185</f>
        <v>0</v>
      </c>
      <c r="F413" s="3">
        <f>Planning!G185</f>
        <v>0</v>
      </c>
      <c r="G413" s="60">
        <f t="shared" si="201"/>
        <v>0</v>
      </c>
      <c r="H413" s="5">
        <f t="shared" ca="1" si="202"/>
        <v>0</v>
      </c>
      <c r="I413" s="5">
        <f t="shared" ca="1" si="203"/>
        <v>0</v>
      </c>
      <c r="J413" s="32" t="str">
        <f t="shared" ca="1" si="204"/>
        <v/>
      </c>
      <c r="K413" s="33" t="str">
        <f t="shared" ca="1" si="207"/>
        <v/>
      </c>
      <c r="L413" s="5">
        <f ca="1">IF(Setup!$AG$7&lt;&gt;"",INDIRECT("'" &amp; Setup!$AG$7 &amp; "'!" &amp; AD413),0) + IF(Setup!$AG$8&lt;&gt;"",INDIRECT("'" &amp; Setup!$AG$8 &amp; "'!" &amp; AD413),0) + IF(Setup!$AG$9&lt;&gt;"",INDIRECT("'" &amp; Setup!$AG$9 &amp; "'!" &amp; AD413),0) + IF(Setup!$AG$10&lt;&gt;"",INDIRECT("'" &amp; Setup!$AG$10 &amp; "'!" &amp; AD413),0) + IF(Setup!$AG$11&lt;&gt;"",INDIRECT("'" &amp; Setup!$AG$11 &amp; "'!" &amp; AD413),0) + IF(Setup!$AG$12&lt;&gt;"",INDIRECT("'" &amp; Setup!$AG$12 &amp; "'!" &amp; AD413),0)</f>
        <v>0</v>
      </c>
      <c r="M413" s="5">
        <f ca="1">IF(Setup!$AG$7&lt;&gt;"",INDIRECT("'" &amp; Setup!$AG$7 &amp; "'!" &amp; AE413),0) + IF(Setup!$AG$8&lt;&gt;"",INDIRECT("'" &amp; Setup!$AG$8 &amp; "'!" &amp; AE413),0) + IF(Setup!$AG$9&lt;&gt;"",INDIRECT("'" &amp; Setup!$AG$9 &amp; "'!" &amp; AE413),0) + IF(Setup!$AG$10&lt;&gt;"",INDIRECT("'" &amp; Setup!$AG$10 &amp; "'!" &amp; AE413),0) + IF(Setup!$AG$11&lt;&gt;"",INDIRECT("'" &amp; Setup!$AG$11 &amp; "'!" &amp; AE413),0) + IF(Setup!$AG$12&lt;&gt;"",INDIRECT("'" &amp; Setup!$AG$12 &amp; "'!" &amp; AE413),0)</f>
        <v>0</v>
      </c>
      <c r="N413" s="32" t="str">
        <f t="shared" ca="1" si="205"/>
        <v/>
      </c>
      <c r="O413" s="33" t="str">
        <f t="shared" ca="1" si="208"/>
        <v/>
      </c>
      <c r="P413" s="5">
        <f ca="1">IF(Setup!$AH$7&lt;&gt;"",INDIRECT("'" &amp; Setup!$AH$7 &amp; "'!" &amp; AD413),0) + IF(Setup!$AH$8&lt;&gt;"",INDIRECT("'" &amp; Setup!$AH$8 &amp; "'!" &amp; AD413),0) + IF(Setup!$AH$9&lt;&gt;"",INDIRECT("'" &amp; Setup!$AH$9 &amp; "'!" &amp; AD413),0) + IF(Setup!$AH$10&lt;&gt;"",INDIRECT("'" &amp; Setup!$AH$10 &amp; "'!" &amp; AD413),0) + IF(Setup!$AH$11&lt;&gt;"",INDIRECT("'" &amp; Setup!$AH$11 &amp; "'!" &amp; AD413),0) + IF(Setup!$AH$12&lt;&gt;"",INDIRECT("'" &amp; Setup!$AH$12 &amp; "'!" &amp; AD413),0)</f>
        <v>0</v>
      </c>
      <c r="Q413" s="5">
        <f ca="1">IF(Setup!$AH$7&lt;&gt;"",INDIRECT("'" &amp; Setup!$AH$7 &amp; "'!" &amp; AE413),0) + IF(Setup!$AH$8&lt;&gt;"",INDIRECT("'" &amp; Setup!$AH$8 &amp; "'!" &amp; AE413),0) + IF(Setup!$AH$9&lt;&gt;"",INDIRECT("'" &amp; Setup!$AH$9 &amp; "'!" &amp; AE413),0) + IF(Setup!$AH$10&lt;&gt;"",INDIRECT("'" &amp; Setup!$AH$10 &amp; "'!" &amp; AE413),0) + IF(Setup!$AH$11&lt;&gt;"",INDIRECT("'" &amp; Setup!$AH$11 &amp; "'!" &amp; AE413),0) + IF(Setup!$AH$12&lt;&gt;"",INDIRECT("'" &amp; Setup!$AH$12 &amp; "'!" &amp; AE413),0)</f>
        <v>0</v>
      </c>
      <c r="R413" s="32" t="str">
        <f t="shared" ca="1" si="206"/>
        <v/>
      </c>
      <c r="S413" s="33" t="str">
        <f t="shared" ca="1" si="209"/>
        <v/>
      </c>
      <c r="T413" s="5">
        <f ca="1">IF(Setup!$AI$7&lt;&gt;"",INDIRECT("'" &amp; Setup!$AI$7 &amp; "'!" &amp; AD413),0) + IF(Setup!$AI$8&lt;&gt;"",INDIRECT("'" &amp; Setup!$AI$8 &amp; "'!" &amp; AD413),0) + IF(Setup!$AI$9&lt;&gt;"",INDIRECT("'" &amp; Setup!$AI$9 &amp; "'!" &amp; AD413),0) + IF(Setup!$AI$10&lt;&gt;"",INDIRECT("'" &amp; Setup!$AI$10 &amp; "'!" &amp; AD413),0) + IF(Setup!$AI$11&lt;&gt;"",INDIRECT("'" &amp; Setup!$AI$11 &amp; "'!" &amp; AD413),0) + IF(Setup!$AI$12&lt;&gt;"",INDIRECT("'" &amp; Setup!$AI$12 &amp; "'!" &amp; AD413),0)</f>
        <v>0</v>
      </c>
      <c r="U413" s="5">
        <f ca="1">IF(Setup!$AI$7&lt;&gt;"",INDIRECT("'" &amp; Setup!$AI$7 &amp; "'!" &amp; AE413),0) + IF(Setup!$AI$8&lt;&gt;"",INDIRECT("'" &amp; Setup!$AI$8 &amp; "'!" &amp; AE413),0) + IF(Setup!$AI$9&lt;&gt;"",INDIRECT("'" &amp; Setup!$AI$9 &amp; "'!" &amp; AE413),0) + IF(Setup!$AI$10&lt;&gt;"",INDIRECT("'" &amp; Setup!$AI$10 &amp; "'!" &amp; AE413),0) + IF(Setup!$AI$11&lt;&gt;"",INDIRECT("'" &amp; Setup!$AI$11 &amp; "'!" &amp; AE413),0) + IF(Setup!$AI$12&lt;&gt;"",INDIRECT("'" &amp; Setup!$AI$12 &amp; "'!" &amp; AE413),0)</f>
        <v>0</v>
      </c>
      <c r="V413" s="32" t="str">
        <f t="shared" ca="1" si="195"/>
        <v/>
      </c>
      <c r="W413" s="33" t="str">
        <f t="shared" ca="1" si="210"/>
        <v/>
      </c>
      <c r="X413" s="4">
        <f ca="1">IF(Setup!$AJ$7&lt;&gt;"",INDIRECT("'" &amp; Setup!$AJ$7 &amp; "'!" &amp; AD413),0) + IF(Setup!$AJ$8&lt;&gt;"",INDIRECT("'" &amp; Setup!$AJ$8 &amp; "'!" &amp; AD413),0) + IF(Setup!$AJ$9&lt;&gt;"",INDIRECT("'" &amp; Setup!$AJ$9 &amp; "'!" &amp; AD413),0) + IF(Setup!$AJ$10&lt;&gt;"",INDIRECT("'" &amp; Setup!$AJ$10 &amp; "'!" &amp; AD413),0) + IF(Setup!$AJ$11&lt;&gt;"",INDIRECT("'" &amp; Setup!$AJ$11 &amp; "'!" &amp; AD413),0) + IF(Setup!$AJ$12&lt;&gt;"",INDIRECT("'" &amp; Setup!$AJ$12 &amp; "'!" &amp; AD413),0)</f>
        <v>0</v>
      </c>
      <c r="Y413" s="4">
        <f ca="1">IF(Setup!$AJ$7&lt;&gt;"",INDIRECT("'" &amp; Setup!$AJ$7 &amp; "'!" &amp; AE413),0) + IF(Setup!$AJ$8&lt;&gt;"",INDIRECT("'" &amp; Setup!$AJ$8 &amp; "'!" &amp; AE413),0) + IF(Setup!$AJ$9&lt;&gt;"",INDIRECT("'" &amp; Setup!$AJ$9 &amp; "'!" &amp; AE413),0) + IF(Setup!$AJ$10&lt;&gt;"",INDIRECT("'" &amp; Setup!$AJ$10 &amp; "'!" &amp; AE413),0) + IF(Setup!$AJ$11&lt;&gt;"",INDIRECT("'" &amp; Setup!$AJ$11 &amp; "'!" &amp; AE413),0) + IF(Setup!$AJ$12&lt;&gt;"",INDIRECT("'" &amp; Setup!$AJ$12 &amp; "'!" &amp; AE413),0)</f>
        <v>0</v>
      </c>
      <c r="Z413" s="32" t="str">
        <f t="shared" ca="1" si="197"/>
        <v/>
      </c>
      <c r="AA413" s="33" t="str">
        <f t="shared" ca="1" si="211"/>
        <v/>
      </c>
      <c r="AB413" s="1">
        <f>Planning!H185</f>
        <v>0</v>
      </c>
      <c r="AC413" s="2" t="str">
        <f t="shared" si="199"/>
        <v>00</v>
      </c>
      <c r="AD413" s="2" t="s">
        <v>1211</v>
      </c>
      <c r="AE413" s="2" t="s">
        <v>1212</v>
      </c>
      <c r="AF413" s="2" t="s">
        <v>1779</v>
      </c>
      <c r="AI413" s="2">
        <f ca="1">IF(Setup!$AG$7&lt;&gt;"",INDIRECT("'" &amp; Setup!$AG$7 &amp; "'!" &amp; AF413),0) + IF(Setup!$AG$8&lt;&gt;"",INDIRECT("'" &amp; Setup!$AG$8 &amp; "'!" &amp; AF413),0) + IF(Setup!$AG$9&lt;&gt;"",INDIRECT("'" &amp; Setup!$AG$9 &amp; "'!" &amp; AF413),0) + IF(Setup!$AG$10&lt;&gt;"",INDIRECT("'" &amp; Setup!$AG$10 &amp; "'!" &amp; AF413),0) + IF(Setup!$AG$11&lt;&gt;"",INDIRECT("'" &amp; Setup!$AG$11 &amp; "'!" &amp; AF413),0) + IF(Setup!$AG$12&lt;&gt;"",INDIRECT("'" &amp; Setup!$AG$12 &amp; "'!" &amp; AF413),0)</f>
        <v>0</v>
      </c>
      <c r="AJ413" s="2">
        <f ca="1">IF(Setup!$AH$7&lt;&gt;"",INDIRECT("'" &amp; Setup!$AH$7 &amp; "'!" &amp; AF413),0) + IF(Setup!$AH$8&lt;&gt;"",INDIRECT("'" &amp; Setup!$AH$8 &amp; "'!" &amp; AF413),0) + IF(Setup!$AH$9&lt;&gt;"",INDIRECT("'" &amp; Setup!$AH$9 &amp; "'!" &amp; AF413),0) + IF(Setup!$AH$10&lt;&gt;"",INDIRECT("'" &amp; Setup!$AH$10 &amp; "'!" &amp; AF413),0) + IF(Setup!$AH$11&lt;&gt;"",INDIRECT("'" &amp; Setup!$AH$11 &amp; "'!" &amp; AF413),0) + IF(Setup!$AH$12&lt;&gt;"",INDIRECT("'" &amp; Setup!$AH$12 &amp; "'!" &amp; AF413),0)</f>
        <v>0</v>
      </c>
      <c r="AK413" s="2">
        <f ca="1">IF(Setup!$AI$7&lt;&gt;"",INDIRECT("'" &amp; Setup!$AI$7 &amp; "'!" &amp; AF413),0) + IF(Setup!$AI$8&lt;&gt;"",INDIRECT("'" &amp; Setup!$AI$8 &amp; "'!" &amp; AF413),0) + IF(Setup!$AI$9&lt;&gt;"",INDIRECT("'" &amp; Setup!$AI$9 &amp; "'!" &amp; AF413),0) + IF(Setup!$AI$10&lt;&gt;"",INDIRECT("'" &amp; Setup!$AI$10 &amp; "'!" &amp; AF413),0) + IF(Setup!$AI$11&lt;&gt;"",INDIRECT("'" &amp; Setup!$AI$11 &amp; "'!" &amp; AF413),0) + IF(Setup!$AI$12&lt;&gt;"",INDIRECT("'" &amp; Setup!$AI$12 &amp; "'!" &amp; AF413),0)</f>
        <v>0</v>
      </c>
      <c r="AL413" s="2">
        <f ca="1">IF(Setup!$AJ$7&lt;&gt;"",INDIRECT("'" &amp; Setup!$AJ$7 &amp; "'!" &amp; AF413),0) + IF(Setup!$AJ$8&lt;&gt;"",INDIRECT("'" &amp; Setup!$AJ$8 &amp; "'!" &amp; AF413),0) + IF(Setup!$AJ$9&lt;&gt;"",INDIRECT("'" &amp; Setup!$AJ$9 &amp; "'!" &amp; AF413),0) + IF(Setup!$AJ$10&lt;&gt;"",INDIRECT("'" &amp; Setup!$AJ$10 &amp; "'!" &amp; AF413),0) + IF(Setup!$AJ$11&lt;&gt;"",INDIRECT("'" &amp; Setup!$AJ$11 &amp; "'!" &amp; AF413),0) + IF(Setup!$AJ$12&lt;&gt;"",INDIRECT("'" &amp; Setup!$AJ$12 &amp; "'!" &amp; AF413),0)</f>
        <v>0</v>
      </c>
      <c r="AN413" s="2" t="str">
        <f t="shared" si="200"/>
        <v/>
      </c>
      <c r="BS413" s="2">
        <v>0</v>
      </c>
      <c r="BT413" s="2">
        <f ca="1">IF(Setup!$AH$7="",0,INDIRECT("'" &amp; Setup!$AH$7 &amp; "'!" &amp; AF413))</f>
        <v>0</v>
      </c>
      <c r="BU413" s="2">
        <f ca="1">IF(Setup!$AI$7="",0,INDIRECT("'" &amp; Setup!$AI$7 &amp; "'!" &amp; AF413))</f>
        <v>0</v>
      </c>
      <c r="BV413" s="2">
        <f ca="1">IF(Setup!$AJ$7="",0,INDIRECT("'" &amp; Setup!$AJ$7 &amp; "'!" &amp; AF413))</f>
        <v>0</v>
      </c>
    </row>
    <row r="414" spans="1:74" ht="39" hidden="1" customHeight="1" x14ac:dyDescent="0.2">
      <c r="A414" s="14" t="str">
        <f>Planning!A186</f>
        <v>I178</v>
      </c>
      <c r="B414" s="9">
        <f>Planning!B186</f>
        <v>0</v>
      </c>
      <c r="C414" s="9">
        <f>Planning!C186</f>
        <v>0</v>
      </c>
      <c r="D414" s="9">
        <f>Planning!D186</f>
        <v>0</v>
      </c>
      <c r="E414" s="3">
        <f>Planning!E186</f>
        <v>0</v>
      </c>
      <c r="F414" s="3">
        <f>Planning!G186</f>
        <v>0</v>
      </c>
      <c r="G414" s="60">
        <f t="shared" si="201"/>
        <v>0</v>
      </c>
      <c r="H414" s="5">
        <f t="shared" ca="1" si="202"/>
        <v>0</v>
      </c>
      <c r="I414" s="5">
        <f t="shared" ca="1" si="203"/>
        <v>0</v>
      </c>
      <c r="J414" s="32" t="str">
        <f t="shared" ca="1" si="204"/>
        <v/>
      </c>
      <c r="K414" s="33" t="str">
        <f t="shared" ca="1" si="207"/>
        <v/>
      </c>
      <c r="L414" s="5">
        <f ca="1">IF(Setup!$AG$7&lt;&gt;"",INDIRECT("'" &amp; Setup!$AG$7 &amp; "'!" &amp; AD414),0) + IF(Setup!$AG$8&lt;&gt;"",INDIRECT("'" &amp; Setup!$AG$8 &amp; "'!" &amp; AD414),0) + IF(Setup!$AG$9&lt;&gt;"",INDIRECT("'" &amp; Setup!$AG$9 &amp; "'!" &amp; AD414),0) + IF(Setup!$AG$10&lt;&gt;"",INDIRECT("'" &amp; Setup!$AG$10 &amp; "'!" &amp; AD414),0) + IF(Setup!$AG$11&lt;&gt;"",INDIRECT("'" &amp; Setup!$AG$11 &amp; "'!" &amp; AD414),0) + IF(Setup!$AG$12&lt;&gt;"",INDIRECT("'" &amp; Setup!$AG$12 &amp; "'!" &amp; AD414),0)</f>
        <v>0</v>
      </c>
      <c r="M414" s="5">
        <f ca="1">IF(Setup!$AG$7&lt;&gt;"",INDIRECT("'" &amp; Setup!$AG$7 &amp; "'!" &amp; AE414),0) + IF(Setup!$AG$8&lt;&gt;"",INDIRECT("'" &amp; Setup!$AG$8 &amp; "'!" &amp; AE414),0) + IF(Setup!$AG$9&lt;&gt;"",INDIRECT("'" &amp; Setup!$AG$9 &amp; "'!" &amp; AE414),0) + IF(Setup!$AG$10&lt;&gt;"",INDIRECT("'" &amp; Setup!$AG$10 &amp; "'!" &amp; AE414),0) + IF(Setup!$AG$11&lt;&gt;"",INDIRECT("'" &amp; Setup!$AG$11 &amp; "'!" &amp; AE414),0) + IF(Setup!$AG$12&lt;&gt;"",INDIRECT("'" &amp; Setup!$AG$12 &amp; "'!" &amp; AE414),0)</f>
        <v>0</v>
      </c>
      <c r="N414" s="32" t="str">
        <f t="shared" ca="1" si="205"/>
        <v/>
      </c>
      <c r="O414" s="33" t="str">
        <f t="shared" ca="1" si="208"/>
        <v/>
      </c>
      <c r="P414" s="5">
        <f ca="1">IF(Setup!$AH$7&lt;&gt;"",INDIRECT("'" &amp; Setup!$AH$7 &amp; "'!" &amp; AD414),0) + IF(Setup!$AH$8&lt;&gt;"",INDIRECT("'" &amp; Setup!$AH$8 &amp; "'!" &amp; AD414),0) + IF(Setup!$AH$9&lt;&gt;"",INDIRECT("'" &amp; Setup!$AH$9 &amp; "'!" &amp; AD414),0) + IF(Setup!$AH$10&lt;&gt;"",INDIRECT("'" &amp; Setup!$AH$10 &amp; "'!" &amp; AD414),0) + IF(Setup!$AH$11&lt;&gt;"",INDIRECT("'" &amp; Setup!$AH$11 &amp; "'!" &amp; AD414),0) + IF(Setup!$AH$12&lt;&gt;"",INDIRECT("'" &amp; Setup!$AH$12 &amp; "'!" &amp; AD414),0)</f>
        <v>0</v>
      </c>
      <c r="Q414" s="5">
        <f ca="1">IF(Setup!$AH$7&lt;&gt;"",INDIRECT("'" &amp; Setup!$AH$7 &amp; "'!" &amp; AE414),0) + IF(Setup!$AH$8&lt;&gt;"",INDIRECT("'" &amp; Setup!$AH$8 &amp; "'!" &amp; AE414),0) + IF(Setup!$AH$9&lt;&gt;"",INDIRECT("'" &amp; Setup!$AH$9 &amp; "'!" &amp; AE414),0) + IF(Setup!$AH$10&lt;&gt;"",INDIRECT("'" &amp; Setup!$AH$10 &amp; "'!" &amp; AE414),0) + IF(Setup!$AH$11&lt;&gt;"",INDIRECT("'" &amp; Setup!$AH$11 &amp; "'!" &amp; AE414),0) + IF(Setup!$AH$12&lt;&gt;"",INDIRECT("'" &amp; Setup!$AH$12 &amp; "'!" &amp; AE414),0)</f>
        <v>0</v>
      </c>
      <c r="R414" s="32" t="str">
        <f t="shared" ca="1" si="206"/>
        <v/>
      </c>
      <c r="S414" s="33" t="str">
        <f t="shared" ca="1" si="209"/>
        <v/>
      </c>
      <c r="T414" s="5">
        <f ca="1">IF(Setup!$AI$7&lt;&gt;"",INDIRECT("'" &amp; Setup!$AI$7 &amp; "'!" &amp; AD414),0) + IF(Setup!$AI$8&lt;&gt;"",INDIRECT("'" &amp; Setup!$AI$8 &amp; "'!" &amp; AD414),0) + IF(Setup!$AI$9&lt;&gt;"",INDIRECT("'" &amp; Setup!$AI$9 &amp; "'!" &amp; AD414),0) + IF(Setup!$AI$10&lt;&gt;"",INDIRECT("'" &amp; Setup!$AI$10 &amp; "'!" &amp; AD414),0) + IF(Setup!$AI$11&lt;&gt;"",INDIRECT("'" &amp; Setup!$AI$11 &amp; "'!" &amp; AD414),0) + IF(Setup!$AI$12&lt;&gt;"",INDIRECT("'" &amp; Setup!$AI$12 &amp; "'!" &amp; AD414),0)</f>
        <v>0</v>
      </c>
      <c r="U414" s="5">
        <f ca="1">IF(Setup!$AI$7&lt;&gt;"",INDIRECT("'" &amp; Setup!$AI$7 &amp; "'!" &amp; AE414),0) + IF(Setup!$AI$8&lt;&gt;"",INDIRECT("'" &amp; Setup!$AI$8 &amp; "'!" &amp; AE414),0) + IF(Setup!$AI$9&lt;&gt;"",INDIRECT("'" &amp; Setup!$AI$9 &amp; "'!" &amp; AE414),0) + IF(Setup!$AI$10&lt;&gt;"",INDIRECT("'" &amp; Setup!$AI$10 &amp; "'!" &amp; AE414),0) + IF(Setup!$AI$11&lt;&gt;"",INDIRECT("'" &amp; Setup!$AI$11 &amp; "'!" &amp; AE414),0) + IF(Setup!$AI$12&lt;&gt;"",INDIRECT("'" &amp; Setup!$AI$12 &amp; "'!" &amp; AE414),0)</f>
        <v>0</v>
      </c>
      <c r="V414" s="32" t="str">
        <f t="shared" ca="1" si="195"/>
        <v/>
      </c>
      <c r="W414" s="33" t="str">
        <f t="shared" ca="1" si="210"/>
        <v/>
      </c>
      <c r="X414" s="4">
        <f ca="1">IF(Setup!$AJ$7&lt;&gt;"",INDIRECT("'" &amp; Setup!$AJ$7 &amp; "'!" &amp; AD414),0) + IF(Setup!$AJ$8&lt;&gt;"",INDIRECT("'" &amp; Setup!$AJ$8 &amp; "'!" &amp; AD414),0) + IF(Setup!$AJ$9&lt;&gt;"",INDIRECT("'" &amp; Setup!$AJ$9 &amp; "'!" &amp; AD414),0) + IF(Setup!$AJ$10&lt;&gt;"",INDIRECT("'" &amp; Setup!$AJ$10 &amp; "'!" &amp; AD414),0) + IF(Setup!$AJ$11&lt;&gt;"",INDIRECT("'" &amp; Setup!$AJ$11 &amp; "'!" &amp; AD414),0) + IF(Setup!$AJ$12&lt;&gt;"",INDIRECT("'" &amp; Setup!$AJ$12 &amp; "'!" &amp; AD414),0)</f>
        <v>0</v>
      </c>
      <c r="Y414" s="4">
        <f ca="1">IF(Setup!$AJ$7&lt;&gt;"",INDIRECT("'" &amp; Setup!$AJ$7 &amp; "'!" &amp; AE414),0) + IF(Setup!$AJ$8&lt;&gt;"",INDIRECT("'" &amp; Setup!$AJ$8 &amp; "'!" &amp; AE414),0) + IF(Setup!$AJ$9&lt;&gt;"",INDIRECT("'" &amp; Setup!$AJ$9 &amp; "'!" &amp; AE414),0) + IF(Setup!$AJ$10&lt;&gt;"",INDIRECT("'" &amp; Setup!$AJ$10 &amp; "'!" &amp; AE414),0) + IF(Setup!$AJ$11&lt;&gt;"",INDIRECT("'" &amp; Setup!$AJ$11 &amp; "'!" &amp; AE414),0) + IF(Setup!$AJ$12&lt;&gt;"",INDIRECT("'" &amp; Setup!$AJ$12 &amp; "'!" &amp; AE414),0)</f>
        <v>0</v>
      </c>
      <c r="Z414" s="32" t="str">
        <f t="shared" ca="1" si="197"/>
        <v/>
      </c>
      <c r="AA414" s="33" t="str">
        <f t="shared" ca="1" si="211"/>
        <v/>
      </c>
      <c r="AB414" s="1">
        <f>Planning!H186</f>
        <v>0</v>
      </c>
      <c r="AC414" s="2" t="str">
        <f t="shared" si="199"/>
        <v>00</v>
      </c>
      <c r="AD414" s="2" t="s">
        <v>1213</v>
      </c>
      <c r="AE414" s="2" t="s">
        <v>1214</v>
      </c>
      <c r="AF414" s="2" t="s">
        <v>1780</v>
      </c>
      <c r="AI414" s="2">
        <f ca="1">IF(Setup!$AG$7&lt;&gt;"",INDIRECT("'" &amp; Setup!$AG$7 &amp; "'!" &amp; AF414),0) + IF(Setup!$AG$8&lt;&gt;"",INDIRECT("'" &amp; Setup!$AG$8 &amp; "'!" &amp; AF414),0) + IF(Setup!$AG$9&lt;&gt;"",INDIRECT("'" &amp; Setup!$AG$9 &amp; "'!" &amp; AF414),0) + IF(Setup!$AG$10&lt;&gt;"",INDIRECT("'" &amp; Setup!$AG$10 &amp; "'!" &amp; AF414),0) + IF(Setup!$AG$11&lt;&gt;"",INDIRECT("'" &amp; Setup!$AG$11 &amp; "'!" &amp; AF414),0) + IF(Setup!$AG$12&lt;&gt;"",INDIRECT("'" &amp; Setup!$AG$12 &amp; "'!" &amp; AF414),0)</f>
        <v>0</v>
      </c>
      <c r="AJ414" s="2">
        <f ca="1">IF(Setup!$AH$7&lt;&gt;"",INDIRECT("'" &amp; Setup!$AH$7 &amp; "'!" &amp; AF414),0) + IF(Setup!$AH$8&lt;&gt;"",INDIRECT("'" &amp; Setup!$AH$8 &amp; "'!" &amp; AF414),0) + IF(Setup!$AH$9&lt;&gt;"",INDIRECT("'" &amp; Setup!$AH$9 &amp; "'!" &amp; AF414),0) + IF(Setup!$AH$10&lt;&gt;"",INDIRECT("'" &amp; Setup!$AH$10 &amp; "'!" &amp; AF414),0) + IF(Setup!$AH$11&lt;&gt;"",INDIRECT("'" &amp; Setup!$AH$11 &amp; "'!" &amp; AF414),0) + IF(Setup!$AH$12&lt;&gt;"",INDIRECT("'" &amp; Setup!$AH$12 &amp; "'!" &amp; AF414),0)</f>
        <v>0</v>
      </c>
      <c r="AK414" s="2">
        <f ca="1">IF(Setup!$AI$7&lt;&gt;"",INDIRECT("'" &amp; Setup!$AI$7 &amp; "'!" &amp; AF414),0) + IF(Setup!$AI$8&lt;&gt;"",INDIRECT("'" &amp; Setup!$AI$8 &amp; "'!" &amp; AF414),0) + IF(Setup!$AI$9&lt;&gt;"",INDIRECT("'" &amp; Setup!$AI$9 &amp; "'!" &amp; AF414),0) + IF(Setup!$AI$10&lt;&gt;"",INDIRECT("'" &amp; Setup!$AI$10 &amp; "'!" &amp; AF414),0) + IF(Setup!$AI$11&lt;&gt;"",INDIRECT("'" &amp; Setup!$AI$11 &amp; "'!" &amp; AF414),0) + IF(Setup!$AI$12&lt;&gt;"",INDIRECT("'" &amp; Setup!$AI$12 &amp; "'!" &amp; AF414),0)</f>
        <v>0</v>
      </c>
      <c r="AL414" s="2">
        <f ca="1">IF(Setup!$AJ$7&lt;&gt;"",INDIRECT("'" &amp; Setup!$AJ$7 &amp; "'!" &amp; AF414),0) + IF(Setup!$AJ$8&lt;&gt;"",INDIRECT("'" &amp; Setup!$AJ$8 &amp; "'!" &amp; AF414),0) + IF(Setup!$AJ$9&lt;&gt;"",INDIRECT("'" &amp; Setup!$AJ$9 &amp; "'!" &amp; AF414),0) + IF(Setup!$AJ$10&lt;&gt;"",INDIRECT("'" &amp; Setup!$AJ$10 &amp; "'!" &amp; AF414),0) + IF(Setup!$AJ$11&lt;&gt;"",INDIRECT("'" &amp; Setup!$AJ$11 &amp; "'!" &amp; AF414),0) + IF(Setup!$AJ$12&lt;&gt;"",INDIRECT("'" &amp; Setup!$AJ$12 &amp; "'!" &amp; AF414),0)</f>
        <v>0</v>
      </c>
      <c r="AN414" s="2" t="str">
        <f t="shared" si="200"/>
        <v/>
      </c>
      <c r="BS414" s="2">
        <v>0</v>
      </c>
      <c r="BT414" s="2">
        <f ca="1">IF(Setup!$AH$7="",0,INDIRECT("'" &amp; Setup!$AH$7 &amp; "'!" &amp; AF414))</f>
        <v>0</v>
      </c>
      <c r="BU414" s="2">
        <f ca="1">IF(Setup!$AI$7="",0,INDIRECT("'" &amp; Setup!$AI$7 &amp; "'!" &amp; AF414))</f>
        <v>0</v>
      </c>
      <c r="BV414" s="2">
        <f ca="1">IF(Setup!$AJ$7="",0,INDIRECT("'" &amp; Setup!$AJ$7 &amp; "'!" &amp; AF414))</f>
        <v>0</v>
      </c>
    </row>
    <row r="415" spans="1:74" ht="39" hidden="1" customHeight="1" x14ac:dyDescent="0.2">
      <c r="A415" s="14" t="str">
        <f>Planning!A187</f>
        <v>I179</v>
      </c>
      <c r="B415" s="9">
        <f>Planning!B187</f>
        <v>0</v>
      </c>
      <c r="C415" s="9">
        <f>Planning!C187</f>
        <v>0</v>
      </c>
      <c r="D415" s="9">
        <f>Planning!D187</f>
        <v>0</v>
      </c>
      <c r="E415" s="3">
        <f>Planning!E187</f>
        <v>0</v>
      </c>
      <c r="F415" s="3">
        <f>Planning!G187</f>
        <v>0</v>
      </c>
      <c r="G415" s="60">
        <f t="shared" si="201"/>
        <v>0</v>
      </c>
      <c r="H415" s="5">
        <f t="shared" ca="1" si="202"/>
        <v>0</v>
      </c>
      <c r="I415" s="5">
        <f t="shared" ca="1" si="203"/>
        <v>0</v>
      </c>
      <c r="J415" s="32" t="str">
        <f t="shared" ca="1" si="204"/>
        <v/>
      </c>
      <c r="K415" s="33" t="str">
        <f t="shared" ca="1" si="207"/>
        <v/>
      </c>
      <c r="L415" s="5">
        <f ca="1">IF(Setup!$AG$7&lt;&gt;"",INDIRECT("'" &amp; Setup!$AG$7 &amp; "'!" &amp; AD415),0) + IF(Setup!$AG$8&lt;&gt;"",INDIRECT("'" &amp; Setup!$AG$8 &amp; "'!" &amp; AD415),0) + IF(Setup!$AG$9&lt;&gt;"",INDIRECT("'" &amp; Setup!$AG$9 &amp; "'!" &amp; AD415),0) + IF(Setup!$AG$10&lt;&gt;"",INDIRECT("'" &amp; Setup!$AG$10 &amp; "'!" &amp; AD415),0) + IF(Setup!$AG$11&lt;&gt;"",INDIRECT("'" &amp; Setup!$AG$11 &amp; "'!" &amp; AD415),0) + IF(Setup!$AG$12&lt;&gt;"",INDIRECT("'" &amp; Setup!$AG$12 &amp; "'!" &amp; AD415),0)</f>
        <v>0</v>
      </c>
      <c r="M415" s="5">
        <f ca="1">IF(Setup!$AG$7&lt;&gt;"",INDIRECT("'" &amp; Setup!$AG$7 &amp; "'!" &amp; AE415),0) + IF(Setup!$AG$8&lt;&gt;"",INDIRECT("'" &amp; Setup!$AG$8 &amp; "'!" &amp; AE415),0) + IF(Setup!$AG$9&lt;&gt;"",INDIRECT("'" &amp; Setup!$AG$9 &amp; "'!" &amp; AE415),0) + IF(Setup!$AG$10&lt;&gt;"",INDIRECT("'" &amp; Setup!$AG$10 &amp; "'!" &amp; AE415),0) + IF(Setup!$AG$11&lt;&gt;"",INDIRECT("'" &amp; Setup!$AG$11 &amp; "'!" &amp; AE415),0) + IF(Setup!$AG$12&lt;&gt;"",INDIRECT("'" &amp; Setup!$AG$12 &amp; "'!" &amp; AE415),0)</f>
        <v>0</v>
      </c>
      <c r="N415" s="32" t="str">
        <f t="shared" ca="1" si="205"/>
        <v/>
      </c>
      <c r="O415" s="33" t="str">
        <f t="shared" ca="1" si="208"/>
        <v/>
      </c>
      <c r="P415" s="5">
        <f ca="1">IF(Setup!$AH$7&lt;&gt;"",INDIRECT("'" &amp; Setup!$AH$7 &amp; "'!" &amp; AD415),0) + IF(Setup!$AH$8&lt;&gt;"",INDIRECT("'" &amp; Setup!$AH$8 &amp; "'!" &amp; AD415),0) + IF(Setup!$AH$9&lt;&gt;"",INDIRECT("'" &amp; Setup!$AH$9 &amp; "'!" &amp; AD415),0) + IF(Setup!$AH$10&lt;&gt;"",INDIRECT("'" &amp; Setup!$AH$10 &amp; "'!" &amp; AD415),0) + IF(Setup!$AH$11&lt;&gt;"",INDIRECT("'" &amp; Setup!$AH$11 &amp; "'!" &amp; AD415),0) + IF(Setup!$AH$12&lt;&gt;"",INDIRECT("'" &amp; Setup!$AH$12 &amp; "'!" &amp; AD415),0)</f>
        <v>0</v>
      </c>
      <c r="Q415" s="5">
        <f ca="1">IF(Setup!$AH$7&lt;&gt;"",INDIRECT("'" &amp; Setup!$AH$7 &amp; "'!" &amp; AE415),0) + IF(Setup!$AH$8&lt;&gt;"",INDIRECT("'" &amp; Setup!$AH$8 &amp; "'!" &amp; AE415),0) + IF(Setup!$AH$9&lt;&gt;"",INDIRECT("'" &amp; Setup!$AH$9 &amp; "'!" &amp; AE415),0) + IF(Setup!$AH$10&lt;&gt;"",INDIRECT("'" &amp; Setup!$AH$10 &amp; "'!" &amp; AE415),0) + IF(Setup!$AH$11&lt;&gt;"",INDIRECT("'" &amp; Setup!$AH$11 &amp; "'!" &amp; AE415),0) + IF(Setup!$AH$12&lt;&gt;"",INDIRECT("'" &amp; Setup!$AH$12 &amp; "'!" &amp; AE415),0)</f>
        <v>0</v>
      </c>
      <c r="R415" s="32" t="str">
        <f t="shared" ca="1" si="206"/>
        <v/>
      </c>
      <c r="S415" s="33" t="str">
        <f t="shared" ca="1" si="209"/>
        <v/>
      </c>
      <c r="T415" s="5">
        <f ca="1">IF(Setup!$AI$7&lt;&gt;"",INDIRECT("'" &amp; Setup!$AI$7 &amp; "'!" &amp; AD415),0) + IF(Setup!$AI$8&lt;&gt;"",INDIRECT("'" &amp; Setup!$AI$8 &amp; "'!" &amp; AD415),0) + IF(Setup!$AI$9&lt;&gt;"",INDIRECT("'" &amp; Setup!$AI$9 &amp; "'!" &amp; AD415),0) + IF(Setup!$AI$10&lt;&gt;"",INDIRECT("'" &amp; Setup!$AI$10 &amp; "'!" &amp; AD415),0) + IF(Setup!$AI$11&lt;&gt;"",INDIRECT("'" &amp; Setup!$AI$11 &amp; "'!" &amp; AD415),0) + IF(Setup!$AI$12&lt;&gt;"",INDIRECT("'" &amp; Setup!$AI$12 &amp; "'!" &amp; AD415),0)</f>
        <v>0</v>
      </c>
      <c r="U415" s="5">
        <f ca="1">IF(Setup!$AI$7&lt;&gt;"",INDIRECT("'" &amp; Setup!$AI$7 &amp; "'!" &amp; AE415),0) + IF(Setup!$AI$8&lt;&gt;"",INDIRECT("'" &amp; Setup!$AI$8 &amp; "'!" &amp; AE415),0) + IF(Setup!$AI$9&lt;&gt;"",INDIRECT("'" &amp; Setup!$AI$9 &amp; "'!" &amp; AE415),0) + IF(Setup!$AI$10&lt;&gt;"",INDIRECT("'" &amp; Setup!$AI$10 &amp; "'!" &amp; AE415),0) + IF(Setup!$AI$11&lt;&gt;"",INDIRECT("'" &amp; Setup!$AI$11 &amp; "'!" &amp; AE415),0) + IF(Setup!$AI$12&lt;&gt;"",INDIRECT("'" &amp; Setup!$AI$12 &amp; "'!" &amp; AE415),0)</f>
        <v>0</v>
      </c>
      <c r="V415" s="32" t="str">
        <f t="shared" ca="1" si="195"/>
        <v/>
      </c>
      <c r="W415" s="33" t="str">
        <f t="shared" ca="1" si="210"/>
        <v/>
      </c>
      <c r="X415" s="4">
        <f ca="1">IF(Setup!$AJ$7&lt;&gt;"",INDIRECT("'" &amp; Setup!$AJ$7 &amp; "'!" &amp; AD415),0) + IF(Setup!$AJ$8&lt;&gt;"",INDIRECT("'" &amp; Setup!$AJ$8 &amp; "'!" &amp; AD415),0) + IF(Setup!$AJ$9&lt;&gt;"",INDIRECT("'" &amp; Setup!$AJ$9 &amp; "'!" &amp; AD415),0) + IF(Setup!$AJ$10&lt;&gt;"",INDIRECT("'" &amp; Setup!$AJ$10 &amp; "'!" &amp; AD415),0) + IF(Setup!$AJ$11&lt;&gt;"",INDIRECT("'" &amp; Setup!$AJ$11 &amp; "'!" &amp; AD415),0) + IF(Setup!$AJ$12&lt;&gt;"",INDIRECT("'" &amp; Setup!$AJ$12 &amp; "'!" &amp; AD415),0)</f>
        <v>0</v>
      </c>
      <c r="Y415" s="4">
        <f ca="1">IF(Setup!$AJ$7&lt;&gt;"",INDIRECT("'" &amp; Setup!$AJ$7 &amp; "'!" &amp; AE415),0) + IF(Setup!$AJ$8&lt;&gt;"",INDIRECT("'" &amp; Setup!$AJ$8 &amp; "'!" &amp; AE415),0) + IF(Setup!$AJ$9&lt;&gt;"",INDIRECT("'" &amp; Setup!$AJ$9 &amp; "'!" &amp; AE415),0) + IF(Setup!$AJ$10&lt;&gt;"",INDIRECT("'" &amp; Setup!$AJ$10 &amp; "'!" &amp; AE415),0) + IF(Setup!$AJ$11&lt;&gt;"",INDIRECT("'" &amp; Setup!$AJ$11 &amp; "'!" &amp; AE415),0) + IF(Setup!$AJ$12&lt;&gt;"",INDIRECT("'" &amp; Setup!$AJ$12 &amp; "'!" &amp; AE415),0)</f>
        <v>0</v>
      </c>
      <c r="Z415" s="32" t="str">
        <f t="shared" ca="1" si="197"/>
        <v/>
      </c>
      <c r="AA415" s="33" t="str">
        <f t="shared" ca="1" si="211"/>
        <v/>
      </c>
      <c r="AB415" s="1">
        <f>Planning!H187</f>
        <v>0</v>
      </c>
      <c r="AC415" s="2" t="str">
        <f t="shared" si="199"/>
        <v>00</v>
      </c>
      <c r="AD415" s="2" t="s">
        <v>1215</v>
      </c>
      <c r="AE415" s="2" t="s">
        <v>1216</v>
      </c>
      <c r="AF415" s="2" t="s">
        <v>1781</v>
      </c>
      <c r="AI415" s="2">
        <f ca="1">IF(Setup!$AG$7&lt;&gt;"",INDIRECT("'" &amp; Setup!$AG$7 &amp; "'!" &amp; AF415),0) + IF(Setup!$AG$8&lt;&gt;"",INDIRECT("'" &amp; Setup!$AG$8 &amp; "'!" &amp; AF415),0) + IF(Setup!$AG$9&lt;&gt;"",INDIRECT("'" &amp; Setup!$AG$9 &amp; "'!" &amp; AF415),0) + IF(Setup!$AG$10&lt;&gt;"",INDIRECT("'" &amp; Setup!$AG$10 &amp; "'!" &amp; AF415),0) + IF(Setup!$AG$11&lt;&gt;"",INDIRECT("'" &amp; Setup!$AG$11 &amp; "'!" &amp; AF415),0) + IF(Setup!$AG$12&lt;&gt;"",INDIRECT("'" &amp; Setup!$AG$12 &amp; "'!" &amp; AF415),0)</f>
        <v>0</v>
      </c>
      <c r="AJ415" s="2">
        <f ca="1">IF(Setup!$AH$7&lt;&gt;"",INDIRECT("'" &amp; Setup!$AH$7 &amp; "'!" &amp; AF415),0) + IF(Setup!$AH$8&lt;&gt;"",INDIRECT("'" &amp; Setup!$AH$8 &amp; "'!" &amp; AF415),0) + IF(Setup!$AH$9&lt;&gt;"",INDIRECT("'" &amp; Setup!$AH$9 &amp; "'!" &amp; AF415),0) + IF(Setup!$AH$10&lt;&gt;"",INDIRECT("'" &amp; Setup!$AH$10 &amp; "'!" &amp; AF415),0) + IF(Setup!$AH$11&lt;&gt;"",INDIRECT("'" &amp; Setup!$AH$11 &amp; "'!" &amp; AF415),0) + IF(Setup!$AH$12&lt;&gt;"",INDIRECT("'" &amp; Setup!$AH$12 &amp; "'!" &amp; AF415),0)</f>
        <v>0</v>
      </c>
      <c r="AK415" s="2">
        <f ca="1">IF(Setup!$AI$7&lt;&gt;"",INDIRECT("'" &amp; Setup!$AI$7 &amp; "'!" &amp; AF415),0) + IF(Setup!$AI$8&lt;&gt;"",INDIRECT("'" &amp; Setup!$AI$8 &amp; "'!" &amp; AF415),0) + IF(Setup!$AI$9&lt;&gt;"",INDIRECT("'" &amp; Setup!$AI$9 &amp; "'!" &amp; AF415),0) + IF(Setup!$AI$10&lt;&gt;"",INDIRECT("'" &amp; Setup!$AI$10 &amp; "'!" &amp; AF415),0) + IF(Setup!$AI$11&lt;&gt;"",INDIRECT("'" &amp; Setup!$AI$11 &amp; "'!" &amp; AF415),0) + IF(Setup!$AI$12&lt;&gt;"",INDIRECT("'" &amp; Setup!$AI$12 &amp; "'!" &amp; AF415),0)</f>
        <v>0</v>
      </c>
      <c r="AL415" s="2">
        <f ca="1">IF(Setup!$AJ$7&lt;&gt;"",INDIRECT("'" &amp; Setup!$AJ$7 &amp; "'!" &amp; AF415),0) + IF(Setup!$AJ$8&lt;&gt;"",INDIRECT("'" &amp; Setup!$AJ$8 &amp; "'!" &amp; AF415),0) + IF(Setup!$AJ$9&lt;&gt;"",INDIRECT("'" &amp; Setup!$AJ$9 &amp; "'!" &amp; AF415),0) + IF(Setup!$AJ$10&lt;&gt;"",INDIRECT("'" &amp; Setup!$AJ$10 &amp; "'!" &amp; AF415),0) + IF(Setup!$AJ$11&lt;&gt;"",INDIRECT("'" &amp; Setup!$AJ$11 &amp; "'!" &amp; AF415),0) + IF(Setup!$AJ$12&lt;&gt;"",INDIRECT("'" &amp; Setup!$AJ$12 &amp; "'!" &amp; AF415),0)</f>
        <v>0</v>
      </c>
      <c r="AN415" s="2" t="str">
        <f t="shared" si="200"/>
        <v/>
      </c>
      <c r="BS415" s="2">
        <v>0</v>
      </c>
      <c r="BT415" s="2">
        <f ca="1">IF(Setup!$AH$7="",0,INDIRECT("'" &amp; Setup!$AH$7 &amp; "'!" &amp; AF415))</f>
        <v>0</v>
      </c>
      <c r="BU415" s="2">
        <f ca="1">IF(Setup!$AI$7="",0,INDIRECT("'" &amp; Setup!$AI$7 &amp; "'!" &amp; AF415))</f>
        <v>0</v>
      </c>
      <c r="BV415" s="2">
        <f ca="1">IF(Setup!$AJ$7="",0,INDIRECT("'" &amp; Setup!$AJ$7 &amp; "'!" &amp; AF415))</f>
        <v>0</v>
      </c>
    </row>
    <row r="416" spans="1:74" ht="39" hidden="1" customHeight="1" x14ac:dyDescent="0.2">
      <c r="A416" s="14" t="str">
        <f>Planning!A188</f>
        <v>I180</v>
      </c>
      <c r="B416" s="9">
        <f>Planning!B188</f>
        <v>0</v>
      </c>
      <c r="C416" s="9">
        <f>Planning!C188</f>
        <v>0</v>
      </c>
      <c r="D416" s="9">
        <f>Planning!D188</f>
        <v>0</v>
      </c>
      <c r="E416" s="3">
        <f>Planning!E188</f>
        <v>0</v>
      </c>
      <c r="F416" s="3">
        <f>Planning!G188</f>
        <v>0</v>
      </c>
      <c r="G416" s="60">
        <f t="shared" si="201"/>
        <v>0</v>
      </c>
      <c r="H416" s="5">
        <f t="shared" ca="1" si="202"/>
        <v>0</v>
      </c>
      <c r="I416" s="5">
        <f t="shared" ca="1" si="203"/>
        <v>0</v>
      </c>
      <c r="J416" s="32" t="str">
        <f t="shared" ca="1" si="204"/>
        <v/>
      </c>
      <c r="K416" s="33" t="str">
        <f t="shared" ca="1" si="207"/>
        <v/>
      </c>
      <c r="L416" s="5">
        <f ca="1">IF(Setup!$AG$7&lt;&gt;"",INDIRECT("'" &amp; Setup!$AG$7 &amp; "'!" &amp; AD416),0) + IF(Setup!$AG$8&lt;&gt;"",INDIRECT("'" &amp; Setup!$AG$8 &amp; "'!" &amp; AD416),0) + IF(Setup!$AG$9&lt;&gt;"",INDIRECT("'" &amp; Setup!$AG$9 &amp; "'!" &amp; AD416),0) + IF(Setup!$AG$10&lt;&gt;"",INDIRECT("'" &amp; Setup!$AG$10 &amp; "'!" &amp; AD416),0) + IF(Setup!$AG$11&lt;&gt;"",INDIRECT("'" &amp; Setup!$AG$11 &amp; "'!" &amp; AD416),0) + IF(Setup!$AG$12&lt;&gt;"",INDIRECT("'" &amp; Setup!$AG$12 &amp; "'!" &amp; AD416),0)</f>
        <v>0</v>
      </c>
      <c r="M416" s="5">
        <f ca="1">IF(Setup!$AG$7&lt;&gt;"",INDIRECT("'" &amp; Setup!$AG$7 &amp; "'!" &amp; AE416),0) + IF(Setup!$AG$8&lt;&gt;"",INDIRECT("'" &amp; Setup!$AG$8 &amp; "'!" &amp; AE416),0) + IF(Setup!$AG$9&lt;&gt;"",INDIRECT("'" &amp; Setup!$AG$9 &amp; "'!" &amp; AE416),0) + IF(Setup!$AG$10&lt;&gt;"",INDIRECT("'" &amp; Setup!$AG$10 &amp; "'!" &amp; AE416),0) + IF(Setup!$AG$11&lt;&gt;"",INDIRECT("'" &amp; Setup!$AG$11 &amp; "'!" &amp; AE416),0) + IF(Setup!$AG$12&lt;&gt;"",INDIRECT("'" &amp; Setup!$AG$12 &amp; "'!" &amp; AE416),0)</f>
        <v>0</v>
      </c>
      <c r="N416" s="32" t="str">
        <f t="shared" ca="1" si="205"/>
        <v/>
      </c>
      <c r="O416" s="33" t="str">
        <f t="shared" ca="1" si="208"/>
        <v/>
      </c>
      <c r="P416" s="5">
        <f ca="1">IF(Setup!$AH$7&lt;&gt;"",INDIRECT("'" &amp; Setup!$AH$7 &amp; "'!" &amp; AD416),0) + IF(Setup!$AH$8&lt;&gt;"",INDIRECT("'" &amp; Setup!$AH$8 &amp; "'!" &amp; AD416),0) + IF(Setup!$AH$9&lt;&gt;"",INDIRECT("'" &amp; Setup!$AH$9 &amp; "'!" &amp; AD416),0) + IF(Setup!$AH$10&lt;&gt;"",INDIRECT("'" &amp; Setup!$AH$10 &amp; "'!" &amp; AD416),0) + IF(Setup!$AH$11&lt;&gt;"",INDIRECT("'" &amp; Setup!$AH$11 &amp; "'!" &amp; AD416),0) + IF(Setup!$AH$12&lt;&gt;"",INDIRECT("'" &amp; Setup!$AH$12 &amp; "'!" &amp; AD416),0)</f>
        <v>0</v>
      </c>
      <c r="Q416" s="5">
        <f ca="1">IF(Setup!$AH$7&lt;&gt;"",INDIRECT("'" &amp; Setup!$AH$7 &amp; "'!" &amp; AE416),0) + IF(Setup!$AH$8&lt;&gt;"",INDIRECT("'" &amp; Setup!$AH$8 &amp; "'!" &amp; AE416),0) + IF(Setup!$AH$9&lt;&gt;"",INDIRECT("'" &amp; Setup!$AH$9 &amp; "'!" &amp; AE416),0) + IF(Setup!$AH$10&lt;&gt;"",INDIRECT("'" &amp; Setup!$AH$10 &amp; "'!" &amp; AE416),0) + IF(Setup!$AH$11&lt;&gt;"",INDIRECT("'" &amp; Setup!$AH$11 &amp; "'!" &amp; AE416),0) + IF(Setup!$AH$12&lt;&gt;"",INDIRECT("'" &amp; Setup!$AH$12 &amp; "'!" &amp; AE416),0)</f>
        <v>0</v>
      </c>
      <c r="R416" s="32" t="str">
        <f t="shared" ca="1" si="206"/>
        <v/>
      </c>
      <c r="S416" s="33" t="str">
        <f t="shared" ca="1" si="209"/>
        <v/>
      </c>
      <c r="T416" s="5">
        <f ca="1">IF(Setup!$AI$7&lt;&gt;"",INDIRECT("'" &amp; Setup!$AI$7 &amp; "'!" &amp; AD416),0) + IF(Setup!$AI$8&lt;&gt;"",INDIRECT("'" &amp; Setup!$AI$8 &amp; "'!" &amp; AD416),0) + IF(Setup!$AI$9&lt;&gt;"",INDIRECT("'" &amp; Setup!$AI$9 &amp; "'!" &amp; AD416),0) + IF(Setup!$AI$10&lt;&gt;"",INDIRECT("'" &amp; Setup!$AI$10 &amp; "'!" &amp; AD416),0) + IF(Setup!$AI$11&lt;&gt;"",INDIRECT("'" &amp; Setup!$AI$11 &amp; "'!" &amp; AD416),0) + IF(Setup!$AI$12&lt;&gt;"",INDIRECT("'" &amp; Setup!$AI$12 &amp; "'!" &amp; AD416),0)</f>
        <v>0</v>
      </c>
      <c r="U416" s="5">
        <f ca="1">IF(Setup!$AI$7&lt;&gt;"",INDIRECT("'" &amp; Setup!$AI$7 &amp; "'!" &amp; AE416),0) + IF(Setup!$AI$8&lt;&gt;"",INDIRECT("'" &amp; Setup!$AI$8 &amp; "'!" &amp; AE416),0) + IF(Setup!$AI$9&lt;&gt;"",INDIRECT("'" &amp; Setup!$AI$9 &amp; "'!" &amp; AE416),0) + IF(Setup!$AI$10&lt;&gt;"",INDIRECT("'" &amp; Setup!$AI$10 &amp; "'!" &amp; AE416),0) + IF(Setup!$AI$11&lt;&gt;"",INDIRECT("'" &amp; Setup!$AI$11 &amp; "'!" &amp; AE416),0) + IF(Setup!$AI$12&lt;&gt;"",INDIRECT("'" &amp; Setup!$AI$12 &amp; "'!" &amp; AE416),0)</f>
        <v>0</v>
      </c>
      <c r="V416" s="32" t="str">
        <f t="shared" ca="1" si="195"/>
        <v/>
      </c>
      <c r="W416" s="33" t="str">
        <f t="shared" ca="1" si="210"/>
        <v/>
      </c>
      <c r="X416" s="4">
        <f ca="1">IF(Setup!$AJ$7&lt;&gt;"",INDIRECT("'" &amp; Setup!$AJ$7 &amp; "'!" &amp; AD416),0) + IF(Setup!$AJ$8&lt;&gt;"",INDIRECT("'" &amp; Setup!$AJ$8 &amp; "'!" &amp; AD416),0) + IF(Setup!$AJ$9&lt;&gt;"",INDIRECT("'" &amp; Setup!$AJ$9 &amp; "'!" &amp; AD416),0) + IF(Setup!$AJ$10&lt;&gt;"",INDIRECT("'" &amp; Setup!$AJ$10 &amp; "'!" &amp; AD416),0) + IF(Setup!$AJ$11&lt;&gt;"",INDIRECT("'" &amp; Setup!$AJ$11 &amp; "'!" &amp; AD416),0) + IF(Setup!$AJ$12&lt;&gt;"",INDIRECT("'" &amp; Setup!$AJ$12 &amp; "'!" &amp; AD416),0)</f>
        <v>0</v>
      </c>
      <c r="Y416" s="4">
        <f ca="1">IF(Setup!$AJ$7&lt;&gt;"",INDIRECT("'" &amp; Setup!$AJ$7 &amp; "'!" &amp; AE416),0) + IF(Setup!$AJ$8&lt;&gt;"",INDIRECT("'" &amp; Setup!$AJ$8 &amp; "'!" &amp; AE416),0) + IF(Setup!$AJ$9&lt;&gt;"",INDIRECT("'" &amp; Setup!$AJ$9 &amp; "'!" &amp; AE416),0) + IF(Setup!$AJ$10&lt;&gt;"",INDIRECT("'" &amp; Setup!$AJ$10 &amp; "'!" &amp; AE416),0) + IF(Setup!$AJ$11&lt;&gt;"",INDIRECT("'" &amp; Setup!$AJ$11 &amp; "'!" &amp; AE416),0) + IF(Setup!$AJ$12&lt;&gt;"",INDIRECT("'" &amp; Setup!$AJ$12 &amp; "'!" &amp; AE416),0)</f>
        <v>0</v>
      </c>
      <c r="Z416" s="32" t="str">
        <f t="shared" ca="1" si="197"/>
        <v/>
      </c>
      <c r="AA416" s="33" t="str">
        <f t="shared" ca="1" si="211"/>
        <v/>
      </c>
      <c r="AB416" s="1">
        <f>Planning!H188</f>
        <v>0</v>
      </c>
      <c r="AC416" s="2" t="str">
        <f t="shared" si="199"/>
        <v>00</v>
      </c>
      <c r="AD416" s="2" t="s">
        <v>1217</v>
      </c>
      <c r="AE416" s="2" t="s">
        <v>1218</v>
      </c>
      <c r="AF416" s="2" t="s">
        <v>1782</v>
      </c>
      <c r="AI416" s="2">
        <f ca="1">IF(Setup!$AG$7&lt;&gt;"",INDIRECT("'" &amp; Setup!$AG$7 &amp; "'!" &amp; AF416),0) + IF(Setup!$AG$8&lt;&gt;"",INDIRECT("'" &amp; Setup!$AG$8 &amp; "'!" &amp; AF416),0) + IF(Setup!$AG$9&lt;&gt;"",INDIRECT("'" &amp; Setup!$AG$9 &amp; "'!" &amp; AF416),0) + IF(Setup!$AG$10&lt;&gt;"",INDIRECT("'" &amp; Setup!$AG$10 &amp; "'!" &amp; AF416),0) + IF(Setup!$AG$11&lt;&gt;"",INDIRECT("'" &amp; Setup!$AG$11 &amp; "'!" &amp; AF416),0) + IF(Setup!$AG$12&lt;&gt;"",INDIRECT("'" &amp; Setup!$AG$12 &amp; "'!" &amp; AF416),0)</f>
        <v>0</v>
      </c>
      <c r="AJ416" s="2">
        <f ca="1">IF(Setup!$AH$7&lt;&gt;"",INDIRECT("'" &amp; Setup!$AH$7 &amp; "'!" &amp; AF416),0) + IF(Setup!$AH$8&lt;&gt;"",INDIRECT("'" &amp; Setup!$AH$8 &amp; "'!" &amp; AF416),0) + IF(Setup!$AH$9&lt;&gt;"",INDIRECT("'" &amp; Setup!$AH$9 &amp; "'!" &amp; AF416),0) + IF(Setup!$AH$10&lt;&gt;"",INDIRECT("'" &amp; Setup!$AH$10 &amp; "'!" &amp; AF416),0) + IF(Setup!$AH$11&lt;&gt;"",INDIRECT("'" &amp; Setup!$AH$11 &amp; "'!" &amp; AF416),0) + IF(Setup!$AH$12&lt;&gt;"",INDIRECT("'" &amp; Setup!$AH$12 &amp; "'!" &amp; AF416),0)</f>
        <v>0</v>
      </c>
      <c r="AK416" s="2">
        <f ca="1">IF(Setup!$AI$7&lt;&gt;"",INDIRECT("'" &amp; Setup!$AI$7 &amp; "'!" &amp; AF416),0) + IF(Setup!$AI$8&lt;&gt;"",INDIRECT("'" &amp; Setup!$AI$8 &amp; "'!" &amp; AF416),0) + IF(Setup!$AI$9&lt;&gt;"",INDIRECT("'" &amp; Setup!$AI$9 &amp; "'!" &amp; AF416),0) + IF(Setup!$AI$10&lt;&gt;"",INDIRECT("'" &amp; Setup!$AI$10 &amp; "'!" &amp; AF416),0) + IF(Setup!$AI$11&lt;&gt;"",INDIRECT("'" &amp; Setup!$AI$11 &amp; "'!" &amp; AF416),0) + IF(Setup!$AI$12&lt;&gt;"",INDIRECT("'" &amp; Setup!$AI$12 &amp; "'!" &amp; AF416),0)</f>
        <v>0</v>
      </c>
      <c r="AL416" s="2">
        <f ca="1">IF(Setup!$AJ$7&lt;&gt;"",INDIRECT("'" &amp; Setup!$AJ$7 &amp; "'!" &amp; AF416),0) + IF(Setup!$AJ$8&lt;&gt;"",INDIRECT("'" &amp; Setup!$AJ$8 &amp; "'!" &amp; AF416),0) + IF(Setup!$AJ$9&lt;&gt;"",INDIRECT("'" &amp; Setup!$AJ$9 &amp; "'!" &amp; AF416),0) + IF(Setup!$AJ$10&lt;&gt;"",INDIRECT("'" &amp; Setup!$AJ$10 &amp; "'!" &amp; AF416),0) + IF(Setup!$AJ$11&lt;&gt;"",INDIRECT("'" &amp; Setup!$AJ$11 &amp; "'!" &amp; AF416),0) + IF(Setup!$AJ$12&lt;&gt;"",INDIRECT("'" &amp; Setup!$AJ$12 &amp; "'!" &amp; AF416),0)</f>
        <v>0</v>
      </c>
      <c r="AN416" s="2" t="str">
        <f t="shared" si="200"/>
        <v/>
      </c>
      <c r="BS416" s="2">
        <v>0</v>
      </c>
      <c r="BT416" s="2">
        <f ca="1">IF(Setup!$AH$7="",0,INDIRECT("'" &amp; Setup!$AH$7 &amp; "'!" &amp; AF416))</f>
        <v>0</v>
      </c>
      <c r="BU416" s="2">
        <f ca="1">IF(Setup!$AI$7="",0,INDIRECT("'" &amp; Setup!$AI$7 &amp; "'!" &amp; AF416))</f>
        <v>0</v>
      </c>
      <c r="BV416" s="2">
        <f ca="1">IF(Setup!$AJ$7="",0,INDIRECT("'" &amp; Setup!$AJ$7 &amp; "'!" &amp; AF416))</f>
        <v>0</v>
      </c>
    </row>
    <row r="417" spans="1:74" ht="39" hidden="1" customHeight="1" x14ac:dyDescent="0.2">
      <c r="A417" s="14" t="str">
        <f>Planning!A189</f>
        <v>I181</v>
      </c>
      <c r="B417" s="9">
        <f>Planning!B189</f>
        <v>0</v>
      </c>
      <c r="C417" s="9">
        <f>Planning!C189</f>
        <v>0</v>
      </c>
      <c r="D417" s="9">
        <f>Planning!D189</f>
        <v>0</v>
      </c>
      <c r="E417" s="3">
        <f>Planning!E189</f>
        <v>0</v>
      </c>
      <c r="F417" s="3">
        <f>Planning!G189</f>
        <v>0</v>
      </c>
      <c r="G417" s="60">
        <f t="shared" si="201"/>
        <v>0</v>
      </c>
      <c r="H417" s="5">
        <f t="shared" ca="1" si="202"/>
        <v>0</v>
      </c>
      <c r="I417" s="5">
        <f t="shared" ca="1" si="203"/>
        <v>0</v>
      </c>
      <c r="J417" s="32" t="str">
        <f t="shared" ca="1" si="204"/>
        <v/>
      </c>
      <c r="K417" s="33" t="str">
        <f t="shared" ca="1" si="207"/>
        <v/>
      </c>
      <c r="L417" s="5">
        <f ca="1">IF(Setup!$AG$7&lt;&gt;"",INDIRECT("'" &amp; Setup!$AG$7 &amp; "'!" &amp; AD417),0) + IF(Setup!$AG$8&lt;&gt;"",INDIRECT("'" &amp; Setup!$AG$8 &amp; "'!" &amp; AD417),0) + IF(Setup!$AG$9&lt;&gt;"",INDIRECT("'" &amp; Setup!$AG$9 &amp; "'!" &amp; AD417),0) + IF(Setup!$AG$10&lt;&gt;"",INDIRECT("'" &amp; Setup!$AG$10 &amp; "'!" &amp; AD417),0) + IF(Setup!$AG$11&lt;&gt;"",INDIRECT("'" &amp; Setup!$AG$11 &amp; "'!" &amp; AD417),0) + IF(Setup!$AG$12&lt;&gt;"",INDIRECT("'" &amp; Setup!$AG$12 &amp; "'!" &amp; AD417),0)</f>
        <v>0</v>
      </c>
      <c r="M417" s="5">
        <f ca="1">IF(Setup!$AG$7&lt;&gt;"",INDIRECT("'" &amp; Setup!$AG$7 &amp; "'!" &amp; AE417),0) + IF(Setup!$AG$8&lt;&gt;"",INDIRECT("'" &amp; Setup!$AG$8 &amp; "'!" &amp; AE417),0) + IF(Setup!$AG$9&lt;&gt;"",INDIRECT("'" &amp; Setup!$AG$9 &amp; "'!" &amp; AE417),0) + IF(Setup!$AG$10&lt;&gt;"",INDIRECT("'" &amp; Setup!$AG$10 &amp; "'!" &amp; AE417),0) + IF(Setup!$AG$11&lt;&gt;"",INDIRECT("'" &amp; Setup!$AG$11 &amp; "'!" &amp; AE417),0) + IF(Setup!$AG$12&lt;&gt;"",INDIRECT("'" &amp; Setup!$AG$12 &amp; "'!" &amp; AE417),0)</f>
        <v>0</v>
      </c>
      <c r="N417" s="32" t="str">
        <f t="shared" ca="1" si="205"/>
        <v/>
      </c>
      <c r="O417" s="33" t="str">
        <f t="shared" ca="1" si="208"/>
        <v/>
      </c>
      <c r="P417" s="5">
        <f ca="1">IF(Setup!$AH$7&lt;&gt;"",INDIRECT("'" &amp; Setup!$AH$7 &amp; "'!" &amp; AD417),0) + IF(Setup!$AH$8&lt;&gt;"",INDIRECT("'" &amp; Setup!$AH$8 &amp; "'!" &amp; AD417),0) + IF(Setup!$AH$9&lt;&gt;"",INDIRECT("'" &amp; Setup!$AH$9 &amp; "'!" &amp; AD417),0) + IF(Setup!$AH$10&lt;&gt;"",INDIRECT("'" &amp; Setup!$AH$10 &amp; "'!" &amp; AD417),0) + IF(Setup!$AH$11&lt;&gt;"",INDIRECT("'" &amp; Setup!$AH$11 &amp; "'!" &amp; AD417),0) + IF(Setup!$AH$12&lt;&gt;"",INDIRECT("'" &amp; Setup!$AH$12 &amp; "'!" &amp; AD417),0)</f>
        <v>0</v>
      </c>
      <c r="Q417" s="5">
        <f ca="1">IF(Setup!$AH$7&lt;&gt;"",INDIRECT("'" &amp; Setup!$AH$7 &amp; "'!" &amp; AE417),0) + IF(Setup!$AH$8&lt;&gt;"",INDIRECT("'" &amp; Setup!$AH$8 &amp; "'!" &amp; AE417),0) + IF(Setup!$AH$9&lt;&gt;"",INDIRECT("'" &amp; Setup!$AH$9 &amp; "'!" &amp; AE417),0) + IF(Setup!$AH$10&lt;&gt;"",INDIRECT("'" &amp; Setup!$AH$10 &amp; "'!" &amp; AE417),0) + IF(Setup!$AH$11&lt;&gt;"",INDIRECT("'" &amp; Setup!$AH$11 &amp; "'!" &amp; AE417),0) + IF(Setup!$AH$12&lt;&gt;"",INDIRECT("'" &amp; Setup!$AH$12 &amp; "'!" &amp; AE417),0)</f>
        <v>0</v>
      </c>
      <c r="R417" s="32" t="str">
        <f t="shared" ca="1" si="206"/>
        <v/>
      </c>
      <c r="S417" s="33" t="str">
        <f t="shared" ca="1" si="209"/>
        <v/>
      </c>
      <c r="T417" s="5">
        <f ca="1">IF(Setup!$AI$7&lt;&gt;"",INDIRECT("'" &amp; Setup!$AI$7 &amp; "'!" &amp; AD417),0) + IF(Setup!$AI$8&lt;&gt;"",INDIRECT("'" &amp; Setup!$AI$8 &amp; "'!" &amp; AD417),0) + IF(Setup!$AI$9&lt;&gt;"",INDIRECT("'" &amp; Setup!$AI$9 &amp; "'!" &amp; AD417),0) + IF(Setup!$AI$10&lt;&gt;"",INDIRECT("'" &amp; Setup!$AI$10 &amp; "'!" &amp; AD417),0) + IF(Setup!$AI$11&lt;&gt;"",INDIRECT("'" &amp; Setup!$AI$11 &amp; "'!" &amp; AD417),0) + IF(Setup!$AI$12&lt;&gt;"",INDIRECT("'" &amp; Setup!$AI$12 &amp; "'!" &amp; AD417),0)</f>
        <v>0</v>
      </c>
      <c r="U417" s="5">
        <f ca="1">IF(Setup!$AI$7&lt;&gt;"",INDIRECT("'" &amp; Setup!$AI$7 &amp; "'!" &amp; AE417),0) + IF(Setup!$AI$8&lt;&gt;"",INDIRECT("'" &amp; Setup!$AI$8 &amp; "'!" &amp; AE417),0) + IF(Setup!$AI$9&lt;&gt;"",INDIRECT("'" &amp; Setup!$AI$9 &amp; "'!" &amp; AE417),0) + IF(Setup!$AI$10&lt;&gt;"",INDIRECT("'" &amp; Setup!$AI$10 &amp; "'!" &amp; AE417),0) + IF(Setup!$AI$11&lt;&gt;"",INDIRECT("'" &amp; Setup!$AI$11 &amp; "'!" &amp; AE417),0) + IF(Setup!$AI$12&lt;&gt;"",INDIRECT("'" &amp; Setup!$AI$12 &amp; "'!" &amp; AE417),0)</f>
        <v>0</v>
      </c>
      <c r="V417" s="32" t="str">
        <f t="shared" ca="1" si="195"/>
        <v/>
      </c>
      <c r="W417" s="33" t="str">
        <f t="shared" ca="1" si="210"/>
        <v/>
      </c>
      <c r="X417" s="4">
        <f ca="1">IF(Setup!$AJ$7&lt;&gt;"",INDIRECT("'" &amp; Setup!$AJ$7 &amp; "'!" &amp; AD417),0) + IF(Setup!$AJ$8&lt;&gt;"",INDIRECT("'" &amp; Setup!$AJ$8 &amp; "'!" &amp; AD417),0) + IF(Setup!$AJ$9&lt;&gt;"",INDIRECT("'" &amp; Setup!$AJ$9 &amp; "'!" &amp; AD417),0) + IF(Setup!$AJ$10&lt;&gt;"",INDIRECT("'" &amp; Setup!$AJ$10 &amp; "'!" &amp; AD417),0) + IF(Setup!$AJ$11&lt;&gt;"",INDIRECT("'" &amp; Setup!$AJ$11 &amp; "'!" &amp; AD417),0) + IF(Setup!$AJ$12&lt;&gt;"",INDIRECT("'" &amp; Setup!$AJ$12 &amp; "'!" &amp; AD417),0)</f>
        <v>0</v>
      </c>
      <c r="Y417" s="4">
        <f ca="1">IF(Setup!$AJ$7&lt;&gt;"",INDIRECT("'" &amp; Setup!$AJ$7 &amp; "'!" &amp; AE417),0) + IF(Setup!$AJ$8&lt;&gt;"",INDIRECT("'" &amp; Setup!$AJ$8 &amp; "'!" &amp; AE417),0) + IF(Setup!$AJ$9&lt;&gt;"",INDIRECT("'" &amp; Setup!$AJ$9 &amp; "'!" &amp; AE417),0) + IF(Setup!$AJ$10&lt;&gt;"",INDIRECT("'" &amp; Setup!$AJ$10 &amp; "'!" &amp; AE417),0) + IF(Setup!$AJ$11&lt;&gt;"",INDIRECT("'" &amp; Setup!$AJ$11 &amp; "'!" &amp; AE417),0) + IF(Setup!$AJ$12&lt;&gt;"",INDIRECT("'" &amp; Setup!$AJ$12 &amp; "'!" &amp; AE417),0)</f>
        <v>0</v>
      </c>
      <c r="Z417" s="32" t="str">
        <f t="shared" ca="1" si="197"/>
        <v/>
      </c>
      <c r="AA417" s="33" t="str">
        <f t="shared" ca="1" si="211"/>
        <v/>
      </c>
      <c r="AB417" s="1">
        <f>Planning!H189</f>
        <v>0</v>
      </c>
      <c r="AC417" s="2" t="str">
        <f t="shared" si="199"/>
        <v>00</v>
      </c>
      <c r="AD417" s="2" t="s">
        <v>1219</v>
      </c>
      <c r="AE417" s="2" t="s">
        <v>1220</v>
      </c>
      <c r="AF417" s="2" t="s">
        <v>1783</v>
      </c>
      <c r="AI417" s="2">
        <f ca="1">IF(Setup!$AG$7&lt;&gt;"",INDIRECT("'" &amp; Setup!$AG$7 &amp; "'!" &amp; AF417),0) + IF(Setup!$AG$8&lt;&gt;"",INDIRECT("'" &amp; Setup!$AG$8 &amp; "'!" &amp; AF417),0) + IF(Setup!$AG$9&lt;&gt;"",INDIRECT("'" &amp; Setup!$AG$9 &amp; "'!" &amp; AF417),0) + IF(Setup!$AG$10&lt;&gt;"",INDIRECT("'" &amp; Setup!$AG$10 &amp; "'!" &amp; AF417),0) + IF(Setup!$AG$11&lt;&gt;"",INDIRECT("'" &amp; Setup!$AG$11 &amp; "'!" &amp; AF417),0) + IF(Setup!$AG$12&lt;&gt;"",INDIRECT("'" &amp; Setup!$AG$12 &amp; "'!" &amp; AF417),0)</f>
        <v>0</v>
      </c>
      <c r="AJ417" s="2">
        <f ca="1">IF(Setup!$AH$7&lt;&gt;"",INDIRECT("'" &amp; Setup!$AH$7 &amp; "'!" &amp; AF417),0) + IF(Setup!$AH$8&lt;&gt;"",INDIRECT("'" &amp; Setup!$AH$8 &amp; "'!" &amp; AF417),0) + IF(Setup!$AH$9&lt;&gt;"",INDIRECT("'" &amp; Setup!$AH$9 &amp; "'!" &amp; AF417),0) + IF(Setup!$AH$10&lt;&gt;"",INDIRECT("'" &amp; Setup!$AH$10 &amp; "'!" &amp; AF417),0) + IF(Setup!$AH$11&lt;&gt;"",INDIRECT("'" &amp; Setup!$AH$11 &amp; "'!" &amp; AF417),0) + IF(Setup!$AH$12&lt;&gt;"",INDIRECT("'" &amp; Setup!$AH$12 &amp; "'!" &amp; AF417),0)</f>
        <v>0</v>
      </c>
      <c r="AK417" s="2">
        <f ca="1">IF(Setup!$AI$7&lt;&gt;"",INDIRECT("'" &amp; Setup!$AI$7 &amp; "'!" &amp; AF417),0) + IF(Setup!$AI$8&lt;&gt;"",INDIRECT("'" &amp; Setup!$AI$8 &amp; "'!" &amp; AF417),0) + IF(Setup!$AI$9&lt;&gt;"",INDIRECT("'" &amp; Setup!$AI$9 &amp; "'!" &amp; AF417),0) + IF(Setup!$AI$10&lt;&gt;"",INDIRECT("'" &amp; Setup!$AI$10 &amp; "'!" &amp; AF417),0) + IF(Setup!$AI$11&lt;&gt;"",INDIRECT("'" &amp; Setup!$AI$11 &amp; "'!" &amp; AF417),0) + IF(Setup!$AI$12&lt;&gt;"",INDIRECT("'" &amp; Setup!$AI$12 &amp; "'!" &amp; AF417),0)</f>
        <v>0</v>
      </c>
      <c r="AL417" s="2">
        <f ca="1">IF(Setup!$AJ$7&lt;&gt;"",INDIRECT("'" &amp; Setup!$AJ$7 &amp; "'!" &amp; AF417),0) + IF(Setup!$AJ$8&lt;&gt;"",INDIRECT("'" &amp; Setup!$AJ$8 &amp; "'!" &amp; AF417),0) + IF(Setup!$AJ$9&lt;&gt;"",INDIRECT("'" &amp; Setup!$AJ$9 &amp; "'!" &amp; AF417),0) + IF(Setup!$AJ$10&lt;&gt;"",INDIRECT("'" &amp; Setup!$AJ$10 &amp; "'!" &amp; AF417),0) + IF(Setup!$AJ$11&lt;&gt;"",INDIRECT("'" &amp; Setup!$AJ$11 &amp; "'!" &amp; AF417),0) + IF(Setup!$AJ$12&lt;&gt;"",INDIRECT("'" &amp; Setup!$AJ$12 &amp; "'!" &amp; AF417),0)</f>
        <v>0</v>
      </c>
      <c r="AN417" s="2" t="str">
        <f t="shared" si="200"/>
        <v/>
      </c>
      <c r="BS417" s="2">
        <v>0</v>
      </c>
      <c r="BT417" s="2">
        <f ca="1">IF(Setup!$AH$7="",0,INDIRECT("'" &amp; Setup!$AH$7 &amp; "'!" &amp; AF417))</f>
        <v>0</v>
      </c>
      <c r="BU417" s="2">
        <f ca="1">IF(Setup!$AI$7="",0,INDIRECT("'" &amp; Setup!$AI$7 &amp; "'!" &amp; AF417))</f>
        <v>0</v>
      </c>
      <c r="BV417" s="2">
        <f ca="1">IF(Setup!$AJ$7="",0,INDIRECT("'" &amp; Setup!$AJ$7 &amp; "'!" &amp; AF417))</f>
        <v>0</v>
      </c>
    </row>
    <row r="418" spans="1:74" ht="39" hidden="1" customHeight="1" x14ac:dyDescent="0.2">
      <c r="A418" s="14" t="str">
        <f>Planning!A190</f>
        <v>I182</v>
      </c>
      <c r="B418" s="9">
        <f>Planning!B190</f>
        <v>0</v>
      </c>
      <c r="C418" s="9">
        <f>Planning!C190</f>
        <v>0</v>
      </c>
      <c r="D418" s="9">
        <f>Planning!D190</f>
        <v>0</v>
      </c>
      <c r="E418" s="3">
        <f>Planning!E190</f>
        <v>0</v>
      </c>
      <c r="F418" s="3">
        <f>Planning!G190</f>
        <v>0</v>
      </c>
      <c r="G418" s="60">
        <f t="shared" si="201"/>
        <v>0</v>
      </c>
      <c r="H418" s="5">
        <f t="shared" ca="1" si="202"/>
        <v>0</v>
      </c>
      <c r="I418" s="5">
        <f t="shared" ca="1" si="203"/>
        <v>0</v>
      </c>
      <c r="J418" s="32" t="str">
        <f t="shared" ca="1" si="204"/>
        <v/>
      </c>
      <c r="K418" s="33" t="str">
        <f t="shared" ca="1" si="207"/>
        <v/>
      </c>
      <c r="L418" s="5">
        <f ca="1">IF(Setup!$AG$7&lt;&gt;"",INDIRECT("'" &amp; Setup!$AG$7 &amp; "'!" &amp; AD418),0) + IF(Setup!$AG$8&lt;&gt;"",INDIRECT("'" &amp; Setup!$AG$8 &amp; "'!" &amp; AD418),0) + IF(Setup!$AG$9&lt;&gt;"",INDIRECT("'" &amp; Setup!$AG$9 &amp; "'!" &amp; AD418),0) + IF(Setup!$AG$10&lt;&gt;"",INDIRECT("'" &amp; Setup!$AG$10 &amp; "'!" &amp; AD418),0) + IF(Setup!$AG$11&lt;&gt;"",INDIRECT("'" &amp; Setup!$AG$11 &amp; "'!" &amp; AD418),0) + IF(Setup!$AG$12&lt;&gt;"",INDIRECT("'" &amp; Setup!$AG$12 &amp; "'!" &amp; AD418),0)</f>
        <v>0</v>
      </c>
      <c r="M418" s="5">
        <f ca="1">IF(Setup!$AG$7&lt;&gt;"",INDIRECT("'" &amp; Setup!$AG$7 &amp; "'!" &amp; AE418),0) + IF(Setup!$AG$8&lt;&gt;"",INDIRECT("'" &amp; Setup!$AG$8 &amp; "'!" &amp; AE418),0) + IF(Setup!$AG$9&lt;&gt;"",INDIRECT("'" &amp; Setup!$AG$9 &amp; "'!" &amp; AE418),0) + IF(Setup!$AG$10&lt;&gt;"",INDIRECT("'" &amp; Setup!$AG$10 &amp; "'!" &amp; AE418),0) + IF(Setup!$AG$11&lt;&gt;"",INDIRECT("'" &amp; Setup!$AG$11 &amp; "'!" &amp; AE418),0) + IF(Setup!$AG$12&lt;&gt;"",INDIRECT("'" &amp; Setup!$AG$12 &amp; "'!" &amp; AE418),0)</f>
        <v>0</v>
      </c>
      <c r="N418" s="32" t="str">
        <f t="shared" ca="1" si="205"/>
        <v/>
      </c>
      <c r="O418" s="33" t="str">
        <f t="shared" ca="1" si="208"/>
        <v/>
      </c>
      <c r="P418" s="5">
        <f ca="1">IF(Setup!$AH$7&lt;&gt;"",INDIRECT("'" &amp; Setup!$AH$7 &amp; "'!" &amp; AD418),0) + IF(Setup!$AH$8&lt;&gt;"",INDIRECT("'" &amp; Setup!$AH$8 &amp; "'!" &amp; AD418),0) + IF(Setup!$AH$9&lt;&gt;"",INDIRECT("'" &amp; Setup!$AH$9 &amp; "'!" &amp; AD418),0) + IF(Setup!$AH$10&lt;&gt;"",INDIRECT("'" &amp; Setup!$AH$10 &amp; "'!" &amp; AD418),0) + IF(Setup!$AH$11&lt;&gt;"",INDIRECT("'" &amp; Setup!$AH$11 &amp; "'!" &amp; AD418),0) + IF(Setup!$AH$12&lt;&gt;"",INDIRECT("'" &amp; Setup!$AH$12 &amp; "'!" &amp; AD418),0)</f>
        <v>0</v>
      </c>
      <c r="Q418" s="5">
        <f ca="1">IF(Setup!$AH$7&lt;&gt;"",INDIRECT("'" &amp; Setup!$AH$7 &amp; "'!" &amp; AE418),0) + IF(Setup!$AH$8&lt;&gt;"",INDIRECT("'" &amp; Setup!$AH$8 &amp; "'!" &amp; AE418),0) + IF(Setup!$AH$9&lt;&gt;"",INDIRECT("'" &amp; Setup!$AH$9 &amp; "'!" &amp; AE418),0) + IF(Setup!$AH$10&lt;&gt;"",INDIRECT("'" &amp; Setup!$AH$10 &amp; "'!" &amp; AE418),0) + IF(Setup!$AH$11&lt;&gt;"",INDIRECT("'" &amp; Setup!$AH$11 &amp; "'!" &amp; AE418),0) + IF(Setup!$AH$12&lt;&gt;"",INDIRECT("'" &amp; Setup!$AH$12 &amp; "'!" &amp; AE418),0)</f>
        <v>0</v>
      </c>
      <c r="R418" s="32" t="str">
        <f t="shared" ca="1" si="206"/>
        <v/>
      </c>
      <c r="S418" s="33" t="str">
        <f t="shared" ca="1" si="209"/>
        <v/>
      </c>
      <c r="T418" s="5">
        <f ca="1">IF(Setup!$AI$7&lt;&gt;"",INDIRECT("'" &amp; Setup!$AI$7 &amp; "'!" &amp; AD418),0) + IF(Setup!$AI$8&lt;&gt;"",INDIRECT("'" &amp; Setup!$AI$8 &amp; "'!" &amp; AD418),0) + IF(Setup!$AI$9&lt;&gt;"",INDIRECT("'" &amp; Setup!$AI$9 &amp; "'!" &amp; AD418),0) + IF(Setup!$AI$10&lt;&gt;"",INDIRECT("'" &amp; Setup!$AI$10 &amp; "'!" &amp; AD418),0) + IF(Setup!$AI$11&lt;&gt;"",INDIRECT("'" &amp; Setup!$AI$11 &amp; "'!" &amp; AD418),0) + IF(Setup!$AI$12&lt;&gt;"",INDIRECT("'" &amp; Setup!$AI$12 &amp; "'!" &amp; AD418),0)</f>
        <v>0</v>
      </c>
      <c r="U418" s="5">
        <f ca="1">IF(Setup!$AI$7&lt;&gt;"",INDIRECT("'" &amp; Setup!$AI$7 &amp; "'!" &amp; AE418),0) + IF(Setup!$AI$8&lt;&gt;"",INDIRECT("'" &amp; Setup!$AI$8 &amp; "'!" &amp; AE418),0) + IF(Setup!$AI$9&lt;&gt;"",INDIRECT("'" &amp; Setup!$AI$9 &amp; "'!" &amp; AE418),0) + IF(Setup!$AI$10&lt;&gt;"",INDIRECT("'" &amp; Setup!$AI$10 &amp; "'!" &amp; AE418),0) + IF(Setup!$AI$11&lt;&gt;"",INDIRECT("'" &amp; Setup!$AI$11 &amp; "'!" &amp; AE418),0) + IF(Setup!$AI$12&lt;&gt;"",INDIRECT("'" &amp; Setup!$AI$12 &amp; "'!" &amp; AE418),0)</f>
        <v>0</v>
      </c>
      <c r="V418" s="32" t="str">
        <f t="shared" ca="1" si="195"/>
        <v/>
      </c>
      <c r="W418" s="33" t="str">
        <f t="shared" ca="1" si="210"/>
        <v/>
      </c>
      <c r="X418" s="4">
        <f ca="1">IF(Setup!$AJ$7&lt;&gt;"",INDIRECT("'" &amp; Setup!$AJ$7 &amp; "'!" &amp; AD418),0) + IF(Setup!$AJ$8&lt;&gt;"",INDIRECT("'" &amp; Setup!$AJ$8 &amp; "'!" &amp; AD418),0) + IF(Setup!$AJ$9&lt;&gt;"",INDIRECT("'" &amp; Setup!$AJ$9 &amp; "'!" &amp; AD418),0) + IF(Setup!$AJ$10&lt;&gt;"",INDIRECT("'" &amp; Setup!$AJ$10 &amp; "'!" &amp; AD418),0) + IF(Setup!$AJ$11&lt;&gt;"",INDIRECT("'" &amp; Setup!$AJ$11 &amp; "'!" &amp; AD418),0) + IF(Setup!$AJ$12&lt;&gt;"",INDIRECT("'" &amp; Setup!$AJ$12 &amp; "'!" &amp; AD418),0)</f>
        <v>0</v>
      </c>
      <c r="Y418" s="4">
        <f ca="1">IF(Setup!$AJ$7&lt;&gt;"",INDIRECT("'" &amp; Setup!$AJ$7 &amp; "'!" &amp; AE418),0) + IF(Setup!$AJ$8&lt;&gt;"",INDIRECT("'" &amp; Setup!$AJ$8 &amp; "'!" &amp; AE418),0) + IF(Setup!$AJ$9&lt;&gt;"",INDIRECT("'" &amp; Setup!$AJ$9 &amp; "'!" &amp; AE418),0) + IF(Setup!$AJ$10&lt;&gt;"",INDIRECT("'" &amp; Setup!$AJ$10 &amp; "'!" &amp; AE418),0) + IF(Setup!$AJ$11&lt;&gt;"",INDIRECT("'" &amp; Setup!$AJ$11 &amp; "'!" &amp; AE418),0) + IF(Setup!$AJ$12&lt;&gt;"",INDIRECT("'" &amp; Setup!$AJ$12 &amp; "'!" &amp; AE418),0)</f>
        <v>0</v>
      </c>
      <c r="Z418" s="32" t="str">
        <f t="shared" ca="1" si="197"/>
        <v/>
      </c>
      <c r="AA418" s="33" t="str">
        <f t="shared" ca="1" si="211"/>
        <v/>
      </c>
      <c r="AB418" s="1">
        <f>Planning!H190</f>
        <v>0</v>
      </c>
      <c r="AC418" s="2" t="str">
        <f t="shared" si="199"/>
        <v>00</v>
      </c>
      <c r="AD418" s="2" t="s">
        <v>1221</v>
      </c>
      <c r="AE418" s="2" t="s">
        <v>1222</v>
      </c>
      <c r="AF418" s="2" t="s">
        <v>1784</v>
      </c>
      <c r="AI418" s="2">
        <f ca="1">IF(Setup!$AG$7&lt;&gt;"",INDIRECT("'" &amp; Setup!$AG$7 &amp; "'!" &amp; AF418),0) + IF(Setup!$AG$8&lt;&gt;"",INDIRECT("'" &amp; Setup!$AG$8 &amp; "'!" &amp; AF418),0) + IF(Setup!$AG$9&lt;&gt;"",INDIRECT("'" &amp; Setup!$AG$9 &amp; "'!" &amp; AF418),0) + IF(Setup!$AG$10&lt;&gt;"",INDIRECT("'" &amp; Setup!$AG$10 &amp; "'!" &amp; AF418),0) + IF(Setup!$AG$11&lt;&gt;"",INDIRECT("'" &amp; Setup!$AG$11 &amp; "'!" &amp; AF418),0) + IF(Setup!$AG$12&lt;&gt;"",INDIRECT("'" &amp; Setup!$AG$12 &amp; "'!" &amp; AF418),0)</f>
        <v>0</v>
      </c>
      <c r="AJ418" s="2">
        <f ca="1">IF(Setup!$AH$7&lt;&gt;"",INDIRECT("'" &amp; Setup!$AH$7 &amp; "'!" &amp; AF418),0) + IF(Setup!$AH$8&lt;&gt;"",INDIRECT("'" &amp; Setup!$AH$8 &amp; "'!" &amp; AF418),0) + IF(Setup!$AH$9&lt;&gt;"",INDIRECT("'" &amp; Setup!$AH$9 &amp; "'!" &amp; AF418),0) + IF(Setup!$AH$10&lt;&gt;"",INDIRECT("'" &amp; Setup!$AH$10 &amp; "'!" &amp; AF418),0) + IF(Setup!$AH$11&lt;&gt;"",INDIRECT("'" &amp; Setup!$AH$11 &amp; "'!" &amp; AF418),0) + IF(Setup!$AH$12&lt;&gt;"",INDIRECT("'" &amp; Setup!$AH$12 &amp; "'!" &amp; AF418),0)</f>
        <v>0</v>
      </c>
      <c r="AK418" s="2">
        <f ca="1">IF(Setup!$AI$7&lt;&gt;"",INDIRECT("'" &amp; Setup!$AI$7 &amp; "'!" &amp; AF418),0) + IF(Setup!$AI$8&lt;&gt;"",INDIRECT("'" &amp; Setup!$AI$8 &amp; "'!" &amp; AF418),0) + IF(Setup!$AI$9&lt;&gt;"",INDIRECT("'" &amp; Setup!$AI$9 &amp; "'!" &amp; AF418),0) + IF(Setup!$AI$10&lt;&gt;"",INDIRECT("'" &amp; Setup!$AI$10 &amp; "'!" &amp; AF418),0) + IF(Setup!$AI$11&lt;&gt;"",INDIRECT("'" &amp; Setup!$AI$11 &amp; "'!" &amp; AF418),0) + IF(Setup!$AI$12&lt;&gt;"",INDIRECT("'" &amp; Setup!$AI$12 &amp; "'!" &amp; AF418),0)</f>
        <v>0</v>
      </c>
      <c r="AL418" s="2">
        <f ca="1">IF(Setup!$AJ$7&lt;&gt;"",INDIRECT("'" &amp; Setup!$AJ$7 &amp; "'!" &amp; AF418),0) + IF(Setup!$AJ$8&lt;&gt;"",INDIRECT("'" &amp; Setup!$AJ$8 &amp; "'!" &amp; AF418),0) + IF(Setup!$AJ$9&lt;&gt;"",INDIRECT("'" &amp; Setup!$AJ$9 &amp; "'!" &amp; AF418),0) + IF(Setup!$AJ$10&lt;&gt;"",INDIRECT("'" &amp; Setup!$AJ$10 &amp; "'!" &amp; AF418),0) + IF(Setup!$AJ$11&lt;&gt;"",INDIRECT("'" &amp; Setup!$AJ$11 &amp; "'!" &amp; AF418),0) + IF(Setup!$AJ$12&lt;&gt;"",INDIRECT("'" &amp; Setup!$AJ$12 &amp; "'!" &amp; AF418),0)</f>
        <v>0</v>
      </c>
      <c r="AN418" s="2" t="str">
        <f t="shared" si="200"/>
        <v/>
      </c>
      <c r="BS418" s="2">
        <v>0</v>
      </c>
      <c r="BT418" s="2">
        <f ca="1">IF(Setup!$AH$7="",0,INDIRECT("'" &amp; Setup!$AH$7 &amp; "'!" &amp; AF418))</f>
        <v>0</v>
      </c>
      <c r="BU418" s="2">
        <f ca="1">IF(Setup!$AI$7="",0,INDIRECT("'" &amp; Setup!$AI$7 &amp; "'!" &amp; AF418))</f>
        <v>0</v>
      </c>
      <c r="BV418" s="2">
        <f ca="1">IF(Setup!$AJ$7="",0,INDIRECT("'" &amp; Setup!$AJ$7 &amp; "'!" &amp; AF418))</f>
        <v>0</v>
      </c>
    </row>
    <row r="419" spans="1:74" ht="39" hidden="1" customHeight="1" x14ac:dyDescent="0.2">
      <c r="A419" s="14" t="str">
        <f>Planning!A191</f>
        <v>I183</v>
      </c>
      <c r="B419" s="9">
        <f>Planning!B191</f>
        <v>0</v>
      </c>
      <c r="C419" s="9">
        <f>Planning!C191</f>
        <v>0</v>
      </c>
      <c r="D419" s="9">
        <f>Planning!D191</f>
        <v>0</v>
      </c>
      <c r="E419" s="3">
        <f>Planning!E191</f>
        <v>0</v>
      </c>
      <c r="F419" s="3">
        <f>Planning!G191</f>
        <v>0</v>
      </c>
      <c r="G419" s="60">
        <f t="shared" si="201"/>
        <v>0</v>
      </c>
      <c r="H419" s="5">
        <f t="shared" ca="1" si="202"/>
        <v>0</v>
      </c>
      <c r="I419" s="5">
        <f t="shared" ca="1" si="203"/>
        <v>0</v>
      </c>
      <c r="J419" s="32" t="str">
        <f t="shared" ca="1" si="204"/>
        <v/>
      </c>
      <c r="K419" s="33" t="str">
        <f t="shared" ca="1" si="207"/>
        <v/>
      </c>
      <c r="L419" s="5">
        <f ca="1">IF(Setup!$AG$7&lt;&gt;"",INDIRECT("'" &amp; Setup!$AG$7 &amp; "'!" &amp; AD419),0) + IF(Setup!$AG$8&lt;&gt;"",INDIRECT("'" &amp; Setup!$AG$8 &amp; "'!" &amp; AD419),0) + IF(Setup!$AG$9&lt;&gt;"",INDIRECT("'" &amp; Setup!$AG$9 &amp; "'!" &amp; AD419),0) + IF(Setup!$AG$10&lt;&gt;"",INDIRECT("'" &amp; Setup!$AG$10 &amp; "'!" &amp; AD419),0) + IF(Setup!$AG$11&lt;&gt;"",INDIRECT("'" &amp; Setup!$AG$11 &amp; "'!" &amp; AD419),0) + IF(Setup!$AG$12&lt;&gt;"",INDIRECT("'" &amp; Setup!$AG$12 &amp; "'!" &amp; AD419),0)</f>
        <v>0</v>
      </c>
      <c r="M419" s="5">
        <f ca="1">IF(Setup!$AG$7&lt;&gt;"",INDIRECT("'" &amp; Setup!$AG$7 &amp; "'!" &amp; AE419),0) + IF(Setup!$AG$8&lt;&gt;"",INDIRECT("'" &amp; Setup!$AG$8 &amp; "'!" &amp; AE419),0) + IF(Setup!$AG$9&lt;&gt;"",INDIRECT("'" &amp; Setup!$AG$9 &amp; "'!" &amp; AE419),0) + IF(Setup!$AG$10&lt;&gt;"",INDIRECT("'" &amp; Setup!$AG$10 &amp; "'!" &amp; AE419),0) + IF(Setup!$AG$11&lt;&gt;"",INDIRECT("'" &amp; Setup!$AG$11 &amp; "'!" &amp; AE419),0) + IF(Setup!$AG$12&lt;&gt;"",INDIRECT("'" &amp; Setup!$AG$12 &amp; "'!" &amp; AE419),0)</f>
        <v>0</v>
      </c>
      <c r="N419" s="32" t="str">
        <f t="shared" ca="1" si="205"/>
        <v/>
      </c>
      <c r="O419" s="33" t="str">
        <f t="shared" ca="1" si="208"/>
        <v/>
      </c>
      <c r="P419" s="5">
        <f ca="1">IF(Setup!$AH$7&lt;&gt;"",INDIRECT("'" &amp; Setup!$AH$7 &amp; "'!" &amp; AD419),0) + IF(Setup!$AH$8&lt;&gt;"",INDIRECT("'" &amp; Setup!$AH$8 &amp; "'!" &amp; AD419),0) + IF(Setup!$AH$9&lt;&gt;"",INDIRECT("'" &amp; Setup!$AH$9 &amp; "'!" &amp; AD419),0) + IF(Setup!$AH$10&lt;&gt;"",INDIRECT("'" &amp; Setup!$AH$10 &amp; "'!" &amp; AD419),0) + IF(Setup!$AH$11&lt;&gt;"",INDIRECT("'" &amp; Setup!$AH$11 &amp; "'!" &amp; AD419),0) + IF(Setup!$AH$12&lt;&gt;"",INDIRECT("'" &amp; Setup!$AH$12 &amp; "'!" &amp; AD419),0)</f>
        <v>0</v>
      </c>
      <c r="Q419" s="5">
        <f ca="1">IF(Setup!$AH$7&lt;&gt;"",INDIRECT("'" &amp; Setup!$AH$7 &amp; "'!" &amp; AE419),0) + IF(Setup!$AH$8&lt;&gt;"",INDIRECT("'" &amp; Setup!$AH$8 &amp; "'!" &amp; AE419),0) + IF(Setup!$AH$9&lt;&gt;"",INDIRECT("'" &amp; Setup!$AH$9 &amp; "'!" &amp; AE419),0) + IF(Setup!$AH$10&lt;&gt;"",INDIRECT("'" &amp; Setup!$AH$10 &amp; "'!" &amp; AE419),0) + IF(Setup!$AH$11&lt;&gt;"",INDIRECT("'" &amp; Setup!$AH$11 &amp; "'!" &amp; AE419),0) + IF(Setup!$AH$12&lt;&gt;"",INDIRECT("'" &amp; Setup!$AH$12 &amp; "'!" &amp; AE419),0)</f>
        <v>0</v>
      </c>
      <c r="R419" s="32" t="str">
        <f t="shared" ca="1" si="206"/>
        <v/>
      </c>
      <c r="S419" s="33" t="str">
        <f t="shared" ca="1" si="209"/>
        <v/>
      </c>
      <c r="T419" s="5">
        <f ca="1">IF(Setup!$AI$7&lt;&gt;"",INDIRECT("'" &amp; Setup!$AI$7 &amp; "'!" &amp; AD419),0) + IF(Setup!$AI$8&lt;&gt;"",INDIRECT("'" &amp; Setup!$AI$8 &amp; "'!" &amp; AD419),0) + IF(Setup!$AI$9&lt;&gt;"",INDIRECT("'" &amp; Setup!$AI$9 &amp; "'!" &amp; AD419),0) + IF(Setup!$AI$10&lt;&gt;"",INDIRECT("'" &amp; Setup!$AI$10 &amp; "'!" &amp; AD419),0) + IF(Setup!$AI$11&lt;&gt;"",INDIRECT("'" &amp; Setup!$AI$11 &amp; "'!" &amp; AD419),0) + IF(Setup!$AI$12&lt;&gt;"",INDIRECT("'" &amp; Setup!$AI$12 &amp; "'!" &amp; AD419),0)</f>
        <v>0</v>
      </c>
      <c r="U419" s="5">
        <f ca="1">IF(Setup!$AI$7&lt;&gt;"",INDIRECT("'" &amp; Setup!$AI$7 &amp; "'!" &amp; AE419),0) + IF(Setup!$AI$8&lt;&gt;"",INDIRECT("'" &amp; Setup!$AI$8 &amp; "'!" &amp; AE419),0) + IF(Setup!$AI$9&lt;&gt;"",INDIRECT("'" &amp; Setup!$AI$9 &amp; "'!" &amp; AE419),0) + IF(Setup!$AI$10&lt;&gt;"",INDIRECT("'" &amp; Setup!$AI$10 &amp; "'!" &amp; AE419),0) + IF(Setup!$AI$11&lt;&gt;"",INDIRECT("'" &amp; Setup!$AI$11 &amp; "'!" &amp; AE419),0) + IF(Setup!$AI$12&lt;&gt;"",INDIRECT("'" &amp; Setup!$AI$12 &amp; "'!" &amp; AE419),0)</f>
        <v>0</v>
      </c>
      <c r="V419" s="32" t="str">
        <f t="shared" ca="1" si="195"/>
        <v/>
      </c>
      <c r="W419" s="33" t="str">
        <f t="shared" ca="1" si="210"/>
        <v/>
      </c>
      <c r="X419" s="4">
        <f ca="1">IF(Setup!$AJ$7&lt;&gt;"",INDIRECT("'" &amp; Setup!$AJ$7 &amp; "'!" &amp; AD419),0) + IF(Setup!$AJ$8&lt;&gt;"",INDIRECT("'" &amp; Setup!$AJ$8 &amp; "'!" &amp; AD419),0) + IF(Setup!$AJ$9&lt;&gt;"",INDIRECT("'" &amp; Setup!$AJ$9 &amp; "'!" &amp; AD419),0) + IF(Setup!$AJ$10&lt;&gt;"",INDIRECT("'" &amp; Setup!$AJ$10 &amp; "'!" &amp; AD419),0) + IF(Setup!$AJ$11&lt;&gt;"",INDIRECT("'" &amp; Setup!$AJ$11 &amp; "'!" &amp; AD419),0) + IF(Setup!$AJ$12&lt;&gt;"",INDIRECT("'" &amp; Setup!$AJ$12 &amp; "'!" &amp; AD419),0)</f>
        <v>0</v>
      </c>
      <c r="Y419" s="4">
        <f ca="1">IF(Setup!$AJ$7&lt;&gt;"",INDIRECT("'" &amp; Setup!$AJ$7 &amp; "'!" &amp; AE419),0) + IF(Setup!$AJ$8&lt;&gt;"",INDIRECT("'" &amp; Setup!$AJ$8 &amp; "'!" &amp; AE419),0) + IF(Setup!$AJ$9&lt;&gt;"",INDIRECT("'" &amp; Setup!$AJ$9 &amp; "'!" &amp; AE419),0) + IF(Setup!$AJ$10&lt;&gt;"",INDIRECT("'" &amp; Setup!$AJ$10 &amp; "'!" &amp; AE419),0) + IF(Setup!$AJ$11&lt;&gt;"",INDIRECT("'" &amp; Setup!$AJ$11 &amp; "'!" &amp; AE419),0) + IF(Setup!$AJ$12&lt;&gt;"",INDIRECT("'" &amp; Setup!$AJ$12 &amp; "'!" &amp; AE419),0)</f>
        <v>0</v>
      </c>
      <c r="Z419" s="32" t="str">
        <f t="shared" ca="1" si="197"/>
        <v/>
      </c>
      <c r="AA419" s="33" t="str">
        <f t="shared" ca="1" si="211"/>
        <v/>
      </c>
      <c r="AB419" s="1">
        <f>Planning!H191</f>
        <v>0</v>
      </c>
      <c r="AC419" s="2" t="str">
        <f t="shared" si="199"/>
        <v>00</v>
      </c>
      <c r="AD419" s="2" t="s">
        <v>1223</v>
      </c>
      <c r="AE419" s="2" t="s">
        <v>1224</v>
      </c>
      <c r="AF419" s="2" t="s">
        <v>1785</v>
      </c>
      <c r="AI419" s="2">
        <f ca="1">IF(Setup!$AG$7&lt;&gt;"",INDIRECT("'" &amp; Setup!$AG$7 &amp; "'!" &amp; AF419),0) + IF(Setup!$AG$8&lt;&gt;"",INDIRECT("'" &amp; Setup!$AG$8 &amp; "'!" &amp; AF419),0) + IF(Setup!$AG$9&lt;&gt;"",INDIRECT("'" &amp; Setup!$AG$9 &amp; "'!" &amp; AF419),0) + IF(Setup!$AG$10&lt;&gt;"",INDIRECT("'" &amp; Setup!$AG$10 &amp; "'!" &amp; AF419),0) + IF(Setup!$AG$11&lt;&gt;"",INDIRECT("'" &amp; Setup!$AG$11 &amp; "'!" &amp; AF419),0) + IF(Setup!$AG$12&lt;&gt;"",INDIRECT("'" &amp; Setup!$AG$12 &amp; "'!" &amp; AF419),0)</f>
        <v>0</v>
      </c>
      <c r="AJ419" s="2">
        <f ca="1">IF(Setup!$AH$7&lt;&gt;"",INDIRECT("'" &amp; Setup!$AH$7 &amp; "'!" &amp; AF419),0) + IF(Setup!$AH$8&lt;&gt;"",INDIRECT("'" &amp; Setup!$AH$8 &amp; "'!" &amp; AF419),0) + IF(Setup!$AH$9&lt;&gt;"",INDIRECT("'" &amp; Setup!$AH$9 &amp; "'!" &amp; AF419),0) + IF(Setup!$AH$10&lt;&gt;"",INDIRECT("'" &amp; Setup!$AH$10 &amp; "'!" &amp; AF419),0) + IF(Setup!$AH$11&lt;&gt;"",INDIRECT("'" &amp; Setup!$AH$11 &amp; "'!" &amp; AF419),0) + IF(Setup!$AH$12&lt;&gt;"",INDIRECT("'" &amp; Setup!$AH$12 &amp; "'!" &amp; AF419),0)</f>
        <v>0</v>
      </c>
      <c r="AK419" s="2">
        <f ca="1">IF(Setup!$AI$7&lt;&gt;"",INDIRECT("'" &amp; Setup!$AI$7 &amp; "'!" &amp; AF419),0) + IF(Setup!$AI$8&lt;&gt;"",INDIRECT("'" &amp; Setup!$AI$8 &amp; "'!" &amp; AF419),0) + IF(Setup!$AI$9&lt;&gt;"",INDIRECT("'" &amp; Setup!$AI$9 &amp; "'!" &amp; AF419),0) + IF(Setup!$AI$10&lt;&gt;"",INDIRECT("'" &amp; Setup!$AI$10 &amp; "'!" &amp; AF419),0) + IF(Setup!$AI$11&lt;&gt;"",INDIRECT("'" &amp; Setup!$AI$11 &amp; "'!" &amp; AF419),0) + IF(Setup!$AI$12&lt;&gt;"",INDIRECT("'" &amp; Setup!$AI$12 &amp; "'!" &amp; AF419),0)</f>
        <v>0</v>
      </c>
      <c r="AL419" s="2">
        <f ca="1">IF(Setup!$AJ$7&lt;&gt;"",INDIRECT("'" &amp; Setup!$AJ$7 &amp; "'!" &amp; AF419),0) + IF(Setup!$AJ$8&lt;&gt;"",INDIRECT("'" &amp; Setup!$AJ$8 &amp; "'!" &amp; AF419),0) + IF(Setup!$AJ$9&lt;&gt;"",INDIRECT("'" &amp; Setup!$AJ$9 &amp; "'!" &amp; AF419),0) + IF(Setup!$AJ$10&lt;&gt;"",INDIRECT("'" &amp; Setup!$AJ$10 &amp; "'!" &amp; AF419),0) + IF(Setup!$AJ$11&lt;&gt;"",INDIRECT("'" &amp; Setup!$AJ$11 &amp; "'!" &amp; AF419),0) + IF(Setup!$AJ$12&lt;&gt;"",INDIRECT("'" &amp; Setup!$AJ$12 &amp; "'!" &amp; AF419),0)</f>
        <v>0</v>
      </c>
      <c r="AN419" s="2" t="str">
        <f t="shared" si="200"/>
        <v/>
      </c>
      <c r="BS419" s="2">
        <v>0</v>
      </c>
      <c r="BT419" s="2">
        <f ca="1">IF(Setup!$AH$7="",0,INDIRECT("'" &amp; Setup!$AH$7 &amp; "'!" &amp; AF419))</f>
        <v>0</v>
      </c>
      <c r="BU419" s="2">
        <f ca="1">IF(Setup!$AI$7="",0,INDIRECT("'" &amp; Setup!$AI$7 &amp; "'!" &amp; AF419))</f>
        <v>0</v>
      </c>
      <c r="BV419" s="2">
        <f ca="1">IF(Setup!$AJ$7="",0,INDIRECT("'" &amp; Setup!$AJ$7 &amp; "'!" &amp; AF419))</f>
        <v>0</v>
      </c>
    </row>
    <row r="420" spans="1:74" ht="39" hidden="1" customHeight="1" x14ac:dyDescent="0.2">
      <c r="A420" s="14" t="str">
        <f>Planning!A192</f>
        <v>I184</v>
      </c>
      <c r="B420" s="9">
        <f>Planning!B192</f>
        <v>0</v>
      </c>
      <c r="C420" s="9">
        <f>Planning!C192</f>
        <v>0</v>
      </c>
      <c r="D420" s="9">
        <f>Planning!D192</f>
        <v>0</v>
      </c>
      <c r="E420" s="3">
        <f>Planning!E192</f>
        <v>0</v>
      </c>
      <c r="F420" s="3">
        <f>Planning!G192</f>
        <v>0</v>
      </c>
      <c r="G420" s="60">
        <f t="shared" si="201"/>
        <v>0</v>
      </c>
      <c r="H420" s="5">
        <f t="shared" ca="1" si="202"/>
        <v>0</v>
      </c>
      <c r="I420" s="5">
        <f t="shared" ca="1" si="203"/>
        <v>0</v>
      </c>
      <c r="J420" s="32" t="str">
        <f t="shared" ca="1" si="204"/>
        <v/>
      </c>
      <c r="K420" s="33" t="str">
        <f t="shared" ca="1" si="207"/>
        <v/>
      </c>
      <c r="L420" s="5">
        <f ca="1">IF(Setup!$AG$7&lt;&gt;"",INDIRECT("'" &amp; Setup!$AG$7 &amp; "'!" &amp; AD420),0) + IF(Setup!$AG$8&lt;&gt;"",INDIRECT("'" &amp; Setup!$AG$8 &amp; "'!" &amp; AD420),0) + IF(Setup!$AG$9&lt;&gt;"",INDIRECT("'" &amp; Setup!$AG$9 &amp; "'!" &amp; AD420),0) + IF(Setup!$AG$10&lt;&gt;"",INDIRECT("'" &amp; Setup!$AG$10 &amp; "'!" &amp; AD420),0) + IF(Setup!$AG$11&lt;&gt;"",INDIRECT("'" &amp; Setup!$AG$11 &amp; "'!" &amp; AD420),0) + IF(Setup!$AG$12&lt;&gt;"",INDIRECT("'" &amp; Setup!$AG$12 &amp; "'!" &amp; AD420),0)</f>
        <v>0</v>
      </c>
      <c r="M420" s="5">
        <f ca="1">IF(Setup!$AG$7&lt;&gt;"",INDIRECT("'" &amp; Setup!$AG$7 &amp; "'!" &amp; AE420),0) + IF(Setup!$AG$8&lt;&gt;"",INDIRECT("'" &amp; Setup!$AG$8 &amp; "'!" &amp; AE420),0) + IF(Setup!$AG$9&lt;&gt;"",INDIRECT("'" &amp; Setup!$AG$9 &amp; "'!" &amp; AE420),0) + IF(Setup!$AG$10&lt;&gt;"",INDIRECT("'" &amp; Setup!$AG$10 &amp; "'!" &amp; AE420),0) + IF(Setup!$AG$11&lt;&gt;"",INDIRECT("'" &amp; Setup!$AG$11 &amp; "'!" &amp; AE420),0) + IF(Setup!$AG$12&lt;&gt;"",INDIRECT("'" &amp; Setup!$AG$12 &amp; "'!" &amp; AE420),0)</f>
        <v>0</v>
      </c>
      <c r="N420" s="32" t="str">
        <f t="shared" ca="1" si="205"/>
        <v/>
      </c>
      <c r="O420" s="33" t="str">
        <f t="shared" ca="1" si="208"/>
        <v/>
      </c>
      <c r="P420" s="5">
        <f ca="1">IF(Setup!$AH$7&lt;&gt;"",INDIRECT("'" &amp; Setup!$AH$7 &amp; "'!" &amp; AD420),0) + IF(Setup!$AH$8&lt;&gt;"",INDIRECT("'" &amp; Setup!$AH$8 &amp; "'!" &amp; AD420),0) + IF(Setup!$AH$9&lt;&gt;"",INDIRECT("'" &amp; Setup!$AH$9 &amp; "'!" &amp; AD420),0) + IF(Setup!$AH$10&lt;&gt;"",INDIRECT("'" &amp; Setup!$AH$10 &amp; "'!" &amp; AD420),0) + IF(Setup!$AH$11&lt;&gt;"",INDIRECT("'" &amp; Setup!$AH$11 &amp; "'!" &amp; AD420),0) + IF(Setup!$AH$12&lt;&gt;"",INDIRECT("'" &amp; Setup!$AH$12 &amp; "'!" &amp; AD420),0)</f>
        <v>0</v>
      </c>
      <c r="Q420" s="5">
        <f ca="1">IF(Setup!$AH$7&lt;&gt;"",INDIRECT("'" &amp; Setup!$AH$7 &amp; "'!" &amp; AE420),0) + IF(Setup!$AH$8&lt;&gt;"",INDIRECT("'" &amp; Setup!$AH$8 &amp; "'!" &amp; AE420),0) + IF(Setup!$AH$9&lt;&gt;"",INDIRECT("'" &amp; Setup!$AH$9 &amp; "'!" &amp; AE420),0) + IF(Setup!$AH$10&lt;&gt;"",INDIRECT("'" &amp; Setup!$AH$10 &amp; "'!" &amp; AE420),0) + IF(Setup!$AH$11&lt;&gt;"",INDIRECT("'" &amp; Setup!$AH$11 &amp; "'!" &amp; AE420),0) + IF(Setup!$AH$12&lt;&gt;"",INDIRECT("'" &amp; Setup!$AH$12 &amp; "'!" &amp; AE420),0)</f>
        <v>0</v>
      </c>
      <c r="R420" s="32" t="str">
        <f t="shared" ca="1" si="206"/>
        <v/>
      </c>
      <c r="S420" s="33" t="str">
        <f t="shared" ca="1" si="209"/>
        <v/>
      </c>
      <c r="T420" s="5">
        <f ca="1">IF(Setup!$AI$7&lt;&gt;"",INDIRECT("'" &amp; Setup!$AI$7 &amp; "'!" &amp; AD420),0) + IF(Setup!$AI$8&lt;&gt;"",INDIRECT("'" &amp; Setup!$AI$8 &amp; "'!" &amp; AD420),0) + IF(Setup!$AI$9&lt;&gt;"",INDIRECT("'" &amp; Setup!$AI$9 &amp; "'!" &amp; AD420),0) + IF(Setup!$AI$10&lt;&gt;"",INDIRECT("'" &amp; Setup!$AI$10 &amp; "'!" &amp; AD420),0) + IF(Setup!$AI$11&lt;&gt;"",INDIRECT("'" &amp; Setup!$AI$11 &amp; "'!" &amp; AD420),0) + IF(Setup!$AI$12&lt;&gt;"",INDIRECT("'" &amp; Setup!$AI$12 &amp; "'!" &amp; AD420),0)</f>
        <v>0</v>
      </c>
      <c r="U420" s="5">
        <f ca="1">IF(Setup!$AI$7&lt;&gt;"",INDIRECT("'" &amp; Setup!$AI$7 &amp; "'!" &amp; AE420),0) + IF(Setup!$AI$8&lt;&gt;"",INDIRECT("'" &amp; Setup!$AI$8 &amp; "'!" &amp; AE420),0) + IF(Setup!$AI$9&lt;&gt;"",INDIRECT("'" &amp; Setup!$AI$9 &amp; "'!" &amp; AE420),0) + IF(Setup!$AI$10&lt;&gt;"",INDIRECT("'" &amp; Setup!$AI$10 &amp; "'!" &amp; AE420),0) + IF(Setup!$AI$11&lt;&gt;"",INDIRECT("'" &amp; Setup!$AI$11 &amp; "'!" &amp; AE420),0) + IF(Setup!$AI$12&lt;&gt;"",INDIRECT("'" &amp; Setup!$AI$12 &amp; "'!" &amp; AE420),0)</f>
        <v>0</v>
      </c>
      <c r="V420" s="32" t="str">
        <f t="shared" ca="1" si="195"/>
        <v/>
      </c>
      <c r="W420" s="33" t="str">
        <f t="shared" ca="1" si="210"/>
        <v/>
      </c>
      <c r="X420" s="4">
        <f ca="1">IF(Setup!$AJ$7&lt;&gt;"",INDIRECT("'" &amp; Setup!$AJ$7 &amp; "'!" &amp; AD420),0) + IF(Setup!$AJ$8&lt;&gt;"",INDIRECT("'" &amp; Setup!$AJ$8 &amp; "'!" &amp; AD420),0) + IF(Setup!$AJ$9&lt;&gt;"",INDIRECT("'" &amp; Setup!$AJ$9 &amp; "'!" &amp; AD420),0) + IF(Setup!$AJ$10&lt;&gt;"",INDIRECT("'" &amp; Setup!$AJ$10 &amp; "'!" &amp; AD420),0) + IF(Setup!$AJ$11&lt;&gt;"",INDIRECT("'" &amp; Setup!$AJ$11 &amp; "'!" &amp; AD420),0) + IF(Setup!$AJ$12&lt;&gt;"",INDIRECT("'" &amp; Setup!$AJ$12 &amp; "'!" &amp; AD420),0)</f>
        <v>0</v>
      </c>
      <c r="Y420" s="4">
        <f ca="1">IF(Setup!$AJ$7&lt;&gt;"",INDIRECT("'" &amp; Setup!$AJ$7 &amp; "'!" &amp; AE420),0) + IF(Setup!$AJ$8&lt;&gt;"",INDIRECT("'" &amp; Setup!$AJ$8 &amp; "'!" &amp; AE420),0) + IF(Setup!$AJ$9&lt;&gt;"",INDIRECT("'" &amp; Setup!$AJ$9 &amp; "'!" &amp; AE420),0) + IF(Setup!$AJ$10&lt;&gt;"",INDIRECT("'" &amp; Setup!$AJ$10 &amp; "'!" &amp; AE420),0) + IF(Setup!$AJ$11&lt;&gt;"",INDIRECT("'" &amp; Setup!$AJ$11 &amp; "'!" &amp; AE420),0) + IF(Setup!$AJ$12&lt;&gt;"",INDIRECT("'" &amp; Setup!$AJ$12 &amp; "'!" &amp; AE420),0)</f>
        <v>0</v>
      </c>
      <c r="Z420" s="32" t="str">
        <f t="shared" ca="1" si="197"/>
        <v/>
      </c>
      <c r="AA420" s="33" t="str">
        <f t="shared" ca="1" si="211"/>
        <v/>
      </c>
      <c r="AB420" s="1">
        <f>Planning!H192</f>
        <v>0</v>
      </c>
      <c r="AC420" s="2" t="str">
        <f t="shared" si="199"/>
        <v>00</v>
      </c>
      <c r="AD420" s="2" t="s">
        <v>1225</v>
      </c>
      <c r="AE420" s="2" t="s">
        <v>1226</v>
      </c>
      <c r="AF420" s="2" t="s">
        <v>1786</v>
      </c>
      <c r="AI420" s="2">
        <f ca="1">IF(Setup!$AG$7&lt;&gt;"",INDIRECT("'" &amp; Setup!$AG$7 &amp; "'!" &amp; AF420),0) + IF(Setup!$AG$8&lt;&gt;"",INDIRECT("'" &amp; Setup!$AG$8 &amp; "'!" &amp; AF420),0) + IF(Setup!$AG$9&lt;&gt;"",INDIRECT("'" &amp; Setup!$AG$9 &amp; "'!" &amp; AF420),0) + IF(Setup!$AG$10&lt;&gt;"",INDIRECT("'" &amp; Setup!$AG$10 &amp; "'!" &amp; AF420),0) + IF(Setup!$AG$11&lt;&gt;"",INDIRECT("'" &amp; Setup!$AG$11 &amp; "'!" &amp; AF420),0) + IF(Setup!$AG$12&lt;&gt;"",INDIRECT("'" &amp; Setup!$AG$12 &amp; "'!" &amp; AF420),0)</f>
        <v>0</v>
      </c>
      <c r="AJ420" s="2">
        <f ca="1">IF(Setup!$AH$7&lt;&gt;"",INDIRECT("'" &amp; Setup!$AH$7 &amp; "'!" &amp; AF420),0) + IF(Setup!$AH$8&lt;&gt;"",INDIRECT("'" &amp; Setup!$AH$8 &amp; "'!" &amp; AF420),0) + IF(Setup!$AH$9&lt;&gt;"",INDIRECT("'" &amp; Setup!$AH$9 &amp; "'!" &amp; AF420),0) + IF(Setup!$AH$10&lt;&gt;"",INDIRECT("'" &amp; Setup!$AH$10 &amp; "'!" &amp; AF420),0) + IF(Setup!$AH$11&lt;&gt;"",INDIRECT("'" &amp; Setup!$AH$11 &amp; "'!" &amp; AF420),0) + IF(Setup!$AH$12&lt;&gt;"",INDIRECT("'" &amp; Setup!$AH$12 &amp; "'!" &amp; AF420),0)</f>
        <v>0</v>
      </c>
      <c r="AK420" s="2">
        <f ca="1">IF(Setup!$AI$7&lt;&gt;"",INDIRECT("'" &amp; Setup!$AI$7 &amp; "'!" &amp; AF420),0) + IF(Setup!$AI$8&lt;&gt;"",INDIRECT("'" &amp; Setup!$AI$8 &amp; "'!" &amp; AF420),0) + IF(Setup!$AI$9&lt;&gt;"",INDIRECT("'" &amp; Setup!$AI$9 &amp; "'!" &amp; AF420),0) + IF(Setup!$AI$10&lt;&gt;"",INDIRECT("'" &amp; Setup!$AI$10 &amp; "'!" &amp; AF420),0) + IF(Setup!$AI$11&lt;&gt;"",INDIRECT("'" &amp; Setup!$AI$11 &amp; "'!" &amp; AF420),0) + IF(Setup!$AI$12&lt;&gt;"",INDIRECT("'" &amp; Setup!$AI$12 &amp; "'!" &amp; AF420),0)</f>
        <v>0</v>
      </c>
      <c r="AL420" s="2">
        <f ca="1">IF(Setup!$AJ$7&lt;&gt;"",INDIRECT("'" &amp; Setup!$AJ$7 &amp; "'!" &amp; AF420),0) + IF(Setup!$AJ$8&lt;&gt;"",INDIRECT("'" &amp; Setup!$AJ$8 &amp; "'!" &amp; AF420),0) + IF(Setup!$AJ$9&lt;&gt;"",INDIRECT("'" &amp; Setup!$AJ$9 &amp; "'!" &amp; AF420),0) + IF(Setup!$AJ$10&lt;&gt;"",INDIRECT("'" &amp; Setup!$AJ$10 &amp; "'!" &amp; AF420),0) + IF(Setup!$AJ$11&lt;&gt;"",INDIRECT("'" &amp; Setup!$AJ$11 &amp; "'!" &amp; AF420),0) + IF(Setup!$AJ$12&lt;&gt;"",INDIRECT("'" &amp; Setup!$AJ$12 &amp; "'!" &amp; AF420),0)</f>
        <v>0</v>
      </c>
      <c r="AN420" s="2" t="str">
        <f t="shared" si="200"/>
        <v/>
      </c>
      <c r="BS420" s="2">
        <v>0</v>
      </c>
      <c r="BT420" s="2">
        <f ca="1">IF(Setup!$AH$7="",0,INDIRECT("'" &amp; Setup!$AH$7 &amp; "'!" &amp; AF420))</f>
        <v>0</v>
      </c>
      <c r="BU420" s="2">
        <f ca="1">IF(Setup!$AI$7="",0,INDIRECT("'" &amp; Setup!$AI$7 &amp; "'!" &amp; AF420))</f>
        <v>0</v>
      </c>
      <c r="BV420" s="2">
        <f ca="1">IF(Setup!$AJ$7="",0,INDIRECT("'" &amp; Setup!$AJ$7 &amp; "'!" &amp; AF420))</f>
        <v>0</v>
      </c>
    </row>
    <row r="421" spans="1:74" ht="39" hidden="1" customHeight="1" x14ac:dyDescent="0.2">
      <c r="A421" s="14" t="str">
        <f>Planning!A193</f>
        <v>I185</v>
      </c>
      <c r="B421" s="9">
        <f>Planning!B193</f>
        <v>0</v>
      </c>
      <c r="C421" s="9">
        <f>Planning!C193</f>
        <v>0</v>
      </c>
      <c r="D421" s="9">
        <f>Planning!D193</f>
        <v>0</v>
      </c>
      <c r="E421" s="3">
        <f>Planning!E193</f>
        <v>0</v>
      </c>
      <c r="F421" s="3">
        <f>Planning!G193</f>
        <v>0</v>
      </c>
      <c r="G421" s="60">
        <f t="shared" si="201"/>
        <v>0</v>
      </c>
      <c r="H421" s="5">
        <f t="shared" ca="1" si="202"/>
        <v>0</v>
      </c>
      <c r="I421" s="5">
        <f t="shared" ca="1" si="203"/>
        <v>0</v>
      </c>
      <c r="J421" s="32" t="str">
        <f t="shared" ca="1" si="204"/>
        <v/>
      </c>
      <c r="K421" s="33" t="str">
        <f t="shared" ca="1" si="207"/>
        <v/>
      </c>
      <c r="L421" s="5">
        <f ca="1">IF(Setup!$AG$7&lt;&gt;"",INDIRECT("'" &amp; Setup!$AG$7 &amp; "'!" &amp; AD421),0) + IF(Setup!$AG$8&lt;&gt;"",INDIRECT("'" &amp; Setup!$AG$8 &amp; "'!" &amp; AD421),0) + IF(Setup!$AG$9&lt;&gt;"",INDIRECT("'" &amp; Setup!$AG$9 &amp; "'!" &amp; AD421),0) + IF(Setup!$AG$10&lt;&gt;"",INDIRECT("'" &amp; Setup!$AG$10 &amp; "'!" &amp; AD421),0) + IF(Setup!$AG$11&lt;&gt;"",INDIRECT("'" &amp; Setup!$AG$11 &amp; "'!" &amp; AD421),0) + IF(Setup!$AG$12&lt;&gt;"",INDIRECT("'" &amp; Setup!$AG$12 &amp; "'!" &amp; AD421),0)</f>
        <v>0</v>
      </c>
      <c r="M421" s="5">
        <f ca="1">IF(Setup!$AG$7&lt;&gt;"",INDIRECT("'" &amp; Setup!$AG$7 &amp; "'!" &amp; AE421),0) + IF(Setup!$AG$8&lt;&gt;"",INDIRECT("'" &amp; Setup!$AG$8 &amp; "'!" &amp; AE421),0) + IF(Setup!$AG$9&lt;&gt;"",INDIRECT("'" &amp; Setup!$AG$9 &amp; "'!" &amp; AE421),0) + IF(Setup!$AG$10&lt;&gt;"",INDIRECT("'" &amp; Setup!$AG$10 &amp; "'!" &amp; AE421),0) + IF(Setup!$AG$11&lt;&gt;"",INDIRECT("'" &amp; Setup!$AG$11 &amp; "'!" &amp; AE421),0) + IF(Setup!$AG$12&lt;&gt;"",INDIRECT("'" &amp; Setup!$AG$12 &amp; "'!" &amp; AE421),0)</f>
        <v>0</v>
      </c>
      <c r="N421" s="32" t="str">
        <f t="shared" ca="1" si="205"/>
        <v/>
      </c>
      <c r="O421" s="33" t="str">
        <f t="shared" ca="1" si="208"/>
        <v/>
      </c>
      <c r="P421" s="5">
        <f ca="1">IF(Setup!$AH$7&lt;&gt;"",INDIRECT("'" &amp; Setup!$AH$7 &amp; "'!" &amp; AD421),0) + IF(Setup!$AH$8&lt;&gt;"",INDIRECT("'" &amp; Setup!$AH$8 &amp; "'!" &amp; AD421),0) + IF(Setup!$AH$9&lt;&gt;"",INDIRECT("'" &amp; Setup!$AH$9 &amp; "'!" &amp; AD421),0) + IF(Setup!$AH$10&lt;&gt;"",INDIRECT("'" &amp; Setup!$AH$10 &amp; "'!" &amp; AD421),0) + IF(Setup!$AH$11&lt;&gt;"",INDIRECT("'" &amp; Setup!$AH$11 &amp; "'!" &amp; AD421),0) + IF(Setup!$AH$12&lt;&gt;"",INDIRECT("'" &amp; Setup!$AH$12 &amp; "'!" &amp; AD421),0)</f>
        <v>0</v>
      </c>
      <c r="Q421" s="5">
        <f ca="1">IF(Setup!$AH$7&lt;&gt;"",INDIRECT("'" &amp; Setup!$AH$7 &amp; "'!" &amp; AE421),0) + IF(Setup!$AH$8&lt;&gt;"",INDIRECT("'" &amp; Setup!$AH$8 &amp; "'!" &amp; AE421),0) + IF(Setup!$AH$9&lt;&gt;"",INDIRECT("'" &amp; Setup!$AH$9 &amp; "'!" &amp; AE421),0) + IF(Setup!$AH$10&lt;&gt;"",INDIRECT("'" &amp; Setup!$AH$10 &amp; "'!" &amp; AE421),0) + IF(Setup!$AH$11&lt;&gt;"",INDIRECT("'" &amp; Setup!$AH$11 &amp; "'!" &amp; AE421),0) + IF(Setup!$AH$12&lt;&gt;"",INDIRECT("'" &amp; Setup!$AH$12 &amp; "'!" &amp; AE421),0)</f>
        <v>0</v>
      </c>
      <c r="R421" s="32" t="str">
        <f t="shared" ca="1" si="206"/>
        <v/>
      </c>
      <c r="S421" s="33" t="str">
        <f t="shared" ca="1" si="209"/>
        <v/>
      </c>
      <c r="T421" s="5">
        <f ca="1">IF(Setup!$AI$7&lt;&gt;"",INDIRECT("'" &amp; Setup!$AI$7 &amp; "'!" &amp; AD421),0) + IF(Setup!$AI$8&lt;&gt;"",INDIRECT("'" &amp; Setup!$AI$8 &amp; "'!" &amp; AD421),0) + IF(Setup!$AI$9&lt;&gt;"",INDIRECT("'" &amp; Setup!$AI$9 &amp; "'!" &amp; AD421),0) + IF(Setup!$AI$10&lt;&gt;"",INDIRECT("'" &amp; Setup!$AI$10 &amp; "'!" &amp; AD421),0) + IF(Setup!$AI$11&lt;&gt;"",INDIRECT("'" &amp; Setup!$AI$11 &amp; "'!" &amp; AD421),0) + IF(Setup!$AI$12&lt;&gt;"",INDIRECT("'" &amp; Setup!$AI$12 &amp; "'!" &amp; AD421),0)</f>
        <v>0</v>
      </c>
      <c r="U421" s="5">
        <f ca="1">IF(Setup!$AI$7&lt;&gt;"",INDIRECT("'" &amp; Setup!$AI$7 &amp; "'!" &amp; AE421),0) + IF(Setup!$AI$8&lt;&gt;"",INDIRECT("'" &amp; Setup!$AI$8 &amp; "'!" &amp; AE421),0) + IF(Setup!$AI$9&lt;&gt;"",INDIRECT("'" &amp; Setup!$AI$9 &amp; "'!" &amp; AE421),0) + IF(Setup!$AI$10&lt;&gt;"",INDIRECT("'" &amp; Setup!$AI$10 &amp; "'!" &amp; AE421),0) + IF(Setup!$AI$11&lt;&gt;"",INDIRECT("'" &amp; Setup!$AI$11 &amp; "'!" &amp; AE421),0) + IF(Setup!$AI$12&lt;&gt;"",INDIRECT("'" &amp; Setup!$AI$12 &amp; "'!" &amp; AE421),0)</f>
        <v>0</v>
      </c>
      <c r="V421" s="32" t="str">
        <f t="shared" ca="1" si="195"/>
        <v/>
      </c>
      <c r="W421" s="33" t="str">
        <f t="shared" ca="1" si="210"/>
        <v/>
      </c>
      <c r="X421" s="4">
        <f ca="1">IF(Setup!$AJ$7&lt;&gt;"",INDIRECT("'" &amp; Setup!$AJ$7 &amp; "'!" &amp; AD421),0) + IF(Setup!$AJ$8&lt;&gt;"",INDIRECT("'" &amp; Setup!$AJ$8 &amp; "'!" &amp; AD421),0) + IF(Setup!$AJ$9&lt;&gt;"",INDIRECT("'" &amp; Setup!$AJ$9 &amp; "'!" &amp; AD421),0) + IF(Setup!$AJ$10&lt;&gt;"",INDIRECT("'" &amp; Setup!$AJ$10 &amp; "'!" &amp; AD421),0) + IF(Setup!$AJ$11&lt;&gt;"",INDIRECT("'" &amp; Setup!$AJ$11 &amp; "'!" &amp; AD421),0) + IF(Setup!$AJ$12&lt;&gt;"",INDIRECT("'" &amp; Setup!$AJ$12 &amp; "'!" &amp; AD421),0)</f>
        <v>0</v>
      </c>
      <c r="Y421" s="4">
        <f ca="1">IF(Setup!$AJ$7&lt;&gt;"",INDIRECT("'" &amp; Setup!$AJ$7 &amp; "'!" &amp; AE421),0) + IF(Setup!$AJ$8&lt;&gt;"",INDIRECT("'" &amp; Setup!$AJ$8 &amp; "'!" &amp; AE421),0) + IF(Setup!$AJ$9&lt;&gt;"",INDIRECT("'" &amp; Setup!$AJ$9 &amp; "'!" &amp; AE421),0) + IF(Setup!$AJ$10&lt;&gt;"",INDIRECT("'" &amp; Setup!$AJ$10 &amp; "'!" &amp; AE421),0) + IF(Setup!$AJ$11&lt;&gt;"",INDIRECT("'" &amp; Setup!$AJ$11 &amp; "'!" &amp; AE421),0) + IF(Setup!$AJ$12&lt;&gt;"",INDIRECT("'" &amp; Setup!$AJ$12 &amp; "'!" &amp; AE421),0)</f>
        <v>0</v>
      </c>
      <c r="Z421" s="32" t="str">
        <f t="shared" ca="1" si="197"/>
        <v/>
      </c>
      <c r="AA421" s="33" t="str">
        <f t="shared" ca="1" si="211"/>
        <v/>
      </c>
      <c r="AB421" s="1">
        <f>Planning!H193</f>
        <v>0</v>
      </c>
      <c r="AC421" s="2" t="str">
        <f t="shared" si="199"/>
        <v>00</v>
      </c>
      <c r="AD421" s="2" t="s">
        <v>1227</v>
      </c>
      <c r="AE421" s="2" t="s">
        <v>1228</v>
      </c>
      <c r="AF421" s="2" t="s">
        <v>1787</v>
      </c>
      <c r="AI421" s="2">
        <f ca="1">IF(Setup!$AG$7&lt;&gt;"",INDIRECT("'" &amp; Setup!$AG$7 &amp; "'!" &amp; AF421),0) + IF(Setup!$AG$8&lt;&gt;"",INDIRECT("'" &amp; Setup!$AG$8 &amp; "'!" &amp; AF421),0) + IF(Setup!$AG$9&lt;&gt;"",INDIRECT("'" &amp; Setup!$AG$9 &amp; "'!" &amp; AF421),0) + IF(Setup!$AG$10&lt;&gt;"",INDIRECT("'" &amp; Setup!$AG$10 &amp; "'!" &amp; AF421),0) + IF(Setup!$AG$11&lt;&gt;"",INDIRECT("'" &amp; Setup!$AG$11 &amp; "'!" &amp; AF421),0) + IF(Setup!$AG$12&lt;&gt;"",INDIRECT("'" &amp; Setup!$AG$12 &amp; "'!" &amp; AF421),0)</f>
        <v>0</v>
      </c>
      <c r="AJ421" s="2">
        <f ca="1">IF(Setup!$AH$7&lt;&gt;"",INDIRECT("'" &amp; Setup!$AH$7 &amp; "'!" &amp; AF421),0) + IF(Setup!$AH$8&lt;&gt;"",INDIRECT("'" &amp; Setup!$AH$8 &amp; "'!" &amp; AF421),0) + IF(Setup!$AH$9&lt;&gt;"",INDIRECT("'" &amp; Setup!$AH$9 &amp; "'!" &amp; AF421),0) + IF(Setup!$AH$10&lt;&gt;"",INDIRECT("'" &amp; Setup!$AH$10 &amp; "'!" &amp; AF421),0) + IF(Setup!$AH$11&lt;&gt;"",INDIRECT("'" &amp; Setup!$AH$11 &amp; "'!" &amp; AF421),0) + IF(Setup!$AH$12&lt;&gt;"",INDIRECT("'" &amp; Setup!$AH$12 &amp; "'!" &amp; AF421),0)</f>
        <v>0</v>
      </c>
      <c r="AK421" s="2">
        <f ca="1">IF(Setup!$AI$7&lt;&gt;"",INDIRECT("'" &amp; Setup!$AI$7 &amp; "'!" &amp; AF421),0) + IF(Setup!$AI$8&lt;&gt;"",INDIRECT("'" &amp; Setup!$AI$8 &amp; "'!" &amp; AF421),0) + IF(Setup!$AI$9&lt;&gt;"",INDIRECT("'" &amp; Setup!$AI$9 &amp; "'!" &amp; AF421),0) + IF(Setup!$AI$10&lt;&gt;"",INDIRECT("'" &amp; Setup!$AI$10 &amp; "'!" &amp; AF421),0) + IF(Setup!$AI$11&lt;&gt;"",INDIRECT("'" &amp; Setup!$AI$11 &amp; "'!" &amp; AF421),0) + IF(Setup!$AI$12&lt;&gt;"",INDIRECT("'" &amp; Setup!$AI$12 &amp; "'!" &amp; AF421),0)</f>
        <v>0</v>
      </c>
      <c r="AL421" s="2">
        <f ca="1">IF(Setup!$AJ$7&lt;&gt;"",INDIRECT("'" &amp; Setup!$AJ$7 &amp; "'!" &amp; AF421),0) + IF(Setup!$AJ$8&lt;&gt;"",INDIRECT("'" &amp; Setup!$AJ$8 &amp; "'!" &amp; AF421),0) + IF(Setup!$AJ$9&lt;&gt;"",INDIRECT("'" &amp; Setup!$AJ$9 &amp; "'!" &amp; AF421),0) + IF(Setup!$AJ$10&lt;&gt;"",INDIRECT("'" &amp; Setup!$AJ$10 &amp; "'!" &amp; AF421),0) + IF(Setup!$AJ$11&lt;&gt;"",INDIRECT("'" &amp; Setup!$AJ$11 &amp; "'!" &amp; AF421),0) + IF(Setup!$AJ$12&lt;&gt;"",INDIRECT("'" &amp; Setup!$AJ$12 &amp; "'!" &amp; AF421),0)</f>
        <v>0</v>
      </c>
      <c r="AN421" s="2" t="str">
        <f t="shared" si="200"/>
        <v/>
      </c>
      <c r="BS421" s="2">
        <v>0</v>
      </c>
      <c r="BT421" s="2">
        <f ca="1">IF(Setup!$AH$7="",0,INDIRECT("'" &amp; Setup!$AH$7 &amp; "'!" &amp; AF421))</f>
        <v>0</v>
      </c>
      <c r="BU421" s="2">
        <f ca="1">IF(Setup!$AI$7="",0,INDIRECT("'" &amp; Setup!$AI$7 &amp; "'!" &amp; AF421))</f>
        <v>0</v>
      </c>
      <c r="BV421" s="2">
        <f ca="1">IF(Setup!$AJ$7="",0,INDIRECT("'" &amp; Setup!$AJ$7 &amp; "'!" &amp; AF421))</f>
        <v>0</v>
      </c>
    </row>
    <row r="422" spans="1:74" ht="39" hidden="1" customHeight="1" x14ac:dyDescent="0.2">
      <c r="A422" s="14" t="str">
        <f>Planning!A194</f>
        <v>I186</v>
      </c>
      <c r="B422" s="9">
        <f>Planning!B194</f>
        <v>0</v>
      </c>
      <c r="C422" s="9">
        <f>Planning!C194</f>
        <v>0</v>
      </c>
      <c r="D422" s="9">
        <f>Planning!D194</f>
        <v>0</v>
      </c>
      <c r="E422" s="3">
        <f>Planning!E194</f>
        <v>0</v>
      </c>
      <c r="F422" s="3">
        <f>Planning!G194</f>
        <v>0</v>
      </c>
      <c r="G422" s="60">
        <f t="shared" si="201"/>
        <v>0</v>
      </c>
      <c r="H422" s="5">
        <f t="shared" ca="1" si="202"/>
        <v>0</v>
      </c>
      <c r="I422" s="5">
        <f t="shared" ca="1" si="203"/>
        <v>0</v>
      </c>
      <c r="J422" s="32" t="str">
        <f t="shared" ca="1" si="204"/>
        <v/>
      </c>
      <c r="K422" s="33" t="str">
        <f t="shared" ca="1" si="207"/>
        <v/>
      </c>
      <c r="L422" s="5">
        <f ca="1">IF(Setup!$AG$7&lt;&gt;"",INDIRECT("'" &amp; Setup!$AG$7 &amp; "'!" &amp; AD422),0) + IF(Setup!$AG$8&lt;&gt;"",INDIRECT("'" &amp; Setup!$AG$8 &amp; "'!" &amp; AD422),0) + IF(Setup!$AG$9&lt;&gt;"",INDIRECT("'" &amp; Setup!$AG$9 &amp; "'!" &amp; AD422),0) + IF(Setup!$AG$10&lt;&gt;"",INDIRECT("'" &amp; Setup!$AG$10 &amp; "'!" &amp; AD422),0) + IF(Setup!$AG$11&lt;&gt;"",INDIRECT("'" &amp; Setup!$AG$11 &amp; "'!" &amp; AD422),0) + IF(Setup!$AG$12&lt;&gt;"",INDIRECT("'" &amp; Setup!$AG$12 &amp; "'!" &amp; AD422),0)</f>
        <v>0</v>
      </c>
      <c r="M422" s="5">
        <f ca="1">IF(Setup!$AG$7&lt;&gt;"",INDIRECT("'" &amp; Setup!$AG$7 &amp; "'!" &amp; AE422),0) + IF(Setup!$AG$8&lt;&gt;"",INDIRECT("'" &amp; Setup!$AG$8 &amp; "'!" &amp; AE422),0) + IF(Setup!$AG$9&lt;&gt;"",INDIRECT("'" &amp; Setup!$AG$9 &amp; "'!" &amp; AE422),0) + IF(Setup!$AG$10&lt;&gt;"",INDIRECT("'" &amp; Setup!$AG$10 &amp; "'!" &amp; AE422),0) + IF(Setup!$AG$11&lt;&gt;"",INDIRECT("'" &amp; Setup!$AG$11 &amp; "'!" &amp; AE422),0) + IF(Setup!$AG$12&lt;&gt;"",INDIRECT("'" &amp; Setup!$AG$12 &amp; "'!" &amp; AE422),0)</f>
        <v>0</v>
      </c>
      <c r="N422" s="32" t="str">
        <f t="shared" ca="1" si="205"/>
        <v/>
      </c>
      <c r="O422" s="33" t="str">
        <f t="shared" ca="1" si="208"/>
        <v/>
      </c>
      <c r="P422" s="5">
        <f ca="1">IF(Setup!$AH$7&lt;&gt;"",INDIRECT("'" &amp; Setup!$AH$7 &amp; "'!" &amp; AD422),0) + IF(Setup!$AH$8&lt;&gt;"",INDIRECT("'" &amp; Setup!$AH$8 &amp; "'!" &amp; AD422),0) + IF(Setup!$AH$9&lt;&gt;"",INDIRECT("'" &amp; Setup!$AH$9 &amp; "'!" &amp; AD422),0) + IF(Setup!$AH$10&lt;&gt;"",INDIRECT("'" &amp; Setup!$AH$10 &amp; "'!" &amp; AD422),0) + IF(Setup!$AH$11&lt;&gt;"",INDIRECT("'" &amp; Setup!$AH$11 &amp; "'!" &amp; AD422),0) + IF(Setup!$AH$12&lt;&gt;"",INDIRECT("'" &amp; Setup!$AH$12 &amp; "'!" &amp; AD422),0)</f>
        <v>0</v>
      </c>
      <c r="Q422" s="5">
        <f ca="1">IF(Setup!$AH$7&lt;&gt;"",INDIRECT("'" &amp; Setup!$AH$7 &amp; "'!" &amp; AE422),0) + IF(Setup!$AH$8&lt;&gt;"",INDIRECT("'" &amp; Setup!$AH$8 &amp; "'!" &amp; AE422),0) + IF(Setup!$AH$9&lt;&gt;"",INDIRECT("'" &amp; Setup!$AH$9 &amp; "'!" &amp; AE422),0) + IF(Setup!$AH$10&lt;&gt;"",INDIRECT("'" &amp; Setup!$AH$10 &amp; "'!" &amp; AE422),0) + IF(Setup!$AH$11&lt;&gt;"",INDIRECT("'" &amp; Setup!$AH$11 &amp; "'!" &amp; AE422),0) + IF(Setup!$AH$12&lt;&gt;"",INDIRECT("'" &amp; Setup!$AH$12 &amp; "'!" &amp; AE422),0)</f>
        <v>0</v>
      </c>
      <c r="R422" s="32" t="str">
        <f t="shared" ca="1" si="206"/>
        <v/>
      </c>
      <c r="S422" s="33" t="str">
        <f t="shared" ca="1" si="209"/>
        <v/>
      </c>
      <c r="T422" s="5">
        <f ca="1">IF(Setup!$AI$7&lt;&gt;"",INDIRECT("'" &amp; Setup!$AI$7 &amp; "'!" &amp; AD422),0) + IF(Setup!$AI$8&lt;&gt;"",INDIRECT("'" &amp; Setup!$AI$8 &amp; "'!" &amp; AD422),0) + IF(Setup!$AI$9&lt;&gt;"",INDIRECT("'" &amp; Setup!$AI$9 &amp; "'!" &amp; AD422),0) + IF(Setup!$AI$10&lt;&gt;"",INDIRECT("'" &amp; Setup!$AI$10 &amp; "'!" &amp; AD422),0) + IF(Setup!$AI$11&lt;&gt;"",INDIRECT("'" &amp; Setup!$AI$11 &amp; "'!" &amp; AD422),0) + IF(Setup!$AI$12&lt;&gt;"",INDIRECT("'" &amp; Setup!$AI$12 &amp; "'!" &amp; AD422),0)</f>
        <v>0</v>
      </c>
      <c r="U422" s="5">
        <f ca="1">IF(Setup!$AI$7&lt;&gt;"",INDIRECT("'" &amp; Setup!$AI$7 &amp; "'!" &amp; AE422),0) + IF(Setup!$AI$8&lt;&gt;"",INDIRECT("'" &amp; Setup!$AI$8 &amp; "'!" &amp; AE422),0) + IF(Setup!$AI$9&lt;&gt;"",INDIRECT("'" &amp; Setup!$AI$9 &amp; "'!" &amp; AE422),0) + IF(Setup!$AI$10&lt;&gt;"",INDIRECT("'" &amp; Setup!$AI$10 &amp; "'!" &amp; AE422),0) + IF(Setup!$AI$11&lt;&gt;"",INDIRECT("'" &amp; Setup!$AI$11 &amp; "'!" &amp; AE422),0) + IF(Setup!$AI$12&lt;&gt;"",INDIRECT("'" &amp; Setup!$AI$12 &amp; "'!" &amp; AE422),0)</f>
        <v>0</v>
      </c>
      <c r="V422" s="32" t="str">
        <f t="shared" ca="1" si="195"/>
        <v/>
      </c>
      <c r="W422" s="33" t="str">
        <f t="shared" ca="1" si="210"/>
        <v/>
      </c>
      <c r="X422" s="4">
        <f ca="1">IF(Setup!$AJ$7&lt;&gt;"",INDIRECT("'" &amp; Setup!$AJ$7 &amp; "'!" &amp; AD422),0) + IF(Setup!$AJ$8&lt;&gt;"",INDIRECT("'" &amp; Setup!$AJ$8 &amp; "'!" &amp; AD422),0) + IF(Setup!$AJ$9&lt;&gt;"",INDIRECT("'" &amp; Setup!$AJ$9 &amp; "'!" &amp; AD422),0) + IF(Setup!$AJ$10&lt;&gt;"",INDIRECT("'" &amp; Setup!$AJ$10 &amp; "'!" &amp; AD422),0) + IF(Setup!$AJ$11&lt;&gt;"",INDIRECT("'" &amp; Setup!$AJ$11 &amp; "'!" &amp; AD422),0) + IF(Setup!$AJ$12&lt;&gt;"",INDIRECT("'" &amp; Setup!$AJ$12 &amp; "'!" &amp; AD422),0)</f>
        <v>0</v>
      </c>
      <c r="Y422" s="4">
        <f ca="1">IF(Setup!$AJ$7&lt;&gt;"",INDIRECT("'" &amp; Setup!$AJ$7 &amp; "'!" &amp; AE422),0) + IF(Setup!$AJ$8&lt;&gt;"",INDIRECT("'" &amp; Setup!$AJ$8 &amp; "'!" &amp; AE422),0) + IF(Setup!$AJ$9&lt;&gt;"",INDIRECT("'" &amp; Setup!$AJ$9 &amp; "'!" &amp; AE422),0) + IF(Setup!$AJ$10&lt;&gt;"",INDIRECT("'" &amp; Setup!$AJ$10 &amp; "'!" &amp; AE422),0) + IF(Setup!$AJ$11&lt;&gt;"",INDIRECT("'" &amp; Setup!$AJ$11 &amp; "'!" &amp; AE422),0) + IF(Setup!$AJ$12&lt;&gt;"",INDIRECT("'" &amp; Setup!$AJ$12 &amp; "'!" &amp; AE422),0)</f>
        <v>0</v>
      </c>
      <c r="Z422" s="32" t="str">
        <f t="shared" ca="1" si="197"/>
        <v/>
      </c>
      <c r="AA422" s="33" t="str">
        <f t="shared" ca="1" si="211"/>
        <v/>
      </c>
      <c r="AB422" s="1">
        <f>Planning!H194</f>
        <v>0</v>
      </c>
      <c r="AC422" s="2" t="str">
        <f t="shared" si="199"/>
        <v>00</v>
      </c>
      <c r="AD422" s="2" t="s">
        <v>1229</v>
      </c>
      <c r="AE422" s="2" t="s">
        <v>1230</v>
      </c>
      <c r="AF422" s="2" t="s">
        <v>1788</v>
      </c>
      <c r="AI422" s="2">
        <f ca="1">IF(Setup!$AG$7&lt;&gt;"",INDIRECT("'" &amp; Setup!$AG$7 &amp; "'!" &amp; AF422),0) + IF(Setup!$AG$8&lt;&gt;"",INDIRECT("'" &amp; Setup!$AG$8 &amp; "'!" &amp; AF422),0) + IF(Setup!$AG$9&lt;&gt;"",INDIRECT("'" &amp; Setup!$AG$9 &amp; "'!" &amp; AF422),0) + IF(Setup!$AG$10&lt;&gt;"",INDIRECT("'" &amp; Setup!$AG$10 &amp; "'!" &amp; AF422),0) + IF(Setup!$AG$11&lt;&gt;"",INDIRECT("'" &amp; Setup!$AG$11 &amp; "'!" &amp; AF422),0) + IF(Setup!$AG$12&lt;&gt;"",INDIRECT("'" &amp; Setup!$AG$12 &amp; "'!" &amp; AF422),0)</f>
        <v>0</v>
      </c>
      <c r="AJ422" s="2">
        <f ca="1">IF(Setup!$AH$7&lt;&gt;"",INDIRECT("'" &amp; Setup!$AH$7 &amp; "'!" &amp; AF422),0) + IF(Setup!$AH$8&lt;&gt;"",INDIRECT("'" &amp; Setup!$AH$8 &amp; "'!" &amp; AF422),0) + IF(Setup!$AH$9&lt;&gt;"",INDIRECT("'" &amp; Setup!$AH$9 &amp; "'!" &amp; AF422),0) + IF(Setup!$AH$10&lt;&gt;"",INDIRECT("'" &amp; Setup!$AH$10 &amp; "'!" &amp; AF422),0) + IF(Setup!$AH$11&lt;&gt;"",INDIRECT("'" &amp; Setup!$AH$11 &amp; "'!" &amp; AF422),0) + IF(Setup!$AH$12&lt;&gt;"",INDIRECT("'" &amp; Setup!$AH$12 &amp; "'!" &amp; AF422),0)</f>
        <v>0</v>
      </c>
      <c r="AK422" s="2">
        <f ca="1">IF(Setup!$AI$7&lt;&gt;"",INDIRECT("'" &amp; Setup!$AI$7 &amp; "'!" &amp; AF422),0) + IF(Setup!$AI$8&lt;&gt;"",INDIRECT("'" &amp; Setup!$AI$8 &amp; "'!" &amp; AF422),0) + IF(Setup!$AI$9&lt;&gt;"",INDIRECT("'" &amp; Setup!$AI$9 &amp; "'!" &amp; AF422),0) + IF(Setup!$AI$10&lt;&gt;"",INDIRECT("'" &amp; Setup!$AI$10 &amp; "'!" &amp; AF422),0) + IF(Setup!$AI$11&lt;&gt;"",INDIRECT("'" &amp; Setup!$AI$11 &amp; "'!" &amp; AF422),0) + IF(Setup!$AI$12&lt;&gt;"",INDIRECT("'" &amp; Setup!$AI$12 &amp; "'!" &amp; AF422),0)</f>
        <v>0</v>
      </c>
      <c r="AL422" s="2">
        <f ca="1">IF(Setup!$AJ$7&lt;&gt;"",INDIRECT("'" &amp; Setup!$AJ$7 &amp; "'!" &amp; AF422),0) + IF(Setup!$AJ$8&lt;&gt;"",INDIRECT("'" &amp; Setup!$AJ$8 &amp; "'!" &amp; AF422),0) + IF(Setup!$AJ$9&lt;&gt;"",INDIRECT("'" &amp; Setup!$AJ$9 &amp; "'!" &amp; AF422),0) + IF(Setup!$AJ$10&lt;&gt;"",INDIRECT("'" &amp; Setup!$AJ$10 &amp; "'!" &amp; AF422),0) + IF(Setup!$AJ$11&lt;&gt;"",INDIRECT("'" &amp; Setup!$AJ$11 &amp; "'!" &amp; AF422),0) + IF(Setup!$AJ$12&lt;&gt;"",INDIRECT("'" &amp; Setup!$AJ$12 &amp; "'!" &amp; AF422),0)</f>
        <v>0</v>
      </c>
      <c r="AN422" s="2" t="str">
        <f t="shared" si="200"/>
        <v/>
      </c>
      <c r="BS422" s="2">
        <v>0</v>
      </c>
      <c r="BT422" s="2">
        <f ca="1">IF(Setup!$AH$7="",0,INDIRECT("'" &amp; Setup!$AH$7 &amp; "'!" &amp; AF422))</f>
        <v>0</v>
      </c>
      <c r="BU422" s="2">
        <f ca="1">IF(Setup!$AI$7="",0,INDIRECT("'" &amp; Setup!$AI$7 &amp; "'!" &amp; AF422))</f>
        <v>0</v>
      </c>
      <c r="BV422" s="2">
        <f ca="1">IF(Setup!$AJ$7="",0,INDIRECT("'" &amp; Setup!$AJ$7 &amp; "'!" &amp; AF422))</f>
        <v>0</v>
      </c>
    </row>
    <row r="423" spans="1:74" ht="39" hidden="1" customHeight="1" x14ac:dyDescent="0.2">
      <c r="A423" s="14" t="str">
        <f>Planning!A195</f>
        <v>I187</v>
      </c>
      <c r="B423" s="9">
        <f>Planning!B195</f>
        <v>0</v>
      </c>
      <c r="C423" s="9">
        <f>Planning!C195</f>
        <v>0</v>
      </c>
      <c r="D423" s="9">
        <f>Planning!D195</f>
        <v>0</v>
      </c>
      <c r="E423" s="3">
        <f>Planning!E195</f>
        <v>0</v>
      </c>
      <c r="F423" s="3">
        <f>Planning!G195</f>
        <v>0</v>
      </c>
      <c r="G423" s="60">
        <f t="shared" si="201"/>
        <v>0</v>
      </c>
      <c r="H423" s="5">
        <f t="shared" ca="1" si="202"/>
        <v>0</v>
      </c>
      <c r="I423" s="5">
        <f t="shared" ca="1" si="203"/>
        <v>0</v>
      </c>
      <c r="J423" s="32" t="str">
        <f t="shared" ca="1" si="204"/>
        <v/>
      </c>
      <c r="K423" s="33" t="str">
        <f t="shared" ca="1" si="207"/>
        <v/>
      </c>
      <c r="L423" s="5">
        <f ca="1">IF(Setup!$AG$7&lt;&gt;"",INDIRECT("'" &amp; Setup!$AG$7 &amp; "'!" &amp; AD423),0) + IF(Setup!$AG$8&lt;&gt;"",INDIRECT("'" &amp; Setup!$AG$8 &amp; "'!" &amp; AD423),0) + IF(Setup!$AG$9&lt;&gt;"",INDIRECT("'" &amp; Setup!$AG$9 &amp; "'!" &amp; AD423),0) + IF(Setup!$AG$10&lt;&gt;"",INDIRECT("'" &amp; Setup!$AG$10 &amp; "'!" &amp; AD423),0) + IF(Setup!$AG$11&lt;&gt;"",INDIRECT("'" &amp; Setup!$AG$11 &amp; "'!" &amp; AD423),0) + IF(Setup!$AG$12&lt;&gt;"",INDIRECT("'" &amp; Setup!$AG$12 &amp; "'!" &amp; AD423),0)</f>
        <v>0</v>
      </c>
      <c r="M423" s="5">
        <f ca="1">IF(Setup!$AG$7&lt;&gt;"",INDIRECT("'" &amp; Setup!$AG$7 &amp; "'!" &amp; AE423),0) + IF(Setup!$AG$8&lt;&gt;"",INDIRECT("'" &amp; Setup!$AG$8 &amp; "'!" &amp; AE423),0) + IF(Setup!$AG$9&lt;&gt;"",INDIRECT("'" &amp; Setup!$AG$9 &amp; "'!" &amp; AE423),0) + IF(Setup!$AG$10&lt;&gt;"",INDIRECT("'" &amp; Setup!$AG$10 &amp; "'!" &amp; AE423),0) + IF(Setup!$AG$11&lt;&gt;"",INDIRECT("'" &amp; Setup!$AG$11 &amp; "'!" &amp; AE423),0) + IF(Setup!$AG$12&lt;&gt;"",INDIRECT("'" &amp; Setup!$AG$12 &amp; "'!" &amp; AE423),0)</f>
        <v>0</v>
      </c>
      <c r="N423" s="32" t="str">
        <f t="shared" ca="1" si="205"/>
        <v/>
      </c>
      <c r="O423" s="33" t="str">
        <f t="shared" ca="1" si="208"/>
        <v/>
      </c>
      <c r="P423" s="5">
        <f ca="1">IF(Setup!$AH$7&lt;&gt;"",INDIRECT("'" &amp; Setup!$AH$7 &amp; "'!" &amp; AD423),0) + IF(Setup!$AH$8&lt;&gt;"",INDIRECT("'" &amp; Setup!$AH$8 &amp; "'!" &amp; AD423),0) + IF(Setup!$AH$9&lt;&gt;"",INDIRECT("'" &amp; Setup!$AH$9 &amp; "'!" &amp; AD423),0) + IF(Setup!$AH$10&lt;&gt;"",INDIRECT("'" &amp; Setup!$AH$10 &amp; "'!" &amp; AD423),0) + IF(Setup!$AH$11&lt;&gt;"",INDIRECT("'" &amp; Setup!$AH$11 &amp; "'!" &amp; AD423),0) + IF(Setup!$AH$12&lt;&gt;"",INDIRECT("'" &amp; Setup!$AH$12 &amp; "'!" &amp; AD423),0)</f>
        <v>0</v>
      </c>
      <c r="Q423" s="5">
        <f ca="1">IF(Setup!$AH$7&lt;&gt;"",INDIRECT("'" &amp; Setup!$AH$7 &amp; "'!" &amp; AE423),0) + IF(Setup!$AH$8&lt;&gt;"",INDIRECT("'" &amp; Setup!$AH$8 &amp; "'!" &amp; AE423),0) + IF(Setup!$AH$9&lt;&gt;"",INDIRECT("'" &amp; Setup!$AH$9 &amp; "'!" &amp; AE423),0) + IF(Setup!$AH$10&lt;&gt;"",INDIRECT("'" &amp; Setup!$AH$10 &amp; "'!" &amp; AE423),0) + IF(Setup!$AH$11&lt;&gt;"",INDIRECT("'" &amp; Setup!$AH$11 &amp; "'!" &amp; AE423),0) + IF(Setup!$AH$12&lt;&gt;"",INDIRECT("'" &amp; Setup!$AH$12 &amp; "'!" &amp; AE423),0)</f>
        <v>0</v>
      </c>
      <c r="R423" s="32" t="str">
        <f t="shared" ca="1" si="206"/>
        <v/>
      </c>
      <c r="S423" s="33" t="str">
        <f t="shared" ca="1" si="209"/>
        <v/>
      </c>
      <c r="T423" s="5">
        <f ca="1">IF(Setup!$AI$7&lt;&gt;"",INDIRECT("'" &amp; Setup!$AI$7 &amp; "'!" &amp; AD423),0) + IF(Setup!$AI$8&lt;&gt;"",INDIRECT("'" &amp; Setup!$AI$8 &amp; "'!" &amp; AD423),0) + IF(Setup!$AI$9&lt;&gt;"",INDIRECT("'" &amp; Setup!$AI$9 &amp; "'!" &amp; AD423),0) + IF(Setup!$AI$10&lt;&gt;"",INDIRECT("'" &amp; Setup!$AI$10 &amp; "'!" &amp; AD423),0) + IF(Setup!$AI$11&lt;&gt;"",INDIRECT("'" &amp; Setup!$AI$11 &amp; "'!" &amp; AD423),0) + IF(Setup!$AI$12&lt;&gt;"",INDIRECT("'" &amp; Setup!$AI$12 &amp; "'!" &amp; AD423),0)</f>
        <v>0</v>
      </c>
      <c r="U423" s="5">
        <f ca="1">IF(Setup!$AI$7&lt;&gt;"",INDIRECT("'" &amp; Setup!$AI$7 &amp; "'!" &amp; AE423),0) + IF(Setup!$AI$8&lt;&gt;"",INDIRECT("'" &amp; Setup!$AI$8 &amp; "'!" &amp; AE423),0) + IF(Setup!$AI$9&lt;&gt;"",INDIRECT("'" &amp; Setup!$AI$9 &amp; "'!" &amp; AE423),0) + IF(Setup!$AI$10&lt;&gt;"",INDIRECT("'" &amp; Setup!$AI$10 &amp; "'!" &amp; AE423),0) + IF(Setup!$AI$11&lt;&gt;"",INDIRECT("'" &amp; Setup!$AI$11 &amp; "'!" &amp; AE423),0) + IF(Setup!$AI$12&lt;&gt;"",INDIRECT("'" &amp; Setup!$AI$12 &amp; "'!" &amp; AE423),0)</f>
        <v>0</v>
      </c>
      <c r="V423" s="32" t="str">
        <f t="shared" ca="1" si="195"/>
        <v/>
      </c>
      <c r="W423" s="33" t="str">
        <f t="shared" ca="1" si="210"/>
        <v/>
      </c>
      <c r="X423" s="4">
        <f ca="1">IF(Setup!$AJ$7&lt;&gt;"",INDIRECT("'" &amp; Setup!$AJ$7 &amp; "'!" &amp; AD423),0) + IF(Setup!$AJ$8&lt;&gt;"",INDIRECT("'" &amp; Setup!$AJ$8 &amp; "'!" &amp; AD423),0) + IF(Setup!$AJ$9&lt;&gt;"",INDIRECT("'" &amp; Setup!$AJ$9 &amp; "'!" &amp; AD423),0) + IF(Setup!$AJ$10&lt;&gt;"",INDIRECT("'" &amp; Setup!$AJ$10 &amp; "'!" &amp; AD423),0) + IF(Setup!$AJ$11&lt;&gt;"",INDIRECT("'" &amp; Setup!$AJ$11 &amp; "'!" &amp; AD423),0) + IF(Setup!$AJ$12&lt;&gt;"",INDIRECT("'" &amp; Setup!$AJ$12 &amp; "'!" &amp; AD423),0)</f>
        <v>0</v>
      </c>
      <c r="Y423" s="4">
        <f ca="1">IF(Setup!$AJ$7&lt;&gt;"",INDIRECT("'" &amp; Setup!$AJ$7 &amp; "'!" &amp; AE423),0) + IF(Setup!$AJ$8&lt;&gt;"",INDIRECT("'" &amp; Setup!$AJ$8 &amp; "'!" &amp; AE423),0) + IF(Setup!$AJ$9&lt;&gt;"",INDIRECT("'" &amp; Setup!$AJ$9 &amp; "'!" &amp; AE423),0) + IF(Setup!$AJ$10&lt;&gt;"",INDIRECT("'" &amp; Setup!$AJ$10 &amp; "'!" &amp; AE423),0) + IF(Setup!$AJ$11&lt;&gt;"",INDIRECT("'" &amp; Setup!$AJ$11 &amp; "'!" &amp; AE423),0) + IF(Setup!$AJ$12&lt;&gt;"",INDIRECT("'" &amp; Setup!$AJ$12 &amp; "'!" &amp; AE423),0)</f>
        <v>0</v>
      </c>
      <c r="Z423" s="32" t="str">
        <f t="shared" ca="1" si="197"/>
        <v/>
      </c>
      <c r="AA423" s="33" t="str">
        <f t="shared" ca="1" si="211"/>
        <v/>
      </c>
      <c r="AB423" s="1">
        <f>Planning!H195</f>
        <v>0</v>
      </c>
      <c r="AC423" s="2" t="str">
        <f t="shared" si="199"/>
        <v>00</v>
      </c>
      <c r="AD423" s="2" t="s">
        <v>1231</v>
      </c>
      <c r="AE423" s="2" t="s">
        <v>1232</v>
      </c>
      <c r="AF423" s="2" t="s">
        <v>1789</v>
      </c>
      <c r="AI423" s="2">
        <f ca="1">IF(Setup!$AG$7&lt;&gt;"",INDIRECT("'" &amp; Setup!$AG$7 &amp; "'!" &amp; AF423),0) + IF(Setup!$AG$8&lt;&gt;"",INDIRECT("'" &amp; Setup!$AG$8 &amp; "'!" &amp; AF423),0) + IF(Setup!$AG$9&lt;&gt;"",INDIRECT("'" &amp; Setup!$AG$9 &amp; "'!" &amp; AF423),0) + IF(Setup!$AG$10&lt;&gt;"",INDIRECT("'" &amp; Setup!$AG$10 &amp; "'!" &amp; AF423),0) + IF(Setup!$AG$11&lt;&gt;"",INDIRECT("'" &amp; Setup!$AG$11 &amp; "'!" &amp; AF423),0) + IF(Setup!$AG$12&lt;&gt;"",INDIRECT("'" &amp; Setup!$AG$12 &amp; "'!" &amp; AF423),0)</f>
        <v>0</v>
      </c>
      <c r="AJ423" s="2">
        <f ca="1">IF(Setup!$AH$7&lt;&gt;"",INDIRECT("'" &amp; Setup!$AH$7 &amp; "'!" &amp; AF423),0) + IF(Setup!$AH$8&lt;&gt;"",INDIRECT("'" &amp; Setup!$AH$8 &amp; "'!" &amp; AF423),0) + IF(Setup!$AH$9&lt;&gt;"",INDIRECT("'" &amp; Setup!$AH$9 &amp; "'!" &amp; AF423),0) + IF(Setup!$AH$10&lt;&gt;"",INDIRECT("'" &amp; Setup!$AH$10 &amp; "'!" &amp; AF423),0) + IF(Setup!$AH$11&lt;&gt;"",INDIRECT("'" &amp; Setup!$AH$11 &amp; "'!" &amp; AF423),0) + IF(Setup!$AH$12&lt;&gt;"",INDIRECT("'" &amp; Setup!$AH$12 &amp; "'!" &amp; AF423),0)</f>
        <v>0</v>
      </c>
      <c r="AK423" s="2">
        <f ca="1">IF(Setup!$AI$7&lt;&gt;"",INDIRECT("'" &amp; Setup!$AI$7 &amp; "'!" &amp; AF423),0) + IF(Setup!$AI$8&lt;&gt;"",INDIRECT("'" &amp; Setup!$AI$8 &amp; "'!" &amp; AF423),0) + IF(Setup!$AI$9&lt;&gt;"",INDIRECT("'" &amp; Setup!$AI$9 &amp; "'!" &amp; AF423),0) + IF(Setup!$AI$10&lt;&gt;"",INDIRECT("'" &amp; Setup!$AI$10 &amp; "'!" &amp; AF423),0) + IF(Setup!$AI$11&lt;&gt;"",INDIRECT("'" &amp; Setup!$AI$11 &amp; "'!" &amp; AF423),0) + IF(Setup!$AI$12&lt;&gt;"",INDIRECT("'" &amp; Setup!$AI$12 &amp; "'!" &amp; AF423),0)</f>
        <v>0</v>
      </c>
      <c r="AL423" s="2">
        <f ca="1">IF(Setup!$AJ$7&lt;&gt;"",INDIRECT("'" &amp; Setup!$AJ$7 &amp; "'!" &amp; AF423),0) + IF(Setup!$AJ$8&lt;&gt;"",INDIRECT("'" &amp; Setup!$AJ$8 &amp; "'!" &amp; AF423),0) + IF(Setup!$AJ$9&lt;&gt;"",INDIRECT("'" &amp; Setup!$AJ$9 &amp; "'!" &amp; AF423),0) + IF(Setup!$AJ$10&lt;&gt;"",INDIRECT("'" &amp; Setup!$AJ$10 &amp; "'!" &amp; AF423),0) + IF(Setup!$AJ$11&lt;&gt;"",INDIRECT("'" &amp; Setup!$AJ$11 &amp; "'!" &amp; AF423),0) + IF(Setup!$AJ$12&lt;&gt;"",INDIRECT("'" &amp; Setup!$AJ$12 &amp; "'!" &amp; AF423),0)</f>
        <v>0</v>
      </c>
      <c r="AN423" s="2" t="str">
        <f t="shared" si="200"/>
        <v/>
      </c>
      <c r="BS423" s="2">
        <v>0</v>
      </c>
      <c r="BT423" s="2">
        <f ca="1">IF(Setup!$AH$7="",0,INDIRECT("'" &amp; Setup!$AH$7 &amp; "'!" &amp; AF423))</f>
        <v>0</v>
      </c>
      <c r="BU423" s="2">
        <f ca="1">IF(Setup!$AI$7="",0,INDIRECT("'" &amp; Setup!$AI$7 &amp; "'!" &amp; AF423))</f>
        <v>0</v>
      </c>
      <c r="BV423" s="2">
        <f ca="1">IF(Setup!$AJ$7="",0,INDIRECT("'" &amp; Setup!$AJ$7 &amp; "'!" &amp; AF423))</f>
        <v>0</v>
      </c>
    </row>
    <row r="424" spans="1:74" ht="39" hidden="1" customHeight="1" x14ac:dyDescent="0.2">
      <c r="A424" s="14" t="str">
        <f>Planning!A196</f>
        <v>I188</v>
      </c>
      <c r="B424" s="9">
        <f>Planning!B196</f>
        <v>0</v>
      </c>
      <c r="C424" s="9">
        <f>Planning!C196</f>
        <v>0</v>
      </c>
      <c r="D424" s="9">
        <f>Planning!D196</f>
        <v>0</v>
      </c>
      <c r="E424" s="3">
        <f>Planning!E196</f>
        <v>0</v>
      </c>
      <c r="F424" s="3">
        <f>Planning!G196</f>
        <v>0</v>
      </c>
      <c r="G424" s="60">
        <f t="shared" si="201"/>
        <v>0</v>
      </c>
      <c r="H424" s="5">
        <f t="shared" ca="1" si="202"/>
        <v>0</v>
      </c>
      <c r="I424" s="5">
        <f t="shared" ca="1" si="203"/>
        <v>0</v>
      </c>
      <c r="J424" s="32" t="str">
        <f t="shared" ca="1" si="204"/>
        <v/>
      </c>
      <c r="K424" s="33" t="str">
        <f t="shared" ca="1" si="207"/>
        <v/>
      </c>
      <c r="L424" s="5">
        <f ca="1">IF(Setup!$AG$7&lt;&gt;"",INDIRECT("'" &amp; Setup!$AG$7 &amp; "'!" &amp; AD424),0) + IF(Setup!$AG$8&lt;&gt;"",INDIRECT("'" &amp; Setup!$AG$8 &amp; "'!" &amp; AD424),0) + IF(Setup!$AG$9&lt;&gt;"",INDIRECT("'" &amp; Setup!$AG$9 &amp; "'!" &amp; AD424),0) + IF(Setup!$AG$10&lt;&gt;"",INDIRECT("'" &amp; Setup!$AG$10 &amp; "'!" &amp; AD424),0) + IF(Setup!$AG$11&lt;&gt;"",INDIRECT("'" &amp; Setup!$AG$11 &amp; "'!" &amp; AD424),0) + IF(Setup!$AG$12&lt;&gt;"",INDIRECT("'" &amp; Setup!$AG$12 &amp; "'!" &amp; AD424),0)</f>
        <v>0</v>
      </c>
      <c r="M424" s="5">
        <f ca="1">IF(Setup!$AG$7&lt;&gt;"",INDIRECT("'" &amp; Setup!$AG$7 &amp; "'!" &amp; AE424),0) + IF(Setup!$AG$8&lt;&gt;"",INDIRECT("'" &amp; Setup!$AG$8 &amp; "'!" &amp; AE424),0) + IF(Setup!$AG$9&lt;&gt;"",INDIRECT("'" &amp; Setup!$AG$9 &amp; "'!" &amp; AE424),0) + IF(Setup!$AG$10&lt;&gt;"",INDIRECT("'" &amp; Setup!$AG$10 &amp; "'!" &amp; AE424),0) + IF(Setup!$AG$11&lt;&gt;"",INDIRECT("'" &amp; Setup!$AG$11 &amp; "'!" &amp; AE424),0) + IF(Setup!$AG$12&lt;&gt;"",INDIRECT("'" &amp; Setup!$AG$12 &amp; "'!" &amp; AE424),0)</f>
        <v>0</v>
      </c>
      <c r="N424" s="32" t="str">
        <f t="shared" ca="1" si="205"/>
        <v/>
      </c>
      <c r="O424" s="33" t="str">
        <f t="shared" ca="1" si="208"/>
        <v/>
      </c>
      <c r="P424" s="5">
        <f ca="1">IF(Setup!$AH$7&lt;&gt;"",INDIRECT("'" &amp; Setup!$AH$7 &amp; "'!" &amp; AD424),0) + IF(Setup!$AH$8&lt;&gt;"",INDIRECT("'" &amp; Setup!$AH$8 &amp; "'!" &amp; AD424),0) + IF(Setup!$AH$9&lt;&gt;"",INDIRECT("'" &amp; Setup!$AH$9 &amp; "'!" &amp; AD424),0) + IF(Setup!$AH$10&lt;&gt;"",INDIRECT("'" &amp; Setup!$AH$10 &amp; "'!" &amp; AD424),0) + IF(Setup!$AH$11&lt;&gt;"",INDIRECT("'" &amp; Setup!$AH$11 &amp; "'!" &amp; AD424),0) + IF(Setup!$AH$12&lt;&gt;"",INDIRECT("'" &amp; Setup!$AH$12 &amp; "'!" &amp; AD424),0)</f>
        <v>0</v>
      </c>
      <c r="Q424" s="5">
        <f ca="1">IF(Setup!$AH$7&lt;&gt;"",INDIRECT("'" &amp; Setup!$AH$7 &amp; "'!" &amp; AE424),0) + IF(Setup!$AH$8&lt;&gt;"",INDIRECT("'" &amp; Setup!$AH$8 &amp; "'!" &amp; AE424),0) + IF(Setup!$AH$9&lt;&gt;"",INDIRECT("'" &amp; Setup!$AH$9 &amp; "'!" &amp; AE424),0) + IF(Setup!$AH$10&lt;&gt;"",INDIRECT("'" &amp; Setup!$AH$10 &amp; "'!" &amp; AE424),0) + IF(Setup!$AH$11&lt;&gt;"",INDIRECT("'" &amp; Setup!$AH$11 &amp; "'!" &amp; AE424),0) + IF(Setup!$AH$12&lt;&gt;"",INDIRECT("'" &amp; Setup!$AH$12 &amp; "'!" &amp; AE424),0)</f>
        <v>0</v>
      </c>
      <c r="R424" s="32" t="str">
        <f t="shared" ca="1" si="206"/>
        <v/>
      </c>
      <c r="S424" s="33" t="str">
        <f t="shared" ca="1" si="209"/>
        <v/>
      </c>
      <c r="T424" s="5">
        <f ca="1">IF(Setup!$AI$7&lt;&gt;"",INDIRECT("'" &amp; Setup!$AI$7 &amp; "'!" &amp; AD424),0) + IF(Setup!$AI$8&lt;&gt;"",INDIRECT("'" &amp; Setup!$AI$8 &amp; "'!" &amp; AD424),0) + IF(Setup!$AI$9&lt;&gt;"",INDIRECT("'" &amp; Setup!$AI$9 &amp; "'!" &amp; AD424),0) + IF(Setup!$AI$10&lt;&gt;"",INDIRECT("'" &amp; Setup!$AI$10 &amp; "'!" &amp; AD424),0) + IF(Setup!$AI$11&lt;&gt;"",INDIRECT("'" &amp; Setup!$AI$11 &amp; "'!" &amp; AD424),0) + IF(Setup!$AI$12&lt;&gt;"",INDIRECT("'" &amp; Setup!$AI$12 &amp; "'!" &amp; AD424),0)</f>
        <v>0</v>
      </c>
      <c r="U424" s="5">
        <f ca="1">IF(Setup!$AI$7&lt;&gt;"",INDIRECT("'" &amp; Setup!$AI$7 &amp; "'!" &amp; AE424),0) + IF(Setup!$AI$8&lt;&gt;"",INDIRECT("'" &amp; Setup!$AI$8 &amp; "'!" &amp; AE424),0) + IF(Setup!$AI$9&lt;&gt;"",INDIRECT("'" &amp; Setup!$AI$9 &amp; "'!" &amp; AE424),0) + IF(Setup!$AI$10&lt;&gt;"",INDIRECT("'" &amp; Setup!$AI$10 &amp; "'!" &amp; AE424),0) + IF(Setup!$AI$11&lt;&gt;"",INDIRECT("'" &amp; Setup!$AI$11 &amp; "'!" &amp; AE424),0) + IF(Setup!$AI$12&lt;&gt;"",INDIRECT("'" &amp; Setup!$AI$12 &amp; "'!" &amp; AE424),0)</f>
        <v>0</v>
      </c>
      <c r="V424" s="32" t="str">
        <f t="shared" ca="1" si="195"/>
        <v/>
      </c>
      <c r="W424" s="33" t="str">
        <f t="shared" ca="1" si="210"/>
        <v/>
      </c>
      <c r="X424" s="4">
        <f ca="1">IF(Setup!$AJ$7&lt;&gt;"",INDIRECT("'" &amp; Setup!$AJ$7 &amp; "'!" &amp; AD424),0) + IF(Setup!$AJ$8&lt;&gt;"",INDIRECT("'" &amp; Setup!$AJ$8 &amp; "'!" &amp; AD424),0) + IF(Setup!$AJ$9&lt;&gt;"",INDIRECT("'" &amp; Setup!$AJ$9 &amp; "'!" &amp; AD424),0) + IF(Setup!$AJ$10&lt;&gt;"",INDIRECT("'" &amp; Setup!$AJ$10 &amp; "'!" &amp; AD424),0) + IF(Setup!$AJ$11&lt;&gt;"",INDIRECT("'" &amp; Setup!$AJ$11 &amp; "'!" &amp; AD424),0) + IF(Setup!$AJ$12&lt;&gt;"",INDIRECT("'" &amp; Setup!$AJ$12 &amp; "'!" &amp; AD424),0)</f>
        <v>0</v>
      </c>
      <c r="Y424" s="4">
        <f ca="1">IF(Setup!$AJ$7&lt;&gt;"",INDIRECT("'" &amp; Setup!$AJ$7 &amp; "'!" &amp; AE424),0) + IF(Setup!$AJ$8&lt;&gt;"",INDIRECT("'" &amp; Setup!$AJ$8 &amp; "'!" &amp; AE424),0) + IF(Setup!$AJ$9&lt;&gt;"",INDIRECT("'" &amp; Setup!$AJ$9 &amp; "'!" &amp; AE424),0) + IF(Setup!$AJ$10&lt;&gt;"",INDIRECT("'" &amp; Setup!$AJ$10 &amp; "'!" &amp; AE424),0) + IF(Setup!$AJ$11&lt;&gt;"",INDIRECT("'" &amp; Setup!$AJ$11 &amp; "'!" &amp; AE424),0) + IF(Setup!$AJ$12&lt;&gt;"",INDIRECT("'" &amp; Setup!$AJ$12 &amp; "'!" &amp; AE424),0)</f>
        <v>0</v>
      </c>
      <c r="Z424" s="32" t="str">
        <f t="shared" ca="1" si="197"/>
        <v/>
      </c>
      <c r="AA424" s="33" t="str">
        <f t="shared" ca="1" si="211"/>
        <v/>
      </c>
      <c r="AB424" s="1">
        <f>Planning!H196</f>
        <v>0</v>
      </c>
      <c r="AC424" s="2" t="str">
        <f t="shared" si="199"/>
        <v>00</v>
      </c>
      <c r="AD424" s="2" t="s">
        <v>1233</v>
      </c>
      <c r="AE424" s="2" t="s">
        <v>1234</v>
      </c>
      <c r="AF424" s="2" t="s">
        <v>1790</v>
      </c>
      <c r="AI424" s="2">
        <f ca="1">IF(Setup!$AG$7&lt;&gt;"",INDIRECT("'" &amp; Setup!$AG$7 &amp; "'!" &amp; AF424),0) + IF(Setup!$AG$8&lt;&gt;"",INDIRECT("'" &amp; Setup!$AG$8 &amp; "'!" &amp; AF424),0) + IF(Setup!$AG$9&lt;&gt;"",INDIRECT("'" &amp; Setup!$AG$9 &amp; "'!" &amp; AF424),0) + IF(Setup!$AG$10&lt;&gt;"",INDIRECT("'" &amp; Setup!$AG$10 &amp; "'!" &amp; AF424),0) + IF(Setup!$AG$11&lt;&gt;"",INDIRECT("'" &amp; Setup!$AG$11 &amp; "'!" &amp; AF424),0) + IF(Setup!$AG$12&lt;&gt;"",INDIRECT("'" &amp; Setup!$AG$12 &amp; "'!" &amp; AF424),0)</f>
        <v>0</v>
      </c>
      <c r="AJ424" s="2">
        <f ca="1">IF(Setup!$AH$7&lt;&gt;"",INDIRECT("'" &amp; Setup!$AH$7 &amp; "'!" &amp; AF424),0) + IF(Setup!$AH$8&lt;&gt;"",INDIRECT("'" &amp; Setup!$AH$8 &amp; "'!" &amp; AF424),0) + IF(Setup!$AH$9&lt;&gt;"",INDIRECT("'" &amp; Setup!$AH$9 &amp; "'!" &amp; AF424),0) + IF(Setup!$AH$10&lt;&gt;"",INDIRECT("'" &amp; Setup!$AH$10 &amp; "'!" &amp; AF424),0) + IF(Setup!$AH$11&lt;&gt;"",INDIRECT("'" &amp; Setup!$AH$11 &amp; "'!" &amp; AF424),0) + IF(Setup!$AH$12&lt;&gt;"",INDIRECT("'" &amp; Setup!$AH$12 &amp; "'!" &amp; AF424),0)</f>
        <v>0</v>
      </c>
      <c r="AK424" s="2">
        <f ca="1">IF(Setup!$AI$7&lt;&gt;"",INDIRECT("'" &amp; Setup!$AI$7 &amp; "'!" &amp; AF424),0) + IF(Setup!$AI$8&lt;&gt;"",INDIRECT("'" &amp; Setup!$AI$8 &amp; "'!" &amp; AF424),0) + IF(Setup!$AI$9&lt;&gt;"",INDIRECT("'" &amp; Setup!$AI$9 &amp; "'!" &amp; AF424),0) + IF(Setup!$AI$10&lt;&gt;"",INDIRECT("'" &amp; Setup!$AI$10 &amp; "'!" &amp; AF424),0) + IF(Setup!$AI$11&lt;&gt;"",INDIRECT("'" &amp; Setup!$AI$11 &amp; "'!" &amp; AF424),0) + IF(Setup!$AI$12&lt;&gt;"",INDIRECT("'" &amp; Setup!$AI$12 &amp; "'!" &amp; AF424),0)</f>
        <v>0</v>
      </c>
      <c r="AL424" s="2">
        <f ca="1">IF(Setup!$AJ$7&lt;&gt;"",INDIRECT("'" &amp; Setup!$AJ$7 &amp; "'!" &amp; AF424),0) + IF(Setup!$AJ$8&lt;&gt;"",INDIRECT("'" &amp; Setup!$AJ$8 &amp; "'!" &amp; AF424),0) + IF(Setup!$AJ$9&lt;&gt;"",INDIRECT("'" &amp; Setup!$AJ$9 &amp; "'!" &amp; AF424),0) + IF(Setup!$AJ$10&lt;&gt;"",INDIRECT("'" &amp; Setup!$AJ$10 &amp; "'!" &amp; AF424),0) + IF(Setup!$AJ$11&lt;&gt;"",INDIRECT("'" &amp; Setup!$AJ$11 &amp; "'!" &amp; AF424),0) + IF(Setup!$AJ$12&lt;&gt;"",INDIRECT("'" &amp; Setup!$AJ$12 &amp; "'!" &amp; AF424),0)</f>
        <v>0</v>
      </c>
      <c r="AN424" s="2" t="str">
        <f t="shared" si="200"/>
        <v/>
      </c>
      <c r="BS424" s="2">
        <v>0</v>
      </c>
      <c r="BT424" s="2">
        <f ca="1">IF(Setup!$AH$7="",0,INDIRECT("'" &amp; Setup!$AH$7 &amp; "'!" &amp; AF424))</f>
        <v>0</v>
      </c>
      <c r="BU424" s="2">
        <f ca="1">IF(Setup!$AI$7="",0,INDIRECT("'" &amp; Setup!$AI$7 &amp; "'!" &amp; AF424))</f>
        <v>0</v>
      </c>
      <c r="BV424" s="2">
        <f ca="1">IF(Setup!$AJ$7="",0,INDIRECT("'" &amp; Setup!$AJ$7 &amp; "'!" &amp; AF424))</f>
        <v>0</v>
      </c>
    </row>
    <row r="425" spans="1:74" ht="39" hidden="1" customHeight="1" x14ac:dyDescent="0.2">
      <c r="A425" s="14" t="str">
        <f>Planning!A197</f>
        <v>I189</v>
      </c>
      <c r="B425" s="9">
        <f>Planning!B197</f>
        <v>0</v>
      </c>
      <c r="C425" s="9">
        <f>Planning!C197</f>
        <v>0</v>
      </c>
      <c r="D425" s="9">
        <f>Planning!D197</f>
        <v>0</v>
      </c>
      <c r="E425" s="3">
        <f>Planning!E197</f>
        <v>0</v>
      </c>
      <c r="F425" s="3">
        <f>Planning!G197</f>
        <v>0</v>
      </c>
      <c r="G425" s="60">
        <f t="shared" si="201"/>
        <v>0</v>
      </c>
      <c r="H425" s="5">
        <f t="shared" ca="1" si="202"/>
        <v>0</v>
      </c>
      <c r="I425" s="5">
        <f t="shared" ca="1" si="203"/>
        <v>0</v>
      </c>
      <c r="J425" s="32" t="str">
        <f t="shared" ca="1" si="204"/>
        <v/>
      </c>
      <c r="K425" s="33" t="str">
        <f t="shared" ca="1" si="207"/>
        <v/>
      </c>
      <c r="L425" s="5">
        <f ca="1">IF(Setup!$AG$7&lt;&gt;"",INDIRECT("'" &amp; Setup!$AG$7 &amp; "'!" &amp; AD425),0) + IF(Setup!$AG$8&lt;&gt;"",INDIRECT("'" &amp; Setup!$AG$8 &amp; "'!" &amp; AD425),0) + IF(Setup!$AG$9&lt;&gt;"",INDIRECT("'" &amp; Setup!$AG$9 &amp; "'!" &amp; AD425),0) + IF(Setup!$AG$10&lt;&gt;"",INDIRECT("'" &amp; Setup!$AG$10 &amp; "'!" &amp; AD425),0) + IF(Setup!$AG$11&lt;&gt;"",INDIRECT("'" &amp; Setup!$AG$11 &amp; "'!" &amp; AD425),0) + IF(Setup!$AG$12&lt;&gt;"",INDIRECT("'" &amp; Setup!$AG$12 &amp; "'!" &amp; AD425),0)</f>
        <v>0</v>
      </c>
      <c r="M425" s="5">
        <f ca="1">IF(Setup!$AG$7&lt;&gt;"",INDIRECT("'" &amp; Setup!$AG$7 &amp; "'!" &amp; AE425),0) + IF(Setup!$AG$8&lt;&gt;"",INDIRECT("'" &amp; Setup!$AG$8 &amp; "'!" &amp; AE425),0) + IF(Setup!$AG$9&lt;&gt;"",INDIRECT("'" &amp; Setup!$AG$9 &amp; "'!" &amp; AE425),0) + IF(Setup!$AG$10&lt;&gt;"",INDIRECT("'" &amp; Setup!$AG$10 &amp; "'!" &amp; AE425),0) + IF(Setup!$AG$11&lt;&gt;"",INDIRECT("'" &amp; Setup!$AG$11 &amp; "'!" &amp; AE425),0) + IF(Setup!$AG$12&lt;&gt;"",INDIRECT("'" &amp; Setup!$AG$12 &amp; "'!" &amp; AE425),0)</f>
        <v>0</v>
      </c>
      <c r="N425" s="32" t="str">
        <f t="shared" ca="1" si="205"/>
        <v/>
      </c>
      <c r="O425" s="33" t="str">
        <f t="shared" ca="1" si="208"/>
        <v/>
      </c>
      <c r="P425" s="5">
        <f ca="1">IF(Setup!$AH$7&lt;&gt;"",INDIRECT("'" &amp; Setup!$AH$7 &amp; "'!" &amp; AD425),0) + IF(Setup!$AH$8&lt;&gt;"",INDIRECT("'" &amp; Setup!$AH$8 &amp; "'!" &amp; AD425),0) + IF(Setup!$AH$9&lt;&gt;"",INDIRECT("'" &amp; Setup!$AH$9 &amp; "'!" &amp; AD425),0) + IF(Setup!$AH$10&lt;&gt;"",INDIRECT("'" &amp; Setup!$AH$10 &amp; "'!" &amp; AD425),0) + IF(Setup!$AH$11&lt;&gt;"",INDIRECT("'" &amp; Setup!$AH$11 &amp; "'!" &amp; AD425),0) + IF(Setup!$AH$12&lt;&gt;"",INDIRECT("'" &amp; Setup!$AH$12 &amp; "'!" &amp; AD425),0)</f>
        <v>0</v>
      </c>
      <c r="Q425" s="5">
        <f ca="1">IF(Setup!$AH$7&lt;&gt;"",INDIRECT("'" &amp; Setup!$AH$7 &amp; "'!" &amp; AE425),0) + IF(Setup!$AH$8&lt;&gt;"",INDIRECT("'" &amp; Setup!$AH$8 &amp; "'!" &amp; AE425),0) + IF(Setup!$AH$9&lt;&gt;"",INDIRECT("'" &amp; Setup!$AH$9 &amp; "'!" &amp; AE425),0) + IF(Setup!$AH$10&lt;&gt;"",INDIRECT("'" &amp; Setup!$AH$10 &amp; "'!" &amp; AE425),0) + IF(Setup!$AH$11&lt;&gt;"",INDIRECT("'" &amp; Setup!$AH$11 &amp; "'!" &amp; AE425),0) + IF(Setup!$AH$12&lt;&gt;"",INDIRECT("'" &amp; Setup!$AH$12 &amp; "'!" &amp; AE425),0)</f>
        <v>0</v>
      </c>
      <c r="R425" s="32" t="str">
        <f t="shared" ca="1" si="206"/>
        <v/>
      </c>
      <c r="S425" s="33" t="str">
        <f t="shared" ca="1" si="209"/>
        <v/>
      </c>
      <c r="T425" s="5">
        <f ca="1">IF(Setup!$AI$7&lt;&gt;"",INDIRECT("'" &amp; Setup!$AI$7 &amp; "'!" &amp; AD425),0) + IF(Setup!$AI$8&lt;&gt;"",INDIRECT("'" &amp; Setup!$AI$8 &amp; "'!" &amp; AD425),0) + IF(Setup!$AI$9&lt;&gt;"",INDIRECT("'" &amp; Setup!$AI$9 &amp; "'!" &amp; AD425),0) + IF(Setup!$AI$10&lt;&gt;"",INDIRECT("'" &amp; Setup!$AI$10 &amp; "'!" &amp; AD425),0) + IF(Setup!$AI$11&lt;&gt;"",INDIRECT("'" &amp; Setup!$AI$11 &amp; "'!" &amp; AD425),0) + IF(Setup!$AI$12&lt;&gt;"",INDIRECT("'" &amp; Setup!$AI$12 &amp; "'!" &amp; AD425),0)</f>
        <v>0</v>
      </c>
      <c r="U425" s="5">
        <f ca="1">IF(Setup!$AI$7&lt;&gt;"",INDIRECT("'" &amp; Setup!$AI$7 &amp; "'!" &amp; AE425),0) + IF(Setup!$AI$8&lt;&gt;"",INDIRECT("'" &amp; Setup!$AI$8 &amp; "'!" &amp; AE425),0) + IF(Setup!$AI$9&lt;&gt;"",INDIRECT("'" &amp; Setup!$AI$9 &amp; "'!" &amp; AE425),0) + IF(Setup!$AI$10&lt;&gt;"",INDIRECT("'" &amp; Setup!$AI$10 &amp; "'!" &amp; AE425),0) + IF(Setup!$AI$11&lt;&gt;"",INDIRECT("'" &amp; Setup!$AI$11 &amp; "'!" &amp; AE425),0) + IF(Setup!$AI$12&lt;&gt;"",INDIRECT("'" &amp; Setup!$AI$12 &amp; "'!" &amp; AE425),0)</f>
        <v>0</v>
      </c>
      <c r="V425" s="32" t="str">
        <f t="shared" ca="1" si="195"/>
        <v/>
      </c>
      <c r="W425" s="33" t="str">
        <f t="shared" ca="1" si="210"/>
        <v/>
      </c>
      <c r="X425" s="4">
        <f ca="1">IF(Setup!$AJ$7&lt;&gt;"",INDIRECT("'" &amp; Setup!$AJ$7 &amp; "'!" &amp; AD425),0) + IF(Setup!$AJ$8&lt;&gt;"",INDIRECT("'" &amp; Setup!$AJ$8 &amp; "'!" &amp; AD425),0) + IF(Setup!$AJ$9&lt;&gt;"",INDIRECT("'" &amp; Setup!$AJ$9 &amp; "'!" &amp; AD425),0) + IF(Setup!$AJ$10&lt;&gt;"",INDIRECT("'" &amp; Setup!$AJ$10 &amp; "'!" &amp; AD425),0) + IF(Setup!$AJ$11&lt;&gt;"",INDIRECT("'" &amp; Setup!$AJ$11 &amp; "'!" &amp; AD425),0) + IF(Setup!$AJ$12&lt;&gt;"",INDIRECT("'" &amp; Setup!$AJ$12 &amp; "'!" &amp; AD425),0)</f>
        <v>0</v>
      </c>
      <c r="Y425" s="4">
        <f ca="1">IF(Setup!$AJ$7&lt;&gt;"",INDIRECT("'" &amp; Setup!$AJ$7 &amp; "'!" &amp; AE425),0) + IF(Setup!$AJ$8&lt;&gt;"",INDIRECT("'" &amp; Setup!$AJ$8 &amp; "'!" &amp; AE425),0) + IF(Setup!$AJ$9&lt;&gt;"",INDIRECT("'" &amp; Setup!$AJ$9 &amp; "'!" &amp; AE425),0) + IF(Setup!$AJ$10&lt;&gt;"",INDIRECT("'" &amp; Setup!$AJ$10 &amp; "'!" &amp; AE425),0) + IF(Setup!$AJ$11&lt;&gt;"",INDIRECT("'" &amp; Setup!$AJ$11 &amp; "'!" &amp; AE425),0) + IF(Setup!$AJ$12&lt;&gt;"",INDIRECT("'" &amp; Setup!$AJ$12 &amp; "'!" &amp; AE425),0)</f>
        <v>0</v>
      </c>
      <c r="Z425" s="32" t="str">
        <f t="shared" ca="1" si="197"/>
        <v/>
      </c>
      <c r="AA425" s="33" t="str">
        <f t="shared" ca="1" si="211"/>
        <v/>
      </c>
      <c r="AB425" s="1">
        <f>Planning!H197</f>
        <v>0</v>
      </c>
      <c r="AC425" s="2" t="str">
        <f t="shared" si="199"/>
        <v>00</v>
      </c>
      <c r="AD425" s="2" t="s">
        <v>1235</v>
      </c>
      <c r="AE425" s="2" t="s">
        <v>1236</v>
      </c>
      <c r="AF425" s="2" t="s">
        <v>1791</v>
      </c>
      <c r="AI425" s="2">
        <f ca="1">IF(Setup!$AG$7&lt;&gt;"",INDIRECT("'" &amp; Setup!$AG$7 &amp; "'!" &amp; AF425),0) + IF(Setup!$AG$8&lt;&gt;"",INDIRECT("'" &amp; Setup!$AG$8 &amp; "'!" &amp; AF425),0) + IF(Setup!$AG$9&lt;&gt;"",INDIRECT("'" &amp; Setup!$AG$9 &amp; "'!" &amp; AF425),0) + IF(Setup!$AG$10&lt;&gt;"",INDIRECT("'" &amp; Setup!$AG$10 &amp; "'!" &amp; AF425),0) + IF(Setup!$AG$11&lt;&gt;"",INDIRECT("'" &amp; Setup!$AG$11 &amp; "'!" &amp; AF425),0) + IF(Setup!$AG$12&lt;&gt;"",INDIRECT("'" &amp; Setup!$AG$12 &amp; "'!" &amp; AF425),0)</f>
        <v>0</v>
      </c>
      <c r="AJ425" s="2">
        <f ca="1">IF(Setup!$AH$7&lt;&gt;"",INDIRECT("'" &amp; Setup!$AH$7 &amp; "'!" &amp; AF425),0) + IF(Setup!$AH$8&lt;&gt;"",INDIRECT("'" &amp; Setup!$AH$8 &amp; "'!" &amp; AF425),0) + IF(Setup!$AH$9&lt;&gt;"",INDIRECT("'" &amp; Setup!$AH$9 &amp; "'!" &amp; AF425),0) + IF(Setup!$AH$10&lt;&gt;"",INDIRECT("'" &amp; Setup!$AH$10 &amp; "'!" &amp; AF425),0) + IF(Setup!$AH$11&lt;&gt;"",INDIRECT("'" &amp; Setup!$AH$11 &amp; "'!" &amp; AF425),0) + IF(Setup!$AH$12&lt;&gt;"",INDIRECT("'" &amp; Setup!$AH$12 &amp; "'!" &amp; AF425),0)</f>
        <v>0</v>
      </c>
      <c r="AK425" s="2">
        <f ca="1">IF(Setup!$AI$7&lt;&gt;"",INDIRECT("'" &amp; Setup!$AI$7 &amp; "'!" &amp; AF425),0) + IF(Setup!$AI$8&lt;&gt;"",INDIRECT("'" &amp; Setup!$AI$8 &amp; "'!" &amp; AF425),0) + IF(Setup!$AI$9&lt;&gt;"",INDIRECT("'" &amp; Setup!$AI$9 &amp; "'!" &amp; AF425),0) + IF(Setup!$AI$10&lt;&gt;"",INDIRECT("'" &amp; Setup!$AI$10 &amp; "'!" &amp; AF425),0) + IF(Setup!$AI$11&lt;&gt;"",INDIRECT("'" &amp; Setup!$AI$11 &amp; "'!" &amp; AF425),0) + IF(Setup!$AI$12&lt;&gt;"",INDIRECT("'" &amp; Setup!$AI$12 &amp; "'!" &amp; AF425),0)</f>
        <v>0</v>
      </c>
      <c r="AL425" s="2">
        <f ca="1">IF(Setup!$AJ$7&lt;&gt;"",INDIRECT("'" &amp; Setup!$AJ$7 &amp; "'!" &amp; AF425),0) + IF(Setup!$AJ$8&lt;&gt;"",INDIRECT("'" &amp; Setup!$AJ$8 &amp; "'!" &amp; AF425),0) + IF(Setup!$AJ$9&lt;&gt;"",INDIRECT("'" &amp; Setup!$AJ$9 &amp; "'!" &amp; AF425),0) + IF(Setup!$AJ$10&lt;&gt;"",INDIRECT("'" &amp; Setup!$AJ$10 &amp; "'!" &amp; AF425),0) + IF(Setup!$AJ$11&lt;&gt;"",INDIRECT("'" &amp; Setup!$AJ$11 &amp; "'!" &amp; AF425),0) + IF(Setup!$AJ$12&lt;&gt;"",INDIRECT("'" &amp; Setup!$AJ$12 &amp; "'!" &amp; AF425),0)</f>
        <v>0</v>
      </c>
      <c r="AN425" s="2" t="str">
        <f t="shared" si="200"/>
        <v/>
      </c>
      <c r="BS425" s="2">
        <v>0</v>
      </c>
      <c r="BT425" s="2">
        <f ca="1">IF(Setup!$AH$7="",0,INDIRECT("'" &amp; Setup!$AH$7 &amp; "'!" &amp; AF425))</f>
        <v>0</v>
      </c>
      <c r="BU425" s="2">
        <f ca="1">IF(Setup!$AI$7="",0,INDIRECT("'" &amp; Setup!$AI$7 &amp; "'!" &amp; AF425))</f>
        <v>0</v>
      </c>
      <c r="BV425" s="2">
        <f ca="1">IF(Setup!$AJ$7="",0,INDIRECT("'" &amp; Setup!$AJ$7 &amp; "'!" &amp; AF425))</f>
        <v>0</v>
      </c>
    </row>
    <row r="426" spans="1:74" ht="39" hidden="1" customHeight="1" x14ac:dyDescent="0.2">
      <c r="A426" s="14" t="str">
        <f>Planning!A198</f>
        <v>I190</v>
      </c>
      <c r="B426" s="9">
        <f>Planning!B198</f>
        <v>0</v>
      </c>
      <c r="C426" s="9">
        <f>Planning!C198</f>
        <v>0</v>
      </c>
      <c r="D426" s="9">
        <f>Planning!D198</f>
        <v>0</v>
      </c>
      <c r="E426" s="3">
        <f>Planning!E198</f>
        <v>0</v>
      </c>
      <c r="F426" s="3">
        <f>Planning!G198</f>
        <v>0</v>
      </c>
      <c r="G426" s="60">
        <f t="shared" si="201"/>
        <v>0</v>
      </c>
      <c r="H426" s="5">
        <f t="shared" ca="1" si="202"/>
        <v>0</v>
      </c>
      <c r="I426" s="5">
        <f t="shared" ca="1" si="203"/>
        <v>0</v>
      </c>
      <c r="J426" s="32" t="str">
        <f t="shared" ca="1" si="204"/>
        <v/>
      </c>
      <c r="K426" s="33" t="str">
        <f t="shared" ca="1" si="207"/>
        <v/>
      </c>
      <c r="L426" s="5">
        <f ca="1">IF(Setup!$AG$7&lt;&gt;"",INDIRECT("'" &amp; Setup!$AG$7 &amp; "'!" &amp; AD426),0) + IF(Setup!$AG$8&lt;&gt;"",INDIRECT("'" &amp; Setup!$AG$8 &amp; "'!" &amp; AD426),0) + IF(Setup!$AG$9&lt;&gt;"",INDIRECT("'" &amp; Setup!$AG$9 &amp; "'!" &amp; AD426),0) + IF(Setup!$AG$10&lt;&gt;"",INDIRECT("'" &amp; Setup!$AG$10 &amp; "'!" &amp; AD426),0) + IF(Setup!$AG$11&lt;&gt;"",INDIRECT("'" &amp; Setup!$AG$11 &amp; "'!" &amp; AD426),0) + IF(Setup!$AG$12&lt;&gt;"",INDIRECT("'" &amp; Setup!$AG$12 &amp; "'!" &amp; AD426),0)</f>
        <v>0</v>
      </c>
      <c r="M426" s="5">
        <f ca="1">IF(Setup!$AG$7&lt;&gt;"",INDIRECT("'" &amp; Setup!$AG$7 &amp; "'!" &amp; AE426),0) + IF(Setup!$AG$8&lt;&gt;"",INDIRECT("'" &amp; Setup!$AG$8 &amp; "'!" &amp; AE426),0) + IF(Setup!$AG$9&lt;&gt;"",INDIRECT("'" &amp; Setup!$AG$9 &amp; "'!" &amp; AE426),0) + IF(Setup!$AG$10&lt;&gt;"",INDIRECT("'" &amp; Setup!$AG$10 &amp; "'!" &amp; AE426),0) + IF(Setup!$AG$11&lt;&gt;"",INDIRECT("'" &amp; Setup!$AG$11 &amp; "'!" &amp; AE426),0) + IF(Setup!$AG$12&lt;&gt;"",INDIRECT("'" &amp; Setup!$AG$12 &amp; "'!" &amp; AE426),0)</f>
        <v>0</v>
      </c>
      <c r="N426" s="32" t="str">
        <f t="shared" ca="1" si="205"/>
        <v/>
      </c>
      <c r="O426" s="33" t="str">
        <f t="shared" ca="1" si="208"/>
        <v/>
      </c>
      <c r="P426" s="5">
        <f ca="1">IF(Setup!$AH$7&lt;&gt;"",INDIRECT("'" &amp; Setup!$AH$7 &amp; "'!" &amp; AD426),0) + IF(Setup!$AH$8&lt;&gt;"",INDIRECT("'" &amp; Setup!$AH$8 &amp; "'!" &amp; AD426),0) + IF(Setup!$AH$9&lt;&gt;"",INDIRECT("'" &amp; Setup!$AH$9 &amp; "'!" &amp; AD426),0) + IF(Setup!$AH$10&lt;&gt;"",INDIRECT("'" &amp; Setup!$AH$10 &amp; "'!" &amp; AD426),0) + IF(Setup!$AH$11&lt;&gt;"",INDIRECT("'" &amp; Setup!$AH$11 &amp; "'!" &amp; AD426),0) + IF(Setup!$AH$12&lt;&gt;"",INDIRECT("'" &amp; Setup!$AH$12 &amp; "'!" &amp; AD426),0)</f>
        <v>0</v>
      </c>
      <c r="Q426" s="5">
        <f ca="1">IF(Setup!$AH$7&lt;&gt;"",INDIRECT("'" &amp; Setup!$AH$7 &amp; "'!" &amp; AE426),0) + IF(Setup!$AH$8&lt;&gt;"",INDIRECT("'" &amp; Setup!$AH$8 &amp; "'!" &amp; AE426),0) + IF(Setup!$AH$9&lt;&gt;"",INDIRECT("'" &amp; Setup!$AH$9 &amp; "'!" &amp; AE426),0) + IF(Setup!$AH$10&lt;&gt;"",INDIRECT("'" &amp; Setup!$AH$10 &amp; "'!" &amp; AE426),0) + IF(Setup!$AH$11&lt;&gt;"",INDIRECT("'" &amp; Setup!$AH$11 &amp; "'!" &amp; AE426),0) + IF(Setup!$AH$12&lt;&gt;"",INDIRECT("'" &amp; Setup!$AH$12 &amp; "'!" &amp; AE426),0)</f>
        <v>0</v>
      </c>
      <c r="R426" s="32" t="str">
        <f t="shared" ca="1" si="206"/>
        <v/>
      </c>
      <c r="S426" s="33" t="str">
        <f t="shared" ca="1" si="209"/>
        <v/>
      </c>
      <c r="T426" s="5">
        <f ca="1">IF(Setup!$AI$7&lt;&gt;"",INDIRECT("'" &amp; Setup!$AI$7 &amp; "'!" &amp; AD426),0) + IF(Setup!$AI$8&lt;&gt;"",INDIRECT("'" &amp; Setup!$AI$8 &amp; "'!" &amp; AD426),0) + IF(Setup!$AI$9&lt;&gt;"",INDIRECT("'" &amp; Setup!$AI$9 &amp; "'!" &amp; AD426),0) + IF(Setup!$AI$10&lt;&gt;"",INDIRECT("'" &amp; Setup!$AI$10 &amp; "'!" &amp; AD426),0) + IF(Setup!$AI$11&lt;&gt;"",INDIRECT("'" &amp; Setup!$AI$11 &amp; "'!" &amp; AD426),0) + IF(Setup!$AI$12&lt;&gt;"",INDIRECT("'" &amp; Setup!$AI$12 &amp; "'!" &amp; AD426),0)</f>
        <v>0</v>
      </c>
      <c r="U426" s="5">
        <f ca="1">IF(Setup!$AI$7&lt;&gt;"",INDIRECT("'" &amp; Setup!$AI$7 &amp; "'!" &amp; AE426),0) + IF(Setup!$AI$8&lt;&gt;"",INDIRECT("'" &amp; Setup!$AI$8 &amp; "'!" &amp; AE426),0) + IF(Setup!$AI$9&lt;&gt;"",INDIRECT("'" &amp; Setup!$AI$9 &amp; "'!" &amp; AE426),0) + IF(Setup!$AI$10&lt;&gt;"",INDIRECT("'" &amp; Setup!$AI$10 &amp; "'!" &amp; AE426),0) + IF(Setup!$AI$11&lt;&gt;"",INDIRECT("'" &amp; Setup!$AI$11 &amp; "'!" &amp; AE426),0) + IF(Setup!$AI$12&lt;&gt;"",INDIRECT("'" &amp; Setup!$AI$12 &amp; "'!" &amp; AE426),0)</f>
        <v>0</v>
      </c>
      <c r="V426" s="32" t="str">
        <f t="shared" ca="1" si="195"/>
        <v/>
      </c>
      <c r="W426" s="33" t="str">
        <f t="shared" ca="1" si="210"/>
        <v/>
      </c>
      <c r="X426" s="4">
        <f ca="1">IF(Setup!$AJ$7&lt;&gt;"",INDIRECT("'" &amp; Setup!$AJ$7 &amp; "'!" &amp; AD426),0) + IF(Setup!$AJ$8&lt;&gt;"",INDIRECT("'" &amp; Setup!$AJ$8 &amp; "'!" &amp; AD426),0) + IF(Setup!$AJ$9&lt;&gt;"",INDIRECT("'" &amp; Setup!$AJ$9 &amp; "'!" &amp; AD426),0) + IF(Setup!$AJ$10&lt;&gt;"",INDIRECT("'" &amp; Setup!$AJ$10 &amp; "'!" &amp; AD426),0) + IF(Setup!$AJ$11&lt;&gt;"",INDIRECT("'" &amp; Setup!$AJ$11 &amp; "'!" &amp; AD426),0) + IF(Setup!$AJ$12&lt;&gt;"",INDIRECT("'" &amp; Setup!$AJ$12 &amp; "'!" &amp; AD426),0)</f>
        <v>0</v>
      </c>
      <c r="Y426" s="4">
        <f ca="1">IF(Setup!$AJ$7&lt;&gt;"",INDIRECT("'" &amp; Setup!$AJ$7 &amp; "'!" &amp; AE426),0) + IF(Setup!$AJ$8&lt;&gt;"",INDIRECT("'" &amp; Setup!$AJ$8 &amp; "'!" &amp; AE426),0) + IF(Setup!$AJ$9&lt;&gt;"",INDIRECT("'" &amp; Setup!$AJ$9 &amp; "'!" &amp; AE426),0) + IF(Setup!$AJ$10&lt;&gt;"",INDIRECT("'" &amp; Setup!$AJ$10 &amp; "'!" &amp; AE426),0) + IF(Setup!$AJ$11&lt;&gt;"",INDIRECT("'" &amp; Setup!$AJ$11 &amp; "'!" &amp; AE426),0) + IF(Setup!$AJ$12&lt;&gt;"",INDIRECT("'" &amp; Setup!$AJ$12 &amp; "'!" &amp; AE426),0)</f>
        <v>0</v>
      </c>
      <c r="Z426" s="32" t="str">
        <f t="shared" ca="1" si="197"/>
        <v/>
      </c>
      <c r="AA426" s="33" t="str">
        <f t="shared" ca="1" si="211"/>
        <v/>
      </c>
      <c r="AB426" s="1">
        <f>Planning!H198</f>
        <v>0</v>
      </c>
      <c r="AC426" s="2" t="str">
        <f t="shared" si="199"/>
        <v>00</v>
      </c>
      <c r="AD426" s="2" t="s">
        <v>1237</v>
      </c>
      <c r="AE426" s="2" t="s">
        <v>1238</v>
      </c>
      <c r="AF426" s="2" t="s">
        <v>1792</v>
      </c>
      <c r="AI426" s="2">
        <f ca="1">IF(Setup!$AG$7&lt;&gt;"",INDIRECT("'" &amp; Setup!$AG$7 &amp; "'!" &amp; AF426),0) + IF(Setup!$AG$8&lt;&gt;"",INDIRECT("'" &amp; Setup!$AG$8 &amp; "'!" &amp; AF426),0) + IF(Setup!$AG$9&lt;&gt;"",INDIRECT("'" &amp; Setup!$AG$9 &amp; "'!" &amp; AF426),0) + IF(Setup!$AG$10&lt;&gt;"",INDIRECT("'" &amp; Setup!$AG$10 &amp; "'!" &amp; AF426),0) + IF(Setup!$AG$11&lt;&gt;"",INDIRECT("'" &amp; Setup!$AG$11 &amp; "'!" &amp; AF426),0) + IF(Setup!$AG$12&lt;&gt;"",INDIRECT("'" &amp; Setup!$AG$12 &amp; "'!" &amp; AF426),0)</f>
        <v>0</v>
      </c>
      <c r="AJ426" s="2">
        <f ca="1">IF(Setup!$AH$7&lt;&gt;"",INDIRECT("'" &amp; Setup!$AH$7 &amp; "'!" &amp; AF426),0) + IF(Setup!$AH$8&lt;&gt;"",INDIRECT("'" &amp; Setup!$AH$8 &amp; "'!" &amp; AF426),0) + IF(Setup!$AH$9&lt;&gt;"",INDIRECT("'" &amp; Setup!$AH$9 &amp; "'!" &amp; AF426),0) + IF(Setup!$AH$10&lt;&gt;"",INDIRECT("'" &amp; Setup!$AH$10 &amp; "'!" &amp; AF426),0) + IF(Setup!$AH$11&lt;&gt;"",INDIRECT("'" &amp; Setup!$AH$11 &amp; "'!" &amp; AF426),0) + IF(Setup!$AH$12&lt;&gt;"",INDIRECT("'" &amp; Setup!$AH$12 &amp; "'!" &amp; AF426),0)</f>
        <v>0</v>
      </c>
      <c r="AK426" s="2">
        <f ca="1">IF(Setup!$AI$7&lt;&gt;"",INDIRECT("'" &amp; Setup!$AI$7 &amp; "'!" &amp; AF426),0) + IF(Setup!$AI$8&lt;&gt;"",INDIRECT("'" &amp; Setup!$AI$8 &amp; "'!" &amp; AF426),0) + IF(Setup!$AI$9&lt;&gt;"",INDIRECT("'" &amp; Setup!$AI$9 &amp; "'!" &amp; AF426),0) + IF(Setup!$AI$10&lt;&gt;"",INDIRECT("'" &amp; Setup!$AI$10 &amp; "'!" &amp; AF426),0) + IF(Setup!$AI$11&lt;&gt;"",INDIRECT("'" &amp; Setup!$AI$11 &amp; "'!" &amp; AF426),0) + IF(Setup!$AI$12&lt;&gt;"",INDIRECT("'" &amp; Setup!$AI$12 &amp; "'!" &amp; AF426),0)</f>
        <v>0</v>
      </c>
      <c r="AL426" s="2">
        <f ca="1">IF(Setup!$AJ$7&lt;&gt;"",INDIRECT("'" &amp; Setup!$AJ$7 &amp; "'!" &amp; AF426),0) + IF(Setup!$AJ$8&lt;&gt;"",INDIRECT("'" &amp; Setup!$AJ$8 &amp; "'!" &amp; AF426),0) + IF(Setup!$AJ$9&lt;&gt;"",INDIRECT("'" &amp; Setup!$AJ$9 &amp; "'!" &amp; AF426),0) + IF(Setup!$AJ$10&lt;&gt;"",INDIRECT("'" &amp; Setup!$AJ$10 &amp; "'!" &amp; AF426),0) + IF(Setup!$AJ$11&lt;&gt;"",INDIRECT("'" &amp; Setup!$AJ$11 &amp; "'!" &amp; AF426),0) + IF(Setup!$AJ$12&lt;&gt;"",INDIRECT("'" &amp; Setup!$AJ$12 &amp; "'!" &amp; AF426),0)</f>
        <v>0</v>
      </c>
      <c r="AN426" s="2" t="str">
        <f t="shared" si="200"/>
        <v/>
      </c>
      <c r="BS426" s="2">
        <v>0</v>
      </c>
      <c r="BT426" s="2">
        <f ca="1">IF(Setup!$AH$7="",0,INDIRECT("'" &amp; Setup!$AH$7 &amp; "'!" &amp; AF426))</f>
        <v>0</v>
      </c>
      <c r="BU426" s="2">
        <f ca="1">IF(Setup!$AI$7="",0,INDIRECT("'" &amp; Setup!$AI$7 &amp; "'!" &amp; AF426))</f>
        <v>0</v>
      </c>
      <c r="BV426" s="2">
        <f ca="1">IF(Setup!$AJ$7="",0,INDIRECT("'" &amp; Setup!$AJ$7 &amp; "'!" &amp; AF426))</f>
        <v>0</v>
      </c>
    </row>
    <row r="427" spans="1:74" ht="39" hidden="1" customHeight="1" x14ac:dyDescent="0.2">
      <c r="A427" s="14" t="str">
        <f>Planning!A199</f>
        <v>I191</v>
      </c>
      <c r="B427" s="9">
        <f>Planning!B199</f>
        <v>0</v>
      </c>
      <c r="C427" s="9">
        <f>Planning!C199</f>
        <v>0</v>
      </c>
      <c r="D427" s="9">
        <f>Planning!D199</f>
        <v>0</v>
      </c>
      <c r="E427" s="3">
        <f>Planning!E199</f>
        <v>0</v>
      </c>
      <c r="F427" s="3">
        <f>Planning!G199</f>
        <v>0</v>
      </c>
      <c r="G427" s="60">
        <f t="shared" si="201"/>
        <v>0</v>
      </c>
      <c r="H427" s="5">
        <f t="shared" ca="1" si="202"/>
        <v>0</v>
      </c>
      <c r="I427" s="5">
        <f t="shared" ca="1" si="203"/>
        <v>0</v>
      </c>
      <c r="J427" s="32" t="str">
        <f t="shared" ca="1" si="204"/>
        <v/>
      </c>
      <c r="K427" s="33" t="str">
        <f t="shared" ca="1" si="207"/>
        <v/>
      </c>
      <c r="L427" s="5">
        <f ca="1">IF(Setup!$AG$7&lt;&gt;"",INDIRECT("'" &amp; Setup!$AG$7 &amp; "'!" &amp; AD427),0) + IF(Setup!$AG$8&lt;&gt;"",INDIRECT("'" &amp; Setup!$AG$8 &amp; "'!" &amp; AD427),0) + IF(Setup!$AG$9&lt;&gt;"",INDIRECT("'" &amp; Setup!$AG$9 &amp; "'!" &amp; AD427),0) + IF(Setup!$AG$10&lt;&gt;"",INDIRECT("'" &amp; Setup!$AG$10 &amp; "'!" &amp; AD427),0) + IF(Setup!$AG$11&lt;&gt;"",INDIRECT("'" &amp; Setup!$AG$11 &amp; "'!" &amp; AD427),0) + IF(Setup!$AG$12&lt;&gt;"",INDIRECT("'" &amp; Setup!$AG$12 &amp; "'!" &amp; AD427),0)</f>
        <v>0</v>
      </c>
      <c r="M427" s="5">
        <f ca="1">IF(Setup!$AG$7&lt;&gt;"",INDIRECT("'" &amp; Setup!$AG$7 &amp; "'!" &amp; AE427),0) + IF(Setup!$AG$8&lt;&gt;"",INDIRECT("'" &amp; Setup!$AG$8 &amp; "'!" &amp; AE427),0) + IF(Setup!$AG$9&lt;&gt;"",INDIRECT("'" &amp; Setup!$AG$9 &amp; "'!" &amp; AE427),0) + IF(Setup!$AG$10&lt;&gt;"",INDIRECT("'" &amp; Setup!$AG$10 &amp; "'!" &amp; AE427),0) + IF(Setup!$AG$11&lt;&gt;"",INDIRECT("'" &amp; Setup!$AG$11 &amp; "'!" &amp; AE427),0) + IF(Setup!$AG$12&lt;&gt;"",INDIRECT("'" &amp; Setup!$AG$12 &amp; "'!" &amp; AE427),0)</f>
        <v>0</v>
      </c>
      <c r="N427" s="32" t="str">
        <f t="shared" ca="1" si="205"/>
        <v/>
      </c>
      <c r="O427" s="33" t="str">
        <f t="shared" ca="1" si="208"/>
        <v/>
      </c>
      <c r="P427" s="5">
        <f ca="1">IF(Setup!$AH$7&lt;&gt;"",INDIRECT("'" &amp; Setup!$AH$7 &amp; "'!" &amp; AD427),0) + IF(Setup!$AH$8&lt;&gt;"",INDIRECT("'" &amp; Setup!$AH$8 &amp; "'!" &amp; AD427),0) + IF(Setup!$AH$9&lt;&gt;"",INDIRECT("'" &amp; Setup!$AH$9 &amp; "'!" &amp; AD427),0) + IF(Setup!$AH$10&lt;&gt;"",INDIRECT("'" &amp; Setup!$AH$10 &amp; "'!" &amp; AD427),0) + IF(Setup!$AH$11&lt;&gt;"",INDIRECT("'" &amp; Setup!$AH$11 &amp; "'!" &amp; AD427),0) + IF(Setup!$AH$12&lt;&gt;"",INDIRECT("'" &amp; Setup!$AH$12 &amp; "'!" &amp; AD427),0)</f>
        <v>0</v>
      </c>
      <c r="Q427" s="5">
        <f ca="1">IF(Setup!$AH$7&lt;&gt;"",INDIRECT("'" &amp; Setup!$AH$7 &amp; "'!" &amp; AE427),0) + IF(Setup!$AH$8&lt;&gt;"",INDIRECT("'" &amp; Setup!$AH$8 &amp; "'!" &amp; AE427),0) + IF(Setup!$AH$9&lt;&gt;"",INDIRECT("'" &amp; Setup!$AH$9 &amp; "'!" &amp; AE427),0) + IF(Setup!$AH$10&lt;&gt;"",INDIRECT("'" &amp; Setup!$AH$10 &amp; "'!" &amp; AE427),0) + IF(Setup!$AH$11&lt;&gt;"",INDIRECT("'" &amp; Setup!$AH$11 &amp; "'!" &amp; AE427),0) + IF(Setup!$AH$12&lt;&gt;"",INDIRECT("'" &amp; Setup!$AH$12 &amp; "'!" &amp; AE427),0)</f>
        <v>0</v>
      </c>
      <c r="R427" s="32" t="str">
        <f t="shared" ca="1" si="206"/>
        <v/>
      </c>
      <c r="S427" s="33" t="str">
        <f t="shared" ca="1" si="209"/>
        <v/>
      </c>
      <c r="T427" s="5">
        <f ca="1">IF(Setup!$AI$7&lt;&gt;"",INDIRECT("'" &amp; Setup!$AI$7 &amp; "'!" &amp; AD427),0) + IF(Setup!$AI$8&lt;&gt;"",INDIRECT("'" &amp; Setup!$AI$8 &amp; "'!" &amp; AD427),0) + IF(Setup!$AI$9&lt;&gt;"",INDIRECT("'" &amp; Setup!$AI$9 &amp; "'!" &amp; AD427),0) + IF(Setup!$AI$10&lt;&gt;"",INDIRECT("'" &amp; Setup!$AI$10 &amp; "'!" &amp; AD427),0) + IF(Setup!$AI$11&lt;&gt;"",INDIRECT("'" &amp; Setup!$AI$11 &amp; "'!" &amp; AD427),0) + IF(Setup!$AI$12&lt;&gt;"",INDIRECT("'" &amp; Setup!$AI$12 &amp; "'!" &amp; AD427),0)</f>
        <v>0</v>
      </c>
      <c r="U427" s="5">
        <f ca="1">IF(Setup!$AI$7&lt;&gt;"",INDIRECT("'" &amp; Setup!$AI$7 &amp; "'!" &amp; AE427),0) + IF(Setup!$AI$8&lt;&gt;"",INDIRECT("'" &amp; Setup!$AI$8 &amp; "'!" &amp; AE427),0) + IF(Setup!$AI$9&lt;&gt;"",INDIRECT("'" &amp; Setup!$AI$9 &amp; "'!" &amp; AE427),0) + IF(Setup!$AI$10&lt;&gt;"",INDIRECT("'" &amp; Setup!$AI$10 &amp; "'!" &amp; AE427),0) + IF(Setup!$AI$11&lt;&gt;"",INDIRECT("'" &amp; Setup!$AI$11 &amp; "'!" &amp; AE427),0) + IF(Setup!$AI$12&lt;&gt;"",INDIRECT("'" &amp; Setup!$AI$12 &amp; "'!" &amp; AE427),0)</f>
        <v>0</v>
      </c>
      <c r="V427" s="32" t="str">
        <f t="shared" ca="1" si="195"/>
        <v/>
      </c>
      <c r="W427" s="33" t="str">
        <f t="shared" ca="1" si="210"/>
        <v/>
      </c>
      <c r="X427" s="4">
        <f ca="1">IF(Setup!$AJ$7&lt;&gt;"",INDIRECT("'" &amp; Setup!$AJ$7 &amp; "'!" &amp; AD427),0) + IF(Setup!$AJ$8&lt;&gt;"",INDIRECT("'" &amp; Setup!$AJ$8 &amp; "'!" &amp; AD427),0) + IF(Setup!$AJ$9&lt;&gt;"",INDIRECT("'" &amp; Setup!$AJ$9 &amp; "'!" &amp; AD427),0) + IF(Setup!$AJ$10&lt;&gt;"",INDIRECT("'" &amp; Setup!$AJ$10 &amp; "'!" &amp; AD427),0) + IF(Setup!$AJ$11&lt;&gt;"",INDIRECT("'" &amp; Setup!$AJ$11 &amp; "'!" &amp; AD427),0) + IF(Setup!$AJ$12&lt;&gt;"",INDIRECT("'" &amp; Setup!$AJ$12 &amp; "'!" &amp; AD427),0)</f>
        <v>0</v>
      </c>
      <c r="Y427" s="4">
        <f ca="1">IF(Setup!$AJ$7&lt;&gt;"",INDIRECT("'" &amp; Setup!$AJ$7 &amp; "'!" &amp; AE427),0) + IF(Setup!$AJ$8&lt;&gt;"",INDIRECT("'" &amp; Setup!$AJ$8 &amp; "'!" &amp; AE427),0) + IF(Setup!$AJ$9&lt;&gt;"",INDIRECT("'" &amp; Setup!$AJ$9 &amp; "'!" &amp; AE427),0) + IF(Setup!$AJ$10&lt;&gt;"",INDIRECT("'" &amp; Setup!$AJ$10 &amp; "'!" &amp; AE427),0) + IF(Setup!$AJ$11&lt;&gt;"",INDIRECT("'" &amp; Setup!$AJ$11 &amp; "'!" &amp; AE427),0) + IF(Setup!$AJ$12&lt;&gt;"",INDIRECT("'" &amp; Setup!$AJ$12 &amp; "'!" &amp; AE427),0)</f>
        <v>0</v>
      </c>
      <c r="Z427" s="32" t="str">
        <f t="shared" ca="1" si="197"/>
        <v/>
      </c>
      <c r="AA427" s="33" t="str">
        <f t="shared" ca="1" si="211"/>
        <v/>
      </c>
      <c r="AB427" s="1">
        <f>Planning!H199</f>
        <v>0</v>
      </c>
      <c r="AC427" s="2" t="str">
        <f t="shared" si="199"/>
        <v>00</v>
      </c>
      <c r="AD427" s="2" t="s">
        <v>1239</v>
      </c>
      <c r="AE427" s="2" t="s">
        <v>1240</v>
      </c>
      <c r="AF427" s="2" t="s">
        <v>1793</v>
      </c>
      <c r="AI427" s="2">
        <f ca="1">IF(Setup!$AG$7&lt;&gt;"",INDIRECT("'" &amp; Setup!$AG$7 &amp; "'!" &amp; AF427),0) + IF(Setup!$AG$8&lt;&gt;"",INDIRECT("'" &amp; Setup!$AG$8 &amp; "'!" &amp; AF427),0) + IF(Setup!$AG$9&lt;&gt;"",INDIRECT("'" &amp; Setup!$AG$9 &amp; "'!" &amp; AF427),0) + IF(Setup!$AG$10&lt;&gt;"",INDIRECT("'" &amp; Setup!$AG$10 &amp; "'!" &amp; AF427),0) + IF(Setup!$AG$11&lt;&gt;"",INDIRECT("'" &amp; Setup!$AG$11 &amp; "'!" &amp; AF427),0) + IF(Setup!$AG$12&lt;&gt;"",INDIRECT("'" &amp; Setup!$AG$12 &amp; "'!" &amp; AF427),0)</f>
        <v>0</v>
      </c>
      <c r="AJ427" s="2">
        <f ca="1">IF(Setup!$AH$7&lt;&gt;"",INDIRECT("'" &amp; Setup!$AH$7 &amp; "'!" &amp; AF427),0) + IF(Setup!$AH$8&lt;&gt;"",INDIRECT("'" &amp; Setup!$AH$8 &amp; "'!" &amp; AF427),0) + IF(Setup!$AH$9&lt;&gt;"",INDIRECT("'" &amp; Setup!$AH$9 &amp; "'!" &amp; AF427),0) + IF(Setup!$AH$10&lt;&gt;"",INDIRECT("'" &amp; Setup!$AH$10 &amp; "'!" &amp; AF427),0) + IF(Setup!$AH$11&lt;&gt;"",INDIRECT("'" &amp; Setup!$AH$11 &amp; "'!" &amp; AF427),0) + IF(Setup!$AH$12&lt;&gt;"",INDIRECT("'" &amp; Setup!$AH$12 &amp; "'!" &amp; AF427),0)</f>
        <v>0</v>
      </c>
      <c r="AK427" s="2">
        <f ca="1">IF(Setup!$AI$7&lt;&gt;"",INDIRECT("'" &amp; Setup!$AI$7 &amp; "'!" &amp; AF427),0) + IF(Setup!$AI$8&lt;&gt;"",INDIRECT("'" &amp; Setup!$AI$8 &amp; "'!" &amp; AF427),0) + IF(Setup!$AI$9&lt;&gt;"",INDIRECT("'" &amp; Setup!$AI$9 &amp; "'!" &amp; AF427),0) + IF(Setup!$AI$10&lt;&gt;"",INDIRECT("'" &amp; Setup!$AI$10 &amp; "'!" &amp; AF427),0) + IF(Setup!$AI$11&lt;&gt;"",INDIRECT("'" &amp; Setup!$AI$11 &amp; "'!" &amp; AF427),0) + IF(Setup!$AI$12&lt;&gt;"",INDIRECT("'" &amp; Setup!$AI$12 &amp; "'!" &amp; AF427),0)</f>
        <v>0</v>
      </c>
      <c r="AL427" s="2">
        <f ca="1">IF(Setup!$AJ$7&lt;&gt;"",INDIRECT("'" &amp; Setup!$AJ$7 &amp; "'!" &amp; AF427),0) + IF(Setup!$AJ$8&lt;&gt;"",INDIRECT("'" &amp; Setup!$AJ$8 &amp; "'!" &amp; AF427),0) + IF(Setup!$AJ$9&lt;&gt;"",INDIRECT("'" &amp; Setup!$AJ$9 &amp; "'!" &amp; AF427),0) + IF(Setup!$AJ$10&lt;&gt;"",INDIRECT("'" &amp; Setup!$AJ$10 &amp; "'!" &amp; AF427),0) + IF(Setup!$AJ$11&lt;&gt;"",INDIRECT("'" &amp; Setup!$AJ$11 &amp; "'!" &amp; AF427),0) + IF(Setup!$AJ$12&lt;&gt;"",INDIRECT("'" &amp; Setup!$AJ$12 &amp; "'!" &amp; AF427),0)</f>
        <v>0</v>
      </c>
      <c r="AN427" s="2" t="str">
        <f t="shared" si="200"/>
        <v/>
      </c>
      <c r="BS427" s="2">
        <v>0</v>
      </c>
      <c r="BT427" s="2">
        <f ca="1">IF(Setup!$AH$7="",0,INDIRECT("'" &amp; Setup!$AH$7 &amp; "'!" &amp; AF427))</f>
        <v>0</v>
      </c>
      <c r="BU427" s="2">
        <f ca="1">IF(Setup!$AI$7="",0,INDIRECT("'" &amp; Setup!$AI$7 &amp; "'!" &amp; AF427))</f>
        <v>0</v>
      </c>
      <c r="BV427" s="2">
        <f ca="1">IF(Setup!$AJ$7="",0,INDIRECT("'" &amp; Setup!$AJ$7 &amp; "'!" &amp; AF427))</f>
        <v>0</v>
      </c>
    </row>
    <row r="428" spans="1:74" ht="39" hidden="1" customHeight="1" x14ac:dyDescent="0.2">
      <c r="A428" s="14" t="str">
        <f>Planning!A200</f>
        <v>I192</v>
      </c>
      <c r="B428" s="9">
        <f>Planning!B200</f>
        <v>0</v>
      </c>
      <c r="C428" s="9">
        <f>Planning!C200</f>
        <v>0</v>
      </c>
      <c r="D428" s="9">
        <f>Planning!D200</f>
        <v>0</v>
      </c>
      <c r="E428" s="3">
        <f>Planning!E200</f>
        <v>0</v>
      </c>
      <c r="F428" s="3">
        <f>Planning!G200</f>
        <v>0</v>
      </c>
      <c r="G428" s="60">
        <f t="shared" si="201"/>
        <v>0</v>
      </c>
      <c r="H428" s="5">
        <f t="shared" ca="1" si="202"/>
        <v>0</v>
      </c>
      <c r="I428" s="5">
        <f t="shared" ca="1" si="203"/>
        <v>0</v>
      </c>
      <c r="J428" s="32" t="str">
        <f t="shared" ca="1" si="204"/>
        <v/>
      </c>
      <c r="K428" s="33" t="str">
        <f t="shared" ca="1" si="207"/>
        <v/>
      </c>
      <c r="L428" s="5">
        <f ca="1">IF(Setup!$AG$7&lt;&gt;"",INDIRECT("'" &amp; Setup!$AG$7 &amp; "'!" &amp; AD428),0) + IF(Setup!$AG$8&lt;&gt;"",INDIRECT("'" &amp; Setup!$AG$8 &amp; "'!" &amp; AD428),0) + IF(Setup!$AG$9&lt;&gt;"",INDIRECT("'" &amp; Setup!$AG$9 &amp; "'!" &amp; AD428),0) + IF(Setup!$AG$10&lt;&gt;"",INDIRECT("'" &amp; Setup!$AG$10 &amp; "'!" &amp; AD428),0) + IF(Setup!$AG$11&lt;&gt;"",INDIRECT("'" &amp; Setup!$AG$11 &amp; "'!" &amp; AD428),0) + IF(Setup!$AG$12&lt;&gt;"",INDIRECT("'" &amp; Setup!$AG$12 &amp; "'!" &amp; AD428),0)</f>
        <v>0</v>
      </c>
      <c r="M428" s="5">
        <f ca="1">IF(Setup!$AG$7&lt;&gt;"",INDIRECT("'" &amp; Setup!$AG$7 &amp; "'!" &amp; AE428),0) + IF(Setup!$AG$8&lt;&gt;"",INDIRECT("'" &amp; Setup!$AG$8 &amp; "'!" &amp; AE428),0) + IF(Setup!$AG$9&lt;&gt;"",INDIRECT("'" &amp; Setup!$AG$9 &amp; "'!" &amp; AE428),0) + IF(Setup!$AG$10&lt;&gt;"",INDIRECT("'" &amp; Setup!$AG$10 &amp; "'!" &amp; AE428),0) + IF(Setup!$AG$11&lt;&gt;"",INDIRECT("'" &amp; Setup!$AG$11 &amp; "'!" &amp; AE428),0) + IF(Setup!$AG$12&lt;&gt;"",INDIRECT("'" &amp; Setup!$AG$12 &amp; "'!" &amp; AE428),0)</f>
        <v>0</v>
      </c>
      <c r="N428" s="32" t="str">
        <f t="shared" ca="1" si="205"/>
        <v/>
      </c>
      <c r="O428" s="33" t="str">
        <f t="shared" ca="1" si="208"/>
        <v/>
      </c>
      <c r="P428" s="5">
        <f ca="1">IF(Setup!$AH$7&lt;&gt;"",INDIRECT("'" &amp; Setup!$AH$7 &amp; "'!" &amp; AD428),0) + IF(Setup!$AH$8&lt;&gt;"",INDIRECT("'" &amp; Setup!$AH$8 &amp; "'!" &amp; AD428),0) + IF(Setup!$AH$9&lt;&gt;"",INDIRECT("'" &amp; Setup!$AH$9 &amp; "'!" &amp; AD428),0) + IF(Setup!$AH$10&lt;&gt;"",INDIRECT("'" &amp; Setup!$AH$10 &amp; "'!" &amp; AD428),0) + IF(Setup!$AH$11&lt;&gt;"",INDIRECT("'" &amp; Setup!$AH$11 &amp; "'!" &amp; AD428),0) + IF(Setup!$AH$12&lt;&gt;"",INDIRECT("'" &amp; Setup!$AH$12 &amp; "'!" &amp; AD428),0)</f>
        <v>0</v>
      </c>
      <c r="Q428" s="5">
        <f ca="1">IF(Setup!$AH$7&lt;&gt;"",INDIRECT("'" &amp; Setup!$AH$7 &amp; "'!" &amp; AE428),0) + IF(Setup!$AH$8&lt;&gt;"",INDIRECT("'" &amp; Setup!$AH$8 &amp; "'!" &amp; AE428),0) + IF(Setup!$AH$9&lt;&gt;"",INDIRECT("'" &amp; Setup!$AH$9 &amp; "'!" &amp; AE428),0) + IF(Setup!$AH$10&lt;&gt;"",INDIRECT("'" &amp; Setup!$AH$10 &amp; "'!" &amp; AE428),0) + IF(Setup!$AH$11&lt;&gt;"",INDIRECT("'" &amp; Setup!$AH$11 &amp; "'!" &amp; AE428),0) + IF(Setup!$AH$12&lt;&gt;"",INDIRECT("'" &amp; Setup!$AH$12 &amp; "'!" &amp; AE428),0)</f>
        <v>0</v>
      </c>
      <c r="R428" s="32" t="str">
        <f t="shared" ca="1" si="206"/>
        <v/>
      </c>
      <c r="S428" s="33" t="str">
        <f t="shared" ca="1" si="209"/>
        <v/>
      </c>
      <c r="T428" s="5">
        <f ca="1">IF(Setup!$AI$7&lt;&gt;"",INDIRECT("'" &amp; Setup!$AI$7 &amp; "'!" &amp; AD428),0) + IF(Setup!$AI$8&lt;&gt;"",INDIRECT("'" &amp; Setup!$AI$8 &amp; "'!" &amp; AD428),0) + IF(Setup!$AI$9&lt;&gt;"",INDIRECT("'" &amp; Setup!$AI$9 &amp; "'!" &amp; AD428),0) + IF(Setup!$AI$10&lt;&gt;"",INDIRECT("'" &amp; Setup!$AI$10 &amp; "'!" &amp; AD428),0) + IF(Setup!$AI$11&lt;&gt;"",INDIRECT("'" &amp; Setup!$AI$11 &amp; "'!" &amp; AD428),0) + IF(Setup!$AI$12&lt;&gt;"",INDIRECT("'" &amp; Setup!$AI$12 &amp; "'!" &amp; AD428),0)</f>
        <v>0</v>
      </c>
      <c r="U428" s="5">
        <f ca="1">IF(Setup!$AI$7&lt;&gt;"",INDIRECT("'" &amp; Setup!$AI$7 &amp; "'!" &amp; AE428),0) + IF(Setup!$AI$8&lt;&gt;"",INDIRECT("'" &amp; Setup!$AI$8 &amp; "'!" &amp; AE428),0) + IF(Setup!$AI$9&lt;&gt;"",INDIRECT("'" &amp; Setup!$AI$9 &amp; "'!" &amp; AE428),0) + IF(Setup!$AI$10&lt;&gt;"",INDIRECT("'" &amp; Setup!$AI$10 &amp; "'!" &amp; AE428),0) + IF(Setup!$AI$11&lt;&gt;"",INDIRECT("'" &amp; Setup!$AI$11 &amp; "'!" &amp; AE428),0) + IF(Setup!$AI$12&lt;&gt;"",INDIRECT("'" &amp; Setup!$AI$12 &amp; "'!" &amp; AE428),0)</f>
        <v>0</v>
      </c>
      <c r="V428" s="32" t="str">
        <f t="shared" ca="1" si="195"/>
        <v/>
      </c>
      <c r="W428" s="33" t="str">
        <f t="shared" ca="1" si="210"/>
        <v/>
      </c>
      <c r="X428" s="4">
        <f ca="1">IF(Setup!$AJ$7&lt;&gt;"",INDIRECT("'" &amp; Setup!$AJ$7 &amp; "'!" &amp; AD428),0) + IF(Setup!$AJ$8&lt;&gt;"",INDIRECT("'" &amp; Setup!$AJ$8 &amp; "'!" &amp; AD428),0) + IF(Setup!$AJ$9&lt;&gt;"",INDIRECT("'" &amp; Setup!$AJ$9 &amp; "'!" &amp; AD428),0) + IF(Setup!$AJ$10&lt;&gt;"",INDIRECT("'" &amp; Setup!$AJ$10 &amp; "'!" &amp; AD428),0) + IF(Setup!$AJ$11&lt;&gt;"",INDIRECT("'" &amp; Setup!$AJ$11 &amp; "'!" &amp; AD428),0) + IF(Setup!$AJ$12&lt;&gt;"",INDIRECT("'" &amp; Setup!$AJ$12 &amp; "'!" &amp; AD428),0)</f>
        <v>0</v>
      </c>
      <c r="Y428" s="4">
        <f ca="1">IF(Setup!$AJ$7&lt;&gt;"",INDIRECT("'" &amp; Setup!$AJ$7 &amp; "'!" &amp; AE428),0) + IF(Setup!$AJ$8&lt;&gt;"",INDIRECT("'" &amp; Setup!$AJ$8 &amp; "'!" &amp; AE428),0) + IF(Setup!$AJ$9&lt;&gt;"",INDIRECT("'" &amp; Setup!$AJ$9 &amp; "'!" &amp; AE428),0) + IF(Setup!$AJ$10&lt;&gt;"",INDIRECT("'" &amp; Setup!$AJ$10 &amp; "'!" &amp; AE428),0) + IF(Setup!$AJ$11&lt;&gt;"",INDIRECT("'" &amp; Setup!$AJ$11 &amp; "'!" &amp; AE428),0) + IF(Setup!$AJ$12&lt;&gt;"",INDIRECT("'" &amp; Setup!$AJ$12 &amp; "'!" &amp; AE428),0)</f>
        <v>0</v>
      </c>
      <c r="Z428" s="32" t="str">
        <f t="shared" ca="1" si="197"/>
        <v/>
      </c>
      <c r="AA428" s="33" t="str">
        <f t="shared" ca="1" si="211"/>
        <v/>
      </c>
      <c r="AB428" s="1">
        <f>Planning!H200</f>
        <v>0</v>
      </c>
      <c r="AC428" s="2" t="str">
        <f t="shared" si="199"/>
        <v>00</v>
      </c>
      <c r="AD428" s="2" t="s">
        <v>1241</v>
      </c>
      <c r="AE428" s="2" t="s">
        <v>1242</v>
      </c>
      <c r="AF428" s="2" t="s">
        <v>1794</v>
      </c>
      <c r="AI428" s="2">
        <f ca="1">IF(Setup!$AG$7&lt;&gt;"",INDIRECT("'" &amp; Setup!$AG$7 &amp; "'!" &amp; AF428),0) + IF(Setup!$AG$8&lt;&gt;"",INDIRECT("'" &amp; Setup!$AG$8 &amp; "'!" &amp; AF428),0) + IF(Setup!$AG$9&lt;&gt;"",INDIRECT("'" &amp; Setup!$AG$9 &amp; "'!" &amp; AF428),0) + IF(Setup!$AG$10&lt;&gt;"",INDIRECT("'" &amp; Setup!$AG$10 &amp; "'!" &amp; AF428),0) + IF(Setup!$AG$11&lt;&gt;"",INDIRECT("'" &amp; Setup!$AG$11 &amp; "'!" &amp; AF428),0) + IF(Setup!$AG$12&lt;&gt;"",INDIRECT("'" &amp; Setup!$AG$12 &amp; "'!" &amp; AF428),0)</f>
        <v>0</v>
      </c>
      <c r="AJ428" s="2">
        <f ca="1">IF(Setup!$AH$7&lt;&gt;"",INDIRECT("'" &amp; Setup!$AH$7 &amp; "'!" &amp; AF428),0) + IF(Setup!$AH$8&lt;&gt;"",INDIRECT("'" &amp; Setup!$AH$8 &amp; "'!" &amp; AF428),0) + IF(Setup!$AH$9&lt;&gt;"",INDIRECT("'" &amp; Setup!$AH$9 &amp; "'!" &amp; AF428),0) + IF(Setup!$AH$10&lt;&gt;"",INDIRECT("'" &amp; Setup!$AH$10 &amp; "'!" &amp; AF428),0) + IF(Setup!$AH$11&lt;&gt;"",INDIRECT("'" &amp; Setup!$AH$11 &amp; "'!" &amp; AF428),0) + IF(Setup!$AH$12&lt;&gt;"",INDIRECT("'" &amp; Setup!$AH$12 &amp; "'!" &amp; AF428),0)</f>
        <v>0</v>
      </c>
      <c r="AK428" s="2">
        <f ca="1">IF(Setup!$AI$7&lt;&gt;"",INDIRECT("'" &amp; Setup!$AI$7 &amp; "'!" &amp; AF428),0) + IF(Setup!$AI$8&lt;&gt;"",INDIRECT("'" &amp; Setup!$AI$8 &amp; "'!" &amp; AF428),0) + IF(Setup!$AI$9&lt;&gt;"",INDIRECT("'" &amp; Setup!$AI$9 &amp; "'!" &amp; AF428),0) + IF(Setup!$AI$10&lt;&gt;"",INDIRECT("'" &amp; Setup!$AI$10 &amp; "'!" &amp; AF428),0) + IF(Setup!$AI$11&lt;&gt;"",INDIRECT("'" &amp; Setup!$AI$11 &amp; "'!" &amp; AF428),0) + IF(Setup!$AI$12&lt;&gt;"",INDIRECT("'" &amp; Setup!$AI$12 &amp; "'!" &amp; AF428),0)</f>
        <v>0</v>
      </c>
      <c r="AL428" s="2">
        <f ca="1">IF(Setup!$AJ$7&lt;&gt;"",INDIRECT("'" &amp; Setup!$AJ$7 &amp; "'!" &amp; AF428),0) + IF(Setup!$AJ$8&lt;&gt;"",INDIRECT("'" &amp; Setup!$AJ$8 &amp; "'!" &amp; AF428),0) + IF(Setup!$AJ$9&lt;&gt;"",INDIRECT("'" &amp; Setup!$AJ$9 &amp; "'!" &amp; AF428),0) + IF(Setup!$AJ$10&lt;&gt;"",INDIRECT("'" &amp; Setup!$AJ$10 &amp; "'!" &amp; AF428),0) + IF(Setup!$AJ$11&lt;&gt;"",INDIRECT("'" &amp; Setup!$AJ$11 &amp; "'!" &amp; AF428),0) + IF(Setup!$AJ$12&lt;&gt;"",INDIRECT("'" &amp; Setup!$AJ$12 &amp; "'!" &amp; AF428),0)</f>
        <v>0</v>
      </c>
      <c r="AN428" s="2" t="str">
        <f t="shared" si="200"/>
        <v/>
      </c>
      <c r="BS428" s="2">
        <v>0</v>
      </c>
      <c r="BT428" s="2">
        <f ca="1">IF(Setup!$AH$7="",0,INDIRECT("'" &amp; Setup!$AH$7 &amp; "'!" &amp; AF428))</f>
        <v>0</v>
      </c>
      <c r="BU428" s="2">
        <f ca="1">IF(Setup!$AI$7="",0,INDIRECT("'" &amp; Setup!$AI$7 &amp; "'!" &amp; AF428))</f>
        <v>0</v>
      </c>
      <c r="BV428" s="2">
        <f ca="1">IF(Setup!$AJ$7="",0,INDIRECT("'" &amp; Setup!$AJ$7 &amp; "'!" &amp; AF428))</f>
        <v>0</v>
      </c>
    </row>
    <row r="429" spans="1:74" ht="39" hidden="1" customHeight="1" x14ac:dyDescent="0.2">
      <c r="A429" s="14" t="str">
        <f>Planning!A201</f>
        <v>I193</v>
      </c>
      <c r="B429" s="9">
        <f>Planning!B201</f>
        <v>0</v>
      </c>
      <c r="C429" s="9">
        <f>Planning!C201</f>
        <v>0</v>
      </c>
      <c r="D429" s="9">
        <f>Planning!D201</f>
        <v>0</v>
      </c>
      <c r="E429" s="3">
        <f>Planning!E201</f>
        <v>0</v>
      </c>
      <c r="F429" s="3">
        <f>Planning!G201</f>
        <v>0</v>
      </c>
      <c r="G429" s="60">
        <f t="shared" si="201"/>
        <v>0</v>
      </c>
      <c r="H429" s="5">
        <f t="shared" ca="1" si="202"/>
        <v>0</v>
      </c>
      <c r="I429" s="5">
        <f t="shared" ca="1" si="203"/>
        <v>0</v>
      </c>
      <c r="J429" s="32" t="str">
        <f t="shared" ca="1" si="204"/>
        <v/>
      </c>
      <c r="K429" s="33" t="str">
        <f t="shared" ref="K429:K436" ca="1" si="212">IF($AN429 = ExcluirDelPLogro,"",IF(AND(H429=0,I429=0),"",J429))</f>
        <v/>
      </c>
      <c r="L429" s="5">
        <f ca="1">IF(Setup!$AG$7&lt;&gt;"",INDIRECT("'" &amp; Setup!$AG$7 &amp; "'!" &amp; AD429),0) + IF(Setup!$AG$8&lt;&gt;"",INDIRECT("'" &amp; Setup!$AG$8 &amp; "'!" &amp; AD429),0) + IF(Setup!$AG$9&lt;&gt;"",INDIRECT("'" &amp; Setup!$AG$9 &amp; "'!" &amp; AD429),0) + IF(Setup!$AG$10&lt;&gt;"",INDIRECT("'" &amp; Setup!$AG$10 &amp; "'!" &amp; AD429),0) + IF(Setup!$AG$11&lt;&gt;"",INDIRECT("'" &amp; Setup!$AG$11 &amp; "'!" &amp; AD429),0) + IF(Setup!$AG$12&lt;&gt;"",INDIRECT("'" &amp; Setup!$AG$12 &amp; "'!" &amp; AD429),0)</f>
        <v>0</v>
      </c>
      <c r="M429" s="5">
        <f ca="1">IF(Setup!$AG$7&lt;&gt;"",INDIRECT("'" &amp; Setup!$AG$7 &amp; "'!" &amp; AE429),0) + IF(Setup!$AG$8&lt;&gt;"",INDIRECT("'" &amp; Setup!$AG$8 &amp; "'!" &amp; AE429),0) + IF(Setup!$AG$9&lt;&gt;"",INDIRECT("'" &amp; Setup!$AG$9 &amp; "'!" &amp; AE429),0) + IF(Setup!$AG$10&lt;&gt;"",INDIRECT("'" &amp; Setup!$AG$10 &amp; "'!" &amp; AE429),0) + IF(Setup!$AG$11&lt;&gt;"",INDIRECT("'" &amp; Setup!$AG$11 &amp; "'!" &amp; AE429),0) + IF(Setup!$AG$12&lt;&gt;"",INDIRECT("'" &amp; Setup!$AG$12 &amp; "'!" &amp; AE429),0)</f>
        <v>0</v>
      </c>
      <c r="N429" s="32" t="str">
        <f t="shared" ca="1" si="205"/>
        <v/>
      </c>
      <c r="O429" s="33" t="str">
        <f t="shared" ref="O429:O436" ca="1" si="213">IF($AN429=ExcluirDelPLogro,"",IF(AND(L429=0,M429=0),"",N429))</f>
        <v/>
      </c>
      <c r="P429" s="5">
        <f ca="1">IF(Setup!$AH$7&lt;&gt;"",INDIRECT("'" &amp; Setup!$AH$7 &amp; "'!" &amp; AD429),0) + IF(Setup!$AH$8&lt;&gt;"",INDIRECT("'" &amp; Setup!$AH$8 &amp; "'!" &amp; AD429),0) + IF(Setup!$AH$9&lt;&gt;"",INDIRECT("'" &amp; Setup!$AH$9 &amp; "'!" &amp; AD429),0) + IF(Setup!$AH$10&lt;&gt;"",INDIRECT("'" &amp; Setup!$AH$10 &amp; "'!" &amp; AD429),0) + IF(Setup!$AH$11&lt;&gt;"",INDIRECT("'" &amp; Setup!$AH$11 &amp; "'!" &amp; AD429),0) + IF(Setup!$AH$12&lt;&gt;"",INDIRECT("'" &amp; Setup!$AH$12 &amp; "'!" &amp; AD429),0)</f>
        <v>0</v>
      </c>
      <c r="Q429" s="5">
        <f ca="1">IF(Setup!$AH$7&lt;&gt;"",INDIRECT("'" &amp; Setup!$AH$7 &amp; "'!" &amp; AE429),0) + IF(Setup!$AH$8&lt;&gt;"",INDIRECT("'" &amp; Setup!$AH$8 &amp; "'!" &amp; AE429),0) + IF(Setup!$AH$9&lt;&gt;"",INDIRECT("'" &amp; Setup!$AH$9 &amp; "'!" &amp; AE429),0) + IF(Setup!$AH$10&lt;&gt;"",INDIRECT("'" &amp; Setup!$AH$10 &amp; "'!" &amp; AE429),0) + IF(Setup!$AH$11&lt;&gt;"",INDIRECT("'" &amp; Setup!$AH$11 &amp; "'!" &amp; AE429),0) + IF(Setup!$AH$12&lt;&gt;"",INDIRECT("'" &amp; Setup!$AH$12 &amp; "'!" &amp; AE429),0)</f>
        <v>0</v>
      </c>
      <c r="R429" s="32" t="str">
        <f t="shared" ca="1" si="206"/>
        <v/>
      </c>
      <c r="S429" s="33" t="str">
        <f t="shared" ref="S429:S436" ca="1" si="214">IF($AN429=ExcluirDelPLogro,"",IF(AND(P429=0,Q429=0),"",R429))</f>
        <v/>
      </c>
      <c r="T429" s="5">
        <f ca="1">IF(Setup!$AI$7&lt;&gt;"",INDIRECT("'" &amp; Setup!$AI$7 &amp; "'!" &amp; AD429),0) + IF(Setup!$AI$8&lt;&gt;"",INDIRECT("'" &amp; Setup!$AI$8 &amp; "'!" &amp; AD429),0) + IF(Setup!$AI$9&lt;&gt;"",INDIRECT("'" &amp; Setup!$AI$9 &amp; "'!" &amp; AD429),0) + IF(Setup!$AI$10&lt;&gt;"",INDIRECT("'" &amp; Setup!$AI$10 &amp; "'!" &amp; AD429),0) + IF(Setup!$AI$11&lt;&gt;"",INDIRECT("'" &amp; Setup!$AI$11 &amp; "'!" &amp; AD429),0) + IF(Setup!$AI$12&lt;&gt;"",INDIRECT("'" &amp; Setup!$AI$12 &amp; "'!" &amp; AD429),0)</f>
        <v>0</v>
      </c>
      <c r="U429" s="5">
        <f ca="1">IF(Setup!$AI$7&lt;&gt;"",INDIRECT("'" &amp; Setup!$AI$7 &amp; "'!" &amp; AE429),0) + IF(Setup!$AI$8&lt;&gt;"",INDIRECT("'" &amp; Setup!$AI$8 &amp; "'!" &amp; AE429),0) + IF(Setup!$AI$9&lt;&gt;"",INDIRECT("'" &amp; Setup!$AI$9 &amp; "'!" &amp; AE429),0) + IF(Setup!$AI$10&lt;&gt;"",INDIRECT("'" &amp; Setup!$AI$10 &amp; "'!" &amp; AE429),0) + IF(Setup!$AI$11&lt;&gt;"",INDIRECT("'" &amp; Setup!$AI$11 &amp; "'!" &amp; AE429),0) + IF(Setup!$AI$12&lt;&gt;"",INDIRECT("'" &amp; Setup!$AI$12 &amp; "'!" &amp; AE429),0)</f>
        <v>0</v>
      </c>
      <c r="V429" s="32" t="str">
        <f t="shared" ref="V429:V436" ca="1" si="215">IF(AND(T429=0,U429=0),"",IF(T429&gt;0,U429/T429,U429))</f>
        <v/>
      </c>
      <c r="W429" s="33" t="str">
        <f t="shared" ref="W429:W436" ca="1" si="216">IF($AN429=ExcluirDelPLogro,"",IF(AND(T429=0,U429=0),"",V429))</f>
        <v/>
      </c>
      <c r="X429" s="4">
        <f ca="1">IF(Setup!$AJ$7&lt;&gt;"",INDIRECT("'" &amp; Setup!$AJ$7 &amp; "'!" &amp; AD429),0) + IF(Setup!$AJ$8&lt;&gt;"",INDIRECT("'" &amp; Setup!$AJ$8 &amp; "'!" &amp; AD429),0) + IF(Setup!$AJ$9&lt;&gt;"",INDIRECT("'" &amp; Setup!$AJ$9 &amp; "'!" &amp; AD429),0) + IF(Setup!$AJ$10&lt;&gt;"",INDIRECT("'" &amp; Setup!$AJ$10 &amp; "'!" &amp; AD429),0) + IF(Setup!$AJ$11&lt;&gt;"",INDIRECT("'" &amp; Setup!$AJ$11 &amp; "'!" &amp; AD429),0) + IF(Setup!$AJ$12&lt;&gt;"",INDIRECT("'" &amp; Setup!$AJ$12 &amp; "'!" &amp; AD429),0)</f>
        <v>0</v>
      </c>
      <c r="Y429" s="4">
        <f ca="1">IF(Setup!$AJ$7&lt;&gt;"",INDIRECT("'" &amp; Setup!$AJ$7 &amp; "'!" &amp; AE429),0) + IF(Setup!$AJ$8&lt;&gt;"",INDIRECT("'" &amp; Setup!$AJ$8 &amp; "'!" &amp; AE429),0) + IF(Setup!$AJ$9&lt;&gt;"",INDIRECT("'" &amp; Setup!$AJ$9 &amp; "'!" &amp; AE429),0) + IF(Setup!$AJ$10&lt;&gt;"",INDIRECT("'" &amp; Setup!$AJ$10 &amp; "'!" &amp; AE429),0) + IF(Setup!$AJ$11&lt;&gt;"",INDIRECT("'" &amp; Setup!$AJ$11 &amp; "'!" &amp; AE429),0) + IF(Setup!$AJ$12&lt;&gt;"",INDIRECT("'" &amp; Setup!$AJ$12 &amp; "'!" &amp; AE429),0)</f>
        <v>0</v>
      </c>
      <c r="Z429" s="32" t="str">
        <f t="shared" ref="Z429:Z436" ca="1" si="217">IF(AND(X429=0,Y429=0),"",IF(X429&gt;0,Y429/X429,Y429))</f>
        <v/>
      </c>
      <c r="AA429" s="33" t="str">
        <f t="shared" ref="AA429:AA436" ca="1" si="218">IF($AN429=ExcluirDelPLogro,"",IF(AND(X429=0,Y429=0),"",Z429))</f>
        <v/>
      </c>
      <c r="AB429" s="1">
        <f>Planning!H201</f>
        <v>0</v>
      </c>
      <c r="AC429" s="2" t="str">
        <f t="shared" ref="AC429:AC436" si="219">LEFT(B429,1)&amp;C429</f>
        <v>00</v>
      </c>
      <c r="AD429" s="2" t="s">
        <v>1243</v>
      </c>
      <c r="AE429" s="2" t="s">
        <v>1244</v>
      </c>
      <c r="AF429" s="2" t="s">
        <v>1795</v>
      </c>
      <c r="AI429" s="2">
        <f ca="1">IF(Setup!$AG$7&lt;&gt;"",INDIRECT("'" &amp; Setup!$AG$7 &amp; "'!" &amp; AF429),0) + IF(Setup!$AG$8&lt;&gt;"",INDIRECT("'" &amp; Setup!$AG$8 &amp; "'!" &amp; AF429),0) + IF(Setup!$AG$9&lt;&gt;"",INDIRECT("'" &amp; Setup!$AG$9 &amp; "'!" &amp; AF429),0) + IF(Setup!$AG$10&lt;&gt;"",INDIRECT("'" &amp; Setup!$AG$10 &amp; "'!" &amp; AF429),0) + IF(Setup!$AG$11&lt;&gt;"",INDIRECT("'" &amp; Setup!$AG$11 &amp; "'!" &amp; AF429),0) + IF(Setup!$AG$12&lt;&gt;"",INDIRECT("'" &amp; Setup!$AG$12 &amp; "'!" &amp; AF429),0)</f>
        <v>0</v>
      </c>
      <c r="AJ429" s="2">
        <f ca="1">IF(Setup!$AH$7&lt;&gt;"",INDIRECT("'" &amp; Setup!$AH$7 &amp; "'!" &amp; AF429),0) + IF(Setup!$AH$8&lt;&gt;"",INDIRECT("'" &amp; Setup!$AH$8 &amp; "'!" &amp; AF429),0) + IF(Setup!$AH$9&lt;&gt;"",INDIRECT("'" &amp; Setup!$AH$9 &amp; "'!" &amp; AF429),0) + IF(Setup!$AH$10&lt;&gt;"",INDIRECT("'" &amp; Setup!$AH$10 &amp; "'!" &amp; AF429),0) + IF(Setup!$AH$11&lt;&gt;"",INDIRECT("'" &amp; Setup!$AH$11 &amp; "'!" &amp; AF429),0) + IF(Setup!$AH$12&lt;&gt;"",INDIRECT("'" &amp; Setup!$AH$12 &amp; "'!" &amp; AF429),0)</f>
        <v>0</v>
      </c>
      <c r="AK429" s="2">
        <f ca="1">IF(Setup!$AI$7&lt;&gt;"",INDIRECT("'" &amp; Setup!$AI$7 &amp; "'!" &amp; AF429),0) + IF(Setup!$AI$8&lt;&gt;"",INDIRECT("'" &amp; Setup!$AI$8 &amp; "'!" &amp; AF429),0) + IF(Setup!$AI$9&lt;&gt;"",INDIRECT("'" &amp; Setup!$AI$9 &amp; "'!" &amp; AF429),0) + IF(Setup!$AI$10&lt;&gt;"",INDIRECT("'" &amp; Setup!$AI$10 &amp; "'!" &amp; AF429),0) + IF(Setup!$AI$11&lt;&gt;"",INDIRECT("'" &amp; Setup!$AI$11 &amp; "'!" &amp; AF429),0) + IF(Setup!$AI$12&lt;&gt;"",INDIRECT("'" &amp; Setup!$AI$12 &amp; "'!" &amp; AF429),0)</f>
        <v>0</v>
      </c>
      <c r="AL429" s="2">
        <f ca="1">IF(Setup!$AJ$7&lt;&gt;"",INDIRECT("'" &amp; Setup!$AJ$7 &amp; "'!" &amp; AF429),0) + IF(Setup!$AJ$8&lt;&gt;"",INDIRECT("'" &amp; Setup!$AJ$8 &amp; "'!" &amp; AF429),0) + IF(Setup!$AJ$9&lt;&gt;"",INDIRECT("'" &amp; Setup!$AJ$9 &amp; "'!" &amp; AF429),0) + IF(Setup!$AJ$10&lt;&gt;"",INDIRECT("'" &amp; Setup!$AJ$10 &amp; "'!" &amp; AF429),0) + IF(Setup!$AJ$11&lt;&gt;"",INDIRECT("'" &amp; Setup!$AJ$11 &amp; "'!" &amp; AF429),0) + IF(Setup!$AJ$12&lt;&gt;"",INDIRECT("'" &amp; Setup!$AJ$12 &amp; "'!" &amp; AF429),0)</f>
        <v>0</v>
      </c>
      <c r="AN429" s="2" t="str">
        <f t="shared" ref="AN429:AN436" si="220">IF(B429=0,"",IF(LEFT(B429,1)="1","1","2"))</f>
        <v/>
      </c>
      <c r="BS429" s="2">
        <v>0</v>
      </c>
      <c r="BT429" s="2">
        <f ca="1">IF(Setup!$AH$7="",0,INDIRECT("'" &amp; Setup!$AH$7 &amp; "'!" &amp; AF429))</f>
        <v>0</v>
      </c>
      <c r="BU429" s="2">
        <f ca="1">IF(Setup!$AI$7="",0,INDIRECT("'" &amp; Setup!$AI$7 &amp; "'!" &amp; AF429))</f>
        <v>0</v>
      </c>
      <c r="BV429" s="2">
        <f ca="1">IF(Setup!$AJ$7="",0,INDIRECT("'" &amp; Setup!$AJ$7 &amp; "'!" &amp; AF429))</f>
        <v>0</v>
      </c>
    </row>
    <row r="430" spans="1:74" ht="39" hidden="1" customHeight="1" x14ac:dyDescent="0.2">
      <c r="A430" s="14" t="str">
        <f>Planning!A202</f>
        <v>I194</v>
      </c>
      <c r="B430" s="9">
        <f>Planning!B202</f>
        <v>0</v>
      </c>
      <c r="C430" s="9">
        <f>Planning!C202</f>
        <v>0</v>
      </c>
      <c r="D430" s="9">
        <f>Planning!D202</f>
        <v>0</v>
      </c>
      <c r="E430" s="3">
        <f>Planning!E202</f>
        <v>0</v>
      </c>
      <c r="F430" s="3">
        <f>Planning!G202</f>
        <v>0</v>
      </c>
      <c r="G430" s="60">
        <f t="shared" ref="G430:G436" si="221">IF(C430&lt;&gt;0,NumObjetivo(C430),0)</f>
        <v>0</v>
      </c>
      <c r="H430" s="5">
        <f t="shared" ref="H430:H436" ca="1" si="222">SUM(L430,P430,T430,X430)</f>
        <v>0</v>
      </c>
      <c r="I430" s="5">
        <f t="shared" ref="I430:I436" ca="1" si="223">SUM(M430,Q430,U430,Y430)</f>
        <v>0</v>
      </c>
      <c r="J430" s="32" t="str">
        <f t="shared" ref="J430:J436" ca="1" si="224">IF(AND(H430=0,I430=0),"",IF(H430&gt;0,I430/H430,I430))</f>
        <v/>
      </c>
      <c r="K430" s="33" t="str">
        <f t="shared" ca="1" si="212"/>
        <v/>
      </c>
      <c r="L430" s="5">
        <f ca="1">IF(Setup!$AG$7&lt;&gt;"",INDIRECT("'" &amp; Setup!$AG$7 &amp; "'!" &amp; AD430),0) + IF(Setup!$AG$8&lt;&gt;"",INDIRECT("'" &amp; Setup!$AG$8 &amp; "'!" &amp; AD430),0) + IF(Setup!$AG$9&lt;&gt;"",INDIRECT("'" &amp; Setup!$AG$9 &amp; "'!" &amp; AD430),0) + IF(Setup!$AG$10&lt;&gt;"",INDIRECT("'" &amp; Setup!$AG$10 &amp; "'!" &amp; AD430),0) + IF(Setup!$AG$11&lt;&gt;"",INDIRECT("'" &amp; Setup!$AG$11 &amp; "'!" &amp; AD430),0) + IF(Setup!$AG$12&lt;&gt;"",INDIRECT("'" &amp; Setup!$AG$12 &amp; "'!" &amp; AD430),0)</f>
        <v>0</v>
      </c>
      <c r="M430" s="5">
        <f ca="1">IF(Setup!$AG$7&lt;&gt;"",INDIRECT("'" &amp; Setup!$AG$7 &amp; "'!" &amp; AE430),0) + IF(Setup!$AG$8&lt;&gt;"",INDIRECT("'" &amp; Setup!$AG$8 &amp; "'!" &amp; AE430),0) + IF(Setup!$AG$9&lt;&gt;"",INDIRECT("'" &amp; Setup!$AG$9 &amp; "'!" &amp; AE430),0) + IF(Setup!$AG$10&lt;&gt;"",INDIRECT("'" &amp; Setup!$AG$10 &amp; "'!" &amp; AE430),0) + IF(Setup!$AG$11&lt;&gt;"",INDIRECT("'" &amp; Setup!$AG$11 &amp; "'!" &amp; AE430),0) + IF(Setup!$AG$12&lt;&gt;"",INDIRECT("'" &amp; Setup!$AG$12 &amp; "'!" &amp; AE430),0)</f>
        <v>0</v>
      </c>
      <c r="N430" s="32" t="str">
        <f t="shared" ref="N430:N436" ca="1" si="225">IF(AND(L430=0,M430=0),"",IF(L430&gt;0,M430/L430,M430))</f>
        <v/>
      </c>
      <c r="O430" s="33" t="str">
        <f t="shared" ca="1" si="213"/>
        <v/>
      </c>
      <c r="P430" s="5">
        <f ca="1">IF(Setup!$AH$7&lt;&gt;"",INDIRECT("'" &amp; Setup!$AH$7 &amp; "'!" &amp; AD430),0) + IF(Setup!$AH$8&lt;&gt;"",INDIRECT("'" &amp; Setup!$AH$8 &amp; "'!" &amp; AD430),0) + IF(Setup!$AH$9&lt;&gt;"",INDIRECT("'" &amp; Setup!$AH$9 &amp; "'!" &amp; AD430),0) + IF(Setup!$AH$10&lt;&gt;"",INDIRECT("'" &amp; Setup!$AH$10 &amp; "'!" &amp; AD430),0) + IF(Setup!$AH$11&lt;&gt;"",INDIRECT("'" &amp; Setup!$AH$11 &amp; "'!" &amp; AD430),0) + IF(Setup!$AH$12&lt;&gt;"",INDIRECT("'" &amp; Setup!$AH$12 &amp; "'!" &amp; AD430),0)</f>
        <v>0</v>
      </c>
      <c r="Q430" s="5">
        <f ca="1">IF(Setup!$AH$7&lt;&gt;"",INDIRECT("'" &amp; Setup!$AH$7 &amp; "'!" &amp; AE430),0) + IF(Setup!$AH$8&lt;&gt;"",INDIRECT("'" &amp; Setup!$AH$8 &amp; "'!" &amp; AE430),0) + IF(Setup!$AH$9&lt;&gt;"",INDIRECT("'" &amp; Setup!$AH$9 &amp; "'!" &amp; AE430),0) + IF(Setup!$AH$10&lt;&gt;"",INDIRECT("'" &amp; Setup!$AH$10 &amp; "'!" &amp; AE430),0) + IF(Setup!$AH$11&lt;&gt;"",INDIRECT("'" &amp; Setup!$AH$11 &amp; "'!" &amp; AE430),0) + IF(Setup!$AH$12&lt;&gt;"",INDIRECT("'" &amp; Setup!$AH$12 &amp; "'!" &amp; AE430),0)</f>
        <v>0</v>
      </c>
      <c r="R430" s="32" t="str">
        <f t="shared" ref="R430:R436" ca="1" si="226">IF(AND(P430=0,Q430=0),"",IF(P430&gt;0,Q430/P430,Q430))</f>
        <v/>
      </c>
      <c r="S430" s="33" t="str">
        <f t="shared" ca="1" si="214"/>
        <v/>
      </c>
      <c r="T430" s="5">
        <f ca="1">IF(Setup!$AI$7&lt;&gt;"",INDIRECT("'" &amp; Setup!$AI$7 &amp; "'!" &amp; AD430),0) + IF(Setup!$AI$8&lt;&gt;"",INDIRECT("'" &amp; Setup!$AI$8 &amp; "'!" &amp; AD430),0) + IF(Setup!$AI$9&lt;&gt;"",INDIRECT("'" &amp; Setup!$AI$9 &amp; "'!" &amp; AD430),0) + IF(Setup!$AI$10&lt;&gt;"",INDIRECT("'" &amp; Setup!$AI$10 &amp; "'!" &amp; AD430),0) + IF(Setup!$AI$11&lt;&gt;"",INDIRECT("'" &amp; Setup!$AI$11 &amp; "'!" &amp; AD430),0) + IF(Setup!$AI$12&lt;&gt;"",INDIRECT("'" &amp; Setup!$AI$12 &amp; "'!" &amp; AD430),0)</f>
        <v>0</v>
      </c>
      <c r="U430" s="5">
        <f ca="1">IF(Setup!$AI$7&lt;&gt;"",INDIRECT("'" &amp; Setup!$AI$7 &amp; "'!" &amp; AE430),0) + IF(Setup!$AI$8&lt;&gt;"",INDIRECT("'" &amp; Setup!$AI$8 &amp; "'!" &amp; AE430),0) + IF(Setup!$AI$9&lt;&gt;"",INDIRECT("'" &amp; Setup!$AI$9 &amp; "'!" &amp; AE430),0) + IF(Setup!$AI$10&lt;&gt;"",INDIRECT("'" &amp; Setup!$AI$10 &amp; "'!" &amp; AE430),0) + IF(Setup!$AI$11&lt;&gt;"",INDIRECT("'" &amp; Setup!$AI$11 &amp; "'!" &amp; AE430),0) + IF(Setup!$AI$12&lt;&gt;"",INDIRECT("'" &amp; Setup!$AI$12 &amp; "'!" &amp; AE430),0)</f>
        <v>0</v>
      </c>
      <c r="V430" s="32" t="str">
        <f t="shared" ca="1" si="215"/>
        <v/>
      </c>
      <c r="W430" s="33" t="str">
        <f t="shared" ca="1" si="216"/>
        <v/>
      </c>
      <c r="X430" s="4">
        <f ca="1">IF(Setup!$AJ$7&lt;&gt;"",INDIRECT("'" &amp; Setup!$AJ$7 &amp; "'!" &amp; AD430),0) + IF(Setup!$AJ$8&lt;&gt;"",INDIRECT("'" &amp; Setup!$AJ$8 &amp; "'!" &amp; AD430),0) + IF(Setup!$AJ$9&lt;&gt;"",INDIRECT("'" &amp; Setup!$AJ$9 &amp; "'!" &amp; AD430),0) + IF(Setup!$AJ$10&lt;&gt;"",INDIRECT("'" &amp; Setup!$AJ$10 &amp; "'!" &amp; AD430),0) + IF(Setup!$AJ$11&lt;&gt;"",INDIRECT("'" &amp; Setup!$AJ$11 &amp; "'!" &amp; AD430),0) + IF(Setup!$AJ$12&lt;&gt;"",INDIRECT("'" &amp; Setup!$AJ$12 &amp; "'!" &amp; AD430),0)</f>
        <v>0</v>
      </c>
      <c r="Y430" s="4">
        <f ca="1">IF(Setup!$AJ$7&lt;&gt;"",INDIRECT("'" &amp; Setup!$AJ$7 &amp; "'!" &amp; AE430),0) + IF(Setup!$AJ$8&lt;&gt;"",INDIRECT("'" &amp; Setup!$AJ$8 &amp; "'!" &amp; AE430),0) + IF(Setup!$AJ$9&lt;&gt;"",INDIRECT("'" &amp; Setup!$AJ$9 &amp; "'!" &amp; AE430),0) + IF(Setup!$AJ$10&lt;&gt;"",INDIRECT("'" &amp; Setup!$AJ$10 &amp; "'!" &amp; AE430),0) + IF(Setup!$AJ$11&lt;&gt;"",INDIRECT("'" &amp; Setup!$AJ$11 &amp; "'!" &amp; AE430),0) + IF(Setup!$AJ$12&lt;&gt;"",INDIRECT("'" &amp; Setup!$AJ$12 &amp; "'!" &amp; AE430),0)</f>
        <v>0</v>
      </c>
      <c r="Z430" s="32" t="str">
        <f t="shared" ca="1" si="217"/>
        <v/>
      </c>
      <c r="AA430" s="33" t="str">
        <f t="shared" ca="1" si="218"/>
        <v/>
      </c>
      <c r="AB430" s="1">
        <f>Planning!H202</f>
        <v>0</v>
      </c>
      <c r="AC430" s="2" t="str">
        <f t="shared" si="219"/>
        <v>00</v>
      </c>
      <c r="AD430" s="2" t="s">
        <v>1245</v>
      </c>
      <c r="AE430" s="2" t="s">
        <v>1246</v>
      </c>
      <c r="AF430" s="2" t="s">
        <v>1796</v>
      </c>
      <c r="AI430" s="2">
        <f ca="1">IF(Setup!$AG$7&lt;&gt;"",INDIRECT("'" &amp; Setup!$AG$7 &amp; "'!" &amp; AF430),0) + IF(Setup!$AG$8&lt;&gt;"",INDIRECT("'" &amp; Setup!$AG$8 &amp; "'!" &amp; AF430),0) + IF(Setup!$AG$9&lt;&gt;"",INDIRECT("'" &amp; Setup!$AG$9 &amp; "'!" &amp; AF430),0) + IF(Setup!$AG$10&lt;&gt;"",INDIRECT("'" &amp; Setup!$AG$10 &amp; "'!" &amp; AF430),0) + IF(Setup!$AG$11&lt;&gt;"",INDIRECT("'" &amp; Setup!$AG$11 &amp; "'!" &amp; AF430),0) + IF(Setup!$AG$12&lt;&gt;"",INDIRECT("'" &amp; Setup!$AG$12 &amp; "'!" &amp; AF430),0)</f>
        <v>0</v>
      </c>
      <c r="AJ430" s="2">
        <f ca="1">IF(Setup!$AH$7&lt;&gt;"",INDIRECT("'" &amp; Setup!$AH$7 &amp; "'!" &amp; AF430),0) + IF(Setup!$AH$8&lt;&gt;"",INDIRECT("'" &amp; Setup!$AH$8 &amp; "'!" &amp; AF430),0) + IF(Setup!$AH$9&lt;&gt;"",INDIRECT("'" &amp; Setup!$AH$9 &amp; "'!" &amp; AF430),0) + IF(Setup!$AH$10&lt;&gt;"",INDIRECT("'" &amp; Setup!$AH$10 &amp; "'!" &amp; AF430),0) + IF(Setup!$AH$11&lt;&gt;"",INDIRECT("'" &amp; Setup!$AH$11 &amp; "'!" &amp; AF430),0) + IF(Setup!$AH$12&lt;&gt;"",INDIRECT("'" &amp; Setup!$AH$12 &amp; "'!" &amp; AF430),0)</f>
        <v>0</v>
      </c>
      <c r="AK430" s="2">
        <f ca="1">IF(Setup!$AI$7&lt;&gt;"",INDIRECT("'" &amp; Setup!$AI$7 &amp; "'!" &amp; AF430),0) + IF(Setup!$AI$8&lt;&gt;"",INDIRECT("'" &amp; Setup!$AI$8 &amp; "'!" &amp; AF430),0) + IF(Setup!$AI$9&lt;&gt;"",INDIRECT("'" &amp; Setup!$AI$9 &amp; "'!" &amp; AF430),0) + IF(Setup!$AI$10&lt;&gt;"",INDIRECT("'" &amp; Setup!$AI$10 &amp; "'!" &amp; AF430),0) + IF(Setup!$AI$11&lt;&gt;"",INDIRECT("'" &amp; Setup!$AI$11 &amp; "'!" &amp; AF430),0) + IF(Setup!$AI$12&lt;&gt;"",INDIRECT("'" &amp; Setup!$AI$12 &amp; "'!" &amp; AF430),0)</f>
        <v>0</v>
      </c>
      <c r="AL430" s="2">
        <f ca="1">IF(Setup!$AJ$7&lt;&gt;"",INDIRECT("'" &amp; Setup!$AJ$7 &amp; "'!" &amp; AF430),0) + IF(Setup!$AJ$8&lt;&gt;"",INDIRECT("'" &amp; Setup!$AJ$8 &amp; "'!" &amp; AF430),0) + IF(Setup!$AJ$9&lt;&gt;"",INDIRECT("'" &amp; Setup!$AJ$9 &amp; "'!" &amp; AF430),0) + IF(Setup!$AJ$10&lt;&gt;"",INDIRECT("'" &amp; Setup!$AJ$10 &amp; "'!" &amp; AF430),0) + IF(Setup!$AJ$11&lt;&gt;"",INDIRECT("'" &amp; Setup!$AJ$11 &amp; "'!" &amp; AF430),0) + IF(Setup!$AJ$12&lt;&gt;"",INDIRECT("'" &amp; Setup!$AJ$12 &amp; "'!" &amp; AF430),0)</f>
        <v>0</v>
      </c>
      <c r="AN430" s="2" t="str">
        <f t="shared" si="220"/>
        <v/>
      </c>
      <c r="BS430" s="2">
        <v>0</v>
      </c>
      <c r="BT430" s="2">
        <f ca="1">IF(Setup!$AH$7="",0,INDIRECT("'" &amp; Setup!$AH$7 &amp; "'!" &amp; AF430))</f>
        <v>0</v>
      </c>
      <c r="BU430" s="2">
        <f ca="1">IF(Setup!$AI$7="",0,INDIRECT("'" &amp; Setup!$AI$7 &amp; "'!" &amp; AF430))</f>
        <v>0</v>
      </c>
      <c r="BV430" s="2">
        <f ca="1">IF(Setup!$AJ$7="",0,INDIRECT("'" &amp; Setup!$AJ$7 &amp; "'!" &amp; AF430))</f>
        <v>0</v>
      </c>
    </row>
    <row r="431" spans="1:74" ht="39" hidden="1" customHeight="1" x14ac:dyDescent="0.2">
      <c r="A431" s="14" t="str">
        <f>Planning!A203</f>
        <v>I195</v>
      </c>
      <c r="B431" s="9">
        <f>Planning!B203</f>
        <v>0</v>
      </c>
      <c r="C431" s="9">
        <f>Planning!C203</f>
        <v>0</v>
      </c>
      <c r="D431" s="9">
        <f>Planning!D203</f>
        <v>0</v>
      </c>
      <c r="E431" s="3">
        <f>Planning!E203</f>
        <v>0</v>
      </c>
      <c r="F431" s="3">
        <f>Planning!G203</f>
        <v>0</v>
      </c>
      <c r="G431" s="60">
        <f t="shared" si="221"/>
        <v>0</v>
      </c>
      <c r="H431" s="5">
        <f t="shared" ca="1" si="222"/>
        <v>0</v>
      </c>
      <c r="I431" s="5">
        <f t="shared" ca="1" si="223"/>
        <v>0</v>
      </c>
      <c r="J431" s="32" t="str">
        <f t="shared" ca="1" si="224"/>
        <v/>
      </c>
      <c r="K431" s="33" t="str">
        <f t="shared" ca="1" si="212"/>
        <v/>
      </c>
      <c r="L431" s="5">
        <f ca="1">IF(Setup!$AG$7&lt;&gt;"",INDIRECT("'" &amp; Setup!$AG$7 &amp; "'!" &amp; AD431),0) + IF(Setup!$AG$8&lt;&gt;"",INDIRECT("'" &amp; Setup!$AG$8 &amp; "'!" &amp; AD431),0) + IF(Setup!$AG$9&lt;&gt;"",INDIRECT("'" &amp; Setup!$AG$9 &amp; "'!" &amp; AD431),0) + IF(Setup!$AG$10&lt;&gt;"",INDIRECT("'" &amp; Setup!$AG$10 &amp; "'!" &amp; AD431),0) + IF(Setup!$AG$11&lt;&gt;"",INDIRECT("'" &amp; Setup!$AG$11 &amp; "'!" &amp; AD431),0) + IF(Setup!$AG$12&lt;&gt;"",INDIRECT("'" &amp; Setup!$AG$12 &amp; "'!" &amp; AD431),0)</f>
        <v>0</v>
      </c>
      <c r="M431" s="5">
        <f ca="1">IF(Setup!$AG$7&lt;&gt;"",INDIRECT("'" &amp; Setup!$AG$7 &amp; "'!" &amp; AE431),0) + IF(Setup!$AG$8&lt;&gt;"",INDIRECT("'" &amp; Setup!$AG$8 &amp; "'!" &amp; AE431),0) + IF(Setup!$AG$9&lt;&gt;"",INDIRECT("'" &amp; Setup!$AG$9 &amp; "'!" &amp; AE431),0) + IF(Setup!$AG$10&lt;&gt;"",INDIRECT("'" &amp; Setup!$AG$10 &amp; "'!" &amp; AE431),0) + IF(Setup!$AG$11&lt;&gt;"",INDIRECT("'" &amp; Setup!$AG$11 &amp; "'!" &amp; AE431),0) + IF(Setup!$AG$12&lt;&gt;"",INDIRECT("'" &amp; Setup!$AG$12 &amp; "'!" &amp; AE431),0)</f>
        <v>0</v>
      </c>
      <c r="N431" s="32" t="str">
        <f t="shared" ca="1" si="225"/>
        <v/>
      </c>
      <c r="O431" s="33" t="str">
        <f t="shared" ca="1" si="213"/>
        <v/>
      </c>
      <c r="P431" s="5">
        <f ca="1">IF(Setup!$AH$7&lt;&gt;"",INDIRECT("'" &amp; Setup!$AH$7 &amp; "'!" &amp; AD431),0) + IF(Setup!$AH$8&lt;&gt;"",INDIRECT("'" &amp; Setup!$AH$8 &amp; "'!" &amp; AD431),0) + IF(Setup!$AH$9&lt;&gt;"",INDIRECT("'" &amp; Setup!$AH$9 &amp; "'!" &amp; AD431),0) + IF(Setup!$AH$10&lt;&gt;"",INDIRECT("'" &amp; Setup!$AH$10 &amp; "'!" &amp; AD431),0) + IF(Setup!$AH$11&lt;&gt;"",INDIRECT("'" &amp; Setup!$AH$11 &amp; "'!" &amp; AD431),0) + IF(Setup!$AH$12&lt;&gt;"",INDIRECT("'" &amp; Setup!$AH$12 &amp; "'!" &amp; AD431),0)</f>
        <v>0</v>
      </c>
      <c r="Q431" s="5">
        <f ca="1">IF(Setup!$AH$7&lt;&gt;"",INDIRECT("'" &amp; Setup!$AH$7 &amp; "'!" &amp; AE431),0) + IF(Setup!$AH$8&lt;&gt;"",INDIRECT("'" &amp; Setup!$AH$8 &amp; "'!" &amp; AE431),0) + IF(Setup!$AH$9&lt;&gt;"",INDIRECT("'" &amp; Setup!$AH$9 &amp; "'!" &amp; AE431),0) + IF(Setup!$AH$10&lt;&gt;"",INDIRECT("'" &amp; Setup!$AH$10 &amp; "'!" &amp; AE431),0) + IF(Setup!$AH$11&lt;&gt;"",INDIRECT("'" &amp; Setup!$AH$11 &amp; "'!" &amp; AE431),0) + IF(Setup!$AH$12&lt;&gt;"",INDIRECT("'" &amp; Setup!$AH$12 &amp; "'!" &amp; AE431),0)</f>
        <v>0</v>
      </c>
      <c r="R431" s="32" t="str">
        <f t="shared" ca="1" si="226"/>
        <v/>
      </c>
      <c r="S431" s="33" t="str">
        <f t="shared" ca="1" si="214"/>
        <v/>
      </c>
      <c r="T431" s="5">
        <f ca="1">IF(Setup!$AI$7&lt;&gt;"",INDIRECT("'" &amp; Setup!$AI$7 &amp; "'!" &amp; AD431),0) + IF(Setup!$AI$8&lt;&gt;"",INDIRECT("'" &amp; Setup!$AI$8 &amp; "'!" &amp; AD431),0) + IF(Setup!$AI$9&lt;&gt;"",INDIRECT("'" &amp; Setup!$AI$9 &amp; "'!" &amp; AD431),0) + IF(Setup!$AI$10&lt;&gt;"",INDIRECT("'" &amp; Setup!$AI$10 &amp; "'!" &amp; AD431),0) + IF(Setup!$AI$11&lt;&gt;"",INDIRECT("'" &amp; Setup!$AI$11 &amp; "'!" &amp; AD431),0) + IF(Setup!$AI$12&lt;&gt;"",INDIRECT("'" &amp; Setup!$AI$12 &amp; "'!" &amp; AD431),0)</f>
        <v>0</v>
      </c>
      <c r="U431" s="5">
        <f ca="1">IF(Setup!$AI$7&lt;&gt;"",INDIRECT("'" &amp; Setup!$AI$7 &amp; "'!" &amp; AE431),0) + IF(Setup!$AI$8&lt;&gt;"",INDIRECT("'" &amp; Setup!$AI$8 &amp; "'!" &amp; AE431),0) + IF(Setup!$AI$9&lt;&gt;"",INDIRECT("'" &amp; Setup!$AI$9 &amp; "'!" &amp; AE431),0) + IF(Setup!$AI$10&lt;&gt;"",INDIRECT("'" &amp; Setup!$AI$10 &amp; "'!" &amp; AE431),0) + IF(Setup!$AI$11&lt;&gt;"",INDIRECT("'" &amp; Setup!$AI$11 &amp; "'!" &amp; AE431),0) + IF(Setup!$AI$12&lt;&gt;"",INDIRECT("'" &amp; Setup!$AI$12 &amp; "'!" &amp; AE431),0)</f>
        <v>0</v>
      </c>
      <c r="V431" s="32" t="str">
        <f t="shared" ca="1" si="215"/>
        <v/>
      </c>
      <c r="W431" s="33" t="str">
        <f t="shared" ca="1" si="216"/>
        <v/>
      </c>
      <c r="X431" s="4">
        <f ca="1">IF(Setup!$AJ$7&lt;&gt;"",INDIRECT("'" &amp; Setup!$AJ$7 &amp; "'!" &amp; AD431),0) + IF(Setup!$AJ$8&lt;&gt;"",INDIRECT("'" &amp; Setup!$AJ$8 &amp; "'!" &amp; AD431),0) + IF(Setup!$AJ$9&lt;&gt;"",INDIRECT("'" &amp; Setup!$AJ$9 &amp; "'!" &amp; AD431),0) + IF(Setup!$AJ$10&lt;&gt;"",INDIRECT("'" &amp; Setup!$AJ$10 &amp; "'!" &amp; AD431),0) + IF(Setup!$AJ$11&lt;&gt;"",INDIRECT("'" &amp; Setup!$AJ$11 &amp; "'!" &amp; AD431),0) + IF(Setup!$AJ$12&lt;&gt;"",INDIRECT("'" &amp; Setup!$AJ$12 &amp; "'!" &amp; AD431),0)</f>
        <v>0</v>
      </c>
      <c r="Y431" s="4">
        <f ca="1">IF(Setup!$AJ$7&lt;&gt;"",INDIRECT("'" &amp; Setup!$AJ$7 &amp; "'!" &amp; AE431),0) + IF(Setup!$AJ$8&lt;&gt;"",INDIRECT("'" &amp; Setup!$AJ$8 &amp; "'!" &amp; AE431),0) + IF(Setup!$AJ$9&lt;&gt;"",INDIRECT("'" &amp; Setup!$AJ$9 &amp; "'!" &amp; AE431),0) + IF(Setup!$AJ$10&lt;&gt;"",INDIRECT("'" &amp; Setup!$AJ$10 &amp; "'!" &amp; AE431),0) + IF(Setup!$AJ$11&lt;&gt;"",INDIRECT("'" &amp; Setup!$AJ$11 &amp; "'!" &amp; AE431),0) + IF(Setup!$AJ$12&lt;&gt;"",INDIRECT("'" &amp; Setup!$AJ$12 &amp; "'!" &amp; AE431),0)</f>
        <v>0</v>
      </c>
      <c r="Z431" s="32" t="str">
        <f t="shared" ca="1" si="217"/>
        <v/>
      </c>
      <c r="AA431" s="33" t="str">
        <f t="shared" ca="1" si="218"/>
        <v/>
      </c>
      <c r="AB431" s="1">
        <f>Planning!H203</f>
        <v>0</v>
      </c>
      <c r="AC431" s="2" t="str">
        <f t="shared" si="219"/>
        <v>00</v>
      </c>
      <c r="AD431" s="2" t="s">
        <v>1247</v>
      </c>
      <c r="AE431" s="2" t="s">
        <v>1248</v>
      </c>
      <c r="AF431" s="2" t="s">
        <v>1797</v>
      </c>
      <c r="AI431" s="2">
        <f ca="1">IF(Setup!$AG$7&lt;&gt;"",INDIRECT("'" &amp; Setup!$AG$7 &amp; "'!" &amp; AF431),0) + IF(Setup!$AG$8&lt;&gt;"",INDIRECT("'" &amp; Setup!$AG$8 &amp; "'!" &amp; AF431),0) + IF(Setup!$AG$9&lt;&gt;"",INDIRECT("'" &amp; Setup!$AG$9 &amp; "'!" &amp; AF431),0) + IF(Setup!$AG$10&lt;&gt;"",INDIRECT("'" &amp; Setup!$AG$10 &amp; "'!" &amp; AF431),0) + IF(Setup!$AG$11&lt;&gt;"",INDIRECT("'" &amp; Setup!$AG$11 &amp; "'!" &amp; AF431),0) + IF(Setup!$AG$12&lt;&gt;"",INDIRECT("'" &amp; Setup!$AG$12 &amp; "'!" &amp; AF431),0)</f>
        <v>0</v>
      </c>
      <c r="AJ431" s="2">
        <f ca="1">IF(Setup!$AH$7&lt;&gt;"",INDIRECT("'" &amp; Setup!$AH$7 &amp; "'!" &amp; AF431),0) + IF(Setup!$AH$8&lt;&gt;"",INDIRECT("'" &amp; Setup!$AH$8 &amp; "'!" &amp; AF431),0) + IF(Setup!$AH$9&lt;&gt;"",INDIRECT("'" &amp; Setup!$AH$9 &amp; "'!" &amp; AF431),0) + IF(Setup!$AH$10&lt;&gt;"",INDIRECT("'" &amp; Setup!$AH$10 &amp; "'!" &amp; AF431),0) + IF(Setup!$AH$11&lt;&gt;"",INDIRECT("'" &amp; Setup!$AH$11 &amp; "'!" &amp; AF431),0) + IF(Setup!$AH$12&lt;&gt;"",INDIRECT("'" &amp; Setup!$AH$12 &amp; "'!" &amp; AF431),0)</f>
        <v>0</v>
      </c>
      <c r="AK431" s="2">
        <f ca="1">IF(Setup!$AI$7&lt;&gt;"",INDIRECT("'" &amp; Setup!$AI$7 &amp; "'!" &amp; AF431),0) + IF(Setup!$AI$8&lt;&gt;"",INDIRECT("'" &amp; Setup!$AI$8 &amp; "'!" &amp; AF431),0) + IF(Setup!$AI$9&lt;&gt;"",INDIRECT("'" &amp; Setup!$AI$9 &amp; "'!" &amp; AF431),0) + IF(Setup!$AI$10&lt;&gt;"",INDIRECT("'" &amp; Setup!$AI$10 &amp; "'!" &amp; AF431),0) + IF(Setup!$AI$11&lt;&gt;"",INDIRECT("'" &amp; Setup!$AI$11 &amp; "'!" &amp; AF431),0) + IF(Setup!$AI$12&lt;&gt;"",INDIRECT("'" &amp; Setup!$AI$12 &amp; "'!" &amp; AF431),0)</f>
        <v>0</v>
      </c>
      <c r="AL431" s="2">
        <f ca="1">IF(Setup!$AJ$7&lt;&gt;"",INDIRECT("'" &amp; Setup!$AJ$7 &amp; "'!" &amp; AF431),0) + IF(Setup!$AJ$8&lt;&gt;"",INDIRECT("'" &amp; Setup!$AJ$8 &amp; "'!" &amp; AF431),0) + IF(Setup!$AJ$9&lt;&gt;"",INDIRECT("'" &amp; Setup!$AJ$9 &amp; "'!" &amp; AF431),0) + IF(Setup!$AJ$10&lt;&gt;"",INDIRECT("'" &amp; Setup!$AJ$10 &amp; "'!" &amp; AF431),0) + IF(Setup!$AJ$11&lt;&gt;"",INDIRECT("'" &amp; Setup!$AJ$11 &amp; "'!" &amp; AF431),0) + IF(Setup!$AJ$12&lt;&gt;"",INDIRECT("'" &amp; Setup!$AJ$12 &amp; "'!" &amp; AF431),0)</f>
        <v>0</v>
      </c>
      <c r="AN431" s="2" t="str">
        <f t="shared" si="220"/>
        <v/>
      </c>
      <c r="BS431" s="2">
        <v>0</v>
      </c>
      <c r="BT431" s="2">
        <f ca="1">IF(Setup!$AH$7="",0,INDIRECT("'" &amp; Setup!$AH$7 &amp; "'!" &amp; AF431))</f>
        <v>0</v>
      </c>
      <c r="BU431" s="2">
        <f ca="1">IF(Setup!$AI$7="",0,INDIRECT("'" &amp; Setup!$AI$7 &amp; "'!" &amp; AF431))</f>
        <v>0</v>
      </c>
      <c r="BV431" s="2">
        <f ca="1">IF(Setup!$AJ$7="",0,INDIRECT("'" &amp; Setup!$AJ$7 &amp; "'!" &amp; AF431))</f>
        <v>0</v>
      </c>
    </row>
    <row r="432" spans="1:74" ht="39" hidden="1" customHeight="1" x14ac:dyDescent="0.2">
      <c r="A432" s="14" t="str">
        <f>Planning!A204</f>
        <v>I196</v>
      </c>
      <c r="B432" s="9">
        <f>Planning!B204</f>
        <v>0</v>
      </c>
      <c r="C432" s="9">
        <f>Planning!C204</f>
        <v>0</v>
      </c>
      <c r="D432" s="9">
        <f>Planning!D204</f>
        <v>0</v>
      </c>
      <c r="E432" s="3">
        <f>Planning!E204</f>
        <v>0</v>
      </c>
      <c r="F432" s="3">
        <f>Planning!G204</f>
        <v>0</v>
      </c>
      <c r="G432" s="60">
        <f t="shared" si="221"/>
        <v>0</v>
      </c>
      <c r="H432" s="5">
        <f t="shared" ca="1" si="222"/>
        <v>0</v>
      </c>
      <c r="I432" s="5">
        <f t="shared" ca="1" si="223"/>
        <v>0</v>
      </c>
      <c r="J432" s="32" t="str">
        <f t="shared" ca="1" si="224"/>
        <v/>
      </c>
      <c r="K432" s="33" t="str">
        <f t="shared" ca="1" si="212"/>
        <v/>
      </c>
      <c r="L432" s="5">
        <f ca="1">IF(Setup!$AG$7&lt;&gt;"",INDIRECT("'" &amp; Setup!$AG$7 &amp; "'!" &amp; AD432),0) + IF(Setup!$AG$8&lt;&gt;"",INDIRECT("'" &amp; Setup!$AG$8 &amp; "'!" &amp; AD432),0) + IF(Setup!$AG$9&lt;&gt;"",INDIRECT("'" &amp; Setup!$AG$9 &amp; "'!" &amp; AD432),0) + IF(Setup!$AG$10&lt;&gt;"",INDIRECT("'" &amp; Setup!$AG$10 &amp; "'!" &amp; AD432),0) + IF(Setup!$AG$11&lt;&gt;"",INDIRECT("'" &amp; Setup!$AG$11 &amp; "'!" &amp; AD432),0) + IF(Setup!$AG$12&lt;&gt;"",INDIRECT("'" &amp; Setup!$AG$12 &amp; "'!" &amp; AD432),0)</f>
        <v>0</v>
      </c>
      <c r="M432" s="5">
        <f ca="1">IF(Setup!$AG$7&lt;&gt;"",INDIRECT("'" &amp; Setup!$AG$7 &amp; "'!" &amp; AE432),0) + IF(Setup!$AG$8&lt;&gt;"",INDIRECT("'" &amp; Setup!$AG$8 &amp; "'!" &amp; AE432),0) + IF(Setup!$AG$9&lt;&gt;"",INDIRECT("'" &amp; Setup!$AG$9 &amp; "'!" &amp; AE432),0) + IF(Setup!$AG$10&lt;&gt;"",INDIRECT("'" &amp; Setup!$AG$10 &amp; "'!" &amp; AE432),0) + IF(Setup!$AG$11&lt;&gt;"",INDIRECT("'" &amp; Setup!$AG$11 &amp; "'!" &amp; AE432),0) + IF(Setup!$AG$12&lt;&gt;"",INDIRECT("'" &amp; Setup!$AG$12 &amp; "'!" &amp; AE432),0)</f>
        <v>0</v>
      </c>
      <c r="N432" s="32" t="str">
        <f t="shared" ca="1" si="225"/>
        <v/>
      </c>
      <c r="O432" s="33" t="str">
        <f t="shared" ca="1" si="213"/>
        <v/>
      </c>
      <c r="P432" s="5">
        <f ca="1">IF(Setup!$AH$7&lt;&gt;"",INDIRECT("'" &amp; Setup!$AH$7 &amp; "'!" &amp; AD432),0) + IF(Setup!$AH$8&lt;&gt;"",INDIRECT("'" &amp; Setup!$AH$8 &amp; "'!" &amp; AD432),0) + IF(Setup!$AH$9&lt;&gt;"",INDIRECT("'" &amp; Setup!$AH$9 &amp; "'!" &amp; AD432),0) + IF(Setup!$AH$10&lt;&gt;"",INDIRECT("'" &amp; Setup!$AH$10 &amp; "'!" &amp; AD432),0) + IF(Setup!$AH$11&lt;&gt;"",INDIRECT("'" &amp; Setup!$AH$11 &amp; "'!" &amp; AD432),0) + IF(Setup!$AH$12&lt;&gt;"",INDIRECT("'" &amp; Setup!$AH$12 &amp; "'!" &amp; AD432),0)</f>
        <v>0</v>
      </c>
      <c r="Q432" s="5">
        <f ca="1">IF(Setup!$AH$7&lt;&gt;"",INDIRECT("'" &amp; Setup!$AH$7 &amp; "'!" &amp; AE432),0) + IF(Setup!$AH$8&lt;&gt;"",INDIRECT("'" &amp; Setup!$AH$8 &amp; "'!" &amp; AE432),0) + IF(Setup!$AH$9&lt;&gt;"",INDIRECT("'" &amp; Setup!$AH$9 &amp; "'!" &amp; AE432),0) + IF(Setup!$AH$10&lt;&gt;"",INDIRECT("'" &amp; Setup!$AH$10 &amp; "'!" &amp; AE432),0) + IF(Setup!$AH$11&lt;&gt;"",INDIRECT("'" &amp; Setup!$AH$11 &amp; "'!" &amp; AE432),0) + IF(Setup!$AH$12&lt;&gt;"",INDIRECT("'" &amp; Setup!$AH$12 &amp; "'!" &amp; AE432),0)</f>
        <v>0</v>
      </c>
      <c r="R432" s="32" t="str">
        <f t="shared" ca="1" si="226"/>
        <v/>
      </c>
      <c r="S432" s="33" t="str">
        <f t="shared" ca="1" si="214"/>
        <v/>
      </c>
      <c r="T432" s="5">
        <f ca="1">IF(Setup!$AI$7&lt;&gt;"",INDIRECT("'" &amp; Setup!$AI$7 &amp; "'!" &amp; AD432),0) + IF(Setup!$AI$8&lt;&gt;"",INDIRECT("'" &amp; Setup!$AI$8 &amp; "'!" &amp; AD432),0) + IF(Setup!$AI$9&lt;&gt;"",INDIRECT("'" &amp; Setup!$AI$9 &amp; "'!" &amp; AD432),0) + IF(Setup!$AI$10&lt;&gt;"",INDIRECT("'" &amp; Setup!$AI$10 &amp; "'!" &amp; AD432),0) + IF(Setup!$AI$11&lt;&gt;"",INDIRECT("'" &amp; Setup!$AI$11 &amp; "'!" &amp; AD432),0) + IF(Setup!$AI$12&lt;&gt;"",INDIRECT("'" &amp; Setup!$AI$12 &amp; "'!" &amp; AD432),0)</f>
        <v>0</v>
      </c>
      <c r="U432" s="5">
        <f ca="1">IF(Setup!$AI$7&lt;&gt;"",INDIRECT("'" &amp; Setup!$AI$7 &amp; "'!" &amp; AE432),0) + IF(Setup!$AI$8&lt;&gt;"",INDIRECT("'" &amp; Setup!$AI$8 &amp; "'!" &amp; AE432),0) + IF(Setup!$AI$9&lt;&gt;"",INDIRECT("'" &amp; Setup!$AI$9 &amp; "'!" &amp; AE432),0) + IF(Setup!$AI$10&lt;&gt;"",INDIRECT("'" &amp; Setup!$AI$10 &amp; "'!" &amp; AE432),0) + IF(Setup!$AI$11&lt;&gt;"",INDIRECT("'" &amp; Setup!$AI$11 &amp; "'!" &amp; AE432),0) + IF(Setup!$AI$12&lt;&gt;"",INDIRECT("'" &amp; Setup!$AI$12 &amp; "'!" &amp; AE432),0)</f>
        <v>0</v>
      </c>
      <c r="V432" s="32" t="str">
        <f t="shared" ca="1" si="215"/>
        <v/>
      </c>
      <c r="W432" s="33" t="str">
        <f t="shared" ca="1" si="216"/>
        <v/>
      </c>
      <c r="X432" s="4">
        <f ca="1">IF(Setup!$AJ$7&lt;&gt;"",INDIRECT("'" &amp; Setup!$AJ$7 &amp; "'!" &amp; AD432),0) + IF(Setup!$AJ$8&lt;&gt;"",INDIRECT("'" &amp; Setup!$AJ$8 &amp; "'!" &amp; AD432),0) + IF(Setup!$AJ$9&lt;&gt;"",INDIRECT("'" &amp; Setup!$AJ$9 &amp; "'!" &amp; AD432),0) + IF(Setup!$AJ$10&lt;&gt;"",INDIRECT("'" &amp; Setup!$AJ$10 &amp; "'!" &amp; AD432),0) + IF(Setup!$AJ$11&lt;&gt;"",INDIRECT("'" &amp; Setup!$AJ$11 &amp; "'!" &amp; AD432),0) + IF(Setup!$AJ$12&lt;&gt;"",INDIRECT("'" &amp; Setup!$AJ$12 &amp; "'!" &amp; AD432),0)</f>
        <v>0</v>
      </c>
      <c r="Y432" s="4">
        <f ca="1">IF(Setup!$AJ$7&lt;&gt;"",INDIRECT("'" &amp; Setup!$AJ$7 &amp; "'!" &amp; AE432),0) + IF(Setup!$AJ$8&lt;&gt;"",INDIRECT("'" &amp; Setup!$AJ$8 &amp; "'!" &amp; AE432),0) + IF(Setup!$AJ$9&lt;&gt;"",INDIRECT("'" &amp; Setup!$AJ$9 &amp; "'!" &amp; AE432),0) + IF(Setup!$AJ$10&lt;&gt;"",INDIRECT("'" &amp; Setup!$AJ$10 &amp; "'!" &amp; AE432),0) + IF(Setup!$AJ$11&lt;&gt;"",INDIRECT("'" &amp; Setup!$AJ$11 &amp; "'!" &amp; AE432),0) + IF(Setup!$AJ$12&lt;&gt;"",INDIRECT("'" &amp; Setup!$AJ$12 &amp; "'!" &amp; AE432),0)</f>
        <v>0</v>
      </c>
      <c r="Z432" s="32" t="str">
        <f t="shared" ca="1" si="217"/>
        <v/>
      </c>
      <c r="AA432" s="33" t="str">
        <f t="shared" ca="1" si="218"/>
        <v/>
      </c>
      <c r="AB432" s="1">
        <f>Planning!H204</f>
        <v>0</v>
      </c>
      <c r="AC432" s="2" t="str">
        <f t="shared" si="219"/>
        <v>00</v>
      </c>
      <c r="AD432" s="2" t="s">
        <v>1249</v>
      </c>
      <c r="AE432" s="2" t="s">
        <v>1250</v>
      </c>
      <c r="AF432" s="2" t="s">
        <v>1798</v>
      </c>
      <c r="AI432" s="2">
        <f ca="1">IF(Setup!$AG$7&lt;&gt;"",INDIRECT("'" &amp; Setup!$AG$7 &amp; "'!" &amp; AF432),0) + IF(Setup!$AG$8&lt;&gt;"",INDIRECT("'" &amp; Setup!$AG$8 &amp; "'!" &amp; AF432),0) + IF(Setup!$AG$9&lt;&gt;"",INDIRECT("'" &amp; Setup!$AG$9 &amp; "'!" &amp; AF432),0) + IF(Setup!$AG$10&lt;&gt;"",INDIRECT("'" &amp; Setup!$AG$10 &amp; "'!" &amp; AF432),0) + IF(Setup!$AG$11&lt;&gt;"",INDIRECT("'" &amp; Setup!$AG$11 &amp; "'!" &amp; AF432),0) + IF(Setup!$AG$12&lt;&gt;"",INDIRECT("'" &amp; Setup!$AG$12 &amp; "'!" &amp; AF432),0)</f>
        <v>0</v>
      </c>
      <c r="AJ432" s="2">
        <f ca="1">IF(Setup!$AH$7&lt;&gt;"",INDIRECT("'" &amp; Setup!$AH$7 &amp; "'!" &amp; AF432),0) + IF(Setup!$AH$8&lt;&gt;"",INDIRECT("'" &amp; Setup!$AH$8 &amp; "'!" &amp; AF432),0) + IF(Setup!$AH$9&lt;&gt;"",INDIRECT("'" &amp; Setup!$AH$9 &amp; "'!" &amp; AF432),0) + IF(Setup!$AH$10&lt;&gt;"",INDIRECT("'" &amp; Setup!$AH$10 &amp; "'!" &amp; AF432),0) + IF(Setup!$AH$11&lt;&gt;"",INDIRECT("'" &amp; Setup!$AH$11 &amp; "'!" &amp; AF432),0) + IF(Setup!$AH$12&lt;&gt;"",INDIRECT("'" &amp; Setup!$AH$12 &amp; "'!" &amp; AF432),0)</f>
        <v>0</v>
      </c>
      <c r="AK432" s="2">
        <f ca="1">IF(Setup!$AI$7&lt;&gt;"",INDIRECT("'" &amp; Setup!$AI$7 &amp; "'!" &amp; AF432),0) + IF(Setup!$AI$8&lt;&gt;"",INDIRECT("'" &amp; Setup!$AI$8 &amp; "'!" &amp; AF432),0) + IF(Setup!$AI$9&lt;&gt;"",INDIRECT("'" &amp; Setup!$AI$9 &amp; "'!" &amp; AF432),0) + IF(Setup!$AI$10&lt;&gt;"",INDIRECT("'" &amp; Setup!$AI$10 &amp; "'!" &amp; AF432),0) + IF(Setup!$AI$11&lt;&gt;"",INDIRECT("'" &amp; Setup!$AI$11 &amp; "'!" &amp; AF432),0) + IF(Setup!$AI$12&lt;&gt;"",INDIRECT("'" &amp; Setup!$AI$12 &amp; "'!" &amp; AF432),0)</f>
        <v>0</v>
      </c>
      <c r="AL432" s="2">
        <f ca="1">IF(Setup!$AJ$7&lt;&gt;"",INDIRECT("'" &amp; Setup!$AJ$7 &amp; "'!" &amp; AF432),0) + IF(Setup!$AJ$8&lt;&gt;"",INDIRECT("'" &amp; Setup!$AJ$8 &amp; "'!" &amp; AF432),0) + IF(Setup!$AJ$9&lt;&gt;"",INDIRECT("'" &amp; Setup!$AJ$9 &amp; "'!" &amp; AF432),0) + IF(Setup!$AJ$10&lt;&gt;"",INDIRECT("'" &amp; Setup!$AJ$10 &amp; "'!" &amp; AF432),0) + IF(Setup!$AJ$11&lt;&gt;"",INDIRECT("'" &amp; Setup!$AJ$11 &amp; "'!" &amp; AF432),0) + IF(Setup!$AJ$12&lt;&gt;"",INDIRECT("'" &amp; Setup!$AJ$12 &amp; "'!" &amp; AF432),0)</f>
        <v>0</v>
      </c>
      <c r="AN432" s="2" t="str">
        <f t="shared" si="220"/>
        <v/>
      </c>
      <c r="BS432" s="2">
        <v>0</v>
      </c>
      <c r="BT432" s="2">
        <f ca="1">IF(Setup!$AH$7="",0,INDIRECT("'" &amp; Setup!$AH$7 &amp; "'!" &amp; AF432))</f>
        <v>0</v>
      </c>
      <c r="BU432" s="2">
        <f ca="1">IF(Setup!$AI$7="",0,INDIRECT("'" &amp; Setup!$AI$7 &amp; "'!" &amp; AF432))</f>
        <v>0</v>
      </c>
      <c r="BV432" s="2">
        <f ca="1">IF(Setup!$AJ$7="",0,INDIRECT("'" &amp; Setup!$AJ$7 &amp; "'!" &amp; AF432))</f>
        <v>0</v>
      </c>
    </row>
    <row r="433" spans="1:74" ht="39" hidden="1" customHeight="1" x14ac:dyDescent="0.2">
      <c r="A433" s="14" t="str">
        <f>Planning!A205</f>
        <v>I197</v>
      </c>
      <c r="B433" s="9">
        <f>Planning!B205</f>
        <v>0</v>
      </c>
      <c r="C433" s="9">
        <f>Planning!C205</f>
        <v>0</v>
      </c>
      <c r="D433" s="9">
        <f>Planning!D205</f>
        <v>0</v>
      </c>
      <c r="E433" s="3">
        <f>Planning!E205</f>
        <v>0</v>
      </c>
      <c r="F433" s="3">
        <f>Planning!G205</f>
        <v>0</v>
      </c>
      <c r="G433" s="60">
        <f t="shared" si="221"/>
        <v>0</v>
      </c>
      <c r="H433" s="5">
        <f t="shared" ca="1" si="222"/>
        <v>0</v>
      </c>
      <c r="I433" s="5">
        <f t="shared" ca="1" si="223"/>
        <v>0</v>
      </c>
      <c r="J433" s="32" t="str">
        <f t="shared" ca="1" si="224"/>
        <v/>
      </c>
      <c r="K433" s="33" t="str">
        <f t="shared" ca="1" si="212"/>
        <v/>
      </c>
      <c r="L433" s="5">
        <f ca="1">IF(Setup!$AG$7&lt;&gt;"",INDIRECT("'" &amp; Setup!$AG$7 &amp; "'!" &amp; AD433),0) + IF(Setup!$AG$8&lt;&gt;"",INDIRECT("'" &amp; Setup!$AG$8 &amp; "'!" &amp; AD433),0) + IF(Setup!$AG$9&lt;&gt;"",INDIRECT("'" &amp; Setup!$AG$9 &amp; "'!" &amp; AD433),0) + IF(Setup!$AG$10&lt;&gt;"",INDIRECT("'" &amp; Setup!$AG$10 &amp; "'!" &amp; AD433),0) + IF(Setup!$AG$11&lt;&gt;"",INDIRECT("'" &amp; Setup!$AG$11 &amp; "'!" &amp; AD433),0) + IF(Setup!$AG$12&lt;&gt;"",INDIRECT("'" &amp; Setup!$AG$12 &amp; "'!" &amp; AD433),0)</f>
        <v>0</v>
      </c>
      <c r="M433" s="5">
        <f ca="1">IF(Setup!$AG$7&lt;&gt;"",INDIRECT("'" &amp; Setup!$AG$7 &amp; "'!" &amp; AE433),0) + IF(Setup!$AG$8&lt;&gt;"",INDIRECT("'" &amp; Setup!$AG$8 &amp; "'!" &amp; AE433),0) + IF(Setup!$AG$9&lt;&gt;"",INDIRECT("'" &amp; Setup!$AG$9 &amp; "'!" &amp; AE433),0) + IF(Setup!$AG$10&lt;&gt;"",INDIRECT("'" &amp; Setup!$AG$10 &amp; "'!" &amp; AE433),0) + IF(Setup!$AG$11&lt;&gt;"",INDIRECT("'" &amp; Setup!$AG$11 &amp; "'!" &amp; AE433),0) + IF(Setup!$AG$12&lt;&gt;"",INDIRECT("'" &amp; Setup!$AG$12 &amp; "'!" &amp; AE433),0)</f>
        <v>0</v>
      </c>
      <c r="N433" s="32" t="str">
        <f t="shared" ca="1" si="225"/>
        <v/>
      </c>
      <c r="O433" s="33" t="str">
        <f t="shared" ca="1" si="213"/>
        <v/>
      </c>
      <c r="P433" s="5">
        <f ca="1">IF(Setup!$AH$7&lt;&gt;"",INDIRECT("'" &amp; Setup!$AH$7 &amp; "'!" &amp; AD433),0) + IF(Setup!$AH$8&lt;&gt;"",INDIRECT("'" &amp; Setup!$AH$8 &amp; "'!" &amp; AD433),0) + IF(Setup!$AH$9&lt;&gt;"",INDIRECT("'" &amp; Setup!$AH$9 &amp; "'!" &amp; AD433),0) + IF(Setup!$AH$10&lt;&gt;"",INDIRECT("'" &amp; Setup!$AH$10 &amp; "'!" &amp; AD433),0) + IF(Setup!$AH$11&lt;&gt;"",INDIRECT("'" &amp; Setup!$AH$11 &amp; "'!" &amp; AD433),0) + IF(Setup!$AH$12&lt;&gt;"",INDIRECT("'" &amp; Setup!$AH$12 &amp; "'!" &amp; AD433),0)</f>
        <v>0</v>
      </c>
      <c r="Q433" s="5">
        <f ca="1">IF(Setup!$AH$7&lt;&gt;"",INDIRECT("'" &amp; Setup!$AH$7 &amp; "'!" &amp; AE433),0) + IF(Setup!$AH$8&lt;&gt;"",INDIRECT("'" &amp; Setup!$AH$8 &amp; "'!" &amp; AE433),0) + IF(Setup!$AH$9&lt;&gt;"",INDIRECT("'" &amp; Setup!$AH$9 &amp; "'!" &amp; AE433),0) + IF(Setup!$AH$10&lt;&gt;"",INDIRECT("'" &amp; Setup!$AH$10 &amp; "'!" &amp; AE433),0) + IF(Setup!$AH$11&lt;&gt;"",INDIRECT("'" &amp; Setup!$AH$11 &amp; "'!" &amp; AE433),0) + IF(Setup!$AH$12&lt;&gt;"",INDIRECT("'" &amp; Setup!$AH$12 &amp; "'!" &amp; AE433),0)</f>
        <v>0</v>
      </c>
      <c r="R433" s="32" t="str">
        <f t="shared" ca="1" si="226"/>
        <v/>
      </c>
      <c r="S433" s="33" t="str">
        <f t="shared" ca="1" si="214"/>
        <v/>
      </c>
      <c r="T433" s="5">
        <f ca="1">IF(Setup!$AI$7&lt;&gt;"",INDIRECT("'" &amp; Setup!$AI$7 &amp; "'!" &amp; AD433),0) + IF(Setup!$AI$8&lt;&gt;"",INDIRECT("'" &amp; Setup!$AI$8 &amp; "'!" &amp; AD433),0) + IF(Setup!$AI$9&lt;&gt;"",INDIRECT("'" &amp; Setup!$AI$9 &amp; "'!" &amp; AD433),0) + IF(Setup!$AI$10&lt;&gt;"",INDIRECT("'" &amp; Setup!$AI$10 &amp; "'!" &amp; AD433),0) + IF(Setup!$AI$11&lt;&gt;"",INDIRECT("'" &amp; Setup!$AI$11 &amp; "'!" &amp; AD433),0) + IF(Setup!$AI$12&lt;&gt;"",INDIRECT("'" &amp; Setup!$AI$12 &amp; "'!" &amp; AD433),0)</f>
        <v>0</v>
      </c>
      <c r="U433" s="5">
        <f ca="1">IF(Setup!$AI$7&lt;&gt;"",INDIRECT("'" &amp; Setup!$AI$7 &amp; "'!" &amp; AE433),0) + IF(Setup!$AI$8&lt;&gt;"",INDIRECT("'" &amp; Setup!$AI$8 &amp; "'!" &amp; AE433),0) + IF(Setup!$AI$9&lt;&gt;"",INDIRECT("'" &amp; Setup!$AI$9 &amp; "'!" &amp; AE433),0) + IF(Setup!$AI$10&lt;&gt;"",INDIRECT("'" &amp; Setup!$AI$10 &amp; "'!" &amp; AE433),0) + IF(Setup!$AI$11&lt;&gt;"",INDIRECT("'" &amp; Setup!$AI$11 &amp; "'!" &amp; AE433),0) + IF(Setup!$AI$12&lt;&gt;"",INDIRECT("'" &amp; Setup!$AI$12 &amp; "'!" &amp; AE433),0)</f>
        <v>0</v>
      </c>
      <c r="V433" s="32" t="str">
        <f t="shared" ca="1" si="215"/>
        <v/>
      </c>
      <c r="W433" s="33" t="str">
        <f t="shared" ca="1" si="216"/>
        <v/>
      </c>
      <c r="X433" s="4">
        <f ca="1">IF(Setup!$AJ$7&lt;&gt;"",INDIRECT("'" &amp; Setup!$AJ$7 &amp; "'!" &amp; AD433),0) + IF(Setup!$AJ$8&lt;&gt;"",INDIRECT("'" &amp; Setup!$AJ$8 &amp; "'!" &amp; AD433),0) + IF(Setup!$AJ$9&lt;&gt;"",INDIRECT("'" &amp; Setup!$AJ$9 &amp; "'!" &amp; AD433),0) + IF(Setup!$AJ$10&lt;&gt;"",INDIRECT("'" &amp; Setup!$AJ$10 &amp; "'!" &amp; AD433),0) + IF(Setup!$AJ$11&lt;&gt;"",INDIRECT("'" &amp; Setup!$AJ$11 &amp; "'!" &amp; AD433),0) + IF(Setup!$AJ$12&lt;&gt;"",INDIRECT("'" &amp; Setup!$AJ$12 &amp; "'!" &amp; AD433),0)</f>
        <v>0</v>
      </c>
      <c r="Y433" s="4">
        <f ca="1">IF(Setup!$AJ$7&lt;&gt;"",INDIRECT("'" &amp; Setup!$AJ$7 &amp; "'!" &amp; AE433),0) + IF(Setup!$AJ$8&lt;&gt;"",INDIRECT("'" &amp; Setup!$AJ$8 &amp; "'!" &amp; AE433),0) + IF(Setup!$AJ$9&lt;&gt;"",INDIRECT("'" &amp; Setup!$AJ$9 &amp; "'!" &amp; AE433),0) + IF(Setup!$AJ$10&lt;&gt;"",INDIRECT("'" &amp; Setup!$AJ$10 &amp; "'!" &amp; AE433),0) + IF(Setup!$AJ$11&lt;&gt;"",INDIRECT("'" &amp; Setup!$AJ$11 &amp; "'!" &amp; AE433),0) + IF(Setup!$AJ$12&lt;&gt;"",INDIRECT("'" &amp; Setup!$AJ$12 &amp; "'!" &amp; AE433),0)</f>
        <v>0</v>
      </c>
      <c r="Z433" s="32" t="str">
        <f t="shared" ca="1" si="217"/>
        <v/>
      </c>
      <c r="AA433" s="33" t="str">
        <f t="shared" ca="1" si="218"/>
        <v/>
      </c>
      <c r="AB433" s="1">
        <f>Planning!H205</f>
        <v>0</v>
      </c>
      <c r="AC433" s="2" t="str">
        <f t="shared" si="219"/>
        <v>00</v>
      </c>
      <c r="AD433" s="2" t="s">
        <v>1251</v>
      </c>
      <c r="AE433" s="2" t="s">
        <v>1252</v>
      </c>
      <c r="AF433" s="2" t="s">
        <v>1799</v>
      </c>
      <c r="AI433" s="2">
        <f ca="1">IF(Setup!$AG$7&lt;&gt;"",INDIRECT("'" &amp; Setup!$AG$7 &amp; "'!" &amp; AF433),0) + IF(Setup!$AG$8&lt;&gt;"",INDIRECT("'" &amp; Setup!$AG$8 &amp; "'!" &amp; AF433),0) + IF(Setup!$AG$9&lt;&gt;"",INDIRECT("'" &amp; Setup!$AG$9 &amp; "'!" &amp; AF433),0) + IF(Setup!$AG$10&lt;&gt;"",INDIRECT("'" &amp; Setup!$AG$10 &amp; "'!" &amp; AF433),0) + IF(Setup!$AG$11&lt;&gt;"",INDIRECT("'" &amp; Setup!$AG$11 &amp; "'!" &amp; AF433),0) + IF(Setup!$AG$12&lt;&gt;"",INDIRECT("'" &amp; Setup!$AG$12 &amp; "'!" &amp; AF433),0)</f>
        <v>0</v>
      </c>
      <c r="AJ433" s="2">
        <f ca="1">IF(Setup!$AH$7&lt;&gt;"",INDIRECT("'" &amp; Setup!$AH$7 &amp; "'!" &amp; AF433),0) + IF(Setup!$AH$8&lt;&gt;"",INDIRECT("'" &amp; Setup!$AH$8 &amp; "'!" &amp; AF433),0) + IF(Setup!$AH$9&lt;&gt;"",INDIRECT("'" &amp; Setup!$AH$9 &amp; "'!" &amp; AF433),0) + IF(Setup!$AH$10&lt;&gt;"",INDIRECT("'" &amp; Setup!$AH$10 &amp; "'!" &amp; AF433),0) + IF(Setup!$AH$11&lt;&gt;"",INDIRECT("'" &amp; Setup!$AH$11 &amp; "'!" &amp; AF433),0) + IF(Setup!$AH$12&lt;&gt;"",INDIRECT("'" &amp; Setup!$AH$12 &amp; "'!" &amp; AF433),0)</f>
        <v>0</v>
      </c>
      <c r="AK433" s="2">
        <f ca="1">IF(Setup!$AI$7&lt;&gt;"",INDIRECT("'" &amp; Setup!$AI$7 &amp; "'!" &amp; AF433),0) + IF(Setup!$AI$8&lt;&gt;"",INDIRECT("'" &amp; Setup!$AI$8 &amp; "'!" &amp; AF433),0) + IF(Setup!$AI$9&lt;&gt;"",INDIRECT("'" &amp; Setup!$AI$9 &amp; "'!" &amp; AF433),0) + IF(Setup!$AI$10&lt;&gt;"",INDIRECT("'" &amp; Setup!$AI$10 &amp; "'!" &amp; AF433),0) + IF(Setup!$AI$11&lt;&gt;"",INDIRECT("'" &amp; Setup!$AI$11 &amp; "'!" &amp; AF433),0) + IF(Setup!$AI$12&lt;&gt;"",INDIRECT("'" &amp; Setup!$AI$12 &amp; "'!" &amp; AF433),0)</f>
        <v>0</v>
      </c>
      <c r="AL433" s="2">
        <f ca="1">IF(Setup!$AJ$7&lt;&gt;"",INDIRECT("'" &amp; Setup!$AJ$7 &amp; "'!" &amp; AF433),0) + IF(Setup!$AJ$8&lt;&gt;"",INDIRECT("'" &amp; Setup!$AJ$8 &amp; "'!" &amp; AF433),0) + IF(Setup!$AJ$9&lt;&gt;"",INDIRECT("'" &amp; Setup!$AJ$9 &amp; "'!" &amp; AF433),0) + IF(Setup!$AJ$10&lt;&gt;"",INDIRECT("'" &amp; Setup!$AJ$10 &amp; "'!" &amp; AF433),0) + IF(Setup!$AJ$11&lt;&gt;"",INDIRECT("'" &amp; Setup!$AJ$11 &amp; "'!" &amp; AF433),0) + IF(Setup!$AJ$12&lt;&gt;"",INDIRECT("'" &amp; Setup!$AJ$12 &amp; "'!" &amp; AF433),0)</f>
        <v>0</v>
      </c>
      <c r="AN433" s="2" t="str">
        <f t="shared" si="220"/>
        <v/>
      </c>
      <c r="BS433" s="2">
        <v>0</v>
      </c>
      <c r="BT433" s="2">
        <f ca="1">IF(Setup!$AH$7="",0,INDIRECT("'" &amp; Setup!$AH$7 &amp; "'!" &amp; AF433))</f>
        <v>0</v>
      </c>
      <c r="BU433" s="2">
        <f ca="1">IF(Setup!$AI$7="",0,INDIRECT("'" &amp; Setup!$AI$7 &amp; "'!" &amp; AF433))</f>
        <v>0</v>
      </c>
      <c r="BV433" s="2">
        <f ca="1">IF(Setup!$AJ$7="",0,INDIRECT("'" &amp; Setup!$AJ$7 &amp; "'!" &amp; AF433))</f>
        <v>0</v>
      </c>
    </row>
    <row r="434" spans="1:74" ht="39" hidden="1" customHeight="1" x14ac:dyDescent="0.2">
      <c r="A434" s="14" t="str">
        <f>Planning!A206</f>
        <v>I198</v>
      </c>
      <c r="B434" s="9">
        <f>Planning!B206</f>
        <v>0</v>
      </c>
      <c r="C434" s="9">
        <f>Planning!C206</f>
        <v>0</v>
      </c>
      <c r="D434" s="9">
        <f>Planning!D206</f>
        <v>0</v>
      </c>
      <c r="E434" s="3">
        <f>Planning!E206</f>
        <v>0</v>
      </c>
      <c r="F434" s="3">
        <f>Planning!G206</f>
        <v>0</v>
      </c>
      <c r="G434" s="60">
        <f t="shared" si="221"/>
        <v>0</v>
      </c>
      <c r="H434" s="5">
        <f t="shared" ca="1" si="222"/>
        <v>0</v>
      </c>
      <c r="I434" s="5">
        <f t="shared" ca="1" si="223"/>
        <v>0</v>
      </c>
      <c r="J434" s="32" t="str">
        <f t="shared" ca="1" si="224"/>
        <v/>
      </c>
      <c r="K434" s="33" t="str">
        <f t="shared" ca="1" si="212"/>
        <v/>
      </c>
      <c r="L434" s="5">
        <f ca="1">IF(Setup!$AG$7&lt;&gt;"",INDIRECT("'" &amp; Setup!$AG$7 &amp; "'!" &amp; AD434),0) + IF(Setup!$AG$8&lt;&gt;"",INDIRECT("'" &amp; Setup!$AG$8 &amp; "'!" &amp; AD434),0) + IF(Setup!$AG$9&lt;&gt;"",INDIRECT("'" &amp; Setup!$AG$9 &amp; "'!" &amp; AD434),0) + IF(Setup!$AG$10&lt;&gt;"",INDIRECT("'" &amp; Setup!$AG$10 &amp; "'!" &amp; AD434),0) + IF(Setup!$AG$11&lt;&gt;"",INDIRECT("'" &amp; Setup!$AG$11 &amp; "'!" &amp; AD434),0) + IF(Setup!$AG$12&lt;&gt;"",INDIRECT("'" &amp; Setup!$AG$12 &amp; "'!" &amp; AD434),0)</f>
        <v>0</v>
      </c>
      <c r="M434" s="5">
        <f ca="1">IF(Setup!$AG$7&lt;&gt;"",INDIRECT("'" &amp; Setup!$AG$7 &amp; "'!" &amp; AE434),0) + IF(Setup!$AG$8&lt;&gt;"",INDIRECT("'" &amp; Setup!$AG$8 &amp; "'!" &amp; AE434),0) + IF(Setup!$AG$9&lt;&gt;"",INDIRECT("'" &amp; Setup!$AG$9 &amp; "'!" &amp; AE434),0) + IF(Setup!$AG$10&lt;&gt;"",INDIRECT("'" &amp; Setup!$AG$10 &amp; "'!" &amp; AE434),0) + IF(Setup!$AG$11&lt;&gt;"",INDIRECT("'" &amp; Setup!$AG$11 &amp; "'!" &amp; AE434),0) + IF(Setup!$AG$12&lt;&gt;"",INDIRECT("'" &amp; Setup!$AG$12 &amp; "'!" &amp; AE434),0)</f>
        <v>0</v>
      </c>
      <c r="N434" s="32" t="str">
        <f t="shared" ca="1" si="225"/>
        <v/>
      </c>
      <c r="O434" s="33" t="str">
        <f t="shared" ca="1" si="213"/>
        <v/>
      </c>
      <c r="P434" s="5">
        <f ca="1">IF(Setup!$AH$7&lt;&gt;"",INDIRECT("'" &amp; Setup!$AH$7 &amp; "'!" &amp; AD434),0) + IF(Setup!$AH$8&lt;&gt;"",INDIRECT("'" &amp; Setup!$AH$8 &amp; "'!" &amp; AD434),0) + IF(Setup!$AH$9&lt;&gt;"",INDIRECT("'" &amp; Setup!$AH$9 &amp; "'!" &amp; AD434),0) + IF(Setup!$AH$10&lt;&gt;"",INDIRECT("'" &amp; Setup!$AH$10 &amp; "'!" &amp; AD434),0) + IF(Setup!$AH$11&lt;&gt;"",INDIRECT("'" &amp; Setup!$AH$11 &amp; "'!" &amp; AD434),0) + IF(Setup!$AH$12&lt;&gt;"",INDIRECT("'" &amp; Setup!$AH$12 &amp; "'!" &amp; AD434),0)</f>
        <v>0</v>
      </c>
      <c r="Q434" s="5">
        <f ca="1">IF(Setup!$AH$7&lt;&gt;"",INDIRECT("'" &amp; Setup!$AH$7 &amp; "'!" &amp; AE434),0) + IF(Setup!$AH$8&lt;&gt;"",INDIRECT("'" &amp; Setup!$AH$8 &amp; "'!" &amp; AE434),0) + IF(Setup!$AH$9&lt;&gt;"",INDIRECT("'" &amp; Setup!$AH$9 &amp; "'!" &amp; AE434),0) + IF(Setup!$AH$10&lt;&gt;"",INDIRECT("'" &amp; Setup!$AH$10 &amp; "'!" &amp; AE434),0) + IF(Setup!$AH$11&lt;&gt;"",INDIRECT("'" &amp; Setup!$AH$11 &amp; "'!" &amp; AE434),0) + IF(Setup!$AH$12&lt;&gt;"",INDIRECT("'" &amp; Setup!$AH$12 &amp; "'!" &amp; AE434),0)</f>
        <v>0</v>
      </c>
      <c r="R434" s="32" t="str">
        <f t="shared" ca="1" si="226"/>
        <v/>
      </c>
      <c r="S434" s="33" t="str">
        <f t="shared" ca="1" si="214"/>
        <v/>
      </c>
      <c r="T434" s="5">
        <f ca="1">IF(Setup!$AI$7&lt;&gt;"",INDIRECT("'" &amp; Setup!$AI$7 &amp; "'!" &amp; AD434),0) + IF(Setup!$AI$8&lt;&gt;"",INDIRECT("'" &amp; Setup!$AI$8 &amp; "'!" &amp; AD434),0) + IF(Setup!$AI$9&lt;&gt;"",INDIRECT("'" &amp; Setup!$AI$9 &amp; "'!" &amp; AD434),0) + IF(Setup!$AI$10&lt;&gt;"",INDIRECT("'" &amp; Setup!$AI$10 &amp; "'!" &amp; AD434),0) + IF(Setup!$AI$11&lt;&gt;"",INDIRECT("'" &amp; Setup!$AI$11 &amp; "'!" &amp; AD434),0) + IF(Setup!$AI$12&lt;&gt;"",INDIRECT("'" &amp; Setup!$AI$12 &amp; "'!" &amp; AD434),0)</f>
        <v>0</v>
      </c>
      <c r="U434" s="5">
        <f ca="1">IF(Setup!$AI$7&lt;&gt;"",INDIRECT("'" &amp; Setup!$AI$7 &amp; "'!" &amp; AE434),0) + IF(Setup!$AI$8&lt;&gt;"",INDIRECT("'" &amp; Setup!$AI$8 &amp; "'!" &amp; AE434),0) + IF(Setup!$AI$9&lt;&gt;"",INDIRECT("'" &amp; Setup!$AI$9 &amp; "'!" &amp; AE434),0) + IF(Setup!$AI$10&lt;&gt;"",INDIRECT("'" &amp; Setup!$AI$10 &amp; "'!" &amp; AE434),0) + IF(Setup!$AI$11&lt;&gt;"",INDIRECT("'" &amp; Setup!$AI$11 &amp; "'!" &amp; AE434),0) + IF(Setup!$AI$12&lt;&gt;"",INDIRECT("'" &amp; Setup!$AI$12 &amp; "'!" &amp; AE434),0)</f>
        <v>0</v>
      </c>
      <c r="V434" s="32" t="str">
        <f t="shared" ca="1" si="215"/>
        <v/>
      </c>
      <c r="W434" s="33" t="str">
        <f t="shared" ca="1" si="216"/>
        <v/>
      </c>
      <c r="X434" s="4">
        <f ca="1">IF(Setup!$AJ$7&lt;&gt;"",INDIRECT("'" &amp; Setup!$AJ$7 &amp; "'!" &amp; AD434),0) + IF(Setup!$AJ$8&lt;&gt;"",INDIRECT("'" &amp; Setup!$AJ$8 &amp; "'!" &amp; AD434),0) + IF(Setup!$AJ$9&lt;&gt;"",INDIRECT("'" &amp; Setup!$AJ$9 &amp; "'!" &amp; AD434),0) + IF(Setup!$AJ$10&lt;&gt;"",INDIRECT("'" &amp; Setup!$AJ$10 &amp; "'!" &amp; AD434),0) + IF(Setup!$AJ$11&lt;&gt;"",INDIRECT("'" &amp; Setup!$AJ$11 &amp; "'!" &amp; AD434),0) + IF(Setup!$AJ$12&lt;&gt;"",INDIRECT("'" &amp; Setup!$AJ$12 &amp; "'!" &amp; AD434),0)</f>
        <v>0</v>
      </c>
      <c r="Y434" s="4">
        <f ca="1">IF(Setup!$AJ$7&lt;&gt;"",INDIRECT("'" &amp; Setup!$AJ$7 &amp; "'!" &amp; AE434),0) + IF(Setup!$AJ$8&lt;&gt;"",INDIRECT("'" &amp; Setup!$AJ$8 &amp; "'!" &amp; AE434),0) + IF(Setup!$AJ$9&lt;&gt;"",INDIRECT("'" &amp; Setup!$AJ$9 &amp; "'!" &amp; AE434),0) + IF(Setup!$AJ$10&lt;&gt;"",INDIRECT("'" &amp; Setup!$AJ$10 &amp; "'!" &amp; AE434),0) + IF(Setup!$AJ$11&lt;&gt;"",INDIRECT("'" &amp; Setup!$AJ$11 &amp; "'!" &amp; AE434),0) + IF(Setup!$AJ$12&lt;&gt;"",INDIRECT("'" &amp; Setup!$AJ$12 &amp; "'!" &amp; AE434),0)</f>
        <v>0</v>
      </c>
      <c r="Z434" s="32" t="str">
        <f t="shared" ca="1" si="217"/>
        <v/>
      </c>
      <c r="AA434" s="33" t="str">
        <f t="shared" ca="1" si="218"/>
        <v/>
      </c>
      <c r="AB434" s="1">
        <f>Planning!H206</f>
        <v>0</v>
      </c>
      <c r="AC434" s="2" t="str">
        <f t="shared" si="219"/>
        <v>00</v>
      </c>
      <c r="AD434" s="2" t="s">
        <v>1253</v>
      </c>
      <c r="AE434" s="2" t="s">
        <v>1254</v>
      </c>
      <c r="AF434" s="2" t="s">
        <v>1800</v>
      </c>
      <c r="AI434" s="2">
        <f ca="1">IF(Setup!$AG$7&lt;&gt;"",INDIRECT("'" &amp; Setup!$AG$7 &amp; "'!" &amp; AF434),0) + IF(Setup!$AG$8&lt;&gt;"",INDIRECT("'" &amp; Setup!$AG$8 &amp; "'!" &amp; AF434),0) + IF(Setup!$AG$9&lt;&gt;"",INDIRECT("'" &amp; Setup!$AG$9 &amp; "'!" &amp; AF434),0) + IF(Setup!$AG$10&lt;&gt;"",INDIRECT("'" &amp; Setup!$AG$10 &amp; "'!" &amp; AF434),0) + IF(Setup!$AG$11&lt;&gt;"",INDIRECT("'" &amp; Setup!$AG$11 &amp; "'!" &amp; AF434),0) + IF(Setup!$AG$12&lt;&gt;"",INDIRECT("'" &amp; Setup!$AG$12 &amp; "'!" &amp; AF434),0)</f>
        <v>0</v>
      </c>
      <c r="AJ434" s="2">
        <f ca="1">IF(Setup!$AH$7&lt;&gt;"",INDIRECT("'" &amp; Setup!$AH$7 &amp; "'!" &amp; AF434),0) + IF(Setup!$AH$8&lt;&gt;"",INDIRECT("'" &amp; Setup!$AH$8 &amp; "'!" &amp; AF434),0) + IF(Setup!$AH$9&lt;&gt;"",INDIRECT("'" &amp; Setup!$AH$9 &amp; "'!" &amp; AF434),0) + IF(Setup!$AH$10&lt;&gt;"",INDIRECT("'" &amp; Setup!$AH$10 &amp; "'!" &amp; AF434),0) + IF(Setup!$AH$11&lt;&gt;"",INDIRECT("'" &amp; Setup!$AH$11 &amp; "'!" &amp; AF434),0) + IF(Setup!$AH$12&lt;&gt;"",INDIRECT("'" &amp; Setup!$AH$12 &amp; "'!" &amp; AF434),0)</f>
        <v>0</v>
      </c>
      <c r="AK434" s="2">
        <f ca="1">IF(Setup!$AI$7&lt;&gt;"",INDIRECT("'" &amp; Setup!$AI$7 &amp; "'!" &amp; AF434),0) + IF(Setup!$AI$8&lt;&gt;"",INDIRECT("'" &amp; Setup!$AI$8 &amp; "'!" &amp; AF434),0) + IF(Setup!$AI$9&lt;&gt;"",INDIRECT("'" &amp; Setup!$AI$9 &amp; "'!" &amp; AF434),0) + IF(Setup!$AI$10&lt;&gt;"",INDIRECT("'" &amp; Setup!$AI$10 &amp; "'!" &amp; AF434),0) + IF(Setup!$AI$11&lt;&gt;"",INDIRECT("'" &amp; Setup!$AI$11 &amp; "'!" &amp; AF434),0) + IF(Setup!$AI$12&lt;&gt;"",INDIRECT("'" &amp; Setup!$AI$12 &amp; "'!" &amp; AF434),0)</f>
        <v>0</v>
      </c>
      <c r="AL434" s="2">
        <f ca="1">IF(Setup!$AJ$7&lt;&gt;"",INDIRECT("'" &amp; Setup!$AJ$7 &amp; "'!" &amp; AF434),0) + IF(Setup!$AJ$8&lt;&gt;"",INDIRECT("'" &amp; Setup!$AJ$8 &amp; "'!" &amp; AF434),0) + IF(Setup!$AJ$9&lt;&gt;"",INDIRECT("'" &amp; Setup!$AJ$9 &amp; "'!" &amp; AF434),0) + IF(Setup!$AJ$10&lt;&gt;"",INDIRECT("'" &amp; Setup!$AJ$10 &amp; "'!" &amp; AF434),0) + IF(Setup!$AJ$11&lt;&gt;"",INDIRECT("'" &amp; Setup!$AJ$11 &amp; "'!" &amp; AF434),0) + IF(Setup!$AJ$12&lt;&gt;"",INDIRECT("'" &amp; Setup!$AJ$12 &amp; "'!" &amp; AF434),0)</f>
        <v>0</v>
      </c>
      <c r="AN434" s="2" t="str">
        <f t="shared" si="220"/>
        <v/>
      </c>
      <c r="BS434" s="2">
        <v>0</v>
      </c>
      <c r="BT434" s="2">
        <f ca="1">IF(Setup!$AH$7="",0,INDIRECT("'" &amp; Setup!$AH$7 &amp; "'!" &amp; AF434))</f>
        <v>0</v>
      </c>
      <c r="BU434" s="2">
        <f ca="1">IF(Setup!$AI$7="",0,INDIRECT("'" &amp; Setup!$AI$7 &amp; "'!" &amp; AF434))</f>
        <v>0</v>
      </c>
      <c r="BV434" s="2">
        <f ca="1">IF(Setup!$AJ$7="",0,INDIRECT("'" &amp; Setup!$AJ$7 &amp; "'!" &amp; AF434))</f>
        <v>0</v>
      </c>
    </row>
    <row r="435" spans="1:74" ht="39" hidden="1" customHeight="1" x14ac:dyDescent="0.2">
      <c r="A435" s="14" t="str">
        <f>Planning!A207</f>
        <v>I199</v>
      </c>
      <c r="B435" s="9">
        <f>Planning!B207</f>
        <v>0</v>
      </c>
      <c r="C435" s="9">
        <f>Planning!C207</f>
        <v>0</v>
      </c>
      <c r="D435" s="9">
        <f>Planning!D207</f>
        <v>0</v>
      </c>
      <c r="E435" s="3">
        <f>Planning!E207</f>
        <v>0</v>
      </c>
      <c r="F435" s="3">
        <f>Planning!G207</f>
        <v>0</v>
      </c>
      <c r="G435" s="60">
        <f t="shared" si="221"/>
        <v>0</v>
      </c>
      <c r="H435" s="5">
        <f t="shared" ca="1" si="222"/>
        <v>0</v>
      </c>
      <c r="I435" s="5">
        <f t="shared" ca="1" si="223"/>
        <v>0</v>
      </c>
      <c r="J435" s="32" t="str">
        <f t="shared" ca="1" si="224"/>
        <v/>
      </c>
      <c r="K435" s="33" t="str">
        <f t="shared" ca="1" si="212"/>
        <v/>
      </c>
      <c r="L435" s="5">
        <f ca="1">IF(Setup!$AG$7&lt;&gt;"",INDIRECT("'" &amp; Setup!$AG$7 &amp; "'!" &amp; AD435),0) + IF(Setup!$AG$8&lt;&gt;"",INDIRECT("'" &amp; Setup!$AG$8 &amp; "'!" &amp; AD435),0) + IF(Setup!$AG$9&lt;&gt;"",INDIRECT("'" &amp; Setup!$AG$9 &amp; "'!" &amp; AD435),0) + IF(Setup!$AG$10&lt;&gt;"",INDIRECT("'" &amp; Setup!$AG$10 &amp; "'!" &amp; AD435),0) + IF(Setup!$AG$11&lt;&gt;"",INDIRECT("'" &amp; Setup!$AG$11 &amp; "'!" &amp; AD435),0) + IF(Setup!$AG$12&lt;&gt;"",INDIRECT("'" &amp; Setup!$AG$12 &amp; "'!" &amp; AD435),0)</f>
        <v>0</v>
      </c>
      <c r="M435" s="5">
        <f ca="1">IF(Setup!$AG$7&lt;&gt;"",INDIRECT("'" &amp; Setup!$AG$7 &amp; "'!" &amp; AE435),0) + IF(Setup!$AG$8&lt;&gt;"",INDIRECT("'" &amp; Setup!$AG$8 &amp; "'!" &amp; AE435),0) + IF(Setup!$AG$9&lt;&gt;"",INDIRECT("'" &amp; Setup!$AG$9 &amp; "'!" &amp; AE435),0) + IF(Setup!$AG$10&lt;&gt;"",INDIRECT("'" &amp; Setup!$AG$10 &amp; "'!" &amp; AE435),0) + IF(Setup!$AG$11&lt;&gt;"",INDIRECT("'" &amp; Setup!$AG$11 &amp; "'!" &amp; AE435),0) + IF(Setup!$AG$12&lt;&gt;"",INDIRECT("'" &amp; Setup!$AG$12 &amp; "'!" &amp; AE435),0)</f>
        <v>0</v>
      </c>
      <c r="N435" s="32" t="str">
        <f t="shared" ca="1" si="225"/>
        <v/>
      </c>
      <c r="O435" s="33" t="str">
        <f t="shared" ca="1" si="213"/>
        <v/>
      </c>
      <c r="P435" s="5">
        <f ca="1">IF(Setup!$AH$7&lt;&gt;"",INDIRECT("'" &amp; Setup!$AH$7 &amp; "'!" &amp; AD435),0) + IF(Setup!$AH$8&lt;&gt;"",INDIRECT("'" &amp; Setup!$AH$8 &amp; "'!" &amp; AD435),0) + IF(Setup!$AH$9&lt;&gt;"",INDIRECT("'" &amp; Setup!$AH$9 &amp; "'!" &amp; AD435),0) + IF(Setup!$AH$10&lt;&gt;"",INDIRECT("'" &amp; Setup!$AH$10 &amp; "'!" &amp; AD435),0) + IF(Setup!$AH$11&lt;&gt;"",INDIRECT("'" &amp; Setup!$AH$11 &amp; "'!" &amp; AD435),0) + IF(Setup!$AH$12&lt;&gt;"",INDIRECT("'" &amp; Setup!$AH$12 &amp; "'!" &amp; AD435),0)</f>
        <v>0</v>
      </c>
      <c r="Q435" s="5">
        <f ca="1">IF(Setup!$AH$7&lt;&gt;"",INDIRECT("'" &amp; Setup!$AH$7 &amp; "'!" &amp; AE435),0) + IF(Setup!$AH$8&lt;&gt;"",INDIRECT("'" &amp; Setup!$AH$8 &amp; "'!" &amp; AE435),0) + IF(Setup!$AH$9&lt;&gt;"",INDIRECT("'" &amp; Setup!$AH$9 &amp; "'!" &amp; AE435),0) + IF(Setup!$AH$10&lt;&gt;"",INDIRECT("'" &amp; Setup!$AH$10 &amp; "'!" &amp; AE435),0) + IF(Setup!$AH$11&lt;&gt;"",INDIRECT("'" &amp; Setup!$AH$11 &amp; "'!" &amp; AE435),0) + IF(Setup!$AH$12&lt;&gt;"",INDIRECT("'" &amp; Setup!$AH$12 &amp; "'!" &amp; AE435),0)</f>
        <v>0</v>
      </c>
      <c r="R435" s="32" t="str">
        <f t="shared" ca="1" si="226"/>
        <v/>
      </c>
      <c r="S435" s="33" t="str">
        <f t="shared" ca="1" si="214"/>
        <v/>
      </c>
      <c r="T435" s="5">
        <f ca="1">IF(Setup!$AI$7&lt;&gt;"",INDIRECT("'" &amp; Setup!$AI$7 &amp; "'!" &amp; AD435),0) + IF(Setup!$AI$8&lt;&gt;"",INDIRECT("'" &amp; Setup!$AI$8 &amp; "'!" &amp; AD435),0) + IF(Setup!$AI$9&lt;&gt;"",INDIRECT("'" &amp; Setup!$AI$9 &amp; "'!" &amp; AD435),0) + IF(Setup!$AI$10&lt;&gt;"",INDIRECT("'" &amp; Setup!$AI$10 &amp; "'!" &amp; AD435),0) + IF(Setup!$AI$11&lt;&gt;"",INDIRECT("'" &amp; Setup!$AI$11 &amp; "'!" &amp; AD435),0) + IF(Setup!$AI$12&lt;&gt;"",INDIRECT("'" &amp; Setup!$AI$12 &amp; "'!" &amp; AD435),0)</f>
        <v>0</v>
      </c>
      <c r="U435" s="5">
        <f ca="1">IF(Setup!$AI$7&lt;&gt;"",INDIRECT("'" &amp; Setup!$AI$7 &amp; "'!" &amp; AE435),0) + IF(Setup!$AI$8&lt;&gt;"",INDIRECT("'" &amp; Setup!$AI$8 &amp; "'!" &amp; AE435),0) + IF(Setup!$AI$9&lt;&gt;"",INDIRECT("'" &amp; Setup!$AI$9 &amp; "'!" &amp; AE435),0) + IF(Setup!$AI$10&lt;&gt;"",INDIRECT("'" &amp; Setup!$AI$10 &amp; "'!" &amp; AE435),0) + IF(Setup!$AI$11&lt;&gt;"",INDIRECT("'" &amp; Setup!$AI$11 &amp; "'!" &amp; AE435),0) + IF(Setup!$AI$12&lt;&gt;"",INDIRECT("'" &amp; Setup!$AI$12 &amp; "'!" &amp; AE435),0)</f>
        <v>0</v>
      </c>
      <c r="V435" s="32" t="str">
        <f t="shared" ca="1" si="215"/>
        <v/>
      </c>
      <c r="W435" s="33" t="str">
        <f t="shared" ca="1" si="216"/>
        <v/>
      </c>
      <c r="X435" s="4">
        <f ca="1">IF(Setup!$AJ$7&lt;&gt;"",INDIRECT("'" &amp; Setup!$AJ$7 &amp; "'!" &amp; AD435),0) + IF(Setup!$AJ$8&lt;&gt;"",INDIRECT("'" &amp; Setup!$AJ$8 &amp; "'!" &amp; AD435),0) + IF(Setup!$AJ$9&lt;&gt;"",INDIRECT("'" &amp; Setup!$AJ$9 &amp; "'!" &amp; AD435),0) + IF(Setup!$AJ$10&lt;&gt;"",INDIRECT("'" &amp; Setup!$AJ$10 &amp; "'!" &amp; AD435),0) + IF(Setup!$AJ$11&lt;&gt;"",INDIRECT("'" &amp; Setup!$AJ$11 &amp; "'!" &amp; AD435),0) + IF(Setup!$AJ$12&lt;&gt;"",INDIRECT("'" &amp; Setup!$AJ$12 &amp; "'!" &amp; AD435),0)</f>
        <v>0</v>
      </c>
      <c r="Y435" s="4">
        <f ca="1">IF(Setup!$AJ$7&lt;&gt;"",INDIRECT("'" &amp; Setup!$AJ$7 &amp; "'!" &amp; AE435),0) + IF(Setup!$AJ$8&lt;&gt;"",INDIRECT("'" &amp; Setup!$AJ$8 &amp; "'!" &amp; AE435),0) + IF(Setup!$AJ$9&lt;&gt;"",INDIRECT("'" &amp; Setup!$AJ$9 &amp; "'!" &amp; AE435),0) + IF(Setup!$AJ$10&lt;&gt;"",INDIRECT("'" &amp; Setup!$AJ$10 &amp; "'!" &amp; AE435),0) + IF(Setup!$AJ$11&lt;&gt;"",INDIRECT("'" &amp; Setup!$AJ$11 &amp; "'!" &amp; AE435),0) + IF(Setup!$AJ$12&lt;&gt;"",INDIRECT("'" &amp; Setup!$AJ$12 &amp; "'!" &amp; AE435),0)</f>
        <v>0</v>
      </c>
      <c r="Z435" s="32" t="str">
        <f t="shared" ca="1" si="217"/>
        <v/>
      </c>
      <c r="AA435" s="33" t="str">
        <f t="shared" ca="1" si="218"/>
        <v/>
      </c>
      <c r="AB435" s="1">
        <f>Planning!H207</f>
        <v>0</v>
      </c>
      <c r="AC435" s="2" t="str">
        <f t="shared" si="219"/>
        <v>00</v>
      </c>
      <c r="AD435" s="2" t="s">
        <v>1255</v>
      </c>
      <c r="AE435" s="2" t="s">
        <v>1256</v>
      </c>
      <c r="AF435" s="2" t="s">
        <v>1801</v>
      </c>
      <c r="AI435" s="2">
        <f ca="1">IF(Setup!$AG$7&lt;&gt;"",INDIRECT("'" &amp; Setup!$AG$7 &amp; "'!" &amp; AF435),0) + IF(Setup!$AG$8&lt;&gt;"",INDIRECT("'" &amp; Setup!$AG$8 &amp; "'!" &amp; AF435),0) + IF(Setup!$AG$9&lt;&gt;"",INDIRECT("'" &amp; Setup!$AG$9 &amp; "'!" &amp; AF435),0) + IF(Setup!$AG$10&lt;&gt;"",INDIRECT("'" &amp; Setup!$AG$10 &amp; "'!" &amp; AF435),0) + IF(Setup!$AG$11&lt;&gt;"",INDIRECT("'" &amp; Setup!$AG$11 &amp; "'!" &amp; AF435),0) + IF(Setup!$AG$12&lt;&gt;"",INDIRECT("'" &amp; Setup!$AG$12 &amp; "'!" &amp; AF435),0)</f>
        <v>0</v>
      </c>
      <c r="AJ435" s="2">
        <f ca="1">IF(Setup!$AH$7&lt;&gt;"",INDIRECT("'" &amp; Setup!$AH$7 &amp; "'!" &amp; AF435),0) + IF(Setup!$AH$8&lt;&gt;"",INDIRECT("'" &amp; Setup!$AH$8 &amp; "'!" &amp; AF435),0) + IF(Setup!$AH$9&lt;&gt;"",INDIRECT("'" &amp; Setup!$AH$9 &amp; "'!" &amp; AF435),0) + IF(Setup!$AH$10&lt;&gt;"",INDIRECT("'" &amp; Setup!$AH$10 &amp; "'!" &amp; AF435),0) + IF(Setup!$AH$11&lt;&gt;"",INDIRECT("'" &amp; Setup!$AH$11 &amp; "'!" &amp; AF435),0) + IF(Setup!$AH$12&lt;&gt;"",INDIRECT("'" &amp; Setup!$AH$12 &amp; "'!" &amp; AF435),0)</f>
        <v>0</v>
      </c>
      <c r="AK435" s="2">
        <f ca="1">IF(Setup!$AI$7&lt;&gt;"",INDIRECT("'" &amp; Setup!$AI$7 &amp; "'!" &amp; AF435),0) + IF(Setup!$AI$8&lt;&gt;"",INDIRECT("'" &amp; Setup!$AI$8 &amp; "'!" &amp; AF435),0) + IF(Setup!$AI$9&lt;&gt;"",INDIRECT("'" &amp; Setup!$AI$9 &amp; "'!" &amp; AF435),0) + IF(Setup!$AI$10&lt;&gt;"",INDIRECT("'" &amp; Setup!$AI$10 &amp; "'!" &amp; AF435),0) + IF(Setup!$AI$11&lt;&gt;"",INDIRECT("'" &amp; Setup!$AI$11 &amp; "'!" &amp; AF435),0) + IF(Setup!$AI$12&lt;&gt;"",INDIRECT("'" &amp; Setup!$AI$12 &amp; "'!" &amp; AF435),0)</f>
        <v>0</v>
      </c>
      <c r="AL435" s="2">
        <f ca="1">IF(Setup!$AJ$7&lt;&gt;"",INDIRECT("'" &amp; Setup!$AJ$7 &amp; "'!" &amp; AF435),0) + IF(Setup!$AJ$8&lt;&gt;"",INDIRECT("'" &amp; Setup!$AJ$8 &amp; "'!" &amp; AF435),0) + IF(Setup!$AJ$9&lt;&gt;"",INDIRECT("'" &amp; Setup!$AJ$9 &amp; "'!" &amp; AF435),0) + IF(Setup!$AJ$10&lt;&gt;"",INDIRECT("'" &amp; Setup!$AJ$10 &amp; "'!" &amp; AF435),0) + IF(Setup!$AJ$11&lt;&gt;"",INDIRECT("'" &amp; Setup!$AJ$11 &amp; "'!" &amp; AF435),0) + IF(Setup!$AJ$12&lt;&gt;"",INDIRECT("'" &amp; Setup!$AJ$12 &amp; "'!" &amp; AF435),0)</f>
        <v>0</v>
      </c>
      <c r="AN435" s="2" t="str">
        <f t="shared" si="220"/>
        <v/>
      </c>
      <c r="BS435" s="2">
        <v>0</v>
      </c>
      <c r="BT435" s="2">
        <f ca="1">IF(Setup!$AH$7="",0,INDIRECT("'" &amp; Setup!$AH$7 &amp; "'!" &amp; AF435))</f>
        <v>0</v>
      </c>
      <c r="BU435" s="2">
        <f ca="1">IF(Setup!$AI$7="",0,INDIRECT("'" &amp; Setup!$AI$7 &amp; "'!" &amp; AF435))</f>
        <v>0</v>
      </c>
      <c r="BV435" s="2">
        <f ca="1">IF(Setup!$AJ$7="",0,INDIRECT("'" &amp; Setup!$AJ$7 &amp; "'!" &amp; AF435))</f>
        <v>0</v>
      </c>
    </row>
    <row r="436" spans="1:74" ht="39" hidden="1" customHeight="1" x14ac:dyDescent="0.2">
      <c r="A436" s="14" t="str">
        <f>Planning!A208</f>
        <v>I200</v>
      </c>
      <c r="B436" s="9">
        <f>Planning!B208</f>
        <v>0</v>
      </c>
      <c r="C436" s="9">
        <f>Planning!C208</f>
        <v>0</v>
      </c>
      <c r="D436" s="9">
        <f>Planning!D208</f>
        <v>0</v>
      </c>
      <c r="E436" s="3">
        <f>Planning!E208</f>
        <v>0</v>
      </c>
      <c r="F436" s="3">
        <f>Planning!G208</f>
        <v>0</v>
      </c>
      <c r="G436" s="60">
        <f t="shared" si="221"/>
        <v>0</v>
      </c>
      <c r="H436" s="5">
        <f t="shared" ca="1" si="222"/>
        <v>0</v>
      </c>
      <c r="I436" s="5">
        <f t="shared" ca="1" si="223"/>
        <v>0</v>
      </c>
      <c r="J436" s="32" t="str">
        <f t="shared" ca="1" si="224"/>
        <v/>
      </c>
      <c r="K436" s="33" t="str">
        <f t="shared" ca="1" si="212"/>
        <v/>
      </c>
      <c r="L436" s="5">
        <f ca="1">IF(Setup!$AG$7&lt;&gt;"",INDIRECT("'" &amp; Setup!$AG$7 &amp; "'!" &amp; AD436),0) + IF(Setup!$AG$8&lt;&gt;"",INDIRECT("'" &amp; Setup!$AG$8 &amp; "'!" &amp; AD436),0) + IF(Setup!$AG$9&lt;&gt;"",INDIRECT("'" &amp; Setup!$AG$9 &amp; "'!" &amp; AD436),0) + IF(Setup!$AG$10&lt;&gt;"",INDIRECT("'" &amp; Setup!$AG$10 &amp; "'!" &amp; AD436),0) + IF(Setup!$AG$11&lt;&gt;"",INDIRECT("'" &amp; Setup!$AG$11 &amp; "'!" &amp; AD436),0) + IF(Setup!$AG$12&lt;&gt;"",INDIRECT("'" &amp; Setup!$AG$12 &amp; "'!" &amp; AD436),0)</f>
        <v>0</v>
      </c>
      <c r="M436" s="5">
        <f ca="1">IF(Setup!$AG$7&lt;&gt;"",INDIRECT("'" &amp; Setup!$AG$7 &amp; "'!" &amp; AE436),0) + IF(Setup!$AG$8&lt;&gt;"",INDIRECT("'" &amp; Setup!$AG$8 &amp; "'!" &amp; AE436),0) + IF(Setup!$AG$9&lt;&gt;"",INDIRECT("'" &amp; Setup!$AG$9 &amp; "'!" &amp; AE436),0) + IF(Setup!$AG$10&lt;&gt;"",INDIRECT("'" &amp; Setup!$AG$10 &amp; "'!" &amp; AE436),0) + IF(Setup!$AG$11&lt;&gt;"",INDIRECT("'" &amp; Setup!$AG$11 &amp; "'!" &amp; AE436),0) + IF(Setup!$AG$12&lt;&gt;"",INDIRECT("'" &amp; Setup!$AG$12 &amp; "'!" &amp; AE436),0)</f>
        <v>0</v>
      </c>
      <c r="N436" s="32" t="str">
        <f t="shared" ca="1" si="225"/>
        <v/>
      </c>
      <c r="O436" s="33" t="str">
        <f t="shared" ca="1" si="213"/>
        <v/>
      </c>
      <c r="P436" s="5">
        <f ca="1">IF(Setup!$AH$7&lt;&gt;"",INDIRECT("'" &amp; Setup!$AH$7 &amp; "'!" &amp; AD436),0) + IF(Setup!$AH$8&lt;&gt;"",INDIRECT("'" &amp; Setup!$AH$8 &amp; "'!" &amp; AD436),0) + IF(Setup!$AH$9&lt;&gt;"",INDIRECT("'" &amp; Setup!$AH$9 &amp; "'!" &amp; AD436),0) + IF(Setup!$AH$10&lt;&gt;"",INDIRECT("'" &amp; Setup!$AH$10 &amp; "'!" &amp; AD436),0) + IF(Setup!$AH$11&lt;&gt;"",INDIRECT("'" &amp; Setup!$AH$11 &amp; "'!" &amp; AD436),0) + IF(Setup!$AH$12&lt;&gt;"",INDIRECT("'" &amp; Setup!$AH$12 &amp; "'!" &amp; AD436),0)</f>
        <v>0</v>
      </c>
      <c r="Q436" s="5">
        <f ca="1">IF(Setup!$AH$7&lt;&gt;"",INDIRECT("'" &amp; Setup!$AH$7 &amp; "'!" &amp; AE436),0) + IF(Setup!$AH$8&lt;&gt;"",INDIRECT("'" &amp; Setup!$AH$8 &amp; "'!" &amp; AE436),0) + IF(Setup!$AH$9&lt;&gt;"",INDIRECT("'" &amp; Setup!$AH$9 &amp; "'!" &amp; AE436),0) + IF(Setup!$AH$10&lt;&gt;"",INDIRECT("'" &amp; Setup!$AH$10 &amp; "'!" &amp; AE436),0) + IF(Setup!$AH$11&lt;&gt;"",INDIRECT("'" &amp; Setup!$AH$11 &amp; "'!" &amp; AE436),0) + IF(Setup!$AH$12&lt;&gt;"",INDIRECT("'" &amp; Setup!$AH$12 &amp; "'!" &amp; AE436),0)</f>
        <v>0</v>
      </c>
      <c r="R436" s="32" t="str">
        <f t="shared" ca="1" si="226"/>
        <v/>
      </c>
      <c r="S436" s="33" t="str">
        <f t="shared" ca="1" si="214"/>
        <v/>
      </c>
      <c r="T436" s="5">
        <f ca="1">IF(Setup!$AI$7&lt;&gt;"",INDIRECT("'" &amp; Setup!$AI$7 &amp; "'!" &amp; AD436),0) + IF(Setup!$AI$8&lt;&gt;"",INDIRECT("'" &amp; Setup!$AI$8 &amp; "'!" &amp; AD436),0) + IF(Setup!$AI$9&lt;&gt;"",INDIRECT("'" &amp; Setup!$AI$9 &amp; "'!" &amp; AD436),0) + IF(Setup!$AI$10&lt;&gt;"",INDIRECT("'" &amp; Setup!$AI$10 &amp; "'!" &amp; AD436),0) + IF(Setup!$AI$11&lt;&gt;"",INDIRECT("'" &amp; Setup!$AI$11 &amp; "'!" &amp; AD436),0) + IF(Setup!$AI$12&lt;&gt;"",INDIRECT("'" &amp; Setup!$AI$12 &amp; "'!" &amp; AD436),0)</f>
        <v>0</v>
      </c>
      <c r="U436" s="5">
        <f ca="1">IF(Setup!$AI$7&lt;&gt;"",INDIRECT("'" &amp; Setup!$AI$7 &amp; "'!" &amp; AE436),0) + IF(Setup!$AI$8&lt;&gt;"",INDIRECT("'" &amp; Setup!$AI$8 &amp; "'!" &amp; AE436),0) + IF(Setup!$AI$9&lt;&gt;"",INDIRECT("'" &amp; Setup!$AI$9 &amp; "'!" &amp; AE436),0) + IF(Setup!$AI$10&lt;&gt;"",INDIRECT("'" &amp; Setup!$AI$10 &amp; "'!" &amp; AE436),0) + IF(Setup!$AI$11&lt;&gt;"",INDIRECT("'" &amp; Setup!$AI$11 &amp; "'!" &amp; AE436),0) + IF(Setup!$AI$12&lt;&gt;"",INDIRECT("'" &amp; Setup!$AI$12 &amp; "'!" &amp; AE436),0)</f>
        <v>0</v>
      </c>
      <c r="V436" s="32" t="str">
        <f t="shared" ca="1" si="215"/>
        <v/>
      </c>
      <c r="W436" s="33" t="str">
        <f t="shared" ca="1" si="216"/>
        <v/>
      </c>
      <c r="X436" s="4">
        <f ca="1">IF(Setup!$AJ$7&lt;&gt;"",INDIRECT("'" &amp; Setup!$AJ$7 &amp; "'!" &amp; AD436),0) + IF(Setup!$AJ$8&lt;&gt;"",INDIRECT("'" &amp; Setup!$AJ$8 &amp; "'!" &amp; AD436),0) + IF(Setup!$AJ$9&lt;&gt;"",INDIRECT("'" &amp; Setup!$AJ$9 &amp; "'!" &amp; AD436),0) + IF(Setup!$AJ$10&lt;&gt;"",INDIRECT("'" &amp; Setup!$AJ$10 &amp; "'!" &amp; AD436),0) + IF(Setup!$AJ$11&lt;&gt;"",INDIRECT("'" &amp; Setup!$AJ$11 &amp; "'!" &amp; AD436),0) + IF(Setup!$AJ$12&lt;&gt;"",INDIRECT("'" &amp; Setup!$AJ$12 &amp; "'!" &amp; AD436),0)</f>
        <v>0</v>
      </c>
      <c r="Y436" s="4">
        <f ca="1">IF(Setup!$AJ$7&lt;&gt;"",INDIRECT("'" &amp; Setup!$AJ$7 &amp; "'!" &amp; AE436),0) + IF(Setup!$AJ$8&lt;&gt;"",INDIRECT("'" &amp; Setup!$AJ$8 &amp; "'!" &amp; AE436),0) + IF(Setup!$AJ$9&lt;&gt;"",INDIRECT("'" &amp; Setup!$AJ$9 &amp; "'!" &amp; AE436),0) + IF(Setup!$AJ$10&lt;&gt;"",INDIRECT("'" &amp; Setup!$AJ$10 &amp; "'!" &amp; AE436),0) + IF(Setup!$AJ$11&lt;&gt;"",INDIRECT("'" &amp; Setup!$AJ$11 &amp; "'!" &amp; AE436),0) + IF(Setup!$AJ$12&lt;&gt;"",INDIRECT("'" &amp; Setup!$AJ$12 &amp; "'!" &amp; AE436),0)</f>
        <v>0</v>
      </c>
      <c r="Z436" s="32" t="str">
        <f t="shared" ca="1" si="217"/>
        <v/>
      </c>
      <c r="AA436" s="33" t="str">
        <f t="shared" ca="1" si="218"/>
        <v/>
      </c>
      <c r="AB436" s="1">
        <f>Planning!H208</f>
        <v>0</v>
      </c>
      <c r="AC436" s="2" t="str">
        <f t="shared" si="219"/>
        <v>00</v>
      </c>
      <c r="AD436" s="2" t="s">
        <v>1257</v>
      </c>
      <c r="AE436" s="2" t="s">
        <v>1258</v>
      </c>
      <c r="AF436" s="2" t="s">
        <v>1802</v>
      </c>
      <c r="AI436" s="2">
        <f ca="1">IF(Setup!$AG$7&lt;&gt;"",INDIRECT("'" &amp; Setup!$AG$7 &amp; "'!" &amp; AF436),0) + IF(Setup!$AG$8&lt;&gt;"",INDIRECT("'" &amp; Setup!$AG$8 &amp; "'!" &amp; AF436),0) + IF(Setup!$AG$9&lt;&gt;"",INDIRECT("'" &amp; Setup!$AG$9 &amp; "'!" &amp; AF436),0) + IF(Setup!$AG$10&lt;&gt;"",INDIRECT("'" &amp; Setup!$AG$10 &amp; "'!" &amp; AF436),0) + IF(Setup!$AG$11&lt;&gt;"",INDIRECT("'" &amp; Setup!$AG$11 &amp; "'!" &amp; AF436),0) + IF(Setup!$AG$12&lt;&gt;"",INDIRECT("'" &amp; Setup!$AG$12 &amp; "'!" &amp; AF436),0)</f>
        <v>0</v>
      </c>
      <c r="AJ436" s="2">
        <f ca="1">IF(Setup!$AH$7&lt;&gt;"",INDIRECT("'" &amp; Setup!$AH$7 &amp; "'!" &amp; AF436),0) + IF(Setup!$AH$8&lt;&gt;"",INDIRECT("'" &amp; Setup!$AH$8 &amp; "'!" &amp; AF436),0) + IF(Setup!$AH$9&lt;&gt;"",INDIRECT("'" &amp; Setup!$AH$9 &amp; "'!" &amp; AF436),0) + IF(Setup!$AH$10&lt;&gt;"",INDIRECT("'" &amp; Setup!$AH$10 &amp; "'!" &amp; AF436),0) + IF(Setup!$AH$11&lt;&gt;"",INDIRECT("'" &amp; Setup!$AH$11 &amp; "'!" &amp; AF436),0) + IF(Setup!$AH$12&lt;&gt;"",INDIRECT("'" &amp; Setup!$AH$12 &amp; "'!" &amp; AF436),0)</f>
        <v>0</v>
      </c>
      <c r="AK436" s="2">
        <f ca="1">IF(Setup!$AI$7&lt;&gt;"",INDIRECT("'" &amp; Setup!$AI$7 &amp; "'!" &amp; AF436),0) + IF(Setup!$AI$8&lt;&gt;"",INDIRECT("'" &amp; Setup!$AI$8 &amp; "'!" &amp; AF436),0) + IF(Setup!$AI$9&lt;&gt;"",INDIRECT("'" &amp; Setup!$AI$9 &amp; "'!" &amp; AF436),0) + IF(Setup!$AI$10&lt;&gt;"",INDIRECT("'" &amp; Setup!$AI$10 &amp; "'!" &amp; AF436),0) + IF(Setup!$AI$11&lt;&gt;"",INDIRECT("'" &amp; Setup!$AI$11 &amp; "'!" &amp; AF436),0) + IF(Setup!$AI$12&lt;&gt;"",INDIRECT("'" &amp; Setup!$AI$12 &amp; "'!" &amp; AF436),0)</f>
        <v>0</v>
      </c>
      <c r="AL436" s="2">
        <f ca="1">IF(Setup!$AJ$7&lt;&gt;"",INDIRECT("'" &amp; Setup!$AJ$7 &amp; "'!" &amp; AF436),0) + IF(Setup!$AJ$8&lt;&gt;"",INDIRECT("'" &amp; Setup!$AJ$8 &amp; "'!" &amp; AF436),0) + IF(Setup!$AJ$9&lt;&gt;"",INDIRECT("'" &amp; Setup!$AJ$9 &amp; "'!" &amp; AF436),0) + IF(Setup!$AJ$10&lt;&gt;"",INDIRECT("'" &amp; Setup!$AJ$10 &amp; "'!" &amp; AF436),0) + IF(Setup!$AJ$11&lt;&gt;"",INDIRECT("'" &amp; Setup!$AJ$11 &amp; "'!" &amp; AF436),0) + IF(Setup!$AJ$12&lt;&gt;"",INDIRECT("'" &amp; Setup!$AJ$12 &amp; "'!" &amp; AF436),0)</f>
        <v>0</v>
      </c>
      <c r="AN436" s="2" t="str">
        <f t="shared" si="220"/>
        <v/>
      </c>
      <c r="BS436" s="2">
        <v>0</v>
      </c>
      <c r="BT436" s="2">
        <f ca="1">IF(Setup!$AH$7="",0,INDIRECT("'" &amp; Setup!$AH$7 &amp; "'!" &amp; AF436))</f>
        <v>0</v>
      </c>
      <c r="BU436" s="2">
        <f ca="1">IF(Setup!$AI$7="",0,INDIRECT("'" &amp; Setup!$AI$7 &amp; "'!" &amp; AF436))</f>
        <v>0</v>
      </c>
      <c r="BV436" s="2">
        <f ca="1">IF(Setup!$AJ$7="",0,INDIRECT("'" &amp; Setup!$AJ$7 &amp; "'!" &amp; AF436))</f>
        <v>0</v>
      </c>
    </row>
    <row r="437" spans="1:74" ht="24.75" customHeight="1" x14ac:dyDescent="0.2">
      <c r="D437" s="1" t="s">
        <v>334</v>
      </c>
      <c r="E437" s="1" t="s">
        <v>334</v>
      </c>
      <c r="AN437" s="1" t="s">
        <v>334</v>
      </c>
    </row>
    <row r="438" spans="1:74" ht="20.25" customHeight="1" x14ac:dyDescent="0.2">
      <c r="A438" s="783" t="str">
        <f ca="1">Translations!A112</f>
        <v>PERIOD DISBURSEMENTS</v>
      </c>
      <c r="B438" s="784"/>
      <c r="C438" s="784"/>
      <c r="D438" s="784"/>
      <c r="E438" s="785"/>
      <c r="H438" s="779">
        <f ca="1">SUM(L438,P438,T438,X438)</f>
        <v>1250000</v>
      </c>
      <c r="I438" s="780"/>
      <c r="J438" s="781"/>
      <c r="L438" s="779">
        <f ca="1">IF(Setup!$AG$7&lt;&gt;"",INDIRECT("'" &amp; Setup!$AG$7 &amp; "'!" &amp; AD438),0) + IF(Setup!$AG$8&lt;&gt;"",INDIRECT("'" &amp; Setup!$AG$8 &amp; "'!" &amp; AD438),0) + IF(Setup!$AG$9&lt;&gt;"",INDIRECT("'" &amp; Setup!$AG$9 &amp; "'!" &amp; AD438),0) + IF(Setup!$AG$10&lt;&gt;"",INDIRECT("'" &amp; Setup!$AG$10 &amp; "'!" &amp; AD438),0) + IF(Setup!$AG$11&lt;&gt;"",INDIRECT("'" &amp; Setup!$AG$11 &amp; "'!" &amp; AD438),0) + IF(Setup!$AG$12&lt;&gt;"",INDIRECT("'" &amp; Setup!$AG$12 &amp; "'!" &amp; AD438),0)</f>
        <v>600000</v>
      </c>
      <c r="M438" s="780"/>
      <c r="N438" s="781"/>
      <c r="P438" s="779">
        <f ca="1">IF(Setup!$AH$7&lt;&gt;"",INDIRECT("'" &amp; Setup!$AH$7 &amp; "'!" &amp; AD438),0) + IF(Setup!$AH$8&lt;&gt;"",INDIRECT("'" &amp; Setup!$AH$8 &amp; "'!" &amp; AD438),0) + IF(Setup!$AH$9&lt;&gt;"",INDIRECT("'" &amp; Setup!$AH$9 &amp; "'!" &amp; AD438),0) + IF(Setup!$AH$10&lt;&gt;"",INDIRECT("'" &amp; Setup!$AH$10 &amp; "'!" &amp; AD438),0) + IF(Setup!$AH$11&lt;&gt;"",INDIRECT("'" &amp; Setup!$AH$11 &amp; "'!" &amp; AD438),0) + IF(Setup!$AH$12&lt;&gt;"",INDIRECT("'" &amp; Setup!$AH$12 &amp; "'!" &amp; AD438),0)</f>
        <v>650000</v>
      </c>
      <c r="Q438" s="780"/>
      <c r="R438" s="781"/>
      <c r="T438" s="779">
        <f ca="1">IF(Setup!$AI$7&lt;&gt;"",INDIRECT("'" &amp; Setup!$AI$7 &amp; "'!" &amp; AD438),0) + IF(Setup!$AI$8&lt;&gt;"",INDIRECT("'" &amp; Setup!$AI$8 &amp; "'!" &amp; AD438),0) + IF(Setup!$AI$9&lt;&gt;"",INDIRECT("'" &amp; Setup!$AI$9 &amp; "'!" &amp; AD438),0) + IF(Setup!$AI$10&lt;&gt;"",INDIRECT("'" &amp; Setup!$AI$10 &amp; "'!" &amp; AD438),0) + IF(Setup!$AI$11&lt;&gt;"",INDIRECT("'" &amp; Setup!$AI$11 &amp; "'!" &amp; AD438),0) + IF(Setup!$AI$12&lt;&gt;"",INDIRECT("'" &amp; Setup!$AI$12 &amp; "'!" &amp; AD438),0)</f>
        <v>0</v>
      </c>
      <c r="U438" s="780"/>
      <c r="V438" s="781"/>
      <c r="X438" s="779">
        <f ca="1">IF(Setup!$AJ$7&lt;&gt;"",INDIRECT("'" &amp; Setup!$AJ$7 &amp; "'!" &amp; AD438),0) + IF(Setup!$AJ$8&lt;&gt;"",INDIRECT("'" &amp; Setup!$AJ$8 &amp; "'!" &amp; AD438),0) + IF(Setup!$AJ$9&lt;&gt;"",INDIRECT("'" &amp; Setup!$AJ$9 &amp; "'!" &amp; AD438),0) + IF(Setup!$AJ$10&lt;&gt;"",INDIRECT("'" &amp; Setup!$AJ$10 &amp; "'!" &amp; AD438),0) + IF(Setup!$AJ$11&lt;&gt;"",INDIRECT("'" &amp; Setup!$AJ$11 &amp; "'!" &amp; AD438),0) + IF(Setup!$AJ$12&lt;&gt;"",INDIRECT("'" &amp; Setup!$AJ$12 &amp; "'!" &amp; AD438),0)</f>
        <v>0</v>
      </c>
      <c r="Y438" s="780"/>
      <c r="Z438" s="781"/>
      <c r="AD438" s="2" t="s">
        <v>1260</v>
      </c>
    </row>
    <row r="439" spans="1:74" ht="28.5" customHeight="1" x14ac:dyDescent="0.2"/>
    <row r="440" spans="1:74" ht="45.75" customHeight="1" x14ac:dyDescent="0.2"/>
    <row r="441" spans="1:74" ht="19.5" customHeight="1" x14ac:dyDescent="0.2">
      <c r="A441" s="768" t="str">
        <f ca="1">Translations!A113</f>
        <v>Month summary</v>
      </c>
      <c r="B441" s="769"/>
      <c r="C441" s="769"/>
      <c r="D441" s="769"/>
      <c r="E441" s="770"/>
      <c r="F441" s="53"/>
      <c r="G441" s="38"/>
      <c r="H441" s="768" t="str">
        <f ca="1">Translations!A116</f>
        <v>Follow-up</v>
      </c>
      <c r="I441" s="769"/>
      <c r="J441" s="770"/>
      <c r="L441" s="214" t="str">
        <f ca="1">Translations!A150</f>
        <v>PROGRAMMATIC</v>
      </c>
      <c r="M441" s="214" t="str">
        <f ca="1">Translations!A154</f>
        <v>FINANCIAL</v>
      </c>
      <c r="N441" s="215"/>
      <c r="O441" s="38"/>
      <c r="P441" s="778"/>
      <c r="Q441" s="778"/>
      <c r="R441" s="778"/>
    </row>
    <row r="442" spans="1:74" ht="30" customHeight="1" x14ac:dyDescent="0.2">
      <c r="A442" s="51" t="str">
        <f ca="1">Translations!A114</f>
        <v>Months</v>
      </c>
      <c r="B442" s="52"/>
      <c r="C442" s="52"/>
      <c r="D442" s="807" t="str">
        <f ca="1">Translations!A115</f>
        <v>Month nane</v>
      </c>
      <c r="E442" s="808"/>
      <c r="F442" s="52"/>
      <c r="G442" s="54"/>
      <c r="H442" s="535" t="str">
        <f ca="1">Translations!A117</f>
        <v>Programmatic results %</v>
      </c>
      <c r="I442" s="45" t="str">
        <f ca="1">Translations!A118</f>
        <v>Expenditure %</v>
      </c>
      <c r="J442" s="45" t="str">
        <f ca="1">Translations!A119</f>
        <v>Report date</v>
      </c>
      <c r="K442" s="50"/>
      <c r="L442" s="212" t="str">
        <f ca="1">Translations!$A$120</f>
        <v>Date of verification</v>
      </c>
      <c r="M442" s="212" t="str">
        <f ca="1">Translations!$A$120</f>
        <v>Date of verification</v>
      </c>
      <c r="N442" s="232"/>
      <c r="O442" s="233"/>
      <c r="P442" s="66"/>
      <c r="Q442" s="775"/>
      <c r="R442" s="775"/>
      <c r="S442" s="231"/>
    </row>
    <row r="443" spans="1:74" ht="21" customHeight="1" x14ac:dyDescent="0.2">
      <c r="A443" s="153" t="s">
        <v>1304</v>
      </c>
      <c r="B443" s="2"/>
      <c r="C443" s="2"/>
      <c r="D443" s="773" t="str">
        <f>Setup!AB8</f>
        <v>January</v>
      </c>
      <c r="E443" s="774"/>
      <c r="F443" s="48"/>
      <c r="G443" s="55"/>
      <c r="H443" s="47">
        <f ca="1">INDIRECT("'"&amp;$A443&amp;"'!K23")</f>
        <v>0.88594764852829366</v>
      </c>
      <c r="I443" s="47">
        <f ca="1">INDIRECT("'"&amp;$A443&amp;"'!P23")</f>
        <v>0.92032758411486981</v>
      </c>
      <c r="J443" s="183">
        <f ca="1">INDIRECT("'"&amp;$A443&amp;"'!J11")</f>
        <v>42415</v>
      </c>
      <c r="K443" s="49"/>
      <c r="L443" s="183">
        <f ca="1">INDIRECT("'"&amp;$A443&amp;"'!J18")</f>
        <v>42417</v>
      </c>
      <c r="M443" s="183">
        <f ca="1">INDIRECT("'"&amp;$A443&amp;"'!O18")</f>
        <v>42417</v>
      </c>
      <c r="N443" s="233"/>
      <c r="O443" s="38"/>
      <c r="P443" s="234"/>
      <c r="Q443" s="776"/>
      <c r="R443" s="776"/>
      <c r="S443" s="35"/>
    </row>
    <row r="444" spans="1:74" ht="21" customHeight="1" x14ac:dyDescent="0.2">
      <c r="A444" s="153" t="s">
        <v>1305</v>
      </c>
      <c r="B444" s="2"/>
      <c r="C444" s="2"/>
      <c r="D444" s="773" t="str">
        <f>Setup!AB9</f>
        <v>February</v>
      </c>
      <c r="E444" s="774"/>
      <c r="F444" s="48"/>
      <c r="G444" s="49"/>
      <c r="H444" s="47">
        <f ca="1">INDIRECT("'"&amp;$A444&amp;"'!K23")</f>
        <v>0.90730605489245875</v>
      </c>
      <c r="I444" s="47">
        <f ca="1">INDIRECT("'"&amp;$A444&amp;"'!P23")</f>
        <v>0.90557639333019246</v>
      </c>
      <c r="J444" s="183">
        <f ca="1">INDIRECT("'"&amp;$A444&amp;"'!J11")</f>
        <v>42442</v>
      </c>
      <c r="K444" s="49"/>
      <c r="L444" s="183">
        <f ca="1">INDIRECT("'"&amp;$A444&amp;"'!J18")</f>
        <v>42444</v>
      </c>
      <c r="M444" s="183">
        <f ca="1">INDIRECT("'"&amp;$A444&amp;"'!O18")</f>
        <v>42444</v>
      </c>
      <c r="N444" s="233"/>
      <c r="O444" s="38"/>
      <c r="P444" s="234"/>
      <c r="Q444" s="776"/>
      <c r="R444" s="776"/>
      <c r="S444" s="35"/>
    </row>
    <row r="445" spans="1:74" ht="21" customHeight="1" x14ac:dyDescent="0.2">
      <c r="A445" s="153" t="s">
        <v>1306</v>
      </c>
      <c r="B445" s="2"/>
      <c r="C445" s="2"/>
      <c r="D445" s="773" t="str">
        <f>Setup!AB10</f>
        <v>March</v>
      </c>
      <c r="E445" s="774"/>
      <c r="F445" s="48"/>
      <c r="G445" s="49"/>
      <c r="H445" s="47">
        <f t="shared" ref="H445:H454" ca="1" si="227">INDIRECT("'"&amp;$A445&amp;"'!K23")</f>
        <v>0.95005163257277736</v>
      </c>
      <c r="I445" s="47">
        <f t="shared" ref="I445:I454" ca="1" si="228">INDIRECT("'"&amp;$A445&amp;"'!P23")</f>
        <v>0.96936237861893271</v>
      </c>
      <c r="J445" s="183">
        <f t="shared" ref="J445:J454" ca="1" si="229">INDIRECT("'"&amp;$A445&amp;"'!J11")</f>
        <v>42473</v>
      </c>
      <c r="K445" s="49"/>
      <c r="L445" s="183">
        <f t="shared" ref="L445:L454" ca="1" si="230">INDIRECT("'"&amp;$A445&amp;"'!J18")</f>
        <v>42475</v>
      </c>
      <c r="M445" s="183">
        <f t="shared" ref="M445:M454" ca="1" si="231">INDIRECT("'"&amp;$A445&amp;"'!O18")</f>
        <v>42475</v>
      </c>
      <c r="N445" s="233"/>
      <c r="O445" s="38"/>
      <c r="P445" s="234"/>
      <c r="Q445" s="776"/>
      <c r="R445" s="776"/>
      <c r="S445" s="35"/>
    </row>
    <row r="446" spans="1:74" ht="21" customHeight="1" x14ac:dyDescent="0.2">
      <c r="A446" s="153" t="s">
        <v>1307</v>
      </c>
      <c r="B446" s="2"/>
      <c r="C446" s="2"/>
      <c r="D446" s="773" t="str">
        <f>Setup!AB11</f>
        <v>April</v>
      </c>
      <c r="E446" s="774"/>
      <c r="F446" s="48"/>
      <c r="G446" s="49"/>
      <c r="H446" s="47">
        <f t="shared" ca="1" si="227"/>
        <v>0.84311827956989249</v>
      </c>
      <c r="I446" s="47">
        <f t="shared" ca="1" si="228"/>
        <v>0.94384372732456767</v>
      </c>
      <c r="J446" s="183">
        <f t="shared" ca="1" si="229"/>
        <v>42503</v>
      </c>
      <c r="K446" s="49"/>
      <c r="L446" s="183">
        <f t="shared" ca="1" si="230"/>
        <v>42505</v>
      </c>
      <c r="M446" s="183">
        <f t="shared" ca="1" si="231"/>
        <v>42505</v>
      </c>
      <c r="N446" s="233"/>
      <c r="O446" s="38"/>
      <c r="P446" s="234"/>
      <c r="Q446" s="776"/>
      <c r="R446" s="776"/>
      <c r="S446" s="35"/>
    </row>
    <row r="447" spans="1:74" ht="21" customHeight="1" x14ac:dyDescent="0.2">
      <c r="A447" s="153" t="s">
        <v>1308</v>
      </c>
      <c r="B447" s="2"/>
      <c r="C447" s="2"/>
      <c r="D447" s="773" t="str">
        <f>Setup!AB12</f>
        <v>May</v>
      </c>
      <c r="E447" s="774"/>
      <c r="F447" s="48"/>
      <c r="G447" s="49"/>
      <c r="H447" s="47">
        <f t="shared" ca="1" si="227"/>
        <v>0.8839369930201848</v>
      </c>
      <c r="I447" s="47">
        <f t="shared" ca="1" si="228"/>
        <v>0.94742324561403513</v>
      </c>
      <c r="J447" s="183">
        <f t="shared" ca="1" si="229"/>
        <v>42534</v>
      </c>
      <c r="K447" s="49"/>
      <c r="L447" s="183">
        <f t="shared" ca="1" si="230"/>
        <v>42536</v>
      </c>
      <c r="M447" s="183">
        <f t="shared" ca="1" si="231"/>
        <v>42536</v>
      </c>
      <c r="N447" s="233"/>
      <c r="O447" s="38"/>
      <c r="P447" s="234"/>
      <c r="Q447" s="776"/>
      <c r="R447" s="776"/>
      <c r="S447" s="35"/>
    </row>
    <row r="448" spans="1:74" ht="21" customHeight="1" x14ac:dyDescent="0.2">
      <c r="A448" s="153" t="s">
        <v>1309</v>
      </c>
      <c r="B448" s="2"/>
      <c r="C448" s="2"/>
      <c r="D448" s="773" t="str">
        <f>Setup!AB13</f>
        <v>June</v>
      </c>
      <c r="E448" s="774"/>
      <c r="F448" s="48"/>
      <c r="G448" s="49"/>
      <c r="H448" s="47">
        <f t="shared" ca="1" si="227"/>
        <v>0.97962454212454209</v>
      </c>
      <c r="I448" s="47">
        <f t="shared" ca="1" si="228"/>
        <v>0.97254918994049433</v>
      </c>
      <c r="J448" s="183">
        <f t="shared" ca="1" si="229"/>
        <v>42564</v>
      </c>
      <c r="K448" s="49"/>
      <c r="L448" s="183">
        <f t="shared" ca="1" si="230"/>
        <v>42566</v>
      </c>
      <c r="M448" s="183">
        <f t="shared" ca="1" si="231"/>
        <v>42566</v>
      </c>
      <c r="N448" s="233"/>
      <c r="O448" s="38"/>
      <c r="P448" s="234"/>
      <c r="Q448" s="776"/>
      <c r="R448" s="776"/>
      <c r="S448" s="35"/>
    </row>
    <row r="449" spans="1:30" ht="21" customHeight="1" x14ac:dyDescent="0.2">
      <c r="A449" s="153" t="s">
        <v>1310</v>
      </c>
      <c r="B449" s="2"/>
      <c r="C449" s="2"/>
      <c r="D449" s="773" t="str">
        <f>Setup!AB14</f>
        <v>July</v>
      </c>
      <c r="E449" s="774"/>
      <c r="F449" s="48"/>
      <c r="G449" s="49"/>
      <c r="H449" s="47">
        <f t="shared" ca="1" si="227"/>
        <v>0</v>
      </c>
      <c r="I449" s="47">
        <f t="shared" ca="1" si="228"/>
        <v>0</v>
      </c>
      <c r="J449" s="183">
        <f t="shared" ca="1" si="229"/>
        <v>0</v>
      </c>
      <c r="K449" s="49"/>
      <c r="L449" s="183">
        <f t="shared" ca="1" si="230"/>
        <v>0</v>
      </c>
      <c r="M449" s="183">
        <f t="shared" ca="1" si="231"/>
        <v>0</v>
      </c>
      <c r="N449" s="233"/>
      <c r="O449" s="38"/>
      <c r="P449" s="234"/>
      <c r="Q449" s="776"/>
      <c r="R449" s="776"/>
      <c r="S449" s="35"/>
    </row>
    <row r="450" spans="1:30" ht="21" customHeight="1" x14ac:dyDescent="0.2">
      <c r="A450" s="153" t="s">
        <v>1311</v>
      </c>
      <c r="B450" s="2"/>
      <c r="C450" s="2"/>
      <c r="D450" s="773" t="str">
        <f>Setup!AB15</f>
        <v>August</v>
      </c>
      <c r="E450" s="774"/>
      <c r="F450" s="48"/>
      <c r="G450" s="49"/>
      <c r="H450" s="47">
        <f t="shared" ca="1" si="227"/>
        <v>0</v>
      </c>
      <c r="I450" s="47">
        <f t="shared" ca="1" si="228"/>
        <v>0</v>
      </c>
      <c r="J450" s="183">
        <f t="shared" ca="1" si="229"/>
        <v>0</v>
      </c>
      <c r="K450" s="49"/>
      <c r="L450" s="183">
        <f t="shared" ca="1" si="230"/>
        <v>0</v>
      </c>
      <c r="M450" s="183">
        <f t="shared" ca="1" si="231"/>
        <v>0</v>
      </c>
      <c r="N450" s="233"/>
      <c r="O450" s="38"/>
      <c r="P450" s="234"/>
      <c r="Q450" s="776"/>
      <c r="R450" s="776"/>
      <c r="S450" s="35"/>
    </row>
    <row r="451" spans="1:30" ht="21" customHeight="1" x14ac:dyDescent="0.2">
      <c r="A451" s="153" t="s">
        <v>1312</v>
      </c>
      <c r="B451" s="2"/>
      <c r="C451" s="2"/>
      <c r="D451" s="773" t="str">
        <f>Setup!AB16</f>
        <v>September</v>
      </c>
      <c r="E451" s="774"/>
      <c r="F451" s="48"/>
      <c r="G451" s="49"/>
      <c r="H451" s="47">
        <f t="shared" ca="1" si="227"/>
        <v>0</v>
      </c>
      <c r="I451" s="47">
        <f t="shared" ca="1" si="228"/>
        <v>0</v>
      </c>
      <c r="J451" s="183">
        <f t="shared" ca="1" si="229"/>
        <v>0</v>
      </c>
      <c r="K451" s="49"/>
      <c r="L451" s="183">
        <f t="shared" ca="1" si="230"/>
        <v>0</v>
      </c>
      <c r="M451" s="183">
        <f t="shared" ca="1" si="231"/>
        <v>0</v>
      </c>
      <c r="N451" s="233"/>
      <c r="O451" s="38"/>
      <c r="P451" s="234"/>
      <c r="Q451" s="776"/>
      <c r="R451" s="776"/>
      <c r="S451" s="35"/>
    </row>
    <row r="452" spans="1:30" ht="21" customHeight="1" x14ac:dyDescent="0.2">
      <c r="A452" s="153" t="s">
        <v>1313</v>
      </c>
      <c r="B452" s="2"/>
      <c r="C452" s="2"/>
      <c r="D452" s="773" t="str">
        <f>Setup!AB17</f>
        <v>October</v>
      </c>
      <c r="E452" s="774"/>
      <c r="F452" s="48"/>
      <c r="G452" s="49"/>
      <c r="H452" s="47">
        <f t="shared" ca="1" si="227"/>
        <v>0</v>
      </c>
      <c r="I452" s="47">
        <f t="shared" ca="1" si="228"/>
        <v>0</v>
      </c>
      <c r="J452" s="183">
        <f t="shared" ca="1" si="229"/>
        <v>0</v>
      </c>
      <c r="K452" s="49"/>
      <c r="L452" s="183">
        <f t="shared" ca="1" si="230"/>
        <v>0</v>
      </c>
      <c r="M452" s="183">
        <f t="shared" ca="1" si="231"/>
        <v>0</v>
      </c>
      <c r="N452" s="233"/>
      <c r="O452" s="38"/>
      <c r="P452" s="234"/>
      <c r="Q452" s="776"/>
      <c r="R452" s="776"/>
      <c r="S452" s="35"/>
    </row>
    <row r="453" spans="1:30" ht="21" customHeight="1" x14ac:dyDescent="0.2">
      <c r="A453" s="153" t="s">
        <v>1314</v>
      </c>
      <c r="B453" s="2"/>
      <c r="C453" s="2"/>
      <c r="D453" s="773" t="str">
        <f>Setup!AB18</f>
        <v>November</v>
      </c>
      <c r="E453" s="774"/>
      <c r="F453" s="48"/>
      <c r="G453" s="49"/>
      <c r="H453" s="47">
        <f t="shared" ca="1" si="227"/>
        <v>0</v>
      </c>
      <c r="I453" s="47">
        <f t="shared" ca="1" si="228"/>
        <v>0</v>
      </c>
      <c r="J453" s="183">
        <f t="shared" ca="1" si="229"/>
        <v>0</v>
      </c>
      <c r="K453" s="49"/>
      <c r="L453" s="183">
        <f t="shared" ca="1" si="230"/>
        <v>0</v>
      </c>
      <c r="M453" s="183">
        <f t="shared" ca="1" si="231"/>
        <v>0</v>
      </c>
      <c r="N453" s="233"/>
      <c r="O453" s="38"/>
      <c r="P453" s="234"/>
      <c r="Q453" s="776"/>
      <c r="R453" s="776"/>
      <c r="S453" s="35"/>
    </row>
    <row r="454" spans="1:30" ht="21" customHeight="1" x14ac:dyDescent="0.2">
      <c r="A454" s="153" t="s">
        <v>1315</v>
      </c>
      <c r="B454" s="2"/>
      <c r="C454" s="2"/>
      <c r="D454" s="773" t="str">
        <f>Setup!AB19</f>
        <v>December</v>
      </c>
      <c r="E454" s="774"/>
      <c r="F454" s="48"/>
      <c r="G454" s="49"/>
      <c r="H454" s="47">
        <f t="shared" ca="1" si="227"/>
        <v>0</v>
      </c>
      <c r="I454" s="47">
        <f t="shared" ca="1" si="228"/>
        <v>0</v>
      </c>
      <c r="J454" s="183">
        <f t="shared" ca="1" si="229"/>
        <v>0</v>
      </c>
      <c r="K454" s="49"/>
      <c r="L454" s="183">
        <f t="shared" ca="1" si="230"/>
        <v>0</v>
      </c>
      <c r="M454" s="183">
        <f t="shared" ca="1" si="231"/>
        <v>0</v>
      </c>
      <c r="N454" s="233"/>
      <c r="O454" s="38"/>
      <c r="P454" s="234"/>
      <c r="Q454" s="776"/>
      <c r="R454" s="776"/>
      <c r="S454" s="35"/>
    </row>
    <row r="456" spans="1:30" ht="53.25" customHeight="1" x14ac:dyDescent="0.2"/>
    <row r="457" spans="1:30" ht="25.5" customHeight="1" x14ac:dyDescent="0.2">
      <c r="A457" s="811" t="str">
        <f ca="1">UPPER(Setup!AN6)</f>
        <v>PR DASHBOARD INDICATORS</v>
      </c>
      <c r="B457" s="812"/>
      <c r="C457" s="812"/>
      <c r="D457" s="812"/>
      <c r="E457" s="812"/>
      <c r="F457" s="812"/>
      <c r="G457" s="812"/>
      <c r="H457" s="812"/>
      <c r="I457" s="812"/>
      <c r="J457" s="812"/>
      <c r="K457" s="812"/>
      <c r="L457" s="812"/>
      <c r="M457" s="813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30" ht="6.75" customHeight="1" x14ac:dyDescent="0.2">
      <c r="A458" s="40"/>
    </row>
    <row r="459" spans="1:30" ht="20.25" customHeight="1" x14ac:dyDescent="0.2">
      <c r="A459" s="814" t="str">
        <f ca="1">Setup!AQ7</f>
        <v>Indicator name</v>
      </c>
      <c r="B459" s="815"/>
      <c r="C459" s="815"/>
      <c r="D459" s="815"/>
      <c r="E459" s="815"/>
      <c r="F459" s="815"/>
      <c r="G459" s="816"/>
      <c r="H459" s="92" t="str">
        <f ca="1">Translations!$A$103</f>
        <v>Annual</v>
      </c>
      <c r="I459" s="92" t="str">
        <f ca="1">Translations!$A48</f>
        <v>1st Quarter</v>
      </c>
      <c r="J459" s="809" t="str">
        <f ca="1">Translations!$A49</f>
        <v>2nd Quarter</v>
      </c>
      <c r="K459" s="810"/>
      <c r="L459" s="132" t="str">
        <f ca="1">Translations!$A50</f>
        <v>3rd Quarter</v>
      </c>
      <c r="M459" s="132" t="str">
        <f ca="1">Translations!$A51</f>
        <v>4th Quarter</v>
      </c>
      <c r="N459" s="46"/>
      <c r="O459" s="41"/>
      <c r="P459" s="46"/>
      <c r="Q459" s="46"/>
      <c r="R459" s="46"/>
      <c r="S459" s="43"/>
      <c r="T459" s="46"/>
      <c r="U459" s="46"/>
      <c r="V459" s="46"/>
      <c r="W459" s="43"/>
      <c r="X459" s="46"/>
      <c r="Y459" s="46"/>
      <c r="Z459" s="46"/>
      <c r="AA459" s="33"/>
      <c r="AD459" s="156" t="s">
        <v>1259</v>
      </c>
    </row>
    <row r="460" spans="1:30" ht="20.100000000000001" customHeight="1" x14ac:dyDescent="0.2">
      <c r="A460" s="137" t="str">
        <f ca="1">Setup!AP8</f>
        <v>Financial reports planned</v>
      </c>
      <c r="B460" s="131"/>
      <c r="C460" s="131"/>
      <c r="D460" s="141"/>
      <c r="E460" s="141"/>
      <c r="F460" s="131"/>
      <c r="G460" s="133"/>
      <c r="H460" s="93">
        <f ca="1">SUM(I460:M460)</f>
        <v>8</v>
      </c>
      <c r="I460" s="93">
        <f ca="1">IF(Setup!$AG$7&lt;&gt;"",INDIRECT("'" &amp; Setup!$AG$7 &amp; "'!" &amp; AD460),0) + IF(Setup!$AG$8&lt;&gt;"",INDIRECT("'" &amp; Setup!$AG$8 &amp; "'!" &amp; AD460),0) + IF(Setup!$AG$9&lt;&gt;"",INDIRECT("'" &amp; Setup!$AG$9 &amp; "'!" &amp; AD460),0) + IF(Setup!$AG$10&lt;&gt;"",INDIRECT("'" &amp; Setup!$AG$10 &amp; "'!" &amp; AD460),0) + IF(Setup!$AG$11&lt;&gt;"",INDIRECT("'" &amp; Setup!$AG$11 &amp; "'!" &amp; AD460),0) + IF(Setup!$AG$12&lt;&gt;"",INDIRECT("'" &amp; Setup!$AG$12 &amp; "'!" &amp; AD460),0)</f>
        <v>4</v>
      </c>
      <c r="J460" s="766">
        <f ca="1">IF(Setup!$AH$7&lt;&gt;"",INDIRECT("'" &amp; Setup!$AH$7 &amp; "'!" &amp; AD460),0) + IF(Setup!$AH$8&lt;&gt;"",INDIRECT("'" &amp; Setup!$AH$8 &amp; "'!" &amp; AD460),0) + IF(Setup!$AH$9&lt;&gt;"",INDIRECT("'" &amp; Setup!$AH$9 &amp; "'!" &amp; AD460),0) + IF(Setup!$AH$10&lt;&gt;"",INDIRECT("'" &amp; Setup!$AH$10 &amp; "'!" &amp; AD460),0) + IF(Setup!$AH$11&lt;&gt;"",INDIRECT("'" &amp; Setup!$AH$11 &amp; "'!" &amp; AD460),0) + IF(Setup!$AH$12&lt;&gt;"",INDIRECT("'" &amp; Setup!$AH$12 &amp; "'!" &amp; AD460),0)</f>
        <v>4</v>
      </c>
      <c r="K460" s="767"/>
      <c r="L460" s="93">
        <f ca="1">IF(Setup!$AI$7&lt;&gt;"",INDIRECT("'" &amp; Setup!$AI$7 &amp; "'!" &amp; AD460),0) + IF(Setup!$AI$8&lt;&gt;"",INDIRECT("'" &amp; Setup!$AI$8 &amp; "'!" &amp; AD460),0) + IF(Setup!$AI$9&lt;&gt;"",INDIRECT("'" &amp; Setup!$AI$9 &amp; "'!" &amp; AD460),0) + IF(Setup!$AI$10&lt;&gt;"",INDIRECT("'" &amp; Setup!$AI$10 &amp; "'!" &amp; AD460),0) + IF(Setup!$AI$11&lt;&gt;"",INDIRECT("'" &amp; Setup!$AI$11 &amp; "'!" &amp; AD460),0) + IF(Setup!$AI$12&lt;&gt;"",INDIRECT("'" &amp; Setup!$AI$12 &amp; "'!" &amp; AD460),0)</f>
        <v>0</v>
      </c>
      <c r="M460" s="93">
        <f ca="1">IF(Setup!$AJ$7&lt;&gt;"",INDIRECT("'" &amp; Setup!$AJ$7 &amp; "'!" &amp; AD460),0) + IF(Setup!$AJ$8&lt;&gt;"",INDIRECT("'" &amp; Setup!$AJ$8 &amp; "'!" &amp; AD460),0) + IF(Setup!$AJ$9&lt;&gt;"",INDIRECT("'" &amp; Setup!$AJ$9 &amp; "'!" &amp; AD460),0) + IF(Setup!$AJ$10&lt;&gt;"",INDIRECT("'" &amp; Setup!$AJ$10 &amp; "'!" &amp; AD460),0) + IF(Setup!$AJ$11&lt;&gt;"",INDIRECT("'" &amp; Setup!$AJ$11 &amp; "'!" &amp; AD460),0) + IF(Setup!$AJ$12&lt;&gt;"",INDIRECT("'" &amp; Setup!$AJ$12 &amp; "'!" &amp; AD460),0)</f>
        <v>0</v>
      </c>
      <c r="AD460" s="2" t="s">
        <v>1366</v>
      </c>
    </row>
    <row r="461" spans="1:30" ht="20.100000000000001" customHeight="1" x14ac:dyDescent="0.2">
      <c r="A461" s="138" t="str">
        <f ca="1">Setup!AP9</f>
        <v>Financial reports overdue</v>
      </c>
      <c r="B461" s="131"/>
      <c r="C461" s="131"/>
      <c r="D461" s="142"/>
      <c r="E461" s="142"/>
      <c r="F461" s="131"/>
      <c r="G461" s="134"/>
      <c r="H461" s="93">
        <f t="shared" ref="H461:H487" ca="1" si="232">SUM(I461:M461)</f>
        <v>2</v>
      </c>
      <c r="I461" s="93">
        <f ca="1">IF(Setup!$AG$7&lt;&gt;"",INDIRECT("'" &amp; Setup!$AG$7 &amp; "'!" &amp; AD461),0) + IF(Setup!$AG$8&lt;&gt;"",INDIRECT("'" &amp; Setup!$AG$8 &amp; "'!" &amp; AD461),0) + IF(Setup!$AG$9&lt;&gt;"",INDIRECT("'" &amp; Setup!$AG$9 &amp; "'!" &amp; AD461),0) + IF(Setup!$AG$10&lt;&gt;"",INDIRECT("'" &amp; Setup!$AG$10 &amp; "'!" &amp; AD461),0) + IF(Setup!$AG$11&lt;&gt;"",INDIRECT("'" &amp; Setup!$AG$11 &amp; "'!" &amp; AD461),0) + IF(Setup!$AG$12&lt;&gt;"",INDIRECT("'" &amp; Setup!$AG$12 &amp; "'!" &amp; AD461),0)</f>
        <v>1</v>
      </c>
      <c r="J461" s="766">
        <f ca="1">IF(Setup!$AH$7&lt;&gt;"",INDIRECT("'" &amp; Setup!$AH$7 &amp; "'!" &amp; AD461),0) + IF(Setup!$AH$8&lt;&gt;"",INDIRECT("'" &amp; Setup!$AH$8 &amp; "'!" &amp; AD461),0) + IF(Setup!$AH$9&lt;&gt;"",INDIRECT("'" &amp; Setup!$AH$9 &amp; "'!" &amp; AD461),0) + IF(Setup!$AH$10&lt;&gt;"",INDIRECT("'" &amp; Setup!$AH$10 &amp; "'!" &amp; AD461),0) + IF(Setup!$AH$11&lt;&gt;"",INDIRECT("'" &amp; Setup!$AH$11 &amp; "'!" &amp; AD461),0) + IF(Setup!$AH$12&lt;&gt;"",INDIRECT("'" &amp; Setup!$AH$12 &amp; "'!" &amp; AD461),0)</f>
        <v>1</v>
      </c>
      <c r="K461" s="767"/>
      <c r="L461" s="93">
        <f ca="1">IF(Setup!$AI$7&lt;&gt;"",INDIRECT("'" &amp; Setup!$AI$7 &amp; "'!" &amp; AD461),0) + IF(Setup!$AI$8&lt;&gt;"",INDIRECT("'" &amp; Setup!$AI$8 &amp; "'!" &amp; AD461),0) + IF(Setup!$AI$9&lt;&gt;"",INDIRECT("'" &amp; Setup!$AI$9 &amp; "'!" &amp; AD461),0) + IF(Setup!$AI$10&lt;&gt;"",INDIRECT("'" &amp; Setup!$AI$10 &amp; "'!" &amp; AD461),0) + IF(Setup!$AI$11&lt;&gt;"",INDIRECT("'" &amp; Setup!$AI$11 &amp; "'!" &amp; AD461),0) + IF(Setup!$AI$12&lt;&gt;"",INDIRECT("'" &amp; Setup!$AI$12 &amp; "'!" &amp; AD461),0)</f>
        <v>0</v>
      </c>
      <c r="M461" s="93">
        <f ca="1">IF(Setup!$AJ$7&lt;&gt;"",INDIRECT("'" &amp; Setup!$AJ$7 &amp; "'!" &amp; AD461),0) + IF(Setup!$AJ$8&lt;&gt;"",INDIRECT("'" &amp; Setup!$AJ$8 &amp; "'!" &amp; AD461),0) + IF(Setup!$AJ$9&lt;&gt;"",INDIRECT("'" &amp; Setup!$AJ$9 &amp; "'!" &amp; AD461),0) + IF(Setup!$AJ$10&lt;&gt;"",INDIRECT("'" &amp; Setup!$AJ$10 &amp; "'!" &amp; AD461),0) + IF(Setup!$AJ$11&lt;&gt;"",INDIRECT("'" &amp; Setup!$AJ$11 &amp; "'!" &amp; AD461),0) + IF(Setup!$AJ$12&lt;&gt;"",INDIRECT("'" &amp; Setup!$AJ$12 &amp; "'!" &amp; AD461),0)</f>
        <v>0</v>
      </c>
      <c r="AD461" s="2" t="s">
        <v>1367</v>
      </c>
    </row>
    <row r="462" spans="1:30" ht="20.100000000000001" hidden="1" customHeight="1" x14ac:dyDescent="0.2">
      <c r="A462" s="139">
        <f ca="1">Setup!AP10</f>
        <v>0</v>
      </c>
      <c r="B462" s="131"/>
      <c r="C462" s="131"/>
      <c r="D462" s="143"/>
      <c r="E462" s="143"/>
      <c r="F462" s="131"/>
      <c r="G462" s="135"/>
      <c r="H462" s="91">
        <f t="shared" ca="1" si="232"/>
        <v>0</v>
      </c>
      <c r="I462" s="91">
        <f ca="1">IF(Setup!$AG$7&lt;&gt;"",INDIRECT("'" &amp; Setup!$AG$7 &amp; "'!" &amp; AD462),0) + IF(Setup!$AG$8&lt;&gt;"",INDIRECT("'" &amp; Setup!$AG$8 &amp; "'!" &amp; AD462),0) + IF(Setup!$AG$9&lt;&gt;"",INDIRECT("'" &amp; Setup!$AG$9 &amp; "'!" &amp; AD462),0) + IF(Setup!$AG$10&lt;&gt;"",INDIRECT("'" &amp; Setup!$AG$10 &amp; "'!" &amp; AD462),0) + IF(Setup!$AG$11&lt;&gt;"",INDIRECT("'" &amp; Setup!$AG$11 &amp; "'!" &amp; AD462),0) + IF(Setup!$AG$12&lt;&gt;"",INDIRECT("'" &amp; Setup!$AG$12 &amp; "'!" &amp; AD462),0)</f>
        <v>0</v>
      </c>
      <c r="J462" s="764">
        <f ca="1">IF(Setup!$AH$7&lt;&gt;"",INDIRECT("'" &amp; Setup!$AH$7 &amp; "'!" &amp; AD462),0) + IF(Setup!$AH$8&lt;&gt;"",INDIRECT("'" &amp; Setup!$AH$8 &amp; "'!" &amp; AD462),0) + IF(Setup!$AH$9&lt;&gt;"",INDIRECT("'" &amp; Setup!$AH$9 &amp; "'!" &amp; AD462),0) + IF(Setup!$AH$10&lt;&gt;"",INDIRECT("'" &amp; Setup!$AH$10 &amp; "'!" &amp; AD462),0) + IF(Setup!$AH$11&lt;&gt;"",INDIRECT("'" &amp; Setup!$AH$11 &amp; "'!" &amp; AD462),0) + IF(Setup!$AH$12&lt;&gt;"",INDIRECT("'" &amp; Setup!$AH$12 &amp; "'!" &amp; AD462),0)</f>
        <v>0</v>
      </c>
      <c r="K462" s="765"/>
      <c r="L462" s="91">
        <f ca="1">IF(Setup!$AI$7&lt;&gt;"",INDIRECT("'" &amp; Setup!$AI$7 &amp; "'!" &amp; AD462),0) + IF(Setup!$AI$8&lt;&gt;"",INDIRECT("'" &amp; Setup!$AI$8 &amp; "'!" &amp; AD462),0) + IF(Setup!$AI$9&lt;&gt;"",INDIRECT("'" &amp; Setup!$AI$9 &amp; "'!" &amp; AD462),0) + IF(Setup!$AI$10&lt;&gt;"",INDIRECT("'" &amp; Setup!$AI$10 &amp; "'!" &amp; AD462),0) + IF(Setup!$AI$11&lt;&gt;"",INDIRECT("'" &amp; Setup!$AI$11 &amp; "'!" &amp; AD462),0) + IF(Setup!$AI$12&lt;&gt;"",INDIRECT("'" &amp; Setup!$AI$12 &amp; "'!" &amp; AD462),0)</f>
        <v>0</v>
      </c>
      <c r="M462" s="91">
        <f ca="1">IF(Setup!$AJ$7&lt;&gt;"",INDIRECT("'" &amp; Setup!$AJ$7 &amp; "'!" &amp; AD462),0) + IF(Setup!$AJ$8&lt;&gt;"",INDIRECT("'" &amp; Setup!$AJ$8 &amp; "'!" &amp; AD462),0) + IF(Setup!$AJ$9&lt;&gt;"",INDIRECT("'" &amp; Setup!$AJ$9 &amp; "'!" &amp; AD462),0) + IF(Setup!$AJ$10&lt;&gt;"",INDIRECT("'" &amp; Setup!$AJ$10 &amp; "'!" &amp; AD462),0) + IF(Setup!$AJ$11&lt;&gt;"",INDIRECT("'" &amp; Setup!$AJ$11 &amp; "'!" &amp; AD462),0) + IF(Setup!$AJ$12&lt;&gt;"",INDIRECT("'" &amp; Setup!$AJ$12 &amp; "'!" &amp; AD462),0)</f>
        <v>0</v>
      </c>
      <c r="AD462" s="2" t="s">
        <v>1368</v>
      </c>
    </row>
    <row r="463" spans="1:30" ht="20.100000000000001" hidden="1" customHeight="1" x14ac:dyDescent="0.2">
      <c r="A463" s="140">
        <f ca="1">Setup!AP11</f>
        <v>0</v>
      </c>
      <c r="B463" s="131"/>
      <c r="C463" s="131"/>
      <c r="D463" s="144"/>
      <c r="E463" s="144"/>
      <c r="F463" s="131"/>
      <c r="G463" s="136"/>
      <c r="H463" s="91">
        <f t="shared" ca="1" si="232"/>
        <v>0</v>
      </c>
      <c r="I463" s="91">
        <f ca="1">IF(Setup!$AG$7&lt;&gt;"",INDIRECT("'" &amp; Setup!$AG$7 &amp; "'!" &amp; AD463),0) + IF(Setup!$AG$8&lt;&gt;"",INDIRECT("'" &amp; Setup!$AG$8 &amp; "'!" &amp; AD463),0) + IF(Setup!$AG$9&lt;&gt;"",INDIRECT("'" &amp; Setup!$AG$9 &amp; "'!" &amp; AD463),0) + IF(Setup!$AG$10&lt;&gt;"",INDIRECT("'" &amp; Setup!$AG$10 &amp; "'!" &amp; AD463),0) + IF(Setup!$AG$11&lt;&gt;"",INDIRECT("'" &amp; Setup!$AG$11 &amp; "'!" &amp; AD463),0) + IF(Setup!$AG$12&lt;&gt;"",INDIRECT("'" &amp; Setup!$AG$12 &amp; "'!" &amp; AD463),0)</f>
        <v>0</v>
      </c>
      <c r="J463" s="764">
        <f ca="1">IF(Setup!$AH$7&lt;&gt;"",INDIRECT("'" &amp; Setup!$AH$7 &amp; "'!" &amp; AD463),0) + IF(Setup!$AH$8&lt;&gt;"",INDIRECT("'" &amp; Setup!$AH$8 &amp; "'!" &amp; AD463),0) + IF(Setup!$AH$9&lt;&gt;"",INDIRECT("'" &amp; Setup!$AH$9 &amp; "'!" &amp; AD463),0) + IF(Setup!$AH$10&lt;&gt;"",INDIRECT("'" &amp; Setup!$AH$10 &amp; "'!" &amp; AD463),0) + IF(Setup!$AH$11&lt;&gt;"",INDIRECT("'" &amp; Setup!$AH$11 &amp; "'!" &amp; AD463),0) + IF(Setup!$AH$12&lt;&gt;"",INDIRECT("'" &amp; Setup!$AH$12 &amp; "'!" &amp; AD463),0)</f>
        <v>0</v>
      </c>
      <c r="K463" s="765"/>
      <c r="L463" s="91">
        <f ca="1">IF(Setup!$AI$7&lt;&gt;"",INDIRECT("'" &amp; Setup!$AI$7 &amp; "'!" &amp; AD463),0) + IF(Setup!$AI$8&lt;&gt;"",INDIRECT("'" &amp; Setup!$AI$8 &amp; "'!" &amp; AD463),0) + IF(Setup!$AI$9&lt;&gt;"",INDIRECT("'" &amp; Setup!$AI$9 &amp; "'!" &amp; AD463),0) + IF(Setup!$AI$10&lt;&gt;"",INDIRECT("'" &amp; Setup!$AI$10 &amp; "'!" &amp; AD463),0) + IF(Setup!$AI$11&lt;&gt;"",INDIRECT("'" &amp; Setup!$AI$11 &amp; "'!" &amp; AD463),0) + IF(Setup!$AI$12&lt;&gt;"",INDIRECT("'" &amp; Setup!$AI$12 &amp; "'!" &amp; AD463),0)</f>
        <v>0</v>
      </c>
      <c r="M463" s="91">
        <f ca="1">IF(Setup!$AJ$7&lt;&gt;"",INDIRECT("'" &amp; Setup!$AJ$7 &amp; "'!" &amp; AD463),0) + IF(Setup!$AJ$8&lt;&gt;"",INDIRECT("'" &amp; Setup!$AJ$8 &amp; "'!" &amp; AD463),0) + IF(Setup!$AJ$9&lt;&gt;"",INDIRECT("'" &amp; Setup!$AJ$9 &amp; "'!" &amp; AD463),0) + IF(Setup!$AJ$10&lt;&gt;"",INDIRECT("'" &amp; Setup!$AJ$10 &amp; "'!" &amp; AD463),0) + IF(Setup!$AJ$11&lt;&gt;"",INDIRECT("'" &amp; Setup!$AJ$11 &amp; "'!" &amp; AD463),0) + IF(Setup!$AJ$12&lt;&gt;"",INDIRECT("'" &amp; Setup!$AJ$12 &amp; "'!" &amp; AD463),0)</f>
        <v>0</v>
      </c>
      <c r="AD463" s="2" t="s">
        <v>1369</v>
      </c>
    </row>
    <row r="464" spans="1:30" ht="20.100000000000001" hidden="1" customHeight="1" x14ac:dyDescent="0.2">
      <c r="A464" s="140">
        <f ca="1">Setup!AP12</f>
        <v>0</v>
      </c>
      <c r="B464" s="131"/>
      <c r="C464" s="131"/>
      <c r="D464" s="144"/>
      <c r="E464" s="144"/>
      <c r="F464" s="131"/>
      <c r="G464" s="136"/>
      <c r="H464" s="91">
        <f t="shared" ca="1" si="232"/>
        <v>0</v>
      </c>
      <c r="I464" s="91">
        <f ca="1">IF(Setup!$AG$7&lt;&gt;"",INDIRECT("'" &amp; Setup!$AG$7 &amp; "'!" &amp; AD464),0) + IF(Setup!$AG$8&lt;&gt;"",INDIRECT("'" &amp; Setup!$AG$8 &amp; "'!" &amp; AD464),0) + IF(Setup!$AG$9&lt;&gt;"",INDIRECT("'" &amp; Setup!$AG$9 &amp; "'!" &amp; AD464),0) + IF(Setup!$AG$10&lt;&gt;"",INDIRECT("'" &amp; Setup!$AG$10 &amp; "'!" &amp; AD464),0) + IF(Setup!$AG$11&lt;&gt;"",INDIRECT("'" &amp; Setup!$AG$11 &amp; "'!" &amp; AD464),0) + IF(Setup!$AG$12&lt;&gt;"",INDIRECT("'" &amp; Setup!$AG$12 &amp; "'!" &amp; AD464),0)</f>
        <v>0</v>
      </c>
      <c r="J464" s="764">
        <f ca="1">IF(Setup!$AH$7&lt;&gt;"",INDIRECT("'" &amp; Setup!$AH$7 &amp; "'!" &amp; AD464),0) + IF(Setup!$AH$8&lt;&gt;"",INDIRECT("'" &amp; Setup!$AH$8 &amp; "'!" &amp; AD464),0) + IF(Setup!$AH$9&lt;&gt;"",INDIRECT("'" &amp; Setup!$AH$9 &amp; "'!" &amp; AD464),0) + IF(Setup!$AH$10&lt;&gt;"",INDIRECT("'" &amp; Setup!$AH$10 &amp; "'!" &amp; AD464),0) + IF(Setup!$AH$11&lt;&gt;"",INDIRECT("'" &amp; Setup!$AH$11 &amp; "'!" &amp; AD464),0) + IF(Setup!$AH$12&lt;&gt;"",INDIRECT("'" &amp; Setup!$AH$12 &amp; "'!" &amp; AD464),0)</f>
        <v>0</v>
      </c>
      <c r="K464" s="765"/>
      <c r="L464" s="91">
        <f ca="1">IF(Setup!$AI$7&lt;&gt;"",INDIRECT("'" &amp; Setup!$AI$7 &amp; "'!" &amp; AD464),0) + IF(Setup!$AI$8&lt;&gt;"",INDIRECT("'" &amp; Setup!$AI$8 &amp; "'!" &amp; AD464),0) + IF(Setup!$AI$9&lt;&gt;"",INDIRECT("'" &amp; Setup!$AI$9 &amp; "'!" &amp; AD464),0) + IF(Setup!$AI$10&lt;&gt;"",INDIRECT("'" &amp; Setup!$AI$10 &amp; "'!" &amp; AD464),0) + IF(Setup!$AI$11&lt;&gt;"",INDIRECT("'" &amp; Setup!$AI$11 &amp; "'!" &amp; AD464),0) + IF(Setup!$AI$12&lt;&gt;"",INDIRECT("'" &amp; Setup!$AI$12 &amp; "'!" &amp; AD464),0)</f>
        <v>0</v>
      </c>
      <c r="M464" s="91">
        <f ca="1">IF(Setup!$AJ$7&lt;&gt;"",INDIRECT("'" &amp; Setup!$AJ$7 &amp; "'!" &amp; AD464),0) + IF(Setup!$AJ$8&lt;&gt;"",INDIRECT("'" &amp; Setup!$AJ$8 &amp; "'!" &amp; AD464),0) + IF(Setup!$AJ$9&lt;&gt;"",INDIRECT("'" &amp; Setup!$AJ$9 &amp; "'!" &amp; AD464),0) + IF(Setup!$AJ$10&lt;&gt;"",INDIRECT("'" &amp; Setup!$AJ$10 &amp; "'!" &amp; AD464),0) + IF(Setup!$AJ$11&lt;&gt;"",INDIRECT("'" &amp; Setup!$AJ$11 &amp; "'!" &amp; AD464),0) + IF(Setup!$AJ$12&lt;&gt;"",INDIRECT("'" &amp; Setup!$AJ$12 &amp; "'!" &amp; AD464),0)</f>
        <v>0</v>
      </c>
      <c r="AD464" s="2" t="s">
        <v>1370</v>
      </c>
    </row>
    <row r="465" spans="1:30" ht="20.100000000000001" hidden="1" customHeight="1" x14ac:dyDescent="0.2">
      <c r="A465" s="137">
        <f ca="1">Setup!AP13</f>
        <v>0</v>
      </c>
      <c r="B465" s="131"/>
      <c r="C465" s="131"/>
      <c r="D465" s="141"/>
      <c r="E465" s="141"/>
      <c r="F465" s="131"/>
      <c r="G465" s="133"/>
      <c r="H465" s="93">
        <f t="shared" ca="1" si="232"/>
        <v>0</v>
      </c>
      <c r="I465" s="93">
        <f ca="1">IF(Setup!$AG$7&lt;&gt;"",INDIRECT("'" &amp; Setup!$AG$7 &amp; "'!" &amp; AD465),0) + IF(Setup!$AG$8&lt;&gt;"",INDIRECT("'" &amp; Setup!$AG$8 &amp; "'!" &amp; AD465),0) + IF(Setup!$AG$9&lt;&gt;"",INDIRECT("'" &amp; Setup!$AG$9 &amp; "'!" &amp; AD465),0) + IF(Setup!$AG$10&lt;&gt;"",INDIRECT("'" &amp; Setup!$AG$10 &amp; "'!" &amp; AD465),0) + IF(Setup!$AG$11&lt;&gt;"",INDIRECT("'" &amp; Setup!$AG$11 &amp; "'!" &amp; AD465),0) + IF(Setup!$AG$12&lt;&gt;"",INDIRECT("'" &amp; Setup!$AG$12 &amp; "'!" &amp; AD465),0)</f>
        <v>0</v>
      </c>
      <c r="J465" s="766">
        <f ca="1">IF(Setup!$AH$7&lt;&gt;"",INDIRECT("'" &amp; Setup!$AH$7 &amp; "'!" &amp; AD465),0) + IF(Setup!$AH$8&lt;&gt;"",INDIRECT("'" &amp; Setup!$AH$8 &amp; "'!" &amp; AD465),0) + IF(Setup!$AH$9&lt;&gt;"",INDIRECT("'" &amp; Setup!$AH$9 &amp; "'!" &amp; AD465),0) + IF(Setup!$AH$10&lt;&gt;"",INDIRECT("'" &amp; Setup!$AH$10 &amp; "'!" &amp; AD465),0) + IF(Setup!$AH$11&lt;&gt;"",INDIRECT("'" &amp; Setup!$AH$11 &amp; "'!" &amp; AD465),0) + IF(Setup!$AH$12&lt;&gt;"",INDIRECT("'" &amp; Setup!$AH$12 &amp; "'!" &amp; AD465),0)</f>
        <v>0</v>
      </c>
      <c r="K465" s="767"/>
      <c r="L465" s="93">
        <f ca="1">IF(Setup!$AI$7&lt;&gt;"",INDIRECT("'" &amp; Setup!$AI$7 &amp; "'!" &amp; AD465),0) + IF(Setup!$AI$8&lt;&gt;"",INDIRECT("'" &amp; Setup!$AI$8 &amp; "'!" &amp; AD465),0) + IF(Setup!$AI$9&lt;&gt;"",INDIRECT("'" &amp; Setup!$AI$9 &amp; "'!" &amp; AD465),0) + IF(Setup!$AI$10&lt;&gt;"",INDIRECT("'" &amp; Setup!$AI$10 &amp; "'!" &amp; AD465),0) + IF(Setup!$AI$11&lt;&gt;"",INDIRECT("'" &amp; Setup!$AI$11 &amp; "'!" &amp; AD465),0) + IF(Setup!$AI$12&lt;&gt;"",INDIRECT("'" &amp; Setup!$AI$12 &amp; "'!" &amp; AD465),0)</f>
        <v>0</v>
      </c>
      <c r="M465" s="93">
        <f ca="1">IF(Setup!$AJ$7&lt;&gt;"",INDIRECT("'" &amp; Setup!$AJ$7 &amp; "'!" &amp; AD465),0) + IF(Setup!$AJ$8&lt;&gt;"",INDIRECT("'" &amp; Setup!$AJ$8 &amp; "'!" &amp; AD465),0) + IF(Setup!$AJ$9&lt;&gt;"",INDIRECT("'" &amp; Setup!$AJ$9 &amp; "'!" &amp; AD465),0) + IF(Setup!$AJ$10&lt;&gt;"",INDIRECT("'" &amp; Setup!$AJ$10 &amp; "'!" &amp; AD465),0) + IF(Setup!$AJ$11&lt;&gt;"",INDIRECT("'" &amp; Setup!$AJ$11 &amp; "'!" &amp; AD465),0) + IF(Setup!$AJ$12&lt;&gt;"",INDIRECT("'" &amp; Setup!$AJ$12 &amp; "'!" &amp; AD465),0)</f>
        <v>0</v>
      </c>
      <c r="AD465" s="2" t="s">
        <v>1371</v>
      </c>
    </row>
    <row r="466" spans="1:30" ht="20.100000000000001" hidden="1" customHeight="1" x14ac:dyDescent="0.2">
      <c r="A466" s="138">
        <f ca="1">Setup!AP14</f>
        <v>0</v>
      </c>
      <c r="B466" s="131"/>
      <c r="C466" s="131"/>
      <c r="D466" s="142"/>
      <c r="E466" s="142"/>
      <c r="F466" s="131"/>
      <c r="G466" s="134"/>
      <c r="H466" s="93">
        <f t="shared" ca="1" si="232"/>
        <v>0</v>
      </c>
      <c r="I466" s="93">
        <f ca="1">IF(Setup!$AG$7&lt;&gt;"",INDIRECT("'" &amp; Setup!$AG$7 &amp; "'!" &amp; AD466),0) + IF(Setup!$AG$8&lt;&gt;"",INDIRECT("'" &amp; Setup!$AG$8 &amp; "'!" &amp; AD466),0) + IF(Setup!$AG$9&lt;&gt;"",INDIRECT("'" &amp; Setup!$AG$9 &amp; "'!" &amp; AD466),0) + IF(Setup!$AG$10&lt;&gt;"",INDIRECT("'" &amp; Setup!$AG$10 &amp; "'!" &amp; AD466),0) + IF(Setup!$AG$11&lt;&gt;"",INDIRECT("'" &amp; Setup!$AG$11 &amp; "'!" &amp; AD466),0) + IF(Setup!$AG$12&lt;&gt;"",INDIRECT("'" &amp; Setup!$AG$12 &amp; "'!" &amp; AD466),0)</f>
        <v>0</v>
      </c>
      <c r="J466" s="766">
        <f ca="1">IF(Setup!$AH$7&lt;&gt;"",INDIRECT("'" &amp; Setup!$AH$7 &amp; "'!" &amp; AD466),0) + IF(Setup!$AH$8&lt;&gt;"",INDIRECT("'" &amp; Setup!$AH$8 &amp; "'!" &amp; AD466),0) + IF(Setup!$AH$9&lt;&gt;"",INDIRECT("'" &amp; Setup!$AH$9 &amp; "'!" &amp; AD466),0) + IF(Setup!$AH$10&lt;&gt;"",INDIRECT("'" &amp; Setup!$AH$10 &amp; "'!" &amp; AD466),0) + IF(Setup!$AH$11&lt;&gt;"",INDIRECT("'" &amp; Setup!$AH$11 &amp; "'!" &amp; AD466),0) + IF(Setup!$AH$12&lt;&gt;"",INDIRECT("'" &amp; Setup!$AH$12 &amp; "'!" &amp; AD466),0)</f>
        <v>0</v>
      </c>
      <c r="K466" s="767"/>
      <c r="L466" s="93">
        <f ca="1">IF(Setup!$AI$7&lt;&gt;"",INDIRECT("'" &amp; Setup!$AI$7 &amp; "'!" &amp; AD466),0) + IF(Setup!$AI$8&lt;&gt;"",INDIRECT("'" &amp; Setup!$AI$8 &amp; "'!" &amp; AD466),0) + IF(Setup!$AI$9&lt;&gt;"",INDIRECT("'" &amp; Setup!$AI$9 &amp; "'!" &amp; AD466),0) + IF(Setup!$AI$10&lt;&gt;"",INDIRECT("'" &amp; Setup!$AI$10 &amp; "'!" &amp; AD466),0) + IF(Setup!$AI$11&lt;&gt;"",INDIRECT("'" &amp; Setup!$AI$11 &amp; "'!" &amp; AD466),0) + IF(Setup!$AI$12&lt;&gt;"",INDIRECT("'" &amp; Setup!$AI$12 &amp; "'!" &amp; AD466),0)</f>
        <v>0</v>
      </c>
      <c r="M466" s="93">
        <f ca="1">IF(Setup!$AJ$7&lt;&gt;"",INDIRECT("'" &amp; Setup!$AJ$7 &amp; "'!" &amp; AD466),0) + IF(Setup!$AJ$8&lt;&gt;"",INDIRECT("'" &amp; Setup!$AJ$8 &amp; "'!" &amp; AD466),0) + IF(Setup!$AJ$9&lt;&gt;"",INDIRECT("'" &amp; Setup!$AJ$9 &amp; "'!" &amp; AD466),0) + IF(Setup!$AJ$10&lt;&gt;"",INDIRECT("'" &amp; Setup!$AJ$10 &amp; "'!" &amp; AD466),0) + IF(Setup!$AJ$11&lt;&gt;"",INDIRECT("'" &amp; Setup!$AJ$11 &amp; "'!" &amp; AD466),0) + IF(Setup!$AJ$12&lt;&gt;"",INDIRECT("'" &amp; Setup!$AJ$12 &amp; "'!" &amp; AD466),0)</f>
        <v>0</v>
      </c>
      <c r="AD466" s="2" t="s">
        <v>1372</v>
      </c>
    </row>
    <row r="467" spans="1:30" ht="20.100000000000001" customHeight="1" x14ac:dyDescent="0.2">
      <c r="A467" s="139" t="str">
        <f ca="1">Setup!AP15</f>
        <v>Supervision actions recommended</v>
      </c>
      <c r="B467" s="131"/>
      <c r="C467" s="131"/>
      <c r="D467" s="143"/>
      <c r="E467" s="143"/>
      <c r="F467" s="131"/>
      <c r="G467" s="135"/>
      <c r="H467" s="91">
        <f t="shared" ca="1" si="232"/>
        <v>10</v>
      </c>
      <c r="I467" s="91">
        <f ca="1">IF(Setup!$AG$7&lt;&gt;"",INDIRECT("'" &amp; Setup!$AG$7 &amp; "'!" &amp; AD467),0) + IF(Setup!$AG$8&lt;&gt;"",INDIRECT("'" &amp; Setup!$AG$8 &amp; "'!" &amp; AD467),0) + IF(Setup!$AG$9&lt;&gt;"",INDIRECT("'" &amp; Setup!$AG$9 &amp; "'!" &amp; AD467),0) + IF(Setup!$AG$10&lt;&gt;"",INDIRECT("'" &amp; Setup!$AG$10 &amp; "'!" &amp; AD467),0) + IF(Setup!$AG$11&lt;&gt;"",INDIRECT("'" &amp; Setup!$AG$11 &amp; "'!" &amp; AD467),0) + IF(Setup!$AG$12&lt;&gt;"",INDIRECT("'" &amp; Setup!$AG$12 &amp; "'!" &amp; AD467),0)</f>
        <v>7</v>
      </c>
      <c r="J467" s="764">
        <f ca="1">IF(Setup!$AH$7&lt;&gt;"",INDIRECT("'" &amp; Setup!$AH$7 &amp; "'!" &amp; AD467),0) + IF(Setup!$AH$8&lt;&gt;"",INDIRECT("'" &amp; Setup!$AH$8 &amp; "'!" &amp; AD467),0) + IF(Setup!$AH$9&lt;&gt;"",INDIRECT("'" &amp; Setup!$AH$9 &amp; "'!" &amp; AD467),0) + IF(Setup!$AH$10&lt;&gt;"",INDIRECT("'" &amp; Setup!$AH$10 &amp; "'!" &amp; AD467),0) + IF(Setup!$AH$11&lt;&gt;"",INDIRECT("'" &amp; Setup!$AH$11 &amp; "'!" &amp; AD467),0) + IF(Setup!$AH$12&lt;&gt;"",INDIRECT("'" &amp; Setup!$AH$12 &amp; "'!" &amp; AD467),0)</f>
        <v>3</v>
      </c>
      <c r="K467" s="765"/>
      <c r="L467" s="91">
        <f ca="1">IF(Setup!$AI$7&lt;&gt;"",INDIRECT("'" &amp; Setup!$AI$7 &amp; "'!" &amp; AD467),0) + IF(Setup!$AI$8&lt;&gt;"",INDIRECT("'" &amp; Setup!$AI$8 &amp; "'!" &amp; AD467),0) + IF(Setup!$AI$9&lt;&gt;"",INDIRECT("'" &amp; Setup!$AI$9 &amp; "'!" &amp; AD467),0) + IF(Setup!$AI$10&lt;&gt;"",INDIRECT("'" &amp; Setup!$AI$10 &amp; "'!" &amp; AD467),0) + IF(Setup!$AI$11&lt;&gt;"",INDIRECT("'" &amp; Setup!$AI$11 &amp; "'!" &amp; AD467),0) + IF(Setup!$AI$12&lt;&gt;"",INDIRECT("'" &amp; Setup!$AI$12 &amp; "'!" &amp; AD467),0)</f>
        <v>0</v>
      </c>
      <c r="M467" s="91">
        <f ca="1">IF(Setup!$AJ$7&lt;&gt;"",INDIRECT("'" &amp; Setup!$AJ$7 &amp; "'!" &amp; AD467),0) + IF(Setup!$AJ$8&lt;&gt;"",INDIRECT("'" &amp; Setup!$AJ$8 &amp; "'!" &amp; AD467),0) + IF(Setup!$AJ$9&lt;&gt;"",INDIRECT("'" &amp; Setup!$AJ$9 &amp; "'!" &amp; AD467),0) + IF(Setup!$AJ$10&lt;&gt;"",INDIRECT("'" &amp; Setup!$AJ$10 &amp; "'!" &amp; AD467),0) + IF(Setup!$AJ$11&lt;&gt;"",INDIRECT("'" &amp; Setup!$AJ$11 &amp; "'!" &amp; AD467),0) + IF(Setup!$AJ$12&lt;&gt;"",INDIRECT("'" &amp; Setup!$AJ$12 &amp; "'!" &amp; AD467),0)</f>
        <v>0</v>
      </c>
      <c r="AD467" s="2" t="s">
        <v>1373</v>
      </c>
    </row>
    <row r="468" spans="1:30" ht="20.100000000000001" customHeight="1" x14ac:dyDescent="0.2">
      <c r="A468" s="140" t="str">
        <f ca="1">Setup!AP16</f>
        <v>Supervision recommendations past due</v>
      </c>
      <c r="B468" s="131"/>
      <c r="C468" s="131"/>
      <c r="D468" s="144"/>
      <c r="E468" s="144"/>
      <c r="F468" s="131"/>
      <c r="G468" s="136"/>
      <c r="H468" s="91">
        <f t="shared" ca="1" si="232"/>
        <v>4</v>
      </c>
      <c r="I468" s="91">
        <f ca="1">IF(Setup!$AG$7&lt;&gt;"",INDIRECT("'" &amp; Setup!$AG$7 &amp; "'!" &amp; AD468),0) + IF(Setup!$AG$8&lt;&gt;"",INDIRECT("'" &amp; Setup!$AG$8 &amp; "'!" &amp; AD468),0) + IF(Setup!$AG$9&lt;&gt;"",INDIRECT("'" &amp; Setup!$AG$9 &amp; "'!" &amp; AD468),0) + IF(Setup!$AG$10&lt;&gt;"",INDIRECT("'" &amp; Setup!$AG$10 &amp; "'!" &amp; AD468),0) + IF(Setup!$AG$11&lt;&gt;"",INDIRECT("'" &amp; Setup!$AG$11 &amp; "'!" &amp; AD468),0) + IF(Setup!$AG$12&lt;&gt;"",INDIRECT("'" &amp; Setup!$AG$12 &amp; "'!" &amp; AD468),0)</f>
        <v>2</v>
      </c>
      <c r="J468" s="764">
        <f ca="1">IF(Setup!$AH$7&lt;&gt;"",INDIRECT("'" &amp; Setup!$AH$7 &amp; "'!" &amp; AD468),0) + IF(Setup!$AH$8&lt;&gt;"",INDIRECT("'" &amp; Setup!$AH$8 &amp; "'!" &amp; AD468),0) + IF(Setup!$AH$9&lt;&gt;"",INDIRECT("'" &amp; Setup!$AH$9 &amp; "'!" &amp; AD468),0) + IF(Setup!$AH$10&lt;&gt;"",INDIRECT("'" &amp; Setup!$AH$10 &amp; "'!" &amp; AD468),0) + IF(Setup!$AH$11&lt;&gt;"",INDIRECT("'" &amp; Setup!$AH$11 &amp; "'!" &amp; AD468),0) + IF(Setup!$AH$12&lt;&gt;"",INDIRECT("'" &amp; Setup!$AH$12 &amp; "'!" &amp; AD468),0)</f>
        <v>2</v>
      </c>
      <c r="K468" s="765"/>
      <c r="L468" s="91">
        <f ca="1">IF(Setup!$AI$7&lt;&gt;"",INDIRECT("'" &amp; Setup!$AI$7 &amp; "'!" &amp; AD468),0) + IF(Setup!$AI$8&lt;&gt;"",INDIRECT("'" &amp; Setup!$AI$8 &amp; "'!" &amp; AD468),0) + IF(Setup!$AI$9&lt;&gt;"",INDIRECT("'" &amp; Setup!$AI$9 &amp; "'!" &amp; AD468),0) + IF(Setup!$AI$10&lt;&gt;"",INDIRECT("'" &amp; Setup!$AI$10 &amp; "'!" &amp; AD468),0) + IF(Setup!$AI$11&lt;&gt;"",INDIRECT("'" &amp; Setup!$AI$11 &amp; "'!" &amp; AD468),0) + IF(Setup!$AI$12&lt;&gt;"",INDIRECT("'" &amp; Setup!$AI$12 &amp; "'!" &amp; AD468),0)</f>
        <v>0</v>
      </c>
      <c r="M468" s="91">
        <f ca="1">IF(Setup!$AJ$7&lt;&gt;"",INDIRECT("'" &amp; Setup!$AJ$7 &amp; "'!" &amp; AD468),0) + IF(Setup!$AJ$8&lt;&gt;"",INDIRECT("'" &amp; Setup!$AJ$8 &amp; "'!" &amp; AD468),0) + IF(Setup!$AJ$9&lt;&gt;"",INDIRECT("'" &amp; Setup!$AJ$9 &amp; "'!" &amp; AD468),0) + IF(Setup!$AJ$10&lt;&gt;"",INDIRECT("'" &amp; Setup!$AJ$10 &amp; "'!" &amp; AD468),0) + IF(Setup!$AJ$11&lt;&gt;"",INDIRECT("'" &amp; Setup!$AJ$11 &amp; "'!" &amp; AD468),0) + IF(Setup!$AJ$12&lt;&gt;"",INDIRECT("'" &amp; Setup!$AJ$12 &amp; "'!" &amp; AD468),0)</f>
        <v>0</v>
      </c>
      <c r="AD468" s="2" t="s">
        <v>1374</v>
      </c>
    </row>
    <row r="469" spans="1:30" ht="20.100000000000001" customHeight="1" x14ac:dyDescent="0.2">
      <c r="A469" s="137" t="str">
        <f ca="1">Setup!AP17</f>
        <v>Programmatic reports planned</v>
      </c>
      <c r="B469" s="131"/>
      <c r="C469" s="131"/>
      <c r="D469" s="141"/>
      <c r="E469" s="141"/>
      <c r="F469" s="131"/>
      <c r="G469" s="133"/>
      <c r="H469" s="93">
        <f t="shared" ca="1" si="232"/>
        <v>9</v>
      </c>
      <c r="I469" s="93">
        <f ca="1">IF(Setup!$AG$7&lt;&gt;"",INDIRECT("'" &amp; Setup!$AG$7 &amp; "'!" &amp; AD469),0) + IF(Setup!$AG$8&lt;&gt;"",INDIRECT("'" &amp; Setup!$AG$8 &amp; "'!" &amp; AD469),0) + IF(Setup!$AG$9&lt;&gt;"",INDIRECT("'" &amp; Setup!$AG$9 &amp; "'!" &amp; AD469),0) + IF(Setup!$AG$10&lt;&gt;"",INDIRECT("'" &amp; Setup!$AG$10 &amp; "'!" &amp; AD469),0) + IF(Setup!$AG$11&lt;&gt;"",INDIRECT("'" &amp; Setup!$AG$11 &amp; "'!" &amp; AD469),0) + IF(Setup!$AG$12&lt;&gt;"",INDIRECT("'" &amp; Setup!$AG$12 &amp; "'!" &amp; AD469),0)</f>
        <v>4</v>
      </c>
      <c r="J469" s="766">
        <f ca="1">IF(Setup!$AH$7&lt;&gt;"",INDIRECT("'" &amp; Setup!$AH$7 &amp; "'!" &amp; AD469),0) + IF(Setup!$AH$8&lt;&gt;"",INDIRECT("'" &amp; Setup!$AH$8 &amp; "'!" &amp; AD469),0) + IF(Setup!$AH$9&lt;&gt;"",INDIRECT("'" &amp; Setup!$AH$9 &amp; "'!" &amp; AD469),0) + IF(Setup!$AH$10&lt;&gt;"",INDIRECT("'" &amp; Setup!$AH$10 &amp; "'!" &amp; AD469),0) + IF(Setup!$AH$11&lt;&gt;"",INDIRECT("'" &amp; Setup!$AH$11 &amp; "'!" &amp; AD469),0) + IF(Setup!$AH$12&lt;&gt;"",INDIRECT("'" &amp; Setup!$AH$12 &amp; "'!" &amp; AD469),0)</f>
        <v>5</v>
      </c>
      <c r="K469" s="767"/>
      <c r="L469" s="93">
        <f ca="1">IF(Setup!$AI$7&lt;&gt;"",INDIRECT("'" &amp; Setup!$AI$7 &amp; "'!" &amp; AD469),0) + IF(Setup!$AI$8&lt;&gt;"",INDIRECT("'" &amp; Setup!$AI$8 &amp; "'!" &amp; AD469),0) + IF(Setup!$AI$9&lt;&gt;"",INDIRECT("'" &amp; Setup!$AI$9 &amp; "'!" &amp; AD469),0) + IF(Setup!$AI$10&lt;&gt;"",INDIRECT("'" &amp; Setup!$AI$10 &amp; "'!" &amp; AD469),0) + IF(Setup!$AI$11&lt;&gt;"",INDIRECT("'" &amp; Setup!$AI$11 &amp; "'!" &amp; AD469),0) + IF(Setup!$AI$12&lt;&gt;"",INDIRECT("'" &amp; Setup!$AI$12 &amp; "'!" &amp; AD469),0)</f>
        <v>0</v>
      </c>
      <c r="M469" s="93">
        <f ca="1">IF(Setup!$AJ$7&lt;&gt;"",INDIRECT("'" &amp; Setup!$AJ$7 &amp; "'!" &amp; AD469),0) + IF(Setup!$AJ$8&lt;&gt;"",INDIRECT("'" &amp; Setup!$AJ$8 &amp; "'!" &amp; AD469),0) + IF(Setup!$AJ$9&lt;&gt;"",INDIRECT("'" &amp; Setup!$AJ$9 &amp; "'!" &amp; AD469),0) + IF(Setup!$AJ$10&lt;&gt;"",INDIRECT("'" &amp; Setup!$AJ$10 &amp; "'!" &amp; AD469),0) + IF(Setup!$AJ$11&lt;&gt;"",INDIRECT("'" &amp; Setup!$AJ$11 &amp; "'!" &amp; AD469),0) + IF(Setup!$AJ$12&lt;&gt;"",INDIRECT("'" &amp; Setup!$AJ$12 &amp; "'!" &amp; AD469),0)</f>
        <v>0</v>
      </c>
      <c r="AD469" s="2" t="s">
        <v>1375</v>
      </c>
    </row>
    <row r="470" spans="1:30" ht="20.100000000000001" customHeight="1" x14ac:dyDescent="0.2">
      <c r="A470" s="138" t="str">
        <f ca="1">Setup!AP18</f>
        <v>Programmatic reports past due</v>
      </c>
      <c r="B470" s="131"/>
      <c r="C470" s="131"/>
      <c r="D470" s="142"/>
      <c r="E470" s="142"/>
      <c r="F470" s="131"/>
      <c r="G470" s="134"/>
      <c r="H470" s="93">
        <f t="shared" ca="1" si="232"/>
        <v>6</v>
      </c>
      <c r="I470" s="93">
        <f ca="1">IF(Setup!$AG$7&lt;&gt;"",INDIRECT("'" &amp; Setup!$AG$7 &amp; "'!" &amp; AD470),0) + IF(Setup!$AG$8&lt;&gt;"",INDIRECT("'" &amp; Setup!$AG$8 &amp; "'!" &amp; AD470),0) + IF(Setup!$AG$9&lt;&gt;"",INDIRECT("'" &amp; Setup!$AG$9 &amp; "'!" &amp; AD470),0) + IF(Setup!$AG$10&lt;&gt;"",INDIRECT("'" &amp; Setup!$AG$10 &amp; "'!" &amp; AD470),0) + IF(Setup!$AG$11&lt;&gt;"",INDIRECT("'" &amp; Setup!$AG$11 &amp; "'!" &amp; AD470),0) + IF(Setup!$AG$12&lt;&gt;"",INDIRECT("'" &amp; Setup!$AG$12 &amp; "'!" &amp; AD470),0)</f>
        <v>2</v>
      </c>
      <c r="J470" s="766">
        <f ca="1">IF(Setup!$AH$7&lt;&gt;"",INDIRECT("'" &amp; Setup!$AH$7 &amp; "'!" &amp; AD470),0) + IF(Setup!$AH$8&lt;&gt;"",INDIRECT("'" &amp; Setup!$AH$8 &amp; "'!" &amp; AD470),0) + IF(Setup!$AH$9&lt;&gt;"",INDIRECT("'" &amp; Setup!$AH$9 &amp; "'!" &amp; AD470),0) + IF(Setup!$AH$10&lt;&gt;"",INDIRECT("'" &amp; Setup!$AH$10 &amp; "'!" &amp; AD470),0) + IF(Setup!$AH$11&lt;&gt;"",INDIRECT("'" &amp; Setup!$AH$11 &amp; "'!" &amp; AD470),0) + IF(Setup!$AH$12&lt;&gt;"",INDIRECT("'" &amp; Setup!$AH$12 &amp; "'!" &amp; AD470),0)</f>
        <v>4</v>
      </c>
      <c r="K470" s="767"/>
      <c r="L470" s="93">
        <f ca="1">IF(Setup!$AI$7&lt;&gt;"",INDIRECT("'" &amp; Setup!$AI$7 &amp; "'!" &amp; AD470),0) + IF(Setup!$AI$8&lt;&gt;"",INDIRECT("'" &amp; Setup!$AI$8 &amp; "'!" &amp; AD470),0) + IF(Setup!$AI$9&lt;&gt;"",INDIRECT("'" &amp; Setup!$AI$9 &amp; "'!" &amp; AD470),0) + IF(Setup!$AI$10&lt;&gt;"",INDIRECT("'" &amp; Setup!$AI$10 &amp; "'!" &amp; AD470),0) + IF(Setup!$AI$11&lt;&gt;"",INDIRECT("'" &amp; Setup!$AI$11 &amp; "'!" &amp; AD470),0) + IF(Setup!$AI$12&lt;&gt;"",INDIRECT("'" &amp; Setup!$AI$12 &amp; "'!" &amp; AD470),0)</f>
        <v>0</v>
      </c>
      <c r="M470" s="93">
        <f ca="1">IF(Setup!$AJ$7&lt;&gt;"",INDIRECT("'" &amp; Setup!$AJ$7 &amp; "'!" &amp; AD470),0) + IF(Setup!$AJ$8&lt;&gt;"",INDIRECT("'" &amp; Setup!$AJ$8 &amp; "'!" &amp; AD470),0) + IF(Setup!$AJ$9&lt;&gt;"",INDIRECT("'" &amp; Setup!$AJ$9 &amp; "'!" &amp; AD470),0) + IF(Setup!$AJ$10&lt;&gt;"",INDIRECT("'" &amp; Setup!$AJ$10 &amp; "'!" &amp; AD470),0) + IF(Setup!$AJ$11&lt;&gt;"",INDIRECT("'" &amp; Setup!$AJ$11 &amp; "'!" &amp; AD470),0) + IF(Setup!$AJ$12&lt;&gt;"",INDIRECT("'" &amp; Setup!$AJ$12 &amp; "'!" &amp; AD470),0)</f>
        <v>0</v>
      </c>
      <c r="AD470" s="2" t="s">
        <v>1376</v>
      </c>
    </row>
    <row r="471" spans="1:30" ht="20.100000000000001" hidden="1" customHeight="1" x14ac:dyDescent="0.2">
      <c r="A471" s="139">
        <f ca="1">Setup!AP19</f>
        <v>0</v>
      </c>
      <c r="B471" s="131"/>
      <c r="C471" s="131"/>
      <c r="D471" s="143"/>
      <c r="E471" s="143"/>
      <c r="F471" s="131"/>
      <c r="G471" s="135"/>
      <c r="H471" s="91">
        <f t="shared" ca="1" si="232"/>
        <v>0</v>
      </c>
      <c r="I471" s="91">
        <f ca="1">IF(Setup!$AG$7&lt;&gt;"",INDIRECT("'" &amp; Setup!$AG$7 &amp; "'!" &amp; AD471),0) + IF(Setup!$AG$8&lt;&gt;"",INDIRECT("'" &amp; Setup!$AG$8 &amp; "'!" &amp; AD471),0) + IF(Setup!$AG$9&lt;&gt;"",INDIRECT("'" &amp; Setup!$AG$9 &amp; "'!" &amp; AD471),0) + IF(Setup!$AG$10&lt;&gt;"",INDIRECT("'" &amp; Setup!$AG$10 &amp; "'!" &amp; AD471),0) + IF(Setup!$AG$11&lt;&gt;"",INDIRECT("'" &amp; Setup!$AG$11 &amp; "'!" &amp; AD471),0) + IF(Setup!$AG$12&lt;&gt;"",INDIRECT("'" &amp; Setup!$AG$12 &amp; "'!" &amp; AD471),0)</f>
        <v>0</v>
      </c>
      <c r="J471" s="764">
        <f ca="1">IF(Setup!$AH$7&lt;&gt;"",INDIRECT("'" &amp; Setup!$AH$7 &amp; "'!" &amp; AD471),0) + IF(Setup!$AH$8&lt;&gt;"",INDIRECT("'" &amp; Setup!$AH$8 &amp; "'!" &amp; AD471),0) + IF(Setup!$AH$9&lt;&gt;"",INDIRECT("'" &amp; Setup!$AH$9 &amp; "'!" &amp; AD471),0) + IF(Setup!$AH$10&lt;&gt;"",INDIRECT("'" &amp; Setup!$AH$10 &amp; "'!" &amp; AD471),0) + IF(Setup!$AH$11&lt;&gt;"",INDIRECT("'" &amp; Setup!$AH$11 &amp; "'!" &amp; AD471),0) + IF(Setup!$AH$12&lt;&gt;"",INDIRECT("'" &amp; Setup!$AH$12 &amp; "'!" &amp; AD471),0)</f>
        <v>0</v>
      </c>
      <c r="K471" s="765"/>
      <c r="L471" s="91">
        <f ca="1">IF(Setup!$AI$7&lt;&gt;"",INDIRECT("'" &amp; Setup!$AI$7 &amp; "'!" &amp; AD471),0) + IF(Setup!$AI$8&lt;&gt;"",INDIRECT("'" &amp; Setup!$AI$8 &amp; "'!" &amp; AD471),0) + IF(Setup!$AI$9&lt;&gt;"",INDIRECT("'" &amp; Setup!$AI$9 &amp; "'!" &amp; AD471),0) + IF(Setup!$AI$10&lt;&gt;"",INDIRECT("'" &amp; Setup!$AI$10 &amp; "'!" &amp; AD471),0) + IF(Setup!$AI$11&lt;&gt;"",INDIRECT("'" &amp; Setup!$AI$11 &amp; "'!" &amp; AD471),0) + IF(Setup!$AI$12&lt;&gt;"",INDIRECT("'" &amp; Setup!$AI$12 &amp; "'!" &amp; AD471),0)</f>
        <v>0</v>
      </c>
      <c r="M471" s="91">
        <f ca="1">IF(Setup!$AJ$7&lt;&gt;"",INDIRECT("'" &amp; Setup!$AJ$7 &amp; "'!" &amp; AD471),0) + IF(Setup!$AJ$8&lt;&gt;"",INDIRECT("'" &amp; Setup!$AJ$8 &amp; "'!" &amp; AD471),0) + IF(Setup!$AJ$9&lt;&gt;"",INDIRECT("'" &amp; Setup!$AJ$9 &amp; "'!" &amp; AD471),0) + IF(Setup!$AJ$10&lt;&gt;"",INDIRECT("'" &amp; Setup!$AJ$10 &amp; "'!" &amp; AD471),0) + IF(Setup!$AJ$11&lt;&gt;"",INDIRECT("'" &amp; Setup!$AJ$11 &amp; "'!" &amp; AD471),0) + IF(Setup!$AJ$12&lt;&gt;"",INDIRECT("'" &amp; Setup!$AJ$12 &amp; "'!" &amp; AD471),0)</f>
        <v>0</v>
      </c>
      <c r="AD471" s="2" t="s">
        <v>1377</v>
      </c>
    </row>
    <row r="472" spans="1:30" ht="20.100000000000001" hidden="1" customHeight="1" x14ac:dyDescent="0.2">
      <c r="A472" s="140">
        <f ca="1">Setup!AP20</f>
        <v>0</v>
      </c>
      <c r="B472" s="131"/>
      <c r="C472" s="131"/>
      <c r="D472" s="144"/>
      <c r="E472" s="144"/>
      <c r="F472" s="131"/>
      <c r="G472" s="136"/>
      <c r="H472" s="91">
        <f t="shared" ca="1" si="232"/>
        <v>0</v>
      </c>
      <c r="I472" s="91">
        <f ca="1">IF(Setup!$AG$7&lt;&gt;"",INDIRECT("'" &amp; Setup!$AG$7 &amp; "'!" &amp; AD472),0) + IF(Setup!$AG$8&lt;&gt;"",INDIRECT("'" &amp; Setup!$AG$8 &amp; "'!" &amp; AD472),0) + IF(Setup!$AG$9&lt;&gt;"",INDIRECT("'" &amp; Setup!$AG$9 &amp; "'!" &amp; AD472),0) + IF(Setup!$AG$10&lt;&gt;"",INDIRECT("'" &amp; Setup!$AG$10 &amp; "'!" &amp; AD472),0) + IF(Setup!$AG$11&lt;&gt;"",INDIRECT("'" &amp; Setup!$AG$11 &amp; "'!" &amp; AD472),0) + IF(Setup!$AG$12&lt;&gt;"",INDIRECT("'" &amp; Setup!$AG$12 &amp; "'!" &amp; AD472),0)</f>
        <v>0</v>
      </c>
      <c r="J472" s="764">
        <f ca="1">IF(Setup!$AH$7&lt;&gt;"",INDIRECT("'" &amp; Setup!$AH$7 &amp; "'!" &amp; AD472),0) + IF(Setup!$AH$8&lt;&gt;"",INDIRECT("'" &amp; Setup!$AH$8 &amp; "'!" &amp; AD472),0) + IF(Setup!$AH$9&lt;&gt;"",INDIRECT("'" &amp; Setup!$AH$9 &amp; "'!" &amp; AD472),0) + IF(Setup!$AH$10&lt;&gt;"",INDIRECT("'" &amp; Setup!$AH$10 &amp; "'!" &amp; AD472),0) + IF(Setup!$AH$11&lt;&gt;"",INDIRECT("'" &amp; Setup!$AH$11 &amp; "'!" &amp; AD472),0) + IF(Setup!$AH$12&lt;&gt;"",INDIRECT("'" &amp; Setup!$AH$12 &amp; "'!" &amp; AD472),0)</f>
        <v>0</v>
      </c>
      <c r="K472" s="765"/>
      <c r="L472" s="91">
        <f ca="1">IF(Setup!$AI$7&lt;&gt;"",INDIRECT("'" &amp; Setup!$AI$7 &amp; "'!" &amp; AD472),0) + IF(Setup!$AI$8&lt;&gt;"",INDIRECT("'" &amp; Setup!$AI$8 &amp; "'!" &amp; AD472),0) + IF(Setup!$AI$9&lt;&gt;"",INDIRECT("'" &amp; Setup!$AI$9 &amp; "'!" &amp; AD472),0) + IF(Setup!$AI$10&lt;&gt;"",INDIRECT("'" &amp; Setup!$AI$10 &amp; "'!" &amp; AD472),0) + IF(Setup!$AI$11&lt;&gt;"",INDIRECT("'" &amp; Setup!$AI$11 &amp; "'!" &amp; AD472),0) + IF(Setup!$AI$12&lt;&gt;"",INDIRECT("'" &amp; Setup!$AI$12 &amp; "'!" &amp; AD472),0)</f>
        <v>0</v>
      </c>
      <c r="M472" s="91">
        <f ca="1">IF(Setup!$AJ$7&lt;&gt;"",INDIRECT("'" &amp; Setup!$AJ$7 &amp; "'!" &amp; AD472),0) + IF(Setup!$AJ$8&lt;&gt;"",INDIRECT("'" &amp; Setup!$AJ$8 &amp; "'!" &amp; AD472),0) + IF(Setup!$AJ$9&lt;&gt;"",INDIRECT("'" &amp; Setup!$AJ$9 &amp; "'!" &amp; AD472),0) + IF(Setup!$AJ$10&lt;&gt;"",INDIRECT("'" &amp; Setup!$AJ$10 &amp; "'!" &amp; AD472),0) + IF(Setup!$AJ$11&lt;&gt;"",INDIRECT("'" &amp; Setup!$AJ$11 &amp; "'!" &amp; AD472),0) + IF(Setup!$AJ$12&lt;&gt;"",INDIRECT("'" &amp; Setup!$AJ$12 &amp; "'!" &amp; AD472),0)</f>
        <v>0</v>
      </c>
      <c r="AD472" s="2" t="s">
        <v>1378</v>
      </c>
    </row>
    <row r="473" spans="1:30" ht="20.100000000000001" hidden="1" customHeight="1" x14ac:dyDescent="0.2">
      <c r="A473" s="137">
        <f ca="1">Setup!AP21</f>
        <v>0</v>
      </c>
      <c r="B473" s="131"/>
      <c r="C473" s="131"/>
      <c r="D473" s="141"/>
      <c r="E473" s="141"/>
      <c r="F473" s="131"/>
      <c r="G473" s="133"/>
      <c r="H473" s="93">
        <f t="shared" ca="1" si="232"/>
        <v>0</v>
      </c>
      <c r="I473" s="93">
        <f ca="1">IF(Setup!$AG$7&lt;&gt;"",INDIRECT("'" &amp; Setup!$AG$7 &amp; "'!" &amp; AD473),0) + IF(Setup!$AG$8&lt;&gt;"",INDIRECT("'" &amp; Setup!$AG$8 &amp; "'!" &amp; AD473),0) + IF(Setup!$AG$9&lt;&gt;"",INDIRECT("'" &amp; Setup!$AG$9 &amp; "'!" &amp; AD473),0) + IF(Setup!$AG$10&lt;&gt;"",INDIRECT("'" &amp; Setup!$AG$10 &amp; "'!" &amp; AD473),0) + IF(Setup!$AG$11&lt;&gt;"",INDIRECT("'" &amp; Setup!$AG$11 &amp; "'!" &amp; AD473),0) + IF(Setup!$AG$12&lt;&gt;"",INDIRECT("'" &amp; Setup!$AG$12 &amp; "'!" &amp; AD473),0)</f>
        <v>0</v>
      </c>
      <c r="J473" s="766">
        <f ca="1">IF(Setup!$AH$7&lt;&gt;"",INDIRECT("'" &amp; Setup!$AH$7 &amp; "'!" &amp; AD473),0) + IF(Setup!$AH$8&lt;&gt;"",INDIRECT("'" &amp; Setup!$AH$8 &amp; "'!" &amp; AD473),0) + IF(Setup!$AH$9&lt;&gt;"",INDIRECT("'" &amp; Setup!$AH$9 &amp; "'!" &amp; AD473),0) + IF(Setup!$AH$10&lt;&gt;"",INDIRECT("'" &amp; Setup!$AH$10 &amp; "'!" &amp; AD473),0) + IF(Setup!$AH$11&lt;&gt;"",INDIRECT("'" &amp; Setup!$AH$11 &amp; "'!" &amp; AD473),0) + IF(Setup!$AH$12&lt;&gt;"",INDIRECT("'" &amp; Setup!$AH$12 &amp; "'!" &amp; AD473),0)</f>
        <v>0</v>
      </c>
      <c r="K473" s="767"/>
      <c r="L473" s="93">
        <f ca="1">IF(Setup!$AI$7&lt;&gt;"",INDIRECT("'" &amp; Setup!$AI$7 &amp; "'!" &amp; AD473),0) + IF(Setup!$AI$8&lt;&gt;"",INDIRECT("'" &amp; Setup!$AI$8 &amp; "'!" &amp; AD473),0) + IF(Setup!$AI$9&lt;&gt;"",INDIRECT("'" &amp; Setup!$AI$9 &amp; "'!" &amp; AD473),0) + IF(Setup!$AI$10&lt;&gt;"",INDIRECT("'" &amp; Setup!$AI$10 &amp; "'!" &amp; AD473),0) + IF(Setup!$AI$11&lt;&gt;"",INDIRECT("'" &amp; Setup!$AI$11 &amp; "'!" &amp; AD473),0) + IF(Setup!$AI$12&lt;&gt;"",INDIRECT("'" &amp; Setup!$AI$12 &amp; "'!" &amp; AD473),0)</f>
        <v>0</v>
      </c>
      <c r="M473" s="93">
        <f ca="1">IF(Setup!$AJ$7&lt;&gt;"",INDIRECT("'" &amp; Setup!$AJ$7 &amp; "'!" &amp; AD473),0) + IF(Setup!$AJ$8&lt;&gt;"",INDIRECT("'" &amp; Setup!$AJ$8 &amp; "'!" &amp; AD473),0) + IF(Setup!$AJ$9&lt;&gt;"",INDIRECT("'" &amp; Setup!$AJ$9 &amp; "'!" &amp; AD473),0) + IF(Setup!$AJ$10&lt;&gt;"",INDIRECT("'" &amp; Setup!$AJ$10 &amp; "'!" &amp; AD473),0) + IF(Setup!$AJ$11&lt;&gt;"",INDIRECT("'" &amp; Setup!$AJ$11 &amp; "'!" &amp; AD473),0) + IF(Setup!$AJ$12&lt;&gt;"",INDIRECT("'" &amp; Setup!$AJ$12 &amp; "'!" &amp; AD473),0)</f>
        <v>0</v>
      </c>
      <c r="AD473" s="2" t="s">
        <v>1379</v>
      </c>
    </row>
    <row r="474" spans="1:30" ht="20.100000000000001" hidden="1" customHeight="1" x14ac:dyDescent="0.2">
      <c r="A474" s="138">
        <f ca="1">Setup!AP22</f>
        <v>0</v>
      </c>
      <c r="B474" s="131"/>
      <c r="C474" s="131"/>
      <c r="D474" s="142"/>
      <c r="E474" s="142"/>
      <c r="F474" s="131"/>
      <c r="G474" s="134"/>
      <c r="H474" s="93">
        <f t="shared" ca="1" si="232"/>
        <v>0</v>
      </c>
      <c r="I474" s="93">
        <f ca="1">IF(Setup!$AG$7&lt;&gt;"",INDIRECT("'" &amp; Setup!$AG$7 &amp; "'!" &amp; AD474),0) + IF(Setup!$AG$8&lt;&gt;"",INDIRECT("'" &amp; Setup!$AG$8 &amp; "'!" &amp; AD474),0) + IF(Setup!$AG$9&lt;&gt;"",INDIRECT("'" &amp; Setup!$AG$9 &amp; "'!" &amp; AD474),0) + IF(Setup!$AG$10&lt;&gt;"",INDIRECT("'" &amp; Setup!$AG$10 &amp; "'!" &amp; AD474),0) + IF(Setup!$AG$11&lt;&gt;"",INDIRECT("'" &amp; Setup!$AG$11 &amp; "'!" &amp; AD474),0) + IF(Setup!$AG$12&lt;&gt;"",INDIRECT("'" &amp; Setup!$AG$12 &amp; "'!" &amp; AD474),0)</f>
        <v>0</v>
      </c>
      <c r="J474" s="766">
        <f ca="1">IF(Setup!$AH$7&lt;&gt;"",INDIRECT("'" &amp; Setup!$AH$7 &amp; "'!" &amp; AD474),0) + IF(Setup!$AH$8&lt;&gt;"",INDIRECT("'" &amp; Setup!$AH$8 &amp; "'!" &amp; AD474),0) + IF(Setup!$AH$9&lt;&gt;"",INDIRECT("'" &amp; Setup!$AH$9 &amp; "'!" &amp; AD474),0) + IF(Setup!$AH$10&lt;&gt;"",INDIRECT("'" &amp; Setup!$AH$10 &amp; "'!" &amp; AD474),0) + IF(Setup!$AH$11&lt;&gt;"",INDIRECT("'" &amp; Setup!$AH$11 &amp; "'!" &amp; AD474),0) + IF(Setup!$AH$12&lt;&gt;"",INDIRECT("'" &amp; Setup!$AH$12 &amp; "'!" &amp; AD474),0)</f>
        <v>0</v>
      </c>
      <c r="K474" s="767"/>
      <c r="L474" s="93">
        <f ca="1">IF(Setup!$AI$7&lt;&gt;"",INDIRECT("'" &amp; Setup!$AI$7 &amp; "'!" &amp; AD474),0) + IF(Setup!$AI$8&lt;&gt;"",INDIRECT("'" &amp; Setup!$AI$8 &amp; "'!" &amp; AD474),0) + IF(Setup!$AI$9&lt;&gt;"",INDIRECT("'" &amp; Setup!$AI$9 &amp; "'!" &amp; AD474),0) + IF(Setup!$AI$10&lt;&gt;"",INDIRECT("'" &amp; Setup!$AI$10 &amp; "'!" &amp; AD474),0) + IF(Setup!$AI$11&lt;&gt;"",INDIRECT("'" &amp; Setup!$AI$11 &amp; "'!" &amp; AD474),0) + IF(Setup!$AI$12&lt;&gt;"",INDIRECT("'" &amp; Setup!$AI$12 &amp; "'!" &amp; AD474),0)</f>
        <v>0</v>
      </c>
      <c r="M474" s="93">
        <f ca="1">IF(Setup!$AJ$7&lt;&gt;"",INDIRECT("'" &amp; Setup!$AJ$7 &amp; "'!" &amp; AD474),0) + IF(Setup!$AJ$8&lt;&gt;"",INDIRECT("'" &amp; Setup!$AJ$8 &amp; "'!" &amp; AD474),0) + IF(Setup!$AJ$9&lt;&gt;"",INDIRECT("'" &amp; Setup!$AJ$9 &amp; "'!" &amp; AD474),0) + IF(Setup!$AJ$10&lt;&gt;"",INDIRECT("'" &amp; Setup!$AJ$10 &amp; "'!" &amp; AD474),0) + IF(Setup!$AJ$11&lt;&gt;"",INDIRECT("'" &amp; Setup!$AJ$11 &amp; "'!" &amp; AD474),0) + IF(Setup!$AJ$12&lt;&gt;"",INDIRECT("'" &amp; Setup!$AJ$12 &amp; "'!" &amp; AD474),0)</f>
        <v>0</v>
      </c>
      <c r="AD474" s="2" t="s">
        <v>1380</v>
      </c>
    </row>
    <row r="475" spans="1:30" ht="20.100000000000001" hidden="1" customHeight="1" x14ac:dyDescent="0.2">
      <c r="A475" s="138">
        <f ca="1">Setup!AP23</f>
        <v>0</v>
      </c>
      <c r="B475" s="131"/>
      <c r="C475" s="131"/>
      <c r="D475" s="142"/>
      <c r="E475" s="142"/>
      <c r="F475" s="131"/>
      <c r="G475" s="134"/>
      <c r="H475" s="93">
        <f t="shared" ca="1" si="232"/>
        <v>0</v>
      </c>
      <c r="I475" s="93">
        <f ca="1">IF(Setup!$AG$7&lt;&gt;"",INDIRECT("'" &amp; Setup!$AG$7 &amp; "'!" &amp; AD475),0) + IF(Setup!$AG$8&lt;&gt;"",INDIRECT("'" &amp; Setup!$AG$8 &amp; "'!" &amp; AD475),0) + IF(Setup!$AG$9&lt;&gt;"",INDIRECT("'" &amp; Setup!$AG$9 &amp; "'!" &amp; AD475),0) + IF(Setup!$AG$10&lt;&gt;"",INDIRECT("'" &amp; Setup!$AG$10 &amp; "'!" &amp; AD475),0) + IF(Setup!$AG$11&lt;&gt;"",INDIRECT("'" &amp; Setup!$AG$11 &amp; "'!" &amp; AD475),0) + IF(Setup!$AG$12&lt;&gt;"",INDIRECT("'" &amp; Setup!$AG$12 &amp; "'!" &amp; AD475),0)</f>
        <v>0</v>
      </c>
      <c r="J475" s="766">
        <f ca="1">IF(Setup!$AH$7&lt;&gt;"",INDIRECT("'" &amp; Setup!$AH$7 &amp; "'!" &amp; AD475),0) + IF(Setup!$AH$8&lt;&gt;"",INDIRECT("'" &amp; Setup!$AH$8 &amp; "'!" &amp; AD475),0) + IF(Setup!$AH$9&lt;&gt;"",INDIRECT("'" &amp; Setup!$AH$9 &amp; "'!" &amp; AD475),0) + IF(Setup!$AH$10&lt;&gt;"",INDIRECT("'" &amp; Setup!$AH$10 &amp; "'!" &amp; AD475),0) + IF(Setup!$AH$11&lt;&gt;"",INDIRECT("'" &amp; Setup!$AH$11 &amp; "'!" &amp; AD475),0) + IF(Setup!$AH$12&lt;&gt;"",INDIRECT("'" &amp; Setup!$AH$12 &amp; "'!" &amp; AD475),0)</f>
        <v>0</v>
      </c>
      <c r="K475" s="767"/>
      <c r="L475" s="93">
        <f ca="1">IF(Setup!$AI$7&lt;&gt;"",INDIRECT("'" &amp; Setup!$AI$7 &amp; "'!" &amp; AD475),0) + IF(Setup!$AI$8&lt;&gt;"",INDIRECT("'" &amp; Setup!$AI$8 &amp; "'!" &amp; AD475),0) + IF(Setup!$AI$9&lt;&gt;"",INDIRECT("'" &amp; Setup!$AI$9 &amp; "'!" &amp; AD475),0) + IF(Setup!$AI$10&lt;&gt;"",INDIRECT("'" &amp; Setup!$AI$10 &amp; "'!" &amp; AD475),0) + IF(Setup!$AI$11&lt;&gt;"",INDIRECT("'" &amp; Setup!$AI$11 &amp; "'!" &amp; AD475),0) + IF(Setup!$AI$12&lt;&gt;"",INDIRECT("'" &amp; Setup!$AI$12 &amp; "'!" &amp; AD475),0)</f>
        <v>0</v>
      </c>
      <c r="M475" s="93">
        <f ca="1">IF(Setup!$AJ$7&lt;&gt;"",INDIRECT("'" &amp; Setup!$AJ$7 &amp; "'!" &amp; AD475),0) + IF(Setup!$AJ$8&lt;&gt;"",INDIRECT("'" &amp; Setup!$AJ$8 &amp; "'!" &amp; AD475),0) + IF(Setup!$AJ$9&lt;&gt;"",INDIRECT("'" &amp; Setup!$AJ$9 &amp; "'!" &amp; AD475),0) + IF(Setup!$AJ$10&lt;&gt;"",INDIRECT("'" &amp; Setup!$AJ$10 &amp; "'!" &amp; AD475),0) + IF(Setup!$AJ$11&lt;&gt;"",INDIRECT("'" &amp; Setup!$AJ$11 &amp; "'!" &amp; AD475),0) + IF(Setup!$AJ$12&lt;&gt;"",INDIRECT("'" &amp; Setup!$AJ$12 &amp; "'!" &amp; AD475),0)</f>
        <v>0</v>
      </c>
      <c r="AD475" s="2" t="s">
        <v>1381</v>
      </c>
    </row>
    <row r="476" spans="1:30" ht="20.100000000000001" hidden="1" customHeight="1" x14ac:dyDescent="0.2">
      <c r="A476" s="139">
        <f ca="1">Setup!AP24</f>
        <v>0</v>
      </c>
      <c r="B476" s="131"/>
      <c r="C476" s="131"/>
      <c r="D476" s="143"/>
      <c r="E476" s="143"/>
      <c r="F476" s="131"/>
      <c r="G476" s="135"/>
      <c r="H476" s="91">
        <f t="shared" ca="1" si="232"/>
        <v>0</v>
      </c>
      <c r="I476" s="91">
        <f ca="1">IF(Setup!$AG$7&lt;&gt;"",INDIRECT("'" &amp; Setup!$AG$7 &amp; "'!" &amp; AD476),0) + IF(Setup!$AG$8&lt;&gt;"",INDIRECT("'" &amp; Setup!$AG$8 &amp; "'!" &amp; AD476),0) + IF(Setup!$AG$9&lt;&gt;"",INDIRECT("'" &amp; Setup!$AG$9 &amp; "'!" &amp; AD476),0) + IF(Setup!$AG$10&lt;&gt;"",INDIRECT("'" &amp; Setup!$AG$10 &amp; "'!" &amp; AD476),0) + IF(Setup!$AG$11&lt;&gt;"",INDIRECT("'" &amp; Setup!$AG$11 &amp; "'!" &amp; AD476),0) + IF(Setup!$AG$12&lt;&gt;"",INDIRECT("'" &amp; Setup!$AG$12 &amp; "'!" &amp; AD476),0)</f>
        <v>0</v>
      </c>
      <c r="J476" s="764">
        <f ca="1">IF(Setup!$AH$7&lt;&gt;"",INDIRECT("'" &amp; Setup!$AH$7 &amp; "'!" &amp; AD476),0) + IF(Setup!$AH$8&lt;&gt;"",INDIRECT("'" &amp; Setup!$AH$8 &amp; "'!" &amp; AD476),0) + IF(Setup!$AH$9&lt;&gt;"",INDIRECT("'" &amp; Setup!$AH$9 &amp; "'!" &amp; AD476),0) + IF(Setup!$AH$10&lt;&gt;"",INDIRECT("'" &amp; Setup!$AH$10 &amp; "'!" &amp; AD476),0) + IF(Setup!$AH$11&lt;&gt;"",INDIRECT("'" &amp; Setup!$AH$11 &amp; "'!" &amp; AD476),0) + IF(Setup!$AH$12&lt;&gt;"",INDIRECT("'" &amp; Setup!$AH$12 &amp; "'!" &amp; AD476),0)</f>
        <v>0</v>
      </c>
      <c r="K476" s="765"/>
      <c r="L476" s="91">
        <f ca="1">IF(Setup!$AI$7&lt;&gt;"",INDIRECT("'" &amp; Setup!$AI$7 &amp; "'!" &amp; AD476),0) + IF(Setup!$AI$8&lt;&gt;"",INDIRECT("'" &amp; Setup!$AI$8 &amp; "'!" &amp; AD476),0) + IF(Setup!$AI$9&lt;&gt;"",INDIRECT("'" &amp; Setup!$AI$9 &amp; "'!" &amp; AD476),0) + IF(Setup!$AI$10&lt;&gt;"",INDIRECT("'" &amp; Setup!$AI$10 &amp; "'!" &amp; AD476),0) + IF(Setup!$AI$11&lt;&gt;"",INDIRECT("'" &amp; Setup!$AI$11 &amp; "'!" &amp; AD476),0) + IF(Setup!$AI$12&lt;&gt;"",INDIRECT("'" &amp; Setup!$AI$12 &amp; "'!" &amp; AD476),0)</f>
        <v>0</v>
      </c>
      <c r="M476" s="91">
        <f ca="1">IF(Setup!$AJ$7&lt;&gt;"",INDIRECT("'" &amp; Setup!$AJ$7 &amp; "'!" &amp; AD476),0) + IF(Setup!$AJ$8&lt;&gt;"",INDIRECT("'" &amp; Setup!$AJ$8 &amp; "'!" &amp; AD476),0) + IF(Setup!$AJ$9&lt;&gt;"",INDIRECT("'" &amp; Setup!$AJ$9 &amp; "'!" &amp; AD476),0) + IF(Setup!$AJ$10&lt;&gt;"",INDIRECT("'" &amp; Setup!$AJ$10 &amp; "'!" &amp; AD476),0) + IF(Setup!$AJ$11&lt;&gt;"",INDIRECT("'" &amp; Setup!$AJ$11 &amp; "'!" &amp; AD476),0) + IF(Setup!$AJ$12&lt;&gt;"",INDIRECT("'" &amp; Setup!$AJ$12 &amp; "'!" &amp; AD476),0)</f>
        <v>0</v>
      </c>
      <c r="AD476" s="2" t="s">
        <v>1382</v>
      </c>
    </row>
    <row r="477" spans="1:30" ht="20.100000000000001" hidden="1" customHeight="1" x14ac:dyDescent="0.2">
      <c r="A477" s="140">
        <f ca="1">Setup!AP25</f>
        <v>0</v>
      </c>
      <c r="B477" s="131"/>
      <c r="C477" s="131"/>
      <c r="D477" s="144"/>
      <c r="E477" s="144"/>
      <c r="F477" s="131"/>
      <c r="G477" s="136"/>
      <c r="H477" s="91">
        <f t="shared" ca="1" si="232"/>
        <v>0</v>
      </c>
      <c r="I477" s="91">
        <f ca="1">IF(Setup!$AG$7&lt;&gt;"",INDIRECT("'" &amp; Setup!$AG$7 &amp; "'!" &amp; AD477),0) + IF(Setup!$AG$8&lt;&gt;"",INDIRECT("'" &amp; Setup!$AG$8 &amp; "'!" &amp; AD477),0) + IF(Setup!$AG$9&lt;&gt;"",INDIRECT("'" &amp; Setup!$AG$9 &amp; "'!" &amp; AD477),0) + IF(Setup!$AG$10&lt;&gt;"",INDIRECT("'" &amp; Setup!$AG$10 &amp; "'!" &amp; AD477),0) + IF(Setup!$AG$11&lt;&gt;"",INDIRECT("'" &amp; Setup!$AG$11 &amp; "'!" &amp; AD477),0) + IF(Setup!$AG$12&lt;&gt;"",INDIRECT("'" &amp; Setup!$AG$12 &amp; "'!" &amp; AD477),0)</f>
        <v>0</v>
      </c>
      <c r="J477" s="764">
        <f ca="1">IF(Setup!$AH$7&lt;&gt;"",INDIRECT("'" &amp; Setup!$AH$7 &amp; "'!" &amp; AD477),0) + IF(Setup!$AH$8&lt;&gt;"",INDIRECT("'" &amp; Setup!$AH$8 &amp; "'!" &amp; AD477),0) + IF(Setup!$AH$9&lt;&gt;"",INDIRECT("'" &amp; Setup!$AH$9 &amp; "'!" &amp; AD477),0) + IF(Setup!$AH$10&lt;&gt;"",INDIRECT("'" &amp; Setup!$AH$10 &amp; "'!" &amp; AD477),0) + IF(Setup!$AH$11&lt;&gt;"",INDIRECT("'" &amp; Setup!$AH$11 &amp; "'!" &amp; AD477),0) + IF(Setup!$AH$12&lt;&gt;"",INDIRECT("'" &amp; Setup!$AH$12 &amp; "'!" &amp; AD477),0)</f>
        <v>0</v>
      </c>
      <c r="K477" s="765"/>
      <c r="L477" s="91">
        <f ca="1">IF(Setup!$AI$7&lt;&gt;"",INDIRECT("'" &amp; Setup!$AI$7 &amp; "'!" &amp; AD477),0) + IF(Setup!$AI$8&lt;&gt;"",INDIRECT("'" &amp; Setup!$AI$8 &amp; "'!" &amp; AD477),0) + IF(Setup!$AI$9&lt;&gt;"",INDIRECT("'" &amp; Setup!$AI$9 &amp; "'!" &amp; AD477),0) + IF(Setup!$AI$10&lt;&gt;"",INDIRECT("'" &amp; Setup!$AI$10 &amp; "'!" &amp; AD477),0) + IF(Setup!$AI$11&lt;&gt;"",INDIRECT("'" &amp; Setup!$AI$11 &amp; "'!" &amp; AD477),0) + IF(Setup!$AI$12&lt;&gt;"",INDIRECT("'" &amp; Setup!$AI$12 &amp; "'!" &amp; AD477),0)</f>
        <v>0</v>
      </c>
      <c r="M477" s="91">
        <f ca="1">IF(Setup!$AJ$7&lt;&gt;"",INDIRECT("'" &amp; Setup!$AJ$7 &amp; "'!" &amp; AD477),0) + IF(Setup!$AJ$8&lt;&gt;"",INDIRECT("'" &amp; Setup!$AJ$8 &amp; "'!" &amp; AD477),0) + IF(Setup!$AJ$9&lt;&gt;"",INDIRECT("'" &amp; Setup!$AJ$9 &amp; "'!" &amp; AD477),0) + IF(Setup!$AJ$10&lt;&gt;"",INDIRECT("'" &amp; Setup!$AJ$10 &amp; "'!" &amp; AD477),0) + IF(Setup!$AJ$11&lt;&gt;"",INDIRECT("'" &amp; Setup!$AJ$11 &amp; "'!" &amp; AD477),0) + IF(Setup!$AJ$12&lt;&gt;"",INDIRECT("'" &amp; Setup!$AJ$12 &amp; "'!" &amp; AD477),0)</f>
        <v>0</v>
      </c>
      <c r="AD477" s="2" t="s">
        <v>1383</v>
      </c>
    </row>
    <row r="478" spans="1:30" ht="20.100000000000001" hidden="1" customHeight="1" x14ac:dyDescent="0.2">
      <c r="A478" s="140">
        <f ca="1">Setup!AP26</f>
        <v>0</v>
      </c>
      <c r="B478" s="131"/>
      <c r="C478" s="131"/>
      <c r="D478" s="144"/>
      <c r="E478" s="144"/>
      <c r="F478" s="131"/>
      <c r="G478" s="136"/>
      <c r="H478" s="91">
        <f t="shared" ca="1" si="232"/>
        <v>0</v>
      </c>
      <c r="I478" s="91">
        <f ca="1">IF(Setup!$AG$7&lt;&gt;"",INDIRECT("'" &amp; Setup!$AG$7 &amp; "'!" &amp; AD478),0) + IF(Setup!$AG$8&lt;&gt;"",INDIRECT("'" &amp; Setup!$AG$8 &amp; "'!" &amp; AD478),0) + IF(Setup!$AG$9&lt;&gt;"",INDIRECT("'" &amp; Setup!$AG$9 &amp; "'!" &amp; AD478),0) + IF(Setup!$AG$10&lt;&gt;"",INDIRECT("'" &amp; Setup!$AG$10 &amp; "'!" &amp; AD478),0) + IF(Setup!$AG$11&lt;&gt;"",INDIRECT("'" &amp; Setup!$AG$11 &amp; "'!" &amp; AD478),0) + IF(Setup!$AG$12&lt;&gt;"",INDIRECT("'" &amp; Setup!$AG$12 &amp; "'!" &amp; AD478),0)</f>
        <v>0</v>
      </c>
      <c r="J478" s="764">
        <f ca="1">IF(Setup!$AH$7&lt;&gt;"",INDIRECT("'" &amp; Setup!$AH$7 &amp; "'!" &amp; AD478),0) + IF(Setup!$AH$8&lt;&gt;"",INDIRECT("'" &amp; Setup!$AH$8 &amp; "'!" &amp; AD478),0) + IF(Setup!$AH$9&lt;&gt;"",INDIRECT("'" &amp; Setup!$AH$9 &amp; "'!" &amp; AD478),0) + IF(Setup!$AH$10&lt;&gt;"",INDIRECT("'" &amp; Setup!$AH$10 &amp; "'!" &amp; AD478),0) + IF(Setup!$AH$11&lt;&gt;"",INDIRECT("'" &amp; Setup!$AH$11 &amp; "'!" &amp; AD478),0) + IF(Setup!$AH$12&lt;&gt;"",INDIRECT("'" &amp; Setup!$AH$12 &amp; "'!" &amp; AD478),0)</f>
        <v>0</v>
      </c>
      <c r="K478" s="765"/>
      <c r="L478" s="91">
        <f ca="1">IF(Setup!$AI$7&lt;&gt;"",INDIRECT("'" &amp; Setup!$AI$7 &amp; "'!" &amp; AD478),0) + IF(Setup!$AI$8&lt;&gt;"",INDIRECT("'" &amp; Setup!$AI$8 &amp; "'!" &amp; AD478),0) + IF(Setup!$AI$9&lt;&gt;"",INDIRECT("'" &amp; Setup!$AI$9 &amp; "'!" &amp; AD478),0) + IF(Setup!$AI$10&lt;&gt;"",INDIRECT("'" &amp; Setup!$AI$10 &amp; "'!" &amp; AD478),0) + IF(Setup!$AI$11&lt;&gt;"",INDIRECT("'" &amp; Setup!$AI$11 &amp; "'!" &amp; AD478),0) + IF(Setup!$AI$12&lt;&gt;"",INDIRECT("'" &amp; Setup!$AI$12 &amp; "'!" &amp; AD478),0)</f>
        <v>0</v>
      </c>
      <c r="M478" s="91">
        <f ca="1">IF(Setup!$AJ$7&lt;&gt;"",INDIRECT("'" &amp; Setup!$AJ$7 &amp; "'!" &amp; AD478),0) + IF(Setup!$AJ$8&lt;&gt;"",INDIRECT("'" &amp; Setup!$AJ$8 &amp; "'!" &amp; AD478),0) + IF(Setup!$AJ$9&lt;&gt;"",INDIRECT("'" &amp; Setup!$AJ$9 &amp; "'!" &amp; AD478),0) + IF(Setup!$AJ$10&lt;&gt;"",INDIRECT("'" &amp; Setup!$AJ$10 &amp; "'!" &amp; AD478),0) + IF(Setup!$AJ$11&lt;&gt;"",INDIRECT("'" &amp; Setup!$AJ$11 &amp; "'!" &amp; AD478),0) + IF(Setup!$AJ$12&lt;&gt;"",INDIRECT("'" &amp; Setup!$AJ$12 &amp; "'!" &amp; AD478),0)</f>
        <v>0</v>
      </c>
      <c r="AD478" s="2" t="s">
        <v>1384</v>
      </c>
    </row>
    <row r="479" spans="1:30" ht="20.100000000000001" hidden="1" customHeight="1" x14ac:dyDescent="0.2">
      <c r="A479" s="137">
        <f ca="1">Setup!AP27</f>
        <v>0</v>
      </c>
      <c r="B479" s="131"/>
      <c r="C479" s="131"/>
      <c r="D479" s="141"/>
      <c r="E479" s="141"/>
      <c r="F479" s="131"/>
      <c r="G479" s="133"/>
      <c r="H479" s="93">
        <f t="shared" ca="1" si="232"/>
        <v>0</v>
      </c>
      <c r="I479" s="93">
        <f ca="1">IF(Setup!$AG$7&lt;&gt;"",INDIRECT("'" &amp; Setup!$AG$7 &amp; "'!" &amp; AD479),0) + IF(Setup!$AG$8&lt;&gt;"",INDIRECT("'" &amp; Setup!$AG$8 &amp; "'!" &amp; AD479),0) + IF(Setup!$AG$9&lt;&gt;"",INDIRECT("'" &amp; Setup!$AG$9 &amp; "'!" &amp; AD479),0) + IF(Setup!$AG$10&lt;&gt;"",INDIRECT("'" &amp; Setup!$AG$10 &amp; "'!" &amp; AD479),0) + IF(Setup!$AG$11&lt;&gt;"",INDIRECT("'" &amp; Setup!$AG$11 &amp; "'!" &amp; AD479),0) + IF(Setup!$AG$12&lt;&gt;"",INDIRECT("'" &amp; Setup!$AG$12 &amp; "'!" &amp; AD479),0)</f>
        <v>0</v>
      </c>
      <c r="J479" s="766">
        <f ca="1">IF(Setup!$AH$7&lt;&gt;"",INDIRECT("'" &amp; Setup!$AH$7 &amp; "'!" &amp; AD479),0) + IF(Setup!$AH$8&lt;&gt;"",INDIRECT("'" &amp; Setup!$AH$8 &amp; "'!" &amp; AD479),0) + IF(Setup!$AH$9&lt;&gt;"",INDIRECT("'" &amp; Setup!$AH$9 &amp; "'!" &amp; AD479),0) + IF(Setup!$AH$10&lt;&gt;"",INDIRECT("'" &amp; Setup!$AH$10 &amp; "'!" &amp; AD479),0) + IF(Setup!$AH$11&lt;&gt;"",INDIRECT("'" &amp; Setup!$AH$11 &amp; "'!" &amp; AD479),0) + IF(Setup!$AH$12&lt;&gt;"",INDIRECT("'" &amp; Setup!$AH$12 &amp; "'!" &amp; AD479),0)</f>
        <v>0</v>
      </c>
      <c r="K479" s="767"/>
      <c r="L479" s="93">
        <f ca="1">IF(Setup!$AI$7&lt;&gt;"",INDIRECT("'" &amp; Setup!$AI$7 &amp; "'!" &amp; AD479),0) + IF(Setup!$AI$8&lt;&gt;"",INDIRECT("'" &amp; Setup!$AI$8 &amp; "'!" &amp; AD479),0) + IF(Setup!$AI$9&lt;&gt;"",INDIRECT("'" &amp; Setup!$AI$9 &amp; "'!" &amp; AD479),0) + IF(Setup!$AI$10&lt;&gt;"",INDIRECT("'" &amp; Setup!$AI$10 &amp; "'!" &amp; AD479),0) + IF(Setup!$AI$11&lt;&gt;"",INDIRECT("'" &amp; Setup!$AI$11 &amp; "'!" &amp; AD479),0) + IF(Setup!$AI$12&lt;&gt;"",INDIRECT("'" &amp; Setup!$AI$12 &amp; "'!" &amp; AD479),0)</f>
        <v>0</v>
      </c>
      <c r="M479" s="93">
        <f ca="1">IF(Setup!$AJ$7&lt;&gt;"",INDIRECT("'" &amp; Setup!$AJ$7 &amp; "'!" &amp; AD479),0) + IF(Setup!$AJ$8&lt;&gt;"",INDIRECT("'" &amp; Setup!$AJ$8 &amp; "'!" &amp; AD479),0) + IF(Setup!$AJ$9&lt;&gt;"",INDIRECT("'" &amp; Setup!$AJ$9 &amp; "'!" &amp; AD479),0) + IF(Setup!$AJ$10&lt;&gt;"",INDIRECT("'" &amp; Setup!$AJ$10 &amp; "'!" &amp; AD479),0) + IF(Setup!$AJ$11&lt;&gt;"",INDIRECT("'" &amp; Setup!$AJ$11 &amp; "'!" &amp; AD479),0) + IF(Setup!$AJ$12&lt;&gt;"",INDIRECT("'" &amp; Setup!$AJ$12 &amp; "'!" &amp; AD479),0)</f>
        <v>0</v>
      </c>
      <c r="AD479" s="2" t="s">
        <v>1385</v>
      </c>
    </row>
    <row r="480" spans="1:30" ht="20.100000000000001" hidden="1" customHeight="1" x14ac:dyDescent="0.2">
      <c r="A480" s="138">
        <f ca="1">Setup!AP28</f>
        <v>0</v>
      </c>
      <c r="B480" s="131"/>
      <c r="C480" s="131"/>
      <c r="D480" s="142"/>
      <c r="E480" s="142"/>
      <c r="F480" s="131"/>
      <c r="G480" s="134"/>
      <c r="H480" s="93">
        <f t="shared" ca="1" si="232"/>
        <v>0</v>
      </c>
      <c r="I480" s="93">
        <f ca="1">IF(Setup!$AG$7&lt;&gt;"",INDIRECT("'" &amp; Setup!$AG$7 &amp; "'!" &amp; AD480),0) + IF(Setup!$AG$8&lt;&gt;"",INDIRECT("'" &amp; Setup!$AG$8 &amp; "'!" &amp; AD480),0) + IF(Setup!$AG$9&lt;&gt;"",INDIRECT("'" &amp; Setup!$AG$9 &amp; "'!" &amp; AD480),0) + IF(Setup!$AG$10&lt;&gt;"",INDIRECT("'" &amp; Setup!$AG$10 &amp; "'!" &amp; AD480),0) + IF(Setup!$AG$11&lt;&gt;"",INDIRECT("'" &amp; Setup!$AG$11 &amp; "'!" &amp; AD480),0) + IF(Setup!$AG$12&lt;&gt;"",INDIRECT("'" &amp; Setup!$AG$12 &amp; "'!" &amp; AD480),0)</f>
        <v>0</v>
      </c>
      <c r="J480" s="766">
        <f ca="1">IF(Setup!$AH$7&lt;&gt;"",INDIRECT("'" &amp; Setup!$AH$7 &amp; "'!" &amp; AD480),0) + IF(Setup!$AH$8&lt;&gt;"",INDIRECT("'" &amp; Setup!$AH$8 &amp; "'!" &amp; AD480),0) + IF(Setup!$AH$9&lt;&gt;"",INDIRECT("'" &amp; Setup!$AH$9 &amp; "'!" &amp; AD480),0) + IF(Setup!$AH$10&lt;&gt;"",INDIRECT("'" &amp; Setup!$AH$10 &amp; "'!" &amp; AD480),0) + IF(Setup!$AH$11&lt;&gt;"",INDIRECT("'" &amp; Setup!$AH$11 &amp; "'!" &amp; AD480),0) + IF(Setup!$AH$12&lt;&gt;"",INDIRECT("'" &amp; Setup!$AH$12 &amp; "'!" &amp; AD480),0)</f>
        <v>0</v>
      </c>
      <c r="K480" s="767"/>
      <c r="L480" s="93">
        <f ca="1">IF(Setup!$AI$7&lt;&gt;"",INDIRECT("'" &amp; Setup!$AI$7 &amp; "'!" &amp; AD480),0) + IF(Setup!$AI$8&lt;&gt;"",INDIRECT("'" &amp; Setup!$AI$8 &amp; "'!" &amp; AD480),0) + IF(Setup!$AI$9&lt;&gt;"",INDIRECT("'" &amp; Setup!$AI$9 &amp; "'!" &amp; AD480),0) + IF(Setup!$AI$10&lt;&gt;"",INDIRECT("'" &amp; Setup!$AI$10 &amp; "'!" &amp; AD480),0) + IF(Setup!$AI$11&lt;&gt;"",INDIRECT("'" &amp; Setup!$AI$11 &amp; "'!" &amp; AD480),0) + IF(Setup!$AI$12&lt;&gt;"",INDIRECT("'" &amp; Setup!$AI$12 &amp; "'!" &amp; AD480),0)</f>
        <v>0</v>
      </c>
      <c r="M480" s="93">
        <f ca="1">IF(Setup!$AJ$7&lt;&gt;"",INDIRECT("'" &amp; Setup!$AJ$7 &amp; "'!" &amp; AD480),0) + IF(Setup!$AJ$8&lt;&gt;"",INDIRECT("'" &amp; Setup!$AJ$8 &amp; "'!" &amp; AD480),0) + IF(Setup!$AJ$9&lt;&gt;"",INDIRECT("'" &amp; Setup!$AJ$9 &amp; "'!" &amp; AD480),0) + IF(Setup!$AJ$10&lt;&gt;"",INDIRECT("'" &amp; Setup!$AJ$10 &amp; "'!" &amp; AD480),0) + IF(Setup!$AJ$11&lt;&gt;"",INDIRECT("'" &amp; Setup!$AJ$11 &amp; "'!" &amp; AD480),0) + IF(Setup!$AJ$12&lt;&gt;"",INDIRECT("'" &amp; Setup!$AJ$12 &amp; "'!" &amp; AD480),0)</f>
        <v>0</v>
      </c>
      <c r="AD480" s="2" t="s">
        <v>1386</v>
      </c>
    </row>
    <row r="481" spans="1:34" ht="20.100000000000001" hidden="1" customHeight="1" x14ac:dyDescent="0.2">
      <c r="A481" s="138">
        <f ca="1">Setup!AP29</f>
        <v>0</v>
      </c>
      <c r="B481" s="131"/>
      <c r="C481" s="131"/>
      <c r="D481" s="142"/>
      <c r="E481" s="142"/>
      <c r="F481" s="131"/>
      <c r="G481" s="134"/>
      <c r="H481" s="93">
        <f t="shared" ca="1" si="232"/>
        <v>0</v>
      </c>
      <c r="I481" s="93">
        <f ca="1">IF(Setup!$AG$7&lt;&gt;"",INDIRECT("'" &amp; Setup!$AG$7 &amp; "'!" &amp; AD481),0) + IF(Setup!$AG$8&lt;&gt;"",INDIRECT("'" &amp; Setup!$AG$8 &amp; "'!" &amp; AD481),0) + IF(Setup!$AG$9&lt;&gt;"",INDIRECT("'" &amp; Setup!$AG$9 &amp; "'!" &amp; AD481),0) + IF(Setup!$AG$10&lt;&gt;"",INDIRECT("'" &amp; Setup!$AG$10 &amp; "'!" &amp; AD481),0) + IF(Setup!$AG$11&lt;&gt;"",INDIRECT("'" &amp; Setup!$AG$11 &amp; "'!" &amp; AD481),0) + IF(Setup!$AG$12&lt;&gt;"",INDIRECT("'" &amp; Setup!$AG$12 &amp; "'!" &amp; AD481),0)</f>
        <v>0</v>
      </c>
      <c r="J481" s="766">
        <f ca="1">IF(Setup!$AH$7&lt;&gt;"",INDIRECT("'" &amp; Setup!$AH$7 &amp; "'!" &amp; AD481),0) + IF(Setup!$AH$8&lt;&gt;"",INDIRECT("'" &amp; Setup!$AH$8 &amp; "'!" &amp; AD481),0) + IF(Setup!$AH$9&lt;&gt;"",INDIRECT("'" &amp; Setup!$AH$9 &amp; "'!" &amp; AD481),0) + IF(Setup!$AH$10&lt;&gt;"",INDIRECT("'" &amp; Setup!$AH$10 &amp; "'!" &amp; AD481),0) + IF(Setup!$AH$11&lt;&gt;"",INDIRECT("'" &amp; Setup!$AH$11 &amp; "'!" &amp; AD481),0) + IF(Setup!$AH$12&lt;&gt;"",INDIRECT("'" &amp; Setup!$AH$12 &amp; "'!" &amp; AD481),0)</f>
        <v>0</v>
      </c>
      <c r="K481" s="767"/>
      <c r="L481" s="93">
        <f ca="1">IF(Setup!$AI$7&lt;&gt;"",INDIRECT("'" &amp; Setup!$AI$7 &amp; "'!" &amp; AD481),0) + IF(Setup!$AI$8&lt;&gt;"",INDIRECT("'" &amp; Setup!$AI$8 &amp; "'!" &amp; AD481),0) + IF(Setup!$AI$9&lt;&gt;"",INDIRECT("'" &amp; Setup!$AI$9 &amp; "'!" &amp; AD481),0) + IF(Setup!$AI$10&lt;&gt;"",INDIRECT("'" &amp; Setup!$AI$10 &amp; "'!" &amp; AD481),0) + IF(Setup!$AI$11&lt;&gt;"",INDIRECT("'" &amp; Setup!$AI$11 &amp; "'!" &amp; AD481),0) + IF(Setup!$AI$12&lt;&gt;"",INDIRECT("'" &amp; Setup!$AI$12 &amp; "'!" &amp; AD481),0)</f>
        <v>0</v>
      </c>
      <c r="M481" s="93">
        <f ca="1">IF(Setup!$AJ$7&lt;&gt;"",INDIRECT("'" &amp; Setup!$AJ$7 &amp; "'!" &amp; AD481),0) + IF(Setup!$AJ$8&lt;&gt;"",INDIRECT("'" &amp; Setup!$AJ$8 &amp; "'!" &amp; AD481),0) + IF(Setup!$AJ$9&lt;&gt;"",INDIRECT("'" &amp; Setup!$AJ$9 &amp; "'!" &amp; AD481),0) + IF(Setup!$AJ$10&lt;&gt;"",INDIRECT("'" &amp; Setup!$AJ$10 &amp; "'!" &amp; AD481),0) + IF(Setup!$AJ$11&lt;&gt;"",INDIRECT("'" &amp; Setup!$AJ$11 &amp; "'!" &amp; AD481),0) + IF(Setup!$AJ$12&lt;&gt;"",INDIRECT("'" &amp; Setup!$AJ$12 &amp; "'!" &amp; AD481),0)</f>
        <v>0</v>
      </c>
      <c r="AD481" s="2" t="s">
        <v>1387</v>
      </c>
    </row>
    <row r="482" spans="1:34" ht="20.100000000000001" hidden="1" customHeight="1" x14ac:dyDescent="0.2">
      <c r="A482" s="139">
        <f ca="1">Setup!AP30</f>
        <v>0</v>
      </c>
      <c r="B482" s="131"/>
      <c r="C482" s="131"/>
      <c r="D482" s="143"/>
      <c r="E482" s="143"/>
      <c r="F482" s="131"/>
      <c r="G482" s="135"/>
      <c r="H482" s="91">
        <f t="shared" ca="1" si="232"/>
        <v>0</v>
      </c>
      <c r="I482" s="91">
        <f ca="1">IF(Setup!$AG$7&lt;&gt;"",INDIRECT("'" &amp; Setup!$AG$7 &amp; "'!" &amp; AD482),0) + IF(Setup!$AG$8&lt;&gt;"",INDIRECT("'" &amp; Setup!$AG$8 &amp; "'!" &amp; AD482),0) + IF(Setup!$AG$9&lt;&gt;"",INDIRECT("'" &amp; Setup!$AG$9 &amp; "'!" &amp; AD482),0) + IF(Setup!$AG$10&lt;&gt;"",INDIRECT("'" &amp; Setup!$AG$10 &amp; "'!" &amp; AD482),0) + IF(Setup!$AG$11&lt;&gt;"",INDIRECT("'" &amp; Setup!$AG$11 &amp; "'!" &amp; AD482),0) + IF(Setup!$AG$12&lt;&gt;"",INDIRECT("'" &amp; Setup!$AG$12 &amp; "'!" &amp; AD482),0)</f>
        <v>0</v>
      </c>
      <c r="J482" s="764">
        <f ca="1">IF(Setup!$AH$7&lt;&gt;"",INDIRECT("'" &amp; Setup!$AH$7 &amp; "'!" &amp; AD482),0) + IF(Setup!$AH$8&lt;&gt;"",INDIRECT("'" &amp; Setup!$AH$8 &amp; "'!" &amp; AD482),0) + IF(Setup!$AH$9&lt;&gt;"",INDIRECT("'" &amp; Setup!$AH$9 &amp; "'!" &amp; AD482),0) + IF(Setup!$AH$10&lt;&gt;"",INDIRECT("'" &amp; Setup!$AH$10 &amp; "'!" &amp; AD482),0) + IF(Setup!$AH$11&lt;&gt;"",INDIRECT("'" &amp; Setup!$AH$11 &amp; "'!" &amp; AD482),0) + IF(Setup!$AH$12&lt;&gt;"",INDIRECT("'" &amp; Setup!$AH$12 &amp; "'!" &amp; AD482),0)</f>
        <v>0</v>
      </c>
      <c r="K482" s="765"/>
      <c r="L482" s="91">
        <f ca="1">IF(Setup!$AI$7&lt;&gt;"",INDIRECT("'" &amp; Setup!$AI$7 &amp; "'!" &amp; AD482),0) + IF(Setup!$AI$8&lt;&gt;"",INDIRECT("'" &amp; Setup!$AI$8 &amp; "'!" &amp; AD482),0) + IF(Setup!$AI$9&lt;&gt;"",INDIRECT("'" &amp; Setup!$AI$9 &amp; "'!" &amp; AD482),0) + IF(Setup!$AI$10&lt;&gt;"",INDIRECT("'" &amp; Setup!$AI$10 &amp; "'!" &amp; AD482),0) + IF(Setup!$AI$11&lt;&gt;"",INDIRECT("'" &amp; Setup!$AI$11 &amp; "'!" &amp; AD482),0) + IF(Setup!$AI$12&lt;&gt;"",INDIRECT("'" &amp; Setup!$AI$12 &amp; "'!" &amp; AD482),0)</f>
        <v>0</v>
      </c>
      <c r="M482" s="91">
        <f ca="1">IF(Setup!$AJ$7&lt;&gt;"",INDIRECT("'" &amp; Setup!$AJ$7 &amp; "'!" &amp; AD482),0) + IF(Setup!$AJ$8&lt;&gt;"",INDIRECT("'" &amp; Setup!$AJ$8 &amp; "'!" &amp; AD482),0) + IF(Setup!$AJ$9&lt;&gt;"",INDIRECT("'" &amp; Setup!$AJ$9 &amp; "'!" &amp; AD482),0) + IF(Setup!$AJ$10&lt;&gt;"",INDIRECT("'" &amp; Setup!$AJ$10 &amp; "'!" &amp; AD482),0) + IF(Setup!$AJ$11&lt;&gt;"",INDIRECT("'" &amp; Setup!$AJ$11 &amp; "'!" &amp; AD482),0) + IF(Setup!$AJ$12&lt;&gt;"",INDIRECT("'" &amp; Setup!$AJ$12 &amp; "'!" &amp; AD482),0)</f>
        <v>0</v>
      </c>
      <c r="AD482" s="2" t="s">
        <v>1388</v>
      </c>
    </row>
    <row r="483" spans="1:34" ht="20.100000000000001" hidden="1" customHeight="1" x14ac:dyDescent="0.2">
      <c r="A483" s="140">
        <f ca="1">Setup!AP31</f>
        <v>0</v>
      </c>
      <c r="B483" s="131"/>
      <c r="C483" s="131"/>
      <c r="D483" s="144"/>
      <c r="E483" s="144"/>
      <c r="F483" s="131"/>
      <c r="G483" s="136"/>
      <c r="H483" s="91">
        <f t="shared" ca="1" si="232"/>
        <v>0</v>
      </c>
      <c r="I483" s="91">
        <f ca="1">IF(Setup!$AG$7&lt;&gt;"",INDIRECT("'" &amp; Setup!$AG$7 &amp; "'!" &amp; AD483),0) + IF(Setup!$AG$8&lt;&gt;"",INDIRECT("'" &amp; Setup!$AG$8 &amp; "'!" &amp; AD483),0) + IF(Setup!$AG$9&lt;&gt;"",INDIRECT("'" &amp; Setup!$AG$9 &amp; "'!" &amp; AD483),0) + IF(Setup!$AG$10&lt;&gt;"",INDIRECT("'" &amp; Setup!$AG$10 &amp; "'!" &amp; AD483),0) + IF(Setup!$AG$11&lt;&gt;"",INDIRECT("'" &amp; Setup!$AG$11 &amp; "'!" &amp; AD483),0) + IF(Setup!$AG$12&lt;&gt;"",INDIRECT("'" &amp; Setup!$AG$12 &amp; "'!" &amp; AD483),0)</f>
        <v>0</v>
      </c>
      <c r="J483" s="764">
        <f ca="1">IF(Setup!$AH$7&lt;&gt;"",INDIRECT("'" &amp; Setup!$AH$7 &amp; "'!" &amp; AD483),0) + IF(Setup!$AH$8&lt;&gt;"",INDIRECT("'" &amp; Setup!$AH$8 &amp; "'!" &amp; AD483),0) + IF(Setup!$AH$9&lt;&gt;"",INDIRECT("'" &amp; Setup!$AH$9 &amp; "'!" &amp; AD483),0) + IF(Setup!$AH$10&lt;&gt;"",INDIRECT("'" &amp; Setup!$AH$10 &amp; "'!" &amp; AD483),0) + IF(Setup!$AH$11&lt;&gt;"",INDIRECT("'" &amp; Setup!$AH$11 &amp; "'!" &amp; AD483),0) + IF(Setup!$AH$12&lt;&gt;"",INDIRECT("'" &amp; Setup!$AH$12 &amp; "'!" &amp; AD483),0)</f>
        <v>0</v>
      </c>
      <c r="K483" s="765"/>
      <c r="L483" s="91">
        <f ca="1">IF(Setup!$AI$7&lt;&gt;"",INDIRECT("'" &amp; Setup!$AI$7 &amp; "'!" &amp; AD483),0) + IF(Setup!$AI$8&lt;&gt;"",INDIRECT("'" &amp; Setup!$AI$8 &amp; "'!" &amp; AD483),0) + IF(Setup!$AI$9&lt;&gt;"",INDIRECT("'" &amp; Setup!$AI$9 &amp; "'!" &amp; AD483),0) + IF(Setup!$AI$10&lt;&gt;"",INDIRECT("'" &amp; Setup!$AI$10 &amp; "'!" &amp; AD483),0) + IF(Setup!$AI$11&lt;&gt;"",INDIRECT("'" &amp; Setup!$AI$11 &amp; "'!" &amp; AD483),0) + IF(Setup!$AI$12&lt;&gt;"",INDIRECT("'" &amp; Setup!$AI$12 &amp; "'!" &amp; AD483),0)</f>
        <v>0</v>
      </c>
      <c r="M483" s="91">
        <f ca="1">IF(Setup!$AJ$7&lt;&gt;"",INDIRECT("'" &amp; Setup!$AJ$7 &amp; "'!" &amp; AD483),0) + IF(Setup!$AJ$8&lt;&gt;"",INDIRECT("'" &amp; Setup!$AJ$8 &amp; "'!" &amp; AD483),0) + IF(Setup!$AJ$9&lt;&gt;"",INDIRECT("'" &amp; Setup!$AJ$9 &amp; "'!" &amp; AD483),0) + IF(Setup!$AJ$10&lt;&gt;"",INDIRECT("'" &amp; Setup!$AJ$10 &amp; "'!" &amp; AD483),0) + IF(Setup!$AJ$11&lt;&gt;"",INDIRECT("'" &amp; Setup!$AJ$11 &amp; "'!" &amp; AD483),0) + IF(Setup!$AJ$12&lt;&gt;"",INDIRECT("'" &amp; Setup!$AJ$12 &amp; "'!" &amp; AD483),0)</f>
        <v>0</v>
      </c>
      <c r="AD483" s="2" t="s">
        <v>1389</v>
      </c>
    </row>
    <row r="484" spans="1:34" ht="20.100000000000001" hidden="1" customHeight="1" x14ac:dyDescent="0.2">
      <c r="A484" s="137">
        <f ca="1">Setup!AP32</f>
        <v>0</v>
      </c>
      <c r="B484" s="131"/>
      <c r="C484" s="131"/>
      <c r="D484" s="141"/>
      <c r="E484" s="141"/>
      <c r="F484" s="131"/>
      <c r="G484" s="133"/>
      <c r="H484" s="93">
        <f t="shared" ca="1" si="232"/>
        <v>0</v>
      </c>
      <c r="I484" s="93">
        <f ca="1">IF(Setup!$AG$7&lt;&gt;"",INDIRECT("'" &amp; Setup!$AG$7 &amp; "'!" &amp; AD484),0) + IF(Setup!$AG$8&lt;&gt;"",INDIRECT("'" &amp; Setup!$AG$8 &amp; "'!" &amp; AD484),0) + IF(Setup!$AG$9&lt;&gt;"",INDIRECT("'" &amp; Setup!$AG$9 &amp; "'!" &amp; AD484),0) + IF(Setup!$AG$10&lt;&gt;"",INDIRECT("'" &amp; Setup!$AG$10 &amp; "'!" &amp; AD484),0) + IF(Setup!$AG$11&lt;&gt;"",INDIRECT("'" &amp; Setup!$AG$11 &amp; "'!" &amp; AD484),0) + IF(Setup!$AG$12&lt;&gt;"",INDIRECT("'" &amp; Setup!$AG$12 &amp; "'!" &amp; AD484),0)</f>
        <v>0</v>
      </c>
      <c r="J484" s="766">
        <f ca="1">IF(Setup!$AH$7&lt;&gt;"",INDIRECT("'" &amp; Setup!$AH$7 &amp; "'!" &amp; AD484),0) + IF(Setup!$AH$8&lt;&gt;"",INDIRECT("'" &amp; Setup!$AH$8 &amp; "'!" &amp; AD484),0) + IF(Setup!$AH$9&lt;&gt;"",INDIRECT("'" &amp; Setup!$AH$9 &amp; "'!" &amp; AD484),0) + IF(Setup!$AH$10&lt;&gt;"",INDIRECT("'" &amp; Setup!$AH$10 &amp; "'!" &amp; AD484),0) + IF(Setup!$AH$11&lt;&gt;"",INDIRECT("'" &amp; Setup!$AH$11 &amp; "'!" &amp; AD484),0) + IF(Setup!$AH$12&lt;&gt;"",INDIRECT("'" &amp; Setup!$AH$12 &amp; "'!" &amp; AD484),0)</f>
        <v>0</v>
      </c>
      <c r="K484" s="767"/>
      <c r="L484" s="93">
        <f ca="1">IF(Setup!$AI$7&lt;&gt;"",INDIRECT("'" &amp; Setup!$AI$7 &amp; "'!" &amp; AD484),0) + IF(Setup!$AI$8&lt;&gt;"",INDIRECT("'" &amp; Setup!$AI$8 &amp; "'!" &amp; AD484),0) + IF(Setup!$AI$9&lt;&gt;"",INDIRECT("'" &amp; Setup!$AI$9 &amp; "'!" &amp; AD484),0) + IF(Setup!$AI$10&lt;&gt;"",INDIRECT("'" &amp; Setup!$AI$10 &amp; "'!" &amp; AD484),0) + IF(Setup!$AI$11&lt;&gt;"",INDIRECT("'" &amp; Setup!$AI$11 &amp; "'!" &amp; AD484),0) + IF(Setup!$AI$12&lt;&gt;"",INDIRECT("'" &amp; Setup!$AI$12 &amp; "'!" &amp; AD484),0)</f>
        <v>0</v>
      </c>
      <c r="M484" s="93">
        <f ca="1">IF(Setup!$AJ$7&lt;&gt;"",INDIRECT("'" &amp; Setup!$AJ$7 &amp; "'!" &amp; AD484),0) + IF(Setup!$AJ$8&lt;&gt;"",INDIRECT("'" &amp; Setup!$AJ$8 &amp; "'!" &amp; AD484),0) + IF(Setup!$AJ$9&lt;&gt;"",INDIRECT("'" &amp; Setup!$AJ$9 &amp; "'!" &amp; AD484),0) + IF(Setup!$AJ$10&lt;&gt;"",INDIRECT("'" &amp; Setup!$AJ$10 &amp; "'!" &amp; AD484),0) + IF(Setup!$AJ$11&lt;&gt;"",INDIRECT("'" &amp; Setup!$AJ$11 &amp; "'!" &amp; AD484),0) + IF(Setup!$AJ$12&lt;&gt;"",INDIRECT("'" &amp; Setup!$AJ$12 &amp; "'!" &amp; AD484),0)</f>
        <v>0</v>
      </c>
      <c r="AD484" s="2" t="s">
        <v>1390</v>
      </c>
    </row>
    <row r="485" spans="1:34" ht="20.100000000000001" hidden="1" customHeight="1" x14ac:dyDescent="0.2">
      <c r="A485" s="138">
        <f ca="1">Setup!AP33</f>
        <v>0</v>
      </c>
      <c r="B485" s="131"/>
      <c r="C485" s="131"/>
      <c r="D485" s="142"/>
      <c r="E485" s="142"/>
      <c r="F485" s="131"/>
      <c r="G485" s="134"/>
      <c r="H485" s="93">
        <f t="shared" ca="1" si="232"/>
        <v>0</v>
      </c>
      <c r="I485" s="93">
        <f ca="1">IF(Setup!$AG$7&lt;&gt;"",INDIRECT("'" &amp; Setup!$AG$7 &amp; "'!" &amp; AD485),0) + IF(Setup!$AG$8&lt;&gt;"",INDIRECT("'" &amp; Setup!$AG$8 &amp; "'!" &amp; AD485),0) + IF(Setup!$AG$9&lt;&gt;"",INDIRECT("'" &amp; Setup!$AG$9 &amp; "'!" &amp; AD485),0) + IF(Setup!$AG$10&lt;&gt;"",INDIRECT("'" &amp; Setup!$AG$10 &amp; "'!" &amp; AD485),0) + IF(Setup!$AG$11&lt;&gt;"",INDIRECT("'" &amp; Setup!$AG$11 &amp; "'!" &amp; AD485),0) + IF(Setup!$AG$12&lt;&gt;"",INDIRECT("'" &amp; Setup!$AG$12 &amp; "'!" &amp; AD485),0)</f>
        <v>0</v>
      </c>
      <c r="J485" s="766">
        <f ca="1">IF(Setup!$AH$7&lt;&gt;"",INDIRECT("'" &amp; Setup!$AH$7 &amp; "'!" &amp; AD485),0) + IF(Setup!$AH$8&lt;&gt;"",INDIRECT("'" &amp; Setup!$AH$8 &amp; "'!" &amp; AD485),0) + IF(Setup!$AH$9&lt;&gt;"",INDIRECT("'" &amp; Setup!$AH$9 &amp; "'!" &amp; AD485),0) + IF(Setup!$AH$10&lt;&gt;"",INDIRECT("'" &amp; Setup!$AH$10 &amp; "'!" &amp; AD485),0) + IF(Setup!$AH$11&lt;&gt;"",INDIRECT("'" &amp; Setup!$AH$11 &amp; "'!" &amp; AD485),0) + IF(Setup!$AH$12&lt;&gt;"",INDIRECT("'" &amp; Setup!$AH$12 &amp; "'!" &amp; AD485),0)</f>
        <v>0</v>
      </c>
      <c r="K485" s="767"/>
      <c r="L485" s="93">
        <f ca="1">IF(Setup!$AI$7&lt;&gt;"",INDIRECT("'" &amp; Setup!$AI$7 &amp; "'!" &amp; AD485),0) + IF(Setup!$AI$8&lt;&gt;"",INDIRECT("'" &amp; Setup!$AI$8 &amp; "'!" &amp; AD485),0) + IF(Setup!$AI$9&lt;&gt;"",INDIRECT("'" &amp; Setup!$AI$9 &amp; "'!" &amp; AD485),0) + IF(Setup!$AI$10&lt;&gt;"",INDIRECT("'" &amp; Setup!$AI$10 &amp; "'!" &amp; AD485),0) + IF(Setup!$AI$11&lt;&gt;"",INDIRECT("'" &amp; Setup!$AI$11 &amp; "'!" &amp; AD485),0) + IF(Setup!$AI$12&lt;&gt;"",INDIRECT("'" &amp; Setup!$AI$12 &amp; "'!" &amp; AD485),0)</f>
        <v>0</v>
      </c>
      <c r="M485" s="93">
        <f ca="1">IF(Setup!$AJ$7&lt;&gt;"",INDIRECT("'" &amp; Setup!$AJ$7 &amp; "'!" &amp; AD485),0) + IF(Setup!$AJ$8&lt;&gt;"",INDIRECT("'" &amp; Setup!$AJ$8 &amp; "'!" &amp; AD485),0) + IF(Setup!$AJ$9&lt;&gt;"",INDIRECT("'" &amp; Setup!$AJ$9 &amp; "'!" &amp; AD485),0) + IF(Setup!$AJ$10&lt;&gt;"",INDIRECT("'" &amp; Setup!$AJ$10 &amp; "'!" &amp; AD485),0) + IF(Setup!$AJ$11&lt;&gt;"",INDIRECT("'" &amp; Setup!$AJ$11 &amp; "'!" &amp; AD485),0) + IF(Setup!$AJ$12&lt;&gt;"",INDIRECT("'" &amp; Setup!$AJ$12 &amp; "'!" &amp; AD485),0)</f>
        <v>0</v>
      </c>
      <c r="AD485" s="2" t="s">
        <v>1391</v>
      </c>
    </row>
    <row r="486" spans="1:34" ht="20.100000000000001" hidden="1" customHeight="1" x14ac:dyDescent="0.2">
      <c r="A486" s="140">
        <f ca="1">Setup!AP34</f>
        <v>0</v>
      </c>
      <c r="B486" s="131"/>
      <c r="C486" s="131"/>
      <c r="D486" s="144"/>
      <c r="E486" s="144"/>
      <c r="F486" s="131"/>
      <c r="G486" s="136"/>
      <c r="H486" s="91">
        <f t="shared" ca="1" si="232"/>
        <v>0</v>
      </c>
      <c r="I486" s="91">
        <f ca="1">IF(Setup!$AG$7&lt;&gt;"",INDIRECT("'" &amp; Setup!$AG$7 &amp; "'!" &amp; AD486),0) + IF(Setup!$AG$8&lt;&gt;"",INDIRECT("'" &amp; Setup!$AG$8 &amp; "'!" &amp; AD486),0) + IF(Setup!$AG$9&lt;&gt;"",INDIRECT("'" &amp; Setup!$AG$9 &amp; "'!" &amp; AD486),0) + IF(Setup!$AG$10&lt;&gt;"",INDIRECT("'" &amp; Setup!$AG$10 &amp; "'!" &amp; AD486),0) + IF(Setup!$AG$11&lt;&gt;"",INDIRECT("'" &amp; Setup!$AG$11 &amp; "'!" &amp; AD486),0) + IF(Setup!$AG$12&lt;&gt;"",INDIRECT("'" &amp; Setup!$AG$12 &amp; "'!" &amp; AD486),0)</f>
        <v>0</v>
      </c>
      <c r="J486" s="764">
        <f ca="1">IF(Setup!$AH$7&lt;&gt;"",INDIRECT("'" &amp; Setup!$AH$7 &amp; "'!" &amp; AD486),0) + IF(Setup!$AH$8&lt;&gt;"",INDIRECT("'" &amp; Setup!$AH$8 &amp; "'!" &amp; AD486),0) + IF(Setup!$AH$9&lt;&gt;"",INDIRECT("'" &amp; Setup!$AH$9 &amp; "'!" &amp; AD486),0) + IF(Setup!$AH$10&lt;&gt;"",INDIRECT("'" &amp; Setup!$AH$10 &amp; "'!" &amp; AD486),0) + IF(Setup!$AH$11&lt;&gt;"",INDIRECT("'" &amp; Setup!$AH$11 &amp; "'!" &amp; AD486),0) + IF(Setup!$AH$12&lt;&gt;"",INDIRECT("'" &amp; Setup!$AH$12 &amp; "'!" &amp; AD486),0)</f>
        <v>0</v>
      </c>
      <c r="K486" s="765"/>
      <c r="L486" s="91">
        <f ca="1">IF(Setup!$AI$7&lt;&gt;"",INDIRECT("'" &amp; Setup!$AI$7 &amp; "'!" &amp; AD486),0) + IF(Setup!$AI$8&lt;&gt;"",INDIRECT("'" &amp; Setup!$AI$8 &amp; "'!" &amp; AD486),0) + IF(Setup!$AI$9&lt;&gt;"",INDIRECT("'" &amp; Setup!$AI$9 &amp; "'!" &amp; AD486),0) + IF(Setup!$AI$10&lt;&gt;"",INDIRECT("'" &amp; Setup!$AI$10 &amp; "'!" &amp; AD486),0) + IF(Setup!$AI$11&lt;&gt;"",INDIRECT("'" &amp; Setup!$AI$11 &amp; "'!" &amp; AD486),0) + IF(Setup!$AI$12&lt;&gt;"",INDIRECT("'" &amp; Setup!$AI$12 &amp; "'!" &amp; AD486),0)</f>
        <v>0</v>
      </c>
      <c r="M486" s="91">
        <f ca="1">IF(Setup!$AJ$7&lt;&gt;"",INDIRECT("'" &amp; Setup!$AJ$7 &amp; "'!" &amp; AD486),0) + IF(Setup!$AJ$8&lt;&gt;"",INDIRECT("'" &amp; Setup!$AJ$8 &amp; "'!" &amp; AD486),0) + IF(Setup!$AJ$9&lt;&gt;"",INDIRECT("'" &amp; Setup!$AJ$9 &amp; "'!" &amp; AD486),0) + IF(Setup!$AJ$10&lt;&gt;"",INDIRECT("'" &amp; Setup!$AJ$10 &amp; "'!" &amp; AD486),0) + IF(Setup!$AJ$11&lt;&gt;"",INDIRECT("'" &amp; Setup!$AJ$11 &amp; "'!" &amp; AD486),0) + IF(Setup!$AJ$12&lt;&gt;"",INDIRECT("'" &amp; Setup!$AJ$12 &amp; "'!" &amp; AD486),0)</f>
        <v>0</v>
      </c>
      <c r="AD486" s="2" t="s">
        <v>1392</v>
      </c>
    </row>
    <row r="487" spans="1:34" ht="20.100000000000001" hidden="1" customHeight="1" x14ac:dyDescent="0.2">
      <c r="A487" s="137">
        <f ca="1">Setup!AP35</f>
        <v>0</v>
      </c>
      <c r="B487" s="131"/>
      <c r="C487" s="131"/>
      <c r="D487" s="141"/>
      <c r="E487" s="141"/>
      <c r="F487" s="131"/>
      <c r="G487" s="133"/>
      <c r="H487" s="93">
        <f t="shared" ca="1" si="232"/>
        <v>0</v>
      </c>
      <c r="I487" s="93">
        <f ca="1">IF(Setup!$AG$7&lt;&gt;"",INDIRECT("'" &amp; Setup!$AG$7 &amp; "'!" &amp; AD487),0) + IF(Setup!$AG$8&lt;&gt;"",INDIRECT("'" &amp; Setup!$AG$8 &amp; "'!" &amp; AD487),0) + IF(Setup!$AG$9&lt;&gt;"",INDIRECT("'" &amp; Setup!$AG$9 &amp; "'!" &amp; AD487),0) + IF(Setup!$AG$10&lt;&gt;"",INDIRECT("'" &amp; Setup!$AG$10 &amp; "'!" &amp; AD487),0) + IF(Setup!$AG$11&lt;&gt;"",INDIRECT("'" &amp; Setup!$AG$11 &amp; "'!" &amp; AD487),0) + IF(Setup!$AG$12&lt;&gt;"",INDIRECT("'" &amp; Setup!$AG$12 &amp; "'!" &amp; AD487),0)</f>
        <v>0</v>
      </c>
      <c r="J487" s="766">
        <f ca="1">IF(Setup!$AH$7&lt;&gt;"",INDIRECT("'" &amp; Setup!$AH$7 &amp; "'!" &amp; AD487),0) + IF(Setup!$AH$8&lt;&gt;"",INDIRECT("'" &amp; Setup!$AH$8 &amp; "'!" &amp; AD487),0) + IF(Setup!$AH$9&lt;&gt;"",INDIRECT("'" &amp; Setup!$AH$9 &amp; "'!" &amp; AD487),0) + IF(Setup!$AH$10&lt;&gt;"",INDIRECT("'" &amp; Setup!$AH$10 &amp; "'!" &amp; AD487),0) + IF(Setup!$AH$11&lt;&gt;"",INDIRECT("'" &amp; Setup!$AH$11 &amp; "'!" &amp; AD487),0) + IF(Setup!$AH$12&lt;&gt;"",INDIRECT("'" &amp; Setup!$AH$12 &amp; "'!" &amp; AD487),0)</f>
        <v>0</v>
      </c>
      <c r="K487" s="767"/>
      <c r="L487" s="93">
        <f ca="1">IF(Setup!$AI$7&lt;&gt;"",INDIRECT("'" &amp; Setup!$AI$7 &amp; "'!" &amp; AD487),0) + IF(Setup!$AI$8&lt;&gt;"",INDIRECT("'" &amp; Setup!$AI$8 &amp; "'!" &amp; AD487),0) + IF(Setup!$AI$9&lt;&gt;"",INDIRECT("'" &amp; Setup!$AI$9 &amp; "'!" &amp; AD487),0) + IF(Setup!$AI$10&lt;&gt;"",INDIRECT("'" &amp; Setup!$AI$10 &amp; "'!" &amp; AD487),0) + IF(Setup!$AI$11&lt;&gt;"",INDIRECT("'" &amp; Setup!$AI$11 &amp; "'!" &amp; AD487),0) + IF(Setup!$AI$12&lt;&gt;"",INDIRECT("'" &amp; Setup!$AI$12 &amp; "'!" &amp; AD487),0)</f>
        <v>0</v>
      </c>
      <c r="M487" s="93">
        <f ca="1">IF(Setup!$AJ$7&lt;&gt;"",INDIRECT("'" &amp; Setup!$AJ$7 &amp; "'!" &amp; AD487),0) + IF(Setup!$AJ$8&lt;&gt;"",INDIRECT("'" &amp; Setup!$AJ$8 &amp; "'!" &amp; AD487),0) + IF(Setup!$AJ$9&lt;&gt;"",INDIRECT("'" &amp; Setup!$AJ$9 &amp; "'!" &amp; AD487),0) + IF(Setup!$AJ$10&lt;&gt;"",INDIRECT("'" &amp; Setup!$AJ$10 &amp; "'!" &amp; AD487),0) + IF(Setup!$AJ$11&lt;&gt;"",INDIRECT("'" &amp; Setup!$AJ$11 &amp; "'!" &amp; AD487),0) + IF(Setup!$AJ$12&lt;&gt;"",INDIRECT("'" &amp; Setup!$AJ$12 &amp; "'!" &amp; AD487),0)</f>
        <v>0</v>
      </c>
      <c r="AD487" s="2" t="s">
        <v>1393</v>
      </c>
    </row>
    <row r="488" spans="1:34" ht="20.100000000000001" hidden="1" customHeight="1" x14ac:dyDescent="0.2">
      <c r="A488" s="138">
        <f ca="1">Setup!AP36</f>
        <v>0</v>
      </c>
      <c r="B488" s="131"/>
      <c r="C488" s="131"/>
      <c r="D488" s="142"/>
      <c r="E488" s="142"/>
      <c r="F488" s="131"/>
      <c r="G488" s="134"/>
      <c r="H488" s="93">
        <f t="shared" ref="H488:H490" ca="1" si="233">SUM(I488:M488)</f>
        <v>0</v>
      </c>
      <c r="I488" s="93">
        <f ca="1">IF(Setup!$AG$7&lt;&gt;"",INDIRECT("'" &amp; Setup!$AG$7 &amp; "'!" &amp; AD488),0) + IF(Setup!$AG$8&lt;&gt;"",INDIRECT("'" &amp; Setup!$AG$8 &amp; "'!" &amp; AD488),0) + IF(Setup!$AG$9&lt;&gt;"",INDIRECT("'" &amp; Setup!$AG$9 &amp; "'!" &amp; AD488),0) + IF(Setup!$AG$10&lt;&gt;"",INDIRECT("'" &amp; Setup!$AG$10 &amp; "'!" &amp; AD488),0) + IF(Setup!$AG$11&lt;&gt;"",INDIRECT("'" &amp; Setup!$AG$11 &amp; "'!" &amp; AD488),0) + IF(Setup!$AG$12&lt;&gt;"",INDIRECT("'" &amp; Setup!$AG$12 &amp; "'!" &amp; AD488),0)</f>
        <v>0</v>
      </c>
      <c r="J488" s="766">
        <f ca="1">IF(Setup!$AH$7&lt;&gt;"",INDIRECT("'" &amp; Setup!$AH$7 &amp; "'!" &amp; AD488),0) + IF(Setup!$AH$8&lt;&gt;"",INDIRECT("'" &amp; Setup!$AH$8 &amp; "'!" &amp; AD488),0) + IF(Setup!$AH$9&lt;&gt;"",INDIRECT("'" &amp; Setup!$AH$9 &amp; "'!" &amp; AD488),0) + IF(Setup!$AH$10&lt;&gt;"",INDIRECT("'" &amp; Setup!$AH$10 &amp; "'!" &amp; AD488),0) + IF(Setup!$AH$11&lt;&gt;"",INDIRECT("'" &amp; Setup!$AH$11 &amp; "'!" &amp; AD488),0) + IF(Setup!$AH$12&lt;&gt;"",INDIRECT("'" &amp; Setup!$AH$12 &amp; "'!" &amp; AD488),0)</f>
        <v>0</v>
      </c>
      <c r="K488" s="767"/>
      <c r="L488" s="93">
        <f ca="1">IF(Setup!$AI$7&lt;&gt;"",INDIRECT("'" &amp; Setup!$AI$7 &amp; "'!" &amp; AD488),0) + IF(Setup!$AI$8&lt;&gt;"",INDIRECT("'" &amp; Setup!$AI$8 &amp; "'!" &amp; AD488),0) + IF(Setup!$AI$9&lt;&gt;"",INDIRECT("'" &amp; Setup!$AI$9 &amp; "'!" &amp; AD488),0) + IF(Setup!$AI$10&lt;&gt;"",INDIRECT("'" &amp; Setup!$AI$10 &amp; "'!" &amp; AD488),0) + IF(Setup!$AI$11&lt;&gt;"",INDIRECT("'" &amp; Setup!$AI$11 &amp; "'!" &amp; AD488),0) + IF(Setup!$AI$12&lt;&gt;"",INDIRECT("'" &amp; Setup!$AI$12 &amp; "'!" &amp; AD488),0)</f>
        <v>0</v>
      </c>
      <c r="M488" s="93">
        <f ca="1">IF(Setup!$AJ$7&lt;&gt;"",INDIRECT("'" &amp; Setup!$AJ$7 &amp; "'!" &amp; AD488),0) + IF(Setup!$AJ$8&lt;&gt;"",INDIRECT("'" &amp; Setup!$AJ$8 &amp; "'!" &amp; AD488),0) + IF(Setup!$AJ$9&lt;&gt;"",INDIRECT("'" &amp; Setup!$AJ$9 &amp; "'!" &amp; AD488),0) + IF(Setup!$AJ$10&lt;&gt;"",INDIRECT("'" &amp; Setup!$AJ$10 &amp; "'!" &amp; AD488),0) + IF(Setup!$AJ$11&lt;&gt;"",INDIRECT("'" &amp; Setup!$AJ$11 &amp; "'!" &amp; AD488),0) + IF(Setup!$AJ$12&lt;&gt;"",INDIRECT("'" &amp; Setup!$AJ$12 &amp; "'!" &amp; AD488),0)</f>
        <v>0</v>
      </c>
      <c r="AD488" s="2" t="s">
        <v>1394</v>
      </c>
    </row>
    <row r="489" spans="1:34" ht="20.100000000000001" hidden="1" customHeight="1" x14ac:dyDescent="0.2">
      <c r="A489" s="139">
        <f ca="1">Setup!AP37</f>
        <v>0</v>
      </c>
      <c r="B489" s="131"/>
      <c r="C489" s="131"/>
      <c r="D489" s="143"/>
      <c r="E489" s="143"/>
      <c r="F489" s="131"/>
      <c r="G489" s="135"/>
      <c r="H489" s="91">
        <f t="shared" ca="1" si="233"/>
        <v>0</v>
      </c>
      <c r="I489" s="91">
        <f ca="1">IF(Setup!$AG$7&lt;&gt;"",INDIRECT("'" &amp; Setup!$AG$7 &amp; "'!" &amp; AD489),0) + IF(Setup!$AG$8&lt;&gt;"",INDIRECT("'" &amp; Setup!$AG$8 &amp; "'!" &amp; AD489),0) + IF(Setup!$AG$9&lt;&gt;"",INDIRECT("'" &amp; Setup!$AG$9 &amp; "'!" &amp; AD489),0) + IF(Setup!$AG$10&lt;&gt;"",INDIRECT("'" &amp; Setup!$AG$10 &amp; "'!" &amp; AD489),0) + IF(Setup!$AG$11&lt;&gt;"",INDIRECT("'" &amp; Setup!$AG$11 &amp; "'!" &amp; AD489),0) + IF(Setup!$AG$12&lt;&gt;"",INDIRECT("'" &amp; Setup!$AG$12 &amp; "'!" &amp; AD489),0)</f>
        <v>0</v>
      </c>
      <c r="J489" s="764">
        <f ca="1">IF(Setup!$AH$7&lt;&gt;"",INDIRECT("'" &amp; Setup!$AH$7 &amp; "'!" &amp; AD489),0) + IF(Setup!$AH$8&lt;&gt;"",INDIRECT("'" &amp; Setup!$AH$8 &amp; "'!" &amp; AD489),0) + IF(Setup!$AH$9&lt;&gt;"",INDIRECT("'" &amp; Setup!$AH$9 &amp; "'!" &amp; AD489),0) + IF(Setup!$AH$10&lt;&gt;"",INDIRECT("'" &amp; Setup!$AH$10 &amp; "'!" &amp; AD489),0) + IF(Setup!$AH$11&lt;&gt;"",INDIRECT("'" &amp; Setup!$AH$11 &amp; "'!" &amp; AD489),0) + IF(Setup!$AH$12&lt;&gt;"",INDIRECT("'" &amp; Setup!$AH$12 &amp; "'!" &amp; AD489),0)</f>
        <v>0</v>
      </c>
      <c r="K489" s="765"/>
      <c r="L489" s="91">
        <f ca="1">IF(Setup!$AI$7&lt;&gt;"",INDIRECT("'" &amp; Setup!$AI$7 &amp; "'!" &amp; AD489),0) + IF(Setup!$AI$8&lt;&gt;"",INDIRECT("'" &amp; Setup!$AI$8 &amp; "'!" &amp; AD489),0) + IF(Setup!$AI$9&lt;&gt;"",INDIRECT("'" &amp; Setup!$AI$9 &amp; "'!" &amp; AD489),0) + IF(Setup!$AI$10&lt;&gt;"",INDIRECT("'" &amp; Setup!$AI$10 &amp; "'!" &amp; AD489),0) + IF(Setup!$AI$11&lt;&gt;"",INDIRECT("'" &amp; Setup!$AI$11 &amp; "'!" &amp; AD489),0) + IF(Setup!$AI$12&lt;&gt;"",INDIRECT("'" &amp; Setup!$AI$12 &amp; "'!" &amp; AD489),0)</f>
        <v>0</v>
      </c>
      <c r="M489" s="91">
        <f ca="1">IF(Setup!$AJ$7&lt;&gt;"",INDIRECT("'" &amp; Setup!$AJ$7 &amp; "'!" &amp; AD489),0) + IF(Setup!$AJ$8&lt;&gt;"",INDIRECT("'" &amp; Setup!$AJ$8 &amp; "'!" &amp; AD489),0) + IF(Setup!$AJ$9&lt;&gt;"",INDIRECT("'" &amp; Setup!$AJ$9 &amp; "'!" &amp; AD489),0) + IF(Setup!$AJ$10&lt;&gt;"",INDIRECT("'" &amp; Setup!$AJ$10 &amp; "'!" &amp; AD489),0) + IF(Setup!$AJ$11&lt;&gt;"",INDIRECT("'" &amp; Setup!$AJ$11 &amp; "'!" &amp; AD489),0) + IF(Setup!$AJ$12&lt;&gt;"",INDIRECT("'" &amp; Setup!$AJ$12 &amp; "'!" &amp; AD489),0)</f>
        <v>0</v>
      </c>
      <c r="AD489" s="2" t="s">
        <v>1395</v>
      </c>
    </row>
    <row r="490" spans="1:34" ht="20.100000000000001" hidden="1" customHeight="1" x14ac:dyDescent="0.2">
      <c r="A490" s="140">
        <f ca="1">Setup!AP38</f>
        <v>0</v>
      </c>
      <c r="B490" s="131"/>
      <c r="C490" s="131"/>
      <c r="D490" s="144"/>
      <c r="E490" s="144"/>
      <c r="F490" s="131"/>
      <c r="G490" s="136"/>
      <c r="H490" s="91">
        <f t="shared" ca="1" si="233"/>
        <v>0</v>
      </c>
      <c r="I490" s="91">
        <f ca="1">IF(Setup!$AG$7&lt;&gt;"",INDIRECT("'" &amp; Setup!$AG$7 &amp; "'!" &amp; AD490),0) + IF(Setup!$AG$8&lt;&gt;"",INDIRECT("'" &amp; Setup!$AG$8 &amp; "'!" &amp; AD490),0) + IF(Setup!$AG$9&lt;&gt;"",INDIRECT("'" &amp; Setup!$AG$9 &amp; "'!" &amp; AD490),0) + IF(Setup!$AG$10&lt;&gt;"",INDIRECT("'" &amp; Setup!$AG$10 &amp; "'!" &amp; AD490),0) + IF(Setup!$AG$11&lt;&gt;"",INDIRECT("'" &amp; Setup!$AG$11 &amp; "'!" &amp; AD490),0) + IF(Setup!$AG$12&lt;&gt;"",INDIRECT("'" &amp; Setup!$AG$12 &amp; "'!" &amp; AD490),0)</f>
        <v>0</v>
      </c>
      <c r="J490" s="764">
        <f ca="1">IF(Setup!$AH$7&lt;&gt;"",INDIRECT("'" &amp; Setup!$AH$7 &amp; "'!" &amp; AD490),0) + IF(Setup!$AH$8&lt;&gt;"",INDIRECT("'" &amp; Setup!$AH$8 &amp; "'!" &amp; AD490),0) + IF(Setup!$AH$9&lt;&gt;"",INDIRECT("'" &amp; Setup!$AH$9 &amp; "'!" &amp; AD490),0) + IF(Setup!$AH$10&lt;&gt;"",INDIRECT("'" &amp; Setup!$AH$10 &amp; "'!" &amp; AD490),0) + IF(Setup!$AH$11&lt;&gt;"",INDIRECT("'" &amp; Setup!$AH$11 &amp; "'!" &amp; AD490),0) + IF(Setup!$AH$12&lt;&gt;"",INDIRECT("'" &amp; Setup!$AH$12 &amp; "'!" &amp; AD490),0)</f>
        <v>0</v>
      </c>
      <c r="K490" s="765"/>
      <c r="L490" s="91">
        <f ca="1">IF(Setup!$AI$7&lt;&gt;"",INDIRECT("'" &amp; Setup!$AI$7 &amp; "'!" &amp; AD490),0) + IF(Setup!$AI$8&lt;&gt;"",INDIRECT("'" &amp; Setup!$AI$8 &amp; "'!" &amp; AD490),0) + IF(Setup!$AI$9&lt;&gt;"",INDIRECT("'" &amp; Setup!$AI$9 &amp; "'!" &amp; AD490),0) + IF(Setup!$AI$10&lt;&gt;"",INDIRECT("'" &amp; Setup!$AI$10 &amp; "'!" &amp; AD490),0) + IF(Setup!$AI$11&lt;&gt;"",INDIRECT("'" &amp; Setup!$AI$11 &amp; "'!" &amp; AD490),0) + IF(Setup!$AI$12&lt;&gt;"",INDIRECT("'" &amp; Setup!$AI$12 &amp; "'!" &amp; AD490),0)</f>
        <v>0</v>
      </c>
      <c r="M490" s="91">
        <f ca="1">IF(Setup!$AJ$7&lt;&gt;"",INDIRECT("'" &amp; Setup!$AJ$7 &amp; "'!" &amp; AD490),0) + IF(Setup!$AJ$8&lt;&gt;"",INDIRECT("'" &amp; Setup!$AJ$8 &amp; "'!" &amp; AD490),0) + IF(Setup!$AJ$9&lt;&gt;"",INDIRECT("'" &amp; Setup!$AJ$9 &amp; "'!" &amp; AD490),0) + IF(Setup!$AJ$10&lt;&gt;"",INDIRECT("'" &amp; Setup!$AJ$10 &amp; "'!" &amp; AD490),0) + IF(Setup!$AJ$11&lt;&gt;"",INDIRECT("'" &amp; Setup!$AJ$11 &amp; "'!" &amp; AD490),0) + IF(Setup!$AJ$12&lt;&gt;"",INDIRECT("'" &amp; Setup!$AJ$12 &amp; "'!" &amp; AD490),0)</f>
        <v>0</v>
      </c>
      <c r="AD490" s="2" t="s">
        <v>1396</v>
      </c>
      <c r="AE490" s="157" t="s">
        <v>330</v>
      </c>
      <c r="AF490" s="157" t="s">
        <v>331</v>
      </c>
      <c r="AG490" s="157" t="s">
        <v>332</v>
      </c>
      <c r="AH490" s="157" t="s">
        <v>333</v>
      </c>
    </row>
    <row r="491" spans="1:34" ht="20.100000000000001" customHeight="1" x14ac:dyDescent="0.2">
      <c r="A491" s="137" t="str">
        <f ca="1">Setup!AP39</f>
        <v>Actual stock level - PS39 - Product 1: Efavirenz, 600 mg, 30 tablets</v>
      </c>
      <c r="B491" s="131"/>
      <c r="C491" s="131"/>
      <c r="D491" s="141"/>
      <c r="E491" s="141"/>
      <c r="F491" s="131"/>
      <c r="G491" s="133"/>
      <c r="H491" s="100" t="s">
        <v>334</v>
      </c>
      <c r="I491" s="90">
        <f ca="1">IF(Setup!$AG$5=0,0,INDIRECT("'" &amp; INDIRECT($AE$491) &amp; "'!" &amp; AD491))</f>
        <v>11</v>
      </c>
      <c r="J491" s="762">
        <f ca="1">IF(Setup!$AH$5=0,0,INDIRECT("'" &amp; INDIRECT($AF$491) &amp; "'!" &amp; AD491))</f>
        <v>9</v>
      </c>
      <c r="K491" s="763"/>
      <c r="L491" s="90">
        <f ca="1">IF(Setup!$AI$5=0,0,INDIRECT("'" &amp; INDIRECT($AG$491) &amp; "'!" &amp; AD491))</f>
        <v>0</v>
      </c>
      <c r="M491" s="90">
        <f ca="1">IF(Setup!$AJ$5=0,0,INDIRECT("'" &amp; INDIRECT($AH$491) &amp; "'!" &amp; AD491))</f>
        <v>0</v>
      </c>
      <c r="P491" s="38"/>
      <c r="AD491" s="2" t="s">
        <v>1397</v>
      </c>
      <c r="AE491" s="157" t="str">
        <f xml:space="preserve"> "'Setup'!AG" &amp; (Setup!AG5 + 6)</f>
        <v>'Setup'!AG9</v>
      </c>
      <c r="AF491" s="157" t="str">
        <f xml:space="preserve"> "'Setup'!AH" &amp; (Setup!AH5 + 6)</f>
        <v>'Setup'!AH9</v>
      </c>
      <c r="AG491" s="157" t="str">
        <f xml:space="preserve"> "'Setup'!AI" &amp; (Setup!AI5 + 6)</f>
        <v>'Setup'!AI9</v>
      </c>
      <c r="AH491" s="157" t="str">
        <f xml:space="preserve"> "'Setup'!AJ" &amp; (Setup!AJ5 + 6)</f>
        <v>'Setup'!AJ9</v>
      </c>
    </row>
    <row r="492" spans="1:34" ht="20.100000000000001" customHeight="1" x14ac:dyDescent="0.2">
      <c r="A492" s="139" t="str">
        <f ca="1">Setup!AP40</f>
        <v>Actual stock level - PS40 - Product 2: Efavirenz, 200 mg, 90 capsules</v>
      </c>
      <c r="B492" s="131"/>
      <c r="C492" s="131"/>
      <c r="D492" s="143"/>
      <c r="E492" s="143"/>
      <c r="F492" s="131"/>
      <c r="G492" s="135"/>
      <c r="H492" s="100" t="s">
        <v>334</v>
      </c>
      <c r="I492" s="89">
        <f ca="1">IF(Setup!$AG$5=0,0,INDIRECT("'" &amp; INDIRECT($AE$491) &amp; "'!" &amp; AD492))</f>
        <v>12</v>
      </c>
      <c r="J492" s="760">
        <f ca="1">IF(Setup!$AH$5=0,0,INDIRECT("'" &amp; INDIRECT($AF$491) &amp; "'!" &amp; AD492))</f>
        <v>8</v>
      </c>
      <c r="K492" s="761"/>
      <c r="L492" s="89">
        <f ca="1">IF(Setup!$AI$5=0,0,INDIRECT("'" &amp; INDIRECT($AG$491) &amp; "'!" &amp; AD492))</f>
        <v>0</v>
      </c>
      <c r="M492" s="89">
        <f ca="1">IF(Setup!$AJ$5=0,0,INDIRECT("'" &amp; INDIRECT($AH$491) &amp; "'!" &amp; AD492))</f>
        <v>0</v>
      </c>
      <c r="AD492" s="2" t="s">
        <v>1398</v>
      </c>
    </row>
    <row r="493" spans="1:34" ht="20.100000000000001" customHeight="1" x14ac:dyDescent="0.2">
      <c r="A493" s="137" t="str">
        <f ca="1">Setup!AP41</f>
        <v>Actual stock level - PS41 - Product 3: TDF/3TC, 300/300 mg, 30 tablets</v>
      </c>
      <c r="B493" s="131"/>
      <c r="C493" s="131"/>
      <c r="D493" s="141"/>
      <c r="E493" s="141"/>
      <c r="F493" s="131"/>
      <c r="G493" s="133"/>
      <c r="H493" s="100" t="s">
        <v>334</v>
      </c>
      <c r="I493" s="90">
        <f ca="1">IF(Setup!$AG$5=0,0,INDIRECT("'" &amp; INDIRECT($AE$491) &amp; "'!" &amp; AD493))</f>
        <v>13</v>
      </c>
      <c r="J493" s="762">
        <f ca="1">IF(Setup!$AH$5=0,0,INDIRECT("'" &amp; INDIRECT($AF$491) &amp; "'!" &amp; AD493))</f>
        <v>7</v>
      </c>
      <c r="K493" s="763"/>
      <c r="L493" s="90">
        <f ca="1">IF(Setup!$AI$5=0,0,INDIRECT("'" &amp; INDIRECT($AG$491) &amp; "'!" &amp; AD493))</f>
        <v>0</v>
      </c>
      <c r="M493" s="90">
        <f ca="1">IF(Setup!$AJ$5=0,0,INDIRECT("'" &amp; INDIRECT($AH$491) &amp; "'!" &amp; AD493))</f>
        <v>0</v>
      </c>
      <c r="AD493" s="2" t="s">
        <v>1399</v>
      </c>
    </row>
    <row r="494" spans="1:34" ht="20.100000000000001" customHeight="1" x14ac:dyDescent="0.2">
      <c r="A494" s="139" t="str">
        <f ca="1">Setup!AP42</f>
        <v>Actual stock level - PS42 - Product 4: 3TC, 10 mg/ml, oral solution 240 ml</v>
      </c>
      <c r="B494" s="131"/>
      <c r="C494" s="131"/>
      <c r="D494" s="143"/>
      <c r="E494" s="143"/>
      <c r="F494" s="131"/>
      <c r="G494" s="135"/>
      <c r="H494" s="100" t="s">
        <v>334</v>
      </c>
      <c r="I494" s="89">
        <f ca="1">IF(Setup!$AG$5=0,0,INDIRECT("'" &amp; INDIRECT($AE$491) &amp; "'!" &amp; AD494))</f>
        <v>14</v>
      </c>
      <c r="J494" s="760">
        <f ca="1">IF(Setup!$AH$5=0,0,INDIRECT("'" &amp; INDIRECT($AF$491) &amp; "'!" &amp; AD494))</f>
        <v>6</v>
      </c>
      <c r="K494" s="761"/>
      <c r="L494" s="89">
        <f ca="1">IF(Setup!$AI$5=0,0,INDIRECT("'" &amp; INDIRECT($AG$491) &amp; "'!" &amp; AD494))</f>
        <v>0</v>
      </c>
      <c r="M494" s="89">
        <f ca="1">IF(Setup!$AJ$5=0,0,INDIRECT("'" &amp; INDIRECT($AH$491) &amp; "'!" &amp; AD494))</f>
        <v>0</v>
      </c>
      <c r="AD494" s="2" t="s">
        <v>1400</v>
      </c>
    </row>
    <row r="495" spans="1:34" ht="20.100000000000001" hidden="1" customHeight="1" x14ac:dyDescent="0.2">
      <c r="A495" s="137">
        <f ca="1">Setup!AP43</f>
        <v>0</v>
      </c>
      <c r="B495" s="131"/>
      <c r="C495" s="131"/>
      <c r="D495" s="141"/>
      <c r="E495" s="141"/>
      <c r="F495" s="131"/>
      <c r="G495" s="133"/>
      <c r="H495" s="100" t="s">
        <v>334</v>
      </c>
      <c r="I495" s="90">
        <f ca="1">IF(Setup!$AG$5=0,0,INDIRECT("'" &amp; INDIRECT($AE$491) &amp; "'!" &amp; AD495))</f>
        <v>0</v>
      </c>
      <c r="J495" s="762">
        <f ca="1">IF(Setup!$AH$5=0,0,INDIRECT("'" &amp; INDIRECT($AF$491) &amp; "'!" &amp; AD495))</f>
        <v>0</v>
      </c>
      <c r="K495" s="763"/>
      <c r="L495" s="90">
        <f ca="1">IF(Setup!$AI$5=0,0,INDIRECT("'" &amp; INDIRECT($AG$491) &amp; "'!" &amp; AD495))</f>
        <v>0</v>
      </c>
      <c r="M495" s="90">
        <f ca="1">IF(Setup!$AJ$5=0,0,INDIRECT("'" &amp; INDIRECT($AH$491) &amp; "'!" &amp; AD495))</f>
        <v>0</v>
      </c>
      <c r="AD495" s="2" t="s">
        <v>1401</v>
      </c>
    </row>
    <row r="496" spans="1:34" ht="20.100000000000001" hidden="1" customHeight="1" x14ac:dyDescent="0.2">
      <c r="A496" s="139">
        <f ca="1">Setup!AP44</f>
        <v>0</v>
      </c>
      <c r="B496" s="131"/>
      <c r="C496" s="131"/>
      <c r="D496" s="143"/>
      <c r="E496" s="143"/>
      <c r="F496" s="131"/>
      <c r="G496" s="135"/>
      <c r="H496" s="100" t="s">
        <v>334</v>
      </c>
      <c r="I496" s="89">
        <f ca="1">IF(Setup!$AG$5=0,0,INDIRECT("'" &amp; INDIRECT($AE$491) &amp; "'!" &amp; AD496))</f>
        <v>0</v>
      </c>
      <c r="J496" s="760">
        <f ca="1">IF(Setup!$AH$5=0,0,INDIRECT("'" &amp; INDIRECT($AF$491) &amp; "'!" &amp; AD496))</f>
        <v>0</v>
      </c>
      <c r="K496" s="761"/>
      <c r="L496" s="89">
        <f ca="1">IF(Setup!$AI$5=0,0,INDIRECT("'" &amp; INDIRECT($AG$491) &amp; "'!" &amp; AD496))</f>
        <v>0</v>
      </c>
      <c r="M496" s="89">
        <f ca="1">IF(Setup!$AJ$5=0,0,INDIRECT("'" &amp; INDIRECT($AH$491) &amp; "'!" &amp; AD496))</f>
        <v>0</v>
      </c>
      <c r="AD496" s="2" t="s">
        <v>1402</v>
      </c>
    </row>
    <row r="497" spans="1:30" ht="20.100000000000001" hidden="1" customHeight="1" x14ac:dyDescent="0.2">
      <c r="A497" s="137">
        <f ca="1">Setup!AP45</f>
        <v>0</v>
      </c>
      <c r="B497" s="131"/>
      <c r="C497" s="131"/>
      <c r="D497" s="141"/>
      <c r="E497" s="141"/>
      <c r="F497" s="131"/>
      <c r="G497" s="133"/>
      <c r="H497" s="100" t="s">
        <v>334</v>
      </c>
      <c r="I497" s="90">
        <f ca="1">IF(Setup!$AG$5=0,0,INDIRECT("'" &amp; INDIRECT($AE$491) &amp; "'!" &amp; AD497))</f>
        <v>0</v>
      </c>
      <c r="J497" s="762">
        <f ca="1">IF(Setup!$AH$5=0,0,INDIRECT("'" &amp; INDIRECT($AF$491) &amp; "'!" &amp; AD497))</f>
        <v>0</v>
      </c>
      <c r="K497" s="763"/>
      <c r="L497" s="90">
        <f ca="1">IF(Setup!$AI$5=0,0,INDIRECT("'" &amp; INDIRECT($AG$491) &amp; "'!" &amp; AD497))</f>
        <v>0</v>
      </c>
      <c r="M497" s="90">
        <f ca="1">IF(Setup!$AJ$5=0,0,INDIRECT("'" &amp; INDIRECT($AH$491) &amp; "'!" &amp; AD497))</f>
        <v>0</v>
      </c>
      <c r="AD497" s="2" t="s">
        <v>1403</v>
      </c>
    </row>
    <row r="498" spans="1:30" ht="20.100000000000001" hidden="1" customHeight="1" x14ac:dyDescent="0.2">
      <c r="A498" s="139">
        <f ca="1">Setup!AP46</f>
        <v>0</v>
      </c>
      <c r="B498" s="131"/>
      <c r="C498" s="131"/>
      <c r="D498" s="143"/>
      <c r="E498" s="143"/>
      <c r="F498" s="131"/>
      <c r="G498" s="135"/>
      <c r="H498" s="100" t="s">
        <v>334</v>
      </c>
      <c r="I498" s="89">
        <f ca="1">IF(Setup!$AG$5=0,0,INDIRECT("'" &amp; INDIRECT($AE$491) &amp; "'!" &amp; AD498))</f>
        <v>0</v>
      </c>
      <c r="J498" s="760">
        <f ca="1">IF(Setup!$AH$5=0,0,INDIRECT("'" &amp; INDIRECT($AF$491) &amp; "'!" &amp; AD498))</f>
        <v>0</v>
      </c>
      <c r="K498" s="761"/>
      <c r="L498" s="89">
        <f ca="1">IF(Setup!$AI$5=0,0,INDIRECT("'" &amp; INDIRECT($AG$491) &amp; "'!" &amp; AD498))</f>
        <v>0</v>
      </c>
      <c r="M498" s="89">
        <f ca="1">IF(Setup!$AJ$5=0,0,INDIRECT("'" &amp; INDIRECT($AH$491) &amp; "'!" &amp; AD498))</f>
        <v>0</v>
      </c>
      <c r="AD498" s="2" t="s">
        <v>1404</v>
      </c>
    </row>
    <row r="499" spans="1:30" ht="20.100000000000001" hidden="1" customHeight="1" x14ac:dyDescent="0.2">
      <c r="A499" s="137">
        <f ca="1">Setup!AP47</f>
        <v>0</v>
      </c>
      <c r="B499" s="131"/>
      <c r="C499" s="131"/>
      <c r="D499" s="141"/>
      <c r="E499" s="141"/>
      <c r="F499" s="131"/>
      <c r="G499" s="133"/>
      <c r="H499" s="100" t="s">
        <v>334</v>
      </c>
      <c r="I499" s="90">
        <f ca="1">IF(Setup!$AG$5=0,0,INDIRECT("'" &amp; INDIRECT($AE$491) &amp; "'!" &amp; AD499))</f>
        <v>0</v>
      </c>
      <c r="J499" s="762">
        <f ca="1">IF(Setup!$AH$5=0,0,INDIRECT("'" &amp; INDIRECT($AF$491) &amp; "'!" &amp; AD499))</f>
        <v>0</v>
      </c>
      <c r="K499" s="763"/>
      <c r="L499" s="90">
        <f ca="1">IF(Setup!$AI$5=0,0,INDIRECT("'" &amp; INDIRECT($AG$491) &amp; "'!" &amp; AD499))</f>
        <v>0</v>
      </c>
      <c r="M499" s="90">
        <f ca="1">IF(Setup!$AJ$5=0,0,INDIRECT("'" &amp; INDIRECT($AH$491) &amp; "'!" &amp; AD499))</f>
        <v>0</v>
      </c>
      <c r="AD499" s="2" t="s">
        <v>1405</v>
      </c>
    </row>
    <row r="500" spans="1:30" ht="20.100000000000001" hidden="1" customHeight="1" x14ac:dyDescent="0.2">
      <c r="A500" s="139">
        <f ca="1">Setup!AP48</f>
        <v>0</v>
      </c>
      <c r="B500" s="131"/>
      <c r="C500" s="131"/>
      <c r="D500" s="143"/>
      <c r="E500" s="143"/>
      <c r="F500" s="131"/>
      <c r="G500" s="135"/>
      <c r="H500" s="100" t="s">
        <v>334</v>
      </c>
      <c r="I500" s="89">
        <f ca="1">IF(Setup!$AG$5=0,0,INDIRECT("'" &amp; INDIRECT($AE$491) &amp; "'!" &amp; AD500))</f>
        <v>0</v>
      </c>
      <c r="J500" s="760">
        <f ca="1">IF(Setup!$AH$5=0,0,INDIRECT("'" &amp; INDIRECT($AF$491) &amp; "'!" &amp; AD500))</f>
        <v>0</v>
      </c>
      <c r="K500" s="761"/>
      <c r="L500" s="89">
        <f ca="1">IF(Setup!$AI$5=0,0,INDIRECT("'" &amp; INDIRECT($AG$491) &amp; "'!" &amp; AD500))</f>
        <v>0</v>
      </c>
      <c r="M500" s="89">
        <f ca="1">IF(Setup!$AJ$5=0,0,INDIRECT("'" &amp; INDIRECT($AH$491) &amp; "'!" &amp; AD500))</f>
        <v>0</v>
      </c>
      <c r="AD500" s="2" t="s">
        <v>1406</v>
      </c>
    </row>
    <row r="501" spans="1:30" ht="20.100000000000001" hidden="1" customHeight="1" x14ac:dyDescent="0.2">
      <c r="A501" s="137">
        <f ca="1">Setup!AP49</f>
        <v>0</v>
      </c>
      <c r="B501" s="131"/>
      <c r="C501" s="131"/>
      <c r="D501" s="141"/>
      <c r="E501" s="141"/>
      <c r="F501" s="131"/>
      <c r="G501" s="133"/>
      <c r="H501" s="100" t="s">
        <v>334</v>
      </c>
      <c r="I501" s="90">
        <f ca="1">IF(Setup!$AG$5=0,0,INDIRECT("'" &amp; INDIRECT($AE$491) &amp; "'!" &amp; AD501))</f>
        <v>0</v>
      </c>
      <c r="J501" s="762">
        <f ca="1">IF(Setup!$AH$5=0,0,INDIRECT("'" &amp; INDIRECT($AF$491) &amp; "'!" &amp; AD501))</f>
        <v>0</v>
      </c>
      <c r="K501" s="763"/>
      <c r="L501" s="90">
        <f ca="1">IF(Setup!$AI$5=0,0,INDIRECT("'" &amp; INDIRECT($AG$491) &amp; "'!" &amp; AD501))</f>
        <v>0</v>
      </c>
      <c r="M501" s="90">
        <f ca="1">IF(Setup!$AJ$5=0,0,INDIRECT("'" &amp; INDIRECT($AH$491) &amp; "'!" &amp; AD501))</f>
        <v>0</v>
      </c>
      <c r="AD501" s="2" t="s">
        <v>1407</v>
      </c>
    </row>
    <row r="502" spans="1:30" ht="20.25" hidden="1" customHeight="1" x14ac:dyDescent="0.2">
      <c r="A502" s="139">
        <f ca="1">Setup!AP50</f>
        <v>0</v>
      </c>
      <c r="B502" s="131"/>
      <c r="C502" s="131"/>
      <c r="D502" s="143"/>
      <c r="E502" s="143"/>
      <c r="F502" s="131"/>
      <c r="G502" s="135"/>
      <c r="H502" s="100" t="s">
        <v>334</v>
      </c>
      <c r="I502" s="89">
        <f ca="1">IF(Setup!$AG$5=0,0,INDIRECT("'" &amp; INDIRECT($AE$491) &amp; "'!" &amp; AD502))</f>
        <v>0</v>
      </c>
      <c r="J502" s="760">
        <f ca="1">IF(Setup!$AH$5=0,0,INDIRECT("'" &amp; INDIRECT($AF$491) &amp; "'!" &amp; AD502))</f>
        <v>0</v>
      </c>
      <c r="K502" s="761"/>
      <c r="L502" s="89">
        <f ca="1">IF(Setup!$AI$5=0,0,INDIRECT("'" &amp; INDIRECT($AG$491) &amp; "'!" &amp; AD502))</f>
        <v>0</v>
      </c>
      <c r="M502" s="89">
        <f ca="1">IF(Setup!$AJ$5=0,0,INDIRECT("'" &amp; INDIRECT($AH$491) &amp; "'!" &amp; AD502))</f>
        <v>0</v>
      </c>
      <c r="AD502" s="2" t="s">
        <v>1408</v>
      </c>
    </row>
    <row r="503" spans="1:30" ht="22.5" hidden="1" customHeight="1" x14ac:dyDescent="0.2">
      <c r="A503" s="137">
        <f ca="1">Setup!AP51</f>
        <v>0</v>
      </c>
      <c r="B503" s="131"/>
      <c r="C503" s="131"/>
      <c r="D503" s="141"/>
      <c r="E503" s="141"/>
      <c r="F503" s="131"/>
      <c r="G503" s="133"/>
      <c r="H503" s="100" t="s">
        <v>334</v>
      </c>
      <c r="I503" s="90">
        <f ca="1">IF(Setup!$AG$5=0,0,INDIRECT("'" &amp; INDIRECT($AE$491) &amp; "'!" &amp; AD503))</f>
        <v>0</v>
      </c>
      <c r="J503" s="762">
        <f ca="1">IF(Setup!$AH$5=0,0,INDIRECT("'" &amp; INDIRECT($AF$491) &amp; "'!" &amp; AD503))</f>
        <v>0</v>
      </c>
      <c r="K503" s="763"/>
      <c r="L503" s="90">
        <f ca="1">IF(Setup!$AI$5=0,0,INDIRECT("'" &amp; INDIRECT($AG$491) &amp; "'!" &amp; AD503))</f>
        <v>0</v>
      </c>
      <c r="M503" s="90">
        <f ca="1">IF(Setup!$AJ$5=0,0,INDIRECT("'" &amp; INDIRECT($AH$491) &amp; "'!" &amp; AD503))</f>
        <v>0</v>
      </c>
      <c r="AD503" s="2" t="s">
        <v>1409</v>
      </c>
    </row>
    <row r="504" spans="1:30" ht="22.5" hidden="1" customHeight="1" x14ac:dyDescent="0.2">
      <c r="A504" s="139">
        <f ca="1">Setup!AP52</f>
        <v>0</v>
      </c>
      <c r="B504" s="131"/>
      <c r="C504" s="131"/>
      <c r="D504" s="143"/>
      <c r="E504" s="143"/>
      <c r="F504" s="131"/>
      <c r="G504" s="135"/>
      <c r="H504" s="100" t="s">
        <v>334</v>
      </c>
      <c r="I504" s="89">
        <f ca="1">IF(Setup!$AG$5=0,0,INDIRECT("'" &amp; INDIRECT($AE$491) &amp; "'!" &amp; AD504))</f>
        <v>0</v>
      </c>
      <c r="J504" s="760">
        <f ca="1">IF(Setup!$AH$5=0,0,INDIRECT("'" &amp; INDIRECT($AF$491) &amp; "'!" &amp; AD504))</f>
        <v>0</v>
      </c>
      <c r="K504" s="761"/>
      <c r="L504" s="89">
        <f ca="1">IF(Setup!$AI$5=0,0,INDIRECT("'" &amp; INDIRECT($AG$491) &amp; "'!" &amp; AD504))</f>
        <v>0</v>
      </c>
      <c r="M504" s="89">
        <f ca="1">IF(Setup!$AJ$5=0,0,INDIRECT("'" &amp; INDIRECT($AH$491) &amp; "'!" &amp; AD504))</f>
        <v>0</v>
      </c>
      <c r="AD504" s="2" t="s">
        <v>1410</v>
      </c>
    </row>
    <row r="505" spans="1:30" ht="22.5" hidden="1" customHeight="1" x14ac:dyDescent="0.2">
      <c r="A505" s="137">
        <f ca="1">Setup!AP53</f>
        <v>0</v>
      </c>
      <c r="B505" s="131"/>
      <c r="C505" s="131"/>
      <c r="D505" s="141"/>
      <c r="E505" s="141"/>
      <c r="F505" s="131"/>
      <c r="G505" s="133"/>
      <c r="H505" s="100" t="s">
        <v>334</v>
      </c>
      <c r="I505" s="90">
        <f ca="1">IF(Setup!$AG$5=0,0,INDIRECT("'" &amp; INDIRECT($AE$491) &amp; "'!" &amp; AD505))</f>
        <v>0</v>
      </c>
      <c r="J505" s="762">
        <f ca="1">IF(Setup!$AH$5=0,0,INDIRECT("'" &amp; INDIRECT($AF$491) &amp; "'!" &amp; AD505))</f>
        <v>0</v>
      </c>
      <c r="K505" s="763"/>
      <c r="L505" s="90">
        <f ca="1">IF(Setup!$AI$5=0,0,INDIRECT("'" &amp; INDIRECT($AG$491) &amp; "'!" &amp; AD505))</f>
        <v>0</v>
      </c>
      <c r="M505" s="90">
        <f ca="1">IF(Setup!$AJ$5=0,0,INDIRECT("'" &amp; INDIRECT($AH$491) &amp; "'!" &amp; AD505))</f>
        <v>0</v>
      </c>
      <c r="AD505" s="2" t="s">
        <v>1411</v>
      </c>
    </row>
    <row r="506" spans="1:30" ht="22.5" hidden="1" customHeight="1" x14ac:dyDescent="0.2">
      <c r="A506" s="139">
        <f ca="1">Setup!AP54</f>
        <v>0</v>
      </c>
      <c r="B506" s="131"/>
      <c r="C506" s="131"/>
      <c r="D506" s="143"/>
      <c r="E506" s="143"/>
      <c r="F506" s="131"/>
      <c r="G506" s="135"/>
      <c r="H506" s="100" t="s">
        <v>334</v>
      </c>
      <c r="I506" s="90">
        <f ca="1">IF(Setup!$AG$5=0,0,INDIRECT("'" &amp; INDIRECT($AE$491) &amp; "'!" &amp; AD506))</f>
        <v>0</v>
      </c>
      <c r="J506" s="762">
        <f ca="1">IF(Setup!$AH$5=0,0,INDIRECT("'" &amp; INDIRECT($AF$491) &amp; "'!" &amp; AD506))</f>
        <v>0</v>
      </c>
      <c r="K506" s="763"/>
      <c r="L506" s="90">
        <f ca="1">IF(Setup!$AI$5=0,0,INDIRECT("'" &amp; INDIRECT($AG$491) &amp; "'!" &amp; AD506))</f>
        <v>0</v>
      </c>
      <c r="M506" s="90">
        <f ca="1">IF(Setup!$AJ$5=0,0,INDIRECT("'" &amp; INDIRECT($AH$491) &amp; "'!" &amp; AD506))</f>
        <v>0</v>
      </c>
      <c r="AD506" s="2" t="s">
        <v>1412</v>
      </c>
    </row>
    <row r="507" spans="1:30" ht="22.5" hidden="1" customHeight="1" x14ac:dyDescent="0.2">
      <c r="A507" s="137">
        <f ca="1">Setup!AP55</f>
        <v>0</v>
      </c>
      <c r="B507" s="131"/>
      <c r="C507" s="131"/>
      <c r="D507" s="141"/>
      <c r="E507" s="141"/>
      <c r="F507" s="131"/>
      <c r="G507" s="133"/>
      <c r="H507" s="100" t="s">
        <v>334</v>
      </c>
      <c r="I507" s="90">
        <f ca="1">IF(Setup!$AG$5=0,0,INDIRECT("'" &amp; INDIRECT($AE$491) &amp; "'!" &amp; AD507))</f>
        <v>0</v>
      </c>
      <c r="J507" s="762">
        <f ca="1">IF(Setup!$AH$5=0,0,INDIRECT("'" &amp; INDIRECT($AF$491) &amp; "'!" &amp; AD507))</f>
        <v>0</v>
      </c>
      <c r="K507" s="763"/>
      <c r="L507" s="90">
        <f ca="1">IF(Setup!$AI$5=0,0,INDIRECT("'" &amp; INDIRECT($AG$491) &amp; "'!" &amp; AD507))</f>
        <v>0</v>
      </c>
      <c r="M507" s="90">
        <f ca="1">IF(Setup!$AJ$5=0,0,INDIRECT("'" &amp; INDIRECT($AH$491) &amp; "'!" &amp; AD507))</f>
        <v>0</v>
      </c>
      <c r="AD507" s="2" t="s">
        <v>1413</v>
      </c>
    </row>
    <row r="508" spans="1:30" ht="22.5" hidden="1" customHeight="1" x14ac:dyDescent="0.2">
      <c r="A508" s="139">
        <f ca="1">Setup!AP56</f>
        <v>0</v>
      </c>
      <c r="B508" s="131"/>
      <c r="C508" s="131"/>
      <c r="D508" s="143"/>
      <c r="E508" s="143"/>
      <c r="F508" s="131"/>
      <c r="G508" s="135"/>
      <c r="H508" s="100" t="s">
        <v>334</v>
      </c>
      <c r="I508" s="89">
        <f ca="1">IF(Setup!$AG$5=0,0,INDIRECT("'" &amp; INDIRECT($AE$491) &amp; "'!" &amp; AD508))</f>
        <v>0</v>
      </c>
      <c r="J508" s="760">
        <f ca="1">IF(Setup!$AH$5=0,0,INDIRECT("'" &amp; INDIRECT($AF$491) &amp; "'!" &amp; AD508))</f>
        <v>0</v>
      </c>
      <c r="K508" s="761"/>
      <c r="L508" s="89">
        <f ca="1">IF(Setup!$AI$5=0,0,INDIRECT("'" &amp; INDIRECT($AG$491) &amp; "'!" &amp; AD508))</f>
        <v>0</v>
      </c>
      <c r="M508" s="89">
        <f ca="1">IF(Setup!$AJ$5=0,0,INDIRECT("'" &amp; INDIRECT($AH$491) &amp; "'!" &amp; AD508))</f>
        <v>0</v>
      </c>
      <c r="AD508" s="2" t="s">
        <v>1414</v>
      </c>
    </row>
    <row r="509" spans="1:30" ht="22.5" hidden="1" customHeight="1" x14ac:dyDescent="0.2">
      <c r="A509" s="137">
        <f ca="1">Setup!AP57</f>
        <v>0</v>
      </c>
      <c r="B509" s="131"/>
      <c r="C509" s="131"/>
      <c r="D509" s="141"/>
      <c r="E509" s="141"/>
      <c r="F509" s="131"/>
      <c r="G509" s="133"/>
      <c r="H509" s="100" t="s">
        <v>334</v>
      </c>
      <c r="I509" s="90">
        <f ca="1">IF(Setup!$AG$5=0,0,INDIRECT("'" &amp; INDIRECT($AE$491) &amp; "'!" &amp; AD509))</f>
        <v>0</v>
      </c>
      <c r="J509" s="762">
        <f ca="1">IF(Setup!$AH$5=0,0,INDIRECT("'" &amp; INDIRECT($AF$491) &amp; "'!" &amp; AD509))</f>
        <v>0</v>
      </c>
      <c r="K509" s="763"/>
      <c r="L509" s="90">
        <f ca="1">IF(Setup!$AI$5=0,0,INDIRECT("'" &amp; INDIRECT($AG$491) &amp; "'!" &amp; AD509))</f>
        <v>0</v>
      </c>
      <c r="M509" s="90">
        <f ca="1">IF(Setup!$AJ$5=0,0,INDIRECT("'" &amp; INDIRECT($AH$491) &amp; "'!" &amp; AD509))</f>
        <v>0</v>
      </c>
      <c r="AD509" s="2" t="s">
        <v>1415</v>
      </c>
    </row>
    <row r="510" spans="1:30" ht="22.5" hidden="1" customHeight="1" x14ac:dyDescent="0.2">
      <c r="A510" s="139">
        <f ca="1">Setup!AP58</f>
        <v>0</v>
      </c>
      <c r="B510" s="131"/>
      <c r="C510" s="131"/>
      <c r="D510" s="143"/>
      <c r="E510" s="143"/>
      <c r="F510" s="131"/>
      <c r="G510" s="135"/>
      <c r="H510" s="100" t="s">
        <v>334</v>
      </c>
      <c r="I510" s="89">
        <f ca="1">IF(Setup!$AG$5=0,0,INDIRECT("'" &amp; INDIRECT($AE$491) &amp; "'!" &amp; AD510))</f>
        <v>0</v>
      </c>
      <c r="J510" s="760">
        <f ca="1">IF(Setup!$AH$5=0,0,INDIRECT("'" &amp; INDIRECT($AF$491) &amp; "'!" &amp; AD510))</f>
        <v>0</v>
      </c>
      <c r="K510" s="761"/>
      <c r="L510" s="89">
        <f ca="1">IF(Setup!$AI$5=0,0,INDIRECT("'" &amp; INDIRECT($AG$491) &amp; "'!" &amp; AD510))</f>
        <v>0</v>
      </c>
      <c r="M510" s="89">
        <f ca="1">IF(Setup!$AJ$5=0,0,INDIRECT("'" &amp; INDIRECT($AH$491) &amp; "'!" &amp; AD510))</f>
        <v>0</v>
      </c>
      <c r="AD510" s="2" t="s">
        <v>1416</v>
      </c>
    </row>
    <row r="511" spans="1:30" ht="22.5" hidden="1" customHeight="1" x14ac:dyDescent="0.2">
      <c r="A511" s="137">
        <f ca="1">Setup!AP59</f>
        <v>0</v>
      </c>
      <c r="B511" s="131"/>
      <c r="C511" s="131"/>
      <c r="D511" s="141"/>
      <c r="E511" s="141"/>
      <c r="F511" s="131"/>
      <c r="G511" s="133"/>
      <c r="H511" s="93">
        <f t="shared" ref="H511:H521" ca="1" si="234">SUM(I511:M511)</f>
        <v>0</v>
      </c>
      <c r="I511" s="90">
        <f ca="1">IF(Setup!$AG$7&lt;&gt;"",INDIRECT("'" &amp; Setup!$AG$7 &amp; "'!" &amp; AD511),0) + IF(Setup!$AG$8&lt;&gt;"",INDIRECT("'" &amp; Setup!$AG$8 &amp; "'!" &amp; AD511),0) + IF(Setup!$AG$9&lt;&gt;"",INDIRECT("'" &amp; Setup!$AG$9 &amp; "'!" &amp; AD511),0) + IF(Setup!$AG$10&lt;&gt;"",INDIRECT("'" &amp; Setup!$AG$10 &amp; "'!" &amp; AD511),0) + IF(Setup!$AG$11&lt;&gt;"",INDIRECT("'" &amp; Setup!$AG$11 &amp; "'!" &amp; AD511),0) + IF(Setup!$AG$12&lt;&gt;"",INDIRECT("'" &amp; Setup!$AG$12 &amp; "'!" &amp; AD511),0)</f>
        <v>0</v>
      </c>
      <c r="J511" s="762">
        <f ca="1">IF(Setup!$AH$7&lt;&gt;"",INDIRECT("'" &amp; Setup!$AH$7 &amp; "'!" &amp; AD511),0) + IF(Setup!$AH$8&lt;&gt;"",INDIRECT("'" &amp; Setup!$AH$8 &amp; "'!" &amp; AD511),0) + IF(Setup!$AH$9&lt;&gt;"",INDIRECT("'" &amp; Setup!$AH$9 &amp; "'!" &amp; AD511),0) + IF(Setup!$AH$10&lt;&gt;"",INDIRECT("'" &amp; Setup!$AH$10 &amp; "'!" &amp; AD511),0) + IF(Setup!$AH$11&lt;&gt;"",INDIRECT("'" &amp; Setup!$AH$11 &amp; "'!" &amp; AD511),0) + IF(Setup!$AH$12&lt;&gt;"",INDIRECT("'" &amp; Setup!$AH$12 &amp; "'!" &amp; AD511),0)</f>
        <v>0</v>
      </c>
      <c r="K511" s="763"/>
      <c r="L511" s="90">
        <f ca="1">IF(Setup!$AI$7&lt;&gt;"",INDIRECT("'" &amp; Setup!$AI$7 &amp; "'!" &amp; AD511),0) + IF(Setup!$AI$8&lt;&gt;"",INDIRECT("'" &amp; Setup!$AI$8 &amp; "'!" &amp; AD511),0) + IF(Setup!$AI$9&lt;&gt;"",INDIRECT("'" &amp; Setup!$AI$9 &amp; "'!" &amp; AD511),0) + IF(Setup!$AI$10&lt;&gt;"",INDIRECT("'" &amp; Setup!$AI$10 &amp; "'!" &amp; AD511),0) + IF(Setup!$AI$11&lt;&gt;"",INDIRECT("'" &amp; Setup!$AI$11 &amp; "'!" &amp; AD511),0) + IF(Setup!$AI$12&lt;&gt;"",INDIRECT("'" &amp; Setup!$AI$12 &amp; "'!" &amp; AD511),0)</f>
        <v>0</v>
      </c>
      <c r="M511" s="90">
        <f ca="1">IF(Setup!$AJ$7&lt;&gt;"",INDIRECT("'" &amp; Setup!$AJ$7 &amp; "'!" &amp; AD511),0) + IF(Setup!$AJ$8&lt;&gt;"",INDIRECT("'" &amp; Setup!$AJ$8 &amp; "'!" &amp; AD511),0) + IF(Setup!$AJ$9&lt;&gt;"",INDIRECT("'" &amp; Setup!$AJ$9 &amp; "'!" &amp; AD511),0) + IF(Setup!$AJ$10&lt;&gt;"",INDIRECT("'" &amp; Setup!$AJ$10 &amp; "'!" &amp; AD511),0) + IF(Setup!$AJ$11&lt;&gt;"",INDIRECT("'" &amp; Setup!$AJ$11 &amp; "'!" &amp; AD511),0) + IF(Setup!$AJ$12&lt;&gt;"",INDIRECT("'" &amp; Setup!$AJ$12 &amp; "'!" &amp; AD511),0)</f>
        <v>0</v>
      </c>
      <c r="AD511" s="2" t="s">
        <v>1417</v>
      </c>
    </row>
    <row r="512" spans="1:30" ht="22.5" hidden="1" customHeight="1" x14ac:dyDescent="0.2">
      <c r="A512" s="138">
        <f ca="1">Setup!AP60</f>
        <v>0</v>
      </c>
      <c r="B512" s="131"/>
      <c r="C512" s="131"/>
      <c r="D512" s="142"/>
      <c r="E512" s="142"/>
      <c r="F512" s="131"/>
      <c r="G512" s="134"/>
      <c r="H512" s="93">
        <f t="shared" ca="1" si="234"/>
        <v>0</v>
      </c>
      <c r="I512" s="90">
        <f ca="1">IF(Setup!$AG$7&lt;&gt;"",INDIRECT("'" &amp; Setup!$AG$7 &amp; "'!" &amp; AD512),0) + IF(Setup!$AG$8&lt;&gt;"",INDIRECT("'" &amp; Setup!$AG$8 &amp; "'!" &amp; AD512),0) + IF(Setup!$AG$9&lt;&gt;"",INDIRECT("'" &amp; Setup!$AG$9 &amp; "'!" &amp; AD512),0) + IF(Setup!$AG$10&lt;&gt;"",INDIRECT("'" &amp; Setup!$AG$10 &amp; "'!" &amp; AD512),0) + IF(Setup!$AG$11&lt;&gt;"",INDIRECT("'" &amp; Setup!$AG$11 &amp; "'!" &amp; AD512),0) + IF(Setup!$AG$12&lt;&gt;"",INDIRECT("'" &amp; Setup!$AG$12 &amp; "'!" &amp; AD512),0)</f>
        <v>0</v>
      </c>
      <c r="J512" s="762">
        <f ca="1">IF(Setup!$AH$7&lt;&gt;"",INDIRECT("'" &amp; Setup!$AH$7 &amp; "'!" &amp; AD512),0) + IF(Setup!$AH$8&lt;&gt;"",INDIRECT("'" &amp; Setup!$AH$8 &amp; "'!" &amp; AD512),0) + IF(Setup!$AH$9&lt;&gt;"",INDIRECT("'" &amp; Setup!$AH$9 &amp; "'!" &amp; AD512),0) + IF(Setup!$AH$10&lt;&gt;"",INDIRECT("'" &amp; Setup!$AH$10 &amp; "'!" &amp; AD512),0) + IF(Setup!$AH$11&lt;&gt;"",INDIRECT("'" &amp; Setup!$AH$11 &amp; "'!" &amp; AD512),0) + IF(Setup!$AH$12&lt;&gt;"",INDIRECT("'" &amp; Setup!$AH$12 &amp; "'!" &amp; AD512),0)</f>
        <v>0</v>
      </c>
      <c r="K512" s="763"/>
      <c r="L512" s="90">
        <f ca="1">IF(Setup!$AI$7&lt;&gt;"",INDIRECT("'" &amp; Setup!$AI$7 &amp; "'!" &amp; AD512),0) + IF(Setup!$AI$8&lt;&gt;"",INDIRECT("'" &amp; Setup!$AI$8 &amp; "'!" &amp; AD512),0) + IF(Setup!$AI$9&lt;&gt;"",INDIRECT("'" &amp; Setup!$AI$9 &amp; "'!" &amp; AD512),0) + IF(Setup!$AI$10&lt;&gt;"",INDIRECT("'" &amp; Setup!$AI$10 &amp; "'!" &amp; AD512),0) + IF(Setup!$AI$11&lt;&gt;"",INDIRECT("'" &amp; Setup!$AI$11 &amp; "'!" &amp; AD512),0) + IF(Setup!$AI$12&lt;&gt;"",INDIRECT("'" &amp; Setup!$AI$12 &amp; "'!" &amp; AD512),0)</f>
        <v>0</v>
      </c>
      <c r="M512" s="90">
        <f ca="1">IF(Setup!$AJ$7&lt;&gt;"",INDIRECT("'" &amp; Setup!$AJ$7 &amp; "'!" &amp; AD512),0) + IF(Setup!$AJ$8&lt;&gt;"",INDIRECT("'" &amp; Setup!$AJ$8 &amp; "'!" &amp; AD512),0) + IF(Setup!$AJ$9&lt;&gt;"",INDIRECT("'" &amp; Setup!$AJ$9 &amp; "'!" &amp; AD512),0) + IF(Setup!$AJ$10&lt;&gt;"",INDIRECT("'" &amp; Setup!$AJ$10 &amp; "'!" &amp; AD512),0) + IF(Setup!$AJ$11&lt;&gt;"",INDIRECT("'" &amp; Setup!$AJ$11 &amp; "'!" &amp; AD512),0) + IF(Setup!$AJ$12&lt;&gt;"",INDIRECT("'" &amp; Setup!$AJ$12 &amp; "'!" &amp; AD512),0)</f>
        <v>0</v>
      </c>
      <c r="AD512" s="2" t="s">
        <v>1418</v>
      </c>
    </row>
    <row r="513" spans="1:30" ht="22.5" hidden="1" customHeight="1" x14ac:dyDescent="0.2">
      <c r="A513" s="139">
        <f ca="1">Setup!AP61</f>
        <v>0</v>
      </c>
      <c r="B513" s="131"/>
      <c r="C513" s="131"/>
      <c r="D513" s="143"/>
      <c r="E513" s="143"/>
      <c r="F513" s="131"/>
      <c r="G513" s="135"/>
      <c r="H513" s="91">
        <f t="shared" ca="1" si="234"/>
        <v>0</v>
      </c>
      <c r="I513" s="89">
        <f ca="1">IF(Setup!$AG$7&lt;&gt;"",INDIRECT("'" &amp; Setup!$AG$7 &amp; "'!" &amp; AD513),0) + IF(Setup!$AG$8&lt;&gt;"",INDIRECT("'" &amp; Setup!$AG$8 &amp; "'!" &amp; AD513),0) + IF(Setup!$AG$9&lt;&gt;"",INDIRECT("'" &amp; Setup!$AG$9 &amp; "'!" &amp; AD513),0) + IF(Setup!$AG$10&lt;&gt;"",INDIRECT("'" &amp; Setup!$AG$10 &amp; "'!" &amp; AD513),0) + IF(Setup!$AG$11&lt;&gt;"",INDIRECT("'" &amp; Setup!$AG$11 &amp; "'!" &amp; AD513),0) + IF(Setup!$AG$12&lt;&gt;"",INDIRECT("'" &amp; Setup!$AG$12 &amp; "'!" &amp; AD513),0)</f>
        <v>0</v>
      </c>
      <c r="J513" s="760">
        <f ca="1">IF(Setup!$AH$7&lt;&gt;"",INDIRECT("'" &amp; Setup!$AH$7 &amp; "'!" &amp; AD513),0) + IF(Setup!$AH$8&lt;&gt;"",INDIRECT("'" &amp; Setup!$AH$8 &amp; "'!" &amp; AD513),0) + IF(Setup!$AH$9&lt;&gt;"",INDIRECT("'" &amp; Setup!$AH$9 &amp; "'!" &amp; AD513),0) + IF(Setup!$AH$10&lt;&gt;"",INDIRECT("'" &amp; Setup!$AH$10 &amp; "'!" &amp; AD513),0) + IF(Setup!$AH$11&lt;&gt;"",INDIRECT("'" &amp; Setup!$AH$11 &amp; "'!" &amp; AD513),0) + IF(Setup!$AH$12&lt;&gt;"",INDIRECT("'" &amp; Setup!$AH$12 &amp; "'!" &amp; AD513),0)</f>
        <v>0</v>
      </c>
      <c r="K513" s="761"/>
      <c r="L513" s="89">
        <f ca="1">IF(Setup!$AI$7&lt;&gt;"",INDIRECT("'" &amp; Setup!$AI$7 &amp; "'!" &amp; AD513),0) + IF(Setup!$AI$8&lt;&gt;"",INDIRECT("'" &amp; Setup!$AI$8 &amp; "'!" &amp; AD513),0) + IF(Setup!$AI$9&lt;&gt;"",INDIRECT("'" &amp; Setup!$AI$9 &amp; "'!" &amp; AD513),0) + IF(Setup!$AI$10&lt;&gt;"",INDIRECT("'" &amp; Setup!$AI$10 &amp; "'!" &amp; AD513),0) + IF(Setup!$AI$11&lt;&gt;"",INDIRECT("'" &amp; Setup!$AI$11 &amp; "'!" &amp; AD513),0) + IF(Setup!$AI$12&lt;&gt;"",INDIRECT("'" &amp; Setup!$AI$12 &amp; "'!" &amp; AD513),0)</f>
        <v>0</v>
      </c>
      <c r="M513" s="89">
        <f ca="1">IF(Setup!$AJ$7&lt;&gt;"",INDIRECT("'" &amp; Setup!$AJ$7 &amp; "'!" &amp; AD513),0) + IF(Setup!$AJ$8&lt;&gt;"",INDIRECT("'" &amp; Setup!$AJ$8 &amp; "'!" &amp; AD513),0) + IF(Setup!$AJ$9&lt;&gt;"",INDIRECT("'" &amp; Setup!$AJ$9 &amp; "'!" &amp; AD513),0) + IF(Setup!$AJ$10&lt;&gt;"",INDIRECT("'" &amp; Setup!$AJ$10 &amp; "'!" &amp; AD513),0) + IF(Setup!$AJ$11&lt;&gt;"",INDIRECT("'" &amp; Setup!$AJ$11 &amp; "'!" &amp; AD513),0) + IF(Setup!$AJ$12&lt;&gt;"",INDIRECT("'" &amp; Setup!$AJ$12 &amp; "'!" &amp; AD513),0)</f>
        <v>0</v>
      </c>
      <c r="AD513" s="2" t="s">
        <v>1419</v>
      </c>
    </row>
    <row r="514" spans="1:30" ht="22.5" hidden="1" customHeight="1" x14ac:dyDescent="0.2">
      <c r="A514" s="140">
        <f ca="1">Setup!AP62</f>
        <v>0</v>
      </c>
      <c r="B514" s="131"/>
      <c r="C514" s="131"/>
      <c r="D514" s="144"/>
      <c r="E514" s="144"/>
      <c r="F514" s="131"/>
      <c r="G514" s="136"/>
      <c r="H514" s="91">
        <f t="shared" ca="1" si="234"/>
        <v>0</v>
      </c>
      <c r="I514" s="89">
        <f ca="1">IF(Setup!$AG$7&lt;&gt;"",INDIRECT("'" &amp; Setup!$AG$7 &amp; "'!" &amp; AD514),0) + IF(Setup!$AG$8&lt;&gt;"",INDIRECT("'" &amp; Setup!$AG$8 &amp; "'!" &amp; AD514),0) + IF(Setup!$AG$9&lt;&gt;"",INDIRECT("'" &amp; Setup!$AG$9 &amp; "'!" &amp; AD514),0) + IF(Setup!$AG$10&lt;&gt;"",INDIRECT("'" &amp; Setup!$AG$10 &amp; "'!" &amp; AD514),0) + IF(Setup!$AG$11&lt;&gt;"",INDIRECT("'" &amp; Setup!$AG$11 &amp; "'!" &amp; AD514),0) + IF(Setup!$AG$12&lt;&gt;"",INDIRECT("'" &amp; Setup!$AG$12 &amp; "'!" &amp; AD514),0)</f>
        <v>0</v>
      </c>
      <c r="J514" s="760">
        <f ca="1">IF(Setup!$AH$7&lt;&gt;"",INDIRECT("'" &amp; Setup!$AH$7 &amp; "'!" &amp; AD514),0) + IF(Setup!$AH$8&lt;&gt;"",INDIRECT("'" &amp; Setup!$AH$8 &amp; "'!" &amp; AD514),0) + IF(Setup!$AH$9&lt;&gt;"",INDIRECT("'" &amp; Setup!$AH$9 &amp; "'!" &amp; AD514),0) + IF(Setup!$AH$10&lt;&gt;"",INDIRECT("'" &amp; Setup!$AH$10 &amp; "'!" &amp; AD514),0) + IF(Setup!$AH$11&lt;&gt;"",INDIRECT("'" &amp; Setup!$AH$11 &amp; "'!" &amp; AD514),0) + IF(Setup!$AH$12&lt;&gt;"",INDIRECT("'" &amp; Setup!$AH$12 &amp; "'!" &amp; AD514),0)</f>
        <v>0</v>
      </c>
      <c r="K514" s="761"/>
      <c r="L514" s="89">
        <f ca="1">IF(Setup!$AI$7&lt;&gt;"",INDIRECT("'" &amp; Setup!$AI$7 &amp; "'!" &amp; AD514),0) + IF(Setup!$AI$8&lt;&gt;"",INDIRECT("'" &amp; Setup!$AI$8 &amp; "'!" &amp; AD514),0) + IF(Setup!$AI$9&lt;&gt;"",INDIRECT("'" &amp; Setup!$AI$9 &amp; "'!" &amp; AD514),0) + IF(Setup!$AI$10&lt;&gt;"",INDIRECT("'" &amp; Setup!$AI$10 &amp; "'!" &amp; AD514),0) + IF(Setup!$AI$11&lt;&gt;"",INDIRECT("'" &amp; Setup!$AI$11 &amp; "'!" &amp; AD514),0) + IF(Setup!$AI$12&lt;&gt;"",INDIRECT("'" &amp; Setup!$AI$12 &amp; "'!" &amp; AD514),0)</f>
        <v>0</v>
      </c>
      <c r="M514" s="89">
        <f ca="1">IF(Setup!$AJ$7&lt;&gt;"",INDIRECT("'" &amp; Setup!$AJ$7 &amp; "'!" &amp; AD514),0) + IF(Setup!$AJ$8&lt;&gt;"",INDIRECT("'" &amp; Setup!$AJ$8 &amp; "'!" &amp; AD514),0) + IF(Setup!$AJ$9&lt;&gt;"",INDIRECT("'" &amp; Setup!$AJ$9 &amp; "'!" &amp; AD514),0) + IF(Setup!$AJ$10&lt;&gt;"",INDIRECT("'" &amp; Setup!$AJ$10 &amp; "'!" &amp; AD514),0) + IF(Setup!$AJ$11&lt;&gt;"",INDIRECT("'" &amp; Setup!$AJ$11 &amp; "'!" &amp; AD514),0) + IF(Setup!$AJ$12&lt;&gt;"",INDIRECT("'" &amp; Setup!$AJ$12 &amp; "'!" &amp; AD514),0)</f>
        <v>0</v>
      </c>
      <c r="AD514" s="2" t="s">
        <v>1420</v>
      </c>
    </row>
    <row r="515" spans="1:30" ht="22.5" hidden="1" customHeight="1" x14ac:dyDescent="0.2">
      <c r="A515" s="140">
        <f ca="1">Setup!AP63</f>
        <v>0</v>
      </c>
      <c r="B515" s="131"/>
      <c r="C515" s="131"/>
      <c r="D515" s="144"/>
      <c r="E515" s="144"/>
      <c r="F515" s="131"/>
      <c r="G515" s="136"/>
      <c r="H515" s="91">
        <f t="shared" ca="1" si="234"/>
        <v>0</v>
      </c>
      <c r="I515" s="89">
        <f ca="1">IF(Setup!$AG$7&lt;&gt;"",INDIRECT("'" &amp; Setup!$AG$7 &amp; "'!" &amp; AD515),0) + IF(Setup!$AG$8&lt;&gt;"",INDIRECT("'" &amp; Setup!$AG$8 &amp; "'!" &amp; AD515),0) + IF(Setup!$AG$9&lt;&gt;"",INDIRECT("'" &amp; Setup!$AG$9 &amp; "'!" &amp; AD515),0) + IF(Setup!$AG$10&lt;&gt;"",INDIRECT("'" &amp; Setup!$AG$10 &amp; "'!" &amp; AD515),0) + IF(Setup!$AG$11&lt;&gt;"",INDIRECT("'" &amp; Setup!$AG$11 &amp; "'!" &amp; AD515),0) + IF(Setup!$AG$12&lt;&gt;"",INDIRECT("'" &amp; Setup!$AG$12 &amp; "'!" &amp; AD515),0)</f>
        <v>0</v>
      </c>
      <c r="J515" s="760">
        <f ca="1">IF(Setup!$AH$7&lt;&gt;"",INDIRECT("'" &amp; Setup!$AH$7 &amp; "'!" &amp; AD515),0) + IF(Setup!$AH$8&lt;&gt;"",INDIRECT("'" &amp; Setup!$AH$8 &amp; "'!" &amp; AD515),0) + IF(Setup!$AH$9&lt;&gt;"",INDIRECT("'" &amp; Setup!$AH$9 &amp; "'!" &amp; AD515),0) + IF(Setup!$AH$10&lt;&gt;"",INDIRECT("'" &amp; Setup!$AH$10 &amp; "'!" &amp; AD515),0) + IF(Setup!$AH$11&lt;&gt;"",INDIRECT("'" &amp; Setup!$AH$11 &amp; "'!" &amp; AD515),0) + IF(Setup!$AH$12&lt;&gt;"",INDIRECT("'" &amp; Setup!$AH$12 &amp; "'!" &amp; AD515),0)</f>
        <v>0</v>
      </c>
      <c r="K515" s="761"/>
      <c r="L515" s="89">
        <f ca="1">IF(Setup!$AI$7&lt;&gt;"",INDIRECT("'" &amp; Setup!$AI$7 &amp; "'!" &amp; AD515),0) + IF(Setup!$AI$8&lt;&gt;"",INDIRECT("'" &amp; Setup!$AI$8 &amp; "'!" &amp; AD515),0) + IF(Setup!$AI$9&lt;&gt;"",INDIRECT("'" &amp; Setup!$AI$9 &amp; "'!" &amp; AD515),0) + IF(Setup!$AI$10&lt;&gt;"",INDIRECT("'" &amp; Setup!$AI$10 &amp; "'!" &amp; AD515),0) + IF(Setup!$AI$11&lt;&gt;"",INDIRECT("'" &amp; Setup!$AI$11 &amp; "'!" &amp; AD515),0) + IF(Setup!$AI$12&lt;&gt;"",INDIRECT("'" &amp; Setup!$AI$12 &amp; "'!" &amp; AD515),0)</f>
        <v>0</v>
      </c>
      <c r="M515" s="89">
        <f ca="1">IF(Setup!$AJ$7&lt;&gt;"",INDIRECT("'" &amp; Setup!$AJ$7 &amp; "'!" &amp; AD515),0) + IF(Setup!$AJ$8&lt;&gt;"",INDIRECT("'" &amp; Setup!$AJ$8 &amp; "'!" &amp; AD515),0) + IF(Setup!$AJ$9&lt;&gt;"",INDIRECT("'" &amp; Setup!$AJ$9 &amp; "'!" &amp; AD515),0) + IF(Setup!$AJ$10&lt;&gt;"",INDIRECT("'" &amp; Setup!$AJ$10 &amp; "'!" &amp; AD515),0) + IF(Setup!$AJ$11&lt;&gt;"",INDIRECT("'" &amp; Setup!$AJ$11 &amp; "'!" &amp; AD515),0) + IF(Setup!$AJ$12&lt;&gt;"",INDIRECT("'" &amp; Setup!$AJ$12 &amp; "'!" &amp; AD515),0)</f>
        <v>0</v>
      </c>
      <c r="AD515" s="2" t="s">
        <v>1421</v>
      </c>
    </row>
    <row r="516" spans="1:30" ht="22.5" hidden="1" customHeight="1" x14ac:dyDescent="0.2">
      <c r="A516" s="137">
        <f ca="1">Setup!AP64</f>
        <v>0</v>
      </c>
      <c r="B516" s="131"/>
      <c r="C516" s="131"/>
      <c r="D516" s="141"/>
      <c r="E516" s="141"/>
      <c r="F516" s="131"/>
      <c r="G516" s="133"/>
      <c r="H516" s="93">
        <f t="shared" ca="1" si="234"/>
        <v>0</v>
      </c>
      <c r="I516" s="90">
        <f ca="1">IF(Setup!$AG$7&lt;&gt;"",INDIRECT("'" &amp; Setup!$AG$7 &amp; "'!" &amp; AD516),0) + IF(Setup!$AG$8&lt;&gt;"",INDIRECT("'" &amp; Setup!$AG$8 &amp; "'!" &amp; AD516),0) + IF(Setup!$AG$9&lt;&gt;"",INDIRECT("'" &amp; Setup!$AG$9 &amp; "'!" &amp; AD516),0) + IF(Setup!$AG$10&lt;&gt;"",INDIRECT("'" &amp; Setup!$AG$10 &amp; "'!" &amp; AD516),0) + IF(Setup!$AG$11&lt;&gt;"",INDIRECT("'" &amp; Setup!$AG$11 &amp; "'!" &amp; AD516),0) + IF(Setup!$AG$12&lt;&gt;"",INDIRECT("'" &amp; Setup!$AG$12 &amp; "'!" &amp; AD516),0)</f>
        <v>0</v>
      </c>
      <c r="J516" s="762">
        <f ca="1">IF(Setup!$AH$7&lt;&gt;"",INDIRECT("'" &amp; Setup!$AH$7 &amp; "'!" &amp; AD516),0) + IF(Setup!$AH$8&lt;&gt;"",INDIRECT("'" &amp; Setup!$AH$8 &amp; "'!" &amp; AD516),0) + IF(Setup!$AH$9&lt;&gt;"",INDIRECT("'" &amp; Setup!$AH$9 &amp; "'!" &amp; AD516),0) + IF(Setup!$AH$10&lt;&gt;"",INDIRECT("'" &amp; Setup!$AH$10 &amp; "'!" &amp; AD516),0) + IF(Setup!$AH$11&lt;&gt;"",INDIRECT("'" &amp; Setup!$AH$11 &amp; "'!" &amp; AD516),0) + IF(Setup!$AH$12&lt;&gt;"",INDIRECT("'" &amp; Setup!$AH$12 &amp; "'!" &amp; AD516),0)</f>
        <v>0</v>
      </c>
      <c r="K516" s="763"/>
      <c r="L516" s="90">
        <f ca="1">IF(Setup!$AI$7&lt;&gt;"",INDIRECT("'" &amp; Setup!$AI$7 &amp; "'!" &amp; AD516),0) + IF(Setup!$AI$8&lt;&gt;"",INDIRECT("'" &amp; Setup!$AI$8 &amp; "'!" &amp; AD516),0) + IF(Setup!$AI$9&lt;&gt;"",INDIRECT("'" &amp; Setup!$AI$9 &amp; "'!" &amp; AD516),0) + IF(Setup!$AI$10&lt;&gt;"",INDIRECT("'" &amp; Setup!$AI$10 &amp; "'!" &amp; AD516),0) + IF(Setup!$AI$11&lt;&gt;"",INDIRECT("'" &amp; Setup!$AI$11 &amp; "'!" &amp; AD516),0) + IF(Setup!$AI$12&lt;&gt;"",INDIRECT("'" &amp; Setup!$AI$12 &amp; "'!" &amp; AD516),0)</f>
        <v>0</v>
      </c>
      <c r="M516" s="90">
        <f ca="1">IF(Setup!$AJ$7&lt;&gt;"",INDIRECT("'" &amp; Setup!$AJ$7 &amp; "'!" &amp; AD516),0) + IF(Setup!$AJ$8&lt;&gt;"",INDIRECT("'" &amp; Setup!$AJ$8 &amp; "'!" &amp; AD516),0) + IF(Setup!$AJ$9&lt;&gt;"",INDIRECT("'" &amp; Setup!$AJ$9 &amp; "'!" &amp; AD516),0) + IF(Setup!$AJ$10&lt;&gt;"",INDIRECT("'" &amp; Setup!$AJ$10 &amp; "'!" &amp; AD516),0) + IF(Setup!$AJ$11&lt;&gt;"",INDIRECT("'" &amp; Setup!$AJ$11 &amp; "'!" &amp; AD516),0) + IF(Setup!$AJ$12&lt;&gt;"",INDIRECT("'" &amp; Setup!$AJ$12 &amp; "'!" &amp; AD516),0)</f>
        <v>0</v>
      </c>
      <c r="AD516" s="2" t="s">
        <v>1422</v>
      </c>
    </row>
    <row r="517" spans="1:30" ht="22.5" hidden="1" customHeight="1" x14ac:dyDescent="0.2">
      <c r="A517" s="138">
        <f ca="1">Setup!AP65</f>
        <v>0</v>
      </c>
      <c r="B517" s="131"/>
      <c r="C517" s="131"/>
      <c r="D517" s="142"/>
      <c r="E517" s="142"/>
      <c r="F517" s="131"/>
      <c r="G517" s="134"/>
      <c r="H517" s="93">
        <f t="shared" ca="1" si="234"/>
        <v>0</v>
      </c>
      <c r="I517" s="90">
        <f ca="1">IF(Setup!$AG$7&lt;&gt;"",INDIRECT("'" &amp; Setup!$AG$7 &amp; "'!" &amp; AD517),0) + IF(Setup!$AG$8&lt;&gt;"",INDIRECT("'" &amp; Setup!$AG$8 &amp; "'!" &amp; AD517),0) + IF(Setup!$AG$9&lt;&gt;"",INDIRECT("'" &amp; Setup!$AG$9 &amp; "'!" &amp; AD517),0) + IF(Setup!$AG$10&lt;&gt;"",INDIRECT("'" &amp; Setup!$AG$10 &amp; "'!" &amp; AD517),0) + IF(Setup!$AG$11&lt;&gt;"",INDIRECT("'" &amp; Setup!$AG$11 &amp; "'!" &amp; AD517),0) + IF(Setup!$AG$12&lt;&gt;"",INDIRECT("'" &amp; Setup!$AG$12 &amp; "'!" &amp; AD517),0)</f>
        <v>0</v>
      </c>
      <c r="J517" s="762">
        <f ca="1">IF(Setup!$AH$7&lt;&gt;"",INDIRECT("'" &amp; Setup!$AH$7 &amp; "'!" &amp; AD517),0) + IF(Setup!$AH$8&lt;&gt;"",INDIRECT("'" &amp; Setup!$AH$8 &amp; "'!" &amp; AD517),0) + IF(Setup!$AH$9&lt;&gt;"",INDIRECT("'" &amp; Setup!$AH$9 &amp; "'!" &amp; AD517),0) + IF(Setup!$AH$10&lt;&gt;"",INDIRECT("'" &amp; Setup!$AH$10 &amp; "'!" &amp; AD517),0) + IF(Setup!$AH$11&lt;&gt;"",INDIRECT("'" &amp; Setup!$AH$11 &amp; "'!" &amp; AD517),0) + IF(Setup!$AH$12&lt;&gt;"",INDIRECT("'" &amp; Setup!$AH$12 &amp; "'!" &amp; AD517),0)</f>
        <v>0</v>
      </c>
      <c r="K517" s="763"/>
      <c r="L517" s="90">
        <f ca="1">IF(Setup!$AI$7&lt;&gt;"",INDIRECT("'" &amp; Setup!$AI$7 &amp; "'!" &amp; AD517),0) + IF(Setup!$AI$8&lt;&gt;"",INDIRECT("'" &amp; Setup!$AI$8 &amp; "'!" &amp; AD517),0) + IF(Setup!$AI$9&lt;&gt;"",INDIRECT("'" &amp; Setup!$AI$9 &amp; "'!" &amp; AD517),0) + IF(Setup!$AI$10&lt;&gt;"",INDIRECT("'" &amp; Setup!$AI$10 &amp; "'!" &amp; AD517),0) + IF(Setup!$AI$11&lt;&gt;"",INDIRECT("'" &amp; Setup!$AI$11 &amp; "'!" &amp; AD517),0) + IF(Setup!$AI$12&lt;&gt;"",INDIRECT("'" &amp; Setup!$AI$12 &amp; "'!" &amp; AD517),0)</f>
        <v>0</v>
      </c>
      <c r="M517" s="90">
        <f ca="1">IF(Setup!$AJ$7&lt;&gt;"",INDIRECT("'" &amp; Setup!$AJ$7 &amp; "'!" &amp; AD517),0) + IF(Setup!$AJ$8&lt;&gt;"",INDIRECT("'" &amp; Setup!$AJ$8 &amp; "'!" &amp; AD517),0) + IF(Setup!$AJ$9&lt;&gt;"",INDIRECT("'" &amp; Setup!$AJ$9 &amp; "'!" &amp; AD517),0) + IF(Setup!$AJ$10&lt;&gt;"",INDIRECT("'" &amp; Setup!$AJ$10 &amp; "'!" &amp; AD517),0) + IF(Setup!$AJ$11&lt;&gt;"",INDIRECT("'" &amp; Setup!$AJ$11 &amp; "'!" &amp; AD517),0) + IF(Setup!$AJ$12&lt;&gt;"",INDIRECT("'" &amp; Setup!$AJ$12 &amp; "'!" &amp; AD517),0)</f>
        <v>0</v>
      </c>
      <c r="AD517" s="2" t="s">
        <v>1423</v>
      </c>
    </row>
    <row r="518" spans="1:30" ht="22.5" hidden="1" customHeight="1" x14ac:dyDescent="0.2">
      <c r="A518" s="138">
        <f ca="1">Setup!AP66</f>
        <v>0</v>
      </c>
      <c r="B518" s="131"/>
      <c r="C518" s="131"/>
      <c r="D518" s="142"/>
      <c r="E518" s="142"/>
      <c r="F518" s="131"/>
      <c r="G518" s="134"/>
      <c r="H518" s="93">
        <f t="shared" ca="1" si="234"/>
        <v>0</v>
      </c>
      <c r="I518" s="90">
        <f ca="1">IF(Setup!$AG$7&lt;&gt;"",INDIRECT("'" &amp; Setup!$AG$7 &amp; "'!" &amp; AD518),0) + IF(Setup!$AG$8&lt;&gt;"",INDIRECT("'" &amp; Setup!$AG$8 &amp; "'!" &amp; AD518),0) + IF(Setup!$AG$9&lt;&gt;"",INDIRECT("'" &amp; Setup!$AG$9 &amp; "'!" &amp; AD518),0) + IF(Setup!$AG$10&lt;&gt;"",INDIRECT("'" &amp; Setup!$AG$10 &amp; "'!" &amp; AD518),0) + IF(Setup!$AG$11&lt;&gt;"",INDIRECT("'" &amp; Setup!$AG$11 &amp; "'!" &amp; AD518),0) + IF(Setup!$AG$12&lt;&gt;"",INDIRECT("'" &amp; Setup!$AG$12 &amp; "'!" &amp; AD518),0)</f>
        <v>0</v>
      </c>
      <c r="J518" s="762">
        <f ca="1">IF(Setup!$AH$7&lt;&gt;"",INDIRECT("'" &amp; Setup!$AH$7 &amp; "'!" &amp; AD518),0) + IF(Setup!$AH$8&lt;&gt;"",INDIRECT("'" &amp; Setup!$AH$8 &amp; "'!" &amp; AD518),0) + IF(Setup!$AH$9&lt;&gt;"",INDIRECT("'" &amp; Setup!$AH$9 &amp; "'!" &amp; AD518),0) + IF(Setup!$AH$10&lt;&gt;"",INDIRECT("'" &amp; Setup!$AH$10 &amp; "'!" &amp; AD518),0) + IF(Setup!$AH$11&lt;&gt;"",INDIRECT("'" &amp; Setup!$AH$11 &amp; "'!" &amp; AD518),0) + IF(Setup!$AH$12&lt;&gt;"",INDIRECT("'" &amp; Setup!$AH$12 &amp; "'!" &amp; AD518),0)</f>
        <v>0</v>
      </c>
      <c r="K518" s="763"/>
      <c r="L518" s="90">
        <f ca="1">IF(Setup!$AI$7&lt;&gt;"",INDIRECT("'" &amp; Setup!$AI$7 &amp; "'!" &amp; AD518),0) + IF(Setup!$AI$8&lt;&gt;"",INDIRECT("'" &amp; Setup!$AI$8 &amp; "'!" &amp; AD518),0) + IF(Setup!$AI$9&lt;&gt;"",INDIRECT("'" &amp; Setup!$AI$9 &amp; "'!" &amp; AD518),0) + IF(Setup!$AI$10&lt;&gt;"",INDIRECT("'" &amp; Setup!$AI$10 &amp; "'!" &amp; AD518),0) + IF(Setup!$AI$11&lt;&gt;"",INDIRECT("'" &amp; Setup!$AI$11 &amp; "'!" &amp; AD518),0) + IF(Setup!$AI$12&lt;&gt;"",INDIRECT("'" &amp; Setup!$AI$12 &amp; "'!" &amp; AD518),0)</f>
        <v>0</v>
      </c>
      <c r="M518" s="90">
        <f ca="1">IF(Setup!$AJ$7&lt;&gt;"",INDIRECT("'" &amp; Setup!$AJ$7 &amp; "'!" &amp; AD518),0) + IF(Setup!$AJ$8&lt;&gt;"",INDIRECT("'" &amp; Setup!$AJ$8 &amp; "'!" &amp; AD518),0) + IF(Setup!$AJ$9&lt;&gt;"",INDIRECT("'" &amp; Setup!$AJ$9 &amp; "'!" &amp; AD518),0) + IF(Setup!$AJ$10&lt;&gt;"",INDIRECT("'" &amp; Setup!$AJ$10 &amp; "'!" &amp; AD518),0) + IF(Setup!$AJ$11&lt;&gt;"",INDIRECT("'" &amp; Setup!$AJ$11 &amp; "'!" &amp; AD518),0) + IF(Setup!$AJ$12&lt;&gt;"",INDIRECT("'" &amp; Setup!$AJ$12 &amp; "'!" &amp; AD518),0)</f>
        <v>0</v>
      </c>
      <c r="AD518" s="2" t="s">
        <v>1424</v>
      </c>
    </row>
    <row r="519" spans="1:30" ht="22.5" hidden="1" customHeight="1" x14ac:dyDescent="0.2">
      <c r="A519" s="139">
        <f ca="1">Setup!AP67</f>
        <v>0</v>
      </c>
      <c r="B519" s="131"/>
      <c r="C519" s="131"/>
      <c r="D519" s="143"/>
      <c r="E519" s="143"/>
      <c r="F519" s="131"/>
      <c r="G519" s="135"/>
      <c r="H519" s="91">
        <f t="shared" ca="1" si="234"/>
        <v>0</v>
      </c>
      <c r="I519" s="89">
        <f ca="1">IF(Setup!$AG$7&lt;&gt;"",INDIRECT("'" &amp; Setup!$AG$7 &amp; "'!" &amp; AD519),0) + IF(Setup!$AG$8&lt;&gt;"",INDIRECT("'" &amp; Setup!$AG$8 &amp; "'!" &amp; AD519),0) + IF(Setup!$AG$9&lt;&gt;"",INDIRECT("'" &amp; Setup!$AG$9 &amp; "'!" &amp; AD519),0) + IF(Setup!$AG$10&lt;&gt;"",INDIRECT("'" &amp; Setup!$AG$10 &amp; "'!" &amp; AD519),0) + IF(Setup!$AG$11&lt;&gt;"",INDIRECT("'" &amp; Setup!$AG$11 &amp; "'!" &amp; AD519),0) + IF(Setup!$AG$12&lt;&gt;"",INDIRECT("'" &amp; Setup!$AG$12 &amp; "'!" &amp; AD519),0)</f>
        <v>0</v>
      </c>
      <c r="J519" s="760">
        <f ca="1">IF(Setup!$AH$7&lt;&gt;"",INDIRECT("'" &amp; Setup!$AH$7 &amp; "'!" &amp; AD519),0) + IF(Setup!$AH$8&lt;&gt;"",INDIRECT("'" &amp; Setup!$AH$8 &amp; "'!" &amp; AD519),0) + IF(Setup!$AH$9&lt;&gt;"",INDIRECT("'" &amp; Setup!$AH$9 &amp; "'!" &amp; AD519),0) + IF(Setup!$AH$10&lt;&gt;"",INDIRECT("'" &amp; Setup!$AH$10 &amp; "'!" &amp; AD519),0) + IF(Setup!$AH$11&lt;&gt;"",INDIRECT("'" &amp; Setup!$AH$11 &amp; "'!" &amp; AD519),0) + IF(Setup!$AH$12&lt;&gt;"",INDIRECT("'" &amp; Setup!$AH$12 &amp; "'!" &amp; AD519),0)</f>
        <v>0</v>
      </c>
      <c r="K519" s="761"/>
      <c r="L519" s="89">
        <f ca="1">IF(Setup!$AI$7&lt;&gt;"",INDIRECT("'" &amp; Setup!$AI$7 &amp; "'!" &amp; AD519),0) + IF(Setup!$AI$8&lt;&gt;"",INDIRECT("'" &amp; Setup!$AI$8 &amp; "'!" &amp; AD519),0) + IF(Setup!$AI$9&lt;&gt;"",INDIRECT("'" &amp; Setup!$AI$9 &amp; "'!" &amp; AD519),0) + IF(Setup!$AI$10&lt;&gt;"",INDIRECT("'" &amp; Setup!$AI$10 &amp; "'!" &amp; AD519),0) + IF(Setup!$AI$11&lt;&gt;"",INDIRECT("'" &amp; Setup!$AI$11 &amp; "'!" &amp; AD519),0) + IF(Setup!$AI$12&lt;&gt;"",INDIRECT("'" &amp; Setup!$AI$12 &amp; "'!" &amp; AD519),0)</f>
        <v>0</v>
      </c>
      <c r="M519" s="89">
        <f ca="1">IF(Setup!$AJ$7&lt;&gt;"",INDIRECT("'" &amp; Setup!$AJ$7 &amp; "'!" &amp; AD519),0) + IF(Setup!$AJ$8&lt;&gt;"",INDIRECT("'" &amp; Setup!$AJ$8 &amp; "'!" &amp; AD519),0) + IF(Setup!$AJ$9&lt;&gt;"",INDIRECT("'" &amp; Setup!$AJ$9 &amp; "'!" &amp; AD519),0) + IF(Setup!$AJ$10&lt;&gt;"",INDIRECT("'" &amp; Setup!$AJ$10 &amp; "'!" &amp; AD519),0) + IF(Setup!$AJ$11&lt;&gt;"",INDIRECT("'" &amp; Setup!$AJ$11 &amp; "'!" &amp; AD519),0) + IF(Setup!$AJ$12&lt;&gt;"",INDIRECT("'" &amp; Setup!$AJ$12 &amp; "'!" &amp; AD519),0)</f>
        <v>0</v>
      </c>
      <c r="AD519" s="2" t="s">
        <v>1425</v>
      </c>
    </row>
    <row r="520" spans="1:30" ht="22.5" hidden="1" customHeight="1" x14ac:dyDescent="0.2">
      <c r="A520" s="140">
        <f ca="1">Setup!AP68</f>
        <v>0</v>
      </c>
      <c r="B520" s="131"/>
      <c r="C520" s="131"/>
      <c r="D520" s="144"/>
      <c r="E520" s="144"/>
      <c r="F520" s="131"/>
      <c r="G520" s="136"/>
      <c r="H520" s="91">
        <f t="shared" ca="1" si="234"/>
        <v>0</v>
      </c>
      <c r="I520" s="89">
        <f ca="1">IF(Setup!$AG$7&lt;&gt;"",INDIRECT("'" &amp; Setup!$AG$7 &amp; "'!" &amp; AD520),0) + IF(Setup!$AG$8&lt;&gt;"",INDIRECT("'" &amp; Setup!$AG$8 &amp; "'!" &amp; AD520),0) + IF(Setup!$AG$9&lt;&gt;"",INDIRECT("'" &amp; Setup!$AG$9 &amp; "'!" &amp; AD520),0) + IF(Setup!$AG$10&lt;&gt;"",INDIRECT("'" &amp; Setup!$AG$10 &amp; "'!" &amp; AD520),0) + IF(Setup!$AG$11&lt;&gt;"",INDIRECT("'" &amp; Setup!$AG$11 &amp; "'!" &amp; AD520),0) + IF(Setup!$AG$12&lt;&gt;"",INDIRECT("'" &amp; Setup!$AG$12 &amp; "'!" &amp; AD520),0)</f>
        <v>0</v>
      </c>
      <c r="J520" s="760">
        <f ca="1">IF(Setup!$AH$7&lt;&gt;"",INDIRECT("'" &amp; Setup!$AH$7 &amp; "'!" &amp; AD520),0) + IF(Setup!$AH$8&lt;&gt;"",INDIRECT("'" &amp; Setup!$AH$8 &amp; "'!" &amp; AD520),0) + IF(Setup!$AH$9&lt;&gt;"",INDIRECT("'" &amp; Setup!$AH$9 &amp; "'!" &amp; AD520),0) + IF(Setup!$AH$10&lt;&gt;"",INDIRECT("'" &amp; Setup!$AH$10 &amp; "'!" &amp; AD520),0) + IF(Setup!$AH$11&lt;&gt;"",INDIRECT("'" &amp; Setup!$AH$11 &amp; "'!" &amp; AD520),0) + IF(Setup!$AH$12&lt;&gt;"",INDIRECT("'" &amp; Setup!$AH$12 &amp; "'!" &amp; AD520),0)</f>
        <v>0</v>
      </c>
      <c r="K520" s="761"/>
      <c r="L520" s="89">
        <f ca="1">IF(Setup!$AI$7&lt;&gt;"",INDIRECT("'" &amp; Setup!$AI$7 &amp; "'!" &amp; AD520),0) + IF(Setup!$AI$8&lt;&gt;"",INDIRECT("'" &amp; Setup!$AI$8 &amp; "'!" &amp; AD520),0) + IF(Setup!$AI$9&lt;&gt;"",INDIRECT("'" &amp; Setup!$AI$9 &amp; "'!" &amp; AD520),0) + IF(Setup!$AI$10&lt;&gt;"",INDIRECT("'" &amp; Setup!$AI$10 &amp; "'!" &amp; AD520),0) + IF(Setup!$AI$11&lt;&gt;"",INDIRECT("'" &amp; Setup!$AI$11 &amp; "'!" &amp; AD520),0) + IF(Setup!$AI$12&lt;&gt;"",INDIRECT("'" &amp; Setup!$AI$12 &amp; "'!" &amp; AD520),0)</f>
        <v>0</v>
      </c>
      <c r="M520" s="89">
        <f ca="1">IF(Setup!$AJ$7&lt;&gt;"",INDIRECT("'" &amp; Setup!$AJ$7 &amp; "'!" &amp; AD520),0) + IF(Setup!$AJ$8&lt;&gt;"",INDIRECT("'" &amp; Setup!$AJ$8 &amp; "'!" &amp; AD520),0) + IF(Setup!$AJ$9&lt;&gt;"",INDIRECT("'" &amp; Setup!$AJ$9 &amp; "'!" &amp; AD520),0) + IF(Setup!$AJ$10&lt;&gt;"",INDIRECT("'" &amp; Setup!$AJ$10 &amp; "'!" &amp; AD520),0) + IF(Setup!$AJ$11&lt;&gt;"",INDIRECT("'" &amp; Setup!$AJ$11 &amp; "'!" &amp; AD520),0) + IF(Setup!$AJ$12&lt;&gt;"",INDIRECT("'" &amp; Setup!$AJ$12 &amp; "'!" &amp; AD520),0)</f>
        <v>0</v>
      </c>
      <c r="AD520" s="2" t="s">
        <v>1426</v>
      </c>
    </row>
    <row r="521" spans="1:30" ht="22.5" hidden="1" customHeight="1" x14ac:dyDescent="0.2">
      <c r="A521" s="140">
        <f ca="1">Setup!AP69</f>
        <v>0</v>
      </c>
      <c r="B521" s="131"/>
      <c r="C521" s="131"/>
      <c r="D521" s="144"/>
      <c r="E521" s="144"/>
      <c r="F521" s="131"/>
      <c r="G521" s="136"/>
      <c r="H521" s="91">
        <f t="shared" ca="1" si="234"/>
        <v>0</v>
      </c>
      <c r="I521" s="89">
        <f ca="1">IF(Setup!$AG$7&lt;&gt;"",INDIRECT("'" &amp; Setup!$AG$7 &amp; "'!" &amp; AD521),0) + IF(Setup!$AG$8&lt;&gt;"",INDIRECT("'" &amp; Setup!$AG$8 &amp; "'!" &amp; AD521),0) + IF(Setup!$AG$9&lt;&gt;"",INDIRECT("'" &amp; Setup!$AG$9 &amp; "'!" &amp; AD521),0) + IF(Setup!$AG$10&lt;&gt;"",INDIRECT("'" &amp; Setup!$AG$10 &amp; "'!" &amp; AD521),0) + IF(Setup!$AG$11&lt;&gt;"",INDIRECT("'" &amp; Setup!$AG$11 &amp; "'!" &amp; AD521),0) + IF(Setup!$AG$12&lt;&gt;"",INDIRECT("'" &amp; Setup!$AG$12 &amp; "'!" &amp; AD521),0)</f>
        <v>0</v>
      </c>
      <c r="J521" s="760">
        <f ca="1">IF(Setup!$AH$7&lt;&gt;"",INDIRECT("'" &amp; Setup!$AH$7 &amp; "'!" &amp; AD521),0) + IF(Setup!$AH$8&lt;&gt;"",INDIRECT("'" &amp; Setup!$AH$8 &amp; "'!" &amp; AD521),0) + IF(Setup!$AH$9&lt;&gt;"",INDIRECT("'" &amp; Setup!$AH$9 &amp; "'!" &amp; AD521),0) + IF(Setup!$AH$10&lt;&gt;"",INDIRECT("'" &amp; Setup!$AH$10 &amp; "'!" &amp; AD521),0) + IF(Setup!$AH$11&lt;&gt;"",INDIRECT("'" &amp; Setup!$AH$11 &amp; "'!" &amp; AD521),0) + IF(Setup!$AH$12&lt;&gt;"",INDIRECT("'" &amp; Setup!$AH$12 &amp; "'!" &amp; AD521),0)</f>
        <v>0</v>
      </c>
      <c r="K521" s="761"/>
      <c r="L521" s="89">
        <f ca="1">IF(Setup!$AI$7&lt;&gt;"",INDIRECT("'" &amp; Setup!$AI$7 &amp; "'!" &amp; AD521),0) + IF(Setup!$AI$8&lt;&gt;"",INDIRECT("'" &amp; Setup!$AI$8 &amp; "'!" &amp; AD521),0) + IF(Setup!$AI$9&lt;&gt;"",INDIRECT("'" &amp; Setup!$AI$9 &amp; "'!" &amp; AD521),0) + IF(Setup!$AI$10&lt;&gt;"",INDIRECT("'" &amp; Setup!$AI$10 &amp; "'!" &amp; AD521),0) + IF(Setup!$AI$11&lt;&gt;"",INDIRECT("'" &amp; Setup!$AI$11 &amp; "'!" &amp; AD521),0) + IF(Setup!$AI$12&lt;&gt;"",INDIRECT("'" &amp; Setup!$AI$12 &amp; "'!" &amp; AD521),0)</f>
        <v>0</v>
      </c>
      <c r="M521" s="89">
        <f ca="1">IF(Setup!$AJ$7&lt;&gt;"",INDIRECT("'" &amp; Setup!$AJ$7 &amp; "'!" &amp; AD521),0) + IF(Setup!$AJ$8&lt;&gt;"",INDIRECT("'" &amp; Setup!$AJ$8 &amp; "'!" &amp; AD521),0) + IF(Setup!$AJ$9&lt;&gt;"",INDIRECT("'" &amp; Setup!$AJ$9 &amp; "'!" &amp; AD521),0) + IF(Setup!$AJ$10&lt;&gt;"",INDIRECT("'" &amp; Setup!$AJ$10 &amp; "'!" &amp; AD521),0) + IF(Setup!$AJ$11&lt;&gt;"",INDIRECT("'" &amp; Setup!$AJ$11 &amp; "'!" &amp; AD521),0) + IF(Setup!$AJ$12&lt;&gt;"",INDIRECT("'" &amp; Setup!$AJ$12 &amp; "'!" &amp; AD521),0)</f>
        <v>0</v>
      </c>
      <c r="AD521" s="2" t="s">
        <v>1427</v>
      </c>
    </row>
    <row r="522" spans="1:30" ht="22.5" customHeight="1" x14ac:dyDescent="0.2"/>
    <row r="524" spans="1:30" ht="39" customHeight="1" x14ac:dyDescent="0.2"/>
    <row r="525" spans="1:30" ht="21" customHeight="1" x14ac:dyDescent="0.2">
      <c r="A525" s="814" t="str">
        <f ca="1">UPPER(Translations!A407)</f>
        <v>OVERVIEW OF FINANCIAL PERFORMANCE</v>
      </c>
      <c r="B525" s="815"/>
      <c r="C525" s="815"/>
      <c r="D525" s="815"/>
      <c r="E525" s="815"/>
      <c r="F525" s="815"/>
      <c r="G525" s="815"/>
      <c r="H525" s="815"/>
      <c r="I525" s="815"/>
      <c r="J525" s="815"/>
      <c r="K525" s="815"/>
      <c r="L525" s="815"/>
      <c r="M525" s="815"/>
      <c r="N525" s="815"/>
      <c r="O525" s="815"/>
      <c r="P525" s="815"/>
      <c r="Q525" s="815"/>
      <c r="R525" s="815"/>
      <c r="S525" s="815"/>
      <c r="T525" s="815"/>
      <c r="U525" s="815"/>
      <c r="V525" s="815"/>
      <c r="W525" s="815"/>
      <c r="X525" s="816"/>
      <c r="Y525" s="217"/>
      <c r="Z525" s="217"/>
      <c r="AD525" s="2" t="s">
        <v>1260</v>
      </c>
    </row>
    <row r="526" spans="1:30" ht="8.25" customHeight="1" x14ac:dyDescent="0.2"/>
    <row r="527" spans="1:30" ht="25.5" customHeight="1" x14ac:dyDescent="0.2">
      <c r="A527" s="783" t="str">
        <f ca="1">Translations!A326</f>
        <v>Monthly financial performance</v>
      </c>
      <c r="B527" s="784"/>
      <c r="C527" s="784"/>
      <c r="D527" s="784"/>
      <c r="E527" s="785"/>
      <c r="F527" s="56"/>
      <c r="G527" s="56"/>
      <c r="H527" s="213" t="str">
        <f>Setup!$AB$8</f>
        <v>January</v>
      </c>
      <c r="I527" s="213" t="str">
        <f>Setup!$AB$9</f>
        <v>February</v>
      </c>
      <c r="J527" s="768" t="str">
        <f>Setup!$AB$10</f>
        <v>March</v>
      </c>
      <c r="K527" s="770"/>
      <c r="L527" s="213" t="str">
        <f>Setup!$AB$11</f>
        <v>April</v>
      </c>
      <c r="M527" s="213" t="str">
        <f>Setup!$AB$12</f>
        <v>May</v>
      </c>
      <c r="N527" s="768" t="str">
        <f>Setup!$AB$13</f>
        <v>June</v>
      </c>
      <c r="O527" s="770"/>
      <c r="P527" s="213" t="str">
        <f>Setup!$AB$14</f>
        <v>July</v>
      </c>
      <c r="Q527" s="213" t="str">
        <f>Setup!$AB$15</f>
        <v>August</v>
      </c>
      <c r="R527" s="768" t="str">
        <f>Setup!$AB$16</f>
        <v>September</v>
      </c>
      <c r="S527" s="770"/>
      <c r="T527" s="213" t="str">
        <f>Setup!$AB$17</f>
        <v>October</v>
      </c>
      <c r="U527" s="213" t="str">
        <f>Setup!$AB$18</f>
        <v>November</v>
      </c>
      <c r="V527" s="768" t="str">
        <f>Setup!$AB$19</f>
        <v>December</v>
      </c>
      <c r="W527" s="770"/>
      <c r="X527" s="218" t="str">
        <f ca="1">Translations!$A$103</f>
        <v>Annual</v>
      </c>
    </row>
    <row r="528" spans="1:30" ht="30" customHeight="1" x14ac:dyDescent="0.2">
      <c r="A528" s="826" t="str">
        <f ca="1">Translations!A95</f>
        <v>Budget</v>
      </c>
      <c r="B528" s="827"/>
      <c r="C528" s="827"/>
      <c r="D528" s="827"/>
      <c r="E528" s="828"/>
      <c r="H528" s="223">
        <f>'Month 1'!$M$23</f>
        <v>149875</v>
      </c>
      <c r="I528" s="223">
        <f>'Month 2'!$M$23</f>
        <v>148600</v>
      </c>
      <c r="J528" s="822">
        <f>'Month 3'!$M$23</f>
        <v>205600</v>
      </c>
      <c r="K528" s="823"/>
      <c r="L528" s="223">
        <f>'Month 4'!$M$23</f>
        <v>187850</v>
      </c>
      <c r="M528" s="223">
        <f>'Month 5'!$M$23</f>
        <v>206600</v>
      </c>
      <c r="N528" s="822">
        <f>'Month 6'!$M$23</f>
        <v>220850</v>
      </c>
      <c r="O528" s="823"/>
      <c r="P528" s="223">
        <f>'Month 7'!$M$23</f>
        <v>0</v>
      </c>
      <c r="Q528" s="223">
        <f>'Month 8'!$M$23</f>
        <v>0</v>
      </c>
      <c r="R528" s="822">
        <f>'Month 9'!$M$23</f>
        <v>0</v>
      </c>
      <c r="S528" s="823"/>
      <c r="T528" s="223">
        <f>'Month 10'!$M$23</f>
        <v>0</v>
      </c>
      <c r="U528" s="223">
        <f>'Month 11'!$M$23</f>
        <v>0</v>
      </c>
      <c r="V528" s="824">
        <f>'Month 12'!$M$23</f>
        <v>0</v>
      </c>
      <c r="W528" s="825"/>
      <c r="X528" s="224">
        <f>H528+I528+J528+L528+M528+N528+P528+Q528+R528+T528+U528+V528</f>
        <v>1119375</v>
      </c>
    </row>
    <row r="529" spans="1:30" ht="30" customHeight="1" x14ac:dyDescent="0.2">
      <c r="A529" s="826" t="str">
        <f ca="1">Translations!A131</f>
        <v>Disbursement</v>
      </c>
      <c r="B529" s="827"/>
      <c r="C529" s="827"/>
      <c r="D529" s="827"/>
      <c r="E529" s="828"/>
      <c r="H529" s="223">
        <f>'Month 1'!$O$15</f>
        <v>600000</v>
      </c>
      <c r="I529" s="223">
        <f>'Month 2'!$O$15</f>
        <v>0</v>
      </c>
      <c r="J529" s="822">
        <f>'Month 3'!$O$15</f>
        <v>0</v>
      </c>
      <c r="K529" s="823"/>
      <c r="L529" s="223">
        <f>'Month 4'!$O$15</f>
        <v>650000</v>
      </c>
      <c r="M529" s="223">
        <f>'Month 5'!$O$15</f>
        <v>0</v>
      </c>
      <c r="N529" s="822">
        <f>'Month 6'!$O$15</f>
        <v>0</v>
      </c>
      <c r="O529" s="823"/>
      <c r="P529" s="223">
        <f>'Month 7'!$O$15</f>
        <v>0</v>
      </c>
      <c r="Q529" s="223">
        <f>'Month 8'!$O$15</f>
        <v>0</v>
      </c>
      <c r="R529" s="822">
        <f>'Month 9'!$O$15</f>
        <v>0</v>
      </c>
      <c r="S529" s="823"/>
      <c r="T529" s="223">
        <f>'Month 10'!$O$15</f>
        <v>0</v>
      </c>
      <c r="U529" s="223">
        <f>'Month 11'!$O$15</f>
        <v>0</v>
      </c>
      <c r="V529" s="822">
        <f>'Month 12'!$O$15</f>
        <v>0</v>
      </c>
      <c r="W529" s="823"/>
      <c r="X529" s="224">
        <f>H529+I529+J529+L529+M529+N529+P529+Q529+R529+T529+U529+V529</f>
        <v>1250000</v>
      </c>
    </row>
    <row r="530" spans="1:30" ht="30" customHeight="1" x14ac:dyDescent="0.2">
      <c r="A530" s="826" t="str">
        <f ca="1">Translations!A136</f>
        <v>Balance from previous period</v>
      </c>
      <c r="B530" s="827"/>
      <c r="C530" s="827"/>
      <c r="D530" s="827"/>
      <c r="E530" s="828"/>
      <c r="H530" s="223">
        <v>0</v>
      </c>
      <c r="I530" s="223">
        <f>'Month 2'!$N$23</f>
        <v>10725</v>
      </c>
      <c r="J530" s="822">
        <f>'Month 3'!$N$23</f>
        <v>21645</v>
      </c>
      <c r="K530" s="823"/>
      <c r="L530" s="223">
        <f>'Month 4'!$N$23</f>
        <v>9150</v>
      </c>
      <c r="M530" s="223">
        <f>'Month 5'!$N$23</f>
        <v>13310</v>
      </c>
      <c r="N530" s="822">
        <f>'Month 6'!$N$23</f>
        <v>10500</v>
      </c>
      <c r="O530" s="823"/>
      <c r="P530" s="223">
        <f>'Month 7'!$N$23</f>
        <v>7250</v>
      </c>
      <c r="Q530" s="223">
        <f>'Month 8'!$N$23</f>
        <v>7250</v>
      </c>
      <c r="R530" s="822">
        <f>'Month 9'!$N$23</f>
        <v>7250</v>
      </c>
      <c r="S530" s="823"/>
      <c r="T530" s="223">
        <f>'Month 10'!$N$23</f>
        <v>7250</v>
      </c>
      <c r="U530" s="223">
        <f>'Month 11'!$N$23</f>
        <v>7250</v>
      </c>
      <c r="V530" s="822">
        <f>'Month 12'!$N$23</f>
        <v>7250</v>
      </c>
      <c r="W530" s="823"/>
      <c r="X530" s="224">
        <f>X528-X531</f>
        <v>7250</v>
      </c>
    </row>
    <row r="531" spans="1:30" ht="30" customHeight="1" x14ac:dyDescent="0.2">
      <c r="A531" s="826" t="str">
        <f ca="1">Translations!A13</f>
        <v>Expenditure</v>
      </c>
      <c r="B531" s="827"/>
      <c r="C531" s="827"/>
      <c r="D531" s="827"/>
      <c r="E531" s="828"/>
      <c r="H531" s="223">
        <f>'Month 1'!$O$23</f>
        <v>139150</v>
      </c>
      <c r="I531" s="223">
        <f>'Month 2'!$O$23</f>
        <v>137680</v>
      </c>
      <c r="J531" s="822">
        <f>'Month 3'!$O$23</f>
        <v>218095</v>
      </c>
      <c r="K531" s="823"/>
      <c r="L531" s="223">
        <f>'Month 4'!$O$23</f>
        <v>183690</v>
      </c>
      <c r="M531" s="223">
        <f>'Month 5'!$O$23</f>
        <v>209410</v>
      </c>
      <c r="N531" s="822">
        <f>'Month 6'!$O$23</f>
        <v>224100</v>
      </c>
      <c r="O531" s="823"/>
      <c r="P531" s="223">
        <f>'Month 7'!$O$23</f>
        <v>0</v>
      </c>
      <c r="Q531" s="223">
        <f>'Month 8'!$O$23</f>
        <v>0</v>
      </c>
      <c r="R531" s="822">
        <f>'Month 9'!$O$23</f>
        <v>0</v>
      </c>
      <c r="S531" s="823"/>
      <c r="T531" s="223">
        <f>'Month 10'!$O$23</f>
        <v>0</v>
      </c>
      <c r="U531" s="223">
        <f>'Month 11'!$O$23</f>
        <v>0</v>
      </c>
      <c r="V531" s="822">
        <f>'Month 12'!$O$23</f>
        <v>0</v>
      </c>
      <c r="W531" s="823"/>
      <c r="X531" s="224">
        <f>H531+I531+J531+L531+M531+N531+P531+Q531+R531+T531+U531+V531</f>
        <v>1112125</v>
      </c>
      <c r="Z531" s="510"/>
    </row>
    <row r="532" spans="1:30" ht="30" customHeight="1" x14ac:dyDescent="0.2">
      <c r="A532" s="826" t="str">
        <f ca="1">Translations!A290</f>
        <v>Cash balance</v>
      </c>
      <c r="B532" s="827"/>
      <c r="C532" s="827"/>
      <c r="D532" s="827"/>
      <c r="E532" s="828"/>
      <c r="H532" s="223">
        <f>H529-H531</f>
        <v>460850</v>
      </c>
      <c r="I532" s="223">
        <f>I529+H532-I531</f>
        <v>323170</v>
      </c>
      <c r="J532" s="822">
        <f>J529+I532-J531</f>
        <v>105075</v>
      </c>
      <c r="K532" s="823"/>
      <c r="L532" s="223">
        <f>L529+J532-L531</f>
        <v>571385</v>
      </c>
      <c r="M532" s="223">
        <f>M529+L532-M531</f>
        <v>361975</v>
      </c>
      <c r="N532" s="822">
        <f>N529+M532-N531</f>
        <v>137875</v>
      </c>
      <c r="O532" s="823"/>
      <c r="P532" s="223">
        <f>P529+N532-P531</f>
        <v>137875</v>
      </c>
      <c r="Q532" s="223">
        <f>Q529+P532-Q531</f>
        <v>137875</v>
      </c>
      <c r="R532" s="822">
        <f>R529+Q532-R531</f>
        <v>137875</v>
      </c>
      <c r="S532" s="823"/>
      <c r="T532" s="223">
        <f>T529+R532-T531</f>
        <v>137875</v>
      </c>
      <c r="U532" s="223">
        <f>U529+T532-U531</f>
        <v>137875</v>
      </c>
      <c r="V532" s="822">
        <f>V529+U532-V531</f>
        <v>137875</v>
      </c>
      <c r="W532" s="823"/>
      <c r="X532" s="224">
        <f>X529-X531</f>
        <v>137875</v>
      </c>
      <c r="Z532" s="511"/>
    </row>
    <row r="534" spans="1:30" ht="15" x14ac:dyDescent="0.2">
      <c r="Z534" s="511"/>
    </row>
    <row r="535" spans="1:30" ht="27.75" customHeight="1" x14ac:dyDescent="0.2">
      <c r="A535" s="783" t="str">
        <f ca="1">Translations!A327</f>
        <v>Quarterly financial performance</v>
      </c>
      <c r="B535" s="784"/>
      <c r="C535" s="784"/>
      <c r="D535" s="784"/>
      <c r="E535" s="785"/>
      <c r="F535" s="56"/>
      <c r="G535" s="56"/>
      <c r="H535" s="213" t="str">
        <f ca="1">Translations!$A$48</f>
        <v>1st Quarter</v>
      </c>
      <c r="I535" s="213" t="str">
        <f ca="1">Translations!$A$49</f>
        <v>2nd Quarter</v>
      </c>
      <c r="J535" s="277" t="str">
        <f ca="1">Translations!$A$50</f>
        <v>3rd Quarter</v>
      </c>
      <c r="K535" s="278"/>
      <c r="L535" s="253" t="str">
        <f ca="1">Translations!$A$51</f>
        <v>4th Quarter</v>
      </c>
      <c r="M535" s="252" t="str">
        <f ca="1">Translations!$A$103</f>
        <v>Annual</v>
      </c>
      <c r="N535" s="261"/>
      <c r="O535" s="215"/>
      <c r="P535" s="215"/>
      <c r="Q535" s="215"/>
      <c r="R535" s="215"/>
      <c r="S535" s="215"/>
      <c r="T535" s="215"/>
      <c r="U535" s="215"/>
      <c r="V535" s="215"/>
      <c r="W535" s="225"/>
      <c r="X535" s="512"/>
    </row>
    <row r="536" spans="1:30" ht="30" customHeight="1" x14ac:dyDescent="0.2">
      <c r="A536" s="826" t="str">
        <f ca="1">Translations!A95</f>
        <v>Budget</v>
      </c>
      <c r="B536" s="827"/>
      <c r="C536" s="827"/>
      <c r="D536" s="827"/>
      <c r="E536" s="828"/>
      <c r="H536" s="223">
        <f ca="1">L235</f>
        <v>504075</v>
      </c>
      <c r="I536" s="223">
        <f ca="1">P235</f>
        <v>615300</v>
      </c>
      <c r="J536" s="279">
        <f ca="1">T235</f>
        <v>0</v>
      </c>
      <c r="K536" s="280"/>
      <c r="L536" s="254">
        <f ca="1">X235</f>
        <v>0</v>
      </c>
      <c r="M536" s="260">
        <f ca="1">SUM(H536:L536)</f>
        <v>1119375</v>
      </c>
      <c r="N536" s="262"/>
      <c r="O536" s="227"/>
      <c r="P536" s="226"/>
      <c r="Q536" s="226"/>
      <c r="R536" s="226"/>
      <c r="S536" s="227"/>
      <c r="T536" s="226"/>
      <c r="U536" s="226"/>
      <c r="V536" s="226"/>
      <c r="W536" s="228"/>
      <c r="X536" s="226"/>
    </row>
    <row r="537" spans="1:30" ht="30" customHeight="1" x14ac:dyDescent="0.2">
      <c r="A537" s="826" t="str">
        <f ca="1">Translations!A131</f>
        <v>Disbursement</v>
      </c>
      <c r="B537" s="827"/>
      <c r="C537" s="827"/>
      <c r="D537" s="827"/>
      <c r="E537" s="828"/>
      <c r="H537" s="223">
        <f ca="1">L438</f>
        <v>600000</v>
      </c>
      <c r="I537" s="223">
        <f ca="1">P438</f>
        <v>650000</v>
      </c>
      <c r="J537" s="279">
        <f ca="1">T438</f>
        <v>0</v>
      </c>
      <c r="K537" s="280"/>
      <c r="L537" s="255">
        <f ca="1">X438</f>
        <v>0</v>
      </c>
      <c r="M537" s="260">
        <f ca="1">SUM(H537:L537)</f>
        <v>1250000</v>
      </c>
      <c r="N537" s="262"/>
      <c r="O537" s="227"/>
      <c r="P537" s="226"/>
      <c r="Q537" s="226"/>
      <c r="R537" s="226"/>
      <c r="S537" s="227"/>
      <c r="T537" s="226"/>
      <c r="U537" s="226"/>
      <c r="V537" s="226"/>
      <c r="W537" s="228"/>
      <c r="X537" s="226"/>
    </row>
    <row r="538" spans="1:30" ht="30" customHeight="1" x14ac:dyDescent="0.2">
      <c r="A538" s="826" t="str">
        <f ca="1">Translations!A136</f>
        <v>Balance from previous period</v>
      </c>
      <c r="B538" s="827"/>
      <c r="C538" s="827"/>
      <c r="D538" s="827"/>
      <c r="E538" s="828"/>
      <c r="H538" s="223">
        <v>0</v>
      </c>
      <c r="I538" s="223">
        <f ca="1">IF(Setup!$AH$7="",0,INDIRECT("'" &amp; Setup!$AH$7 &amp; "'!$N$23"))</f>
        <v>9150</v>
      </c>
      <c r="J538" s="508">
        <f ca="1">IF(Setup!$AI$7="",0,INDIRECT("'" &amp; Setup!$AI$7 &amp; "'!$N$23"))</f>
        <v>7250</v>
      </c>
      <c r="K538" s="509"/>
      <c r="L538" s="223">
        <f ca="1">IF(Setup!$AJ$7="",0,INDIRECT("'" &amp; Setup!$AJ$7 &amp; "'!$N$23"))</f>
        <v>7250</v>
      </c>
      <c r="M538" s="260">
        <f ca="1">M536-M539</f>
        <v>7250</v>
      </c>
      <c r="N538" s="262"/>
      <c r="O538" s="227"/>
      <c r="P538" s="226"/>
      <c r="Q538" s="226"/>
      <c r="R538" s="226"/>
      <c r="S538" s="227"/>
      <c r="T538" s="226"/>
      <c r="U538" s="226"/>
      <c r="V538" s="226"/>
      <c r="W538" s="228"/>
      <c r="X538" s="226"/>
    </row>
    <row r="539" spans="1:30" ht="30" customHeight="1" x14ac:dyDescent="0.2">
      <c r="A539" s="826" t="str">
        <f ca="1">Translations!A13</f>
        <v>Expenditure</v>
      </c>
      <c r="B539" s="827"/>
      <c r="C539" s="827"/>
      <c r="D539" s="827"/>
      <c r="E539" s="828"/>
      <c r="H539" s="223">
        <f ca="1">M235</f>
        <v>494925</v>
      </c>
      <c r="I539" s="223">
        <f ca="1">Q235</f>
        <v>617200</v>
      </c>
      <c r="J539" s="279">
        <f ca="1">U235</f>
        <v>0</v>
      </c>
      <c r="K539" s="280"/>
      <c r="L539" s="255">
        <f ca="1">Y235</f>
        <v>0</v>
      </c>
      <c r="M539" s="260">
        <f ca="1">SUM(H539:L539)</f>
        <v>1112125</v>
      </c>
      <c r="N539" s="262"/>
      <c r="O539" s="227"/>
      <c r="P539" s="226"/>
      <c r="Q539" s="226"/>
      <c r="R539" s="226"/>
      <c r="S539" s="227"/>
      <c r="T539" s="226"/>
      <c r="U539" s="226"/>
      <c r="V539" s="226"/>
      <c r="W539" s="228"/>
      <c r="X539" s="226"/>
    </row>
    <row r="540" spans="1:30" ht="30" customHeight="1" x14ac:dyDescent="0.2">
      <c r="A540" s="826" t="str">
        <f ca="1">Translations!A290</f>
        <v>Cash balance</v>
      </c>
      <c r="B540" s="827"/>
      <c r="C540" s="827"/>
      <c r="D540" s="827"/>
      <c r="E540" s="828"/>
      <c r="H540" s="223">
        <f ca="1">H537-H539</f>
        <v>105075</v>
      </c>
      <c r="I540" s="223">
        <f ca="1">I537+H540-I539</f>
        <v>137875</v>
      </c>
      <c r="J540" s="506">
        <f t="shared" ref="J540" ca="1" si="235">J537+I540-J539</f>
        <v>137875</v>
      </c>
      <c r="K540" s="507"/>
      <c r="L540" s="223">
        <f ca="1">L537+J540-L539</f>
        <v>137875</v>
      </c>
      <c r="M540" s="260">
        <f ca="1">M537-M539</f>
        <v>137875</v>
      </c>
      <c r="N540" s="262"/>
      <c r="O540" s="216"/>
      <c r="P540" s="229"/>
      <c r="Q540" s="229"/>
      <c r="R540" s="229"/>
      <c r="S540" s="216"/>
      <c r="T540" s="229"/>
      <c r="U540" s="229"/>
      <c r="V540" s="229"/>
      <c r="W540" s="230"/>
      <c r="X540" s="229"/>
    </row>
    <row r="543" spans="1:30" ht="41.25" customHeight="1" x14ac:dyDescent="0.2"/>
    <row r="544" spans="1:30" ht="21" customHeight="1" x14ac:dyDescent="0.2">
      <c r="A544" s="814" t="str">
        <f ca="1">Translations!A334</f>
        <v>FINANCIAL RATIOS</v>
      </c>
      <c r="B544" s="815"/>
      <c r="C544" s="815"/>
      <c r="D544" s="815"/>
      <c r="E544" s="815"/>
      <c r="F544" s="815"/>
      <c r="G544" s="815"/>
      <c r="H544" s="815"/>
      <c r="I544" s="815"/>
      <c r="J544" s="815"/>
      <c r="K544" s="815"/>
      <c r="L544" s="815"/>
      <c r="M544" s="815"/>
      <c r="N544" s="815"/>
      <c r="O544" s="815"/>
      <c r="P544" s="815"/>
      <c r="Q544" s="815"/>
      <c r="R544" s="815"/>
      <c r="S544" s="815"/>
      <c r="T544" s="815"/>
      <c r="U544" s="815"/>
      <c r="V544" s="815"/>
      <c r="W544" s="815"/>
      <c r="X544" s="816"/>
      <c r="Y544" s="472"/>
      <c r="Z544" s="472"/>
      <c r="AD544" s="2" t="s">
        <v>1260</v>
      </c>
    </row>
    <row r="545" spans="1:24" ht="8.25" customHeight="1" x14ac:dyDescent="0.2"/>
    <row r="546" spans="1:24" ht="25.5" customHeight="1" x14ac:dyDescent="0.2">
      <c r="A546" s="783" t="str">
        <f ca="1">Translations!A335</f>
        <v>Financial ratios (Monthly)</v>
      </c>
      <c r="B546" s="784"/>
      <c r="C546" s="784"/>
      <c r="D546" s="784"/>
      <c r="E546" s="785"/>
      <c r="F546" s="56"/>
      <c r="G546" s="56"/>
      <c r="H546" s="474" t="str">
        <f>Setup!$AB$8</f>
        <v>January</v>
      </c>
      <c r="I546" s="474" t="str">
        <f>Setup!$AB$9</f>
        <v>February</v>
      </c>
      <c r="J546" s="768" t="str">
        <f>Setup!$AB$10</f>
        <v>March</v>
      </c>
      <c r="K546" s="770"/>
      <c r="L546" s="474" t="str">
        <f>Setup!$AB$11</f>
        <v>April</v>
      </c>
      <c r="M546" s="474" t="str">
        <f>Setup!$AB$12</f>
        <v>May</v>
      </c>
      <c r="N546" s="768" t="str">
        <f>Setup!$AB$13</f>
        <v>June</v>
      </c>
      <c r="O546" s="770"/>
      <c r="P546" s="474" t="str">
        <f>Setup!$AB$14</f>
        <v>July</v>
      </c>
      <c r="Q546" s="474" t="str">
        <f>Setup!$AB$15</f>
        <v>August</v>
      </c>
      <c r="R546" s="768" t="str">
        <f>Setup!$AB$16</f>
        <v>September</v>
      </c>
      <c r="S546" s="770"/>
      <c r="T546" s="474" t="str">
        <f>Setup!$AB$17</f>
        <v>October</v>
      </c>
      <c r="U546" s="474" t="str">
        <f>Setup!$AB$18</f>
        <v>November</v>
      </c>
      <c r="V546" s="768" t="str">
        <f>Setup!$AB$19</f>
        <v>December</v>
      </c>
      <c r="W546" s="770"/>
      <c r="X546" s="473" t="str">
        <f ca="1">Translations!$A$103</f>
        <v>Annual</v>
      </c>
    </row>
    <row r="547" spans="1:24" ht="30" customHeight="1" x14ac:dyDescent="0.2">
      <c r="A547" s="826" t="str">
        <f ca="1">Translations!$A$316</f>
        <v>Expenditure vs budget (%)</v>
      </c>
      <c r="B547" s="827"/>
      <c r="C547" s="827"/>
      <c r="D547" s="827"/>
      <c r="E547" s="828"/>
      <c r="H547" s="475">
        <f>IF(H528=0,0,H531/H528)</f>
        <v>0.92844036697247712</v>
      </c>
      <c r="I547" s="475">
        <f t="shared" ref="I547:X547" si="236">IF(I528=0,0,I531/I528)</f>
        <v>0.92651413189771192</v>
      </c>
      <c r="J547" s="829">
        <f t="shared" si="236"/>
        <v>1.0607733463035018</v>
      </c>
      <c r="K547" s="830"/>
      <c r="L547" s="475">
        <f t="shared" si="236"/>
        <v>0.97785467128027681</v>
      </c>
      <c r="M547" s="475">
        <f t="shared" si="236"/>
        <v>1.0136011616650533</v>
      </c>
      <c r="N547" s="829">
        <f t="shared" si="236"/>
        <v>1.0147158705003396</v>
      </c>
      <c r="O547" s="830"/>
      <c r="P547" s="475">
        <f t="shared" si="236"/>
        <v>0</v>
      </c>
      <c r="Q547" s="475">
        <f t="shared" si="236"/>
        <v>0</v>
      </c>
      <c r="R547" s="829">
        <f t="shared" si="236"/>
        <v>0</v>
      </c>
      <c r="S547" s="830"/>
      <c r="T547" s="475">
        <f t="shared" si="236"/>
        <v>0</v>
      </c>
      <c r="U547" s="475">
        <f t="shared" si="236"/>
        <v>0</v>
      </c>
      <c r="V547" s="829">
        <f t="shared" si="236"/>
        <v>0</v>
      </c>
      <c r="W547" s="830"/>
      <c r="X547" s="475">
        <f t="shared" si="236"/>
        <v>0.9935231714126187</v>
      </c>
    </row>
    <row r="548" spans="1:24" ht="30" customHeight="1" x14ac:dyDescent="0.2">
      <c r="A548" s="826" t="str">
        <f ca="1">Translations!$A$317</f>
        <v>Expenditure vs disbursement (%)</v>
      </c>
      <c r="B548" s="827"/>
      <c r="C548" s="827"/>
      <c r="D548" s="827"/>
      <c r="E548" s="828"/>
      <c r="H548" s="475">
        <f>IF(H529=0,0,H531/H529)</f>
        <v>0.23191666666666666</v>
      </c>
      <c r="I548" s="475">
        <f t="shared" ref="I548:X548" si="237">IF(I529=0,0,I531/I529)</f>
        <v>0</v>
      </c>
      <c r="J548" s="829">
        <f t="shared" si="237"/>
        <v>0</v>
      </c>
      <c r="K548" s="830"/>
      <c r="L548" s="475">
        <f t="shared" si="237"/>
        <v>0.28260000000000002</v>
      </c>
      <c r="M548" s="475">
        <f t="shared" si="237"/>
        <v>0</v>
      </c>
      <c r="N548" s="829">
        <f t="shared" si="237"/>
        <v>0</v>
      </c>
      <c r="O548" s="830"/>
      <c r="P548" s="475">
        <f t="shared" si="237"/>
        <v>0</v>
      </c>
      <c r="Q548" s="475">
        <f t="shared" si="237"/>
        <v>0</v>
      </c>
      <c r="R548" s="829">
        <f t="shared" si="237"/>
        <v>0</v>
      </c>
      <c r="S548" s="830"/>
      <c r="T548" s="475">
        <f t="shared" si="237"/>
        <v>0</v>
      </c>
      <c r="U548" s="475">
        <f t="shared" si="237"/>
        <v>0</v>
      </c>
      <c r="V548" s="829">
        <f t="shared" si="237"/>
        <v>0</v>
      </c>
      <c r="W548" s="830"/>
      <c r="X548" s="475">
        <f t="shared" si="237"/>
        <v>0.88970000000000005</v>
      </c>
    </row>
    <row r="549" spans="1:24" ht="30" customHeight="1" x14ac:dyDescent="0.2">
      <c r="A549" s="826" t="str">
        <f ca="1">Translations!$A$318</f>
        <v>Disbursement vs budget (%)</v>
      </c>
      <c r="B549" s="827"/>
      <c r="C549" s="827"/>
      <c r="D549" s="827"/>
      <c r="E549" s="828"/>
      <c r="H549" s="475">
        <f>IF(H528=0,0,H529/H528)</f>
        <v>4.0033361134278564</v>
      </c>
      <c r="I549" s="475">
        <f t="shared" ref="I549:X549" si="238">IF(I528=0,0,I529/I528)</f>
        <v>0</v>
      </c>
      <c r="J549" s="829">
        <f t="shared" si="238"/>
        <v>0</v>
      </c>
      <c r="K549" s="830"/>
      <c r="L549" s="475">
        <f t="shared" si="238"/>
        <v>3.4602076124567476</v>
      </c>
      <c r="M549" s="475">
        <f t="shared" si="238"/>
        <v>0</v>
      </c>
      <c r="N549" s="829">
        <f t="shared" si="238"/>
        <v>0</v>
      </c>
      <c r="O549" s="830"/>
      <c r="P549" s="475">
        <f t="shared" si="238"/>
        <v>0</v>
      </c>
      <c r="Q549" s="475">
        <f t="shared" si="238"/>
        <v>0</v>
      </c>
      <c r="R549" s="829">
        <f t="shared" si="238"/>
        <v>0</v>
      </c>
      <c r="S549" s="830"/>
      <c r="T549" s="475">
        <f t="shared" si="238"/>
        <v>0</v>
      </c>
      <c r="U549" s="475">
        <f t="shared" si="238"/>
        <v>0</v>
      </c>
      <c r="V549" s="829">
        <f t="shared" si="238"/>
        <v>0</v>
      </c>
      <c r="W549" s="830"/>
      <c r="X549" s="475">
        <f t="shared" si="238"/>
        <v>1.1166945840312674</v>
      </c>
    </row>
    <row r="550" spans="1:24" ht="30" customHeight="1" x14ac:dyDescent="0.2">
      <c r="A550" s="826" t="str">
        <f ca="1">Translations!$A$319</f>
        <v>Cash balance vs budget (%)</v>
      </c>
      <c r="B550" s="827"/>
      <c r="C550" s="827"/>
      <c r="D550" s="827"/>
      <c r="E550" s="828"/>
      <c r="H550" s="475">
        <f>IF(H528=0,0,H532/H528)</f>
        <v>3.0748957464553794</v>
      </c>
      <c r="I550" s="475">
        <f t="shared" ref="I550:X550" si="239">IF(I528=0,0,I532/I528)</f>
        <v>2.1747644683714671</v>
      </c>
      <c r="J550" s="829">
        <f t="shared" si="239"/>
        <v>0.51106517509727623</v>
      </c>
      <c r="K550" s="830"/>
      <c r="L550" s="475">
        <f t="shared" si="239"/>
        <v>3.0417088102209209</v>
      </c>
      <c r="M550" s="475">
        <f t="shared" si="239"/>
        <v>1.7520571151984512</v>
      </c>
      <c r="N550" s="829">
        <f t="shared" si="239"/>
        <v>0.62429250622594523</v>
      </c>
      <c r="O550" s="830"/>
      <c r="P550" s="475">
        <f t="shared" si="239"/>
        <v>0</v>
      </c>
      <c r="Q550" s="475">
        <f t="shared" si="239"/>
        <v>0</v>
      </c>
      <c r="R550" s="829">
        <f t="shared" si="239"/>
        <v>0</v>
      </c>
      <c r="S550" s="830"/>
      <c r="T550" s="475">
        <f t="shared" si="239"/>
        <v>0</v>
      </c>
      <c r="U550" s="475">
        <f t="shared" si="239"/>
        <v>0</v>
      </c>
      <c r="V550" s="829">
        <f t="shared" si="239"/>
        <v>0</v>
      </c>
      <c r="W550" s="830"/>
      <c r="X550" s="475">
        <f t="shared" si="239"/>
        <v>0.12317141261864879</v>
      </c>
    </row>
    <row r="551" spans="1:24" ht="30" customHeight="1" x14ac:dyDescent="0.2">
      <c r="A551" s="826" t="str">
        <f ca="1">Translations!$A$320</f>
        <v>Cash balance vs disbursement (%)</v>
      </c>
      <c r="B551" s="827"/>
      <c r="C551" s="827"/>
      <c r="D551" s="827"/>
      <c r="E551" s="828"/>
      <c r="H551" s="475">
        <f>IF(H529=0,0,H532/H529)</f>
        <v>0.76808333333333334</v>
      </c>
      <c r="I551" s="475">
        <f t="shared" ref="I551:X551" si="240">IF(I529=0,0,I532/I529)</f>
        <v>0</v>
      </c>
      <c r="J551" s="829">
        <f t="shared" si="240"/>
        <v>0</v>
      </c>
      <c r="K551" s="830"/>
      <c r="L551" s="475">
        <f t="shared" si="240"/>
        <v>0.87905384615384619</v>
      </c>
      <c r="M551" s="475">
        <f t="shared" si="240"/>
        <v>0</v>
      </c>
      <c r="N551" s="829">
        <f t="shared" si="240"/>
        <v>0</v>
      </c>
      <c r="O551" s="830"/>
      <c r="P551" s="475">
        <f t="shared" si="240"/>
        <v>0</v>
      </c>
      <c r="Q551" s="475">
        <f t="shared" si="240"/>
        <v>0</v>
      </c>
      <c r="R551" s="829">
        <f t="shared" si="240"/>
        <v>0</v>
      </c>
      <c r="S551" s="830"/>
      <c r="T551" s="475">
        <f t="shared" si="240"/>
        <v>0</v>
      </c>
      <c r="U551" s="475">
        <f t="shared" si="240"/>
        <v>0</v>
      </c>
      <c r="V551" s="829">
        <f t="shared" si="240"/>
        <v>0</v>
      </c>
      <c r="W551" s="830"/>
      <c r="X551" s="475">
        <f t="shared" si="240"/>
        <v>0.1103</v>
      </c>
    </row>
    <row r="554" spans="1:24" ht="27.75" customHeight="1" x14ac:dyDescent="0.2">
      <c r="A554" s="783" t="str">
        <f ca="1">Translations!A336</f>
        <v>Financial ratios (Quarterly)</v>
      </c>
      <c r="B554" s="784"/>
      <c r="C554" s="784"/>
      <c r="D554" s="784"/>
      <c r="E554" s="785"/>
      <c r="F554" s="56"/>
      <c r="G554" s="56"/>
      <c r="H554" s="474" t="str">
        <f ca="1">Translations!$A$48</f>
        <v>1st Quarter</v>
      </c>
      <c r="I554" s="474" t="str">
        <f ca="1">Translations!$A$49</f>
        <v>2nd Quarter</v>
      </c>
      <c r="J554" s="468" t="str">
        <f ca="1">Translations!$A$50</f>
        <v>3rd Quarter</v>
      </c>
      <c r="K554" s="469"/>
      <c r="L554" s="468" t="str">
        <f ca="1">Translations!$A$51</f>
        <v>4th Quarter</v>
      </c>
      <c r="M554" s="474" t="str">
        <f ca="1">Translations!$A$103</f>
        <v>Annual</v>
      </c>
      <c r="N554" s="261"/>
      <c r="O554" s="470"/>
      <c r="P554" s="470"/>
      <c r="Q554" s="470"/>
      <c r="R554" s="470"/>
      <c r="S554" s="470"/>
      <c r="T554" s="470"/>
      <c r="U554" s="470"/>
      <c r="V554" s="470"/>
      <c r="W554" s="225"/>
      <c r="X554" s="66"/>
    </row>
    <row r="555" spans="1:24" ht="30" customHeight="1" x14ac:dyDescent="0.2">
      <c r="A555" s="826" t="str">
        <f ca="1">Translations!$A$316</f>
        <v>Expenditure vs budget (%)</v>
      </c>
      <c r="B555" s="827"/>
      <c r="C555" s="827"/>
      <c r="D555" s="827"/>
      <c r="E555" s="828"/>
      <c r="H555" s="475">
        <f ca="1">IF(H536=0,0,H539/H536)</f>
        <v>0.98184793929474778</v>
      </c>
      <c r="I555" s="475">
        <f t="shared" ref="I555:M555" ca="1" si="241">IF(I536=0,0,I539/I536)</f>
        <v>1.0030879245896311</v>
      </c>
      <c r="J555" s="482">
        <f t="shared" ca="1" si="241"/>
        <v>0</v>
      </c>
      <c r="K555" s="483"/>
      <c r="L555" s="475">
        <f t="shared" ca="1" si="241"/>
        <v>0</v>
      </c>
      <c r="M555" s="31">
        <f t="shared" ca="1" si="241"/>
        <v>0.9935231714126187</v>
      </c>
      <c r="N555" s="262"/>
      <c r="O555" s="227"/>
      <c r="P555" s="226"/>
      <c r="Q555" s="226"/>
      <c r="R555" s="226"/>
      <c r="S555" s="227"/>
      <c r="T555" s="226"/>
      <c r="U555" s="226"/>
      <c r="V555" s="226"/>
      <c r="W555" s="228"/>
      <c r="X555" s="226"/>
    </row>
    <row r="556" spans="1:24" ht="30" customHeight="1" x14ac:dyDescent="0.2">
      <c r="A556" s="826" t="str">
        <f ca="1">Translations!$A$317</f>
        <v>Expenditure vs disbursement (%)</v>
      </c>
      <c r="B556" s="827"/>
      <c r="C556" s="827"/>
      <c r="D556" s="827"/>
      <c r="E556" s="828"/>
      <c r="H556" s="475">
        <f ca="1">IF(H537=0,0,H539/H537)</f>
        <v>0.82487500000000002</v>
      </c>
      <c r="I556" s="475">
        <f t="shared" ref="I556:M556" ca="1" si="242">IF(I537=0,0,I539/I537)</f>
        <v>0.94953846153846155</v>
      </c>
      <c r="J556" s="482">
        <f t="shared" ca="1" si="242"/>
        <v>0</v>
      </c>
      <c r="K556" s="483"/>
      <c r="L556" s="475">
        <f t="shared" ca="1" si="242"/>
        <v>0</v>
      </c>
      <c r="M556" s="31">
        <f t="shared" ca="1" si="242"/>
        <v>0.88970000000000005</v>
      </c>
      <c r="N556" s="262"/>
      <c r="O556" s="227"/>
      <c r="P556" s="226"/>
      <c r="Q556" s="226"/>
      <c r="R556" s="226"/>
      <c r="S556" s="227"/>
      <c r="T556" s="226"/>
      <c r="U556" s="226"/>
      <c r="V556" s="226"/>
      <c r="W556" s="228"/>
      <c r="X556" s="226"/>
    </row>
    <row r="557" spans="1:24" ht="30" customHeight="1" x14ac:dyDescent="0.2">
      <c r="A557" s="826" t="str">
        <f ca="1">Translations!$A$318</f>
        <v>Disbursement vs budget (%)</v>
      </c>
      <c r="B557" s="827"/>
      <c r="C557" s="827"/>
      <c r="D557" s="827"/>
      <c r="E557" s="828"/>
      <c r="H557" s="475">
        <f ca="1">IF(H536=0,0,H537/H536)</f>
        <v>1.1902990626394883</v>
      </c>
      <c r="I557" s="475">
        <f t="shared" ref="I557:M557" ca="1" si="243">IF(I536=0,0,I537/I536)</f>
        <v>1.0563952543474728</v>
      </c>
      <c r="J557" s="482">
        <f t="shared" ca="1" si="243"/>
        <v>0</v>
      </c>
      <c r="K557" s="483"/>
      <c r="L557" s="475">
        <f t="shared" ca="1" si="243"/>
        <v>0</v>
      </c>
      <c r="M557" s="31">
        <f t="shared" ca="1" si="243"/>
        <v>1.1166945840312674</v>
      </c>
      <c r="N557" s="262"/>
      <c r="O557" s="227"/>
      <c r="P557" s="226"/>
      <c r="Q557" s="226"/>
      <c r="R557" s="226"/>
      <c r="S557" s="227"/>
      <c r="T557" s="226"/>
      <c r="U557" s="226"/>
      <c r="V557" s="226"/>
      <c r="W557" s="228"/>
      <c r="X557" s="226"/>
    </row>
    <row r="558" spans="1:24" ht="30" customHeight="1" x14ac:dyDescent="0.2">
      <c r="A558" s="826" t="str">
        <f ca="1">Translations!$A$319</f>
        <v>Cash balance vs budget (%)</v>
      </c>
      <c r="B558" s="827"/>
      <c r="C558" s="827"/>
      <c r="D558" s="827"/>
      <c r="E558" s="828"/>
      <c r="H558" s="475">
        <f ca="1">IF(H536=0,0,H540/H536)</f>
        <v>0.20845112334474036</v>
      </c>
      <c r="I558" s="475">
        <f t="shared" ref="I558:M558" ca="1" si="244">IF(I536=0,0,I540/I536)</f>
        <v>0.22407768568178124</v>
      </c>
      <c r="J558" s="482">
        <f t="shared" ca="1" si="244"/>
        <v>0</v>
      </c>
      <c r="K558" s="483"/>
      <c r="L558" s="475">
        <f t="shared" ca="1" si="244"/>
        <v>0</v>
      </c>
      <c r="M558" s="31">
        <f t="shared" ca="1" si="244"/>
        <v>0.12317141261864879</v>
      </c>
      <c r="N558" s="262"/>
      <c r="O558" s="227"/>
      <c r="P558" s="226"/>
      <c r="Q558" s="226"/>
      <c r="R558" s="226"/>
      <c r="S558" s="227"/>
      <c r="T558" s="226"/>
      <c r="U558" s="226"/>
      <c r="V558" s="226"/>
      <c r="W558" s="228"/>
      <c r="X558" s="226"/>
    </row>
    <row r="559" spans="1:24" ht="30" customHeight="1" x14ac:dyDescent="0.2">
      <c r="A559" s="826" t="str">
        <f ca="1">Translations!$A$320</f>
        <v>Cash balance vs disbursement (%)</v>
      </c>
      <c r="B559" s="827"/>
      <c r="C559" s="827"/>
      <c r="D559" s="827"/>
      <c r="E559" s="828"/>
      <c r="H559" s="475">
        <f ca="1">IF(H537=0,0,H540/H537)</f>
        <v>0.175125</v>
      </c>
      <c r="I559" s="475">
        <f t="shared" ref="I559:M559" ca="1" si="245">IF(I537=0,0,I540/I537)</f>
        <v>0.21211538461538462</v>
      </c>
      <c r="J559" s="482">
        <f t="shared" ca="1" si="245"/>
        <v>0</v>
      </c>
      <c r="K559" s="483"/>
      <c r="L559" s="475">
        <f t="shared" ca="1" si="245"/>
        <v>0</v>
      </c>
      <c r="M559" s="31">
        <f t="shared" ca="1" si="245"/>
        <v>0.1103</v>
      </c>
      <c r="N559" s="262"/>
      <c r="O559" s="471"/>
      <c r="P559" s="229"/>
      <c r="Q559" s="229"/>
      <c r="R559" s="229"/>
      <c r="S559" s="471"/>
      <c r="T559" s="229"/>
      <c r="U559" s="229"/>
      <c r="V559" s="229"/>
      <c r="W559" s="230"/>
      <c r="X559" s="229"/>
    </row>
  </sheetData>
  <sheetProtection password="8EA8" sheet="1" objects="1" scenarios="1"/>
  <mergeCells count="295">
    <mergeCell ref="BS21:BV21"/>
    <mergeCell ref="BS233:BV233"/>
    <mergeCell ref="BS234:BV234"/>
    <mergeCell ref="BS13:BV17"/>
    <mergeCell ref="BP20:BQ20"/>
    <mergeCell ref="BP21:BP22"/>
    <mergeCell ref="BQ21:BQ22"/>
    <mergeCell ref="BJ18:BQ19"/>
    <mergeCell ref="BJ13:BQ17"/>
    <mergeCell ref="AT13:BC17"/>
    <mergeCell ref="BJ21:BJ22"/>
    <mergeCell ref="BK21:BK22"/>
    <mergeCell ref="BJ20:BK20"/>
    <mergeCell ref="BL20:BM20"/>
    <mergeCell ref="BL21:BL22"/>
    <mergeCell ref="BM21:BM22"/>
    <mergeCell ref="BN20:BO20"/>
    <mergeCell ref="BN21:BN22"/>
    <mergeCell ref="BO21:BO22"/>
    <mergeCell ref="AX20:AY20"/>
    <mergeCell ref="AX21:AX22"/>
    <mergeCell ref="AY21:AY22"/>
    <mergeCell ref="AZ20:BA20"/>
    <mergeCell ref="AZ21:AZ22"/>
    <mergeCell ref="BA21:BA22"/>
    <mergeCell ref="BB20:BC20"/>
    <mergeCell ref="BB21:BB22"/>
    <mergeCell ref="BC21:BC22"/>
    <mergeCell ref="AT18:BC19"/>
    <mergeCell ref="AR21:AR23"/>
    <mergeCell ref="AT21:AT22"/>
    <mergeCell ref="AU21:AU22"/>
    <mergeCell ref="AT20:AU20"/>
    <mergeCell ref="AV20:AW20"/>
    <mergeCell ref="AV21:AV22"/>
    <mergeCell ref="AW21:AW22"/>
    <mergeCell ref="A554:E554"/>
    <mergeCell ref="V550:W550"/>
    <mergeCell ref="V551:W551"/>
    <mergeCell ref="A548:E548"/>
    <mergeCell ref="J548:K548"/>
    <mergeCell ref="N548:O548"/>
    <mergeCell ref="R548:S548"/>
    <mergeCell ref="V548:W548"/>
    <mergeCell ref="A549:E549"/>
    <mergeCell ref="J549:K549"/>
    <mergeCell ref="N549:O549"/>
    <mergeCell ref="R549:S549"/>
    <mergeCell ref="V549:W549"/>
    <mergeCell ref="A544:X544"/>
    <mergeCell ref="A546:E546"/>
    <mergeCell ref="J546:K546"/>
    <mergeCell ref="N546:O546"/>
    <mergeCell ref="A555:E555"/>
    <mergeCell ref="A556:E556"/>
    <mergeCell ref="A557:E557"/>
    <mergeCell ref="A558:E558"/>
    <mergeCell ref="A559:E559"/>
    <mergeCell ref="A550:E550"/>
    <mergeCell ref="J550:K550"/>
    <mergeCell ref="N550:O550"/>
    <mergeCell ref="R550:S550"/>
    <mergeCell ref="A551:E551"/>
    <mergeCell ref="J551:K551"/>
    <mergeCell ref="N551:O551"/>
    <mergeCell ref="R551:S551"/>
    <mergeCell ref="R546:S546"/>
    <mergeCell ref="V546:W546"/>
    <mergeCell ref="A547:E547"/>
    <mergeCell ref="J547:K547"/>
    <mergeCell ref="N547:O547"/>
    <mergeCell ref="R547:S547"/>
    <mergeCell ref="V547:W547"/>
    <mergeCell ref="AF21:AF22"/>
    <mergeCell ref="A536:E536"/>
    <mergeCell ref="A537:E537"/>
    <mergeCell ref="A538:E538"/>
    <mergeCell ref="A539:E539"/>
    <mergeCell ref="A540:E540"/>
    <mergeCell ref="A528:E528"/>
    <mergeCell ref="A529:E529"/>
    <mergeCell ref="A530:E530"/>
    <mergeCell ref="A531:E531"/>
    <mergeCell ref="A532:E532"/>
    <mergeCell ref="A535:E535"/>
    <mergeCell ref="N531:O531"/>
    <mergeCell ref="N532:O532"/>
    <mergeCell ref="R527:S527"/>
    <mergeCell ref="R528:S528"/>
    <mergeCell ref="R529:S529"/>
    <mergeCell ref="AI21:AL21"/>
    <mergeCell ref="AI234:AL234"/>
    <mergeCell ref="AI233:AL233"/>
    <mergeCell ref="R530:S530"/>
    <mergeCell ref="R531:S531"/>
    <mergeCell ref="R532:S532"/>
    <mergeCell ref="V527:W527"/>
    <mergeCell ref="V528:W528"/>
    <mergeCell ref="V529:W529"/>
    <mergeCell ref="V530:W530"/>
    <mergeCell ref="V532:W532"/>
    <mergeCell ref="V531:W531"/>
    <mergeCell ref="A525:X525"/>
    <mergeCell ref="J527:K527"/>
    <mergeCell ref="J528:K528"/>
    <mergeCell ref="J529:K529"/>
    <mergeCell ref="J530:K530"/>
    <mergeCell ref="J531:K531"/>
    <mergeCell ref="J532:K532"/>
    <mergeCell ref="N527:O527"/>
    <mergeCell ref="N528:O528"/>
    <mergeCell ref="N529:O529"/>
    <mergeCell ref="N530:O530"/>
    <mergeCell ref="A527:E527"/>
    <mergeCell ref="AD21:AD22"/>
    <mergeCell ref="AE21:AE22"/>
    <mergeCell ref="AC21:AC22"/>
    <mergeCell ref="J496:K496"/>
    <mergeCell ref="J497:K497"/>
    <mergeCell ref="J498:K498"/>
    <mergeCell ref="J499:K499"/>
    <mergeCell ref="J500:K500"/>
    <mergeCell ref="J501:K501"/>
    <mergeCell ref="J479:K479"/>
    <mergeCell ref="J480:K480"/>
    <mergeCell ref="J481:K481"/>
    <mergeCell ref="J482:K482"/>
    <mergeCell ref="J483:K483"/>
    <mergeCell ref="J484:K484"/>
    <mergeCell ref="J462:K462"/>
    <mergeCell ref="J463:K463"/>
    <mergeCell ref="J464:K464"/>
    <mergeCell ref="J465:K465"/>
    <mergeCell ref="J471:K471"/>
    <mergeCell ref="J472:K472"/>
    <mergeCell ref="J473:K473"/>
    <mergeCell ref="J469:K469"/>
    <mergeCell ref="J470:K470"/>
    <mergeCell ref="T438:V438"/>
    <mergeCell ref="J468:K468"/>
    <mergeCell ref="J460:K460"/>
    <mergeCell ref="J461:K461"/>
    <mergeCell ref="J459:K459"/>
    <mergeCell ref="A457:M457"/>
    <mergeCell ref="A459:G459"/>
    <mergeCell ref="Q447:R447"/>
    <mergeCell ref="Q448:R448"/>
    <mergeCell ref="Q449:R449"/>
    <mergeCell ref="Q450:R450"/>
    <mergeCell ref="Q454:R454"/>
    <mergeCell ref="D452:E452"/>
    <mergeCell ref="D453:E453"/>
    <mergeCell ref="D454:E454"/>
    <mergeCell ref="D447:E447"/>
    <mergeCell ref="Q232:Q233"/>
    <mergeCell ref="F232:F233"/>
    <mergeCell ref="A232:A233"/>
    <mergeCell ref="P232:P233"/>
    <mergeCell ref="B232:B233"/>
    <mergeCell ref="C232:C233"/>
    <mergeCell ref="D232:D233"/>
    <mergeCell ref="J466:K466"/>
    <mergeCell ref="J467:K467"/>
    <mergeCell ref="D448:E448"/>
    <mergeCell ref="D449:E449"/>
    <mergeCell ref="D450:E450"/>
    <mergeCell ref="D451:E451"/>
    <mergeCell ref="Q451:R451"/>
    <mergeCell ref="Q452:R452"/>
    <mergeCell ref="Q453:R453"/>
    <mergeCell ref="D443:E443"/>
    <mergeCell ref="D442:E442"/>
    <mergeCell ref="P438:R438"/>
    <mergeCell ref="AA232:AA233"/>
    <mergeCell ref="R232:R233"/>
    <mergeCell ref="S232:S233"/>
    <mergeCell ref="T232:T233"/>
    <mergeCell ref="U232:U233"/>
    <mergeCell ref="V232:V233"/>
    <mergeCell ref="H21:H22"/>
    <mergeCell ref="I21:I22"/>
    <mergeCell ref="H232:H233"/>
    <mergeCell ref="I232:I233"/>
    <mergeCell ref="J232:J233"/>
    <mergeCell ref="L232:L233"/>
    <mergeCell ref="Q21:Q22"/>
    <mergeCell ref="P21:P22"/>
    <mergeCell ref="A229:Z229"/>
    <mergeCell ref="H231:J231"/>
    <mergeCell ref="L231:N231"/>
    <mergeCell ref="P231:R231"/>
    <mergeCell ref="T231:V231"/>
    <mergeCell ref="X231:Z231"/>
    <mergeCell ref="W232:W233"/>
    <mergeCell ref="X232:X233"/>
    <mergeCell ref="Y232:Y233"/>
    <mergeCell ref="Z232:Z233"/>
    <mergeCell ref="AA21:AA22"/>
    <mergeCell ref="R21:R22"/>
    <mergeCell ref="S21:S22"/>
    <mergeCell ref="X21:X22"/>
    <mergeCell ref="Y21:Y22"/>
    <mergeCell ref="Z21:Z22"/>
    <mergeCell ref="E2:N2"/>
    <mergeCell ref="O2:P2"/>
    <mergeCell ref="E3:N3"/>
    <mergeCell ref="E4:N4"/>
    <mergeCell ref="J6:P6"/>
    <mergeCell ref="A7:H16"/>
    <mergeCell ref="J7:P8"/>
    <mergeCell ref="J10:K10"/>
    <mergeCell ref="M10:P10"/>
    <mergeCell ref="J11:K12"/>
    <mergeCell ref="M11:P12"/>
    <mergeCell ref="J14:N16"/>
    <mergeCell ref="O14:P14"/>
    <mergeCell ref="O15:P16"/>
    <mergeCell ref="A18:Z18"/>
    <mergeCell ref="W21:W22"/>
    <mergeCell ref="A21:A22"/>
    <mergeCell ref="B21:B22"/>
    <mergeCell ref="C21:C22"/>
    <mergeCell ref="D21:D22"/>
    <mergeCell ref="E21:E22"/>
    <mergeCell ref="F21:F22"/>
    <mergeCell ref="T20:V20"/>
    <mergeCell ref="T21:T22"/>
    <mergeCell ref="U21:U22"/>
    <mergeCell ref="V21:V22"/>
    <mergeCell ref="M21:M22"/>
    <mergeCell ref="N21:N22"/>
    <mergeCell ref="O21:O22"/>
    <mergeCell ref="P20:R20"/>
    <mergeCell ref="X20:Z20"/>
    <mergeCell ref="H20:J20"/>
    <mergeCell ref="L21:L22"/>
    <mergeCell ref="L20:N20"/>
    <mergeCell ref="J21:J22"/>
    <mergeCell ref="D444:E444"/>
    <mergeCell ref="D445:E445"/>
    <mergeCell ref="D446:E446"/>
    <mergeCell ref="Q442:R442"/>
    <mergeCell ref="Q443:R443"/>
    <mergeCell ref="Q444:R444"/>
    <mergeCell ref="Q445:R445"/>
    <mergeCell ref="Q446:R446"/>
    <mergeCell ref="E232:E233"/>
    <mergeCell ref="P441:R441"/>
    <mergeCell ref="A441:E441"/>
    <mergeCell ref="H441:J441"/>
    <mergeCell ref="X438:Z438"/>
    <mergeCell ref="M232:M233"/>
    <mergeCell ref="N232:N233"/>
    <mergeCell ref="O232:O233"/>
    <mergeCell ref="A438:E438"/>
    <mergeCell ref="H438:J438"/>
    <mergeCell ref="L438:N438"/>
    <mergeCell ref="J520:K520"/>
    <mergeCell ref="J485:K485"/>
    <mergeCell ref="J486:K486"/>
    <mergeCell ref="J502:K502"/>
    <mergeCell ref="J503:K503"/>
    <mergeCell ref="J487:K487"/>
    <mergeCell ref="J488:K488"/>
    <mergeCell ref="J489:K489"/>
    <mergeCell ref="J490:K490"/>
    <mergeCell ref="J491:K491"/>
    <mergeCell ref="J492:K492"/>
    <mergeCell ref="J493:K493"/>
    <mergeCell ref="J494:K494"/>
    <mergeCell ref="J495:K495"/>
    <mergeCell ref="AN21:AN23"/>
    <mergeCell ref="AN233:AN235"/>
    <mergeCell ref="J521:K521"/>
    <mergeCell ref="J504:K504"/>
    <mergeCell ref="J505:K505"/>
    <mergeCell ref="J506:K506"/>
    <mergeCell ref="J507:K507"/>
    <mergeCell ref="J508:K508"/>
    <mergeCell ref="J509:K509"/>
    <mergeCell ref="J510:K510"/>
    <mergeCell ref="J511:K511"/>
    <mergeCell ref="J512:K512"/>
    <mergeCell ref="J513:K513"/>
    <mergeCell ref="J514:K514"/>
    <mergeCell ref="J515:K515"/>
    <mergeCell ref="J516:K516"/>
    <mergeCell ref="J477:K477"/>
    <mergeCell ref="J478:K478"/>
    <mergeCell ref="J474:K474"/>
    <mergeCell ref="J475:K475"/>
    <mergeCell ref="J476:K476"/>
    <mergeCell ref="J517:K517"/>
    <mergeCell ref="J518:K518"/>
    <mergeCell ref="J519:K519"/>
  </mergeCells>
  <conditionalFormatting sqref="G460:G521">
    <cfRule type="expression" dxfId="371" priority="1">
      <formula>AND(MID(E460,3,3)/1&lt;212, MID(E460,3,3)/1&gt;199)</formula>
    </cfRule>
    <cfRule type="expression" dxfId="370" priority="2">
      <formula>AND(MID(E460,3,3)/1&lt;200, MID(E460,3,3)/1&gt;179)</formula>
    </cfRule>
    <cfRule type="expression" dxfId="369" priority="3">
      <formula>AND(MID(E460,3,3)/1&lt;180, MID(E460,3,3)/1&gt;149)</formula>
    </cfRule>
    <cfRule type="expression" dxfId="368" priority="4">
      <formula>AND(MID(#REF!,3,3)/1&lt;149, MID(#REF!,3,3)/1&gt;111)</formula>
    </cfRule>
    <cfRule type="expression" dxfId="367" priority="5">
      <formula>AND(MID(#REF!,3,3)/1&lt;112, MID(#REF!,3,3)/1&gt;65)</formula>
    </cfRule>
  </conditionalFormatting>
  <conditionalFormatting sqref="A460:A521">
    <cfRule type="expression" dxfId="366" priority="24">
      <formula>$C460="N"</formula>
    </cfRule>
  </conditionalFormatting>
  <conditionalFormatting sqref="D460:D521">
    <cfRule type="expression" dxfId="365" priority="18">
      <formula>$C460="N"</formula>
    </cfRule>
  </conditionalFormatting>
  <conditionalFormatting sqref="D460:D521">
    <cfRule type="expression" dxfId="364" priority="13">
      <formula>AND(MID(B460,3,3)/1&lt;212, MID(B460,3,3)/1&gt;199)</formula>
    </cfRule>
    <cfRule type="expression" dxfId="363" priority="14">
      <formula>AND(MID(B460,3,3)/1&lt;200, MID(B460,3,3)/1&gt;179)</formula>
    </cfRule>
    <cfRule type="expression" dxfId="362" priority="15">
      <formula>AND(MID(B460,3,3)/1&lt;180, MID(B460,3,3)/1&gt;149)</formula>
    </cfRule>
    <cfRule type="expression" dxfId="361" priority="16">
      <formula>AND(MID(#REF!,3,3)/1&lt;149, MID(#REF!,3,3)/1&gt;111)</formula>
    </cfRule>
    <cfRule type="expression" dxfId="360" priority="17">
      <formula>AND(MID(#REF!,3,3)/1&lt;112, MID(#REF!,3,3)/1&gt;65)</formula>
    </cfRule>
  </conditionalFormatting>
  <conditionalFormatting sqref="E460:E521">
    <cfRule type="expression" dxfId="359" priority="12">
      <formula>$C460="N"</formula>
    </cfRule>
  </conditionalFormatting>
  <conditionalFormatting sqref="E460:E521">
    <cfRule type="expression" dxfId="358" priority="7">
      <formula>AND(MID(C460,3,3)/1&lt;212, MID(C460,3,3)/1&gt;199)</formula>
    </cfRule>
    <cfRule type="expression" dxfId="357" priority="8">
      <formula>AND(MID(C460,3,3)/1&lt;200, MID(C460,3,3)/1&gt;179)</formula>
    </cfRule>
    <cfRule type="expression" dxfId="356" priority="9">
      <formula>AND(MID(C460,3,3)/1&lt;180, MID(C460,3,3)/1&gt;149)</formula>
    </cfRule>
    <cfRule type="expression" dxfId="355" priority="10">
      <formula>AND(MID(#REF!,3,3)/1&lt;149, MID(#REF!,3,3)/1&gt;111)</formula>
    </cfRule>
    <cfRule type="expression" dxfId="354" priority="11">
      <formula>AND(MID(#REF!,3,3)/1&lt;112, MID(#REF!,3,3)/1&gt;65)</formula>
    </cfRule>
  </conditionalFormatting>
  <conditionalFormatting sqref="G460:G521">
    <cfRule type="expression" dxfId="353" priority="6">
      <formula>$C460="N"</formula>
    </cfRule>
  </conditionalFormatting>
  <conditionalFormatting sqref="A460:A521">
    <cfRule type="expression" dxfId="352" priority="2692">
      <formula>AND(MID(#REF!,3,3)/1&lt;212, MID(#REF!,3,3)/1&gt;199)</formula>
    </cfRule>
    <cfRule type="expression" dxfId="351" priority="2693">
      <formula>AND(MID(#REF!,3,3)/1&lt;200, MID(#REF!,3,3)/1&gt;179)</formula>
    </cfRule>
    <cfRule type="expression" dxfId="350" priority="2694">
      <formula>AND(MID(#REF!,3,3)/1&lt;180, MID(#REF!,3,3)/1&gt;149)</formula>
    </cfRule>
    <cfRule type="expression" dxfId="349" priority="2695">
      <formula>AND(MID(#REF!,3,3)/1&lt;149, MID(#REF!,3,3)/1&gt;111)</formula>
    </cfRule>
    <cfRule type="expression" dxfId="348" priority="2696">
      <formula>AND(MID(#REF!,3,3)/1&lt;112, MID(#REF!,3,3)/1&gt;65)</formula>
    </cfRule>
  </conditionalFormatting>
  <pageMargins left="0.47" right="0.55118110236220474" top="0.43307086614173229" bottom="0.59055118110236227" header="0.31496062992125984" footer="0.31496062992125984"/>
  <pageSetup scale="73" orientation="landscape" horizontalDpi="4294967293" verticalDpi="4294967293" r:id="rId1"/>
  <headerFooter>
    <oddFooter>&amp;R&amp;P</oddFooter>
  </headerFooter>
  <ignoredErrors>
    <ignoredError sqref="J459 AU26 X530 M538 M532 Q532 U532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9" operator="between" id="{0ACF5123-30D7-4247-99A3-3E5C48F88E9E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120" operator="between" id="{A5E8D674-2D0B-44AF-ABB8-45AE57AA2620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121" operator="greaterThanOrEqual" id="{BB4B9B0E-E659-4561-A7A2-723873008563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J26:J225</xm:sqref>
        </x14:conditionalFormatting>
        <x14:conditionalFormatting xmlns:xm="http://schemas.microsoft.com/office/excel/2006/main">
          <x14:cfRule type="cellIs" priority="116" operator="between" id="{ED4E6F26-B9B2-4C4C-ACC0-7582B6B3260F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117" operator="between" id="{79E3D5AC-3CA7-4472-8639-E3875D430D09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greaterThanOrEqual" id="{473E2369-7001-4ACF-98FF-9C70D1532DEF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J24</xm:sqref>
        </x14:conditionalFormatting>
        <x14:conditionalFormatting xmlns:xm="http://schemas.microsoft.com/office/excel/2006/main">
          <x14:cfRule type="cellIs" priority="107" operator="between" id="{4071F17C-9458-449D-B341-5133B5EE9530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108" operator="between" id="{713650EA-3F78-4877-8CB4-0882BDEC8027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greaterThanOrEqual" id="{C9E93F42-D626-42D2-95DB-F1F8DF811D10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N26:N225</xm:sqref>
        </x14:conditionalFormatting>
        <x14:conditionalFormatting xmlns:xm="http://schemas.microsoft.com/office/excel/2006/main">
          <x14:cfRule type="cellIs" priority="104" operator="between" id="{C2DBF74D-DE3B-41EC-981A-88C6ED750B53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105" operator="between" id="{ADD23BC4-AA59-414E-96FA-BC8BFF3F779E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106" operator="greaterThanOrEqual" id="{58F70130-E9C5-45E1-A471-76F782E596E4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N24</xm:sqref>
        </x14:conditionalFormatting>
        <x14:conditionalFormatting xmlns:xm="http://schemas.microsoft.com/office/excel/2006/main">
          <x14:cfRule type="cellIs" priority="101" operator="between" id="{7F569008-CB73-42B8-8081-A5209BE1D8AC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102" operator="between" id="{DA37C07A-55B9-4FD0-AB19-B39ADD5C4E3F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greaterThanOrEqual" id="{69AAF3F4-7FAF-4F82-A651-AFB914FD3A36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R26:R225</xm:sqref>
        </x14:conditionalFormatting>
        <x14:conditionalFormatting xmlns:xm="http://schemas.microsoft.com/office/excel/2006/main">
          <x14:cfRule type="cellIs" priority="98" operator="between" id="{7A4CE68A-3EA8-4074-AA2B-973F61A8DACB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99" operator="between" id="{69CF9506-D681-4596-9C37-8A4FFD77E710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greaterThanOrEqual" id="{BA881CE1-A59D-4F6D-A16E-97512FD9EB6A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R24</xm:sqref>
        </x14:conditionalFormatting>
        <x14:conditionalFormatting xmlns:xm="http://schemas.microsoft.com/office/excel/2006/main">
          <x14:cfRule type="cellIs" priority="95" operator="between" id="{817FD7A0-4A9E-4186-A93A-7E91B33170CA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96" operator="between" id="{9C23ACBC-075C-45E1-B0BF-530270E09707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greaterThanOrEqual" id="{B2694245-0F66-4A03-9762-99973FDD1208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V26:V225</xm:sqref>
        </x14:conditionalFormatting>
        <x14:conditionalFormatting xmlns:xm="http://schemas.microsoft.com/office/excel/2006/main">
          <x14:cfRule type="cellIs" priority="92" operator="between" id="{18DAB10E-7F2E-4C9E-B709-1448F1CB784D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93" operator="between" id="{39CF92E4-B3A2-4F8A-8C40-571562E50ADC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greaterThanOrEqual" id="{9AB44558-3EDD-4532-B94B-11B845BF9765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V24</xm:sqref>
        </x14:conditionalFormatting>
        <x14:conditionalFormatting xmlns:xm="http://schemas.microsoft.com/office/excel/2006/main">
          <x14:cfRule type="cellIs" priority="89" operator="between" id="{EF395603-2A2B-4F72-9B19-2A6B57A65B52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90" operator="between" id="{6F58856B-E06A-4FA3-A6E4-36D75486B9AC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greaterThanOrEqual" id="{6A857D39-9658-4D44-BE3F-4435EB65DBC8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Z26:Z225</xm:sqref>
        </x14:conditionalFormatting>
        <x14:conditionalFormatting xmlns:xm="http://schemas.microsoft.com/office/excel/2006/main">
          <x14:cfRule type="cellIs" priority="86" operator="between" id="{0E0F7E43-F43A-4029-871B-7114B2EE17C9}">
            <xm:f>0</xm:f>
            <xm:f>(Setup!$X$8/100)-Setup!$X$10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87" operator="between" id="{CA39C8DA-1618-4114-896A-F05289D7047E}">
            <xm:f>Setup!$X$8/100</xm:f>
            <xm:f>(Setup!$Y$8/100)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greaterThanOrEqual" id="{0CA12C90-91AB-4ABB-9458-1913382D1E7E}">
            <xm:f>Setup!$Y$8/100</xm:f>
            <x14:dxf>
              <fill>
                <patternFill>
                  <bgColor rgb="FF00B050"/>
                </patternFill>
              </fill>
            </x14:dxf>
          </x14:cfRule>
          <xm:sqref>Z24</xm:sqref>
        </x14:conditionalFormatting>
        <x14:conditionalFormatting xmlns:xm="http://schemas.microsoft.com/office/excel/2006/main">
          <x14:cfRule type="cellIs" priority="81" operator="between" id="{21D06B80-5437-4BC9-8A4B-104324C678A9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82" operator="between" id="{56134FFF-96A6-43B5-B63F-01B236F389DC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greaterThanOrEqual" id="{B980DFBB-5F10-4AA6-AF89-CCE96FAE3A4B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J237:J436</xm:sqref>
        </x14:conditionalFormatting>
        <x14:conditionalFormatting xmlns:xm="http://schemas.microsoft.com/office/excel/2006/main">
          <x14:cfRule type="cellIs" priority="78" operator="between" id="{3CAE62C9-090B-4653-ACFF-40597B3BF6E4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79" operator="between" id="{3C6A1514-9A2F-448F-A447-1FC28011766A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greaterThanOrEqual" id="{23031A07-E441-4DB6-88F1-A80F4893E050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J235</xm:sqref>
        </x14:conditionalFormatting>
        <x14:conditionalFormatting xmlns:xm="http://schemas.microsoft.com/office/excel/2006/main">
          <x14:cfRule type="cellIs" priority="49" operator="between" id="{457DCA85-305D-4A25-9D4B-186FCA801EDA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50" operator="between" id="{193E94E5-1991-422F-B1F7-5245C9B83C0D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greaterThanOrEqual" id="{AE51DB62-C025-4565-80E9-7E052CD17C52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N235</xm:sqref>
        </x14:conditionalFormatting>
        <x14:conditionalFormatting xmlns:xm="http://schemas.microsoft.com/office/excel/2006/main">
          <x14:cfRule type="cellIs" priority="43" operator="between" id="{16BA80E4-EA6F-460D-BC2F-D7999E91A36E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44" operator="between" id="{57EFBCF7-19C2-4FB4-B89D-9A2A3719FD60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greaterThanOrEqual" id="{D90138E4-297C-4E02-808C-4D844BC348DB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R235</xm:sqref>
        </x14:conditionalFormatting>
        <x14:conditionalFormatting xmlns:xm="http://schemas.microsoft.com/office/excel/2006/main">
          <x14:cfRule type="cellIs" priority="40" operator="between" id="{7E9DF8C4-0816-4D6B-8E71-C3CA4238B2FA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41" operator="between" id="{D6197785-DB0B-4AF1-AF63-7CF21DA3D62C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greaterThanOrEqual" id="{91F3DB56-3F43-4A9A-ABE1-2DF84ED38056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V235</xm:sqref>
        </x14:conditionalFormatting>
        <x14:conditionalFormatting xmlns:xm="http://schemas.microsoft.com/office/excel/2006/main">
          <x14:cfRule type="cellIs" priority="37" operator="between" id="{EBE2A377-90B3-410D-B17E-B2E369F67718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between" id="{CACF58D4-55EB-4320-8CE5-3D7F03E95ABC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greaterThanOrEqual" id="{8D117DE1-E8F5-4A5A-8370-BE67103797B6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Z235</xm:sqref>
        </x14:conditionalFormatting>
        <x14:conditionalFormatting xmlns:xm="http://schemas.microsoft.com/office/excel/2006/main">
          <x14:cfRule type="cellIs" priority="34" operator="between" id="{A7A9A894-66D1-4A0B-A90B-8F13F19C18F6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35" operator="between" id="{CC68B77E-CB60-4ADA-8F26-CF904656D470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greaterThanOrEqual" id="{1C542147-5F38-4BB9-A33D-C2698C4EB10E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N237:N436</xm:sqref>
        </x14:conditionalFormatting>
        <x14:conditionalFormatting xmlns:xm="http://schemas.microsoft.com/office/excel/2006/main">
          <x14:cfRule type="cellIs" priority="31" operator="between" id="{8692A82E-E169-4292-B029-DA94569473BD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32" operator="between" id="{A15A7900-D445-4585-A07C-541624B5A047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greaterThanOrEqual" id="{A15626D1-145A-4AE4-A053-A4F3F3DB71D0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R237:R436</xm:sqref>
        </x14:conditionalFormatting>
        <x14:conditionalFormatting xmlns:xm="http://schemas.microsoft.com/office/excel/2006/main">
          <x14:cfRule type="cellIs" priority="28" operator="between" id="{6BCB9531-E1F5-4154-B597-10D5F83821F2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9" operator="between" id="{67C27937-965B-40E7-A9C0-F19C0FAB7899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greaterThanOrEqual" id="{47489695-6A15-4C77-817D-06D1DC7E126B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V237:V436</xm:sqref>
        </x14:conditionalFormatting>
        <x14:conditionalFormatting xmlns:xm="http://schemas.microsoft.com/office/excel/2006/main">
          <x14:cfRule type="cellIs" priority="25" operator="between" id="{B1B79ED9-B738-466C-850D-B2F4E2271C31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14:cfRule type="cellIs" priority="26" operator="between" id="{2E327E44-B65C-437A-9FE9-E54B38ACBF5B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greaterThanOrEqual" id="{793038EF-22B5-4F4D-9ECC-C01110868D07}">
            <xm:f>Setup!$Y$9/100</xm:f>
            <x14:dxf>
              <fill>
                <patternFill>
                  <bgColor rgb="FF00B050"/>
                </patternFill>
              </fill>
            </x14:dxf>
          </x14:cfRule>
          <xm:sqref>Z237:Z436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P110"/>
  <sheetViews>
    <sheetView showGridLines="0" defaultGridColor="0" topLeftCell="A2" colorId="55" zoomScale="90" zoomScaleNormal="90" zoomScalePageLayoutView="60" workbookViewId="0"/>
  </sheetViews>
  <sheetFormatPr baseColWidth="10" defaultColWidth="11.42578125" defaultRowHeight="12.75" x14ac:dyDescent="0.2"/>
  <cols>
    <col min="1" max="1" width="6.28515625" style="1" customWidth="1"/>
    <col min="2" max="2" width="10.85546875" style="1" hidden="1" customWidth="1"/>
    <col min="3" max="3" width="6.85546875" style="1" hidden="1" customWidth="1"/>
    <col min="4" max="4" width="7.7109375" style="1" customWidth="1"/>
    <col min="5" max="5" width="46.5703125" style="1" customWidth="1"/>
    <col min="6" max="6" width="21.85546875" style="1" hidden="1" customWidth="1"/>
    <col min="7" max="7" width="0.7109375" style="1" customWidth="1"/>
    <col min="8" max="9" width="14.140625" style="1" customWidth="1"/>
    <col min="10" max="10" width="8.7109375" style="1" customWidth="1"/>
    <col min="11" max="12" width="14.140625" style="1" customWidth="1"/>
    <col min="13" max="13" width="1.28515625" style="1" customWidth="1"/>
    <col min="14" max="15" width="14.140625" style="1" customWidth="1"/>
    <col min="16" max="16" width="8.7109375" style="1" customWidth="1"/>
    <col min="17" max="18" width="14.140625" style="1" customWidth="1"/>
    <col min="19" max="19" width="1.42578125" style="1" customWidth="1"/>
    <col min="20" max="21" width="14.140625" style="1" customWidth="1"/>
    <col min="22" max="22" width="8.7109375" style="1" customWidth="1"/>
    <col min="23" max="24" width="14.140625" style="1" customWidth="1"/>
    <col min="25" max="25" width="1.42578125" style="1" customWidth="1"/>
    <col min="26" max="27" width="14.140625" style="1" customWidth="1"/>
    <col min="28" max="28" width="8.7109375" style="1" customWidth="1"/>
    <col min="29" max="30" width="14.140625" style="1" customWidth="1"/>
    <col min="31" max="31" width="1.42578125" style="39" customWidth="1"/>
    <col min="32" max="32" width="14.140625" style="1" customWidth="1"/>
    <col min="33" max="33" width="18.42578125" style="1" customWidth="1"/>
    <col min="34" max="34" width="8.7109375" style="1" customWidth="1"/>
    <col min="35" max="36" width="14.140625" style="1" customWidth="1"/>
    <col min="37" max="37" width="12.5703125" style="1" customWidth="1"/>
    <col min="38" max="38" width="11.42578125" style="1" hidden="1" customWidth="1"/>
    <col min="39" max="39" width="27" style="1" hidden="1" customWidth="1"/>
    <col min="40" max="42" width="11.42578125" style="1" hidden="1" customWidth="1"/>
    <col min="43" max="54" width="0" style="1" hidden="1" customWidth="1"/>
    <col min="55" max="16384" width="11.42578125" style="1"/>
  </cols>
  <sheetData>
    <row r="1" spans="1:36" ht="5.25" customHeight="1" x14ac:dyDescent="0.2"/>
    <row r="2" spans="1:36" ht="15" customHeight="1" x14ac:dyDescent="0.25">
      <c r="A2" s="1" t="s">
        <v>1326</v>
      </c>
      <c r="E2" s="788" t="str">
        <f ca="1">Translations!A80</f>
        <v>SR Management Tool</v>
      </c>
      <c r="F2" s="788"/>
      <c r="G2" s="788"/>
      <c r="H2" s="788"/>
      <c r="I2" s="788"/>
      <c r="J2" s="788"/>
      <c r="K2" s="788"/>
      <c r="L2" s="788"/>
      <c r="M2" s="788"/>
      <c r="N2" s="788"/>
      <c r="O2" s="788"/>
      <c r="P2" s="788"/>
      <c r="Q2" s="788"/>
      <c r="R2" s="256"/>
      <c r="S2" s="778"/>
      <c r="T2" s="778"/>
      <c r="X2" s="256"/>
      <c r="AD2" s="256"/>
      <c r="AJ2" s="446"/>
    </row>
    <row r="3" spans="1:36" ht="15" customHeight="1" x14ac:dyDescent="0.2">
      <c r="E3" s="789" t="str">
        <f>Setup!H11</f>
        <v>Direct Gender Partnership (DGP)</v>
      </c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257"/>
      <c r="S3" s="858"/>
      <c r="T3" s="858"/>
      <c r="X3" s="257"/>
      <c r="AD3" s="257"/>
      <c r="AJ3" s="447"/>
    </row>
    <row r="4" spans="1:36" ht="15" customHeight="1" x14ac:dyDescent="0.2">
      <c r="E4" s="789" t="str">
        <f xml:space="preserve"> Setup!H14 &amp; "  (" &amp; Setup!H13 &amp; ")" &amp; "  (" &amp; Setup!H16 &amp; ")"</f>
        <v>DMR-202-G01-H-00  (January  2016 - December 2016)  ($ - USD)</v>
      </c>
      <c r="F4" s="789"/>
      <c r="G4" s="789"/>
      <c r="H4" s="789"/>
      <c r="I4" s="789"/>
      <c r="J4" s="789"/>
      <c r="K4" s="789"/>
      <c r="L4" s="789"/>
      <c r="M4" s="789"/>
      <c r="N4" s="789"/>
      <c r="O4" s="789"/>
      <c r="P4" s="789"/>
      <c r="Q4" s="789"/>
      <c r="R4" s="257"/>
      <c r="S4" s="858"/>
      <c r="T4" s="858"/>
      <c r="X4" s="257"/>
      <c r="AD4" s="257"/>
      <c r="AJ4" s="447"/>
    </row>
    <row r="5" spans="1:36" ht="25.5" customHeight="1" x14ac:dyDescent="0.4">
      <c r="E5" s="57"/>
      <c r="F5" s="57"/>
      <c r="G5" s="57"/>
      <c r="H5" s="57"/>
      <c r="I5" s="57"/>
      <c r="J5" s="219"/>
      <c r="K5" s="57"/>
      <c r="L5" s="259"/>
      <c r="M5" s="57"/>
      <c r="N5" s="57"/>
      <c r="O5" s="151" t="str">
        <f ca="1">Translations!A355</f>
        <v>Budget &amp; expenditure</v>
      </c>
      <c r="P5" s="219"/>
      <c r="R5" s="259"/>
      <c r="V5" s="219"/>
      <c r="X5" s="259"/>
      <c r="AB5" s="219"/>
      <c r="AD5" s="259"/>
      <c r="AH5" s="219"/>
      <c r="AJ5" s="449"/>
    </row>
    <row r="6" spans="1:36" ht="20.25" customHeight="1" x14ac:dyDescent="0.2">
      <c r="A6" s="68" t="str">
        <f ca="1">Setup!G19</f>
        <v>Details of programatic indicators</v>
      </c>
      <c r="B6" s="69"/>
      <c r="C6" s="69"/>
      <c r="D6" s="69"/>
      <c r="E6" s="72"/>
      <c r="F6" s="72"/>
      <c r="G6" s="72"/>
      <c r="H6" s="73"/>
      <c r="I6" s="22"/>
      <c r="J6" s="22"/>
      <c r="K6" s="777" t="str">
        <f ca="1">Setup!G17</f>
        <v>Key population</v>
      </c>
      <c r="L6" s="790"/>
      <c r="M6" s="790"/>
      <c r="N6" s="790"/>
      <c r="O6" s="790"/>
      <c r="P6" s="790"/>
      <c r="Q6" s="790"/>
      <c r="R6" s="790"/>
      <c r="S6" s="790"/>
      <c r="T6" s="791"/>
    </row>
    <row r="7" spans="1:36" ht="13.5" customHeight="1" x14ac:dyDescent="0.2">
      <c r="A7" s="792" t="str">
        <f>Setup!H19</f>
        <v xml:space="preserve"># PLHIV that initiated ARV with CD4 count &lt;200
# new HIV+ enrolled in care services 
# aged 10-24 yrs reached by HIV life skills ed. in school </v>
      </c>
      <c r="B7" s="793"/>
      <c r="C7" s="793"/>
      <c r="D7" s="793"/>
      <c r="E7" s="793"/>
      <c r="F7" s="793"/>
      <c r="G7" s="793"/>
      <c r="H7" s="794"/>
      <c r="K7" s="792" t="str">
        <f>Setup!H17</f>
        <v>Sex Workers - Migrants - Women</v>
      </c>
      <c r="L7" s="793"/>
      <c r="M7" s="793"/>
      <c r="N7" s="793"/>
      <c r="O7" s="793"/>
      <c r="P7" s="793"/>
      <c r="Q7" s="793"/>
      <c r="R7" s="793"/>
      <c r="S7" s="793"/>
      <c r="T7" s="794"/>
    </row>
    <row r="8" spans="1:36" ht="17.25" customHeight="1" x14ac:dyDescent="0.2">
      <c r="A8" s="795"/>
      <c r="B8" s="796"/>
      <c r="C8" s="796"/>
      <c r="D8" s="796"/>
      <c r="E8" s="796"/>
      <c r="F8" s="796"/>
      <c r="G8" s="796"/>
      <c r="H8" s="797"/>
      <c r="K8" s="798"/>
      <c r="L8" s="799"/>
      <c r="M8" s="799"/>
      <c r="N8" s="799"/>
      <c r="O8" s="799"/>
      <c r="P8" s="799"/>
      <c r="Q8" s="799"/>
      <c r="R8" s="799"/>
      <c r="S8" s="799"/>
      <c r="T8" s="800"/>
    </row>
    <row r="9" spans="1:36" ht="13.5" customHeight="1" x14ac:dyDescent="0.2">
      <c r="A9" s="795"/>
      <c r="B9" s="796"/>
      <c r="C9" s="796"/>
      <c r="D9" s="796"/>
      <c r="E9" s="796"/>
      <c r="F9" s="796"/>
      <c r="G9" s="796"/>
      <c r="H9" s="797"/>
    </row>
    <row r="10" spans="1:36" ht="19.5" customHeight="1" x14ac:dyDescent="0.2">
      <c r="A10" s="795"/>
      <c r="B10" s="796"/>
      <c r="C10" s="796"/>
      <c r="D10" s="796"/>
      <c r="E10" s="796"/>
      <c r="F10" s="796"/>
      <c r="G10" s="796"/>
      <c r="H10" s="797"/>
      <c r="K10" s="801"/>
      <c r="L10" s="801"/>
      <c r="M10" s="801"/>
      <c r="N10" s="38"/>
      <c r="O10" s="778"/>
      <c r="P10" s="778"/>
      <c r="Q10" s="778"/>
      <c r="R10" s="778"/>
      <c r="S10" s="778"/>
      <c r="T10" s="778"/>
    </row>
    <row r="11" spans="1:36" ht="13.5" customHeight="1" x14ac:dyDescent="0.2">
      <c r="A11" s="795"/>
      <c r="B11" s="796"/>
      <c r="C11" s="796"/>
      <c r="D11" s="796"/>
      <c r="E11" s="796"/>
      <c r="F11" s="796"/>
      <c r="G11" s="796"/>
      <c r="H11" s="797"/>
      <c r="K11" s="802"/>
      <c r="L11" s="802"/>
      <c r="M11" s="802"/>
      <c r="N11" s="38"/>
      <c r="O11" s="803"/>
      <c r="P11" s="803"/>
      <c r="Q11" s="803"/>
      <c r="R11" s="803"/>
      <c r="S11" s="803"/>
      <c r="T11" s="803"/>
    </row>
    <row r="12" spans="1:36" ht="13.5" customHeight="1" x14ac:dyDescent="0.2">
      <c r="A12" s="795"/>
      <c r="B12" s="796"/>
      <c r="C12" s="796"/>
      <c r="D12" s="796"/>
      <c r="E12" s="796"/>
      <c r="F12" s="796"/>
      <c r="G12" s="796"/>
      <c r="H12" s="797"/>
      <c r="K12" s="802"/>
      <c r="L12" s="802"/>
      <c r="M12" s="802"/>
      <c r="N12" s="38"/>
      <c r="O12" s="803"/>
      <c r="P12" s="803"/>
      <c r="Q12" s="803"/>
      <c r="R12" s="803"/>
      <c r="S12" s="803"/>
      <c r="T12" s="803"/>
    </row>
    <row r="13" spans="1:36" ht="13.5" customHeight="1" x14ac:dyDescent="0.2">
      <c r="A13" s="795"/>
      <c r="B13" s="796"/>
      <c r="C13" s="796"/>
      <c r="D13" s="796"/>
      <c r="E13" s="796"/>
      <c r="F13" s="796"/>
      <c r="G13" s="796"/>
      <c r="H13" s="797"/>
      <c r="J13" s="38"/>
      <c r="K13" s="38"/>
      <c r="M13" s="38"/>
      <c r="N13" s="38"/>
      <c r="O13" s="38"/>
      <c r="P13" s="38"/>
      <c r="Q13" s="38"/>
      <c r="S13" s="38"/>
      <c r="T13" s="38"/>
      <c r="V13" s="38"/>
      <c r="AB13" s="38"/>
      <c r="AH13" s="38"/>
    </row>
    <row r="14" spans="1:36" ht="21.75" customHeight="1" x14ac:dyDescent="0.2">
      <c r="A14" s="795"/>
      <c r="B14" s="796"/>
      <c r="C14" s="796"/>
      <c r="D14" s="796"/>
      <c r="E14" s="796"/>
      <c r="F14" s="796"/>
      <c r="G14" s="796"/>
      <c r="H14" s="797"/>
      <c r="K14" s="804"/>
      <c r="L14" s="804"/>
      <c r="M14" s="804"/>
      <c r="N14" s="804"/>
      <c r="O14" s="804"/>
      <c r="P14" s="804"/>
      <c r="Q14" s="804"/>
      <c r="R14" s="258"/>
      <c r="S14" s="778"/>
      <c r="T14" s="778"/>
      <c r="X14" s="258"/>
      <c r="AD14" s="258"/>
      <c r="AJ14" s="448"/>
    </row>
    <row r="15" spans="1:36" ht="13.5" customHeight="1" x14ac:dyDescent="0.2">
      <c r="A15" s="795"/>
      <c r="B15" s="796"/>
      <c r="C15" s="796"/>
      <c r="D15" s="796"/>
      <c r="E15" s="796"/>
      <c r="F15" s="796"/>
      <c r="G15" s="796"/>
      <c r="H15" s="797"/>
      <c r="K15" s="804"/>
      <c r="L15" s="804"/>
      <c r="M15" s="804"/>
      <c r="N15" s="804"/>
      <c r="O15" s="804"/>
      <c r="P15" s="804"/>
      <c r="Q15" s="804"/>
      <c r="R15" s="258"/>
      <c r="S15" s="805"/>
      <c r="T15" s="805"/>
      <c r="X15" s="258"/>
      <c r="AD15" s="258"/>
      <c r="AJ15" s="448"/>
    </row>
    <row r="16" spans="1:36" ht="13.5" customHeight="1" x14ac:dyDescent="0.2">
      <c r="A16" s="798"/>
      <c r="B16" s="799"/>
      <c r="C16" s="799"/>
      <c r="D16" s="799"/>
      <c r="E16" s="799"/>
      <c r="F16" s="799"/>
      <c r="G16" s="799"/>
      <c r="H16" s="800"/>
      <c r="K16" s="804"/>
      <c r="L16" s="804"/>
      <c r="M16" s="804"/>
      <c r="N16" s="804"/>
      <c r="O16" s="804"/>
      <c r="P16" s="804"/>
      <c r="Q16" s="804"/>
      <c r="R16" s="258"/>
      <c r="S16" s="805"/>
      <c r="T16" s="805"/>
      <c r="X16" s="258"/>
      <c r="AD16" s="258"/>
      <c r="AJ16" s="448"/>
    </row>
    <row r="17" spans="4:36" x14ac:dyDescent="0.2">
      <c r="J17" s="38"/>
      <c r="K17" s="38"/>
      <c r="M17" s="38"/>
      <c r="N17" s="38"/>
      <c r="O17" s="38"/>
      <c r="P17" s="38"/>
      <c r="Q17" s="38"/>
      <c r="S17" s="38"/>
      <c r="T17" s="38"/>
      <c r="V17" s="38"/>
      <c r="AB17" s="38"/>
      <c r="AH17" s="38"/>
    </row>
    <row r="18" spans="4:36" ht="24.75" customHeight="1" x14ac:dyDescent="0.2">
      <c r="D18" s="854" t="str">
        <f ca="1">Translations!A79</f>
        <v>TGF costs groups</v>
      </c>
      <c r="E18" s="855"/>
      <c r="F18" s="236"/>
      <c r="G18" s="236"/>
      <c r="H18" s="851" t="str">
        <f ca="1">Translations!$A$48</f>
        <v>1st Quarter</v>
      </c>
      <c r="I18" s="852"/>
      <c r="J18" s="852"/>
      <c r="K18" s="852"/>
      <c r="L18" s="853"/>
      <c r="M18" s="237"/>
      <c r="N18" s="851" t="str">
        <f ca="1">Translations!$A$49</f>
        <v>2nd Quarter</v>
      </c>
      <c r="O18" s="852"/>
      <c r="P18" s="852"/>
      <c r="Q18" s="852"/>
      <c r="R18" s="853"/>
      <c r="S18" s="237"/>
      <c r="T18" s="851" t="str">
        <f ca="1">Translations!$A$50</f>
        <v>3rd Quarter</v>
      </c>
      <c r="U18" s="852"/>
      <c r="V18" s="852"/>
      <c r="W18" s="852"/>
      <c r="X18" s="853"/>
      <c r="Y18" s="237"/>
      <c r="Z18" s="851" t="str">
        <f ca="1">Translations!$A$51</f>
        <v>4th Quarter</v>
      </c>
      <c r="AA18" s="852"/>
      <c r="AB18" s="852"/>
      <c r="AC18" s="852"/>
      <c r="AD18" s="853"/>
      <c r="AE18" s="238"/>
      <c r="AF18" s="851" t="str">
        <f ca="1">Translations!A$125</f>
        <v>Total budget</v>
      </c>
      <c r="AG18" s="852"/>
      <c r="AH18" s="852"/>
      <c r="AI18" s="852"/>
      <c r="AJ18" s="853"/>
    </row>
    <row r="19" spans="4:36" ht="27.75" customHeight="1" x14ac:dyDescent="0.2">
      <c r="D19" s="856"/>
      <c r="E19" s="857"/>
      <c r="F19" s="236"/>
      <c r="G19" s="236"/>
      <c r="H19" s="239" t="str">
        <f ca="1">Translations!$A$95</f>
        <v>Budget</v>
      </c>
      <c r="I19" s="239" t="str">
        <f ca="1">Translations!$A$357</f>
        <v>Expenditure</v>
      </c>
      <c r="J19" s="239" t="s">
        <v>1502</v>
      </c>
      <c r="K19" s="239" t="str">
        <f ca="1">Translations!$A$123</f>
        <v>Variation</v>
      </c>
      <c r="L19" s="264" t="str">
        <f ca="1">Translations!$A$136</f>
        <v>Balance from previous period</v>
      </c>
      <c r="M19" s="237"/>
      <c r="N19" s="239" t="str">
        <f ca="1">Translations!$A$95</f>
        <v>Budget</v>
      </c>
      <c r="O19" s="239" t="str">
        <f ca="1">Translations!$A$357</f>
        <v>Expenditure</v>
      </c>
      <c r="P19" s="239" t="s">
        <v>1502</v>
      </c>
      <c r="Q19" s="239" t="str">
        <f ca="1">Translations!$A$123</f>
        <v>Variation</v>
      </c>
      <c r="R19" s="264" t="str">
        <f ca="1">Translations!$A$136</f>
        <v>Balance from previous period</v>
      </c>
      <c r="S19" s="237"/>
      <c r="T19" s="239" t="str">
        <f ca="1">Translations!$A$95</f>
        <v>Budget</v>
      </c>
      <c r="U19" s="239" t="str">
        <f ca="1">Translations!$A$357</f>
        <v>Expenditure</v>
      </c>
      <c r="V19" s="239" t="s">
        <v>1502</v>
      </c>
      <c r="W19" s="239" t="str">
        <f ca="1">Translations!$A$123</f>
        <v>Variation</v>
      </c>
      <c r="X19" s="264" t="str">
        <f ca="1">Translations!$A$136</f>
        <v>Balance from previous period</v>
      </c>
      <c r="Y19" s="237"/>
      <c r="Z19" s="239" t="str">
        <f ca="1">Translations!$A$95</f>
        <v>Budget</v>
      </c>
      <c r="AA19" s="239" t="str">
        <f ca="1">Translations!$A$357</f>
        <v>Expenditure</v>
      </c>
      <c r="AB19" s="239" t="s">
        <v>1502</v>
      </c>
      <c r="AC19" s="239" t="str">
        <f ca="1">Translations!$A$123</f>
        <v>Variation</v>
      </c>
      <c r="AD19" s="264" t="str">
        <f ca="1">Translations!$A$136</f>
        <v>Balance from previous period</v>
      </c>
      <c r="AE19" s="238"/>
      <c r="AF19" s="239" t="str">
        <f ca="1">Translations!$A$95</f>
        <v>Budget</v>
      </c>
      <c r="AG19" s="239" t="str">
        <f ca="1">Translations!$A$357</f>
        <v>Expenditure</v>
      </c>
      <c r="AH19" s="239" t="s">
        <v>1502</v>
      </c>
      <c r="AI19" s="239" t="str">
        <f ca="1">Translations!$A$123</f>
        <v>Variation</v>
      </c>
      <c r="AJ19" s="264" t="str">
        <f ca="1">Translations!$A$136</f>
        <v>Balance from previous period</v>
      </c>
    </row>
    <row r="20" spans="4:36" ht="21" customHeight="1" x14ac:dyDescent="0.2">
      <c r="D20" s="849" t="str">
        <f ca="1">Lists!C5</f>
        <v>1. Human resources</v>
      </c>
      <c r="E20" s="850"/>
      <c r="F20" s="240"/>
      <c r="G20" s="240"/>
      <c r="H20" s="235">
        <f ca="1">SUMIFS('M&amp;E'!$L$237:$L$436,'M&amp;E'!$F$237:$F$436,$D20,'M&amp;E'!$AB$237:$AB$436,"&lt;&gt;0")</f>
        <v>0</v>
      </c>
      <c r="I20" s="235">
        <f ca="1">SUMIFS('M&amp;E'!$M$237:$M$436,'M&amp;E'!$F$237:$F$436,$D20,'M&amp;E'!$AB$237:$AB$436,"&lt;&gt;0")</f>
        <v>0</v>
      </c>
      <c r="J20" s="241" t="str">
        <f ca="1">IF(AND(H20=0,I20=0),"",IF(H20&gt;0,I20/H20,G20))</f>
        <v/>
      </c>
      <c r="K20" s="235">
        <f ca="1">H20-I20</f>
        <v>0</v>
      </c>
      <c r="L20" s="235">
        <f ca="1">SUMIFS('M&amp;E'!$BJ$237:$BJ$436,'M&amp;E'!$F$237:$F$436,$D20,'M&amp;E'!$AB$237:$AB$436,"&lt;&gt;0")</f>
        <v>0</v>
      </c>
      <c r="M20" s="240"/>
      <c r="N20" s="235">
        <f ca="1">SUMIFS('M&amp;E'!$P$237:$P$436,'M&amp;E'!$F$237:$F$436,$D20,'M&amp;E'!$AB$237:$AB$436,"&lt;&gt;0")</f>
        <v>0</v>
      </c>
      <c r="O20" s="235">
        <f ca="1">SUMIFS('M&amp;E'!$Q$237:$Q$436,'M&amp;E'!$F$237:$F$436,$D20,'M&amp;E'!$AB$237:$AB$436,"&lt;&gt;0")</f>
        <v>0</v>
      </c>
      <c r="P20" s="241" t="str">
        <f ca="1">IF(AND(N20=0,O20=0),"",IF(N20&gt;0,O20/N20,M20))</f>
        <v/>
      </c>
      <c r="Q20" s="235">
        <f t="shared" ref="Q20" ca="1" si="0">N20-O20</f>
        <v>0</v>
      </c>
      <c r="R20" s="235">
        <f ca="1">SUMIFS('M&amp;E'!$BT$237:$BT$436,'M&amp;E'!$F$237:$F$436,$D20,'M&amp;E'!$AB$237:$AB$436,"&lt;&gt;0")</f>
        <v>0</v>
      </c>
      <c r="S20" s="240"/>
      <c r="T20" s="235">
        <f ca="1">SUMIFS('M&amp;E'!$T$237:$T$436,'M&amp;E'!$F$237:$F$436,$D20,'M&amp;E'!$AB$237:$AB$436,"&lt;&gt;0")</f>
        <v>0</v>
      </c>
      <c r="U20" s="235">
        <f ca="1">SUMIFS('M&amp;E'!$U$237:$U$436,'M&amp;E'!$F$237:$F$436,$D20,'M&amp;E'!$AB$237:$AB$436,"&lt;&gt;0")</f>
        <v>0</v>
      </c>
      <c r="V20" s="241" t="str">
        <f ca="1">IF(AND(T20=0,U20=0),"",IF(T20&gt;0,U20/T20,S20))</f>
        <v/>
      </c>
      <c r="W20" s="235">
        <f t="shared" ref="W20" ca="1" si="1">T20-U20</f>
        <v>0</v>
      </c>
      <c r="X20" s="235">
        <f ca="1">SUMIFS('M&amp;E'!$BU$237:$BU$436,'M&amp;E'!$F$237:$F$436,$D20,'M&amp;E'!$AB$237:$AB$436,"&lt;&gt;0")</f>
        <v>0</v>
      </c>
      <c r="Y20" s="240"/>
      <c r="Z20" s="235">
        <f ca="1">SUMIFS('M&amp;E'!$X$237:$X$436,'M&amp;E'!$F$237:$F$436,$D20,'M&amp;E'!$AB$237:$AB$436,"&lt;&gt;0")</f>
        <v>0</v>
      </c>
      <c r="AA20" s="235">
        <f ca="1">SUMIFS('M&amp;E'!$Y$237:$Y$436,'M&amp;E'!$F$237:$F$436,$D20,'M&amp;E'!$AB$237:$AB$436,"&lt;&gt;0")</f>
        <v>0</v>
      </c>
      <c r="AB20" s="241" t="str">
        <f ca="1">IF(AND(Z20=0,AA20=0),"",IF(Z20&gt;0,AA20/Z20,Y20))</f>
        <v/>
      </c>
      <c r="AC20" s="235">
        <f t="shared" ref="AC20" ca="1" si="2">Z20-AA20</f>
        <v>0</v>
      </c>
      <c r="AD20" s="235">
        <f ca="1">SUMIFS('M&amp;E'!$BV$237:$BV$436,'M&amp;E'!$F$237:$F$436,$D20,'M&amp;E'!$AB$237:$AB$436,"&lt;&gt;0")</f>
        <v>0</v>
      </c>
      <c r="AE20" s="242"/>
      <c r="AF20" s="235">
        <f t="shared" ref="AF20:AF32" ca="1" si="3">H20+N20+T20+Z20</f>
        <v>0</v>
      </c>
      <c r="AG20" s="235">
        <f t="shared" ref="AG20:AG32" ca="1" si="4">I20+O20+U20+AA20</f>
        <v>0</v>
      </c>
      <c r="AH20" s="241" t="str">
        <f ca="1">IF(AND(AF20=0,AG20=0),"",IF(AF20&gt;0,AG20/AF20,AE20))</f>
        <v/>
      </c>
      <c r="AI20" s="235">
        <f t="shared" ref="AI20:AI32" ca="1" si="5">K20+Q20+W20+AC20</f>
        <v>0</v>
      </c>
      <c r="AJ20" s="235">
        <f ca="1">AD20</f>
        <v>0</v>
      </c>
    </row>
    <row r="21" spans="4:36" ht="21" customHeight="1" x14ac:dyDescent="0.2">
      <c r="D21" s="849" t="str">
        <f ca="1">Lists!C6</f>
        <v>2. Travel related costs</v>
      </c>
      <c r="E21" s="850"/>
      <c r="F21" s="240"/>
      <c r="G21" s="240"/>
      <c r="H21" s="235">
        <f ca="1">SUMIFS('M&amp;E'!$L$237:$L$436,'M&amp;E'!$F$237:$F$436,$D21,'M&amp;E'!$AB$237:$AB$436,"&lt;&gt;0")</f>
        <v>213750</v>
      </c>
      <c r="I21" s="235">
        <f ca="1">SUMIFS('M&amp;E'!$M$237:$M$436,'M&amp;E'!$F$237:$F$436,$D21,'M&amp;E'!$AB$237:$AB$436,"&lt;&gt;0")</f>
        <v>207500</v>
      </c>
      <c r="J21" s="241">
        <f t="shared" ref="J21:J33" ca="1" si="6">IF(AND(H21=0,I21=0),"",IF(H21&gt;0,I21/H21,G21))</f>
        <v>0.9707602339181286</v>
      </c>
      <c r="K21" s="235">
        <f t="shared" ref="K21:K32" ca="1" si="7">H21-I21</f>
        <v>6250</v>
      </c>
      <c r="L21" s="235">
        <f ca="1">SUMIFS('M&amp;E'!$BJ$237:$BJ$436,'M&amp;E'!$F$237:$F$436,$D21,'M&amp;E'!$AB$237:$AB$436,"&lt;&gt;0")</f>
        <v>0</v>
      </c>
      <c r="M21" s="240"/>
      <c r="N21" s="235">
        <f ca="1">SUMIFS('M&amp;E'!$P$237:$P$436,'M&amp;E'!$F$237:$F$436,$D21,'M&amp;E'!$AB$237:$AB$436,"&lt;&gt;0")</f>
        <v>180000</v>
      </c>
      <c r="O21" s="235">
        <f ca="1">SUMIFS('M&amp;E'!$Q$237:$Q$436,'M&amp;E'!$F$237:$F$436,$D21,'M&amp;E'!$AB$237:$AB$436,"&lt;&gt;0")</f>
        <v>180000</v>
      </c>
      <c r="P21" s="241">
        <f t="shared" ref="P21:P33" ca="1" si="8">IF(AND(N21=0,O21=0),"",IF(N21&gt;0,O21/N21,M21))</f>
        <v>1</v>
      </c>
      <c r="Q21" s="235">
        <f t="shared" ref="Q21:Q32" ca="1" si="9">N21-O21</f>
        <v>0</v>
      </c>
      <c r="R21" s="235">
        <f ca="1">SUMIFS('M&amp;E'!$BT$237:$BT$436,'M&amp;E'!$F$237:$F$436,$D21,'M&amp;E'!$AB$237:$AB$436,"&lt;&gt;0")</f>
        <v>6250</v>
      </c>
      <c r="S21" s="240"/>
      <c r="T21" s="235">
        <f ca="1">SUMIFS('M&amp;E'!$T$237:$T$436,'M&amp;E'!$F$237:$F$436,$D21,'M&amp;E'!$AB$237:$AB$436,"&lt;&gt;0")</f>
        <v>0</v>
      </c>
      <c r="U21" s="235">
        <f ca="1">SUMIFS('M&amp;E'!$U$237:$U$436,'M&amp;E'!$F$237:$F$436,$D21,'M&amp;E'!$AB$237:$AB$436,"&lt;&gt;0")</f>
        <v>0</v>
      </c>
      <c r="V21" s="241" t="str">
        <f t="shared" ref="V21:V33" ca="1" si="10">IF(AND(T21=0,U21=0),"",IF(T21&gt;0,U21/T21,S21))</f>
        <v/>
      </c>
      <c r="W21" s="235">
        <f t="shared" ref="W21:W32" ca="1" si="11">T21-U21</f>
        <v>0</v>
      </c>
      <c r="X21" s="235">
        <f ca="1">SUMIFS('M&amp;E'!$BU$237:$BU$436,'M&amp;E'!$F$237:$F$436,$D21,'M&amp;E'!$AB$237:$AB$436,"&lt;&gt;0")</f>
        <v>6250</v>
      </c>
      <c r="Y21" s="240"/>
      <c r="Z21" s="235">
        <f ca="1">SUMIFS('M&amp;E'!$X$237:$X$436,'M&amp;E'!$F$237:$F$436,$D21,'M&amp;E'!$AB$237:$AB$436,"&lt;&gt;0")</f>
        <v>0</v>
      </c>
      <c r="AA21" s="235">
        <f ca="1">SUMIFS('M&amp;E'!$Y$237:$Y$436,'M&amp;E'!$F$237:$F$436,$D21,'M&amp;E'!$AB$237:$AB$436,"&lt;&gt;0")</f>
        <v>0</v>
      </c>
      <c r="AB21" s="241" t="str">
        <f t="shared" ref="AB21:AB33" ca="1" si="12">IF(AND(Z21=0,AA21=0),"",IF(Z21&gt;0,AA21/Z21,Y21))</f>
        <v/>
      </c>
      <c r="AC21" s="235">
        <f t="shared" ref="AC21:AC32" ca="1" si="13">Z21-AA21</f>
        <v>0</v>
      </c>
      <c r="AD21" s="235">
        <f ca="1">SUMIFS('M&amp;E'!$BV$237:$BV$436,'M&amp;E'!$F$237:$F$436,$D21,'M&amp;E'!$AB$237:$AB$436,"&lt;&gt;0")</f>
        <v>6250</v>
      </c>
      <c r="AE21" s="242"/>
      <c r="AF21" s="235">
        <f t="shared" ref="AF21" ca="1" si="14">H21+N21+T21+Z21</f>
        <v>393750</v>
      </c>
      <c r="AG21" s="235">
        <f t="shared" ref="AG21" ca="1" si="15">I21+O21+U21+AA21</f>
        <v>387500</v>
      </c>
      <c r="AH21" s="241">
        <f t="shared" ref="AH21:AH33" ca="1" si="16">IF(AND(AF21=0,AG21=0),"",IF(AF21&gt;0,AG21/AF21,AE21))</f>
        <v>0.98412698412698407</v>
      </c>
      <c r="AI21" s="235">
        <f t="shared" ca="1" si="5"/>
        <v>6250</v>
      </c>
      <c r="AJ21" s="235">
        <f t="shared" ref="AJ21:AJ32" ca="1" si="17">AD21</f>
        <v>6250</v>
      </c>
    </row>
    <row r="22" spans="4:36" ht="21" customHeight="1" x14ac:dyDescent="0.2">
      <c r="D22" s="849" t="str">
        <f ca="1">Lists!C7</f>
        <v>3. External professional services</v>
      </c>
      <c r="E22" s="850"/>
      <c r="F22" s="240"/>
      <c r="G22" s="240"/>
      <c r="H22" s="235">
        <f ca="1">SUMIFS('M&amp;E'!$L$237:$L$436,'M&amp;E'!$F$237:$F$436,$D22,'M&amp;E'!$AB$237:$AB$436,"&lt;&gt;0")</f>
        <v>0</v>
      </c>
      <c r="I22" s="235">
        <f ca="1">SUMIFS('M&amp;E'!$M$237:$M$436,'M&amp;E'!$F$237:$F$436,$D22,'M&amp;E'!$AB$237:$AB$436,"&lt;&gt;0")</f>
        <v>0</v>
      </c>
      <c r="J22" s="241" t="str">
        <f t="shared" ca="1" si="6"/>
        <v/>
      </c>
      <c r="K22" s="235">
        <f t="shared" ca="1" si="7"/>
        <v>0</v>
      </c>
      <c r="L22" s="235">
        <f ca="1">SUMIFS('M&amp;E'!$BJ$237:$BJ$436,'M&amp;E'!$F$237:$F$436,$D22,'M&amp;E'!$AB$237:$AB$436,"&lt;&gt;0")</f>
        <v>0</v>
      </c>
      <c r="M22" s="240"/>
      <c r="N22" s="235">
        <f ca="1">SUMIFS('M&amp;E'!$P$237:$P$436,'M&amp;E'!$F$237:$F$436,$D22,'M&amp;E'!$AB$237:$AB$436,"&lt;&gt;0")</f>
        <v>0</v>
      </c>
      <c r="O22" s="235">
        <f ca="1">SUMIFS('M&amp;E'!$Q$237:$Q$436,'M&amp;E'!$F$237:$F$436,$D22,'M&amp;E'!$AB$237:$AB$436,"&lt;&gt;0")</f>
        <v>0</v>
      </c>
      <c r="P22" s="241" t="str">
        <f t="shared" ca="1" si="8"/>
        <v/>
      </c>
      <c r="Q22" s="235">
        <f t="shared" ca="1" si="9"/>
        <v>0</v>
      </c>
      <c r="R22" s="235">
        <f ca="1">SUMIFS('M&amp;E'!$BT$237:$BT$436,'M&amp;E'!$F$237:$F$436,$D22,'M&amp;E'!$AB$237:$AB$436,"&lt;&gt;0")</f>
        <v>0</v>
      </c>
      <c r="S22" s="240"/>
      <c r="T22" s="235">
        <f ca="1">SUMIFS('M&amp;E'!$T$237:$T$436,'M&amp;E'!$F$237:$F$436,$D22,'M&amp;E'!$AB$237:$AB$436,"&lt;&gt;0")</f>
        <v>0</v>
      </c>
      <c r="U22" s="235">
        <f ca="1">SUMIFS('M&amp;E'!$U$237:$U$436,'M&amp;E'!$F$237:$F$436,$D22,'M&amp;E'!$AB$237:$AB$436,"&lt;&gt;0")</f>
        <v>0</v>
      </c>
      <c r="V22" s="241" t="str">
        <f t="shared" ca="1" si="10"/>
        <v/>
      </c>
      <c r="W22" s="235">
        <f t="shared" ca="1" si="11"/>
        <v>0</v>
      </c>
      <c r="X22" s="235">
        <f ca="1">SUMIFS('M&amp;E'!$BU$237:$BU$436,'M&amp;E'!$F$237:$F$436,$D22,'M&amp;E'!$AB$237:$AB$436,"&lt;&gt;0")</f>
        <v>0</v>
      </c>
      <c r="Y22" s="240"/>
      <c r="Z22" s="235">
        <f ca="1">SUMIFS('M&amp;E'!$X$237:$X$436,'M&amp;E'!$F$237:$F$436,$D22,'M&amp;E'!$AB$237:$AB$436,"&lt;&gt;0")</f>
        <v>0</v>
      </c>
      <c r="AA22" s="235">
        <f ca="1">SUMIFS('M&amp;E'!$Y$237:$Y$436,'M&amp;E'!$F$237:$F$436,$D22,'M&amp;E'!$AB$237:$AB$436,"&lt;&gt;0")</f>
        <v>0</v>
      </c>
      <c r="AB22" s="241" t="str">
        <f t="shared" ca="1" si="12"/>
        <v/>
      </c>
      <c r="AC22" s="235">
        <f t="shared" ca="1" si="13"/>
        <v>0</v>
      </c>
      <c r="AD22" s="235">
        <f ca="1">SUMIFS('M&amp;E'!$BV$237:$BV$436,'M&amp;E'!$F$237:$F$436,$D22,'M&amp;E'!$AB$237:$AB$436,"&lt;&gt;0")</f>
        <v>0</v>
      </c>
      <c r="AE22" s="242"/>
      <c r="AF22" s="235">
        <f t="shared" ca="1" si="3"/>
        <v>0</v>
      </c>
      <c r="AG22" s="235">
        <f t="shared" ca="1" si="4"/>
        <v>0</v>
      </c>
      <c r="AH22" s="241" t="str">
        <f t="shared" ca="1" si="16"/>
        <v/>
      </c>
      <c r="AI22" s="235">
        <f t="shared" ca="1" si="5"/>
        <v>0</v>
      </c>
      <c r="AJ22" s="235">
        <f t="shared" ca="1" si="17"/>
        <v>0</v>
      </c>
    </row>
    <row r="23" spans="4:36" ht="21" customHeight="1" x14ac:dyDescent="0.2">
      <c r="D23" s="849" t="str">
        <f ca="1">Lists!C8</f>
        <v>4. Health products - pharmaceutical products</v>
      </c>
      <c r="E23" s="850"/>
      <c r="F23" s="240"/>
      <c r="G23" s="240"/>
      <c r="H23" s="235">
        <f ca="1">SUMIFS('M&amp;E'!$L$237:$L$436,'M&amp;E'!$F$237:$F$436,$D23,'M&amp;E'!$AB$237:$AB$436,"&lt;&gt;0")</f>
        <v>0</v>
      </c>
      <c r="I23" s="235">
        <f ca="1">SUMIFS('M&amp;E'!$M$237:$M$436,'M&amp;E'!$F$237:$F$436,$D23,'M&amp;E'!$AB$237:$AB$436,"&lt;&gt;0")</f>
        <v>0</v>
      </c>
      <c r="J23" s="241" t="str">
        <f t="shared" ca="1" si="6"/>
        <v/>
      </c>
      <c r="K23" s="235">
        <f t="shared" ca="1" si="7"/>
        <v>0</v>
      </c>
      <c r="L23" s="235">
        <f ca="1">SUMIFS('M&amp;E'!$BJ$237:$BJ$436,'M&amp;E'!$F$237:$F$436,$D23,'M&amp;E'!$AB$237:$AB$436,"&lt;&gt;0")</f>
        <v>0</v>
      </c>
      <c r="M23" s="240"/>
      <c r="N23" s="235">
        <f ca="1">SUMIFS('M&amp;E'!$P$237:$P$436,'M&amp;E'!$F$237:$F$436,$D23,'M&amp;E'!$AB$237:$AB$436,"&lt;&gt;0")</f>
        <v>0</v>
      </c>
      <c r="O23" s="235">
        <f ca="1">SUMIFS('M&amp;E'!$Q$237:$Q$436,'M&amp;E'!$F$237:$F$436,$D23,'M&amp;E'!$AB$237:$AB$436,"&lt;&gt;0")</f>
        <v>0</v>
      </c>
      <c r="P23" s="241" t="str">
        <f t="shared" ca="1" si="8"/>
        <v/>
      </c>
      <c r="Q23" s="235">
        <f t="shared" ca="1" si="9"/>
        <v>0</v>
      </c>
      <c r="R23" s="235">
        <f ca="1">SUMIFS('M&amp;E'!$BT$237:$BT$436,'M&amp;E'!$F$237:$F$436,$D23,'M&amp;E'!$AB$237:$AB$436,"&lt;&gt;0")</f>
        <v>0</v>
      </c>
      <c r="S23" s="240"/>
      <c r="T23" s="235">
        <f ca="1">SUMIFS('M&amp;E'!$T$237:$T$436,'M&amp;E'!$F$237:$F$436,$D23,'M&amp;E'!$AB$237:$AB$436,"&lt;&gt;0")</f>
        <v>0</v>
      </c>
      <c r="U23" s="235">
        <f ca="1">SUMIFS('M&amp;E'!$U$237:$U$436,'M&amp;E'!$F$237:$F$436,$D23,'M&amp;E'!$AB$237:$AB$436,"&lt;&gt;0")</f>
        <v>0</v>
      </c>
      <c r="V23" s="241" t="str">
        <f t="shared" ca="1" si="10"/>
        <v/>
      </c>
      <c r="W23" s="235">
        <f t="shared" ca="1" si="11"/>
        <v>0</v>
      </c>
      <c r="X23" s="235">
        <f ca="1">SUMIFS('M&amp;E'!$BU$237:$BU$436,'M&amp;E'!$F$237:$F$436,$D23,'M&amp;E'!$AB$237:$AB$436,"&lt;&gt;0")</f>
        <v>0</v>
      </c>
      <c r="Y23" s="240"/>
      <c r="Z23" s="235">
        <f ca="1">SUMIFS('M&amp;E'!$X$237:$X$436,'M&amp;E'!$F$237:$F$436,$D23,'M&amp;E'!$AB$237:$AB$436,"&lt;&gt;0")</f>
        <v>0</v>
      </c>
      <c r="AA23" s="235">
        <f ca="1">SUMIFS('M&amp;E'!$Y$237:$Y$436,'M&amp;E'!$F$237:$F$436,$D23,'M&amp;E'!$AB$237:$AB$436,"&lt;&gt;0")</f>
        <v>0</v>
      </c>
      <c r="AB23" s="241" t="str">
        <f t="shared" ca="1" si="12"/>
        <v/>
      </c>
      <c r="AC23" s="235">
        <f t="shared" ca="1" si="13"/>
        <v>0</v>
      </c>
      <c r="AD23" s="235">
        <f ca="1">SUMIFS('M&amp;E'!$BV$237:$BV$436,'M&amp;E'!$F$237:$F$436,$D23,'M&amp;E'!$AB$237:$AB$436,"&lt;&gt;0")</f>
        <v>0</v>
      </c>
      <c r="AE23" s="242"/>
      <c r="AF23" s="235">
        <f t="shared" ca="1" si="3"/>
        <v>0</v>
      </c>
      <c r="AG23" s="235">
        <f t="shared" ca="1" si="4"/>
        <v>0</v>
      </c>
      <c r="AH23" s="241" t="str">
        <f t="shared" ca="1" si="16"/>
        <v/>
      </c>
      <c r="AI23" s="235">
        <f t="shared" ca="1" si="5"/>
        <v>0</v>
      </c>
      <c r="AJ23" s="235">
        <f t="shared" ca="1" si="17"/>
        <v>0</v>
      </c>
    </row>
    <row r="24" spans="4:36" ht="21" customHeight="1" x14ac:dyDescent="0.2">
      <c r="D24" s="849" t="str">
        <f ca="1">Lists!C9</f>
        <v>5. Health products - non-pharmaceuticals</v>
      </c>
      <c r="E24" s="850"/>
      <c r="F24" s="240"/>
      <c r="G24" s="240"/>
      <c r="H24" s="235">
        <f ca="1">SUMIFS('M&amp;E'!$L$237:$L$436,'M&amp;E'!$F$237:$F$436,$D24,'M&amp;E'!$AB$237:$AB$436,"&lt;&gt;0")</f>
        <v>0</v>
      </c>
      <c r="I24" s="235">
        <f ca="1">SUMIFS('M&amp;E'!$M$237:$M$436,'M&amp;E'!$F$237:$F$436,$D24,'M&amp;E'!$AB$237:$AB$436,"&lt;&gt;0")</f>
        <v>0</v>
      </c>
      <c r="J24" s="241" t="str">
        <f t="shared" ca="1" si="6"/>
        <v/>
      </c>
      <c r="K24" s="235">
        <f t="shared" ca="1" si="7"/>
        <v>0</v>
      </c>
      <c r="L24" s="235">
        <f ca="1">SUMIFS('M&amp;E'!$BJ$237:$BJ$436,'M&amp;E'!$F$237:$F$436,$D24,'M&amp;E'!$AB$237:$AB$436,"&lt;&gt;0")</f>
        <v>0</v>
      </c>
      <c r="M24" s="240"/>
      <c r="N24" s="235">
        <f ca="1">SUMIFS('M&amp;E'!$P$237:$P$436,'M&amp;E'!$F$237:$F$436,$D24,'M&amp;E'!$AB$237:$AB$436,"&lt;&gt;0")</f>
        <v>0</v>
      </c>
      <c r="O24" s="235">
        <f ca="1">SUMIFS('M&amp;E'!$Q$237:$Q$436,'M&amp;E'!$F$237:$F$436,$D24,'M&amp;E'!$AB$237:$AB$436,"&lt;&gt;0")</f>
        <v>0</v>
      </c>
      <c r="P24" s="241" t="str">
        <f t="shared" ca="1" si="8"/>
        <v/>
      </c>
      <c r="Q24" s="235">
        <f t="shared" ca="1" si="9"/>
        <v>0</v>
      </c>
      <c r="R24" s="235">
        <f ca="1">SUMIFS('M&amp;E'!$BT$237:$BT$436,'M&amp;E'!$F$237:$F$436,$D24,'M&amp;E'!$AB$237:$AB$436,"&lt;&gt;0")</f>
        <v>0</v>
      </c>
      <c r="S24" s="240"/>
      <c r="T24" s="235">
        <f ca="1">SUMIFS('M&amp;E'!$T$237:$T$436,'M&amp;E'!$F$237:$F$436,$D24,'M&amp;E'!$AB$237:$AB$436,"&lt;&gt;0")</f>
        <v>0</v>
      </c>
      <c r="U24" s="235">
        <f ca="1">SUMIFS('M&amp;E'!$U$237:$U$436,'M&amp;E'!$F$237:$F$436,$D24,'M&amp;E'!$AB$237:$AB$436,"&lt;&gt;0")</f>
        <v>0</v>
      </c>
      <c r="V24" s="241" t="str">
        <f t="shared" ca="1" si="10"/>
        <v/>
      </c>
      <c r="W24" s="235">
        <f t="shared" ca="1" si="11"/>
        <v>0</v>
      </c>
      <c r="X24" s="235">
        <f ca="1">SUMIFS('M&amp;E'!$BU$237:$BU$436,'M&amp;E'!$F$237:$F$436,$D24,'M&amp;E'!$AB$237:$AB$436,"&lt;&gt;0")</f>
        <v>0</v>
      </c>
      <c r="Y24" s="240"/>
      <c r="Z24" s="235">
        <f ca="1">SUMIFS('M&amp;E'!$X$237:$X$436,'M&amp;E'!$F$237:$F$436,$D24,'M&amp;E'!$AB$237:$AB$436,"&lt;&gt;0")</f>
        <v>0</v>
      </c>
      <c r="AA24" s="235">
        <f ca="1">SUMIFS('M&amp;E'!$Y$237:$Y$436,'M&amp;E'!$F$237:$F$436,$D24,'M&amp;E'!$AB$237:$AB$436,"&lt;&gt;0")</f>
        <v>0</v>
      </c>
      <c r="AB24" s="241" t="str">
        <f t="shared" ca="1" si="12"/>
        <v/>
      </c>
      <c r="AC24" s="235">
        <f t="shared" ca="1" si="13"/>
        <v>0</v>
      </c>
      <c r="AD24" s="235">
        <f ca="1">SUMIFS('M&amp;E'!$BV$237:$BV$436,'M&amp;E'!$F$237:$F$436,$D24,'M&amp;E'!$AB$237:$AB$436,"&lt;&gt;0")</f>
        <v>0</v>
      </c>
      <c r="AE24" s="242"/>
      <c r="AF24" s="235">
        <f t="shared" ca="1" si="3"/>
        <v>0</v>
      </c>
      <c r="AG24" s="235">
        <f t="shared" ca="1" si="4"/>
        <v>0</v>
      </c>
      <c r="AH24" s="241" t="str">
        <f t="shared" ca="1" si="16"/>
        <v/>
      </c>
      <c r="AI24" s="235">
        <f t="shared" ca="1" si="5"/>
        <v>0</v>
      </c>
      <c r="AJ24" s="235">
        <f t="shared" ca="1" si="17"/>
        <v>0</v>
      </c>
    </row>
    <row r="25" spans="4:36" ht="21" customHeight="1" x14ac:dyDescent="0.2">
      <c r="D25" s="849" t="str">
        <f ca="1">Lists!C10</f>
        <v>6. Health products - equipment</v>
      </c>
      <c r="E25" s="850"/>
      <c r="F25" s="240"/>
      <c r="G25" s="240"/>
      <c r="H25" s="235">
        <f ca="1">SUMIFS('M&amp;E'!$L$237:$L$436,'M&amp;E'!$F$237:$F$436,$D25,'M&amp;E'!$AB$237:$AB$436,"&lt;&gt;0")</f>
        <v>0</v>
      </c>
      <c r="I25" s="235">
        <f ca="1">SUMIFS('M&amp;E'!$M$237:$M$436,'M&amp;E'!$F$237:$F$436,$D25,'M&amp;E'!$AB$237:$AB$436,"&lt;&gt;0")</f>
        <v>0</v>
      </c>
      <c r="J25" s="241" t="str">
        <f t="shared" ca="1" si="6"/>
        <v/>
      </c>
      <c r="K25" s="235">
        <f t="shared" ca="1" si="7"/>
        <v>0</v>
      </c>
      <c r="L25" s="235">
        <f ca="1">SUMIFS('M&amp;E'!$BJ$237:$BJ$436,'M&amp;E'!$F$237:$F$436,$D25,'M&amp;E'!$AB$237:$AB$436,"&lt;&gt;0")</f>
        <v>0</v>
      </c>
      <c r="M25" s="240"/>
      <c r="N25" s="235">
        <f ca="1">SUMIFS('M&amp;E'!$P$237:$P$436,'M&amp;E'!$F$237:$F$436,$D25,'M&amp;E'!$AB$237:$AB$436,"&lt;&gt;0")</f>
        <v>0</v>
      </c>
      <c r="O25" s="235">
        <f ca="1">SUMIFS('M&amp;E'!$Q$237:$Q$436,'M&amp;E'!$F$237:$F$436,$D25,'M&amp;E'!$AB$237:$AB$436,"&lt;&gt;0")</f>
        <v>0</v>
      </c>
      <c r="P25" s="241" t="str">
        <f t="shared" ca="1" si="8"/>
        <v/>
      </c>
      <c r="Q25" s="235">
        <f t="shared" ca="1" si="9"/>
        <v>0</v>
      </c>
      <c r="R25" s="235">
        <f ca="1">SUMIFS('M&amp;E'!$BT$237:$BT$436,'M&amp;E'!$F$237:$F$436,$D25,'M&amp;E'!$AB$237:$AB$436,"&lt;&gt;0")</f>
        <v>0</v>
      </c>
      <c r="S25" s="240"/>
      <c r="T25" s="235">
        <f ca="1">SUMIFS('M&amp;E'!$T$237:$T$436,'M&amp;E'!$F$237:$F$436,$D25,'M&amp;E'!$AB$237:$AB$436,"&lt;&gt;0")</f>
        <v>0</v>
      </c>
      <c r="U25" s="235">
        <f ca="1">SUMIFS('M&amp;E'!$U$237:$U$436,'M&amp;E'!$F$237:$F$436,$D25,'M&amp;E'!$AB$237:$AB$436,"&lt;&gt;0")</f>
        <v>0</v>
      </c>
      <c r="V25" s="241" t="str">
        <f t="shared" ca="1" si="10"/>
        <v/>
      </c>
      <c r="W25" s="235">
        <f t="shared" ca="1" si="11"/>
        <v>0</v>
      </c>
      <c r="X25" s="235">
        <f ca="1">SUMIFS('M&amp;E'!$BU$237:$BU$436,'M&amp;E'!$F$237:$F$436,$D25,'M&amp;E'!$AB$237:$AB$436,"&lt;&gt;0")</f>
        <v>0</v>
      </c>
      <c r="Y25" s="240"/>
      <c r="Z25" s="235">
        <f ca="1">SUMIFS('M&amp;E'!$X$237:$X$436,'M&amp;E'!$F$237:$F$436,$D25,'M&amp;E'!$AB$237:$AB$436,"&lt;&gt;0")</f>
        <v>0</v>
      </c>
      <c r="AA25" s="235">
        <f ca="1">SUMIFS('M&amp;E'!$Y$237:$Y$436,'M&amp;E'!$F$237:$F$436,$D25,'M&amp;E'!$AB$237:$AB$436,"&lt;&gt;0")</f>
        <v>0</v>
      </c>
      <c r="AB25" s="241" t="str">
        <f t="shared" ca="1" si="12"/>
        <v/>
      </c>
      <c r="AC25" s="235">
        <f t="shared" ca="1" si="13"/>
        <v>0</v>
      </c>
      <c r="AD25" s="235">
        <f ca="1">SUMIFS('M&amp;E'!$BV$237:$BV$436,'M&amp;E'!$F$237:$F$436,$D25,'M&amp;E'!$AB$237:$AB$436,"&lt;&gt;0")</f>
        <v>0</v>
      </c>
      <c r="AE25" s="242"/>
      <c r="AF25" s="235">
        <f t="shared" ca="1" si="3"/>
        <v>0</v>
      </c>
      <c r="AG25" s="235">
        <f t="shared" ca="1" si="4"/>
        <v>0</v>
      </c>
      <c r="AH25" s="241" t="str">
        <f t="shared" ca="1" si="16"/>
        <v/>
      </c>
      <c r="AI25" s="235">
        <f t="shared" ca="1" si="5"/>
        <v>0</v>
      </c>
      <c r="AJ25" s="235">
        <f t="shared" ca="1" si="17"/>
        <v>0</v>
      </c>
    </row>
    <row r="26" spans="4:36" ht="21" customHeight="1" x14ac:dyDescent="0.2">
      <c r="D26" s="849" t="str">
        <f ca="1">Lists!C11</f>
        <v>7. Procurement and supply-chain management costs</v>
      </c>
      <c r="E26" s="850"/>
      <c r="F26" s="240"/>
      <c r="G26" s="240"/>
      <c r="H26" s="235">
        <f ca="1">SUMIFS('M&amp;E'!$L$237:$L$436,'M&amp;E'!$F$237:$F$436,$D26,'M&amp;E'!$AB$237:$AB$436,"&lt;&gt;0")</f>
        <v>0</v>
      </c>
      <c r="I26" s="235">
        <f ca="1">SUMIFS('M&amp;E'!$M$237:$M$436,'M&amp;E'!$F$237:$F$436,$D26,'M&amp;E'!$AB$237:$AB$436,"&lt;&gt;0")</f>
        <v>0</v>
      </c>
      <c r="J26" s="241" t="str">
        <f t="shared" ca="1" si="6"/>
        <v/>
      </c>
      <c r="K26" s="235">
        <f t="shared" ca="1" si="7"/>
        <v>0</v>
      </c>
      <c r="L26" s="235">
        <f ca="1">SUMIFS('M&amp;E'!$BJ$237:$BJ$436,'M&amp;E'!$F$237:$F$436,$D26,'M&amp;E'!$AB$237:$AB$436,"&lt;&gt;0")</f>
        <v>0</v>
      </c>
      <c r="M26" s="240"/>
      <c r="N26" s="235">
        <f ca="1">SUMIFS('M&amp;E'!$P$237:$P$436,'M&amp;E'!$F$237:$F$436,$D26,'M&amp;E'!$AB$237:$AB$436,"&lt;&gt;0")</f>
        <v>0</v>
      </c>
      <c r="O26" s="235">
        <f ca="1">SUMIFS('M&amp;E'!$Q$237:$Q$436,'M&amp;E'!$F$237:$F$436,$D26,'M&amp;E'!$AB$237:$AB$436,"&lt;&gt;0")</f>
        <v>0</v>
      </c>
      <c r="P26" s="241" t="str">
        <f t="shared" ca="1" si="8"/>
        <v/>
      </c>
      <c r="Q26" s="235">
        <f t="shared" ca="1" si="9"/>
        <v>0</v>
      </c>
      <c r="R26" s="235">
        <f ca="1">SUMIFS('M&amp;E'!$BT$237:$BT$436,'M&amp;E'!$F$237:$F$436,$D26,'M&amp;E'!$AB$237:$AB$436,"&lt;&gt;0")</f>
        <v>0</v>
      </c>
      <c r="S26" s="240"/>
      <c r="T26" s="235">
        <f ca="1">SUMIFS('M&amp;E'!$T$237:$T$436,'M&amp;E'!$F$237:$F$436,$D26,'M&amp;E'!$AB$237:$AB$436,"&lt;&gt;0")</f>
        <v>0</v>
      </c>
      <c r="U26" s="235">
        <f ca="1">SUMIFS('M&amp;E'!$U$237:$U$436,'M&amp;E'!$F$237:$F$436,$D26,'M&amp;E'!$AB$237:$AB$436,"&lt;&gt;0")</f>
        <v>0</v>
      </c>
      <c r="V26" s="241" t="str">
        <f t="shared" ca="1" si="10"/>
        <v/>
      </c>
      <c r="W26" s="235">
        <f t="shared" ca="1" si="11"/>
        <v>0</v>
      </c>
      <c r="X26" s="235">
        <f ca="1">SUMIFS('M&amp;E'!$BU$237:$BU$436,'M&amp;E'!$F$237:$F$436,$D26,'M&amp;E'!$AB$237:$AB$436,"&lt;&gt;0")</f>
        <v>0</v>
      </c>
      <c r="Y26" s="240"/>
      <c r="Z26" s="235">
        <f ca="1">SUMIFS('M&amp;E'!$X$237:$X$436,'M&amp;E'!$F$237:$F$436,$D26,'M&amp;E'!$AB$237:$AB$436,"&lt;&gt;0")</f>
        <v>0</v>
      </c>
      <c r="AA26" s="235">
        <f ca="1">SUMIFS('M&amp;E'!$Y$237:$Y$436,'M&amp;E'!$F$237:$F$436,$D26,'M&amp;E'!$AB$237:$AB$436,"&lt;&gt;0")</f>
        <v>0</v>
      </c>
      <c r="AB26" s="241" t="str">
        <f t="shared" ca="1" si="12"/>
        <v/>
      </c>
      <c r="AC26" s="235">
        <f t="shared" ca="1" si="13"/>
        <v>0</v>
      </c>
      <c r="AD26" s="235">
        <f ca="1">SUMIFS('M&amp;E'!$BV$237:$BV$436,'M&amp;E'!$F$237:$F$436,$D26,'M&amp;E'!$AB$237:$AB$436,"&lt;&gt;0")</f>
        <v>0</v>
      </c>
      <c r="AE26" s="242"/>
      <c r="AF26" s="235">
        <f t="shared" ca="1" si="3"/>
        <v>0</v>
      </c>
      <c r="AG26" s="235">
        <f t="shared" ca="1" si="4"/>
        <v>0</v>
      </c>
      <c r="AH26" s="241" t="str">
        <f t="shared" ca="1" si="16"/>
        <v/>
      </c>
      <c r="AI26" s="235">
        <f t="shared" ca="1" si="5"/>
        <v>0</v>
      </c>
      <c r="AJ26" s="235">
        <f t="shared" ca="1" si="17"/>
        <v>0</v>
      </c>
    </row>
    <row r="27" spans="4:36" ht="21" customHeight="1" x14ac:dyDescent="0.2">
      <c r="D27" s="849" t="str">
        <f ca="1">Lists!C12</f>
        <v xml:space="preserve">8. Infrastructure </v>
      </c>
      <c r="E27" s="850"/>
      <c r="F27" s="240"/>
      <c r="G27" s="240"/>
      <c r="H27" s="235">
        <f ca="1">SUMIFS('M&amp;E'!$L$237:$L$436,'M&amp;E'!$F$237:$F$436,$D27,'M&amp;E'!$AB$237:$AB$436,"&lt;&gt;0")</f>
        <v>8000</v>
      </c>
      <c r="I27" s="235">
        <f ca="1">SUMIFS('M&amp;E'!$M$237:$M$436,'M&amp;E'!$F$237:$F$436,$D27,'M&amp;E'!$AB$237:$AB$436,"&lt;&gt;0")</f>
        <v>8000</v>
      </c>
      <c r="J27" s="241">
        <f t="shared" ca="1" si="6"/>
        <v>1</v>
      </c>
      <c r="K27" s="235">
        <f t="shared" ca="1" si="7"/>
        <v>0</v>
      </c>
      <c r="L27" s="235">
        <f ca="1">SUMIFS('M&amp;E'!$BJ$237:$BJ$436,'M&amp;E'!$F$237:$F$436,$D27,'M&amp;E'!$AB$237:$AB$436,"&lt;&gt;0")</f>
        <v>0</v>
      </c>
      <c r="M27" s="240"/>
      <c r="N27" s="235">
        <f ca="1">SUMIFS('M&amp;E'!$P$237:$P$436,'M&amp;E'!$F$237:$F$436,$D27,'M&amp;E'!$AB$237:$AB$436,"&lt;&gt;0")</f>
        <v>8000</v>
      </c>
      <c r="O27" s="235">
        <f ca="1">SUMIFS('M&amp;E'!$Q$237:$Q$436,'M&amp;E'!$F$237:$F$436,$D27,'M&amp;E'!$AB$237:$AB$436,"&lt;&gt;0")</f>
        <v>8000</v>
      </c>
      <c r="P27" s="241">
        <f t="shared" ca="1" si="8"/>
        <v>1</v>
      </c>
      <c r="Q27" s="235">
        <f t="shared" ca="1" si="9"/>
        <v>0</v>
      </c>
      <c r="R27" s="235">
        <f ca="1">SUMIFS('M&amp;E'!$BT$237:$BT$436,'M&amp;E'!$F$237:$F$436,$D27,'M&amp;E'!$AB$237:$AB$436,"&lt;&gt;0")</f>
        <v>0</v>
      </c>
      <c r="S27" s="240"/>
      <c r="T27" s="235">
        <f ca="1">SUMIFS('M&amp;E'!$T$237:$T$436,'M&amp;E'!$F$237:$F$436,$D27,'M&amp;E'!$AB$237:$AB$436,"&lt;&gt;0")</f>
        <v>0</v>
      </c>
      <c r="U27" s="235">
        <f ca="1">SUMIFS('M&amp;E'!$U$237:$U$436,'M&amp;E'!$F$237:$F$436,$D27,'M&amp;E'!$AB$237:$AB$436,"&lt;&gt;0")</f>
        <v>0</v>
      </c>
      <c r="V27" s="241" t="str">
        <f t="shared" ca="1" si="10"/>
        <v/>
      </c>
      <c r="W27" s="235">
        <f t="shared" ca="1" si="11"/>
        <v>0</v>
      </c>
      <c r="X27" s="235">
        <f ca="1">SUMIFS('M&amp;E'!$BU$237:$BU$436,'M&amp;E'!$F$237:$F$436,$D27,'M&amp;E'!$AB$237:$AB$436,"&lt;&gt;0")</f>
        <v>0</v>
      </c>
      <c r="Y27" s="240"/>
      <c r="Z27" s="235">
        <f ca="1">SUMIFS('M&amp;E'!$X$237:$X$436,'M&amp;E'!$F$237:$F$436,$D27,'M&amp;E'!$AB$237:$AB$436,"&lt;&gt;0")</f>
        <v>0</v>
      </c>
      <c r="AA27" s="235">
        <f ca="1">SUMIFS('M&amp;E'!$Y$237:$Y$436,'M&amp;E'!$F$237:$F$436,$D27,'M&amp;E'!$AB$237:$AB$436,"&lt;&gt;0")</f>
        <v>0</v>
      </c>
      <c r="AB27" s="241" t="str">
        <f t="shared" ca="1" si="12"/>
        <v/>
      </c>
      <c r="AC27" s="235">
        <f t="shared" ca="1" si="13"/>
        <v>0</v>
      </c>
      <c r="AD27" s="235">
        <f ca="1">SUMIFS('M&amp;E'!$BV$237:$BV$436,'M&amp;E'!$F$237:$F$436,$D27,'M&amp;E'!$AB$237:$AB$436,"&lt;&gt;0")</f>
        <v>0</v>
      </c>
      <c r="AE27" s="242"/>
      <c r="AF27" s="235">
        <f t="shared" ca="1" si="3"/>
        <v>16000</v>
      </c>
      <c r="AG27" s="235">
        <f t="shared" ca="1" si="4"/>
        <v>16000</v>
      </c>
      <c r="AH27" s="241">
        <f t="shared" ca="1" si="16"/>
        <v>1</v>
      </c>
      <c r="AI27" s="235">
        <f t="shared" ca="1" si="5"/>
        <v>0</v>
      </c>
      <c r="AJ27" s="235">
        <f t="shared" ca="1" si="17"/>
        <v>0</v>
      </c>
    </row>
    <row r="28" spans="4:36" ht="21" customHeight="1" x14ac:dyDescent="0.2">
      <c r="D28" s="847" t="str">
        <f ca="1">Lists!C13</f>
        <v xml:space="preserve">9. Non-health equipment </v>
      </c>
      <c r="E28" s="848"/>
      <c r="F28" s="240"/>
      <c r="G28" s="240"/>
      <c r="H28" s="235">
        <f ca="1">SUMIFS('M&amp;E'!$L$237:$L$436,'M&amp;E'!$F$237:$F$436,$D28,'M&amp;E'!$AB$237:$AB$436,"&lt;&gt;0")</f>
        <v>0</v>
      </c>
      <c r="I28" s="235">
        <f ca="1">SUMIFS('M&amp;E'!$M$237:$M$436,'M&amp;E'!$F$237:$F$436,$D28,'M&amp;E'!$AB$237:$AB$436,"&lt;&gt;0")</f>
        <v>0</v>
      </c>
      <c r="J28" s="241" t="str">
        <f t="shared" ca="1" si="6"/>
        <v/>
      </c>
      <c r="K28" s="235">
        <f t="shared" ca="1" si="7"/>
        <v>0</v>
      </c>
      <c r="L28" s="235">
        <f ca="1">SUMIFS('M&amp;E'!$BJ$237:$BJ$436,'M&amp;E'!$F$237:$F$436,$D28,'M&amp;E'!$AB$237:$AB$436,"&lt;&gt;0")</f>
        <v>0</v>
      </c>
      <c r="M28" s="240"/>
      <c r="N28" s="235">
        <f ca="1">SUMIFS('M&amp;E'!$P$237:$P$436,'M&amp;E'!$F$237:$F$436,$D28,'M&amp;E'!$AB$237:$AB$436,"&lt;&gt;0")</f>
        <v>0</v>
      </c>
      <c r="O28" s="235">
        <f ca="1">SUMIFS('M&amp;E'!$Q$237:$Q$436,'M&amp;E'!$F$237:$F$436,$D28,'M&amp;E'!$AB$237:$AB$436,"&lt;&gt;0")</f>
        <v>0</v>
      </c>
      <c r="P28" s="241" t="str">
        <f t="shared" ca="1" si="8"/>
        <v/>
      </c>
      <c r="Q28" s="235">
        <f t="shared" ca="1" si="9"/>
        <v>0</v>
      </c>
      <c r="R28" s="235">
        <f ca="1">SUMIFS('M&amp;E'!$BT$237:$BT$436,'M&amp;E'!$F$237:$F$436,$D28,'M&amp;E'!$AB$237:$AB$436,"&lt;&gt;0")</f>
        <v>0</v>
      </c>
      <c r="S28" s="240"/>
      <c r="T28" s="235">
        <f ca="1">SUMIFS('M&amp;E'!$T$237:$T$436,'M&amp;E'!$F$237:$F$436,$D28,'M&amp;E'!$AB$237:$AB$436,"&lt;&gt;0")</f>
        <v>0</v>
      </c>
      <c r="U28" s="235">
        <f ca="1">SUMIFS('M&amp;E'!$U$237:$U$436,'M&amp;E'!$F$237:$F$436,$D28,'M&amp;E'!$AB$237:$AB$436,"&lt;&gt;0")</f>
        <v>0</v>
      </c>
      <c r="V28" s="241" t="str">
        <f t="shared" ca="1" si="10"/>
        <v/>
      </c>
      <c r="W28" s="235">
        <f t="shared" ca="1" si="11"/>
        <v>0</v>
      </c>
      <c r="X28" s="235">
        <f ca="1">SUMIFS('M&amp;E'!$BU$237:$BU$436,'M&amp;E'!$F$237:$F$436,$D28,'M&amp;E'!$AB$237:$AB$436,"&lt;&gt;0")</f>
        <v>0</v>
      </c>
      <c r="Y28" s="240"/>
      <c r="Z28" s="235">
        <f ca="1">SUMIFS('M&amp;E'!$X$237:$X$436,'M&amp;E'!$F$237:$F$436,$D28,'M&amp;E'!$AB$237:$AB$436,"&lt;&gt;0")</f>
        <v>0</v>
      </c>
      <c r="AA28" s="235">
        <f ca="1">SUMIFS('M&amp;E'!$Y$237:$Y$436,'M&amp;E'!$F$237:$F$436,$D28,'M&amp;E'!$AB$237:$AB$436,"&lt;&gt;0")</f>
        <v>0</v>
      </c>
      <c r="AB28" s="241" t="str">
        <f t="shared" ca="1" si="12"/>
        <v/>
      </c>
      <c r="AC28" s="235">
        <f t="shared" ca="1" si="13"/>
        <v>0</v>
      </c>
      <c r="AD28" s="235">
        <f ca="1">SUMIFS('M&amp;E'!$BV$237:$BV$436,'M&amp;E'!$F$237:$F$436,$D28,'M&amp;E'!$AB$237:$AB$436,"&lt;&gt;0")</f>
        <v>0</v>
      </c>
      <c r="AE28" s="242"/>
      <c r="AF28" s="235">
        <f t="shared" ca="1" si="3"/>
        <v>0</v>
      </c>
      <c r="AG28" s="235">
        <f t="shared" ca="1" si="4"/>
        <v>0</v>
      </c>
      <c r="AH28" s="241" t="str">
        <f t="shared" ca="1" si="16"/>
        <v/>
      </c>
      <c r="AI28" s="235">
        <f t="shared" ca="1" si="5"/>
        <v>0</v>
      </c>
      <c r="AJ28" s="235">
        <f t="shared" ca="1" si="17"/>
        <v>0</v>
      </c>
    </row>
    <row r="29" spans="4:36" ht="21" customHeight="1" x14ac:dyDescent="0.2">
      <c r="D29" s="849" t="str">
        <f ca="1">Lists!C14</f>
        <v>10. Communication material and publications</v>
      </c>
      <c r="E29" s="850"/>
      <c r="F29" s="240"/>
      <c r="G29" s="240"/>
      <c r="H29" s="235">
        <f ca="1">SUMIFS('M&amp;E'!$L$237:$L$436,'M&amp;E'!$F$237:$F$436,$D29,'M&amp;E'!$AB$237:$AB$436,"&lt;&gt;0")</f>
        <v>2100</v>
      </c>
      <c r="I29" s="235">
        <f ca="1">SUMIFS('M&amp;E'!$M$237:$M$436,'M&amp;E'!$F$237:$F$436,$D29,'M&amp;E'!$AB$237:$AB$436,"&lt;&gt;0")</f>
        <v>2100</v>
      </c>
      <c r="J29" s="241">
        <f t="shared" ca="1" si="6"/>
        <v>1</v>
      </c>
      <c r="K29" s="235">
        <f t="shared" ca="1" si="7"/>
        <v>0</v>
      </c>
      <c r="L29" s="235">
        <f ca="1">SUMIFS('M&amp;E'!$BJ$237:$BJ$436,'M&amp;E'!$F$237:$F$436,$D29,'M&amp;E'!$AB$237:$AB$436,"&lt;&gt;0")</f>
        <v>0</v>
      </c>
      <c r="M29" s="240"/>
      <c r="N29" s="235">
        <f ca="1">SUMIFS('M&amp;E'!$P$237:$P$436,'M&amp;E'!$F$237:$F$436,$D29,'M&amp;E'!$AB$237:$AB$436,"&lt;&gt;0")</f>
        <v>2100</v>
      </c>
      <c r="O29" s="235">
        <f ca="1">SUMIFS('M&amp;E'!$Q$237:$Q$436,'M&amp;E'!$F$237:$F$436,$D29,'M&amp;E'!$AB$237:$AB$436,"&lt;&gt;0")</f>
        <v>2100</v>
      </c>
      <c r="P29" s="241">
        <f t="shared" ca="1" si="8"/>
        <v>1</v>
      </c>
      <c r="Q29" s="235">
        <f t="shared" ca="1" si="9"/>
        <v>0</v>
      </c>
      <c r="R29" s="235">
        <f ca="1">SUMIFS('M&amp;E'!$BT$237:$BT$436,'M&amp;E'!$F$237:$F$436,$D29,'M&amp;E'!$AB$237:$AB$436,"&lt;&gt;0")</f>
        <v>0</v>
      </c>
      <c r="S29" s="240"/>
      <c r="T29" s="235">
        <f ca="1">SUMIFS('M&amp;E'!$T$237:$T$436,'M&amp;E'!$F$237:$F$436,$D29,'M&amp;E'!$AB$237:$AB$436,"&lt;&gt;0")</f>
        <v>0</v>
      </c>
      <c r="U29" s="235">
        <f ca="1">SUMIFS('M&amp;E'!$U$237:$U$436,'M&amp;E'!$F$237:$F$436,$D29,'M&amp;E'!$AB$237:$AB$436,"&lt;&gt;0")</f>
        <v>0</v>
      </c>
      <c r="V29" s="241" t="str">
        <f t="shared" ca="1" si="10"/>
        <v/>
      </c>
      <c r="W29" s="235">
        <f t="shared" ca="1" si="11"/>
        <v>0</v>
      </c>
      <c r="X29" s="235">
        <f ca="1">SUMIFS('M&amp;E'!$BU$237:$BU$436,'M&amp;E'!$F$237:$F$436,$D29,'M&amp;E'!$AB$237:$AB$436,"&lt;&gt;0")</f>
        <v>0</v>
      </c>
      <c r="Y29" s="240"/>
      <c r="Z29" s="235">
        <f ca="1">SUMIFS('M&amp;E'!$X$237:$X$436,'M&amp;E'!$F$237:$F$436,$D29,'M&amp;E'!$AB$237:$AB$436,"&lt;&gt;0")</f>
        <v>0</v>
      </c>
      <c r="AA29" s="235">
        <f ca="1">SUMIFS('M&amp;E'!$Y$237:$Y$436,'M&amp;E'!$F$237:$F$436,$D29,'M&amp;E'!$AB$237:$AB$436,"&lt;&gt;0")</f>
        <v>0</v>
      </c>
      <c r="AB29" s="241" t="str">
        <f t="shared" ca="1" si="12"/>
        <v/>
      </c>
      <c r="AC29" s="235">
        <f t="shared" ca="1" si="13"/>
        <v>0</v>
      </c>
      <c r="AD29" s="235">
        <f ca="1">SUMIFS('M&amp;E'!$BV$237:$BV$436,'M&amp;E'!$F$237:$F$436,$D29,'M&amp;E'!$AB$237:$AB$436,"&lt;&gt;0")</f>
        <v>0</v>
      </c>
      <c r="AE29" s="242"/>
      <c r="AF29" s="235">
        <f t="shared" ca="1" si="3"/>
        <v>4200</v>
      </c>
      <c r="AG29" s="235">
        <f t="shared" ca="1" si="4"/>
        <v>4200</v>
      </c>
      <c r="AH29" s="241">
        <f t="shared" ca="1" si="16"/>
        <v>1</v>
      </c>
      <c r="AI29" s="235">
        <f t="shared" ca="1" si="5"/>
        <v>0</v>
      </c>
      <c r="AJ29" s="235">
        <f t="shared" ca="1" si="17"/>
        <v>0</v>
      </c>
    </row>
    <row r="30" spans="4:36" ht="21" customHeight="1" x14ac:dyDescent="0.2">
      <c r="D30" s="849" t="str">
        <f ca="1">Lists!C15</f>
        <v>11. Programme administration costs</v>
      </c>
      <c r="E30" s="850"/>
      <c r="F30" s="240"/>
      <c r="G30" s="240"/>
      <c r="H30" s="235">
        <f ca="1">SUMIFS('M&amp;E'!$L$237:$L$436,'M&amp;E'!$F$237:$F$436,$D30,'M&amp;E'!$AB$237:$AB$436,"&lt;&gt;0")</f>
        <v>42525</v>
      </c>
      <c r="I30" s="235">
        <f ca="1">SUMIFS('M&amp;E'!$M$237:$M$436,'M&amp;E'!$F$237:$F$436,$D30,'M&amp;E'!$AB$237:$AB$436,"&lt;&gt;0")</f>
        <v>42525</v>
      </c>
      <c r="J30" s="241">
        <f t="shared" ca="1" si="6"/>
        <v>1</v>
      </c>
      <c r="K30" s="235">
        <f t="shared" ca="1" si="7"/>
        <v>0</v>
      </c>
      <c r="L30" s="235">
        <f ca="1">SUMIFS('M&amp;E'!$BJ$237:$BJ$436,'M&amp;E'!$F$237:$F$436,$D30,'M&amp;E'!$AB$237:$AB$436,"&lt;&gt;0")</f>
        <v>0</v>
      </c>
      <c r="M30" s="240"/>
      <c r="N30" s="235">
        <f ca="1">SUMIFS('M&amp;E'!$P$237:$P$436,'M&amp;E'!$F$237:$F$436,$D30,'M&amp;E'!$AB$237:$AB$436,"&lt;&gt;0")</f>
        <v>13500</v>
      </c>
      <c r="O30" s="235">
        <f ca="1">SUMIFS('M&amp;E'!$Q$237:$Q$436,'M&amp;E'!$F$237:$F$436,$D30,'M&amp;E'!$AB$237:$AB$436,"&lt;&gt;0")</f>
        <v>13500</v>
      </c>
      <c r="P30" s="241">
        <f t="shared" ca="1" si="8"/>
        <v>1</v>
      </c>
      <c r="Q30" s="235">
        <f t="shared" ca="1" si="9"/>
        <v>0</v>
      </c>
      <c r="R30" s="235">
        <f ca="1">SUMIFS('M&amp;E'!$BT$237:$BT$436,'M&amp;E'!$F$237:$F$436,$D30,'M&amp;E'!$AB$237:$AB$436,"&lt;&gt;0")</f>
        <v>0</v>
      </c>
      <c r="S30" s="240"/>
      <c r="T30" s="235">
        <f ca="1">SUMIFS('M&amp;E'!$T$237:$T$436,'M&amp;E'!$F$237:$F$436,$D30,'M&amp;E'!$AB$237:$AB$436,"&lt;&gt;0")</f>
        <v>0</v>
      </c>
      <c r="U30" s="235">
        <f ca="1">SUMIFS('M&amp;E'!$U$237:$U$436,'M&amp;E'!$F$237:$F$436,$D30,'M&amp;E'!$AB$237:$AB$436,"&lt;&gt;0")</f>
        <v>0</v>
      </c>
      <c r="V30" s="241" t="str">
        <f t="shared" ca="1" si="10"/>
        <v/>
      </c>
      <c r="W30" s="235">
        <f t="shared" ca="1" si="11"/>
        <v>0</v>
      </c>
      <c r="X30" s="235">
        <f ca="1">SUMIFS('M&amp;E'!$BU$237:$BU$436,'M&amp;E'!$F$237:$F$436,$D30,'M&amp;E'!$AB$237:$AB$436,"&lt;&gt;0")</f>
        <v>0</v>
      </c>
      <c r="Y30" s="240"/>
      <c r="Z30" s="235">
        <f ca="1">SUMIFS('M&amp;E'!$X$237:$X$436,'M&amp;E'!$F$237:$F$436,$D30,'M&amp;E'!$AB$237:$AB$436,"&lt;&gt;0")</f>
        <v>0</v>
      </c>
      <c r="AA30" s="235">
        <f ca="1">SUMIFS('M&amp;E'!$Y$237:$Y$436,'M&amp;E'!$F$237:$F$436,$D30,'M&amp;E'!$AB$237:$AB$436,"&lt;&gt;0")</f>
        <v>0</v>
      </c>
      <c r="AB30" s="241" t="str">
        <f t="shared" ca="1" si="12"/>
        <v/>
      </c>
      <c r="AC30" s="235">
        <f t="shared" ca="1" si="13"/>
        <v>0</v>
      </c>
      <c r="AD30" s="235">
        <f ca="1">SUMIFS('M&amp;E'!$BV$237:$BV$436,'M&amp;E'!$F$237:$F$436,$D30,'M&amp;E'!$AB$237:$AB$436,"&lt;&gt;0")</f>
        <v>0</v>
      </c>
      <c r="AE30" s="242"/>
      <c r="AF30" s="235">
        <f t="shared" ca="1" si="3"/>
        <v>56025</v>
      </c>
      <c r="AG30" s="235">
        <f t="shared" ca="1" si="4"/>
        <v>56025</v>
      </c>
      <c r="AH30" s="241">
        <f t="shared" ca="1" si="16"/>
        <v>1</v>
      </c>
      <c r="AI30" s="235">
        <f t="shared" ca="1" si="5"/>
        <v>0</v>
      </c>
      <c r="AJ30" s="235">
        <f t="shared" ca="1" si="17"/>
        <v>0</v>
      </c>
    </row>
    <row r="31" spans="4:36" ht="21" customHeight="1" x14ac:dyDescent="0.2">
      <c r="D31" s="849" t="str">
        <f ca="1">Lists!C16</f>
        <v xml:space="preserve">12. Living support to client/ target population </v>
      </c>
      <c r="E31" s="850"/>
      <c r="F31" s="240"/>
      <c r="G31" s="240"/>
      <c r="H31" s="235">
        <f ca="1">SUMIFS('M&amp;E'!$L$237:$L$436,'M&amp;E'!$F$237:$F$436,$D31,'M&amp;E'!$AB$237:$AB$436,"&lt;&gt;0")</f>
        <v>237700</v>
      </c>
      <c r="I31" s="235">
        <f ca="1">SUMIFS('M&amp;E'!$M$237:$M$436,'M&amp;E'!$F$237:$F$436,$D31,'M&amp;E'!$AB$237:$AB$436,"&lt;&gt;0")</f>
        <v>234800</v>
      </c>
      <c r="J31" s="241">
        <f t="shared" ca="1" si="6"/>
        <v>0.98779974758098443</v>
      </c>
      <c r="K31" s="235">
        <f t="shared" ca="1" si="7"/>
        <v>2900</v>
      </c>
      <c r="L31" s="235">
        <f ca="1">SUMIFS('M&amp;E'!$BJ$237:$BJ$436,'M&amp;E'!$F$237:$F$436,$D31,'M&amp;E'!$AB$237:$AB$436,"&lt;&gt;0")</f>
        <v>0</v>
      </c>
      <c r="M31" s="240"/>
      <c r="N31" s="235">
        <f ca="1">SUMIFS('M&amp;E'!$P$237:$P$436,'M&amp;E'!$F$237:$F$436,$D31,'M&amp;E'!$AB$237:$AB$436,"&lt;&gt;0")</f>
        <v>411700</v>
      </c>
      <c r="O31" s="235">
        <f ca="1">SUMIFS('M&amp;E'!$Q$237:$Q$436,'M&amp;E'!$F$237:$F$436,$D31,'M&amp;E'!$AB$237:$AB$436,"&lt;&gt;0")</f>
        <v>413600</v>
      </c>
      <c r="P31" s="241">
        <f t="shared" ca="1" si="8"/>
        <v>1.0046150109302892</v>
      </c>
      <c r="Q31" s="235">
        <f t="shared" ca="1" si="9"/>
        <v>-1900</v>
      </c>
      <c r="R31" s="235">
        <f ca="1">SUMIFS('M&amp;E'!$BT$237:$BT$436,'M&amp;E'!$F$237:$F$436,$D31,'M&amp;E'!$AB$237:$AB$436,"&lt;&gt;0")</f>
        <v>2900</v>
      </c>
      <c r="S31" s="240"/>
      <c r="T31" s="235">
        <f ca="1">SUMIFS('M&amp;E'!$T$237:$T$436,'M&amp;E'!$F$237:$F$436,$D31,'M&amp;E'!$AB$237:$AB$436,"&lt;&gt;0")</f>
        <v>0</v>
      </c>
      <c r="U31" s="235">
        <f ca="1">SUMIFS('M&amp;E'!$U$237:$U$436,'M&amp;E'!$F$237:$F$436,$D31,'M&amp;E'!$AB$237:$AB$436,"&lt;&gt;0")</f>
        <v>0</v>
      </c>
      <c r="V31" s="241" t="str">
        <f t="shared" ca="1" si="10"/>
        <v/>
      </c>
      <c r="W31" s="235">
        <f t="shared" ca="1" si="11"/>
        <v>0</v>
      </c>
      <c r="X31" s="235">
        <f ca="1">SUMIFS('M&amp;E'!$BU$237:$BU$436,'M&amp;E'!$F$237:$F$436,$D31,'M&amp;E'!$AB$237:$AB$436,"&lt;&gt;0")</f>
        <v>1000</v>
      </c>
      <c r="Y31" s="240"/>
      <c r="Z31" s="235">
        <f ca="1">SUMIFS('M&amp;E'!$X$237:$X$436,'M&amp;E'!$F$237:$F$436,$D31,'M&amp;E'!$AB$237:$AB$436,"&lt;&gt;0")</f>
        <v>0</v>
      </c>
      <c r="AA31" s="235">
        <f ca="1">SUMIFS('M&amp;E'!$Y$237:$Y$436,'M&amp;E'!$F$237:$F$436,$D31,'M&amp;E'!$AB$237:$AB$436,"&lt;&gt;0")</f>
        <v>0</v>
      </c>
      <c r="AB31" s="241" t="str">
        <f t="shared" ca="1" si="12"/>
        <v/>
      </c>
      <c r="AC31" s="235">
        <f t="shared" ca="1" si="13"/>
        <v>0</v>
      </c>
      <c r="AD31" s="235">
        <f ca="1">SUMIFS('M&amp;E'!$BV$237:$BV$436,'M&amp;E'!$F$237:$F$436,$D31,'M&amp;E'!$AB$237:$AB$436,"&lt;&gt;0")</f>
        <v>1000</v>
      </c>
      <c r="AE31" s="242"/>
      <c r="AF31" s="235">
        <f t="shared" ca="1" si="3"/>
        <v>649400</v>
      </c>
      <c r="AG31" s="235">
        <f t="shared" ca="1" si="4"/>
        <v>648400</v>
      </c>
      <c r="AH31" s="241">
        <f t="shared" ca="1" si="16"/>
        <v>0.9984601170311056</v>
      </c>
      <c r="AI31" s="235">
        <f t="shared" ca="1" si="5"/>
        <v>1000</v>
      </c>
      <c r="AJ31" s="235">
        <f t="shared" ca="1" si="17"/>
        <v>1000</v>
      </c>
    </row>
    <row r="32" spans="4:36" ht="21" customHeight="1" x14ac:dyDescent="0.2">
      <c r="D32" s="849" t="str">
        <f ca="1">Lists!C17</f>
        <v>13. Results-based financing (RBF)</v>
      </c>
      <c r="E32" s="850"/>
      <c r="F32" s="240"/>
      <c r="G32" s="240"/>
      <c r="H32" s="235">
        <f ca="1">SUMIFS('M&amp;E'!$L$237:$L$436,'M&amp;E'!$F$237:$F$436,$D32,'M&amp;E'!$AB$237:$AB$436,"&lt;&gt;0")</f>
        <v>0</v>
      </c>
      <c r="I32" s="235">
        <f ca="1">SUMIFS('M&amp;E'!$M$237:$M$436,'M&amp;E'!$F$237:$F$436,$D32,'M&amp;E'!$AB$237:$AB$436,"&lt;&gt;0")</f>
        <v>0</v>
      </c>
      <c r="J32" s="241" t="str">
        <f t="shared" ca="1" si="6"/>
        <v/>
      </c>
      <c r="K32" s="235">
        <f t="shared" ca="1" si="7"/>
        <v>0</v>
      </c>
      <c r="L32" s="235">
        <f ca="1">SUMIFS('M&amp;E'!$BJ$237:$BJ$436,'M&amp;E'!$F$237:$F$436,$D32,'M&amp;E'!$AB$237:$AB$436,"&lt;&gt;0")</f>
        <v>0</v>
      </c>
      <c r="M32" s="240"/>
      <c r="N32" s="235">
        <f ca="1">SUMIFS('M&amp;E'!$P$237:$P$436,'M&amp;E'!$F$237:$F$436,$D32,'M&amp;E'!$AB$237:$AB$436,"&lt;&gt;0")</f>
        <v>0</v>
      </c>
      <c r="O32" s="235">
        <f ca="1">SUMIFS('M&amp;E'!$Q$237:$Q$436,'M&amp;E'!$F$237:$F$436,$D32,'M&amp;E'!$AB$237:$AB$436,"&lt;&gt;0")</f>
        <v>0</v>
      </c>
      <c r="P32" s="241" t="str">
        <f t="shared" ca="1" si="8"/>
        <v/>
      </c>
      <c r="Q32" s="235">
        <f t="shared" ca="1" si="9"/>
        <v>0</v>
      </c>
      <c r="R32" s="235">
        <f ca="1">SUMIFS('M&amp;E'!$BT$237:$BT$436,'M&amp;E'!$F$237:$F$436,$D32,'M&amp;E'!$AB$237:$AB$436,"&lt;&gt;0")</f>
        <v>0</v>
      </c>
      <c r="S32" s="240"/>
      <c r="T32" s="235">
        <f ca="1">SUMIFS('M&amp;E'!$T$237:$T$436,'M&amp;E'!$F$237:$F$436,$D32,'M&amp;E'!$AB$237:$AB$436,"&lt;&gt;0")</f>
        <v>0</v>
      </c>
      <c r="U32" s="235">
        <f ca="1">SUMIFS('M&amp;E'!$U$237:$U$436,'M&amp;E'!$F$237:$F$436,$D32,'M&amp;E'!$AB$237:$AB$436,"&lt;&gt;0")</f>
        <v>0</v>
      </c>
      <c r="V32" s="241" t="str">
        <f t="shared" ca="1" si="10"/>
        <v/>
      </c>
      <c r="W32" s="235">
        <f t="shared" ca="1" si="11"/>
        <v>0</v>
      </c>
      <c r="X32" s="235">
        <f ca="1">SUMIFS('M&amp;E'!$BU$237:$BU$436,'M&amp;E'!$F$237:$F$436,$D32,'M&amp;E'!$AB$237:$AB$436,"&lt;&gt;0")</f>
        <v>0</v>
      </c>
      <c r="Y32" s="240"/>
      <c r="Z32" s="235">
        <f ca="1">SUMIFS('M&amp;E'!$X$237:$X$436,'M&amp;E'!$F$237:$F$436,$D32,'M&amp;E'!$AB$237:$AB$436,"&lt;&gt;0")</f>
        <v>0</v>
      </c>
      <c r="AA32" s="235">
        <f ca="1">SUMIFS('M&amp;E'!$Y$237:$Y$436,'M&amp;E'!$F$237:$F$436,$D32,'M&amp;E'!$AB$237:$AB$436,"&lt;&gt;0")</f>
        <v>0</v>
      </c>
      <c r="AB32" s="241" t="str">
        <f t="shared" ca="1" si="12"/>
        <v/>
      </c>
      <c r="AC32" s="235">
        <f t="shared" ca="1" si="13"/>
        <v>0</v>
      </c>
      <c r="AD32" s="235">
        <f ca="1">SUMIFS('M&amp;E'!$BV$237:$BV$436,'M&amp;E'!$F$237:$F$436,$D32,'M&amp;E'!$AB$237:$AB$436,"&lt;&gt;0")</f>
        <v>0</v>
      </c>
      <c r="AE32" s="242"/>
      <c r="AF32" s="235">
        <f t="shared" ca="1" si="3"/>
        <v>0</v>
      </c>
      <c r="AG32" s="235">
        <f t="shared" ca="1" si="4"/>
        <v>0</v>
      </c>
      <c r="AH32" s="241" t="str">
        <f t="shared" ca="1" si="16"/>
        <v/>
      </c>
      <c r="AI32" s="235">
        <f t="shared" ca="1" si="5"/>
        <v>0</v>
      </c>
      <c r="AJ32" s="235">
        <f t="shared" ca="1" si="17"/>
        <v>0</v>
      </c>
    </row>
    <row r="33" spans="4:39" ht="22.5" customHeight="1" x14ac:dyDescent="0.2">
      <c r="D33" s="243" t="str">
        <f ca="1">Translations!$A$109</f>
        <v>Totals</v>
      </c>
      <c r="E33" s="244"/>
      <c r="F33" s="240"/>
      <c r="G33" s="240"/>
      <c r="H33" s="245">
        <f ca="1">SUM(H20:H32)</f>
        <v>504075</v>
      </c>
      <c r="I33" s="245">
        <f t="shared" ref="I33:K33" ca="1" si="18">SUM(I20:I32)</f>
        <v>494925</v>
      </c>
      <c r="J33" s="241">
        <f t="shared" ca="1" si="6"/>
        <v>0.98184793929474778</v>
      </c>
      <c r="K33" s="245">
        <f t="shared" ca="1" si="18"/>
        <v>9150</v>
      </c>
      <c r="L33" s="245">
        <f t="shared" ref="L33" ca="1" si="19">SUM(L20:L32)</f>
        <v>0</v>
      </c>
      <c r="M33" s="240"/>
      <c r="N33" s="245">
        <f t="shared" ref="N33" ca="1" si="20">SUM(N20:N32)</f>
        <v>615300</v>
      </c>
      <c r="O33" s="245">
        <f t="shared" ref="O33" ca="1" si="21">SUM(O20:O32)</f>
        <v>617200</v>
      </c>
      <c r="P33" s="241">
        <f t="shared" ca="1" si="8"/>
        <v>1.0030879245896311</v>
      </c>
      <c r="Q33" s="245">
        <f t="shared" ref="Q33:R33" ca="1" si="22">SUM(Q20:Q32)</f>
        <v>-1900</v>
      </c>
      <c r="R33" s="245">
        <f t="shared" ca="1" si="22"/>
        <v>9150</v>
      </c>
      <c r="S33" s="240"/>
      <c r="T33" s="245">
        <f t="shared" ref="T33" ca="1" si="23">SUM(T20:T32)</f>
        <v>0</v>
      </c>
      <c r="U33" s="245">
        <f t="shared" ref="U33" ca="1" si="24">SUM(U20:U32)</f>
        <v>0</v>
      </c>
      <c r="V33" s="241" t="str">
        <f t="shared" ca="1" si="10"/>
        <v/>
      </c>
      <c r="W33" s="245">
        <f t="shared" ref="W33:X33" ca="1" si="25">SUM(W20:W32)</f>
        <v>0</v>
      </c>
      <c r="X33" s="245">
        <f t="shared" ca="1" si="25"/>
        <v>7250</v>
      </c>
      <c r="Y33" s="240"/>
      <c r="Z33" s="245">
        <f t="shared" ref="Z33" ca="1" si="26">SUM(Z20:Z32)</f>
        <v>0</v>
      </c>
      <c r="AA33" s="245">
        <f t="shared" ref="AA33" ca="1" si="27">SUM(AA20:AA32)</f>
        <v>0</v>
      </c>
      <c r="AB33" s="241" t="str">
        <f t="shared" ca="1" si="12"/>
        <v/>
      </c>
      <c r="AC33" s="245">
        <f t="shared" ref="AC33:AD33" ca="1" si="28">SUM(AC20:AC32)</f>
        <v>0</v>
      </c>
      <c r="AD33" s="245">
        <f t="shared" ca="1" si="28"/>
        <v>7250</v>
      </c>
      <c r="AE33" s="242"/>
      <c r="AF33" s="245">
        <f t="shared" ref="AF33" ca="1" si="29">SUM(AF20:AF32)</f>
        <v>1119375</v>
      </c>
      <c r="AG33" s="245">
        <f t="shared" ref="AG33" ca="1" si="30">SUM(AG20:AG32)</f>
        <v>1112125</v>
      </c>
      <c r="AH33" s="241">
        <f t="shared" ca="1" si="16"/>
        <v>0.9935231714126187</v>
      </c>
      <c r="AI33" s="245">
        <f t="shared" ref="AI33:AJ33" ca="1" si="31">SUM(AI20:AI32)</f>
        <v>7250</v>
      </c>
      <c r="AJ33" s="245">
        <f t="shared" ca="1" si="31"/>
        <v>7250</v>
      </c>
    </row>
    <row r="34" spans="4:39" ht="25.5" customHeight="1" x14ac:dyDescent="0.2"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2"/>
      <c r="AF34" s="240"/>
      <c r="AG34" s="240"/>
      <c r="AH34" s="240"/>
      <c r="AI34" s="240"/>
      <c r="AJ34" s="240"/>
    </row>
    <row r="35" spans="4:39" ht="24.75" customHeight="1" x14ac:dyDescent="0.2">
      <c r="D35" s="854" t="str">
        <f ca="1">IF(Lists!V9=1,Translations!A124,Translations!A368)</f>
        <v>Performance framework objectives</v>
      </c>
      <c r="E35" s="855"/>
      <c r="F35" s="236"/>
      <c r="G35" s="236"/>
      <c r="H35" s="851" t="str">
        <f ca="1">Translations!$A$48</f>
        <v>1st Quarter</v>
      </c>
      <c r="I35" s="852"/>
      <c r="J35" s="852"/>
      <c r="K35" s="852"/>
      <c r="L35" s="853"/>
      <c r="M35" s="237"/>
      <c r="N35" s="851" t="str">
        <f ca="1">Translations!$A$49</f>
        <v>2nd Quarter</v>
      </c>
      <c r="O35" s="852"/>
      <c r="P35" s="852"/>
      <c r="Q35" s="852"/>
      <c r="R35" s="853"/>
      <c r="S35" s="237"/>
      <c r="T35" s="851" t="str">
        <f ca="1">Translations!$A$50</f>
        <v>3rd Quarter</v>
      </c>
      <c r="U35" s="852"/>
      <c r="V35" s="852"/>
      <c r="W35" s="852"/>
      <c r="X35" s="853"/>
      <c r="Y35" s="237"/>
      <c r="Z35" s="851" t="str">
        <f ca="1">Translations!$A$51</f>
        <v>4th Quarter</v>
      </c>
      <c r="AA35" s="852"/>
      <c r="AB35" s="852"/>
      <c r="AC35" s="852"/>
      <c r="AD35" s="853"/>
      <c r="AE35" s="238"/>
      <c r="AF35" s="851" t="str">
        <f ca="1">Translations!A$125</f>
        <v>Total budget</v>
      </c>
      <c r="AG35" s="852"/>
      <c r="AH35" s="852"/>
      <c r="AI35" s="852"/>
      <c r="AJ35" s="853"/>
    </row>
    <row r="36" spans="4:39" ht="30" customHeight="1" x14ac:dyDescent="0.2">
      <c r="D36" s="856"/>
      <c r="E36" s="857"/>
      <c r="F36" s="236"/>
      <c r="G36" s="236"/>
      <c r="H36" s="239" t="str">
        <f ca="1">Translations!$A$95</f>
        <v>Budget</v>
      </c>
      <c r="I36" s="239" t="str">
        <f ca="1">Translations!$A$357</f>
        <v>Expenditure</v>
      </c>
      <c r="J36" s="239" t="s">
        <v>1502</v>
      </c>
      <c r="K36" s="239" t="str">
        <f ca="1">Translations!$A$123</f>
        <v>Variation</v>
      </c>
      <c r="L36" s="264" t="str">
        <f ca="1">Translations!$A$136</f>
        <v>Balance from previous period</v>
      </c>
      <c r="M36" s="237"/>
      <c r="N36" s="239" t="str">
        <f ca="1">Translations!$A$95</f>
        <v>Budget</v>
      </c>
      <c r="O36" s="239" t="str">
        <f ca="1">Translations!$A$357</f>
        <v>Expenditure</v>
      </c>
      <c r="P36" s="239" t="s">
        <v>1502</v>
      </c>
      <c r="Q36" s="239" t="str">
        <f ca="1">Translations!$A$123</f>
        <v>Variation</v>
      </c>
      <c r="R36" s="264" t="str">
        <f ca="1">Translations!$A$136</f>
        <v>Balance from previous period</v>
      </c>
      <c r="S36" s="237"/>
      <c r="T36" s="239" t="str">
        <f ca="1">Translations!$A$95</f>
        <v>Budget</v>
      </c>
      <c r="U36" s="239" t="str">
        <f ca="1">Translations!$A$357</f>
        <v>Expenditure</v>
      </c>
      <c r="V36" s="239" t="s">
        <v>1502</v>
      </c>
      <c r="W36" s="239" t="str">
        <f ca="1">Translations!$A$123</f>
        <v>Variation</v>
      </c>
      <c r="X36" s="264" t="str">
        <f ca="1">Translations!$A$136</f>
        <v>Balance from previous period</v>
      </c>
      <c r="Y36" s="237"/>
      <c r="Z36" s="239" t="str">
        <f ca="1">Translations!$A$95</f>
        <v>Budget</v>
      </c>
      <c r="AA36" s="239" t="str">
        <f ca="1">Translations!$A$357</f>
        <v>Expenditure</v>
      </c>
      <c r="AB36" s="239" t="s">
        <v>1502</v>
      </c>
      <c r="AC36" s="239" t="str">
        <f ca="1">Translations!$A$123</f>
        <v>Variation</v>
      </c>
      <c r="AD36" s="264" t="str">
        <f ca="1">Translations!$A$136</f>
        <v>Balance from previous period</v>
      </c>
      <c r="AE36" s="238"/>
      <c r="AF36" s="239" t="str">
        <f ca="1">Translations!$A$95</f>
        <v>Budget</v>
      </c>
      <c r="AG36" s="239" t="str">
        <f ca="1">Translations!$A$357</f>
        <v>Expenditure</v>
      </c>
      <c r="AH36" s="239" t="s">
        <v>1502</v>
      </c>
      <c r="AI36" s="239" t="str">
        <f ca="1">Translations!$A$123</f>
        <v>Variation</v>
      </c>
      <c r="AJ36" s="264" t="str">
        <f ca="1">Translations!$A$136</f>
        <v>Balance from previous period</v>
      </c>
      <c r="AM36" s="264" t="s">
        <v>2640</v>
      </c>
    </row>
    <row r="37" spans="4:39" ht="33.75" customHeight="1" x14ac:dyDescent="0.2">
      <c r="D37" s="246">
        <v>1</v>
      </c>
      <c r="E37" s="247" t="str">
        <f>Setup!K8</f>
        <v>Increase the social acceptance and integration of PLHIV</v>
      </c>
      <c r="F37" s="240"/>
      <c r="G37" s="240"/>
      <c r="H37" s="235">
        <f ca="1">SUMIFS('M&amp;E'!$L$237:$L$436,'M&amp;E'!$G$237:$G$436,$D37,'M&amp;E'!$AB$237:$AB$436,"&lt;&gt;0")</f>
        <v>290325</v>
      </c>
      <c r="I37" s="235">
        <f ca="1">SUMIFS('M&amp;E'!$M$237:$M$436,'M&amp;E'!$G$237:$G$436,$D37,'M&amp;E'!$AB$237:$AB$436,"&lt;&gt;0")</f>
        <v>287425</v>
      </c>
      <c r="J37" s="241">
        <f t="shared" ref="J37:J53" ca="1" si="32">IF(AND(H37=0,I37=0),"",IF(H37&gt;0,I37/H37,G37))</f>
        <v>0.99001119435115814</v>
      </c>
      <c r="K37" s="235">
        <f ca="1">H37-I37</f>
        <v>2900</v>
      </c>
      <c r="L37" s="235">
        <f ca="1">SUMIFS('M&amp;E'!$BJ$237:$BJ$436,'M&amp;E'!$G$237:$G$436,$D37,'M&amp;E'!$AB$237:$AB$436,"&lt;&gt;0")</f>
        <v>0</v>
      </c>
      <c r="M37" s="248"/>
      <c r="N37" s="235">
        <f ca="1">SUMIFS('M&amp;E'!$P$237:$P$436,'M&amp;E'!$G$237:$G$436,$D37,'M&amp;E'!$AB$237:$AB$436,"&lt;&gt;0")</f>
        <v>435300</v>
      </c>
      <c r="O37" s="235">
        <f ca="1">SUMIFS('M&amp;E'!$Q$237:$Q$436,'M&amp;E'!$G$237:$G$436,$D37,'M&amp;E'!$AB$237:$AB$436,"&lt;&gt;0")</f>
        <v>437200</v>
      </c>
      <c r="P37" s="241">
        <f t="shared" ref="P37:P53" ca="1" si="33">IF(AND(N37=0,O37=0),"",IF(N37&gt;0,O37/N37,M37))</f>
        <v>1.0043648058810015</v>
      </c>
      <c r="Q37" s="235">
        <f t="shared" ref="Q37" ca="1" si="34">N37-O37</f>
        <v>-1900</v>
      </c>
      <c r="R37" s="235">
        <f ca="1">SUMIFS('M&amp;E'!$BT$237:$BT$436,'M&amp;E'!$G$237:$G$436,$D37,'M&amp;E'!$AB$237:$AB$436,"&lt;&gt;0")</f>
        <v>2900</v>
      </c>
      <c r="S37" s="248"/>
      <c r="T37" s="235">
        <f ca="1">SUMIFS('M&amp;E'!$T$237:$T$436,'M&amp;E'!$G$237:$G$436,$D37,'M&amp;E'!$AB$237:$AB$436,"&lt;&gt;0")</f>
        <v>0</v>
      </c>
      <c r="U37" s="235">
        <f ca="1">SUMIFS('M&amp;E'!$U$237:$U$436,'M&amp;E'!$G$237:$G$436,$D37,'M&amp;E'!$AB$237:$AB$436,"&lt;&gt;0")</f>
        <v>0</v>
      </c>
      <c r="V37" s="241" t="str">
        <f t="shared" ref="V37:V53" ca="1" si="35">IF(AND(T37=0,U37=0),"",IF(T37&gt;0,U37/T37,S37))</f>
        <v/>
      </c>
      <c r="W37" s="235">
        <f t="shared" ref="W37" ca="1" si="36">T37-U37</f>
        <v>0</v>
      </c>
      <c r="X37" s="235">
        <f ca="1">SUMIFS('M&amp;E'!$BU$237:$BU$436,'M&amp;E'!$G$237:$G$436,$D37,'M&amp;E'!$AB$237:$AB$436,"&lt;&gt;0")</f>
        <v>1000</v>
      </c>
      <c r="Y37" s="248"/>
      <c r="Z37" s="235">
        <f ca="1">SUMIFS('M&amp;E'!$X$237:$X$436,'M&amp;E'!$G$237:$G$436,$D37,'M&amp;E'!$AB$237:$AB$436,"&lt;&gt;0")</f>
        <v>0</v>
      </c>
      <c r="AA37" s="235">
        <f ca="1">SUMIFS('M&amp;E'!$Y$237:$Y$436,'M&amp;E'!$G$237:$G$436,$D37,'M&amp;E'!$AB$237:$AB$436,"&lt;&gt;0")</f>
        <v>0</v>
      </c>
      <c r="AB37" s="241" t="str">
        <f t="shared" ref="AB37:AB53" ca="1" si="37">IF(AND(Z37=0,AA37=0),"",IF(Z37&gt;0,AA37/Z37,Y37))</f>
        <v/>
      </c>
      <c r="AC37" s="235">
        <f t="shared" ref="AC37" ca="1" si="38">Z37-AA37</f>
        <v>0</v>
      </c>
      <c r="AD37" s="235">
        <f ca="1">SUMIFS('M&amp;E'!$BV$237:$BV$436,'M&amp;E'!$G$237:$G$436,$D37,'M&amp;E'!$AB$237:$AB$436,"&lt;&gt;0")</f>
        <v>1000</v>
      </c>
      <c r="AE37" s="249"/>
      <c r="AF37" s="235">
        <f t="shared" ref="AF37:AF52" ca="1" si="39">H37+N37+T37+Z37</f>
        <v>725625</v>
      </c>
      <c r="AG37" s="235">
        <f t="shared" ref="AG37:AG52" ca="1" si="40">I37+O37+U37+AA37</f>
        <v>724625</v>
      </c>
      <c r="AH37" s="241">
        <f t="shared" ref="AH37:AH53" ca="1" si="41">IF(AND(AF37=0,AG37=0),"",IF(AF37&gt;0,AG37/AF37,AE37))</f>
        <v>0.99862187769164512</v>
      </c>
      <c r="AI37" s="235">
        <f t="shared" ref="AI37:AI52" ca="1" si="42">K37+Q37+W37+AC37</f>
        <v>1000</v>
      </c>
      <c r="AJ37" s="235">
        <f t="shared" ref="AJ37:AJ52" ca="1" si="43">AD37</f>
        <v>1000</v>
      </c>
      <c r="AM37" s="2" t="str">
        <f>IF(E37&lt;&gt;0,"["&amp;D37&amp;"] " &amp;E37,"")</f>
        <v>[1] Increase the social acceptance and integration of PLHIV</v>
      </c>
    </row>
    <row r="38" spans="4:39" ht="33.75" customHeight="1" x14ac:dyDescent="0.2">
      <c r="D38" s="246">
        <v>2</v>
      </c>
      <c r="E38" s="247" t="str">
        <f>Setup!K9</f>
        <v>Strengthening of civil society organizations conducting HIV activities</v>
      </c>
      <c r="F38" s="240"/>
      <c r="G38" s="240"/>
      <c r="H38" s="235">
        <f ca="1">SUMIFS('M&amp;E'!$L$237:$L$436,'M&amp;E'!$G$237:$G$436,$D38,'M&amp;E'!$AB$237:$AB$436,"&lt;&gt;0")</f>
        <v>213750</v>
      </c>
      <c r="I38" s="235">
        <f ca="1">SUMIFS('M&amp;E'!$M$237:$M$436,'M&amp;E'!$G$237:$G$436,$D38,'M&amp;E'!$AB$237:$AB$436,"&lt;&gt;0")</f>
        <v>207500</v>
      </c>
      <c r="J38" s="241">
        <f t="shared" ref="J38:J52" ca="1" si="44">IF(AND(H38=0,I38=0),"",IF(H38&gt;0,I38/H38,G38))</f>
        <v>0.9707602339181286</v>
      </c>
      <c r="K38" s="235">
        <f t="shared" ref="K38:K52" ca="1" si="45">H38-I38</f>
        <v>6250</v>
      </c>
      <c r="L38" s="235">
        <f ca="1">SUMIFS('M&amp;E'!$BJ$237:$BJ$436,'M&amp;E'!$G$237:$G$436,$D38,'M&amp;E'!$AB$237:$AB$436,"&lt;&gt;0")</f>
        <v>0</v>
      </c>
      <c r="M38" s="248"/>
      <c r="N38" s="235">
        <f ca="1">SUMIFS('M&amp;E'!$P$237:$P$436,'M&amp;E'!$G$237:$G$436,$D38,'M&amp;E'!$AB$237:$AB$436,"&lt;&gt;0")</f>
        <v>180000</v>
      </c>
      <c r="O38" s="235">
        <f ca="1">SUMIFS('M&amp;E'!$Q$237:$Q$436,'M&amp;E'!$G$237:$G$436,$D38,'M&amp;E'!$AB$237:$AB$436,"&lt;&gt;0")</f>
        <v>180000</v>
      </c>
      <c r="P38" s="241">
        <f t="shared" ref="P38:P52" ca="1" si="46">IF(AND(N38=0,O38=0),"",IF(N38&gt;0,O38/N38,M38))</f>
        <v>1</v>
      </c>
      <c r="Q38" s="235">
        <f t="shared" ref="Q38:Q52" ca="1" si="47">N38-O38</f>
        <v>0</v>
      </c>
      <c r="R38" s="235">
        <f ca="1">SUMIFS('M&amp;E'!$BT$237:$BT$436,'M&amp;E'!$G$237:$G$436,$D38,'M&amp;E'!$AB$237:$AB$436,"&lt;&gt;0")</f>
        <v>6250</v>
      </c>
      <c r="S38" s="248"/>
      <c r="T38" s="235">
        <f ca="1">SUMIFS('M&amp;E'!$T$237:$T$436,'M&amp;E'!$G$237:$G$436,$D38,'M&amp;E'!$AB$237:$AB$436,"&lt;&gt;0")</f>
        <v>0</v>
      </c>
      <c r="U38" s="235">
        <f ca="1">SUMIFS('M&amp;E'!$U$237:$U$436,'M&amp;E'!$G$237:$G$436,$D38,'M&amp;E'!$AB$237:$AB$436,"&lt;&gt;0")</f>
        <v>0</v>
      </c>
      <c r="V38" s="241" t="str">
        <f t="shared" ref="V38:V52" ca="1" si="48">IF(AND(T38=0,U38=0),"",IF(T38&gt;0,U38/T38,S38))</f>
        <v/>
      </c>
      <c r="W38" s="235">
        <f t="shared" ref="W38:W52" ca="1" si="49">T38-U38</f>
        <v>0</v>
      </c>
      <c r="X38" s="235">
        <f ca="1">SUMIFS('M&amp;E'!$BU$237:$BU$436,'M&amp;E'!$G$237:$G$436,$D38,'M&amp;E'!$AB$237:$AB$436,"&lt;&gt;0")</f>
        <v>6250</v>
      </c>
      <c r="Y38" s="248"/>
      <c r="Z38" s="235">
        <f ca="1">SUMIFS('M&amp;E'!$X$237:$X$436,'M&amp;E'!$G$237:$G$436,$D38,'M&amp;E'!$AB$237:$AB$436,"&lt;&gt;0")</f>
        <v>0</v>
      </c>
      <c r="AA38" s="235">
        <f ca="1">SUMIFS('M&amp;E'!$Y$237:$Y$436,'M&amp;E'!$G$237:$G$436,$D38,'M&amp;E'!$AB$237:$AB$436,"&lt;&gt;0")</f>
        <v>0</v>
      </c>
      <c r="AB38" s="241" t="str">
        <f t="shared" ref="AB38:AB52" ca="1" si="50">IF(AND(Z38=0,AA38=0),"",IF(Z38&gt;0,AA38/Z38,Y38))</f>
        <v/>
      </c>
      <c r="AC38" s="235">
        <f t="shared" ref="AC38:AC52" ca="1" si="51">Z38-AA38</f>
        <v>0</v>
      </c>
      <c r="AD38" s="235">
        <f ca="1">SUMIFS('M&amp;E'!$BV$237:$BV$436,'M&amp;E'!$G$237:$G$436,$D38,'M&amp;E'!$AB$237:$AB$436,"&lt;&gt;0")</f>
        <v>6250</v>
      </c>
      <c r="AE38" s="249"/>
      <c r="AF38" s="235">
        <f t="shared" ca="1" si="39"/>
        <v>393750</v>
      </c>
      <c r="AG38" s="235">
        <f t="shared" ca="1" si="40"/>
        <v>387500</v>
      </c>
      <c r="AH38" s="241">
        <f t="shared" ca="1" si="41"/>
        <v>0.98412698412698407</v>
      </c>
      <c r="AI38" s="235">
        <f t="shared" ca="1" si="42"/>
        <v>6250</v>
      </c>
      <c r="AJ38" s="235">
        <f t="shared" ca="1" si="43"/>
        <v>6250</v>
      </c>
      <c r="AM38" s="2" t="str">
        <f t="shared" ref="AM38:AM52" si="52">IF(E38&lt;&gt;0,"["&amp;D38&amp;"] " &amp;E38,"")</f>
        <v>[2] Strengthening of civil society organizations conducting HIV activities</v>
      </c>
    </row>
    <row r="39" spans="4:39" ht="33.75" hidden="1" customHeight="1" x14ac:dyDescent="0.2">
      <c r="D39" s="246">
        <v>3</v>
      </c>
      <c r="E39" s="247">
        <f>Setup!K10</f>
        <v>0</v>
      </c>
      <c r="F39" s="240"/>
      <c r="G39" s="240"/>
      <c r="H39" s="235">
        <f ca="1">SUMIFS('M&amp;E'!$L$237:$L$436,'M&amp;E'!$G$237:$G$436,$D39,'M&amp;E'!$AB$237:$AB$436,"&lt;&gt;0")</f>
        <v>0</v>
      </c>
      <c r="I39" s="235">
        <f ca="1">SUMIFS('M&amp;E'!$M$237:$M$436,'M&amp;E'!$G$237:$G$436,$D39,'M&amp;E'!$AB$237:$AB$436,"&lt;&gt;0")</f>
        <v>0</v>
      </c>
      <c r="J39" s="241" t="str">
        <f t="shared" ca="1" si="44"/>
        <v/>
      </c>
      <c r="K39" s="235">
        <f t="shared" ca="1" si="45"/>
        <v>0</v>
      </c>
      <c r="L39" s="235">
        <f ca="1">SUMIFS('M&amp;E'!$BJ$237:$BJ$436,'M&amp;E'!$G$237:$G$436,$D39,'M&amp;E'!$AB$237:$AB$436,"&lt;&gt;0")</f>
        <v>0</v>
      </c>
      <c r="M39" s="248"/>
      <c r="N39" s="235">
        <f ca="1">SUMIFS('M&amp;E'!$P$237:$P$436,'M&amp;E'!$G$237:$G$436,$D39,'M&amp;E'!$AB$237:$AB$436,"&lt;&gt;0")</f>
        <v>0</v>
      </c>
      <c r="O39" s="235">
        <f ca="1">SUMIFS('M&amp;E'!$Q$237:$Q$436,'M&amp;E'!$G$237:$G$436,$D39,'M&amp;E'!$AB$237:$AB$436,"&lt;&gt;0")</f>
        <v>0</v>
      </c>
      <c r="P39" s="241" t="str">
        <f t="shared" ca="1" si="46"/>
        <v/>
      </c>
      <c r="Q39" s="235">
        <f t="shared" ca="1" si="47"/>
        <v>0</v>
      </c>
      <c r="R39" s="235">
        <f ca="1">SUMIFS('M&amp;E'!$BT$237:$BT$436,'M&amp;E'!$G$237:$G$436,$D39,'M&amp;E'!$AB$237:$AB$436,"&lt;&gt;0")</f>
        <v>0</v>
      </c>
      <c r="S39" s="248"/>
      <c r="T39" s="235">
        <f ca="1">SUMIFS('M&amp;E'!$T$237:$T$436,'M&amp;E'!$G$237:$G$436,$D39,'M&amp;E'!$AB$237:$AB$436,"&lt;&gt;0")</f>
        <v>0</v>
      </c>
      <c r="U39" s="235">
        <f ca="1">SUMIFS('M&amp;E'!$U$237:$U$436,'M&amp;E'!$G$237:$G$436,$D39,'M&amp;E'!$AB$237:$AB$436,"&lt;&gt;0")</f>
        <v>0</v>
      </c>
      <c r="V39" s="241" t="str">
        <f t="shared" ca="1" si="48"/>
        <v/>
      </c>
      <c r="W39" s="235">
        <f t="shared" ca="1" si="49"/>
        <v>0</v>
      </c>
      <c r="X39" s="235">
        <f ca="1">SUMIFS('M&amp;E'!$BU$237:$BU$436,'M&amp;E'!$G$237:$G$436,$D39,'M&amp;E'!$AB$237:$AB$436,"&lt;&gt;0")</f>
        <v>0</v>
      </c>
      <c r="Y39" s="248"/>
      <c r="Z39" s="235">
        <f ca="1">SUMIFS('M&amp;E'!$X$237:$X$436,'M&amp;E'!$G$237:$G$436,$D39,'M&amp;E'!$AB$237:$AB$436,"&lt;&gt;0")</f>
        <v>0</v>
      </c>
      <c r="AA39" s="235">
        <f ca="1">SUMIFS('M&amp;E'!$Y$237:$Y$436,'M&amp;E'!$G$237:$G$436,$D39,'M&amp;E'!$AB$237:$AB$436,"&lt;&gt;0")</f>
        <v>0</v>
      </c>
      <c r="AB39" s="241" t="str">
        <f t="shared" ca="1" si="50"/>
        <v/>
      </c>
      <c r="AC39" s="235">
        <f t="shared" ca="1" si="51"/>
        <v>0</v>
      </c>
      <c r="AD39" s="235">
        <f ca="1">SUMIFS('M&amp;E'!$BV$237:$BV$436,'M&amp;E'!$G$237:$G$436,$D39,'M&amp;E'!$AB$237:$AB$436,"&lt;&gt;0")</f>
        <v>0</v>
      </c>
      <c r="AE39" s="249"/>
      <c r="AF39" s="235">
        <f t="shared" ca="1" si="39"/>
        <v>0</v>
      </c>
      <c r="AG39" s="235">
        <f t="shared" ca="1" si="40"/>
        <v>0</v>
      </c>
      <c r="AH39" s="241" t="str">
        <f t="shared" ca="1" si="41"/>
        <v/>
      </c>
      <c r="AI39" s="235">
        <f t="shared" ca="1" si="42"/>
        <v>0</v>
      </c>
      <c r="AJ39" s="235">
        <f t="shared" ca="1" si="43"/>
        <v>0</v>
      </c>
      <c r="AM39" s="2" t="str">
        <f t="shared" si="52"/>
        <v/>
      </c>
    </row>
    <row r="40" spans="4:39" ht="33.75" hidden="1" customHeight="1" x14ac:dyDescent="0.2">
      <c r="D40" s="246">
        <v>4</v>
      </c>
      <c r="E40" s="247">
        <f>Setup!K11</f>
        <v>0</v>
      </c>
      <c r="F40" s="240"/>
      <c r="G40" s="240"/>
      <c r="H40" s="235">
        <f ca="1">SUMIFS('M&amp;E'!$L$237:$L$436,'M&amp;E'!$G$237:$G$436,$D40,'M&amp;E'!$AB$237:$AB$436,"&lt;&gt;0")</f>
        <v>0</v>
      </c>
      <c r="I40" s="235">
        <f ca="1">SUMIFS('M&amp;E'!$M$237:$M$436,'M&amp;E'!$G$237:$G$436,$D40,'M&amp;E'!$AB$237:$AB$436,"&lt;&gt;0")</f>
        <v>0</v>
      </c>
      <c r="J40" s="241" t="str">
        <f t="shared" ca="1" si="44"/>
        <v/>
      </c>
      <c r="K40" s="235">
        <f t="shared" ca="1" si="45"/>
        <v>0</v>
      </c>
      <c r="L40" s="235">
        <f ca="1">SUMIFS('M&amp;E'!$BJ$237:$BJ$436,'M&amp;E'!$G$237:$G$436,$D40,'M&amp;E'!$AB$237:$AB$436,"&lt;&gt;0")</f>
        <v>0</v>
      </c>
      <c r="M40" s="248"/>
      <c r="N40" s="235">
        <f ca="1">SUMIFS('M&amp;E'!$P$237:$P$436,'M&amp;E'!$G$237:$G$436,$D40,'M&amp;E'!$AB$237:$AB$436,"&lt;&gt;0")</f>
        <v>0</v>
      </c>
      <c r="O40" s="235">
        <f ca="1">SUMIFS('M&amp;E'!$Q$237:$Q$436,'M&amp;E'!$G$237:$G$436,$D40,'M&amp;E'!$AB$237:$AB$436,"&lt;&gt;0")</f>
        <v>0</v>
      </c>
      <c r="P40" s="241" t="str">
        <f t="shared" ca="1" si="46"/>
        <v/>
      </c>
      <c r="Q40" s="235">
        <f t="shared" ca="1" si="47"/>
        <v>0</v>
      </c>
      <c r="R40" s="235">
        <f ca="1">SUMIFS('M&amp;E'!$BT$237:$BT$436,'M&amp;E'!$G$237:$G$436,$D40,'M&amp;E'!$AB$237:$AB$436,"&lt;&gt;0")</f>
        <v>0</v>
      </c>
      <c r="S40" s="248"/>
      <c r="T40" s="235">
        <f ca="1">SUMIFS('M&amp;E'!$T$237:$T$436,'M&amp;E'!$G$237:$G$436,$D40,'M&amp;E'!$AB$237:$AB$436,"&lt;&gt;0")</f>
        <v>0</v>
      </c>
      <c r="U40" s="235">
        <f ca="1">SUMIFS('M&amp;E'!$U$237:$U$436,'M&amp;E'!$G$237:$G$436,$D40,'M&amp;E'!$AB$237:$AB$436,"&lt;&gt;0")</f>
        <v>0</v>
      </c>
      <c r="V40" s="241" t="str">
        <f t="shared" ca="1" si="48"/>
        <v/>
      </c>
      <c r="W40" s="235">
        <f t="shared" ca="1" si="49"/>
        <v>0</v>
      </c>
      <c r="X40" s="235">
        <f ca="1">SUMIFS('M&amp;E'!$BU$237:$BU$436,'M&amp;E'!$G$237:$G$436,$D40,'M&amp;E'!$AB$237:$AB$436,"&lt;&gt;0")</f>
        <v>0</v>
      </c>
      <c r="Y40" s="248"/>
      <c r="Z40" s="235">
        <f ca="1">SUMIFS('M&amp;E'!$X$237:$X$436,'M&amp;E'!$G$237:$G$436,$D40,'M&amp;E'!$AB$237:$AB$436,"&lt;&gt;0")</f>
        <v>0</v>
      </c>
      <c r="AA40" s="235">
        <f ca="1">SUMIFS('M&amp;E'!$Y$237:$Y$436,'M&amp;E'!$G$237:$G$436,$D40,'M&amp;E'!$AB$237:$AB$436,"&lt;&gt;0")</f>
        <v>0</v>
      </c>
      <c r="AB40" s="241" t="str">
        <f t="shared" ca="1" si="50"/>
        <v/>
      </c>
      <c r="AC40" s="235">
        <f t="shared" ca="1" si="51"/>
        <v>0</v>
      </c>
      <c r="AD40" s="235">
        <f ca="1">SUMIFS('M&amp;E'!$BV$237:$BV$436,'M&amp;E'!$G$237:$G$436,$D40,'M&amp;E'!$AB$237:$AB$436,"&lt;&gt;0")</f>
        <v>0</v>
      </c>
      <c r="AE40" s="249"/>
      <c r="AF40" s="235">
        <f t="shared" ca="1" si="39"/>
        <v>0</v>
      </c>
      <c r="AG40" s="235">
        <f t="shared" ca="1" si="40"/>
        <v>0</v>
      </c>
      <c r="AH40" s="241" t="str">
        <f t="shared" ca="1" si="41"/>
        <v/>
      </c>
      <c r="AI40" s="235">
        <f t="shared" ca="1" si="42"/>
        <v>0</v>
      </c>
      <c r="AJ40" s="235">
        <f t="shared" ca="1" si="43"/>
        <v>0</v>
      </c>
      <c r="AM40" s="2" t="str">
        <f t="shared" si="52"/>
        <v/>
      </c>
    </row>
    <row r="41" spans="4:39" ht="33.75" hidden="1" customHeight="1" x14ac:dyDescent="0.2">
      <c r="D41" s="246">
        <v>5</v>
      </c>
      <c r="E41" s="247">
        <f>Setup!K12</f>
        <v>0</v>
      </c>
      <c r="F41" s="240"/>
      <c r="G41" s="240"/>
      <c r="H41" s="235">
        <f ca="1">SUMIFS('M&amp;E'!$L$237:$L$436,'M&amp;E'!$G$237:$G$436,$D41,'M&amp;E'!$AB$237:$AB$436,"&lt;&gt;0")</f>
        <v>0</v>
      </c>
      <c r="I41" s="235">
        <f ca="1">SUMIFS('M&amp;E'!$M$237:$M$436,'M&amp;E'!$G$237:$G$436,$D41,'M&amp;E'!$AB$237:$AB$436,"&lt;&gt;0")</f>
        <v>0</v>
      </c>
      <c r="J41" s="241" t="str">
        <f t="shared" ca="1" si="44"/>
        <v/>
      </c>
      <c r="K41" s="235">
        <f t="shared" ca="1" si="45"/>
        <v>0</v>
      </c>
      <c r="L41" s="235">
        <f ca="1">SUMIFS('M&amp;E'!$BJ$237:$BJ$436,'M&amp;E'!$G$237:$G$436,$D41,'M&amp;E'!$AB$237:$AB$436,"&lt;&gt;0")</f>
        <v>0</v>
      </c>
      <c r="M41" s="248"/>
      <c r="N41" s="235">
        <f ca="1">SUMIFS('M&amp;E'!$P$237:$P$436,'M&amp;E'!$G$237:$G$436,$D41,'M&amp;E'!$AB$237:$AB$436,"&lt;&gt;0")</f>
        <v>0</v>
      </c>
      <c r="O41" s="235">
        <f ca="1">SUMIFS('M&amp;E'!$Q$237:$Q$436,'M&amp;E'!$G$237:$G$436,$D41,'M&amp;E'!$AB$237:$AB$436,"&lt;&gt;0")</f>
        <v>0</v>
      </c>
      <c r="P41" s="241" t="str">
        <f t="shared" ca="1" si="46"/>
        <v/>
      </c>
      <c r="Q41" s="235">
        <f t="shared" ca="1" si="47"/>
        <v>0</v>
      </c>
      <c r="R41" s="235">
        <f ca="1">SUMIFS('M&amp;E'!$BT$237:$BT$436,'M&amp;E'!$G$237:$G$436,$D41,'M&amp;E'!$AB$237:$AB$436,"&lt;&gt;0")</f>
        <v>0</v>
      </c>
      <c r="S41" s="248"/>
      <c r="T41" s="235">
        <f ca="1">SUMIFS('M&amp;E'!$T$237:$T$436,'M&amp;E'!$G$237:$G$436,$D41,'M&amp;E'!$AB$237:$AB$436,"&lt;&gt;0")</f>
        <v>0</v>
      </c>
      <c r="U41" s="235">
        <f ca="1">SUMIFS('M&amp;E'!$U$237:$U$436,'M&amp;E'!$G$237:$G$436,$D41,'M&amp;E'!$AB$237:$AB$436,"&lt;&gt;0")</f>
        <v>0</v>
      </c>
      <c r="V41" s="241" t="str">
        <f t="shared" ca="1" si="48"/>
        <v/>
      </c>
      <c r="W41" s="235">
        <f t="shared" ca="1" si="49"/>
        <v>0</v>
      </c>
      <c r="X41" s="235">
        <f ca="1">SUMIFS('M&amp;E'!$BU$237:$BU$436,'M&amp;E'!$G$237:$G$436,$D41,'M&amp;E'!$AB$237:$AB$436,"&lt;&gt;0")</f>
        <v>0</v>
      </c>
      <c r="Y41" s="248"/>
      <c r="Z41" s="235">
        <f ca="1">SUMIFS('M&amp;E'!$X$237:$X$436,'M&amp;E'!$G$237:$G$436,$D41,'M&amp;E'!$AB$237:$AB$436,"&lt;&gt;0")</f>
        <v>0</v>
      </c>
      <c r="AA41" s="235">
        <f ca="1">SUMIFS('M&amp;E'!$Y$237:$Y$436,'M&amp;E'!$G$237:$G$436,$D41,'M&amp;E'!$AB$237:$AB$436,"&lt;&gt;0")</f>
        <v>0</v>
      </c>
      <c r="AB41" s="241" t="str">
        <f t="shared" ca="1" si="50"/>
        <v/>
      </c>
      <c r="AC41" s="235">
        <f t="shared" ca="1" si="51"/>
        <v>0</v>
      </c>
      <c r="AD41" s="235">
        <f ca="1">SUMIFS('M&amp;E'!$BV$237:$BV$436,'M&amp;E'!$G$237:$G$436,$D41,'M&amp;E'!$AB$237:$AB$436,"&lt;&gt;0")</f>
        <v>0</v>
      </c>
      <c r="AE41" s="249"/>
      <c r="AF41" s="235">
        <f t="shared" ca="1" si="39"/>
        <v>0</v>
      </c>
      <c r="AG41" s="235">
        <f t="shared" ca="1" si="40"/>
        <v>0</v>
      </c>
      <c r="AH41" s="241" t="str">
        <f t="shared" ca="1" si="41"/>
        <v/>
      </c>
      <c r="AI41" s="235">
        <f t="shared" ca="1" si="42"/>
        <v>0</v>
      </c>
      <c r="AJ41" s="235">
        <f t="shared" ca="1" si="43"/>
        <v>0</v>
      </c>
      <c r="AM41" s="2" t="str">
        <f t="shared" si="52"/>
        <v/>
      </c>
    </row>
    <row r="42" spans="4:39" ht="33.75" hidden="1" customHeight="1" x14ac:dyDescent="0.2">
      <c r="D42" s="246">
        <v>6</v>
      </c>
      <c r="E42" s="247">
        <f>Setup!K13</f>
        <v>0</v>
      </c>
      <c r="F42" s="240"/>
      <c r="G42" s="240"/>
      <c r="H42" s="235">
        <f ca="1">SUMIFS('M&amp;E'!$L$237:$L$436,'M&amp;E'!$G$237:$G$436,$D42,'M&amp;E'!$AB$237:$AB$436,"&lt;&gt;0")</f>
        <v>0</v>
      </c>
      <c r="I42" s="235">
        <f ca="1">SUMIFS('M&amp;E'!$M$237:$M$436,'M&amp;E'!$G$237:$G$436,$D42,'M&amp;E'!$AB$237:$AB$436,"&lt;&gt;0")</f>
        <v>0</v>
      </c>
      <c r="J42" s="241" t="str">
        <f t="shared" ca="1" si="44"/>
        <v/>
      </c>
      <c r="K42" s="235">
        <f t="shared" ca="1" si="45"/>
        <v>0</v>
      </c>
      <c r="L42" s="235">
        <f ca="1">SUMIFS('M&amp;E'!$BJ$237:$BJ$436,'M&amp;E'!$G$237:$G$436,$D42,'M&amp;E'!$AB$237:$AB$436,"&lt;&gt;0")</f>
        <v>0</v>
      </c>
      <c r="M42" s="248"/>
      <c r="N42" s="235">
        <f ca="1">SUMIFS('M&amp;E'!$P$237:$P$436,'M&amp;E'!$G$237:$G$436,$D42,'M&amp;E'!$AB$237:$AB$436,"&lt;&gt;0")</f>
        <v>0</v>
      </c>
      <c r="O42" s="235">
        <f ca="1">SUMIFS('M&amp;E'!$Q$237:$Q$436,'M&amp;E'!$G$237:$G$436,$D42,'M&amp;E'!$AB$237:$AB$436,"&lt;&gt;0")</f>
        <v>0</v>
      </c>
      <c r="P42" s="241" t="str">
        <f t="shared" ca="1" si="46"/>
        <v/>
      </c>
      <c r="Q42" s="235">
        <f t="shared" ca="1" si="47"/>
        <v>0</v>
      </c>
      <c r="R42" s="235">
        <f ca="1">SUMIFS('M&amp;E'!$BT$237:$BT$436,'M&amp;E'!$G$237:$G$436,$D42,'M&amp;E'!$AB$237:$AB$436,"&lt;&gt;0")</f>
        <v>0</v>
      </c>
      <c r="S42" s="248"/>
      <c r="T42" s="235">
        <f ca="1">SUMIFS('M&amp;E'!$T$237:$T$436,'M&amp;E'!$G$237:$G$436,$D42,'M&amp;E'!$AB$237:$AB$436,"&lt;&gt;0")</f>
        <v>0</v>
      </c>
      <c r="U42" s="235">
        <f ca="1">SUMIFS('M&amp;E'!$U$237:$U$436,'M&amp;E'!$G$237:$G$436,$D42,'M&amp;E'!$AB$237:$AB$436,"&lt;&gt;0")</f>
        <v>0</v>
      </c>
      <c r="V42" s="241" t="str">
        <f t="shared" ca="1" si="48"/>
        <v/>
      </c>
      <c r="W42" s="235">
        <f t="shared" ca="1" si="49"/>
        <v>0</v>
      </c>
      <c r="X42" s="235">
        <f ca="1">SUMIFS('M&amp;E'!$BU$237:$BU$436,'M&amp;E'!$G$237:$G$436,$D42,'M&amp;E'!$AB$237:$AB$436,"&lt;&gt;0")</f>
        <v>0</v>
      </c>
      <c r="Y42" s="248"/>
      <c r="Z42" s="235">
        <f ca="1">SUMIFS('M&amp;E'!$X$237:$X$436,'M&amp;E'!$G$237:$G$436,$D42,'M&amp;E'!$AB$237:$AB$436,"&lt;&gt;0")</f>
        <v>0</v>
      </c>
      <c r="AA42" s="235">
        <f ca="1">SUMIFS('M&amp;E'!$Y$237:$Y$436,'M&amp;E'!$G$237:$G$436,$D42,'M&amp;E'!$AB$237:$AB$436,"&lt;&gt;0")</f>
        <v>0</v>
      </c>
      <c r="AB42" s="241" t="str">
        <f t="shared" ca="1" si="50"/>
        <v/>
      </c>
      <c r="AC42" s="235">
        <f t="shared" ca="1" si="51"/>
        <v>0</v>
      </c>
      <c r="AD42" s="235">
        <f ca="1">SUMIFS('M&amp;E'!$BV$237:$BV$436,'M&amp;E'!$G$237:$G$436,$D42,'M&amp;E'!$AB$237:$AB$436,"&lt;&gt;0")</f>
        <v>0</v>
      </c>
      <c r="AE42" s="249"/>
      <c r="AF42" s="235">
        <f t="shared" ca="1" si="39"/>
        <v>0</v>
      </c>
      <c r="AG42" s="235">
        <f t="shared" ca="1" si="40"/>
        <v>0</v>
      </c>
      <c r="AH42" s="241" t="str">
        <f t="shared" ca="1" si="41"/>
        <v/>
      </c>
      <c r="AI42" s="235">
        <f t="shared" ca="1" si="42"/>
        <v>0</v>
      </c>
      <c r="AJ42" s="235">
        <f t="shared" ca="1" si="43"/>
        <v>0</v>
      </c>
      <c r="AM42" s="2" t="str">
        <f t="shared" si="52"/>
        <v/>
      </c>
    </row>
    <row r="43" spans="4:39" ht="33.75" hidden="1" customHeight="1" x14ac:dyDescent="0.2">
      <c r="D43" s="246">
        <v>7</v>
      </c>
      <c r="E43" s="247">
        <f>Setup!K14</f>
        <v>0</v>
      </c>
      <c r="F43" s="240"/>
      <c r="G43" s="240"/>
      <c r="H43" s="235">
        <f ca="1">SUMIFS('M&amp;E'!$L$237:$L$436,'M&amp;E'!$G$237:$G$436,$D43,'M&amp;E'!$AB$237:$AB$436,"&lt;&gt;0")</f>
        <v>0</v>
      </c>
      <c r="I43" s="235">
        <f ca="1">SUMIFS('M&amp;E'!$M$237:$M$436,'M&amp;E'!$G$237:$G$436,$D43,'M&amp;E'!$AB$237:$AB$436,"&lt;&gt;0")</f>
        <v>0</v>
      </c>
      <c r="J43" s="241" t="str">
        <f t="shared" ca="1" si="44"/>
        <v/>
      </c>
      <c r="K43" s="235">
        <f t="shared" ca="1" si="45"/>
        <v>0</v>
      </c>
      <c r="L43" s="235">
        <f ca="1">SUMIFS('M&amp;E'!$BJ$237:$BJ$436,'M&amp;E'!$G$237:$G$436,$D43,'M&amp;E'!$AB$237:$AB$436,"&lt;&gt;0")</f>
        <v>0</v>
      </c>
      <c r="M43" s="248"/>
      <c r="N43" s="235">
        <f ca="1">SUMIFS('M&amp;E'!$P$237:$P$436,'M&amp;E'!$G$237:$G$436,$D43,'M&amp;E'!$AB$237:$AB$436,"&lt;&gt;0")</f>
        <v>0</v>
      </c>
      <c r="O43" s="235">
        <f ca="1">SUMIFS('M&amp;E'!$Q$237:$Q$436,'M&amp;E'!$G$237:$G$436,$D43,'M&amp;E'!$AB$237:$AB$436,"&lt;&gt;0")</f>
        <v>0</v>
      </c>
      <c r="P43" s="241" t="str">
        <f t="shared" ca="1" si="46"/>
        <v/>
      </c>
      <c r="Q43" s="235">
        <f t="shared" ca="1" si="47"/>
        <v>0</v>
      </c>
      <c r="R43" s="235">
        <f ca="1">SUMIFS('M&amp;E'!$BT$237:$BT$436,'M&amp;E'!$G$237:$G$436,$D43,'M&amp;E'!$AB$237:$AB$436,"&lt;&gt;0")</f>
        <v>0</v>
      </c>
      <c r="S43" s="248"/>
      <c r="T43" s="235">
        <f ca="1">SUMIFS('M&amp;E'!$T$237:$T$436,'M&amp;E'!$G$237:$G$436,$D43,'M&amp;E'!$AB$237:$AB$436,"&lt;&gt;0")</f>
        <v>0</v>
      </c>
      <c r="U43" s="235">
        <f ca="1">SUMIFS('M&amp;E'!$U$237:$U$436,'M&amp;E'!$G$237:$G$436,$D43,'M&amp;E'!$AB$237:$AB$436,"&lt;&gt;0")</f>
        <v>0</v>
      </c>
      <c r="V43" s="241" t="str">
        <f t="shared" ca="1" si="48"/>
        <v/>
      </c>
      <c r="W43" s="235">
        <f t="shared" ca="1" si="49"/>
        <v>0</v>
      </c>
      <c r="X43" s="235">
        <f ca="1">SUMIFS('M&amp;E'!$BU$237:$BU$436,'M&amp;E'!$G$237:$G$436,$D43,'M&amp;E'!$AB$237:$AB$436,"&lt;&gt;0")</f>
        <v>0</v>
      </c>
      <c r="Y43" s="248"/>
      <c r="Z43" s="235">
        <f ca="1">SUMIFS('M&amp;E'!$X$237:$X$436,'M&amp;E'!$G$237:$G$436,$D43,'M&amp;E'!$AB$237:$AB$436,"&lt;&gt;0")</f>
        <v>0</v>
      </c>
      <c r="AA43" s="235">
        <f ca="1">SUMIFS('M&amp;E'!$Y$237:$Y$436,'M&amp;E'!$G$237:$G$436,$D43,'M&amp;E'!$AB$237:$AB$436,"&lt;&gt;0")</f>
        <v>0</v>
      </c>
      <c r="AB43" s="241" t="str">
        <f t="shared" ca="1" si="50"/>
        <v/>
      </c>
      <c r="AC43" s="235">
        <f t="shared" ca="1" si="51"/>
        <v>0</v>
      </c>
      <c r="AD43" s="235">
        <f ca="1">SUMIFS('M&amp;E'!$BV$237:$BV$436,'M&amp;E'!$G$237:$G$436,$D43,'M&amp;E'!$AB$237:$AB$436,"&lt;&gt;0")</f>
        <v>0</v>
      </c>
      <c r="AE43" s="249"/>
      <c r="AF43" s="235">
        <f t="shared" ca="1" si="39"/>
        <v>0</v>
      </c>
      <c r="AG43" s="235">
        <f t="shared" ca="1" si="40"/>
        <v>0</v>
      </c>
      <c r="AH43" s="241" t="str">
        <f t="shared" ca="1" si="41"/>
        <v/>
      </c>
      <c r="AI43" s="235">
        <f t="shared" ca="1" si="42"/>
        <v>0</v>
      </c>
      <c r="AJ43" s="235">
        <f t="shared" ca="1" si="43"/>
        <v>0</v>
      </c>
      <c r="AM43" s="2" t="str">
        <f t="shared" si="52"/>
        <v/>
      </c>
    </row>
    <row r="44" spans="4:39" ht="33.75" hidden="1" customHeight="1" x14ac:dyDescent="0.2">
      <c r="D44" s="246">
        <v>8</v>
      </c>
      <c r="E44" s="247">
        <f>Setup!K15</f>
        <v>0</v>
      </c>
      <c r="F44" s="240"/>
      <c r="G44" s="240"/>
      <c r="H44" s="235">
        <f ca="1">SUMIFS('M&amp;E'!$L$237:$L$436,'M&amp;E'!$G$237:$G$436,$D44,'M&amp;E'!$AB$237:$AB$436,"&lt;&gt;0")</f>
        <v>0</v>
      </c>
      <c r="I44" s="235">
        <f ca="1">SUMIFS('M&amp;E'!$M$237:$M$436,'M&amp;E'!$G$237:$G$436,$D44,'M&amp;E'!$AB$237:$AB$436,"&lt;&gt;0")</f>
        <v>0</v>
      </c>
      <c r="J44" s="241" t="str">
        <f t="shared" ca="1" si="44"/>
        <v/>
      </c>
      <c r="K44" s="235">
        <f t="shared" ca="1" si="45"/>
        <v>0</v>
      </c>
      <c r="L44" s="235">
        <f ca="1">SUMIFS('M&amp;E'!$BJ$237:$BJ$436,'M&amp;E'!$G$237:$G$436,$D44,'M&amp;E'!$AB$237:$AB$436,"&lt;&gt;0")</f>
        <v>0</v>
      </c>
      <c r="M44" s="248"/>
      <c r="N44" s="235">
        <f ca="1">SUMIFS('M&amp;E'!$P$237:$P$436,'M&amp;E'!$G$237:$G$436,$D44,'M&amp;E'!$AB$237:$AB$436,"&lt;&gt;0")</f>
        <v>0</v>
      </c>
      <c r="O44" s="235">
        <f ca="1">SUMIFS('M&amp;E'!$Q$237:$Q$436,'M&amp;E'!$G$237:$G$436,$D44,'M&amp;E'!$AB$237:$AB$436,"&lt;&gt;0")</f>
        <v>0</v>
      </c>
      <c r="P44" s="241" t="str">
        <f t="shared" ca="1" si="46"/>
        <v/>
      </c>
      <c r="Q44" s="235">
        <f t="shared" ca="1" si="47"/>
        <v>0</v>
      </c>
      <c r="R44" s="235">
        <f ca="1">SUMIFS('M&amp;E'!$BT$237:$BT$436,'M&amp;E'!$G$237:$G$436,$D44,'M&amp;E'!$AB$237:$AB$436,"&lt;&gt;0")</f>
        <v>0</v>
      </c>
      <c r="S44" s="248"/>
      <c r="T44" s="235">
        <f ca="1">SUMIFS('M&amp;E'!$T$237:$T$436,'M&amp;E'!$G$237:$G$436,$D44,'M&amp;E'!$AB$237:$AB$436,"&lt;&gt;0")</f>
        <v>0</v>
      </c>
      <c r="U44" s="235">
        <f ca="1">SUMIFS('M&amp;E'!$U$237:$U$436,'M&amp;E'!$G$237:$G$436,$D44,'M&amp;E'!$AB$237:$AB$436,"&lt;&gt;0")</f>
        <v>0</v>
      </c>
      <c r="V44" s="241" t="str">
        <f t="shared" ca="1" si="48"/>
        <v/>
      </c>
      <c r="W44" s="235">
        <f t="shared" ca="1" si="49"/>
        <v>0</v>
      </c>
      <c r="X44" s="235">
        <f ca="1">SUMIFS('M&amp;E'!$BU$237:$BU$436,'M&amp;E'!$G$237:$G$436,$D44,'M&amp;E'!$AB$237:$AB$436,"&lt;&gt;0")</f>
        <v>0</v>
      </c>
      <c r="Y44" s="248"/>
      <c r="Z44" s="235">
        <f ca="1">SUMIFS('M&amp;E'!$X$237:$X$436,'M&amp;E'!$G$237:$G$436,$D44,'M&amp;E'!$AB$237:$AB$436,"&lt;&gt;0")</f>
        <v>0</v>
      </c>
      <c r="AA44" s="235">
        <f ca="1">SUMIFS('M&amp;E'!$Y$237:$Y$436,'M&amp;E'!$G$237:$G$436,$D44,'M&amp;E'!$AB$237:$AB$436,"&lt;&gt;0")</f>
        <v>0</v>
      </c>
      <c r="AB44" s="241" t="str">
        <f t="shared" ca="1" si="50"/>
        <v/>
      </c>
      <c r="AC44" s="235">
        <f t="shared" ca="1" si="51"/>
        <v>0</v>
      </c>
      <c r="AD44" s="235">
        <f ca="1">SUMIFS('M&amp;E'!$BV$237:$BV$436,'M&amp;E'!$G$237:$G$436,$D44,'M&amp;E'!$AB$237:$AB$436,"&lt;&gt;0")</f>
        <v>0</v>
      </c>
      <c r="AE44" s="249"/>
      <c r="AF44" s="235">
        <f t="shared" ca="1" si="39"/>
        <v>0</v>
      </c>
      <c r="AG44" s="235">
        <f t="shared" ca="1" si="40"/>
        <v>0</v>
      </c>
      <c r="AH44" s="241" t="str">
        <f t="shared" ca="1" si="41"/>
        <v/>
      </c>
      <c r="AI44" s="235">
        <f t="shared" ca="1" si="42"/>
        <v>0</v>
      </c>
      <c r="AJ44" s="235">
        <f t="shared" ca="1" si="43"/>
        <v>0</v>
      </c>
      <c r="AM44" s="2" t="str">
        <f t="shared" si="52"/>
        <v/>
      </c>
    </row>
    <row r="45" spans="4:39" ht="33.75" hidden="1" customHeight="1" x14ac:dyDescent="0.2">
      <c r="D45" s="246">
        <v>9</v>
      </c>
      <c r="E45" s="247">
        <f>Setup!K16</f>
        <v>0</v>
      </c>
      <c r="F45" s="240"/>
      <c r="G45" s="240"/>
      <c r="H45" s="235">
        <f ca="1">SUMIFS('M&amp;E'!$L$237:$L$436,'M&amp;E'!$G$237:$G$436,$D45,'M&amp;E'!$AB$237:$AB$436,"&lt;&gt;0")</f>
        <v>0</v>
      </c>
      <c r="I45" s="235">
        <f ca="1">SUMIFS('M&amp;E'!$M$237:$M$436,'M&amp;E'!$G$237:$G$436,$D45,'M&amp;E'!$AB$237:$AB$436,"&lt;&gt;0")</f>
        <v>0</v>
      </c>
      <c r="J45" s="241" t="str">
        <f t="shared" ca="1" si="44"/>
        <v/>
      </c>
      <c r="K45" s="235">
        <f t="shared" ca="1" si="45"/>
        <v>0</v>
      </c>
      <c r="L45" s="235">
        <f ca="1">SUMIFS('M&amp;E'!$BJ$237:$BJ$436,'M&amp;E'!$G$237:$G$436,$D45,'M&amp;E'!$AB$237:$AB$436,"&lt;&gt;0")</f>
        <v>0</v>
      </c>
      <c r="M45" s="248"/>
      <c r="N45" s="235">
        <f ca="1">SUMIFS('M&amp;E'!$P$237:$P$436,'M&amp;E'!$G$237:$G$436,$D45,'M&amp;E'!$AB$237:$AB$436,"&lt;&gt;0")</f>
        <v>0</v>
      </c>
      <c r="O45" s="235">
        <f ca="1">SUMIFS('M&amp;E'!$Q$237:$Q$436,'M&amp;E'!$G$237:$G$436,$D45,'M&amp;E'!$AB$237:$AB$436,"&lt;&gt;0")</f>
        <v>0</v>
      </c>
      <c r="P45" s="241" t="str">
        <f t="shared" ca="1" si="46"/>
        <v/>
      </c>
      <c r="Q45" s="235">
        <f t="shared" ca="1" si="47"/>
        <v>0</v>
      </c>
      <c r="R45" s="235">
        <f ca="1">SUMIFS('M&amp;E'!$BT$237:$BT$436,'M&amp;E'!$G$237:$G$436,$D45,'M&amp;E'!$AB$237:$AB$436,"&lt;&gt;0")</f>
        <v>0</v>
      </c>
      <c r="S45" s="248"/>
      <c r="T45" s="235">
        <f ca="1">SUMIFS('M&amp;E'!$T$237:$T$436,'M&amp;E'!$G$237:$G$436,$D45,'M&amp;E'!$AB$237:$AB$436,"&lt;&gt;0")</f>
        <v>0</v>
      </c>
      <c r="U45" s="235">
        <f ca="1">SUMIFS('M&amp;E'!$U$237:$U$436,'M&amp;E'!$G$237:$G$436,$D45,'M&amp;E'!$AB$237:$AB$436,"&lt;&gt;0")</f>
        <v>0</v>
      </c>
      <c r="V45" s="241" t="str">
        <f t="shared" ca="1" si="48"/>
        <v/>
      </c>
      <c r="W45" s="235">
        <f t="shared" ca="1" si="49"/>
        <v>0</v>
      </c>
      <c r="X45" s="235">
        <f ca="1">SUMIFS('M&amp;E'!$BU$237:$BU$436,'M&amp;E'!$G$237:$G$436,$D45,'M&amp;E'!$AB$237:$AB$436,"&lt;&gt;0")</f>
        <v>0</v>
      </c>
      <c r="Y45" s="248"/>
      <c r="Z45" s="235">
        <f ca="1">SUMIFS('M&amp;E'!$X$237:$X$436,'M&amp;E'!$G$237:$G$436,$D45,'M&amp;E'!$AB$237:$AB$436,"&lt;&gt;0")</f>
        <v>0</v>
      </c>
      <c r="AA45" s="235">
        <f ca="1">SUMIFS('M&amp;E'!$Y$237:$Y$436,'M&amp;E'!$G$237:$G$436,$D45,'M&amp;E'!$AB$237:$AB$436,"&lt;&gt;0")</f>
        <v>0</v>
      </c>
      <c r="AB45" s="241" t="str">
        <f t="shared" ca="1" si="50"/>
        <v/>
      </c>
      <c r="AC45" s="235">
        <f t="shared" ca="1" si="51"/>
        <v>0</v>
      </c>
      <c r="AD45" s="235">
        <f ca="1">SUMIFS('M&amp;E'!$BV$237:$BV$436,'M&amp;E'!$G$237:$G$436,$D45,'M&amp;E'!$AB$237:$AB$436,"&lt;&gt;0")</f>
        <v>0</v>
      </c>
      <c r="AE45" s="249"/>
      <c r="AF45" s="235">
        <f t="shared" ca="1" si="39"/>
        <v>0</v>
      </c>
      <c r="AG45" s="235">
        <f t="shared" ca="1" si="40"/>
        <v>0</v>
      </c>
      <c r="AH45" s="241" t="str">
        <f t="shared" ca="1" si="41"/>
        <v/>
      </c>
      <c r="AI45" s="235">
        <f t="shared" ca="1" si="42"/>
        <v>0</v>
      </c>
      <c r="AJ45" s="235">
        <f t="shared" ca="1" si="43"/>
        <v>0</v>
      </c>
      <c r="AM45" s="2" t="str">
        <f t="shared" si="52"/>
        <v/>
      </c>
    </row>
    <row r="46" spans="4:39" ht="33.75" hidden="1" customHeight="1" x14ac:dyDescent="0.2">
      <c r="D46" s="246">
        <v>10</v>
      </c>
      <c r="E46" s="247">
        <f>Setup!K17</f>
        <v>0</v>
      </c>
      <c r="F46" s="240"/>
      <c r="G46" s="240"/>
      <c r="H46" s="235">
        <f ca="1">SUMIFS('M&amp;E'!$L$237:$L$436,'M&amp;E'!$G$237:$G$436,$D46,'M&amp;E'!$AB$237:$AB$436,"&lt;&gt;0")</f>
        <v>0</v>
      </c>
      <c r="I46" s="235">
        <f ca="1">SUMIFS('M&amp;E'!$M$237:$M$436,'M&amp;E'!$G$237:$G$436,$D46,'M&amp;E'!$AB$237:$AB$436,"&lt;&gt;0")</f>
        <v>0</v>
      </c>
      <c r="J46" s="241" t="str">
        <f t="shared" ca="1" si="44"/>
        <v/>
      </c>
      <c r="K46" s="235">
        <f t="shared" ca="1" si="45"/>
        <v>0</v>
      </c>
      <c r="L46" s="235">
        <f ca="1">SUMIFS('M&amp;E'!$BJ$237:$BJ$436,'M&amp;E'!$G$237:$G$436,$D46,'M&amp;E'!$AB$237:$AB$436,"&lt;&gt;0")</f>
        <v>0</v>
      </c>
      <c r="M46" s="248"/>
      <c r="N46" s="235">
        <f ca="1">SUMIFS('M&amp;E'!$P$237:$P$436,'M&amp;E'!$G$237:$G$436,$D46,'M&amp;E'!$AB$237:$AB$436,"&lt;&gt;0")</f>
        <v>0</v>
      </c>
      <c r="O46" s="235">
        <f ca="1">SUMIFS('M&amp;E'!$Q$237:$Q$436,'M&amp;E'!$G$237:$G$436,$D46,'M&amp;E'!$AB$237:$AB$436,"&lt;&gt;0")</f>
        <v>0</v>
      </c>
      <c r="P46" s="241" t="str">
        <f t="shared" ca="1" si="46"/>
        <v/>
      </c>
      <c r="Q46" s="235">
        <f t="shared" ca="1" si="47"/>
        <v>0</v>
      </c>
      <c r="R46" s="235">
        <f ca="1">SUMIFS('M&amp;E'!$BT$237:$BT$436,'M&amp;E'!$G$237:$G$436,$D46,'M&amp;E'!$AB$237:$AB$436,"&lt;&gt;0")</f>
        <v>0</v>
      </c>
      <c r="S46" s="248"/>
      <c r="T46" s="235">
        <f ca="1">SUMIFS('M&amp;E'!$T$237:$T$436,'M&amp;E'!$G$237:$G$436,$D46,'M&amp;E'!$AB$237:$AB$436,"&lt;&gt;0")</f>
        <v>0</v>
      </c>
      <c r="U46" s="235">
        <f ca="1">SUMIFS('M&amp;E'!$U$237:$U$436,'M&amp;E'!$G$237:$G$436,$D46,'M&amp;E'!$AB$237:$AB$436,"&lt;&gt;0")</f>
        <v>0</v>
      </c>
      <c r="V46" s="241" t="str">
        <f t="shared" ca="1" si="48"/>
        <v/>
      </c>
      <c r="W46" s="235">
        <f t="shared" ca="1" si="49"/>
        <v>0</v>
      </c>
      <c r="X46" s="235">
        <f ca="1">SUMIFS('M&amp;E'!$BU$237:$BU$436,'M&amp;E'!$G$237:$G$436,$D46,'M&amp;E'!$AB$237:$AB$436,"&lt;&gt;0")</f>
        <v>0</v>
      </c>
      <c r="Y46" s="248"/>
      <c r="Z46" s="235">
        <f ca="1">SUMIFS('M&amp;E'!$X$237:$X$436,'M&amp;E'!$G$237:$G$436,$D46,'M&amp;E'!$AB$237:$AB$436,"&lt;&gt;0")</f>
        <v>0</v>
      </c>
      <c r="AA46" s="235">
        <f ca="1">SUMIFS('M&amp;E'!$Y$237:$Y$436,'M&amp;E'!$G$237:$G$436,$D46,'M&amp;E'!$AB$237:$AB$436,"&lt;&gt;0")</f>
        <v>0</v>
      </c>
      <c r="AB46" s="241" t="str">
        <f t="shared" ca="1" si="50"/>
        <v/>
      </c>
      <c r="AC46" s="235">
        <f t="shared" ca="1" si="51"/>
        <v>0</v>
      </c>
      <c r="AD46" s="235">
        <f ca="1">SUMIFS('M&amp;E'!$BV$237:$BV$436,'M&amp;E'!$G$237:$G$436,$D46,'M&amp;E'!$AB$237:$AB$436,"&lt;&gt;0")</f>
        <v>0</v>
      </c>
      <c r="AE46" s="249"/>
      <c r="AF46" s="235">
        <f t="shared" ca="1" si="39"/>
        <v>0</v>
      </c>
      <c r="AG46" s="235">
        <f t="shared" ca="1" si="40"/>
        <v>0</v>
      </c>
      <c r="AH46" s="241" t="str">
        <f t="shared" ca="1" si="41"/>
        <v/>
      </c>
      <c r="AI46" s="235">
        <f t="shared" ca="1" si="42"/>
        <v>0</v>
      </c>
      <c r="AJ46" s="235">
        <f t="shared" ca="1" si="43"/>
        <v>0</v>
      </c>
      <c r="AM46" s="2" t="str">
        <f t="shared" si="52"/>
        <v/>
      </c>
    </row>
    <row r="47" spans="4:39" ht="33.75" hidden="1" customHeight="1" x14ac:dyDescent="0.2">
      <c r="D47" s="246">
        <v>11</v>
      </c>
      <c r="E47" s="247">
        <f>Setup!K18</f>
        <v>0</v>
      </c>
      <c r="F47" s="240"/>
      <c r="G47" s="240"/>
      <c r="H47" s="235">
        <f ca="1">SUMIFS('M&amp;E'!$L$237:$L$436,'M&amp;E'!$G$237:$G$436,$D47,'M&amp;E'!$AB$237:$AB$436,"&lt;&gt;0")</f>
        <v>0</v>
      </c>
      <c r="I47" s="235">
        <f ca="1">SUMIFS('M&amp;E'!$M$237:$M$436,'M&amp;E'!$G$237:$G$436,$D47,'M&amp;E'!$AB$237:$AB$436,"&lt;&gt;0")</f>
        <v>0</v>
      </c>
      <c r="J47" s="241" t="str">
        <f t="shared" ca="1" si="44"/>
        <v/>
      </c>
      <c r="K47" s="235">
        <f t="shared" ca="1" si="45"/>
        <v>0</v>
      </c>
      <c r="L47" s="235">
        <f ca="1">SUMIFS('M&amp;E'!$BJ$237:$BJ$436,'M&amp;E'!$G$237:$G$436,$D47,'M&amp;E'!$AB$237:$AB$436,"&lt;&gt;0")</f>
        <v>0</v>
      </c>
      <c r="M47" s="248"/>
      <c r="N47" s="235">
        <f ca="1">SUMIFS('M&amp;E'!$P$237:$P$436,'M&amp;E'!$G$237:$G$436,$D47,'M&amp;E'!$AB$237:$AB$436,"&lt;&gt;0")</f>
        <v>0</v>
      </c>
      <c r="O47" s="235">
        <f ca="1">SUMIFS('M&amp;E'!$Q$237:$Q$436,'M&amp;E'!$G$237:$G$436,$D47,'M&amp;E'!$AB$237:$AB$436,"&lt;&gt;0")</f>
        <v>0</v>
      </c>
      <c r="P47" s="241" t="str">
        <f t="shared" ca="1" si="46"/>
        <v/>
      </c>
      <c r="Q47" s="235">
        <f t="shared" ca="1" si="47"/>
        <v>0</v>
      </c>
      <c r="R47" s="235">
        <f ca="1">SUMIFS('M&amp;E'!$BT$237:$BT$436,'M&amp;E'!$G$237:$G$436,$D47,'M&amp;E'!$AB$237:$AB$436,"&lt;&gt;0")</f>
        <v>0</v>
      </c>
      <c r="S47" s="248"/>
      <c r="T47" s="235">
        <f ca="1">SUMIFS('M&amp;E'!$T$237:$T$436,'M&amp;E'!$G$237:$G$436,$D47,'M&amp;E'!$AB$237:$AB$436,"&lt;&gt;0")</f>
        <v>0</v>
      </c>
      <c r="U47" s="235">
        <f ca="1">SUMIFS('M&amp;E'!$U$237:$U$436,'M&amp;E'!$G$237:$G$436,$D47,'M&amp;E'!$AB$237:$AB$436,"&lt;&gt;0")</f>
        <v>0</v>
      </c>
      <c r="V47" s="241" t="str">
        <f t="shared" ca="1" si="48"/>
        <v/>
      </c>
      <c r="W47" s="235">
        <f t="shared" ca="1" si="49"/>
        <v>0</v>
      </c>
      <c r="X47" s="235">
        <f ca="1">SUMIFS('M&amp;E'!$BU$237:$BU$436,'M&amp;E'!$G$237:$G$436,$D47,'M&amp;E'!$AB$237:$AB$436,"&lt;&gt;0")</f>
        <v>0</v>
      </c>
      <c r="Y47" s="248"/>
      <c r="Z47" s="235">
        <f ca="1">SUMIFS('M&amp;E'!$X$237:$X$436,'M&amp;E'!$G$237:$G$436,$D47,'M&amp;E'!$AB$237:$AB$436,"&lt;&gt;0")</f>
        <v>0</v>
      </c>
      <c r="AA47" s="235">
        <f ca="1">SUMIFS('M&amp;E'!$Y$237:$Y$436,'M&amp;E'!$G$237:$G$436,$D47,'M&amp;E'!$AB$237:$AB$436,"&lt;&gt;0")</f>
        <v>0</v>
      </c>
      <c r="AB47" s="241" t="str">
        <f t="shared" ca="1" si="50"/>
        <v/>
      </c>
      <c r="AC47" s="235">
        <f t="shared" ca="1" si="51"/>
        <v>0</v>
      </c>
      <c r="AD47" s="235">
        <f ca="1">SUMIFS('M&amp;E'!$BV$237:$BV$436,'M&amp;E'!$G$237:$G$436,$D47,'M&amp;E'!$AB$237:$AB$436,"&lt;&gt;0")</f>
        <v>0</v>
      </c>
      <c r="AE47" s="249"/>
      <c r="AF47" s="235">
        <f t="shared" ca="1" si="39"/>
        <v>0</v>
      </c>
      <c r="AG47" s="235">
        <f t="shared" ca="1" si="40"/>
        <v>0</v>
      </c>
      <c r="AH47" s="241" t="str">
        <f t="shared" ca="1" si="41"/>
        <v/>
      </c>
      <c r="AI47" s="235">
        <f t="shared" ca="1" si="42"/>
        <v>0</v>
      </c>
      <c r="AJ47" s="235">
        <f t="shared" ca="1" si="43"/>
        <v>0</v>
      </c>
      <c r="AM47" s="2" t="str">
        <f t="shared" si="52"/>
        <v/>
      </c>
    </row>
    <row r="48" spans="4:39" ht="33.75" hidden="1" customHeight="1" x14ac:dyDescent="0.2">
      <c r="D48" s="246">
        <v>12</v>
      </c>
      <c r="E48" s="247">
        <f>Setup!K19</f>
        <v>0</v>
      </c>
      <c r="F48" s="240"/>
      <c r="G48" s="240"/>
      <c r="H48" s="235">
        <f ca="1">SUMIFS('M&amp;E'!$L$237:$L$436,'M&amp;E'!$G$237:$G$436,$D48,'M&amp;E'!$AB$237:$AB$436,"&lt;&gt;0")</f>
        <v>0</v>
      </c>
      <c r="I48" s="235">
        <f ca="1">SUMIFS('M&amp;E'!$M$237:$M$436,'M&amp;E'!$G$237:$G$436,$D48,'M&amp;E'!$AB$237:$AB$436,"&lt;&gt;0")</f>
        <v>0</v>
      </c>
      <c r="J48" s="241" t="str">
        <f t="shared" ca="1" si="44"/>
        <v/>
      </c>
      <c r="K48" s="235">
        <f t="shared" ref="K48:K51" ca="1" si="53">H48-I48</f>
        <v>0</v>
      </c>
      <c r="L48" s="235">
        <f ca="1">SUMIFS('M&amp;E'!$BJ$237:$BJ$436,'M&amp;E'!$G$237:$G$436,$D48,'M&amp;E'!$AB$237:$AB$436,"&lt;&gt;0")</f>
        <v>0</v>
      </c>
      <c r="M48" s="248"/>
      <c r="N48" s="235">
        <f ca="1">SUMIFS('M&amp;E'!$P$237:$P$436,'M&amp;E'!$G$237:$G$436,$D48,'M&amp;E'!$AB$237:$AB$436,"&lt;&gt;0")</f>
        <v>0</v>
      </c>
      <c r="O48" s="235">
        <f ca="1">SUMIFS('M&amp;E'!$Q$237:$Q$436,'M&amp;E'!$G$237:$G$436,$D48,'M&amp;E'!$AB$237:$AB$436,"&lt;&gt;0")</f>
        <v>0</v>
      </c>
      <c r="P48" s="241" t="str">
        <f t="shared" ca="1" si="46"/>
        <v/>
      </c>
      <c r="Q48" s="235">
        <f t="shared" ref="Q48:Q51" ca="1" si="54">N48-O48</f>
        <v>0</v>
      </c>
      <c r="R48" s="235">
        <f ca="1">SUMIFS('M&amp;E'!$BT$237:$BT$436,'M&amp;E'!$G$237:$G$436,$D48,'M&amp;E'!$AB$237:$AB$436,"&lt;&gt;0")</f>
        <v>0</v>
      </c>
      <c r="S48" s="248"/>
      <c r="T48" s="235">
        <f ca="1">SUMIFS('M&amp;E'!$T$237:$T$436,'M&amp;E'!$G$237:$G$436,$D48,'M&amp;E'!$AB$237:$AB$436,"&lt;&gt;0")</f>
        <v>0</v>
      </c>
      <c r="U48" s="235">
        <f ca="1">SUMIFS('M&amp;E'!$U$237:$U$436,'M&amp;E'!$G$237:$G$436,$D48,'M&amp;E'!$AB$237:$AB$436,"&lt;&gt;0")</f>
        <v>0</v>
      </c>
      <c r="V48" s="241" t="str">
        <f t="shared" ca="1" si="48"/>
        <v/>
      </c>
      <c r="W48" s="235">
        <f t="shared" ref="W48:W51" ca="1" si="55">T48-U48</f>
        <v>0</v>
      </c>
      <c r="X48" s="235">
        <f ca="1">SUMIFS('M&amp;E'!$BU$237:$BU$436,'M&amp;E'!$G$237:$G$436,$D48,'M&amp;E'!$AB$237:$AB$436,"&lt;&gt;0")</f>
        <v>0</v>
      </c>
      <c r="Y48" s="248"/>
      <c r="Z48" s="235">
        <f ca="1">SUMIFS('M&amp;E'!$X$237:$X$436,'M&amp;E'!$G$237:$G$436,$D48,'M&amp;E'!$AB$237:$AB$436,"&lt;&gt;0")</f>
        <v>0</v>
      </c>
      <c r="AA48" s="235">
        <f ca="1">SUMIFS('M&amp;E'!$Y$237:$Y$436,'M&amp;E'!$G$237:$G$436,$D48,'M&amp;E'!$AB$237:$AB$436,"&lt;&gt;0")</f>
        <v>0</v>
      </c>
      <c r="AB48" s="241" t="str">
        <f t="shared" ca="1" si="50"/>
        <v/>
      </c>
      <c r="AC48" s="235">
        <f t="shared" ref="AC48:AC51" ca="1" si="56">Z48-AA48</f>
        <v>0</v>
      </c>
      <c r="AD48" s="235">
        <f ca="1">SUMIFS('M&amp;E'!$BV$237:$BV$436,'M&amp;E'!$G$237:$G$436,$D48,'M&amp;E'!$AB$237:$AB$436,"&lt;&gt;0")</f>
        <v>0</v>
      </c>
      <c r="AE48" s="249"/>
      <c r="AF48" s="235">
        <f t="shared" ref="AF48:AF51" ca="1" si="57">H48+N48+T48+Z48</f>
        <v>0</v>
      </c>
      <c r="AG48" s="235">
        <f t="shared" ref="AG48:AG51" ca="1" si="58">I48+O48+U48+AA48</f>
        <v>0</v>
      </c>
      <c r="AH48" s="241" t="str">
        <f t="shared" ca="1" si="41"/>
        <v/>
      </c>
      <c r="AI48" s="235">
        <f t="shared" ref="AI48:AI51" ca="1" si="59">K48+Q48+W48+AC48</f>
        <v>0</v>
      </c>
      <c r="AJ48" s="235">
        <f t="shared" ref="AJ48:AJ51" ca="1" si="60">AD48</f>
        <v>0</v>
      </c>
      <c r="AM48" s="2" t="str">
        <f t="shared" si="52"/>
        <v/>
      </c>
    </row>
    <row r="49" spans="4:39" ht="33.75" hidden="1" customHeight="1" x14ac:dyDescent="0.2">
      <c r="D49" s="246">
        <v>13</v>
      </c>
      <c r="E49" s="247">
        <f>Setup!K20</f>
        <v>0</v>
      </c>
      <c r="F49" s="240"/>
      <c r="G49" s="240"/>
      <c r="H49" s="235">
        <f ca="1">SUMIFS('M&amp;E'!$L$237:$L$436,'M&amp;E'!$G$237:$G$436,$D49,'M&amp;E'!$AB$237:$AB$436,"&lt;&gt;0")</f>
        <v>0</v>
      </c>
      <c r="I49" s="235">
        <f ca="1">SUMIFS('M&amp;E'!$M$237:$M$436,'M&amp;E'!$G$237:$G$436,$D49,'M&amp;E'!$AB$237:$AB$436,"&lt;&gt;0")</f>
        <v>0</v>
      </c>
      <c r="J49" s="241" t="str">
        <f t="shared" ca="1" si="44"/>
        <v/>
      </c>
      <c r="K49" s="235">
        <f t="shared" ca="1" si="53"/>
        <v>0</v>
      </c>
      <c r="L49" s="235">
        <f ca="1">SUMIFS('M&amp;E'!$BJ$237:$BJ$436,'M&amp;E'!$G$237:$G$436,$D49,'M&amp;E'!$AB$237:$AB$436,"&lt;&gt;0")</f>
        <v>0</v>
      </c>
      <c r="M49" s="248"/>
      <c r="N49" s="235">
        <f ca="1">SUMIFS('M&amp;E'!$P$237:$P$436,'M&amp;E'!$G$237:$G$436,$D49,'M&amp;E'!$AB$237:$AB$436,"&lt;&gt;0")</f>
        <v>0</v>
      </c>
      <c r="O49" s="235">
        <f ca="1">SUMIFS('M&amp;E'!$Q$237:$Q$436,'M&amp;E'!$G$237:$G$436,$D49,'M&amp;E'!$AB$237:$AB$436,"&lt;&gt;0")</f>
        <v>0</v>
      </c>
      <c r="P49" s="241" t="str">
        <f t="shared" ca="1" si="46"/>
        <v/>
      </c>
      <c r="Q49" s="235">
        <f t="shared" ca="1" si="54"/>
        <v>0</v>
      </c>
      <c r="R49" s="235">
        <f ca="1">SUMIFS('M&amp;E'!$BT$237:$BT$436,'M&amp;E'!$G$237:$G$436,$D49,'M&amp;E'!$AB$237:$AB$436,"&lt;&gt;0")</f>
        <v>0</v>
      </c>
      <c r="S49" s="248"/>
      <c r="T49" s="235">
        <f ca="1">SUMIFS('M&amp;E'!$T$237:$T$436,'M&amp;E'!$G$237:$G$436,$D49,'M&amp;E'!$AB$237:$AB$436,"&lt;&gt;0")</f>
        <v>0</v>
      </c>
      <c r="U49" s="235">
        <f ca="1">SUMIFS('M&amp;E'!$U$237:$U$436,'M&amp;E'!$G$237:$G$436,$D49,'M&amp;E'!$AB$237:$AB$436,"&lt;&gt;0")</f>
        <v>0</v>
      </c>
      <c r="V49" s="241" t="str">
        <f t="shared" ca="1" si="48"/>
        <v/>
      </c>
      <c r="W49" s="235">
        <f t="shared" ca="1" si="55"/>
        <v>0</v>
      </c>
      <c r="X49" s="235">
        <f ca="1">SUMIFS('M&amp;E'!$BU$237:$BU$436,'M&amp;E'!$G$237:$G$436,$D49,'M&amp;E'!$AB$237:$AB$436,"&lt;&gt;0")</f>
        <v>0</v>
      </c>
      <c r="Y49" s="248"/>
      <c r="Z49" s="235">
        <f ca="1">SUMIFS('M&amp;E'!$X$237:$X$436,'M&amp;E'!$G$237:$G$436,$D49,'M&amp;E'!$AB$237:$AB$436,"&lt;&gt;0")</f>
        <v>0</v>
      </c>
      <c r="AA49" s="235">
        <f ca="1">SUMIFS('M&amp;E'!$Y$237:$Y$436,'M&amp;E'!$G$237:$G$436,$D49,'M&amp;E'!$AB$237:$AB$436,"&lt;&gt;0")</f>
        <v>0</v>
      </c>
      <c r="AB49" s="241" t="str">
        <f t="shared" ca="1" si="50"/>
        <v/>
      </c>
      <c r="AC49" s="235">
        <f t="shared" ca="1" si="56"/>
        <v>0</v>
      </c>
      <c r="AD49" s="235">
        <f ca="1">SUMIFS('M&amp;E'!$BV$237:$BV$436,'M&amp;E'!$G$237:$G$436,$D49,'M&amp;E'!$AB$237:$AB$436,"&lt;&gt;0")</f>
        <v>0</v>
      </c>
      <c r="AE49" s="249"/>
      <c r="AF49" s="235">
        <f t="shared" ca="1" si="57"/>
        <v>0</v>
      </c>
      <c r="AG49" s="235">
        <f t="shared" ca="1" si="58"/>
        <v>0</v>
      </c>
      <c r="AH49" s="241" t="str">
        <f t="shared" ca="1" si="41"/>
        <v/>
      </c>
      <c r="AI49" s="235">
        <f t="shared" ca="1" si="59"/>
        <v>0</v>
      </c>
      <c r="AJ49" s="235">
        <f t="shared" ca="1" si="60"/>
        <v>0</v>
      </c>
      <c r="AM49" s="2" t="str">
        <f t="shared" si="52"/>
        <v/>
      </c>
    </row>
    <row r="50" spans="4:39" ht="33.75" hidden="1" customHeight="1" x14ac:dyDescent="0.2">
      <c r="D50" s="246">
        <v>14</v>
      </c>
      <c r="E50" s="247">
        <f>Setup!K21</f>
        <v>0</v>
      </c>
      <c r="F50" s="240"/>
      <c r="G50" s="240"/>
      <c r="H50" s="235">
        <f ca="1">SUMIFS('M&amp;E'!$L$237:$L$436,'M&amp;E'!$G$237:$G$436,$D50,'M&amp;E'!$AB$237:$AB$436,"&lt;&gt;0")</f>
        <v>0</v>
      </c>
      <c r="I50" s="235">
        <f ca="1">SUMIFS('M&amp;E'!$M$237:$M$436,'M&amp;E'!$G$237:$G$436,$D50,'M&amp;E'!$AB$237:$AB$436,"&lt;&gt;0")</f>
        <v>0</v>
      </c>
      <c r="J50" s="241" t="str">
        <f t="shared" ca="1" si="44"/>
        <v/>
      </c>
      <c r="K50" s="235">
        <f t="shared" ca="1" si="53"/>
        <v>0</v>
      </c>
      <c r="L50" s="235">
        <f ca="1">SUMIFS('M&amp;E'!$BJ$237:$BJ$436,'M&amp;E'!$G$237:$G$436,$D50,'M&amp;E'!$AB$237:$AB$436,"&lt;&gt;0")</f>
        <v>0</v>
      </c>
      <c r="M50" s="248"/>
      <c r="N50" s="235">
        <f ca="1">SUMIFS('M&amp;E'!$P$237:$P$436,'M&amp;E'!$G$237:$G$436,$D50,'M&amp;E'!$AB$237:$AB$436,"&lt;&gt;0")</f>
        <v>0</v>
      </c>
      <c r="O50" s="235">
        <f ca="1">SUMIFS('M&amp;E'!$Q$237:$Q$436,'M&amp;E'!$G$237:$G$436,$D50,'M&amp;E'!$AB$237:$AB$436,"&lt;&gt;0")</f>
        <v>0</v>
      </c>
      <c r="P50" s="241" t="str">
        <f t="shared" ca="1" si="46"/>
        <v/>
      </c>
      <c r="Q50" s="235">
        <f t="shared" ca="1" si="54"/>
        <v>0</v>
      </c>
      <c r="R50" s="235">
        <f ca="1">SUMIFS('M&amp;E'!$BT$237:$BT$436,'M&amp;E'!$G$237:$G$436,$D50,'M&amp;E'!$AB$237:$AB$436,"&lt;&gt;0")</f>
        <v>0</v>
      </c>
      <c r="S50" s="248"/>
      <c r="T50" s="235">
        <f ca="1">SUMIFS('M&amp;E'!$T$237:$T$436,'M&amp;E'!$G$237:$G$436,$D50,'M&amp;E'!$AB$237:$AB$436,"&lt;&gt;0")</f>
        <v>0</v>
      </c>
      <c r="U50" s="235">
        <f ca="1">SUMIFS('M&amp;E'!$U$237:$U$436,'M&amp;E'!$G$237:$G$436,$D50,'M&amp;E'!$AB$237:$AB$436,"&lt;&gt;0")</f>
        <v>0</v>
      </c>
      <c r="V50" s="241" t="str">
        <f t="shared" ca="1" si="48"/>
        <v/>
      </c>
      <c r="W50" s="235">
        <f t="shared" ca="1" si="55"/>
        <v>0</v>
      </c>
      <c r="X50" s="235">
        <f ca="1">SUMIFS('M&amp;E'!$BU$237:$BU$436,'M&amp;E'!$G$237:$G$436,$D50,'M&amp;E'!$AB$237:$AB$436,"&lt;&gt;0")</f>
        <v>0</v>
      </c>
      <c r="Y50" s="248"/>
      <c r="Z50" s="235">
        <f ca="1">SUMIFS('M&amp;E'!$X$237:$X$436,'M&amp;E'!$G$237:$G$436,$D50,'M&amp;E'!$AB$237:$AB$436,"&lt;&gt;0")</f>
        <v>0</v>
      </c>
      <c r="AA50" s="235">
        <f ca="1">SUMIFS('M&amp;E'!$Y$237:$Y$436,'M&amp;E'!$G$237:$G$436,$D50,'M&amp;E'!$AB$237:$AB$436,"&lt;&gt;0")</f>
        <v>0</v>
      </c>
      <c r="AB50" s="241" t="str">
        <f t="shared" ca="1" si="50"/>
        <v/>
      </c>
      <c r="AC50" s="235">
        <f t="shared" ca="1" si="56"/>
        <v>0</v>
      </c>
      <c r="AD50" s="235">
        <f ca="1">SUMIFS('M&amp;E'!$BV$237:$BV$436,'M&amp;E'!$G$237:$G$436,$D50,'M&amp;E'!$AB$237:$AB$436,"&lt;&gt;0")</f>
        <v>0</v>
      </c>
      <c r="AE50" s="249"/>
      <c r="AF50" s="235">
        <f t="shared" ca="1" si="57"/>
        <v>0</v>
      </c>
      <c r="AG50" s="235">
        <f t="shared" ca="1" si="58"/>
        <v>0</v>
      </c>
      <c r="AH50" s="241" t="str">
        <f t="shared" ca="1" si="41"/>
        <v/>
      </c>
      <c r="AI50" s="235">
        <f t="shared" ca="1" si="59"/>
        <v>0</v>
      </c>
      <c r="AJ50" s="235">
        <f t="shared" ca="1" si="60"/>
        <v>0</v>
      </c>
      <c r="AM50" s="2" t="str">
        <f t="shared" si="52"/>
        <v/>
      </c>
    </row>
    <row r="51" spans="4:39" ht="33.75" hidden="1" customHeight="1" x14ac:dyDescent="0.2">
      <c r="D51" s="246">
        <v>15</v>
      </c>
      <c r="E51" s="247">
        <f>Setup!K22</f>
        <v>0</v>
      </c>
      <c r="F51" s="240"/>
      <c r="G51" s="240"/>
      <c r="H51" s="235">
        <f ca="1">SUMIFS('M&amp;E'!$L$237:$L$436,'M&amp;E'!$G$237:$G$436,$D51,'M&amp;E'!$AB$237:$AB$436,"&lt;&gt;0")</f>
        <v>0</v>
      </c>
      <c r="I51" s="235">
        <f ca="1">SUMIFS('M&amp;E'!$M$237:$M$436,'M&amp;E'!$G$237:$G$436,$D51,'M&amp;E'!$AB$237:$AB$436,"&lt;&gt;0")</f>
        <v>0</v>
      </c>
      <c r="J51" s="241" t="str">
        <f t="shared" ca="1" si="44"/>
        <v/>
      </c>
      <c r="K51" s="235">
        <f t="shared" ca="1" si="53"/>
        <v>0</v>
      </c>
      <c r="L51" s="235">
        <f ca="1">SUMIFS('M&amp;E'!$BJ$237:$BJ$436,'M&amp;E'!$G$237:$G$436,$D51,'M&amp;E'!$AB$237:$AB$436,"&lt;&gt;0")</f>
        <v>0</v>
      </c>
      <c r="M51" s="248"/>
      <c r="N51" s="235">
        <f ca="1">SUMIFS('M&amp;E'!$P$237:$P$436,'M&amp;E'!$G$237:$G$436,$D51,'M&amp;E'!$AB$237:$AB$436,"&lt;&gt;0")</f>
        <v>0</v>
      </c>
      <c r="O51" s="235">
        <f ca="1">SUMIFS('M&amp;E'!$Q$237:$Q$436,'M&amp;E'!$G$237:$G$436,$D51,'M&amp;E'!$AB$237:$AB$436,"&lt;&gt;0")</f>
        <v>0</v>
      </c>
      <c r="P51" s="241" t="str">
        <f t="shared" ca="1" si="46"/>
        <v/>
      </c>
      <c r="Q51" s="235">
        <f t="shared" ca="1" si="54"/>
        <v>0</v>
      </c>
      <c r="R51" s="235">
        <f ca="1">SUMIFS('M&amp;E'!$BT$237:$BT$436,'M&amp;E'!$G$237:$G$436,$D51,'M&amp;E'!$AB$237:$AB$436,"&lt;&gt;0")</f>
        <v>0</v>
      </c>
      <c r="S51" s="248"/>
      <c r="T51" s="235">
        <f ca="1">SUMIFS('M&amp;E'!$T$237:$T$436,'M&amp;E'!$G$237:$G$436,$D51,'M&amp;E'!$AB$237:$AB$436,"&lt;&gt;0")</f>
        <v>0</v>
      </c>
      <c r="U51" s="235">
        <f ca="1">SUMIFS('M&amp;E'!$U$237:$U$436,'M&amp;E'!$G$237:$G$436,$D51,'M&amp;E'!$AB$237:$AB$436,"&lt;&gt;0")</f>
        <v>0</v>
      </c>
      <c r="V51" s="241" t="str">
        <f t="shared" ca="1" si="48"/>
        <v/>
      </c>
      <c r="W51" s="235">
        <f t="shared" ca="1" si="55"/>
        <v>0</v>
      </c>
      <c r="X51" s="235">
        <f ca="1">SUMIFS('M&amp;E'!$BU$237:$BU$436,'M&amp;E'!$G$237:$G$436,$D51,'M&amp;E'!$AB$237:$AB$436,"&lt;&gt;0")</f>
        <v>0</v>
      </c>
      <c r="Y51" s="248"/>
      <c r="Z51" s="235">
        <f ca="1">SUMIFS('M&amp;E'!$X$237:$X$436,'M&amp;E'!$G$237:$G$436,$D51,'M&amp;E'!$AB$237:$AB$436,"&lt;&gt;0")</f>
        <v>0</v>
      </c>
      <c r="AA51" s="235">
        <f ca="1">SUMIFS('M&amp;E'!$Y$237:$Y$436,'M&amp;E'!$G$237:$G$436,$D51,'M&amp;E'!$AB$237:$AB$436,"&lt;&gt;0")</f>
        <v>0</v>
      </c>
      <c r="AB51" s="241" t="str">
        <f t="shared" ca="1" si="50"/>
        <v/>
      </c>
      <c r="AC51" s="235">
        <f t="shared" ca="1" si="56"/>
        <v>0</v>
      </c>
      <c r="AD51" s="235">
        <f ca="1">SUMIFS('M&amp;E'!$BV$237:$BV$436,'M&amp;E'!$G$237:$G$436,$D51,'M&amp;E'!$AB$237:$AB$436,"&lt;&gt;0")</f>
        <v>0</v>
      </c>
      <c r="AE51" s="249"/>
      <c r="AF51" s="235">
        <f t="shared" ca="1" si="57"/>
        <v>0</v>
      </c>
      <c r="AG51" s="235">
        <f t="shared" ca="1" si="58"/>
        <v>0</v>
      </c>
      <c r="AH51" s="241" t="str">
        <f t="shared" ca="1" si="41"/>
        <v/>
      </c>
      <c r="AI51" s="235">
        <f t="shared" ca="1" si="59"/>
        <v>0</v>
      </c>
      <c r="AJ51" s="235">
        <f t="shared" ca="1" si="60"/>
        <v>0</v>
      </c>
      <c r="AM51" s="2" t="str">
        <f t="shared" si="52"/>
        <v/>
      </c>
    </row>
    <row r="52" spans="4:39" ht="33.75" hidden="1" customHeight="1" x14ac:dyDescent="0.2">
      <c r="D52" s="246">
        <v>16</v>
      </c>
      <c r="E52" s="247">
        <f>Setup!K23</f>
        <v>0</v>
      </c>
      <c r="F52" s="240"/>
      <c r="G52" s="240"/>
      <c r="H52" s="235">
        <f ca="1">SUMIFS('M&amp;E'!$L$237:$L$436,'M&amp;E'!$G$237:$G$436,$D52,'M&amp;E'!$AB$237:$AB$436,"&lt;&gt;0")</f>
        <v>0</v>
      </c>
      <c r="I52" s="235">
        <f ca="1">SUMIFS('M&amp;E'!$M$237:$M$436,'M&amp;E'!$G$237:$G$436,$D52,'M&amp;E'!$AB$237:$AB$436,"&lt;&gt;0")</f>
        <v>0</v>
      </c>
      <c r="J52" s="241" t="str">
        <f t="shared" ca="1" si="44"/>
        <v/>
      </c>
      <c r="K52" s="235">
        <f t="shared" ca="1" si="45"/>
        <v>0</v>
      </c>
      <c r="L52" s="235">
        <f ca="1">SUMIFS('M&amp;E'!$BJ$237:$BJ$436,'M&amp;E'!$G$237:$G$436,$D52,'M&amp;E'!$AB$237:$AB$436,"&lt;&gt;0")</f>
        <v>0</v>
      </c>
      <c r="M52" s="248"/>
      <c r="N52" s="235">
        <f ca="1">SUMIFS('M&amp;E'!$P$237:$P$436,'M&amp;E'!$G$237:$G$436,$D52,'M&amp;E'!$AB$237:$AB$436,"&lt;&gt;0")</f>
        <v>0</v>
      </c>
      <c r="O52" s="235">
        <f ca="1">SUMIFS('M&amp;E'!$Q$237:$Q$436,'M&amp;E'!$G$237:$G$436,$D52,'M&amp;E'!$AB$237:$AB$436,"&lt;&gt;0")</f>
        <v>0</v>
      </c>
      <c r="P52" s="241" t="str">
        <f t="shared" ca="1" si="46"/>
        <v/>
      </c>
      <c r="Q52" s="235">
        <f t="shared" ca="1" si="47"/>
        <v>0</v>
      </c>
      <c r="R52" s="235">
        <f ca="1">SUMIFS('M&amp;E'!$BT$237:$BT$436,'M&amp;E'!$G$237:$G$436,$D52,'M&amp;E'!$AB$237:$AB$436,"&lt;&gt;0")</f>
        <v>0</v>
      </c>
      <c r="S52" s="248"/>
      <c r="T52" s="235">
        <f ca="1">SUMIFS('M&amp;E'!$T$237:$T$436,'M&amp;E'!$G$237:$G$436,$D52,'M&amp;E'!$AB$237:$AB$436,"&lt;&gt;0")</f>
        <v>0</v>
      </c>
      <c r="U52" s="235">
        <f ca="1">SUMIFS('M&amp;E'!$U$237:$U$436,'M&amp;E'!$G$237:$G$436,$D52,'M&amp;E'!$AB$237:$AB$436,"&lt;&gt;0")</f>
        <v>0</v>
      </c>
      <c r="V52" s="241" t="str">
        <f t="shared" ca="1" si="48"/>
        <v/>
      </c>
      <c r="W52" s="235">
        <f t="shared" ca="1" si="49"/>
        <v>0</v>
      </c>
      <c r="X52" s="235">
        <f ca="1">SUMIFS('M&amp;E'!$BU$237:$BU$436,'M&amp;E'!$G$237:$G$436,$D52,'M&amp;E'!$AB$237:$AB$436,"&lt;&gt;0")</f>
        <v>0</v>
      </c>
      <c r="Y52" s="248"/>
      <c r="Z52" s="235">
        <f ca="1">SUMIFS('M&amp;E'!$X$237:$X$436,'M&amp;E'!$G$237:$G$436,$D52,'M&amp;E'!$AB$237:$AB$436,"&lt;&gt;0")</f>
        <v>0</v>
      </c>
      <c r="AA52" s="235">
        <f ca="1">SUMIFS('M&amp;E'!$Y$237:$Y$436,'M&amp;E'!$G$237:$G$436,$D52,'M&amp;E'!$AB$237:$AB$436,"&lt;&gt;0")</f>
        <v>0</v>
      </c>
      <c r="AB52" s="241" t="str">
        <f t="shared" ca="1" si="50"/>
        <v/>
      </c>
      <c r="AC52" s="235">
        <f t="shared" ca="1" si="51"/>
        <v>0</v>
      </c>
      <c r="AD52" s="235">
        <f ca="1">SUMIFS('M&amp;E'!$BV$237:$BV$436,'M&amp;E'!$G$237:$G$436,$D52,'M&amp;E'!$AB$237:$AB$436,"&lt;&gt;0")</f>
        <v>0</v>
      </c>
      <c r="AE52" s="249"/>
      <c r="AF52" s="235">
        <f t="shared" ca="1" si="39"/>
        <v>0</v>
      </c>
      <c r="AG52" s="235">
        <f t="shared" ca="1" si="40"/>
        <v>0</v>
      </c>
      <c r="AH52" s="241" t="str">
        <f t="shared" ca="1" si="41"/>
        <v/>
      </c>
      <c r="AI52" s="235">
        <f t="shared" ca="1" si="42"/>
        <v>0</v>
      </c>
      <c r="AJ52" s="235">
        <f t="shared" ca="1" si="43"/>
        <v>0</v>
      </c>
      <c r="AM52" s="2" t="str">
        <f t="shared" si="52"/>
        <v/>
      </c>
    </row>
    <row r="53" spans="4:39" ht="25.5" customHeight="1" x14ac:dyDescent="0.2">
      <c r="D53" s="243" t="str">
        <f ca="1">Translations!$A$109</f>
        <v>Totals</v>
      </c>
      <c r="E53" s="244"/>
      <c r="F53" s="240"/>
      <c r="G53" s="240"/>
      <c r="H53" s="245">
        <f ca="1">SUM(H37:H52)</f>
        <v>504075</v>
      </c>
      <c r="I53" s="245">
        <f t="shared" ref="I53" ca="1" si="61">SUM(I37:I52)</f>
        <v>494925</v>
      </c>
      <c r="J53" s="241">
        <f t="shared" ca="1" si="32"/>
        <v>0.98184793929474778</v>
      </c>
      <c r="K53" s="245">
        <f t="shared" ref="K53:L53" ca="1" si="62">SUM(K37:K52)</f>
        <v>9150</v>
      </c>
      <c r="L53" s="245">
        <f t="shared" ca="1" si="62"/>
        <v>0</v>
      </c>
      <c r="M53" s="248"/>
      <c r="N53" s="245">
        <f t="shared" ref="N53" ca="1" si="63">SUM(N37:N52)</f>
        <v>615300</v>
      </c>
      <c r="O53" s="245">
        <f t="shared" ref="O53" ca="1" si="64">SUM(O37:O52)</f>
        <v>617200</v>
      </c>
      <c r="P53" s="241">
        <f t="shared" ca="1" si="33"/>
        <v>1.0030879245896311</v>
      </c>
      <c r="Q53" s="245">
        <f t="shared" ref="Q53:R53" ca="1" si="65">SUM(Q37:Q52)</f>
        <v>-1900</v>
      </c>
      <c r="R53" s="245">
        <f t="shared" ca="1" si="65"/>
        <v>9150</v>
      </c>
      <c r="S53" s="248"/>
      <c r="T53" s="245">
        <f t="shared" ref="T53" ca="1" si="66">SUM(T37:T52)</f>
        <v>0</v>
      </c>
      <c r="U53" s="245">
        <f t="shared" ref="U53" ca="1" si="67">SUM(U37:U52)</f>
        <v>0</v>
      </c>
      <c r="V53" s="241" t="str">
        <f t="shared" ca="1" si="35"/>
        <v/>
      </c>
      <c r="W53" s="245">
        <f t="shared" ref="W53:X53" ca="1" si="68">SUM(W37:W52)</f>
        <v>0</v>
      </c>
      <c r="X53" s="245">
        <f t="shared" ca="1" si="68"/>
        <v>7250</v>
      </c>
      <c r="Y53" s="248"/>
      <c r="Z53" s="245">
        <f t="shared" ref="Z53" ca="1" si="69">SUM(Z37:Z52)</f>
        <v>0</v>
      </c>
      <c r="AA53" s="245">
        <f t="shared" ref="AA53" ca="1" si="70">SUM(AA37:AA52)</f>
        <v>0</v>
      </c>
      <c r="AB53" s="241" t="str">
        <f t="shared" ca="1" si="37"/>
        <v/>
      </c>
      <c r="AC53" s="245">
        <f t="shared" ref="AC53:AD53" ca="1" si="71">SUM(AC37:AC52)</f>
        <v>0</v>
      </c>
      <c r="AD53" s="245">
        <f t="shared" ca="1" si="71"/>
        <v>7250</v>
      </c>
      <c r="AE53" s="249"/>
      <c r="AF53" s="245">
        <f t="shared" ref="AF53" ca="1" si="72">SUM(AF37:AF52)</f>
        <v>1119375</v>
      </c>
      <c r="AG53" s="245">
        <f t="shared" ref="AG53" ca="1" si="73">SUM(AG37:AG52)</f>
        <v>1112125</v>
      </c>
      <c r="AH53" s="241">
        <f t="shared" ca="1" si="41"/>
        <v>0.9935231714126187</v>
      </c>
      <c r="AI53" s="245">
        <f t="shared" ref="AI53:AJ53" ca="1" si="74">SUM(AI37:AI52)</f>
        <v>7250</v>
      </c>
      <c r="AJ53" s="245">
        <f t="shared" ca="1" si="74"/>
        <v>7250</v>
      </c>
    </row>
    <row r="54" spans="4:39" x14ac:dyDescent="0.2">
      <c r="D54" s="240"/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240"/>
      <c r="AA54" s="240"/>
      <c r="AB54" s="240"/>
      <c r="AC54" s="240"/>
      <c r="AD54" s="240"/>
      <c r="AE54" s="242"/>
      <c r="AF54" s="240"/>
      <c r="AG54" s="240"/>
      <c r="AH54" s="240"/>
      <c r="AI54" s="240"/>
      <c r="AJ54" s="240"/>
    </row>
    <row r="55" spans="4:39" x14ac:dyDescent="0.2">
      <c r="D55" s="240"/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240"/>
      <c r="AD55" s="240"/>
      <c r="AE55" s="242"/>
      <c r="AF55" s="240"/>
      <c r="AG55" s="240"/>
      <c r="AH55" s="240"/>
      <c r="AI55" s="240"/>
      <c r="AJ55" s="240"/>
    </row>
    <row r="56" spans="4:39" ht="24.75" customHeight="1" x14ac:dyDescent="0.2">
      <c r="D56" s="854" t="str">
        <f ca="1">Translations!A97</f>
        <v>All the programmatic indicators</v>
      </c>
      <c r="E56" s="855"/>
      <c r="F56" s="236"/>
      <c r="G56" s="236"/>
      <c r="H56" s="851" t="str">
        <f ca="1">Translations!$A$48</f>
        <v>1st Quarter</v>
      </c>
      <c r="I56" s="852"/>
      <c r="J56" s="852"/>
      <c r="K56" s="852"/>
      <c r="L56" s="853"/>
      <c r="M56" s="237"/>
      <c r="N56" s="851" t="str">
        <f ca="1">Translations!$A$49</f>
        <v>2nd Quarter</v>
      </c>
      <c r="O56" s="852"/>
      <c r="P56" s="852"/>
      <c r="Q56" s="852"/>
      <c r="R56" s="853"/>
      <c r="S56" s="237"/>
      <c r="T56" s="851" t="str">
        <f ca="1">Translations!$A$50</f>
        <v>3rd Quarter</v>
      </c>
      <c r="U56" s="852"/>
      <c r="V56" s="852"/>
      <c r="W56" s="852"/>
      <c r="X56" s="853"/>
      <c r="Y56" s="237"/>
      <c r="Z56" s="851" t="str">
        <f ca="1">Translations!$A$51</f>
        <v>4th Quarter</v>
      </c>
      <c r="AA56" s="852"/>
      <c r="AB56" s="852"/>
      <c r="AC56" s="852"/>
      <c r="AD56" s="853"/>
      <c r="AE56" s="238"/>
      <c r="AF56" s="851" t="str">
        <f ca="1">Translations!A$125</f>
        <v>Total budget</v>
      </c>
      <c r="AG56" s="852"/>
      <c r="AH56" s="852"/>
      <c r="AI56" s="852"/>
      <c r="AJ56" s="853"/>
    </row>
    <row r="57" spans="4:39" ht="31.5" customHeight="1" x14ac:dyDescent="0.2">
      <c r="D57" s="856"/>
      <c r="E57" s="857"/>
      <c r="F57" s="236"/>
      <c r="G57" s="236"/>
      <c r="H57" s="239" t="str">
        <f ca="1">Translations!$A$95</f>
        <v>Budget</v>
      </c>
      <c r="I57" s="239" t="str">
        <f ca="1">Translations!$A$357</f>
        <v>Expenditure</v>
      </c>
      <c r="J57" s="239" t="s">
        <v>1502</v>
      </c>
      <c r="K57" s="239" t="str">
        <f ca="1">Translations!$A$123</f>
        <v>Variation</v>
      </c>
      <c r="L57" s="264" t="str">
        <f ca="1">Translations!$A$136</f>
        <v>Balance from previous period</v>
      </c>
      <c r="M57" s="237"/>
      <c r="N57" s="239" t="str">
        <f ca="1">Translations!$A$95</f>
        <v>Budget</v>
      </c>
      <c r="O57" s="239" t="str">
        <f ca="1">Translations!$A$357</f>
        <v>Expenditure</v>
      </c>
      <c r="P57" s="239" t="s">
        <v>1502</v>
      </c>
      <c r="Q57" s="239" t="str">
        <f ca="1">Translations!$A$123</f>
        <v>Variation</v>
      </c>
      <c r="R57" s="264" t="str">
        <f ca="1">Translations!$A$136</f>
        <v>Balance from previous period</v>
      </c>
      <c r="S57" s="237"/>
      <c r="T57" s="239" t="str">
        <f ca="1">Translations!$A$95</f>
        <v>Budget</v>
      </c>
      <c r="U57" s="239" t="str">
        <f ca="1">Translations!$A$357</f>
        <v>Expenditure</v>
      </c>
      <c r="V57" s="239" t="s">
        <v>1502</v>
      </c>
      <c r="W57" s="239" t="str">
        <f ca="1">Translations!$A$123</f>
        <v>Variation</v>
      </c>
      <c r="X57" s="264" t="str">
        <f ca="1">Translations!$A$136</f>
        <v>Balance from previous period</v>
      </c>
      <c r="Y57" s="237"/>
      <c r="Z57" s="239" t="str">
        <f ca="1">Translations!$A$95</f>
        <v>Budget</v>
      </c>
      <c r="AA57" s="239" t="str">
        <f ca="1">Translations!$A$357</f>
        <v>Expenditure</v>
      </c>
      <c r="AB57" s="239" t="s">
        <v>1502</v>
      </c>
      <c r="AC57" s="239" t="str">
        <f ca="1">Translations!$A$123</f>
        <v>Variation</v>
      </c>
      <c r="AD57" s="264" t="str">
        <f ca="1">Translations!$A$136</f>
        <v>Balance from previous period</v>
      </c>
      <c r="AE57" s="238"/>
      <c r="AF57" s="239" t="str">
        <f ca="1">Translations!$A$95</f>
        <v>Budget</v>
      </c>
      <c r="AG57" s="239" t="str">
        <f ca="1">Translations!$A$357</f>
        <v>Expenditure</v>
      </c>
      <c r="AH57" s="239" t="s">
        <v>1502</v>
      </c>
      <c r="AI57" s="239" t="str">
        <f ca="1">Translations!$A$123</f>
        <v>Variation</v>
      </c>
      <c r="AJ57" s="264" t="str">
        <f ca="1">Translations!$A$136</f>
        <v>Balance from previous period</v>
      </c>
    </row>
    <row r="58" spans="4:39" ht="39.75" customHeight="1" x14ac:dyDescent="0.2">
      <c r="D58" s="250" t="str">
        <f ca="1">Lists!G5</f>
        <v>Pr68</v>
      </c>
      <c r="E58" s="251" t="str">
        <f ca="1">Lists!F5</f>
        <v>[Pr68] # PLHIV that initiated ARV with CD4 count &lt;200 Target</v>
      </c>
      <c r="F58" s="240"/>
      <c r="G58" s="240"/>
      <c r="H58" s="235">
        <f ca="1">SUMIFS('M&amp;E'!$L$237:$L$436,'M&amp;E'!$C$237:$C$436,$D58,'M&amp;E'!$AB$237:$AB$436,"&lt;&gt;0")</f>
        <v>169625</v>
      </c>
      <c r="I58" s="235">
        <f ca="1">SUMIFS('M&amp;E'!$M$237:$M$436,'M&amp;E'!$C$237:$C$436,$D58,'M&amp;E'!$AB$237:$AB$436,"&lt;&gt;0")</f>
        <v>167625</v>
      </c>
      <c r="J58" s="241">
        <f t="shared" ref="J58:J103" ca="1" si="75">IF(AND(H58=0,I58=0),"",IF(H58&gt;0,I58/H58,G58))</f>
        <v>0.98820928518791451</v>
      </c>
      <c r="K58" s="235">
        <f ca="1">H58-I58</f>
        <v>2000</v>
      </c>
      <c r="L58" s="235">
        <f ca="1">SUMIFS('M&amp;E'!$BJ$237:$BJ$436,'M&amp;E'!$C$237:$C$436,$D58,'M&amp;E'!$AB$237:$AB$436,"&lt;&gt;0")</f>
        <v>0</v>
      </c>
      <c r="M58" s="248"/>
      <c r="N58" s="235">
        <f ca="1">SUMIFS('M&amp;E'!$P$237:$P$436,'M&amp;E'!$C$237:$C$436,$D58,'M&amp;E'!$AB$237:$AB$436,"&lt;&gt;0")</f>
        <v>140600</v>
      </c>
      <c r="O58" s="235">
        <f ca="1">SUMIFS('M&amp;E'!$Q$237:$Q$436,'M&amp;E'!$C$237:$C$436,$D58,'M&amp;E'!$AB$237:$AB$436,"&lt;&gt;0")</f>
        <v>142600</v>
      </c>
      <c r="P58" s="241">
        <f t="shared" ref="P58:P103" ca="1" si="76">IF(AND(N58=0,O58=0),"",IF(N58&gt;0,O58/N58,M58))</f>
        <v>1.0142247510668563</v>
      </c>
      <c r="Q58" s="235">
        <f t="shared" ref="Q58" ca="1" si="77">N58-O58</f>
        <v>-2000</v>
      </c>
      <c r="R58" s="235">
        <f ca="1">SUMIFS('M&amp;E'!$BT$237:$BT$436,'M&amp;E'!$C$237:$C$436,$D58,'M&amp;E'!$AB$237:$AB$436,"&lt;&gt;0")</f>
        <v>2000</v>
      </c>
      <c r="S58" s="248"/>
      <c r="T58" s="235">
        <f ca="1">SUMIFS('M&amp;E'!$T$237:$T$436,'M&amp;E'!$C$237:$C$436,$D58,'M&amp;E'!$AB$237:$AB$436,"&lt;&gt;0")</f>
        <v>0</v>
      </c>
      <c r="U58" s="235">
        <f ca="1">SUMIFS('M&amp;E'!$U$237:$U$436,'M&amp;E'!$C$237:$C$436,$D58,'M&amp;E'!$AB$237:$AB$436,"&lt;&gt;0")</f>
        <v>0</v>
      </c>
      <c r="V58" s="241" t="str">
        <f t="shared" ref="V58:V103" ca="1" si="78">IF(AND(T58=0,U58=0),"",IF(T58&gt;0,U58/T58,S58))</f>
        <v/>
      </c>
      <c r="W58" s="235">
        <f t="shared" ref="W58" ca="1" si="79">T58-U58</f>
        <v>0</v>
      </c>
      <c r="X58" s="235">
        <f ca="1">SUMIFS('M&amp;E'!$BU$237:$BU$436,'M&amp;E'!$C$237:$C$436,$D58,'M&amp;E'!$AB$237:$AB$436,"&lt;&gt;0")</f>
        <v>0</v>
      </c>
      <c r="Y58" s="248"/>
      <c r="Z58" s="235">
        <f ca="1">SUMIFS('M&amp;E'!$X$237:$X$436,'M&amp;E'!$C$237:$C$436,$D58,'M&amp;E'!$AB$237:$AB$436,"&lt;&gt;0")</f>
        <v>0</v>
      </c>
      <c r="AA58" s="235">
        <f ca="1">SUMIFS('M&amp;E'!$Y$237:$Y$436,'M&amp;E'!$C$237:$C$436,$D58,'M&amp;E'!$AB$237:$AB$436,"&lt;&gt;0")</f>
        <v>0</v>
      </c>
      <c r="AB58" s="241" t="str">
        <f t="shared" ref="AB58:AB103" ca="1" si="80">IF(AND(Z58=0,AA58=0),"",IF(Z58&gt;0,AA58/Z58,Y58))</f>
        <v/>
      </c>
      <c r="AC58" s="235">
        <f t="shared" ref="AC58" ca="1" si="81">Z58-AA58</f>
        <v>0</v>
      </c>
      <c r="AD58" s="235">
        <f ca="1">SUMIFS('M&amp;E'!$BV$237:$BV$436,'M&amp;E'!$C$237:$C$436,$D58,'M&amp;E'!$AB$237:$AB$436,"&lt;&gt;0")</f>
        <v>0</v>
      </c>
      <c r="AE58" s="249"/>
      <c r="AF58" s="235">
        <f t="shared" ref="AF58:AF102" ca="1" si="82">H58+N58+T58+Z58</f>
        <v>310225</v>
      </c>
      <c r="AG58" s="235">
        <f t="shared" ref="AG58:AG102" ca="1" si="83">I58+O58+U58+AA58</f>
        <v>310225</v>
      </c>
      <c r="AH58" s="241">
        <f t="shared" ref="AH58:AH103" ca="1" si="84">IF(AND(AF58=0,AG58=0),"",IF(AF58&gt;0,AG58/AF58,AE58))</f>
        <v>1</v>
      </c>
      <c r="AI58" s="235">
        <f t="shared" ref="AI58:AI102" ca="1" si="85">K58+Q58+W58+AC58</f>
        <v>0</v>
      </c>
      <c r="AJ58" s="235">
        <f t="shared" ref="AJ58:AJ102" ca="1" si="86">AD58</f>
        <v>0</v>
      </c>
    </row>
    <row r="59" spans="4:39" ht="39.75" customHeight="1" x14ac:dyDescent="0.2">
      <c r="D59" s="250" t="str">
        <f ca="1">Lists!G6</f>
        <v>Pr72</v>
      </c>
      <c r="E59" s="251" t="str">
        <f ca="1">Lists!F6</f>
        <v>[Pr72] # new HIV+ enrolled in care services Target</v>
      </c>
      <c r="F59" s="240"/>
      <c r="G59" s="240"/>
      <c r="H59" s="235">
        <f ca="1">SUMIFS('M&amp;E'!$L$237:$L$436,'M&amp;E'!$C$237:$C$436,$D59,'M&amp;E'!$AB$237:$AB$436,"&lt;&gt;0")</f>
        <v>83700</v>
      </c>
      <c r="I59" s="235">
        <f ca="1">SUMIFS('M&amp;E'!$M$237:$M$436,'M&amp;E'!$C$237:$C$436,$D59,'M&amp;E'!$AB$237:$AB$436,"&lt;&gt;0")</f>
        <v>83000</v>
      </c>
      <c r="J59" s="241">
        <f t="shared" ref="J59:J102" ca="1" si="87">IF(AND(H59=0,I59=0),"",IF(H59&gt;0,I59/H59,G59))</f>
        <v>0.99163679808841099</v>
      </c>
      <c r="K59" s="235">
        <f t="shared" ref="K59:K102" ca="1" si="88">H59-I59</f>
        <v>700</v>
      </c>
      <c r="L59" s="235">
        <f ca="1">SUMIFS('M&amp;E'!$BJ$237:$BJ$436,'M&amp;E'!$C$237:$C$436,$D59,'M&amp;E'!$AB$237:$AB$436,"&lt;&gt;0")</f>
        <v>0</v>
      </c>
      <c r="M59" s="248"/>
      <c r="N59" s="235">
        <f ca="1">SUMIFS('M&amp;E'!$P$237:$P$436,'M&amp;E'!$C$237:$C$436,$D59,'M&amp;E'!$AB$237:$AB$436,"&lt;&gt;0")</f>
        <v>83700</v>
      </c>
      <c r="O59" s="235">
        <f ca="1">SUMIFS('M&amp;E'!$Q$237:$Q$436,'M&amp;E'!$C$237:$C$436,$D59,'M&amp;E'!$AB$237:$AB$436,"&lt;&gt;0")</f>
        <v>84400</v>
      </c>
      <c r="P59" s="241">
        <f t="shared" ref="P59:P102" ca="1" si="89">IF(AND(N59=0,O59=0),"",IF(N59&gt;0,O59/N59,M59))</f>
        <v>1.0083632019115889</v>
      </c>
      <c r="Q59" s="235">
        <f t="shared" ref="Q59:Q102" ca="1" si="90">N59-O59</f>
        <v>-700</v>
      </c>
      <c r="R59" s="235">
        <f ca="1">SUMIFS('M&amp;E'!$BT$237:$BT$436,'M&amp;E'!$C$237:$C$436,$D59,'M&amp;E'!$AB$237:$AB$436,"&lt;&gt;0")</f>
        <v>700</v>
      </c>
      <c r="S59" s="248"/>
      <c r="T59" s="235">
        <f ca="1">SUMIFS('M&amp;E'!$T$237:$T$436,'M&amp;E'!$C$237:$C$436,$D59,'M&amp;E'!$AB$237:$AB$436,"&lt;&gt;0")</f>
        <v>0</v>
      </c>
      <c r="U59" s="235">
        <f ca="1">SUMIFS('M&amp;E'!$U$237:$U$436,'M&amp;E'!$C$237:$C$436,$D59,'M&amp;E'!$AB$237:$AB$436,"&lt;&gt;0")</f>
        <v>0</v>
      </c>
      <c r="V59" s="241" t="str">
        <f t="shared" ref="V59:V102" ca="1" si="91">IF(AND(T59=0,U59=0),"",IF(T59&gt;0,U59/T59,S59))</f>
        <v/>
      </c>
      <c r="W59" s="235">
        <f t="shared" ref="W59:W102" ca="1" si="92">T59-U59</f>
        <v>0</v>
      </c>
      <c r="X59" s="235">
        <f ca="1">SUMIFS('M&amp;E'!$BU$237:$BU$436,'M&amp;E'!$C$237:$C$436,$D59,'M&amp;E'!$AB$237:$AB$436,"&lt;&gt;0")</f>
        <v>0</v>
      </c>
      <c r="Y59" s="248"/>
      <c r="Z59" s="235">
        <f ca="1">SUMIFS('M&amp;E'!$X$237:$X$436,'M&amp;E'!$C$237:$C$436,$D59,'M&amp;E'!$AB$237:$AB$436,"&lt;&gt;0")</f>
        <v>0</v>
      </c>
      <c r="AA59" s="235">
        <f ca="1">SUMIFS('M&amp;E'!$Y$237:$Y$436,'M&amp;E'!$C$237:$C$436,$D59,'M&amp;E'!$AB$237:$AB$436,"&lt;&gt;0")</f>
        <v>0</v>
      </c>
      <c r="AB59" s="241" t="str">
        <f t="shared" ref="AB59:AB102" ca="1" si="93">IF(AND(Z59=0,AA59=0),"",IF(Z59&gt;0,AA59/Z59,Y59))</f>
        <v/>
      </c>
      <c r="AC59" s="235">
        <f t="shared" ref="AC59:AC102" ca="1" si="94">Z59-AA59</f>
        <v>0</v>
      </c>
      <c r="AD59" s="235">
        <f ca="1">SUMIFS('M&amp;E'!$BV$237:$BV$436,'M&amp;E'!$C$237:$C$436,$D59,'M&amp;E'!$AB$237:$AB$436,"&lt;&gt;0")</f>
        <v>0</v>
      </c>
      <c r="AE59" s="249"/>
      <c r="AF59" s="235">
        <f t="shared" ca="1" si="82"/>
        <v>167400</v>
      </c>
      <c r="AG59" s="235">
        <f t="shared" ca="1" si="83"/>
        <v>167400</v>
      </c>
      <c r="AH59" s="241">
        <f t="shared" ca="1" si="84"/>
        <v>1</v>
      </c>
      <c r="AI59" s="235">
        <f t="shared" ca="1" si="85"/>
        <v>0</v>
      </c>
      <c r="AJ59" s="235">
        <f t="shared" ca="1" si="86"/>
        <v>0</v>
      </c>
    </row>
    <row r="60" spans="4:39" ht="39.75" customHeight="1" x14ac:dyDescent="0.2">
      <c r="D60" s="250" t="str">
        <f ca="1">Lists!G7</f>
        <v>Pr74</v>
      </c>
      <c r="E60" s="251" t="str">
        <f ca="1">Lists!F7</f>
        <v>[Pr74] # aged 10-24 yrs reached by HIV life skills ed. in school  Target</v>
      </c>
      <c r="F60" s="240"/>
      <c r="G60" s="240"/>
      <c r="H60" s="235">
        <f ca="1">SUMIFS('M&amp;E'!$L$237:$L$436,'M&amp;E'!$C$237:$C$436,$D60,'M&amp;E'!$AB$237:$AB$436,"&lt;&gt;0")</f>
        <v>213750</v>
      </c>
      <c r="I60" s="235">
        <f ca="1">SUMIFS('M&amp;E'!$M$237:$M$436,'M&amp;E'!$C$237:$C$436,$D60,'M&amp;E'!$AB$237:$AB$436,"&lt;&gt;0")</f>
        <v>207500</v>
      </c>
      <c r="J60" s="241">
        <f t="shared" ca="1" si="87"/>
        <v>0.9707602339181286</v>
      </c>
      <c r="K60" s="235">
        <f t="shared" ca="1" si="88"/>
        <v>6250</v>
      </c>
      <c r="L60" s="235">
        <f ca="1">SUMIFS('M&amp;E'!$BJ$237:$BJ$436,'M&amp;E'!$C$237:$C$436,$D60,'M&amp;E'!$AB$237:$AB$436,"&lt;&gt;0")</f>
        <v>0</v>
      </c>
      <c r="M60" s="248"/>
      <c r="N60" s="235">
        <f ca="1">SUMIFS('M&amp;E'!$P$237:$P$436,'M&amp;E'!$C$237:$C$436,$D60,'M&amp;E'!$AB$237:$AB$436,"&lt;&gt;0")</f>
        <v>180000</v>
      </c>
      <c r="O60" s="235">
        <f ca="1">SUMIFS('M&amp;E'!$Q$237:$Q$436,'M&amp;E'!$C$237:$C$436,$D60,'M&amp;E'!$AB$237:$AB$436,"&lt;&gt;0")</f>
        <v>180000</v>
      </c>
      <c r="P60" s="241">
        <f t="shared" ca="1" si="89"/>
        <v>1</v>
      </c>
      <c r="Q60" s="235">
        <f t="shared" ca="1" si="90"/>
        <v>0</v>
      </c>
      <c r="R60" s="235">
        <f ca="1">SUMIFS('M&amp;E'!$BT$237:$BT$436,'M&amp;E'!$C$237:$C$436,$D60,'M&amp;E'!$AB$237:$AB$436,"&lt;&gt;0")</f>
        <v>6250</v>
      </c>
      <c r="S60" s="248"/>
      <c r="T60" s="235">
        <f ca="1">SUMIFS('M&amp;E'!$T$237:$T$436,'M&amp;E'!$C$237:$C$436,$D60,'M&amp;E'!$AB$237:$AB$436,"&lt;&gt;0")</f>
        <v>0</v>
      </c>
      <c r="U60" s="235">
        <f ca="1">SUMIFS('M&amp;E'!$U$237:$U$436,'M&amp;E'!$C$237:$C$436,$D60,'M&amp;E'!$AB$237:$AB$436,"&lt;&gt;0")</f>
        <v>0</v>
      </c>
      <c r="V60" s="241" t="str">
        <f t="shared" ca="1" si="91"/>
        <v/>
      </c>
      <c r="W60" s="235">
        <f t="shared" ca="1" si="92"/>
        <v>0</v>
      </c>
      <c r="X60" s="235">
        <f ca="1">SUMIFS('M&amp;E'!$BU$237:$BU$436,'M&amp;E'!$C$237:$C$436,$D60,'M&amp;E'!$AB$237:$AB$436,"&lt;&gt;0")</f>
        <v>6250</v>
      </c>
      <c r="Y60" s="248"/>
      <c r="Z60" s="235">
        <f ca="1">SUMIFS('M&amp;E'!$X$237:$X$436,'M&amp;E'!$C$237:$C$436,$D60,'M&amp;E'!$AB$237:$AB$436,"&lt;&gt;0")</f>
        <v>0</v>
      </c>
      <c r="AA60" s="235">
        <f ca="1">SUMIFS('M&amp;E'!$Y$237:$Y$436,'M&amp;E'!$C$237:$C$436,$D60,'M&amp;E'!$AB$237:$AB$436,"&lt;&gt;0")</f>
        <v>0</v>
      </c>
      <c r="AB60" s="241" t="str">
        <f t="shared" ca="1" si="93"/>
        <v/>
      </c>
      <c r="AC60" s="235">
        <f t="shared" ca="1" si="94"/>
        <v>0</v>
      </c>
      <c r="AD60" s="235">
        <f ca="1">SUMIFS('M&amp;E'!$BV$237:$BV$436,'M&amp;E'!$C$237:$C$436,$D60,'M&amp;E'!$AB$237:$AB$436,"&lt;&gt;0")</f>
        <v>6250</v>
      </c>
      <c r="AE60" s="249"/>
      <c r="AF60" s="235">
        <f t="shared" ca="1" si="82"/>
        <v>393750</v>
      </c>
      <c r="AG60" s="235">
        <f t="shared" ca="1" si="83"/>
        <v>387500</v>
      </c>
      <c r="AH60" s="241">
        <f t="shared" ca="1" si="84"/>
        <v>0.98412698412698407</v>
      </c>
      <c r="AI60" s="235">
        <f t="shared" ca="1" si="85"/>
        <v>6250</v>
      </c>
      <c r="AJ60" s="235">
        <f t="shared" ca="1" si="86"/>
        <v>6250</v>
      </c>
    </row>
    <row r="61" spans="4:39" ht="39.75" customHeight="1" x14ac:dyDescent="0.2">
      <c r="D61" s="250" t="str">
        <f ca="1">Lists!G8</f>
        <v>OI01</v>
      </c>
      <c r="E61" s="251" t="str">
        <f ca="1">Lists!F8</f>
        <v>[OI01] # of new orphans and vulnerable children (0 - 17 yrs) benefiting from  services provided at OVC centers</v>
      </c>
      <c r="F61" s="240"/>
      <c r="G61" s="240"/>
      <c r="H61" s="235">
        <f ca="1">SUMIFS('M&amp;E'!$L$237:$L$436,'M&amp;E'!$C$237:$C$436,$D61,'M&amp;E'!$AB$237:$AB$436,"&lt;&gt;0")</f>
        <v>37000</v>
      </c>
      <c r="I61" s="235">
        <f ca="1">SUMIFS('M&amp;E'!$M$237:$M$436,'M&amp;E'!$C$237:$C$436,$D61,'M&amp;E'!$AB$237:$AB$436,"&lt;&gt;0")</f>
        <v>36800</v>
      </c>
      <c r="J61" s="241">
        <f t="shared" ca="1" si="87"/>
        <v>0.99459459459459465</v>
      </c>
      <c r="K61" s="235">
        <f t="shared" ca="1" si="88"/>
        <v>200</v>
      </c>
      <c r="L61" s="235">
        <f ca="1">SUMIFS('M&amp;E'!$BJ$237:$BJ$436,'M&amp;E'!$C$237:$C$436,$D61,'M&amp;E'!$AB$237:$AB$436,"&lt;&gt;0")</f>
        <v>0</v>
      </c>
      <c r="M61" s="248"/>
      <c r="N61" s="235">
        <f ca="1">SUMIFS('M&amp;E'!$P$237:$P$436,'M&amp;E'!$C$237:$C$436,$D61,'M&amp;E'!$AB$237:$AB$436,"&lt;&gt;0")</f>
        <v>211000</v>
      </c>
      <c r="O61" s="235">
        <f ca="1">SUMIFS('M&amp;E'!$Q$237:$Q$436,'M&amp;E'!$C$237:$C$436,$D61,'M&amp;E'!$AB$237:$AB$436,"&lt;&gt;0")</f>
        <v>210200</v>
      </c>
      <c r="P61" s="241">
        <f t="shared" ca="1" si="89"/>
        <v>0.99620853080568716</v>
      </c>
      <c r="Q61" s="235">
        <f t="shared" ca="1" si="90"/>
        <v>800</v>
      </c>
      <c r="R61" s="235">
        <f ca="1">SUMIFS('M&amp;E'!$BT$237:$BT$436,'M&amp;E'!$C$237:$C$436,$D61,'M&amp;E'!$AB$237:$AB$436,"&lt;&gt;0")</f>
        <v>200</v>
      </c>
      <c r="S61" s="248"/>
      <c r="T61" s="235">
        <f ca="1">SUMIFS('M&amp;E'!$T$237:$T$436,'M&amp;E'!$C$237:$C$436,$D61,'M&amp;E'!$AB$237:$AB$436,"&lt;&gt;0")</f>
        <v>0</v>
      </c>
      <c r="U61" s="235">
        <f ca="1">SUMIFS('M&amp;E'!$U$237:$U$436,'M&amp;E'!$C$237:$C$436,$D61,'M&amp;E'!$AB$237:$AB$436,"&lt;&gt;0")</f>
        <v>0</v>
      </c>
      <c r="V61" s="241" t="str">
        <f t="shared" ca="1" si="91"/>
        <v/>
      </c>
      <c r="W61" s="235">
        <f t="shared" ca="1" si="92"/>
        <v>0</v>
      </c>
      <c r="X61" s="235">
        <f ca="1">SUMIFS('M&amp;E'!$BU$237:$BU$436,'M&amp;E'!$C$237:$C$436,$D61,'M&amp;E'!$AB$237:$AB$436,"&lt;&gt;0")</f>
        <v>1000</v>
      </c>
      <c r="Y61" s="248"/>
      <c r="Z61" s="235">
        <f ca="1">SUMIFS('M&amp;E'!$X$237:$X$436,'M&amp;E'!$C$237:$C$436,$D61,'M&amp;E'!$AB$237:$AB$436,"&lt;&gt;0")</f>
        <v>0</v>
      </c>
      <c r="AA61" s="235">
        <f ca="1">SUMIFS('M&amp;E'!$Y$237:$Y$436,'M&amp;E'!$C$237:$C$436,$D61,'M&amp;E'!$AB$237:$AB$436,"&lt;&gt;0")</f>
        <v>0</v>
      </c>
      <c r="AB61" s="241" t="str">
        <f t="shared" ca="1" si="93"/>
        <v/>
      </c>
      <c r="AC61" s="235">
        <f t="shared" ca="1" si="94"/>
        <v>0</v>
      </c>
      <c r="AD61" s="235">
        <f ca="1">SUMIFS('M&amp;E'!$BV$237:$BV$436,'M&amp;E'!$C$237:$C$436,$D61,'M&amp;E'!$AB$237:$AB$436,"&lt;&gt;0")</f>
        <v>1000</v>
      </c>
      <c r="AE61" s="249"/>
      <c r="AF61" s="235">
        <f t="shared" ca="1" si="82"/>
        <v>248000</v>
      </c>
      <c r="AG61" s="235">
        <f t="shared" ca="1" si="83"/>
        <v>247000</v>
      </c>
      <c r="AH61" s="241">
        <f t="shared" ca="1" si="84"/>
        <v>0.99596774193548387</v>
      </c>
      <c r="AI61" s="235">
        <f t="shared" ca="1" si="85"/>
        <v>1000</v>
      </c>
      <c r="AJ61" s="235">
        <f t="shared" ca="1" si="86"/>
        <v>1000</v>
      </c>
    </row>
    <row r="62" spans="4:39" ht="39.75" hidden="1" customHeight="1" x14ac:dyDescent="0.2">
      <c r="D62" s="250" t="str">
        <f ca="1">Lists!G9</f>
        <v xml:space="preserve"> </v>
      </c>
      <c r="E62" s="251">
        <f ca="1">Lists!F9</f>
        <v>0</v>
      </c>
      <c r="F62" s="240"/>
      <c r="G62" s="240"/>
      <c r="H62" s="235">
        <f ca="1">SUMIFS('M&amp;E'!$L$237:$L$436,'M&amp;E'!$C$237:$C$436,$D62,'M&amp;E'!$AB$237:$AB$436,"&lt;&gt;0")</f>
        <v>0</v>
      </c>
      <c r="I62" s="235">
        <f ca="1">SUMIFS('M&amp;E'!$M$237:$M$436,'M&amp;E'!$C$237:$C$436,$D62,'M&amp;E'!$AB$237:$AB$436,"&lt;&gt;0")</f>
        <v>0</v>
      </c>
      <c r="J62" s="241" t="str">
        <f t="shared" ca="1" si="87"/>
        <v/>
      </c>
      <c r="K62" s="235">
        <f t="shared" ca="1" si="88"/>
        <v>0</v>
      </c>
      <c r="L62" s="235">
        <f ca="1">SUMIFS('M&amp;E'!$BJ$237:$BJ$436,'M&amp;E'!$C$237:$C$436,$D62,'M&amp;E'!$AB$237:$AB$436,"&lt;&gt;0")</f>
        <v>0</v>
      </c>
      <c r="M62" s="248"/>
      <c r="N62" s="235">
        <f ca="1">SUMIFS('M&amp;E'!$P$237:$P$436,'M&amp;E'!$C$237:$C$436,$D62,'M&amp;E'!$AB$237:$AB$436,"&lt;&gt;0")</f>
        <v>0</v>
      </c>
      <c r="O62" s="235">
        <f ca="1">SUMIFS('M&amp;E'!$Q$237:$Q$436,'M&amp;E'!$C$237:$C$436,$D62,'M&amp;E'!$AB$237:$AB$436,"&lt;&gt;0")</f>
        <v>0</v>
      </c>
      <c r="P62" s="241" t="str">
        <f t="shared" ca="1" si="89"/>
        <v/>
      </c>
      <c r="Q62" s="235">
        <f t="shared" ca="1" si="90"/>
        <v>0</v>
      </c>
      <c r="R62" s="235">
        <f ca="1">SUMIFS('M&amp;E'!$BT$237:$BT$436,'M&amp;E'!$C$237:$C$436,$D62,'M&amp;E'!$AB$237:$AB$436,"&lt;&gt;0")</f>
        <v>0</v>
      </c>
      <c r="S62" s="248"/>
      <c r="T62" s="235">
        <f ca="1">SUMIFS('M&amp;E'!$T$237:$T$436,'M&amp;E'!$C$237:$C$436,$D62,'M&amp;E'!$AB$237:$AB$436,"&lt;&gt;0")</f>
        <v>0</v>
      </c>
      <c r="U62" s="235">
        <f ca="1">SUMIFS('M&amp;E'!$U$237:$U$436,'M&amp;E'!$C$237:$C$436,$D62,'M&amp;E'!$AB$237:$AB$436,"&lt;&gt;0")</f>
        <v>0</v>
      </c>
      <c r="V62" s="241" t="str">
        <f t="shared" ca="1" si="91"/>
        <v/>
      </c>
      <c r="W62" s="235">
        <f t="shared" ca="1" si="92"/>
        <v>0</v>
      </c>
      <c r="X62" s="235">
        <f ca="1">SUMIFS('M&amp;E'!$BU$237:$BU$436,'M&amp;E'!$C$237:$C$436,$D62,'M&amp;E'!$AB$237:$AB$436,"&lt;&gt;0")</f>
        <v>0</v>
      </c>
      <c r="Y62" s="248"/>
      <c r="Z62" s="235">
        <f ca="1">SUMIFS('M&amp;E'!$X$237:$X$436,'M&amp;E'!$C$237:$C$436,$D62,'M&amp;E'!$AB$237:$AB$436,"&lt;&gt;0")</f>
        <v>0</v>
      </c>
      <c r="AA62" s="235">
        <f ca="1">SUMIFS('M&amp;E'!$Y$237:$Y$436,'M&amp;E'!$C$237:$C$436,$D62,'M&amp;E'!$AB$237:$AB$436,"&lt;&gt;0")</f>
        <v>0</v>
      </c>
      <c r="AB62" s="241" t="str">
        <f t="shared" ca="1" si="93"/>
        <v/>
      </c>
      <c r="AC62" s="235">
        <f t="shared" ca="1" si="94"/>
        <v>0</v>
      </c>
      <c r="AD62" s="235">
        <f ca="1">SUMIFS('M&amp;E'!$BV$237:$BV$436,'M&amp;E'!$C$237:$C$436,$D62,'M&amp;E'!$AB$237:$AB$436,"&lt;&gt;0")</f>
        <v>0</v>
      </c>
      <c r="AE62" s="249"/>
      <c r="AF62" s="235">
        <f t="shared" ca="1" si="82"/>
        <v>0</v>
      </c>
      <c r="AG62" s="235">
        <f t="shared" ca="1" si="83"/>
        <v>0</v>
      </c>
      <c r="AH62" s="241" t="str">
        <f t="shared" ca="1" si="84"/>
        <v/>
      </c>
      <c r="AI62" s="235">
        <f t="shared" ca="1" si="85"/>
        <v>0</v>
      </c>
      <c r="AJ62" s="235">
        <f t="shared" ca="1" si="86"/>
        <v>0</v>
      </c>
    </row>
    <row r="63" spans="4:39" ht="39.75" hidden="1" customHeight="1" x14ac:dyDescent="0.2">
      <c r="D63" s="250" t="str">
        <f ca="1">Lists!G10</f>
        <v xml:space="preserve"> </v>
      </c>
      <c r="E63" s="251">
        <f ca="1">Lists!F10</f>
        <v>0</v>
      </c>
      <c r="F63" s="240"/>
      <c r="G63" s="240"/>
      <c r="H63" s="235">
        <f ca="1">SUMIFS('M&amp;E'!$L$237:$L$436,'M&amp;E'!$C$237:$C$436,$D63,'M&amp;E'!$AB$237:$AB$436,"&lt;&gt;0")</f>
        <v>0</v>
      </c>
      <c r="I63" s="235">
        <f ca="1">SUMIFS('M&amp;E'!$M$237:$M$436,'M&amp;E'!$C$237:$C$436,$D63,'M&amp;E'!$AB$237:$AB$436,"&lt;&gt;0")</f>
        <v>0</v>
      </c>
      <c r="J63" s="241" t="str">
        <f t="shared" ca="1" si="87"/>
        <v/>
      </c>
      <c r="K63" s="235">
        <f t="shared" ca="1" si="88"/>
        <v>0</v>
      </c>
      <c r="L63" s="235">
        <f ca="1">SUMIFS('M&amp;E'!$BJ$237:$BJ$436,'M&amp;E'!$C$237:$C$436,$D63,'M&amp;E'!$AB$237:$AB$436,"&lt;&gt;0")</f>
        <v>0</v>
      </c>
      <c r="M63" s="248"/>
      <c r="N63" s="235">
        <f ca="1">SUMIFS('M&amp;E'!$P$237:$P$436,'M&amp;E'!$C$237:$C$436,$D63,'M&amp;E'!$AB$237:$AB$436,"&lt;&gt;0")</f>
        <v>0</v>
      </c>
      <c r="O63" s="235">
        <f ca="1">SUMIFS('M&amp;E'!$Q$237:$Q$436,'M&amp;E'!$C$237:$C$436,$D63,'M&amp;E'!$AB$237:$AB$436,"&lt;&gt;0")</f>
        <v>0</v>
      </c>
      <c r="P63" s="241" t="str">
        <f t="shared" ca="1" si="89"/>
        <v/>
      </c>
      <c r="Q63" s="235">
        <f t="shared" ca="1" si="90"/>
        <v>0</v>
      </c>
      <c r="R63" s="235">
        <f ca="1">SUMIFS('M&amp;E'!$BT$237:$BT$436,'M&amp;E'!$C$237:$C$436,$D63,'M&amp;E'!$AB$237:$AB$436,"&lt;&gt;0")</f>
        <v>0</v>
      </c>
      <c r="S63" s="248"/>
      <c r="T63" s="235">
        <f ca="1">SUMIFS('M&amp;E'!$T$237:$T$436,'M&amp;E'!$C$237:$C$436,$D63,'M&amp;E'!$AB$237:$AB$436,"&lt;&gt;0")</f>
        <v>0</v>
      </c>
      <c r="U63" s="235">
        <f ca="1">SUMIFS('M&amp;E'!$U$237:$U$436,'M&amp;E'!$C$237:$C$436,$D63,'M&amp;E'!$AB$237:$AB$436,"&lt;&gt;0")</f>
        <v>0</v>
      </c>
      <c r="V63" s="241" t="str">
        <f t="shared" ca="1" si="91"/>
        <v/>
      </c>
      <c r="W63" s="235">
        <f t="shared" ca="1" si="92"/>
        <v>0</v>
      </c>
      <c r="X63" s="235">
        <f ca="1">SUMIFS('M&amp;E'!$BU$237:$BU$436,'M&amp;E'!$C$237:$C$436,$D63,'M&amp;E'!$AB$237:$AB$436,"&lt;&gt;0")</f>
        <v>0</v>
      </c>
      <c r="Y63" s="248"/>
      <c r="Z63" s="235">
        <f ca="1">SUMIFS('M&amp;E'!$X$237:$X$436,'M&amp;E'!$C$237:$C$436,$D63,'M&amp;E'!$AB$237:$AB$436,"&lt;&gt;0")</f>
        <v>0</v>
      </c>
      <c r="AA63" s="235">
        <f ca="1">SUMIFS('M&amp;E'!$Y$237:$Y$436,'M&amp;E'!$C$237:$C$436,$D63,'M&amp;E'!$AB$237:$AB$436,"&lt;&gt;0")</f>
        <v>0</v>
      </c>
      <c r="AB63" s="241" t="str">
        <f t="shared" ca="1" si="93"/>
        <v/>
      </c>
      <c r="AC63" s="235">
        <f t="shared" ca="1" si="94"/>
        <v>0</v>
      </c>
      <c r="AD63" s="235">
        <f ca="1">SUMIFS('M&amp;E'!$BV$237:$BV$436,'M&amp;E'!$C$237:$C$436,$D63,'M&amp;E'!$AB$237:$AB$436,"&lt;&gt;0")</f>
        <v>0</v>
      </c>
      <c r="AE63" s="249"/>
      <c r="AF63" s="235">
        <f t="shared" ca="1" si="82"/>
        <v>0</v>
      </c>
      <c r="AG63" s="235">
        <f t="shared" ca="1" si="83"/>
        <v>0</v>
      </c>
      <c r="AH63" s="241" t="str">
        <f t="shared" ca="1" si="84"/>
        <v/>
      </c>
      <c r="AI63" s="235">
        <f t="shared" ca="1" si="85"/>
        <v>0</v>
      </c>
      <c r="AJ63" s="235">
        <f t="shared" ca="1" si="86"/>
        <v>0</v>
      </c>
    </row>
    <row r="64" spans="4:39" ht="39.75" hidden="1" customHeight="1" x14ac:dyDescent="0.2">
      <c r="D64" s="250" t="str">
        <f ca="1">Lists!G11</f>
        <v xml:space="preserve"> </v>
      </c>
      <c r="E64" s="251">
        <f ca="1">Lists!F11</f>
        <v>0</v>
      </c>
      <c r="F64" s="240"/>
      <c r="G64" s="240"/>
      <c r="H64" s="235">
        <f ca="1">SUMIFS('M&amp;E'!$L$237:$L$436,'M&amp;E'!$C$237:$C$436,$D64,'M&amp;E'!$AB$237:$AB$436,"&lt;&gt;0")</f>
        <v>0</v>
      </c>
      <c r="I64" s="235">
        <f ca="1">SUMIFS('M&amp;E'!$M$237:$M$436,'M&amp;E'!$C$237:$C$436,$D64,'M&amp;E'!$AB$237:$AB$436,"&lt;&gt;0")</f>
        <v>0</v>
      </c>
      <c r="J64" s="241" t="str">
        <f t="shared" ca="1" si="87"/>
        <v/>
      </c>
      <c r="K64" s="235">
        <f t="shared" ca="1" si="88"/>
        <v>0</v>
      </c>
      <c r="L64" s="235">
        <f ca="1">SUMIFS('M&amp;E'!$BJ$237:$BJ$436,'M&amp;E'!$C$237:$C$436,$D64,'M&amp;E'!$AB$237:$AB$436,"&lt;&gt;0")</f>
        <v>0</v>
      </c>
      <c r="M64" s="248"/>
      <c r="N64" s="235">
        <f ca="1">SUMIFS('M&amp;E'!$P$237:$P$436,'M&amp;E'!$C$237:$C$436,$D64,'M&amp;E'!$AB$237:$AB$436,"&lt;&gt;0")</f>
        <v>0</v>
      </c>
      <c r="O64" s="235">
        <f ca="1">SUMIFS('M&amp;E'!$Q$237:$Q$436,'M&amp;E'!$C$237:$C$436,$D64,'M&amp;E'!$AB$237:$AB$436,"&lt;&gt;0")</f>
        <v>0</v>
      </c>
      <c r="P64" s="241" t="str">
        <f t="shared" ca="1" si="89"/>
        <v/>
      </c>
      <c r="Q64" s="235">
        <f t="shared" ca="1" si="90"/>
        <v>0</v>
      </c>
      <c r="R64" s="235">
        <f ca="1">SUMIFS('M&amp;E'!$BT$237:$BT$436,'M&amp;E'!$C$237:$C$436,$D64,'M&amp;E'!$AB$237:$AB$436,"&lt;&gt;0")</f>
        <v>0</v>
      </c>
      <c r="S64" s="248"/>
      <c r="T64" s="235">
        <f ca="1">SUMIFS('M&amp;E'!$T$237:$T$436,'M&amp;E'!$C$237:$C$436,$D64,'M&amp;E'!$AB$237:$AB$436,"&lt;&gt;0")</f>
        <v>0</v>
      </c>
      <c r="U64" s="235">
        <f ca="1">SUMIFS('M&amp;E'!$U$237:$U$436,'M&amp;E'!$C$237:$C$436,$D64,'M&amp;E'!$AB$237:$AB$436,"&lt;&gt;0")</f>
        <v>0</v>
      </c>
      <c r="V64" s="241" t="str">
        <f t="shared" ca="1" si="91"/>
        <v/>
      </c>
      <c r="W64" s="235">
        <f t="shared" ca="1" si="92"/>
        <v>0</v>
      </c>
      <c r="X64" s="235">
        <f ca="1">SUMIFS('M&amp;E'!$BU$237:$BU$436,'M&amp;E'!$C$237:$C$436,$D64,'M&amp;E'!$AB$237:$AB$436,"&lt;&gt;0")</f>
        <v>0</v>
      </c>
      <c r="Y64" s="248"/>
      <c r="Z64" s="235">
        <f ca="1">SUMIFS('M&amp;E'!$X$237:$X$436,'M&amp;E'!$C$237:$C$436,$D64,'M&amp;E'!$AB$237:$AB$436,"&lt;&gt;0")</f>
        <v>0</v>
      </c>
      <c r="AA64" s="235">
        <f ca="1">SUMIFS('M&amp;E'!$Y$237:$Y$436,'M&amp;E'!$C$237:$C$436,$D64,'M&amp;E'!$AB$237:$AB$436,"&lt;&gt;0")</f>
        <v>0</v>
      </c>
      <c r="AB64" s="241" t="str">
        <f t="shared" ca="1" si="93"/>
        <v/>
      </c>
      <c r="AC64" s="235">
        <f t="shared" ca="1" si="94"/>
        <v>0</v>
      </c>
      <c r="AD64" s="235">
        <f ca="1">SUMIFS('M&amp;E'!$BV$237:$BV$436,'M&amp;E'!$C$237:$C$436,$D64,'M&amp;E'!$AB$237:$AB$436,"&lt;&gt;0")</f>
        <v>0</v>
      </c>
      <c r="AE64" s="249"/>
      <c r="AF64" s="235">
        <f t="shared" ca="1" si="82"/>
        <v>0</v>
      </c>
      <c r="AG64" s="235">
        <f t="shared" ca="1" si="83"/>
        <v>0</v>
      </c>
      <c r="AH64" s="241" t="str">
        <f t="shared" ca="1" si="84"/>
        <v/>
      </c>
      <c r="AI64" s="235">
        <f t="shared" ca="1" si="85"/>
        <v>0</v>
      </c>
      <c r="AJ64" s="235">
        <f t="shared" ca="1" si="86"/>
        <v>0</v>
      </c>
    </row>
    <row r="65" spans="4:36" ht="39.75" hidden="1" customHeight="1" x14ac:dyDescent="0.2">
      <c r="D65" s="250" t="str">
        <f ca="1">Lists!G12</f>
        <v xml:space="preserve"> </v>
      </c>
      <c r="E65" s="251">
        <f ca="1">Lists!F12</f>
        <v>0</v>
      </c>
      <c r="F65" s="240"/>
      <c r="G65" s="240"/>
      <c r="H65" s="235">
        <f ca="1">SUMIFS('M&amp;E'!$L$237:$L$436,'M&amp;E'!$C$237:$C$436,$D65,'M&amp;E'!$AB$237:$AB$436,"&lt;&gt;0")</f>
        <v>0</v>
      </c>
      <c r="I65" s="235">
        <f ca="1">SUMIFS('M&amp;E'!$M$237:$M$436,'M&amp;E'!$C$237:$C$436,$D65,'M&amp;E'!$AB$237:$AB$436,"&lt;&gt;0")</f>
        <v>0</v>
      </c>
      <c r="J65" s="241" t="str">
        <f t="shared" ca="1" si="87"/>
        <v/>
      </c>
      <c r="K65" s="235">
        <f t="shared" ca="1" si="88"/>
        <v>0</v>
      </c>
      <c r="L65" s="235">
        <f ca="1">SUMIFS('M&amp;E'!$BJ$237:$BJ$436,'M&amp;E'!$C$237:$C$436,$D65,'M&amp;E'!$AB$237:$AB$436,"&lt;&gt;0")</f>
        <v>0</v>
      </c>
      <c r="M65" s="248"/>
      <c r="N65" s="235">
        <f ca="1">SUMIFS('M&amp;E'!$P$237:$P$436,'M&amp;E'!$C$237:$C$436,$D65,'M&amp;E'!$AB$237:$AB$436,"&lt;&gt;0")</f>
        <v>0</v>
      </c>
      <c r="O65" s="235">
        <f ca="1">SUMIFS('M&amp;E'!$Q$237:$Q$436,'M&amp;E'!$C$237:$C$436,$D65,'M&amp;E'!$AB$237:$AB$436,"&lt;&gt;0")</f>
        <v>0</v>
      </c>
      <c r="P65" s="241" t="str">
        <f t="shared" ca="1" si="89"/>
        <v/>
      </c>
      <c r="Q65" s="235">
        <f t="shared" ca="1" si="90"/>
        <v>0</v>
      </c>
      <c r="R65" s="235">
        <f ca="1">SUMIFS('M&amp;E'!$BT$237:$BT$436,'M&amp;E'!$C$237:$C$436,$D65,'M&amp;E'!$AB$237:$AB$436,"&lt;&gt;0")</f>
        <v>0</v>
      </c>
      <c r="S65" s="248"/>
      <c r="T65" s="235">
        <f ca="1">SUMIFS('M&amp;E'!$T$237:$T$436,'M&amp;E'!$C$237:$C$436,$D65,'M&amp;E'!$AB$237:$AB$436,"&lt;&gt;0")</f>
        <v>0</v>
      </c>
      <c r="U65" s="235">
        <f ca="1">SUMIFS('M&amp;E'!$U$237:$U$436,'M&amp;E'!$C$237:$C$436,$D65,'M&amp;E'!$AB$237:$AB$436,"&lt;&gt;0")</f>
        <v>0</v>
      </c>
      <c r="V65" s="241" t="str">
        <f t="shared" ca="1" si="91"/>
        <v/>
      </c>
      <c r="W65" s="235">
        <f t="shared" ca="1" si="92"/>
        <v>0</v>
      </c>
      <c r="X65" s="235">
        <f ca="1">SUMIFS('M&amp;E'!$BU$237:$BU$436,'M&amp;E'!$C$237:$C$436,$D65,'M&amp;E'!$AB$237:$AB$436,"&lt;&gt;0")</f>
        <v>0</v>
      </c>
      <c r="Y65" s="248"/>
      <c r="Z65" s="235">
        <f ca="1">SUMIFS('M&amp;E'!$X$237:$X$436,'M&amp;E'!$C$237:$C$436,$D65,'M&amp;E'!$AB$237:$AB$436,"&lt;&gt;0")</f>
        <v>0</v>
      </c>
      <c r="AA65" s="235">
        <f ca="1">SUMIFS('M&amp;E'!$Y$237:$Y$436,'M&amp;E'!$C$237:$C$436,$D65,'M&amp;E'!$AB$237:$AB$436,"&lt;&gt;0")</f>
        <v>0</v>
      </c>
      <c r="AB65" s="241" t="str">
        <f t="shared" ca="1" si="93"/>
        <v/>
      </c>
      <c r="AC65" s="235">
        <f t="shared" ca="1" si="94"/>
        <v>0</v>
      </c>
      <c r="AD65" s="235">
        <f ca="1">SUMIFS('M&amp;E'!$BV$237:$BV$436,'M&amp;E'!$C$237:$C$436,$D65,'M&amp;E'!$AB$237:$AB$436,"&lt;&gt;0")</f>
        <v>0</v>
      </c>
      <c r="AE65" s="249"/>
      <c r="AF65" s="235">
        <f t="shared" ca="1" si="82"/>
        <v>0</v>
      </c>
      <c r="AG65" s="235">
        <f t="shared" ca="1" si="83"/>
        <v>0</v>
      </c>
      <c r="AH65" s="241" t="str">
        <f t="shared" ca="1" si="84"/>
        <v/>
      </c>
      <c r="AI65" s="235">
        <f t="shared" ca="1" si="85"/>
        <v>0</v>
      </c>
      <c r="AJ65" s="235">
        <f t="shared" ca="1" si="86"/>
        <v>0</v>
      </c>
    </row>
    <row r="66" spans="4:36" ht="39.75" hidden="1" customHeight="1" x14ac:dyDescent="0.2">
      <c r="D66" s="250" t="str">
        <f ca="1">Lists!G13</f>
        <v xml:space="preserve"> </v>
      </c>
      <c r="E66" s="251">
        <f ca="1">Lists!F13</f>
        <v>0</v>
      </c>
      <c r="F66" s="240"/>
      <c r="G66" s="240"/>
      <c r="H66" s="235">
        <f ca="1">SUMIFS('M&amp;E'!$L$237:$L$436,'M&amp;E'!$C$237:$C$436,$D66,'M&amp;E'!$AB$237:$AB$436,"&lt;&gt;0")</f>
        <v>0</v>
      </c>
      <c r="I66" s="235">
        <f ca="1">SUMIFS('M&amp;E'!$M$237:$M$436,'M&amp;E'!$C$237:$C$436,$D66,'M&amp;E'!$AB$237:$AB$436,"&lt;&gt;0")</f>
        <v>0</v>
      </c>
      <c r="J66" s="241" t="str">
        <f t="shared" ca="1" si="87"/>
        <v/>
      </c>
      <c r="K66" s="235">
        <f t="shared" ca="1" si="88"/>
        <v>0</v>
      </c>
      <c r="L66" s="235">
        <f ca="1">SUMIFS('M&amp;E'!$BJ$237:$BJ$436,'M&amp;E'!$C$237:$C$436,$D66,'M&amp;E'!$AB$237:$AB$436,"&lt;&gt;0")</f>
        <v>0</v>
      </c>
      <c r="M66" s="248"/>
      <c r="N66" s="235">
        <f ca="1">SUMIFS('M&amp;E'!$P$237:$P$436,'M&amp;E'!$C$237:$C$436,$D66,'M&amp;E'!$AB$237:$AB$436,"&lt;&gt;0")</f>
        <v>0</v>
      </c>
      <c r="O66" s="235">
        <f ca="1">SUMIFS('M&amp;E'!$Q$237:$Q$436,'M&amp;E'!$C$237:$C$436,$D66,'M&amp;E'!$AB$237:$AB$436,"&lt;&gt;0")</f>
        <v>0</v>
      </c>
      <c r="P66" s="241" t="str">
        <f t="shared" ca="1" si="89"/>
        <v/>
      </c>
      <c r="Q66" s="235">
        <f t="shared" ca="1" si="90"/>
        <v>0</v>
      </c>
      <c r="R66" s="235">
        <f ca="1">SUMIFS('M&amp;E'!$BT$237:$BT$436,'M&amp;E'!$C$237:$C$436,$D66,'M&amp;E'!$AB$237:$AB$436,"&lt;&gt;0")</f>
        <v>0</v>
      </c>
      <c r="S66" s="248"/>
      <c r="T66" s="235">
        <f ca="1">SUMIFS('M&amp;E'!$T$237:$T$436,'M&amp;E'!$C$237:$C$436,$D66,'M&amp;E'!$AB$237:$AB$436,"&lt;&gt;0")</f>
        <v>0</v>
      </c>
      <c r="U66" s="235">
        <f ca="1">SUMIFS('M&amp;E'!$U$237:$U$436,'M&amp;E'!$C$237:$C$436,$D66,'M&amp;E'!$AB$237:$AB$436,"&lt;&gt;0")</f>
        <v>0</v>
      </c>
      <c r="V66" s="241" t="str">
        <f t="shared" ca="1" si="91"/>
        <v/>
      </c>
      <c r="W66" s="235">
        <f t="shared" ca="1" si="92"/>
        <v>0</v>
      </c>
      <c r="X66" s="235">
        <f ca="1">SUMIFS('M&amp;E'!$BU$237:$BU$436,'M&amp;E'!$C$237:$C$436,$D66,'M&amp;E'!$AB$237:$AB$436,"&lt;&gt;0")</f>
        <v>0</v>
      </c>
      <c r="Y66" s="248"/>
      <c r="Z66" s="235">
        <f ca="1">SUMIFS('M&amp;E'!$X$237:$X$436,'M&amp;E'!$C$237:$C$436,$D66,'M&amp;E'!$AB$237:$AB$436,"&lt;&gt;0")</f>
        <v>0</v>
      </c>
      <c r="AA66" s="235">
        <f ca="1">SUMIFS('M&amp;E'!$Y$237:$Y$436,'M&amp;E'!$C$237:$C$436,$D66,'M&amp;E'!$AB$237:$AB$436,"&lt;&gt;0")</f>
        <v>0</v>
      </c>
      <c r="AB66" s="241" t="str">
        <f t="shared" ca="1" si="93"/>
        <v/>
      </c>
      <c r="AC66" s="235">
        <f t="shared" ca="1" si="94"/>
        <v>0</v>
      </c>
      <c r="AD66" s="235">
        <f ca="1">SUMIFS('M&amp;E'!$BV$237:$BV$436,'M&amp;E'!$C$237:$C$436,$D66,'M&amp;E'!$AB$237:$AB$436,"&lt;&gt;0")</f>
        <v>0</v>
      </c>
      <c r="AE66" s="249"/>
      <c r="AF66" s="235">
        <f t="shared" ca="1" si="82"/>
        <v>0</v>
      </c>
      <c r="AG66" s="235">
        <f t="shared" ca="1" si="83"/>
        <v>0</v>
      </c>
      <c r="AH66" s="241" t="str">
        <f t="shared" ca="1" si="84"/>
        <v/>
      </c>
      <c r="AI66" s="235">
        <f t="shared" ca="1" si="85"/>
        <v>0</v>
      </c>
      <c r="AJ66" s="235">
        <f t="shared" ca="1" si="86"/>
        <v>0</v>
      </c>
    </row>
    <row r="67" spans="4:36" ht="39.75" hidden="1" customHeight="1" x14ac:dyDescent="0.2">
      <c r="D67" s="250" t="str">
        <f ca="1">Lists!G14</f>
        <v xml:space="preserve"> </v>
      </c>
      <c r="E67" s="251">
        <f ca="1">Lists!F14</f>
        <v>0</v>
      </c>
      <c r="F67" s="240"/>
      <c r="G67" s="240"/>
      <c r="H67" s="235">
        <f ca="1">SUMIFS('M&amp;E'!$L$237:$L$436,'M&amp;E'!$C$237:$C$436,$D67,'M&amp;E'!$AB$237:$AB$436,"&lt;&gt;0")</f>
        <v>0</v>
      </c>
      <c r="I67" s="235">
        <f ca="1">SUMIFS('M&amp;E'!$M$237:$M$436,'M&amp;E'!$C$237:$C$436,$D67,'M&amp;E'!$AB$237:$AB$436,"&lt;&gt;0")</f>
        <v>0</v>
      </c>
      <c r="J67" s="241" t="str">
        <f t="shared" ca="1" si="87"/>
        <v/>
      </c>
      <c r="K67" s="235">
        <f t="shared" ca="1" si="88"/>
        <v>0</v>
      </c>
      <c r="L67" s="235">
        <f ca="1">SUMIFS('M&amp;E'!$BJ$237:$BJ$436,'M&amp;E'!$C$237:$C$436,$D67,'M&amp;E'!$AB$237:$AB$436,"&lt;&gt;0")</f>
        <v>0</v>
      </c>
      <c r="M67" s="248"/>
      <c r="N67" s="235">
        <f ca="1">SUMIFS('M&amp;E'!$P$237:$P$436,'M&amp;E'!$C$237:$C$436,$D67,'M&amp;E'!$AB$237:$AB$436,"&lt;&gt;0")</f>
        <v>0</v>
      </c>
      <c r="O67" s="235">
        <f ca="1">SUMIFS('M&amp;E'!$Q$237:$Q$436,'M&amp;E'!$C$237:$C$436,$D67,'M&amp;E'!$AB$237:$AB$436,"&lt;&gt;0")</f>
        <v>0</v>
      </c>
      <c r="P67" s="241" t="str">
        <f t="shared" ca="1" si="89"/>
        <v/>
      </c>
      <c r="Q67" s="235">
        <f t="shared" ca="1" si="90"/>
        <v>0</v>
      </c>
      <c r="R67" s="235">
        <f ca="1">SUMIFS('M&amp;E'!$BT$237:$BT$436,'M&amp;E'!$C$237:$C$436,$D67,'M&amp;E'!$AB$237:$AB$436,"&lt;&gt;0")</f>
        <v>0</v>
      </c>
      <c r="S67" s="248"/>
      <c r="T67" s="235">
        <f ca="1">SUMIFS('M&amp;E'!$T$237:$T$436,'M&amp;E'!$C$237:$C$436,$D67,'M&amp;E'!$AB$237:$AB$436,"&lt;&gt;0")</f>
        <v>0</v>
      </c>
      <c r="U67" s="235">
        <f ca="1">SUMIFS('M&amp;E'!$U$237:$U$436,'M&amp;E'!$C$237:$C$436,$D67,'M&amp;E'!$AB$237:$AB$436,"&lt;&gt;0")</f>
        <v>0</v>
      </c>
      <c r="V67" s="241" t="str">
        <f t="shared" ca="1" si="91"/>
        <v/>
      </c>
      <c r="W67" s="235">
        <f t="shared" ca="1" si="92"/>
        <v>0</v>
      </c>
      <c r="X67" s="235">
        <f ca="1">SUMIFS('M&amp;E'!$BU$237:$BU$436,'M&amp;E'!$C$237:$C$436,$D67,'M&amp;E'!$AB$237:$AB$436,"&lt;&gt;0")</f>
        <v>0</v>
      </c>
      <c r="Y67" s="248"/>
      <c r="Z67" s="235">
        <f ca="1">SUMIFS('M&amp;E'!$X$237:$X$436,'M&amp;E'!$C$237:$C$436,$D67,'M&amp;E'!$AB$237:$AB$436,"&lt;&gt;0")</f>
        <v>0</v>
      </c>
      <c r="AA67" s="235">
        <f ca="1">SUMIFS('M&amp;E'!$Y$237:$Y$436,'M&amp;E'!$C$237:$C$436,$D67,'M&amp;E'!$AB$237:$AB$436,"&lt;&gt;0")</f>
        <v>0</v>
      </c>
      <c r="AB67" s="241" t="str">
        <f t="shared" ca="1" si="93"/>
        <v/>
      </c>
      <c r="AC67" s="235">
        <f t="shared" ca="1" si="94"/>
        <v>0</v>
      </c>
      <c r="AD67" s="235">
        <f ca="1">SUMIFS('M&amp;E'!$BV$237:$BV$436,'M&amp;E'!$C$237:$C$436,$D67,'M&amp;E'!$AB$237:$AB$436,"&lt;&gt;0")</f>
        <v>0</v>
      </c>
      <c r="AE67" s="249"/>
      <c r="AF67" s="235">
        <f t="shared" ca="1" si="82"/>
        <v>0</v>
      </c>
      <c r="AG67" s="235">
        <f t="shared" ca="1" si="83"/>
        <v>0</v>
      </c>
      <c r="AH67" s="241" t="str">
        <f t="shared" ca="1" si="84"/>
        <v/>
      </c>
      <c r="AI67" s="235">
        <f t="shared" ca="1" si="85"/>
        <v>0</v>
      </c>
      <c r="AJ67" s="235">
        <f t="shared" ca="1" si="86"/>
        <v>0</v>
      </c>
    </row>
    <row r="68" spans="4:36" ht="39.75" hidden="1" customHeight="1" x14ac:dyDescent="0.2">
      <c r="D68" s="250" t="str">
        <f ca="1">Lists!G15</f>
        <v xml:space="preserve"> </v>
      </c>
      <c r="E68" s="251">
        <f ca="1">Lists!F15</f>
        <v>0</v>
      </c>
      <c r="F68" s="240"/>
      <c r="G68" s="240"/>
      <c r="H68" s="235">
        <f ca="1">SUMIFS('M&amp;E'!$L$237:$L$436,'M&amp;E'!$C$237:$C$436,$D68,'M&amp;E'!$AB$237:$AB$436,"&lt;&gt;0")</f>
        <v>0</v>
      </c>
      <c r="I68" s="235">
        <f ca="1">SUMIFS('M&amp;E'!$M$237:$M$436,'M&amp;E'!$C$237:$C$436,$D68,'M&amp;E'!$AB$237:$AB$436,"&lt;&gt;0")</f>
        <v>0</v>
      </c>
      <c r="J68" s="241" t="str">
        <f t="shared" ca="1" si="87"/>
        <v/>
      </c>
      <c r="K68" s="235">
        <f t="shared" ca="1" si="88"/>
        <v>0</v>
      </c>
      <c r="L68" s="235">
        <f ca="1">SUMIFS('M&amp;E'!$BJ$237:$BJ$436,'M&amp;E'!$C$237:$C$436,$D68,'M&amp;E'!$AB$237:$AB$436,"&lt;&gt;0")</f>
        <v>0</v>
      </c>
      <c r="M68" s="248"/>
      <c r="N68" s="235">
        <f ca="1">SUMIFS('M&amp;E'!$P$237:$P$436,'M&amp;E'!$C$237:$C$436,$D68,'M&amp;E'!$AB$237:$AB$436,"&lt;&gt;0")</f>
        <v>0</v>
      </c>
      <c r="O68" s="235">
        <f ca="1">SUMIFS('M&amp;E'!$Q$237:$Q$436,'M&amp;E'!$C$237:$C$436,$D68,'M&amp;E'!$AB$237:$AB$436,"&lt;&gt;0")</f>
        <v>0</v>
      </c>
      <c r="P68" s="241" t="str">
        <f t="shared" ca="1" si="89"/>
        <v/>
      </c>
      <c r="Q68" s="235">
        <f t="shared" ca="1" si="90"/>
        <v>0</v>
      </c>
      <c r="R68" s="235">
        <f ca="1">SUMIFS('M&amp;E'!$BT$237:$BT$436,'M&amp;E'!$C$237:$C$436,$D68,'M&amp;E'!$AB$237:$AB$436,"&lt;&gt;0")</f>
        <v>0</v>
      </c>
      <c r="S68" s="248"/>
      <c r="T68" s="235">
        <f ca="1">SUMIFS('M&amp;E'!$T$237:$T$436,'M&amp;E'!$C$237:$C$436,$D68,'M&amp;E'!$AB$237:$AB$436,"&lt;&gt;0")</f>
        <v>0</v>
      </c>
      <c r="U68" s="235">
        <f ca="1">SUMIFS('M&amp;E'!$U$237:$U$436,'M&amp;E'!$C$237:$C$436,$D68,'M&amp;E'!$AB$237:$AB$436,"&lt;&gt;0")</f>
        <v>0</v>
      </c>
      <c r="V68" s="241" t="str">
        <f t="shared" ca="1" si="91"/>
        <v/>
      </c>
      <c r="W68" s="235">
        <f t="shared" ca="1" si="92"/>
        <v>0</v>
      </c>
      <c r="X68" s="235">
        <f ca="1">SUMIFS('M&amp;E'!$BU$237:$BU$436,'M&amp;E'!$C$237:$C$436,$D68,'M&amp;E'!$AB$237:$AB$436,"&lt;&gt;0")</f>
        <v>0</v>
      </c>
      <c r="Y68" s="248"/>
      <c r="Z68" s="235">
        <f ca="1">SUMIFS('M&amp;E'!$X$237:$X$436,'M&amp;E'!$C$237:$C$436,$D68,'M&amp;E'!$AB$237:$AB$436,"&lt;&gt;0")</f>
        <v>0</v>
      </c>
      <c r="AA68" s="235">
        <f ca="1">SUMIFS('M&amp;E'!$Y$237:$Y$436,'M&amp;E'!$C$237:$C$436,$D68,'M&amp;E'!$AB$237:$AB$436,"&lt;&gt;0")</f>
        <v>0</v>
      </c>
      <c r="AB68" s="241" t="str">
        <f t="shared" ca="1" si="93"/>
        <v/>
      </c>
      <c r="AC68" s="235">
        <f t="shared" ca="1" si="94"/>
        <v>0</v>
      </c>
      <c r="AD68" s="235">
        <f ca="1">SUMIFS('M&amp;E'!$BV$237:$BV$436,'M&amp;E'!$C$237:$C$436,$D68,'M&amp;E'!$AB$237:$AB$436,"&lt;&gt;0")</f>
        <v>0</v>
      </c>
      <c r="AE68" s="249"/>
      <c r="AF68" s="235">
        <f t="shared" ca="1" si="82"/>
        <v>0</v>
      </c>
      <c r="AG68" s="235">
        <f t="shared" ca="1" si="83"/>
        <v>0</v>
      </c>
      <c r="AH68" s="241" t="str">
        <f t="shared" ca="1" si="84"/>
        <v/>
      </c>
      <c r="AI68" s="235">
        <f t="shared" ca="1" si="85"/>
        <v>0</v>
      </c>
      <c r="AJ68" s="235">
        <f t="shared" ca="1" si="86"/>
        <v>0</v>
      </c>
    </row>
    <row r="69" spans="4:36" ht="39.75" hidden="1" customHeight="1" x14ac:dyDescent="0.2">
      <c r="D69" s="250" t="str">
        <f ca="1">Lists!G16</f>
        <v xml:space="preserve"> </v>
      </c>
      <c r="E69" s="251">
        <f ca="1">Lists!F16</f>
        <v>0</v>
      </c>
      <c r="F69" s="240"/>
      <c r="G69" s="240"/>
      <c r="H69" s="235">
        <f ca="1">SUMIFS('M&amp;E'!$L$237:$L$436,'M&amp;E'!$C$237:$C$436,$D69,'M&amp;E'!$AB$237:$AB$436,"&lt;&gt;0")</f>
        <v>0</v>
      </c>
      <c r="I69" s="235">
        <f ca="1">SUMIFS('M&amp;E'!$M$237:$M$436,'M&amp;E'!$C$237:$C$436,$D69,'M&amp;E'!$AB$237:$AB$436,"&lt;&gt;0")</f>
        <v>0</v>
      </c>
      <c r="J69" s="241" t="str">
        <f t="shared" ca="1" si="87"/>
        <v/>
      </c>
      <c r="K69" s="235">
        <f t="shared" ca="1" si="88"/>
        <v>0</v>
      </c>
      <c r="L69" s="235">
        <f ca="1">SUMIFS('M&amp;E'!$BJ$237:$BJ$436,'M&amp;E'!$C$237:$C$436,$D69,'M&amp;E'!$AB$237:$AB$436,"&lt;&gt;0")</f>
        <v>0</v>
      </c>
      <c r="M69" s="248"/>
      <c r="N69" s="235">
        <f ca="1">SUMIFS('M&amp;E'!$P$237:$P$436,'M&amp;E'!$C$237:$C$436,$D69,'M&amp;E'!$AB$237:$AB$436,"&lt;&gt;0")</f>
        <v>0</v>
      </c>
      <c r="O69" s="235">
        <f ca="1">SUMIFS('M&amp;E'!$Q$237:$Q$436,'M&amp;E'!$C$237:$C$436,$D69,'M&amp;E'!$AB$237:$AB$436,"&lt;&gt;0")</f>
        <v>0</v>
      </c>
      <c r="P69" s="241" t="str">
        <f t="shared" ca="1" si="89"/>
        <v/>
      </c>
      <c r="Q69" s="235">
        <f t="shared" ca="1" si="90"/>
        <v>0</v>
      </c>
      <c r="R69" s="235">
        <f ca="1">SUMIFS('M&amp;E'!$BT$237:$BT$436,'M&amp;E'!$C$237:$C$436,$D69,'M&amp;E'!$AB$237:$AB$436,"&lt;&gt;0")</f>
        <v>0</v>
      </c>
      <c r="S69" s="248"/>
      <c r="T69" s="235">
        <f ca="1">SUMIFS('M&amp;E'!$T$237:$T$436,'M&amp;E'!$C$237:$C$436,$D69,'M&amp;E'!$AB$237:$AB$436,"&lt;&gt;0")</f>
        <v>0</v>
      </c>
      <c r="U69" s="235">
        <f ca="1">SUMIFS('M&amp;E'!$U$237:$U$436,'M&amp;E'!$C$237:$C$436,$D69,'M&amp;E'!$AB$237:$AB$436,"&lt;&gt;0")</f>
        <v>0</v>
      </c>
      <c r="V69" s="241" t="str">
        <f t="shared" ca="1" si="91"/>
        <v/>
      </c>
      <c r="W69" s="235">
        <f t="shared" ca="1" si="92"/>
        <v>0</v>
      </c>
      <c r="X69" s="235">
        <f ca="1">SUMIFS('M&amp;E'!$BU$237:$BU$436,'M&amp;E'!$C$237:$C$436,$D69,'M&amp;E'!$AB$237:$AB$436,"&lt;&gt;0")</f>
        <v>0</v>
      </c>
      <c r="Y69" s="248"/>
      <c r="Z69" s="235">
        <f ca="1">SUMIFS('M&amp;E'!$X$237:$X$436,'M&amp;E'!$C$237:$C$436,$D69,'M&amp;E'!$AB$237:$AB$436,"&lt;&gt;0")</f>
        <v>0</v>
      </c>
      <c r="AA69" s="235">
        <f ca="1">SUMIFS('M&amp;E'!$Y$237:$Y$436,'M&amp;E'!$C$237:$C$436,$D69,'M&amp;E'!$AB$237:$AB$436,"&lt;&gt;0")</f>
        <v>0</v>
      </c>
      <c r="AB69" s="241" t="str">
        <f t="shared" ca="1" si="93"/>
        <v/>
      </c>
      <c r="AC69" s="235">
        <f t="shared" ca="1" si="94"/>
        <v>0</v>
      </c>
      <c r="AD69" s="235">
        <f ca="1">SUMIFS('M&amp;E'!$BV$237:$BV$436,'M&amp;E'!$C$237:$C$436,$D69,'M&amp;E'!$AB$237:$AB$436,"&lt;&gt;0")</f>
        <v>0</v>
      </c>
      <c r="AE69" s="249"/>
      <c r="AF69" s="235">
        <f t="shared" ca="1" si="82"/>
        <v>0</v>
      </c>
      <c r="AG69" s="235">
        <f t="shared" ca="1" si="83"/>
        <v>0</v>
      </c>
      <c r="AH69" s="241" t="str">
        <f t="shared" ca="1" si="84"/>
        <v/>
      </c>
      <c r="AI69" s="235">
        <f t="shared" ca="1" si="85"/>
        <v>0</v>
      </c>
      <c r="AJ69" s="235">
        <f t="shared" ca="1" si="86"/>
        <v>0</v>
      </c>
    </row>
    <row r="70" spans="4:36" ht="39.75" hidden="1" customHeight="1" x14ac:dyDescent="0.2">
      <c r="D70" s="250" t="str">
        <f ca="1">Lists!G17</f>
        <v xml:space="preserve"> </v>
      </c>
      <c r="E70" s="251">
        <f ca="1">Lists!F17</f>
        <v>0</v>
      </c>
      <c r="F70" s="240"/>
      <c r="G70" s="240"/>
      <c r="H70" s="235">
        <f ca="1">SUMIFS('M&amp;E'!$L$237:$L$436,'M&amp;E'!$C$237:$C$436,$D70,'M&amp;E'!$AB$237:$AB$436,"&lt;&gt;0")</f>
        <v>0</v>
      </c>
      <c r="I70" s="235">
        <f ca="1">SUMIFS('M&amp;E'!$M$237:$M$436,'M&amp;E'!$C$237:$C$436,$D70,'M&amp;E'!$AB$237:$AB$436,"&lt;&gt;0")</f>
        <v>0</v>
      </c>
      <c r="J70" s="241" t="str">
        <f t="shared" ca="1" si="87"/>
        <v/>
      </c>
      <c r="K70" s="235">
        <f t="shared" ca="1" si="88"/>
        <v>0</v>
      </c>
      <c r="L70" s="235">
        <f ca="1">SUMIFS('M&amp;E'!$BJ$237:$BJ$436,'M&amp;E'!$C$237:$C$436,$D70,'M&amp;E'!$AB$237:$AB$436,"&lt;&gt;0")</f>
        <v>0</v>
      </c>
      <c r="M70" s="248"/>
      <c r="N70" s="235">
        <f ca="1">SUMIFS('M&amp;E'!$P$237:$P$436,'M&amp;E'!$C$237:$C$436,$D70,'M&amp;E'!$AB$237:$AB$436,"&lt;&gt;0")</f>
        <v>0</v>
      </c>
      <c r="O70" s="235">
        <f ca="1">SUMIFS('M&amp;E'!$Q$237:$Q$436,'M&amp;E'!$C$237:$C$436,$D70,'M&amp;E'!$AB$237:$AB$436,"&lt;&gt;0")</f>
        <v>0</v>
      </c>
      <c r="P70" s="241" t="str">
        <f t="shared" ca="1" si="89"/>
        <v/>
      </c>
      <c r="Q70" s="235">
        <f t="shared" ca="1" si="90"/>
        <v>0</v>
      </c>
      <c r="R70" s="235">
        <f ca="1">SUMIFS('M&amp;E'!$BT$237:$BT$436,'M&amp;E'!$C$237:$C$436,$D70,'M&amp;E'!$AB$237:$AB$436,"&lt;&gt;0")</f>
        <v>0</v>
      </c>
      <c r="S70" s="248"/>
      <c r="T70" s="235">
        <f ca="1">SUMIFS('M&amp;E'!$T$237:$T$436,'M&amp;E'!$C$237:$C$436,$D70,'M&amp;E'!$AB$237:$AB$436,"&lt;&gt;0")</f>
        <v>0</v>
      </c>
      <c r="U70" s="235">
        <f ca="1">SUMIFS('M&amp;E'!$U$237:$U$436,'M&amp;E'!$C$237:$C$436,$D70,'M&amp;E'!$AB$237:$AB$436,"&lt;&gt;0")</f>
        <v>0</v>
      </c>
      <c r="V70" s="241" t="str">
        <f t="shared" ca="1" si="91"/>
        <v/>
      </c>
      <c r="W70" s="235">
        <f t="shared" ca="1" si="92"/>
        <v>0</v>
      </c>
      <c r="X70" s="235">
        <f ca="1">SUMIFS('M&amp;E'!$BU$237:$BU$436,'M&amp;E'!$C$237:$C$436,$D70,'M&amp;E'!$AB$237:$AB$436,"&lt;&gt;0")</f>
        <v>0</v>
      </c>
      <c r="Y70" s="248"/>
      <c r="Z70" s="235">
        <f ca="1">SUMIFS('M&amp;E'!$X$237:$X$436,'M&amp;E'!$C$237:$C$436,$D70,'M&amp;E'!$AB$237:$AB$436,"&lt;&gt;0")</f>
        <v>0</v>
      </c>
      <c r="AA70" s="235">
        <f ca="1">SUMIFS('M&amp;E'!$Y$237:$Y$436,'M&amp;E'!$C$237:$C$436,$D70,'M&amp;E'!$AB$237:$AB$436,"&lt;&gt;0")</f>
        <v>0</v>
      </c>
      <c r="AB70" s="241" t="str">
        <f t="shared" ca="1" si="93"/>
        <v/>
      </c>
      <c r="AC70" s="235">
        <f t="shared" ca="1" si="94"/>
        <v>0</v>
      </c>
      <c r="AD70" s="235">
        <f ca="1">SUMIFS('M&amp;E'!$BV$237:$BV$436,'M&amp;E'!$C$237:$C$436,$D70,'M&amp;E'!$AB$237:$AB$436,"&lt;&gt;0")</f>
        <v>0</v>
      </c>
      <c r="AE70" s="249"/>
      <c r="AF70" s="235">
        <f t="shared" ca="1" si="82"/>
        <v>0</v>
      </c>
      <c r="AG70" s="235">
        <f t="shared" ca="1" si="83"/>
        <v>0</v>
      </c>
      <c r="AH70" s="241" t="str">
        <f t="shared" ca="1" si="84"/>
        <v/>
      </c>
      <c r="AI70" s="235">
        <f t="shared" ca="1" si="85"/>
        <v>0</v>
      </c>
      <c r="AJ70" s="235">
        <f t="shared" ca="1" si="86"/>
        <v>0</v>
      </c>
    </row>
    <row r="71" spans="4:36" ht="39.75" hidden="1" customHeight="1" x14ac:dyDescent="0.2">
      <c r="D71" s="250" t="str">
        <f ca="1">Lists!G18</f>
        <v xml:space="preserve"> </v>
      </c>
      <c r="E71" s="251">
        <f ca="1">Lists!F18</f>
        <v>0</v>
      </c>
      <c r="F71" s="240"/>
      <c r="G71" s="240"/>
      <c r="H71" s="235">
        <f ca="1">SUMIFS('M&amp;E'!$L$237:$L$436,'M&amp;E'!$C$237:$C$436,$D71,'M&amp;E'!$AB$237:$AB$436,"&lt;&gt;0")</f>
        <v>0</v>
      </c>
      <c r="I71" s="235">
        <f ca="1">SUMIFS('M&amp;E'!$M$237:$M$436,'M&amp;E'!$C$237:$C$436,$D71,'M&amp;E'!$AB$237:$AB$436,"&lt;&gt;0")</f>
        <v>0</v>
      </c>
      <c r="J71" s="241" t="str">
        <f t="shared" ca="1" si="87"/>
        <v/>
      </c>
      <c r="K71" s="235">
        <f t="shared" ca="1" si="88"/>
        <v>0</v>
      </c>
      <c r="L71" s="235">
        <f ca="1">SUMIFS('M&amp;E'!$BJ$237:$BJ$436,'M&amp;E'!$C$237:$C$436,$D71,'M&amp;E'!$AB$237:$AB$436,"&lt;&gt;0")</f>
        <v>0</v>
      </c>
      <c r="M71" s="248"/>
      <c r="N71" s="235">
        <f ca="1">SUMIFS('M&amp;E'!$P$237:$P$436,'M&amp;E'!$C$237:$C$436,$D71,'M&amp;E'!$AB$237:$AB$436,"&lt;&gt;0")</f>
        <v>0</v>
      </c>
      <c r="O71" s="235">
        <f ca="1">SUMIFS('M&amp;E'!$Q$237:$Q$436,'M&amp;E'!$C$237:$C$436,$D71,'M&amp;E'!$AB$237:$AB$436,"&lt;&gt;0")</f>
        <v>0</v>
      </c>
      <c r="P71" s="241" t="str">
        <f t="shared" ca="1" si="89"/>
        <v/>
      </c>
      <c r="Q71" s="235">
        <f t="shared" ca="1" si="90"/>
        <v>0</v>
      </c>
      <c r="R71" s="235">
        <f ca="1">SUMIFS('M&amp;E'!$BT$237:$BT$436,'M&amp;E'!$C$237:$C$436,$D71,'M&amp;E'!$AB$237:$AB$436,"&lt;&gt;0")</f>
        <v>0</v>
      </c>
      <c r="S71" s="248"/>
      <c r="T71" s="235">
        <f ca="1">SUMIFS('M&amp;E'!$T$237:$T$436,'M&amp;E'!$C$237:$C$436,$D71,'M&amp;E'!$AB$237:$AB$436,"&lt;&gt;0")</f>
        <v>0</v>
      </c>
      <c r="U71" s="235">
        <f ca="1">SUMIFS('M&amp;E'!$U$237:$U$436,'M&amp;E'!$C$237:$C$436,$D71,'M&amp;E'!$AB$237:$AB$436,"&lt;&gt;0")</f>
        <v>0</v>
      </c>
      <c r="V71" s="241" t="str">
        <f t="shared" ca="1" si="91"/>
        <v/>
      </c>
      <c r="W71" s="235">
        <f t="shared" ca="1" si="92"/>
        <v>0</v>
      </c>
      <c r="X71" s="235">
        <f ca="1">SUMIFS('M&amp;E'!$BU$237:$BU$436,'M&amp;E'!$C$237:$C$436,$D71,'M&amp;E'!$AB$237:$AB$436,"&lt;&gt;0")</f>
        <v>0</v>
      </c>
      <c r="Y71" s="248"/>
      <c r="Z71" s="235">
        <f ca="1">SUMIFS('M&amp;E'!$X$237:$X$436,'M&amp;E'!$C$237:$C$436,$D71,'M&amp;E'!$AB$237:$AB$436,"&lt;&gt;0")</f>
        <v>0</v>
      </c>
      <c r="AA71" s="235">
        <f ca="1">SUMIFS('M&amp;E'!$Y$237:$Y$436,'M&amp;E'!$C$237:$C$436,$D71,'M&amp;E'!$AB$237:$AB$436,"&lt;&gt;0")</f>
        <v>0</v>
      </c>
      <c r="AB71" s="241" t="str">
        <f t="shared" ca="1" si="93"/>
        <v/>
      </c>
      <c r="AC71" s="235">
        <f t="shared" ca="1" si="94"/>
        <v>0</v>
      </c>
      <c r="AD71" s="235">
        <f ca="1">SUMIFS('M&amp;E'!$BV$237:$BV$436,'M&amp;E'!$C$237:$C$436,$D71,'M&amp;E'!$AB$237:$AB$436,"&lt;&gt;0")</f>
        <v>0</v>
      </c>
      <c r="AE71" s="249"/>
      <c r="AF71" s="235">
        <f t="shared" ca="1" si="82"/>
        <v>0</v>
      </c>
      <c r="AG71" s="235">
        <f t="shared" ca="1" si="83"/>
        <v>0</v>
      </c>
      <c r="AH71" s="241" t="str">
        <f t="shared" ca="1" si="84"/>
        <v/>
      </c>
      <c r="AI71" s="235">
        <f t="shared" ca="1" si="85"/>
        <v>0</v>
      </c>
      <c r="AJ71" s="235">
        <f t="shared" ca="1" si="86"/>
        <v>0</v>
      </c>
    </row>
    <row r="72" spans="4:36" ht="39.75" hidden="1" customHeight="1" x14ac:dyDescent="0.2">
      <c r="D72" s="250" t="str">
        <f ca="1">Lists!G19</f>
        <v xml:space="preserve"> </v>
      </c>
      <c r="E72" s="251">
        <f ca="1">Lists!F19</f>
        <v>0</v>
      </c>
      <c r="F72" s="240"/>
      <c r="G72" s="240"/>
      <c r="H72" s="235">
        <f ca="1">SUMIFS('M&amp;E'!$L$237:$L$436,'M&amp;E'!$C$237:$C$436,$D72,'M&amp;E'!$AB$237:$AB$436,"&lt;&gt;0")</f>
        <v>0</v>
      </c>
      <c r="I72" s="235">
        <f ca="1">SUMIFS('M&amp;E'!$M$237:$M$436,'M&amp;E'!$C$237:$C$436,$D72,'M&amp;E'!$AB$237:$AB$436,"&lt;&gt;0")</f>
        <v>0</v>
      </c>
      <c r="J72" s="241" t="str">
        <f t="shared" ca="1" si="87"/>
        <v/>
      </c>
      <c r="K72" s="235">
        <f t="shared" ca="1" si="88"/>
        <v>0</v>
      </c>
      <c r="L72" s="235">
        <f ca="1">SUMIFS('M&amp;E'!$BJ$237:$BJ$436,'M&amp;E'!$C$237:$C$436,$D72,'M&amp;E'!$AB$237:$AB$436,"&lt;&gt;0")</f>
        <v>0</v>
      </c>
      <c r="M72" s="248"/>
      <c r="N72" s="235">
        <f ca="1">SUMIFS('M&amp;E'!$P$237:$P$436,'M&amp;E'!$C$237:$C$436,$D72,'M&amp;E'!$AB$237:$AB$436,"&lt;&gt;0")</f>
        <v>0</v>
      </c>
      <c r="O72" s="235">
        <f ca="1">SUMIFS('M&amp;E'!$Q$237:$Q$436,'M&amp;E'!$C$237:$C$436,$D72,'M&amp;E'!$AB$237:$AB$436,"&lt;&gt;0")</f>
        <v>0</v>
      </c>
      <c r="P72" s="241" t="str">
        <f t="shared" ca="1" si="89"/>
        <v/>
      </c>
      <c r="Q72" s="235">
        <f t="shared" ca="1" si="90"/>
        <v>0</v>
      </c>
      <c r="R72" s="235">
        <f ca="1">SUMIFS('M&amp;E'!$BT$237:$BT$436,'M&amp;E'!$C$237:$C$436,$D72,'M&amp;E'!$AB$237:$AB$436,"&lt;&gt;0")</f>
        <v>0</v>
      </c>
      <c r="S72" s="248"/>
      <c r="T72" s="235">
        <f ca="1">SUMIFS('M&amp;E'!$T$237:$T$436,'M&amp;E'!$C$237:$C$436,$D72,'M&amp;E'!$AB$237:$AB$436,"&lt;&gt;0")</f>
        <v>0</v>
      </c>
      <c r="U72" s="235">
        <f ca="1">SUMIFS('M&amp;E'!$U$237:$U$436,'M&amp;E'!$C$237:$C$436,$D72,'M&amp;E'!$AB$237:$AB$436,"&lt;&gt;0")</f>
        <v>0</v>
      </c>
      <c r="V72" s="241" t="str">
        <f t="shared" ca="1" si="91"/>
        <v/>
      </c>
      <c r="W72" s="235">
        <f t="shared" ca="1" si="92"/>
        <v>0</v>
      </c>
      <c r="X72" s="235">
        <f ca="1">SUMIFS('M&amp;E'!$BU$237:$BU$436,'M&amp;E'!$C$237:$C$436,$D72,'M&amp;E'!$AB$237:$AB$436,"&lt;&gt;0")</f>
        <v>0</v>
      </c>
      <c r="Y72" s="248"/>
      <c r="Z72" s="235">
        <f ca="1">SUMIFS('M&amp;E'!$X$237:$X$436,'M&amp;E'!$C$237:$C$436,$D72,'M&amp;E'!$AB$237:$AB$436,"&lt;&gt;0")</f>
        <v>0</v>
      </c>
      <c r="AA72" s="235">
        <f ca="1">SUMIFS('M&amp;E'!$Y$237:$Y$436,'M&amp;E'!$C$237:$C$436,$D72,'M&amp;E'!$AB$237:$AB$436,"&lt;&gt;0")</f>
        <v>0</v>
      </c>
      <c r="AB72" s="241" t="str">
        <f t="shared" ca="1" si="93"/>
        <v/>
      </c>
      <c r="AC72" s="235">
        <f t="shared" ca="1" si="94"/>
        <v>0</v>
      </c>
      <c r="AD72" s="235">
        <f ca="1">SUMIFS('M&amp;E'!$BV$237:$BV$436,'M&amp;E'!$C$237:$C$436,$D72,'M&amp;E'!$AB$237:$AB$436,"&lt;&gt;0")</f>
        <v>0</v>
      </c>
      <c r="AE72" s="249"/>
      <c r="AF72" s="235">
        <f t="shared" ca="1" si="82"/>
        <v>0</v>
      </c>
      <c r="AG72" s="235">
        <f t="shared" ca="1" si="83"/>
        <v>0</v>
      </c>
      <c r="AH72" s="241" t="str">
        <f t="shared" ca="1" si="84"/>
        <v/>
      </c>
      <c r="AI72" s="235">
        <f t="shared" ca="1" si="85"/>
        <v>0</v>
      </c>
      <c r="AJ72" s="235">
        <f t="shared" ca="1" si="86"/>
        <v>0</v>
      </c>
    </row>
    <row r="73" spans="4:36" ht="39.75" hidden="1" customHeight="1" x14ac:dyDescent="0.2">
      <c r="D73" s="250" t="str">
        <f ca="1">Lists!G20</f>
        <v xml:space="preserve"> </v>
      </c>
      <c r="E73" s="251">
        <f ca="1">Lists!F20</f>
        <v>0</v>
      </c>
      <c r="F73" s="240"/>
      <c r="G73" s="240"/>
      <c r="H73" s="235">
        <f ca="1">SUMIFS('M&amp;E'!$L$237:$L$436,'M&amp;E'!$C$237:$C$436,$D73,'M&amp;E'!$AB$237:$AB$436,"&lt;&gt;0")</f>
        <v>0</v>
      </c>
      <c r="I73" s="235">
        <f ca="1">SUMIFS('M&amp;E'!$M$237:$M$436,'M&amp;E'!$C$237:$C$436,$D73,'M&amp;E'!$AB$237:$AB$436,"&lt;&gt;0")</f>
        <v>0</v>
      </c>
      <c r="J73" s="241" t="str">
        <f t="shared" ca="1" si="87"/>
        <v/>
      </c>
      <c r="K73" s="235">
        <f t="shared" ca="1" si="88"/>
        <v>0</v>
      </c>
      <c r="L73" s="235">
        <f ca="1">SUMIFS('M&amp;E'!$BJ$237:$BJ$436,'M&amp;E'!$C$237:$C$436,$D73,'M&amp;E'!$AB$237:$AB$436,"&lt;&gt;0")</f>
        <v>0</v>
      </c>
      <c r="M73" s="248"/>
      <c r="N73" s="235">
        <f ca="1">SUMIFS('M&amp;E'!$P$237:$P$436,'M&amp;E'!$C$237:$C$436,$D73,'M&amp;E'!$AB$237:$AB$436,"&lt;&gt;0")</f>
        <v>0</v>
      </c>
      <c r="O73" s="235">
        <f ca="1">SUMIFS('M&amp;E'!$Q$237:$Q$436,'M&amp;E'!$C$237:$C$436,$D73,'M&amp;E'!$AB$237:$AB$436,"&lt;&gt;0")</f>
        <v>0</v>
      </c>
      <c r="P73" s="241" t="str">
        <f t="shared" ca="1" si="89"/>
        <v/>
      </c>
      <c r="Q73" s="235">
        <f t="shared" ca="1" si="90"/>
        <v>0</v>
      </c>
      <c r="R73" s="235">
        <f ca="1">SUMIFS('M&amp;E'!$BT$237:$BT$436,'M&amp;E'!$C$237:$C$436,$D73,'M&amp;E'!$AB$237:$AB$436,"&lt;&gt;0")</f>
        <v>0</v>
      </c>
      <c r="S73" s="248"/>
      <c r="T73" s="235">
        <f ca="1">SUMIFS('M&amp;E'!$T$237:$T$436,'M&amp;E'!$C$237:$C$436,$D73,'M&amp;E'!$AB$237:$AB$436,"&lt;&gt;0")</f>
        <v>0</v>
      </c>
      <c r="U73" s="235">
        <f ca="1">SUMIFS('M&amp;E'!$U$237:$U$436,'M&amp;E'!$C$237:$C$436,$D73,'M&amp;E'!$AB$237:$AB$436,"&lt;&gt;0")</f>
        <v>0</v>
      </c>
      <c r="V73" s="241" t="str">
        <f t="shared" ca="1" si="91"/>
        <v/>
      </c>
      <c r="W73" s="235">
        <f t="shared" ca="1" si="92"/>
        <v>0</v>
      </c>
      <c r="X73" s="235">
        <f ca="1">SUMIFS('M&amp;E'!$BU$237:$BU$436,'M&amp;E'!$C$237:$C$436,$D73,'M&amp;E'!$AB$237:$AB$436,"&lt;&gt;0")</f>
        <v>0</v>
      </c>
      <c r="Y73" s="248"/>
      <c r="Z73" s="235">
        <f ca="1">SUMIFS('M&amp;E'!$X$237:$X$436,'M&amp;E'!$C$237:$C$436,$D73,'M&amp;E'!$AB$237:$AB$436,"&lt;&gt;0")</f>
        <v>0</v>
      </c>
      <c r="AA73" s="235">
        <f ca="1">SUMIFS('M&amp;E'!$Y$237:$Y$436,'M&amp;E'!$C$237:$C$436,$D73,'M&amp;E'!$AB$237:$AB$436,"&lt;&gt;0")</f>
        <v>0</v>
      </c>
      <c r="AB73" s="241" t="str">
        <f t="shared" ca="1" si="93"/>
        <v/>
      </c>
      <c r="AC73" s="235">
        <f t="shared" ca="1" si="94"/>
        <v>0</v>
      </c>
      <c r="AD73" s="235">
        <f ca="1">SUMIFS('M&amp;E'!$BV$237:$BV$436,'M&amp;E'!$C$237:$C$436,$D73,'M&amp;E'!$AB$237:$AB$436,"&lt;&gt;0")</f>
        <v>0</v>
      </c>
      <c r="AE73" s="249"/>
      <c r="AF73" s="235">
        <f t="shared" ca="1" si="82"/>
        <v>0</v>
      </c>
      <c r="AG73" s="235">
        <f t="shared" ca="1" si="83"/>
        <v>0</v>
      </c>
      <c r="AH73" s="241" t="str">
        <f t="shared" ca="1" si="84"/>
        <v/>
      </c>
      <c r="AI73" s="235">
        <f t="shared" ca="1" si="85"/>
        <v>0</v>
      </c>
      <c r="AJ73" s="235">
        <f t="shared" ca="1" si="86"/>
        <v>0</v>
      </c>
    </row>
    <row r="74" spans="4:36" ht="39.75" hidden="1" customHeight="1" x14ac:dyDescent="0.2">
      <c r="D74" s="250" t="str">
        <f ca="1">Lists!G21</f>
        <v xml:space="preserve"> </v>
      </c>
      <c r="E74" s="251">
        <f ca="1">Lists!F21</f>
        <v>0</v>
      </c>
      <c r="F74" s="240"/>
      <c r="G74" s="240"/>
      <c r="H74" s="235">
        <f ca="1">SUMIFS('M&amp;E'!$L$237:$L$436,'M&amp;E'!$C$237:$C$436,$D74,'M&amp;E'!$AB$237:$AB$436,"&lt;&gt;0")</f>
        <v>0</v>
      </c>
      <c r="I74" s="235">
        <f ca="1">SUMIFS('M&amp;E'!$M$237:$M$436,'M&amp;E'!$C$237:$C$436,$D74,'M&amp;E'!$AB$237:$AB$436,"&lt;&gt;0")</f>
        <v>0</v>
      </c>
      <c r="J74" s="241" t="str">
        <f t="shared" ca="1" si="87"/>
        <v/>
      </c>
      <c r="K74" s="235">
        <f t="shared" ca="1" si="88"/>
        <v>0</v>
      </c>
      <c r="L74" s="235">
        <f ca="1">SUMIFS('M&amp;E'!$BJ$237:$BJ$436,'M&amp;E'!$C$237:$C$436,$D74,'M&amp;E'!$AB$237:$AB$436,"&lt;&gt;0")</f>
        <v>0</v>
      </c>
      <c r="M74" s="248"/>
      <c r="N74" s="235">
        <f ca="1">SUMIFS('M&amp;E'!$P$237:$P$436,'M&amp;E'!$C$237:$C$436,$D74,'M&amp;E'!$AB$237:$AB$436,"&lt;&gt;0")</f>
        <v>0</v>
      </c>
      <c r="O74" s="235">
        <f ca="1">SUMIFS('M&amp;E'!$Q$237:$Q$436,'M&amp;E'!$C$237:$C$436,$D74,'M&amp;E'!$AB$237:$AB$436,"&lt;&gt;0")</f>
        <v>0</v>
      </c>
      <c r="P74" s="241" t="str">
        <f t="shared" ca="1" si="89"/>
        <v/>
      </c>
      <c r="Q74" s="235">
        <f t="shared" ca="1" si="90"/>
        <v>0</v>
      </c>
      <c r="R74" s="235">
        <f ca="1">SUMIFS('M&amp;E'!$BT$237:$BT$436,'M&amp;E'!$C$237:$C$436,$D74,'M&amp;E'!$AB$237:$AB$436,"&lt;&gt;0")</f>
        <v>0</v>
      </c>
      <c r="S74" s="248"/>
      <c r="T74" s="235">
        <f ca="1">SUMIFS('M&amp;E'!$T$237:$T$436,'M&amp;E'!$C$237:$C$436,$D74,'M&amp;E'!$AB$237:$AB$436,"&lt;&gt;0")</f>
        <v>0</v>
      </c>
      <c r="U74" s="235">
        <f ca="1">SUMIFS('M&amp;E'!$U$237:$U$436,'M&amp;E'!$C$237:$C$436,$D74,'M&amp;E'!$AB$237:$AB$436,"&lt;&gt;0")</f>
        <v>0</v>
      </c>
      <c r="V74" s="241" t="str">
        <f t="shared" ca="1" si="91"/>
        <v/>
      </c>
      <c r="W74" s="235">
        <f t="shared" ca="1" si="92"/>
        <v>0</v>
      </c>
      <c r="X74" s="235">
        <f ca="1">SUMIFS('M&amp;E'!$BU$237:$BU$436,'M&amp;E'!$C$237:$C$436,$D74,'M&amp;E'!$AB$237:$AB$436,"&lt;&gt;0")</f>
        <v>0</v>
      </c>
      <c r="Y74" s="248"/>
      <c r="Z74" s="235">
        <f ca="1">SUMIFS('M&amp;E'!$X$237:$X$436,'M&amp;E'!$C$237:$C$436,$D74,'M&amp;E'!$AB$237:$AB$436,"&lt;&gt;0")</f>
        <v>0</v>
      </c>
      <c r="AA74" s="235">
        <f ca="1">SUMIFS('M&amp;E'!$Y$237:$Y$436,'M&amp;E'!$C$237:$C$436,$D74,'M&amp;E'!$AB$237:$AB$436,"&lt;&gt;0")</f>
        <v>0</v>
      </c>
      <c r="AB74" s="241" t="str">
        <f t="shared" ca="1" si="93"/>
        <v/>
      </c>
      <c r="AC74" s="235">
        <f t="shared" ca="1" si="94"/>
        <v>0</v>
      </c>
      <c r="AD74" s="235">
        <f ca="1">SUMIFS('M&amp;E'!$BV$237:$BV$436,'M&amp;E'!$C$237:$C$436,$D74,'M&amp;E'!$AB$237:$AB$436,"&lt;&gt;0")</f>
        <v>0</v>
      </c>
      <c r="AE74" s="249"/>
      <c r="AF74" s="235">
        <f t="shared" ca="1" si="82"/>
        <v>0</v>
      </c>
      <c r="AG74" s="235">
        <f t="shared" ca="1" si="83"/>
        <v>0</v>
      </c>
      <c r="AH74" s="241" t="str">
        <f t="shared" ca="1" si="84"/>
        <v/>
      </c>
      <c r="AI74" s="235">
        <f t="shared" ca="1" si="85"/>
        <v>0</v>
      </c>
      <c r="AJ74" s="235">
        <f t="shared" ca="1" si="86"/>
        <v>0</v>
      </c>
    </row>
    <row r="75" spans="4:36" ht="39.75" hidden="1" customHeight="1" x14ac:dyDescent="0.2">
      <c r="D75" s="250" t="str">
        <f ca="1">Lists!G22</f>
        <v xml:space="preserve"> </v>
      </c>
      <c r="E75" s="251">
        <f ca="1">Lists!F22</f>
        <v>0</v>
      </c>
      <c r="F75" s="240"/>
      <c r="G75" s="240"/>
      <c r="H75" s="235">
        <f ca="1">SUMIFS('M&amp;E'!$L$237:$L$436,'M&amp;E'!$C$237:$C$436,$D75,'M&amp;E'!$AB$237:$AB$436,"&lt;&gt;0")</f>
        <v>0</v>
      </c>
      <c r="I75" s="235">
        <f ca="1">SUMIFS('M&amp;E'!$M$237:$M$436,'M&amp;E'!$C$237:$C$436,$D75,'M&amp;E'!$AB$237:$AB$436,"&lt;&gt;0")</f>
        <v>0</v>
      </c>
      <c r="J75" s="241" t="str">
        <f t="shared" ca="1" si="87"/>
        <v/>
      </c>
      <c r="K75" s="235">
        <f t="shared" ca="1" si="88"/>
        <v>0</v>
      </c>
      <c r="L75" s="235">
        <f ca="1">SUMIFS('M&amp;E'!$BJ$237:$BJ$436,'M&amp;E'!$C$237:$C$436,$D75,'M&amp;E'!$AB$237:$AB$436,"&lt;&gt;0")</f>
        <v>0</v>
      </c>
      <c r="M75" s="248"/>
      <c r="N75" s="235">
        <f ca="1">SUMIFS('M&amp;E'!$P$237:$P$436,'M&amp;E'!$C$237:$C$436,$D75,'M&amp;E'!$AB$237:$AB$436,"&lt;&gt;0")</f>
        <v>0</v>
      </c>
      <c r="O75" s="235">
        <f ca="1">SUMIFS('M&amp;E'!$Q$237:$Q$436,'M&amp;E'!$C$237:$C$436,$D75,'M&amp;E'!$AB$237:$AB$436,"&lt;&gt;0")</f>
        <v>0</v>
      </c>
      <c r="P75" s="241" t="str">
        <f t="shared" ca="1" si="89"/>
        <v/>
      </c>
      <c r="Q75" s="235">
        <f t="shared" ca="1" si="90"/>
        <v>0</v>
      </c>
      <c r="R75" s="235">
        <f ca="1">SUMIFS('M&amp;E'!$BT$237:$BT$436,'M&amp;E'!$C$237:$C$436,$D75,'M&amp;E'!$AB$237:$AB$436,"&lt;&gt;0")</f>
        <v>0</v>
      </c>
      <c r="S75" s="248"/>
      <c r="T75" s="235">
        <f ca="1">SUMIFS('M&amp;E'!$T$237:$T$436,'M&amp;E'!$C$237:$C$436,$D75,'M&amp;E'!$AB$237:$AB$436,"&lt;&gt;0")</f>
        <v>0</v>
      </c>
      <c r="U75" s="235">
        <f ca="1">SUMIFS('M&amp;E'!$U$237:$U$436,'M&amp;E'!$C$237:$C$436,$D75,'M&amp;E'!$AB$237:$AB$436,"&lt;&gt;0")</f>
        <v>0</v>
      </c>
      <c r="V75" s="241" t="str">
        <f t="shared" ca="1" si="91"/>
        <v/>
      </c>
      <c r="W75" s="235">
        <f t="shared" ca="1" si="92"/>
        <v>0</v>
      </c>
      <c r="X75" s="235">
        <f ca="1">SUMIFS('M&amp;E'!$BU$237:$BU$436,'M&amp;E'!$C$237:$C$436,$D75,'M&amp;E'!$AB$237:$AB$436,"&lt;&gt;0")</f>
        <v>0</v>
      </c>
      <c r="Y75" s="248"/>
      <c r="Z75" s="235">
        <f ca="1">SUMIFS('M&amp;E'!$X$237:$X$436,'M&amp;E'!$C$237:$C$436,$D75,'M&amp;E'!$AB$237:$AB$436,"&lt;&gt;0")</f>
        <v>0</v>
      </c>
      <c r="AA75" s="235">
        <f ca="1">SUMIFS('M&amp;E'!$Y$237:$Y$436,'M&amp;E'!$C$237:$C$436,$D75,'M&amp;E'!$AB$237:$AB$436,"&lt;&gt;0")</f>
        <v>0</v>
      </c>
      <c r="AB75" s="241" t="str">
        <f t="shared" ca="1" si="93"/>
        <v/>
      </c>
      <c r="AC75" s="235">
        <f t="shared" ca="1" si="94"/>
        <v>0</v>
      </c>
      <c r="AD75" s="235">
        <f ca="1">SUMIFS('M&amp;E'!$BV$237:$BV$436,'M&amp;E'!$C$237:$C$436,$D75,'M&amp;E'!$AB$237:$AB$436,"&lt;&gt;0")</f>
        <v>0</v>
      </c>
      <c r="AE75" s="249"/>
      <c r="AF75" s="235">
        <f t="shared" ca="1" si="82"/>
        <v>0</v>
      </c>
      <c r="AG75" s="235">
        <f t="shared" ca="1" si="83"/>
        <v>0</v>
      </c>
      <c r="AH75" s="241" t="str">
        <f t="shared" ca="1" si="84"/>
        <v/>
      </c>
      <c r="AI75" s="235">
        <f t="shared" ca="1" si="85"/>
        <v>0</v>
      </c>
      <c r="AJ75" s="235">
        <f t="shared" ca="1" si="86"/>
        <v>0</v>
      </c>
    </row>
    <row r="76" spans="4:36" ht="39.75" hidden="1" customHeight="1" x14ac:dyDescent="0.2">
      <c r="D76" s="250" t="str">
        <f ca="1">Lists!G23</f>
        <v xml:space="preserve"> </v>
      </c>
      <c r="E76" s="251">
        <f ca="1">Lists!F23</f>
        <v>0</v>
      </c>
      <c r="F76" s="240"/>
      <c r="G76" s="240"/>
      <c r="H76" s="235">
        <f ca="1">SUMIFS('M&amp;E'!$L$237:$L$436,'M&amp;E'!$C$237:$C$436,$D76,'M&amp;E'!$AB$237:$AB$436,"&lt;&gt;0")</f>
        <v>0</v>
      </c>
      <c r="I76" s="235">
        <f ca="1">SUMIFS('M&amp;E'!$M$237:$M$436,'M&amp;E'!$C$237:$C$436,$D76,'M&amp;E'!$AB$237:$AB$436,"&lt;&gt;0")</f>
        <v>0</v>
      </c>
      <c r="J76" s="241" t="str">
        <f t="shared" ca="1" si="87"/>
        <v/>
      </c>
      <c r="K76" s="235">
        <f t="shared" ca="1" si="88"/>
        <v>0</v>
      </c>
      <c r="L76" s="235">
        <f ca="1">SUMIFS('M&amp;E'!$BJ$237:$BJ$436,'M&amp;E'!$C$237:$C$436,$D76,'M&amp;E'!$AB$237:$AB$436,"&lt;&gt;0")</f>
        <v>0</v>
      </c>
      <c r="M76" s="248"/>
      <c r="N76" s="235">
        <f ca="1">SUMIFS('M&amp;E'!$P$237:$P$436,'M&amp;E'!$C$237:$C$436,$D76,'M&amp;E'!$AB$237:$AB$436,"&lt;&gt;0")</f>
        <v>0</v>
      </c>
      <c r="O76" s="235">
        <f ca="1">SUMIFS('M&amp;E'!$Q$237:$Q$436,'M&amp;E'!$C$237:$C$436,$D76,'M&amp;E'!$AB$237:$AB$436,"&lt;&gt;0")</f>
        <v>0</v>
      </c>
      <c r="P76" s="241" t="str">
        <f t="shared" ca="1" si="89"/>
        <v/>
      </c>
      <c r="Q76" s="235">
        <f t="shared" ca="1" si="90"/>
        <v>0</v>
      </c>
      <c r="R76" s="235">
        <f ca="1">SUMIFS('M&amp;E'!$BT$237:$BT$436,'M&amp;E'!$C$237:$C$436,$D76,'M&amp;E'!$AB$237:$AB$436,"&lt;&gt;0")</f>
        <v>0</v>
      </c>
      <c r="S76" s="248"/>
      <c r="T76" s="235">
        <f ca="1">SUMIFS('M&amp;E'!$T$237:$T$436,'M&amp;E'!$C$237:$C$436,$D76,'M&amp;E'!$AB$237:$AB$436,"&lt;&gt;0")</f>
        <v>0</v>
      </c>
      <c r="U76" s="235">
        <f ca="1">SUMIFS('M&amp;E'!$U$237:$U$436,'M&amp;E'!$C$237:$C$436,$D76,'M&amp;E'!$AB$237:$AB$436,"&lt;&gt;0")</f>
        <v>0</v>
      </c>
      <c r="V76" s="241" t="str">
        <f t="shared" ca="1" si="91"/>
        <v/>
      </c>
      <c r="W76" s="235">
        <f t="shared" ca="1" si="92"/>
        <v>0</v>
      </c>
      <c r="X76" s="235">
        <f ca="1">SUMIFS('M&amp;E'!$BU$237:$BU$436,'M&amp;E'!$C$237:$C$436,$D76,'M&amp;E'!$AB$237:$AB$436,"&lt;&gt;0")</f>
        <v>0</v>
      </c>
      <c r="Y76" s="248"/>
      <c r="Z76" s="235">
        <f ca="1">SUMIFS('M&amp;E'!$X$237:$X$436,'M&amp;E'!$C$237:$C$436,$D76,'M&amp;E'!$AB$237:$AB$436,"&lt;&gt;0")</f>
        <v>0</v>
      </c>
      <c r="AA76" s="235">
        <f ca="1">SUMIFS('M&amp;E'!$Y$237:$Y$436,'M&amp;E'!$C$237:$C$436,$D76,'M&amp;E'!$AB$237:$AB$436,"&lt;&gt;0")</f>
        <v>0</v>
      </c>
      <c r="AB76" s="241" t="str">
        <f t="shared" ca="1" si="93"/>
        <v/>
      </c>
      <c r="AC76" s="235">
        <f t="shared" ca="1" si="94"/>
        <v>0</v>
      </c>
      <c r="AD76" s="235">
        <f ca="1">SUMIFS('M&amp;E'!$BV$237:$BV$436,'M&amp;E'!$C$237:$C$436,$D76,'M&amp;E'!$AB$237:$AB$436,"&lt;&gt;0")</f>
        <v>0</v>
      </c>
      <c r="AE76" s="249"/>
      <c r="AF76" s="235">
        <f t="shared" ca="1" si="82"/>
        <v>0</v>
      </c>
      <c r="AG76" s="235">
        <f t="shared" ca="1" si="83"/>
        <v>0</v>
      </c>
      <c r="AH76" s="241" t="str">
        <f t="shared" ca="1" si="84"/>
        <v/>
      </c>
      <c r="AI76" s="235">
        <f t="shared" ca="1" si="85"/>
        <v>0</v>
      </c>
      <c r="AJ76" s="235">
        <f t="shared" ca="1" si="86"/>
        <v>0</v>
      </c>
    </row>
    <row r="77" spans="4:36" ht="39.75" hidden="1" customHeight="1" x14ac:dyDescent="0.2">
      <c r="D77" s="250" t="str">
        <f ca="1">Lists!G24</f>
        <v xml:space="preserve"> </v>
      </c>
      <c r="E77" s="251">
        <f ca="1">Lists!F24</f>
        <v>0</v>
      </c>
      <c r="F77" s="240"/>
      <c r="G77" s="240"/>
      <c r="H77" s="235">
        <f ca="1">SUMIFS('M&amp;E'!$L$237:$L$436,'M&amp;E'!$C$237:$C$436,$D77,'M&amp;E'!$AB$237:$AB$436,"&lt;&gt;0")</f>
        <v>0</v>
      </c>
      <c r="I77" s="235">
        <f ca="1">SUMIFS('M&amp;E'!$M$237:$M$436,'M&amp;E'!$C$237:$C$436,$D77,'M&amp;E'!$AB$237:$AB$436,"&lt;&gt;0")</f>
        <v>0</v>
      </c>
      <c r="J77" s="241" t="str">
        <f t="shared" ca="1" si="87"/>
        <v/>
      </c>
      <c r="K77" s="235">
        <f t="shared" ca="1" si="88"/>
        <v>0</v>
      </c>
      <c r="L77" s="235">
        <f ca="1">SUMIFS('M&amp;E'!$BJ$237:$BJ$436,'M&amp;E'!$C$237:$C$436,$D77,'M&amp;E'!$AB$237:$AB$436,"&lt;&gt;0")</f>
        <v>0</v>
      </c>
      <c r="M77" s="248"/>
      <c r="N77" s="235">
        <f ca="1">SUMIFS('M&amp;E'!$P$237:$P$436,'M&amp;E'!$C$237:$C$436,$D77,'M&amp;E'!$AB$237:$AB$436,"&lt;&gt;0")</f>
        <v>0</v>
      </c>
      <c r="O77" s="235">
        <f ca="1">SUMIFS('M&amp;E'!$Q$237:$Q$436,'M&amp;E'!$C$237:$C$436,$D77,'M&amp;E'!$AB$237:$AB$436,"&lt;&gt;0")</f>
        <v>0</v>
      </c>
      <c r="P77" s="241" t="str">
        <f t="shared" ca="1" si="89"/>
        <v/>
      </c>
      <c r="Q77" s="235">
        <f t="shared" ca="1" si="90"/>
        <v>0</v>
      </c>
      <c r="R77" s="235">
        <f ca="1">SUMIFS('M&amp;E'!$BT$237:$BT$436,'M&amp;E'!$C$237:$C$436,$D77,'M&amp;E'!$AB$237:$AB$436,"&lt;&gt;0")</f>
        <v>0</v>
      </c>
      <c r="S77" s="248"/>
      <c r="T77" s="235">
        <f ca="1">SUMIFS('M&amp;E'!$T$237:$T$436,'M&amp;E'!$C$237:$C$436,$D77,'M&amp;E'!$AB$237:$AB$436,"&lt;&gt;0")</f>
        <v>0</v>
      </c>
      <c r="U77" s="235">
        <f ca="1">SUMIFS('M&amp;E'!$U$237:$U$436,'M&amp;E'!$C$237:$C$436,$D77,'M&amp;E'!$AB$237:$AB$436,"&lt;&gt;0")</f>
        <v>0</v>
      </c>
      <c r="V77" s="241" t="str">
        <f t="shared" ca="1" si="91"/>
        <v/>
      </c>
      <c r="W77" s="235">
        <f t="shared" ca="1" si="92"/>
        <v>0</v>
      </c>
      <c r="X77" s="235">
        <f ca="1">SUMIFS('M&amp;E'!$BU$237:$BU$436,'M&amp;E'!$C$237:$C$436,$D77,'M&amp;E'!$AB$237:$AB$436,"&lt;&gt;0")</f>
        <v>0</v>
      </c>
      <c r="Y77" s="248"/>
      <c r="Z77" s="235">
        <f ca="1">SUMIFS('M&amp;E'!$X$237:$X$436,'M&amp;E'!$C$237:$C$436,$D77,'M&amp;E'!$AB$237:$AB$436,"&lt;&gt;0")</f>
        <v>0</v>
      </c>
      <c r="AA77" s="235">
        <f ca="1">SUMIFS('M&amp;E'!$Y$237:$Y$436,'M&amp;E'!$C$237:$C$436,$D77,'M&amp;E'!$AB$237:$AB$436,"&lt;&gt;0")</f>
        <v>0</v>
      </c>
      <c r="AB77" s="241" t="str">
        <f t="shared" ca="1" si="93"/>
        <v/>
      </c>
      <c r="AC77" s="235">
        <f t="shared" ca="1" si="94"/>
        <v>0</v>
      </c>
      <c r="AD77" s="235">
        <f ca="1">SUMIFS('M&amp;E'!$BV$237:$BV$436,'M&amp;E'!$C$237:$C$436,$D77,'M&amp;E'!$AB$237:$AB$436,"&lt;&gt;0")</f>
        <v>0</v>
      </c>
      <c r="AE77" s="249"/>
      <c r="AF77" s="235">
        <f t="shared" ca="1" si="82"/>
        <v>0</v>
      </c>
      <c r="AG77" s="235">
        <f t="shared" ca="1" si="83"/>
        <v>0</v>
      </c>
      <c r="AH77" s="241" t="str">
        <f t="shared" ca="1" si="84"/>
        <v/>
      </c>
      <c r="AI77" s="235">
        <f t="shared" ca="1" si="85"/>
        <v>0</v>
      </c>
      <c r="AJ77" s="235">
        <f t="shared" ca="1" si="86"/>
        <v>0</v>
      </c>
    </row>
    <row r="78" spans="4:36" ht="39.75" hidden="1" customHeight="1" x14ac:dyDescent="0.2">
      <c r="D78" s="250" t="str">
        <f ca="1">Lists!G25</f>
        <v xml:space="preserve"> </v>
      </c>
      <c r="E78" s="251">
        <f ca="1">Lists!F25</f>
        <v>0</v>
      </c>
      <c r="F78" s="240"/>
      <c r="G78" s="240"/>
      <c r="H78" s="235">
        <f ca="1">SUMIFS('M&amp;E'!$L$237:$L$436,'M&amp;E'!$C$237:$C$436,$D78,'M&amp;E'!$AB$237:$AB$436,"&lt;&gt;0")</f>
        <v>0</v>
      </c>
      <c r="I78" s="235">
        <f ca="1">SUMIFS('M&amp;E'!$M$237:$M$436,'M&amp;E'!$C$237:$C$436,$D78,'M&amp;E'!$AB$237:$AB$436,"&lt;&gt;0")</f>
        <v>0</v>
      </c>
      <c r="J78" s="241" t="str">
        <f t="shared" ca="1" si="87"/>
        <v/>
      </c>
      <c r="K78" s="235">
        <f t="shared" ca="1" si="88"/>
        <v>0</v>
      </c>
      <c r="L78" s="235">
        <f ca="1">SUMIFS('M&amp;E'!$BJ$237:$BJ$436,'M&amp;E'!$C$237:$C$436,$D78,'M&amp;E'!$AB$237:$AB$436,"&lt;&gt;0")</f>
        <v>0</v>
      </c>
      <c r="M78" s="248"/>
      <c r="N78" s="235">
        <f ca="1">SUMIFS('M&amp;E'!$P$237:$P$436,'M&amp;E'!$C$237:$C$436,$D78,'M&amp;E'!$AB$237:$AB$436,"&lt;&gt;0")</f>
        <v>0</v>
      </c>
      <c r="O78" s="235">
        <f ca="1">SUMIFS('M&amp;E'!$Q$237:$Q$436,'M&amp;E'!$C$237:$C$436,$D78,'M&amp;E'!$AB$237:$AB$436,"&lt;&gt;0")</f>
        <v>0</v>
      </c>
      <c r="P78" s="241" t="str">
        <f t="shared" ca="1" si="89"/>
        <v/>
      </c>
      <c r="Q78" s="235">
        <f t="shared" ca="1" si="90"/>
        <v>0</v>
      </c>
      <c r="R78" s="235">
        <f ca="1">SUMIFS('M&amp;E'!$BT$237:$BT$436,'M&amp;E'!$C$237:$C$436,$D78,'M&amp;E'!$AB$237:$AB$436,"&lt;&gt;0")</f>
        <v>0</v>
      </c>
      <c r="S78" s="248"/>
      <c r="T78" s="235">
        <f ca="1">SUMIFS('M&amp;E'!$T$237:$T$436,'M&amp;E'!$C$237:$C$436,$D78,'M&amp;E'!$AB$237:$AB$436,"&lt;&gt;0")</f>
        <v>0</v>
      </c>
      <c r="U78" s="235">
        <f ca="1">SUMIFS('M&amp;E'!$U$237:$U$436,'M&amp;E'!$C$237:$C$436,$D78,'M&amp;E'!$AB$237:$AB$436,"&lt;&gt;0")</f>
        <v>0</v>
      </c>
      <c r="V78" s="241" t="str">
        <f t="shared" ca="1" si="91"/>
        <v/>
      </c>
      <c r="W78" s="235">
        <f t="shared" ca="1" si="92"/>
        <v>0</v>
      </c>
      <c r="X78" s="235">
        <f ca="1">SUMIFS('M&amp;E'!$BU$237:$BU$436,'M&amp;E'!$C$237:$C$436,$D78,'M&amp;E'!$AB$237:$AB$436,"&lt;&gt;0")</f>
        <v>0</v>
      </c>
      <c r="Y78" s="248"/>
      <c r="Z78" s="235">
        <f ca="1">SUMIFS('M&amp;E'!$X$237:$X$436,'M&amp;E'!$C$237:$C$436,$D78,'M&amp;E'!$AB$237:$AB$436,"&lt;&gt;0")</f>
        <v>0</v>
      </c>
      <c r="AA78" s="235">
        <f ca="1">SUMIFS('M&amp;E'!$Y$237:$Y$436,'M&amp;E'!$C$237:$C$436,$D78,'M&amp;E'!$AB$237:$AB$436,"&lt;&gt;0")</f>
        <v>0</v>
      </c>
      <c r="AB78" s="241" t="str">
        <f t="shared" ca="1" si="93"/>
        <v/>
      </c>
      <c r="AC78" s="235">
        <f t="shared" ca="1" si="94"/>
        <v>0</v>
      </c>
      <c r="AD78" s="235">
        <f ca="1">SUMIFS('M&amp;E'!$BV$237:$BV$436,'M&amp;E'!$C$237:$C$436,$D78,'M&amp;E'!$AB$237:$AB$436,"&lt;&gt;0")</f>
        <v>0</v>
      </c>
      <c r="AE78" s="249"/>
      <c r="AF78" s="235">
        <f t="shared" ca="1" si="82"/>
        <v>0</v>
      </c>
      <c r="AG78" s="235">
        <f t="shared" ca="1" si="83"/>
        <v>0</v>
      </c>
      <c r="AH78" s="241" t="str">
        <f t="shared" ca="1" si="84"/>
        <v/>
      </c>
      <c r="AI78" s="235">
        <f t="shared" ca="1" si="85"/>
        <v>0</v>
      </c>
      <c r="AJ78" s="235">
        <f t="shared" ca="1" si="86"/>
        <v>0</v>
      </c>
    </row>
    <row r="79" spans="4:36" ht="39.75" hidden="1" customHeight="1" x14ac:dyDescent="0.2">
      <c r="D79" s="250" t="str">
        <f ca="1">Lists!G26</f>
        <v xml:space="preserve"> </v>
      </c>
      <c r="E79" s="251">
        <f ca="1">Lists!F26</f>
        <v>0</v>
      </c>
      <c r="F79" s="240"/>
      <c r="G79" s="240"/>
      <c r="H79" s="235">
        <f ca="1">SUMIFS('M&amp;E'!$L$237:$L$436,'M&amp;E'!$C$237:$C$436,$D79,'M&amp;E'!$AB$237:$AB$436,"&lt;&gt;0")</f>
        <v>0</v>
      </c>
      <c r="I79" s="235">
        <f ca="1">SUMIFS('M&amp;E'!$M$237:$M$436,'M&amp;E'!$C$237:$C$436,$D79,'M&amp;E'!$AB$237:$AB$436,"&lt;&gt;0")</f>
        <v>0</v>
      </c>
      <c r="J79" s="241" t="str">
        <f t="shared" ca="1" si="87"/>
        <v/>
      </c>
      <c r="K79" s="235">
        <f t="shared" ca="1" si="88"/>
        <v>0</v>
      </c>
      <c r="L79" s="235">
        <f ca="1">SUMIFS('M&amp;E'!$BJ$237:$BJ$436,'M&amp;E'!$C$237:$C$436,$D79,'M&amp;E'!$AB$237:$AB$436,"&lt;&gt;0")</f>
        <v>0</v>
      </c>
      <c r="M79" s="248"/>
      <c r="N79" s="235">
        <f ca="1">SUMIFS('M&amp;E'!$P$237:$P$436,'M&amp;E'!$C$237:$C$436,$D79,'M&amp;E'!$AB$237:$AB$436,"&lt;&gt;0")</f>
        <v>0</v>
      </c>
      <c r="O79" s="235">
        <f ca="1">SUMIFS('M&amp;E'!$Q$237:$Q$436,'M&amp;E'!$C$237:$C$436,$D79,'M&amp;E'!$AB$237:$AB$436,"&lt;&gt;0")</f>
        <v>0</v>
      </c>
      <c r="P79" s="241" t="str">
        <f t="shared" ca="1" si="89"/>
        <v/>
      </c>
      <c r="Q79" s="235">
        <f t="shared" ca="1" si="90"/>
        <v>0</v>
      </c>
      <c r="R79" s="235">
        <f ca="1">SUMIFS('M&amp;E'!$BT$237:$BT$436,'M&amp;E'!$C$237:$C$436,$D79,'M&amp;E'!$AB$237:$AB$436,"&lt;&gt;0")</f>
        <v>0</v>
      </c>
      <c r="S79" s="248"/>
      <c r="T79" s="235">
        <f ca="1">SUMIFS('M&amp;E'!$T$237:$T$436,'M&amp;E'!$C$237:$C$436,$D79,'M&amp;E'!$AB$237:$AB$436,"&lt;&gt;0")</f>
        <v>0</v>
      </c>
      <c r="U79" s="235">
        <f ca="1">SUMIFS('M&amp;E'!$U$237:$U$436,'M&amp;E'!$C$237:$C$436,$D79,'M&amp;E'!$AB$237:$AB$436,"&lt;&gt;0")</f>
        <v>0</v>
      </c>
      <c r="V79" s="241" t="str">
        <f t="shared" ca="1" si="91"/>
        <v/>
      </c>
      <c r="W79" s="235">
        <f t="shared" ca="1" si="92"/>
        <v>0</v>
      </c>
      <c r="X79" s="235">
        <f ca="1">SUMIFS('M&amp;E'!$BU$237:$BU$436,'M&amp;E'!$C$237:$C$436,$D79,'M&amp;E'!$AB$237:$AB$436,"&lt;&gt;0")</f>
        <v>0</v>
      </c>
      <c r="Y79" s="248"/>
      <c r="Z79" s="235">
        <f ca="1">SUMIFS('M&amp;E'!$X$237:$X$436,'M&amp;E'!$C$237:$C$436,$D79,'M&amp;E'!$AB$237:$AB$436,"&lt;&gt;0")</f>
        <v>0</v>
      </c>
      <c r="AA79" s="235">
        <f ca="1">SUMIFS('M&amp;E'!$Y$237:$Y$436,'M&amp;E'!$C$237:$C$436,$D79,'M&amp;E'!$AB$237:$AB$436,"&lt;&gt;0")</f>
        <v>0</v>
      </c>
      <c r="AB79" s="241" t="str">
        <f t="shared" ca="1" si="93"/>
        <v/>
      </c>
      <c r="AC79" s="235">
        <f t="shared" ca="1" si="94"/>
        <v>0</v>
      </c>
      <c r="AD79" s="235">
        <f ca="1">SUMIFS('M&amp;E'!$BV$237:$BV$436,'M&amp;E'!$C$237:$C$436,$D79,'M&amp;E'!$AB$237:$AB$436,"&lt;&gt;0")</f>
        <v>0</v>
      </c>
      <c r="AE79" s="249"/>
      <c r="AF79" s="235">
        <f t="shared" ca="1" si="82"/>
        <v>0</v>
      </c>
      <c r="AG79" s="235">
        <f t="shared" ca="1" si="83"/>
        <v>0</v>
      </c>
      <c r="AH79" s="241" t="str">
        <f t="shared" ca="1" si="84"/>
        <v/>
      </c>
      <c r="AI79" s="235">
        <f t="shared" ca="1" si="85"/>
        <v>0</v>
      </c>
      <c r="AJ79" s="235">
        <f t="shared" ca="1" si="86"/>
        <v>0</v>
      </c>
    </row>
    <row r="80" spans="4:36" ht="39.75" hidden="1" customHeight="1" x14ac:dyDescent="0.2">
      <c r="D80" s="250" t="str">
        <f ca="1">Lists!G27</f>
        <v xml:space="preserve"> </v>
      </c>
      <c r="E80" s="251">
        <f ca="1">Lists!F27</f>
        <v>0</v>
      </c>
      <c r="F80" s="240"/>
      <c r="G80" s="240"/>
      <c r="H80" s="235">
        <f ca="1">SUMIFS('M&amp;E'!$L$237:$L$436,'M&amp;E'!$C$237:$C$436,$D80,'M&amp;E'!$AB$237:$AB$436,"&lt;&gt;0")</f>
        <v>0</v>
      </c>
      <c r="I80" s="235">
        <f ca="1">SUMIFS('M&amp;E'!$M$237:$M$436,'M&amp;E'!$C$237:$C$436,$D80,'M&amp;E'!$AB$237:$AB$436,"&lt;&gt;0")</f>
        <v>0</v>
      </c>
      <c r="J80" s="241" t="str">
        <f t="shared" ca="1" si="87"/>
        <v/>
      </c>
      <c r="K80" s="235">
        <f t="shared" ca="1" si="88"/>
        <v>0</v>
      </c>
      <c r="L80" s="235">
        <f ca="1">SUMIFS('M&amp;E'!$BJ$237:$BJ$436,'M&amp;E'!$C$237:$C$436,$D80,'M&amp;E'!$AB$237:$AB$436,"&lt;&gt;0")</f>
        <v>0</v>
      </c>
      <c r="M80" s="248"/>
      <c r="N80" s="235">
        <f ca="1">SUMIFS('M&amp;E'!$P$237:$P$436,'M&amp;E'!$C$237:$C$436,$D80,'M&amp;E'!$AB$237:$AB$436,"&lt;&gt;0")</f>
        <v>0</v>
      </c>
      <c r="O80" s="235">
        <f ca="1">SUMIFS('M&amp;E'!$Q$237:$Q$436,'M&amp;E'!$C$237:$C$436,$D80,'M&amp;E'!$AB$237:$AB$436,"&lt;&gt;0")</f>
        <v>0</v>
      </c>
      <c r="P80" s="241" t="str">
        <f t="shared" ca="1" si="89"/>
        <v/>
      </c>
      <c r="Q80" s="235">
        <f t="shared" ca="1" si="90"/>
        <v>0</v>
      </c>
      <c r="R80" s="235">
        <f ca="1">SUMIFS('M&amp;E'!$BT$237:$BT$436,'M&amp;E'!$C$237:$C$436,$D80,'M&amp;E'!$AB$237:$AB$436,"&lt;&gt;0")</f>
        <v>0</v>
      </c>
      <c r="S80" s="248"/>
      <c r="T80" s="235">
        <f ca="1">SUMIFS('M&amp;E'!$T$237:$T$436,'M&amp;E'!$C$237:$C$436,$D80,'M&amp;E'!$AB$237:$AB$436,"&lt;&gt;0")</f>
        <v>0</v>
      </c>
      <c r="U80" s="235">
        <f ca="1">SUMIFS('M&amp;E'!$U$237:$U$436,'M&amp;E'!$C$237:$C$436,$D80,'M&amp;E'!$AB$237:$AB$436,"&lt;&gt;0")</f>
        <v>0</v>
      </c>
      <c r="V80" s="241" t="str">
        <f t="shared" ca="1" si="91"/>
        <v/>
      </c>
      <c r="W80" s="235">
        <f t="shared" ca="1" si="92"/>
        <v>0</v>
      </c>
      <c r="X80" s="235">
        <f ca="1">SUMIFS('M&amp;E'!$BU$237:$BU$436,'M&amp;E'!$C$237:$C$436,$D80,'M&amp;E'!$AB$237:$AB$436,"&lt;&gt;0")</f>
        <v>0</v>
      </c>
      <c r="Y80" s="248"/>
      <c r="Z80" s="235">
        <f ca="1">SUMIFS('M&amp;E'!$X$237:$X$436,'M&amp;E'!$C$237:$C$436,$D80,'M&amp;E'!$AB$237:$AB$436,"&lt;&gt;0")</f>
        <v>0</v>
      </c>
      <c r="AA80" s="235">
        <f ca="1">SUMIFS('M&amp;E'!$Y$237:$Y$436,'M&amp;E'!$C$237:$C$436,$D80,'M&amp;E'!$AB$237:$AB$436,"&lt;&gt;0")</f>
        <v>0</v>
      </c>
      <c r="AB80" s="241" t="str">
        <f t="shared" ca="1" si="93"/>
        <v/>
      </c>
      <c r="AC80" s="235">
        <f t="shared" ca="1" si="94"/>
        <v>0</v>
      </c>
      <c r="AD80" s="235">
        <f ca="1">SUMIFS('M&amp;E'!$BV$237:$BV$436,'M&amp;E'!$C$237:$C$436,$D80,'M&amp;E'!$AB$237:$AB$436,"&lt;&gt;0")</f>
        <v>0</v>
      </c>
      <c r="AE80" s="249"/>
      <c r="AF80" s="235">
        <f t="shared" ca="1" si="82"/>
        <v>0</v>
      </c>
      <c r="AG80" s="235">
        <f t="shared" ca="1" si="83"/>
        <v>0</v>
      </c>
      <c r="AH80" s="241" t="str">
        <f t="shared" ca="1" si="84"/>
        <v/>
      </c>
      <c r="AI80" s="235">
        <f t="shared" ca="1" si="85"/>
        <v>0</v>
      </c>
      <c r="AJ80" s="235">
        <f t="shared" ca="1" si="86"/>
        <v>0</v>
      </c>
    </row>
    <row r="81" spans="4:36" ht="39.75" hidden="1" customHeight="1" x14ac:dyDescent="0.2">
      <c r="D81" s="250" t="str">
        <f ca="1">Lists!G28</f>
        <v xml:space="preserve"> </v>
      </c>
      <c r="E81" s="251">
        <f ca="1">Lists!F28</f>
        <v>0</v>
      </c>
      <c r="F81" s="240"/>
      <c r="G81" s="240"/>
      <c r="H81" s="235">
        <f ca="1">SUMIFS('M&amp;E'!$L$237:$L$436,'M&amp;E'!$C$237:$C$436,$D81,'M&amp;E'!$AB$237:$AB$436,"&lt;&gt;0")</f>
        <v>0</v>
      </c>
      <c r="I81" s="235">
        <f ca="1">SUMIFS('M&amp;E'!$M$237:$M$436,'M&amp;E'!$C$237:$C$436,$D81,'M&amp;E'!$AB$237:$AB$436,"&lt;&gt;0")</f>
        <v>0</v>
      </c>
      <c r="J81" s="241" t="str">
        <f t="shared" ca="1" si="87"/>
        <v/>
      </c>
      <c r="K81" s="235">
        <f t="shared" ca="1" si="88"/>
        <v>0</v>
      </c>
      <c r="L81" s="235">
        <f ca="1">SUMIFS('M&amp;E'!$BJ$237:$BJ$436,'M&amp;E'!$C$237:$C$436,$D81,'M&amp;E'!$AB$237:$AB$436,"&lt;&gt;0")</f>
        <v>0</v>
      </c>
      <c r="M81" s="248"/>
      <c r="N81" s="235">
        <f ca="1">SUMIFS('M&amp;E'!$P$237:$P$436,'M&amp;E'!$C$237:$C$436,$D81,'M&amp;E'!$AB$237:$AB$436,"&lt;&gt;0")</f>
        <v>0</v>
      </c>
      <c r="O81" s="235">
        <f ca="1">SUMIFS('M&amp;E'!$Q$237:$Q$436,'M&amp;E'!$C$237:$C$436,$D81,'M&amp;E'!$AB$237:$AB$436,"&lt;&gt;0")</f>
        <v>0</v>
      </c>
      <c r="P81" s="241" t="str">
        <f t="shared" ca="1" si="89"/>
        <v/>
      </c>
      <c r="Q81" s="235">
        <f t="shared" ca="1" si="90"/>
        <v>0</v>
      </c>
      <c r="R81" s="235">
        <f ca="1">SUMIFS('M&amp;E'!$BT$237:$BT$436,'M&amp;E'!$C$237:$C$436,$D81,'M&amp;E'!$AB$237:$AB$436,"&lt;&gt;0")</f>
        <v>0</v>
      </c>
      <c r="S81" s="248"/>
      <c r="T81" s="235">
        <f ca="1">SUMIFS('M&amp;E'!$T$237:$T$436,'M&amp;E'!$C$237:$C$436,$D81,'M&amp;E'!$AB$237:$AB$436,"&lt;&gt;0")</f>
        <v>0</v>
      </c>
      <c r="U81" s="235">
        <f ca="1">SUMIFS('M&amp;E'!$U$237:$U$436,'M&amp;E'!$C$237:$C$436,$D81,'M&amp;E'!$AB$237:$AB$436,"&lt;&gt;0")</f>
        <v>0</v>
      </c>
      <c r="V81" s="241" t="str">
        <f t="shared" ca="1" si="91"/>
        <v/>
      </c>
      <c r="W81" s="235">
        <f t="shared" ca="1" si="92"/>
        <v>0</v>
      </c>
      <c r="X81" s="235">
        <f ca="1">SUMIFS('M&amp;E'!$BU$237:$BU$436,'M&amp;E'!$C$237:$C$436,$D81,'M&amp;E'!$AB$237:$AB$436,"&lt;&gt;0")</f>
        <v>0</v>
      </c>
      <c r="Y81" s="248"/>
      <c r="Z81" s="235">
        <f ca="1">SUMIFS('M&amp;E'!$X$237:$X$436,'M&amp;E'!$C$237:$C$436,$D81,'M&amp;E'!$AB$237:$AB$436,"&lt;&gt;0")</f>
        <v>0</v>
      </c>
      <c r="AA81" s="235">
        <f ca="1">SUMIFS('M&amp;E'!$Y$237:$Y$436,'M&amp;E'!$C$237:$C$436,$D81,'M&amp;E'!$AB$237:$AB$436,"&lt;&gt;0")</f>
        <v>0</v>
      </c>
      <c r="AB81" s="241" t="str">
        <f t="shared" ca="1" si="93"/>
        <v/>
      </c>
      <c r="AC81" s="235">
        <f t="shared" ca="1" si="94"/>
        <v>0</v>
      </c>
      <c r="AD81" s="235">
        <f ca="1">SUMIFS('M&amp;E'!$BV$237:$BV$436,'M&amp;E'!$C$237:$C$436,$D81,'M&amp;E'!$AB$237:$AB$436,"&lt;&gt;0")</f>
        <v>0</v>
      </c>
      <c r="AE81" s="249"/>
      <c r="AF81" s="235">
        <f t="shared" ca="1" si="82"/>
        <v>0</v>
      </c>
      <c r="AG81" s="235">
        <f t="shared" ca="1" si="83"/>
        <v>0</v>
      </c>
      <c r="AH81" s="241" t="str">
        <f t="shared" ca="1" si="84"/>
        <v/>
      </c>
      <c r="AI81" s="235">
        <f t="shared" ca="1" si="85"/>
        <v>0</v>
      </c>
      <c r="AJ81" s="235">
        <f t="shared" ca="1" si="86"/>
        <v>0</v>
      </c>
    </row>
    <row r="82" spans="4:36" ht="39.75" hidden="1" customHeight="1" x14ac:dyDescent="0.2">
      <c r="D82" s="250" t="str">
        <f ca="1">Lists!G29</f>
        <v xml:space="preserve"> </v>
      </c>
      <c r="E82" s="251">
        <f ca="1">Lists!F29</f>
        <v>0</v>
      </c>
      <c r="F82" s="240"/>
      <c r="G82" s="240"/>
      <c r="H82" s="235">
        <f ca="1">SUMIFS('M&amp;E'!$L$237:$L$436,'M&amp;E'!$C$237:$C$436,$D82,'M&amp;E'!$AB$237:$AB$436,"&lt;&gt;0")</f>
        <v>0</v>
      </c>
      <c r="I82" s="235">
        <f ca="1">SUMIFS('M&amp;E'!$M$237:$M$436,'M&amp;E'!$C$237:$C$436,$D82,'M&amp;E'!$AB$237:$AB$436,"&lt;&gt;0")</f>
        <v>0</v>
      </c>
      <c r="J82" s="241" t="str">
        <f t="shared" ca="1" si="87"/>
        <v/>
      </c>
      <c r="K82" s="235">
        <f t="shared" ca="1" si="88"/>
        <v>0</v>
      </c>
      <c r="L82" s="235">
        <f ca="1">SUMIFS('M&amp;E'!$BJ$237:$BJ$436,'M&amp;E'!$C$237:$C$436,$D82,'M&amp;E'!$AB$237:$AB$436,"&lt;&gt;0")</f>
        <v>0</v>
      </c>
      <c r="M82" s="248"/>
      <c r="N82" s="235">
        <f ca="1">SUMIFS('M&amp;E'!$P$237:$P$436,'M&amp;E'!$C$237:$C$436,$D82,'M&amp;E'!$AB$237:$AB$436,"&lt;&gt;0")</f>
        <v>0</v>
      </c>
      <c r="O82" s="235">
        <f ca="1">SUMIFS('M&amp;E'!$Q$237:$Q$436,'M&amp;E'!$C$237:$C$436,$D82,'M&amp;E'!$AB$237:$AB$436,"&lt;&gt;0")</f>
        <v>0</v>
      </c>
      <c r="P82" s="241" t="str">
        <f t="shared" ca="1" si="89"/>
        <v/>
      </c>
      <c r="Q82" s="235">
        <f t="shared" ca="1" si="90"/>
        <v>0</v>
      </c>
      <c r="R82" s="235">
        <f ca="1">SUMIFS('M&amp;E'!$BT$237:$BT$436,'M&amp;E'!$C$237:$C$436,$D82,'M&amp;E'!$AB$237:$AB$436,"&lt;&gt;0")</f>
        <v>0</v>
      </c>
      <c r="S82" s="248"/>
      <c r="T82" s="235">
        <f ca="1">SUMIFS('M&amp;E'!$T$237:$T$436,'M&amp;E'!$C$237:$C$436,$D82,'M&amp;E'!$AB$237:$AB$436,"&lt;&gt;0")</f>
        <v>0</v>
      </c>
      <c r="U82" s="235">
        <f ca="1">SUMIFS('M&amp;E'!$U$237:$U$436,'M&amp;E'!$C$237:$C$436,$D82,'M&amp;E'!$AB$237:$AB$436,"&lt;&gt;0")</f>
        <v>0</v>
      </c>
      <c r="V82" s="241" t="str">
        <f t="shared" ca="1" si="91"/>
        <v/>
      </c>
      <c r="W82" s="235">
        <f t="shared" ca="1" si="92"/>
        <v>0</v>
      </c>
      <c r="X82" s="235">
        <f ca="1">SUMIFS('M&amp;E'!$BU$237:$BU$436,'M&amp;E'!$C$237:$C$436,$D82,'M&amp;E'!$AB$237:$AB$436,"&lt;&gt;0")</f>
        <v>0</v>
      </c>
      <c r="Y82" s="248"/>
      <c r="Z82" s="235">
        <f ca="1">SUMIFS('M&amp;E'!$X$237:$X$436,'M&amp;E'!$C$237:$C$436,$D82,'M&amp;E'!$AB$237:$AB$436,"&lt;&gt;0")</f>
        <v>0</v>
      </c>
      <c r="AA82" s="235">
        <f ca="1">SUMIFS('M&amp;E'!$Y$237:$Y$436,'M&amp;E'!$C$237:$C$436,$D82,'M&amp;E'!$AB$237:$AB$436,"&lt;&gt;0")</f>
        <v>0</v>
      </c>
      <c r="AB82" s="241" t="str">
        <f t="shared" ca="1" si="93"/>
        <v/>
      </c>
      <c r="AC82" s="235">
        <f t="shared" ca="1" si="94"/>
        <v>0</v>
      </c>
      <c r="AD82" s="235">
        <f ca="1">SUMIFS('M&amp;E'!$BV$237:$BV$436,'M&amp;E'!$C$237:$C$436,$D82,'M&amp;E'!$AB$237:$AB$436,"&lt;&gt;0")</f>
        <v>0</v>
      </c>
      <c r="AE82" s="249"/>
      <c r="AF82" s="235">
        <f t="shared" ca="1" si="82"/>
        <v>0</v>
      </c>
      <c r="AG82" s="235">
        <f t="shared" ca="1" si="83"/>
        <v>0</v>
      </c>
      <c r="AH82" s="241" t="str">
        <f t="shared" ca="1" si="84"/>
        <v/>
      </c>
      <c r="AI82" s="235">
        <f t="shared" ca="1" si="85"/>
        <v>0</v>
      </c>
      <c r="AJ82" s="235">
        <f t="shared" ca="1" si="86"/>
        <v>0</v>
      </c>
    </row>
    <row r="83" spans="4:36" ht="39.75" hidden="1" customHeight="1" x14ac:dyDescent="0.2">
      <c r="D83" s="250" t="str">
        <f ca="1">Lists!G30</f>
        <v xml:space="preserve"> </v>
      </c>
      <c r="E83" s="251">
        <f ca="1">Lists!F30</f>
        <v>0</v>
      </c>
      <c r="F83" s="240"/>
      <c r="G83" s="240"/>
      <c r="H83" s="235">
        <f ca="1">SUMIFS('M&amp;E'!$L$237:$L$436,'M&amp;E'!$C$237:$C$436,$D83,'M&amp;E'!$AB$237:$AB$436,"&lt;&gt;0")</f>
        <v>0</v>
      </c>
      <c r="I83" s="235">
        <f ca="1">SUMIFS('M&amp;E'!$M$237:$M$436,'M&amp;E'!$C$237:$C$436,$D83,'M&amp;E'!$AB$237:$AB$436,"&lt;&gt;0")</f>
        <v>0</v>
      </c>
      <c r="J83" s="241" t="str">
        <f t="shared" ca="1" si="87"/>
        <v/>
      </c>
      <c r="K83" s="235">
        <f t="shared" ca="1" si="88"/>
        <v>0</v>
      </c>
      <c r="L83" s="235">
        <f ca="1">SUMIFS('M&amp;E'!$BJ$237:$BJ$436,'M&amp;E'!$C$237:$C$436,$D83,'M&amp;E'!$AB$237:$AB$436,"&lt;&gt;0")</f>
        <v>0</v>
      </c>
      <c r="M83" s="248"/>
      <c r="N83" s="235">
        <f ca="1">SUMIFS('M&amp;E'!$P$237:$P$436,'M&amp;E'!$C$237:$C$436,$D83,'M&amp;E'!$AB$237:$AB$436,"&lt;&gt;0")</f>
        <v>0</v>
      </c>
      <c r="O83" s="235">
        <f ca="1">SUMIFS('M&amp;E'!$Q$237:$Q$436,'M&amp;E'!$C$237:$C$436,$D83,'M&amp;E'!$AB$237:$AB$436,"&lt;&gt;0")</f>
        <v>0</v>
      </c>
      <c r="P83" s="241" t="str">
        <f t="shared" ca="1" si="89"/>
        <v/>
      </c>
      <c r="Q83" s="235">
        <f t="shared" ca="1" si="90"/>
        <v>0</v>
      </c>
      <c r="R83" s="235">
        <f ca="1">SUMIFS('M&amp;E'!$BT$237:$BT$436,'M&amp;E'!$C$237:$C$436,$D83,'M&amp;E'!$AB$237:$AB$436,"&lt;&gt;0")</f>
        <v>0</v>
      </c>
      <c r="S83" s="248"/>
      <c r="T83" s="235">
        <f ca="1">SUMIFS('M&amp;E'!$T$237:$T$436,'M&amp;E'!$C$237:$C$436,$D83,'M&amp;E'!$AB$237:$AB$436,"&lt;&gt;0")</f>
        <v>0</v>
      </c>
      <c r="U83" s="235">
        <f ca="1">SUMIFS('M&amp;E'!$U$237:$U$436,'M&amp;E'!$C$237:$C$436,$D83,'M&amp;E'!$AB$237:$AB$436,"&lt;&gt;0")</f>
        <v>0</v>
      </c>
      <c r="V83" s="241" t="str">
        <f t="shared" ca="1" si="91"/>
        <v/>
      </c>
      <c r="W83" s="235">
        <f t="shared" ca="1" si="92"/>
        <v>0</v>
      </c>
      <c r="X83" s="235">
        <f ca="1">SUMIFS('M&amp;E'!$BU$237:$BU$436,'M&amp;E'!$C$237:$C$436,$D83,'M&amp;E'!$AB$237:$AB$436,"&lt;&gt;0")</f>
        <v>0</v>
      </c>
      <c r="Y83" s="248"/>
      <c r="Z83" s="235">
        <f ca="1">SUMIFS('M&amp;E'!$X$237:$X$436,'M&amp;E'!$C$237:$C$436,$D83,'M&amp;E'!$AB$237:$AB$436,"&lt;&gt;0")</f>
        <v>0</v>
      </c>
      <c r="AA83" s="235">
        <f ca="1">SUMIFS('M&amp;E'!$Y$237:$Y$436,'M&amp;E'!$C$237:$C$436,$D83,'M&amp;E'!$AB$237:$AB$436,"&lt;&gt;0")</f>
        <v>0</v>
      </c>
      <c r="AB83" s="241" t="str">
        <f t="shared" ca="1" si="93"/>
        <v/>
      </c>
      <c r="AC83" s="235">
        <f t="shared" ca="1" si="94"/>
        <v>0</v>
      </c>
      <c r="AD83" s="235">
        <f ca="1">SUMIFS('M&amp;E'!$BV$237:$BV$436,'M&amp;E'!$C$237:$C$436,$D83,'M&amp;E'!$AB$237:$AB$436,"&lt;&gt;0")</f>
        <v>0</v>
      </c>
      <c r="AE83" s="249"/>
      <c r="AF83" s="235">
        <f t="shared" ca="1" si="82"/>
        <v>0</v>
      </c>
      <c r="AG83" s="235">
        <f t="shared" ca="1" si="83"/>
        <v>0</v>
      </c>
      <c r="AH83" s="241" t="str">
        <f t="shared" ca="1" si="84"/>
        <v/>
      </c>
      <c r="AI83" s="235">
        <f t="shared" ca="1" si="85"/>
        <v>0</v>
      </c>
      <c r="AJ83" s="235">
        <f t="shared" ca="1" si="86"/>
        <v>0</v>
      </c>
    </row>
    <row r="84" spans="4:36" ht="39.75" hidden="1" customHeight="1" x14ac:dyDescent="0.2">
      <c r="D84" s="250" t="str">
        <f ca="1">Lists!G31</f>
        <v xml:space="preserve"> </v>
      </c>
      <c r="E84" s="251">
        <f ca="1">Lists!F31</f>
        <v>0</v>
      </c>
      <c r="F84" s="240"/>
      <c r="G84" s="240"/>
      <c r="H84" s="235">
        <f ca="1">SUMIFS('M&amp;E'!$L$237:$L$436,'M&amp;E'!$C$237:$C$436,$D84,'M&amp;E'!$AB$237:$AB$436,"&lt;&gt;0")</f>
        <v>0</v>
      </c>
      <c r="I84" s="235">
        <f ca="1">SUMIFS('M&amp;E'!$M$237:$M$436,'M&amp;E'!$C$237:$C$436,$D84,'M&amp;E'!$AB$237:$AB$436,"&lt;&gt;0")</f>
        <v>0</v>
      </c>
      <c r="J84" s="241" t="str">
        <f t="shared" ca="1" si="87"/>
        <v/>
      </c>
      <c r="K84" s="235">
        <f t="shared" ca="1" si="88"/>
        <v>0</v>
      </c>
      <c r="L84" s="235">
        <f ca="1">SUMIFS('M&amp;E'!$BJ$237:$BJ$436,'M&amp;E'!$C$237:$C$436,$D84,'M&amp;E'!$AB$237:$AB$436,"&lt;&gt;0")</f>
        <v>0</v>
      </c>
      <c r="M84" s="248"/>
      <c r="N84" s="235">
        <f ca="1">SUMIFS('M&amp;E'!$P$237:$P$436,'M&amp;E'!$C$237:$C$436,$D84,'M&amp;E'!$AB$237:$AB$436,"&lt;&gt;0")</f>
        <v>0</v>
      </c>
      <c r="O84" s="235">
        <f ca="1">SUMIFS('M&amp;E'!$Q$237:$Q$436,'M&amp;E'!$C$237:$C$436,$D84,'M&amp;E'!$AB$237:$AB$436,"&lt;&gt;0")</f>
        <v>0</v>
      </c>
      <c r="P84" s="241" t="str">
        <f t="shared" ca="1" si="89"/>
        <v/>
      </c>
      <c r="Q84" s="235">
        <f t="shared" ca="1" si="90"/>
        <v>0</v>
      </c>
      <c r="R84" s="235">
        <f ca="1">SUMIFS('M&amp;E'!$BT$237:$BT$436,'M&amp;E'!$C$237:$C$436,$D84,'M&amp;E'!$AB$237:$AB$436,"&lt;&gt;0")</f>
        <v>0</v>
      </c>
      <c r="S84" s="248"/>
      <c r="T84" s="235">
        <f ca="1">SUMIFS('M&amp;E'!$T$237:$T$436,'M&amp;E'!$C$237:$C$436,$D84,'M&amp;E'!$AB$237:$AB$436,"&lt;&gt;0")</f>
        <v>0</v>
      </c>
      <c r="U84" s="235">
        <f ca="1">SUMIFS('M&amp;E'!$U$237:$U$436,'M&amp;E'!$C$237:$C$436,$D84,'M&amp;E'!$AB$237:$AB$436,"&lt;&gt;0")</f>
        <v>0</v>
      </c>
      <c r="V84" s="241" t="str">
        <f t="shared" ca="1" si="91"/>
        <v/>
      </c>
      <c r="W84" s="235">
        <f t="shared" ca="1" si="92"/>
        <v>0</v>
      </c>
      <c r="X84" s="235">
        <f ca="1">SUMIFS('M&amp;E'!$BU$237:$BU$436,'M&amp;E'!$C$237:$C$436,$D84,'M&amp;E'!$AB$237:$AB$436,"&lt;&gt;0")</f>
        <v>0</v>
      </c>
      <c r="Y84" s="248"/>
      <c r="Z84" s="235">
        <f ca="1">SUMIFS('M&amp;E'!$X$237:$X$436,'M&amp;E'!$C$237:$C$436,$D84,'M&amp;E'!$AB$237:$AB$436,"&lt;&gt;0")</f>
        <v>0</v>
      </c>
      <c r="AA84" s="235">
        <f ca="1">SUMIFS('M&amp;E'!$Y$237:$Y$436,'M&amp;E'!$C$237:$C$436,$D84,'M&amp;E'!$AB$237:$AB$436,"&lt;&gt;0")</f>
        <v>0</v>
      </c>
      <c r="AB84" s="241" t="str">
        <f t="shared" ca="1" si="93"/>
        <v/>
      </c>
      <c r="AC84" s="235">
        <f t="shared" ca="1" si="94"/>
        <v>0</v>
      </c>
      <c r="AD84" s="235">
        <f ca="1">SUMIFS('M&amp;E'!$BV$237:$BV$436,'M&amp;E'!$C$237:$C$436,$D84,'M&amp;E'!$AB$237:$AB$436,"&lt;&gt;0")</f>
        <v>0</v>
      </c>
      <c r="AE84" s="249"/>
      <c r="AF84" s="235">
        <f t="shared" ca="1" si="82"/>
        <v>0</v>
      </c>
      <c r="AG84" s="235">
        <f t="shared" ca="1" si="83"/>
        <v>0</v>
      </c>
      <c r="AH84" s="241" t="str">
        <f t="shared" ca="1" si="84"/>
        <v/>
      </c>
      <c r="AI84" s="235">
        <f t="shared" ca="1" si="85"/>
        <v>0</v>
      </c>
      <c r="AJ84" s="235">
        <f t="shared" ca="1" si="86"/>
        <v>0</v>
      </c>
    </row>
    <row r="85" spans="4:36" ht="39.75" hidden="1" customHeight="1" x14ac:dyDescent="0.2">
      <c r="D85" s="250" t="str">
        <f ca="1">Lists!G32</f>
        <v xml:space="preserve"> </v>
      </c>
      <c r="E85" s="251">
        <f ca="1">Lists!F32</f>
        <v>0</v>
      </c>
      <c r="F85" s="240"/>
      <c r="G85" s="240"/>
      <c r="H85" s="235">
        <f ca="1">SUMIFS('M&amp;E'!$L$237:$L$436,'M&amp;E'!$C$237:$C$436,$D85,'M&amp;E'!$AB$237:$AB$436,"&lt;&gt;0")</f>
        <v>0</v>
      </c>
      <c r="I85" s="235">
        <f ca="1">SUMIFS('M&amp;E'!$M$237:$M$436,'M&amp;E'!$C$237:$C$436,$D85,'M&amp;E'!$AB$237:$AB$436,"&lt;&gt;0")</f>
        <v>0</v>
      </c>
      <c r="J85" s="241" t="str">
        <f t="shared" ca="1" si="87"/>
        <v/>
      </c>
      <c r="K85" s="235">
        <f t="shared" ca="1" si="88"/>
        <v>0</v>
      </c>
      <c r="L85" s="235">
        <f ca="1">SUMIFS('M&amp;E'!$BJ$237:$BJ$436,'M&amp;E'!$C$237:$C$436,$D85,'M&amp;E'!$AB$237:$AB$436,"&lt;&gt;0")</f>
        <v>0</v>
      </c>
      <c r="M85" s="248"/>
      <c r="N85" s="235">
        <f ca="1">SUMIFS('M&amp;E'!$P$237:$P$436,'M&amp;E'!$C$237:$C$436,$D85,'M&amp;E'!$AB$237:$AB$436,"&lt;&gt;0")</f>
        <v>0</v>
      </c>
      <c r="O85" s="235">
        <f ca="1">SUMIFS('M&amp;E'!$Q$237:$Q$436,'M&amp;E'!$C$237:$C$436,$D85,'M&amp;E'!$AB$237:$AB$436,"&lt;&gt;0")</f>
        <v>0</v>
      </c>
      <c r="P85" s="241" t="str">
        <f t="shared" ca="1" si="89"/>
        <v/>
      </c>
      <c r="Q85" s="235">
        <f t="shared" ca="1" si="90"/>
        <v>0</v>
      </c>
      <c r="R85" s="235">
        <f ca="1">SUMIFS('M&amp;E'!$BT$237:$BT$436,'M&amp;E'!$C$237:$C$436,$D85,'M&amp;E'!$AB$237:$AB$436,"&lt;&gt;0")</f>
        <v>0</v>
      </c>
      <c r="S85" s="248"/>
      <c r="T85" s="235">
        <f ca="1">SUMIFS('M&amp;E'!$T$237:$T$436,'M&amp;E'!$C$237:$C$436,$D85,'M&amp;E'!$AB$237:$AB$436,"&lt;&gt;0")</f>
        <v>0</v>
      </c>
      <c r="U85" s="235">
        <f ca="1">SUMIFS('M&amp;E'!$U$237:$U$436,'M&amp;E'!$C$237:$C$436,$D85,'M&amp;E'!$AB$237:$AB$436,"&lt;&gt;0")</f>
        <v>0</v>
      </c>
      <c r="V85" s="241" t="str">
        <f t="shared" ca="1" si="91"/>
        <v/>
      </c>
      <c r="W85" s="235">
        <f t="shared" ca="1" si="92"/>
        <v>0</v>
      </c>
      <c r="X85" s="235">
        <f ca="1">SUMIFS('M&amp;E'!$BU$237:$BU$436,'M&amp;E'!$C$237:$C$436,$D85,'M&amp;E'!$AB$237:$AB$436,"&lt;&gt;0")</f>
        <v>0</v>
      </c>
      <c r="Y85" s="248"/>
      <c r="Z85" s="235">
        <f ca="1">SUMIFS('M&amp;E'!$X$237:$X$436,'M&amp;E'!$C$237:$C$436,$D85,'M&amp;E'!$AB$237:$AB$436,"&lt;&gt;0")</f>
        <v>0</v>
      </c>
      <c r="AA85" s="235">
        <f ca="1">SUMIFS('M&amp;E'!$Y$237:$Y$436,'M&amp;E'!$C$237:$C$436,$D85,'M&amp;E'!$AB$237:$AB$436,"&lt;&gt;0")</f>
        <v>0</v>
      </c>
      <c r="AB85" s="241" t="str">
        <f t="shared" ca="1" si="93"/>
        <v/>
      </c>
      <c r="AC85" s="235">
        <f t="shared" ca="1" si="94"/>
        <v>0</v>
      </c>
      <c r="AD85" s="235">
        <f ca="1">SUMIFS('M&amp;E'!$BV$237:$BV$436,'M&amp;E'!$C$237:$C$436,$D85,'M&amp;E'!$AB$237:$AB$436,"&lt;&gt;0")</f>
        <v>0</v>
      </c>
      <c r="AE85" s="249"/>
      <c r="AF85" s="235">
        <f t="shared" ca="1" si="82"/>
        <v>0</v>
      </c>
      <c r="AG85" s="235">
        <f t="shared" ca="1" si="83"/>
        <v>0</v>
      </c>
      <c r="AH85" s="241" t="str">
        <f t="shared" ca="1" si="84"/>
        <v/>
      </c>
      <c r="AI85" s="235">
        <f t="shared" ca="1" si="85"/>
        <v>0</v>
      </c>
      <c r="AJ85" s="235">
        <f t="shared" ca="1" si="86"/>
        <v>0</v>
      </c>
    </row>
    <row r="86" spans="4:36" ht="39.75" hidden="1" customHeight="1" x14ac:dyDescent="0.2">
      <c r="D86" s="250" t="str">
        <f ca="1">Lists!G33</f>
        <v xml:space="preserve"> </v>
      </c>
      <c r="E86" s="251">
        <f ca="1">Lists!F33</f>
        <v>0</v>
      </c>
      <c r="F86" s="240"/>
      <c r="G86" s="240"/>
      <c r="H86" s="235">
        <f ca="1">SUMIFS('M&amp;E'!$L$237:$L$436,'M&amp;E'!$C$237:$C$436,$D86,'M&amp;E'!$AB$237:$AB$436,"&lt;&gt;0")</f>
        <v>0</v>
      </c>
      <c r="I86" s="235">
        <f ca="1">SUMIFS('M&amp;E'!$M$237:$M$436,'M&amp;E'!$C$237:$C$436,$D86,'M&amp;E'!$AB$237:$AB$436,"&lt;&gt;0")</f>
        <v>0</v>
      </c>
      <c r="J86" s="241" t="str">
        <f t="shared" ca="1" si="87"/>
        <v/>
      </c>
      <c r="K86" s="235">
        <f t="shared" ca="1" si="88"/>
        <v>0</v>
      </c>
      <c r="L86" s="235">
        <f ca="1">SUMIFS('M&amp;E'!$BJ$237:$BJ$436,'M&amp;E'!$C$237:$C$436,$D86,'M&amp;E'!$AB$237:$AB$436,"&lt;&gt;0")</f>
        <v>0</v>
      </c>
      <c r="M86" s="248"/>
      <c r="N86" s="235">
        <f ca="1">SUMIFS('M&amp;E'!$P$237:$P$436,'M&amp;E'!$C$237:$C$436,$D86,'M&amp;E'!$AB$237:$AB$436,"&lt;&gt;0")</f>
        <v>0</v>
      </c>
      <c r="O86" s="235">
        <f ca="1">SUMIFS('M&amp;E'!$Q$237:$Q$436,'M&amp;E'!$C$237:$C$436,$D86,'M&amp;E'!$AB$237:$AB$436,"&lt;&gt;0")</f>
        <v>0</v>
      </c>
      <c r="P86" s="241" t="str">
        <f t="shared" ca="1" si="89"/>
        <v/>
      </c>
      <c r="Q86" s="235">
        <f t="shared" ca="1" si="90"/>
        <v>0</v>
      </c>
      <c r="R86" s="235">
        <f ca="1">SUMIFS('M&amp;E'!$BT$237:$BT$436,'M&amp;E'!$C$237:$C$436,$D86,'M&amp;E'!$AB$237:$AB$436,"&lt;&gt;0")</f>
        <v>0</v>
      </c>
      <c r="S86" s="248"/>
      <c r="T86" s="235">
        <f ca="1">SUMIFS('M&amp;E'!$T$237:$T$436,'M&amp;E'!$C$237:$C$436,$D86,'M&amp;E'!$AB$237:$AB$436,"&lt;&gt;0")</f>
        <v>0</v>
      </c>
      <c r="U86" s="235">
        <f ca="1">SUMIFS('M&amp;E'!$U$237:$U$436,'M&amp;E'!$C$237:$C$436,$D86,'M&amp;E'!$AB$237:$AB$436,"&lt;&gt;0")</f>
        <v>0</v>
      </c>
      <c r="V86" s="241" t="str">
        <f t="shared" ca="1" si="91"/>
        <v/>
      </c>
      <c r="W86" s="235">
        <f t="shared" ca="1" si="92"/>
        <v>0</v>
      </c>
      <c r="X86" s="235">
        <f ca="1">SUMIFS('M&amp;E'!$BU$237:$BU$436,'M&amp;E'!$C$237:$C$436,$D86,'M&amp;E'!$AB$237:$AB$436,"&lt;&gt;0")</f>
        <v>0</v>
      </c>
      <c r="Y86" s="248"/>
      <c r="Z86" s="235">
        <f ca="1">SUMIFS('M&amp;E'!$X$237:$X$436,'M&amp;E'!$C$237:$C$436,$D86,'M&amp;E'!$AB$237:$AB$436,"&lt;&gt;0")</f>
        <v>0</v>
      </c>
      <c r="AA86" s="235">
        <f ca="1">SUMIFS('M&amp;E'!$Y$237:$Y$436,'M&amp;E'!$C$237:$C$436,$D86,'M&amp;E'!$AB$237:$AB$436,"&lt;&gt;0")</f>
        <v>0</v>
      </c>
      <c r="AB86" s="241" t="str">
        <f t="shared" ca="1" si="93"/>
        <v/>
      </c>
      <c r="AC86" s="235">
        <f t="shared" ca="1" si="94"/>
        <v>0</v>
      </c>
      <c r="AD86" s="235">
        <f ca="1">SUMIFS('M&amp;E'!$BV$237:$BV$436,'M&amp;E'!$C$237:$C$436,$D86,'M&amp;E'!$AB$237:$AB$436,"&lt;&gt;0")</f>
        <v>0</v>
      </c>
      <c r="AE86" s="249"/>
      <c r="AF86" s="235">
        <f t="shared" ca="1" si="82"/>
        <v>0</v>
      </c>
      <c r="AG86" s="235">
        <f t="shared" ca="1" si="83"/>
        <v>0</v>
      </c>
      <c r="AH86" s="241" t="str">
        <f t="shared" ca="1" si="84"/>
        <v/>
      </c>
      <c r="AI86" s="235">
        <f t="shared" ca="1" si="85"/>
        <v>0</v>
      </c>
      <c r="AJ86" s="235">
        <f t="shared" ca="1" si="86"/>
        <v>0</v>
      </c>
    </row>
    <row r="87" spans="4:36" ht="39.75" hidden="1" customHeight="1" x14ac:dyDescent="0.2">
      <c r="D87" s="250" t="str">
        <f ca="1">Lists!G34</f>
        <v xml:space="preserve"> </v>
      </c>
      <c r="E87" s="251">
        <f ca="1">Lists!F34</f>
        <v>0</v>
      </c>
      <c r="F87" s="240"/>
      <c r="G87" s="240"/>
      <c r="H87" s="235">
        <f ca="1">SUMIFS('M&amp;E'!$L$237:$L$436,'M&amp;E'!$C$237:$C$436,$D87,'M&amp;E'!$AB$237:$AB$436,"&lt;&gt;0")</f>
        <v>0</v>
      </c>
      <c r="I87" s="235">
        <f ca="1">SUMIFS('M&amp;E'!$M$237:$M$436,'M&amp;E'!$C$237:$C$436,$D87,'M&amp;E'!$AB$237:$AB$436,"&lt;&gt;0")</f>
        <v>0</v>
      </c>
      <c r="J87" s="241" t="str">
        <f t="shared" ca="1" si="87"/>
        <v/>
      </c>
      <c r="K87" s="235">
        <f t="shared" ca="1" si="88"/>
        <v>0</v>
      </c>
      <c r="L87" s="235">
        <f ca="1">SUMIFS('M&amp;E'!$BJ$237:$BJ$436,'M&amp;E'!$C$237:$C$436,$D87,'M&amp;E'!$AB$237:$AB$436,"&lt;&gt;0")</f>
        <v>0</v>
      </c>
      <c r="M87" s="248"/>
      <c r="N87" s="235">
        <f ca="1">SUMIFS('M&amp;E'!$P$237:$P$436,'M&amp;E'!$C$237:$C$436,$D87,'M&amp;E'!$AB$237:$AB$436,"&lt;&gt;0")</f>
        <v>0</v>
      </c>
      <c r="O87" s="235">
        <f ca="1">SUMIFS('M&amp;E'!$Q$237:$Q$436,'M&amp;E'!$C$237:$C$436,$D87,'M&amp;E'!$AB$237:$AB$436,"&lt;&gt;0")</f>
        <v>0</v>
      </c>
      <c r="P87" s="241" t="str">
        <f t="shared" ca="1" si="89"/>
        <v/>
      </c>
      <c r="Q87" s="235">
        <f t="shared" ca="1" si="90"/>
        <v>0</v>
      </c>
      <c r="R87" s="235">
        <f ca="1">SUMIFS('M&amp;E'!$BT$237:$BT$436,'M&amp;E'!$C$237:$C$436,$D87,'M&amp;E'!$AB$237:$AB$436,"&lt;&gt;0")</f>
        <v>0</v>
      </c>
      <c r="S87" s="248"/>
      <c r="T87" s="235">
        <f ca="1">SUMIFS('M&amp;E'!$T$237:$T$436,'M&amp;E'!$C$237:$C$436,$D87,'M&amp;E'!$AB$237:$AB$436,"&lt;&gt;0")</f>
        <v>0</v>
      </c>
      <c r="U87" s="235">
        <f ca="1">SUMIFS('M&amp;E'!$U$237:$U$436,'M&amp;E'!$C$237:$C$436,$D87,'M&amp;E'!$AB$237:$AB$436,"&lt;&gt;0")</f>
        <v>0</v>
      </c>
      <c r="V87" s="241" t="str">
        <f t="shared" ca="1" si="91"/>
        <v/>
      </c>
      <c r="W87" s="235">
        <f t="shared" ca="1" si="92"/>
        <v>0</v>
      </c>
      <c r="X87" s="235">
        <f ca="1">SUMIFS('M&amp;E'!$BU$237:$BU$436,'M&amp;E'!$C$237:$C$436,$D87,'M&amp;E'!$AB$237:$AB$436,"&lt;&gt;0")</f>
        <v>0</v>
      </c>
      <c r="Y87" s="248"/>
      <c r="Z87" s="235">
        <f ca="1">SUMIFS('M&amp;E'!$X$237:$X$436,'M&amp;E'!$C$237:$C$436,$D87,'M&amp;E'!$AB$237:$AB$436,"&lt;&gt;0")</f>
        <v>0</v>
      </c>
      <c r="AA87" s="235">
        <f ca="1">SUMIFS('M&amp;E'!$Y$237:$Y$436,'M&amp;E'!$C$237:$C$436,$D87,'M&amp;E'!$AB$237:$AB$436,"&lt;&gt;0")</f>
        <v>0</v>
      </c>
      <c r="AB87" s="241" t="str">
        <f t="shared" ca="1" si="93"/>
        <v/>
      </c>
      <c r="AC87" s="235">
        <f t="shared" ca="1" si="94"/>
        <v>0</v>
      </c>
      <c r="AD87" s="235">
        <f ca="1">SUMIFS('M&amp;E'!$BV$237:$BV$436,'M&amp;E'!$C$237:$C$436,$D87,'M&amp;E'!$AB$237:$AB$436,"&lt;&gt;0")</f>
        <v>0</v>
      </c>
      <c r="AE87" s="249"/>
      <c r="AF87" s="235">
        <f t="shared" ca="1" si="82"/>
        <v>0</v>
      </c>
      <c r="AG87" s="235">
        <f t="shared" ca="1" si="83"/>
        <v>0</v>
      </c>
      <c r="AH87" s="241" t="str">
        <f t="shared" ca="1" si="84"/>
        <v/>
      </c>
      <c r="AI87" s="235">
        <f t="shared" ca="1" si="85"/>
        <v>0</v>
      </c>
      <c r="AJ87" s="235">
        <f t="shared" ca="1" si="86"/>
        <v>0</v>
      </c>
    </row>
    <row r="88" spans="4:36" ht="39.75" hidden="1" customHeight="1" x14ac:dyDescent="0.2">
      <c r="D88" s="250" t="str">
        <f ca="1">Lists!G35</f>
        <v xml:space="preserve"> </v>
      </c>
      <c r="E88" s="251">
        <f ca="1">Lists!F35</f>
        <v>0</v>
      </c>
      <c r="F88" s="240"/>
      <c r="G88" s="240"/>
      <c r="H88" s="235">
        <f ca="1">SUMIFS('M&amp;E'!$L$237:$L$436,'M&amp;E'!$C$237:$C$436,$D88,'M&amp;E'!$AB$237:$AB$436,"&lt;&gt;0")</f>
        <v>0</v>
      </c>
      <c r="I88" s="235">
        <f ca="1">SUMIFS('M&amp;E'!$M$237:$M$436,'M&amp;E'!$C$237:$C$436,$D88,'M&amp;E'!$AB$237:$AB$436,"&lt;&gt;0")</f>
        <v>0</v>
      </c>
      <c r="J88" s="241" t="str">
        <f t="shared" ca="1" si="87"/>
        <v/>
      </c>
      <c r="K88" s="235">
        <f t="shared" ca="1" si="88"/>
        <v>0</v>
      </c>
      <c r="L88" s="235">
        <f ca="1">SUMIFS('M&amp;E'!$BJ$237:$BJ$436,'M&amp;E'!$C$237:$C$436,$D88,'M&amp;E'!$AB$237:$AB$436,"&lt;&gt;0")</f>
        <v>0</v>
      </c>
      <c r="M88" s="248"/>
      <c r="N88" s="235">
        <f ca="1">SUMIFS('M&amp;E'!$P$237:$P$436,'M&amp;E'!$C$237:$C$436,$D88,'M&amp;E'!$AB$237:$AB$436,"&lt;&gt;0")</f>
        <v>0</v>
      </c>
      <c r="O88" s="235">
        <f ca="1">SUMIFS('M&amp;E'!$Q$237:$Q$436,'M&amp;E'!$C$237:$C$436,$D88,'M&amp;E'!$AB$237:$AB$436,"&lt;&gt;0")</f>
        <v>0</v>
      </c>
      <c r="P88" s="241" t="str">
        <f t="shared" ca="1" si="89"/>
        <v/>
      </c>
      <c r="Q88" s="235">
        <f t="shared" ca="1" si="90"/>
        <v>0</v>
      </c>
      <c r="R88" s="235">
        <f ca="1">SUMIFS('M&amp;E'!$BT$237:$BT$436,'M&amp;E'!$C$237:$C$436,$D88,'M&amp;E'!$AB$237:$AB$436,"&lt;&gt;0")</f>
        <v>0</v>
      </c>
      <c r="S88" s="248"/>
      <c r="T88" s="235">
        <f ca="1">SUMIFS('M&amp;E'!$T$237:$T$436,'M&amp;E'!$C$237:$C$436,$D88,'M&amp;E'!$AB$237:$AB$436,"&lt;&gt;0")</f>
        <v>0</v>
      </c>
      <c r="U88" s="235">
        <f ca="1">SUMIFS('M&amp;E'!$U$237:$U$436,'M&amp;E'!$C$237:$C$436,$D88,'M&amp;E'!$AB$237:$AB$436,"&lt;&gt;0")</f>
        <v>0</v>
      </c>
      <c r="V88" s="241" t="str">
        <f t="shared" ca="1" si="91"/>
        <v/>
      </c>
      <c r="W88" s="235">
        <f t="shared" ca="1" si="92"/>
        <v>0</v>
      </c>
      <c r="X88" s="235">
        <f ca="1">SUMIFS('M&amp;E'!$BU$237:$BU$436,'M&amp;E'!$C$237:$C$436,$D88,'M&amp;E'!$AB$237:$AB$436,"&lt;&gt;0")</f>
        <v>0</v>
      </c>
      <c r="Y88" s="248"/>
      <c r="Z88" s="235">
        <f ca="1">SUMIFS('M&amp;E'!$X$237:$X$436,'M&amp;E'!$C$237:$C$436,$D88,'M&amp;E'!$AB$237:$AB$436,"&lt;&gt;0")</f>
        <v>0</v>
      </c>
      <c r="AA88" s="235">
        <f ca="1">SUMIFS('M&amp;E'!$Y$237:$Y$436,'M&amp;E'!$C$237:$C$436,$D88,'M&amp;E'!$AB$237:$AB$436,"&lt;&gt;0")</f>
        <v>0</v>
      </c>
      <c r="AB88" s="241" t="str">
        <f t="shared" ca="1" si="93"/>
        <v/>
      </c>
      <c r="AC88" s="235">
        <f t="shared" ca="1" si="94"/>
        <v>0</v>
      </c>
      <c r="AD88" s="235">
        <f ca="1">SUMIFS('M&amp;E'!$BV$237:$BV$436,'M&amp;E'!$C$237:$C$436,$D88,'M&amp;E'!$AB$237:$AB$436,"&lt;&gt;0")</f>
        <v>0</v>
      </c>
      <c r="AE88" s="249"/>
      <c r="AF88" s="235">
        <f t="shared" ca="1" si="82"/>
        <v>0</v>
      </c>
      <c r="AG88" s="235">
        <f t="shared" ca="1" si="83"/>
        <v>0</v>
      </c>
      <c r="AH88" s="241" t="str">
        <f t="shared" ca="1" si="84"/>
        <v/>
      </c>
      <c r="AI88" s="235">
        <f t="shared" ca="1" si="85"/>
        <v>0</v>
      </c>
      <c r="AJ88" s="235">
        <f t="shared" ca="1" si="86"/>
        <v>0</v>
      </c>
    </row>
    <row r="89" spans="4:36" ht="39.75" hidden="1" customHeight="1" x14ac:dyDescent="0.2">
      <c r="D89" s="250" t="str">
        <f ca="1">Lists!G36</f>
        <v xml:space="preserve"> </v>
      </c>
      <c r="E89" s="251">
        <f ca="1">Lists!F36</f>
        <v>0</v>
      </c>
      <c r="F89" s="240"/>
      <c r="G89" s="240"/>
      <c r="H89" s="235">
        <f ca="1">SUMIFS('M&amp;E'!$L$237:$L$436,'M&amp;E'!$C$237:$C$436,$D89,'M&amp;E'!$AB$237:$AB$436,"&lt;&gt;0")</f>
        <v>0</v>
      </c>
      <c r="I89" s="235">
        <f ca="1">SUMIFS('M&amp;E'!$M$237:$M$436,'M&amp;E'!$C$237:$C$436,$D89,'M&amp;E'!$AB$237:$AB$436,"&lt;&gt;0")</f>
        <v>0</v>
      </c>
      <c r="J89" s="241" t="str">
        <f t="shared" ca="1" si="87"/>
        <v/>
      </c>
      <c r="K89" s="235">
        <f t="shared" ca="1" si="88"/>
        <v>0</v>
      </c>
      <c r="L89" s="235">
        <f ca="1">SUMIFS('M&amp;E'!$BJ$237:$BJ$436,'M&amp;E'!$C$237:$C$436,$D89,'M&amp;E'!$AB$237:$AB$436,"&lt;&gt;0")</f>
        <v>0</v>
      </c>
      <c r="M89" s="248"/>
      <c r="N89" s="235">
        <f ca="1">SUMIFS('M&amp;E'!$P$237:$P$436,'M&amp;E'!$C$237:$C$436,$D89,'M&amp;E'!$AB$237:$AB$436,"&lt;&gt;0")</f>
        <v>0</v>
      </c>
      <c r="O89" s="235">
        <f ca="1">SUMIFS('M&amp;E'!$Q$237:$Q$436,'M&amp;E'!$C$237:$C$436,$D89,'M&amp;E'!$AB$237:$AB$436,"&lt;&gt;0")</f>
        <v>0</v>
      </c>
      <c r="P89" s="241" t="str">
        <f t="shared" ca="1" si="89"/>
        <v/>
      </c>
      <c r="Q89" s="235">
        <f t="shared" ca="1" si="90"/>
        <v>0</v>
      </c>
      <c r="R89" s="235">
        <f ca="1">SUMIFS('M&amp;E'!$BT$237:$BT$436,'M&amp;E'!$C$237:$C$436,$D89,'M&amp;E'!$AB$237:$AB$436,"&lt;&gt;0")</f>
        <v>0</v>
      </c>
      <c r="S89" s="248"/>
      <c r="T89" s="235">
        <f ca="1">SUMIFS('M&amp;E'!$T$237:$T$436,'M&amp;E'!$C$237:$C$436,$D89,'M&amp;E'!$AB$237:$AB$436,"&lt;&gt;0")</f>
        <v>0</v>
      </c>
      <c r="U89" s="235">
        <f ca="1">SUMIFS('M&amp;E'!$U$237:$U$436,'M&amp;E'!$C$237:$C$436,$D89,'M&amp;E'!$AB$237:$AB$436,"&lt;&gt;0")</f>
        <v>0</v>
      </c>
      <c r="V89" s="241" t="str">
        <f t="shared" ca="1" si="91"/>
        <v/>
      </c>
      <c r="W89" s="235">
        <f t="shared" ca="1" si="92"/>
        <v>0</v>
      </c>
      <c r="X89" s="235">
        <f ca="1">SUMIFS('M&amp;E'!$BU$237:$BU$436,'M&amp;E'!$C$237:$C$436,$D89,'M&amp;E'!$AB$237:$AB$436,"&lt;&gt;0")</f>
        <v>0</v>
      </c>
      <c r="Y89" s="248"/>
      <c r="Z89" s="235">
        <f ca="1">SUMIFS('M&amp;E'!$X$237:$X$436,'M&amp;E'!$C$237:$C$436,$D89,'M&amp;E'!$AB$237:$AB$436,"&lt;&gt;0")</f>
        <v>0</v>
      </c>
      <c r="AA89" s="235">
        <f ca="1">SUMIFS('M&amp;E'!$Y$237:$Y$436,'M&amp;E'!$C$237:$C$436,$D89,'M&amp;E'!$AB$237:$AB$436,"&lt;&gt;0")</f>
        <v>0</v>
      </c>
      <c r="AB89" s="241" t="str">
        <f t="shared" ca="1" si="93"/>
        <v/>
      </c>
      <c r="AC89" s="235">
        <f t="shared" ca="1" si="94"/>
        <v>0</v>
      </c>
      <c r="AD89" s="235">
        <f ca="1">SUMIFS('M&amp;E'!$BV$237:$BV$436,'M&amp;E'!$C$237:$C$436,$D89,'M&amp;E'!$AB$237:$AB$436,"&lt;&gt;0")</f>
        <v>0</v>
      </c>
      <c r="AE89" s="249"/>
      <c r="AF89" s="235">
        <f t="shared" ca="1" si="82"/>
        <v>0</v>
      </c>
      <c r="AG89" s="235">
        <f t="shared" ca="1" si="83"/>
        <v>0</v>
      </c>
      <c r="AH89" s="241" t="str">
        <f t="shared" ca="1" si="84"/>
        <v/>
      </c>
      <c r="AI89" s="235">
        <f t="shared" ca="1" si="85"/>
        <v>0</v>
      </c>
      <c r="AJ89" s="235">
        <f t="shared" ca="1" si="86"/>
        <v>0</v>
      </c>
    </row>
    <row r="90" spans="4:36" ht="39.75" hidden="1" customHeight="1" x14ac:dyDescent="0.2">
      <c r="D90" s="250" t="str">
        <f ca="1">Lists!G37</f>
        <v xml:space="preserve"> </v>
      </c>
      <c r="E90" s="251">
        <f ca="1">Lists!F37</f>
        <v>0</v>
      </c>
      <c r="F90" s="240"/>
      <c r="G90" s="240"/>
      <c r="H90" s="235">
        <f ca="1">SUMIFS('M&amp;E'!$L$237:$L$436,'M&amp;E'!$C$237:$C$436,$D90,'M&amp;E'!$AB$237:$AB$436,"&lt;&gt;0")</f>
        <v>0</v>
      </c>
      <c r="I90" s="235">
        <f ca="1">SUMIFS('M&amp;E'!$M$237:$M$436,'M&amp;E'!$C$237:$C$436,$D90,'M&amp;E'!$AB$237:$AB$436,"&lt;&gt;0")</f>
        <v>0</v>
      </c>
      <c r="J90" s="241" t="str">
        <f t="shared" ca="1" si="87"/>
        <v/>
      </c>
      <c r="K90" s="235">
        <f t="shared" ca="1" si="88"/>
        <v>0</v>
      </c>
      <c r="L90" s="235">
        <f ca="1">SUMIFS('M&amp;E'!$BJ$237:$BJ$436,'M&amp;E'!$C$237:$C$436,$D90,'M&amp;E'!$AB$237:$AB$436,"&lt;&gt;0")</f>
        <v>0</v>
      </c>
      <c r="M90" s="248"/>
      <c r="N90" s="235">
        <f ca="1">SUMIFS('M&amp;E'!$P$237:$P$436,'M&amp;E'!$C$237:$C$436,$D90,'M&amp;E'!$AB$237:$AB$436,"&lt;&gt;0")</f>
        <v>0</v>
      </c>
      <c r="O90" s="235">
        <f ca="1">SUMIFS('M&amp;E'!$Q$237:$Q$436,'M&amp;E'!$C$237:$C$436,$D90,'M&amp;E'!$AB$237:$AB$436,"&lt;&gt;0")</f>
        <v>0</v>
      </c>
      <c r="P90" s="241" t="str">
        <f t="shared" ca="1" si="89"/>
        <v/>
      </c>
      <c r="Q90" s="235">
        <f t="shared" ca="1" si="90"/>
        <v>0</v>
      </c>
      <c r="R90" s="235">
        <f ca="1">SUMIFS('M&amp;E'!$BT$237:$BT$436,'M&amp;E'!$C$237:$C$436,$D90,'M&amp;E'!$AB$237:$AB$436,"&lt;&gt;0")</f>
        <v>0</v>
      </c>
      <c r="S90" s="248"/>
      <c r="T90" s="235">
        <f ca="1">SUMIFS('M&amp;E'!$T$237:$T$436,'M&amp;E'!$C$237:$C$436,$D90,'M&amp;E'!$AB$237:$AB$436,"&lt;&gt;0")</f>
        <v>0</v>
      </c>
      <c r="U90" s="235">
        <f ca="1">SUMIFS('M&amp;E'!$U$237:$U$436,'M&amp;E'!$C$237:$C$436,$D90,'M&amp;E'!$AB$237:$AB$436,"&lt;&gt;0")</f>
        <v>0</v>
      </c>
      <c r="V90" s="241" t="str">
        <f t="shared" ca="1" si="91"/>
        <v/>
      </c>
      <c r="W90" s="235">
        <f t="shared" ca="1" si="92"/>
        <v>0</v>
      </c>
      <c r="X90" s="235">
        <f ca="1">SUMIFS('M&amp;E'!$BU$237:$BU$436,'M&amp;E'!$C$237:$C$436,$D90,'M&amp;E'!$AB$237:$AB$436,"&lt;&gt;0")</f>
        <v>0</v>
      </c>
      <c r="Y90" s="248"/>
      <c r="Z90" s="235">
        <f ca="1">SUMIFS('M&amp;E'!$X$237:$X$436,'M&amp;E'!$C$237:$C$436,$D90,'M&amp;E'!$AB$237:$AB$436,"&lt;&gt;0")</f>
        <v>0</v>
      </c>
      <c r="AA90" s="235">
        <f ca="1">SUMIFS('M&amp;E'!$Y$237:$Y$436,'M&amp;E'!$C$237:$C$436,$D90,'M&amp;E'!$AB$237:$AB$436,"&lt;&gt;0")</f>
        <v>0</v>
      </c>
      <c r="AB90" s="241" t="str">
        <f t="shared" ca="1" si="93"/>
        <v/>
      </c>
      <c r="AC90" s="235">
        <f t="shared" ca="1" si="94"/>
        <v>0</v>
      </c>
      <c r="AD90" s="235">
        <f ca="1">SUMIFS('M&amp;E'!$BV$237:$BV$436,'M&amp;E'!$C$237:$C$436,$D90,'M&amp;E'!$AB$237:$AB$436,"&lt;&gt;0")</f>
        <v>0</v>
      </c>
      <c r="AE90" s="249"/>
      <c r="AF90" s="235">
        <f t="shared" ca="1" si="82"/>
        <v>0</v>
      </c>
      <c r="AG90" s="235">
        <f t="shared" ca="1" si="83"/>
        <v>0</v>
      </c>
      <c r="AH90" s="241" t="str">
        <f t="shared" ca="1" si="84"/>
        <v/>
      </c>
      <c r="AI90" s="235">
        <f t="shared" ca="1" si="85"/>
        <v>0</v>
      </c>
      <c r="AJ90" s="235">
        <f t="shared" ca="1" si="86"/>
        <v>0</v>
      </c>
    </row>
    <row r="91" spans="4:36" ht="39.75" hidden="1" customHeight="1" x14ac:dyDescent="0.2">
      <c r="D91" s="250" t="str">
        <f ca="1">Lists!G38</f>
        <v xml:space="preserve"> </v>
      </c>
      <c r="E91" s="251">
        <f ca="1">Lists!F38</f>
        <v>0</v>
      </c>
      <c r="F91" s="240"/>
      <c r="G91" s="240"/>
      <c r="H91" s="235">
        <f ca="1">SUMIFS('M&amp;E'!$L$237:$L$436,'M&amp;E'!$C$237:$C$436,$D91,'M&amp;E'!$AB$237:$AB$436,"&lt;&gt;0")</f>
        <v>0</v>
      </c>
      <c r="I91" s="235">
        <f ca="1">SUMIFS('M&amp;E'!$M$237:$M$436,'M&amp;E'!$C$237:$C$436,$D91,'M&amp;E'!$AB$237:$AB$436,"&lt;&gt;0")</f>
        <v>0</v>
      </c>
      <c r="J91" s="241" t="str">
        <f t="shared" ca="1" si="87"/>
        <v/>
      </c>
      <c r="K91" s="235">
        <f t="shared" ca="1" si="88"/>
        <v>0</v>
      </c>
      <c r="L91" s="235">
        <f ca="1">SUMIFS('M&amp;E'!$BJ$237:$BJ$436,'M&amp;E'!$C$237:$C$436,$D91,'M&amp;E'!$AB$237:$AB$436,"&lt;&gt;0")</f>
        <v>0</v>
      </c>
      <c r="M91" s="248"/>
      <c r="N91" s="235">
        <f ca="1">SUMIFS('M&amp;E'!$P$237:$P$436,'M&amp;E'!$C$237:$C$436,$D91,'M&amp;E'!$AB$237:$AB$436,"&lt;&gt;0")</f>
        <v>0</v>
      </c>
      <c r="O91" s="235">
        <f ca="1">SUMIFS('M&amp;E'!$Q$237:$Q$436,'M&amp;E'!$C$237:$C$436,$D91,'M&amp;E'!$AB$237:$AB$436,"&lt;&gt;0")</f>
        <v>0</v>
      </c>
      <c r="P91" s="241" t="str">
        <f t="shared" ca="1" si="89"/>
        <v/>
      </c>
      <c r="Q91" s="235">
        <f t="shared" ca="1" si="90"/>
        <v>0</v>
      </c>
      <c r="R91" s="235">
        <f ca="1">SUMIFS('M&amp;E'!$BT$237:$BT$436,'M&amp;E'!$C$237:$C$436,$D91,'M&amp;E'!$AB$237:$AB$436,"&lt;&gt;0")</f>
        <v>0</v>
      </c>
      <c r="S91" s="248"/>
      <c r="T91" s="235">
        <f ca="1">SUMIFS('M&amp;E'!$T$237:$T$436,'M&amp;E'!$C$237:$C$436,$D91,'M&amp;E'!$AB$237:$AB$436,"&lt;&gt;0")</f>
        <v>0</v>
      </c>
      <c r="U91" s="235">
        <f ca="1">SUMIFS('M&amp;E'!$U$237:$U$436,'M&amp;E'!$C$237:$C$436,$D91,'M&amp;E'!$AB$237:$AB$436,"&lt;&gt;0")</f>
        <v>0</v>
      </c>
      <c r="V91" s="241" t="str">
        <f t="shared" ca="1" si="91"/>
        <v/>
      </c>
      <c r="W91" s="235">
        <f t="shared" ca="1" si="92"/>
        <v>0</v>
      </c>
      <c r="X91" s="235">
        <f ca="1">SUMIFS('M&amp;E'!$BU$237:$BU$436,'M&amp;E'!$C$237:$C$436,$D91,'M&amp;E'!$AB$237:$AB$436,"&lt;&gt;0")</f>
        <v>0</v>
      </c>
      <c r="Y91" s="248"/>
      <c r="Z91" s="235">
        <f ca="1">SUMIFS('M&amp;E'!$X$237:$X$436,'M&amp;E'!$C$237:$C$436,$D91,'M&amp;E'!$AB$237:$AB$436,"&lt;&gt;0")</f>
        <v>0</v>
      </c>
      <c r="AA91" s="235">
        <f ca="1">SUMIFS('M&amp;E'!$Y$237:$Y$436,'M&amp;E'!$C$237:$C$436,$D91,'M&amp;E'!$AB$237:$AB$436,"&lt;&gt;0")</f>
        <v>0</v>
      </c>
      <c r="AB91" s="241" t="str">
        <f t="shared" ca="1" si="93"/>
        <v/>
      </c>
      <c r="AC91" s="235">
        <f t="shared" ca="1" si="94"/>
        <v>0</v>
      </c>
      <c r="AD91" s="235">
        <f ca="1">SUMIFS('M&amp;E'!$BV$237:$BV$436,'M&amp;E'!$C$237:$C$436,$D91,'M&amp;E'!$AB$237:$AB$436,"&lt;&gt;0")</f>
        <v>0</v>
      </c>
      <c r="AE91" s="249"/>
      <c r="AF91" s="235">
        <f t="shared" ca="1" si="82"/>
        <v>0</v>
      </c>
      <c r="AG91" s="235">
        <f t="shared" ca="1" si="83"/>
        <v>0</v>
      </c>
      <c r="AH91" s="241" t="str">
        <f t="shared" ca="1" si="84"/>
        <v/>
      </c>
      <c r="AI91" s="235">
        <f t="shared" ca="1" si="85"/>
        <v>0</v>
      </c>
      <c r="AJ91" s="235">
        <f t="shared" ca="1" si="86"/>
        <v>0</v>
      </c>
    </row>
    <row r="92" spans="4:36" ht="39.75" hidden="1" customHeight="1" x14ac:dyDescent="0.2">
      <c r="D92" s="250" t="str">
        <f ca="1">Lists!G39</f>
        <v xml:space="preserve"> </v>
      </c>
      <c r="E92" s="251">
        <f ca="1">Lists!F39</f>
        <v>0</v>
      </c>
      <c r="F92" s="240"/>
      <c r="G92" s="240"/>
      <c r="H92" s="235">
        <f ca="1">SUMIFS('M&amp;E'!$L$237:$L$436,'M&amp;E'!$C$237:$C$436,$D92,'M&amp;E'!$AB$237:$AB$436,"&lt;&gt;0")</f>
        <v>0</v>
      </c>
      <c r="I92" s="235">
        <f ca="1">SUMIFS('M&amp;E'!$M$237:$M$436,'M&amp;E'!$C$237:$C$436,$D92,'M&amp;E'!$AB$237:$AB$436,"&lt;&gt;0")</f>
        <v>0</v>
      </c>
      <c r="J92" s="241" t="str">
        <f t="shared" ca="1" si="87"/>
        <v/>
      </c>
      <c r="K92" s="235">
        <f t="shared" ca="1" si="88"/>
        <v>0</v>
      </c>
      <c r="L92" s="235">
        <f ca="1">SUMIFS('M&amp;E'!$BJ$237:$BJ$436,'M&amp;E'!$C$237:$C$436,$D92,'M&amp;E'!$AB$237:$AB$436,"&lt;&gt;0")</f>
        <v>0</v>
      </c>
      <c r="M92" s="248"/>
      <c r="N92" s="235">
        <f ca="1">SUMIFS('M&amp;E'!$P$237:$P$436,'M&amp;E'!$C$237:$C$436,$D92,'M&amp;E'!$AB$237:$AB$436,"&lt;&gt;0")</f>
        <v>0</v>
      </c>
      <c r="O92" s="235">
        <f ca="1">SUMIFS('M&amp;E'!$Q$237:$Q$436,'M&amp;E'!$C$237:$C$436,$D92,'M&amp;E'!$AB$237:$AB$436,"&lt;&gt;0")</f>
        <v>0</v>
      </c>
      <c r="P92" s="241" t="str">
        <f t="shared" ca="1" si="89"/>
        <v/>
      </c>
      <c r="Q92" s="235">
        <f t="shared" ca="1" si="90"/>
        <v>0</v>
      </c>
      <c r="R92" s="235">
        <f ca="1">SUMIFS('M&amp;E'!$BT$237:$BT$436,'M&amp;E'!$C$237:$C$436,$D92,'M&amp;E'!$AB$237:$AB$436,"&lt;&gt;0")</f>
        <v>0</v>
      </c>
      <c r="S92" s="248"/>
      <c r="T92" s="235">
        <f ca="1">SUMIFS('M&amp;E'!$T$237:$T$436,'M&amp;E'!$C$237:$C$436,$D92,'M&amp;E'!$AB$237:$AB$436,"&lt;&gt;0")</f>
        <v>0</v>
      </c>
      <c r="U92" s="235">
        <f ca="1">SUMIFS('M&amp;E'!$U$237:$U$436,'M&amp;E'!$C$237:$C$436,$D92,'M&amp;E'!$AB$237:$AB$436,"&lt;&gt;0")</f>
        <v>0</v>
      </c>
      <c r="V92" s="241" t="str">
        <f t="shared" ca="1" si="91"/>
        <v/>
      </c>
      <c r="W92" s="235">
        <f t="shared" ca="1" si="92"/>
        <v>0</v>
      </c>
      <c r="X92" s="235">
        <f ca="1">SUMIFS('M&amp;E'!$BU$237:$BU$436,'M&amp;E'!$C$237:$C$436,$D92,'M&amp;E'!$AB$237:$AB$436,"&lt;&gt;0")</f>
        <v>0</v>
      </c>
      <c r="Y92" s="248"/>
      <c r="Z92" s="235">
        <f ca="1">SUMIFS('M&amp;E'!$X$237:$X$436,'M&amp;E'!$C$237:$C$436,$D92,'M&amp;E'!$AB$237:$AB$436,"&lt;&gt;0")</f>
        <v>0</v>
      </c>
      <c r="AA92" s="235">
        <f ca="1">SUMIFS('M&amp;E'!$Y$237:$Y$436,'M&amp;E'!$C$237:$C$436,$D92,'M&amp;E'!$AB$237:$AB$436,"&lt;&gt;0")</f>
        <v>0</v>
      </c>
      <c r="AB92" s="241" t="str">
        <f t="shared" ca="1" si="93"/>
        <v/>
      </c>
      <c r="AC92" s="235">
        <f t="shared" ca="1" si="94"/>
        <v>0</v>
      </c>
      <c r="AD92" s="235">
        <f ca="1">SUMIFS('M&amp;E'!$BV$237:$BV$436,'M&amp;E'!$C$237:$C$436,$D92,'M&amp;E'!$AB$237:$AB$436,"&lt;&gt;0")</f>
        <v>0</v>
      </c>
      <c r="AE92" s="249"/>
      <c r="AF92" s="235">
        <f t="shared" ca="1" si="82"/>
        <v>0</v>
      </c>
      <c r="AG92" s="235">
        <f t="shared" ca="1" si="83"/>
        <v>0</v>
      </c>
      <c r="AH92" s="241" t="str">
        <f t="shared" ca="1" si="84"/>
        <v/>
      </c>
      <c r="AI92" s="235">
        <f t="shared" ca="1" si="85"/>
        <v>0</v>
      </c>
      <c r="AJ92" s="235">
        <f t="shared" ca="1" si="86"/>
        <v>0</v>
      </c>
    </row>
    <row r="93" spans="4:36" ht="39.75" hidden="1" customHeight="1" x14ac:dyDescent="0.2">
      <c r="D93" s="250" t="str">
        <f ca="1">Lists!G40</f>
        <v xml:space="preserve"> </v>
      </c>
      <c r="E93" s="251">
        <f ca="1">Lists!F40</f>
        <v>0</v>
      </c>
      <c r="F93" s="240"/>
      <c r="G93" s="240"/>
      <c r="H93" s="235">
        <f ca="1">SUMIFS('M&amp;E'!$L$237:$L$436,'M&amp;E'!$C$237:$C$436,$D93,'M&amp;E'!$AB$237:$AB$436,"&lt;&gt;0")</f>
        <v>0</v>
      </c>
      <c r="I93" s="235">
        <f ca="1">SUMIFS('M&amp;E'!$M$237:$M$436,'M&amp;E'!$C$237:$C$436,$D93,'M&amp;E'!$AB$237:$AB$436,"&lt;&gt;0")</f>
        <v>0</v>
      </c>
      <c r="J93" s="241" t="str">
        <f t="shared" ca="1" si="87"/>
        <v/>
      </c>
      <c r="K93" s="235">
        <f t="shared" ca="1" si="88"/>
        <v>0</v>
      </c>
      <c r="L93" s="235">
        <f ca="1">SUMIFS('M&amp;E'!$BJ$237:$BJ$436,'M&amp;E'!$C$237:$C$436,$D93,'M&amp;E'!$AB$237:$AB$436,"&lt;&gt;0")</f>
        <v>0</v>
      </c>
      <c r="M93" s="248"/>
      <c r="N93" s="235">
        <f ca="1">SUMIFS('M&amp;E'!$P$237:$P$436,'M&amp;E'!$C$237:$C$436,$D93,'M&amp;E'!$AB$237:$AB$436,"&lt;&gt;0")</f>
        <v>0</v>
      </c>
      <c r="O93" s="235">
        <f ca="1">SUMIFS('M&amp;E'!$Q$237:$Q$436,'M&amp;E'!$C$237:$C$436,$D93,'M&amp;E'!$AB$237:$AB$436,"&lt;&gt;0")</f>
        <v>0</v>
      </c>
      <c r="P93" s="241" t="str">
        <f t="shared" ca="1" si="89"/>
        <v/>
      </c>
      <c r="Q93" s="235">
        <f t="shared" ca="1" si="90"/>
        <v>0</v>
      </c>
      <c r="R93" s="235">
        <f ca="1">SUMIFS('M&amp;E'!$BT$237:$BT$436,'M&amp;E'!$C$237:$C$436,$D93,'M&amp;E'!$AB$237:$AB$436,"&lt;&gt;0")</f>
        <v>0</v>
      </c>
      <c r="S93" s="248"/>
      <c r="T93" s="235">
        <f ca="1">SUMIFS('M&amp;E'!$T$237:$T$436,'M&amp;E'!$C$237:$C$436,$D93,'M&amp;E'!$AB$237:$AB$436,"&lt;&gt;0")</f>
        <v>0</v>
      </c>
      <c r="U93" s="235">
        <f ca="1">SUMIFS('M&amp;E'!$U$237:$U$436,'M&amp;E'!$C$237:$C$436,$D93,'M&amp;E'!$AB$237:$AB$436,"&lt;&gt;0")</f>
        <v>0</v>
      </c>
      <c r="V93" s="241" t="str">
        <f t="shared" ca="1" si="91"/>
        <v/>
      </c>
      <c r="W93" s="235">
        <f t="shared" ca="1" si="92"/>
        <v>0</v>
      </c>
      <c r="X93" s="235">
        <f ca="1">SUMIFS('M&amp;E'!$BU$237:$BU$436,'M&amp;E'!$C$237:$C$436,$D93,'M&amp;E'!$AB$237:$AB$436,"&lt;&gt;0")</f>
        <v>0</v>
      </c>
      <c r="Y93" s="248"/>
      <c r="Z93" s="235">
        <f ca="1">SUMIFS('M&amp;E'!$X$237:$X$436,'M&amp;E'!$C$237:$C$436,$D93,'M&amp;E'!$AB$237:$AB$436,"&lt;&gt;0")</f>
        <v>0</v>
      </c>
      <c r="AA93" s="235">
        <f ca="1">SUMIFS('M&amp;E'!$Y$237:$Y$436,'M&amp;E'!$C$237:$C$436,$D93,'M&amp;E'!$AB$237:$AB$436,"&lt;&gt;0")</f>
        <v>0</v>
      </c>
      <c r="AB93" s="241" t="str">
        <f t="shared" ca="1" si="93"/>
        <v/>
      </c>
      <c r="AC93" s="235">
        <f t="shared" ca="1" si="94"/>
        <v>0</v>
      </c>
      <c r="AD93" s="235">
        <f ca="1">SUMIFS('M&amp;E'!$BV$237:$BV$436,'M&amp;E'!$C$237:$C$436,$D93,'M&amp;E'!$AB$237:$AB$436,"&lt;&gt;0")</f>
        <v>0</v>
      </c>
      <c r="AE93" s="249"/>
      <c r="AF93" s="235">
        <f t="shared" ca="1" si="82"/>
        <v>0</v>
      </c>
      <c r="AG93" s="235">
        <f t="shared" ca="1" si="83"/>
        <v>0</v>
      </c>
      <c r="AH93" s="241" t="str">
        <f t="shared" ca="1" si="84"/>
        <v/>
      </c>
      <c r="AI93" s="235">
        <f t="shared" ca="1" si="85"/>
        <v>0</v>
      </c>
      <c r="AJ93" s="235">
        <f t="shared" ca="1" si="86"/>
        <v>0</v>
      </c>
    </row>
    <row r="94" spans="4:36" ht="39.75" hidden="1" customHeight="1" x14ac:dyDescent="0.2">
      <c r="D94" s="250" t="str">
        <f ca="1">Lists!G41</f>
        <v xml:space="preserve"> </v>
      </c>
      <c r="E94" s="251">
        <f ca="1">Lists!F41</f>
        <v>0</v>
      </c>
      <c r="F94" s="240"/>
      <c r="G94" s="240"/>
      <c r="H94" s="235">
        <f ca="1">SUMIFS('M&amp;E'!$L$237:$L$436,'M&amp;E'!$C$237:$C$436,$D94,'M&amp;E'!$AB$237:$AB$436,"&lt;&gt;0")</f>
        <v>0</v>
      </c>
      <c r="I94" s="235">
        <f ca="1">SUMIFS('M&amp;E'!$M$237:$M$436,'M&amp;E'!$C$237:$C$436,$D94,'M&amp;E'!$AB$237:$AB$436,"&lt;&gt;0")</f>
        <v>0</v>
      </c>
      <c r="J94" s="241" t="str">
        <f t="shared" ca="1" si="87"/>
        <v/>
      </c>
      <c r="K94" s="235">
        <f t="shared" ca="1" si="88"/>
        <v>0</v>
      </c>
      <c r="L94" s="235">
        <f ca="1">SUMIFS('M&amp;E'!$BJ$237:$BJ$436,'M&amp;E'!$C$237:$C$436,$D94,'M&amp;E'!$AB$237:$AB$436,"&lt;&gt;0")</f>
        <v>0</v>
      </c>
      <c r="M94" s="248"/>
      <c r="N94" s="235">
        <f ca="1">SUMIFS('M&amp;E'!$P$237:$P$436,'M&amp;E'!$C$237:$C$436,$D94,'M&amp;E'!$AB$237:$AB$436,"&lt;&gt;0")</f>
        <v>0</v>
      </c>
      <c r="O94" s="235">
        <f ca="1">SUMIFS('M&amp;E'!$Q$237:$Q$436,'M&amp;E'!$C$237:$C$436,$D94,'M&amp;E'!$AB$237:$AB$436,"&lt;&gt;0")</f>
        <v>0</v>
      </c>
      <c r="P94" s="241" t="str">
        <f t="shared" ca="1" si="89"/>
        <v/>
      </c>
      <c r="Q94" s="235">
        <f t="shared" ca="1" si="90"/>
        <v>0</v>
      </c>
      <c r="R94" s="235">
        <f ca="1">SUMIFS('M&amp;E'!$BT$237:$BT$436,'M&amp;E'!$C$237:$C$436,$D94,'M&amp;E'!$AB$237:$AB$436,"&lt;&gt;0")</f>
        <v>0</v>
      </c>
      <c r="S94" s="248"/>
      <c r="T94" s="235">
        <f ca="1">SUMIFS('M&amp;E'!$T$237:$T$436,'M&amp;E'!$C$237:$C$436,$D94,'M&amp;E'!$AB$237:$AB$436,"&lt;&gt;0")</f>
        <v>0</v>
      </c>
      <c r="U94" s="235">
        <f ca="1">SUMIFS('M&amp;E'!$U$237:$U$436,'M&amp;E'!$C$237:$C$436,$D94,'M&amp;E'!$AB$237:$AB$436,"&lt;&gt;0")</f>
        <v>0</v>
      </c>
      <c r="V94" s="241" t="str">
        <f t="shared" ca="1" si="91"/>
        <v/>
      </c>
      <c r="W94" s="235">
        <f t="shared" ca="1" si="92"/>
        <v>0</v>
      </c>
      <c r="X94" s="235">
        <f ca="1">SUMIFS('M&amp;E'!$BU$237:$BU$436,'M&amp;E'!$C$237:$C$436,$D94,'M&amp;E'!$AB$237:$AB$436,"&lt;&gt;0")</f>
        <v>0</v>
      </c>
      <c r="Y94" s="248"/>
      <c r="Z94" s="235">
        <f ca="1">SUMIFS('M&amp;E'!$X$237:$X$436,'M&amp;E'!$C$237:$C$436,$D94,'M&amp;E'!$AB$237:$AB$436,"&lt;&gt;0")</f>
        <v>0</v>
      </c>
      <c r="AA94" s="235">
        <f ca="1">SUMIFS('M&amp;E'!$Y$237:$Y$436,'M&amp;E'!$C$237:$C$436,$D94,'M&amp;E'!$AB$237:$AB$436,"&lt;&gt;0")</f>
        <v>0</v>
      </c>
      <c r="AB94" s="241" t="str">
        <f t="shared" ca="1" si="93"/>
        <v/>
      </c>
      <c r="AC94" s="235">
        <f t="shared" ca="1" si="94"/>
        <v>0</v>
      </c>
      <c r="AD94" s="235">
        <f ca="1">SUMIFS('M&amp;E'!$BV$237:$BV$436,'M&amp;E'!$C$237:$C$436,$D94,'M&amp;E'!$AB$237:$AB$436,"&lt;&gt;0")</f>
        <v>0</v>
      </c>
      <c r="AE94" s="249"/>
      <c r="AF94" s="235">
        <f t="shared" ca="1" si="82"/>
        <v>0</v>
      </c>
      <c r="AG94" s="235">
        <f t="shared" ca="1" si="83"/>
        <v>0</v>
      </c>
      <c r="AH94" s="241" t="str">
        <f t="shared" ca="1" si="84"/>
        <v/>
      </c>
      <c r="AI94" s="235">
        <f t="shared" ca="1" si="85"/>
        <v>0</v>
      </c>
      <c r="AJ94" s="235">
        <f t="shared" ca="1" si="86"/>
        <v>0</v>
      </c>
    </row>
    <row r="95" spans="4:36" ht="39.75" hidden="1" customHeight="1" x14ac:dyDescent="0.2">
      <c r="D95" s="250" t="str">
        <f ca="1">Lists!G42</f>
        <v xml:space="preserve"> </v>
      </c>
      <c r="E95" s="251">
        <f ca="1">Lists!F42</f>
        <v>0</v>
      </c>
      <c r="F95" s="240"/>
      <c r="G95" s="240"/>
      <c r="H95" s="235">
        <f ca="1">SUMIFS('M&amp;E'!$L$237:$L$436,'M&amp;E'!$C$237:$C$436,$D95,'M&amp;E'!$AB$237:$AB$436,"&lt;&gt;0")</f>
        <v>0</v>
      </c>
      <c r="I95" s="235">
        <f ca="1">SUMIFS('M&amp;E'!$M$237:$M$436,'M&amp;E'!$C$237:$C$436,$D95,'M&amp;E'!$AB$237:$AB$436,"&lt;&gt;0")</f>
        <v>0</v>
      </c>
      <c r="J95" s="241" t="str">
        <f t="shared" ca="1" si="87"/>
        <v/>
      </c>
      <c r="K95" s="235">
        <f t="shared" ca="1" si="88"/>
        <v>0</v>
      </c>
      <c r="L95" s="235">
        <f ca="1">SUMIFS('M&amp;E'!$BJ$237:$BJ$436,'M&amp;E'!$C$237:$C$436,$D95,'M&amp;E'!$AB$237:$AB$436,"&lt;&gt;0")</f>
        <v>0</v>
      </c>
      <c r="M95" s="248"/>
      <c r="N95" s="235">
        <f ca="1">SUMIFS('M&amp;E'!$P$237:$P$436,'M&amp;E'!$C$237:$C$436,$D95,'M&amp;E'!$AB$237:$AB$436,"&lt;&gt;0")</f>
        <v>0</v>
      </c>
      <c r="O95" s="235">
        <f ca="1">SUMIFS('M&amp;E'!$Q$237:$Q$436,'M&amp;E'!$C$237:$C$436,$D95,'M&amp;E'!$AB$237:$AB$436,"&lt;&gt;0")</f>
        <v>0</v>
      </c>
      <c r="P95" s="241" t="str">
        <f t="shared" ca="1" si="89"/>
        <v/>
      </c>
      <c r="Q95" s="235">
        <f t="shared" ca="1" si="90"/>
        <v>0</v>
      </c>
      <c r="R95" s="235">
        <f ca="1">SUMIFS('M&amp;E'!$BT$237:$BT$436,'M&amp;E'!$C$237:$C$436,$D95,'M&amp;E'!$AB$237:$AB$436,"&lt;&gt;0")</f>
        <v>0</v>
      </c>
      <c r="S95" s="248"/>
      <c r="T95" s="235">
        <f ca="1">SUMIFS('M&amp;E'!$T$237:$T$436,'M&amp;E'!$C$237:$C$436,$D95,'M&amp;E'!$AB$237:$AB$436,"&lt;&gt;0")</f>
        <v>0</v>
      </c>
      <c r="U95" s="235">
        <f ca="1">SUMIFS('M&amp;E'!$U$237:$U$436,'M&amp;E'!$C$237:$C$436,$D95,'M&amp;E'!$AB$237:$AB$436,"&lt;&gt;0")</f>
        <v>0</v>
      </c>
      <c r="V95" s="241" t="str">
        <f t="shared" ca="1" si="91"/>
        <v/>
      </c>
      <c r="W95" s="235">
        <f t="shared" ca="1" si="92"/>
        <v>0</v>
      </c>
      <c r="X95" s="235">
        <f ca="1">SUMIFS('M&amp;E'!$BU$237:$BU$436,'M&amp;E'!$C$237:$C$436,$D95,'M&amp;E'!$AB$237:$AB$436,"&lt;&gt;0")</f>
        <v>0</v>
      </c>
      <c r="Y95" s="248"/>
      <c r="Z95" s="235">
        <f ca="1">SUMIFS('M&amp;E'!$X$237:$X$436,'M&amp;E'!$C$237:$C$436,$D95,'M&amp;E'!$AB$237:$AB$436,"&lt;&gt;0")</f>
        <v>0</v>
      </c>
      <c r="AA95" s="235">
        <f ca="1">SUMIFS('M&amp;E'!$Y$237:$Y$436,'M&amp;E'!$C$237:$C$436,$D95,'M&amp;E'!$AB$237:$AB$436,"&lt;&gt;0")</f>
        <v>0</v>
      </c>
      <c r="AB95" s="241" t="str">
        <f t="shared" ca="1" si="93"/>
        <v/>
      </c>
      <c r="AC95" s="235">
        <f t="shared" ca="1" si="94"/>
        <v>0</v>
      </c>
      <c r="AD95" s="235">
        <f ca="1">SUMIFS('M&amp;E'!$BV$237:$BV$436,'M&amp;E'!$C$237:$C$436,$D95,'M&amp;E'!$AB$237:$AB$436,"&lt;&gt;0")</f>
        <v>0</v>
      </c>
      <c r="AE95" s="249"/>
      <c r="AF95" s="235">
        <f t="shared" ca="1" si="82"/>
        <v>0</v>
      </c>
      <c r="AG95" s="235">
        <f t="shared" ca="1" si="83"/>
        <v>0</v>
      </c>
      <c r="AH95" s="241" t="str">
        <f t="shared" ca="1" si="84"/>
        <v/>
      </c>
      <c r="AI95" s="235">
        <f t="shared" ca="1" si="85"/>
        <v>0</v>
      </c>
      <c r="AJ95" s="235">
        <f t="shared" ca="1" si="86"/>
        <v>0</v>
      </c>
    </row>
    <row r="96" spans="4:36" ht="39.75" hidden="1" customHeight="1" x14ac:dyDescent="0.2">
      <c r="D96" s="250" t="str">
        <f ca="1">Lists!G43</f>
        <v xml:space="preserve"> </v>
      </c>
      <c r="E96" s="251">
        <f ca="1">Lists!F43</f>
        <v>0</v>
      </c>
      <c r="F96" s="240"/>
      <c r="G96" s="240"/>
      <c r="H96" s="235">
        <f ca="1">SUMIFS('M&amp;E'!$L$237:$L$436,'M&amp;E'!$C$237:$C$436,$D96,'M&amp;E'!$AB$237:$AB$436,"&lt;&gt;0")</f>
        <v>0</v>
      </c>
      <c r="I96" s="235">
        <f ca="1">SUMIFS('M&amp;E'!$M$237:$M$436,'M&amp;E'!$C$237:$C$436,$D96,'M&amp;E'!$AB$237:$AB$436,"&lt;&gt;0")</f>
        <v>0</v>
      </c>
      <c r="J96" s="241" t="str">
        <f t="shared" ca="1" si="87"/>
        <v/>
      </c>
      <c r="K96" s="235">
        <f t="shared" ca="1" si="88"/>
        <v>0</v>
      </c>
      <c r="L96" s="235">
        <f ca="1">SUMIFS('M&amp;E'!$BJ$237:$BJ$436,'M&amp;E'!$C$237:$C$436,$D96,'M&amp;E'!$AB$237:$AB$436,"&lt;&gt;0")</f>
        <v>0</v>
      </c>
      <c r="M96" s="248"/>
      <c r="N96" s="235">
        <f ca="1">SUMIFS('M&amp;E'!$P$237:$P$436,'M&amp;E'!$C$237:$C$436,$D96,'M&amp;E'!$AB$237:$AB$436,"&lt;&gt;0")</f>
        <v>0</v>
      </c>
      <c r="O96" s="235">
        <f ca="1">SUMIFS('M&amp;E'!$Q$237:$Q$436,'M&amp;E'!$C$237:$C$436,$D96,'M&amp;E'!$AB$237:$AB$436,"&lt;&gt;0")</f>
        <v>0</v>
      </c>
      <c r="P96" s="241" t="str">
        <f t="shared" ca="1" si="89"/>
        <v/>
      </c>
      <c r="Q96" s="235">
        <f t="shared" ca="1" si="90"/>
        <v>0</v>
      </c>
      <c r="R96" s="235">
        <f ca="1">SUMIFS('M&amp;E'!$BT$237:$BT$436,'M&amp;E'!$C$237:$C$436,$D96,'M&amp;E'!$AB$237:$AB$436,"&lt;&gt;0")</f>
        <v>0</v>
      </c>
      <c r="S96" s="248"/>
      <c r="T96" s="235">
        <f ca="1">SUMIFS('M&amp;E'!$T$237:$T$436,'M&amp;E'!$C$237:$C$436,$D96,'M&amp;E'!$AB$237:$AB$436,"&lt;&gt;0")</f>
        <v>0</v>
      </c>
      <c r="U96" s="235">
        <f ca="1">SUMIFS('M&amp;E'!$U$237:$U$436,'M&amp;E'!$C$237:$C$436,$D96,'M&amp;E'!$AB$237:$AB$436,"&lt;&gt;0")</f>
        <v>0</v>
      </c>
      <c r="V96" s="241" t="str">
        <f t="shared" ca="1" si="91"/>
        <v/>
      </c>
      <c r="W96" s="235">
        <f t="shared" ca="1" si="92"/>
        <v>0</v>
      </c>
      <c r="X96" s="235">
        <f ca="1">SUMIFS('M&amp;E'!$BU$237:$BU$436,'M&amp;E'!$C$237:$C$436,$D96,'M&amp;E'!$AB$237:$AB$436,"&lt;&gt;0")</f>
        <v>0</v>
      </c>
      <c r="Y96" s="248"/>
      <c r="Z96" s="235">
        <f ca="1">SUMIFS('M&amp;E'!$X$237:$X$436,'M&amp;E'!$C$237:$C$436,$D96,'M&amp;E'!$AB$237:$AB$436,"&lt;&gt;0")</f>
        <v>0</v>
      </c>
      <c r="AA96" s="235">
        <f ca="1">SUMIFS('M&amp;E'!$Y$237:$Y$436,'M&amp;E'!$C$237:$C$436,$D96,'M&amp;E'!$AB$237:$AB$436,"&lt;&gt;0")</f>
        <v>0</v>
      </c>
      <c r="AB96" s="241" t="str">
        <f t="shared" ca="1" si="93"/>
        <v/>
      </c>
      <c r="AC96" s="235">
        <f t="shared" ca="1" si="94"/>
        <v>0</v>
      </c>
      <c r="AD96" s="235">
        <f ca="1">SUMIFS('M&amp;E'!$BV$237:$BV$436,'M&amp;E'!$C$237:$C$436,$D96,'M&amp;E'!$AB$237:$AB$436,"&lt;&gt;0")</f>
        <v>0</v>
      </c>
      <c r="AE96" s="249"/>
      <c r="AF96" s="235">
        <f t="shared" ca="1" si="82"/>
        <v>0</v>
      </c>
      <c r="AG96" s="235">
        <f t="shared" ca="1" si="83"/>
        <v>0</v>
      </c>
      <c r="AH96" s="241" t="str">
        <f t="shared" ca="1" si="84"/>
        <v/>
      </c>
      <c r="AI96" s="235">
        <f t="shared" ca="1" si="85"/>
        <v>0</v>
      </c>
      <c r="AJ96" s="235">
        <f t="shared" ca="1" si="86"/>
        <v>0</v>
      </c>
    </row>
    <row r="97" spans="4:36" ht="39.75" hidden="1" customHeight="1" x14ac:dyDescent="0.2">
      <c r="D97" s="250" t="str">
        <f ca="1">Lists!G44</f>
        <v xml:space="preserve"> </v>
      </c>
      <c r="E97" s="251">
        <f ca="1">Lists!F44</f>
        <v>0</v>
      </c>
      <c r="F97" s="240"/>
      <c r="G97" s="240"/>
      <c r="H97" s="235">
        <f ca="1">SUMIFS('M&amp;E'!$L$237:$L$436,'M&amp;E'!$C$237:$C$436,$D97,'M&amp;E'!$AB$237:$AB$436,"&lt;&gt;0")</f>
        <v>0</v>
      </c>
      <c r="I97" s="235">
        <f ca="1">SUMIFS('M&amp;E'!$M$237:$M$436,'M&amp;E'!$C$237:$C$436,$D97,'M&amp;E'!$AB$237:$AB$436,"&lt;&gt;0")</f>
        <v>0</v>
      </c>
      <c r="J97" s="241" t="str">
        <f t="shared" ca="1" si="87"/>
        <v/>
      </c>
      <c r="K97" s="235">
        <f t="shared" ca="1" si="88"/>
        <v>0</v>
      </c>
      <c r="L97" s="235">
        <f ca="1">SUMIFS('M&amp;E'!$BJ$237:$BJ$436,'M&amp;E'!$C$237:$C$436,$D97,'M&amp;E'!$AB$237:$AB$436,"&lt;&gt;0")</f>
        <v>0</v>
      </c>
      <c r="M97" s="248"/>
      <c r="N97" s="235">
        <f ca="1">SUMIFS('M&amp;E'!$P$237:$P$436,'M&amp;E'!$C$237:$C$436,$D97,'M&amp;E'!$AB$237:$AB$436,"&lt;&gt;0")</f>
        <v>0</v>
      </c>
      <c r="O97" s="235">
        <f ca="1">SUMIFS('M&amp;E'!$Q$237:$Q$436,'M&amp;E'!$C$237:$C$436,$D97,'M&amp;E'!$AB$237:$AB$436,"&lt;&gt;0")</f>
        <v>0</v>
      </c>
      <c r="P97" s="241" t="str">
        <f t="shared" ca="1" si="89"/>
        <v/>
      </c>
      <c r="Q97" s="235">
        <f t="shared" ca="1" si="90"/>
        <v>0</v>
      </c>
      <c r="R97" s="235">
        <f ca="1">SUMIFS('M&amp;E'!$BT$237:$BT$436,'M&amp;E'!$C$237:$C$436,$D97,'M&amp;E'!$AB$237:$AB$436,"&lt;&gt;0")</f>
        <v>0</v>
      </c>
      <c r="S97" s="248"/>
      <c r="T97" s="235">
        <f ca="1">SUMIFS('M&amp;E'!$T$237:$T$436,'M&amp;E'!$C$237:$C$436,$D97,'M&amp;E'!$AB$237:$AB$436,"&lt;&gt;0")</f>
        <v>0</v>
      </c>
      <c r="U97" s="235">
        <f ca="1">SUMIFS('M&amp;E'!$U$237:$U$436,'M&amp;E'!$C$237:$C$436,$D97,'M&amp;E'!$AB$237:$AB$436,"&lt;&gt;0")</f>
        <v>0</v>
      </c>
      <c r="V97" s="241" t="str">
        <f t="shared" ca="1" si="91"/>
        <v/>
      </c>
      <c r="W97" s="235">
        <f t="shared" ca="1" si="92"/>
        <v>0</v>
      </c>
      <c r="X97" s="235">
        <f ca="1">SUMIFS('M&amp;E'!$BU$237:$BU$436,'M&amp;E'!$C$237:$C$436,$D97,'M&amp;E'!$AB$237:$AB$436,"&lt;&gt;0")</f>
        <v>0</v>
      </c>
      <c r="Y97" s="248"/>
      <c r="Z97" s="235">
        <f ca="1">SUMIFS('M&amp;E'!$X$237:$X$436,'M&amp;E'!$C$237:$C$436,$D97,'M&amp;E'!$AB$237:$AB$436,"&lt;&gt;0")</f>
        <v>0</v>
      </c>
      <c r="AA97" s="235">
        <f ca="1">SUMIFS('M&amp;E'!$Y$237:$Y$436,'M&amp;E'!$C$237:$C$436,$D97,'M&amp;E'!$AB$237:$AB$436,"&lt;&gt;0")</f>
        <v>0</v>
      </c>
      <c r="AB97" s="241" t="str">
        <f t="shared" ca="1" si="93"/>
        <v/>
      </c>
      <c r="AC97" s="235">
        <f t="shared" ca="1" si="94"/>
        <v>0</v>
      </c>
      <c r="AD97" s="235">
        <f ca="1">SUMIFS('M&amp;E'!$BV$237:$BV$436,'M&amp;E'!$C$237:$C$436,$D97,'M&amp;E'!$AB$237:$AB$436,"&lt;&gt;0")</f>
        <v>0</v>
      </c>
      <c r="AE97" s="249"/>
      <c r="AF97" s="235">
        <f t="shared" ca="1" si="82"/>
        <v>0</v>
      </c>
      <c r="AG97" s="235">
        <f t="shared" ca="1" si="83"/>
        <v>0</v>
      </c>
      <c r="AH97" s="241" t="str">
        <f t="shared" ca="1" si="84"/>
        <v/>
      </c>
      <c r="AI97" s="235">
        <f t="shared" ca="1" si="85"/>
        <v>0</v>
      </c>
      <c r="AJ97" s="235">
        <f t="shared" ca="1" si="86"/>
        <v>0</v>
      </c>
    </row>
    <row r="98" spans="4:36" ht="39.75" hidden="1" customHeight="1" x14ac:dyDescent="0.2">
      <c r="D98" s="250" t="str">
        <f ca="1">Lists!G45</f>
        <v xml:space="preserve"> </v>
      </c>
      <c r="E98" s="251">
        <f ca="1">Lists!F45</f>
        <v>0</v>
      </c>
      <c r="F98" s="240"/>
      <c r="G98" s="240"/>
      <c r="H98" s="235">
        <f ca="1">SUMIFS('M&amp;E'!$L$237:$L$436,'M&amp;E'!$C$237:$C$436,$D98,'M&amp;E'!$AB$237:$AB$436,"&lt;&gt;0")</f>
        <v>0</v>
      </c>
      <c r="I98" s="235">
        <f ca="1">SUMIFS('M&amp;E'!$M$237:$M$436,'M&amp;E'!$C$237:$C$436,$D98,'M&amp;E'!$AB$237:$AB$436,"&lt;&gt;0")</f>
        <v>0</v>
      </c>
      <c r="J98" s="241" t="str">
        <f t="shared" ca="1" si="87"/>
        <v/>
      </c>
      <c r="K98" s="235">
        <f t="shared" ca="1" si="88"/>
        <v>0</v>
      </c>
      <c r="L98" s="235">
        <f ca="1">SUMIFS('M&amp;E'!$BJ$237:$BJ$436,'M&amp;E'!$C$237:$C$436,$D98,'M&amp;E'!$AB$237:$AB$436,"&lt;&gt;0")</f>
        <v>0</v>
      </c>
      <c r="M98" s="248"/>
      <c r="N98" s="235">
        <f ca="1">SUMIFS('M&amp;E'!$P$237:$P$436,'M&amp;E'!$C$237:$C$436,$D98,'M&amp;E'!$AB$237:$AB$436,"&lt;&gt;0")</f>
        <v>0</v>
      </c>
      <c r="O98" s="235">
        <f ca="1">SUMIFS('M&amp;E'!$Q$237:$Q$436,'M&amp;E'!$C$237:$C$436,$D98,'M&amp;E'!$AB$237:$AB$436,"&lt;&gt;0")</f>
        <v>0</v>
      </c>
      <c r="P98" s="241" t="str">
        <f t="shared" ca="1" si="89"/>
        <v/>
      </c>
      <c r="Q98" s="235">
        <f t="shared" ca="1" si="90"/>
        <v>0</v>
      </c>
      <c r="R98" s="235">
        <f ca="1">SUMIFS('M&amp;E'!$BT$237:$BT$436,'M&amp;E'!$C$237:$C$436,$D98,'M&amp;E'!$AB$237:$AB$436,"&lt;&gt;0")</f>
        <v>0</v>
      </c>
      <c r="S98" s="248"/>
      <c r="T98" s="235">
        <f ca="1">SUMIFS('M&amp;E'!$T$237:$T$436,'M&amp;E'!$C$237:$C$436,$D98,'M&amp;E'!$AB$237:$AB$436,"&lt;&gt;0")</f>
        <v>0</v>
      </c>
      <c r="U98" s="235">
        <f ca="1">SUMIFS('M&amp;E'!$U$237:$U$436,'M&amp;E'!$C$237:$C$436,$D98,'M&amp;E'!$AB$237:$AB$436,"&lt;&gt;0")</f>
        <v>0</v>
      </c>
      <c r="V98" s="241" t="str">
        <f t="shared" ca="1" si="91"/>
        <v/>
      </c>
      <c r="W98" s="235">
        <f t="shared" ca="1" si="92"/>
        <v>0</v>
      </c>
      <c r="X98" s="235">
        <f ca="1">SUMIFS('M&amp;E'!$BU$237:$BU$436,'M&amp;E'!$C$237:$C$436,$D98,'M&amp;E'!$AB$237:$AB$436,"&lt;&gt;0")</f>
        <v>0</v>
      </c>
      <c r="Y98" s="248"/>
      <c r="Z98" s="235">
        <f ca="1">SUMIFS('M&amp;E'!$X$237:$X$436,'M&amp;E'!$C$237:$C$436,$D98,'M&amp;E'!$AB$237:$AB$436,"&lt;&gt;0")</f>
        <v>0</v>
      </c>
      <c r="AA98" s="235">
        <f ca="1">SUMIFS('M&amp;E'!$Y$237:$Y$436,'M&amp;E'!$C$237:$C$436,$D98,'M&amp;E'!$AB$237:$AB$436,"&lt;&gt;0")</f>
        <v>0</v>
      </c>
      <c r="AB98" s="241" t="str">
        <f t="shared" ca="1" si="93"/>
        <v/>
      </c>
      <c r="AC98" s="235">
        <f t="shared" ca="1" si="94"/>
        <v>0</v>
      </c>
      <c r="AD98" s="235">
        <f ca="1">SUMIFS('M&amp;E'!$BV$237:$BV$436,'M&amp;E'!$C$237:$C$436,$D98,'M&amp;E'!$AB$237:$AB$436,"&lt;&gt;0")</f>
        <v>0</v>
      </c>
      <c r="AE98" s="249"/>
      <c r="AF98" s="235">
        <f t="shared" ca="1" si="82"/>
        <v>0</v>
      </c>
      <c r="AG98" s="235">
        <f t="shared" ca="1" si="83"/>
        <v>0</v>
      </c>
      <c r="AH98" s="241" t="str">
        <f t="shared" ca="1" si="84"/>
        <v/>
      </c>
      <c r="AI98" s="235">
        <f t="shared" ca="1" si="85"/>
        <v>0</v>
      </c>
      <c r="AJ98" s="235">
        <f t="shared" ca="1" si="86"/>
        <v>0</v>
      </c>
    </row>
    <row r="99" spans="4:36" ht="39.75" hidden="1" customHeight="1" x14ac:dyDescent="0.2">
      <c r="D99" s="250" t="str">
        <f ca="1">Lists!G46</f>
        <v xml:space="preserve"> </v>
      </c>
      <c r="E99" s="251">
        <f ca="1">Lists!F46</f>
        <v>0</v>
      </c>
      <c r="F99" s="240"/>
      <c r="G99" s="240"/>
      <c r="H99" s="235">
        <f ca="1">SUMIFS('M&amp;E'!$L$237:$L$436,'M&amp;E'!$C$237:$C$436,$D99,'M&amp;E'!$AB$237:$AB$436,"&lt;&gt;0")</f>
        <v>0</v>
      </c>
      <c r="I99" s="235">
        <f ca="1">SUMIFS('M&amp;E'!$M$237:$M$436,'M&amp;E'!$C$237:$C$436,$D99,'M&amp;E'!$AB$237:$AB$436,"&lt;&gt;0")</f>
        <v>0</v>
      </c>
      <c r="J99" s="241" t="str">
        <f t="shared" ca="1" si="87"/>
        <v/>
      </c>
      <c r="K99" s="235">
        <f t="shared" ca="1" si="88"/>
        <v>0</v>
      </c>
      <c r="L99" s="235">
        <f ca="1">SUMIFS('M&amp;E'!$BJ$237:$BJ$436,'M&amp;E'!$C$237:$C$436,$D99,'M&amp;E'!$AB$237:$AB$436,"&lt;&gt;0")</f>
        <v>0</v>
      </c>
      <c r="M99" s="248"/>
      <c r="N99" s="235">
        <f ca="1">SUMIFS('M&amp;E'!$P$237:$P$436,'M&amp;E'!$C$237:$C$436,$D99,'M&amp;E'!$AB$237:$AB$436,"&lt;&gt;0")</f>
        <v>0</v>
      </c>
      <c r="O99" s="235">
        <f ca="1">SUMIFS('M&amp;E'!$Q$237:$Q$436,'M&amp;E'!$C$237:$C$436,$D99,'M&amp;E'!$AB$237:$AB$436,"&lt;&gt;0")</f>
        <v>0</v>
      </c>
      <c r="P99" s="241" t="str">
        <f t="shared" ca="1" si="89"/>
        <v/>
      </c>
      <c r="Q99" s="235">
        <f t="shared" ca="1" si="90"/>
        <v>0</v>
      </c>
      <c r="R99" s="235">
        <f ca="1">SUMIFS('M&amp;E'!$BT$237:$BT$436,'M&amp;E'!$C$237:$C$436,$D99,'M&amp;E'!$AB$237:$AB$436,"&lt;&gt;0")</f>
        <v>0</v>
      </c>
      <c r="S99" s="248"/>
      <c r="T99" s="235">
        <f ca="1">SUMIFS('M&amp;E'!$T$237:$T$436,'M&amp;E'!$C$237:$C$436,$D99,'M&amp;E'!$AB$237:$AB$436,"&lt;&gt;0")</f>
        <v>0</v>
      </c>
      <c r="U99" s="235">
        <f ca="1">SUMIFS('M&amp;E'!$U$237:$U$436,'M&amp;E'!$C$237:$C$436,$D99,'M&amp;E'!$AB$237:$AB$436,"&lt;&gt;0")</f>
        <v>0</v>
      </c>
      <c r="V99" s="241" t="str">
        <f t="shared" ca="1" si="91"/>
        <v/>
      </c>
      <c r="W99" s="235">
        <f t="shared" ca="1" si="92"/>
        <v>0</v>
      </c>
      <c r="X99" s="235">
        <f ca="1">SUMIFS('M&amp;E'!$BU$237:$BU$436,'M&amp;E'!$C$237:$C$436,$D99,'M&amp;E'!$AB$237:$AB$436,"&lt;&gt;0")</f>
        <v>0</v>
      </c>
      <c r="Y99" s="248"/>
      <c r="Z99" s="235">
        <f ca="1">SUMIFS('M&amp;E'!$X$237:$X$436,'M&amp;E'!$C$237:$C$436,$D99,'M&amp;E'!$AB$237:$AB$436,"&lt;&gt;0")</f>
        <v>0</v>
      </c>
      <c r="AA99" s="235">
        <f ca="1">SUMIFS('M&amp;E'!$Y$237:$Y$436,'M&amp;E'!$C$237:$C$436,$D99,'M&amp;E'!$AB$237:$AB$436,"&lt;&gt;0")</f>
        <v>0</v>
      </c>
      <c r="AB99" s="241" t="str">
        <f t="shared" ca="1" si="93"/>
        <v/>
      </c>
      <c r="AC99" s="235">
        <f t="shared" ca="1" si="94"/>
        <v>0</v>
      </c>
      <c r="AD99" s="235">
        <f ca="1">SUMIFS('M&amp;E'!$BV$237:$BV$436,'M&amp;E'!$C$237:$C$436,$D99,'M&amp;E'!$AB$237:$AB$436,"&lt;&gt;0")</f>
        <v>0</v>
      </c>
      <c r="AE99" s="249"/>
      <c r="AF99" s="235">
        <f t="shared" ca="1" si="82"/>
        <v>0</v>
      </c>
      <c r="AG99" s="235">
        <f t="shared" ca="1" si="83"/>
        <v>0</v>
      </c>
      <c r="AH99" s="241" t="str">
        <f t="shared" ca="1" si="84"/>
        <v/>
      </c>
      <c r="AI99" s="235">
        <f t="shared" ca="1" si="85"/>
        <v>0</v>
      </c>
      <c r="AJ99" s="235">
        <f t="shared" ca="1" si="86"/>
        <v>0</v>
      </c>
    </row>
    <row r="100" spans="4:36" ht="39.75" hidden="1" customHeight="1" x14ac:dyDescent="0.2">
      <c r="D100" s="250" t="str">
        <f ca="1">Lists!G47</f>
        <v xml:space="preserve"> </v>
      </c>
      <c r="E100" s="251">
        <f ca="1">Lists!F47</f>
        <v>0</v>
      </c>
      <c r="F100" s="240"/>
      <c r="G100" s="240"/>
      <c r="H100" s="235">
        <f ca="1">SUMIFS('M&amp;E'!$L$237:$L$436,'M&amp;E'!$C$237:$C$436,$D100,'M&amp;E'!$AB$237:$AB$436,"&lt;&gt;0")</f>
        <v>0</v>
      </c>
      <c r="I100" s="235">
        <f ca="1">SUMIFS('M&amp;E'!$M$237:$M$436,'M&amp;E'!$C$237:$C$436,$D100,'M&amp;E'!$AB$237:$AB$436,"&lt;&gt;0")</f>
        <v>0</v>
      </c>
      <c r="J100" s="241" t="str">
        <f t="shared" ca="1" si="87"/>
        <v/>
      </c>
      <c r="K100" s="235">
        <f t="shared" ca="1" si="88"/>
        <v>0</v>
      </c>
      <c r="L100" s="235">
        <f ca="1">SUMIFS('M&amp;E'!$BJ$237:$BJ$436,'M&amp;E'!$C$237:$C$436,$D100,'M&amp;E'!$AB$237:$AB$436,"&lt;&gt;0")</f>
        <v>0</v>
      </c>
      <c r="M100" s="248"/>
      <c r="N100" s="235">
        <f ca="1">SUMIFS('M&amp;E'!$P$237:$P$436,'M&amp;E'!$C$237:$C$436,$D100,'M&amp;E'!$AB$237:$AB$436,"&lt;&gt;0")</f>
        <v>0</v>
      </c>
      <c r="O100" s="235">
        <f ca="1">SUMIFS('M&amp;E'!$Q$237:$Q$436,'M&amp;E'!$C$237:$C$436,$D100,'M&amp;E'!$AB$237:$AB$436,"&lt;&gt;0")</f>
        <v>0</v>
      </c>
      <c r="P100" s="241" t="str">
        <f t="shared" ca="1" si="89"/>
        <v/>
      </c>
      <c r="Q100" s="235">
        <f t="shared" ca="1" si="90"/>
        <v>0</v>
      </c>
      <c r="R100" s="235">
        <f ca="1">SUMIFS('M&amp;E'!$BT$237:$BT$436,'M&amp;E'!$C$237:$C$436,$D100,'M&amp;E'!$AB$237:$AB$436,"&lt;&gt;0")</f>
        <v>0</v>
      </c>
      <c r="S100" s="248"/>
      <c r="T100" s="235">
        <f ca="1">SUMIFS('M&amp;E'!$T$237:$T$436,'M&amp;E'!$C$237:$C$436,$D100,'M&amp;E'!$AB$237:$AB$436,"&lt;&gt;0")</f>
        <v>0</v>
      </c>
      <c r="U100" s="235">
        <f ca="1">SUMIFS('M&amp;E'!$U$237:$U$436,'M&amp;E'!$C$237:$C$436,$D100,'M&amp;E'!$AB$237:$AB$436,"&lt;&gt;0")</f>
        <v>0</v>
      </c>
      <c r="V100" s="241" t="str">
        <f t="shared" ca="1" si="91"/>
        <v/>
      </c>
      <c r="W100" s="235">
        <f t="shared" ca="1" si="92"/>
        <v>0</v>
      </c>
      <c r="X100" s="235">
        <f ca="1">SUMIFS('M&amp;E'!$BU$237:$BU$436,'M&amp;E'!$C$237:$C$436,$D100,'M&amp;E'!$AB$237:$AB$436,"&lt;&gt;0")</f>
        <v>0</v>
      </c>
      <c r="Y100" s="248"/>
      <c r="Z100" s="235">
        <f ca="1">SUMIFS('M&amp;E'!$X$237:$X$436,'M&amp;E'!$C$237:$C$436,$D100,'M&amp;E'!$AB$237:$AB$436,"&lt;&gt;0")</f>
        <v>0</v>
      </c>
      <c r="AA100" s="235">
        <f ca="1">SUMIFS('M&amp;E'!$Y$237:$Y$436,'M&amp;E'!$C$237:$C$436,$D100,'M&amp;E'!$AB$237:$AB$436,"&lt;&gt;0")</f>
        <v>0</v>
      </c>
      <c r="AB100" s="241" t="str">
        <f t="shared" ca="1" si="93"/>
        <v/>
      </c>
      <c r="AC100" s="235">
        <f t="shared" ca="1" si="94"/>
        <v>0</v>
      </c>
      <c r="AD100" s="235">
        <f ca="1">SUMIFS('M&amp;E'!$BV$237:$BV$436,'M&amp;E'!$C$237:$C$436,$D100,'M&amp;E'!$AB$237:$AB$436,"&lt;&gt;0")</f>
        <v>0</v>
      </c>
      <c r="AE100" s="249"/>
      <c r="AF100" s="235">
        <f t="shared" ca="1" si="82"/>
        <v>0</v>
      </c>
      <c r="AG100" s="235">
        <f t="shared" ca="1" si="83"/>
        <v>0</v>
      </c>
      <c r="AH100" s="241" t="str">
        <f t="shared" ca="1" si="84"/>
        <v/>
      </c>
      <c r="AI100" s="235">
        <f t="shared" ca="1" si="85"/>
        <v>0</v>
      </c>
      <c r="AJ100" s="235">
        <f t="shared" ca="1" si="86"/>
        <v>0</v>
      </c>
    </row>
    <row r="101" spans="4:36" ht="39.75" hidden="1" customHeight="1" x14ac:dyDescent="0.2">
      <c r="D101" s="250" t="str">
        <f ca="1">Lists!G48</f>
        <v xml:space="preserve"> </v>
      </c>
      <c r="E101" s="251">
        <f ca="1">Lists!F48</f>
        <v>0</v>
      </c>
      <c r="F101" s="240"/>
      <c r="G101" s="240"/>
      <c r="H101" s="235">
        <f ca="1">SUMIFS('M&amp;E'!$L$237:$L$436,'M&amp;E'!$C$237:$C$436,$D101,'M&amp;E'!$AB$237:$AB$436,"&lt;&gt;0")</f>
        <v>0</v>
      </c>
      <c r="I101" s="235">
        <f ca="1">SUMIFS('M&amp;E'!$M$237:$M$436,'M&amp;E'!$C$237:$C$436,$D101,'M&amp;E'!$AB$237:$AB$436,"&lt;&gt;0")</f>
        <v>0</v>
      </c>
      <c r="J101" s="241" t="str">
        <f t="shared" ca="1" si="87"/>
        <v/>
      </c>
      <c r="K101" s="235">
        <f t="shared" ca="1" si="88"/>
        <v>0</v>
      </c>
      <c r="L101" s="235">
        <f ca="1">SUMIFS('M&amp;E'!$BJ$237:$BJ$436,'M&amp;E'!$C$237:$C$436,$D101,'M&amp;E'!$AB$237:$AB$436,"&lt;&gt;0")</f>
        <v>0</v>
      </c>
      <c r="M101" s="248"/>
      <c r="N101" s="235">
        <f ca="1">SUMIFS('M&amp;E'!$P$237:$P$436,'M&amp;E'!$C$237:$C$436,$D101,'M&amp;E'!$AB$237:$AB$436,"&lt;&gt;0")</f>
        <v>0</v>
      </c>
      <c r="O101" s="235">
        <f ca="1">SUMIFS('M&amp;E'!$Q$237:$Q$436,'M&amp;E'!$C$237:$C$436,$D101,'M&amp;E'!$AB$237:$AB$436,"&lt;&gt;0")</f>
        <v>0</v>
      </c>
      <c r="P101" s="241" t="str">
        <f t="shared" ca="1" si="89"/>
        <v/>
      </c>
      <c r="Q101" s="235">
        <f t="shared" ca="1" si="90"/>
        <v>0</v>
      </c>
      <c r="R101" s="235">
        <f ca="1">SUMIFS('M&amp;E'!$BT$237:$BT$436,'M&amp;E'!$C$237:$C$436,$D101,'M&amp;E'!$AB$237:$AB$436,"&lt;&gt;0")</f>
        <v>0</v>
      </c>
      <c r="S101" s="248"/>
      <c r="T101" s="235">
        <f ca="1">SUMIFS('M&amp;E'!$T$237:$T$436,'M&amp;E'!$C$237:$C$436,$D101,'M&amp;E'!$AB$237:$AB$436,"&lt;&gt;0")</f>
        <v>0</v>
      </c>
      <c r="U101" s="235">
        <f ca="1">SUMIFS('M&amp;E'!$U$237:$U$436,'M&amp;E'!$C$237:$C$436,$D101,'M&amp;E'!$AB$237:$AB$436,"&lt;&gt;0")</f>
        <v>0</v>
      </c>
      <c r="V101" s="241" t="str">
        <f t="shared" ca="1" si="91"/>
        <v/>
      </c>
      <c r="W101" s="235">
        <f t="shared" ca="1" si="92"/>
        <v>0</v>
      </c>
      <c r="X101" s="235">
        <f ca="1">SUMIFS('M&amp;E'!$BU$237:$BU$436,'M&amp;E'!$C$237:$C$436,$D101,'M&amp;E'!$AB$237:$AB$436,"&lt;&gt;0")</f>
        <v>0</v>
      </c>
      <c r="Y101" s="248"/>
      <c r="Z101" s="235">
        <f ca="1">SUMIFS('M&amp;E'!$X$237:$X$436,'M&amp;E'!$C$237:$C$436,$D101,'M&amp;E'!$AB$237:$AB$436,"&lt;&gt;0")</f>
        <v>0</v>
      </c>
      <c r="AA101" s="235">
        <f ca="1">SUMIFS('M&amp;E'!$Y$237:$Y$436,'M&amp;E'!$C$237:$C$436,$D101,'M&amp;E'!$AB$237:$AB$436,"&lt;&gt;0")</f>
        <v>0</v>
      </c>
      <c r="AB101" s="241" t="str">
        <f t="shared" ca="1" si="93"/>
        <v/>
      </c>
      <c r="AC101" s="235">
        <f t="shared" ca="1" si="94"/>
        <v>0</v>
      </c>
      <c r="AD101" s="235">
        <f ca="1">SUMIFS('M&amp;E'!$BV$237:$BV$436,'M&amp;E'!$C$237:$C$436,$D101,'M&amp;E'!$AB$237:$AB$436,"&lt;&gt;0")</f>
        <v>0</v>
      </c>
      <c r="AE101" s="249"/>
      <c r="AF101" s="235">
        <f t="shared" ca="1" si="82"/>
        <v>0</v>
      </c>
      <c r="AG101" s="235">
        <f t="shared" ca="1" si="83"/>
        <v>0</v>
      </c>
      <c r="AH101" s="241" t="str">
        <f t="shared" ca="1" si="84"/>
        <v/>
      </c>
      <c r="AI101" s="235">
        <f t="shared" ca="1" si="85"/>
        <v>0</v>
      </c>
      <c r="AJ101" s="235">
        <f t="shared" ca="1" si="86"/>
        <v>0</v>
      </c>
    </row>
    <row r="102" spans="4:36" ht="39.75" hidden="1" customHeight="1" x14ac:dyDescent="0.2">
      <c r="D102" s="250" t="str">
        <f ca="1">Lists!G49</f>
        <v xml:space="preserve"> </v>
      </c>
      <c r="E102" s="251">
        <f ca="1">Lists!F49</f>
        <v>0</v>
      </c>
      <c r="F102" s="240"/>
      <c r="G102" s="240"/>
      <c r="H102" s="235">
        <f ca="1">SUMIFS('M&amp;E'!$L$237:$L$436,'M&amp;E'!$C$237:$C$436,$D102,'M&amp;E'!$AB$237:$AB$436,"&lt;&gt;0")</f>
        <v>0</v>
      </c>
      <c r="I102" s="235">
        <f ca="1">SUMIFS('M&amp;E'!$M$237:$M$436,'M&amp;E'!$C$237:$C$436,$D102,'M&amp;E'!$AB$237:$AB$436,"&lt;&gt;0")</f>
        <v>0</v>
      </c>
      <c r="J102" s="241" t="str">
        <f t="shared" ca="1" si="87"/>
        <v/>
      </c>
      <c r="K102" s="235">
        <f t="shared" ca="1" si="88"/>
        <v>0</v>
      </c>
      <c r="L102" s="235">
        <f ca="1">SUMIFS('M&amp;E'!$BJ$237:$BJ$436,'M&amp;E'!$C$237:$C$436,$D102,'M&amp;E'!$AB$237:$AB$436,"&lt;&gt;0")</f>
        <v>0</v>
      </c>
      <c r="M102" s="248"/>
      <c r="N102" s="235">
        <f ca="1">SUMIFS('M&amp;E'!$P$237:$P$436,'M&amp;E'!$C$237:$C$436,$D102,'M&amp;E'!$AB$237:$AB$436,"&lt;&gt;0")</f>
        <v>0</v>
      </c>
      <c r="O102" s="235">
        <f ca="1">SUMIFS('M&amp;E'!$Q$237:$Q$436,'M&amp;E'!$C$237:$C$436,$D102,'M&amp;E'!$AB$237:$AB$436,"&lt;&gt;0")</f>
        <v>0</v>
      </c>
      <c r="P102" s="241" t="str">
        <f t="shared" ca="1" si="89"/>
        <v/>
      </c>
      <c r="Q102" s="235">
        <f t="shared" ca="1" si="90"/>
        <v>0</v>
      </c>
      <c r="R102" s="235">
        <f ca="1">SUMIFS('M&amp;E'!$BT$237:$BT$436,'M&amp;E'!$C$237:$C$436,$D102,'M&amp;E'!$AB$237:$AB$436,"&lt;&gt;0")</f>
        <v>0</v>
      </c>
      <c r="S102" s="248"/>
      <c r="T102" s="235">
        <f ca="1">SUMIFS('M&amp;E'!$T$237:$T$436,'M&amp;E'!$C$237:$C$436,$D102,'M&amp;E'!$AB$237:$AB$436,"&lt;&gt;0")</f>
        <v>0</v>
      </c>
      <c r="U102" s="235">
        <f ca="1">SUMIFS('M&amp;E'!$U$237:$U$436,'M&amp;E'!$C$237:$C$436,$D102,'M&amp;E'!$AB$237:$AB$436,"&lt;&gt;0")</f>
        <v>0</v>
      </c>
      <c r="V102" s="241" t="str">
        <f t="shared" ca="1" si="91"/>
        <v/>
      </c>
      <c r="W102" s="235">
        <f t="shared" ca="1" si="92"/>
        <v>0</v>
      </c>
      <c r="X102" s="235">
        <f ca="1">SUMIFS('M&amp;E'!$BU$237:$BU$436,'M&amp;E'!$C$237:$C$436,$D102,'M&amp;E'!$AB$237:$AB$436,"&lt;&gt;0")</f>
        <v>0</v>
      </c>
      <c r="Y102" s="248"/>
      <c r="Z102" s="235">
        <f ca="1">SUMIFS('M&amp;E'!$X$237:$X$436,'M&amp;E'!$C$237:$C$436,$D102,'M&amp;E'!$AB$237:$AB$436,"&lt;&gt;0")</f>
        <v>0</v>
      </c>
      <c r="AA102" s="235">
        <f ca="1">SUMIFS('M&amp;E'!$Y$237:$Y$436,'M&amp;E'!$C$237:$C$436,$D102,'M&amp;E'!$AB$237:$AB$436,"&lt;&gt;0")</f>
        <v>0</v>
      </c>
      <c r="AB102" s="241" t="str">
        <f t="shared" ca="1" si="93"/>
        <v/>
      </c>
      <c r="AC102" s="235">
        <f t="shared" ca="1" si="94"/>
        <v>0</v>
      </c>
      <c r="AD102" s="235">
        <f ca="1">SUMIFS('M&amp;E'!$BV$237:$BV$436,'M&amp;E'!$C$237:$C$436,$D102,'M&amp;E'!$AB$237:$AB$436,"&lt;&gt;0")</f>
        <v>0</v>
      </c>
      <c r="AE102" s="249"/>
      <c r="AF102" s="235">
        <f t="shared" ca="1" si="82"/>
        <v>0</v>
      </c>
      <c r="AG102" s="235">
        <f t="shared" ca="1" si="83"/>
        <v>0</v>
      </c>
      <c r="AH102" s="241" t="str">
        <f t="shared" ca="1" si="84"/>
        <v/>
      </c>
      <c r="AI102" s="235">
        <f t="shared" ca="1" si="85"/>
        <v>0</v>
      </c>
      <c r="AJ102" s="235">
        <f t="shared" ca="1" si="86"/>
        <v>0</v>
      </c>
    </row>
    <row r="103" spans="4:36" ht="26.25" customHeight="1" x14ac:dyDescent="0.2">
      <c r="D103" s="243" t="str">
        <f ca="1">Translations!$A$109</f>
        <v>Totals</v>
      </c>
      <c r="E103" s="244"/>
      <c r="F103" s="240"/>
      <c r="G103" s="240"/>
      <c r="H103" s="245">
        <f ca="1">SUM(H58:H102)</f>
        <v>504075</v>
      </c>
      <c r="I103" s="245">
        <f t="shared" ref="I103:K103" ca="1" si="95">SUM(I58:I102)</f>
        <v>494925</v>
      </c>
      <c r="J103" s="241">
        <f t="shared" ca="1" si="75"/>
        <v>0.98184793929474778</v>
      </c>
      <c r="K103" s="245">
        <f t="shared" ca="1" si="95"/>
        <v>9150</v>
      </c>
      <c r="L103" s="245">
        <f t="shared" ref="L103" ca="1" si="96">SUM(L58:L102)</f>
        <v>0</v>
      </c>
      <c r="M103" s="240"/>
      <c r="N103" s="245">
        <f t="shared" ref="N103" ca="1" si="97">SUM(N58:N102)</f>
        <v>615300</v>
      </c>
      <c r="O103" s="245">
        <f t="shared" ref="O103" ca="1" si="98">SUM(O58:O102)</f>
        <v>617200</v>
      </c>
      <c r="P103" s="241">
        <f t="shared" ca="1" si="76"/>
        <v>1.0030879245896311</v>
      </c>
      <c r="Q103" s="245">
        <f t="shared" ref="Q103:R103" ca="1" si="99">SUM(Q58:Q102)</f>
        <v>-1900</v>
      </c>
      <c r="R103" s="245">
        <f t="shared" ca="1" si="99"/>
        <v>9150</v>
      </c>
      <c r="S103" s="240"/>
      <c r="T103" s="245">
        <f t="shared" ref="T103" ca="1" si="100">SUM(T58:T102)</f>
        <v>0</v>
      </c>
      <c r="U103" s="245">
        <f t="shared" ref="U103" ca="1" si="101">SUM(U58:U102)</f>
        <v>0</v>
      </c>
      <c r="V103" s="241" t="str">
        <f t="shared" ca="1" si="78"/>
        <v/>
      </c>
      <c r="W103" s="245">
        <f t="shared" ref="W103:X103" ca="1" si="102">SUM(W58:W102)</f>
        <v>0</v>
      </c>
      <c r="X103" s="245">
        <f t="shared" ca="1" si="102"/>
        <v>7250</v>
      </c>
      <c r="Y103" s="240"/>
      <c r="Z103" s="245">
        <f t="shared" ref="Z103" ca="1" si="103">SUM(Z58:Z102)</f>
        <v>0</v>
      </c>
      <c r="AA103" s="245">
        <f t="shared" ref="AA103" ca="1" si="104">SUM(AA58:AA102)</f>
        <v>0</v>
      </c>
      <c r="AB103" s="241" t="str">
        <f t="shared" ca="1" si="80"/>
        <v/>
      </c>
      <c r="AC103" s="245">
        <f t="shared" ref="AC103:AD103" ca="1" si="105">SUM(AC58:AC102)</f>
        <v>0</v>
      </c>
      <c r="AD103" s="245">
        <f t="shared" ca="1" si="105"/>
        <v>7250</v>
      </c>
      <c r="AE103" s="242"/>
      <c r="AF103" s="245">
        <f t="shared" ref="AF103" ca="1" si="106">SUM(AF58:AF102)</f>
        <v>1119375</v>
      </c>
      <c r="AG103" s="245">
        <f t="shared" ref="AG103" ca="1" si="107">SUM(AG58:AG102)</f>
        <v>1112125</v>
      </c>
      <c r="AH103" s="241">
        <f t="shared" ca="1" si="84"/>
        <v>0.9935231714126187</v>
      </c>
      <c r="AI103" s="245">
        <f t="shared" ref="AI103:AJ103" ca="1" si="108">SUM(AI58:AI102)</f>
        <v>7250</v>
      </c>
      <c r="AJ103" s="245">
        <f t="shared" ca="1" si="108"/>
        <v>7250</v>
      </c>
    </row>
    <row r="104" spans="4:36" x14ac:dyDescent="0.2">
      <c r="D104" s="240"/>
      <c r="E104" s="240"/>
      <c r="F104" s="240"/>
      <c r="G104" s="240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2"/>
      <c r="AF104" s="240"/>
      <c r="AG104" s="240"/>
      <c r="AH104" s="240"/>
      <c r="AI104" s="240"/>
      <c r="AJ104" s="240"/>
    </row>
    <row r="105" spans="4:36" x14ac:dyDescent="0.2">
      <c r="D105" s="240"/>
      <c r="E105" s="240"/>
      <c r="F105" s="240"/>
      <c r="G105" s="240"/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2"/>
      <c r="AF105" s="240"/>
      <c r="AG105" s="240"/>
      <c r="AH105" s="240"/>
      <c r="AI105" s="240"/>
      <c r="AJ105" s="240"/>
    </row>
    <row r="106" spans="4:36" x14ac:dyDescent="0.2"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2"/>
      <c r="AF106" s="240"/>
      <c r="AG106" s="240"/>
      <c r="AH106" s="240"/>
      <c r="AI106" s="240"/>
      <c r="AJ106" s="240"/>
    </row>
    <row r="107" spans="4:36" x14ac:dyDescent="0.2">
      <c r="D107" s="240"/>
      <c r="E107" s="240"/>
      <c r="F107" s="240"/>
      <c r="G107" s="240"/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0"/>
      <c r="AC107" s="240"/>
      <c r="AD107" s="240"/>
      <c r="AE107" s="242"/>
      <c r="AF107" s="240"/>
      <c r="AG107" s="240"/>
      <c r="AH107" s="240"/>
      <c r="AI107" s="240"/>
      <c r="AJ107" s="240"/>
    </row>
    <row r="108" spans="4:36" x14ac:dyDescent="0.2"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0"/>
      <c r="AC108" s="240"/>
      <c r="AD108" s="240"/>
      <c r="AE108" s="242"/>
      <c r="AF108" s="240"/>
      <c r="AG108" s="240"/>
      <c r="AH108" s="240"/>
      <c r="AI108" s="240"/>
      <c r="AJ108" s="240"/>
    </row>
    <row r="109" spans="4:36" x14ac:dyDescent="0.2">
      <c r="D109" s="240"/>
      <c r="E109" s="240"/>
      <c r="F109" s="240"/>
      <c r="G109" s="240"/>
      <c r="H109" s="240"/>
      <c r="I109" s="240"/>
      <c r="J109" s="240"/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  <c r="U109" s="240"/>
      <c r="V109" s="240"/>
      <c r="W109" s="240"/>
      <c r="X109" s="240"/>
      <c r="Y109" s="240"/>
      <c r="Z109" s="240"/>
      <c r="AA109" s="240"/>
      <c r="AB109" s="240"/>
      <c r="AC109" s="240"/>
      <c r="AD109" s="240"/>
      <c r="AE109" s="242"/>
      <c r="AF109" s="240"/>
      <c r="AG109" s="240"/>
      <c r="AH109" s="240"/>
      <c r="AI109" s="240"/>
      <c r="AJ109" s="240"/>
    </row>
    <row r="110" spans="4:36" x14ac:dyDescent="0.2">
      <c r="D110" s="240"/>
      <c r="E110" s="240"/>
      <c r="F110" s="240"/>
      <c r="G110" s="240"/>
      <c r="H110" s="240"/>
      <c r="I110" s="240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  <c r="W110" s="240"/>
      <c r="X110" s="240"/>
      <c r="Y110" s="240"/>
      <c r="Z110" s="240"/>
      <c r="AA110" s="240"/>
      <c r="AB110" s="240"/>
      <c r="AC110" s="240"/>
      <c r="AD110" s="240"/>
      <c r="AE110" s="242"/>
      <c r="AF110" s="240"/>
      <c r="AG110" s="240"/>
      <c r="AH110" s="240"/>
      <c r="AI110" s="240"/>
      <c r="AJ110" s="240"/>
    </row>
  </sheetData>
  <sheetProtection password="8EA8" sheet="1" objects="1" scenarios="1"/>
  <mergeCells count="46">
    <mergeCell ref="E2:Q2"/>
    <mergeCell ref="S2:T2"/>
    <mergeCell ref="E3:Q3"/>
    <mergeCell ref="S3:T4"/>
    <mergeCell ref="E4:Q4"/>
    <mergeCell ref="K6:T6"/>
    <mergeCell ref="A7:H16"/>
    <mergeCell ref="K7:T8"/>
    <mergeCell ref="K10:M10"/>
    <mergeCell ref="O10:T10"/>
    <mergeCell ref="K11:M12"/>
    <mergeCell ref="O11:T12"/>
    <mergeCell ref="K14:Q16"/>
    <mergeCell ref="S14:T14"/>
    <mergeCell ref="S15:T16"/>
    <mergeCell ref="Z18:AD18"/>
    <mergeCell ref="T35:X35"/>
    <mergeCell ref="Z35:AD35"/>
    <mergeCell ref="AF18:AJ18"/>
    <mergeCell ref="D18:E19"/>
    <mergeCell ref="H18:L18"/>
    <mergeCell ref="N18:R18"/>
    <mergeCell ref="T18:X18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AF35:AJ35"/>
    <mergeCell ref="AF56:AJ56"/>
    <mergeCell ref="D30:E30"/>
    <mergeCell ref="D31:E31"/>
    <mergeCell ref="D35:E36"/>
    <mergeCell ref="D32:E32"/>
    <mergeCell ref="H35:L35"/>
    <mergeCell ref="Z56:AD56"/>
    <mergeCell ref="D56:E57"/>
    <mergeCell ref="H56:L56"/>
    <mergeCell ref="N35:R35"/>
    <mergeCell ref="N56:R56"/>
    <mergeCell ref="T56:X56"/>
  </mergeCells>
  <dataValidations count="1">
    <dataValidation type="date" operator="greaterThan" allowBlank="1" showInputMessage="1" showErrorMessage="1" prompt="DD/MM/AAAA" sqref="AH11:AH12 P11:P12 V11:V12 AB11:AB12 J11:K12 M11:M12">
      <formula1>40179</formula1>
    </dataValidation>
  </dataValidations>
  <pageMargins left="0.47" right="0.55118110236220474" top="0.43307086614173229" bottom="0.59055118110236227" header="0.31496062992125984" footer="0.31496062992125984"/>
  <pageSetup scale="73" orientation="landscape" horizontalDpi="4294967293" verticalDpi="4294967293" r:id="rId1"/>
  <headerFooter>
    <oddFooter>&amp;R&amp;P</oddFooter>
  </headerFooter>
  <ignoredErrors>
    <ignoredError sqref="J33 J53 J103 AH20:AH33 S33:V33 AB33 S53:V53 AE53:AH53 AH58:AH103 Y103:AB103 P103 P53:Q53 P33:Q33 V103:W103 AB53:AC53 AH37:AH46 AH47:AH52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greaterThanOrEqual" id="{D4F1B820-D9FD-460E-87CC-AB6C72E6F23D}">
            <xm:f>Setup!$Y$9/100</xm:f>
            <x14:dxf>
              <fill>
                <patternFill>
                  <bgColor rgb="FF00B050"/>
                </patternFill>
              </fill>
            </x14:dxf>
          </x14:cfRule>
          <x14:cfRule type="cellIs" priority="41" operator="between" id="{33198EDB-EB54-4B65-A7F7-2D01EA050C04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between" id="{B06FFD06-201F-4B1B-B774-265AF9CC10E2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m:sqref>J20:J33</xm:sqref>
        </x14:conditionalFormatting>
        <x14:conditionalFormatting xmlns:xm="http://schemas.microsoft.com/office/excel/2006/main">
          <x14:cfRule type="cellIs" priority="22" operator="greaterThanOrEqual" id="{053C6352-7EBD-43CD-A055-83F70E8C0D4C}">
            <xm:f>Setup!$Y$9/100</xm:f>
            <x14:dxf>
              <fill>
                <patternFill>
                  <bgColor rgb="FF00B050"/>
                </patternFill>
              </fill>
            </x14:dxf>
          </x14:cfRule>
          <x14:cfRule type="cellIs" priority="23" operator="between" id="{58674DC0-91B6-48C8-93B4-9A2F55948B42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between" id="{237C8DCF-81E9-43D5-A837-36CBA1371ED8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m:sqref>J37:J53</xm:sqref>
        </x14:conditionalFormatting>
        <x14:conditionalFormatting xmlns:xm="http://schemas.microsoft.com/office/excel/2006/main">
          <x14:cfRule type="cellIs" priority="10" operator="greaterThanOrEqual" id="{398916EE-C28C-47CD-8A69-D7A8F6646BFA}">
            <xm:f>Setup!$Y$9/100</xm:f>
            <x14:dxf>
              <fill>
                <patternFill>
                  <bgColor rgb="FF00B050"/>
                </patternFill>
              </fill>
            </x14:dxf>
          </x14:cfRule>
          <x14:cfRule type="cellIs" priority="11" operator="between" id="{7E9BDF62-36CB-43E7-87C9-CC31796F2C15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between" id="{FA4A8777-2C50-4B35-B5C1-50CEE088C8B0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m:sqref>J58:J103</xm:sqref>
        </x14:conditionalFormatting>
        <x14:conditionalFormatting xmlns:xm="http://schemas.microsoft.com/office/excel/2006/main">
          <x14:cfRule type="cellIs" priority="34" operator="greaterThanOrEqual" id="{8604908D-D70C-40C1-AB78-A6388FE991FC}">
            <xm:f>Setup!$Y$9/100</xm:f>
            <x14:dxf>
              <fill>
                <patternFill>
                  <bgColor rgb="FF00B050"/>
                </patternFill>
              </fill>
            </x14:dxf>
          </x14:cfRule>
          <x14:cfRule type="cellIs" priority="35" operator="between" id="{B83C212A-B4D5-40D2-B7EB-91E6109109A0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between" id="{9ABFD6D6-43CC-42B3-A6DA-13904E35BEFB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m:sqref>P20:P33</xm:sqref>
        </x14:conditionalFormatting>
        <x14:conditionalFormatting xmlns:xm="http://schemas.microsoft.com/office/excel/2006/main">
          <x14:cfRule type="cellIs" priority="19" operator="greaterThanOrEqual" id="{2F11673B-BA3D-40F0-9003-84D184B81CFC}">
            <xm:f>Setup!$Y$9/100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between" id="{2ADD081A-CB45-4773-97D1-03B77A2640D4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between" id="{50AD3534-0742-44D1-AB39-C619E2811A17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m:sqref>P37:P53</xm:sqref>
        </x14:conditionalFormatting>
        <x14:conditionalFormatting xmlns:xm="http://schemas.microsoft.com/office/excel/2006/main">
          <x14:cfRule type="cellIs" priority="7" operator="greaterThanOrEqual" id="{9579A8A8-5975-4F21-A2F4-7F96BEBAFA89}">
            <xm:f>Setup!$Y$9/100</xm:f>
            <x14:dxf>
              <fill>
                <patternFill>
                  <bgColor rgb="FF00B050"/>
                </patternFill>
              </fill>
            </x14:dxf>
          </x14:cfRule>
          <x14:cfRule type="cellIs" priority="8" operator="between" id="{4853C511-53C2-4D27-AD3E-29C4C0A96318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between" id="{C21AC75A-E3F2-40A9-856A-477200FEE349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m:sqref>P58:P103</xm:sqref>
        </x14:conditionalFormatting>
        <x14:conditionalFormatting xmlns:xm="http://schemas.microsoft.com/office/excel/2006/main">
          <x14:cfRule type="cellIs" priority="31" operator="greaterThanOrEqual" id="{E7A85681-C4D9-4443-8D7E-69F3D842ED1F}">
            <xm:f>Setup!$Y$9/100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between" id="{8A671B8C-024C-454E-93B2-D19AB3149FE8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between" id="{EA34BEFB-30DB-4721-BC90-15098B4F7071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m:sqref>V20:V33</xm:sqref>
        </x14:conditionalFormatting>
        <x14:conditionalFormatting xmlns:xm="http://schemas.microsoft.com/office/excel/2006/main">
          <x14:cfRule type="cellIs" priority="16" operator="greaterThanOrEqual" id="{C8C20F61-56A7-4F5B-902A-3BD85FF853AD}">
            <xm:f>Setup!$Y$9/100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between" id="{6F2F8363-4AB7-408A-B1D0-F3BC12AC6218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between" id="{EE7F4692-1104-44E9-A6E7-A765808D9FF6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m:sqref>V37:V53</xm:sqref>
        </x14:conditionalFormatting>
        <x14:conditionalFormatting xmlns:xm="http://schemas.microsoft.com/office/excel/2006/main">
          <x14:cfRule type="cellIs" priority="4" operator="greaterThanOrEqual" id="{07A0D200-AEE8-4BEF-B781-E102AB9C413E}">
            <xm:f>Setup!$Y$9/100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between" id="{AAC5A659-3206-43F4-AB8B-DC69283AC672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between" id="{02B7792C-7CA4-4D29-94A9-172B27E01893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m:sqref>V58:V103</xm:sqref>
        </x14:conditionalFormatting>
        <x14:conditionalFormatting xmlns:xm="http://schemas.microsoft.com/office/excel/2006/main">
          <x14:cfRule type="cellIs" priority="28" operator="greaterThanOrEqual" id="{0BE13AFB-BF47-4494-BA7F-9DA8151095E6}">
            <xm:f>Setup!$Y$9/100</xm:f>
            <x14:dxf>
              <fill>
                <patternFill>
                  <bgColor rgb="FF00B050"/>
                </patternFill>
              </fill>
            </x14:dxf>
          </x14:cfRule>
          <x14:cfRule type="cellIs" priority="29" operator="between" id="{74246DC5-D214-4EBA-BF0D-3E939980C9B1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between" id="{A7C197C3-7F37-4FBD-9DC7-16E739FF9581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m:sqref>AB20:AB33</xm:sqref>
        </x14:conditionalFormatting>
        <x14:conditionalFormatting xmlns:xm="http://schemas.microsoft.com/office/excel/2006/main">
          <x14:cfRule type="cellIs" priority="13" operator="greaterThanOrEqual" id="{AD0B8AB3-FDAA-4D73-A088-C20DD391FDE0}">
            <xm:f>Setup!$Y$9/100</xm:f>
            <x14:dxf>
              <fill>
                <patternFill>
                  <bgColor rgb="FF00B050"/>
                </patternFill>
              </fill>
            </x14:dxf>
          </x14:cfRule>
          <x14:cfRule type="cellIs" priority="14" operator="between" id="{0DDD11A9-EFAE-4F5A-982C-7D99802FE703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between" id="{96CA7AF3-CFC7-4AAF-A56C-1F0DBF3EA3B7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m:sqref>AB37:AB53</xm:sqref>
        </x14:conditionalFormatting>
        <x14:conditionalFormatting xmlns:xm="http://schemas.microsoft.com/office/excel/2006/main">
          <x14:cfRule type="cellIs" priority="1" operator="greaterThanOrEqual" id="{73CBC3E2-2549-451A-B72A-9B9EC3623B61}">
            <xm:f>Setup!$Y$9/100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between" id="{A7F4E6BC-D7BC-4B09-8760-DF911574F8B7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between" id="{DAFC8ECD-B5D8-46DF-A87D-DDDF8B5A5562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m:sqref>AB58:AB103</xm:sqref>
        </x14:conditionalFormatting>
        <x14:conditionalFormatting xmlns:xm="http://schemas.microsoft.com/office/excel/2006/main">
          <x14:cfRule type="cellIs" priority="25" operator="greaterThanOrEqual" id="{949E2407-21AE-4146-9A59-A744758539CA}">
            <xm:f>Setup!$Y$9/100</xm:f>
            <x14:dxf>
              <fill>
                <patternFill>
                  <bgColor rgb="FF00B050"/>
                </patternFill>
              </fill>
            </x14:dxf>
          </x14:cfRule>
          <x14:cfRule type="cellIs" priority="26" operator="between" id="{A703824A-255D-4F20-809B-1813FB048A34}">
            <xm:f>Setup!$X$9/100</xm:f>
            <xm:f>(Setup!$Y$9/100) - Setup!$X$10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between" id="{D84D50CF-9E50-4626-A7E9-20893B9FF1E2}">
            <xm:f>0</xm:f>
            <xm:f>(Setup!$X$9/100)-Setup!$X$10</xm:f>
            <x14:dxf>
              <fill>
                <patternFill>
                  <bgColor rgb="FFFF0000"/>
                </patternFill>
              </fill>
            </x14:dxf>
          </x14:cfRule>
          <xm:sqref>AH20:AH33 AH37:AH53 AH58:AH103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W212"/>
  <sheetViews>
    <sheetView showGridLines="0" defaultGridColor="0" colorId="55" zoomScale="80" zoomScaleNormal="80" zoomScalePageLayoutView="60" workbookViewId="0">
      <selection activeCell="A23" sqref="A23:J23"/>
    </sheetView>
  </sheetViews>
  <sheetFormatPr baseColWidth="10" defaultColWidth="11.42578125" defaultRowHeight="12.75" x14ac:dyDescent="0.2"/>
  <cols>
    <col min="1" max="1" width="6.28515625" style="1" customWidth="1"/>
    <col min="2" max="2" width="10.85546875" style="1" hidden="1" customWidth="1"/>
    <col min="3" max="3" width="6.85546875" style="1" hidden="1" customWidth="1"/>
    <col min="4" max="4" width="13.7109375" style="1" customWidth="1"/>
    <col min="5" max="5" width="52.85546875" style="1" customWidth="1"/>
    <col min="6" max="6" width="21.85546875" style="1" hidden="1" customWidth="1"/>
    <col min="7" max="7" width="0.7109375" style="1" customWidth="1"/>
    <col min="8" max="8" width="3.5703125" style="1" customWidth="1"/>
    <col min="9" max="9" width="3.42578125" style="1" customWidth="1"/>
    <col min="10" max="10" width="18.7109375" style="1" customWidth="1"/>
    <col min="11" max="11" width="1.28515625" style="1" customWidth="1"/>
    <col min="12" max="12" width="18.7109375" style="1" customWidth="1"/>
    <col min="13" max="13" width="20.85546875" style="1" customWidth="1"/>
    <col min="14" max="14" width="16.140625" style="1" customWidth="1"/>
    <col min="15" max="15" width="1.42578125" style="1" customWidth="1"/>
    <col min="16" max="16" width="3" style="1" customWidth="1"/>
    <col min="17" max="18" width="18.7109375" style="1" customWidth="1"/>
    <col min="19" max="19" width="1.42578125" style="1" customWidth="1"/>
    <col min="20" max="22" width="18.7109375" style="1" customWidth="1"/>
    <col min="23" max="23" width="1.42578125" style="39" customWidth="1"/>
    <col min="24" max="26" width="18.7109375" style="1" customWidth="1"/>
    <col min="27" max="27" width="1.85546875" style="1" customWidth="1"/>
    <col min="28" max="16384" width="11.42578125" style="1"/>
  </cols>
  <sheetData>
    <row r="1" spans="1:16" ht="5.25" customHeight="1" x14ac:dyDescent="0.2"/>
    <row r="2" spans="1:16" ht="15" customHeight="1" x14ac:dyDescent="0.2">
      <c r="A2" s="1" t="s">
        <v>1325</v>
      </c>
      <c r="E2" s="862" t="str">
        <f ca="1">Translations!A80</f>
        <v>SR Management Tool</v>
      </c>
      <c r="F2" s="862"/>
      <c r="G2" s="862"/>
      <c r="H2" s="862"/>
      <c r="I2" s="862"/>
      <c r="J2" s="862"/>
      <c r="K2" s="862"/>
      <c r="L2" s="862"/>
      <c r="M2" s="862"/>
      <c r="N2" s="862"/>
      <c r="O2" s="778"/>
      <c r="P2" s="778"/>
    </row>
    <row r="3" spans="1:16" ht="15" customHeight="1" x14ac:dyDescent="0.2">
      <c r="E3" s="863" t="str">
        <f>Setup!H11</f>
        <v>Direct Gender Partnership (DGP)</v>
      </c>
      <c r="F3" s="863"/>
      <c r="G3" s="863"/>
      <c r="H3" s="863"/>
      <c r="I3" s="863"/>
      <c r="J3" s="863"/>
      <c r="K3" s="863"/>
      <c r="L3" s="863"/>
      <c r="M3" s="863"/>
      <c r="N3" s="863"/>
      <c r="O3" s="858"/>
      <c r="P3" s="858"/>
    </row>
    <row r="4" spans="1:16" ht="15" customHeight="1" x14ac:dyDescent="0.2">
      <c r="E4" s="863" t="str">
        <f xml:space="preserve"> Setup!H14 &amp; "  (" &amp; Setup!H13 &amp; ")" &amp; "  (" &amp; Setup!H16 &amp; ")"</f>
        <v>DMR-202-G01-H-00  (January  2016 - December 2016)  ($ - USD)</v>
      </c>
      <c r="F4" s="863"/>
      <c r="G4" s="863"/>
      <c r="H4" s="863"/>
      <c r="I4" s="863"/>
      <c r="J4" s="863"/>
      <c r="K4" s="863"/>
      <c r="L4" s="863"/>
      <c r="M4" s="863"/>
      <c r="N4" s="863"/>
      <c r="O4" s="858"/>
      <c r="P4" s="858"/>
    </row>
    <row r="5" spans="1:16" ht="25.5" customHeight="1" x14ac:dyDescent="0.45">
      <c r="E5" s="80"/>
      <c r="F5" s="80"/>
      <c r="G5" s="80"/>
      <c r="H5" s="80"/>
      <c r="I5" s="80"/>
      <c r="J5" s="80"/>
      <c r="K5" s="80"/>
      <c r="L5" s="80"/>
      <c r="M5" s="150" t="str">
        <f ca="1">Translations!A8</f>
        <v>Performance</v>
      </c>
    </row>
    <row r="6" spans="1:16" ht="20.25" customHeight="1" x14ac:dyDescent="0.2">
      <c r="A6" s="79" t="str">
        <f ca="1">Setup!G19</f>
        <v>Details of programatic indicators</v>
      </c>
      <c r="B6" s="78"/>
      <c r="C6" s="78"/>
      <c r="D6" s="78"/>
      <c r="E6" s="72"/>
      <c r="F6" s="72"/>
      <c r="G6" s="72"/>
      <c r="H6" s="284"/>
      <c r="I6" s="22"/>
      <c r="J6" s="777" t="str">
        <f ca="1">Setup!G17</f>
        <v>Key population</v>
      </c>
      <c r="K6" s="790"/>
      <c r="L6" s="790"/>
      <c r="M6" s="790"/>
      <c r="N6" s="286"/>
      <c r="O6" s="63"/>
      <c r="P6" s="63"/>
    </row>
    <row r="7" spans="1:16" ht="13.5" customHeight="1" x14ac:dyDescent="0.2">
      <c r="A7" s="792" t="str">
        <f>Setup!H19</f>
        <v xml:space="preserve"># PLHIV that initiated ARV with CD4 count &lt;200
# new HIV+ enrolled in care services 
# aged 10-24 yrs reached by HIV life skills ed. in school </v>
      </c>
      <c r="B7" s="793"/>
      <c r="C7" s="793"/>
      <c r="D7" s="793"/>
      <c r="E7" s="793"/>
      <c r="F7" s="793"/>
      <c r="G7" s="794"/>
      <c r="H7" s="285"/>
      <c r="J7" s="792" t="str">
        <f>Setup!H17</f>
        <v>Sex Workers - Migrants - Women</v>
      </c>
      <c r="K7" s="793"/>
      <c r="L7" s="793"/>
      <c r="M7" s="794"/>
      <c r="N7" s="287"/>
      <c r="O7" s="287"/>
      <c r="P7" s="287"/>
    </row>
    <row r="8" spans="1:16" ht="17.25" customHeight="1" x14ac:dyDescent="0.2">
      <c r="A8" s="795"/>
      <c r="B8" s="796"/>
      <c r="C8" s="796"/>
      <c r="D8" s="796"/>
      <c r="E8" s="796"/>
      <c r="F8" s="796"/>
      <c r="G8" s="797"/>
      <c r="H8" s="285"/>
      <c r="J8" s="795"/>
      <c r="K8" s="796"/>
      <c r="L8" s="796"/>
      <c r="M8" s="797"/>
      <c r="N8" s="287"/>
      <c r="O8" s="287"/>
      <c r="P8" s="287"/>
    </row>
    <row r="9" spans="1:16" ht="13.5" customHeight="1" x14ac:dyDescent="0.2">
      <c r="A9" s="795"/>
      <c r="B9" s="796"/>
      <c r="C9" s="796"/>
      <c r="D9" s="796"/>
      <c r="E9" s="796"/>
      <c r="F9" s="796"/>
      <c r="G9" s="797"/>
      <c r="H9" s="285"/>
      <c r="J9" s="795"/>
      <c r="K9" s="796"/>
      <c r="L9" s="796"/>
      <c r="M9" s="797"/>
    </row>
    <row r="10" spans="1:16" ht="19.5" customHeight="1" x14ac:dyDescent="0.2">
      <c r="A10" s="795"/>
      <c r="B10" s="796"/>
      <c r="C10" s="796"/>
      <c r="D10" s="796"/>
      <c r="E10" s="796"/>
      <c r="F10" s="796"/>
      <c r="G10" s="797"/>
      <c r="H10" s="285"/>
      <c r="J10" s="795"/>
      <c r="K10" s="796"/>
      <c r="L10" s="796"/>
      <c r="M10" s="797"/>
      <c r="N10" s="281"/>
      <c r="O10" s="281"/>
      <c r="P10" s="281"/>
    </row>
    <row r="11" spans="1:16" ht="13.5" customHeight="1" x14ac:dyDescent="0.2">
      <c r="A11" s="795"/>
      <c r="B11" s="796"/>
      <c r="C11" s="796"/>
      <c r="D11" s="796"/>
      <c r="E11" s="796"/>
      <c r="F11" s="796"/>
      <c r="G11" s="797"/>
      <c r="H11" s="285"/>
      <c r="J11" s="795"/>
      <c r="K11" s="796"/>
      <c r="L11" s="796"/>
      <c r="M11" s="797"/>
      <c r="N11" s="282"/>
      <c r="O11" s="282"/>
      <c r="P11" s="282"/>
    </row>
    <row r="12" spans="1:16" ht="13.5" customHeight="1" x14ac:dyDescent="0.2">
      <c r="A12" s="795"/>
      <c r="B12" s="796"/>
      <c r="C12" s="796"/>
      <c r="D12" s="796"/>
      <c r="E12" s="796"/>
      <c r="F12" s="796"/>
      <c r="G12" s="797"/>
      <c r="H12" s="285"/>
      <c r="J12" s="798"/>
      <c r="K12" s="799"/>
      <c r="L12" s="799"/>
      <c r="M12" s="800"/>
      <c r="N12" s="282"/>
      <c r="O12" s="282"/>
      <c r="P12" s="282"/>
    </row>
    <row r="13" spans="1:16" ht="13.5" customHeight="1" x14ac:dyDescent="0.2">
      <c r="A13" s="795"/>
      <c r="B13" s="796"/>
      <c r="C13" s="796"/>
      <c r="D13" s="796"/>
      <c r="E13" s="796"/>
      <c r="F13" s="796"/>
      <c r="G13" s="797"/>
      <c r="H13" s="285"/>
      <c r="J13" s="38"/>
      <c r="K13" s="38"/>
      <c r="L13" s="38"/>
      <c r="M13" s="38"/>
      <c r="N13" s="38"/>
      <c r="O13" s="38"/>
      <c r="P13" s="38"/>
    </row>
    <row r="14" spans="1:16" ht="21.75" customHeight="1" x14ac:dyDescent="0.2">
      <c r="A14" s="795"/>
      <c r="B14" s="796"/>
      <c r="C14" s="796"/>
      <c r="D14" s="796"/>
      <c r="E14" s="796"/>
      <c r="F14" s="796"/>
      <c r="G14" s="797"/>
      <c r="H14" s="285"/>
      <c r="J14" s="283"/>
      <c r="K14" s="283"/>
      <c r="L14" s="283"/>
      <c r="M14" s="283"/>
      <c r="N14" s="283"/>
      <c r="O14" s="778"/>
      <c r="P14" s="778"/>
    </row>
    <row r="15" spans="1:16" ht="13.5" customHeight="1" x14ac:dyDescent="0.2">
      <c r="A15" s="795"/>
      <c r="B15" s="796"/>
      <c r="C15" s="796"/>
      <c r="D15" s="796"/>
      <c r="E15" s="796"/>
      <c r="F15" s="796"/>
      <c r="G15" s="797"/>
      <c r="H15" s="285"/>
      <c r="J15" s="283"/>
      <c r="K15" s="283"/>
      <c r="L15" s="283"/>
      <c r="M15" s="283"/>
      <c r="N15" s="283"/>
      <c r="O15" s="805"/>
      <c r="P15" s="805"/>
    </row>
    <row r="16" spans="1:16" ht="13.5" customHeight="1" x14ac:dyDescent="0.2">
      <c r="A16" s="798"/>
      <c r="B16" s="799"/>
      <c r="C16" s="799"/>
      <c r="D16" s="799"/>
      <c r="E16" s="799"/>
      <c r="F16" s="799"/>
      <c r="G16" s="800"/>
      <c r="H16" s="285"/>
      <c r="J16" s="283"/>
      <c r="K16" s="283"/>
      <c r="L16" s="283"/>
      <c r="M16" s="283"/>
      <c r="N16" s="283"/>
      <c r="O16" s="805"/>
      <c r="P16" s="805"/>
    </row>
    <row r="17" spans="1:16" x14ac:dyDescent="0.2">
      <c r="J17" s="38"/>
      <c r="K17" s="38"/>
      <c r="L17" s="38"/>
      <c r="M17" s="38"/>
      <c r="N17" s="38"/>
      <c r="O17" s="38"/>
      <c r="P17" s="38"/>
    </row>
    <row r="18" spans="1:16" x14ac:dyDescent="0.2">
      <c r="J18" s="38"/>
      <c r="K18" s="38"/>
      <c r="L18" s="38"/>
      <c r="M18" s="38"/>
      <c r="N18" s="38"/>
      <c r="O18" s="38"/>
      <c r="P18" s="38"/>
    </row>
    <row r="19" spans="1:16" x14ac:dyDescent="0.2">
      <c r="J19" s="38"/>
      <c r="K19" s="38"/>
      <c r="L19" s="38"/>
      <c r="M19" s="38"/>
      <c r="N19" s="38"/>
      <c r="O19" s="38"/>
      <c r="P19" s="38"/>
    </row>
    <row r="20" spans="1:16" ht="29.25" customHeight="1" x14ac:dyDescent="0.2">
      <c r="A20" s="859" t="str">
        <f ca="1">Translations!A169</f>
        <v xml:space="preserve">Programatic indicadors execution </v>
      </c>
      <c r="B20" s="860"/>
      <c r="C20" s="860"/>
      <c r="D20" s="860"/>
      <c r="E20" s="860"/>
      <c r="F20" s="860"/>
      <c r="G20" s="860"/>
      <c r="H20" s="860"/>
      <c r="I20" s="860"/>
      <c r="J20" s="860"/>
      <c r="K20" s="860"/>
      <c r="L20" s="860"/>
      <c r="M20" s="861"/>
      <c r="N20" s="288"/>
      <c r="O20" s="38"/>
      <c r="P20" s="38"/>
    </row>
    <row r="21" spans="1:16" ht="21" customHeight="1" x14ac:dyDescent="0.2">
      <c r="A21" s="276"/>
      <c r="B21" s="275"/>
      <c r="C21" s="275"/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83"/>
      <c r="O21" s="38"/>
      <c r="P21" s="38"/>
    </row>
    <row r="22" spans="1:16" ht="21" customHeight="1" x14ac:dyDescent="0.2">
      <c r="A22" s="867" t="str">
        <f ca="1">Translations!A312</f>
        <v>Select the indicator from the list</v>
      </c>
      <c r="B22" s="867"/>
      <c r="C22" s="867"/>
      <c r="D22" s="867"/>
      <c r="E22" s="867"/>
      <c r="F22" s="867"/>
      <c r="G22" s="867"/>
      <c r="H22" s="867"/>
      <c r="I22" s="867"/>
      <c r="J22" s="867"/>
      <c r="K22" s="83"/>
      <c r="L22" s="83"/>
      <c r="M22" s="83"/>
      <c r="N22" s="83"/>
      <c r="O22" s="38"/>
      <c r="P22" s="38"/>
    </row>
    <row r="23" spans="1:16" ht="41.25" customHeight="1" x14ac:dyDescent="0.2">
      <c r="A23" s="864" t="s">
        <v>2695</v>
      </c>
      <c r="B23" s="865"/>
      <c r="C23" s="865"/>
      <c r="D23" s="865"/>
      <c r="E23" s="865"/>
      <c r="F23" s="865"/>
      <c r="G23" s="865"/>
      <c r="H23" s="865"/>
      <c r="I23" s="865"/>
      <c r="J23" s="866"/>
      <c r="K23" s="274"/>
      <c r="L23" s="274"/>
      <c r="M23" s="274"/>
      <c r="N23" s="274"/>
      <c r="O23" s="38"/>
      <c r="P23" s="38"/>
    </row>
    <row r="24" spans="1:16" ht="18" customHeight="1" x14ac:dyDescent="0.2">
      <c r="J24" s="38"/>
      <c r="K24" s="38"/>
      <c r="L24" s="38"/>
      <c r="M24" s="38"/>
      <c r="N24" s="38"/>
      <c r="O24" s="38"/>
      <c r="P24" s="38"/>
    </row>
    <row r="25" spans="1:16" ht="3.75" customHeight="1" x14ac:dyDescent="0.2">
      <c r="J25" s="38"/>
      <c r="K25" s="38"/>
      <c r="L25" s="38"/>
      <c r="M25" s="38"/>
      <c r="N25" s="38"/>
      <c r="O25" s="38"/>
      <c r="P25" s="38"/>
    </row>
    <row r="26" spans="1:16" ht="20.25" customHeight="1" x14ac:dyDescent="0.2">
      <c r="J26" s="38"/>
      <c r="K26" s="38"/>
      <c r="L26" s="38"/>
      <c r="M26" s="38"/>
      <c r="N26" s="38"/>
      <c r="O26" s="38"/>
      <c r="P26" s="38"/>
    </row>
    <row r="27" spans="1:16" ht="54" customHeight="1" x14ac:dyDescent="0.2">
      <c r="J27" s="38"/>
      <c r="K27" s="38"/>
      <c r="L27" s="38"/>
      <c r="M27" s="38"/>
      <c r="N27" s="38"/>
      <c r="O27" s="38"/>
      <c r="P27" s="38"/>
    </row>
    <row r="28" spans="1:16" ht="54" customHeight="1" x14ac:dyDescent="0.2">
      <c r="J28" s="38"/>
      <c r="K28" s="38"/>
      <c r="L28" s="38"/>
      <c r="M28" s="38"/>
      <c r="N28" s="38"/>
      <c r="O28" s="38"/>
      <c r="P28" s="38"/>
    </row>
    <row r="29" spans="1:16" ht="54" customHeight="1" x14ac:dyDescent="0.2">
      <c r="J29" s="38"/>
      <c r="K29" s="38"/>
      <c r="L29" s="38"/>
      <c r="M29" s="38"/>
      <c r="N29" s="38"/>
      <c r="O29" s="38"/>
      <c r="P29" s="38"/>
    </row>
    <row r="30" spans="1:16" ht="54" customHeight="1" x14ac:dyDescent="0.2">
      <c r="J30" s="38"/>
      <c r="K30" s="38"/>
      <c r="L30" s="38"/>
      <c r="M30" s="38"/>
      <c r="N30" s="38"/>
      <c r="O30" s="38"/>
      <c r="P30" s="38"/>
    </row>
    <row r="31" spans="1:16" ht="54" customHeight="1" x14ac:dyDescent="0.2">
      <c r="J31" s="38"/>
      <c r="K31" s="38"/>
      <c r="L31" s="38"/>
      <c r="M31" s="38"/>
      <c r="N31" s="38"/>
      <c r="O31" s="38"/>
      <c r="P31" s="38"/>
    </row>
    <row r="32" spans="1:16" x14ac:dyDescent="0.2">
      <c r="J32" s="38"/>
      <c r="K32" s="38"/>
      <c r="L32" s="38"/>
      <c r="M32" s="38"/>
      <c r="N32" s="38"/>
      <c r="O32" s="38"/>
      <c r="P32" s="38"/>
    </row>
    <row r="33" spans="1:16" x14ac:dyDescent="0.2">
      <c r="J33" s="38"/>
      <c r="K33" s="38"/>
      <c r="L33" s="38"/>
      <c r="M33" s="38"/>
      <c r="N33" s="38"/>
      <c r="O33" s="38"/>
      <c r="P33" s="38"/>
    </row>
    <row r="34" spans="1:16" x14ac:dyDescent="0.2">
      <c r="J34" s="38"/>
      <c r="K34" s="38"/>
      <c r="L34" s="38"/>
      <c r="M34" s="38"/>
      <c r="N34" s="38"/>
      <c r="O34" s="38"/>
      <c r="P34" s="38"/>
    </row>
    <row r="35" spans="1:16" x14ac:dyDescent="0.2">
      <c r="J35" s="38"/>
      <c r="K35" s="38"/>
      <c r="L35" s="38"/>
      <c r="M35" s="38"/>
      <c r="N35" s="38"/>
      <c r="O35" s="38"/>
      <c r="P35" s="38"/>
    </row>
    <row r="36" spans="1:16" ht="29.25" customHeight="1" x14ac:dyDescent="0.2">
      <c r="A36" s="859" t="str">
        <f ca="1">Translations!A126</f>
        <v>Comparison of programmatic results with expenditures</v>
      </c>
      <c r="B36" s="860"/>
      <c r="C36" s="860"/>
      <c r="D36" s="860"/>
      <c r="E36" s="860"/>
      <c r="F36" s="860"/>
      <c r="G36" s="860"/>
      <c r="H36" s="860"/>
      <c r="I36" s="860"/>
      <c r="J36" s="860"/>
      <c r="K36" s="860"/>
      <c r="L36" s="860"/>
      <c r="M36" s="861"/>
      <c r="N36" s="288"/>
      <c r="O36" s="38"/>
      <c r="P36" s="38"/>
    </row>
    <row r="37" spans="1:16" ht="12.75" customHeight="1" x14ac:dyDescent="0.2">
      <c r="J37" s="38"/>
      <c r="K37" s="38"/>
      <c r="L37" s="38"/>
      <c r="M37" s="38"/>
      <c r="N37" s="38"/>
      <c r="O37" s="38"/>
      <c r="P37" s="38"/>
    </row>
    <row r="38" spans="1:16" ht="22.5" customHeight="1" x14ac:dyDescent="0.2">
      <c r="J38" s="38"/>
      <c r="K38" s="38"/>
      <c r="L38" s="38"/>
      <c r="M38" s="38"/>
      <c r="N38" s="38"/>
      <c r="O38" s="38"/>
      <c r="P38" s="38"/>
    </row>
    <row r="39" spans="1:16" x14ac:dyDescent="0.2">
      <c r="J39" s="38"/>
      <c r="K39" s="38"/>
      <c r="L39" s="38"/>
      <c r="M39" s="38"/>
      <c r="N39" s="38"/>
      <c r="O39" s="38"/>
      <c r="P39" s="38"/>
    </row>
    <row r="40" spans="1:16" x14ac:dyDescent="0.2">
      <c r="J40" s="38"/>
      <c r="K40" s="38"/>
      <c r="L40" s="38"/>
      <c r="M40" s="38"/>
      <c r="N40" s="38"/>
      <c r="O40" s="38"/>
      <c r="P40" s="38"/>
    </row>
    <row r="41" spans="1:16" x14ac:dyDescent="0.2">
      <c r="J41" s="38"/>
      <c r="K41" s="38"/>
      <c r="L41" s="38"/>
      <c r="M41" s="38"/>
      <c r="N41" s="38"/>
      <c r="O41" s="38"/>
      <c r="P41" s="38"/>
    </row>
    <row r="42" spans="1:16" x14ac:dyDescent="0.2">
      <c r="J42" s="38"/>
      <c r="K42" s="38"/>
      <c r="L42" s="38"/>
      <c r="M42" s="38"/>
      <c r="N42" s="38"/>
      <c r="O42" s="38"/>
      <c r="P42" s="38"/>
    </row>
    <row r="43" spans="1:16" x14ac:dyDescent="0.2">
      <c r="J43" s="38"/>
      <c r="K43" s="38"/>
      <c r="L43" s="38"/>
      <c r="M43" s="38"/>
      <c r="N43" s="38"/>
      <c r="O43" s="38"/>
      <c r="P43" s="38"/>
    </row>
    <row r="44" spans="1:16" x14ac:dyDescent="0.2">
      <c r="J44" s="38"/>
      <c r="K44" s="38"/>
      <c r="L44" s="38"/>
      <c r="M44" s="38"/>
      <c r="N44" s="38"/>
      <c r="O44" s="38"/>
      <c r="P44" s="38"/>
    </row>
    <row r="45" spans="1:16" x14ac:dyDescent="0.2">
      <c r="J45" s="38"/>
      <c r="K45" s="38"/>
      <c r="L45" s="38"/>
      <c r="M45" s="38"/>
      <c r="N45" s="38"/>
      <c r="O45" s="38"/>
      <c r="P45" s="38"/>
    </row>
    <row r="46" spans="1:16" x14ac:dyDescent="0.2">
      <c r="J46" s="38"/>
      <c r="K46" s="38"/>
      <c r="L46" s="38"/>
      <c r="M46" s="38"/>
      <c r="N46" s="38"/>
      <c r="O46" s="38"/>
      <c r="P46" s="38"/>
    </row>
    <row r="47" spans="1:16" x14ac:dyDescent="0.2">
      <c r="J47" s="38"/>
      <c r="K47" s="38"/>
      <c r="L47" s="38"/>
      <c r="M47" s="38"/>
      <c r="N47" s="38"/>
      <c r="O47" s="38"/>
      <c r="P47" s="38"/>
    </row>
    <row r="48" spans="1:16" x14ac:dyDescent="0.2">
      <c r="J48" s="38"/>
      <c r="K48" s="38"/>
      <c r="L48" s="38"/>
      <c r="M48" s="38"/>
      <c r="N48" s="38"/>
      <c r="O48" s="38"/>
      <c r="P48" s="38"/>
    </row>
    <row r="49" spans="10:16" x14ac:dyDescent="0.2">
      <c r="J49" s="38"/>
      <c r="K49" s="38"/>
      <c r="L49" s="38"/>
      <c r="M49" s="38"/>
      <c r="N49" s="38"/>
      <c r="O49" s="38"/>
      <c r="P49" s="38"/>
    </row>
    <row r="50" spans="10:16" x14ac:dyDescent="0.2">
      <c r="J50" s="38"/>
      <c r="K50" s="38"/>
      <c r="L50" s="38"/>
      <c r="M50" s="38"/>
      <c r="N50" s="38"/>
      <c r="O50" s="38"/>
      <c r="P50" s="38"/>
    </row>
    <row r="51" spans="10:16" x14ac:dyDescent="0.2">
      <c r="J51" s="38"/>
      <c r="K51" s="38"/>
      <c r="L51" s="38"/>
      <c r="M51" s="38"/>
      <c r="N51" s="38"/>
      <c r="O51" s="38"/>
      <c r="P51" s="38"/>
    </row>
    <row r="52" spans="10:16" x14ac:dyDescent="0.2">
      <c r="J52" s="38"/>
      <c r="K52" s="38"/>
      <c r="L52" s="38"/>
      <c r="M52" s="38"/>
      <c r="N52" s="38"/>
      <c r="O52" s="38"/>
      <c r="P52" s="38"/>
    </row>
    <row r="53" spans="10:16" x14ac:dyDescent="0.2">
      <c r="J53" s="38"/>
      <c r="K53" s="38"/>
      <c r="L53" s="38"/>
      <c r="M53" s="38"/>
      <c r="N53" s="38"/>
      <c r="O53" s="38"/>
      <c r="P53" s="38"/>
    </row>
    <row r="54" spans="10:16" x14ac:dyDescent="0.2">
      <c r="J54" s="38"/>
      <c r="K54" s="38"/>
      <c r="L54" s="38"/>
      <c r="M54" s="38"/>
      <c r="N54" s="38"/>
      <c r="O54" s="38"/>
      <c r="P54" s="38"/>
    </row>
    <row r="55" spans="10:16" x14ac:dyDescent="0.2">
      <c r="J55" s="38"/>
      <c r="K55" s="38"/>
      <c r="L55" s="38"/>
      <c r="M55" s="38"/>
      <c r="N55" s="38"/>
      <c r="O55" s="38"/>
      <c r="P55" s="38"/>
    </row>
    <row r="56" spans="10:16" x14ac:dyDescent="0.2">
      <c r="J56" s="38"/>
      <c r="K56" s="38"/>
      <c r="L56" s="38"/>
      <c r="M56" s="38"/>
      <c r="N56" s="38"/>
      <c r="O56" s="38"/>
      <c r="P56" s="38"/>
    </row>
    <row r="57" spans="10:16" x14ac:dyDescent="0.2">
      <c r="J57" s="38"/>
      <c r="K57" s="38"/>
      <c r="L57" s="38"/>
      <c r="M57" s="38"/>
      <c r="N57" s="38"/>
      <c r="O57" s="38"/>
      <c r="P57" s="38"/>
    </row>
    <row r="58" spans="10:16" x14ac:dyDescent="0.2">
      <c r="J58" s="38"/>
      <c r="K58" s="38"/>
      <c r="L58" s="38"/>
      <c r="M58" s="38"/>
      <c r="N58" s="38"/>
      <c r="O58" s="38"/>
      <c r="P58" s="38"/>
    </row>
    <row r="59" spans="10:16" x14ac:dyDescent="0.2">
      <c r="J59" s="38"/>
      <c r="K59" s="38"/>
      <c r="L59" s="38"/>
      <c r="M59" s="38"/>
      <c r="N59" s="38"/>
      <c r="O59" s="38"/>
      <c r="P59" s="38"/>
    </row>
    <row r="60" spans="10:16" x14ac:dyDescent="0.2">
      <c r="J60" s="38"/>
      <c r="K60" s="38"/>
      <c r="L60" s="38"/>
      <c r="M60" s="38"/>
      <c r="N60" s="38"/>
      <c r="O60" s="38"/>
      <c r="P60" s="38"/>
    </row>
    <row r="61" spans="10:16" x14ac:dyDescent="0.2">
      <c r="J61" s="38"/>
      <c r="K61" s="38"/>
      <c r="L61" s="38"/>
      <c r="M61" s="38"/>
      <c r="N61" s="38"/>
      <c r="O61" s="38"/>
      <c r="P61" s="38"/>
    </row>
    <row r="62" spans="10:16" x14ac:dyDescent="0.2">
      <c r="J62" s="38"/>
      <c r="K62" s="38"/>
      <c r="L62" s="38"/>
      <c r="M62" s="38"/>
      <c r="N62" s="38"/>
      <c r="O62" s="38"/>
      <c r="P62" s="38"/>
    </row>
    <row r="63" spans="10:16" x14ac:dyDescent="0.2">
      <c r="J63" s="38"/>
      <c r="K63" s="38"/>
      <c r="L63" s="38"/>
      <c r="M63" s="38"/>
      <c r="N63" s="38"/>
      <c r="O63" s="38"/>
      <c r="P63" s="38"/>
    </row>
    <row r="64" spans="10:16" x14ac:dyDescent="0.2">
      <c r="J64" s="38"/>
      <c r="K64" s="38"/>
      <c r="L64" s="38"/>
      <c r="M64" s="38"/>
      <c r="N64" s="38"/>
      <c r="O64" s="38"/>
      <c r="P64" s="38"/>
    </row>
    <row r="65" spans="1:16" x14ac:dyDescent="0.2">
      <c r="J65" s="38"/>
      <c r="K65" s="38"/>
      <c r="L65" s="38"/>
      <c r="M65" s="38"/>
      <c r="N65" s="38"/>
      <c r="O65" s="38"/>
      <c r="P65" s="38"/>
    </row>
    <row r="66" spans="1:16" x14ac:dyDescent="0.2">
      <c r="J66" s="38"/>
      <c r="K66" s="38"/>
      <c r="L66" s="38"/>
      <c r="M66" s="38"/>
      <c r="N66" s="38"/>
      <c r="O66" s="38"/>
      <c r="P66" s="38"/>
    </row>
    <row r="67" spans="1:16" ht="29.25" customHeight="1" x14ac:dyDescent="0.2">
      <c r="A67" s="859" t="str">
        <f ca="1">Translations!A407</f>
        <v>Overview of financial performance</v>
      </c>
      <c r="B67" s="860"/>
      <c r="C67" s="860"/>
      <c r="D67" s="860"/>
      <c r="E67" s="860"/>
      <c r="F67" s="860"/>
      <c r="G67" s="860"/>
      <c r="H67" s="860"/>
      <c r="I67" s="860"/>
      <c r="J67" s="860"/>
      <c r="K67" s="860"/>
      <c r="L67" s="860"/>
      <c r="M67" s="861"/>
      <c r="N67" s="288"/>
      <c r="O67" s="38"/>
      <c r="P67" s="38"/>
    </row>
    <row r="68" spans="1:16" x14ac:dyDescent="0.2">
      <c r="J68" s="38"/>
      <c r="K68" s="38"/>
      <c r="L68" s="38"/>
      <c r="M68" s="38"/>
      <c r="N68" s="38"/>
      <c r="O68" s="38"/>
      <c r="P68" s="38"/>
    </row>
    <row r="69" spans="1:16" x14ac:dyDescent="0.2">
      <c r="J69" s="38"/>
      <c r="K69" s="38"/>
      <c r="L69" s="38"/>
      <c r="M69" s="38"/>
      <c r="N69" s="38"/>
      <c r="O69" s="38"/>
      <c r="P69" s="38"/>
    </row>
    <row r="70" spans="1:16" ht="32.25" customHeight="1" x14ac:dyDescent="0.2">
      <c r="J70" s="38"/>
      <c r="K70" s="38"/>
      <c r="L70" s="38"/>
      <c r="M70" s="38"/>
      <c r="N70" s="38"/>
      <c r="O70" s="38"/>
      <c r="P70" s="38"/>
    </row>
    <row r="71" spans="1:16" ht="32.25" customHeight="1" x14ac:dyDescent="0.2">
      <c r="J71" s="38"/>
      <c r="K71" s="38"/>
      <c r="L71" s="38"/>
      <c r="M71" s="38"/>
      <c r="N71" s="38"/>
      <c r="O71" s="38"/>
      <c r="P71" s="38"/>
    </row>
    <row r="72" spans="1:16" ht="32.25" customHeight="1" x14ac:dyDescent="0.2">
      <c r="J72" s="38"/>
      <c r="K72" s="38"/>
      <c r="L72" s="38"/>
      <c r="M72" s="38"/>
      <c r="N72" s="38"/>
      <c r="O72" s="38"/>
      <c r="P72" s="38"/>
    </row>
    <row r="73" spans="1:16" ht="32.25" customHeight="1" x14ac:dyDescent="0.2">
      <c r="J73" s="38"/>
      <c r="K73" s="38"/>
      <c r="L73" s="38"/>
      <c r="M73" s="38"/>
      <c r="N73" s="38"/>
      <c r="O73" s="38"/>
      <c r="P73" s="38"/>
    </row>
    <row r="74" spans="1:16" ht="32.25" customHeight="1" x14ac:dyDescent="0.2">
      <c r="J74" s="38"/>
      <c r="K74" s="38"/>
      <c r="L74" s="38"/>
      <c r="M74" s="38"/>
      <c r="N74" s="38"/>
      <c r="O74" s="38"/>
      <c r="P74" s="38"/>
    </row>
    <row r="75" spans="1:16" ht="32.25" customHeight="1" x14ac:dyDescent="0.2">
      <c r="J75" s="38"/>
      <c r="K75" s="38"/>
      <c r="L75" s="38"/>
      <c r="M75" s="38"/>
      <c r="N75" s="38"/>
      <c r="O75" s="38"/>
      <c r="P75" s="38"/>
    </row>
    <row r="76" spans="1:16" ht="32.25" customHeight="1" x14ac:dyDescent="0.2">
      <c r="J76" s="38"/>
      <c r="K76" s="38"/>
      <c r="L76" s="38"/>
      <c r="M76" s="38"/>
      <c r="N76" s="38"/>
      <c r="O76" s="38"/>
      <c r="P76" s="38"/>
    </row>
    <row r="77" spans="1:16" ht="32.25" customHeight="1" x14ac:dyDescent="0.2">
      <c r="J77" s="38"/>
      <c r="K77" s="38"/>
      <c r="L77" s="38"/>
      <c r="M77" s="38"/>
      <c r="N77" s="38"/>
      <c r="O77" s="38"/>
      <c r="P77" s="38"/>
    </row>
    <row r="78" spans="1:16" ht="40.5" customHeight="1" x14ac:dyDescent="0.2">
      <c r="J78" s="38"/>
      <c r="K78" s="38"/>
      <c r="L78" s="38"/>
      <c r="M78" s="38"/>
      <c r="N78" s="38"/>
      <c r="O78" s="38"/>
      <c r="P78" s="38"/>
    </row>
    <row r="79" spans="1:16" ht="36" customHeight="1" x14ac:dyDescent="0.2">
      <c r="J79" s="38"/>
      <c r="K79" s="38"/>
      <c r="L79" s="38"/>
      <c r="M79" s="38"/>
      <c r="N79" s="38"/>
      <c r="O79" s="38"/>
      <c r="P79" s="38"/>
    </row>
    <row r="80" spans="1:16" ht="32.25" customHeight="1" x14ac:dyDescent="0.2">
      <c r="J80" s="38"/>
      <c r="K80" s="38"/>
      <c r="L80" s="38"/>
      <c r="M80" s="38"/>
      <c r="N80" s="38"/>
      <c r="O80" s="38"/>
      <c r="P80" s="38"/>
    </row>
    <row r="81" spans="1:16" ht="32.25" customHeight="1" x14ac:dyDescent="0.2">
      <c r="J81" s="38"/>
      <c r="K81" s="38"/>
      <c r="L81" s="38"/>
      <c r="M81" s="38"/>
      <c r="N81" s="38"/>
      <c r="O81" s="38"/>
      <c r="P81" s="38"/>
    </row>
    <row r="82" spans="1:16" ht="32.25" customHeight="1" x14ac:dyDescent="0.2">
      <c r="J82" s="38"/>
      <c r="K82" s="38"/>
      <c r="L82" s="38"/>
      <c r="M82" s="38"/>
      <c r="N82" s="38"/>
      <c r="O82" s="38"/>
      <c r="P82" s="38"/>
    </row>
    <row r="83" spans="1:16" ht="32.25" customHeight="1" x14ac:dyDescent="0.2">
      <c r="J83" s="38"/>
      <c r="K83" s="38"/>
      <c r="L83" s="38"/>
      <c r="M83" s="38"/>
      <c r="N83" s="38"/>
      <c r="O83" s="38"/>
      <c r="P83" s="38"/>
    </row>
    <row r="84" spans="1:16" ht="32.25" customHeight="1" x14ac:dyDescent="0.2">
      <c r="J84" s="38"/>
      <c r="K84" s="38"/>
      <c r="L84" s="38"/>
      <c r="M84" s="38"/>
      <c r="N84" s="38"/>
      <c r="O84" s="38"/>
      <c r="P84" s="38"/>
    </row>
    <row r="85" spans="1:16" ht="32.25" customHeight="1" x14ac:dyDescent="0.2">
      <c r="J85" s="38"/>
      <c r="K85" s="38"/>
      <c r="L85" s="38"/>
      <c r="M85" s="38"/>
      <c r="N85" s="38"/>
      <c r="O85" s="38"/>
      <c r="P85" s="38"/>
    </row>
    <row r="86" spans="1:16" ht="32.25" customHeight="1" x14ac:dyDescent="0.2">
      <c r="J86" s="38"/>
      <c r="K86" s="38"/>
      <c r="L86" s="38"/>
      <c r="M86" s="38"/>
      <c r="N86" s="38"/>
      <c r="O86" s="38"/>
      <c r="P86" s="38"/>
    </row>
    <row r="87" spans="1:16" ht="40.5" customHeight="1" x14ac:dyDescent="0.2">
      <c r="J87" s="38"/>
      <c r="K87" s="38"/>
      <c r="L87" s="38"/>
      <c r="M87" s="38"/>
      <c r="N87" s="38"/>
      <c r="O87" s="38"/>
      <c r="P87" s="38"/>
    </row>
    <row r="88" spans="1:16" ht="40.5" customHeight="1" x14ac:dyDescent="0.2">
      <c r="J88" s="38"/>
      <c r="K88" s="38"/>
      <c r="L88" s="38"/>
      <c r="M88" s="38"/>
      <c r="N88" s="38"/>
      <c r="O88" s="38"/>
      <c r="P88" s="38"/>
    </row>
    <row r="89" spans="1:16" ht="48.75" customHeight="1" x14ac:dyDescent="0.2">
      <c r="J89" s="38"/>
      <c r="K89" s="38"/>
      <c r="L89" s="38"/>
      <c r="M89" s="38"/>
      <c r="N89" s="38"/>
      <c r="O89" s="38"/>
      <c r="P89" s="38"/>
    </row>
    <row r="90" spans="1:16" ht="16.5" customHeight="1" x14ac:dyDescent="0.2">
      <c r="J90" s="38"/>
      <c r="K90" s="38"/>
      <c r="L90" s="38"/>
      <c r="M90" s="38"/>
      <c r="N90" s="38"/>
      <c r="O90" s="38"/>
      <c r="P90" s="38"/>
    </row>
    <row r="91" spans="1:16" ht="16.5" customHeight="1" x14ac:dyDescent="0.2">
      <c r="J91" s="38"/>
      <c r="K91" s="38"/>
      <c r="L91" s="38"/>
      <c r="M91" s="38"/>
      <c r="N91" s="38"/>
      <c r="O91" s="38"/>
      <c r="P91" s="38"/>
    </row>
    <row r="92" spans="1:16" ht="1.5" customHeight="1" x14ac:dyDescent="0.2">
      <c r="J92" s="38"/>
      <c r="K92" s="38"/>
      <c r="L92" s="38"/>
      <c r="M92" s="38"/>
      <c r="N92" s="38"/>
      <c r="O92" s="38"/>
      <c r="P92" s="38"/>
    </row>
    <row r="93" spans="1:16" ht="29.25" customHeight="1" x14ac:dyDescent="0.2">
      <c r="A93" s="859" t="str">
        <f ca="1">Translations!A336</f>
        <v>Financial ratios (Quarterly)</v>
      </c>
      <c r="B93" s="860"/>
      <c r="C93" s="860"/>
      <c r="D93" s="860"/>
      <c r="E93" s="860"/>
      <c r="F93" s="860"/>
      <c r="G93" s="860"/>
      <c r="H93" s="860"/>
      <c r="I93" s="860"/>
      <c r="J93" s="860"/>
      <c r="K93" s="860"/>
      <c r="L93" s="860"/>
      <c r="M93" s="861"/>
      <c r="N93" s="288"/>
      <c r="O93" s="38"/>
      <c r="P93" s="38"/>
    </row>
    <row r="94" spans="1:16" ht="30" customHeight="1" x14ac:dyDescent="0.2">
      <c r="J94" s="38"/>
      <c r="K94" s="38"/>
      <c r="L94" s="38"/>
      <c r="M94" s="38"/>
      <c r="N94" s="38"/>
      <c r="O94" s="38"/>
      <c r="P94" s="38"/>
    </row>
    <row r="95" spans="1:16" ht="30" customHeight="1" x14ac:dyDescent="0.2">
      <c r="J95" s="38"/>
      <c r="K95" s="38"/>
      <c r="L95" s="38"/>
      <c r="M95" s="38"/>
      <c r="N95" s="38"/>
      <c r="O95" s="38"/>
      <c r="P95" s="38"/>
    </row>
    <row r="96" spans="1:16" ht="30" customHeight="1" x14ac:dyDescent="0.2">
      <c r="J96" s="38"/>
      <c r="K96" s="38"/>
      <c r="L96" s="38"/>
      <c r="M96" s="38"/>
      <c r="N96" s="38"/>
      <c r="O96" s="38"/>
      <c r="P96" s="38"/>
    </row>
    <row r="97" spans="10:16" ht="30" customHeight="1" x14ac:dyDescent="0.2">
      <c r="J97" s="38"/>
      <c r="K97" s="38"/>
      <c r="L97" s="38"/>
      <c r="M97" s="38"/>
      <c r="N97" s="38"/>
      <c r="O97" s="38"/>
      <c r="P97" s="38"/>
    </row>
    <row r="98" spans="10:16" ht="30" customHeight="1" x14ac:dyDescent="0.2">
      <c r="J98" s="38"/>
      <c r="K98" s="38"/>
      <c r="L98" s="38"/>
      <c r="M98" s="38"/>
      <c r="N98" s="38"/>
      <c r="O98" s="38"/>
      <c r="P98" s="38"/>
    </row>
    <row r="99" spans="10:16" ht="30" customHeight="1" x14ac:dyDescent="0.2">
      <c r="J99" s="38"/>
      <c r="K99" s="38"/>
      <c r="L99" s="38"/>
      <c r="M99" s="38"/>
      <c r="N99" s="38"/>
      <c r="O99" s="38"/>
      <c r="P99" s="38"/>
    </row>
    <row r="100" spans="10:16" ht="30" customHeight="1" x14ac:dyDescent="0.2">
      <c r="J100" s="38"/>
      <c r="K100" s="38"/>
      <c r="L100" s="38"/>
      <c r="M100" s="38"/>
      <c r="N100" s="38"/>
      <c r="O100" s="38"/>
      <c r="P100" s="38"/>
    </row>
    <row r="101" spans="10:16" ht="30" customHeight="1" x14ac:dyDescent="0.2">
      <c r="J101" s="38"/>
      <c r="K101" s="38"/>
      <c r="L101" s="38"/>
      <c r="M101" s="38"/>
      <c r="N101" s="38"/>
      <c r="O101" s="38"/>
      <c r="P101" s="38"/>
    </row>
    <row r="102" spans="10:16" ht="30" customHeight="1" x14ac:dyDescent="0.2">
      <c r="J102" s="38"/>
      <c r="K102" s="38"/>
      <c r="L102" s="38"/>
      <c r="M102" s="38"/>
      <c r="N102" s="38"/>
      <c r="O102" s="38"/>
      <c r="P102" s="38"/>
    </row>
    <row r="103" spans="10:16" ht="30" customHeight="1" x14ac:dyDescent="0.2">
      <c r="J103" s="38"/>
      <c r="K103" s="38"/>
      <c r="L103" s="38"/>
      <c r="M103" s="38"/>
      <c r="N103" s="38"/>
      <c r="O103" s="38"/>
      <c r="P103" s="38"/>
    </row>
    <row r="104" spans="10:16" ht="30" customHeight="1" x14ac:dyDescent="0.2">
      <c r="J104" s="38"/>
      <c r="K104" s="38"/>
      <c r="L104" s="38"/>
      <c r="M104" s="38"/>
      <c r="N104" s="38"/>
      <c r="O104" s="38"/>
      <c r="P104" s="38"/>
    </row>
    <row r="105" spans="10:16" ht="30" customHeight="1" x14ac:dyDescent="0.2">
      <c r="J105" s="38"/>
      <c r="K105" s="38"/>
      <c r="L105" s="38"/>
      <c r="M105" s="38"/>
      <c r="N105" s="38"/>
      <c r="O105" s="38"/>
      <c r="P105" s="38"/>
    </row>
    <row r="106" spans="10:16" ht="30" customHeight="1" x14ac:dyDescent="0.2">
      <c r="J106" s="38"/>
      <c r="K106" s="38"/>
      <c r="L106" s="38"/>
      <c r="M106" s="38"/>
      <c r="N106" s="38"/>
      <c r="O106" s="38"/>
      <c r="P106" s="38"/>
    </row>
    <row r="107" spans="10:16" ht="30" customHeight="1" x14ac:dyDescent="0.2">
      <c r="J107" s="38"/>
      <c r="K107" s="38"/>
      <c r="L107" s="38"/>
      <c r="M107" s="38"/>
      <c r="N107" s="38"/>
      <c r="O107" s="38"/>
      <c r="P107" s="38"/>
    </row>
    <row r="108" spans="10:16" ht="30" customHeight="1" x14ac:dyDescent="0.2">
      <c r="J108" s="38"/>
      <c r="K108" s="38"/>
      <c r="L108" s="38"/>
      <c r="M108" s="38"/>
      <c r="N108" s="38"/>
      <c r="O108" s="38"/>
      <c r="P108" s="38"/>
    </row>
    <row r="109" spans="10:16" ht="30" customHeight="1" x14ac:dyDescent="0.2">
      <c r="J109" s="38"/>
      <c r="K109" s="38"/>
      <c r="L109" s="38"/>
      <c r="M109" s="38"/>
      <c r="N109" s="38"/>
      <c r="O109" s="38"/>
      <c r="P109" s="38"/>
    </row>
    <row r="110" spans="10:16" ht="30" customHeight="1" x14ac:dyDescent="0.2">
      <c r="J110" s="38"/>
      <c r="K110" s="38"/>
      <c r="L110" s="38"/>
      <c r="M110" s="38"/>
      <c r="N110" s="38"/>
      <c r="O110" s="38"/>
      <c r="P110" s="38"/>
    </row>
    <row r="111" spans="10:16" ht="30" customHeight="1" x14ac:dyDescent="0.2">
      <c r="J111" s="38"/>
      <c r="K111" s="38"/>
      <c r="L111" s="38"/>
      <c r="M111" s="38"/>
      <c r="N111" s="38"/>
      <c r="O111" s="38"/>
      <c r="P111" s="38"/>
    </row>
    <row r="112" spans="10:16" ht="30" customHeight="1" x14ac:dyDescent="0.2">
      <c r="J112" s="38"/>
      <c r="K112" s="38"/>
      <c r="L112" s="38"/>
      <c r="M112" s="38"/>
      <c r="N112" s="38"/>
      <c r="O112" s="38"/>
      <c r="P112" s="38"/>
    </row>
    <row r="113" spans="1:16" ht="30" customHeight="1" x14ac:dyDescent="0.2">
      <c r="J113" s="38"/>
      <c r="K113" s="38"/>
      <c r="L113" s="38"/>
      <c r="M113" s="38"/>
      <c r="N113" s="38"/>
      <c r="O113" s="38"/>
      <c r="P113" s="38"/>
    </row>
    <row r="114" spans="1:16" ht="30" customHeight="1" x14ac:dyDescent="0.2">
      <c r="J114" s="38"/>
      <c r="K114" s="38"/>
      <c r="L114" s="38"/>
      <c r="M114" s="38"/>
      <c r="N114" s="38"/>
      <c r="O114" s="38"/>
      <c r="P114" s="38"/>
    </row>
    <row r="115" spans="1:16" ht="30" customHeight="1" x14ac:dyDescent="0.2">
      <c r="J115" s="38"/>
      <c r="K115" s="38"/>
      <c r="L115" s="38"/>
      <c r="M115" s="38"/>
      <c r="N115" s="38"/>
      <c r="O115" s="38"/>
      <c r="P115" s="38"/>
    </row>
    <row r="116" spans="1:16" ht="30" customHeight="1" x14ac:dyDescent="0.2">
      <c r="J116" s="38"/>
      <c r="K116" s="38"/>
      <c r="L116" s="38"/>
      <c r="M116" s="38"/>
      <c r="N116" s="38"/>
      <c r="O116" s="38"/>
      <c r="P116" s="38"/>
    </row>
    <row r="117" spans="1:16" ht="30" customHeight="1" x14ac:dyDescent="0.2">
      <c r="J117" s="38"/>
      <c r="K117" s="38"/>
      <c r="L117" s="38"/>
      <c r="M117" s="38"/>
      <c r="N117" s="38"/>
      <c r="O117" s="38"/>
      <c r="P117" s="38"/>
    </row>
    <row r="118" spans="1:16" ht="30" customHeight="1" x14ac:dyDescent="0.2">
      <c r="J118" s="38"/>
      <c r="K118" s="38"/>
      <c r="L118" s="38"/>
      <c r="M118" s="38"/>
      <c r="N118" s="38"/>
      <c r="O118" s="38"/>
      <c r="P118" s="38"/>
    </row>
    <row r="119" spans="1:16" ht="30" customHeight="1" x14ac:dyDescent="0.2">
      <c r="J119" s="38"/>
      <c r="K119" s="38"/>
      <c r="L119" s="38"/>
      <c r="M119" s="38"/>
      <c r="N119" s="38"/>
      <c r="O119" s="38"/>
      <c r="P119" s="38"/>
    </row>
    <row r="120" spans="1:16" ht="9" customHeight="1" x14ac:dyDescent="0.2">
      <c r="J120" s="38"/>
      <c r="K120" s="38"/>
      <c r="L120" s="38"/>
      <c r="M120" s="38"/>
      <c r="N120" s="38"/>
      <c r="O120" s="38"/>
      <c r="P120" s="38"/>
    </row>
    <row r="121" spans="1:16" ht="9" customHeight="1" x14ac:dyDescent="0.2">
      <c r="J121" s="38"/>
      <c r="K121" s="38"/>
      <c r="L121" s="38"/>
      <c r="M121" s="38"/>
      <c r="N121" s="38"/>
      <c r="O121" s="38"/>
      <c r="P121" s="38"/>
    </row>
    <row r="122" spans="1:16" ht="9" customHeight="1" x14ac:dyDescent="0.2">
      <c r="J122" s="38"/>
      <c r="K122" s="38"/>
      <c r="L122" s="38"/>
      <c r="M122" s="38"/>
      <c r="N122" s="38"/>
      <c r="O122" s="38"/>
      <c r="P122" s="38"/>
    </row>
    <row r="123" spans="1:16" ht="24.75" customHeight="1" x14ac:dyDescent="0.2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</row>
    <row r="124" spans="1:16" ht="24.75" customHeight="1" x14ac:dyDescent="0.2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</row>
    <row r="125" spans="1:16" ht="24.75" customHeight="1" x14ac:dyDescent="0.2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</row>
    <row r="126" spans="1:16" ht="24.75" customHeight="1" x14ac:dyDescent="0.2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</row>
    <row r="127" spans="1:16" ht="24.75" customHeight="1" x14ac:dyDescent="0.2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</row>
    <row r="128" spans="1:16" ht="24.75" customHeight="1" x14ac:dyDescent="0.2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</row>
    <row r="129" spans="1:16" ht="24.75" customHeight="1" x14ac:dyDescent="0.2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</row>
    <row r="130" spans="1:16" ht="24.75" customHeight="1" x14ac:dyDescent="0.2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</row>
    <row r="131" spans="1:16" ht="24.75" customHeight="1" x14ac:dyDescent="0.2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</row>
    <row r="132" spans="1:16" ht="24.75" customHeight="1" x14ac:dyDescent="0.2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</row>
    <row r="133" spans="1:16" ht="24.75" customHeight="1" x14ac:dyDescent="0.2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</row>
    <row r="134" spans="1:16" ht="24.75" customHeight="1" x14ac:dyDescent="0.2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</row>
    <row r="135" spans="1:16" ht="24.75" customHeight="1" x14ac:dyDescent="0.2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</row>
    <row r="136" spans="1:16" ht="24.75" customHeight="1" x14ac:dyDescent="0.2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</row>
    <row r="137" spans="1:16" ht="24.75" customHeight="1" x14ac:dyDescent="0.2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</row>
    <row r="138" spans="1:16" ht="24.75" customHeight="1" x14ac:dyDescent="0.2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</row>
    <row r="139" spans="1:16" ht="15.75" customHeight="1" x14ac:dyDescent="0.2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</row>
    <row r="140" spans="1:16" customFormat="1" ht="15.75" customHeight="1" x14ac:dyDescent="0.25"/>
    <row r="141" spans="1:16" ht="17.25" customHeight="1" x14ac:dyDescent="0.2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</row>
    <row r="142" spans="1:16" ht="22.5" customHeight="1" x14ac:dyDescent="0.2">
      <c r="A142" s="859" t="str">
        <f ca="1">Translations!A127</f>
        <v>Comparison of programmatic results with expenditures (by activity)</v>
      </c>
      <c r="B142" s="860"/>
      <c r="C142" s="860"/>
      <c r="D142" s="860"/>
      <c r="E142" s="860"/>
      <c r="F142" s="860"/>
      <c r="G142" s="860"/>
      <c r="H142" s="861"/>
      <c r="I142" s="83"/>
      <c r="J142" s="859" t="str">
        <f ca="1">Translations!A128</f>
        <v>Comparison of budget and expenditure (by cost group)</v>
      </c>
      <c r="K142" s="860"/>
      <c r="L142" s="860"/>
      <c r="M142" s="860"/>
      <c r="N142" s="288"/>
      <c r="O142" s="83"/>
      <c r="P142" s="83"/>
    </row>
    <row r="143" spans="1:16" ht="21" customHeight="1" x14ac:dyDescent="0.2"/>
    <row r="211" spans="1:16" ht="29.25" customHeight="1" x14ac:dyDescent="0.2">
      <c r="A211" s="859" t="str">
        <f ca="1">IF(Lists!V9=1,Translations!A400,Translations!A401)</f>
        <v>Cumulative budget and expenditure (by objective)</v>
      </c>
      <c r="B211" s="860"/>
      <c r="C211" s="860"/>
      <c r="D211" s="860"/>
      <c r="E211" s="860"/>
      <c r="F211" s="860"/>
      <c r="G211" s="860"/>
      <c r="H211" s="860"/>
      <c r="I211" s="860"/>
      <c r="J211" s="860"/>
      <c r="K211" s="860"/>
      <c r="L211" s="860"/>
      <c r="M211" s="861"/>
      <c r="N211" s="288"/>
      <c r="O211" s="38"/>
      <c r="P211" s="38"/>
    </row>
    <row r="212" spans="1:16" x14ac:dyDescent="0.2">
      <c r="A212" s="33" t="str">
        <f ca="1">IF(Lists!V9=1,Translations!A371,Translations!A372)</f>
        <v>Objective list</v>
      </c>
    </row>
  </sheetData>
  <sheetProtection password="8EA8" sheet="1" objects="1" scenarios="1"/>
  <mergeCells count="19">
    <mergeCell ref="O14:P14"/>
    <mergeCell ref="O15:P16"/>
    <mergeCell ref="J7:M12"/>
    <mergeCell ref="A20:M20"/>
    <mergeCell ref="A36:M36"/>
    <mergeCell ref="A23:J23"/>
    <mergeCell ref="A22:J22"/>
    <mergeCell ref="O2:P2"/>
    <mergeCell ref="E3:N3"/>
    <mergeCell ref="O3:P4"/>
    <mergeCell ref="E4:N4"/>
    <mergeCell ref="J6:M6"/>
    <mergeCell ref="A93:M93"/>
    <mergeCell ref="A7:G16"/>
    <mergeCell ref="A211:M211"/>
    <mergeCell ref="E2:N2"/>
    <mergeCell ref="A142:H142"/>
    <mergeCell ref="A67:M67"/>
    <mergeCell ref="J142:M142"/>
  </mergeCells>
  <dataValidations count="1">
    <dataValidation type="list" allowBlank="1" showInputMessage="1" showErrorMessage="1" sqref="A23:J23">
      <formula1>DropDownListTodosIND</formula1>
    </dataValidation>
  </dataValidations>
  <pageMargins left="0.47" right="0.55118110236220474" top="0.43307086614173229" bottom="0.59055118110236227" header="0.31496062992125984" footer="0.31496062992125984"/>
  <pageSetup scale="73" orientation="landscape" horizontalDpi="4294967293" verticalDpi="4294967293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S43"/>
  <sheetViews>
    <sheetView showGridLines="0" defaultGridColor="0" colorId="55" zoomScale="74" zoomScaleNormal="74" zoomScalePageLayoutView="60" workbookViewId="0"/>
  </sheetViews>
  <sheetFormatPr baseColWidth="10" defaultColWidth="11.42578125" defaultRowHeight="12.75" x14ac:dyDescent="0.2"/>
  <cols>
    <col min="1" max="1" width="8" style="1" customWidth="1"/>
    <col min="2" max="2" width="10.85546875" style="1" hidden="1" customWidth="1"/>
    <col min="3" max="3" width="6.85546875" style="1" hidden="1" customWidth="1"/>
    <col min="4" max="6" width="6.85546875" style="1" customWidth="1"/>
    <col min="7" max="7" width="11" style="1" customWidth="1"/>
    <col min="8" max="8" width="6.85546875" style="1" customWidth="1"/>
    <col min="9" max="17" width="9.7109375" style="1" customWidth="1"/>
    <col min="18" max="18" width="4.85546875" style="1" customWidth="1"/>
    <col min="19" max="19" width="8.5703125" style="1" customWidth="1"/>
    <col min="20" max="34" width="9.7109375" style="1" customWidth="1"/>
    <col min="35" max="16384" width="11.42578125" style="1"/>
  </cols>
  <sheetData>
    <row r="1" spans="1:19" ht="7.5" customHeight="1" x14ac:dyDescent="0.2"/>
    <row r="2" spans="1:19" ht="15" customHeight="1" x14ac:dyDescent="0.25">
      <c r="A2" s="1" t="s">
        <v>351</v>
      </c>
      <c r="H2" s="788" t="str">
        <f ca="1">Translations!A80</f>
        <v>SR Management Tool</v>
      </c>
      <c r="I2" s="788"/>
      <c r="J2" s="788"/>
      <c r="K2" s="788"/>
      <c r="L2" s="788"/>
      <c r="M2" s="788"/>
      <c r="N2" s="788"/>
      <c r="O2" s="788"/>
      <c r="P2" s="788"/>
      <c r="Q2" s="788"/>
      <c r="R2" s="788"/>
    </row>
    <row r="3" spans="1:19" ht="15" customHeight="1" x14ac:dyDescent="0.2">
      <c r="H3" s="789" t="str">
        <f>Setup!H11</f>
        <v>Direct Gender Partnership (DGP)</v>
      </c>
      <c r="I3" s="789"/>
      <c r="J3" s="789"/>
      <c r="K3" s="789"/>
      <c r="L3" s="789"/>
      <c r="M3" s="789"/>
      <c r="N3" s="789"/>
      <c r="O3" s="789"/>
      <c r="P3" s="789"/>
      <c r="Q3" s="789"/>
      <c r="R3" s="789"/>
    </row>
    <row r="4" spans="1:19" ht="15" customHeight="1" x14ac:dyDescent="0.2">
      <c r="H4" s="789" t="str">
        <f xml:space="preserve"> Setup!H14 &amp; "  (" &amp; Setup!H13 &amp; ")"&amp; "  (" &amp; Setup!H15 &amp; ")"</f>
        <v>DMR-202-G01-H-00  (January  2016 - December 2016)  (HIV / AIDS)</v>
      </c>
      <c r="I4" s="789"/>
      <c r="J4" s="789"/>
      <c r="K4" s="789"/>
      <c r="L4" s="789"/>
      <c r="M4" s="789"/>
      <c r="N4" s="789"/>
      <c r="O4" s="789"/>
      <c r="P4" s="789"/>
      <c r="Q4" s="789"/>
      <c r="R4" s="789"/>
    </row>
    <row r="5" spans="1:19" ht="18" customHeight="1" x14ac:dyDescent="0.2">
      <c r="H5" s="884"/>
      <c r="I5" s="884"/>
      <c r="J5" s="884"/>
      <c r="K5" s="884"/>
      <c r="L5" s="884"/>
      <c r="M5" s="884"/>
      <c r="N5" s="884"/>
      <c r="O5" s="884"/>
      <c r="P5" s="884"/>
      <c r="Q5" s="884"/>
      <c r="R5" s="884"/>
    </row>
    <row r="6" spans="1:19" ht="25.5" customHeight="1" x14ac:dyDescent="0.45">
      <c r="J6" s="62"/>
      <c r="K6" s="62"/>
      <c r="L6" s="62"/>
      <c r="M6" s="62"/>
      <c r="N6" s="62"/>
      <c r="O6" s="62"/>
      <c r="S6" s="150" t="str">
        <f ca="1">Translations!A7</f>
        <v>PR Dashboard comments</v>
      </c>
    </row>
    <row r="7" spans="1:19" ht="20.25" customHeight="1" x14ac:dyDescent="0.2">
      <c r="A7" s="147" t="str">
        <f ca="1">Setup!G19</f>
        <v>Details of programatic indicators</v>
      </c>
      <c r="B7" s="23"/>
      <c r="C7" s="23"/>
      <c r="D7" s="23"/>
      <c r="E7" s="23"/>
      <c r="F7" s="23"/>
      <c r="G7" s="23"/>
      <c r="H7" s="23"/>
      <c r="I7" s="23"/>
      <c r="J7" s="24"/>
      <c r="K7" s="25"/>
      <c r="M7" s="885" t="str">
        <f ca="1">Setup!G17</f>
        <v>Key population</v>
      </c>
      <c r="N7" s="886"/>
      <c r="O7" s="886"/>
      <c r="P7" s="886"/>
      <c r="Q7" s="886"/>
      <c r="R7" s="886"/>
      <c r="S7" s="887"/>
    </row>
    <row r="8" spans="1:19" ht="13.5" customHeight="1" x14ac:dyDescent="0.2">
      <c r="A8" s="792" t="str">
        <f>Setup!H19</f>
        <v xml:space="preserve"># PLHIV that initiated ARV with CD4 count &lt;200
# new HIV+ enrolled in care services 
# aged 10-24 yrs reached by HIV life skills ed. in school </v>
      </c>
      <c r="B8" s="793"/>
      <c r="C8" s="793"/>
      <c r="D8" s="793"/>
      <c r="E8" s="793"/>
      <c r="F8" s="793"/>
      <c r="G8" s="793"/>
      <c r="H8" s="793"/>
      <c r="I8" s="793"/>
      <c r="J8" s="793"/>
      <c r="K8" s="794"/>
      <c r="M8" s="888" t="str">
        <f>Setup!H17</f>
        <v>Sex Workers - Migrants - Women</v>
      </c>
      <c r="N8" s="889"/>
      <c r="O8" s="889"/>
      <c r="P8" s="889"/>
      <c r="Q8" s="889"/>
      <c r="R8" s="889"/>
      <c r="S8" s="890"/>
    </row>
    <row r="9" spans="1:19" ht="17.25" customHeight="1" x14ac:dyDescent="0.2">
      <c r="A9" s="795"/>
      <c r="B9" s="796"/>
      <c r="C9" s="796"/>
      <c r="D9" s="796"/>
      <c r="E9" s="796"/>
      <c r="F9" s="796"/>
      <c r="G9" s="796"/>
      <c r="H9" s="796"/>
      <c r="I9" s="796"/>
      <c r="J9" s="796"/>
      <c r="K9" s="797"/>
      <c r="M9" s="888"/>
      <c r="N9" s="889"/>
      <c r="O9" s="889"/>
      <c r="P9" s="889"/>
      <c r="Q9" s="889"/>
      <c r="R9" s="889"/>
      <c r="S9" s="890"/>
    </row>
    <row r="10" spans="1:19" ht="13.5" customHeight="1" x14ac:dyDescent="0.2">
      <c r="A10" s="795"/>
      <c r="B10" s="796"/>
      <c r="C10" s="796"/>
      <c r="D10" s="796"/>
      <c r="E10" s="796"/>
      <c r="F10" s="796"/>
      <c r="G10" s="796"/>
      <c r="H10" s="796"/>
      <c r="I10" s="796"/>
      <c r="J10" s="796"/>
      <c r="K10" s="797"/>
    </row>
    <row r="11" spans="1:19" ht="19.5" customHeight="1" x14ac:dyDescent="0.2">
      <c r="A11" s="795"/>
      <c r="B11" s="796"/>
      <c r="C11" s="796"/>
      <c r="D11" s="796"/>
      <c r="E11" s="796"/>
      <c r="F11" s="796"/>
      <c r="G11" s="796"/>
      <c r="H11" s="796"/>
      <c r="I11" s="796"/>
      <c r="J11" s="796"/>
      <c r="K11" s="797"/>
      <c r="M11" s="145"/>
      <c r="N11" s="145"/>
      <c r="O11" s="38"/>
      <c r="P11" s="63"/>
      <c r="Q11" s="146"/>
      <c r="R11" s="146"/>
      <c r="S11" s="146"/>
    </row>
    <row r="12" spans="1:19" ht="13.5" customHeight="1" x14ac:dyDescent="0.2">
      <c r="A12" s="795"/>
      <c r="B12" s="796"/>
      <c r="C12" s="796"/>
      <c r="D12" s="796"/>
      <c r="E12" s="796"/>
      <c r="F12" s="796"/>
      <c r="G12" s="796"/>
      <c r="H12" s="796"/>
      <c r="I12" s="796"/>
      <c r="J12" s="796"/>
      <c r="K12" s="797"/>
      <c r="M12" s="802"/>
      <c r="N12" s="802"/>
      <c r="O12" s="38"/>
      <c r="P12" s="891"/>
      <c r="Q12" s="891"/>
      <c r="R12" s="891"/>
      <c r="S12" s="891"/>
    </row>
    <row r="13" spans="1:19" ht="13.5" customHeight="1" x14ac:dyDescent="0.2">
      <c r="A13" s="795"/>
      <c r="B13" s="796"/>
      <c r="C13" s="796"/>
      <c r="D13" s="796"/>
      <c r="E13" s="796"/>
      <c r="F13" s="796"/>
      <c r="G13" s="796"/>
      <c r="H13" s="796"/>
      <c r="I13" s="796"/>
      <c r="J13" s="796"/>
      <c r="K13" s="797"/>
      <c r="M13" s="802"/>
      <c r="N13" s="802"/>
      <c r="O13" s="38"/>
      <c r="P13" s="891"/>
      <c r="Q13" s="891"/>
      <c r="R13" s="891"/>
      <c r="S13" s="891"/>
    </row>
    <row r="14" spans="1:19" ht="13.5" customHeight="1" x14ac:dyDescent="0.2">
      <c r="A14" s="795"/>
      <c r="B14" s="796"/>
      <c r="C14" s="796"/>
      <c r="D14" s="796"/>
      <c r="E14" s="796"/>
      <c r="F14" s="796"/>
      <c r="G14" s="796"/>
      <c r="H14" s="796"/>
      <c r="I14" s="796"/>
      <c r="J14" s="796"/>
      <c r="K14" s="797"/>
    </row>
    <row r="15" spans="1:19" ht="21.75" customHeight="1" x14ac:dyDescent="0.2">
      <c r="A15" s="795"/>
      <c r="B15" s="796"/>
      <c r="C15" s="796"/>
      <c r="D15" s="796"/>
      <c r="E15" s="796"/>
      <c r="F15" s="796"/>
      <c r="G15" s="796"/>
      <c r="H15" s="796"/>
      <c r="I15" s="796"/>
      <c r="J15" s="796"/>
      <c r="K15" s="797"/>
      <c r="L15" s="804"/>
      <c r="M15" s="804"/>
      <c r="N15" s="804"/>
      <c r="O15" s="804"/>
      <c r="P15" s="778"/>
      <c r="Q15" s="778"/>
    </row>
    <row r="16" spans="1:19" ht="13.5" customHeight="1" x14ac:dyDescent="0.2">
      <c r="A16" s="795"/>
      <c r="B16" s="796"/>
      <c r="C16" s="796"/>
      <c r="D16" s="796"/>
      <c r="E16" s="796"/>
      <c r="F16" s="796"/>
      <c r="G16" s="796"/>
      <c r="H16" s="796"/>
      <c r="I16" s="796"/>
      <c r="J16" s="796"/>
      <c r="K16" s="797"/>
      <c r="L16" s="804"/>
      <c r="M16" s="804"/>
      <c r="N16" s="804"/>
      <c r="O16" s="804"/>
      <c r="P16" s="805"/>
      <c r="Q16" s="805"/>
    </row>
    <row r="17" spans="1:19" ht="13.5" customHeight="1" x14ac:dyDescent="0.2">
      <c r="A17" s="798"/>
      <c r="B17" s="799"/>
      <c r="C17" s="799"/>
      <c r="D17" s="799"/>
      <c r="E17" s="799"/>
      <c r="F17" s="799"/>
      <c r="G17" s="799"/>
      <c r="H17" s="799"/>
      <c r="I17" s="799"/>
      <c r="J17" s="799"/>
      <c r="K17" s="800"/>
      <c r="L17" s="804"/>
      <c r="M17" s="804"/>
      <c r="N17" s="804"/>
      <c r="O17" s="804"/>
      <c r="P17" s="805"/>
      <c r="Q17" s="805"/>
    </row>
    <row r="18" spans="1:19" ht="22.5" customHeight="1" x14ac:dyDescent="0.2"/>
    <row r="20" spans="1:19" ht="6.75" customHeight="1" x14ac:dyDescent="0.2"/>
    <row r="21" spans="1:19" ht="1.5" customHeight="1" x14ac:dyDescent="0.2"/>
    <row r="22" spans="1:19" ht="15" customHeight="1" x14ac:dyDescent="0.2">
      <c r="A22" s="876" t="s">
        <v>251</v>
      </c>
      <c r="B22" s="148"/>
      <c r="C22" s="148"/>
      <c r="D22" s="878" t="str">
        <f ca="1">Translations!A81</f>
        <v>PR Dashboard indicators</v>
      </c>
      <c r="E22" s="879"/>
      <c r="F22" s="879"/>
      <c r="G22" s="879"/>
      <c r="H22" s="879"/>
      <c r="I22" s="879"/>
      <c r="J22" s="880"/>
      <c r="K22" s="878" t="str">
        <f ca="1">Translations!A82</f>
        <v>PR Dashboard comments (max 500 characters)</v>
      </c>
      <c r="L22" s="879"/>
      <c r="M22" s="879"/>
      <c r="N22" s="879"/>
      <c r="O22" s="879"/>
      <c r="P22" s="879"/>
      <c r="Q22" s="880"/>
      <c r="R22" s="892" t="str">
        <f ca="1">Translations!A83</f>
        <v>Available characters</v>
      </c>
      <c r="S22" s="893"/>
    </row>
    <row r="23" spans="1:19" ht="18" customHeight="1" x14ac:dyDescent="0.2">
      <c r="A23" s="877"/>
      <c r="B23" s="148"/>
      <c r="C23" s="148"/>
      <c r="D23" s="881"/>
      <c r="E23" s="882"/>
      <c r="F23" s="882"/>
      <c r="G23" s="882"/>
      <c r="H23" s="882"/>
      <c r="I23" s="882"/>
      <c r="J23" s="883"/>
      <c r="K23" s="881"/>
      <c r="L23" s="882"/>
      <c r="M23" s="882"/>
      <c r="N23" s="882"/>
      <c r="O23" s="882"/>
      <c r="P23" s="882"/>
      <c r="Q23" s="883"/>
      <c r="R23" s="894"/>
      <c r="S23" s="895"/>
    </row>
    <row r="24" spans="1:19" ht="57.75" customHeight="1" x14ac:dyDescent="0.2">
      <c r="A24" s="14" t="str">
        <f ca="1">Setup!AN72</f>
        <v>Fi3</v>
      </c>
      <c r="B24" s="89"/>
      <c r="C24" s="89"/>
      <c r="D24" s="868" t="str">
        <f ca="1">Setup!AP72</f>
        <v>Expenditure</v>
      </c>
      <c r="E24" s="869"/>
      <c r="F24" s="869"/>
      <c r="G24" s="869"/>
      <c r="H24" s="869"/>
      <c r="I24" s="869"/>
      <c r="J24" s="870"/>
      <c r="K24" s="871">
        <v>0</v>
      </c>
      <c r="L24" s="872"/>
      <c r="M24" s="872"/>
      <c r="N24" s="872"/>
      <c r="O24" s="872"/>
      <c r="P24" s="872"/>
      <c r="Q24" s="873"/>
      <c r="R24" s="874">
        <f>500-LEN(K24)</f>
        <v>499</v>
      </c>
      <c r="S24" s="875"/>
    </row>
    <row r="25" spans="1:19" ht="57.75" customHeight="1" x14ac:dyDescent="0.2">
      <c r="A25" s="14" t="str">
        <f ca="1">Setup!AN9</f>
        <v>Fi5</v>
      </c>
      <c r="B25" s="89"/>
      <c r="C25" s="89"/>
      <c r="D25" s="868" t="str">
        <f ca="1">Setup!AP9</f>
        <v>Financial reports overdue</v>
      </c>
      <c r="E25" s="869"/>
      <c r="F25" s="869"/>
      <c r="G25" s="869"/>
      <c r="H25" s="869"/>
      <c r="I25" s="869"/>
      <c r="J25" s="870"/>
      <c r="K25" s="871">
        <v>0</v>
      </c>
      <c r="L25" s="872"/>
      <c r="M25" s="872"/>
      <c r="N25" s="872"/>
      <c r="O25" s="872"/>
      <c r="P25" s="872"/>
      <c r="Q25" s="873"/>
      <c r="R25" s="874">
        <f t="shared" ref="R25:R29" si="0">500-LEN(K25)</f>
        <v>499</v>
      </c>
      <c r="S25" s="875"/>
    </row>
    <row r="26" spans="1:19" ht="57.75" customHeight="1" x14ac:dyDescent="0.2">
      <c r="A26" s="14" t="str">
        <f ca="1">Setup!AN18</f>
        <v>Ma14</v>
      </c>
      <c r="B26" s="89"/>
      <c r="C26" s="89"/>
      <c r="D26" s="868" t="str">
        <f ca="1">Setup!AP18</f>
        <v>Programmatic reports past due</v>
      </c>
      <c r="E26" s="869"/>
      <c r="F26" s="869"/>
      <c r="G26" s="869"/>
      <c r="H26" s="869"/>
      <c r="I26" s="869"/>
      <c r="J26" s="870"/>
      <c r="K26" s="871">
        <v>0</v>
      </c>
      <c r="L26" s="872"/>
      <c r="M26" s="872"/>
      <c r="N26" s="872"/>
      <c r="O26" s="872"/>
      <c r="P26" s="872"/>
      <c r="Q26" s="873"/>
      <c r="R26" s="874">
        <f t="shared" si="0"/>
        <v>499</v>
      </c>
      <c r="S26" s="875"/>
    </row>
    <row r="27" spans="1:19" ht="57.75" customHeight="1" x14ac:dyDescent="0.2">
      <c r="A27" s="14" t="str">
        <f ca="1">Setup!AN16</f>
        <v>Ma12</v>
      </c>
      <c r="B27" s="89"/>
      <c r="C27" s="89"/>
      <c r="D27" s="868" t="str">
        <f ca="1">Setup!AP16</f>
        <v>Supervision recommendations past due</v>
      </c>
      <c r="E27" s="869"/>
      <c r="F27" s="869"/>
      <c r="G27" s="869"/>
      <c r="H27" s="869"/>
      <c r="I27" s="869"/>
      <c r="J27" s="870"/>
      <c r="K27" s="871">
        <v>0</v>
      </c>
      <c r="L27" s="872"/>
      <c r="M27" s="872"/>
      <c r="N27" s="872"/>
      <c r="O27" s="872"/>
      <c r="P27" s="872"/>
      <c r="Q27" s="873"/>
      <c r="R27" s="874">
        <f t="shared" si="0"/>
        <v>499</v>
      </c>
      <c r="S27" s="875"/>
    </row>
    <row r="28" spans="1:19" ht="57.75" hidden="1" customHeight="1" x14ac:dyDescent="0.2">
      <c r="A28" s="14" t="str">
        <f ca="1">Setup!AN60</f>
        <v>PS56</v>
      </c>
      <c r="B28" s="89"/>
      <c r="C28" s="89"/>
      <c r="D28" s="868">
        <f ca="1">Setup!AP60</f>
        <v>0</v>
      </c>
      <c r="E28" s="869"/>
      <c r="F28" s="869"/>
      <c r="G28" s="869"/>
      <c r="H28" s="869"/>
      <c r="I28" s="869"/>
      <c r="J28" s="870"/>
      <c r="K28" s="871"/>
      <c r="L28" s="872"/>
      <c r="M28" s="872"/>
      <c r="N28" s="872"/>
      <c r="O28" s="872"/>
      <c r="P28" s="872"/>
      <c r="Q28" s="873"/>
      <c r="R28" s="874">
        <f t="shared" si="0"/>
        <v>500</v>
      </c>
      <c r="S28" s="875"/>
    </row>
    <row r="29" spans="1:19" ht="57.75" customHeight="1" x14ac:dyDescent="0.2">
      <c r="A29" s="14" t="str">
        <f>Setup!AN74</f>
        <v>Pr69</v>
      </c>
      <c r="B29" s="89"/>
      <c r="C29" s="89"/>
      <c r="D29" s="868" t="str">
        <f ca="1">Setup!AP74</f>
        <v># PLHIV that initiated ARV wit: Actual</v>
      </c>
      <c r="E29" s="869"/>
      <c r="F29" s="869"/>
      <c r="G29" s="869"/>
      <c r="H29" s="869"/>
      <c r="I29" s="869"/>
      <c r="J29" s="870"/>
      <c r="K29" s="871">
        <v>0</v>
      </c>
      <c r="L29" s="872"/>
      <c r="M29" s="872"/>
      <c r="N29" s="872"/>
      <c r="O29" s="872"/>
      <c r="P29" s="872"/>
      <c r="Q29" s="873"/>
      <c r="R29" s="874">
        <f t="shared" si="0"/>
        <v>499</v>
      </c>
      <c r="S29" s="875"/>
    </row>
    <row r="30" spans="1:19" ht="57.75" customHeight="1" x14ac:dyDescent="0.2">
      <c r="A30" s="14" t="str">
        <f>Setup!AN76</f>
        <v>Pr73</v>
      </c>
      <c r="B30" s="89"/>
      <c r="C30" s="89"/>
      <c r="D30" s="868" t="str">
        <f ca="1">Setup!AP76</f>
        <v># new HIV+ enrolled in care se: Actual</v>
      </c>
      <c r="E30" s="869"/>
      <c r="F30" s="869"/>
      <c r="G30" s="869"/>
      <c r="H30" s="869"/>
      <c r="I30" s="869"/>
      <c r="J30" s="870"/>
      <c r="K30" s="871">
        <v>0</v>
      </c>
      <c r="L30" s="872"/>
      <c r="M30" s="872"/>
      <c r="N30" s="872"/>
      <c r="O30" s="872"/>
      <c r="P30" s="872"/>
      <c r="Q30" s="873"/>
      <c r="R30" s="874">
        <f t="shared" ref="R30:R43" si="1">500-LEN(K30)</f>
        <v>499</v>
      </c>
      <c r="S30" s="875"/>
    </row>
    <row r="31" spans="1:19" ht="57.75" customHeight="1" x14ac:dyDescent="0.2">
      <c r="A31" s="14" t="str">
        <f>Setup!AN78</f>
        <v>Pr75</v>
      </c>
      <c r="B31" s="89"/>
      <c r="C31" s="89"/>
      <c r="D31" s="868" t="str">
        <f ca="1">Setup!AP78</f>
        <v># aged 10-24 yrs reached by HI: Actual</v>
      </c>
      <c r="E31" s="869"/>
      <c r="F31" s="869"/>
      <c r="G31" s="869"/>
      <c r="H31" s="869"/>
      <c r="I31" s="869"/>
      <c r="J31" s="870"/>
      <c r="K31" s="871">
        <v>0</v>
      </c>
      <c r="L31" s="872"/>
      <c r="M31" s="872"/>
      <c r="N31" s="872"/>
      <c r="O31" s="872"/>
      <c r="P31" s="872"/>
      <c r="Q31" s="873"/>
      <c r="R31" s="874">
        <f t="shared" si="1"/>
        <v>499</v>
      </c>
      <c r="S31" s="875"/>
    </row>
    <row r="32" spans="1:19" ht="97.5" hidden="1" customHeight="1" x14ac:dyDescent="0.2">
      <c r="A32" s="14" t="e">
        <f>Setup!AN80</f>
        <v>#VALUE!</v>
      </c>
      <c r="B32" s="89"/>
      <c r="C32" s="89"/>
      <c r="D32" s="868">
        <f>Setup!AP80</f>
        <v>0</v>
      </c>
      <c r="E32" s="869"/>
      <c r="F32" s="869"/>
      <c r="G32" s="869"/>
      <c r="H32" s="869"/>
      <c r="I32" s="869"/>
      <c r="J32" s="870"/>
      <c r="K32" s="871">
        <v>0</v>
      </c>
      <c r="L32" s="872"/>
      <c r="M32" s="872"/>
      <c r="N32" s="872"/>
      <c r="O32" s="872"/>
      <c r="P32" s="872"/>
      <c r="Q32" s="873"/>
      <c r="R32" s="874">
        <f t="shared" si="1"/>
        <v>499</v>
      </c>
      <c r="S32" s="875"/>
    </row>
    <row r="33" spans="1:19" ht="97.5" hidden="1" customHeight="1" x14ac:dyDescent="0.2">
      <c r="A33" s="14" t="e">
        <f>Setup!AN82</f>
        <v>#VALUE!</v>
      </c>
      <c r="B33" s="89"/>
      <c r="C33" s="89"/>
      <c r="D33" s="868">
        <f>Setup!AP82</f>
        <v>0</v>
      </c>
      <c r="E33" s="869"/>
      <c r="F33" s="869"/>
      <c r="G33" s="869"/>
      <c r="H33" s="869"/>
      <c r="I33" s="869"/>
      <c r="J33" s="870"/>
      <c r="K33" s="871">
        <v>0</v>
      </c>
      <c r="L33" s="872"/>
      <c r="M33" s="872"/>
      <c r="N33" s="872"/>
      <c r="O33" s="872"/>
      <c r="P33" s="872"/>
      <c r="Q33" s="873"/>
      <c r="R33" s="874">
        <f t="shared" si="1"/>
        <v>499</v>
      </c>
      <c r="S33" s="875"/>
    </row>
    <row r="34" spans="1:19" ht="97.5" hidden="1" customHeight="1" x14ac:dyDescent="0.2">
      <c r="A34" s="14" t="e">
        <f>Setup!AN84</f>
        <v>#VALUE!</v>
      </c>
      <c r="B34" s="89"/>
      <c r="C34" s="89"/>
      <c r="D34" s="868">
        <f>Setup!AP84</f>
        <v>0</v>
      </c>
      <c r="E34" s="869"/>
      <c r="F34" s="869"/>
      <c r="G34" s="869"/>
      <c r="H34" s="869"/>
      <c r="I34" s="869"/>
      <c r="J34" s="870"/>
      <c r="K34" s="871">
        <v>0</v>
      </c>
      <c r="L34" s="872"/>
      <c r="M34" s="872"/>
      <c r="N34" s="872"/>
      <c r="O34" s="872"/>
      <c r="P34" s="872"/>
      <c r="Q34" s="873"/>
      <c r="R34" s="874">
        <f t="shared" si="1"/>
        <v>499</v>
      </c>
      <c r="S34" s="875"/>
    </row>
    <row r="35" spans="1:19" ht="97.5" hidden="1" customHeight="1" x14ac:dyDescent="0.2">
      <c r="A35" s="14" t="e">
        <f>Setup!AN86</f>
        <v>#VALUE!</v>
      </c>
      <c r="B35" s="89"/>
      <c r="C35" s="89"/>
      <c r="D35" s="868">
        <f>Setup!AP86</f>
        <v>0</v>
      </c>
      <c r="E35" s="869"/>
      <c r="F35" s="869"/>
      <c r="G35" s="869"/>
      <c r="H35" s="869"/>
      <c r="I35" s="869"/>
      <c r="J35" s="870"/>
      <c r="K35" s="871">
        <v>0</v>
      </c>
      <c r="L35" s="872"/>
      <c r="M35" s="872"/>
      <c r="N35" s="872"/>
      <c r="O35" s="872"/>
      <c r="P35" s="872"/>
      <c r="Q35" s="873"/>
      <c r="R35" s="874">
        <f t="shared" si="1"/>
        <v>499</v>
      </c>
      <c r="S35" s="875"/>
    </row>
    <row r="36" spans="1:19" ht="97.5" hidden="1" customHeight="1" x14ac:dyDescent="0.2">
      <c r="A36" s="14" t="e">
        <f>Setup!AN88</f>
        <v>#VALUE!</v>
      </c>
      <c r="B36" s="89"/>
      <c r="C36" s="89"/>
      <c r="D36" s="868">
        <f>Setup!AP88</f>
        <v>0</v>
      </c>
      <c r="E36" s="869"/>
      <c r="F36" s="869"/>
      <c r="G36" s="869"/>
      <c r="H36" s="869"/>
      <c r="I36" s="869"/>
      <c r="J36" s="870"/>
      <c r="K36" s="871"/>
      <c r="L36" s="872"/>
      <c r="M36" s="872"/>
      <c r="N36" s="872"/>
      <c r="O36" s="872"/>
      <c r="P36" s="872"/>
      <c r="Q36" s="873"/>
      <c r="R36" s="874">
        <f t="shared" si="1"/>
        <v>500</v>
      </c>
      <c r="S36" s="875"/>
    </row>
    <row r="37" spans="1:19" ht="97.5" hidden="1" customHeight="1" x14ac:dyDescent="0.2">
      <c r="A37" s="14" t="e">
        <f>Setup!AN90</f>
        <v>#VALUE!</v>
      </c>
      <c r="B37" s="89"/>
      <c r="C37" s="89"/>
      <c r="D37" s="868">
        <f>Setup!AP90</f>
        <v>0</v>
      </c>
      <c r="E37" s="869"/>
      <c r="F37" s="869"/>
      <c r="G37" s="869"/>
      <c r="H37" s="869"/>
      <c r="I37" s="869"/>
      <c r="J37" s="870"/>
      <c r="K37" s="871"/>
      <c r="L37" s="872"/>
      <c r="M37" s="872"/>
      <c r="N37" s="872"/>
      <c r="O37" s="872"/>
      <c r="P37" s="872"/>
      <c r="Q37" s="873"/>
      <c r="R37" s="874">
        <f t="shared" si="1"/>
        <v>500</v>
      </c>
      <c r="S37" s="875"/>
    </row>
    <row r="38" spans="1:19" ht="97.5" hidden="1" customHeight="1" x14ac:dyDescent="0.2">
      <c r="A38" s="14" t="e">
        <f>Setup!AN92</f>
        <v>#VALUE!</v>
      </c>
      <c r="B38" s="89"/>
      <c r="C38" s="89"/>
      <c r="D38" s="868">
        <f>Setup!AP92</f>
        <v>0</v>
      </c>
      <c r="E38" s="869"/>
      <c r="F38" s="869"/>
      <c r="G38" s="869"/>
      <c r="H38" s="869"/>
      <c r="I38" s="869"/>
      <c r="J38" s="870"/>
      <c r="K38" s="871"/>
      <c r="L38" s="872"/>
      <c r="M38" s="872"/>
      <c r="N38" s="872"/>
      <c r="O38" s="872"/>
      <c r="P38" s="872"/>
      <c r="Q38" s="873"/>
      <c r="R38" s="874">
        <f t="shared" si="1"/>
        <v>500</v>
      </c>
      <c r="S38" s="875"/>
    </row>
    <row r="39" spans="1:19" ht="97.5" hidden="1" customHeight="1" x14ac:dyDescent="0.2">
      <c r="A39" s="14" t="e">
        <f>Setup!AN94</f>
        <v>#VALUE!</v>
      </c>
      <c r="B39" s="89"/>
      <c r="C39" s="89"/>
      <c r="D39" s="868">
        <f>Setup!AP94</f>
        <v>0</v>
      </c>
      <c r="E39" s="869"/>
      <c r="F39" s="869"/>
      <c r="G39" s="869"/>
      <c r="H39" s="869"/>
      <c r="I39" s="869"/>
      <c r="J39" s="870"/>
      <c r="K39" s="871"/>
      <c r="L39" s="872"/>
      <c r="M39" s="872"/>
      <c r="N39" s="872"/>
      <c r="O39" s="872"/>
      <c r="P39" s="872"/>
      <c r="Q39" s="873"/>
      <c r="R39" s="874">
        <f t="shared" si="1"/>
        <v>500</v>
      </c>
      <c r="S39" s="875"/>
    </row>
    <row r="40" spans="1:19" ht="97.5" hidden="1" customHeight="1" x14ac:dyDescent="0.2">
      <c r="A40" s="14" t="e">
        <f>Setup!AN96</f>
        <v>#VALUE!</v>
      </c>
      <c r="B40" s="89"/>
      <c r="C40" s="89"/>
      <c r="D40" s="868">
        <f>Setup!AP96</f>
        <v>0</v>
      </c>
      <c r="E40" s="869"/>
      <c r="F40" s="869"/>
      <c r="G40" s="869"/>
      <c r="H40" s="869"/>
      <c r="I40" s="869"/>
      <c r="J40" s="870"/>
      <c r="K40" s="871"/>
      <c r="L40" s="872"/>
      <c r="M40" s="872"/>
      <c r="N40" s="872"/>
      <c r="O40" s="872"/>
      <c r="P40" s="872"/>
      <c r="Q40" s="873"/>
      <c r="R40" s="874">
        <f t="shared" si="1"/>
        <v>500</v>
      </c>
      <c r="S40" s="875"/>
    </row>
    <row r="41" spans="1:19" ht="97.5" hidden="1" customHeight="1" x14ac:dyDescent="0.2">
      <c r="A41" s="14" t="e">
        <f>Setup!AN98</f>
        <v>#VALUE!</v>
      </c>
      <c r="B41" s="89"/>
      <c r="C41" s="89"/>
      <c r="D41" s="868">
        <f>Setup!AP98</f>
        <v>0</v>
      </c>
      <c r="E41" s="869"/>
      <c r="F41" s="869"/>
      <c r="G41" s="869"/>
      <c r="H41" s="869"/>
      <c r="I41" s="869"/>
      <c r="J41" s="870"/>
      <c r="K41" s="871"/>
      <c r="L41" s="872"/>
      <c r="M41" s="872"/>
      <c r="N41" s="872"/>
      <c r="O41" s="872"/>
      <c r="P41" s="872"/>
      <c r="Q41" s="873"/>
      <c r="R41" s="874">
        <f t="shared" si="1"/>
        <v>500</v>
      </c>
      <c r="S41" s="875"/>
    </row>
    <row r="42" spans="1:19" ht="97.5" hidden="1" customHeight="1" x14ac:dyDescent="0.2">
      <c r="A42" s="14" t="e">
        <f>Setup!AN100</f>
        <v>#VALUE!</v>
      </c>
      <c r="B42" s="89"/>
      <c r="C42" s="89"/>
      <c r="D42" s="868">
        <f>Setup!AP100</f>
        <v>0</v>
      </c>
      <c r="E42" s="869"/>
      <c r="F42" s="869"/>
      <c r="G42" s="869"/>
      <c r="H42" s="869"/>
      <c r="I42" s="869"/>
      <c r="J42" s="870"/>
      <c r="K42" s="871"/>
      <c r="L42" s="872"/>
      <c r="M42" s="872"/>
      <c r="N42" s="872"/>
      <c r="O42" s="872"/>
      <c r="P42" s="872"/>
      <c r="Q42" s="873"/>
      <c r="R42" s="874">
        <f t="shared" si="1"/>
        <v>500</v>
      </c>
      <c r="S42" s="875"/>
    </row>
    <row r="43" spans="1:19" ht="97.5" hidden="1" customHeight="1" x14ac:dyDescent="0.2">
      <c r="A43" s="14" t="e">
        <f>Setup!AN102</f>
        <v>#VALUE!</v>
      </c>
      <c r="B43" s="89"/>
      <c r="C43" s="89"/>
      <c r="D43" s="868">
        <f>Setup!AP102</f>
        <v>0</v>
      </c>
      <c r="E43" s="869"/>
      <c r="F43" s="869"/>
      <c r="G43" s="869"/>
      <c r="H43" s="869"/>
      <c r="I43" s="869"/>
      <c r="J43" s="870"/>
      <c r="K43" s="871"/>
      <c r="L43" s="872"/>
      <c r="M43" s="872"/>
      <c r="N43" s="872"/>
      <c r="O43" s="872"/>
      <c r="P43" s="872"/>
      <c r="Q43" s="873"/>
      <c r="R43" s="874">
        <f t="shared" si="1"/>
        <v>500</v>
      </c>
      <c r="S43" s="875"/>
    </row>
  </sheetData>
  <sheetProtection password="8EA8" sheet="1" objects="1" scenarios="1"/>
  <mergeCells count="76">
    <mergeCell ref="D28:J28"/>
    <mergeCell ref="K28:Q28"/>
    <mergeCell ref="R28:S28"/>
    <mergeCell ref="D29:J29"/>
    <mergeCell ref="K29:Q29"/>
    <mergeCell ref="R29:S29"/>
    <mergeCell ref="K24:Q24"/>
    <mergeCell ref="D24:J24"/>
    <mergeCell ref="R24:S24"/>
    <mergeCell ref="D25:J25"/>
    <mergeCell ref="K25:Q25"/>
    <mergeCell ref="R25:S25"/>
    <mergeCell ref="D26:J26"/>
    <mergeCell ref="K26:Q26"/>
    <mergeCell ref="R26:S26"/>
    <mergeCell ref="D27:J27"/>
    <mergeCell ref="K27:Q27"/>
    <mergeCell ref="R27:S27"/>
    <mergeCell ref="A22:A23"/>
    <mergeCell ref="K22:Q23"/>
    <mergeCell ref="P15:Q15"/>
    <mergeCell ref="P16:Q17"/>
    <mergeCell ref="H2:R2"/>
    <mergeCell ref="H3:R3"/>
    <mergeCell ref="H4:R4"/>
    <mergeCell ref="H5:R5"/>
    <mergeCell ref="M7:S7"/>
    <mergeCell ref="A8:K17"/>
    <mergeCell ref="M8:S9"/>
    <mergeCell ref="M12:N13"/>
    <mergeCell ref="P12:S13"/>
    <mergeCell ref="L15:O17"/>
    <mergeCell ref="R22:S23"/>
    <mergeCell ref="D22:J23"/>
    <mergeCell ref="D31:J31"/>
    <mergeCell ref="K31:Q31"/>
    <mergeCell ref="R31:S31"/>
    <mergeCell ref="D30:J30"/>
    <mergeCell ref="K30:Q30"/>
    <mergeCell ref="R30:S30"/>
    <mergeCell ref="D33:J33"/>
    <mergeCell ref="K33:Q33"/>
    <mergeCell ref="R33:S33"/>
    <mergeCell ref="D32:J32"/>
    <mergeCell ref="K32:Q32"/>
    <mergeCell ref="R32:S32"/>
    <mergeCell ref="D35:J35"/>
    <mergeCell ref="K35:Q35"/>
    <mergeCell ref="R35:S35"/>
    <mergeCell ref="D34:J34"/>
    <mergeCell ref="K34:Q34"/>
    <mergeCell ref="R34:S34"/>
    <mergeCell ref="D37:J37"/>
    <mergeCell ref="K37:Q37"/>
    <mergeCell ref="R37:S37"/>
    <mergeCell ref="K36:Q36"/>
    <mergeCell ref="D36:J36"/>
    <mergeCell ref="R36:S36"/>
    <mergeCell ref="D39:J39"/>
    <mergeCell ref="K39:Q39"/>
    <mergeCell ref="R39:S39"/>
    <mergeCell ref="D38:J38"/>
    <mergeCell ref="K38:Q38"/>
    <mergeCell ref="R38:S38"/>
    <mergeCell ref="D41:J41"/>
    <mergeCell ref="K41:Q41"/>
    <mergeCell ref="R41:S41"/>
    <mergeCell ref="D40:J40"/>
    <mergeCell ref="K40:Q40"/>
    <mergeCell ref="R40:S40"/>
    <mergeCell ref="D43:J43"/>
    <mergeCell ref="K43:Q43"/>
    <mergeCell ref="R43:S43"/>
    <mergeCell ref="D42:J42"/>
    <mergeCell ref="K42:Q42"/>
    <mergeCell ref="R42:S42"/>
  </mergeCells>
  <dataValidations disablePrompts="1" count="1">
    <dataValidation type="date" operator="greaterThan" allowBlank="1" showInputMessage="1" showErrorMessage="1" prompt="DD/MM/AAAA" sqref="M12">
      <formula1>40179</formula1>
    </dataValidation>
  </dataValidations>
  <pageMargins left="0.47244094488188981" right="0.55118110236220474" top="0.43307086614173229" bottom="0.59055118110236227" header="0.31496062992125984" footer="0.31496062992125984"/>
  <pageSetup scale="80" orientation="landscape" horizontalDpi="4294967293" verticalDpi="4294967293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AA52"/>
  <sheetViews>
    <sheetView showGridLines="0" defaultGridColor="0" colorId="55" zoomScale="70" zoomScaleNormal="70" zoomScalePageLayoutView="60" workbookViewId="0">
      <selection activeCell="E5" sqref="E5:N5"/>
    </sheetView>
  </sheetViews>
  <sheetFormatPr baseColWidth="10" defaultColWidth="11.42578125" defaultRowHeight="12.75" x14ac:dyDescent="0.2"/>
  <cols>
    <col min="1" max="1" width="6.42578125" style="1" customWidth="1"/>
    <col min="2" max="2" width="10.85546875" style="1" hidden="1" customWidth="1"/>
    <col min="3" max="3" width="6.85546875" style="1" hidden="1" customWidth="1"/>
    <col min="4" max="4" width="18.7109375" style="1" customWidth="1"/>
    <col min="5" max="5" width="35.42578125" style="1" customWidth="1"/>
    <col min="6" max="6" width="21.85546875" style="1" hidden="1" customWidth="1"/>
    <col min="7" max="7" width="10.7109375" style="1" customWidth="1"/>
    <col min="8" max="8" width="12.140625" style="1" customWidth="1"/>
    <col min="9" max="9" width="3.42578125" style="1" customWidth="1"/>
    <col min="10" max="11" width="10.7109375" style="1" customWidth="1"/>
    <col min="12" max="12" width="0.7109375" style="1" customWidth="1"/>
    <col min="13" max="13" width="15.28515625" style="1" customWidth="1"/>
    <col min="14" max="14" width="12.140625" style="1" customWidth="1"/>
    <col min="15" max="15" width="13.140625" style="1" bestFit="1" customWidth="1"/>
    <col min="16" max="16" width="9.85546875" style="1" customWidth="1"/>
    <col min="17" max="17" width="3.140625" style="1" customWidth="1"/>
    <col min="18" max="18" width="11.42578125" style="1"/>
    <col min="19" max="19" width="11.85546875" style="1" customWidth="1"/>
    <col min="20" max="20" width="11.42578125" style="1"/>
    <col min="21" max="21" width="8.5703125" style="1" customWidth="1"/>
    <col min="22" max="22" width="7.7109375" style="1" customWidth="1"/>
    <col min="23" max="23" width="10.28515625" style="1" customWidth="1"/>
    <col min="24" max="24" width="7.85546875" style="1" customWidth="1"/>
    <col min="25" max="26" width="11.42578125" style="1"/>
    <col min="27" max="27" width="17" style="1" hidden="1" customWidth="1"/>
    <col min="28" max="16384" width="11.42578125" style="1"/>
  </cols>
  <sheetData>
    <row r="1" spans="1:27" ht="5.25" customHeight="1" x14ac:dyDescent="0.2"/>
    <row r="2" spans="1:27" ht="15" customHeight="1" x14ac:dyDescent="0.25">
      <c r="A2" s="1" t="s">
        <v>1820</v>
      </c>
      <c r="E2" s="788" t="str">
        <f ca="1">Translations!A80</f>
        <v>SR Management Tool</v>
      </c>
      <c r="F2" s="788"/>
      <c r="G2" s="788"/>
      <c r="H2" s="788"/>
      <c r="I2" s="788"/>
      <c r="J2" s="788"/>
      <c r="K2" s="788"/>
      <c r="L2" s="788"/>
      <c r="M2" s="788"/>
      <c r="N2" s="788"/>
      <c r="O2" s="778"/>
      <c r="P2" s="778"/>
    </row>
    <row r="3" spans="1:27" ht="15" customHeight="1" x14ac:dyDescent="0.2">
      <c r="E3" s="789" t="str">
        <f>Setup!H11</f>
        <v>Direct Gender Partnership (DGP)</v>
      </c>
      <c r="F3" s="789"/>
      <c r="G3" s="789"/>
      <c r="H3" s="789"/>
      <c r="I3" s="789"/>
      <c r="J3" s="789"/>
      <c r="K3" s="789"/>
      <c r="L3" s="789"/>
      <c r="M3" s="789"/>
      <c r="N3" s="789"/>
      <c r="O3" s="858"/>
      <c r="P3" s="858"/>
    </row>
    <row r="4" spans="1:27" ht="15" customHeight="1" x14ac:dyDescent="0.2">
      <c r="E4" s="789" t="str">
        <f xml:space="preserve"> Setup!H14 &amp; "  (" &amp; Setup!H13 &amp; ")"&amp; "  (" &amp; Setup!H15 &amp; ")"</f>
        <v>DMR-202-G01-H-00  (January  2016 - December 2016)  (HIV / AIDS)</v>
      </c>
      <c r="F4" s="789"/>
      <c r="G4" s="789"/>
      <c r="H4" s="789"/>
      <c r="I4" s="789"/>
      <c r="J4" s="789"/>
      <c r="K4" s="789"/>
      <c r="L4" s="789"/>
      <c r="M4" s="789"/>
      <c r="N4" s="789"/>
      <c r="O4" s="858"/>
      <c r="P4" s="858"/>
    </row>
    <row r="5" spans="1:27" ht="25.5" customHeight="1" x14ac:dyDescent="0.25">
      <c r="E5" s="884" t="str">
        <f ca="1">Translations!A296&amp;"  ("&amp;Setup!H16&amp;")"</f>
        <v>Action plan  ($ - USD)</v>
      </c>
      <c r="F5" s="884"/>
      <c r="G5" s="884"/>
      <c r="H5" s="884"/>
      <c r="I5" s="884"/>
      <c r="J5" s="884"/>
      <c r="K5" s="884"/>
      <c r="L5" s="884"/>
      <c r="M5" s="884"/>
      <c r="N5" s="884"/>
      <c r="O5" s="267"/>
      <c r="AA5" s="126" t="s">
        <v>309</v>
      </c>
    </row>
    <row r="6" spans="1:27" ht="20.25" customHeight="1" x14ac:dyDescent="0.25">
      <c r="A6" s="265" t="str">
        <f ca="1">Setup!G19</f>
        <v>Details of programatic indicators</v>
      </c>
      <c r="B6" s="78"/>
      <c r="C6" s="78"/>
      <c r="D6" s="78"/>
      <c r="E6" s="72"/>
      <c r="F6" s="72"/>
      <c r="G6" s="72"/>
      <c r="H6" s="73"/>
      <c r="I6" s="22"/>
      <c r="J6" s="777" t="str">
        <f ca="1">Setup!G17</f>
        <v>Key population</v>
      </c>
      <c r="K6" s="790"/>
      <c r="L6" s="790"/>
      <c r="M6" s="790"/>
      <c r="N6" s="790"/>
      <c r="O6" s="790"/>
      <c r="P6" s="791"/>
      <c r="AA6" s="13" t="s">
        <v>310</v>
      </c>
    </row>
    <row r="7" spans="1:27" ht="13.5" customHeight="1" x14ac:dyDescent="0.25">
      <c r="A7" s="792" t="str">
        <f>Setup!H19</f>
        <v xml:space="preserve"># PLHIV that initiated ARV with CD4 count &lt;200
# new HIV+ enrolled in care services 
# aged 10-24 yrs reached by HIV life skills ed. in school </v>
      </c>
      <c r="B7" s="793"/>
      <c r="C7" s="793"/>
      <c r="D7" s="793"/>
      <c r="E7" s="793"/>
      <c r="F7" s="793"/>
      <c r="G7" s="793"/>
      <c r="H7" s="794"/>
      <c r="J7" s="792" t="str">
        <f>Setup!H17</f>
        <v>Sex Workers - Migrants - Women</v>
      </c>
      <c r="K7" s="793"/>
      <c r="L7" s="793"/>
      <c r="M7" s="793"/>
      <c r="N7" s="793"/>
      <c r="O7" s="793"/>
      <c r="P7" s="794"/>
      <c r="AA7" s="13" t="s">
        <v>311</v>
      </c>
    </row>
    <row r="8" spans="1:27" ht="17.25" customHeight="1" x14ac:dyDescent="0.25">
      <c r="A8" s="795"/>
      <c r="B8" s="796"/>
      <c r="C8" s="796"/>
      <c r="D8" s="796"/>
      <c r="E8" s="796"/>
      <c r="F8" s="796"/>
      <c r="G8" s="796"/>
      <c r="H8" s="797"/>
      <c r="J8" s="798"/>
      <c r="K8" s="799"/>
      <c r="L8" s="799"/>
      <c r="M8" s="799"/>
      <c r="N8" s="799"/>
      <c r="O8" s="799"/>
      <c r="P8" s="800"/>
      <c r="AA8" s="13" t="s">
        <v>312</v>
      </c>
    </row>
    <row r="9" spans="1:27" ht="27" customHeight="1" x14ac:dyDescent="0.25">
      <c r="A9" s="795"/>
      <c r="B9" s="796"/>
      <c r="C9" s="796"/>
      <c r="D9" s="796"/>
      <c r="E9" s="796"/>
      <c r="F9" s="796"/>
      <c r="G9" s="796"/>
      <c r="H9" s="797"/>
      <c r="AA9" s="13" t="s">
        <v>313</v>
      </c>
    </row>
    <row r="10" spans="1:27" ht="19.5" customHeight="1" x14ac:dyDescent="0.2">
      <c r="A10" s="795"/>
      <c r="B10" s="796"/>
      <c r="C10" s="796"/>
      <c r="D10" s="796"/>
      <c r="E10" s="796"/>
      <c r="F10" s="796"/>
      <c r="G10" s="796"/>
      <c r="H10" s="797"/>
      <c r="J10" s="783" t="str">
        <f ca="1">Translations!A261</f>
        <v>Report date</v>
      </c>
      <c r="K10" s="785"/>
      <c r="L10" s="71"/>
      <c r="M10" s="768" t="str">
        <f ca="1">Translations!A130</f>
        <v>Reported by</v>
      </c>
      <c r="N10" s="769"/>
      <c r="O10" s="769"/>
      <c r="P10" s="770"/>
    </row>
    <row r="11" spans="1:27" ht="13.5" customHeight="1" x14ac:dyDescent="0.2">
      <c r="A11" s="795"/>
      <c r="B11" s="796"/>
      <c r="C11" s="796"/>
      <c r="D11" s="796"/>
      <c r="E11" s="796"/>
      <c r="F11" s="796"/>
      <c r="G11" s="796"/>
      <c r="H11" s="797"/>
      <c r="J11" s="911"/>
      <c r="K11" s="912"/>
      <c r="L11" s="70"/>
      <c r="M11" s="926"/>
      <c r="N11" s="927"/>
      <c r="O11" s="927"/>
      <c r="P11" s="928"/>
    </row>
    <row r="12" spans="1:27" ht="27" customHeight="1" x14ac:dyDescent="0.2">
      <c r="A12" s="795"/>
      <c r="B12" s="796"/>
      <c r="C12" s="796"/>
      <c r="D12" s="796"/>
      <c r="E12" s="796"/>
      <c r="F12" s="796"/>
      <c r="G12" s="796"/>
      <c r="H12" s="797"/>
      <c r="J12" s="913"/>
      <c r="K12" s="914"/>
      <c r="L12" s="70"/>
      <c r="M12" s="929"/>
      <c r="N12" s="930"/>
      <c r="O12" s="930"/>
      <c r="P12" s="931"/>
    </row>
    <row r="13" spans="1:27" ht="35.25" customHeight="1" x14ac:dyDescent="0.2">
      <c r="A13" s="798"/>
      <c r="B13" s="799"/>
      <c r="C13" s="799"/>
      <c r="D13" s="799"/>
      <c r="E13" s="799"/>
      <c r="F13" s="799"/>
      <c r="G13" s="799"/>
      <c r="H13" s="800"/>
    </row>
    <row r="14" spans="1:27" ht="35.25" customHeight="1" x14ac:dyDescent="0.2">
      <c r="A14" s="266"/>
      <c r="B14" s="266"/>
      <c r="C14" s="266"/>
      <c r="D14" s="266"/>
      <c r="E14" s="266"/>
      <c r="F14" s="266"/>
      <c r="G14" s="266"/>
      <c r="H14" s="266"/>
    </row>
    <row r="15" spans="1:27" ht="13.5" customHeight="1" x14ac:dyDescent="0.2">
      <c r="A15" s="266"/>
      <c r="B15" s="266"/>
      <c r="C15" s="266"/>
      <c r="D15" s="266"/>
      <c r="E15" s="266"/>
      <c r="F15" s="266"/>
      <c r="G15" s="266"/>
      <c r="H15" s="266"/>
    </row>
    <row r="16" spans="1:27" ht="18" customHeight="1" x14ac:dyDescent="0.2">
      <c r="A16" s="932" t="str">
        <f ca="1">Translations!A141</f>
        <v>Contextual details</v>
      </c>
      <c r="B16" s="933"/>
      <c r="C16" s="933"/>
      <c r="D16" s="933"/>
      <c r="E16" s="933"/>
      <c r="F16" s="933"/>
      <c r="G16" s="933"/>
      <c r="H16" s="933"/>
      <c r="I16" s="933"/>
      <c r="J16" s="933"/>
      <c r="K16" s="933"/>
      <c r="L16" s="933"/>
      <c r="M16" s="934"/>
      <c r="O16" s="783" t="str">
        <f ca="1">Translations!A120</f>
        <v>Date of verification</v>
      </c>
      <c r="P16" s="785"/>
    </row>
    <row r="17" spans="1:24" ht="13.5" customHeight="1" x14ac:dyDescent="0.2">
      <c r="A17" s="792"/>
      <c r="B17" s="793"/>
      <c r="C17" s="793"/>
      <c r="D17" s="793"/>
      <c r="E17" s="793"/>
      <c r="F17" s="793"/>
      <c r="G17" s="793"/>
      <c r="H17" s="793"/>
      <c r="I17" s="793"/>
      <c r="J17" s="793"/>
      <c r="K17" s="793"/>
      <c r="L17" s="793"/>
      <c r="M17" s="794"/>
      <c r="O17" s="911"/>
      <c r="P17" s="912"/>
    </row>
    <row r="18" spans="1:24" ht="13.5" customHeight="1" x14ac:dyDescent="0.2">
      <c r="A18" s="795"/>
      <c r="B18" s="796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7"/>
      <c r="O18" s="913"/>
      <c r="P18" s="914"/>
    </row>
    <row r="19" spans="1:24" ht="13.5" customHeight="1" x14ac:dyDescent="0.2">
      <c r="A19" s="798"/>
      <c r="B19" s="799"/>
      <c r="C19" s="799"/>
      <c r="D19" s="799"/>
      <c r="E19" s="799"/>
      <c r="F19" s="799"/>
      <c r="G19" s="799"/>
      <c r="H19" s="799"/>
      <c r="I19" s="799"/>
      <c r="J19" s="799"/>
      <c r="K19" s="799"/>
      <c r="L19" s="799"/>
      <c r="M19" s="800"/>
    </row>
    <row r="20" spans="1:24" ht="13.5" customHeight="1" x14ac:dyDescent="0.2">
      <c r="A20" s="271"/>
      <c r="B20" s="271"/>
      <c r="C20" s="271"/>
      <c r="D20" s="271"/>
      <c r="E20" s="271"/>
      <c r="F20" s="271"/>
      <c r="G20" s="271"/>
      <c r="H20" s="271"/>
    </row>
    <row r="22" spans="1:24" ht="31.5" customHeight="1" x14ac:dyDescent="0.2">
      <c r="A22" s="273" t="str">
        <f ca="1">Translations!A88</f>
        <v>Item</v>
      </c>
      <c r="B22" s="273"/>
      <c r="C22" s="273"/>
      <c r="D22" s="273" t="str">
        <f ca="1">Translations!A263</f>
        <v>Improvement actions</v>
      </c>
      <c r="E22" s="273"/>
      <c r="F22" s="273"/>
      <c r="G22" s="783" t="str">
        <f ca="1">Translations!A264</f>
        <v>Tasks</v>
      </c>
      <c r="H22" s="784"/>
      <c r="I22" s="784"/>
      <c r="J22" s="784"/>
      <c r="K22" s="785"/>
      <c r="L22" s="768" t="str">
        <f ca="1">Translations!A265</f>
        <v>Task responsibles</v>
      </c>
      <c r="M22" s="769"/>
      <c r="N22" s="770"/>
      <c r="O22" s="272" t="str">
        <f ca="1">Translations!A266</f>
        <v>Start date</v>
      </c>
      <c r="P22" s="915" t="str">
        <f ca="1">Translations!A267</f>
        <v>Final date</v>
      </c>
      <c r="Q22" s="916"/>
      <c r="R22" s="768" t="str">
        <f ca="1">Translations!A268</f>
        <v>Necessary resources</v>
      </c>
      <c r="S22" s="770"/>
      <c r="T22" s="915" t="str">
        <f ca="1">Translations!A269</f>
        <v>Indicator monitoring (deliverable)</v>
      </c>
      <c r="U22" s="935"/>
      <c r="V22" s="916"/>
      <c r="W22" s="915" t="str">
        <f ca="1">Translations!A270</f>
        <v>Monitoring responsible</v>
      </c>
      <c r="X22" s="916"/>
    </row>
    <row r="23" spans="1:24" ht="43.5" customHeight="1" x14ac:dyDescent="0.2">
      <c r="A23" s="917">
        <v>1</v>
      </c>
      <c r="B23" s="2"/>
      <c r="C23" s="2"/>
      <c r="D23" s="920"/>
      <c r="E23" s="921"/>
      <c r="F23" s="9"/>
      <c r="G23" s="896"/>
      <c r="H23" s="897"/>
      <c r="I23" s="897"/>
      <c r="J23" s="897"/>
      <c r="K23" s="898"/>
      <c r="L23" s="899"/>
      <c r="M23" s="900"/>
      <c r="N23" s="901"/>
      <c r="O23" s="902"/>
      <c r="P23" s="905"/>
      <c r="Q23" s="906"/>
      <c r="R23" s="936"/>
      <c r="S23" s="937"/>
      <c r="T23" s="920"/>
      <c r="U23" s="942"/>
      <c r="V23" s="921"/>
      <c r="W23" s="920"/>
      <c r="X23" s="921"/>
    </row>
    <row r="24" spans="1:24" ht="43.5" customHeight="1" x14ac:dyDescent="0.2">
      <c r="A24" s="918"/>
      <c r="B24" s="2"/>
      <c r="C24" s="2"/>
      <c r="D24" s="922"/>
      <c r="E24" s="923"/>
      <c r="F24" s="9"/>
      <c r="G24" s="896" t="s">
        <v>304</v>
      </c>
      <c r="H24" s="897"/>
      <c r="I24" s="897"/>
      <c r="J24" s="897"/>
      <c r="K24" s="898"/>
      <c r="L24" s="899"/>
      <c r="M24" s="900"/>
      <c r="N24" s="901"/>
      <c r="O24" s="903"/>
      <c r="P24" s="907"/>
      <c r="Q24" s="908"/>
      <c r="R24" s="938"/>
      <c r="S24" s="939"/>
      <c r="T24" s="922"/>
      <c r="U24" s="943"/>
      <c r="V24" s="923"/>
      <c r="W24" s="922"/>
      <c r="X24" s="923"/>
    </row>
    <row r="25" spans="1:24" ht="43.5" customHeight="1" x14ac:dyDescent="0.2">
      <c r="A25" s="919"/>
      <c r="B25" s="2"/>
      <c r="C25" s="2"/>
      <c r="D25" s="924"/>
      <c r="E25" s="925"/>
      <c r="F25" s="9"/>
      <c r="G25" s="896" t="s">
        <v>305</v>
      </c>
      <c r="H25" s="897"/>
      <c r="I25" s="897"/>
      <c r="J25" s="897"/>
      <c r="K25" s="898"/>
      <c r="L25" s="899"/>
      <c r="M25" s="900"/>
      <c r="N25" s="901"/>
      <c r="O25" s="904"/>
      <c r="P25" s="909"/>
      <c r="Q25" s="910"/>
      <c r="R25" s="940"/>
      <c r="S25" s="941"/>
      <c r="T25" s="924"/>
      <c r="U25" s="944"/>
      <c r="V25" s="925"/>
      <c r="W25" s="924"/>
      <c r="X25" s="925"/>
    </row>
    <row r="26" spans="1:24" ht="43.5" customHeight="1" x14ac:dyDescent="0.2">
      <c r="A26" s="917">
        <v>2</v>
      </c>
      <c r="B26" s="2"/>
      <c r="C26" s="2"/>
      <c r="D26" s="920"/>
      <c r="E26" s="921"/>
      <c r="F26" s="9"/>
      <c r="G26" s="896" t="s">
        <v>306</v>
      </c>
      <c r="H26" s="897"/>
      <c r="I26" s="897"/>
      <c r="J26" s="897"/>
      <c r="K26" s="898"/>
      <c r="L26" s="899"/>
      <c r="M26" s="900"/>
      <c r="N26" s="901"/>
      <c r="O26" s="902"/>
      <c r="P26" s="905"/>
      <c r="Q26" s="906"/>
      <c r="R26" s="936"/>
      <c r="S26" s="937"/>
      <c r="T26" s="920"/>
      <c r="U26" s="942"/>
      <c r="V26" s="921"/>
      <c r="W26" s="920"/>
      <c r="X26" s="921"/>
    </row>
    <row r="27" spans="1:24" ht="43.5" customHeight="1" x14ac:dyDescent="0.2">
      <c r="A27" s="918"/>
      <c r="B27" s="2"/>
      <c r="C27" s="2"/>
      <c r="D27" s="922"/>
      <c r="E27" s="923"/>
      <c r="F27" s="9"/>
      <c r="G27" s="896" t="s">
        <v>304</v>
      </c>
      <c r="H27" s="897"/>
      <c r="I27" s="897"/>
      <c r="J27" s="897"/>
      <c r="K27" s="898"/>
      <c r="L27" s="899"/>
      <c r="M27" s="900"/>
      <c r="N27" s="901"/>
      <c r="O27" s="903"/>
      <c r="P27" s="907"/>
      <c r="Q27" s="908"/>
      <c r="R27" s="938"/>
      <c r="S27" s="939"/>
      <c r="T27" s="922"/>
      <c r="U27" s="943"/>
      <c r="V27" s="923"/>
      <c r="W27" s="922"/>
      <c r="X27" s="923"/>
    </row>
    <row r="28" spans="1:24" ht="43.5" customHeight="1" x14ac:dyDescent="0.2">
      <c r="A28" s="919"/>
      <c r="B28" s="2"/>
      <c r="C28" s="2"/>
      <c r="D28" s="924"/>
      <c r="E28" s="925"/>
      <c r="F28" s="9"/>
      <c r="G28" s="896" t="s">
        <v>305</v>
      </c>
      <c r="H28" s="897"/>
      <c r="I28" s="897"/>
      <c r="J28" s="897"/>
      <c r="K28" s="898"/>
      <c r="L28" s="899"/>
      <c r="M28" s="900"/>
      <c r="N28" s="901"/>
      <c r="O28" s="904"/>
      <c r="P28" s="909"/>
      <c r="Q28" s="910"/>
      <c r="R28" s="940"/>
      <c r="S28" s="941"/>
      <c r="T28" s="924"/>
      <c r="U28" s="944"/>
      <c r="V28" s="925"/>
      <c r="W28" s="924"/>
      <c r="X28" s="925"/>
    </row>
    <row r="29" spans="1:24" ht="43.5" customHeight="1" x14ac:dyDescent="0.2">
      <c r="A29" s="917">
        <v>3</v>
      </c>
      <c r="B29" s="2"/>
      <c r="C29" s="2"/>
      <c r="D29" s="920"/>
      <c r="E29" s="921"/>
      <c r="F29" s="9"/>
      <c r="G29" s="896" t="s">
        <v>306</v>
      </c>
      <c r="H29" s="897"/>
      <c r="I29" s="897"/>
      <c r="J29" s="897"/>
      <c r="K29" s="898"/>
      <c r="L29" s="899"/>
      <c r="M29" s="900"/>
      <c r="N29" s="901"/>
      <c r="O29" s="902"/>
      <c r="P29" s="905"/>
      <c r="Q29" s="906"/>
      <c r="R29" s="936"/>
      <c r="S29" s="937"/>
      <c r="T29" s="920"/>
      <c r="U29" s="942"/>
      <c r="V29" s="921"/>
      <c r="W29" s="920"/>
      <c r="X29" s="921"/>
    </row>
    <row r="30" spans="1:24" ht="43.5" customHeight="1" x14ac:dyDescent="0.2">
      <c r="A30" s="918"/>
      <c r="B30" s="2"/>
      <c r="C30" s="2"/>
      <c r="D30" s="922"/>
      <c r="E30" s="923"/>
      <c r="F30" s="9"/>
      <c r="G30" s="896" t="s">
        <v>304</v>
      </c>
      <c r="H30" s="897"/>
      <c r="I30" s="897"/>
      <c r="J30" s="897"/>
      <c r="K30" s="898"/>
      <c r="L30" s="899"/>
      <c r="M30" s="900"/>
      <c r="N30" s="901"/>
      <c r="O30" s="903"/>
      <c r="P30" s="907"/>
      <c r="Q30" s="908"/>
      <c r="R30" s="938"/>
      <c r="S30" s="939"/>
      <c r="T30" s="922"/>
      <c r="U30" s="943"/>
      <c r="V30" s="923"/>
      <c r="W30" s="922"/>
      <c r="X30" s="923"/>
    </row>
    <row r="31" spans="1:24" ht="43.5" customHeight="1" x14ac:dyDescent="0.2">
      <c r="A31" s="919"/>
      <c r="B31" s="2"/>
      <c r="C31" s="2"/>
      <c r="D31" s="924"/>
      <c r="E31" s="925"/>
      <c r="F31" s="9"/>
      <c r="G31" s="896" t="s">
        <v>305</v>
      </c>
      <c r="H31" s="897"/>
      <c r="I31" s="897"/>
      <c r="J31" s="897"/>
      <c r="K31" s="898"/>
      <c r="L31" s="899"/>
      <c r="M31" s="900"/>
      <c r="N31" s="901"/>
      <c r="O31" s="904"/>
      <c r="P31" s="909"/>
      <c r="Q31" s="910"/>
      <c r="R31" s="940"/>
      <c r="S31" s="941"/>
      <c r="T31" s="924"/>
      <c r="U31" s="944"/>
      <c r="V31" s="925"/>
      <c r="W31" s="924"/>
      <c r="X31" s="925"/>
    </row>
    <row r="32" spans="1:24" ht="43.5" customHeight="1" x14ac:dyDescent="0.2">
      <c r="A32" s="917">
        <v>4</v>
      </c>
      <c r="B32" s="2"/>
      <c r="C32" s="2"/>
      <c r="D32" s="920"/>
      <c r="E32" s="921"/>
      <c r="F32" s="9"/>
      <c r="G32" s="896" t="s">
        <v>306</v>
      </c>
      <c r="H32" s="897"/>
      <c r="I32" s="897"/>
      <c r="J32" s="897"/>
      <c r="K32" s="898"/>
      <c r="L32" s="899"/>
      <c r="M32" s="900"/>
      <c r="N32" s="901"/>
      <c r="O32" s="902"/>
      <c r="P32" s="905"/>
      <c r="Q32" s="906"/>
      <c r="R32" s="936"/>
      <c r="S32" s="937"/>
      <c r="T32" s="920"/>
      <c r="U32" s="942"/>
      <c r="V32" s="921"/>
      <c r="W32" s="920"/>
      <c r="X32" s="921"/>
    </row>
    <row r="33" spans="1:24" ht="43.5" customHeight="1" x14ac:dyDescent="0.2">
      <c r="A33" s="918"/>
      <c r="B33" s="2"/>
      <c r="C33" s="2"/>
      <c r="D33" s="922"/>
      <c r="E33" s="923"/>
      <c r="F33" s="9"/>
      <c r="G33" s="896" t="s">
        <v>304</v>
      </c>
      <c r="H33" s="897"/>
      <c r="I33" s="897"/>
      <c r="J33" s="897"/>
      <c r="K33" s="898"/>
      <c r="L33" s="899"/>
      <c r="M33" s="900"/>
      <c r="N33" s="901"/>
      <c r="O33" s="903"/>
      <c r="P33" s="907"/>
      <c r="Q33" s="908"/>
      <c r="R33" s="938"/>
      <c r="S33" s="939"/>
      <c r="T33" s="922"/>
      <c r="U33" s="943"/>
      <c r="V33" s="923"/>
      <c r="W33" s="922"/>
      <c r="X33" s="923"/>
    </row>
    <row r="34" spans="1:24" ht="43.5" customHeight="1" x14ac:dyDescent="0.2">
      <c r="A34" s="919"/>
      <c r="B34" s="2"/>
      <c r="C34" s="2"/>
      <c r="D34" s="924"/>
      <c r="E34" s="925"/>
      <c r="F34" s="9"/>
      <c r="G34" s="896" t="s">
        <v>305</v>
      </c>
      <c r="H34" s="897"/>
      <c r="I34" s="897"/>
      <c r="J34" s="897"/>
      <c r="K34" s="898"/>
      <c r="L34" s="899"/>
      <c r="M34" s="900"/>
      <c r="N34" s="901"/>
      <c r="O34" s="904"/>
      <c r="P34" s="909"/>
      <c r="Q34" s="910"/>
      <c r="R34" s="940"/>
      <c r="S34" s="941"/>
      <c r="T34" s="924"/>
      <c r="U34" s="944"/>
      <c r="V34" s="925"/>
      <c r="W34" s="924"/>
      <c r="X34" s="925"/>
    </row>
    <row r="37" spans="1:24" ht="24" customHeight="1" x14ac:dyDescent="0.2">
      <c r="A37" s="945" t="str">
        <f ca="1">Translations!A271</f>
        <v>Implementation plan</v>
      </c>
      <c r="B37" s="946"/>
      <c r="C37" s="946"/>
      <c r="D37" s="946"/>
      <c r="E37" s="946"/>
      <c r="F37" s="946"/>
      <c r="G37" s="946"/>
      <c r="H37" s="946"/>
      <c r="I37" s="946"/>
      <c r="J37" s="946"/>
      <c r="K37" s="946"/>
      <c r="L37" s="946"/>
      <c r="M37" s="946"/>
      <c r="N37" s="946"/>
      <c r="O37" s="946"/>
      <c r="P37" s="946"/>
      <c r="Q37" s="946"/>
      <c r="R37" s="946"/>
      <c r="S37" s="946"/>
      <c r="T37" s="946"/>
      <c r="U37" s="946"/>
      <c r="V37" s="947"/>
    </row>
    <row r="38" spans="1:24" ht="12.75" customHeight="1" x14ac:dyDescent="0.2"/>
    <row r="39" spans="1:24" ht="19.5" customHeight="1" x14ac:dyDescent="0.2">
      <c r="N39" s="768" t="str">
        <f ca="1">Translations!A280</f>
        <v>WEEKS</v>
      </c>
      <c r="O39" s="769"/>
      <c r="P39" s="769"/>
      <c r="Q39" s="769"/>
      <c r="R39" s="769"/>
      <c r="S39" s="769"/>
      <c r="T39" s="769"/>
      <c r="U39" s="769"/>
      <c r="V39" s="770"/>
      <c r="W39" s="270"/>
      <c r="X39" s="270"/>
    </row>
    <row r="40" spans="1:24" ht="28.5" customHeight="1" x14ac:dyDescent="0.2">
      <c r="A40" s="269" t="str">
        <f ca="1">Translations!A88</f>
        <v>Item</v>
      </c>
      <c r="B40" s="269"/>
      <c r="C40" s="269"/>
      <c r="D40" s="777" t="str">
        <f ca="1">Translations!A272</f>
        <v>Deliverable</v>
      </c>
      <c r="E40" s="791"/>
      <c r="F40" s="269"/>
      <c r="G40" s="915" t="str">
        <f ca="1">Translations!A273</f>
        <v>Delivery date</v>
      </c>
      <c r="H40" s="916"/>
      <c r="I40" s="915" t="str">
        <f ca="1">Translations!A270</f>
        <v>Monitoring responsible</v>
      </c>
      <c r="J40" s="935"/>
      <c r="K40" s="916"/>
      <c r="L40" s="915" t="str">
        <f ca="1">Translations!A16</f>
        <v>Status</v>
      </c>
      <c r="M40" s="916"/>
      <c r="N40" s="81" t="s">
        <v>1874</v>
      </c>
      <c r="O40" s="81" t="s">
        <v>1875</v>
      </c>
      <c r="P40" s="948" t="s">
        <v>1876</v>
      </c>
      <c r="Q40" s="949"/>
      <c r="R40" s="81" t="s">
        <v>1877</v>
      </c>
      <c r="S40" s="81" t="s">
        <v>314</v>
      </c>
      <c r="T40" s="81" t="s">
        <v>315</v>
      </c>
      <c r="U40" s="948" t="s">
        <v>316</v>
      </c>
      <c r="V40" s="949"/>
      <c r="W40" s="950"/>
      <c r="X40" s="950"/>
    </row>
    <row r="41" spans="1:24" ht="30.75" customHeight="1" x14ac:dyDescent="0.2">
      <c r="A41" s="9">
        <f>A23</f>
        <v>1</v>
      </c>
      <c r="B41" s="2"/>
      <c r="C41" s="2"/>
      <c r="D41" s="899">
        <f t="shared" ref="D41:D47" si="0">T23</f>
        <v>0</v>
      </c>
      <c r="E41" s="901"/>
      <c r="F41" s="2"/>
      <c r="G41" s="951">
        <f>P23</f>
        <v>0</v>
      </c>
      <c r="H41" s="952"/>
      <c r="I41" s="896">
        <f>W23</f>
        <v>0</v>
      </c>
      <c r="J41" s="897"/>
      <c r="K41" s="898"/>
      <c r="L41" s="953"/>
      <c r="M41" s="954"/>
      <c r="N41" s="77"/>
      <c r="O41" s="77"/>
      <c r="P41" s="953"/>
      <c r="Q41" s="954"/>
      <c r="R41" s="77"/>
      <c r="S41" s="77"/>
      <c r="T41" s="77"/>
      <c r="U41" s="953"/>
      <c r="V41" s="954"/>
      <c r="W41" s="955"/>
      <c r="X41" s="955"/>
    </row>
    <row r="42" spans="1:24" ht="30.75" customHeight="1" x14ac:dyDescent="0.2">
      <c r="A42" s="9">
        <f>A26</f>
        <v>2</v>
      </c>
      <c r="B42" s="2"/>
      <c r="C42" s="2"/>
      <c r="D42" s="899">
        <f t="shared" si="0"/>
        <v>0</v>
      </c>
      <c r="E42" s="901"/>
      <c r="F42" s="2"/>
      <c r="G42" s="951">
        <f>P26</f>
        <v>0</v>
      </c>
      <c r="H42" s="952"/>
      <c r="I42" s="896">
        <f>W26</f>
        <v>0</v>
      </c>
      <c r="J42" s="897"/>
      <c r="K42" s="898"/>
      <c r="L42" s="953"/>
      <c r="M42" s="954"/>
      <c r="N42" s="77"/>
      <c r="O42" s="77"/>
      <c r="P42" s="953"/>
      <c r="Q42" s="954"/>
      <c r="R42" s="77"/>
      <c r="S42" s="77"/>
      <c r="T42" s="77"/>
      <c r="U42" s="953"/>
      <c r="V42" s="954"/>
      <c r="W42" s="955"/>
      <c r="X42" s="955"/>
    </row>
    <row r="43" spans="1:24" ht="30.75" customHeight="1" x14ac:dyDescent="0.2">
      <c r="A43" s="9">
        <f>A29</f>
        <v>3</v>
      </c>
      <c r="B43" s="2"/>
      <c r="C43" s="2"/>
      <c r="D43" s="899">
        <f t="shared" si="0"/>
        <v>0</v>
      </c>
      <c r="E43" s="901"/>
      <c r="F43" s="2"/>
      <c r="G43" s="951">
        <f>P29</f>
        <v>0</v>
      </c>
      <c r="H43" s="952"/>
      <c r="I43" s="896">
        <f>W29</f>
        <v>0</v>
      </c>
      <c r="J43" s="897"/>
      <c r="K43" s="898"/>
      <c r="L43" s="953"/>
      <c r="M43" s="954"/>
      <c r="N43" s="77"/>
      <c r="O43" s="77"/>
      <c r="P43" s="953"/>
      <c r="Q43" s="954"/>
      <c r="R43" s="77"/>
      <c r="S43" s="77"/>
      <c r="T43" s="77"/>
      <c r="U43" s="953"/>
      <c r="V43" s="954"/>
      <c r="W43" s="955"/>
      <c r="X43" s="955"/>
    </row>
    <row r="44" spans="1:24" ht="30.75" customHeight="1" x14ac:dyDescent="0.2">
      <c r="A44" s="9">
        <f>A32</f>
        <v>4</v>
      </c>
      <c r="B44" s="2"/>
      <c r="C44" s="2"/>
      <c r="D44" s="899">
        <f t="shared" si="0"/>
        <v>0</v>
      </c>
      <c r="E44" s="901"/>
      <c r="F44" s="2"/>
      <c r="G44" s="951">
        <f>P32</f>
        <v>0</v>
      </c>
      <c r="H44" s="952"/>
      <c r="I44" s="896">
        <f>W32</f>
        <v>0</v>
      </c>
      <c r="J44" s="897"/>
      <c r="K44" s="898"/>
      <c r="L44" s="953"/>
      <c r="M44" s="954"/>
      <c r="N44" s="77"/>
      <c r="O44" s="77"/>
      <c r="P44" s="953"/>
      <c r="Q44" s="954"/>
      <c r="R44" s="77"/>
      <c r="S44" s="77"/>
      <c r="T44" s="77"/>
      <c r="U44" s="953"/>
      <c r="V44" s="954"/>
      <c r="W44" s="955"/>
      <c r="X44" s="955"/>
    </row>
    <row r="45" spans="1:24" ht="30.75" customHeight="1" x14ac:dyDescent="0.2">
      <c r="A45" s="9">
        <v>5</v>
      </c>
      <c r="B45" s="2"/>
      <c r="C45" s="2"/>
      <c r="D45" s="899">
        <f t="shared" si="0"/>
        <v>0</v>
      </c>
      <c r="E45" s="901"/>
      <c r="F45" s="2"/>
      <c r="G45" s="951">
        <f>P33</f>
        <v>0</v>
      </c>
      <c r="H45" s="952"/>
      <c r="I45" s="896">
        <f>W33</f>
        <v>0</v>
      </c>
      <c r="J45" s="897"/>
      <c r="K45" s="898"/>
      <c r="L45" s="953"/>
      <c r="M45" s="954"/>
      <c r="N45" s="77"/>
      <c r="O45" s="77"/>
      <c r="P45" s="953"/>
      <c r="Q45" s="954"/>
      <c r="R45" s="77"/>
      <c r="S45" s="77"/>
      <c r="T45" s="77"/>
      <c r="U45" s="953"/>
      <c r="V45" s="954"/>
      <c r="W45" s="955"/>
      <c r="X45" s="955"/>
    </row>
    <row r="46" spans="1:24" ht="30.75" customHeight="1" x14ac:dyDescent="0.2">
      <c r="A46" s="9">
        <v>6</v>
      </c>
      <c r="B46" s="2"/>
      <c r="C46" s="2"/>
      <c r="D46" s="899">
        <f t="shared" si="0"/>
        <v>0</v>
      </c>
      <c r="E46" s="901"/>
      <c r="F46" s="2"/>
      <c r="G46" s="951">
        <f>P34</f>
        <v>0</v>
      </c>
      <c r="H46" s="952"/>
      <c r="I46" s="896">
        <f>W34</f>
        <v>0</v>
      </c>
      <c r="J46" s="897"/>
      <c r="K46" s="898"/>
      <c r="L46" s="953"/>
      <c r="M46" s="954"/>
      <c r="N46" s="77"/>
      <c r="O46" s="77"/>
      <c r="P46" s="953"/>
      <c r="Q46" s="954"/>
      <c r="R46" s="77"/>
      <c r="S46" s="77"/>
      <c r="T46" s="77"/>
      <c r="U46" s="953"/>
      <c r="V46" s="954"/>
      <c r="W46" s="955"/>
      <c r="X46" s="955"/>
    </row>
    <row r="47" spans="1:24" ht="30.75" customHeight="1" x14ac:dyDescent="0.2">
      <c r="A47" s="9">
        <v>7</v>
      </c>
      <c r="B47" s="2"/>
      <c r="C47" s="2"/>
      <c r="D47" s="899">
        <f t="shared" si="0"/>
        <v>0</v>
      </c>
      <c r="E47" s="901"/>
      <c r="F47" s="2"/>
      <c r="G47" s="951">
        <f>P35</f>
        <v>0</v>
      </c>
      <c r="H47" s="952"/>
      <c r="I47" s="896">
        <f>W35</f>
        <v>0</v>
      </c>
      <c r="J47" s="897"/>
      <c r="K47" s="898"/>
      <c r="L47" s="953"/>
      <c r="M47" s="954"/>
      <c r="N47" s="77"/>
      <c r="O47" s="77"/>
      <c r="P47" s="953"/>
      <c r="Q47" s="954"/>
      <c r="R47" s="77"/>
      <c r="S47" s="77"/>
      <c r="T47" s="77"/>
      <c r="U47" s="953"/>
      <c r="V47" s="954"/>
      <c r="W47" s="955"/>
      <c r="X47" s="955"/>
    </row>
    <row r="51" spans="1:19" x14ac:dyDescent="0.2">
      <c r="A51" s="82"/>
      <c r="B51" s="82"/>
      <c r="C51" s="82"/>
      <c r="D51" s="82"/>
      <c r="E51" s="82"/>
      <c r="O51" s="82"/>
      <c r="P51" s="82"/>
      <c r="Q51" s="82"/>
      <c r="R51" s="82"/>
      <c r="S51" s="82"/>
    </row>
    <row r="52" spans="1:19" x14ac:dyDescent="0.2">
      <c r="A52" s="40" t="str">
        <f ca="1">Translations!A254</f>
        <v>PR coordinator signarture</v>
      </c>
      <c r="O52" s="40" t="str">
        <f ca="1">Translations!A229</f>
        <v>SR representative signature</v>
      </c>
    </row>
  </sheetData>
  <sheetProtection sheet="1" objects="1" scenarios="1"/>
  <mergeCells count="133">
    <mergeCell ref="D46:E46"/>
    <mergeCell ref="G46:H46"/>
    <mergeCell ref="I46:K46"/>
    <mergeCell ref="L46:M46"/>
    <mergeCell ref="P46:Q46"/>
    <mergeCell ref="U46:V46"/>
    <mergeCell ref="W46:X46"/>
    <mergeCell ref="D47:E47"/>
    <mergeCell ref="G47:H47"/>
    <mergeCell ref="I47:K47"/>
    <mergeCell ref="L47:M47"/>
    <mergeCell ref="P47:Q47"/>
    <mergeCell ref="U47:V47"/>
    <mergeCell ref="W47:X47"/>
    <mergeCell ref="D44:E44"/>
    <mergeCell ref="G44:H44"/>
    <mergeCell ref="I44:K44"/>
    <mergeCell ref="L44:M44"/>
    <mergeCell ref="P44:Q44"/>
    <mergeCell ref="U44:V44"/>
    <mergeCell ref="W44:X44"/>
    <mergeCell ref="D45:E45"/>
    <mergeCell ref="G45:H45"/>
    <mergeCell ref="I45:K45"/>
    <mergeCell ref="L45:M45"/>
    <mergeCell ref="P45:Q45"/>
    <mergeCell ref="U45:V45"/>
    <mergeCell ref="W45:X45"/>
    <mergeCell ref="U42:V42"/>
    <mergeCell ref="W42:X42"/>
    <mergeCell ref="D43:E43"/>
    <mergeCell ref="G43:H43"/>
    <mergeCell ref="I43:K43"/>
    <mergeCell ref="L43:M43"/>
    <mergeCell ref="P43:Q43"/>
    <mergeCell ref="U43:V43"/>
    <mergeCell ref="W43:X43"/>
    <mergeCell ref="D42:E42"/>
    <mergeCell ref="G42:H42"/>
    <mergeCell ref="I42:K42"/>
    <mergeCell ref="L42:M42"/>
    <mergeCell ref="P42:Q42"/>
    <mergeCell ref="U40:V40"/>
    <mergeCell ref="W40:X40"/>
    <mergeCell ref="D41:E41"/>
    <mergeCell ref="G41:H41"/>
    <mergeCell ref="I41:K41"/>
    <mergeCell ref="L41:M41"/>
    <mergeCell ref="P41:Q41"/>
    <mergeCell ref="U41:V41"/>
    <mergeCell ref="W41:X41"/>
    <mergeCell ref="D40:E40"/>
    <mergeCell ref="G40:H40"/>
    <mergeCell ref="I40:K40"/>
    <mergeCell ref="L40:M40"/>
    <mergeCell ref="P40:Q40"/>
    <mergeCell ref="R32:S34"/>
    <mergeCell ref="T32:V34"/>
    <mergeCell ref="W32:X34"/>
    <mergeCell ref="G33:K33"/>
    <mergeCell ref="L33:N33"/>
    <mergeCell ref="G34:K34"/>
    <mergeCell ref="L34:N34"/>
    <mergeCell ref="A37:V37"/>
    <mergeCell ref="N39:V39"/>
    <mergeCell ref="A32:A34"/>
    <mergeCell ref="D32:E34"/>
    <mergeCell ref="R26:S28"/>
    <mergeCell ref="T26:V28"/>
    <mergeCell ref="W26:X28"/>
    <mergeCell ref="G27:K27"/>
    <mergeCell ref="L27:N27"/>
    <mergeCell ref="G28:K28"/>
    <mergeCell ref="L28:N28"/>
    <mergeCell ref="A29:A31"/>
    <mergeCell ref="D29:E31"/>
    <mergeCell ref="G29:K29"/>
    <mergeCell ref="L29:N29"/>
    <mergeCell ref="O29:O31"/>
    <mergeCell ref="P29:Q31"/>
    <mergeCell ref="R29:S31"/>
    <mergeCell ref="T29:V31"/>
    <mergeCell ref="W29:X31"/>
    <mergeCell ref="G30:K30"/>
    <mergeCell ref="L30:N30"/>
    <mergeCell ref="G31:K31"/>
    <mergeCell ref="L31:N31"/>
    <mergeCell ref="A23:A25"/>
    <mergeCell ref="D23:E25"/>
    <mergeCell ref="G23:K23"/>
    <mergeCell ref="L23:N23"/>
    <mergeCell ref="O23:O25"/>
    <mergeCell ref="P23:Q25"/>
    <mergeCell ref="R23:S25"/>
    <mergeCell ref="T23:V25"/>
    <mergeCell ref="W23:X25"/>
    <mergeCell ref="G24:K24"/>
    <mergeCell ref="L24:N24"/>
    <mergeCell ref="G25:K25"/>
    <mergeCell ref="L25:N25"/>
    <mergeCell ref="J10:K10"/>
    <mergeCell ref="M10:P10"/>
    <mergeCell ref="J11:K12"/>
    <mergeCell ref="M11:P12"/>
    <mergeCell ref="A16:M16"/>
    <mergeCell ref="O16:P16"/>
    <mergeCell ref="R22:S22"/>
    <mergeCell ref="T22:V22"/>
    <mergeCell ref="W22:X22"/>
    <mergeCell ref="E2:N2"/>
    <mergeCell ref="O2:P2"/>
    <mergeCell ref="E3:N3"/>
    <mergeCell ref="O3:P4"/>
    <mergeCell ref="E4:N4"/>
    <mergeCell ref="E5:N5"/>
    <mergeCell ref="G32:K32"/>
    <mergeCell ref="L32:N32"/>
    <mergeCell ref="O32:O34"/>
    <mergeCell ref="P32:Q34"/>
    <mergeCell ref="A17:M19"/>
    <mergeCell ref="O17:P18"/>
    <mergeCell ref="G22:K22"/>
    <mergeCell ref="L22:N22"/>
    <mergeCell ref="P22:Q22"/>
    <mergeCell ref="A26:A28"/>
    <mergeCell ref="D26:E28"/>
    <mergeCell ref="G26:K26"/>
    <mergeCell ref="L26:N26"/>
    <mergeCell ref="O26:O28"/>
    <mergeCell ref="P26:Q28"/>
    <mergeCell ref="J6:P6"/>
    <mergeCell ref="A7:H13"/>
    <mergeCell ref="J7:P8"/>
  </mergeCells>
  <pageMargins left="0.27" right="0.55118110236220474" top="0.43307086614173229" bottom="0.59055118110236227" header="0.31496062992125984" footer="0.31496062992125984"/>
  <pageSetup scale="60" orientation="landscape" horizontalDpi="4294967293" verticalDpi="4294967293" r:id="rId1"/>
  <headerFooter>
    <oddFooter>&amp;R&amp;P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Lists!$A$27:$A$30</xm:f>
          </x14:formula1>
          <xm:sqref>L41:M47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54</vt:i4>
      </vt:variant>
    </vt:vector>
  </HeadingPairs>
  <TitlesOfParts>
    <vt:vector size="82" baseType="lpstr">
      <vt:lpstr>DGP</vt:lpstr>
      <vt:lpstr>Menu</vt:lpstr>
      <vt:lpstr>M&amp;E</vt:lpstr>
      <vt:lpstr>Financial</vt:lpstr>
      <vt:lpstr>Performance</vt:lpstr>
      <vt:lpstr>Comments</vt:lpstr>
      <vt:lpstr>ActionPlan</vt:lpstr>
      <vt:lpstr>Translations</vt:lpstr>
      <vt:lpstr>Lists</vt:lpstr>
      <vt:lpstr>Summary</vt:lpstr>
      <vt:lpstr>Month 1</vt:lpstr>
      <vt:lpstr>Month 2</vt:lpstr>
      <vt:lpstr>Month 3</vt:lpstr>
      <vt:lpstr>Month 4</vt:lpstr>
      <vt:lpstr>Month 5</vt:lpstr>
      <vt:lpstr>Month 6</vt:lpstr>
      <vt:lpstr>Month 7</vt:lpstr>
      <vt:lpstr>Month 8</vt:lpstr>
      <vt:lpstr>Month 9</vt:lpstr>
      <vt:lpstr>Month 10</vt:lpstr>
      <vt:lpstr>Month 11</vt:lpstr>
      <vt:lpstr>Month 12</vt:lpstr>
      <vt:lpstr>Annex 1</vt:lpstr>
      <vt:lpstr>Annex 2</vt:lpstr>
      <vt:lpstr>Annex 3</vt:lpstr>
      <vt:lpstr>Annex 4</vt:lpstr>
      <vt:lpstr>Annex 5</vt:lpstr>
      <vt:lpstr>Annex 6</vt:lpstr>
      <vt:lpstr>CategoriasCostos</vt:lpstr>
      <vt:lpstr>ColocarIndPRDB</vt:lpstr>
      <vt:lpstr>Componentes</vt:lpstr>
      <vt:lpstr>EtiquetasTitulosMeses</vt:lpstr>
      <vt:lpstr>ExcluirDelPLogro</vt:lpstr>
      <vt:lpstr>F_Coincidir</vt:lpstr>
      <vt:lpstr>F_LogroQ1</vt:lpstr>
      <vt:lpstr>F_LogroQ2</vt:lpstr>
      <vt:lpstr>F_LogroQ3</vt:lpstr>
      <vt:lpstr>F_LogroQ4</vt:lpstr>
      <vt:lpstr>F_MetaQ1</vt:lpstr>
      <vt:lpstr>F_MetaQ2</vt:lpstr>
      <vt:lpstr>F_MetaQ3</vt:lpstr>
      <vt:lpstr>F_MetaQ4</vt:lpstr>
      <vt:lpstr>F_PLogroQ1</vt:lpstr>
      <vt:lpstr>F_PLogroQ2</vt:lpstr>
      <vt:lpstr>F_PLogroQ3</vt:lpstr>
      <vt:lpstr>F_PLogroQ4</vt:lpstr>
      <vt:lpstr>HojasMeses</vt:lpstr>
      <vt:lpstr>Idiomas</vt:lpstr>
      <vt:lpstr>ListaComportamiento</vt:lpstr>
      <vt:lpstr>ListaMeses</vt:lpstr>
      <vt:lpstr>ME_Indicadores</vt:lpstr>
      <vt:lpstr>ME_Item</vt:lpstr>
      <vt:lpstr>MesCierreQ1</vt:lpstr>
      <vt:lpstr>MesCierreQ2</vt:lpstr>
      <vt:lpstr>MesCierreQ3</vt:lpstr>
      <vt:lpstr>MesCierreQ4</vt:lpstr>
      <vt:lpstr>Monedas</vt:lpstr>
      <vt:lpstr>ObjetivosIndPRDB</vt:lpstr>
      <vt:lpstr>OpcionesTributa</vt:lpstr>
      <vt:lpstr>P_Coincidir</vt:lpstr>
      <vt:lpstr>P_LogroQ1</vt:lpstr>
      <vt:lpstr>P_LogroQ2</vt:lpstr>
      <vt:lpstr>P_LogroQ3</vt:lpstr>
      <vt:lpstr>P_LogroQ4</vt:lpstr>
      <vt:lpstr>P_MetaQ1</vt:lpstr>
      <vt:lpstr>P_MetaQ2</vt:lpstr>
      <vt:lpstr>P_MetaQ3</vt:lpstr>
      <vt:lpstr>P_MetaQ4</vt:lpstr>
      <vt:lpstr>P_PLogroQ1</vt:lpstr>
      <vt:lpstr>P_PLogroQ2</vt:lpstr>
      <vt:lpstr>P_PLogroQ3</vt:lpstr>
      <vt:lpstr>P_PLogroQ4</vt:lpstr>
      <vt:lpstr>PivoteComportamientoIndPRDB</vt:lpstr>
      <vt:lpstr>PivoteIDIndPRDB</vt:lpstr>
      <vt:lpstr>PivoteNombreIndPRDB</vt:lpstr>
      <vt:lpstr>PlanningIDEnlaces</vt:lpstr>
      <vt:lpstr>RangoLineas</vt:lpstr>
      <vt:lpstr>TitulosMeses</vt:lpstr>
      <vt:lpstr>TotalIndicadores</vt:lpstr>
      <vt:lpstr>TotalIndPrDB</vt:lpstr>
      <vt:lpstr>TotalLineas</vt:lpstr>
      <vt:lpstr>TrimestreQ1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Wellington Pepen</dc:creator>
  <cp:lastModifiedBy>Wellington Pepen</cp:lastModifiedBy>
  <cp:lastPrinted>2016-08-24T20:05:36Z</cp:lastPrinted>
  <dcterms:created xsi:type="dcterms:W3CDTF">2006-09-16T00:00:00Z</dcterms:created>
  <dcterms:modified xsi:type="dcterms:W3CDTF">2017-05-04T21:02:03Z</dcterms:modified>
</cp:coreProperties>
</file>